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114"/>
  <workbookPr defaultThemeVersion="166925"/>
  <mc:AlternateContent xmlns:mc="http://schemas.openxmlformats.org/markup-compatibility/2006">
    <mc:Choice Requires="x15">
      <x15ac:absPath xmlns:x15ac="http://schemas.microsoft.com/office/spreadsheetml/2010/11/ac" url="/Users/martinvalenz/Dropbox/Proyectos/Emporio/docs/"/>
    </mc:Choice>
  </mc:AlternateContent>
  <xr:revisionPtr revIDLastSave="0" documentId="13_ncr:1_{BAB84E90-4C48-774E-9690-627FBB55C7E5}" xr6:coauthVersionLast="36" xr6:coauthVersionMax="36" xr10:uidLastSave="{00000000-0000-0000-0000-000000000000}"/>
  <bookViews>
    <workbookView xWindow="0" yWindow="460" windowWidth="28800" windowHeight="16300" xr2:uid="{822537BA-C7C6-3747-8E2D-7F76DA4F89F4}"/>
  </bookViews>
  <sheets>
    <sheet name="RM" sheetId="1" r:id="rId1"/>
    <sheet name="Marcas" sheetId="5" r:id="rId2"/>
    <sheet name="Hoja1" sheetId="6" r:id="rId3"/>
    <sheet name="Clientes" sheetId="2" r:id="rId4"/>
    <sheet name="Marcas2" sheetId="4" r:id="rId5"/>
    <sheet name="Estatus" sheetId="3" r:id="rId6"/>
  </sheets>
  <calcPr calcId="181029"/>
  <extLst>
    <ext xmlns:x15="http://schemas.microsoft.com/office/spreadsheetml/2010/11/main" uri="{140A7094-0E35-4892-8432-C4D2E57EDEB5}">
      <x15:workbookPr chartTrackingRefBase="1"/>
    </ext>
  </extLst>
</workbook>
</file>

<file path=xl/calcChain.xml><?xml version="1.0" encoding="utf-8"?>
<calcChain xmlns="http://schemas.openxmlformats.org/spreadsheetml/2006/main">
  <c r="BH2" i="1" l="1"/>
  <c r="BH3" i="1"/>
  <c r="BH4" i="1"/>
  <c r="BH5" i="1"/>
  <c r="BH6" i="1"/>
  <c r="BH7" i="1"/>
  <c r="BH8" i="1"/>
  <c r="BH9" i="1"/>
  <c r="BH10" i="1"/>
  <c r="BH11" i="1"/>
  <c r="BH12" i="1"/>
  <c r="BH13" i="1"/>
  <c r="BH14" i="1"/>
  <c r="BH15" i="1"/>
  <c r="BH16" i="1"/>
  <c r="BH17" i="1"/>
  <c r="BH18" i="1"/>
  <c r="BH19" i="1"/>
  <c r="BH20" i="1"/>
  <c r="BH21" i="1"/>
  <c r="BH22" i="1"/>
  <c r="BH23" i="1"/>
  <c r="BH24" i="1"/>
  <c r="BH25" i="1"/>
  <c r="BH26" i="1"/>
  <c r="BH27" i="1"/>
  <c r="BH28" i="1"/>
  <c r="BH29" i="1"/>
  <c r="BH30" i="1"/>
  <c r="BH31" i="1"/>
  <c r="BH32" i="1"/>
  <c r="BH33" i="1"/>
  <c r="BH34" i="1"/>
  <c r="BH35" i="1"/>
  <c r="BH36" i="1"/>
  <c r="BH37" i="1"/>
  <c r="BH38" i="1"/>
  <c r="BH39" i="1"/>
  <c r="BH40" i="1"/>
  <c r="BH41" i="1"/>
  <c r="BH42" i="1"/>
  <c r="BH43" i="1"/>
  <c r="BH44" i="1"/>
  <c r="BH45" i="1"/>
  <c r="BH46" i="1"/>
  <c r="BH47" i="1"/>
  <c r="BH48" i="1"/>
  <c r="BH49" i="1"/>
  <c r="BH50" i="1"/>
  <c r="BH51" i="1"/>
  <c r="BH52" i="1"/>
  <c r="BH53" i="1"/>
  <c r="BH54" i="1"/>
  <c r="BH55" i="1"/>
  <c r="BH56" i="1"/>
  <c r="BH57" i="1"/>
  <c r="BH58" i="1"/>
  <c r="BH59" i="1"/>
  <c r="BH60" i="1"/>
  <c r="BH61" i="1"/>
  <c r="BH62" i="1"/>
  <c r="BH63" i="1"/>
  <c r="BH64" i="1"/>
  <c r="BH65" i="1"/>
  <c r="BH66" i="1"/>
  <c r="BH67" i="1"/>
  <c r="BH68" i="1"/>
  <c r="BH69" i="1"/>
  <c r="BH70" i="1"/>
  <c r="BH71" i="1"/>
  <c r="BH72" i="1"/>
  <c r="BH73" i="1"/>
  <c r="BH74" i="1"/>
  <c r="BH75" i="1"/>
  <c r="BH76" i="1"/>
  <c r="BH77" i="1"/>
  <c r="BH78" i="1"/>
  <c r="BH79" i="1"/>
  <c r="BH80" i="1"/>
  <c r="BH81" i="1"/>
  <c r="BH82" i="1"/>
  <c r="BH83" i="1"/>
  <c r="BH84" i="1"/>
  <c r="BH85" i="1"/>
  <c r="BH86" i="1"/>
  <c r="BH87" i="1"/>
  <c r="BH88" i="1"/>
  <c r="BH89" i="1"/>
  <c r="BH90" i="1"/>
  <c r="BH91" i="1"/>
  <c r="BH92" i="1"/>
  <c r="BH93" i="1"/>
  <c r="BH94" i="1"/>
  <c r="BH95" i="1"/>
  <c r="BH96" i="1"/>
  <c r="BH97" i="1"/>
  <c r="BH98" i="1"/>
  <c r="BH99" i="1"/>
  <c r="BH100" i="1"/>
  <c r="BH101" i="1"/>
  <c r="BH102" i="1"/>
  <c r="BH103" i="1"/>
  <c r="BH104" i="1"/>
  <c r="BH105" i="1"/>
  <c r="BH106" i="1"/>
  <c r="BH107" i="1"/>
  <c r="BH108" i="1"/>
  <c r="BH109" i="1"/>
  <c r="BH110" i="1"/>
  <c r="BH111" i="1"/>
  <c r="BH112" i="1"/>
  <c r="BH113" i="1"/>
  <c r="BH114" i="1"/>
  <c r="BH115" i="1"/>
  <c r="BH116" i="1"/>
  <c r="BH117" i="1"/>
  <c r="BH118" i="1"/>
  <c r="BH119" i="1"/>
  <c r="BH120" i="1"/>
  <c r="BH121" i="1"/>
  <c r="BH122" i="1"/>
  <c r="BH123" i="1"/>
  <c r="BH124" i="1"/>
  <c r="BH125" i="1"/>
  <c r="BH126" i="1"/>
  <c r="BH127" i="1"/>
  <c r="BH128" i="1"/>
  <c r="BH129" i="1"/>
  <c r="BH130" i="1"/>
  <c r="BH131" i="1"/>
  <c r="BH132" i="1"/>
  <c r="BH133" i="1"/>
  <c r="BH134" i="1"/>
  <c r="BH135" i="1"/>
  <c r="BH136" i="1"/>
  <c r="BH137" i="1"/>
  <c r="BH138" i="1"/>
  <c r="BH139" i="1"/>
  <c r="BH140" i="1"/>
  <c r="BH141" i="1"/>
  <c r="BH142" i="1"/>
  <c r="BH143" i="1"/>
  <c r="BH144" i="1"/>
  <c r="BH145" i="1"/>
  <c r="BH146" i="1"/>
  <c r="BH147" i="1"/>
  <c r="BH148" i="1"/>
  <c r="BH149" i="1"/>
  <c r="BH150" i="1"/>
  <c r="BH151" i="1"/>
  <c r="BH152" i="1"/>
  <c r="BH153" i="1"/>
  <c r="BH154" i="1"/>
  <c r="BH155" i="1"/>
  <c r="BH156" i="1"/>
  <c r="BH157" i="1"/>
  <c r="BH158" i="1"/>
  <c r="BH159" i="1"/>
  <c r="BH160" i="1"/>
  <c r="BH161" i="1"/>
  <c r="BH162" i="1"/>
  <c r="BH163" i="1"/>
  <c r="BH164" i="1"/>
  <c r="BH165" i="1"/>
  <c r="BH166" i="1"/>
  <c r="BH167" i="1"/>
  <c r="BH168" i="1"/>
  <c r="BH169" i="1"/>
  <c r="BH170" i="1"/>
  <c r="BH171" i="1"/>
  <c r="BH172" i="1"/>
  <c r="BH173" i="1"/>
  <c r="BH174" i="1"/>
  <c r="BH175" i="1"/>
  <c r="BH176" i="1"/>
  <c r="BH177" i="1"/>
  <c r="BH178" i="1"/>
  <c r="BH179" i="1"/>
  <c r="BH180" i="1"/>
  <c r="BH181" i="1"/>
  <c r="BH182" i="1"/>
  <c r="BH183" i="1"/>
  <c r="BH184" i="1"/>
  <c r="BH185" i="1"/>
  <c r="BH186" i="1"/>
  <c r="BH187" i="1"/>
  <c r="BH188" i="1"/>
  <c r="BH189" i="1"/>
  <c r="BH190" i="1"/>
  <c r="BH191" i="1"/>
  <c r="BH192" i="1"/>
  <c r="BH193" i="1"/>
  <c r="BH194" i="1"/>
  <c r="BH195" i="1"/>
  <c r="BH196" i="1"/>
  <c r="BH197" i="1"/>
  <c r="BH198" i="1"/>
  <c r="BH199" i="1"/>
  <c r="BH200" i="1"/>
  <c r="BH201" i="1"/>
  <c r="BH202" i="1"/>
  <c r="BH203" i="1"/>
  <c r="BH204" i="1"/>
  <c r="BH205" i="1"/>
  <c r="BH206" i="1"/>
  <c r="BH207" i="1"/>
  <c r="BH208" i="1"/>
  <c r="BH209" i="1"/>
  <c r="BH210" i="1"/>
  <c r="BH211" i="1"/>
  <c r="BH212" i="1"/>
  <c r="BH213" i="1"/>
  <c r="BH214" i="1"/>
  <c r="BH215" i="1"/>
  <c r="BH216" i="1"/>
  <c r="BH217" i="1"/>
  <c r="BH218" i="1"/>
  <c r="BH219" i="1"/>
  <c r="BH220" i="1"/>
  <c r="BH221" i="1"/>
  <c r="BH222" i="1"/>
  <c r="BH223" i="1"/>
  <c r="BH224" i="1"/>
  <c r="BH225" i="1"/>
  <c r="BH226" i="1"/>
  <c r="BH227" i="1"/>
  <c r="BH228" i="1"/>
  <c r="BH229" i="1"/>
  <c r="BH230" i="1"/>
  <c r="BH231" i="1"/>
  <c r="BH232" i="1"/>
  <c r="BH233" i="1"/>
  <c r="BH234" i="1"/>
  <c r="BH235" i="1"/>
  <c r="BH236" i="1"/>
  <c r="BH237" i="1"/>
  <c r="BH238" i="1"/>
  <c r="BH239" i="1"/>
  <c r="BH240" i="1"/>
  <c r="BH241" i="1"/>
  <c r="BH242" i="1"/>
  <c r="BH243" i="1"/>
  <c r="BH244" i="1"/>
  <c r="BH245" i="1"/>
  <c r="BH246" i="1"/>
  <c r="BH247" i="1"/>
  <c r="BH248" i="1"/>
  <c r="BH249" i="1"/>
  <c r="BH250" i="1"/>
  <c r="BH251" i="1"/>
  <c r="BH252" i="1"/>
  <c r="BH253" i="1"/>
  <c r="BH254" i="1"/>
  <c r="BH255" i="1"/>
  <c r="BH256" i="1"/>
  <c r="BH257" i="1"/>
  <c r="BH258" i="1"/>
  <c r="BH259" i="1"/>
  <c r="BH260" i="1"/>
  <c r="BH261" i="1"/>
  <c r="BH262" i="1"/>
  <c r="BH263" i="1"/>
  <c r="BH264" i="1"/>
  <c r="BH265" i="1"/>
  <c r="BH266" i="1"/>
  <c r="BH267" i="1"/>
  <c r="BH268" i="1"/>
  <c r="BH269" i="1"/>
  <c r="BH270" i="1"/>
  <c r="BH271" i="1"/>
  <c r="BH272" i="1"/>
  <c r="BH273" i="1"/>
  <c r="BH274" i="1"/>
  <c r="BH275" i="1"/>
  <c r="BH276" i="1"/>
  <c r="BH277" i="1"/>
  <c r="BH278" i="1"/>
  <c r="BH279" i="1"/>
  <c r="BH280" i="1"/>
  <c r="BH281" i="1"/>
  <c r="BH282" i="1"/>
  <c r="BH283" i="1"/>
  <c r="BH284" i="1"/>
  <c r="BH285" i="1"/>
  <c r="BH286" i="1"/>
  <c r="BH287" i="1"/>
  <c r="BH288" i="1"/>
  <c r="BH289" i="1"/>
  <c r="BH290" i="1"/>
  <c r="BH291" i="1"/>
  <c r="BH292" i="1"/>
  <c r="BH293" i="1"/>
  <c r="BH294" i="1"/>
  <c r="BH295" i="1"/>
  <c r="BH296" i="1"/>
  <c r="BH297" i="1"/>
  <c r="BH298" i="1"/>
  <c r="BH299" i="1"/>
  <c r="BH300" i="1"/>
  <c r="BH301" i="1"/>
  <c r="BH302" i="1"/>
  <c r="BH303" i="1"/>
  <c r="BH304" i="1"/>
  <c r="BH305" i="1"/>
  <c r="BH306" i="1"/>
  <c r="BH307" i="1"/>
  <c r="BH308" i="1"/>
  <c r="BH309" i="1"/>
  <c r="BH310" i="1"/>
  <c r="BH311" i="1"/>
  <c r="BH312" i="1"/>
  <c r="BH313" i="1"/>
  <c r="BH314" i="1"/>
  <c r="BH315" i="1"/>
  <c r="BH316" i="1"/>
  <c r="BH317" i="1"/>
  <c r="BH318" i="1"/>
  <c r="BH319" i="1"/>
  <c r="BH320" i="1"/>
  <c r="BH321" i="1"/>
  <c r="BH322" i="1"/>
  <c r="BH323" i="1"/>
  <c r="BH324" i="1"/>
  <c r="BH325" i="1"/>
  <c r="BH326" i="1"/>
  <c r="BH327" i="1"/>
  <c r="BH328" i="1"/>
  <c r="BH329" i="1"/>
  <c r="BH330" i="1"/>
  <c r="BH331" i="1"/>
  <c r="BH332" i="1"/>
  <c r="BH333" i="1"/>
  <c r="BH334" i="1"/>
  <c r="BH335" i="1"/>
  <c r="BH336" i="1"/>
  <c r="BH337" i="1"/>
  <c r="BH338" i="1"/>
  <c r="BH339" i="1"/>
  <c r="BH340" i="1"/>
  <c r="BH341" i="1"/>
  <c r="BH342" i="1"/>
  <c r="BH343" i="1"/>
  <c r="BH344" i="1"/>
  <c r="BH345" i="1"/>
  <c r="BH346" i="1"/>
  <c r="BH347" i="1"/>
  <c r="BH348" i="1"/>
  <c r="BH349" i="1"/>
  <c r="BH350" i="1"/>
  <c r="BH351" i="1"/>
  <c r="BH352" i="1"/>
  <c r="BH353" i="1"/>
  <c r="BH354" i="1"/>
  <c r="BH355" i="1"/>
  <c r="BH356" i="1"/>
  <c r="BH357" i="1"/>
  <c r="BH358" i="1"/>
  <c r="BH359" i="1"/>
  <c r="BH360" i="1"/>
  <c r="BH361" i="1"/>
  <c r="BH362" i="1"/>
  <c r="BH363" i="1"/>
  <c r="BH364" i="1"/>
  <c r="BH365" i="1"/>
  <c r="BH366" i="1"/>
  <c r="BH367" i="1"/>
  <c r="BH368" i="1"/>
  <c r="BH369" i="1"/>
  <c r="BH370" i="1"/>
  <c r="BH371" i="1"/>
  <c r="BH372" i="1"/>
  <c r="BH373" i="1"/>
  <c r="BH374" i="1"/>
  <c r="BH375" i="1"/>
  <c r="BH376" i="1"/>
  <c r="BH377" i="1"/>
  <c r="BH378" i="1"/>
  <c r="BH379" i="1"/>
  <c r="BH380" i="1"/>
  <c r="BH381" i="1"/>
  <c r="BH382" i="1"/>
  <c r="BH383" i="1"/>
  <c r="BH384" i="1"/>
  <c r="BH385" i="1"/>
  <c r="BH386" i="1"/>
  <c r="BH387" i="1"/>
  <c r="BH388" i="1"/>
  <c r="BH389" i="1"/>
  <c r="BH390" i="1"/>
  <c r="BH391" i="1"/>
  <c r="BH392" i="1"/>
  <c r="BH393" i="1"/>
  <c r="BH394" i="1"/>
  <c r="BH395" i="1"/>
  <c r="BH396" i="1"/>
  <c r="BH397" i="1"/>
  <c r="BH398" i="1"/>
  <c r="BH399" i="1"/>
  <c r="BH400" i="1"/>
  <c r="BH401" i="1"/>
  <c r="BH402" i="1"/>
  <c r="BH403" i="1"/>
  <c r="BH404" i="1"/>
  <c r="BH405" i="1"/>
  <c r="BH406" i="1"/>
  <c r="BH407" i="1"/>
  <c r="BH408" i="1"/>
  <c r="BH409" i="1"/>
  <c r="BH410" i="1"/>
  <c r="BH411" i="1"/>
  <c r="BH412" i="1"/>
  <c r="BH413" i="1"/>
  <c r="BH414" i="1"/>
  <c r="BH415" i="1"/>
  <c r="BH416" i="1"/>
  <c r="BH417" i="1"/>
  <c r="BH418" i="1"/>
  <c r="BH419" i="1"/>
  <c r="BH420" i="1"/>
  <c r="BH421" i="1"/>
  <c r="BH422" i="1"/>
  <c r="BH423" i="1"/>
  <c r="BH424" i="1"/>
  <c r="BH425" i="1"/>
  <c r="BH426" i="1"/>
  <c r="BH427" i="1"/>
  <c r="BH428" i="1"/>
  <c r="BH429" i="1"/>
  <c r="BH430" i="1"/>
  <c r="BH431" i="1"/>
  <c r="BH432" i="1"/>
  <c r="BH433" i="1"/>
  <c r="BH434" i="1"/>
  <c r="BH435" i="1"/>
  <c r="BH436" i="1"/>
  <c r="BH437" i="1"/>
  <c r="BH438" i="1"/>
  <c r="BH439" i="1"/>
  <c r="BH440" i="1"/>
  <c r="BH441" i="1"/>
  <c r="BH442" i="1"/>
  <c r="BH443" i="1"/>
  <c r="BH444" i="1"/>
  <c r="BH445" i="1"/>
  <c r="BH446" i="1"/>
  <c r="BH447" i="1"/>
  <c r="BH448" i="1"/>
  <c r="BH449" i="1"/>
  <c r="BH450" i="1"/>
  <c r="BH451" i="1"/>
  <c r="BH452" i="1"/>
  <c r="BH453" i="1"/>
  <c r="BH454" i="1"/>
  <c r="BH455" i="1"/>
  <c r="BH456" i="1"/>
  <c r="BH457" i="1"/>
  <c r="BH458" i="1"/>
  <c r="BH459" i="1"/>
  <c r="BH460" i="1"/>
  <c r="BH461" i="1"/>
  <c r="BH462" i="1"/>
  <c r="BH463" i="1"/>
  <c r="BH464" i="1"/>
  <c r="BH465" i="1"/>
  <c r="BH466" i="1"/>
  <c r="BH467" i="1"/>
  <c r="BH468" i="1"/>
  <c r="BH469" i="1"/>
  <c r="BH470" i="1"/>
  <c r="BH471" i="1"/>
  <c r="BH472" i="1"/>
  <c r="BH473" i="1"/>
  <c r="BH474" i="1"/>
  <c r="BH475" i="1"/>
  <c r="BH476" i="1"/>
  <c r="BH477" i="1"/>
  <c r="BH478" i="1"/>
  <c r="BH479" i="1"/>
  <c r="BH480" i="1"/>
  <c r="BH481" i="1"/>
  <c r="BH482" i="1"/>
  <c r="BH483" i="1"/>
  <c r="BH484" i="1"/>
  <c r="BH485" i="1"/>
  <c r="BH486" i="1"/>
  <c r="BH487" i="1"/>
  <c r="BH488" i="1"/>
  <c r="BH489" i="1"/>
  <c r="BH490" i="1"/>
  <c r="BH491" i="1"/>
  <c r="BH492" i="1"/>
  <c r="BH493" i="1"/>
  <c r="BH494" i="1"/>
  <c r="BH495" i="1"/>
  <c r="BH496" i="1"/>
  <c r="BH497" i="1"/>
  <c r="BH498" i="1"/>
  <c r="BH499" i="1"/>
  <c r="BH500" i="1"/>
  <c r="BH501" i="1"/>
  <c r="BH502" i="1"/>
  <c r="BH503" i="1"/>
  <c r="BH504" i="1"/>
  <c r="BH505" i="1"/>
  <c r="BH506" i="1"/>
  <c r="BH507" i="1"/>
  <c r="BH508" i="1"/>
  <c r="BH509" i="1"/>
  <c r="BH510" i="1"/>
  <c r="BH511" i="1"/>
  <c r="BH512" i="1"/>
  <c r="BH513" i="1"/>
  <c r="BH514" i="1"/>
  <c r="BH515" i="1"/>
  <c r="BH516" i="1"/>
  <c r="BH517" i="1"/>
  <c r="BH518" i="1"/>
  <c r="BH519" i="1"/>
  <c r="BH520" i="1"/>
  <c r="BH521" i="1"/>
  <c r="BH522" i="1"/>
  <c r="BH523" i="1"/>
  <c r="BH524" i="1"/>
  <c r="BH525" i="1"/>
  <c r="BH526" i="1"/>
  <c r="BH527" i="1"/>
  <c r="BH528" i="1"/>
  <c r="BH529" i="1"/>
  <c r="BH530" i="1"/>
  <c r="BH531" i="1"/>
  <c r="BH532" i="1"/>
  <c r="BH533" i="1"/>
  <c r="BH534" i="1"/>
  <c r="BH535" i="1"/>
  <c r="BH536" i="1"/>
  <c r="BH537" i="1"/>
  <c r="BH538" i="1"/>
  <c r="BH539" i="1"/>
  <c r="BH540" i="1"/>
  <c r="BH541" i="1"/>
  <c r="BH542" i="1"/>
  <c r="BH543" i="1"/>
  <c r="BH544" i="1"/>
  <c r="BH545" i="1"/>
  <c r="BH546" i="1"/>
  <c r="BH547" i="1"/>
  <c r="BH548" i="1"/>
  <c r="BH549" i="1"/>
  <c r="BH550" i="1"/>
  <c r="BH551" i="1"/>
  <c r="BH552" i="1"/>
  <c r="BH553" i="1"/>
  <c r="BH554" i="1"/>
  <c r="BH555" i="1"/>
  <c r="BH556" i="1"/>
  <c r="BH557" i="1"/>
  <c r="BH558" i="1"/>
  <c r="BH559" i="1"/>
  <c r="BH560" i="1"/>
  <c r="BH561" i="1"/>
  <c r="BH562" i="1"/>
  <c r="BH563" i="1"/>
  <c r="BH564" i="1"/>
  <c r="BH565" i="1"/>
  <c r="BH566" i="1"/>
  <c r="BH567" i="1"/>
  <c r="BH568" i="1"/>
  <c r="BH569" i="1"/>
  <c r="BH570" i="1"/>
  <c r="BH571" i="1"/>
  <c r="BH572" i="1"/>
  <c r="BH573" i="1"/>
  <c r="BH574" i="1"/>
  <c r="BH575" i="1"/>
  <c r="BH576" i="1"/>
  <c r="BH577" i="1"/>
  <c r="BH578" i="1"/>
  <c r="BH579" i="1"/>
  <c r="BH580" i="1"/>
  <c r="BH581" i="1"/>
  <c r="BH582" i="1"/>
  <c r="BH583" i="1"/>
  <c r="BH584" i="1"/>
  <c r="BH585" i="1"/>
  <c r="BH586" i="1"/>
  <c r="BH587" i="1"/>
  <c r="BH588" i="1"/>
  <c r="BH589" i="1"/>
  <c r="BH590" i="1"/>
  <c r="BH591" i="1"/>
  <c r="BH592" i="1"/>
  <c r="BH593" i="1"/>
  <c r="BH594" i="1"/>
  <c r="BH595" i="1"/>
  <c r="BH596" i="1"/>
  <c r="BH597" i="1"/>
  <c r="BH598" i="1"/>
  <c r="BH599" i="1"/>
  <c r="BH600" i="1"/>
  <c r="BH601" i="1"/>
  <c r="BH602" i="1"/>
  <c r="BH603" i="1"/>
  <c r="BH604" i="1"/>
  <c r="BH605" i="1"/>
  <c r="BH606" i="1"/>
  <c r="BH607" i="1"/>
  <c r="BH608" i="1"/>
  <c r="BH609" i="1"/>
  <c r="BH610" i="1"/>
  <c r="BH611" i="1"/>
  <c r="BH612" i="1"/>
  <c r="BH613" i="1"/>
  <c r="BH614" i="1"/>
  <c r="BH615" i="1"/>
  <c r="BH616" i="1"/>
  <c r="BH617" i="1"/>
  <c r="BH618" i="1"/>
  <c r="BH619" i="1"/>
  <c r="BH620" i="1"/>
  <c r="BH621" i="1"/>
  <c r="BH622" i="1"/>
  <c r="BH623" i="1"/>
  <c r="BH624" i="1"/>
  <c r="BH625" i="1"/>
  <c r="BH626" i="1"/>
  <c r="BH627" i="1"/>
  <c r="BH628" i="1"/>
  <c r="BH629" i="1"/>
  <c r="BH630" i="1"/>
  <c r="BH631" i="1"/>
  <c r="BH632" i="1"/>
  <c r="BH633" i="1"/>
  <c r="BH634" i="1"/>
  <c r="BH635" i="1"/>
  <c r="BH636" i="1"/>
  <c r="BH637" i="1"/>
  <c r="BH638" i="1"/>
  <c r="BH639" i="1"/>
  <c r="BH640" i="1"/>
  <c r="BH641" i="1"/>
  <c r="BH642" i="1"/>
  <c r="BH643" i="1"/>
  <c r="BH644" i="1"/>
  <c r="BH645" i="1"/>
  <c r="BH646" i="1"/>
  <c r="BH647" i="1"/>
  <c r="BH648" i="1"/>
  <c r="BH649" i="1"/>
  <c r="BH650" i="1"/>
  <c r="BH651" i="1"/>
  <c r="BH652" i="1"/>
  <c r="BH653" i="1"/>
  <c r="BH654" i="1"/>
  <c r="BH655" i="1"/>
  <c r="BH656" i="1"/>
  <c r="BH657" i="1"/>
  <c r="BH658" i="1"/>
  <c r="BH659" i="1"/>
  <c r="BH660" i="1"/>
  <c r="BH661" i="1"/>
  <c r="BH662" i="1"/>
  <c r="BH663" i="1"/>
  <c r="BH664" i="1"/>
  <c r="BH665" i="1"/>
  <c r="BH666" i="1"/>
  <c r="BH667" i="1"/>
  <c r="BH668" i="1"/>
  <c r="BH669" i="1"/>
  <c r="BH670" i="1"/>
  <c r="BH671" i="1"/>
  <c r="BH672" i="1"/>
  <c r="BH673" i="1"/>
  <c r="BH674" i="1"/>
  <c r="BH675" i="1"/>
  <c r="BH676" i="1"/>
  <c r="BH677" i="1"/>
  <c r="BH678" i="1"/>
  <c r="BH679" i="1"/>
  <c r="BH680" i="1"/>
  <c r="BH681" i="1"/>
  <c r="BH682" i="1"/>
  <c r="BH683" i="1"/>
  <c r="BH684" i="1"/>
  <c r="BH685" i="1"/>
  <c r="BH686" i="1"/>
  <c r="BH687" i="1"/>
  <c r="BH688" i="1"/>
  <c r="BH689" i="1"/>
  <c r="BH690" i="1"/>
  <c r="BH691" i="1"/>
  <c r="BH692" i="1"/>
  <c r="BH693" i="1"/>
  <c r="BH694" i="1"/>
  <c r="BH695" i="1"/>
  <c r="BH696" i="1"/>
  <c r="BH697" i="1"/>
  <c r="BH698" i="1"/>
  <c r="BH699" i="1"/>
  <c r="BH700" i="1"/>
  <c r="BH701" i="1"/>
  <c r="BH702" i="1"/>
  <c r="BH703" i="1"/>
  <c r="BH704" i="1"/>
  <c r="BH705" i="1"/>
  <c r="BH706" i="1"/>
  <c r="BH707" i="1"/>
  <c r="BH708" i="1"/>
  <c r="BH709" i="1"/>
  <c r="BH710" i="1"/>
  <c r="BH711" i="1"/>
  <c r="BH712" i="1"/>
  <c r="BH713" i="1"/>
  <c r="BH714" i="1"/>
  <c r="BH715" i="1"/>
  <c r="BH716" i="1"/>
  <c r="BH717" i="1"/>
  <c r="BH718" i="1"/>
  <c r="BH719" i="1"/>
  <c r="BH720" i="1"/>
  <c r="BH721" i="1"/>
  <c r="BH722" i="1"/>
  <c r="BH723" i="1"/>
  <c r="BH724" i="1"/>
  <c r="BH725" i="1"/>
  <c r="BH726" i="1"/>
  <c r="BH727" i="1"/>
  <c r="BH728" i="1"/>
  <c r="BH729" i="1"/>
  <c r="BH730" i="1"/>
  <c r="BH731" i="1"/>
  <c r="BH732" i="1"/>
  <c r="BH733" i="1"/>
  <c r="BH734" i="1"/>
  <c r="BH735" i="1"/>
  <c r="BH736" i="1"/>
  <c r="BH737" i="1"/>
  <c r="BH738" i="1"/>
  <c r="BH739" i="1"/>
  <c r="BH740" i="1"/>
  <c r="BH741" i="1"/>
  <c r="BH742" i="1"/>
  <c r="BH743" i="1"/>
  <c r="BH744" i="1"/>
  <c r="BH745" i="1"/>
  <c r="BH746" i="1"/>
  <c r="BH747" i="1"/>
  <c r="BH748" i="1"/>
  <c r="BH749" i="1"/>
  <c r="BH750" i="1"/>
  <c r="BH751" i="1"/>
  <c r="BH752" i="1"/>
  <c r="BH753" i="1"/>
  <c r="BH754" i="1"/>
  <c r="BH755" i="1"/>
  <c r="BH756" i="1"/>
  <c r="BH757" i="1"/>
  <c r="BH758" i="1"/>
  <c r="BH759" i="1"/>
  <c r="BH760" i="1"/>
  <c r="BH761" i="1"/>
  <c r="BH762" i="1"/>
  <c r="BH763" i="1"/>
  <c r="BH764" i="1"/>
  <c r="BH765" i="1"/>
  <c r="BH766" i="1"/>
  <c r="BH767" i="1"/>
  <c r="BH768" i="1"/>
  <c r="BH769" i="1"/>
  <c r="BH770" i="1"/>
  <c r="BH771" i="1"/>
  <c r="BH772" i="1"/>
  <c r="BH773" i="1"/>
  <c r="BH774" i="1"/>
  <c r="BH775" i="1"/>
  <c r="BH776" i="1"/>
  <c r="BH777" i="1"/>
  <c r="BH778" i="1"/>
  <c r="BH779" i="1"/>
  <c r="BH780" i="1"/>
  <c r="BH781" i="1"/>
  <c r="BH782" i="1"/>
  <c r="BH783" i="1"/>
  <c r="BH784" i="1"/>
  <c r="BH785" i="1"/>
  <c r="BH786" i="1"/>
  <c r="BH787" i="1"/>
  <c r="BH788" i="1"/>
  <c r="BH789" i="1"/>
  <c r="BH790" i="1"/>
  <c r="BH791" i="1"/>
  <c r="BH792" i="1"/>
  <c r="BH793" i="1"/>
  <c r="BH794" i="1"/>
  <c r="BH795" i="1"/>
  <c r="BH796" i="1"/>
  <c r="BH797" i="1"/>
  <c r="BH798" i="1"/>
  <c r="BH799" i="1"/>
  <c r="BH800" i="1"/>
  <c r="BH801" i="1"/>
  <c r="BH802" i="1"/>
  <c r="BH803" i="1"/>
  <c r="BH804" i="1"/>
  <c r="BH805" i="1"/>
  <c r="BH806" i="1"/>
  <c r="BH807" i="1"/>
  <c r="BH808" i="1"/>
  <c r="BH809" i="1"/>
  <c r="BH810" i="1"/>
  <c r="BH811" i="1"/>
  <c r="BH812" i="1"/>
  <c r="BH813" i="1"/>
  <c r="BH814" i="1"/>
  <c r="BH815" i="1"/>
  <c r="BH816" i="1"/>
  <c r="BH817" i="1"/>
  <c r="BH818" i="1"/>
  <c r="BH819" i="1"/>
  <c r="BH820" i="1"/>
  <c r="BH821" i="1"/>
  <c r="BH822" i="1"/>
  <c r="BH823" i="1"/>
  <c r="BH824" i="1"/>
  <c r="BH825" i="1"/>
  <c r="BH826" i="1"/>
  <c r="BH827" i="1"/>
  <c r="BH828" i="1"/>
  <c r="BH829" i="1"/>
  <c r="BH830" i="1"/>
  <c r="BH831" i="1"/>
  <c r="BH832" i="1"/>
  <c r="BH833" i="1"/>
  <c r="BH834" i="1"/>
  <c r="BH835" i="1"/>
  <c r="BH836" i="1"/>
  <c r="BH837" i="1"/>
  <c r="BH838" i="1"/>
  <c r="BH839" i="1"/>
  <c r="BH840" i="1"/>
  <c r="BH841" i="1"/>
  <c r="BH842" i="1"/>
  <c r="BH843" i="1"/>
  <c r="BH844" i="1"/>
  <c r="BH845" i="1"/>
  <c r="BH846" i="1"/>
  <c r="BH847" i="1"/>
  <c r="BH848" i="1"/>
  <c r="BH849" i="1"/>
  <c r="BH850" i="1"/>
  <c r="BH851" i="1"/>
  <c r="BH852" i="1"/>
  <c r="BH853" i="1"/>
  <c r="BH854" i="1"/>
  <c r="BH855" i="1"/>
  <c r="BH856" i="1"/>
  <c r="BH857" i="1"/>
  <c r="BH858" i="1"/>
  <c r="BH859" i="1"/>
  <c r="BH860" i="1"/>
  <c r="BH861" i="1"/>
  <c r="BH862" i="1"/>
  <c r="BH863" i="1"/>
  <c r="BH864" i="1"/>
  <c r="BH865" i="1"/>
  <c r="BH866" i="1"/>
  <c r="BH867" i="1"/>
  <c r="BH868" i="1"/>
  <c r="BH869" i="1"/>
  <c r="BH870" i="1"/>
  <c r="BH871" i="1"/>
  <c r="BH872" i="1"/>
  <c r="BH873" i="1"/>
  <c r="BH874" i="1"/>
  <c r="BH875" i="1"/>
  <c r="BH876" i="1"/>
  <c r="BH877" i="1"/>
  <c r="BH878" i="1"/>
  <c r="BH879" i="1"/>
  <c r="BH880" i="1"/>
  <c r="BH881" i="1"/>
  <c r="BH882" i="1"/>
  <c r="BH883" i="1"/>
  <c r="BH884" i="1"/>
  <c r="BH885" i="1"/>
  <c r="BH886" i="1"/>
  <c r="BH887" i="1"/>
  <c r="BH888" i="1"/>
  <c r="BH889" i="1"/>
  <c r="BH890" i="1"/>
  <c r="BH891" i="1"/>
  <c r="BH892" i="1"/>
  <c r="BH893" i="1"/>
  <c r="BH894" i="1"/>
  <c r="BH895" i="1"/>
  <c r="BH896" i="1"/>
  <c r="BH897" i="1"/>
  <c r="BH898" i="1"/>
  <c r="BH899" i="1"/>
  <c r="BH900" i="1"/>
  <c r="BH901" i="1"/>
  <c r="BH902" i="1"/>
  <c r="BH903" i="1"/>
  <c r="BH904" i="1"/>
  <c r="BH905" i="1"/>
  <c r="BH906" i="1"/>
  <c r="BH907" i="1"/>
  <c r="BH908" i="1"/>
  <c r="BH909" i="1"/>
  <c r="BH910" i="1"/>
  <c r="BH911" i="1"/>
  <c r="BH912" i="1"/>
  <c r="BH913" i="1"/>
  <c r="BH914" i="1"/>
  <c r="BH915" i="1"/>
  <c r="BH916" i="1"/>
  <c r="BH917" i="1"/>
  <c r="BH918" i="1"/>
  <c r="BH919" i="1"/>
  <c r="BH920" i="1"/>
  <c r="BH921" i="1"/>
  <c r="BH922" i="1"/>
  <c r="BH923" i="1"/>
  <c r="BH924" i="1"/>
  <c r="BH925" i="1"/>
  <c r="BH926" i="1"/>
  <c r="BH927" i="1"/>
  <c r="BH928" i="1"/>
  <c r="BH929" i="1"/>
  <c r="BH930" i="1"/>
  <c r="BH931" i="1"/>
  <c r="BH932" i="1"/>
  <c r="BH933" i="1"/>
  <c r="BH934" i="1"/>
  <c r="BH935" i="1"/>
  <c r="BH936" i="1"/>
  <c r="BH937" i="1"/>
  <c r="BH938" i="1"/>
  <c r="BH939" i="1"/>
  <c r="BH940" i="1"/>
  <c r="BH941" i="1"/>
  <c r="BH942" i="1"/>
  <c r="BH943" i="1"/>
  <c r="BH944" i="1"/>
  <c r="BH945" i="1"/>
  <c r="BH946" i="1"/>
  <c r="BH947" i="1"/>
  <c r="BH948" i="1"/>
  <c r="BH949" i="1"/>
  <c r="BH950" i="1"/>
  <c r="BH951" i="1"/>
  <c r="BH952" i="1"/>
  <c r="BH953" i="1"/>
  <c r="BH954" i="1"/>
  <c r="BH955" i="1"/>
  <c r="BH956" i="1"/>
  <c r="BH957" i="1"/>
  <c r="BH958" i="1"/>
  <c r="BH959" i="1"/>
  <c r="BH960" i="1"/>
  <c r="BH961" i="1"/>
  <c r="BH962" i="1"/>
  <c r="BH963" i="1"/>
  <c r="BH964" i="1"/>
  <c r="BH965" i="1"/>
  <c r="BH966" i="1"/>
  <c r="BH967" i="1"/>
  <c r="BH968" i="1"/>
  <c r="BH969" i="1"/>
  <c r="BH970" i="1"/>
  <c r="BH971" i="1"/>
  <c r="BH972" i="1"/>
  <c r="BH973" i="1"/>
  <c r="BH974" i="1"/>
  <c r="BH975" i="1"/>
  <c r="BH976" i="1"/>
  <c r="BH977" i="1"/>
  <c r="BH978" i="1"/>
  <c r="BH979" i="1"/>
  <c r="BH980" i="1"/>
  <c r="BH981" i="1"/>
  <c r="BH982" i="1"/>
  <c r="BH983" i="1"/>
  <c r="BH984" i="1"/>
  <c r="BH985" i="1"/>
  <c r="BH986" i="1"/>
  <c r="BH987" i="1"/>
  <c r="BH988" i="1"/>
  <c r="BH989" i="1"/>
  <c r="BH990" i="1"/>
  <c r="BH991" i="1"/>
  <c r="BH992" i="1"/>
  <c r="BH993" i="1"/>
  <c r="BH994" i="1"/>
  <c r="BH995" i="1"/>
  <c r="BH996" i="1"/>
  <c r="BH997" i="1"/>
  <c r="BH998" i="1"/>
  <c r="BH999" i="1"/>
  <c r="BH1000" i="1"/>
  <c r="BH1001" i="1"/>
  <c r="BH1002" i="1"/>
  <c r="BH1003" i="1"/>
  <c r="BH1004" i="1"/>
  <c r="BH1005" i="1"/>
  <c r="BH1006" i="1"/>
  <c r="BH1007" i="1"/>
  <c r="BH1008" i="1"/>
  <c r="BH1009" i="1"/>
  <c r="BH1010" i="1"/>
  <c r="BH1011" i="1"/>
  <c r="BH1012" i="1"/>
  <c r="BH1013" i="1"/>
  <c r="BH1014" i="1"/>
  <c r="BH1015" i="1"/>
  <c r="BH1016" i="1"/>
  <c r="BH1017" i="1"/>
  <c r="BH1018" i="1"/>
  <c r="BH1019" i="1"/>
  <c r="BH1020" i="1"/>
  <c r="BH1021" i="1"/>
  <c r="BH1022" i="1"/>
  <c r="BH1023" i="1"/>
  <c r="BH1024" i="1"/>
  <c r="BH1025" i="1"/>
  <c r="BH1026" i="1"/>
  <c r="BH1027" i="1"/>
  <c r="BH1028" i="1"/>
  <c r="BH1029" i="1"/>
  <c r="BH1030" i="1"/>
  <c r="BH1031" i="1"/>
  <c r="BH1032" i="1"/>
  <c r="BH1033" i="1"/>
  <c r="BH1034" i="1"/>
  <c r="BH1035" i="1"/>
  <c r="BH1036" i="1"/>
  <c r="BH1037" i="1"/>
  <c r="BH1038" i="1"/>
  <c r="BH1039" i="1"/>
  <c r="BH1040" i="1"/>
  <c r="BH1041" i="1"/>
  <c r="BH1042" i="1"/>
  <c r="BH1043" i="1"/>
  <c r="BH1044" i="1"/>
  <c r="BH1045" i="1"/>
  <c r="BH1046" i="1"/>
  <c r="BH1047" i="1"/>
  <c r="BH1048" i="1"/>
  <c r="BH1049" i="1"/>
  <c r="BH1050" i="1"/>
  <c r="BH1051" i="1"/>
  <c r="BH1052" i="1"/>
  <c r="BH1053" i="1"/>
  <c r="BH1054" i="1"/>
  <c r="BH1055" i="1"/>
  <c r="BH1056" i="1"/>
  <c r="BH1057" i="1"/>
  <c r="BH1058" i="1"/>
  <c r="BH1059" i="1"/>
  <c r="BH1060" i="1"/>
  <c r="BH1061" i="1"/>
  <c r="BH1062" i="1"/>
  <c r="BH1063" i="1"/>
  <c r="BH1064" i="1"/>
  <c r="BH1065" i="1"/>
  <c r="BH1066" i="1"/>
  <c r="BH1067" i="1"/>
  <c r="BH1068" i="1"/>
  <c r="BH1069" i="1"/>
  <c r="BH1070" i="1"/>
  <c r="BH1071" i="1"/>
  <c r="BH1072" i="1"/>
  <c r="BH1073" i="1"/>
  <c r="BH1074" i="1"/>
  <c r="BH1075" i="1"/>
  <c r="BH1076" i="1"/>
  <c r="BH1077" i="1"/>
  <c r="BH1078" i="1"/>
  <c r="BH1079" i="1"/>
  <c r="BH1080" i="1"/>
  <c r="BH1081" i="1"/>
  <c r="BH1082" i="1"/>
  <c r="BH1083" i="1"/>
  <c r="BH1084" i="1"/>
  <c r="BH1085" i="1"/>
  <c r="BH1086" i="1"/>
  <c r="BH1087" i="1"/>
  <c r="BH1088" i="1"/>
  <c r="BH1089" i="1"/>
  <c r="BH1090" i="1"/>
  <c r="BH1091" i="1"/>
  <c r="BH1092" i="1"/>
  <c r="BH1093" i="1"/>
  <c r="BH1094" i="1"/>
  <c r="BH1095" i="1"/>
  <c r="BH1096" i="1"/>
  <c r="BH1097" i="1"/>
  <c r="BH1098" i="1"/>
  <c r="BH1099" i="1"/>
  <c r="BH1100" i="1"/>
  <c r="BH1101" i="1"/>
  <c r="BH1102" i="1"/>
  <c r="BH1103" i="1"/>
  <c r="BH1104" i="1"/>
  <c r="BH1105" i="1"/>
  <c r="BH1106" i="1"/>
  <c r="BH1107" i="1"/>
  <c r="BH1108" i="1"/>
  <c r="BH1109" i="1"/>
  <c r="BH1110" i="1"/>
  <c r="BH1111" i="1"/>
  <c r="BH1112" i="1"/>
  <c r="BH1113" i="1"/>
  <c r="BH1114" i="1"/>
  <c r="BH1115" i="1"/>
  <c r="BH1116" i="1"/>
  <c r="BH1117" i="1"/>
  <c r="BH1118" i="1"/>
  <c r="BH1119" i="1"/>
  <c r="BH1120" i="1"/>
  <c r="BH1121" i="1"/>
  <c r="BH1122" i="1"/>
  <c r="BH1123" i="1"/>
  <c r="BH1124" i="1"/>
  <c r="BH1125" i="1"/>
  <c r="BH1126" i="1"/>
  <c r="BH1127" i="1"/>
  <c r="BH1128" i="1"/>
  <c r="BH1129" i="1"/>
  <c r="BH1130" i="1"/>
  <c r="BH1131" i="1"/>
  <c r="BH1132" i="1"/>
  <c r="BH1133" i="1"/>
  <c r="BH1134" i="1"/>
  <c r="BH1135" i="1"/>
  <c r="BH1136" i="1"/>
  <c r="BH1137" i="1"/>
  <c r="BH1138" i="1"/>
  <c r="BH1139" i="1"/>
  <c r="BH1140" i="1"/>
  <c r="BH1141" i="1"/>
  <c r="BH1142" i="1"/>
  <c r="BH1143" i="1"/>
  <c r="BH1144" i="1"/>
  <c r="BH1145" i="1"/>
  <c r="BH1146" i="1"/>
  <c r="BH1147" i="1"/>
  <c r="BH1148" i="1"/>
  <c r="BH1149" i="1"/>
  <c r="BH1150" i="1"/>
  <c r="BH1151" i="1"/>
  <c r="BH1152" i="1"/>
  <c r="BH1153" i="1"/>
  <c r="BH1154" i="1"/>
  <c r="BH1155" i="1"/>
  <c r="BH1156" i="1"/>
  <c r="BH1157" i="1"/>
  <c r="BH1158" i="1"/>
  <c r="BH1159" i="1"/>
  <c r="BH1160" i="1"/>
  <c r="BH1161" i="1"/>
  <c r="BH1162" i="1"/>
  <c r="BH1163" i="1"/>
  <c r="BH1164" i="1"/>
  <c r="BH1165" i="1"/>
  <c r="BH1166" i="1"/>
  <c r="BH1167" i="1"/>
  <c r="BH1168" i="1"/>
  <c r="BH1169" i="1"/>
  <c r="BH1170" i="1"/>
  <c r="BH1171" i="1"/>
  <c r="BH1172" i="1"/>
  <c r="BH1173" i="1"/>
  <c r="BH1174" i="1"/>
  <c r="BH1175" i="1"/>
  <c r="BH1176" i="1"/>
  <c r="BH1177" i="1"/>
  <c r="BH1178" i="1"/>
  <c r="BH1179" i="1"/>
  <c r="BH1180" i="1"/>
  <c r="BH1181" i="1"/>
  <c r="BH1182" i="1"/>
  <c r="BH1183" i="1"/>
  <c r="BH1184" i="1"/>
  <c r="BH1185" i="1"/>
  <c r="BH1186" i="1"/>
  <c r="BH1187" i="1"/>
  <c r="BH1188" i="1"/>
  <c r="BH1189" i="1"/>
  <c r="BH1190" i="1"/>
  <c r="BH1191" i="1"/>
  <c r="BH1192" i="1"/>
  <c r="BH1193" i="1"/>
  <c r="BH1194" i="1"/>
  <c r="BH1195" i="1"/>
  <c r="BH1196" i="1"/>
  <c r="BH1197" i="1"/>
  <c r="BH1198" i="1"/>
  <c r="BH1199" i="1"/>
  <c r="BH1200" i="1"/>
  <c r="BH1201" i="1"/>
  <c r="BH1202" i="1"/>
  <c r="BH1203" i="1"/>
  <c r="BH1204" i="1"/>
  <c r="BH1205" i="1"/>
  <c r="BH1206" i="1"/>
  <c r="BH1207" i="1"/>
  <c r="BH1208" i="1"/>
  <c r="BH1209" i="1"/>
  <c r="BH1210" i="1"/>
  <c r="BH1211" i="1"/>
  <c r="BH1212" i="1"/>
  <c r="BH1213" i="1"/>
  <c r="BH1214" i="1"/>
  <c r="BH1215" i="1"/>
  <c r="BH1216" i="1"/>
  <c r="BH1217" i="1"/>
  <c r="BH1218" i="1"/>
  <c r="BH1219" i="1"/>
  <c r="BH1220" i="1"/>
  <c r="BH1221" i="1"/>
  <c r="BH1222" i="1"/>
  <c r="BH1223" i="1"/>
  <c r="BH1224" i="1"/>
  <c r="BH1225" i="1"/>
  <c r="BH1226" i="1"/>
  <c r="BH1227" i="1"/>
  <c r="BH1228" i="1"/>
  <c r="BH1229" i="1"/>
  <c r="BH1230" i="1"/>
  <c r="BH1231" i="1"/>
  <c r="BH1232" i="1"/>
  <c r="BH1233" i="1"/>
  <c r="BH1234" i="1"/>
  <c r="BH1235" i="1"/>
  <c r="BH1236" i="1"/>
  <c r="BH1237" i="1"/>
  <c r="BH1238" i="1"/>
  <c r="BH1239" i="1"/>
  <c r="BH1240" i="1"/>
  <c r="BH1241" i="1"/>
  <c r="BH1242" i="1"/>
  <c r="BH1243" i="1"/>
  <c r="BH1244" i="1"/>
  <c r="BH1245" i="1"/>
  <c r="BH1246" i="1"/>
  <c r="BH1247" i="1"/>
  <c r="BH1248" i="1"/>
  <c r="BH1249" i="1"/>
  <c r="BH1250" i="1"/>
  <c r="BH1251" i="1"/>
  <c r="BH1252" i="1"/>
  <c r="BH1253" i="1"/>
  <c r="BH1254" i="1"/>
  <c r="BH1255" i="1"/>
  <c r="BH1256" i="1"/>
  <c r="BH1257" i="1"/>
  <c r="BH1258" i="1"/>
  <c r="BH1259" i="1"/>
  <c r="BH1260" i="1"/>
  <c r="BH1261" i="1"/>
  <c r="BH1262" i="1"/>
  <c r="BH1263" i="1"/>
  <c r="BH1264" i="1"/>
  <c r="BH1265" i="1"/>
  <c r="BH1266" i="1"/>
  <c r="BH1267" i="1"/>
  <c r="BH1268" i="1"/>
  <c r="BH1269" i="1"/>
  <c r="BH1270" i="1"/>
  <c r="BH1271" i="1"/>
  <c r="BH1272" i="1"/>
  <c r="BH1273" i="1"/>
  <c r="BH1274" i="1"/>
  <c r="BH1275" i="1"/>
  <c r="BH1276" i="1"/>
  <c r="BH1277" i="1"/>
  <c r="BH1278" i="1"/>
  <c r="BH1279" i="1"/>
  <c r="BH1280" i="1"/>
  <c r="BH1281" i="1"/>
  <c r="BH1282" i="1"/>
  <c r="BH1283" i="1"/>
  <c r="BH1284" i="1"/>
  <c r="BH1285" i="1"/>
  <c r="BH1286" i="1"/>
  <c r="BH1287" i="1"/>
  <c r="BH1288" i="1"/>
  <c r="BH1289" i="1"/>
  <c r="BH1290" i="1"/>
  <c r="BH1291" i="1"/>
  <c r="BH1292" i="1"/>
  <c r="BH1293" i="1"/>
  <c r="BH1294" i="1"/>
  <c r="BH1295" i="1"/>
  <c r="BH1296" i="1"/>
  <c r="BH1297" i="1"/>
  <c r="BH1298" i="1"/>
  <c r="BH1299" i="1"/>
  <c r="BH1300" i="1"/>
  <c r="BH1301" i="1"/>
  <c r="BH1302" i="1"/>
  <c r="BH1303" i="1"/>
  <c r="BH1304" i="1"/>
  <c r="BH1305" i="1"/>
  <c r="BH1306" i="1"/>
  <c r="BH1307" i="1"/>
  <c r="BH1308" i="1"/>
  <c r="BH1309" i="1"/>
  <c r="BH1310" i="1"/>
  <c r="BH1311" i="1"/>
  <c r="BH1312" i="1"/>
  <c r="BH1313" i="1"/>
  <c r="BH1314" i="1"/>
  <c r="BH1315" i="1"/>
  <c r="BH1316" i="1"/>
  <c r="BH1317" i="1"/>
  <c r="BH1318" i="1"/>
  <c r="BH1319" i="1"/>
  <c r="BH1320" i="1"/>
  <c r="BH1321" i="1"/>
  <c r="BH1322" i="1"/>
  <c r="BH1323" i="1"/>
  <c r="BH1324" i="1"/>
  <c r="BH1325" i="1"/>
  <c r="BH1326" i="1"/>
  <c r="BH1327" i="1"/>
  <c r="BH1328" i="1"/>
  <c r="BH1329" i="1"/>
  <c r="BH1330" i="1"/>
  <c r="BH1331" i="1"/>
  <c r="BH1332" i="1"/>
  <c r="BH1333" i="1"/>
  <c r="BH1334" i="1"/>
  <c r="BH1335" i="1"/>
  <c r="BH1336" i="1"/>
  <c r="BH1337" i="1"/>
  <c r="BH1338" i="1"/>
  <c r="BH1339" i="1"/>
  <c r="BH1340" i="1"/>
  <c r="BH1341" i="1"/>
  <c r="BH1342" i="1"/>
  <c r="BH1343" i="1"/>
  <c r="BH1344" i="1"/>
  <c r="BH1345" i="1"/>
  <c r="BH1346" i="1"/>
  <c r="BH1347" i="1"/>
  <c r="BH1348" i="1"/>
  <c r="BH1349" i="1"/>
  <c r="BH1350" i="1"/>
  <c r="BH1351" i="1"/>
  <c r="BH1352" i="1"/>
  <c r="BH1353" i="1"/>
  <c r="BH1354" i="1"/>
  <c r="BH1355" i="1"/>
  <c r="BH1356" i="1"/>
  <c r="BH1357" i="1"/>
  <c r="BH1358" i="1"/>
  <c r="BH1359" i="1"/>
  <c r="BH1360" i="1"/>
  <c r="BH1361" i="1"/>
  <c r="BH1362" i="1"/>
  <c r="BH1363" i="1"/>
  <c r="BH1364" i="1"/>
  <c r="BH1365" i="1"/>
  <c r="BH1366" i="1"/>
  <c r="BH1367" i="1"/>
  <c r="BH1368" i="1"/>
  <c r="BH1369" i="1"/>
  <c r="BH1370" i="1"/>
  <c r="BH1371" i="1"/>
  <c r="BH1372" i="1"/>
  <c r="BH1373" i="1"/>
  <c r="BH1374" i="1"/>
  <c r="BH1375" i="1"/>
  <c r="BH1376" i="1"/>
  <c r="BH1377" i="1"/>
  <c r="BH1378" i="1"/>
  <c r="BH1379" i="1"/>
  <c r="BH1380" i="1"/>
  <c r="BH1381" i="1"/>
  <c r="BH1382" i="1"/>
  <c r="BH1383" i="1"/>
  <c r="BH1384" i="1"/>
  <c r="BH1385" i="1"/>
  <c r="BH1386" i="1"/>
  <c r="BH1387" i="1"/>
  <c r="BH1388" i="1"/>
  <c r="BH1389" i="1"/>
  <c r="BH1390" i="1"/>
  <c r="BH1391" i="1"/>
  <c r="BH1392" i="1"/>
  <c r="BH1393" i="1"/>
  <c r="BH1394" i="1"/>
  <c r="BH1395" i="1"/>
  <c r="BH1396" i="1"/>
  <c r="BH1397" i="1"/>
  <c r="BH1398" i="1"/>
  <c r="BH1399" i="1"/>
  <c r="BH1400" i="1"/>
  <c r="BH1401" i="1"/>
  <c r="BH1402" i="1"/>
  <c r="BH1403" i="1"/>
  <c r="BH1404" i="1"/>
  <c r="BH1405" i="1"/>
  <c r="BH1406" i="1"/>
  <c r="BH1407" i="1"/>
  <c r="BH1408" i="1"/>
  <c r="BH1409" i="1"/>
  <c r="BH1410" i="1"/>
  <c r="BH1411" i="1"/>
  <c r="BH1412" i="1"/>
  <c r="BH1413" i="1"/>
  <c r="BH1414" i="1"/>
  <c r="BH1415" i="1"/>
  <c r="BH1416" i="1"/>
  <c r="BH1417" i="1"/>
  <c r="BH1418" i="1"/>
  <c r="BH1419" i="1"/>
  <c r="BH1420" i="1"/>
  <c r="BH1421" i="1"/>
  <c r="BH1422" i="1"/>
  <c r="BH1423" i="1"/>
  <c r="BH1424" i="1"/>
  <c r="BH1425" i="1"/>
  <c r="BH1426" i="1"/>
  <c r="BH1427" i="1"/>
  <c r="BH1428" i="1"/>
  <c r="BH1429" i="1"/>
  <c r="BH1430" i="1"/>
  <c r="BH1431" i="1"/>
  <c r="BH1432" i="1"/>
  <c r="BH1433" i="1"/>
  <c r="BH1434" i="1"/>
  <c r="BH1435" i="1"/>
  <c r="BH1436" i="1"/>
  <c r="BH1437" i="1"/>
  <c r="BH1438" i="1"/>
  <c r="BH1439" i="1"/>
  <c r="BH1440" i="1"/>
  <c r="BH1441" i="1"/>
  <c r="BH1442" i="1"/>
  <c r="BH1443" i="1"/>
  <c r="BH1444" i="1"/>
  <c r="BH1445" i="1"/>
  <c r="BH1446" i="1"/>
  <c r="BH1447" i="1"/>
  <c r="BH1448" i="1"/>
  <c r="BH1449" i="1"/>
  <c r="BH1450" i="1"/>
  <c r="BH1451" i="1"/>
  <c r="BH1452" i="1"/>
  <c r="BH1453" i="1"/>
  <c r="BH1454" i="1"/>
  <c r="BH1455" i="1"/>
  <c r="BH1456" i="1"/>
  <c r="BH1457" i="1"/>
  <c r="BH1458" i="1"/>
  <c r="BH1459" i="1"/>
  <c r="BH1460" i="1"/>
  <c r="BH1461" i="1"/>
  <c r="BH1462" i="1"/>
  <c r="BH1463" i="1"/>
  <c r="BH1464" i="1"/>
  <c r="BH1465" i="1"/>
  <c r="BH1466" i="1"/>
  <c r="BH1467" i="1"/>
  <c r="BH1468" i="1"/>
  <c r="BH1469" i="1"/>
  <c r="BH1470" i="1"/>
  <c r="BH1471" i="1"/>
  <c r="BH1472" i="1"/>
  <c r="BH1473" i="1"/>
  <c r="BH1474" i="1"/>
  <c r="BH1475" i="1"/>
  <c r="BH1476" i="1"/>
  <c r="BH1477" i="1"/>
  <c r="BH1478" i="1"/>
  <c r="BH1479" i="1"/>
  <c r="BH1480" i="1"/>
  <c r="BH1481" i="1"/>
  <c r="BH1482" i="1"/>
  <c r="BH1483" i="1"/>
  <c r="BH1484" i="1"/>
  <c r="BH1485" i="1"/>
  <c r="BH1486" i="1"/>
  <c r="BH1487" i="1"/>
  <c r="BH1488" i="1"/>
  <c r="BH1489" i="1"/>
  <c r="BH1490" i="1"/>
  <c r="BH1491" i="1"/>
  <c r="BH1492" i="1"/>
  <c r="BH1493" i="1"/>
  <c r="BH1494" i="1"/>
  <c r="BH1495" i="1"/>
  <c r="BH1496" i="1"/>
  <c r="BH1497" i="1"/>
  <c r="BH1498" i="1"/>
  <c r="BH1499" i="1"/>
  <c r="BH1500" i="1"/>
  <c r="BH1501" i="1"/>
  <c r="BH1502" i="1"/>
  <c r="BH1503" i="1"/>
  <c r="BH1504" i="1"/>
  <c r="BH1505" i="1"/>
  <c r="BH1506" i="1"/>
  <c r="BH1507" i="1"/>
  <c r="BH1508" i="1"/>
  <c r="BH1509" i="1"/>
  <c r="BH1510" i="1"/>
  <c r="BH1511" i="1"/>
  <c r="BH1512" i="1"/>
  <c r="BH1513" i="1"/>
  <c r="BH1514" i="1"/>
  <c r="BH1515" i="1"/>
  <c r="BH1516" i="1"/>
  <c r="BH1517" i="1"/>
  <c r="BH1518" i="1"/>
  <c r="BH1519" i="1"/>
  <c r="BH1520" i="1"/>
  <c r="BH1521" i="1"/>
  <c r="BH1522" i="1"/>
  <c r="BH1523" i="1"/>
  <c r="BH1524" i="1"/>
  <c r="BH1525" i="1"/>
  <c r="BH1526" i="1"/>
  <c r="BH1527" i="1"/>
  <c r="BH1528" i="1"/>
  <c r="BH1529" i="1"/>
  <c r="BH1530" i="1"/>
  <c r="BH1531" i="1"/>
  <c r="BH1532" i="1"/>
  <c r="BH1533" i="1"/>
  <c r="BH1534" i="1"/>
  <c r="BH1535" i="1"/>
  <c r="BH1536" i="1"/>
  <c r="BH1537" i="1"/>
  <c r="BH1538" i="1"/>
  <c r="BH1539" i="1"/>
  <c r="BH1540" i="1"/>
  <c r="BH1541" i="1"/>
  <c r="BH1542" i="1"/>
  <c r="BH1543" i="1"/>
  <c r="BH1544" i="1"/>
  <c r="BH1545" i="1"/>
  <c r="BH1546" i="1"/>
  <c r="BH1547" i="1"/>
  <c r="BH1548" i="1"/>
  <c r="BH1549" i="1"/>
  <c r="BH1550" i="1"/>
  <c r="BH1551" i="1"/>
  <c r="BH1552" i="1"/>
  <c r="BH1553" i="1"/>
  <c r="BH1554" i="1"/>
  <c r="BH1555" i="1"/>
  <c r="BH1556" i="1"/>
  <c r="BH1557" i="1"/>
  <c r="BH1558" i="1"/>
  <c r="BH1559" i="1"/>
  <c r="BH1560" i="1"/>
  <c r="BH1561" i="1"/>
  <c r="BH1562" i="1"/>
  <c r="BH1563" i="1"/>
  <c r="BH1564" i="1"/>
  <c r="BH1565" i="1"/>
  <c r="BH1566" i="1"/>
  <c r="BH1567" i="1"/>
  <c r="BH1568" i="1"/>
  <c r="BH1569" i="1"/>
  <c r="BH1570" i="1"/>
  <c r="BH1571" i="1"/>
  <c r="BH1572" i="1"/>
  <c r="BH1573" i="1"/>
  <c r="BH1574" i="1"/>
  <c r="BH1575" i="1"/>
  <c r="BH1576" i="1"/>
  <c r="BH1577" i="1"/>
  <c r="BH1578" i="1"/>
  <c r="BH1579" i="1"/>
  <c r="BH1580" i="1"/>
  <c r="BH1581" i="1"/>
  <c r="BH1582" i="1"/>
  <c r="BH1583" i="1"/>
  <c r="BH1584" i="1"/>
  <c r="BH1585" i="1"/>
  <c r="BH1586" i="1"/>
  <c r="BH1587" i="1"/>
  <c r="BH1588" i="1"/>
  <c r="BH1589" i="1"/>
  <c r="BH1590" i="1"/>
  <c r="BH1591" i="1"/>
  <c r="BH1592" i="1"/>
  <c r="BH1593" i="1"/>
  <c r="BH1594" i="1"/>
  <c r="BH1595" i="1"/>
  <c r="BH1596" i="1"/>
  <c r="BH1597" i="1"/>
  <c r="BH1598" i="1"/>
  <c r="BH1599" i="1"/>
  <c r="BH1600" i="1"/>
  <c r="BH1601" i="1"/>
  <c r="BH1602" i="1"/>
  <c r="BH1603" i="1"/>
  <c r="BH1604" i="1"/>
  <c r="BH1605" i="1"/>
  <c r="BH1606" i="1"/>
  <c r="BH1607" i="1"/>
  <c r="BH1608" i="1"/>
  <c r="BH1609" i="1"/>
  <c r="BH1610" i="1"/>
  <c r="BH1611" i="1"/>
  <c r="BH1612" i="1"/>
  <c r="BH1613" i="1"/>
  <c r="BH1614" i="1"/>
  <c r="BH1615" i="1"/>
  <c r="BH1616" i="1"/>
  <c r="BH1617" i="1"/>
  <c r="BH1618" i="1"/>
  <c r="BH1619" i="1"/>
  <c r="BH1620" i="1"/>
  <c r="BH1621" i="1"/>
  <c r="BH1622" i="1"/>
  <c r="BH1623" i="1"/>
  <c r="BH1624" i="1"/>
  <c r="BH1625" i="1"/>
  <c r="BH1626" i="1"/>
  <c r="BH1627" i="1"/>
  <c r="BH1628" i="1"/>
  <c r="BH1629" i="1"/>
  <c r="BH1630" i="1"/>
  <c r="BH1631" i="1"/>
  <c r="BH1632" i="1"/>
  <c r="BH1633" i="1"/>
  <c r="BH1634" i="1"/>
  <c r="BH1635" i="1"/>
  <c r="BH1636" i="1"/>
  <c r="BH1637" i="1"/>
  <c r="BH1638" i="1"/>
  <c r="BH1639" i="1"/>
  <c r="BH1640" i="1"/>
  <c r="BH1641" i="1"/>
  <c r="BH1642" i="1"/>
  <c r="BH1643" i="1"/>
  <c r="BH1644" i="1"/>
  <c r="BH1645" i="1"/>
  <c r="BH1646" i="1"/>
  <c r="BH1647" i="1"/>
  <c r="BH1648" i="1"/>
  <c r="BH1649" i="1"/>
  <c r="BH1650" i="1"/>
  <c r="BH1651" i="1"/>
  <c r="BH1652" i="1"/>
  <c r="BH1653" i="1"/>
  <c r="BH1654" i="1"/>
  <c r="BH1655" i="1"/>
  <c r="BH1656" i="1"/>
  <c r="BH1657" i="1"/>
  <c r="BH1658" i="1"/>
  <c r="BH1659" i="1"/>
  <c r="BH1660" i="1"/>
  <c r="BH1661" i="1"/>
  <c r="BH1662" i="1"/>
  <c r="BH1663" i="1"/>
  <c r="BH1664" i="1"/>
  <c r="BH1665" i="1"/>
  <c r="BH1666" i="1"/>
  <c r="BH1667" i="1"/>
  <c r="BH1668" i="1"/>
  <c r="BH1669" i="1"/>
  <c r="BH1670" i="1"/>
  <c r="BH1671" i="1"/>
  <c r="BH1672" i="1"/>
  <c r="BH1673" i="1"/>
  <c r="BH1674" i="1"/>
  <c r="BH1675" i="1"/>
  <c r="BH1676" i="1"/>
  <c r="BH1677" i="1"/>
  <c r="BH1678" i="1"/>
  <c r="BH1679" i="1"/>
  <c r="BH1680" i="1"/>
  <c r="BH1681" i="1"/>
  <c r="BH1682" i="1"/>
  <c r="BH1683" i="1"/>
  <c r="BH1684" i="1"/>
  <c r="BH1685" i="1"/>
  <c r="BH1686" i="1"/>
  <c r="BH1687" i="1"/>
  <c r="BH1688" i="1"/>
  <c r="BH1689" i="1"/>
  <c r="BH1690" i="1"/>
  <c r="BH1691" i="1"/>
  <c r="BH1692" i="1"/>
  <c r="BH1693" i="1"/>
  <c r="BH1694" i="1"/>
  <c r="BH1695" i="1"/>
  <c r="BH1696" i="1"/>
  <c r="BH1697" i="1"/>
  <c r="BH1698" i="1"/>
  <c r="BH1699" i="1"/>
  <c r="BH1700" i="1"/>
  <c r="BH1701" i="1"/>
  <c r="BH1702" i="1"/>
  <c r="BH1703" i="1"/>
  <c r="BH1704" i="1"/>
  <c r="BH1705" i="1"/>
  <c r="BH1706" i="1"/>
  <c r="BH1707" i="1"/>
  <c r="BH1708" i="1"/>
  <c r="BH1709" i="1"/>
  <c r="BH1710" i="1"/>
  <c r="BH1711" i="1"/>
  <c r="BH1712" i="1"/>
  <c r="BH1713" i="1"/>
  <c r="BH1714" i="1"/>
  <c r="BH1715" i="1"/>
  <c r="BH1716" i="1"/>
  <c r="BH1717" i="1"/>
  <c r="BH1718" i="1"/>
  <c r="BH1719" i="1"/>
  <c r="BH1720" i="1"/>
  <c r="BH1721" i="1"/>
  <c r="BH1722" i="1"/>
  <c r="BH1723" i="1"/>
  <c r="BH1724" i="1"/>
  <c r="BH1725" i="1"/>
  <c r="BH1726" i="1"/>
  <c r="BH1727" i="1"/>
  <c r="BH1728" i="1"/>
  <c r="BH1729" i="1"/>
  <c r="BH1730" i="1"/>
  <c r="BH1731" i="1"/>
  <c r="BH1732" i="1"/>
  <c r="BH1733" i="1"/>
  <c r="BH1734" i="1"/>
  <c r="BH1735" i="1"/>
  <c r="BH1736" i="1"/>
  <c r="BH1737" i="1"/>
  <c r="BH1738" i="1"/>
  <c r="BH1739" i="1"/>
  <c r="BH1740" i="1"/>
  <c r="BH1741" i="1"/>
  <c r="BH1742" i="1"/>
  <c r="BH1743" i="1"/>
  <c r="BH1744" i="1"/>
  <c r="BH1745" i="1"/>
  <c r="BH1746" i="1"/>
  <c r="BH1747" i="1"/>
  <c r="BH1748" i="1"/>
  <c r="BH1749" i="1"/>
  <c r="BH1750" i="1"/>
  <c r="BH1751" i="1"/>
  <c r="BH1752" i="1"/>
  <c r="BH1753" i="1"/>
  <c r="BH1754" i="1"/>
  <c r="BH1755" i="1"/>
  <c r="BH1756" i="1"/>
  <c r="BH1757" i="1"/>
  <c r="BH1758" i="1"/>
  <c r="BH1759" i="1"/>
  <c r="BH1760" i="1"/>
  <c r="BH1761" i="1"/>
  <c r="BH1762" i="1"/>
  <c r="BH1763" i="1"/>
  <c r="BH1764" i="1"/>
  <c r="BH1765" i="1"/>
  <c r="BH1766" i="1"/>
  <c r="BH1767" i="1"/>
  <c r="BH1768" i="1"/>
  <c r="BH1769" i="1"/>
  <c r="BH1770" i="1"/>
  <c r="BH1771" i="1"/>
  <c r="BH1772" i="1"/>
  <c r="BH1773" i="1"/>
  <c r="BH1774" i="1"/>
  <c r="BH1775" i="1"/>
  <c r="BH1776" i="1"/>
  <c r="BH1777" i="1"/>
  <c r="BH1778" i="1"/>
  <c r="BH1779" i="1"/>
  <c r="BH1780" i="1"/>
  <c r="BH1781" i="1"/>
  <c r="BH1782" i="1"/>
  <c r="BH1783" i="1"/>
  <c r="BH1784" i="1"/>
  <c r="BH1785" i="1"/>
  <c r="BH1786" i="1"/>
  <c r="BH1787" i="1"/>
  <c r="BH1788" i="1"/>
  <c r="BH1789" i="1"/>
  <c r="BH1790" i="1"/>
  <c r="BH1791" i="1"/>
  <c r="BH1792" i="1"/>
  <c r="BH1793" i="1"/>
  <c r="BH1794" i="1"/>
  <c r="BH1795" i="1"/>
  <c r="BH1796" i="1"/>
  <c r="BH1797" i="1"/>
  <c r="BH1798" i="1"/>
  <c r="BH1799" i="1"/>
  <c r="BH1800" i="1"/>
  <c r="BH1801" i="1"/>
  <c r="BH1802" i="1"/>
  <c r="BH1803" i="1"/>
  <c r="BH1804" i="1"/>
  <c r="BH1805" i="1"/>
  <c r="BH1806" i="1"/>
  <c r="BH1807" i="1"/>
  <c r="BH1808" i="1"/>
  <c r="BH1809" i="1"/>
  <c r="BH1810" i="1"/>
  <c r="BH1811" i="1"/>
  <c r="BH1812" i="1"/>
  <c r="BH1813" i="1"/>
  <c r="BH1814" i="1"/>
  <c r="BH1815" i="1"/>
  <c r="BH1816" i="1"/>
  <c r="BH1817" i="1"/>
  <c r="BH1818" i="1"/>
  <c r="BH1819" i="1"/>
  <c r="BH1820" i="1"/>
  <c r="BH1821" i="1"/>
  <c r="BH1822" i="1"/>
  <c r="BH1823" i="1"/>
  <c r="BH1824" i="1"/>
  <c r="BH1825" i="1"/>
  <c r="BH1826" i="1"/>
  <c r="BH1827" i="1"/>
  <c r="BH1828" i="1"/>
  <c r="BH1829" i="1"/>
  <c r="BH1830" i="1"/>
  <c r="BH1831" i="1"/>
  <c r="BH1832" i="1"/>
  <c r="BH1833" i="1"/>
  <c r="BH1834" i="1"/>
  <c r="BH1835" i="1"/>
  <c r="BH1836" i="1"/>
  <c r="BH1837" i="1"/>
  <c r="BH1838" i="1"/>
  <c r="BH1839" i="1"/>
  <c r="BH1840" i="1"/>
  <c r="BH1841" i="1"/>
  <c r="BH1842" i="1"/>
  <c r="BH1843" i="1"/>
  <c r="BH1844" i="1"/>
  <c r="BH1845" i="1"/>
  <c r="BH1846" i="1"/>
  <c r="BH1847" i="1"/>
  <c r="BH1848" i="1"/>
  <c r="BH1849" i="1"/>
  <c r="BH1850" i="1"/>
  <c r="BH1851" i="1"/>
  <c r="BH1852" i="1"/>
  <c r="BH1853" i="1"/>
  <c r="BH1854" i="1"/>
  <c r="BH1855" i="1"/>
  <c r="BH1856" i="1"/>
  <c r="BH1857" i="1"/>
  <c r="BH1858" i="1"/>
  <c r="BH1859" i="1"/>
  <c r="BH1860" i="1"/>
  <c r="BH1861" i="1"/>
  <c r="BH1862" i="1"/>
  <c r="BH1863" i="1"/>
  <c r="BH1864" i="1"/>
  <c r="BH1865" i="1"/>
  <c r="BH1866" i="1"/>
  <c r="BH1867" i="1"/>
  <c r="BH1868" i="1"/>
  <c r="BH1869" i="1"/>
  <c r="BH1870" i="1"/>
  <c r="BH1871" i="1"/>
  <c r="BH1872" i="1"/>
  <c r="BH1873" i="1"/>
  <c r="BH1874" i="1"/>
  <c r="BH1875" i="1"/>
  <c r="BH1876" i="1"/>
  <c r="BH1877" i="1"/>
  <c r="BH1878" i="1"/>
  <c r="BH1879" i="1"/>
  <c r="BH1880" i="1"/>
  <c r="BH1881" i="1"/>
  <c r="BH1882" i="1"/>
  <c r="BH1883" i="1"/>
  <c r="BH1884" i="1"/>
  <c r="BH1885" i="1"/>
  <c r="BH1886" i="1"/>
  <c r="BH1887" i="1"/>
  <c r="BH1888" i="1"/>
  <c r="BH1889" i="1"/>
  <c r="BH1890" i="1"/>
  <c r="BH1891" i="1"/>
  <c r="BH1892" i="1"/>
  <c r="BH1893" i="1"/>
  <c r="BH1894" i="1"/>
  <c r="BH1895" i="1"/>
  <c r="BH1896" i="1"/>
  <c r="BH1897" i="1"/>
  <c r="BH1898" i="1"/>
  <c r="BH1899" i="1"/>
  <c r="BH1900" i="1"/>
  <c r="BH1901" i="1"/>
  <c r="BH1902" i="1"/>
  <c r="BH1903" i="1"/>
  <c r="BH1904" i="1"/>
  <c r="BH1905" i="1"/>
  <c r="BH1906" i="1"/>
  <c r="BH1907" i="1"/>
  <c r="BH1908" i="1"/>
  <c r="BH1909" i="1"/>
  <c r="BH1910" i="1"/>
  <c r="BH1911" i="1"/>
  <c r="BH1912" i="1"/>
  <c r="BH1913" i="1"/>
  <c r="BH1914" i="1"/>
  <c r="BH1915" i="1"/>
  <c r="BH1916" i="1"/>
  <c r="BH1917" i="1"/>
  <c r="BH1918" i="1"/>
  <c r="BH1919" i="1"/>
  <c r="BH1920" i="1"/>
  <c r="BH1921" i="1"/>
  <c r="BH1922" i="1"/>
  <c r="BH1923" i="1"/>
  <c r="BH1924" i="1"/>
  <c r="BH1925" i="1"/>
  <c r="BH1926" i="1"/>
  <c r="BH1927" i="1"/>
  <c r="BH1928" i="1"/>
  <c r="BH1929" i="1"/>
  <c r="BH1930" i="1"/>
  <c r="BH1931" i="1"/>
  <c r="BH1932" i="1"/>
  <c r="BH1933" i="1"/>
  <c r="BH1934" i="1"/>
  <c r="BH1935" i="1"/>
  <c r="BH1936" i="1"/>
  <c r="BH1937" i="1"/>
  <c r="BH1938" i="1"/>
  <c r="BH1939" i="1"/>
  <c r="BH1940" i="1"/>
  <c r="BH1941" i="1"/>
  <c r="BH1942" i="1"/>
  <c r="BH1943" i="1"/>
  <c r="BH1944" i="1"/>
  <c r="BH1945" i="1"/>
  <c r="BH1946" i="1"/>
  <c r="BH1947" i="1"/>
  <c r="BH1948" i="1"/>
  <c r="BH1949" i="1"/>
  <c r="BH1950" i="1"/>
  <c r="BH1951" i="1"/>
  <c r="BH1952" i="1"/>
  <c r="BH1953" i="1"/>
  <c r="BH1954" i="1"/>
  <c r="BH1955" i="1"/>
  <c r="BH1956" i="1"/>
  <c r="BH1957" i="1"/>
  <c r="BH1958" i="1"/>
  <c r="BH1959" i="1"/>
  <c r="BH1960" i="1"/>
  <c r="BH1961" i="1"/>
  <c r="BH1962" i="1"/>
  <c r="BH1963" i="1"/>
  <c r="BH1964" i="1"/>
  <c r="BH1965" i="1"/>
  <c r="BH1966" i="1"/>
  <c r="BH1967" i="1"/>
  <c r="BH1968" i="1"/>
  <c r="BH1969" i="1"/>
  <c r="BH1970" i="1"/>
  <c r="BH1971" i="1"/>
  <c r="BH1972" i="1"/>
  <c r="BH1973" i="1"/>
  <c r="BH1974" i="1"/>
  <c r="BH1975" i="1"/>
  <c r="BH1976" i="1"/>
  <c r="BH1977" i="1"/>
  <c r="BH1978" i="1"/>
  <c r="BH1979" i="1"/>
  <c r="BH1980" i="1"/>
  <c r="BH1981" i="1"/>
  <c r="BH1982" i="1"/>
  <c r="BH1983" i="1"/>
  <c r="BH1984" i="1"/>
  <c r="BH1985" i="1"/>
  <c r="BH1986" i="1"/>
  <c r="BH1987" i="1"/>
  <c r="BH1988" i="1"/>
  <c r="BH1989" i="1"/>
  <c r="BH1990" i="1"/>
  <c r="BH1991" i="1"/>
  <c r="BH1992" i="1"/>
  <c r="BH1993" i="1"/>
  <c r="BH1994" i="1"/>
  <c r="BH1995" i="1"/>
  <c r="BH1996" i="1"/>
  <c r="BH1997" i="1"/>
  <c r="BH1998" i="1"/>
  <c r="BH1999" i="1"/>
  <c r="BH2000" i="1"/>
  <c r="BH2001" i="1"/>
  <c r="BH2002" i="1"/>
  <c r="BH2003" i="1"/>
  <c r="BH2004" i="1"/>
  <c r="BH2005" i="1"/>
  <c r="BH2006" i="1"/>
  <c r="BH2007" i="1"/>
  <c r="BH2008" i="1"/>
  <c r="BH2009" i="1"/>
  <c r="BH2010" i="1"/>
  <c r="BH2011" i="1"/>
  <c r="BH2012" i="1"/>
  <c r="BH2013" i="1"/>
  <c r="BH2014" i="1"/>
  <c r="BH2015" i="1"/>
  <c r="BH2016" i="1"/>
  <c r="BH2017" i="1"/>
  <c r="BH2018" i="1"/>
  <c r="BH2019" i="1"/>
  <c r="BH2020" i="1"/>
  <c r="BH2021" i="1"/>
  <c r="BH2022" i="1"/>
  <c r="BH2023" i="1"/>
  <c r="BH2024" i="1"/>
  <c r="BH2025" i="1"/>
  <c r="BH2026" i="1"/>
  <c r="BH2027" i="1"/>
  <c r="BH2028" i="1"/>
  <c r="BH2029" i="1"/>
  <c r="BH2030" i="1"/>
  <c r="BH2031" i="1"/>
  <c r="BH2032" i="1"/>
  <c r="BH2033" i="1"/>
  <c r="BH2034" i="1"/>
  <c r="BH2035" i="1"/>
  <c r="BH2036" i="1"/>
  <c r="BH2037" i="1"/>
  <c r="BH2038" i="1"/>
  <c r="BH2039" i="1"/>
  <c r="BH2040" i="1"/>
  <c r="BH2041" i="1"/>
  <c r="BH2042" i="1"/>
  <c r="BH2043" i="1"/>
  <c r="BH2044" i="1"/>
  <c r="BG2" i="1"/>
  <c r="BG3" i="1"/>
  <c r="BG4" i="1"/>
  <c r="BG5" i="1"/>
  <c r="BG6" i="1"/>
  <c r="BG7" i="1"/>
  <c r="BG8" i="1"/>
  <c r="BG9" i="1"/>
  <c r="BG10" i="1"/>
  <c r="BG11" i="1"/>
  <c r="BG12" i="1"/>
  <c r="BG13" i="1"/>
  <c r="BG14" i="1"/>
  <c r="BG15" i="1"/>
  <c r="BG16" i="1"/>
  <c r="BG17" i="1"/>
  <c r="BG18" i="1"/>
  <c r="BG19" i="1"/>
  <c r="BG20" i="1"/>
  <c r="BG21" i="1"/>
  <c r="BG22" i="1"/>
  <c r="BG23" i="1"/>
  <c r="BG24" i="1"/>
  <c r="BG25" i="1"/>
  <c r="BG26" i="1"/>
  <c r="BG27" i="1"/>
  <c r="BG28" i="1"/>
  <c r="BG29" i="1"/>
  <c r="BG30" i="1"/>
  <c r="BG31" i="1"/>
  <c r="BG32" i="1"/>
  <c r="BG33" i="1"/>
  <c r="BG34" i="1"/>
  <c r="BG35" i="1"/>
  <c r="BG36" i="1"/>
  <c r="BG37" i="1"/>
  <c r="BG38" i="1"/>
  <c r="BG39" i="1"/>
  <c r="BG40" i="1"/>
  <c r="BG41" i="1"/>
  <c r="BG42" i="1"/>
  <c r="BG43" i="1"/>
  <c r="BG44" i="1"/>
  <c r="BG45" i="1"/>
  <c r="BG46" i="1"/>
  <c r="BG47" i="1"/>
  <c r="BG48" i="1"/>
  <c r="BG49" i="1"/>
  <c r="BG50" i="1"/>
  <c r="BG51" i="1"/>
  <c r="BG52" i="1"/>
  <c r="BG53" i="1"/>
  <c r="BG54" i="1"/>
  <c r="BG55" i="1"/>
  <c r="BG56" i="1"/>
  <c r="BG57" i="1"/>
  <c r="BG58" i="1"/>
  <c r="BG59" i="1"/>
  <c r="BG60" i="1"/>
  <c r="BG61" i="1"/>
  <c r="BG62" i="1"/>
  <c r="BG63" i="1"/>
  <c r="BG64" i="1"/>
  <c r="BG65" i="1"/>
  <c r="BG66" i="1"/>
  <c r="BG67" i="1"/>
  <c r="BG68" i="1"/>
  <c r="BG69" i="1"/>
  <c r="BG70" i="1"/>
  <c r="BG71" i="1"/>
  <c r="BG72" i="1"/>
  <c r="BG73" i="1"/>
  <c r="BG74" i="1"/>
  <c r="BG75" i="1"/>
  <c r="BG76" i="1"/>
  <c r="BG77" i="1"/>
  <c r="BG78" i="1"/>
  <c r="BG79" i="1"/>
  <c r="BG80" i="1"/>
  <c r="BG81" i="1"/>
  <c r="BG82" i="1"/>
  <c r="BG83" i="1"/>
  <c r="BG84" i="1"/>
  <c r="BG85" i="1"/>
  <c r="BG86" i="1"/>
  <c r="BG87" i="1"/>
  <c r="BG88" i="1"/>
  <c r="BG89" i="1"/>
  <c r="BG90" i="1"/>
  <c r="BG91" i="1"/>
  <c r="BG92" i="1"/>
  <c r="BG93" i="1"/>
  <c r="BG94" i="1"/>
  <c r="BG95" i="1"/>
  <c r="BG96" i="1"/>
  <c r="BG97" i="1"/>
  <c r="BG98" i="1"/>
  <c r="BG99" i="1"/>
  <c r="BG100" i="1"/>
  <c r="BG101" i="1"/>
  <c r="BG102" i="1"/>
  <c r="BG103" i="1"/>
  <c r="BG104" i="1"/>
  <c r="BG105" i="1"/>
  <c r="BG106" i="1"/>
  <c r="BG107" i="1"/>
  <c r="BG108" i="1"/>
  <c r="BG109" i="1"/>
  <c r="BG110" i="1"/>
  <c r="BG111" i="1"/>
  <c r="BG112" i="1"/>
  <c r="BG113" i="1"/>
  <c r="BG114" i="1"/>
  <c r="BG115" i="1"/>
  <c r="BG116" i="1"/>
  <c r="BG117" i="1"/>
  <c r="BG118" i="1"/>
  <c r="BG119" i="1"/>
  <c r="BG120" i="1"/>
  <c r="BG121" i="1"/>
  <c r="BG122" i="1"/>
  <c r="BG123" i="1"/>
  <c r="BG124" i="1"/>
  <c r="BG125" i="1"/>
  <c r="BG126" i="1"/>
  <c r="BG127" i="1"/>
  <c r="BG128" i="1"/>
  <c r="BG129" i="1"/>
  <c r="BG130" i="1"/>
  <c r="BG131" i="1"/>
  <c r="BG132" i="1"/>
  <c r="BG133" i="1"/>
  <c r="BG134" i="1"/>
  <c r="BG135" i="1"/>
  <c r="BG136" i="1"/>
  <c r="BG137" i="1"/>
  <c r="BG138" i="1"/>
  <c r="BG139" i="1"/>
  <c r="BG140" i="1"/>
  <c r="BG141" i="1"/>
  <c r="BG142" i="1"/>
  <c r="BG143" i="1"/>
  <c r="BG144" i="1"/>
  <c r="BG145" i="1"/>
  <c r="BG146" i="1"/>
  <c r="BG147" i="1"/>
  <c r="BG148" i="1"/>
  <c r="BG149" i="1"/>
  <c r="BG150" i="1"/>
  <c r="BG151" i="1"/>
  <c r="BG152" i="1"/>
  <c r="BG153" i="1"/>
  <c r="BG154" i="1"/>
  <c r="BG155" i="1"/>
  <c r="BG156" i="1"/>
  <c r="BG157" i="1"/>
  <c r="BG158" i="1"/>
  <c r="BG159" i="1"/>
  <c r="BG160" i="1"/>
  <c r="BG161" i="1"/>
  <c r="BG162" i="1"/>
  <c r="BG163" i="1"/>
  <c r="BG164" i="1"/>
  <c r="BG165" i="1"/>
  <c r="BG166" i="1"/>
  <c r="BG167" i="1"/>
  <c r="BG168" i="1"/>
  <c r="BG169" i="1"/>
  <c r="BG170" i="1"/>
  <c r="BG171" i="1"/>
  <c r="BG172" i="1"/>
  <c r="BG173" i="1"/>
  <c r="BG174" i="1"/>
  <c r="BG175" i="1"/>
  <c r="BG176" i="1"/>
  <c r="BG177" i="1"/>
  <c r="BG178" i="1"/>
  <c r="BG179" i="1"/>
  <c r="BG180" i="1"/>
  <c r="BG181" i="1"/>
  <c r="BG182" i="1"/>
  <c r="BG183" i="1"/>
  <c r="BG184" i="1"/>
  <c r="BG185" i="1"/>
  <c r="BG186" i="1"/>
  <c r="BG187" i="1"/>
  <c r="BG188" i="1"/>
  <c r="BG189" i="1"/>
  <c r="BG190" i="1"/>
  <c r="BG191" i="1"/>
  <c r="BG192" i="1"/>
  <c r="BG193" i="1"/>
  <c r="BG194" i="1"/>
  <c r="BG195" i="1"/>
  <c r="BG196" i="1"/>
  <c r="BG197" i="1"/>
  <c r="BG198" i="1"/>
  <c r="BG199" i="1"/>
  <c r="BG200" i="1"/>
  <c r="BG201" i="1"/>
  <c r="BG202" i="1"/>
  <c r="BG203" i="1"/>
  <c r="BG204" i="1"/>
  <c r="BG205" i="1"/>
  <c r="BG206" i="1"/>
  <c r="BG207" i="1"/>
  <c r="BG208" i="1"/>
  <c r="BG209" i="1"/>
  <c r="BG210" i="1"/>
  <c r="BG211" i="1"/>
  <c r="BG212" i="1"/>
  <c r="BG213" i="1"/>
  <c r="BG214" i="1"/>
  <c r="BG215" i="1"/>
  <c r="BG216" i="1"/>
  <c r="BG217" i="1"/>
  <c r="BG218" i="1"/>
  <c r="BG219" i="1"/>
  <c r="BG220" i="1"/>
  <c r="BG221" i="1"/>
  <c r="BG222" i="1"/>
  <c r="BG223" i="1"/>
  <c r="BG224" i="1"/>
  <c r="BG225" i="1"/>
  <c r="BG226" i="1"/>
  <c r="BG227" i="1"/>
  <c r="BG228" i="1"/>
  <c r="BG229" i="1"/>
  <c r="BG230" i="1"/>
  <c r="BG231" i="1"/>
  <c r="BG232" i="1"/>
  <c r="BG233" i="1"/>
  <c r="BG234" i="1"/>
  <c r="BG235" i="1"/>
  <c r="BG236" i="1"/>
  <c r="BG237" i="1"/>
  <c r="BG238" i="1"/>
  <c r="BG239" i="1"/>
  <c r="BG240" i="1"/>
  <c r="BG241" i="1"/>
  <c r="BG242" i="1"/>
  <c r="BG243" i="1"/>
  <c r="BG244" i="1"/>
  <c r="BG245" i="1"/>
  <c r="BG246" i="1"/>
  <c r="BG247" i="1"/>
  <c r="BG248" i="1"/>
  <c r="BG249" i="1"/>
  <c r="BG250" i="1"/>
  <c r="BG251" i="1"/>
  <c r="BG252" i="1"/>
  <c r="BG253" i="1"/>
  <c r="BG254" i="1"/>
  <c r="BG255" i="1"/>
  <c r="BG256" i="1"/>
  <c r="BG257" i="1"/>
  <c r="BG258" i="1"/>
  <c r="BG259" i="1"/>
  <c r="BG260" i="1"/>
  <c r="BG261" i="1"/>
  <c r="BG262" i="1"/>
  <c r="BG263" i="1"/>
  <c r="BG264" i="1"/>
  <c r="BG265" i="1"/>
  <c r="BG266" i="1"/>
  <c r="BG267" i="1"/>
  <c r="BG268" i="1"/>
  <c r="BG269" i="1"/>
  <c r="BG270" i="1"/>
  <c r="BG271" i="1"/>
  <c r="BG272" i="1"/>
  <c r="BG273" i="1"/>
  <c r="BG274" i="1"/>
  <c r="BG275" i="1"/>
  <c r="BG276" i="1"/>
  <c r="BG277" i="1"/>
  <c r="BG278" i="1"/>
  <c r="BG279" i="1"/>
  <c r="BG280" i="1"/>
  <c r="BG281" i="1"/>
  <c r="BG282" i="1"/>
  <c r="BG283" i="1"/>
  <c r="BG284" i="1"/>
  <c r="BG285" i="1"/>
  <c r="BG286" i="1"/>
  <c r="BG287" i="1"/>
  <c r="BG288" i="1"/>
  <c r="BG289" i="1"/>
  <c r="BG290" i="1"/>
  <c r="BG291" i="1"/>
  <c r="BG292" i="1"/>
  <c r="BG293" i="1"/>
  <c r="BG294" i="1"/>
  <c r="BG295" i="1"/>
  <c r="BG296" i="1"/>
  <c r="BG297" i="1"/>
  <c r="BG298" i="1"/>
  <c r="BG299" i="1"/>
  <c r="BG300" i="1"/>
  <c r="BG301" i="1"/>
  <c r="BG302" i="1"/>
  <c r="BG303" i="1"/>
  <c r="BG304" i="1"/>
  <c r="BG305" i="1"/>
  <c r="BG306" i="1"/>
  <c r="BG307" i="1"/>
  <c r="BG308" i="1"/>
  <c r="BG309" i="1"/>
  <c r="BG310" i="1"/>
  <c r="BG311" i="1"/>
  <c r="BG312" i="1"/>
  <c r="BG313" i="1"/>
  <c r="BG314" i="1"/>
  <c r="BG315" i="1"/>
  <c r="BG316" i="1"/>
  <c r="BG317" i="1"/>
  <c r="BG318" i="1"/>
  <c r="BG319" i="1"/>
  <c r="BG320" i="1"/>
  <c r="BG321" i="1"/>
  <c r="BG322" i="1"/>
  <c r="BG323" i="1"/>
  <c r="BG324" i="1"/>
  <c r="BG325" i="1"/>
  <c r="BG326" i="1"/>
  <c r="BG327" i="1"/>
  <c r="BG328" i="1"/>
  <c r="BG329" i="1"/>
  <c r="BG330" i="1"/>
  <c r="BG331" i="1"/>
  <c r="BG332" i="1"/>
  <c r="BG333" i="1"/>
  <c r="BG334" i="1"/>
  <c r="BG335" i="1"/>
  <c r="BG336" i="1"/>
  <c r="BG337" i="1"/>
  <c r="BG338" i="1"/>
  <c r="BG339" i="1"/>
  <c r="BG340" i="1"/>
  <c r="BG341" i="1"/>
  <c r="BG342" i="1"/>
  <c r="BG343" i="1"/>
  <c r="BG344" i="1"/>
  <c r="BG345" i="1"/>
  <c r="BG346" i="1"/>
  <c r="BG347" i="1"/>
  <c r="BG348" i="1"/>
  <c r="BG349" i="1"/>
  <c r="BG350" i="1"/>
  <c r="BG351" i="1"/>
  <c r="BG352" i="1"/>
  <c r="BG353" i="1"/>
  <c r="BG354" i="1"/>
  <c r="BG355" i="1"/>
  <c r="BG356" i="1"/>
  <c r="BG357" i="1"/>
  <c r="BG358" i="1"/>
  <c r="BG359" i="1"/>
  <c r="BG360" i="1"/>
  <c r="BG361" i="1"/>
  <c r="BG362" i="1"/>
  <c r="BG363" i="1"/>
  <c r="BG364" i="1"/>
  <c r="BG365" i="1"/>
  <c r="BG366" i="1"/>
  <c r="BG367" i="1"/>
  <c r="BG368" i="1"/>
  <c r="BG369" i="1"/>
  <c r="BG370" i="1"/>
  <c r="BG371" i="1"/>
  <c r="BG372" i="1"/>
  <c r="BG373" i="1"/>
  <c r="BG374" i="1"/>
  <c r="BG375" i="1"/>
  <c r="BG376" i="1"/>
  <c r="BG377" i="1"/>
  <c r="BG378" i="1"/>
  <c r="BG379" i="1"/>
  <c r="BG380" i="1"/>
  <c r="BG381" i="1"/>
  <c r="BG382" i="1"/>
  <c r="BG383" i="1"/>
  <c r="BG384" i="1"/>
  <c r="BG385" i="1"/>
  <c r="BG386" i="1"/>
  <c r="BG387" i="1"/>
  <c r="BG388" i="1"/>
  <c r="BG389" i="1"/>
  <c r="BG390" i="1"/>
  <c r="BG391" i="1"/>
  <c r="BG392" i="1"/>
  <c r="BG393" i="1"/>
  <c r="BG394" i="1"/>
  <c r="BG395" i="1"/>
  <c r="BG396" i="1"/>
  <c r="BG397" i="1"/>
  <c r="BG398" i="1"/>
  <c r="BG399" i="1"/>
  <c r="BG400" i="1"/>
  <c r="BG401" i="1"/>
  <c r="BG402" i="1"/>
  <c r="BG403" i="1"/>
  <c r="BG404" i="1"/>
  <c r="BG405" i="1"/>
  <c r="BG406" i="1"/>
  <c r="BG407" i="1"/>
  <c r="BG408" i="1"/>
  <c r="BG409" i="1"/>
  <c r="BG410" i="1"/>
  <c r="BG411" i="1"/>
  <c r="BG412" i="1"/>
  <c r="BG413" i="1"/>
  <c r="BG414" i="1"/>
  <c r="BG415" i="1"/>
  <c r="BG416" i="1"/>
  <c r="BG417" i="1"/>
  <c r="BG418" i="1"/>
  <c r="BG419" i="1"/>
  <c r="BG420" i="1"/>
  <c r="BG421" i="1"/>
  <c r="BG422" i="1"/>
  <c r="BG423" i="1"/>
  <c r="BG424" i="1"/>
  <c r="BG425" i="1"/>
  <c r="BG426" i="1"/>
  <c r="BG427" i="1"/>
  <c r="BG428" i="1"/>
  <c r="BG429" i="1"/>
  <c r="BG430" i="1"/>
  <c r="BG431" i="1"/>
  <c r="BG432" i="1"/>
  <c r="BG433" i="1"/>
  <c r="BG434" i="1"/>
  <c r="BG435" i="1"/>
  <c r="BG436" i="1"/>
  <c r="BG437" i="1"/>
  <c r="BG438" i="1"/>
  <c r="BG439" i="1"/>
  <c r="BG440" i="1"/>
  <c r="BG441" i="1"/>
  <c r="BG442" i="1"/>
  <c r="BG443" i="1"/>
  <c r="BG444" i="1"/>
  <c r="BG445" i="1"/>
  <c r="BG446" i="1"/>
  <c r="BG447" i="1"/>
  <c r="BG448" i="1"/>
  <c r="BG449" i="1"/>
  <c r="BG450" i="1"/>
  <c r="BG451" i="1"/>
  <c r="BG452" i="1"/>
  <c r="BG453" i="1"/>
  <c r="BG454" i="1"/>
  <c r="BG455" i="1"/>
  <c r="BG456" i="1"/>
  <c r="BG457" i="1"/>
  <c r="BG458" i="1"/>
  <c r="BG459" i="1"/>
  <c r="BG460" i="1"/>
  <c r="BG461" i="1"/>
  <c r="BG462" i="1"/>
  <c r="BG463" i="1"/>
  <c r="BG464" i="1"/>
  <c r="BG465" i="1"/>
  <c r="BG466" i="1"/>
  <c r="BG467" i="1"/>
  <c r="BG468" i="1"/>
  <c r="BG469" i="1"/>
  <c r="BG470" i="1"/>
  <c r="BG471" i="1"/>
  <c r="BG472" i="1"/>
  <c r="BG473" i="1"/>
  <c r="BG474" i="1"/>
  <c r="BG475" i="1"/>
  <c r="BG476" i="1"/>
  <c r="BG477" i="1"/>
  <c r="BG478" i="1"/>
  <c r="BG479" i="1"/>
  <c r="BG480" i="1"/>
  <c r="BG481" i="1"/>
  <c r="BG482" i="1"/>
  <c r="BG483" i="1"/>
  <c r="BG484" i="1"/>
  <c r="BG485" i="1"/>
  <c r="BG486" i="1"/>
  <c r="BG487" i="1"/>
  <c r="BG488" i="1"/>
  <c r="BG489" i="1"/>
  <c r="BG490" i="1"/>
  <c r="BG491" i="1"/>
  <c r="BG492" i="1"/>
  <c r="BG493" i="1"/>
  <c r="BG494" i="1"/>
  <c r="BG495" i="1"/>
  <c r="BG496" i="1"/>
  <c r="BG497" i="1"/>
  <c r="BG498" i="1"/>
  <c r="BG499" i="1"/>
  <c r="BG500" i="1"/>
  <c r="BG501" i="1"/>
  <c r="BG502" i="1"/>
  <c r="BG503" i="1"/>
  <c r="BG504" i="1"/>
  <c r="BG505" i="1"/>
  <c r="BG506" i="1"/>
  <c r="BG507" i="1"/>
  <c r="BG508" i="1"/>
  <c r="BG509" i="1"/>
  <c r="BG510" i="1"/>
  <c r="BG511" i="1"/>
  <c r="BG512" i="1"/>
  <c r="BG513" i="1"/>
  <c r="BG514" i="1"/>
  <c r="BG515" i="1"/>
  <c r="BG516" i="1"/>
  <c r="BG517" i="1"/>
  <c r="BG518" i="1"/>
  <c r="BG519" i="1"/>
  <c r="BG520" i="1"/>
  <c r="BG521" i="1"/>
  <c r="BG522" i="1"/>
  <c r="BG523" i="1"/>
  <c r="BG524" i="1"/>
  <c r="BG525" i="1"/>
  <c r="BG526" i="1"/>
  <c r="BG527" i="1"/>
  <c r="BG528" i="1"/>
  <c r="BG529" i="1"/>
  <c r="BG530" i="1"/>
  <c r="BG531" i="1"/>
  <c r="BG532" i="1"/>
  <c r="BG533" i="1"/>
  <c r="BG534" i="1"/>
  <c r="BG535" i="1"/>
  <c r="BG536" i="1"/>
  <c r="BG537" i="1"/>
  <c r="BG538" i="1"/>
  <c r="BG539" i="1"/>
  <c r="BG540" i="1"/>
  <c r="BG541" i="1"/>
  <c r="BG542" i="1"/>
  <c r="BG543" i="1"/>
  <c r="BG544" i="1"/>
  <c r="BG545" i="1"/>
  <c r="BG546" i="1"/>
  <c r="BG547" i="1"/>
  <c r="BG548" i="1"/>
  <c r="BG549" i="1"/>
  <c r="BG550" i="1"/>
  <c r="BG551" i="1"/>
  <c r="BG552" i="1"/>
  <c r="BG553" i="1"/>
  <c r="BG554" i="1"/>
  <c r="BG555" i="1"/>
  <c r="BG556" i="1"/>
  <c r="BG557" i="1"/>
  <c r="BG558" i="1"/>
  <c r="BG559" i="1"/>
  <c r="BG560" i="1"/>
  <c r="BG561" i="1"/>
  <c r="BG562" i="1"/>
  <c r="BG563" i="1"/>
  <c r="BG564" i="1"/>
  <c r="BG565" i="1"/>
  <c r="BG566" i="1"/>
  <c r="BG567" i="1"/>
  <c r="BG568" i="1"/>
  <c r="BG569" i="1"/>
  <c r="BG570" i="1"/>
  <c r="BG571" i="1"/>
  <c r="BG572" i="1"/>
  <c r="BG573" i="1"/>
  <c r="BG574" i="1"/>
  <c r="BG575" i="1"/>
  <c r="BG576" i="1"/>
  <c r="BG577" i="1"/>
  <c r="BG578" i="1"/>
  <c r="BG579" i="1"/>
  <c r="BG580" i="1"/>
  <c r="BG581" i="1"/>
  <c r="BG582" i="1"/>
  <c r="BG583" i="1"/>
  <c r="BG584" i="1"/>
  <c r="BG585" i="1"/>
  <c r="BG586" i="1"/>
  <c r="BG587" i="1"/>
  <c r="BG588" i="1"/>
  <c r="BG589" i="1"/>
  <c r="BG590" i="1"/>
  <c r="BG591" i="1"/>
  <c r="BG592" i="1"/>
  <c r="BG593" i="1"/>
  <c r="BG594" i="1"/>
  <c r="BG595" i="1"/>
  <c r="BG596" i="1"/>
  <c r="BG597" i="1"/>
  <c r="BG598" i="1"/>
  <c r="BG599" i="1"/>
  <c r="BG600" i="1"/>
  <c r="BG601" i="1"/>
  <c r="BG602" i="1"/>
  <c r="BG603" i="1"/>
  <c r="BG604" i="1"/>
  <c r="BG605" i="1"/>
  <c r="BG606" i="1"/>
  <c r="BG607" i="1"/>
  <c r="BG608" i="1"/>
  <c r="BG609" i="1"/>
  <c r="BG610" i="1"/>
  <c r="BG611" i="1"/>
  <c r="BG612" i="1"/>
  <c r="BG613" i="1"/>
  <c r="BG614" i="1"/>
  <c r="BG615" i="1"/>
  <c r="BG616" i="1"/>
  <c r="BG617" i="1"/>
  <c r="BG618" i="1"/>
  <c r="BG619" i="1"/>
  <c r="BG620" i="1"/>
  <c r="BG621" i="1"/>
  <c r="BG622" i="1"/>
  <c r="BG623" i="1"/>
  <c r="BG624" i="1"/>
  <c r="BG625" i="1"/>
  <c r="BG626" i="1"/>
  <c r="BG627" i="1"/>
  <c r="BG628" i="1"/>
  <c r="BG629" i="1"/>
  <c r="BG630" i="1"/>
  <c r="BG631" i="1"/>
  <c r="BG632" i="1"/>
  <c r="BG633" i="1"/>
  <c r="BG634" i="1"/>
  <c r="BG635" i="1"/>
  <c r="BG636" i="1"/>
  <c r="BG637" i="1"/>
  <c r="BG638" i="1"/>
  <c r="BG639" i="1"/>
  <c r="BG640" i="1"/>
  <c r="BG641" i="1"/>
  <c r="BG642" i="1"/>
  <c r="BG643" i="1"/>
  <c r="BG644" i="1"/>
  <c r="BG645" i="1"/>
  <c r="BG646" i="1"/>
  <c r="BG647" i="1"/>
  <c r="BG648" i="1"/>
  <c r="BG649" i="1"/>
  <c r="BG650" i="1"/>
  <c r="BG651" i="1"/>
  <c r="BG652" i="1"/>
  <c r="BG653" i="1"/>
  <c r="BG654" i="1"/>
  <c r="BG655" i="1"/>
  <c r="BG656" i="1"/>
  <c r="BG657" i="1"/>
  <c r="BG658" i="1"/>
  <c r="BG659" i="1"/>
  <c r="BG660" i="1"/>
  <c r="BG661" i="1"/>
  <c r="BG662" i="1"/>
  <c r="BG663" i="1"/>
  <c r="BG664" i="1"/>
  <c r="BG665" i="1"/>
  <c r="BG666" i="1"/>
  <c r="BG667" i="1"/>
  <c r="BG668" i="1"/>
  <c r="BG669" i="1"/>
  <c r="BG670" i="1"/>
  <c r="BG671" i="1"/>
  <c r="BG672" i="1"/>
  <c r="BG673" i="1"/>
  <c r="BG674" i="1"/>
  <c r="BG675" i="1"/>
  <c r="BG676" i="1"/>
  <c r="BG677" i="1"/>
  <c r="BG678" i="1"/>
  <c r="BG679" i="1"/>
  <c r="BG680" i="1"/>
  <c r="BG681" i="1"/>
  <c r="BG682" i="1"/>
  <c r="BG683" i="1"/>
  <c r="BG684" i="1"/>
  <c r="BG685" i="1"/>
  <c r="BG686" i="1"/>
  <c r="BG687" i="1"/>
  <c r="BG688" i="1"/>
  <c r="BG689" i="1"/>
  <c r="BG690" i="1"/>
  <c r="BG691" i="1"/>
  <c r="BG692" i="1"/>
  <c r="BG693" i="1"/>
  <c r="BG694" i="1"/>
  <c r="BG695" i="1"/>
  <c r="BG696" i="1"/>
  <c r="BG697" i="1"/>
  <c r="BG698" i="1"/>
  <c r="BG699" i="1"/>
  <c r="BG700" i="1"/>
  <c r="BG701" i="1"/>
  <c r="BG702" i="1"/>
  <c r="BG703" i="1"/>
  <c r="BG704" i="1"/>
  <c r="BG705" i="1"/>
  <c r="BG706" i="1"/>
  <c r="BG707" i="1"/>
  <c r="BG708" i="1"/>
  <c r="BG709" i="1"/>
  <c r="BG710" i="1"/>
  <c r="BG711" i="1"/>
  <c r="BG712" i="1"/>
  <c r="BG713" i="1"/>
  <c r="BG714" i="1"/>
  <c r="BG715" i="1"/>
  <c r="BG716" i="1"/>
  <c r="BG717" i="1"/>
  <c r="BG718" i="1"/>
  <c r="BG719" i="1"/>
  <c r="BG720" i="1"/>
  <c r="BG721" i="1"/>
  <c r="BG722" i="1"/>
  <c r="BG723" i="1"/>
  <c r="BG724" i="1"/>
  <c r="BG725" i="1"/>
  <c r="BG726" i="1"/>
  <c r="BG727" i="1"/>
  <c r="BG728" i="1"/>
  <c r="BG729" i="1"/>
  <c r="BG730" i="1"/>
  <c r="BG731" i="1"/>
  <c r="BG732" i="1"/>
  <c r="BG733" i="1"/>
  <c r="BG734" i="1"/>
  <c r="BG735" i="1"/>
  <c r="BG736" i="1"/>
  <c r="BG737" i="1"/>
  <c r="BG738" i="1"/>
  <c r="BG739" i="1"/>
  <c r="BG740" i="1"/>
  <c r="BG741" i="1"/>
  <c r="BG742" i="1"/>
  <c r="BG743" i="1"/>
  <c r="BG744" i="1"/>
  <c r="BG745" i="1"/>
  <c r="BG746" i="1"/>
  <c r="BG747" i="1"/>
  <c r="BG748" i="1"/>
  <c r="BG749" i="1"/>
  <c r="BG750" i="1"/>
  <c r="BG751" i="1"/>
  <c r="BG752" i="1"/>
  <c r="BG753" i="1"/>
  <c r="BG754" i="1"/>
  <c r="BG755" i="1"/>
  <c r="BG756" i="1"/>
  <c r="BG757" i="1"/>
  <c r="BG758" i="1"/>
  <c r="BG759" i="1"/>
  <c r="BG760" i="1"/>
  <c r="BG761" i="1"/>
  <c r="BG762" i="1"/>
  <c r="BG763" i="1"/>
  <c r="BG764" i="1"/>
  <c r="BG765" i="1"/>
  <c r="BG766" i="1"/>
  <c r="BG767" i="1"/>
  <c r="BG768" i="1"/>
  <c r="BG769" i="1"/>
  <c r="BG770" i="1"/>
  <c r="BG771" i="1"/>
  <c r="BG772" i="1"/>
  <c r="BG773" i="1"/>
  <c r="BG774" i="1"/>
  <c r="BG775" i="1"/>
  <c r="BG776" i="1"/>
  <c r="BG777" i="1"/>
  <c r="BG778" i="1"/>
  <c r="BG779" i="1"/>
  <c r="BG780" i="1"/>
  <c r="BG781" i="1"/>
  <c r="BG782" i="1"/>
  <c r="BG783" i="1"/>
  <c r="BG784" i="1"/>
  <c r="BG785" i="1"/>
  <c r="BG786" i="1"/>
  <c r="BG787" i="1"/>
  <c r="BG788" i="1"/>
  <c r="BG789" i="1"/>
  <c r="BG790" i="1"/>
  <c r="BG791" i="1"/>
  <c r="BG792" i="1"/>
  <c r="BG793" i="1"/>
  <c r="BG794" i="1"/>
  <c r="BG795" i="1"/>
  <c r="BG796" i="1"/>
  <c r="BG797" i="1"/>
  <c r="BG798" i="1"/>
  <c r="BG799" i="1"/>
  <c r="BG800" i="1"/>
  <c r="BG801" i="1"/>
  <c r="BG802" i="1"/>
  <c r="BG803" i="1"/>
  <c r="BG804" i="1"/>
  <c r="BG805" i="1"/>
  <c r="BG806" i="1"/>
  <c r="BG807" i="1"/>
  <c r="BG808" i="1"/>
  <c r="BG809" i="1"/>
  <c r="BG810" i="1"/>
  <c r="BG811" i="1"/>
  <c r="BG812" i="1"/>
  <c r="BG813" i="1"/>
  <c r="BG814" i="1"/>
  <c r="BG815" i="1"/>
  <c r="BG816" i="1"/>
  <c r="BG817" i="1"/>
  <c r="BG818" i="1"/>
  <c r="BG819" i="1"/>
  <c r="BG820" i="1"/>
  <c r="BG821" i="1"/>
  <c r="BG822" i="1"/>
  <c r="BG823" i="1"/>
  <c r="BG824" i="1"/>
  <c r="BG825" i="1"/>
  <c r="BG826" i="1"/>
  <c r="BG827" i="1"/>
  <c r="BG828" i="1"/>
  <c r="BG829" i="1"/>
  <c r="BG830" i="1"/>
  <c r="BG831" i="1"/>
  <c r="BG832" i="1"/>
  <c r="BG833" i="1"/>
  <c r="BG834" i="1"/>
  <c r="BG835" i="1"/>
  <c r="BG836" i="1"/>
  <c r="BG837" i="1"/>
  <c r="BG838" i="1"/>
  <c r="BG839" i="1"/>
  <c r="BG840" i="1"/>
  <c r="BG841" i="1"/>
  <c r="BG842" i="1"/>
  <c r="BG843" i="1"/>
  <c r="BG844" i="1"/>
  <c r="BG845" i="1"/>
  <c r="BG846" i="1"/>
  <c r="BG847" i="1"/>
  <c r="BG848" i="1"/>
  <c r="BG849" i="1"/>
  <c r="BG850" i="1"/>
  <c r="BG851" i="1"/>
  <c r="BG852" i="1"/>
  <c r="BG853" i="1"/>
  <c r="BG854" i="1"/>
  <c r="BG855" i="1"/>
  <c r="BG856" i="1"/>
  <c r="BG857" i="1"/>
  <c r="BG858" i="1"/>
  <c r="BG859" i="1"/>
  <c r="BG860" i="1"/>
  <c r="BG861" i="1"/>
  <c r="BG862" i="1"/>
  <c r="BG863" i="1"/>
  <c r="BG864" i="1"/>
  <c r="BG865" i="1"/>
  <c r="BG866" i="1"/>
  <c r="BG867" i="1"/>
  <c r="BG868" i="1"/>
  <c r="BG869" i="1"/>
  <c r="BG870" i="1"/>
  <c r="BG871" i="1"/>
  <c r="BG872" i="1"/>
  <c r="BG873" i="1"/>
  <c r="BG874" i="1"/>
  <c r="BG875" i="1"/>
  <c r="BG876" i="1"/>
  <c r="BG877" i="1"/>
  <c r="BG878" i="1"/>
  <c r="BG879" i="1"/>
  <c r="BG880" i="1"/>
  <c r="BG881" i="1"/>
  <c r="BG882" i="1"/>
  <c r="BG883" i="1"/>
  <c r="BG884" i="1"/>
  <c r="BG885" i="1"/>
  <c r="BG886" i="1"/>
  <c r="BG887" i="1"/>
  <c r="BG888" i="1"/>
  <c r="BG889" i="1"/>
  <c r="BG890" i="1"/>
  <c r="BG891" i="1"/>
  <c r="BG892" i="1"/>
  <c r="BG893" i="1"/>
  <c r="BG894" i="1"/>
  <c r="BG895" i="1"/>
  <c r="BG896" i="1"/>
  <c r="BG897" i="1"/>
  <c r="BG898" i="1"/>
  <c r="BG899" i="1"/>
  <c r="BG900" i="1"/>
  <c r="BG901" i="1"/>
  <c r="BG902" i="1"/>
  <c r="BG903" i="1"/>
  <c r="BG904" i="1"/>
  <c r="BG905" i="1"/>
  <c r="BG906" i="1"/>
  <c r="BG907" i="1"/>
  <c r="BG908" i="1"/>
  <c r="BG909" i="1"/>
  <c r="BG910" i="1"/>
  <c r="BG911" i="1"/>
  <c r="BG912" i="1"/>
  <c r="BG913" i="1"/>
  <c r="BG914" i="1"/>
  <c r="BG915" i="1"/>
  <c r="BG916" i="1"/>
  <c r="BG917" i="1"/>
  <c r="BG918" i="1"/>
  <c r="BG919" i="1"/>
  <c r="BG920" i="1"/>
  <c r="BG921" i="1"/>
  <c r="BG922" i="1"/>
  <c r="BG923" i="1"/>
  <c r="BG924" i="1"/>
  <c r="BG925" i="1"/>
  <c r="BG926" i="1"/>
  <c r="BG927" i="1"/>
  <c r="BG928" i="1"/>
  <c r="BG929" i="1"/>
  <c r="BG930" i="1"/>
  <c r="BG931" i="1"/>
  <c r="BG932" i="1"/>
  <c r="BG933" i="1"/>
  <c r="BG934" i="1"/>
  <c r="BG935" i="1"/>
  <c r="BG936" i="1"/>
  <c r="BG937" i="1"/>
  <c r="BG938" i="1"/>
  <c r="BG939" i="1"/>
  <c r="BG940" i="1"/>
  <c r="BG941" i="1"/>
  <c r="BG942" i="1"/>
  <c r="BG943" i="1"/>
  <c r="BG944" i="1"/>
  <c r="BG945" i="1"/>
  <c r="BG946" i="1"/>
  <c r="BG947" i="1"/>
  <c r="BG948" i="1"/>
  <c r="BG949" i="1"/>
  <c r="BG950" i="1"/>
  <c r="BG951" i="1"/>
  <c r="BG952" i="1"/>
  <c r="BG953" i="1"/>
  <c r="BG954" i="1"/>
  <c r="BG955" i="1"/>
  <c r="BG956" i="1"/>
  <c r="BG957" i="1"/>
  <c r="BG958" i="1"/>
  <c r="BG959" i="1"/>
  <c r="BG960" i="1"/>
  <c r="BG961" i="1"/>
  <c r="BG962" i="1"/>
  <c r="BG963" i="1"/>
  <c r="BG964" i="1"/>
  <c r="BG965" i="1"/>
  <c r="BG966" i="1"/>
  <c r="BG967" i="1"/>
  <c r="BG968" i="1"/>
  <c r="BG969" i="1"/>
  <c r="BG970" i="1"/>
  <c r="BG971" i="1"/>
  <c r="BG972" i="1"/>
  <c r="BG973" i="1"/>
  <c r="BG974" i="1"/>
  <c r="BG975" i="1"/>
  <c r="BG976" i="1"/>
  <c r="BG977" i="1"/>
  <c r="BG978" i="1"/>
  <c r="BG979" i="1"/>
  <c r="BG980" i="1"/>
  <c r="BG981" i="1"/>
  <c r="BG982" i="1"/>
  <c r="BG983" i="1"/>
  <c r="BG984" i="1"/>
  <c r="BG985" i="1"/>
  <c r="BG986" i="1"/>
  <c r="BG987" i="1"/>
  <c r="BG988" i="1"/>
  <c r="BG989" i="1"/>
  <c r="BG990" i="1"/>
  <c r="BG991" i="1"/>
  <c r="BG992" i="1"/>
  <c r="BG993" i="1"/>
  <c r="BG994" i="1"/>
  <c r="BG995" i="1"/>
  <c r="BG996" i="1"/>
  <c r="BG997" i="1"/>
  <c r="BG998" i="1"/>
  <c r="BG999" i="1"/>
  <c r="BG1000" i="1"/>
  <c r="BG1001" i="1"/>
  <c r="BG1002" i="1"/>
  <c r="BG1003" i="1"/>
  <c r="BG1004" i="1"/>
  <c r="BG1005" i="1"/>
  <c r="BG1006" i="1"/>
  <c r="BG1007" i="1"/>
  <c r="BG1008" i="1"/>
  <c r="BG1009" i="1"/>
  <c r="BG1010" i="1"/>
  <c r="BG1011" i="1"/>
  <c r="BG1012" i="1"/>
  <c r="BG1013" i="1"/>
  <c r="BG1014" i="1"/>
  <c r="BG1015" i="1"/>
  <c r="BG1016" i="1"/>
  <c r="BG1017" i="1"/>
  <c r="BG1018" i="1"/>
  <c r="BG1019" i="1"/>
  <c r="BG1020" i="1"/>
  <c r="BG1021" i="1"/>
  <c r="BG1022" i="1"/>
  <c r="BG1023" i="1"/>
  <c r="BG1024" i="1"/>
  <c r="BG1025" i="1"/>
  <c r="BG1026" i="1"/>
  <c r="BG1027" i="1"/>
  <c r="BG1028" i="1"/>
  <c r="BG1029" i="1"/>
  <c r="BG1030" i="1"/>
  <c r="BG1031" i="1"/>
  <c r="BG1032" i="1"/>
  <c r="BG1033" i="1"/>
  <c r="BG1034" i="1"/>
  <c r="BG1035" i="1"/>
  <c r="BG1036" i="1"/>
  <c r="BG1037" i="1"/>
  <c r="BG1038" i="1"/>
  <c r="BG1039" i="1"/>
  <c r="BG1040" i="1"/>
  <c r="BG1041" i="1"/>
  <c r="BG1042" i="1"/>
  <c r="BG1043" i="1"/>
  <c r="BG1044" i="1"/>
  <c r="BG1045" i="1"/>
  <c r="BG1046" i="1"/>
  <c r="BG1047" i="1"/>
  <c r="BG1048" i="1"/>
  <c r="BG1049" i="1"/>
  <c r="BG1050" i="1"/>
  <c r="BG1051" i="1"/>
  <c r="BG1052" i="1"/>
  <c r="BG1053" i="1"/>
  <c r="BG1054" i="1"/>
  <c r="BG1055" i="1"/>
  <c r="BG1056" i="1"/>
  <c r="BG1057" i="1"/>
  <c r="BG1058" i="1"/>
  <c r="BG1059" i="1"/>
  <c r="BG1060" i="1"/>
  <c r="BG1061" i="1"/>
  <c r="BG1062" i="1"/>
  <c r="BG1063" i="1"/>
  <c r="BG1064" i="1"/>
  <c r="BG1065" i="1"/>
  <c r="BG1066" i="1"/>
  <c r="BG1067" i="1"/>
  <c r="BG1068" i="1"/>
  <c r="BG1069" i="1"/>
  <c r="BG1070" i="1"/>
  <c r="BG1071" i="1"/>
  <c r="BG1072" i="1"/>
  <c r="BG1073" i="1"/>
  <c r="BG1074" i="1"/>
  <c r="BG1075" i="1"/>
  <c r="BG1076" i="1"/>
  <c r="BG1077" i="1"/>
  <c r="BG1078" i="1"/>
  <c r="BG1079" i="1"/>
  <c r="BG1080" i="1"/>
  <c r="BG1081" i="1"/>
  <c r="BG1082" i="1"/>
  <c r="BG1083" i="1"/>
  <c r="BG1084" i="1"/>
  <c r="BG1085" i="1"/>
  <c r="BG1086" i="1"/>
  <c r="BG1087" i="1"/>
  <c r="BG1088" i="1"/>
  <c r="BG1089" i="1"/>
  <c r="BG1090" i="1"/>
  <c r="BG1091" i="1"/>
  <c r="BG1092" i="1"/>
  <c r="BG1093" i="1"/>
  <c r="BG1094" i="1"/>
  <c r="BG1095" i="1"/>
  <c r="BG1096" i="1"/>
  <c r="BG1097" i="1"/>
  <c r="BG1098" i="1"/>
  <c r="BG1099" i="1"/>
  <c r="BG1100" i="1"/>
  <c r="BG1101" i="1"/>
  <c r="BG1102" i="1"/>
  <c r="BG1103" i="1"/>
  <c r="BG1104" i="1"/>
  <c r="BG1105" i="1"/>
  <c r="BG1106" i="1"/>
  <c r="BG1107" i="1"/>
  <c r="BG1108" i="1"/>
  <c r="BG1109" i="1"/>
  <c r="BG1110" i="1"/>
  <c r="BG1111" i="1"/>
  <c r="BG1112" i="1"/>
  <c r="BG1113" i="1"/>
  <c r="BG1114" i="1"/>
  <c r="BG1115" i="1"/>
  <c r="BG1116" i="1"/>
  <c r="BG1117" i="1"/>
  <c r="BG1118" i="1"/>
  <c r="BG1119" i="1"/>
  <c r="BG1120" i="1"/>
  <c r="BG1121" i="1"/>
  <c r="BG1122" i="1"/>
  <c r="BG1123" i="1"/>
  <c r="BG1124" i="1"/>
  <c r="BG1125" i="1"/>
  <c r="BG1126" i="1"/>
  <c r="BG1127" i="1"/>
  <c r="BG1128" i="1"/>
  <c r="BG1129" i="1"/>
  <c r="BG1130" i="1"/>
  <c r="BG1131" i="1"/>
  <c r="BG1132" i="1"/>
  <c r="BG1133" i="1"/>
  <c r="BG1134" i="1"/>
  <c r="BG1135" i="1"/>
  <c r="BG1136" i="1"/>
  <c r="BG1137" i="1"/>
  <c r="BG1138" i="1"/>
  <c r="BG1139" i="1"/>
  <c r="BG1140" i="1"/>
  <c r="BG1141" i="1"/>
  <c r="BG1142" i="1"/>
  <c r="BG1143" i="1"/>
  <c r="BG1144" i="1"/>
  <c r="BG1145" i="1"/>
  <c r="BG1146" i="1"/>
  <c r="BG1147" i="1"/>
  <c r="BG1148" i="1"/>
  <c r="BG1149" i="1"/>
  <c r="BG1150" i="1"/>
  <c r="BG1151" i="1"/>
  <c r="BG1152" i="1"/>
  <c r="BG1153" i="1"/>
  <c r="BG1154" i="1"/>
  <c r="BG1155" i="1"/>
  <c r="BG1156" i="1"/>
  <c r="BG1157" i="1"/>
  <c r="BG1158" i="1"/>
  <c r="BG1159" i="1"/>
  <c r="BG1160" i="1"/>
  <c r="BG1161" i="1"/>
  <c r="BG1162" i="1"/>
  <c r="BG1163" i="1"/>
  <c r="BG1164" i="1"/>
  <c r="BG1165" i="1"/>
  <c r="BG1166" i="1"/>
  <c r="BG1167" i="1"/>
  <c r="BG1168" i="1"/>
  <c r="BG1169" i="1"/>
  <c r="BG1170" i="1"/>
  <c r="BG1171" i="1"/>
  <c r="BG1172" i="1"/>
  <c r="BG1173" i="1"/>
  <c r="BG1174" i="1"/>
  <c r="BG1175" i="1"/>
  <c r="BG1176" i="1"/>
  <c r="BG1177" i="1"/>
  <c r="BG1178" i="1"/>
  <c r="BG1179" i="1"/>
  <c r="BG1180" i="1"/>
  <c r="BG1181" i="1"/>
  <c r="BG1182" i="1"/>
  <c r="BG1183" i="1"/>
  <c r="BG1184" i="1"/>
  <c r="BG1185" i="1"/>
  <c r="BG1186" i="1"/>
  <c r="BG1187" i="1"/>
  <c r="BG1188" i="1"/>
  <c r="BG1189" i="1"/>
  <c r="BG1190" i="1"/>
  <c r="BG1191" i="1"/>
  <c r="BG1192" i="1"/>
  <c r="BG1193" i="1"/>
  <c r="BG1194" i="1"/>
  <c r="BG1195" i="1"/>
  <c r="BG1196" i="1"/>
  <c r="BG1197" i="1"/>
  <c r="BG1198" i="1"/>
  <c r="BG1199" i="1"/>
  <c r="BG1200" i="1"/>
  <c r="BG1201" i="1"/>
  <c r="BG1202" i="1"/>
  <c r="BG1203" i="1"/>
  <c r="BG1204" i="1"/>
  <c r="BG1205" i="1"/>
  <c r="BG1206" i="1"/>
  <c r="BG1207" i="1"/>
  <c r="BG1208" i="1"/>
  <c r="BG1209" i="1"/>
  <c r="BG1210" i="1"/>
  <c r="BG1211" i="1"/>
  <c r="BG1212" i="1"/>
  <c r="BG1213" i="1"/>
  <c r="BG1214" i="1"/>
  <c r="BG1215" i="1"/>
  <c r="BG1216" i="1"/>
  <c r="BG1217" i="1"/>
  <c r="BG1218" i="1"/>
  <c r="BG1219" i="1"/>
  <c r="BG1220" i="1"/>
  <c r="BG1221" i="1"/>
  <c r="BG1222" i="1"/>
  <c r="BG1223" i="1"/>
  <c r="BG1224" i="1"/>
  <c r="BG1225" i="1"/>
  <c r="BG1226" i="1"/>
  <c r="BG1227" i="1"/>
  <c r="BG1228" i="1"/>
  <c r="BG1229" i="1"/>
  <c r="BG1230" i="1"/>
  <c r="BG1231" i="1"/>
  <c r="BG1232" i="1"/>
  <c r="BG1233" i="1"/>
  <c r="BG1234" i="1"/>
  <c r="BG1235" i="1"/>
  <c r="BG1236" i="1"/>
  <c r="BG1237" i="1"/>
  <c r="BG1238" i="1"/>
  <c r="BG1239" i="1"/>
  <c r="BG1240" i="1"/>
  <c r="BG1241" i="1"/>
  <c r="BG1242" i="1"/>
  <c r="BG1243" i="1"/>
  <c r="BG1244" i="1"/>
  <c r="BG1245" i="1"/>
  <c r="BG1246" i="1"/>
  <c r="BG1247" i="1"/>
  <c r="BG1248" i="1"/>
  <c r="BG1249" i="1"/>
  <c r="BG1250" i="1"/>
  <c r="BG1251" i="1"/>
  <c r="BG1252" i="1"/>
  <c r="BG1253" i="1"/>
  <c r="BG1254" i="1"/>
  <c r="BG1255" i="1"/>
  <c r="BG1256" i="1"/>
  <c r="BG1257" i="1"/>
  <c r="BG1258" i="1"/>
  <c r="BG1259" i="1"/>
  <c r="BG1260" i="1"/>
  <c r="BG1261" i="1"/>
  <c r="BG1262" i="1"/>
  <c r="BG1263" i="1"/>
  <c r="BG1264" i="1"/>
  <c r="BG1265" i="1"/>
  <c r="BG1266" i="1"/>
  <c r="BG1267" i="1"/>
  <c r="BG1268" i="1"/>
  <c r="BG1269" i="1"/>
  <c r="BG1270" i="1"/>
  <c r="BG1271" i="1"/>
  <c r="BG1272" i="1"/>
  <c r="BG1273" i="1"/>
  <c r="BG1274" i="1"/>
  <c r="BG1275" i="1"/>
  <c r="BG1276" i="1"/>
  <c r="BG1277" i="1"/>
  <c r="BG1278" i="1"/>
  <c r="BG1279" i="1"/>
  <c r="BG1280" i="1"/>
  <c r="BG1281" i="1"/>
  <c r="BG1282" i="1"/>
  <c r="BG1283" i="1"/>
  <c r="BG1284" i="1"/>
  <c r="BG1285" i="1"/>
  <c r="BG1286" i="1"/>
  <c r="BG1287" i="1"/>
  <c r="BG1288" i="1"/>
  <c r="BG1289" i="1"/>
  <c r="BG1290" i="1"/>
  <c r="BG1291" i="1"/>
  <c r="BG1292" i="1"/>
  <c r="BG1293" i="1"/>
  <c r="BG1294" i="1"/>
  <c r="BG1295" i="1"/>
  <c r="BG1296" i="1"/>
  <c r="BG1297" i="1"/>
  <c r="BG1298" i="1"/>
  <c r="BG1299" i="1"/>
  <c r="BG1300" i="1"/>
  <c r="BG1301" i="1"/>
  <c r="BG1302" i="1"/>
  <c r="BG1303" i="1"/>
  <c r="BG1304" i="1"/>
  <c r="BG1305" i="1"/>
  <c r="BG1306" i="1"/>
  <c r="BG1307" i="1"/>
  <c r="BG1308" i="1"/>
  <c r="BG1309" i="1"/>
  <c r="BG1310" i="1"/>
  <c r="BG1311" i="1"/>
  <c r="BG1312" i="1"/>
  <c r="BG1313" i="1"/>
  <c r="BG1314" i="1"/>
  <c r="BG1315" i="1"/>
  <c r="BG1316" i="1"/>
  <c r="BG1317" i="1"/>
  <c r="BG1318" i="1"/>
  <c r="BG1319" i="1"/>
  <c r="BG1320" i="1"/>
  <c r="BG1321" i="1"/>
  <c r="BG1322" i="1"/>
  <c r="BG1323" i="1"/>
  <c r="BG1324" i="1"/>
  <c r="BG1325" i="1"/>
  <c r="BG1326" i="1"/>
  <c r="BG1327" i="1"/>
  <c r="BG1328" i="1"/>
  <c r="BG1329" i="1"/>
  <c r="BG1330" i="1"/>
  <c r="BG1331" i="1"/>
  <c r="BG1332" i="1"/>
  <c r="BG1333" i="1"/>
  <c r="BG1334" i="1"/>
  <c r="BG1335" i="1"/>
  <c r="BG1336" i="1"/>
  <c r="BG1337" i="1"/>
  <c r="BG1338" i="1"/>
  <c r="BG1339" i="1"/>
  <c r="BG1340" i="1"/>
  <c r="BG1341" i="1"/>
  <c r="BG1342" i="1"/>
  <c r="BG1343" i="1"/>
  <c r="BG1344" i="1"/>
  <c r="BG1345" i="1"/>
  <c r="BG1346" i="1"/>
  <c r="BG1347" i="1"/>
  <c r="BG1348" i="1"/>
  <c r="BG1349" i="1"/>
  <c r="BG1350" i="1"/>
  <c r="BG1351" i="1"/>
  <c r="BG1352" i="1"/>
  <c r="BG1353" i="1"/>
  <c r="BG1354" i="1"/>
  <c r="BG1355" i="1"/>
  <c r="BG1356" i="1"/>
  <c r="BG1357" i="1"/>
  <c r="BG1358" i="1"/>
  <c r="BG1359" i="1"/>
  <c r="BG1360" i="1"/>
  <c r="BG1361" i="1"/>
  <c r="BG1362" i="1"/>
  <c r="BG1363" i="1"/>
  <c r="BG1364" i="1"/>
  <c r="BG1365" i="1"/>
  <c r="BG1366" i="1"/>
  <c r="BG1367" i="1"/>
  <c r="BG1368" i="1"/>
  <c r="BG1369" i="1"/>
  <c r="BG1370" i="1"/>
  <c r="BG1371" i="1"/>
  <c r="BG1372" i="1"/>
  <c r="BG1373" i="1"/>
  <c r="BG1374" i="1"/>
  <c r="BG1375" i="1"/>
  <c r="BG1376" i="1"/>
  <c r="BG1377" i="1"/>
  <c r="BG1378" i="1"/>
  <c r="BG1379" i="1"/>
  <c r="BG1380" i="1"/>
  <c r="BG1381" i="1"/>
  <c r="BG1382" i="1"/>
  <c r="BG1383" i="1"/>
  <c r="BG1384" i="1"/>
  <c r="BG1385" i="1"/>
  <c r="BG1386" i="1"/>
  <c r="BG1387" i="1"/>
  <c r="BG1388" i="1"/>
  <c r="BG1389" i="1"/>
  <c r="BG1390" i="1"/>
  <c r="BG1391" i="1"/>
  <c r="BG1392" i="1"/>
  <c r="BG1393" i="1"/>
  <c r="BG1394" i="1"/>
  <c r="BG1395" i="1"/>
  <c r="BG1396" i="1"/>
  <c r="BG1397" i="1"/>
  <c r="BG1398" i="1"/>
  <c r="BG1399" i="1"/>
  <c r="BG1400" i="1"/>
  <c r="BG1401" i="1"/>
  <c r="BG1402" i="1"/>
  <c r="BG1403" i="1"/>
  <c r="BG1404" i="1"/>
  <c r="BG1405" i="1"/>
  <c r="BG1406" i="1"/>
  <c r="BG1407" i="1"/>
  <c r="BG1408" i="1"/>
  <c r="BG1409" i="1"/>
  <c r="BG1410" i="1"/>
  <c r="BG1411" i="1"/>
  <c r="BG1412" i="1"/>
  <c r="BG1413" i="1"/>
  <c r="BG1414" i="1"/>
  <c r="BG1415" i="1"/>
  <c r="BG1416" i="1"/>
  <c r="BG1417" i="1"/>
  <c r="BG1418" i="1"/>
  <c r="BG1419" i="1"/>
  <c r="BG1420" i="1"/>
  <c r="BG1421" i="1"/>
  <c r="BG1422" i="1"/>
  <c r="BG1423" i="1"/>
  <c r="BG1424" i="1"/>
  <c r="BG1425" i="1"/>
  <c r="BG1426" i="1"/>
  <c r="BG1427" i="1"/>
  <c r="BG1428" i="1"/>
  <c r="BG1429" i="1"/>
  <c r="BG1430" i="1"/>
  <c r="BG1431" i="1"/>
  <c r="BG1432" i="1"/>
  <c r="BG1433" i="1"/>
  <c r="BG1434" i="1"/>
  <c r="BG1435" i="1"/>
  <c r="BG1436" i="1"/>
  <c r="BG1437" i="1"/>
  <c r="BG1438" i="1"/>
  <c r="BG1439" i="1"/>
  <c r="BG1440" i="1"/>
  <c r="BG1441" i="1"/>
  <c r="BG1442" i="1"/>
  <c r="BG1443" i="1"/>
  <c r="BG1444" i="1"/>
  <c r="BG1445" i="1"/>
  <c r="BG1446" i="1"/>
  <c r="BG1447" i="1"/>
  <c r="BG1448" i="1"/>
  <c r="BG1449" i="1"/>
  <c r="BG1450" i="1"/>
  <c r="BG1451" i="1"/>
  <c r="BG1452" i="1"/>
  <c r="BG1453" i="1"/>
  <c r="BG1454" i="1"/>
  <c r="BG1455" i="1"/>
  <c r="BG1456" i="1"/>
  <c r="BG1457" i="1"/>
  <c r="BG1458" i="1"/>
  <c r="BG1459" i="1"/>
  <c r="BG1460" i="1"/>
  <c r="BG1461" i="1"/>
  <c r="BG1462" i="1"/>
  <c r="BG1463" i="1"/>
  <c r="BG1464" i="1"/>
  <c r="BG1465" i="1"/>
  <c r="BG1466" i="1"/>
  <c r="BG1467" i="1"/>
  <c r="BG1468" i="1"/>
  <c r="BG1469" i="1"/>
  <c r="BG1470" i="1"/>
  <c r="BG1471" i="1"/>
  <c r="BG1472" i="1"/>
  <c r="BG1473" i="1"/>
  <c r="BG1474" i="1"/>
  <c r="BG1475" i="1"/>
  <c r="BG1476" i="1"/>
  <c r="BG1477" i="1"/>
  <c r="BG1478" i="1"/>
  <c r="BG1479" i="1"/>
  <c r="BG1480" i="1"/>
  <c r="BG1481" i="1"/>
  <c r="BG1482" i="1"/>
  <c r="BG1483" i="1"/>
  <c r="BG1484" i="1"/>
  <c r="BG1485" i="1"/>
  <c r="BG1486" i="1"/>
  <c r="BG1487" i="1"/>
  <c r="BG1488" i="1"/>
  <c r="BG1489" i="1"/>
  <c r="BG1490" i="1"/>
  <c r="BG1491" i="1"/>
  <c r="BG1492" i="1"/>
  <c r="BG1493" i="1"/>
  <c r="BG1494" i="1"/>
  <c r="BG1495" i="1"/>
  <c r="BG1496" i="1"/>
  <c r="BG1497" i="1"/>
  <c r="BG1498" i="1"/>
  <c r="BG1499" i="1"/>
  <c r="BG1500" i="1"/>
  <c r="BG1501" i="1"/>
  <c r="BG1502" i="1"/>
  <c r="BG1503" i="1"/>
  <c r="BG1504" i="1"/>
  <c r="BG1505" i="1"/>
  <c r="BG1506" i="1"/>
  <c r="BG1507" i="1"/>
  <c r="BG1508" i="1"/>
  <c r="BG1509" i="1"/>
  <c r="BG1510" i="1"/>
  <c r="BG1511" i="1"/>
  <c r="BG1512" i="1"/>
  <c r="BG1513" i="1"/>
  <c r="BG1514" i="1"/>
  <c r="BG1515" i="1"/>
  <c r="BG1516" i="1"/>
  <c r="BG1517" i="1"/>
  <c r="BG1518" i="1"/>
  <c r="BG1519" i="1"/>
  <c r="BG1520" i="1"/>
  <c r="BG1521" i="1"/>
  <c r="BG1522" i="1"/>
  <c r="BG1523" i="1"/>
  <c r="BG1524" i="1"/>
  <c r="BG1525" i="1"/>
  <c r="BG1526" i="1"/>
  <c r="BG1527" i="1"/>
  <c r="BG1528" i="1"/>
  <c r="BG1529" i="1"/>
  <c r="BG1530" i="1"/>
  <c r="BG1531" i="1"/>
  <c r="BG1532" i="1"/>
  <c r="BG1533" i="1"/>
  <c r="BG1534" i="1"/>
  <c r="BG1535" i="1"/>
  <c r="BG1536" i="1"/>
  <c r="BG1537" i="1"/>
  <c r="BG1538" i="1"/>
  <c r="BG1539" i="1"/>
  <c r="BG1540" i="1"/>
  <c r="BG1541" i="1"/>
  <c r="BG1542" i="1"/>
  <c r="BG1543" i="1"/>
  <c r="BG1544" i="1"/>
  <c r="BG1545" i="1"/>
  <c r="BG1546" i="1"/>
  <c r="BG1547" i="1"/>
  <c r="BG1548" i="1"/>
  <c r="BG1549" i="1"/>
  <c r="BG1550" i="1"/>
  <c r="BG1551" i="1"/>
  <c r="BG1552" i="1"/>
  <c r="BG1553" i="1"/>
  <c r="BG1554" i="1"/>
  <c r="BG1555" i="1"/>
  <c r="BG1556" i="1"/>
  <c r="BG1557" i="1"/>
  <c r="BG1558" i="1"/>
  <c r="BG1559" i="1"/>
  <c r="BG1560" i="1"/>
  <c r="BG1561" i="1"/>
  <c r="BG1562" i="1"/>
  <c r="BG1563" i="1"/>
  <c r="BG1564" i="1"/>
  <c r="BG1565" i="1"/>
  <c r="BG1566" i="1"/>
  <c r="BG1567" i="1"/>
  <c r="BG1568" i="1"/>
  <c r="BG1569" i="1"/>
  <c r="BG1570" i="1"/>
  <c r="BG1571" i="1"/>
  <c r="BG1572" i="1"/>
  <c r="BG1573" i="1"/>
  <c r="BG1574" i="1"/>
  <c r="BG1575" i="1"/>
  <c r="BG1576" i="1"/>
  <c r="BG1577" i="1"/>
  <c r="BG1578" i="1"/>
  <c r="BG1579" i="1"/>
  <c r="BG1580" i="1"/>
  <c r="BG1581" i="1"/>
  <c r="BG1582" i="1"/>
  <c r="BG1583" i="1"/>
  <c r="BG1584" i="1"/>
  <c r="BG1585" i="1"/>
  <c r="BG1586" i="1"/>
  <c r="BG1587" i="1"/>
  <c r="BG1588" i="1"/>
  <c r="BG1589" i="1"/>
  <c r="BG1590" i="1"/>
  <c r="BG1591" i="1"/>
  <c r="BG1592" i="1"/>
  <c r="BG1593" i="1"/>
  <c r="BG1594" i="1"/>
  <c r="BG1595" i="1"/>
  <c r="BG1596" i="1"/>
  <c r="BG1597" i="1"/>
  <c r="BG1598" i="1"/>
  <c r="BG1599" i="1"/>
  <c r="BG1600" i="1"/>
  <c r="BG1601" i="1"/>
  <c r="BG1602" i="1"/>
  <c r="BG1603" i="1"/>
  <c r="BG1604" i="1"/>
  <c r="BG1605" i="1"/>
  <c r="BG1606" i="1"/>
  <c r="BG1607" i="1"/>
  <c r="BG1608" i="1"/>
  <c r="BG1609" i="1"/>
  <c r="BG1610" i="1"/>
  <c r="BG1611" i="1"/>
  <c r="BG1612" i="1"/>
  <c r="BG1613" i="1"/>
  <c r="BG1614" i="1"/>
  <c r="BG1615" i="1"/>
  <c r="BG1616" i="1"/>
  <c r="BG1617" i="1"/>
  <c r="BG1618" i="1"/>
  <c r="BG1619" i="1"/>
  <c r="BG1620" i="1"/>
  <c r="BG1621" i="1"/>
  <c r="BG1622" i="1"/>
  <c r="BG1623" i="1"/>
  <c r="BG1624" i="1"/>
  <c r="BG1625" i="1"/>
  <c r="BG1626" i="1"/>
  <c r="BG1627" i="1"/>
  <c r="BG1628" i="1"/>
  <c r="BG1629" i="1"/>
  <c r="BG1630" i="1"/>
  <c r="BG1631" i="1"/>
  <c r="BG1632" i="1"/>
  <c r="BG1633" i="1"/>
  <c r="BG1634" i="1"/>
  <c r="BG1635" i="1"/>
  <c r="BG1636" i="1"/>
  <c r="BG1637" i="1"/>
  <c r="BG1638" i="1"/>
  <c r="BG1639" i="1"/>
  <c r="BG1640" i="1"/>
  <c r="BG1641" i="1"/>
  <c r="BG1642" i="1"/>
  <c r="BG1643" i="1"/>
  <c r="BG1644" i="1"/>
  <c r="BG1645" i="1"/>
  <c r="BG1646" i="1"/>
  <c r="BG1647" i="1"/>
  <c r="BG1648" i="1"/>
  <c r="BG1649" i="1"/>
  <c r="BG1650" i="1"/>
  <c r="BG1651" i="1"/>
  <c r="BG1652" i="1"/>
  <c r="BG1653" i="1"/>
  <c r="BG1654" i="1"/>
  <c r="BG1655" i="1"/>
  <c r="BG1656" i="1"/>
  <c r="BG1657" i="1"/>
  <c r="BG1658" i="1"/>
  <c r="BG1659" i="1"/>
  <c r="BG1660" i="1"/>
  <c r="BG1661" i="1"/>
  <c r="BG1662" i="1"/>
  <c r="BG1663" i="1"/>
  <c r="BG1664" i="1"/>
  <c r="BG1665" i="1"/>
  <c r="BG1666" i="1"/>
  <c r="BG1667" i="1"/>
  <c r="BG1668" i="1"/>
  <c r="BG1669" i="1"/>
  <c r="BG1670" i="1"/>
  <c r="BG1671" i="1"/>
  <c r="BG1672" i="1"/>
  <c r="BG1673" i="1"/>
  <c r="BG1674" i="1"/>
  <c r="BG1675" i="1"/>
  <c r="BG1676" i="1"/>
  <c r="BG1677" i="1"/>
  <c r="BG1678" i="1"/>
  <c r="BG1679" i="1"/>
  <c r="BG1680" i="1"/>
  <c r="BG1681" i="1"/>
  <c r="BG1682" i="1"/>
  <c r="BG1683" i="1"/>
  <c r="BG1684" i="1"/>
  <c r="BG1685" i="1"/>
  <c r="BG1686" i="1"/>
  <c r="BG1687" i="1"/>
  <c r="BG1688" i="1"/>
  <c r="BG1689" i="1"/>
  <c r="BG1690" i="1"/>
  <c r="BG1691" i="1"/>
  <c r="BG1692" i="1"/>
  <c r="BG1693" i="1"/>
  <c r="BG1694" i="1"/>
  <c r="BG1695" i="1"/>
  <c r="BG1696" i="1"/>
  <c r="BG1697" i="1"/>
  <c r="BG1698" i="1"/>
  <c r="BG1699" i="1"/>
  <c r="BG1700" i="1"/>
  <c r="BG1701" i="1"/>
  <c r="BG1702" i="1"/>
  <c r="BG1703" i="1"/>
  <c r="BG1704" i="1"/>
  <c r="BG1705" i="1"/>
  <c r="BG1706" i="1"/>
  <c r="BG1707" i="1"/>
  <c r="BG1708" i="1"/>
  <c r="BG1709" i="1"/>
  <c r="BG1710" i="1"/>
  <c r="BG1711" i="1"/>
  <c r="BG1712" i="1"/>
  <c r="BG1713" i="1"/>
  <c r="BG1714" i="1"/>
  <c r="BG1715" i="1"/>
  <c r="BG1716" i="1"/>
  <c r="BG1717" i="1"/>
  <c r="BG1718" i="1"/>
  <c r="BG1719" i="1"/>
  <c r="BG1720" i="1"/>
  <c r="BG1721" i="1"/>
  <c r="BG1722" i="1"/>
  <c r="BG1723" i="1"/>
  <c r="BG1724" i="1"/>
  <c r="BG1725" i="1"/>
  <c r="BG1726" i="1"/>
  <c r="BG1727" i="1"/>
  <c r="BG1728" i="1"/>
  <c r="BG1729" i="1"/>
  <c r="BG1730" i="1"/>
  <c r="BG1731" i="1"/>
  <c r="BG1732" i="1"/>
  <c r="BG1733" i="1"/>
  <c r="BG1734" i="1"/>
  <c r="BG1735" i="1"/>
  <c r="BG1736" i="1"/>
  <c r="BG1737" i="1"/>
  <c r="BG1738" i="1"/>
  <c r="BG1739" i="1"/>
  <c r="BG1740" i="1"/>
  <c r="BG1741" i="1"/>
  <c r="BG1742" i="1"/>
  <c r="BG1743" i="1"/>
  <c r="BG1744" i="1"/>
  <c r="BG1745" i="1"/>
  <c r="BG1746" i="1"/>
  <c r="BG1747" i="1"/>
  <c r="BG1748" i="1"/>
  <c r="BG1749" i="1"/>
  <c r="BG1750" i="1"/>
  <c r="BG1751" i="1"/>
  <c r="BG1752" i="1"/>
  <c r="BG1753" i="1"/>
  <c r="BG1754" i="1"/>
  <c r="BG1755" i="1"/>
  <c r="BG1756" i="1"/>
  <c r="BG1757" i="1"/>
  <c r="BG1758" i="1"/>
  <c r="BG1759" i="1"/>
  <c r="BG1760" i="1"/>
  <c r="BG1761" i="1"/>
  <c r="BG1762" i="1"/>
  <c r="BG1763" i="1"/>
  <c r="BG1764" i="1"/>
  <c r="BG1765" i="1"/>
  <c r="BG1766" i="1"/>
  <c r="BG1767" i="1"/>
  <c r="BG1768" i="1"/>
  <c r="BG1769" i="1"/>
  <c r="BG1770" i="1"/>
  <c r="BG1771" i="1"/>
  <c r="BG1772" i="1"/>
  <c r="BG1773" i="1"/>
  <c r="BG1774" i="1"/>
  <c r="BG1775" i="1"/>
  <c r="BG1776" i="1"/>
  <c r="BG1777" i="1"/>
  <c r="BG1778" i="1"/>
  <c r="BG1779" i="1"/>
  <c r="BG1780" i="1"/>
  <c r="BG1781" i="1"/>
  <c r="BG1782" i="1"/>
  <c r="BG1783" i="1"/>
  <c r="BG1784" i="1"/>
  <c r="BG1785" i="1"/>
  <c r="BG1786" i="1"/>
  <c r="BG1787" i="1"/>
  <c r="BG1788" i="1"/>
  <c r="BG1789" i="1"/>
  <c r="BG1790" i="1"/>
  <c r="BG1791" i="1"/>
  <c r="BG1792" i="1"/>
  <c r="BG1793" i="1"/>
  <c r="BG1794" i="1"/>
  <c r="BG1795" i="1"/>
  <c r="BG1796" i="1"/>
  <c r="BG1797" i="1"/>
  <c r="BG1798" i="1"/>
  <c r="BG1799" i="1"/>
  <c r="BG1800" i="1"/>
  <c r="BG1801" i="1"/>
  <c r="BG1802" i="1"/>
  <c r="BG1803" i="1"/>
  <c r="BG1804" i="1"/>
  <c r="BG1805" i="1"/>
  <c r="BG1806" i="1"/>
  <c r="BG1807" i="1"/>
  <c r="BG1808" i="1"/>
  <c r="BG1809" i="1"/>
  <c r="BG1810" i="1"/>
  <c r="BG1811" i="1"/>
  <c r="BG1812" i="1"/>
  <c r="BG1813" i="1"/>
  <c r="BG1814" i="1"/>
  <c r="BG1815" i="1"/>
  <c r="BG1816" i="1"/>
  <c r="BG1817" i="1"/>
  <c r="BG1818" i="1"/>
  <c r="BG1819" i="1"/>
  <c r="BG1820" i="1"/>
  <c r="BG1821" i="1"/>
  <c r="BG1822" i="1"/>
  <c r="BG1823" i="1"/>
  <c r="BG1824" i="1"/>
  <c r="BG1825" i="1"/>
  <c r="BG1826" i="1"/>
  <c r="BG1827" i="1"/>
  <c r="BG1828" i="1"/>
  <c r="BG1829" i="1"/>
  <c r="BG1830" i="1"/>
  <c r="BG1831" i="1"/>
  <c r="BG1832" i="1"/>
  <c r="BG1833" i="1"/>
  <c r="BG1834" i="1"/>
  <c r="BG1835" i="1"/>
  <c r="BG1836" i="1"/>
  <c r="BG1837" i="1"/>
  <c r="BG1838" i="1"/>
  <c r="BG1839" i="1"/>
  <c r="BG1840" i="1"/>
  <c r="BG1841" i="1"/>
  <c r="BG1842" i="1"/>
  <c r="BG1843" i="1"/>
  <c r="BG1844" i="1"/>
  <c r="BG1845" i="1"/>
  <c r="BG1846" i="1"/>
  <c r="BG1847" i="1"/>
  <c r="BG1848" i="1"/>
  <c r="BG1849" i="1"/>
  <c r="BG1850" i="1"/>
  <c r="BG1851" i="1"/>
  <c r="BG1852" i="1"/>
  <c r="BG1853" i="1"/>
  <c r="BG1854" i="1"/>
  <c r="BG1855" i="1"/>
  <c r="BG1856" i="1"/>
  <c r="BG1857" i="1"/>
  <c r="BG1858" i="1"/>
  <c r="BG1859" i="1"/>
  <c r="BG1860" i="1"/>
  <c r="BG1861" i="1"/>
  <c r="BG1862" i="1"/>
  <c r="BG1863" i="1"/>
  <c r="BG1864" i="1"/>
  <c r="BG1865" i="1"/>
  <c r="BG1866" i="1"/>
  <c r="BG1867" i="1"/>
  <c r="BG1868" i="1"/>
  <c r="BG1869" i="1"/>
  <c r="BG1870" i="1"/>
  <c r="BG1871" i="1"/>
  <c r="BG1872" i="1"/>
  <c r="BG1873" i="1"/>
  <c r="BG1874" i="1"/>
  <c r="BG1875" i="1"/>
  <c r="BG1876" i="1"/>
  <c r="BG1877" i="1"/>
  <c r="BG1878" i="1"/>
  <c r="BG1879" i="1"/>
  <c r="BG1880" i="1"/>
  <c r="BG1881" i="1"/>
  <c r="BG1882" i="1"/>
  <c r="BG1883" i="1"/>
  <c r="BG1884" i="1"/>
  <c r="BG1885" i="1"/>
  <c r="BG1886" i="1"/>
  <c r="BG1887" i="1"/>
  <c r="BG1888" i="1"/>
  <c r="BG1889" i="1"/>
  <c r="BG1890" i="1"/>
  <c r="BG1891" i="1"/>
  <c r="BG1892" i="1"/>
  <c r="BG1893" i="1"/>
  <c r="BG1894" i="1"/>
  <c r="BG1895" i="1"/>
  <c r="BG1896" i="1"/>
  <c r="BG1897" i="1"/>
  <c r="BG1898" i="1"/>
  <c r="BG1899" i="1"/>
  <c r="BG1900" i="1"/>
  <c r="BG1901" i="1"/>
  <c r="BG1902" i="1"/>
  <c r="BG1903" i="1"/>
  <c r="BG1904" i="1"/>
  <c r="BG1905" i="1"/>
  <c r="BG1906" i="1"/>
  <c r="BG1907" i="1"/>
  <c r="BG1908" i="1"/>
  <c r="BG1909" i="1"/>
  <c r="BG1910" i="1"/>
  <c r="BG1911" i="1"/>
  <c r="BG1912" i="1"/>
  <c r="BG1913" i="1"/>
  <c r="BG1914" i="1"/>
  <c r="BG1915" i="1"/>
  <c r="BG1916" i="1"/>
  <c r="BG1917" i="1"/>
  <c r="BG1918" i="1"/>
  <c r="BG1919" i="1"/>
  <c r="BG1920" i="1"/>
  <c r="BG1921" i="1"/>
  <c r="BG1922" i="1"/>
  <c r="BG1923" i="1"/>
  <c r="BG1924" i="1"/>
  <c r="BG1925" i="1"/>
  <c r="BG1926" i="1"/>
  <c r="BG1927" i="1"/>
  <c r="BG1928" i="1"/>
  <c r="BG1929" i="1"/>
  <c r="BG1930" i="1"/>
  <c r="BG1931" i="1"/>
  <c r="BG1932" i="1"/>
  <c r="BG1933" i="1"/>
  <c r="BG1934" i="1"/>
  <c r="BG1935" i="1"/>
  <c r="BG1936" i="1"/>
  <c r="BG1937" i="1"/>
  <c r="BG1938" i="1"/>
  <c r="BG1939" i="1"/>
  <c r="BG1940" i="1"/>
  <c r="BG1941" i="1"/>
  <c r="BG1942" i="1"/>
  <c r="BG1943" i="1"/>
  <c r="BG1944" i="1"/>
  <c r="BG1945" i="1"/>
  <c r="BG1946" i="1"/>
  <c r="BG1947" i="1"/>
  <c r="BG1948" i="1"/>
  <c r="BG1949" i="1"/>
  <c r="BG1950" i="1"/>
  <c r="BG1951" i="1"/>
  <c r="BG1952" i="1"/>
  <c r="BG1953" i="1"/>
  <c r="BG1954" i="1"/>
  <c r="BG1955" i="1"/>
  <c r="BG1956" i="1"/>
  <c r="BG1957" i="1"/>
  <c r="BG1958" i="1"/>
  <c r="BG1959" i="1"/>
  <c r="BG1960" i="1"/>
  <c r="BG1961" i="1"/>
  <c r="BG1962" i="1"/>
  <c r="BG1963" i="1"/>
  <c r="BG1964" i="1"/>
  <c r="BG1965" i="1"/>
  <c r="BG1966" i="1"/>
  <c r="BG1967" i="1"/>
  <c r="BG1968" i="1"/>
  <c r="BG1969" i="1"/>
  <c r="BG1970" i="1"/>
  <c r="BG1971" i="1"/>
  <c r="BG1972" i="1"/>
  <c r="BG1973" i="1"/>
  <c r="BG1974" i="1"/>
  <c r="BG1975" i="1"/>
  <c r="BG1976" i="1"/>
  <c r="BG1977" i="1"/>
  <c r="BG1978" i="1"/>
  <c r="BG1979" i="1"/>
  <c r="BG1980" i="1"/>
  <c r="BG1981" i="1"/>
  <c r="BG1982" i="1"/>
  <c r="BG1983" i="1"/>
  <c r="BG1984" i="1"/>
  <c r="BG1985" i="1"/>
  <c r="BG1986" i="1"/>
  <c r="BG1987" i="1"/>
  <c r="BG1988" i="1"/>
  <c r="BG1989" i="1"/>
  <c r="BG1990" i="1"/>
  <c r="BG1991" i="1"/>
  <c r="BG1992" i="1"/>
  <c r="BG1993" i="1"/>
  <c r="BG1994" i="1"/>
  <c r="BG1995" i="1"/>
  <c r="BG1996" i="1"/>
  <c r="BG1997" i="1"/>
  <c r="BG1998" i="1"/>
  <c r="BG1999" i="1"/>
  <c r="BG2000" i="1"/>
  <c r="BG2001" i="1"/>
  <c r="BG2002" i="1"/>
  <c r="BG2003" i="1"/>
  <c r="BG2004" i="1"/>
  <c r="BG2005" i="1"/>
  <c r="BG2006" i="1"/>
  <c r="BG2007" i="1"/>
  <c r="BG2008" i="1"/>
  <c r="BG2009" i="1"/>
  <c r="BG2010" i="1"/>
  <c r="BG2011" i="1"/>
  <c r="BG2012" i="1"/>
  <c r="BG2013" i="1"/>
  <c r="BG2014" i="1"/>
  <c r="BG2015" i="1"/>
  <c r="BG2016" i="1"/>
  <c r="BG2017" i="1"/>
  <c r="BG2018" i="1"/>
  <c r="BG2019" i="1"/>
  <c r="BG2020" i="1"/>
  <c r="BG2021" i="1"/>
  <c r="BG2022" i="1"/>
  <c r="BG2023" i="1"/>
  <c r="BG2024" i="1"/>
  <c r="BG2025" i="1"/>
  <c r="BG2026" i="1"/>
  <c r="BG2027" i="1"/>
  <c r="BG2028" i="1"/>
  <c r="BG2029" i="1"/>
  <c r="BG2030" i="1"/>
  <c r="BG2031" i="1"/>
  <c r="BG2032" i="1"/>
  <c r="BG2033" i="1"/>
  <c r="BG2034" i="1"/>
  <c r="BG2035" i="1"/>
  <c r="BG2036" i="1"/>
  <c r="BG2037" i="1"/>
  <c r="BG2038" i="1"/>
  <c r="BG2039" i="1"/>
  <c r="BG2040" i="1"/>
  <c r="BG2041" i="1"/>
  <c r="BG2042" i="1"/>
  <c r="BG2043" i="1"/>
  <c r="BG2044" i="1"/>
  <c r="BF2044" i="1"/>
  <c r="BF2043" i="1"/>
  <c r="BF2042" i="1"/>
  <c r="BF2041" i="1"/>
  <c r="BF2040" i="1"/>
  <c r="BF2039" i="1"/>
  <c r="BF2038" i="1"/>
  <c r="BF2037" i="1"/>
  <c r="BF2036" i="1"/>
  <c r="BF2035" i="1"/>
  <c r="BF2034" i="1"/>
  <c r="BF2033" i="1"/>
  <c r="BF2032" i="1"/>
  <c r="BF2031" i="1"/>
  <c r="BF2030" i="1"/>
  <c r="BF2029" i="1"/>
  <c r="BF2028" i="1"/>
  <c r="BF2027" i="1"/>
  <c r="BF2026" i="1"/>
  <c r="BF2025" i="1"/>
  <c r="BF2024" i="1"/>
  <c r="BF2023" i="1"/>
  <c r="BF2022" i="1"/>
  <c r="BF2021" i="1"/>
  <c r="BF2020" i="1"/>
  <c r="BF2019" i="1"/>
  <c r="BF2018" i="1"/>
  <c r="BF2017" i="1"/>
  <c r="BF2016" i="1"/>
  <c r="BF2015" i="1"/>
  <c r="BF2014" i="1"/>
  <c r="BF2013" i="1"/>
  <c r="BF2012" i="1"/>
  <c r="BF2011" i="1"/>
  <c r="BF2010" i="1"/>
  <c r="BF2009" i="1"/>
  <c r="BF2008" i="1"/>
  <c r="BF2007" i="1"/>
  <c r="BF2006" i="1"/>
  <c r="BF2005" i="1"/>
  <c r="BF2004" i="1"/>
  <c r="BF2003" i="1"/>
  <c r="BF2002" i="1"/>
  <c r="BF2001" i="1"/>
  <c r="BF2000" i="1"/>
  <c r="BF1999" i="1"/>
  <c r="BF1998" i="1"/>
  <c r="BF1997" i="1"/>
  <c r="BF1996" i="1"/>
  <c r="BF1995" i="1"/>
  <c r="BF1994" i="1"/>
  <c r="BF1993" i="1"/>
  <c r="BF1992" i="1"/>
  <c r="BF1991" i="1"/>
  <c r="BF1990" i="1"/>
  <c r="BF1989" i="1"/>
  <c r="BF1988" i="1"/>
  <c r="BF1987" i="1"/>
  <c r="BF1986" i="1"/>
  <c r="BF1985" i="1"/>
  <c r="BF1984" i="1"/>
  <c r="BF1983" i="1"/>
  <c r="BF1982" i="1"/>
  <c r="BF1981" i="1"/>
  <c r="BF1980" i="1"/>
  <c r="BF1979" i="1"/>
  <c r="BF1978" i="1"/>
  <c r="BF1977" i="1"/>
  <c r="BF1976" i="1"/>
  <c r="BF1975" i="1"/>
  <c r="BF1974" i="1"/>
  <c r="BF1973" i="1"/>
  <c r="BF1972" i="1"/>
  <c r="BF1971" i="1"/>
  <c r="BF1970" i="1"/>
  <c r="BF1969" i="1"/>
  <c r="BF1968" i="1"/>
  <c r="BF1967" i="1"/>
  <c r="BF1966" i="1"/>
  <c r="BF1965" i="1"/>
  <c r="BF1964" i="1"/>
  <c r="BF1963" i="1"/>
  <c r="BF1962" i="1"/>
  <c r="BF1961" i="1"/>
  <c r="BF1960" i="1"/>
  <c r="BF1959" i="1"/>
  <c r="BF1958" i="1"/>
  <c r="BF1957" i="1"/>
  <c r="BF1956" i="1"/>
  <c r="BF1955" i="1"/>
  <c r="BF1954" i="1"/>
  <c r="BF1953" i="1"/>
  <c r="BF1952" i="1"/>
  <c r="BF1951" i="1"/>
  <c r="BF1950" i="1"/>
  <c r="BF1949" i="1"/>
  <c r="BF1948" i="1"/>
  <c r="BF1947" i="1"/>
  <c r="BF1946" i="1"/>
  <c r="BF1945" i="1"/>
  <c r="BF1944" i="1"/>
  <c r="BF1943" i="1"/>
  <c r="BF1942" i="1"/>
  <c r="BF1941" i="1"/>
  <c r="BF1940" i="1"/>
  <c r="BF1939" i="1"/>
  <c r="BF1938" i="1"/>
  <c r="BF1937" i="1"/>
  <c r="BF1936" i="1"/>
  <c r="BF1935" i="1"/>
  <c r="BF1934" i="1"/>
  <c r="BF1933" i="1"/>
  <c r="BF1932" i="1"/>
  <c r="BF1931" i="1"/>
  <c r="BF1930" i="1"/>
  <c r="BF1929" i="1"/>
  <c r="BF1928" i="1"/>
  <c r="BF1927" i="1"/>
  <c r="BF1926" i="1"/>
  <c r="BF1925" i="1"/>
  <c r="BF1924" i="1"/>
  <c r="BF1923" i="1"/>
  <c r="BF1922" i="1"/>
  <c r="BF1921" i="1"/>
  <c r="BF1920" i="1"/>
  <c r="BF1919" i="1"/>
  <c r="BF1918" i="1"/>
  <c r="BF1917" i="1"/>
  <c r="BF1916" i="1"/>
  <c r="BF1915" i="1"/>
  <c r="BF1914" i="1"/>
  <c r="BF1913" i="1"/>
  <c r="BF1912" i="1"/>
  <c r="BF1911" i="1"/>
  <c r="BF1910" i="1"/>
  <c r="BF1909" i="1"/>
  <c r="BF1908" i="1"/>
  <c r="BF1907" i="1"/>
  <c r="BF1906" i="1"/>
  <c r="BF1905" i="1"/>
  <c r="BF1904" i="1"/>
  <c r="BF1903" i="1"/>
  <c r="BF1902" i="1"/>
  <c r="BF1901" i="1"/>
  <c r="BF1900" i="1"/>
  <c r="BF1899" i="1"/>
  <c r="BF1898" i="1"/>
  <c r="BF1897" i="1"/>
  <c r="BF1896" i="1"/>
  <c r="BF1895" i="1"/>
  <c r="BF1894" i="1"/>
  <c r="BF1893" i="1"/>
  <c r="BF1892" i="1"/>
  <c r="BF1891" i="1"/>
  <c r="BF1890" i="1"/>
  <c r="BF1889" i="1"/>
  <c r="BF1888" i="1"/>
  <c r="BF1887" i="1"/>
  <c r="BF1886" i="1"/>
  <c r="BF1885" i="1"/>
  <c r="BF1884" i="1"/>
  <c r="BF1883" i="1"/>
  <c r="BF1882" i="1"/>
  <c r="BF1881" i="1"/>
  <c r="BF1880" i="1"/>
  <c r="BF1879" i="1"/>
  <c r="BF1878" i="1"/>
  <c r="BF1877" i="1"/>
  <c r="BF1876" i="1"/>
  <c r="BF1875" i="1"/>
  <c r="BF1874" i="1"/>
  <c r="BF1873" i="1"/>
  <c r="BF1872" i="1"/>
  <c r="BF1871" i="1"/>
  <c r="BF1870" i="1"/>
  <c r="BF1869" i="1"/>
  <c r="BF1868" i="1"/>
  <c r="BF1867" i="1"/>
  <c r="BF1866" i="1"/>
  <c r="BF1865" i="1"/>
  <c r="BF1864" i="1"/>
  <c r="BF1863" i="1"/>
  <c r="BF1862" i="1"/>
  <c r="BF1861" i="1"/>
  <c r="BF1860" i="1"/>
  <c r="BF1859" i="1"/>
  <c r="BF1858" i="1"/>
  <c r="BF1857" i="1"/>
  <c r="BF1856" i="1"/>
  <c r="BF1855" i="1"/>
  <c r="BF1854" i="1"/>
  <c r="BF1853" i="1"/>
  <c r="BF1852" i="1"/>
  <c r="BF1851" i="1"/>
  <c r="BF1850" i="1"/>
  <c r="BF1849" i="1"/>
  <c r="BF1848" i="1"/>
  <c r="BF1847" i="1"/>
  <c r="BF1846" i="1"/>
  <c r="BF1845" i="1"/>
  <c r="BF1844" i="1"/>
  <c r="BF1843" i="1"/>
  <c r="BF1842" i="1"/>
  <c r="BF1841" i="1"/>
  <c r="BF1840" i="1"/>
  <c r="BF1839" i="1"/>
  <c r="BF1838" i="1"/>
  <c r="BF1837" i="1"/>
  <c r="BF1836" i="1"/>
  <c r="BF1835" i="1"/>
  <c r="BF1834" i="1"/>
  <c r="BF1833" i="1"/>
  <c r="BF1832" i="1"/>
  <c r="BF1831" i="1"/>
  <c r="BF1830" i="1"/>
  <c r="BF1829" i="1"/>
  <c r="BF1828" i="1"/>
  <c r="BF1827" i="1"/>
  <c r="BF1826" i="1"/>
  <c r="BF1825" i="1"/>
  <c r="BF1824" i="1"/>
  <c r="BF1823" i="1"/>
  <c r="BF1822" i="1"/>
  <c r="BF1821" i="1"/>
  <c r="BF1820" i="1"/>
  <c r="BF1819" i="1"/>
  <c r="BF1818" i="1"/>
  <c r="BF1817" i="1"/>
  <c r="BF1816" i="1"/>
  <c r="BF1815" i="1"/>
  <c r="BF1814" i="1"/>
  <c r="BF1813" i="1"/>
  <c r="BF1812" i="1"/>
  <c r="BF1811" i="1"/>
  <c r="BF1810" i="1"/>
  <c r="BF1809" i="1"/>
  <c r="BF1808" i="1"/>
  <c r="BF1807" i="1"/>
  <c r="BF1806" i="1"/>
  <c r="BF1805" i="1"/>
  <c r="BF1804" i="1"/>
  <c r="BF1803" i="1"/>
  <c r="BF1802" i="1"/>
  <c r="BF1801" i="1"/>
  <c r="BF1800" i="1"/>
  <c r="BF1799" i="1"/>
  <c r="BF1798" i="1"/>
  <c r="BF1797" i="1"/>
  <c r="BF1796" i="1"/>
  <c r="BF1795" i="1"/>
  <c r="BF1794" i="1"/>
  <c r="BF1793" i="1"/>
  <c r="BF1792" i="1"/>
  <c r="BF1791" i="1"/>
  <c r="BF1790" i="1"/>
  <c r="BF1789" i="1"/>
  <c r="BF1788" i="1"/>
  <c r="BF1787" i="1"/>
  <c r="BF1786" i="1"/>
  <c r="BF1785" i="1"/>
  <c r="BF1784" i="1"/>
  <c r="BF1783" i="1"/>
  <c r="BF1782" i="1"/>
  <c r="BF1781" i="1"/>
  <c r="BF1780" i="1"/>
  <c r="BF1779" i="1"/>
  <c r="BF1778" i="1"/>
  <c r="BF1777" i="1"/>
  <c r="BF1776" i="1"/>
  <c r="BF1775" i="1"/>
  <c r="BF1774" i="1"/>
  <c r="BF1773" i="1"/>
  <c r="BF1772" i="1"/>
  <c r="BF1771" i="1"/>
  <c r="BF1770" i="1"/>
  <c r="BF1769" i="1"/>
  <c r="BF1768" i="1"/>
  <c r="BF1767" i="1"/>
  <c r="BF1766" i="1"/>
  <c r="BF1765" i="1"/>
  <c r="BF1764" i="1"/>
  <c r="BF1763" i="1"/>
  <c r="BF1762" i="1"/>
  <c r="BF1761" i="1"/>
  <c r="BF1760" i="1"/>
  <c r="BF1759" i="1"/>
  <c r="BF1758" i="1"/>
  <c r="BF1757" i="1"/>
  <c r="BF1756" i="1"/>
  <c r="BF1755" i="1"/>
  <c r="BF1754" i="1"/>
  <c r="BF1753" i="1"/>
  <c r="BF1752" i="1"/>
  <c r="BF1751" i="1"/>
  <c r="BF1750" i="1"/>
  <c r="BF1749" i="1"/>
  <c r="BF1748" i="1"/>
  <c r="BF1747" i="1"/>
  <c r="BF1746" i="1"/>
  <c r="BF1745" i="1"/>
  <c r="BF1744" i="1"/>
  <c r="BF1743" i="1"/>
  <c r="BF1742" i="1"/>
  <c r="BF1741" i="1"/>
  <c r="BF1740" i="1"/>
  <c r="BF1739" i="1"/>
  <c r="BF1738" i="1"/>
  <c r="BF1737" i="1"/>
  <c r="BF1736" i="1"/>
  <c r="BF1735" i="1"/>
  <c r="BF1734" i="1"/>
  <c r="BF1733" i="1"/>
  <c r="BF1732" i="1"/>
  <c r="BF1731" i="1"/>
  <c r="BF1730" i="1"/>
  <c r="BF1729" i="1"/>
  <c r="BF1728" i="1"/>
  <c r="BF1727" i="1"/>
  <c r="BF1726" i="1"/>
  <c r="BF1725" i="1"/>
  <c r="BF1724" i="1"/>
  <c r="BF1723" i="1"/>
  <c r="BF1722" i="1"/>
  <c r="BF1721" i="1"/>
  <c r="BF1720" i="1"/>
  <c r="BF1719" i="1"/>
  <c r="BF1718" i="1"/>
  <c r="BF1717" i="1"/>
  <c r="BF1716" i="1"/>
  <c r="BF1715" i="1"/>
  <c r="BF1714" i="1"/>
  <c r="BF1713" i="1"/>
  <c r="BF1712" i="1"/>
  <c r="BF1711" i="1"/>
  <c r="BF1710" i="1"/>
  <c r="BF1709" i="1"/>
  <c r="BF1708" i="1"/>
  <c r="BF1707" i="1"/>
  <c r="BF1706" i="1"/>
  <c r="BF1705" i="1"/>
  <c r="BF1704" i="1"/>
  <c r="BF1703" i="1"/>
  <c r="BF1702" i="1"/>
  <c r="BF1701" i="1"/>
  <c r="BF1700" i="1"/>
  <c r="BF1699" i="1"/>
  <c r="BF1698" i="1"/>
  <c r="BF1697" i="1"/>
  <c r="BF1696" i="1"/>
  <c r="BF1695" i="1"/>
  <c r="BF1694" i="1"/>
  <c r="BF1693" i="1"/>
  <c r="BF1692" i="1"/>
  <c r="BF1691" i="1"/>
  <c r="BF1690" i="1"/>
  <c r="BF1689" i="1"/>
  <c r="BF1688" i="1"/>
  <c r="BF1687" i="1"/>
  <c r="BF1686" i="1"/>
  <c r="BF1685" i="1"/>
  <c r="BF1684" i="1"/>
  <c r="BF1683" i="1"/>
  <c r="BF1682" i="1"/>
  <c r="BF1681" i="1"/>
  <c r="BF1680" i="1"/>
  <c r="BF1679" i="1"/>
  <c r="BF1678" i="1"/>
  <c r="BF1677" i="1"/>
  <c r="BF1676" i="1"/>
  <c r="BF1675" i="1"/>
  <c r="BF1674" i="1"/>
  <c r="BF1673" i="1"/>
  <c r="BF1672" i="1"/>
  <c r="BF1671" i="1"/>
  <c r="BF1670" i="1"/>
  <c r="BF1669" i="1"/>
  <c r="BF1668" i="1"/>
  <c r="BF1667" i="1"/>
  <c r="BF1666" i="1"/>
  <c r="BF1665" i="1"/>
  <c r="BF1664" i="1"/>
  <c r="BF1663" i="1"/>
  <c r="BF1662" i="1"/>
  <c r="BF1661" i="1"/>
  <c r="BF1660" i="1"/>
  <c r="BF1659" i="1"/>
  <c r="BF1658" i="1"/>
  <c r="BF1657" i="1"/>
  <c r="BF1656" i="1"/>
  <c r="BF1655" i="1"/>
  <c r="BF1654" i="1"/>
  <c r="BF1653" i="1"/>
  <c r="BF1652" i="1"/>
  <c r="BF1651" i="1"/>
  <c r="BF1650" i="1"/>
  <c r="BF1649" i="1"/>
  <c r="BF1648" i="1"/>
  <c r="BF1647" i="1"/>
  <c r="BF1646" i="1"/>
  <c r="BF1645" i="1"/>
  <c r="BF1644" i="1"/>
  <c r="BF1643" i="1"/>
  <c r="BF1642" i="1"/>
  <c r="BF1641" i="1"/>
  <c r="BF1640" i="1"/>
  <c r="BF1639" i="1"/>
  <c r="BF1638" i="1"/>
  <c r="BF1637" i="1"/>
  <c r="BF1636" i="1"/>
  <c r="BF1635" i="1"/>
  <c r="BF1634" i="1"/>
  <c r="BF1633" i="1"/>
  <c r="BF1632" i="1"/>
  <c r="BF1631" i="1"/>
  <c r="BF1630" i="1"/>
  <c r="BF1629" i="1"/>
  <c r="BF1628" i="1"/>
  <c r="BF1627" i="1"/>
  <c r="BF1626" i="1"/>
  <c r="BF1625" i="1"/>
  <c r="BF1624" i="1"/>
  <c r="BF1623" i="1"/>
  <c r="BF1622" i="1"/>
  <c r="BF1621" i="1"/>
  <c r="BF1620" i="1"/>
  <c r="BF1619" i="1"/>
  <c r="BF1618" i="1"/>
  <c r="BF1617" i="1"/>
  <c r="BF1616" i="1"/>
  <c r="BF1615" i="1"/>
  <c r="BF1614" i="1"/>
  <c r="BF1613" i="1"/>
  <c r="BF1612" i="1"/>
  <c r="BF1611" i="1"/>
  <c r="BF1610" i="1"/>
  <c r="BF1609" i="1"/>
  <c r="BF1608" i="1"/>
  <c r="BF1607" i="1"/>
  <c r="BF1606" i="1"/>
  <c r="BF1605" i="1"/>
  <c r="BF1604" i="1"/>
  <c r="BF1603" i="1"/>
  <c r="BF1602" i="1"/>
  <c r="BF1601" i="1"/>
  <c r="BF1600" i="1"/>
  <c r="BF1599" i="1"/>
  <c r="BF1598" i="1"/>
  <c r="BF1597" i="1"/>
  <c r="BF1596" i="1"/>
  <c r="BF1595" i="1"/>
  <c r="BF1594" i="1"/>
  <c r="BF1593" i="1"/>
  <c r="BF1592" i="1"/>
  <c r="BF1591" i="1"/>
  <c r="BF1590" i="1"/>
  <c r="BF1589" i="1"/>
  <c r="BF1588" i="1"/>
  <c r="BF1587" i="1"/>
  <c r="BF1586" i="1"/>
  <c r="BF1585" i="1"/>
  <c r="BF1584" i="1"/>
  <c r="BF1583" i="1"/>
  <c r="BF1582" i="1"/>
  <c r="BF1581" i="1"/>
  <c r="BF1580" i="1"/>
  <c r="BF1579" i="1"/>
  <c r="BF1578" i="1"/>
  <c r="BF1577" i="1"/>
  <c r="BF1576" i="1"/>
  <c r="BF1575" i="1"/>
  <c r="BF1574" i="1"/>
  <c r="BF1573" i="1"/>
  <c r="BF1572" i="1"/>
  <c r="BF1571" i="1"/>
  <c r="BF1570" i="1"/>
  <c r="BF1569" i="1"/>
  <c r="BF1568" i="1"/>
  <c r="BF1567" i="1"/>
  <c r="BF1566" i="1"/>
  <c r="BF1565" i="1"/>
  <c r="BF1564" i="1"/>
  <c r="BF1563" i="1"/>
  <c r="BF1562" i="1"/>
  <c r="BF1561" i="1"/>
  <c r="BF1560" i="1"/>
  <c r="BF1559" i="1"/>
  <c r="BF1558" i="1"/>
  <c r="BF1557" i="1"/>
  <c r="BF1556" i="1"/>
  <c r="BF1555" i="1"/>
  <c r="BF1554" i="1"/>
  <c r="BF1553" i="1"/>
  <c r="BF1552" i="1"/>
  <c r="BF1551" i="1"/>
  <c r="BF1550" i="1"/>
  <c r="BF1549" i="1"/>
  <c r="BF1548" i="1"/>
  <c r="BF1547" i="1"/>
  <c r="BF1546" i="1"/>
  <c r="BF1545" i="1"/>
  <c r="BF1544" i="1"/>
  <c r="BF1543" i="1"/>
  <c r="BF1542" i="1"/>
  <c r="BF1541" i="1"/>
  <c r="BF1540" i="1"/>
  <c r="BF1539" i="1"/>
  <c r="BF1538" i="1"/>
  <c r="BF1537" i="1"/>
  <c r="BF1536" i="1"/>
  <c r="BF1535" i="1"/>
  <c r="BF1534" i="1"/>
  <c r="BF1533" i="1"/>
  <c r="BF1532" i="1"/>
  <c r="BF1531" i="1"/>
  <c r="BF1530" i="1"/>
  <c r="BF1529" i="1"/>
  <c r="BF1528" i="1"/>
  <c r="BF1527" i="1"/>
  <c r="BF1526" i="1"/>
  <c r="BF1525" i="1"/>
  <c r="BF1524" i="1"/>
  <c r="BF1523" i="1"/>
  <c r="BF1522" i="1"/>
  <c r="BF1521" i="1"/>
  <c r="BF1520" i="1"/>
  <c r="BF1519" i="1"/>
  <c r="BF1518" i="1"/>
  <c r="BF1517" i="1"/>
  <c r="BF1516" i="1"/>
  <c r="BF1515" i="1"/>
  <c r="BF1514" i="1"/>
  <c r="BF1513" i="1"/>
  <c r="BF1512" i="1"/>
  <c r="BF1511" i="1"/>
  <c r="BF1510" i="1"/>
  <c r="BF1509" i="1"/>
  <c r="BF1508" i="1"/>
  <c r="BF1507" i="1"/>
  <c r="BF1506" i="1"/>
  <c r="BF1505" i="1"/>
  <c r="BF1504" i="1"/>
  <c r="BF1503" i="1"/>
  <c r="BF1502" i="1"/>
  <c r="BF1501" i="1"/>
  <c r="BF1500" i="1"/>
  <c r="BF1499" i="1"/>
  <c r="BF1498" i="1"/>
  <c r="BF1497" i="1"/>
  <c r="BF1496" i="1"/>
  <c r="BF1495" i="1"/>
  <c r="BF1494" i="1"/>
  <c r="BF1493" i="1"/>
  <c r="BF1492" i="1"/>
  <c r="BF1491" i="1"/>
  <c r="BF1490" i="1"/>
  <c r="BF1489" i="1"/>
  <c r="BF1488" i="1"/>
  <c r="BF1487" i="1"/>
  <c r="BF1486" i="1"/>
  <c r="BF1485" i="1"/>
  <c r="BF1484" i="1"/>
  <c r="BF1483" i="1"/>
  <c r="BF1482" i="1"/>
  <c r="BF1481" i="1"/>
  <c r="BF1480" i="1"/>
  <c r="BF1479" i="1"/>
  <c r="BF1478" i="1"/>
  <c r="BF1477" i="1"/>
  <c r="BF1476" i="1"/>
  <c r="BF1475" i="1"/>
  <c r="BF1474" i="1"/>
  <c r="BF1473" i="1"/>
  <c r="BF1472" i="1"/>
  <c r="BF1471" i="1"/>
  <c r="BF1470" i="1"/>
  <c r="BF1469" i="1"/>
  <c r="BF1468" i="1"/>
  <c r="BF1467" i="1"/>
  <c r="BF1466" i="1"/>
  <c r="BF1465" i="1"/>
  <c r="BF1464" i="1"/>
  <c r="BF1463" i="1"/>
  <c r="BF1462" i="1"/>
  <c r="BF1461" i="1"/>
  <c r="BF1460" i="1"/>
  <c r="BF1459" i="1"/>
  <c r="BF1458" i="1"/>
  <c r="BF1457" i="1"/>
  <c r="BF1456" i="1"/>
  <c r="BF1455" i="1"/>
  <c r="BF1454" i="1"/>
  <c r="BF1453" i="1"/>
  <c r="BF1452" i="1"/>
  <c r="BF1451" i="1"/>
  <c r="BF1450" i="1"/>
  <c r="BF1449" i="1"/>
  <c r="BF1448" i="1"/>
  <c r="BF1447" i="1"/>
  <c r="BF1446" i="1"/>
  <c r="BF1445" i="1"/>
  <c r="BF1444" i="1"/>
  <c r="BF1443" i="1"/>
  <c r="BF1442" i="1"/>
  <c r="BF1441" i="1"/>
  <c r="BF1440" i="1"/>
  <c r="BF1439" i="1"/>
  <c r="BF1438" i="1"/>
  <c r="BF1437" i="1"/>
  <c r="BF1436" i="1"/>
  <c r="BF1435" i="1"/>
  <c r="BF1434" i="1"/>
  <c r="BF1433" i="1"/>
  <c r="BF1432" i="1"/>
  <c r="BF1431" i="1"/>
  <c r="BF1430" i="1"/>
  <c r="BF1429" i="1"/>
  <c r="BF1428" i="1"/>
  <c r="BF1427" i="1"/>
  <c r="BF1426" i="1"/>
  <c r="BF1425" i="1"/>
  <c r="BF1424" i="1"/>
  <c r="BF1423" i="1"/>
  <c r="BF1422" i="1"/>
  <c r="BF1421" i="1"/>
  <c r="BF1420" i="1"/>
  <c r="BF1419" i="1"/>
  <c r="BF1418" i="1"/>
  <c r="BF1417" i="1"/>
  <c r="BF1416" i="1"/>
  <c r="BF1415" i="1"/>
  <c r="BF1414" i="1"/>
  <c r="BF1413" i="1"/>
  <c r="BF1412" i="1"/>
  <c r="BF1411" i="1"/>
  <c r="BF1410" i="1"/>
  <c r="BF1409" i="1"/>
  <c r="BF1408" i="1"/>
  <c r="BF1407" i="1"/>
  <c r="BF1406" i="1"/>
  <c r="BF1405" i="1"/>
  <c r="BF1404" i="1"/>
  <c r="BF1403" i="1"/>
  <c r="BF1402" i="1"/>
  <c r="BF1401" i="1"/>
  <c r="BF1400" i="1"/>
  <c r="BF1399" i="1"/>
  <c r="BF1398" i="1"/>
  <c r="BF1397" i="1"/>
  <c r="BF1396" i="1"/>
  <c r="BF1395" i="1"/>
  <c r="BF1394" i="1"/>
  <c r="BF1393" i="1"/>
  <c r="BF1392" i="1"/>
  <c r="BF1391" i="1"/>
  <c r="BF1390" i="1"/>
  <c r="BF1389" i="1"/>
  <c r="BF1388" i="1"/>
  <c r="BF1387" i="1"/>
  <c r="BF1386" i="1"/>
  <c r="BF1385" i="1"/>
  <c r="BF1384" i="1"/>
  <c r="BF1383" i="1"/>
  <c r="BF1382" i="1"/>
  <c r="BF1381" i="1"/>
  <c r="BF1380" i="1"/>
  <c r="BF1379" i="1"/>
  <c r="BF1378" i="1"/>
  <c r="BF1377" i="1"/>
  <c r="BF1376" i="1"/>
  <c r="BF1375" i="1"/>
  <c r="BF1374" i="1"/>
  <c r="BF1373" i="1"/>
  <c r="BF1372" i="1"/>
  <c r="BF1371" i="1"/>
  <c r="BF1370" i="1"/>
  <c r="BF1369" i="1"/>
  <c r="BF1368" i="1"/>
  <c r="BF1367" i="1"/>
  <c r="BF1366" i="1"/>
  <c r="BF1365" i="1"/>
  <c r="BF1364" i="1"/>
  <c r="BF1363" i="1"/>
  <c r="BF1362" i="1"/>
  <c r="BF1361" i="1"/>
  <c r="BF1360" i="1"/>
  <c r="BF1359" i="1"/>
  <c r="BF1358" i="1"/>
  <c r="BF1357" i="1"/>
  <c r="BF1356" i="1"/>
  <c r="BF1355" i="1"/>
  <c r="BF1354" i="1"/>
  <c r="BF1353" i="1"/>
  <c r="BF1352" i="1"/>
  <c r="BF1351" i="1"/>
  <c r="BF1350" i="1"/>
  <c r="BF1349" i="1"/>
  <c r="BF1348" i="1"/>
  <c r="BF1347" i="1"/>
  <c r="BF1346" i="1"/>
  <c r="BF1345" i="1"/>
  <c r="BF1344" i="1"/>
  <c r="BF1343" i="1"/>
  <c r="BF1342" i="1"/>
  <c r="BF1341" i="1"/>
  <c r="BF1340" i="1"/>
  <c r="BF1339" i="1"/>
  <c r="BF1338" i="1"/>
  <c r="BF1337" i="1"/>
  <c r="BF1336" i="1"/>
  <c r="BF1335" i="1"/>
  <c r="BF1334" i="1"/>
  <c r="BF1333" i="1"/>
  <c r="BF1332" i="1"/>
  <c r="BF1331" i="1"/>
  <c r="BF1330" i="1"/>
  <c r="BF1329" i="1"/>
  <c r="BF1328" i="1"/>
  <c r="BF1327" i="1"/>
  <c r="BF1326" i="1"/>
  <c r="BF1325" i="1"/>
  <c r="BF1324" i="1"/>
  <c r="BF1323" i="1"/>
  <c r="BF1322" i="1"/>
  <c r="BF1321" i="1"/>
  <c r="BF1320" i="1"/>
  <c r="BF1319" i="1"/>
  <c r="BF1318" i="1"/>
  <c r="BF1317" i="1"/>
  <c r="BF1316" i="1"/>
  <c r="BF1315" i="1"/>
  <c r="BF1314" i="1"/>
  <c r="BF1313" i="1"/>
  <c r="BF1312" i="1"/>
  <c r="BF1311" i="1"/>
  <c r="BF1310" i="1"/>
  <c r="BF1309" i="1"/>
  <c r="BF1308" i="1"/>
  <c r="BF1307" i="1"/>
  <c r="BF1306" i="1"/>
  <c r="BF1305" i="1"/>
  <c r="BF1304" i="1"/>
  <c r="BF1303" i="1"/>
  <c r="BF1302" i="1"/>
  <c r="BF1301" i="1"/>
  <c r="BF1300" i="1"/>
  <c r="BF1299" i="1"/>
  <c r="BF1298" i="1"/>
  <c r="BF1297" i="1"/>
  <c r="BF1296" i="1"/>
  <c r="BF1295" i="1"/>
  <c r="BF1294" i="1"/>
  <c r="BF1293" i="1"/>
  <c r="BF1292" i="1"/>
  <c r="BF1291" i="1"/>
  <c r="BF1290" i="1"/>
  <c r="BF1289" i="1"/>
  <c r="BF1288" i="1"/>
  <c r="BF1287" i="1"/>
  <c r="BF1286" i="1"/>
  <c r="BF1285" i="1"/>
  <c r="BF1284" i="1"/>
  <c r="BF1283" i="1"/>
  <c r="BF1282" i="1"/>
  <c r="BF1281" i="1"/>
  <c r="BF1280" i="1"/>
  <c r="BF1279" i="1"/>
  <c r="BF1278" i="1"/>
  <c r="BF1277" i="1"/>
  <c r="BF1276" i="1"/>
  <c r="BF1275" i="1"/>
  <c r="BF1274" i="1"/>
  <c r="BF1273" i="1"/>
  <c r="BF1272" i="1"/>
  <c r="BF1271" i="1"/>
  <c r="BF1270" i="1"/>
  <c r="BF1269" i="1"/>
  <c r="BF1268" i="1"/>
  <c r="BF1267" i="1"/>
  <c r="BF1266" i="1"/>
  <c r="BF1265" i="1"/>
  <c r="BF1264" i="1"/>
  <c r="BF1263" i="1"/>
  <c r="BF1262" i="1"/>
  <c r="BF1261" i="1"/>
  <c r="BF1260" i="1"/>
  <c r="BF1259" i="1"/>
  <c r="BF1258" i="1"/>
  <c r="BF1257" i="1"/>
  <c r="BF1256" i="1"/>
  <c r="BF1255" i="1"/>
  <c r="BF1254" i="1"/>
  <c r="BF1253" i="1"/>
  <c r="BF1252" i="1"/>
  <c r="BF1251" i="1"/>
  <c r="BF1250" i="1"/>
  <c r="BF1249" i="1"/>
  <c r="BF1248" i="1"/>
  <c r="BF1247" i="1"/>
  <c r="BF1246" i="1"/>
  <c r="BF1245" i="1"/>
  <c r="BF1244" i="1"/>
  <c r="BF1243" i="1"/>
  <c r="BF1242" i="1"/>
  <c r="BF1241" i="1"/>
  <c r="BF1240" i="1"/>
  <c r="BF1239" i="1"/>
  <c r="BF1238" i="1"/>
  <c r="BF1237" i="1"/>
  <c r="BF1236" i="1"/>
  <c r="BF1235" i="1"/>
  <c r="BF1234" i="1"/>
  <c r="BF1233" i="1"/>
  <c r="BF1232" i="1"/>
  <c r="BF1231" i="1"/>
  <c r="BF1230" i="1"/>
  <c r="BF1229" i="1"/>
  <c r="BF1228" i="1"/>
  <c r="BF1227" i="1"/>
  <c r="BF1226" i="1"/>
  <c r="BF1225" i="1"/>
  <c r="BF1224" i="1"/>
  <c r="BF1223" i="1"/>
  <c r="BF1222" i="1"/>
  <c r="BF1221" i="1"/>
  <c r="BF1220" i="1"/>
  <c r="BF1219" i="1"/>
  <c r="BF1218" i="1"/>
  <c r="BF1217" i="1"/>
  <c r="BF1216" i="1"/>
  <c r="BF1215" i="1"/>
  <c r="BF1214" i="1"/>
  <c r="BF1213" i="1"/>
  <c r="BF1212" i="1"/>
  <c r="BF1211" i="1"/>
  <c r="BF1210" i="1"/>
  <c r="BF1209" i="1"/>
  <c r="BF1208" i="1"/>
  <c r="BF1207" i="1"/>
  <c r="BF1206" i="1"/>
  <c r="BF1205" i="1"/>
  <c r="BF1204" i="1"/>
  <c r="BF1203" i="1"/>
  <c r="BF1202" i="1"/>
  <c r="BF1201" i="1"/>
  <c r="BF1200" i="1"/>
  <c r="BF1199" i="1"/>
  <c r="BF1198" i="1"/>
  <c r="BF1197" i="1"/>
  <c r="BF1196" i="1"/>
  <c r="BF1195" i="1"/>
  <c r="BF1194" i="1"/>
  <c r="BF1193" i="1"/>
  <c r="BF1192" i="1"/>
  <c r="BF1191" i="1"/>
  <c r="BF1190" i="1"/>
  <c r="BF1189" i="1"/>
  <c r="BF1188" i="1"/>
  <c r="BF1187" i="1"/>
  <c r="BF1186" i="1"/>
  <c r="BF1185" i="1"/>
  <c r="BF1184" i="1"/>
  <c r="BF1183" i="1"/>
  <c r="BF1182" i="1"/>
  <c r="BF1181" i="1"/>
  <c r="BF1180" i="1"/>
  <c r="BF1179" i="1"/>
  <c r="BF1178" i="1"/>
  <c r="BF1177" i="1"/>
  <c r="BF1176" i="1"/>
  <c r="BF1175" i="1"/>
  <c r="BF1174" i="1"/>
  <c r="BF1173" i="1"/>
  <c r="BF1172" i="1"/>
  <c r="BF1171" i="1"/>
  <c r="BF1170" i="1"/>
  <c r="BF1169" i="1"/>
  <c r="BF1168" i="1"/>
  <c r="BF1167" i="1"/>
  <c r="BF1166" i="1"/>
  <c r="BF1165" i="1"/>
  <c r="BF1164" i="1"/>
  <c r="BF1163" i="1"/>
  <c r="BF1162" i="1"/>
  <c r="BF1161" i="1"/>
  <c r="BF1160" i="1"/>
  <c r="BF1159" i="1"/>
  <c r="BF1158" i="1"/>
  <c r="BF1157" i="1"/>
  <c r="BF1156" i="1"/>
  <c r="BF1155" i="1"/>
  <c r="BF1154" i="1"/>
  <c r="BF1153" i="1"/>
  <c r="BF1152" i="1"/>
  <c r="BF1151" i="1"/>
  <c r="BF1150" i="1"/>
  <c r="BF1149" i="1"/>
  <c r="BF1148" i="1"/>
  <c r="BF1147" i="1"/>
  <c r="BF1146" i="1"/>
  <c r="BF1145" i="1"/>
  <c r="BF1144" i="1"/>
  <c r="BF1143" i="1"/>
  <c r="BF1142" i="1"/>
  <c r="BF1141" i="1"/>
  <c r="BF1140" i="1"/>
  <c r="BF1139" i="1"/>
  <c r="BF1138" i="1"/>
  <c r="BF1137" i="1"/>
  <c r="BF1136" i="1"/>
  <c r="BF1135" i="1"/>
  <c r="BF1134" i="1"/>
  <c r="BF1133" i="1"/>
  <c r="BF1132" i="1"/>
  <c r="BF1131" i="1"/>
  <c r="BF1130" i="1"/>
  <c r="BF1129" i="1"/>
  <c r="BF1128" i="1"/>
  <c r="BF1127" i="1"/>
  <c r="BF1126" i="1"/>
  <c r="BF1125" i="1"/>
  <c r="BF1124" i="1"/>
  <c r="BF1123" i="1"/>
  <c r="BF1122" i="1"/>
  <c r="BF1121" i="1"/>
  <c r="BF1120" i="1"/>
  <c r="BF1119" i="1"/>
  <c r="BF1118" i="1"/>
  <c r="BF1117" i="1"/>
  <c r="BF1116" i="1"/>
  <c r="BF1115" i="1"/>
  <c r="BF1114" i="1"/>
  <c r="BF1113" i="1"/>
  <c r="BF1112" i="1"/>
  <c r="BF1111" i="1"/>
  <c r="BF1110" i="1"/>
  <c r="BF1109" i="1"/>
  <c r="BF1108" i="1"/>
  <c r="BF1107" i="1"/>
  <c r="BF1106" i="1"/>
  <c r="BF1105" i="1"/>
  <c r="BF1104" i="1"/>
  <c r="BF1103" i="1"/>
  <c r="BF1102" i="1"/>
  <c r="BF1101" i="1"/>
  <c r="BF1100" i="1"/>
  <c r="BF1099" i="1"/>
  <c r="BF1098" i="1"/>
  <c r="BF1097" i="1"/>
  <c r="BF1096" i="1"/>
  <c r="BF1095" i="1"/>
  <c r="BF1094" i="1"/>
  <c r="BF1093" i="1"/>
  <c r="BF1092" i="1"/>
  <c r="BF1091" i="1"/>
  <c r="BF1090" i="1"/>
  <c r="BF1089" i="1"/>
  <c r="BF1088" i="1"/>
  <c r="BF1087" i="1"/>
  <c r="BF1086" i="1"/>
  <c r="BF1085" i="1"/>
  <c r="BF1084" i="1"/>
  <c r="BF1083" i="1"/>
  <c r="BF1082" i="1"/>
  <c r="BF1081" i="1"/>
  <c r="BF1080" i="1"/>
  <c r="BF1079" i="1"/>
  <c r="BF1078" i="1"/>
  <c r="BF1077" i="1"/>
  <c r="BF1076" i="1"/>
  <c r="BF1075" i="1"/>
  <c r="BF1074" i="1"/>
  <c r="BF1073" i="1"/>
  <c r="BF1072" i="1"/>
  <c r="BF1071" i="1"/>
  <c r="BF1070" i="1"/>
  <c r="BF1069" i="1"/>
  <c r="BF1068" i="1"/>
  <c r="BF1067" i="1"/>
  <c r="BF1066" i="1"/>
  <c r="BF1065" i="1"/>
  <c r="BF1064" i="1"/>
  <c r="BF1063" i="1"/>
  <c r="BF1062" i="1"/>
  <c r="BF1061" i="1"/>
  <c r="BF1060" i="1"/>
  <c r="BF1059" i="1"/>
  <c r="BF1058" i="1"/>
  <c r="BF1057" i="1"/>
  <c r="BF1056" i="1"/>
  <c r="BF1055" i="1"/>
  <c r="BF1054" i="1"/>
  <c r="BF1053" i="1"/>
  <c r="BF1052" i="1"/>
  <c r="BF1051" i="1"/>
  <c r="BF1050" i="1"/>
  <c r="BF1049" i="1"/>
  <c r="BF1048" i="1"/>
  <c r="BF1047" i="1"/>
  <c r="BF1046" i="1"/>
  <c r="BF1045" i="1"/>
  <c r="BF1044" i="1"/>
  <c r="BF1043" i="1"/>
  <c r="BF1042" i="1"/>
  <c r="BF1041" i="1"/>
  <c r="BF1040" i="1"/>
  <c r="BF1039" i="1"/>
  <c r="BF1038" i="1"/>
  <c r="BF1037" i="1"/>
  <c r="BF1036" i="1"/>
  <c r="BF1035" i="1"/>
  <c r="BF1034" i="1"/>
  <c r="BF1033" i="1"/>
  <c r="BF1032" i="1"/>
  <c r="BF1031" i="1"/>
  <c r="BF1030" i="1"/>
  <c r="BF1029" i="1"/>
  <c r="BF1028" i="1"/>
  <c r="BF1027" i="1"/>
  <c r="BF1026" i="1"/>
  <c r="BF1025" i="1"/>
  <c r="BF1024" i="1"/>
  <c r="BF1023" i="1"/>
  <c r="BF1022" i="1"/>
  <c r="BF1021" i="1"/>
  <c r="BF1020" i="1"/>
  <c r="BF1019" i="1"/>
  <c r="BF1018" i="1"/>
  <c r="BF1017" i="1"/>
  <c r="BF1016" i="1"/>
  <c r="BF1015" i="1"/>
  <c r="BF1014" i="1"/>
  <c r="BF1013" i="1"/>
  <c r="BF1012" i="1"/>
  <c r="BF1011" i="1"/>
  <c r="BF1010" i="1"/>
  <c r="BF1009" i="1"/>
  <c r="BF1008" i="1"/>
  <c r="BF1007" i="1"/>
  <c r="BF1006" i="1"/>
  <c r="BF1005" i="1"/>
  <c r="BF1004" i="1"/>
  <c r="BF1003" i="1"/>
  <c r="BF1002" i="1"/>
  <c r="BF1001" i="1"/>
  <c r="BF1000" i="1"/>
  <c r="BF999" i="1"/>
  <c r="BF998" i="1"/>
  <c r="BF997" i="1"/>
  <c r="BF996" i="1"/>
  <c r="BF995" i="1"/>
  <c r="BF994" i="1"/>
  <c r="BF993" i="1"/>
  <c r="BF992" i="1"/>
  <c r="BF991" i="1"/>
  <c r="BF990" i="1"/>
  <c r="BF989" i="1"/>
  <c r="BF988" i="1"/>
  <c r="BF987" i="1"/>
  <c r="BF986" i="1"/>
  <c r="BF985" i="1"/>
  <c r="BF984" i="1"/>
  <c r="BF983" i="1"/>
  <c r="BF982" i="1"/>
  <c r="BF981" i="1"/>
  <c r="BF980" i="1"/>
  <c r="BF979" i="1"/>
  <c r="BF978" i="1"/>
  <c r="BF977" i="1"/>
  <c r="BF976" i="1"/>
  <c r="BF975" i="1"/>
  <c r="BF974" i="1"/>
  <c r="BF973" i="1"/>
  <c r="BF972" i="1"/>
  <c r="BF971" i="1"/>
  <c r="BF970" i="1"/>
  <c r="BF969" i="1"/>
  <c r="BF968" i="1"/>
  <c r="BF967" i="1"/>
  <c r="BF966" i="1"/>
  <c r="BF965" i="1"/>
  <c r="BF964" i="1"/>
  <c r="BF963" i="1"/>
  <c r="BF962" i="1"/>
  <c r="BF961" i="1"/>
  <c r="BF960" i="1"/>
  <c r="BF959" i="1"/>
  <c r="BF958" i="1"/>
  <c r="BF957" i="1"/>
  <c r="BF956" i="1"/>
  <c r="BF955" i="1"/>
  <c r="BF954" i="1"/>
  <c r="BF953" i="1"/>
  <c r="BF952" i="1"/>
  <c r="BF951" i="1"/>
  <c r="BF950" i="1"/>
  <c r="BF949" i="1"/>
  <c r="BF948" i="1"/>
  <c r="BF947" i="1"/>
  <c r="BF946" i="1"/>
  <c r="BF945" i="1"/>
  <c r="BF944" i="1"/>
  <c r="BF943" i="1"/>
  <c r="BF942" i="1"/>
  <c r="BF941" i="1"/>
  <c r="BF940" i="1"/>
  <c r="BF939" i="1"/>
  <c r="BF938" i="1"/>
  <c r="BF937" i="1"/>
  <c r="BF936" i="1"/>
  <c r="BF935" i="1"/>
  <c r="BF934" i="1"/>
  <c r="BF933" i="1"/>
  <c r="BF932" i="1"/>
  <c r="BF931" i="1"/>
  <c r="BF930" i="1"/>
  <c r="BF929" i="1"/>
  <c r="BF928" i="1"/>
  <c r="BF927" i="1"/>
  <c r="BF926" i="1"/>
  <c r="BF925" i="1"/>
  <c r="BF924" i="1"/>
  <c r="BF923" i="1"/>
  <c r="BF922" i="1"/>
  <c r="BF921" i="1"/>
  <c r="BF920" i="1"/>
  <c r="BF919" i="1"/>
  <c r="BF918" i="1"/>
  <c r="BF917" i="1"/>
  <c r="BF916" i="1"/>
  <c r="BF915" i="1"/>
  <c r="BF914" i="1"/>
  <c r="BF913" i="1"/>
  <c r="BF912" i="1"/>
  <c r="BF911" i="1"/>
  <c r="BF910" i="1"/>
  <c r="BF909" i="1"/>
  <c r="BF908" i="1"/>
  <c r="BF907" i="1"/>
  <c r="BF906" i="1"/>
  <c r="BF905" i="1"/>
  <c r="BF904" i="1"/>
  <c r="BF903" i="1"/>
  <c r="BF902" i="1"/>
  <c r="BF901" i="1"/>
  <c r="BF900" i="1"/>
  <c r="BF899" i="1"/>
  <c r="BF898" i="1"/>
  <c r="BF897" i="1"/>
  <c r="BF896" i="1"/>
  <c r="BF895" i="1"/>
  <c r="BF894" i="1"/>
  <c r="BF893" i="1"/>
  <c r="BF892" i="1"/>
  <c r="BF891" i="1"/>
  <c r="BF890" i="1"/>
  <c r="BF889" i="1"/>
  <c r="BF888" i="1"/>
  <c r="BF887" i="1"/>
  <c r="BF886" i="1"/>
  <c r="BF885" i="1"/>
  <c r="BF884" i="1"/>
  <c r="BF883" i="1"/>
  <c r="BF882" i="1"/>
  <c r="BF881" i="1"/>
  <c r="BF880" i="1"/>
  <c r="BF879" i="1"/>
  <c r="BF878" i="1"/>
  <c r="BF877" i="1"/>
  <c r="BF876" i="1"/>
  <c r="BF875" i="1"/>
  <c r="BF874" i="1"/>
  <c r="BF873" i="1"/>
  <c r="BF872" i="1"/>
  <c r="BF871" i="1"/>
  <c r="BF870" i="1"/>
  <c r="BF869" i="1"/>
  <c r="BF868" i="1"/>
  <c r="BF867" i="1"/>
  <c r="BF866" i="1"/>
  <c r="BF865" i="1"/>
  <c r="BF864" i="1"/>
  <c r="BF863" i="1"/>
  <c r="BF862" i="1"/>
  <c r="BF861" i="1"/>
  <c r="BF860" i="1"/>
  <c r="BF859" i="1"/>
  <c r="BF858" i="1"/>
  <c r="BF857" i="1"/>
  <c r="BF856" i="1"/>
  <c r="BF855" i="1"/>
  <c r="BF854" i="1"/>
  <c r="BF853" i="1"/>
  <c r="BF852" i="1"/>
  <c r="BF851" i="1"/>
  <c r="BF850" i="1"/>
  <c r="BF849" i="1"/>
  <c r="BF848" i="1"/>
  <c r="BF847" i="1"/>
  <c r="BF846" i="1"/>
  <c r="BF845" i="1"/>
  <c r="BF844" i="1"/>
  <c r="BF843" i="1"/>
  <c r="BF842" i="1"/>
  <c r="BF841" i="1"/>
  <c r="BF840" i="1"/>
  <c r="BF839" i="1"/>
  <c r="BF838" i="1"/>
  <c r="BF837" i="1"/>
  <c r="BF836" i="1"/>
  <c r="BF835" i="1"/>
  <c r="BF834" i="1"/>
  <c r="BF833" i="1"/>
  <c r="BF832" i="1"/>
  <c r="BF831" i="1"/>
  <c r="BF830" i="1"/>
  <c r="BF829" i="1"/>
  <c r="BF828" i="1"/>
  <c r="BF827" i="1"/>
  <c r="BF826" i="1"/>
  <c r="BF825" i="1"/>
  <c r="BF824" i="1"/>
  <c r="BF823" i="1"/>
  <c r="BF822" i="1"/>
  <c r="BF821" i="1"/>
  <c r="BF820" i="1"/>
  <c r="BF819" i="1"/>
  <c r="BF818" i="1"/>
  <c r="BF817" i="1"/>
  <c r="BF816" i="1"/>
  <c r="BF815" i="1"/>
  <c r="BF814" i="1"/>
  <c r="BF813" i="1"/>
  <c r="BF812" i="1"/>
  <c r="BF811" i="1"/>
  <c r="BF810" i="1"/>
  <c r="BF809" i="1"/>
  <c r="BF808" i="1"/>
  <c r="BF807" i="1"/>
  <c r="BF806" i="1"/>
  <c r="BF805" i="1"/>
  <c r="BF804" i="1"/>
  <c r="BF803" i="1"/>
  <c r="BF802" i="1"/>
  <c r="BF801" i="1"/>
  <c r="BF800" i="1"/>
  <c r="BF799" i="1"/>
  <c r="BF798" i="1"/>
  <c r="BF797" i="1"/>
  <c r="BF796" i="1"/>
  <c r="BF795" i="1"/>
  <c r="BF794" i="1"/>
  <c r="BF793" i="1"/>
  <c r="BF792" i="1"/>
  <c r="BF791" i="1"/>
  <c r="BF790" i="1"/>
  <c r="BF789" i="1"/>
  <c r="BF788" i="1"/>
  <c r="BF787" i="1"/>
  <c r="BF786" i="1"/>
  <c r="BF785" i="1"/>
  <c r="BF784" i="1"/>
  <c r="BF783" i="1"/>
  <c r="BF782" i="1"/>
  <c r="BF781" i="1"/>
  <c r="BF780" i="1"/>
  <c r="BF779" i="1"/>
  <c r="BF778" i="1"/>
  <c r="BF777" i="1"/>
  <c r="BF776" i="1"/>
  <c r="BF775" i="1"/>
  <c r="BF774" i="1"/>
  <c r="BF773" i="1"/>
  <c r="BF772" i="1"/>
  <c r="BF771" i="1"/>
  <c r="BF770" i="1"/>
  <c r="BF769" i="1"/>
  <c r="BF768" i="1"/>
  <c r="BF767" i="1"/>
  <c r="BF766" i="1"/>
  <c r="BF765" i="1"/>
  <c r="BF764" i="1"/>
  <c r="BF763" i="1"/>
  <c r="BF762" i="1"/>
  <c r="BF761" i="1"/>
  <c r="BF760" i="1"/>
  <c r="BF759" i="1"/>
  <c r="BF758" i="1"/>
  <c r="BF757" i="1"/>
  <c r="BF756" i="1"/>
  <c r="BF755" i="1"/>
  <c r="BF754" i="1"/>
  <c r="BF753" i="1"/>
  <c r="BF752" i="1"/>
  <c r="BF751" i="1"/>
  <c r="BF750" i="1"/>
  <c r="BF749" i="1"/>
  <c r="BF748" i="1"/>
  <c r="BF747" i="1"/>
  <c r="BF746" i="1"/>
  <c r="BF745" i="1"/>
  <c r="BF744" i="1"/>
  <c r="BF743" i="1"/>
  <c r="BF742" i="1"/>
  <c r="BF741" i="1"/>
  <c r="BF740" i="1"/>
  <c r="BF739" i="1"/>
  <c r="BF738" i="1"/>
  <c r="BF737" i="1"/>
  <c r="BF736" i="1"/>
  <c r="BF735" i="1"/>
  <c r="BF734" i="1"/>
  <c r="BF733" i="1"/>
  <c r="BF732" i="1"/>
  <c r="BF731" i="1"/>
  <c r="BF730" i="1"/>
  <c r="BF729" i="1"/>
  <c r="BF728" i="1"/>
  <c r="BF727" i="1"/>
  <c r="BF726" i="1"/>
  <c r="BF725" i="1"/>
  <c r="BF724" i="1"/>
  <c r="BF723" i="1"/>
  <c r="BF722" i="1"/>
  <c r="BF721" i="1"/>
  <c r="BF720" i="1"/>
  <c r="BF719" i="1"/>
  <c r="BF718" i="1"/>
  <c r="BF717" i="1"/>
  <c r="BF716" i="1"/>
  <c r="BF715" i="1"/>
  <c r="BF714" i="1"/>
  <c r="BF713" i="1"/>
  <c r="BF712" i="1"/>
  <c r="BF711" i="1"/>
  <c r="BF710" i="1"/>
  <c r="BF709" i="1"/>
  <c r="BF708" i="1"/>
  <c r="BF707" i="1"/>
  <c r="BF706" i="1"/>
  <c r="BF705" i="1"/>
  <c r="BF704" i="1"/>
  <c r="BF703" i="1"/>
  <c r="BF702" i="1"/>
  <c r="BF701" i="1"/>
  <c r="BF700" i="1"/>
  <c r="BF699" i="1"/>
  <c r="BF698" i="1"/>
  <c r="BF697" i="1"/>
  <c r="BF696" i="1"/>
  <c r="BF695" i="1"/>
  <c r="BF694" i="1"/>
  <c r="BF693" i="1"/>
  <c r="BF692" i="1"/>
  <c r="BF691" i="1"/>
  <c r="BF690" i="1"/>
  <c r="BF689" i="1"/>
  <c r="BF688" i="1"/>
  <c r="BF687" i="1"/>
  <c r="BF686" i="1"/>
  <c r="BF685" i="1"/>
  <c r="BF684" i="1"/>
  <c r="BF683" i="1"/>
  <c r="BF682" i="1"/>
  <c r="BF681" i="1"/>
  <c r="BF680" i="1"/>
  <c r="BF679" i="1"/>
  <c r="BF678" i="1"/>
  <c r="BF677" i="1"/>
  <c r="BF676" i="1"/>
  <c r="BF675" i="1"/>
  <c r="BF674" i="1"/>
  <c r="BF673" i="1"/>
  <c r="BF672" i="1"/>
  <c r="BF671" i="1"/>
  <c r="BF670" i="1"/>
  <c r="BF669" i="1"/>
  <c r="BF668" i="1"/>
  <c r="BF667" i="1"/>
  <c r="BF666" i="1"/>
  <c r="BF665" i="1"/>
  <c r="BF664" i="1"/>
  <c r="BF663" i="1"/>
  <c r="BF662" i="1"/>
  <c r="BF661" i="1"/>
  <c r="BF660" i="1"/>
  <c r="BF659" i="1"/>
  <c r="BF658" i="1"/>
  <c r="BF657" i="1"/>
  <c r="BF656" i="1"/>
  <c r="BF655" i="1"/>
  <c r="BF654" i="1"/>
  <c r="BF653" i="1"/>
  <c r="BF652" i="1"/>
  <c r="BF651" i="1"/>
  <c r="BF650" i="1"/>
  <c r="BF649" i="1"/>
  <c r="BF648" i="1"/>
  <c r="BF647" i="1"/>
  <c r="BF646" i="1"/>
  <c r="BF645" i="1"/>
  <c r="BF644" i="1"/>
  <c r="BF643" i="1"/>
  <c r="BF642" i="1"/>
  <c r="BF641" i="1"/>
  <c r="BF640" i="1"/>
  <c r="BF639" i="1"/>
  <c r="BF638" i="1"/>
  <c r="BF637" i="1"/>
  <c r="BF636" i="1"/>
  <c r="BF635" i="1"/>
  <c r="BF634" i="1"/>
  <c r="BF633" i="1"/>
  <c r="BF632" i="1"/>
  <c r="BF631" i="1"/>
  <c r="BF630" i="1"/>
  <c r="BF629" i="1"/>
  <c r="BF628" i="1"/>
  <c r="BF627" i="1"/>
  <c r="BF626" i="1"/>
  <c r="BF625" i="1"/>
  <c r="BF624" i="1"/>
  <c r="BF623" i="1"/>
  <c r="BF622" i="1"/>
  <c r="BF621" i="1"/>
  <c r="BF620" i="1"/>
  <c r="BF619" i="1"/>
  <c r="BF618" i="1"/>
  <c r="BF617" i="1"/>
  <c r="BF616" i="1"/>
  <c r="BF615" i="1"/>
  <c r="BF614" i="1"/>
  <c r="BF613" i="1"/>
  <c r="BF612" i="1"/>
  <c r="BF611" i="1"/>
  <c r="BF610" i="1"/>
  <c r="BF609" i="1"/>
  <c r="BF608" i="1"/>
  <c r="BF607" i="1"/>
  <c r="BF606" i="1"/>
  <c r="BF605" i="1"/>
  <c r="BF604" i="1"/>
  <c r="BF603" i="1"/>
  <c r="BF602" i="1"/>
  <c r="BF601" i="1"/>
  <c r="BF600" i="1"/>
  <c r="BF599" i="1"/>
  <c r="BF598" i="1"/>
  <c r="BF597" i="1"/>
  <c r="BF596" i="1"/>
  <c r="BF595" i="1"/>
  <c r="BF594" i="1"/>
  <c r="BF593" i="1"/>
  <c r="BF592" i="1"/>
  <c r="BF591" i="1"/>
  <c r="BF590" i="1"/>
  <c r="BF589" i="1"/>
  <c r="BF588" i="1"/>
  <c r="BF587" i="1"/>
  <c r="BF586" i="1"/>
  <c r="BF585" i="1"/>
  <c r="BF584" i="1"/>
  <c r="BF583" i="1"/>
  <c r="BF582" i="1"/>
  <c r="BF581" i="1"/>
  <c r="BF580" i="1"/>
  <c r="BF579" i="1"/>
  <c r="BF578" i="1"/>
  <c r="BF577" i="1"/>
  <c r="BF576" i="1"/>
  <c r="BF575" i="1"/>
  <c r="BF574" i="1"/>
  <c r="BF573" i="1"/>
  <c r="BF572" i="1"/>
  <c r="BF571" i="1"/>
  <c r="BF570" i="1"/>
  <c r="BF569" i="1"/>
  <c r="BF568" i="1"/>
  <c r="BF567" i="1"/>
  <c r="BF566" i="1"/>
  <c r="BF565" i="1"/>
  <c r="BF564" i="1"/>
  <c r="BF563" i="1"/>
  <c r="BF562" i="1"/>
  <c r="BF561" i="1"/>
  <c r="BF560" i="1"/>
  <c r="BF559" i="1"/>
  <c r="BF558" i="1"/>
  <c r="BF557" i="1"/>
  <c r="BF556" i="1"/>
  <c r="BF555" i="1"/>
  <c r="BF554" i="1"/>
  <c r="BF553" i="1"/>
  <c r="BF552" i="1"/>
  <c r="BF551" i="1"/>
  <c r="BF550" i="1"/>
  <c r="BF549" i="1"/>
  <c r="BF548" i="1"/>
  <c r="BF547" i="1"/>
  <c r="BF546" i="1"/>
  <c r="BF545" i="1"/>
  <c r="BF544" i="1"/>
  <c r="BF543" i="1"/>
  <c r="BF542" i="1"/>
  <c r="BF541" i="1"/>
  <c r="BF540" i="1"/>
  <c r="BF539" i="1"/>
  <c r="BF538" i="1"/>
  <c r="BF537" i="1"/>
  <c r="BF536" i="1"/>
  <c r="BF535" i="1"/>
  <c r="BF534" i="1"/>
  <c r="BF533" i="1"/>
  <c r="BF532" i="1"/>
  <c r="BF531" i="1"/>
  <c r="BF530" i="1"/>
  <c r="BF529" i="1"/>
  <c r="BF528" i="1"/>
  <c r="BF527" i="1"/>
  <c r="BF526" i="1"/>
  <c r="BF525" i="1"/>
  <c r="BF524" i="1"/>
  <c r="BF523" i="1"/>
  <c r="BF522" i="1"/>
  <c r="BF521" i="1"/>
  <c r="BF520" i="1"/>
  <c r="BF519" i="1"/>
  <c r="BF518" i="1"/>
  <c r="BF517" i="1"/>
  <c r="BF516" i="1"/>
  <c r="BF515" i="1"/>
  <c r="BF514" i="1"/>
  <c r="BF513" i="1"/>
  <c r="BF512" i="1"/>
  <c r="BF511" i="1"/>
  <c r="BF510" i="1"/>
  <c r="BF509" i="1"/>
  <c r="BF508" i="1"/>
  <c r="BF507" i="1"/>
  <c r="BF506" i="1"/>
  <c r="BF505" i="1"/>
  <c r="BF504" i="1"/>
  <c r="BF503" i="1"/>
  <c r="BF502" i="1"/>
  <c r="BF501" i="1"/>
  <c r="BF500" i="1"/>
  <c r="BF499" i="1"/>
  <c r="BF498" i="1"/>
  <c r="BF497" i="1"/>
  <c r="BF496" i="1"/>
  <c r="BF495" i="1"/>
  <c r="BF494" i="1"/>
  <c r="BF493" i="1"/>
  <c r="BF492" i="1"/>
  <c r="BF491" i="1"/>
  <c r="BF490" i="1"/>
  <c r="BF489" i="1"/>
  <c r="BF488" i="1"/>
  <c r="BF487" i="1"/>
  <c r="BF486" i="1"/>
  <c r="BF485" i="1"/>
  <c r="BF484" i="1"/>
  <c r="BF483" i="1"/>
  <c r="BF482" i="1"/>
  <c r="BF481" i="1"/>
  <c r="BF480" i="1"/>
  <c r="BF479" i="1"/>
  <c r="BF478" i="1"/>
  <c r="BF477" i="1"/>
  <c r="BF476" i="1"/>
  <c r="BF475" i="1"/>
  <c r="BF474" i="1"/>
  <c r="BF473" i="1"/>
  <c r="BF472" i="1"/>
  <c r="BF471" i="1"/>
  <c r="BF470" i="1"/>
  <c r="BF469" i="1"/>
  <c r="BF468" i="1"/>
  <c r="BF467" i="1"/>
  <c r="BF466" i="1"/>
  <c r="BF465" i="1"/>
  <c r="BF464" i="1"/>
  <c r="BF463" i="1"/>
  <c r="BF462" i="1"/>
  <c r="BF461" i="1"/>
  <c r="BF460" i="1"/>
  <c r="BF459" i="1"/>
  <c r="BF458" i="1"/>
  <c r="BF457" i="1"/>
  <c r="BF456" i="1"/>
  <c r="BF455" i="1"/>
  <c r="BF454" i="1"/>
  <c r="BF453" i="1"/>
  <c r="BF452" i="1"/>
  <c r="BF451" i="1"/>
  <c r="BF450" i="1"/>
  <c r="BF449" i="1"/>
  <c r="BF448" i="1"/>
  <c r="BF447" i="1"/>
  <c r="BF446" i="1"/>
  <c r="BF445" i="1"/>
  <c r="BF444" i="1"/>
  <c r="BF443" i="1"/>
  <c r="BF442" i="1"/>
  <c r="BF441" i="1"/>
  <c r="BF440" i="1"/>
  <c r="BF439" i="1"/>
  <c r="BF438" i="1"/>
  <c r="BF437" i="1"/>
  <c r="BF436" i="1"/>
  <c r="BF435" i="1"/>
  <c r="BF434" i="1"/>
  <c r="BF433" i="1"/>
  <c r="BF432" i="1"/>
  <c r="BF431" i="1"/>
  <c r="BF430" i="1"/>
  <c r="BF429" i="1"/>
  <c r="BF428" i="1"/>
  <c r="BF427" i="1"/>
  <c r="BF426" i="1"/>
  <c r="BF425" i="1"/>
  <c r="BF424" i="1"/>
  <c r="BF423" i="1"/>
  <c r="BF422" i="1"/>
  <c r="BF421" i="1"/>
  <c r="BF420" i="1"/>
  <c r="BF419" i="1"/>
  <c r="BF418" i="1"/>
  <c r="BF417" i="1"/>
  <c r="BF416" i="1"/>
  <c r="BF415" i="1"/>
  <c r="BF414" i="1"/>
  <c r="BF413" i="1"/>
  <c r="BF412" i="1"/>
  <c r="BF411" i="1"/>
  <c r="BF410" i="1"/>
  <c r="BF409" i="1"/>
  <c r="BF408" i="1"/>
  <c r="BF407" i="1"/>
  <c r="BF406" i="1"/>
  <c r="BF405" i="1"/>
  <c r="BF404" i="1"/>
  <c r="BF403" i="1"/>
  <c r="BF402" i="1"/>
  <c r="BF401" i="1"/>
  <c r="BF400" i="1"/>
  <c r="BF399" i="1"/>
  <c r="BF398" i="1"/>
  <c r="BF397" i="1"/>
  <c r="BF396" i="1"/>
  <c r="BF395" i="1"/>
  <c r="BF394" i="1"/>
  <c r="BF393" i="1"/>
  <c r="BF392" i="1"/>
  <c r="BF391" i="1"/>
  <c r="BF390" i="1"/>
  <c r="BF389" i="1"/>
  <c r="BF388" i="1"/>
  <c r="BF387" i="1"/>
  <c r="BF386" i="1"/>
  <c r="BF385" i="1"/>
  <c r="BF384" i="1"/>
  <c r="BF383" i="1"/>
  <c r="BF382" i="1"/>
  <c r="BF381" i="1"/>
  <c r="BF380" i="1"/>
  <c r="BF379" i="1"/>
  <c r="BF378" i="1"/>
  <c r="BF377" i="1"/>
  <c r="BF376" i="1"/>
  <c r="BF375" i="1"/>
  <c r="BF374" i="1"/>
  <c r="BF373" i="1"/>
  <c r="BF372" i="1"/>
  <c r="BF371" i="1"/>
  <c r="BF370" i="1"/>
  <c r="BF369" i="1"/>
  <c r="BF368" i="1"/>
  <c r="BF367" i="1"/>
  <c r="BF366" i="1"/>
  <c r="BF365" i="1"/>
  <c r="BF364" i="1"/>
  <c r="BF363" i="1"/>
  <c r="BF362" i="1"/>
  <c r="BF361" i="1"/>
  <c r="BF360" i="1"/>
  <c r="BF359" i="1"/>
  <c r="BF358" i="1"/>
  <c r="BF357" i="1"/>
  <c r="BF356" i="1"/>
  <c r="BF355" i="1"/>
  <c r="BF354" i="1"/>
  <c r="BF353" i="1"/>
  <c r="BF352" i="1"/>
  <c r="BF351" i="1"/>
  <c r="BF350" i="1"/>
  <c r="BF349" i="1"/>
  <c r="BF348" i="1"/>
  <c r="BF347" i="1"/>
  <c r="BF346" i="1"/>
  <c r="BF345" i="1"/>
  <c r="BF344" i="1"/>
  <c r="BF343" i="1"/>
  <c r="BF342" i="1"/>
  <c r="BF341" i="1"/>
  <c r="BF340" i="1"/>
  <c r="BF339" i="1"/>
  <c r="BF338" i="1"/>
  <c r="BF337" i="1"/>
  <c r="BF336" i="1"/>
  <c r="BF335" i="1"/>
  <c r="BF334" i="1"/>
  <c r="BF333" i="1"/>
  <c r="BF332" i="1"/>
  <c r="BF331" i="1"/>
  <c r="BF330" i="1"/>
  <c r="BF329" i="1"/>
  <c r="BF328" i="1"/>
  <c r="BF327" i="1"/>
  <c r="BF326" i="1"/>
  <c r="BF325" i="1"/>
  <c r="BF324" i="1"/>
  <c r="BF323" i="1"/>
  <c r="BF322" i="1"/>
  <c r="BF321" i="1"/>
  <c r="BF320" i="1"/>
  <c r="BF319" i="1"/>
  <c r="BF318" i="1"/>
  <c r="BF317" i="1"/>
  <c r="BF316" i="1"/>
  <c r="BF315" i="1"/>
  <c r="BF314" i="1"/>
  <c r="BF313" i="1"/>
  <c r="BF312" i="1"/>
  <c r="BF311" i="1"/>
  <c r="BF310" i="1"/>
  <c r="BF309" i="1"/>
  <c r="BF308" i="1"/>
  <c r="BF307" i="1"/>
  <c r="BF306" i="1"/>
  <c r="BF305" i="1"/>
  <c r="BF304" i="1"/>
  <c r="BF303" i="1"/>
  <c r="BF302" i="1"/>
  <c r="BF301" i="1"/>
  <c r="BF300" i="1"/>
  <c r="BF299" i="1"/>
  <c r="BF298" i="1"/>
  <c r="BF297" i="1"/>
  <c r="BF296" i="1"/>
  <c r="BF295" i="1"/>
  <c r="BF294" i="1"/>
  <c r="BF293" i="1"/>
  <c r="BF292" i="1"/>
  <c r="BF291" i="1"/>
  <c r="BF290" i="1"/>
  <c r="BF289" i="1"/>
  <c r="BF288" i="1"/>
  <c r="BF287" i="1"/>
  <c r="BF286" i="1"/>
  <c r="BF285" i="1"/>
  <c r="BF284" i="1"/>
  <c r="BF283" i="1"/>
  <c r="BF282" i="1"/>
  <c r="BF281" i="1"/>
  <c r="BF280" i="1"/>
  <c r="BF279" i="1"/>
  <c r="BF278" i="1"/>
  <c r="BF277" i="1"/>
  <c r="BF276" i="1"/>
  <c r="BF275" i="1"/>
  <c r="BF274" i="1"/>
  <c r="BF273" i="1"/>
  <c r="BF272" i="1"/>
  <c r="BF271" i="1"/>
  <c r="BF270" i="1"/>
  <c r="BF269" i="1"/>
  <c r="BF268" i="1"/>
  <c r="BF267" i="1"/>
  <c r="BF266" i="1"/>
  <c r="BF265" i="1"/>
  <c r="BF264" i="1"/>
  <c r="BF263" i="1"/>
  <c r="BF262" i="1"/>
  <c r="BF261" i="1"/>
  <c r="BF260" i="1"/>
  <c r="BF259" i="1"/>
  <c r="BF258" i="1"/>
  <c r="BF257" i="1"/>
  <c r="BF256" i="1"/>
  <c r="BF255" i="1"/>
  <c r="BF254" i="1"/>
  <c r="BF253" i="1"/>
  <c r="BF252" i="1"/>
  <c r="BF251" i="1"/>
  <c r="BF250" i="1"/>
  <c r="BF249" i="1"/>
  <c r="BF248" i="1"/>
  <c r="BF247" i="1"/>
  <c r="BF246" i="1"/>
  <c r="BF245" i="1"/>
  <c r="BF244" i="1"/>
  <c r="BF243" i="1"/>
  <c r="BF242" i="1"/>
  <c r="BF241" i="1"/>
  <c r="BF240" i="1"/>
  <c r="BF239" i="1"/>
  <c r="BF238" i="1"/>
  <c r="BF237" i="1"/>
  <c r="BF236" i="1"/>
  <c r="BF235" i="1"/>
  <c r="BF234" i="1"/>
  <c r="BF233" i="1"/>
  <c r="BF232" i="1"/>
  <c r="BF231" i="1"/>
  <c r="BF230" i="1"/>
  <c r="BF229" i="1"/>
  <c r="BF228" i="1"/>
  <c r="BF227" i="1"/>
  <c r="BF226" i="1"/>
  <c r="BF225" i="1"/>
  <c r="BF224" i="1"/>
  <c r="BF223" i="1"/>
  <c r="BF222" i="1"/>
  <c r="BF221" i="1"/>
  <c r="BF220" i="1"/>
  <c r="BF219" i="1"/>
  <c r="BF218" i="1"/>
  <c r="BF217" i="1"/>
  <c r="BF216" i="1"/>
  <c r="BF215" i="1"/>
  <c r="BF214" i="1"/>
  <c r="BF213" i="1"/>
  <c r="BF212" i="1"/>
  <c r="BF211" i="1"/>
  <c r="BF210" i="1"/>
  <c r="BF209" i="1"/>
  <c r="BF208" i="1"/>
  <c r="BF207" i="1"/>
  <c r="BF206" i="1"/>
  <c r="BF205" i="1"/>
  <c r="BF204" i="1"/>
  <c r="BF203" i="1"/>
  <c r="BF202" i="1"/>
  <c r="BF201" i="1"/>
  <c r="BF200" i="1"/>
  <c r="BF199" i="1"/>
  <c r="BF198" i="1"/>
  <c r="BF197" i="1"/>
  <c r="BF196" i="1"/>
  <c r="BF195" i="1"/>
  <c r="BF194" i="1"/>
  <c r="BF193" i="1"/>
  <c r="BF192" i="1"/>
  <c r="BF191" i="1"/>
  <c r="BF190" i="1"/>
  <c r="BF189" i="1"/>
  <c r="BF188" i="1"/>
  <c r="BF187" i="1"/>
  <c r="BF186" i="1"/>
  <c r="BF185" i="1"/>
  <c r="BF184" i="1"/>
  <c r="BF183" i="1"/>
  <c r="BF182" i="1"/>
  <c r="BF181" i="1"/>
  <c r="BF180" i="1"/>
  <c r="BF179" i="1"/>
  <c r="BF178" i="1"/>
  <c r="BF177" i="1"/>
  <c r="BF176" i="1"/>
  <c r="BF175" i="1"/>
  <c r="BF174" i="1"/>
  <c r="BF173" i="1"/>
  <c r="BF172" i="1"/>
  <c r="BF171" i="1"/>
  <c r="BF170" i="1"/>
  <c r="BF169" i="1"/>
  <c r="BF168" i="1"/>
  <c r="BF167" i="1"/>
  <c r="BF166" i="1"/>
  <c r="BF165" i="1"/>
  <c r="BF164" i="1"/>
  <c r="BF163" i="1"/>
  <c r="BF162" i="1"/>
  <c r="BF161" i="1"/>
  <c r="BF160" i="1"/>
  <c r="BF159" i="1"/>
  <c r="BF158" i="1"/>
  <c r="BF157" i="1"/>
  <c r="BF156" i="1"/>
  <c r="BF155" i="1"/>
  <c r="BF154" i="1"/>
  <c r="BF153" i="1"/>
  <c r="BF152" i="1"/>
  <c r="BF151" i="1"/>
  <c r="BF150" i="1"/>
  <c r="BF149" i="1"/>
  <c r="BF148" i="1"/>
  <c r="BF147" i="1"/>
  <c r="BF146" i="1"/>
  <c r="BF145" i="1"/>
  <c r="BF144" i="1"/>
  <c r="BF143" i="1"/>
  <c r="BF142" i="1"/>
  <c r="BF141" i="1"/>
  <c r="BF140" i="1"/>
  <c r="BF139" i="1"/>
  <c r="BF138" i="1"/>
  <c r="BF137" i="1"/>
  <c r="BF136" i="1"/>
  <c r="BF135" i="1"/>
  <c r="BF134" i="1"/>
  <c r="BF133" i="1"/>
  <c r="BF132" i="1"/>
  <c r="BF131" i="1"/>
  <c r="BF130" i="1"/>
  <c r="BF129" i="1"/>
  <c r="BF128" i="1"/>
  <c r="BF127" i="1"/>
  <c r="BF126" i="1"/>
  <c r="BF125" i="1"/>
  <c r="BF124" i="1"/>
  <c r="BF123" i="1"/>
  <c r="BF122" i="1"/>
  <c r="BF121" i="1"/>
  <c r="BF120" i="1"/>
  <c r="BF119" i="1"/>
  <c r="BF118" i="1"/>
  <c r="BF117" i="1"/>
  <c r="BF116" i="1"/>
  <c r="BF115" i="1"/>
  <c r="BF114" i="1"/>
  <c r="BF113" i="1"/>
  <c r="BF112" i="1"/>
  <c r="BF111" i="1"/>
  <c r="BF110" i="1"/>
  <c r="BF109" i="1"/>
  <c r="BF108" i="1"/>
  <c r="BF107" i="1"/>
  <c r="BF106" i="1"/>
  <c r="BF105" i="1"/>
  <c r="BF104" i="1"/>
  <c r="BF103" i="1"/>
  <c r="BF102" i="1"/>
  <c r="BF101" i="1"/>
  <c r="BF100" i="1"/>
  <c r="BF99" i="1"/>
  <c r="BF98" i="1"/>
  <c r="BF97" i="1"/>
  <c r="BF96" i="1"/>
  <c r="BF95" i="1"/>
  <c r="BF94" i="1"/>
  <c r="BF93" i="1"/>
  <c r="BF92" i="1"/>
  <c r="BF91" i="1"/>
  <c r="BF90" i="1"/>
  <c r="BF89" i="1"/>
  <c r="BF88" i="1"/>
  <c r="BF87" i="1"/>
  <c r="BF86" i="1"/>
  <c r="BF85" i="1"/>
  <c r="BF84" i="1"/>
  <c r="BF83" i="1"/>
  <c r="BF82" i="1"/>
  <c r="BF81" i="1"/>
  <c r="BF80" i="1"/>
  <c r="BF79" i="1"/>
  <c r="BF78" i="1"/>
  <c r="BF77" i="1"/>
  <c r="BF76" i="1"/>
  <c r="BF75" i="1"/>
  <c r="BF74" i="1"/>
  <c r="BF73" i="1"/>
  <c r="BF72" i="1"/>
  <c r="BF71" i="1"/>
  <c r="BF70" i="1"/>
  <c r="BF69" i="1"/>
  <c r="BF68" i="1"/>
  <c r="BF67" i="1"/>
  <c r="BF66" i="1"/>
  <c r="BF65" i="1"/>
  <c r="BF64" i="1"/>
  <c r="BF63" i="1"/>
  <c r="BF62" i="1"/>
  <c r="BF61" i="1"/>
  <c r="BF60" i="1"/>
  <c r="BF59" i="1"/>
  <c r="BF58" i="1"/>
  <c r="BF57" i="1"/>
  <c r="BF56" i="1"/>
  <c r="BF55" i="1"/>
  <c r="BF54" i="1"/>
  <c r="BF53" i="1"/>
  <c r="BF52" i="1"/>
  <c r="BF51" i="1"/>
  <c r="BF50" i="1"/>
  <c r="BF49" i="1"/>
  <c r="BF48" i="1"/>
  <c r="BF47" i="1"/>
  <c r="BF46" i="1"/>
  <c r="BF45" i="1"/>
  <c r="BF44" i="1"/>
  <c r="BF43" i="1"/>
  <c r="BF42" i="1"/>
  <c r="BF41" i="1"/>
  <c r="BF40" i="1"/>
  <c r="BF39" i="1"/>
  <c r="BF38" i="1"/>
  <c r="BF37" i="1"/>
  <c r="BF36" i="1"/>
  <c r="BF35" i="1"/>
  <c r="BF34" i="1"/>
  <c r="BF33" i="1"/>
  <c r="BF32" i="1"/>
  <c r="BF31" i="1"/>
  <c r="BF30" i="1"/>
  <c r="BF29" i="1"/>
  <c r="BF28" i="1"/>
  <c r="BF27" i="1"/>
  <c r="BF26" i="1"/>
  <c r="BF25" i="1"/>
  <c r="BF24" i="1"/>
  <c r="BF23" i="1"/>
  <c r="BF22" i="1"/>
  <c r="BF21" i="1"/>
  <c r="BF20" i="1"/>
  <c r="BF19" i="1"/>
  <c r="BF18" i="1"/>
  <c r="BF17" i="1"/>
  <c r="BF16" i="1"/>
  <c r="BF15" i="1"/>
  <c r="BF14" i="1"/>
  <c r="BF13" i="1"/>
  <c r="BF12" i="1"/>
  <c r="BF11" i="1"/>
  <c r="BF10" i="1"/>
  <c r="BF9" i="1"/>
  <c r="BF8" i="1"/>
  <c r="BF7" i="1"/>
  <c r="BF6" i="1"/>
  <c r="BF5" i="1"/>
  <c r="BF4" i="1"/>
  <c r="BF3" i="1"/>
  <c r="BF2" i="1"/>
  <c r="BJ2" i="1" l="1"/>
  <c r="BJ3" i="1"/>
  <c r="BJ4" i="1"/>
  <c r="BJ5" i="1"/>
  <c r="BJ6" i="1"/>
  <c r="BJ7" i="1"/>
  <c r="BJ8" i="1"/>
  <c r="BJ9" i="1"/>
  <c r="BJ10" i="1"/>
  <c r="BJ11" i="1"/>
  <c r="BJ12" i="1"/>
  <c r="BJ13" i="1"/>
  <c r="BJ14" i="1"/>
  <c r="BJ15" i="1"/>
  <c r="BJ16" i="1"/>
  <c r="BJ17" i="1"/>
  <c r="BJ18" i="1"/>
  <c r="BJ19" i="1"/>
  <c r="BJ20" i="1"/>
  <c r="BJ21" i="1"/>
  <c r="BJ22" i="1"/>
  <c r="BJ23" i="1"/>
  <c r="BJ24" i="1"/>
  <c r="BJ25" i="1"/>
  <c r="BJ26" i="1"/>
  <c r="BJ27" i="1"/>
  <c r="BJ28" i="1"/>
  <c r="BJ29" i="1"/>
  <c r="BJ30" i="1"/>
  <c r="BJ31" i="1"/>
  <c r="BJ32" i="1"/>
  <c r="BJ33" i="1"/>
  <c r="BJ34" i="1"/>
  <c r="BJ35" i="1"/>
  <c r="BJ36" i="1"/>
  <c r="BJ37" i="1"/>
  <c r="BJ38" i="1"/>
  <c r="BJ39" i="1"/>
  <c r="BJ40" i="1"/>
  <c r="BJ41" i="1"/>
  <c r="BJ42" i="1"/>
  <c r="BJ43" i="1"/>
  <c r="BJ44" i="1"/>
  <c r="BJ45" i="1"/>
  <c r="BJ46" i="1"/>
  <c r="BJ47" i="1"/>
  <c r="BJ48" i="1"/>
  <c r="BJ49" i="1"/>
  <c r="BJ50" i="1"/>
  <c r="BJ51" i="1"/>
  <c r="BJ52" i="1"/>
  <c r="BJ53" i="1"/>
  <c r="BJ54" i="1"/>
  <c r="BJ55" i="1"/>
  <c r="BJ56" i="1"/>
  <c r="BJ57" i="1"/>
  <c r="BJ58" i="1"/>
  <c r="BJ59" i="1"/>
  <c r="BJ60" i="1"/>
  <c r="BJ61" i="1"/>
  <c r="BJ62" i="1"/>
  <c r="BJ63" i="1"/>
  <c r="BJ64" i="1"/>
  <c r="BJ65" i="1"/>
  <c r="BJ66" i="1"/>
  <c r="BJ67" i="1"/>
  <c r="BJ68" i="1"/>
  <c r="BJ69" i="1"/>
  <c r="BJ70" i="1"/>
  <c r="BJ71" i="1"/>
  <c r="BJ72" i="1"/>
  <c r="BJ73" i="1"/>
  <c r="BJ74" i="1"/>
  <c r="BJ75" i="1"/>
  <c r="BJ76" i="1"/>
  <c r="BJ77" i="1"/>
  <c r="BJ78" i="1"/>
  <c r="BJ79" i="1"/>
  <c r="BJ80" i="1"/>
  <c r="BJ81" i="1"/>
  <c r="BJ82" i="1"/>
  <c r="BJ83" i="1"/>
  <c r="BJ84" i="1"/>
  <c r="BJ85" i="1"/>
  <c r="BJ86" i="1"/>
  <c r="BJ87" i="1"/>
  <c r="BJ88" i="1"/>
  <c r="BJ89" i="1"/>
  <c r="BJ90" i="1"/>
  <c r="BJ91" i="1"/>
  <c r="BJ92" i="1"/>
  <c r="BJ93" i="1"/>
  <c r="BJ94" i="1"/>
  <c r="BJ95" i="1"/>
  <c r="BJ96" i="1"/>
  <c r="BJ97" i="1"/>
  <c r="BJ98" i="1"/>
  <c r="BJ99" i="1"/>
  <c r="BJ100" i="1"/>
  <c r="BJ101" i="1"/>
  <c r="BJ102" i="1"/>
  <c r="BJ103" i="1"/>
  <c r="BJ104" i="1"/>
  <c r="BJ105" i="1"/>
  <c r="BJ106" i="1"/>
  <c r="BJ107" i="1"/>
  <c r="BJ108" i="1"/>
  <c r="BJ109" i="1"/>
  <c r="BJ110" i="1"/>
  <c r="BJ111" i="1"/>
  <c r="BJ112" i="1"/>
  <c r="BJ113" i="1"/>
  <c r="BJ114" i="1"/>
  <c r="BJ115" i="1"/>
  <c r="BJ116" i="1"/>
  <c r="BJ117" i="1"/>
  <c r="BJ118" i="1"/>
  <c r="BJ119" i="1"/>
  <c r="BJ120" i="1"/>
  <c r="BJ121" i="1"/>
  <c r="BJ122" i="1"/>
  <c r="BJ123" i="1"/>
  <c r="BJ124" i="1"/>
  <c r="BJ125" i="1"/>
  <c r="BJ126" i="1"/>
  <c r="BJ127" i="1"/>
  <c r="BJ128" i="1"/>
  <c r="BJ129" i="1"/>
  <c r="BJ130" i="1"/>
  <c r="BJ131" i="1"/>
  <c r="BJ132" i="1"/>
  <c r="BJ133" i="1"/>
  <c r="BJ134" i="1"/>
  <c r="BJ135" i="1"/>
  <c r="BJ136" i="1"/>
  <c r="BJ137" i="1"/>
  <c r="BJ138" i="1"/>
  <c r="BJ139" i="1"/>
  <c r="BJ140" i="1"/>
  <c r="BJ141" i="1"/>
  <c r="BJ142" i="1"/>
  <c r="BJ143" i="1"/>
  <c r="BJ144" i="1"/>
  <c r="BJ145" i="1"/>
  <c r="BJ146" i="1"/>
  <c r="BJ147" i="1"/>
  <c r="BJ148" i="1"/>
  <c r="BJ149" i="1"/>
  <c r="BJ150" i="1"/>
  <c r="BJ151" i="1"/>
  <c r="BJ152" i="1"/>
  <c r="BJ153" i="1"/>
  <c r="BJ154" i="1"/>
  <c r="BJ155" i="1"/>
  <c r="BJ156" i="1"/>
  <c r="BJ157" i="1"/>
  <c r="BJ158" i="1"/>
  <c r="BJ159" i="1"/>
  <c r="BJ160" i="1"/>
  <c r="BJ161" i="1"/>
  <c r="BJ162" i="1"/>
  <c r="BJ163" i="1"/>
  <c r="BJ164" i="1"/>
  <c r="BJ165" i="1"/>
  <c r="BJ166" i="1"/>
  <c r="BJ167" i="1"/>
  <c r="BJ168" i="1"/>
  <c r="BJ169" i="1"/>
  <c r="BJ170" i="1"/>
  <c r="BJ171" i="1"/>
  <c r="BJ172" i="1"/>
  <c r="BJ173" i="1"/>
  <c r="BJ174" i="1"/>
  <c r="BJ175" i="1"/>
  <c r="BJ176" i="1"/>
  <c r="BJ177" i="1"/>
  <c r="BJ178" i="1"/>
  <c r="BJ179" i="1"/>
  <c r="BJ180" i="1"/>
  <c r="BJ181" i="1"/>
  <c r="BJ182" i="1"/>
  <c r="BJ183" i="1"/>
  <c r="BJ184" i="1"/>
  <c r="BJ185" i="1"/>
  <c r="BJ186" i="1"/>
  <c r="BJ187" i="1"/>
  <c r="BJ188" i="1"/>
  <c r="BJ189" i="1"/>
  <c r="BJ190" i="1"/>
  <c r="BJ191" i="1"/>
  <c r="BJ192" i="1"/>
  <c r="BJ193" i="1"/>
  <c r="BJ194" i="1"/>
  <c r="BJ195" i="1"/>
  <c r="BJ196" i="1"/>
  <c r="BJ197" i="1"/>
  <c r="BJ198" i="1"/>
  <c r="BJ199" i="1"/>
  <c r="BJ200" i="1"/>
  <c r="BJ201" i="1"/>
  <c r="BJ202" i="1"/>
  <c r="BJ203" i="1"/>
  <c r="BJ204" i="1"/>
  <c r="BJ205" i="1"/>
  <c r="BJ206" i="1"/>
  <c r="BJ207" i="1"/>
  <c r="BJ208" i="1"/>
  <c r="BJ209" i="1"/>
  <c r="BJ210" i="1"/>
  <c r="BJ211" i="1"/>
  <c r="BJ212" i="1"/>
  <c r="BJ213" i="1"/>
  <c r="BJ214" i="1"/>
  <c r="BJ215" i="1"/>
  <c r="BJ216" i="1"/>
  <c r="BJ217" i="1"/>
  <c r="BJ218" i="1"/>
  <c r="BJ219" i="1"/>
  <c r="BJ220" i="1"/>
  <c r="BJ221" i="1"/>
  <c r="BJ222" i="1"/>
  <c r="BJ223" i="1"/>
  <c r="BJ224" i="1"/>
  <c r="BJ225" i="1"/>
  <c r="BJ226" i="1"/>
  <c r="BJ227" i="1"/>
  <c r="BJ228" i="1"/>
  <c r="BJ229" i="1"/>
  <c r="BJ230" i="1"/>
  <c r="BJ231" i="1"/>
  <c r="BJ232" i="1"/>
  <c r="BJ233" i="1"/>
  <c r="BJ234" i="1"/>
  <c r="BJ235" i="1"/>
  <c r="BJ236" i="1"/>
  <c r="BJ237" i="1"/>
  <c r="BJ238" i="1"/>
  <c r="BJ239" i="1"/>
  <c r="BJ240" i="1"/>
  <c r="BJ241" i="1"/>
  <c r="BJ242" i="1"/>
  <c r="BJ243" i="1"/>
  <c r="BJ244" i="1"/>
  <c r="BJ245" i="1"/>
  <c r="BJ246" i="1"/>
  <c r="BJ247" i="1"/>
  <c r="BJ248" i="1"/>
  <c r="BJ249" i="1"/>
  <c r="BJ250" i="1"/>
  <c r="BJ251" i="1"/>
  <c r="BJ252" i="1"/>
  <c r="BJ253" i="1"/>
  <c r="BJ254" i="1"/>
  <c r="BJ255" i="1"/>
  <c r="BJ256" i="1"/>
  <c r="BJ257" i="1"/>
  <c r="BJ258" i="1"/>
  <c r="BJ259" i="1"/>
  <c r="BJ260" i="1"/>
  <c r="BJ261" i="1"/>
  <c r="BJ262" i="1"/>
  <c r="BJ263" i="1"/>
  <c r="BJ264" i="1"/>
  <c r="BJ265" i="1"/>
  <c r="BJ266" i="1"/>
  <c r="BJ267" i="1"/>
  <c r="BJ268" i="1"/>
  <c r="BJ269" i="1"/>
  <c r="BJ270" i="1"/>
  <c r="BJ271" i="1"/>
  <c r="BJ272" i="1"/>
  <c r="BJ273" i="1"/>
  <c r="BJ274" i="1"/>
  <c r="BJ275" i="1"/>
  <c r="BJ276" i="1"/>
  <c r="BJ277" i="1"/>
  <c r="BJ278" i="1"/>
  <c r="BJ279" i="1"/>
  <c r="BJ280" i="1"/>
  <c r="BJ281" i="1"/>
  <c r="BJ282" i="1"/>
  <c r="BJ283" i="1"/>
  <c r="BJ284" i="1"/>
  <c r="BJ285" i="1"/>
  <c r="BJ286" i="1"/>
  <c r="BJ287" i="1"/>
  <c r="BJ288" i="1"/>
  <c r="BJ289" i="1"/>
  <c r="BJ290" i="1"/>
  <c r="BJ291" i="1"/>
  <c r="BJ292" i="1"/>
  <c r="BJ293" i="1"/>
  <c r="BJ294" i="1"/>
  <c r="BJ295" i="1"/>
  <c r="BJ296" i="1"/>
  <c r="BJ297" i="1"/>
  <c r="BJ298" i="1"/>
  <c r="BJ299" i="1"/>
  <c r="BJ300" i="1"/>
  <c r="BJ301" i="1"/>
  <c r="BJ302" i="1"/>
  <c r="BJ303" i="1"/>
  <c r="BJ304" i="1"/>
  <c r="BJ305" i="1"/>
  <c r="BJ306" i="1"/>
  <c r="BJ307" i="1"/>
  <c r="BJ308" i="1"/>
  <c r="BJ309" i="1"/>
  <c r="BJ310" i="1"/>
  <c r="BJ311" i="1"/>
  <c r="BJ312" i="1"/>
  <c r="BJ313" i="1"/>
  <c r="BJ314" i="1"/>
  <c r="BJ315" i="1"/>
  <c r="BJ316" i="1"/>
  <c r="BJ317" i="1"/>
  <c r="BJ318" i="1"/>
  <c r="BJ319" i="1"/>
  <c r="BJ320" i="1"/>
  <c r="BJ321" i="1"/>
  <c r="BJ322" i="1"/>
  <c r="BJ323" i="1"/>
  <c r="BJ324" i="1"/>
  <c r="BJ325" i="1"/>
  <c r="BJ326" i="1"/>
  <c r="BJ327" i="1"/>
  <c r="BJ328" i="1"/>
  <c r="BJ329" i="1"/>
  <c r="BJ330" i="1"/>
  <c r="BJ331" i="1"/>
  <c r="BJ332" i="1"/>
  <c r="BJ333" i="1"/>
  <c r="BJ334" i="1"/>
  <c r="BJ335" i="1"/>
  <c r="BJ336" i="1"/>
  <c r="BJ337" i="1"/>
  <c r="BJ338" i="1"/>
  <c r="BJ339" i="1"/>
  <c r="BJ340" i="1"/>
  <c r="BJ341" i="1"/>
  <c r="BJ342" i="1"/>
  <c r="BJ343" i="1"/>
  <c r="BJ344" i="1"/>
  <c r="BJ345" i="1"/>
  <c r="BJ346" i="1"/>
  <c r="BJ347" i="1"/>
  <c r="BJ348" i="1"/>
  <c r="BJ349" i="1"/>
  <c r="BJ350" i="1"/>
  <c r="BJ351" i="1"/>
  <c r="BJ352" i="1"/>
  <c r="BJ353" i="1"/>
  <c r="BJ354" i="1"/>
  <c r="BJ355" i="1"/>
  <c r="BJ356" i="1"/>
  <c r="BJ357" i="1"/>
  <c r="BJ358" i="1"/>
  <c r="BJ359" i="1"/>
  <c r="BJ360" i="1"/>
  <c r="BJ361" i="1"/>
  <c r="BJ362" i="1"/>
  <c r="BJ363" i="1"/>
  <c r="BJ364" i="1"/>
  <c r="BJ365" i="1"/>
  <c r="BJ366" i="1"/>
  <c r="BJ367" i="1"/>
  <c r="BJ368" i="1"/>
  <c r="BJ369" i="1"/>
  <c r="BJ370" i="1"/>
  <c r="BJ371" i="1"/>
  <c r="BJ372" i="1"/>
  <c r="BJ373" i="1"/>
  <c r="BJ374" i="1"/>
  <c r="BJ375" i="1"/>
  <c r="BJ376" i="1"/>
  <c r="BJ377" i="1"/>
  <c r="BJ378" i="1"/>
  <c r="BJ379" i="1"/>
  <c r="BJ380" i="1"/>
  <c r="BJ381" i="1"/>
  <c r="BJ382" i="1"/>
  <c r="BJ383" i="1"/>
  <c r="BJ384" i="1"/>
  <c r="BJ385" i="1"/>
  <c r="BJ386" i="1"/>
  <c r="BJ387" i="1"/>
  <c r="BJ388" i="1"/>
  <c r="BJ389" i="1"/>
  <c r="BJ390" i="1"/>
  <c r="BJ391" i="1"/>
  <c r="BJ392" i="1"/>
  <c r="BJ393" i="1"/>
  <c r="BJ394" i="1"/>
  <c r="BJ395" i="1"/>
  <c r="BJ396" i="1"/>
  <c r="BJ397" i="1"/>
  <c r="BJ398" i="1"/>
  <c r="BJ399" i="1"/>
  <c r="BJ400" i="1"/>
  <c r="BJ401" i="1"/>
  <c r="BJ402" i="1"/>
  <c r="BJ403" i="1"/>
  <c r="BJ404" i="1"/>
  <c r="BJ405" i="1"/>
  <c r="BJ406" i="1"/>
  <c r="BJ407" i="1"/>
  <c r="BJ408" i="1"/>
  <c r="BJ409" i="1"/>
  <c r="BJ410" i="1"/>
  <c r="BJ411" i="1"/>
  <c r="BJ412" i="1"/>
  <c r="BJ413" i="1"/>
  <c r="BJ414" i="1"/>
  <c r="BJ415" i="1"/>
  <c r="BJ416" i="1"/>
  <c r="BJ417" i="1"/>
  <c r="BJ418" i="1"/>
  <c r="BJ419" i="1"/>
  <c r="BJ420" i="1"/>
  <c r="BJ421" i="1"/>
  <c r="BJ422" i="1"/>
  <c r="BJ423" i="1"/>
  <c r="BJ424" i="1"/>
  <c r="BJ425" i="1"/>
  <c r="BJ426" i="1"/>
  <c r="BJ427" i="1"/>
  <c r="BJ428" i="1"/>
  <c r="BJ429" i="1"/>
  <c r="BJ430" i="1"/>
  <c r="BJ431" i="1"/>
  <c r="BJ432" i="1"/>
  <c r="BJ433" i="1"/>
  <c r="BJ434" i="1"/>
  <c r="BJ435" i="1"/>
  <c r="BJ436" i="1"/>
  <c r="BJ437" i="1"/>
  <c r="BJ438" i="1"/>
  <c r="BJ439" i="1"/>
  <c r="BJ440" i="1"/>
  <c r="BJ441" i="1"/>
  <c r="BJ442" i="1"/>
  <c r="BJ443" i="1"/>
  <c r="BJ444" i="1"/>
  <c r="BJ445" i="1"/>
  <c r="BJ446" i="1"/>
  <c r="BJ447" i="1"/>
  <c r="BJ448" i="1"/>
  <c r="BJ449" i="1"/>
  <c r="BJ450" i="1"/>
  <c r="BJ451" i="1"/>
  <c r="BJ452" i="1"/>
  <c r="BJ453" i="1"/>
  <c r="BJ454" i="1"/>
  <c r="BJ455" i="1"/>
  <c r="BJ456" i="1"/>
  <c r="BJ457" i="1"/>
  <c r="BJ458" i="1"/>
  <c r="BJ459" i="1"/>
  <c r="BJ460" i="1"/>
  <c r="BJ461" i="1"/>
  <c r="BJ462" i="1"/>
  <c r="BJ463" i="1"/>
  <c r="BJ464" i="1"/>
  <c r="BJ465" i="1"/>
  <c r="BJ466" i="1"/>
  <c r="BJ467" i="1"/>
  <c r="BJ468" i="1"/>
  <c r="BJ469" i="1"/>
  <c r="BJ470" i="1"/>
  <c r="BJ471" i="1"/>
  <c r="BJ472" i="1"/>
  <c r="BJ473" i="1"/>
  <c r="BJ474" i="1"/>
  <c r="BJ475" i="1"/>
  <c r="BJ476" i="1"/>
  <c r="BJ477" i="1"/>
  <c r="BJ478" i="1"/>
  <c r="BJ479" i="1"/>
  <c r="BJ480" i="1"/>
  <c r="BJ481" i="1"/>
  <c r="BJ482" i="1"/>
  <c r="BJ483" i="1"/>
  <c r="BJ484" i="1"/>
  <c r="BJ485" i="1"/>
  <c r="BJ486" i="1"/>
  <c r="BJ487" i="1"/>
  <c r="BJ488" i="1"/>
  <c r="BJ489" i="1"/>
  <c r="BJ490" i="1"/>
  <c r="BJ491" i="1"/>
  <c r="BJ492" i="1"/>
  <c r="BJ493" i="1"/>
  <c r="BJ494" i="1"/>
  <c r="BJ495" i="1"/>
  <c r="BJ496" i="1"/>
  <c r="BJ497" i="1"/>
  <c r="BJ498" i="1"/>
  <c r="BJ499" i="1"/>
  <c r="BJ500" i="1"/>
  <c r="BJ501" i="1"/>
  <c r="BJ502" i="1"/>
  <c r="BJ503" i="1"/>
  <c r="BJ504" i="1"/>
  <c r="BJ505" i="1"/>
  <c r="BJ506" i="1"/>
  <c r="BJ507" i="1"/>
  <c r="BJ508" i="1"/>
  <c r="BJ509" i="1"/>
  <c r="BJ510" i="1"/>
  <c r="BJ511" i="1"/>
  <c r="BJ512" i="1"/>
  <c r="BJ513" i="1"/>
  <c r="BJ514" i="1"/>
  <c r="BJ515" i="1"/>
  <c r="BJ516" i="1"/>
  <c r="BJ517" i="1"/>
  <c r="BJ518" i="1"/>
  <c r="BJ519" i="1"/>
  <c r="BJ520" i="1"/>
  <c r="BJ521" i="1"/>
  <c r="BJ522" i="1"/>
  <c r="BJ523" i="1"/>
  <c r="BJ524" i="1"/>
  <c r="BJ525" i="1"/>
  <c r="BJ526" i="1"/>
  <c r="BJ527" i="1"/>
  <c r="BJ528" i="1"/>
  <c r="BJ529" i="1"/>
  <c r="BJ530" i="1"/>
  <c r="BJ531" i="1"/>
  <c r="BJ532" i="1"/>
  <c r="BJ533" i="1"/>
  <c r="BJ534" i="1"/>
  <c r="BJ535" i="1"/>
  <c r="BJ536" i="1"/>
  <c r="BJ537" i="1"/>
  <c r="BJ538" i="1"/>
  <c r="BJ539" i="1"/>
  <c r="BJ540" i="1"/>
  <c r="BJ541" i="1"/>
  <c r="BJ542" i="1"/>
  <c r="BJ543" i="1"/>
  <c r="BJ544" i="1"/>
  <c r="BJ545" i="1"/>
  <c r="BJ546" i="1"/>
  <c r="BJ547" i="1"/>
  <c r="BJ548" i="1"/>
  <c r="BJ549" i="1"/>
  <c r="BJ550" i="1"/>
  <c r="BJ551" i="1"/>
  <c r="BJ552" i="1"/>
  <c r="BJ553" i="1"/>
  <c r="BJ554" i="1"/>
  <c r="BJ555" i="1"/>
  <c r="BJ556" i="1"/>
  <c r="BJ557" i="1"/>
  <c r="BJ558" i="1"/>
  <c r="BJ559" i="1"/>
  <c r="BJ560" i="1"/>
  <c r="BJ561" i="1"/>
  <c r="BJ562" i="1"/>
  <c r="BJ563" i="1"/>
  <c r="BJ564" i="1"/>
  <c r="BJ565" i="1"/>
  <c r="BJ566" i="1"/>
  <c r="BJ567" i="1"/>
  <c r="BJ568" i="1"/>
  <c r="BJ569" i="1"/>
  <c r="BJ570" i="1"/>
  <c r="BJ571" i="1"/>
  <c r="BJ572" i="1"/>
  <c r="BJ573" i="1"/>
  <c r="BJ574" i="1"/>
  <c r="BJ575" i="1"/>
  <c r="BJ576" i="1"/>
  <c r="BJ577" i="1"/>
  <c r="BJ578" i="1"/>
  <c r="BJ579" i="1"/>
  <c r="BJ580" i="1"/>
  <c r="BJ581" i="1"/>
  <c r="BJ582" i="1"/>
  <c r="BJ583" i="1"/>
  <c r="BJ584" i="1"/>
  <c r="BJ585" i="1"/>
  <c r="BJ586" i="1"/>
  <c r="BJ587" i="1"/>
  <c r="BJ588" i="1"/>
  <c r="BJ589" i="1"/>
  <c r="BJ590" i="1"/>
  <c r="BJ591" i="1"/>
  <c r="BJ592" i="1"/>
  <c r="BJ593" i="1"/>
  <c r="BJ594" i="1"/>
  <c r="BJ595" i="1"/>
  <c r="BJ596" i="1"/>
  <c r="BJ597" i="1"/>
  <c r="BJ598" i="1"/>
  <c r="BJ599" i="1"/>
  <c r="BJ600" i="1"/>
  <c r="BJ601" i="1"/>
  <c r="BJ602" i="1"/>
  <c r="BJ603" i="1"/>
  <c r="BJ604" i="1"/>
  <c r="BJ605" i="1"/>
  <c r="BJ606" i="1"/>
  <c r="BJ607" i="1"/>
  <c r="BJ608" i="1"/>
  <c r="BJ609" i="1"/>
  <c r="BJ610" i="1"/>
  <c r="BJ611" i="1"/>
  <c r="BJ612" i="1"/>
  <c r="BJ613" i="1"/>
  <c r="BJ614" i="1"/>
  <c r="BJ615" i="1"/>
  <c r="BJ616" i="1"/>
  <c r="BJ617" i="1"/>
  <c r="BJ618" i="1"/>
  <c r="BJ619" i="1"/>
  <c r="BJ620" i="1"/>
  <c r="BJ621" i="1"/>
  <c r="BJ622" i="1"/>
  <c r="BJ623" i="1"/>
  <c r="BJ624" i="1"/>
  <c r="BJ625" i="1"/>
  <c r="BJ626" i="1"/>
  <c r="BJ627" i="1"/>
  <c r="BJ628" i="1"/>
  <c r="BJ629" i="1"/>
  <c r="BJ630" i="1"/>
  <c r="BJ631" i="1"/>
  <c r="BJ632" i="1"/>
  <c r="BJ633" i="1"/>
  <c r="BJ634" i="1"/>
  <c r="BJ635" i="1"/>
  <c r="BJ636" i="1"/>
  <c r="BJ637" i="1"/>
  <c r="BJ638" i="1"/>
  <c r="BJ639" i="1"/>
  <c r="BJ640" i="1"/>
  <c r="BJ641" i="1"/>
  <c r="BJ642" i="1"/>
  <c r="BJ643" i="1"/>
  <c r="BJ644" i="1"/>
  <c r="BJ645" i="1"/>
  <c r="BJ646" i="1"/>
  <c r="BJ647" i="1"/>
  <c r="BJ648" i="1"/>
  <c r="BJ649" i="1"/>
  <c r="BJ650" i="1"/>
  <c r="BJ651" i="1"/>
  <c r="BJ652" i="1"/>
  <c r="BJ653" i="1"/>
  <c r="BJ654" i="1"/>
  <c r="BJ655" i="1"/>
  <c r="BJ656" i="1"/>
  <c r="BJ657" i="1"/>
  <c r="BJ658" i="1"/>
  <c r="BJ659" i="1"/>
  <c r="BJ660" i="1"/>
  <c r="BJ661" i="1"/>
  <c r="BJ662" i="1"/>
  <c r="BJ663" i="1"/>
  <c r="BJ664" i="1"/>
  <c r="BJ665" i="1"/>
  <c r="BJ666" i="1"/>
  <c r="BJ667" i="1"/>
  <c r="BJ668" i="1"/>
  <c r="BJ669" i="1"/>
  <c r="BJ670" i="1"/>
  <c r="BJ671" i="1"/>
  <c r="BJ672" i="1"/>
  <c r="BJ673" i="1"/>
  <c r="BJ674" i="1"/>
  <c r="BJ675" i="1"/>
  <c r="BJ676" i="1"/>
  <c r="BJ677" i="1"/>
  <c r="BJ678" i="1"/>
  <c r="BJ679" i="1"/>
  <c r="BJ680" i="1"/>
  <c r="BJ681" i="1"/>
  <c r="BJ682" i="1"/>
  <c r="BJ683" i="1"/>
  <c r="BJ684" i="1"/>
  <c r="BJ685" i="1"/>
  <c r="BJ686" i="1"/>
  <c r="BJ687" i="1"/>
  <c r="BJ688" i="1"/>
  <c r="BJ689" i="1"/>
  <c r="BJ690" i="1"/>
  <c r="BJ691" i="1"/>
  <c r="BJ692" i="1"/>
  <c r="BJ693" i="1"/>
  <c r="BJ694" i="1"/>
  <c r="BJ695" i="1"/>
  <c r="BJ696" i="1"/>
  <c r="BJ697" i="1"/>
  <c r="BJ698" i="1"/>
  <c r="BJ699" i="1"/>
  <c r="BJ700" i="1"/>
  <c r="BJ701" i="1"/>
  <c r="BJ702" i="1"/>
  <c r="BJ703" i="1"/>
  <c r="BJ704" i="1"/>
  <c r="BJ705" i="1"/>
  <c r="BJ706" i="1"/>
  <c r="BJ707" i="1"/>
  <c r="BJ708" i="1"/>
  <c r="BJ709" i="1"/>
  <c r="BJ710" i="1"/>
  <c r="BJ711" i="1"/>
  <c r="BJ712" i="1"/>
  <c r="BJ713" i="1"/>
  <c r="BJ714" i="1"/>
  <c r="BJ715" i="1"/>
  <c r="BJ716" i="1"/>
  <c r="BJ717" i="1"/>
  <c r="BJ718" i="1"/>
  <c r="BJ719" i="1"/>
  <c r="BJ720" i="1"/>
  <c r="BJ721" i="1"/>
  <c r="BJ722" i="1"/>
  <c r="BJ723" i="1"/>
  <c r="BJ724" i="1"/>
  <c r="BJ725" i="1"/>
  <c r="BJ726" i="1"/>
  <c r="BJ727" i="1"/>
  <c r="BJ728" i="1"/>
  <c r="BJ729" i="1"/>
  <c r="BJ730" i="1"/>
  <c r="BJ731" i="1"/>
  <c r="BJ732" i="1"/>
  <c r="BJ733" i="1"/>
  <c r="BJ734" i="1"/>
  <c r="BJ735" i="1"/>
  <c r="BJ736" i="1"/>
  <c r="BJ737" i="1"/>
  <c r="BJ738" i="1"/>
  <c r="BJ739" i="1"/>
  <c r="BJ740" i="1"/>
  <c r="BJ741" i="1"/>
  <c r="BJ742" i="1"/>
  <c r="BJ743" i="1"/>
  <c r="BJ744" i="1"/>
  <c r="BJ745" i="1"/>
  <c r="BJ746" i="1"/>
  <c r="BJ747" i="1"/>
  <c r="BJ748" i="1"/>
  <c r="BJ749" i="1"/>
  <c r="BJ750" i="1"/>
  <c r="BJ751" i="1"/>
  <c r="BJ752" i="1"/>
  <c r="BJ753" i="1"/>
  <c r="BJ754" i="1"/>
  <c r="BJ755" i="1"/>
  <c r="BJ756" i="1"/>
  <c r="BJ757" i="1"/>
  <c r="BJ758" i="1"/>
  <c r="BJ759" i="1"/>
  <c r="BJ760" i="1"/>
  <c r="BJ761" i="1"/>
  <c r="BJ762" i="1"/>
  <c r="BJ763" i="1"/>
  <c r="BJ764" i="1"/>
  <c r="BJ765" i="1"/>
  <c r="BJ766" i="1"/>
  <c r="BJ767" i="1"/>
  <c r="BJ768" i="1"/>
  <c r="BJ769" i="1"/>
  <c r="BJ770" i="1"/>
  <c r="BJ771" i="1"/>
  <c r="BJ772" i="1"/>
  <c r="BJ773" i="1"/>
  <c r="BJ774" i="1"/>
  <c r="BJ775" i="1"/>
  <c r="BJ776" i="1"/>
  <c r="BJ777" i="1"/>
  <c r="BJ778" i="1"/>
  <c r="BJ779" i="1"/>
  <c r="BJ780" i="1"/>
  <c r="BJ781" i="1"/>
  <c r="BJ782" i="1"/>
  <c r="BJ783" i="1"/>
  <c r="BJ784" i="1"/>
  <c r="BJ785" i="1"/>
  <c r="BJ786" i="1"/>
  <c r="BJ787" i="1"/>
  <c r="BJ788" i="1"/>
  <c r="BJ789" i="1"/>
  <c r="BJ790" i="1"/>
  <c r="BJ791" i="1"/>
  <c r="BJ792" i="1"/>
  <c r="BJ793" i="1"/>
  <c r="BJ794" i="1"/>
  <c r="BJ795" i="1"/>
  <c r="BJ796" i="1"/>
  <c r="BJ797" i="1"/>
  <c r="BJ798" i="1"/>
  <c r="BJ799" i="1"/>
  <c r="BJ800" i="1"/>
  <c r="BJ801" i="1"/>
  <c r="BJ802" i="1"/>
  <c r="BJ803" i="1"/>
  <c r="BJ804" i="1"/>
  <c r="BJ805" i="1"/>
  <c r="BJ806" i="1"/>
  <c r="BJ807" i="1"/>
  <c r="BJ808" i="1"/>
  <c r="BJ809" i="1"/>
  <c r="BJ810" i="1"/>
  <c r="BJ811" i="1"/>
  <c r="BJ812" i="1"/>
  <c r="BJ813" i="1"/>
  <c r="BJ814" i="1"/>
  <c r="BJ815" i="1"/>
  <c r="BJ816" i="1"/>
  <c r="BJ817" i="1"/>
  <c r="BJ818" i="1"/>
  <c r="BJ819" i="1"/>
  <c r="BJ820" i="1"/>
  <c r="BJ821" i="1"/>
  <c r="BJ822" i="1"/>
  <c r="BJ823" i="1"/>
  <c r="BJ824" i="1"/>
  <c r="BJ825" i="1"/>
  <c r="BJ826" i="1"/>
  <c r="BJ827" i="1"/>
  <c r="BJ828" i="1"/>
  <c r="BJ829" i="1"/>
  <c r="BJ830" i="1"/>
  <c r="BJ831" i="1"/>
  <c r="BJ832" i="1"/>
  <c r="BJ833" i="1"/>
  <c r="BJ834" i="1"/>
  <c r="BJ835" i="1"/>
  <c r="BJ836" i="1"/>
  <c r="BJ837" i="1"/>
  <c r="BJ838" i="1"/>
  <c r="BJ839" i="1"/>
  <c r="BJ840" i="1"/>
  <c r="BJ841" i="1"/>
  <c r="BJ842" i="1"/>
  <c r="BJ843" i="1"/>
  <c r="BJ844" i="1"/>
  <c r="BJ845" i="1"/>
  <c r="BJ846" i="1"/>
  <c r="BJ847" i="1"/>
  <c r="BJ848" i="1"/>
  <c r="BJ849" i="1"/>
  <c r="BJ850" i="1"/>
  <c r="BJ851" i="1"/>
  <c r="BJ852" i="1"/>
  <c r="BJ853" i="1"/>
  <c r="BJ854" i="1"/>
  <c r="BJ855" i="1"/>
  <c r="BJ856" i="1"/>
  <c r="BJ857" i="1"/>
  <c r="BJ858" i="1"/>
  <c r="BJ859" i="1"/>
  <c r="BJ860" i="1"/>
  <c r="BJ861" i="1"/>
  <c r="BJ862" i="1"/>
  <c r="BJ863" i="1"/>
  <c r="BJ864" i="1"/>
  <c r="BJ865" i="1"/>
  <c r="BJ866" i="1"/>
  <c r="BJ867" i="1"/>
  <c r="BJ868" i="1"/>
  <c r="BJ869" i="1"/>
  <c r="BJ870" i="1"/>
  <c r="BJ871" i="1"/>
  <c r="BJ872" i="1"/>
  <c r="BJ873" i="1"/>
  <c r="BJ874" i="1"/>
  <c r="BJ875" i="1"/>
  <c r="BJ876" i="1"/>
  <c r="BJ877" i="1"/>
  <c r="BJ878" i="1"/>
  <c r="BJ879" i="1"/>
  <c r="BJ880" i="1"/>
  <c r="BJ881" i="1"/>
  <c r="BJ882" i="1"/>
  <c r="BJ883" i="1"/>
  <c r="BJ884" i="1"/>
  <c r="BJ885" i="1"/>
  <c r="BJ886" i="1"/>
  <c r="BJ887" i="1"/>
  <c r="BJ888" i="1"/>
  <c r="BJ889" i="1"/>
  <c r="BJ890" i="1"/>
  <c r="BJ891" i="1"/>
  <c r="BJ892" i="1"/>
  <c r="BJ893" i="1"/>
  <c r="BJ894" i="1"/>
  <c r="BJ895" i="1"/>
  <c r="BJ896" i="1"/>
  <c r="BJ897" i="1"/>
  <c r="BJ898" i="1"/>
  <c r="BJ899" i="1"/>
  <c r="BJ900" i="1"/>
  <c r="BJ901" i="1"/>
  <c r="BJ902" i="1"/>
  <c r="BJ903" i="1"/>
  <c r="BJ904" i="1"/>
  <c r="BJ905" i="1"/>
  <c r="BJ906" i="1"/>
  <c r="BJ907" i="1"/>
  <c r="BJ908" i="1"/>
  <c r="BJ909" i="1"/>
  <c r="BJ910" i="1"/>
  <c r="BJ911" i="1"/>
  <c r="BJ912" i="1"/>
  <c r="BJ913" i="1"/>
  <c r="BJ914" i="1"/>
  <c r="BJ915" i="1"/>
  <c r="BJ916" i="1"/>
  <c r="BJ917" i="1"/>
  <c r="BJ918" i="1"/>
  <c r="BJ919" i="1"/>
  <c r="BJ920" i="1"/>
  <c r="BJ921" i="1"/>
  <c r="BJ922" i="1"/>
  <c r="BJ923" i="1"/>
  <c r="BJ924" i="1"/>
  <c r="BJ925" i="1"/>
  <c r="BJ926" i="1"/>
  <c r="BJ927" i="1"/>
  <c r="BJ928" i="1"/>
  <c r="BJ929" i="1"/>
  <c r="BJ930" i="1"/>
  <c r="BJ931" i="1"/>
  <c r="BJ932" i="1"/>
  <c r="BJ933" i="1"/>
  <c r="BJ934" i="1"/>
  <c r="BJ935" i="1"/>
  <c r="BJ936" i="1"/>
  <c r="BJ937" i="1"/>
  <c r="BJ938" i="1"/>
  <c r="BJ939" i="1"/>
  <c r="BJ940" i="1"/>
  <c r="BJ941" i="1"/>
  <c r="BJ942" i="1"/>
  <c r="BJ943" i="1"/>
  <c r="BJ944" i="1"/>
  <c r="BJ945" i="1"/>
  <c r="BJ946" i="1"/>
  <c r="BJ947" i="1"/>
  <c r="BJ948" i="1"/>
  <c r="BJ949" i="1"/>
  <c r="BJ950" i="1"/>
  <c r="BJ951" i="1"/>
  <c r="BJ952" i="1"/>
  <c r="BJ953" i="1"/>
  <c r="BJ954" i="1"/>
  <c r="BJ955" i="1"/>
  <c r="BJ956" i="1"/>
  <c r="BJ957" i="1"/>
  <c r="BJ958" i="1"/>
  <c r="BJ959" i="1"/>
  <c r="BJ960" i="1"/>
  <c r="BJ961" i="1"/>
  <c r="BJ962" i="1"/>
  <c r="BJ963" i="1"/>
  <c r="BJ964" i="1"/>
  <c r="BJ965" i="1"/>
  <c r="BJ966" i="1"/>
  <c r="BJ967" i="1"/>
  <c r="BJ968" i="1"/>
  <c r="BJ969" i="1"/>
  <c r="BJ970" i="1"/>
  <c r="BJ971" i="1"/>
  <c r="BJ972" i="1"/>
  <c r="BJ973" i="1"/>
  <c r="BJ974" i="1"/>
  <c r="BJ975" i="1"/>
  <c r="BJ976" i="1"/>
  <c r="BJ977" i="1"/>
  <c r="BJ978" i="1"/>
  <c r="BJ979" i="1"/>
  <c r="BJ980" i="1"/>
  <c r="BJ981" i="1"/>
  <c r="BJ982" i="1"/>
  <c r="BJ983" i="1"/>
  <c r="BJ984" i="1"/>
  <c r="BJ985" i="1"/>
  <c r="BJ986" i="1"/>
  <c r="BJ987" i="1"/>
  <c r="BJ988" i="1"/>
  <c r="BJ989" i="1"/>
  <c r="BJ990" i="1"/>
  <c r="BJ991" i="1"/>
  <c r="BJ992" i="1"/>
  <c r="BJ993" i="1"/>
  <c r="BJ994" i="1"/>
  <c r="BJ995" i="1"/>
  <c r="BJ996" i="1"/>
  <c r="BJ997" i="1"/>
  <c r="BJ998" i="1"/>
  <c r="BJ999" i="1"/>
  <c r="BJ1000" i="1"/>
  <c r="BJ1001" i="1"/>
  <c r="BJ1002" i="1"/>
  <c r="BJ1003" i="1"/>
  <c r="BJ1004" i="1"/>
  <c r="BJ1005" i="1"/>
  <c r="BJ1006" i="1"/>
  <c r="BJ1007" i="1"/>
  <c r="BJ1008" i="1"/>
  <c r="BJ1009" i="1"/>
  <c r="BJ1010" i="1"/>
  <c r="BJ1011" i="1"/>
  <c r="BJ1012" i="1"/>
  <c r="BJ1013" i="1"/>
  <c r="BJ1014" i="1"/>
  <c r="BJ1015" i="1"/>
  <c r="BJ1016" i="1"/>
  <c r="BJ1017" i="1"/>
  <c r="BJ1018" i="1"/>
  <c r="BJ1019" i="1"/>
  <c r="BJ1020" i="1"/>
  <c r="BJ1021" i="1"/>
  <c r="BJ1022" i="1"/>
  <c r="BJ1023" i="1"/>
  <c r="BJ1024" i="1"/>
  <c r="BJ1025" i="1"/>
  <c r="BJ1026" i="1"/>
  <c r="BJ1027" i="1"/>
  <c r="BJ1028" i="1"/>
  <c r="BJ1029" i="1"/>
  <c r="BJ1030" i="1"/>
  <c r="BJ1031" i="1"/>
  <c r="BJ1032" i="1"/>
  <c r="BJ1033" i="1"/>
  <c r="BJ1034" i="1"/>
  <c r="BJ1035" i="1"/>
  <c r="BJ1036" i="1"/>
  <c r="BJ1037" i="1"/>
  <c r="BJ1038" i="1"/>
  <c r="BJ1039" i="1"/>
  <c r="BJ1040" i="1"/>
  <c r="BJ1041" i="1"/>
  <c r="BJ1042" i="1"/>
  <c r="BJ1043" i="1"/>
  <c r="BJ1044" i="1"/>
  <c r="BJ1045" i="1"/>
  <c r="BJ1046" i="1"/>
  <c r="BJ1047" i="1"/>
  <c r="BJ1048" i="1"/>
  <c r="BJ1049" i="1"/>
  <c r="BJ1050" i="1"/>
  <c r="BJ1051" i="1"/>
  <c r="BJ1052" i="1"/>
  <c r="BJ1053" i="1"/>
  <c r="BJ1054" i="1"/>
  <c r="BJ1055" i="1"/>
  <c r="BJ1056" i="1"/>
  <c r="BJ1057" i="1"/>
  <c r="BJ1058" i="1"/>
  <c r="BJ1059" i="1"/>
  <c r="BJ1060" i="1"/>
  <c r="BJ1061" i="1"/>
  <c r="BJ1062" i="1"/>
  <c r="BJ1063" i="1"/>
  <c r="BJ1064" i="1"/>
  <c r="BJ1065" i="1"/>
  <c r="BJ1066" i="1"/>
  <c r="BJ1067" i="1"/>
  <c r="BJ1068" i="1"/>
  <c r="BJ1069" i="1"/>
  <c r="BJ1070" i="1"/>
  <c r="BJ1071" i="1"/>
  <c r="BJ1072" i="1"/>
  <c r="BJ1073" i="1"/>
  <c r="BJ1074" i="1"/>
  <c r="BJ1075" i="1"/>
  <c r="BJ1076" i="1"/>
  <c r="BJ1077" i="1"/>
  <c r="BJ1078" i="1"/>
  <c r="BJ1079" i="1"/>
  <c r="BJ1080" i="1"/>
  <c r="BJ1081" i="1"/>
  <c r="BJ1082" i="1"/>
  <c r="BJ1083" i="1"/>
  <c r="BJ1084" i="1"/>
  <c r="BJ1085" i="1"/>
  <c r="BJ1086" i="1"/>
  <c r="BJ1087" i="1"/>
  <c r="BJ1088" i="1"/>
  <c r="BJ1089" i="1"/>
  <c r="BJ1090" i="1"/>
  <c r="BJ1091" i="1"/>
  <c r="BJ1092" i="1"/>
  <c r="BJ1093" i="1"/>
  <c r="BJ1094" i="1"/>
  <c r="BJ1095" i="1"/>
  <c r="BJ1096" i="1"/>
  <c r="BJ1097" i="1"/>
  <c r="BJ1098" i="1"/>
  <c r="BJ1099" i="1"/>
  <c r="BJ1100" i="1"/>
  <c r="BJ1101" i="1"/>
  <c r="BJ1102" i="1"/>
  <c r="BJ1103" i="1"/>
  <c r="BJ1104" i="1"/>
  <c r="BJ1105" i="1"/>
  <c r="BJ1106" i="1"/>
  <c r="BJ1107" i="1"/>
  <c r="BJ1108" i="1"/>
  <c r="BJ1109" i="1"/>
  <c r="BJ1110" i="1"/>
  <c r="BJ1111" i="1"/>
  <c r="BJ1112" i="1"/>
  <c r="BJ1113" i="1"/>
  <c r="BJ1114" i="1"/>
  <c r="BJ1115" i="1"/>
  <c r="BJ1116" i="1"/>
  <c r="BJ1117" i="1"/>
  <c r="BJ1118" i="1"/>
  <c r="BJ1119" i="1"/>
  <c r="BJ1120" i="1"/>
  <c r="BJ1121" i="1"/>
  <c r="BJ1122" i="1"/>
  <c r="BJ1123" i="1"/>
  <c r="BJ1124" i="1"/>
  <c r="BJ1125" i="1"/>
  <c r="BJ1126" i="1"/>
  <c r="BJ1127" i="1"/>
  <c r="BJ1128" i="1"/>
  <c r="BJ1129" i="1"/>
  <c r="BJ1130" i="1"/>
  <c r="BJ1131" i="1"/>
  <c r="BJ1132" i="1"/>
  <c r="BJ1133" i="1"/>
  <c r="BJ1134" i="1"/>
  <c r="BJ1135" i="1"/>
  <c r="BJ1136" i="1"/>
  <c r="BJ1137" i="1"/>
  <c r="BJ1138" i="1"/>
  <c r="BJ1139" i="1"/>
  <c r="BJ1140" i="1"/>
  <c r="BJ1141" i="1"/>
  <c r="BJ1142" i="1"/>
  <c r="BJ1143" i="1"/>
  <c r="BJ1144" i="1"/>
  <c r="BJ1145" i="1"/>
  <c r="BJ1146" i="1"/>
  <c r="BJ1147" i="1"/>
  <c r="BJ1148" i="1"/>
  <c r="BJ1149" i="1"/>
  <c r="BJ1150" i="1"/>
  <c r="BJ1151" i="1"/>
  <c r="BJ1152" i="1"/>
  <c r="BJ1153" i="1"/>
  <c r="BJ1154" i="1"/>
  <c r="BJ1155" i="1"/>
  <c r="BJ1156" i="1"/>
  <c r="BJ1157" i="1"/>
  <c r="BJ1158" i="1"/>
  <c r="BJ1159" i="1"/>
  <c r="BJ1160" i="1"/>
  <c r="BJ1161" i="1"/>
  <c r="BJ1162" i="1"/>
  <c r="BJ1163" i="1"/>
  <c r="BJ1164" i="1"/>
  <c r="BJ1165" i="1"/>
  <c r="BJ1166" i="1"/>
  <c r="BJ1167" i="1"/>
  <c r="BJ1168" i="1"/>
  <c r="BJ1169" i="1"/>
  <c r="BJ1170" i="1"/>
  <c r="BJ1171" i="1"/>
  <c r="BJ1172" i="1"/>
  <c r="BJ1173" i="1"/>
  <c r="BJ1174" i="1"/>
  <c r="BJ1175" i="1"/>
  <c r="BJ1176" i="1"/>
  <c r="BJ1177" i="1"/>
  <c r="BJ1178" i="1"/>
  <c r="BJ1179" i="1"/>
  <c r="BJ1180" i="1"/>
  <c r="BJ1181" i="1"/>
  <c r="BJ1182" i="1"/>
  <c r="BJ1183" i="1"/>
  <c r="BJ1184" i="1"/>
  <c r="BJ1185" i="1"/>
  <c r="BJ1186" i="1"/>
  <c r="BJ1187" i="1"/>
  <c r="BJ1188" i="1"/>
  <c r="BJ1189" i="1"/>
  <c r="BJ1190" i="1"/>
  <c r="BJ1191" i="1"/>
  <c r="BJ1192" i="1"/>
  <c r="BJ1193" i="1"/>
  <c r="BJ1194" i="1"/>
  <c r="BJ1195" i="1"/>
  <c r="BJ1196" i="1"/>
  <c r="BJ1197" i="1"/>
  <c r="BJ1198" i="1"/>
  <c r="BJ1199" i="1"/>
  <c r="BJ1200" i="1"/>
  <c r="BJ1201" i="1"/>
  <c r="BJ1202" i="1"/>
  <c r="BJ1203" i="1"/>
  <c r="BJ1204" i="1"/>
  <c r="BJ1205" i="1"/>
  <c r="BJ1206" i="1"/>
  <c r="BJ1207" i="1"/>
  <c r="BJ1208" i="1"/>
  <c r="BJ1209" i="1"/>
  <c r="BJ1210" i="1"/>
  <c r="BJ1211" i="1"/>
  <c r="BJ1212" i="1"/>
  <c r="BJ1213" i="1"/>
  <c r="BJ1214" i="1"/>
  <c r="BJ1215" i="1"/>
  <c r="BJ1216" i="1"/>
  <c r="BJ1217" i="1"/>
  <c r="BJ1218" i="1"/>
  <c r="BJ1219" i="1"/>
  <c r="BJ1220" i="1"/>
  <c r="BJ1221" i="1"/>
  <c r="BJ1222" i="1"/>
  <c r="BJ1223" i="1"/>
  <c r="BJ1224" i="1"/>
  <c r="BJ1225" i="1"/>
  <c r="BJ1226" i="1"/>
  <c r="BJ1227" i="1"/>
  <c r="BJ1228" i="1"/>
  <c r="BJ1229" i="1"/>
  <c r="BJ1230" i="1"/>
  <c r="BJ1231" i="1"/>
  <c r="BJ1232" i="1"/>
  <c r="BJ1233" i="1"/>
  <c r="BJ1234" i="1"/>
  <c r="BJ1235" i="1"/>
  <c r="BJ1236" i="1"/>
  <c r="BJ1237" i="1"/>
  <c r="BJ1238" i="1"/>
  <c r="BJ1239" i="1"/>
  <c r="BJ1240" i="1"/>
  <c r="BJ1241" i="1"/>
  <c r="BJ1242" i="1"/>
  <c r="BJ1243" i="1"/>
  <c r="BJ1244" i="1"/>
  <c r="BJ1245" i="1"/>
  <c r="BJ1246" i="1"/>
  <c r="BJ1247" i="1"/>
  <c r="BJ1248" i="1"/>
  <c r="BJ1249" i="1"/>
  <c r="BJ1250" i="1"/>
  <c r="BJ1251" i="1"/>
  <c r="BJ1252" i="1"/>
  <c r="BJ1253" i="1"/>
  <c r="BJ1254" i="1"/>
  <c r="BJ1255" i="1"/>
  <c r="BJ1256" i="1"/>
  <c r="BJ1257" i="1"/>
  <c r="BJ1258" i="1"/>
  <c r="BJ1259" i="1"/>
  <c r="BJ1260" i="1"/>
  <c r="BJ1261" i="1"/>
  <c r="BJ1262" i="1"/>
  <c r="BJ1263" i="1"/>
  <c r="BJ1264" i="1"/>
  <c r="BJ1265" i="1"/>
  <c r="BJ1266" i="1"/>
  <c r="BJ1267" i="1"/>
  <c r="BJ1268" i="1"/>
  <c r="BJ1269" i="1"/>
  <c r="BJ1270" i="1"/>
  <c r="BJ1271" i="1"/>
  <c r="BJ1272" i="1"/>
  <c r="BJ1273" i="1"/>
  <c r="BJ1274" i="1"/>
  <c r="BJ1275" i="1"/>
  <c r="BJ1276" i="1"/>
  <c r="BJ1277" i="1"/>
  <c r="BJ1278" i="1"/>
  <c r="BJ1279" i="1"/>
  <c r="BJ1280" i="1"/>
  <c r="BJ1281" i="1"/>
  <c r="BJ1282" i="1"/>
  <c r="BJ1283" i="1"/>
  <c r="BJ1284" i="1"/>
  <c r="BJ1285" i="1"/>
  <c r="BJ1286" i="1"/>
  <c r="BJ1287" i="1"/>
  <c r="BJ1288" i="1"/>
  <c r="BJ1289" i="1"/>
  <c r="BJ1290" i="1"/>
  <c r="BJ1291" i="1"/>
  <c r="BJ1292" i="1"/>
  <c r="BJ1293" i="1"/>
  <c r="BJ1294" i="1"/>
  <c r="BJ1295" i="1"/>
  <c r="BJ1296" i="1"/>
  <c r="BJ1297" i="1"/>
  <c r="BJ1298" i="1"/>
  <c r="BJ1299" i="1"/>
  <c r="BJ1300" i="1"/>
  <c r="BJ1301" i="1"/>
  <c r="BJ1302" i="1"/>
  <c r="BJ1303" i="1"/>
  <c r="BJ1304" i="1"/>
  <c r="BJ1305" i="1"/>
  <c r="BJ1306" i="1"/>
  <c r="BJ1307" i="1"/>
  <c r="BJ1308" i="1"/>
  <c r="BJ1309" i="1"/>
  <c r="BJ1310" i="1"/>
  <c r="BJ1311" i="1"/>
  <c r="BJ1312" i="1"/>
  <c r="BJ1313" i="1"/>
  <c r="BJ1314" i="1"/>
  <c r="BJ1315" i="1"/>
  <c r="BJ1316" i="1"/>
  <c r="BJ1317" i="1"/>
  <c r="BJ1318" i="1"/>
  <c r="BJ1319" i="1"/>
  <c r="BJ1320" i="1"/>
  <c r="BJ1321" i="1"/>
  <c r="BJ1322" i="1"/>
  <c r="BJ1323" i="1"/>
  <c r="BJ1324" i="1"/>
  <c r="BJ1325" i="1"/>
  <c r="BJ1326" i="1"/>
  <c r="BJ1327" i="1"/>
  <c r="BJ1328" i="1"/>
  <c r="BJ1329" i="1"/>
  <c r="BJ1330" i="1"/>
  <c r="BJ1331" i="1"/>
  <c r="BJ1332" i="1"/>
  <c r="BJ1333" i="1"/>
  <c r="BJ1334" i="1"/>
  <c r="BJ1335" i="1"/>
  <c r="BJ1336" i="1"/>
  <c r="BJ1337" i="1"/>
  <c r="BJ1338" i="1"/>
  <c r="BJ1339" i="1"/>
  <c r="BJ1340" i="1"/>
  <c r="BJ1341" i="1"/>
  <c r="BJ1342" i="1"/>
  <c r="BJ1343" i="1"/>
  <c r="BJ1344" i="1"/>
  <c r="BJ1345" i="1"/>
  <c r="BJ1346" i="1"/>
  <c r="BJ1347" i="1"/>
  <c r="BJ1348" i="1"/>
  <c r="BJ1349" i="1"/>
  <c r="BJ1350" i="1"/>
  <c r="BJ1351" i="1"/>
  <c r="BJ1352" i="1"/>
  <c r="BJ1353" i="1"/>
  <c r="BJ1354" i="1"/>
  <c r="BJ1355" i="1"/>
  <c r="BJ1356" i="1"/>
  <c r="BJ1357" i="1"/>
  <c r="BJ1358" i="1"/>
  <c r="BJ1359" i="1"/>
  <c r="BJ1360" i="1"/>
  <c r="BJ1361" i="1"/>
  <c r="BJ1362" i="1"/>
  <c r="BJ1363" i="1"/>
  <c r="BJ1364" i="1"/>
  <c r="BJ1365" i="1"/>
  <c r="BJ1366" i="1"/>
  <c r="BJ1367" i="1"/>
  <c r="BJ1368" i="1"/>
  <c r="BJ1369" i="1"/>
  <c r="BJ1370" i="1"/>
  <c r="BJ1371" i="1"/>
  <c r="BJ1372" i="1"/>
  <c r="BJ1373" i="1"/>
  <c r="BJ1374" i="1"/>
  <c r="BJ1375" i="1"/>
  <c r="BJ1376" i="1"/>
  <c r="BJ1377" i="1"/>
  <c r="BJ1378" i="1"/>
  <c r="BJ1379" i="1"/>
  <c r="BJ1380" i="1"/>
  <c r="BJ1381" i="1"/>
  <c r="BJ1382" i="1"/>
  <c r="BJ1383" i="1"/>
  <c r="BJ1384" i="1"/>
  <c r="BJ1385" i="1"/>
  <c r="BJ1386" i="1"/>
  <c r="BJ1387" i="1"/>
  <c r="BJ1388" i="1"/>
  <c r="BJ1389" i="1"/>
  <c r="BJ1390" i="1"/>
  <c r="BJ1391" i="1"/>
  <c r="BJ1392" i="1"/>
  <c r="BJ1393" i="1"/>
  <c r="BJ1394" i="1"/>
  <c r="BJ1395" i="1"/>
  <c r="BJ1396" i="1"/>
  <c r="BJ1397" i="1"/>
  <c r="BJ1398" i="1"/>
  <c r="BJ1399" i="1"/>
  <c r="BJ1400" i="1"/>
  <c r="BJ1401" i="1"/>
  <c r="BJ1402" i="1"/>
  <c r="BJ1403" i="1"/>
  <c r="BJ1404" i="1"/>
  <c r="BJ1405" i="1"/>
  <c r="BJ1406" i="1"/>
  <c r="BJ1407" i="1"/>
  <c r="BJ1408" i="1"/>
  <c r="BJ1409" i="1"/>
  <c r="BJ1410" i="1"/>
  <c r="BJ1411" i="1"/>
  <c r="BJ1412" i="1"/>
  <c r="BJ1413" i="1"/>
  <c r="BJ1414" i="1"/>
  <c r="BJ1415" i="1"/>
  <c r="BJ1416" i="1"/>
  <c r="BJ1417" i="1"/>
  <c r="BJ1418" i="1"/>
  <c r="BJ1419" i="1"/>
  <c r="BJ1420" i="1"/>
  <c r="BJ1421" i="1"/>
  <c r="BJ1422" i="1"/>
  <c r="BJ1423" i="1"/>
  <c r="BJ1424" i="1"/>
  <c r="BJ1425" i="1"/>
  <c r="BJ1426" i="1"/>
  <c r="BJ1427" i="1"/>
  <c r="BJ1428" i="1"/>
  <c r="BJ1429" i="1"/>
  <c r="BJ1430" i="1"/>
  <c r="BJ1431" i="1"/>
  <c r="BJ1432" i="1"/>
  <c r="BJ1433" i="1"/>
  <c r="BJ1434" i="1"/>
  <c r="BJ1435" i="1"/>
  <c r="BJ1436" i="1"/>
  <c r="BJ1437" i="1"/>
  <c r="BJ1438" i="1"/>
  <c r="BJ1439" i="1"/>
  <c r="BJ1440" i="1"/>
  <c r="BJ1441" i="1"/>
  <c r="BJ1442" i="1"/>
  <c r="BJ1443" i="1"/>
  <c r="BJ1444" i="1"/>
  <c r="BJ1445" i="1"/>
  <c r="BJ1446" i="1"/>
  <c r="BJ1447" i="1"/>
  <c r="BJ1448" i="1"/>
  <c r="BJ1449" i="1"/>
  <c r="BJ1450" i="1"/>
  <c r="BJ1451" i="1"/>
  <c r="BJ1452" i="1"/>
  <c r="BJ1453" i="1"/>
  <c r="BJ1454" i="1"/>
  <c r="BJ1455" i="1"/>
  <c r="BJ1456" i="1"/>
  <c r="BJ1457" i="1"/>
  <c r="BJ1458" i="1"/>
  <c r="BJ1459" i="1"/>
  <c r="BJ1460" i="1"/>
  <c r="BJ1461" i="1"/>
  <c r="BJ1462" i="1"/>
  <c r="BJ1463" i="1"/>
  <c r="BJ1464" i="1"/>
  <c r="BJ1465" i="1"/>
  <c r="BJ1466" i="1"/>
  <c r="BJ1467" i="1"/>
  <c r="BJ1468" i="1"/>
  <c r="BJ1469" i="1"/>
  <c r="BJ1470" i="1"/>
  <c r="BJ1471" i="1"/>
  <c r="BJ1472" i="1"/>
  <c r="BJ1473" i="1"/>
  <c r="BJ1474" i="1"/>
  <c r="BJ1475" i="1"/>
  <c r="BJ1476" i="1"/>
  <c r="BJ1477" i="1"/>
  <c r="BJ1478" i="1"/>
  <c r="BJ1479" i="1"/>
  <c r="BJ1480" i="1"/>
  <c r="BJ1481" i="1"/>
  <c r="BJ1482" i="1"/>
  <c r="BJ1483" i="1"/>
  <c r="BJ1484" i="1"/>
  <c r="BJ1485" i="1"/>
  <c r="BJ1486" i="1"/>
  <c r="BJ1487" i="1"/>
  <c r="BJ1488" i="1"/>
  <c r="BJ1489" i="1"/>
  <c r="BJ1490" i="1"/>
  <c r="BJ1491" i="1"/>
  <c r="BJ1492" i="1"/>
  <c r="BJ1493" i="1"/>
  <c r="BJ1494" i="1"/>
  <c r="BJ1495" i="1"/>
  <c r="BJ1496" i="1"/>
  <c r="BJ1497" i="1"/>
  <c r="BJ1498" i="1"/>
  <c r="BJ1499" i="1"/>
  <c r="BJ1500" i="1"/>
  <c r="BJ1501" i="1"/>
  <c r="BJ1502" i="1"/>
  <c r="BJ1503" i="1"/>
  <c r="BJ1504" i="1"/>
  <c r="BJ1505" i="1"/>
  <c r="BJ1506" i="1"/>
  <c r="BJ1507" i="1"/>
  <c r="BJ1508" i="1"/>
  <c r="BJ1509" i="1"/>
  <c r="BJ1510" i="1"/>
  <c r="BJ1511" i="1"/>
  <c r="BJ1512" i="1"/>
  <c r="BJ1513" i="1"/>
  <c r="BJ1514" i="1"/>
  <c r="BJ1515" i="1"/>
  <c r="BJ1516" i="1"/>
  <c r="BJ1517" i="1"/>
  <c r="BJ1518" i="1"/>
  <c r="BJ1519" i="1"/>
  <c r="BJ1520" i="1"/>
  <c r="BJ1521" i="1"/>
  <c r="BJ1522" i="1"/>
  <c r="BJ1523" i="1"/>
  <c r="BJ1524" i="1"/>
  <c r="BJ1525" i="1"/>
  <c r="BJ1526" i="1"/>
  <c r="BJ1527" i="1"/>
  <c r="BJ1528" i="1"/>
  <c r="BJ1529" i="1"/>
  <c r="BJ1530" i="1"/>
  <c r="BJ1531" i="1"/>
  <c r="BJ1532" i="1"/>
  <c r="BJ1533" i="1"/>
  <c r="BJ1534" i="1"/>
  <c r="BJ1535" i="1"/>
  <c r="BJ1536" i="1"/>
  <c r="BJ1537" i="1"/>
  <c r="BJ1538" i="1"/>
  <c r="BJ1539" i="1"/>
  <c r="BJ1540" i="1"/>
  <c r="BJ1541" i="1"/>
  <c r="BJ1542" i="1"/>
  <c r="BJ1543" i="1"/>
  <c r="BJ1544" i="1"/>
  <c r="BJ1545" i="1"/>
  <c r="BJ1546" i="1"/>
  <c r="BJ1547" i="1"/>
  <c r="BJ1548" i="1"/>
  <c r="BJ1549" i="1"/>
  <c r="BJ1550" i="1"/>
  <c r="BJ1551" i="1"/>
  <c r="BJ1552" i="1"/>
  <c r="BJ1553" i="1"/>
  <c r="BJ1554" i="1"/>
  <c r="BJ1555" i="1"/>
  <c r="BJ1556" i="1"/>
  <c r="BJ1557" i="1"/>
  <c r="BJ1558" i="1"/>
  <c r="BJ1559" i="1"/>
  <c r="BJ1560" i="1"/>
  <c r="BJ1561" i="1"/>
  <c r="BJ1562" i="1"/>
  <c r="BJ1563" i="1"/>
  <c r="BJ1564" i="1"/>
  <c r="BJ1565" i="1"/>
  <c r="BJ1566" i="1"/>
  <c r="BJ1567" i="1"/>
  <c r="BJ1568" i="1"/>
  <c r="BJ1569" i="1"/>
  <c r="BJ1570" i="1"/>
  <c r="BJ1571" i="1"/>
  <c r="BJ1572" i="1"/>
  <c r="BJ1573" i="1"/>
  <c r="BJ1574" i="1"/>
  <c r="BJ1575" i="1"/>
  <c r="BJ1576" i="1"/>
  <c r="BJ1577" i="1"/>
  <c r="BJ1578" i="1"/>
  <c r="BJ1579" i="1"/>
  <c r="BJ1580" i="1"/>
  <c r="BJ1581" i="1"/>
  <c r="BJ1582" i="1"/>
  <c r="BJ1583" i="1"/>
  <c r="BJ1584" i="1"/>
  <c r="BJ1585" i="1"/>
  <c r="BJ1586" i="1"/>
  <c r="BJ1587" i="1"/>
  <c r="BJ1588" i="1"/>
  <c r="BJ1589" i="1"/>
  <c r="BJ1590" i="1"/>
  <c r="BJ1591" i="1"/>
  <c r="BJ1592" i="1"/>
  <c r="BJ1593" i="1"/>
  <c r="BJ1594" i="1"/>
  <c r="BJ1595" i="1"/>
  <c r="BJ1596" i="1"/>
  <c r="BJ1597" i="1"/>
  <c r="BJ1598" i="1"/>
  <c r="BJ1599" i="1"/>
  <c r="BJ1600" i="1"/>
  <c r="BJ1601" i="1"/>
  <c r="BJ1602" i="1"/>
  <c r="BJ1603" i="1"/>
  <c r="BJ1604" i="1"/>
  <c r="BJ1605" i="1"/>
  <c r="BJ1606" i="1"/>
  <c r="BJ1607" i="1"/>
  <c r="BJ1608" i="1"/>
  <c r="BJ1609" i="1"/>
  <c r="BJ1610" i="1"/>
  <c r="BJ1611" i="1"/>
  <c r="BJ1612" i="1"/>
  <c r="BJ1613" i="1"/>
  <c r="BJ1614" i="1"/>
  <c r="BJ1615" i="1"/>
  <c r="BJ1616" i="1"/>
  <c r="BJ1617" i="1"/>
  <c r="BJ1618" i="1"/>
  <c r="BJ1619" i="1"/>
  <c r="BJ1620" i="1"/>
  <c r="BJ1621" i="1"/>
  <c r="BJ1622" i="1"/>
  <c r="BJ1623" i="1"/>
  <c r="BJ1624" i="1"/>
  <c r="BJ1625" i="1"/>
  <c r="BJ1626" i="1"/>
  <c r="BJ1627" i="1"/>
  <c r="BJ1628" i="1"/>
  <c r="BJ1629" i="1"/>
  <c r="BJ1630" i="1"/>
  <c r="BJ1631" i="1"/>
  <c r="BJ1632" i="1"/>
  <c r="BJ1633" i="1"/>
  <c r="BJ1634" i="1"/>
  <c r="BJ1635" i="1"/>
  <c r="BJ1636" i="1"/>
  <c r="BJ1637" i="1"/>
  <c r="BJ1638" i="1"/>
  <c r="BJ1639" i="1"/>
  <c r="BJ1640" i="1"/>
  <c r="BJ1641" i="1"/>
  <c r="BJ1642" i="1"/>
  <c r="BJ1643" i="1"/>
  <c r="BJ1644" i="1"/>
  <c r="BJ1645" i="1"/>
  <c r="BJ1646" i="1"/>
  <c r="BJ1647" i="1"/>
  <c r="BJ1648" i="1"/>
  <c r="BJ1649" i="1"/>
  <c r="BJ1650" i="1"/>
  <c r="BJ1651" i="1"/>
  <c r="BJ1652" i="1"/>
  <c r="BJ1653" i="1"/>
  <c r="BJ1654" i="1"/>
  <c r="BJ1655" i="1"/>
  <c r="BJ1656" i="1"/>
  <c r="BJ1657" i="1"/>
  <c r="BJ1658" i="1"/>
  <c r="BJ1659" i="1"/>
  <c r="BJ1660" i="1"/>
  <c r="BJ1661" i="1"/>
  <c r="BJ1662" i="1"/>
  <c r="BJ1663" i="1"/>
  <c r="BJ1664" i="1"/>
  <c r="BJ1665" i="1"/>
  <c r="BJ1666" i="1"/>
  <c r="BJ1667" i="1"/>
  <c r="BJ1668" i="1"/>
  <c r="BJ1669" i="1"/>
  <c r="BJ1670" i="1"/>
  <c r="BJ1671" i="1"/>
  <c r="BJ1672" i="1"/>
  <c r="BJ1673" i="1"/>
  <c r="BJ1674" i="1"/>
  <c r="BJ1675" i="1"/>
  <c r="BJ1676" i="1"/>
  <c r="BJ1677" i="1"/>
  <c r="BJ1678" i="1"/>
  <c r="BJ1679" i="1"/>
  <c r="BJ1680" i="1"/>
  <c r="BJ1681" i="1"/>
  <c r="BJ1682" i="1"/>
  <c r="BJ1683" i="1"/>
  <c r="BJ1684" i="1"/>
  <c r="BJ1685" i="1"/>
  <c r="BJ1686" i="1"/>
  <c r="BJ1687" i="1"/>
  <c r="BJ1688" i="1"/>
  <c r="BJ1689" i="1"/>
  <c r="BJ1690" i="1"/>
  <c r="BJ1691" i="1"/>
  <c r="BJ1692" i="1"/>
  <c r="BJ1693" i="1"/>
  <c r="BJ1694" i="1"/>
  <c r="BJ1695" i="1"/>
  <c r="BJ1696" i="1"/>
  <c r="BJ1697" i="1"/>
  <c r="BJ1698" i="1"/>
  <c r="BJ1699" i="1"/>
  <c r="BJ1700" i="1"/>
  <c r="BJ1701" i="1"/>
  <c r="BJ1702" i="1"/>
  <c r="BJ1703" i="1"/>
  <c r="BJ1704" i="1"/>
  <c r="BJ1705" i="1"/>
  <c r="BJ1706" i="1"/>
  <c r="BJ1707" i="1"/>
  <c r="BJ1708" i="1"/>
  <c r="BJ1709" i="1"/>
  <c r="BJ1710" i="1"/>
  <c r="BJ1711" i="1"/>
  <c r="BJ1712" i="1"/>
  <c r="BJ1713" i="1"/>
  <c r="BJ1714" i="1"/>
  <c r="BJ1715" i="1"/>
  <c r="BJ1716" i="1"/>
  <c r="BJ1717" i="1"/>
  <c r="BJ1718" i="1"/>
  <c r="BJ1719" i="1"/>
  <c r="BJ1720" i="1"/>
  <c r="BJ1721" i="1"/>
  <c r="BJ1722" i="1"/>
  <c r="BJ1723" i="1"/>
  <c r="BJ1724" i="1"/>
  <c r="BJ1725" i="1"/>
  <c r="BJ1726" i="1"/>
  <c r="BJ1727" i="1"/>
  <c r="BJ1728" i="1"/>
  <c r="BJ1729" i="1"/>
  <c r="BJ1730" i="1"/>
  <c r="BJ1731" i="1"/>
  <c r="BJ1732" i="1"/>
  <c r="BJ1733" i="1"/>
  <c r="BJ1734" i="1"/>
  <c r="BJ1735" i="1"/>
  <c r="BJ1736" i="1"/>
  <c r="BJ1737" i="1"/>
  <c r="BJ1738" i="1"/>
  <c r="BJ1739" i="1"/>
  <c r="BJ1740" i="1"/>
  <c r="BJ1741" i="1"/>
  <c r="BJ1742" i="1"/>
  <c r="BJ1743" i="1"/>
  <c r="BJ1744" i="1"/>
  <c r="BJ1745" i="1"/>
  <c r="BJ1746" i="1"/>
  <c r="BJ1747" i="1"/>
  <c r="BJ1748" i="1"/>
  <c r="BJ1749" i="1"/>
  <c r="BJ1750" i="1"/>
  <c r="BJ1751" i="1"/>
  <c r="BJ1752" i="1"/>
  <c r="BJ1753" i="1"/>
  <c r="BJ1754" i="1"/>
  <c r="BJ1755" i="1"/>
  <c r="BJ1756" i="1"/>
  <c r="BJ1757" i="1"/>
  <c r="BJ1758" i="1"/>
  <c r="BJ1759" i="1"/>
  <c r="BJ1760" i="1"/>
  <c r="BJ1761" i="1"/>
  <c r="BJ1762" i="1"/>
  <c r="BJ1763" i="1"/>
  <c r="BJ1764" i="1"/>
  <c r="BJ1765" i="1"/>
  <c r="BJ1766" i="1"/>
  <c r="BJ1767" i="1"/>
  <c r="BJ1768" i="1"/>
  <c r="BJ1769" i="1"/>
  <c r="BJ1770" i="1"/>
  <c r="BJ1771" i="1"/>
  <c r="BJ1772" i="1"/>
  <c r="BJ1773" i="1"/>
  <c r="BJ1774" i="1"/>
  <c r="BJ1775" i="1"/>
  <c r="BJ1776" i="1"/>
  <c r="BJ1777" i="1"/>
  <c r="BJ1778" i="1"/>
  <c r="BJ1779" i="1"/>
  <c r="BJ1780" i="1"/>
  <c r="BJ1781" i="1"/>
  <c r="BJ1782" i="1"/>
  <c r="BJ1783" i="1"/>
  <c r="BJ1784" i="1"/>
  <c r="BJ1785" i="1"/>
  <c r="BJ1786" i="1"/>
  <c r="BJ1787" i="1"/>
  <c r="BJ1788" i="1"/>
  <c r="BJ1789" i="1"/>
  <c r="BJ1790" i="1"/>
  <c r="BJ1791" i="1"/>
  <c r="BJ1792" i="1"/>
  <c r="BJ1793" i="1"/>
  <c r="BJ1794" i="1"/>
  <c r="BJ1795" i="1"/>
  <c r="BJ1796" i="1"/>
  <c r="BJ1797" i="1"/>
  <c r="BJ1798" i="1"/>
  <c r="BJ1799" i="1"/>
  <c r="BJ1800" i="1"/>
  <c r="BJ1801" i="1"/>
  <c r="BJ1802" i="1"/>
  <c r="BJ1803" i="1"/>
  <c r="BJ1804" i="1"/>
  <c r="BJ1805" i="1"/>
  <c r="BJ1806" i="1"/>
  <c r="BJ1807" i="1"/>
  <c r="BJ1808" i="1"/>
  <c r="BJ1809" i="1"/>
  <c r="BJ1810" i="1"/>
  <c r="BJ1811" i="1"/>
  <c r="BJ1812" i="1"/>
  <c r="BJ1813" i="1"/>
  <c r="BJ1814" i="1"/>
  <c r="BJ1815" i="1"/>
  <c r="BJ1816" i="1"/>
  <c r="BJ1817" i="1"/>
  <c r="BJ1818" i="1"/>
  <c r="BJ1819" i="1"/>
  <c r="BJ1820" i="1"/>
  <c r="BJ1821" i="1"/>
  <c r="BJ1822" i="1"/>
  <c r="BJ1823" i="1"/>
  <c r="BJ1824" i="1"/>
  <c r="BJ1825" i="1"/>
  <c r="BJ1826" i="1"/>
  <c r="BJ1827" i="1"/>
  <c r="BJ1828" i="1"/>
  <c r="BJ1829" i="1"/>
  <c r="BJ1830" i="1"/>
  <c r="BJ1831" i="1"/>
  <c r="BJ1832" i="1"/>
  <c r="BJ1833" i="1"/>
  <c r="BJ1834" i="1"/>
  <c r="BJ1835" i="1"/>
  <c r="BJ1836" i="1"/>
  <c r="BJ1837" i="1"/>
  <c r="BJ1838" i="1"/>
  <c r="BJ1839" i="1"/>
  <c r="BJ1840" i="1"/>
  <c r="BJ1841" i="1"/>
  <c r="BJ1842" i="1"/>
  <c r="BJ1843" i="1"/>
  <c r="BJ1844" i="1"/>
  <c r="BJ1845" i="1"/>
  <c r="BJ1846" i="1"/>
  <c r="BJ1847" i="1"/>
  <c r="BJ1848" i="1"/>
  <c r="BJ1849" i="1"/>
  <c r="BJ1850" i="1"/>
  <c r="BJ1851" i="1"/>
  <c r="BJ1852" i="1"/>
  <c r="BJ1853" i="1"/>
  <c r="BJ1854" i="1"/>
  <c r="BJ1855" i="1"/>
  <c r="BJ1856" i="1"/>
  <c r="BJ1857" i="1"/>
  <c r="BJ1858" i="1"/>
  <c r="BJ1859" i="1"/>
  <c r="BJ1860" i="1"/>
  <c r="BJ1861" i="1"/>
  <c r="BJ1862" i="1"/>
  <c r="BJ1863" i="1"/>
  <c r="BJ1864" i="1"/>
  <c r="BJ1865" i="1"/>
  <c r="BJ1866" i="1"/>
  <c r="BJ1867" i="1"/>
  <c r="BJ1868" i="1"/>
  <c r="BJ1869" i="1"/>
  <c r="BJ1870" i="1"/>
  <c r="BJ1871" i="1"/>
  <c r="BJ1872" i="1"/>
  <c r="BJ1873" i="1"/>
  <c r="BJ1874" i="1"/>
  <c r="BJ1875" i="1"/>
  <c r="BJ1876" i="1"/>
  <c r="BJ1877" i="1"/>
  <c r="BJ1878" i="1"/>
  <c r="BJ1879" i="1"/>
  <c r="BJ1880" i="1"/>
  <c r="BJ1881" i="1"/>
  <c r="BJ1882" i="1"/>
  <c r="BJ1883" i="1"/>
  <c r="BJ1884" i="1"/>
  <c r="BJ1885" i="1"/>
  <c r="BJ1886" i="1"/>
  <c r="BJ1887" i="1"/>
  <c r="BJ1888" i="1"/>
  <c r="BJ1889" i="1"/>
  <c r="BJ1890" i="1"/>
  <c r="BJ1891" i="1"/>
  <c r="BJ1892" i="1"/>
  <c r="BJ1893" i="1"/>
  <c r="BJ1894" i="1"/>
  <c r="BJ1895" i="1"/>
  <c r="BJ1896" i="1"/>
  <c r="BJ1897" i="1"/>
  <c r="BJ1898" i="1"/>
  <c r="BJ1899" i="1"/>
  <c r="BJ1900" i="1"/>
  <c r="BJ1901" i="1"/>
  <c r="BJ1902" i="1"/>
  <c r="BJ1903" i="1"/>
  <c r="BJ1904" i="1"/>
  <c r="BJ1905" i="1"/>
  <c r="BJ1906" i="1"/>
  <c r="BJ1907" i="1"/>
  <c r="BJ1908" i="1"/>
  <c r="BJ1909" i="1"/>
  <c r="BJ1910" i="1"/>
  <c r="BJ1911" i="1"/>
  <c r="BJ1912" i="1"/>
  <c r="BJ1913" i="1"/>
  <c r="BJ1914" i="1"/>
  <c r="BJ1915" i="1"/>
  <c r="BJ1916" i="1"/>
  <c r="BJ1917" i="1"/>
  <c r="BJ1918" i="1"/>
  <c r="BJ1919" i="1"/>
  <c r="BJ1920" i="1"/>
  <c r="BJ1921" i="1"/>
  <c r="BJ1922" i="1"/>
  <c r="BJ1923" i="1"/>
  <c r="BJ1924" i="1"/>
  <c r="BJ1925" i="1"/>
  <c r="BJ1926" i="1"/>
  <c r="BJ1927" i="1"/>
  <c r="BJ1928" i="1"/>
  <c r="BJ1929" i="1"/>
  <c r="BJ1930" i="1"/>
  <c r="BJ1931" i="1"/>
  <c r="BJ1932" i="1"/>
  <c r="BJ1933" i="1"/>
  <c r="BJ1934" i="1"/>
  <c r="BJ1935" i="1"/>
  <c r="BJ1936" i="1"/>
  <c r="BJ1937" i="1"/>
  <c r="BJ1938" i="1"/>
  <c r="BJ1939" i="1"/>
  <c r="BJ1940" i="1"/>
  <c r="BJ1941" i="1"/>
  <c r="BJ1942" i="1"/>
  <c r="BJ1943" i="1"/>
  <c r="BJ1944" i="1"/>
  <c r="BJ1945" i="1"/>
  <c r="BJ1946" i="1"/>
  <c r="BJ1947" i="1"/>
  <c r="BJ1948" i="1"/>
  <c r="BJ1949" i="1"/>
  <c r="BJ1950" i="1"/>
  <c r="BJ1951" i="1"/>
  <c r="BJ1952" i="1"/>
  <c r="BJ1953" i="1"/>
  <c r="BJ1954" i="1"/>
  <c r="BJ1955" i="1"/>
  <c r="BJ1956" i="1"/>
  <c r="BJ1957" i="1"/>
  <c r="BJ1958" i="1"/>
  <c r="BJ1959" i="1"/>
  <c r="BJ1960" i="1"/>
  <c r="BJ1961" i="1"/>
  <c r="BJ1962" i="1"/>
  <c r="BJ1963" i="1"/>
  <c r="BJ1964" i="1"/>
  <c r="BJ1965" i="1"/>
  <c r="BJ1966" i="1"/>
  <c r="BJ1967" i="1"/>
  <c r="BJ1968" i="1"/>
  <c r="BJ1969" i="1"/>
  <c r="BJ1970" i="1"/>
  <c r="BJ1971" i="1"/>
  <c r="BJ1972" i="1"/>
  <c r="BJ1973" i="1"/>
  <c r="BJ1974" i="1"/>
  <c r="BJ1975" i="1"/>
  <c r="BJ1976" i="1"/>
  <c r="BJ1977" i="1"/>
  <c r="BJ1978" i="1"/>
  <c r="BJ1979" i="1"/>
  <c r="BJ1980" i="1"/>
  <c r="BJ1981" i="1"/>
  <c r="BJ1982" i="1"/>
  <c r="BJ1983" i="1"/>
  <c r="BJ1984" i="1"/>
  <c r="BJ1985" i="1"/>
  <c r="BJ1986" i="1"/>
  <c r="BJ1987" i="1"/>
  <c r="BJ1988" i="1"/>
  <c r="BJ1989" i="1"/>
  <c r="BJ1990" i="1"/>
  <c r="BJ1991" i="1"/>
  <c r="BJ1992" i="1"/>
  <c r="BJ1993" i="1"/>
  <c r="BJ1994" i="1"/>
  <c r="BJ1995" i="1"/>
  <c r="BJ1996" i="1"/>
  <c r="BJ1997" i="1"/>
  <c r="BJ1998" i="1"/>
  <c r="BJ1999" i="1"/>
  <c r="BJ2000" i="1"/>
  <c r="BJ2001" i="1"/>
  <c r="BJ2002" i="1"/>
  <c r="BJ2003" i="1"/>
  <c r="BJ2004" i="1"/>
  <c r="BJ2005" i="1"/>
  <c r="BJ2006" i="1"/>
  <c r="BJ2007" i="1"/>
  <c r="BJ2008" i="1"/>
  <c r="BJ2009" i="1"/>
  <c r="BJ2010" i="1"/>
  <c r="BJ2011" i="1"/>
  <c r="BJ2012" i="1"/>
  <c r="BJ2013" i="1"/>
  <c r="BJ2014" i="1"/>
  <c r="BJ2015" i="1"/>
  <c r="BJ2016" i="1"/>
  <c r="BJ2017" i="1"/>
  <c r="BJ2018" i="1"/>
  <c r="BJ2019" i="1"/>
  <c r="BJ2020" i="1"/>
  <c r="BJ2021" i="1"/>
  <c r="BJ2022" i="1"/>
  <c r="BJ2023" i="1"/>
  <c r="BJ2024" i="1"/>
  <c r="BJ2025" i="1"/>
  <c r="BJ2026" i="1"/>
  <c r="BJ2027" i="1"/>
  <c r="BJ2028" i="1"/>
  <c r="BJ2029" i="1"/>
  <c r="BJ2030" i="1"/>
  <c r="BJ2031" i="1"/>
  <c r="BJ2032" i="1"/>
  <c r="BJ2033" i="1"/>
  <c r="BJ2034" i="1"/>
  <c r="BJ2035" i="1"/>
  <c r="BJ2036" i="1"/>
  <c r="BJ2037" i="1"/>
  <c r="BJ2038" i="1"/>
  <c r="BJ2039" i="1"/>
  <c r="BJ2040" i="1"/>
  <c r="BJ2041" i="1"/>
  <c r="BJ2042" i="1"/>
  <c r="BJ2043" i="1"/>
  <c r="BJ2044" i="1"/>
  <c r="BK2" i="1"/>
  <c r="BK3" i="1"/>
  <c r="BK4" i="1"/>
  <c r="BK5" i="1"/>
  <c r="BK6" i="1"/>
  <c r="BK7" i="1"/>
  <c r="BK8" i="1"/>
  <c r="BK9" i="1"/>
  <c r="BK10" i="1"/>
  <c r="BK11" i="1"/>
  <c r="BK12" i="1"/>
  <c r="BK13" i="1"/>
  <c r="BK14" i="1"/>
  <c r="BK15" i="1"/>
  <c r="BK16" i="1"/>
  <c r="BK17" i="1"/>
  <c r="BK18" i="1"/>
  <c r="BK19" i="1"/>
  <c r="BK20" i="1"/>
  <c r="BK21" i="1"/>
  <c r="BK22" i="1"/>
  <c r="BK23" i="1"/>
  <c r="BK24" i="1"/>
  <c r="BK25" i="1"/>
  <c r="BK26" i="1"/>
  <c r="BK27" i="1"/>
  <c r="BK28" i="1"/>
  <c r="BK29" i="1"/>
  <c r="BK30" i="1"/>
  <c r="BK31" i="1"/>
  <c r="BK32" i="1"/>
  <c r="BK33" i="1"/>
  <c r="BK34" i="1"/>
  <c r="BK35" i="1"/>
  <c r="BK36" i="1"/>
  <c r="BK37" i="1"/>
  <c r="BK38" i="1"/>
  <c r="BK39" i="1"/>
  <c r="BK40" i="1"/>
  <c r="BK41" i="1"/>
  <c r="BK42" i="1"/>
  <c r="BK43" i="1"/>
  <c r="BK44" i="1"/>
  <c r="BK45" i="1"/>
  <c r="BK46" i="1"/>
  <c r="BK47" i="1"/>
  <c r="BK48" i="1"/>
  <c r="BK49" i="1"/>
  <c r="BK50" i="1"/>
  <c r="BK51" i="1"/>
  <c r="BK52" i="1"/>
  <c r="BK53" i="1"/>
  <c r="BK54" i="1"/>
  <c r="BK55" i="1"/>
  <c r="BK56" i="1"/>
  <c r="BK57" i="1"/>
  <c r="BK58" i="1"/>
  <c r="BK59" i="1"/>
  <c r="BK60" i="1"/>
  <c r="BK61" i="1"/>
  <c r="BK62" i="1"/>
  <c r="BK63" i="1"/>
  <c r="BK64" i="1"/>
  <c r="BK65" i="1"/>
  <c r="BK66" i="1"/>
  <c r="BK67" i="1"/>
  <c r="BK68" i="1"/>
  <c r="BK69" i="1"/>
  <c r="BK70" i="1"/>
  <c r="BK71" i="1"/>
  <c r="BK72" i="1"/>
  <c r="BK73" i="1"/>
  <c r="BK74" i="1"/>
  <c r="BK75" i="1"/>
  <c r="BK76" i="1"/>
  <c r="BK77" i="1"/>
  <c r="BK78" i="1"/>
  <c r="BK79" i="1"/>
  <c r="BK80" i="1"/>
  <c r="BK81" i="1"/>
  <c r="BK82" i="1"/>
  <c r="BK83" i="1"/>
  <c r="BK84" i="1"/>
  <c r="BK85" i="1"/>
  <c r="BK86" i="1"/>
  <c r="BK87" i="1"/>
  <c r="BK88" i="1"/>
  <c r="BK89" i="1"/>
  <c r="BK90" i="1"/>
  <c r="BK91" i="1"/>
  <c r="BK92" i="1"/>
  <c r="BK93" i="1"/>
  <c r="BK94" i="1"/>
  <c r="BK95" i="1"/>
  <c r="BK96" i="1"/>
  <c r="BK97" i="1"/>
  <c r="BK98" i="1"/>
  <c r="BK99" i="1"/>
  <c r="BK100" i="1"/>
  <c r="BK101" i="1"/>
  <c r="BK102" i="1"/>
  <c r="BK103" i="1"/>
  <c r="BK104" i="1"/>
  <c r="BK105" i="1"/>
  <c r="BK106" i="1"/>
  <c r="BK107" i="1"/>
  <c r="BK108" i="1"/>
  <c r="BK109" i="1"/>
  <c r="BK110" i="1"/>
  <c r="BK111" i="1"/>
  <c r="BK112" i="1"/>
  <c r="BK113" i="1"/>
  <c r="BK114" i="1"/>
  <c r="BK115" i="1"/>
  <c r="BK116" i="1"/>
  <c r="BK117" i="1"/>
  <c r="BK118" i="1"/>
  <c r="BK119" i="1"/>
  <c r="BK120" i="1"/>
  <c r="BK121" i="1"/>
  <c r="BK122" i="1"/>
  <c r="BK123" i="1"/>
  <c r="BK124" i="1"/>
  <c r="BK125" i="1"/>
  <c r="BK126" i="1"/>
  <c r="BK127" i="1"/>
  <c r="BK128" i="1"/>
  <c r="BK129" i="1"/>
  <c r="BK130" i="1"/>
  <c r="BK131" i="1"/>
  <c r="BK132" i="1"/>
  <c r="BK133" i="1"/>
  <c r="BK134" i="1"/>
  <c r="BK135" i="1"/>
  <c r="BK136" i="1"/>
  <c r="BK137" i="1"/>
  <c r="BK138" i="1"/>
  <c r="BK139" i="1"/>
  <c r="BK140" i="1"/>
  <c r="BK141" i="1"/>
  <c r="BK142" i="1"/>
  <c r="BK143" i="1"/>
  <c r="BK144" i="1"/>
  <c r="BK145" i="1"/>
  <c r="BK146" i="1"/>
  <c r="BK147" i="1"/>
  <c r="BK148" i="1"/>
  <c r="BK149" i="1"/>
  <c r="BK150" i="1"/>
  <c r="BK151" i="1"/>
  <c r="BK152" i="1"/>
  <c r="BK153" i="1"/>
  <c r="BK154" i="1"/>
  <c r="BK155" i="1"/>
  <c r="BK156" i="1"/>
  <c r="BK157" i="1"/>
  <c r="BK158" i="1"/>
  <c r="BK159" i="1"/>
  <c r="BK160" i="1"/>
  <c r="BK161" i="1"/>
  <c r="BK162" i="1"/>
  <c r="BK163" i="1"/>
  <c r="BK164" i="1"/>
  <c r="BK165" i="1"/>
  <c r="BK166" i="1"/>
  <c r="BK167" i="1"/>
  <c r="BK168" i="1"/>
  <c r="BK169" i="1"/>
  <c r="BK170" i="1"/>
  <c r="BK171" i="1"/>
  <c r="BK172" i="1"/>
  <c r="BK173" i="1"/>
  <c r="BK174" i="1"/>
  <c r="BK175" i="1"/>
  <c r="BK176" i="1"/>
  <c r="BK177" i="1"/>
  <c r="BK178" i="1"/>
  <c r="BK179" i="1"/>
  <c r="BK180" i="1"/>
  <c r="BK181" i="1"/>
  <c r="BK182" i="1"/>
  <c r="BK183" i="1"/>
  <c r="BK184" i="1"/>
  <c r="BK185" i="1"/>
  <c r="BK186" i="1"/>
  <c r="BK187" i="1"/>
  <c r="BK188" i="1"/>
  <c r="BK189" i="1"/>
  <c r="BK190" i="1"/>
  <c r="BK191" i="1"/>
  <c r="BK192" i="1"/>
  <c r="BK193" i="1"/>
  <c r="BK194" i="1"/>
  <c r="BK195" i="1"/>
  <c r="BK196" i="1"/>
  <c r="BK197" i="1"/>
  <c r="BK198" i="1"/>
  <c r="BK199" i="1"/>
  <c r="BK200" i="1"/>
  <c r="BK201" i="1"/>
  <c r="BK202" i="1"/>
  <c r="BK203" i="1"/>
  <c r="BK204" i="1"/>
  <c r="BK205" i="1"/>
  <c r="BK206" i="1"/>
  <c r="BK207" i="1"/>
  <c r="BK208" i="1"/>
  <c r="BK209" i="1"/>
  <c r="BK210" i="1"/>
  <c r="BK211" i="1"/>
  <c r="BK212" i="1"/>
  <c r="BK213" i="1"/>
  <c r="BK214" i="1"/>
  <c r="BK215" i="1"/>
  <c r="BK216" i="1"/>
  <c r="BK217" i="1"/>
  <c r="BK218" i="1"/>
  <c r="BK219" i="1"/>
  <c r="BK220" i="1"/>
  <c r="BK221" i="1"/>
  <c r="BK222" i="1"/>
  <c r="BK223" i="1"/>
  <c r="BK224" i="1"/>
  <c r="BK225" i="1"/>
  <c r="BK226" i="1"/>
  <c r="BK227" i="1"/>
  <c r="BK228" i="1"/>
  <c r="BK229" i="1"/>
  <c r="BK230" i="1"/>
  <c r="BK231" i="1"/>
  <c r="BK232" i="1"/>
  <c r="BK233" i="1"/>
  <c r="BK234" i="1"/>
  <c r="BK235" i="1"/>
  <c r="BK236" i="1"/>
  <c r="BK237" i="1"/>
  <c r="BK238" i="1"/>
  <c r="BK239" i="1"/>
  <c r="BK240" i="1"/>
  <c r="BK241" i="1"/>
  <c r="BK242" i="1"/>
  <c r="BK243" i="1"/>
  <c r="BK244" i="1"/>
  <c r="BK245" i="1"/>
  <c r="BK246" i="1"/>
  <c r="BK247" i="1"/>
  <c r="BK248" i="1"/>
  <c r="BK249" i="1"/>
  <c r="BK250" i="1"/>
  <c r="BK251" i="1"/>
  <c r="BK252" i="1"/>
  <c r="BK253" i="1"/>
  <c r="BK254" i="1"/>
  <c r="BK255" i="1"/>
  <c r="BK256" i="1"/>
  <c r="BK257" i="1"/>
  <c r="BK258" i="1"/>
  <c r="BK259" i="1"/>
  <c r="BK260" i="1"/>
  <c r="BK261" i="1"/>
  <c r="BK262" i="1"/>
  <c r="BK263" i="1"/>
  <c r="BK264" i="1"/>
  <c r="BK265" i="1"/>
  <c r="BK266" i="1"/>
  <c r="BK267" i="1"/>
  <c r="BK268" i="1"/>
  <c r="BK269" i="1"/>
  <c r="BK270" i="1"/>
  <c r="BK271" i="1"/>
  <c r="BK272" i="1"/>
  <c r="BK273" i="1"/>
  <c r="BK274" i="1"/>
  <c r="BK275" i="1"/>
  <c r="BK276" i="1"/>
  <c r="BK277" i="1"/>
  <c r="BK278" i="1"/>
  <c r="BK279" i="1"/>
  <c r="BK280" i="1"/>
  <c r="BK281" i="1"/>
  <c r="BK282" i="1"/>
  <c r="BK283" i="1"/>
  <c r="BK284" i="1"/>
  <c r="BK285" i="1"/>
  <c r="BK286" i="1"/>
  <c r="BK287" i="1"/>
  <c r="BK288" i="1"/>
  <c r="BK289" i="1"/>
  <c r="BK290" i="1"/>
  <c r="BK291" i="1"/>
  <c r="BK292" i="1"/>
  <c r="BK293" i="1"/>
  <c r="BK294" i="1"/>
  <c r="BK295" i="1"/>
  <c r="BK296" i="1"/>
  <c r="BK297" i="1"/>
  <c r="BK298" i="1"/>
  <c r="BK299" i="1"/>
  <c r="BK300" i="1"/>
  <c r="BK301" i="1"/>
  <c r="BK302" i="1"/>
  <c r="BK303" i="1"/>
  <c r="BK304" i="1"/>
  <c r="BK305" i="1"/>
  <c r="BK306" i="1"/>
  <c r="BK307" i="1"/>
  <c r="BK308" i="1"/>
  <c r="BK309" i="1"/>
  <c r="BK310" i="1"/>
  <c r="BK311" i="1"/>
  <c r="BK312" i="1"/>
  <c r="BK313" i="1"/>
  <c r="BK314" i="1"/>
  <c r="BK315" i="1"/>
  <c r="BK316" i="1"/>
  <c r="BK317" i="1"/>
  <c r="BK318" i="1"/>
  <c r="BK319" i="1"/>
  <c r="BK320" i="1"/>
  <c r="BK321" i="1"/>
  <c r="BK322" i="1"/>
  <c r="BK323" i="1"/>
  <c r="BK324" i="1"/>
  <c r="BK325" i="1"/>
  <c r="BK326" i="1"/>
  <c r="BK327" i="1"/>
  <c r="BK328" i="1"/>
  <c r="BK329" i="1"/>
  <c r="BK330" i="1"/>
  <c r="BK331" i="1"/>
  <c r="BK332" i="1"/>
  <c r="BK333" i="1"/>
  <c r="BK334" i="1"/>
  <c r="BK335" i="1"/>
  <c r="BK336" i="1"/>
  <c r="BK337" i="1"/>
  <c r="BK338" i="1"/>
  <c r="BK339" i="1"/>
  <c r="BK340" i="1"/>
  <c r="BK341" i="1"/>
  <c r="BK342" i="1"/>
  <c r="BK343" i="1"/>
  <c r="BK344" i="1"/>
  <c r="BK345" i="1"/>
  <c r="BK346" i="1"/>
  <c r="BK347" i="1"/>
  <c r="BK348" i="1"/>
  <c r="BK349" i="1"/>
  <c r="BK350" i="1"/>
  <c r="BK351" i="1"/>
  <c r="BK352" i="1"/>
  <c r="BK353" i="1"/>
  <c r="BK354" i="1"/>
  <c r="BK355" i="1"/>
  <c r="BK356" i="1"/>
  <c r="BK357" i="1"/>
  <c r="BK358" i="1"/>
  <c r="BK359" i="1"/>
  <c r="BK360" i="1"/>
  <c r="BK361" i="1"/>
  <c r="BK362" i="1"/>
  <c r="BK363" i="1"/>
  <c r="BK364" i="1"/>
  <c r="BK365" i="1"/>
  <c r="BK366" i="1"/>
  <c r="BK367" i="1"/>
  <c r="BK368" i="1"/>
  <c r="BK369" i="1"/>
  <c r="BK370" i="1"/>
  <c r="BK371" i="1"/>
  <c r="BK372" i="1"/>
  <c r="BK373" i="1"/>
  <c r="BK374" i="1"/>
  <c r="BK375" i="1"/>
  <c r="BK376" i="1"/>
  <c r="BK377" i="1"/>
  <c r="BK378" i="1"/>
  <c r="BK379" i="1"/>
  <c r="BK380" i="1"/>
  <c r="BK381" i="1"/>
  <c r="BK382" i="1"/>
  <c r="BK383" i="1"/>
  <c r="BK384" i="1"/>
  <c r="BK385" i="1"/>
  <c r="BK386" i="1"/>
  <c r="BK387" i="1"/>
  <c r="BK388" i="1"/>
  <c r="BK389" i="1"/>
  <c r="BK390" i="1"/>
  <c r="BK391" i="1"/>
  <c r="BK392" i="1"/>
  <c r="BK393" i="1"/>
  <c r="BK394" i="1"/>
  <c r="BK395" i="1"/>
  <c r="BK396" i="1"/>
  <c r="BK397" i="1"/>
  <c r="BK398" i="1"/>
  <c r="BK399" i="1"/>
  <c r="BK400" i="1"/>
  <c r="BK401" i="1"/>
  <c r="BK402" i="1"/>
  <c r="BK403" i="1"/>
  <c r="BK404" i="1"/>
  <c r="BK405" i="1"/>
  <c r="BK406" i="1"/>
  <c r="BK407" i="1"/>
  <c r="BK408" i="1"/>
  <c r="BK409" i="1"/>
  <c r="BK410" i="1"/>
  <c r="BK411" i="1"/>
  <c r="BK412" i="1"/>
  <c r="BK413" i="1"/>
  <c r="BK414" i="1"/>
  <c r="BK415" i="1"/>
  <c r="BK416" i="1"/>
  <c r="BK417" i="1"/>
  <c r="BK418" i="1"/>
  <c r="BK419" i="1"/>
  <c r="BK420" i="1"/>
  <c r="BK421" i="1"/>
  <c r="BK422" i="1"/>
  <c r="BK423" i="1"/>
  <c r="BK424" i="1"/>
  <c r="BK425" i="1"/>
  <c r="BK426" i="1"/>
  <c r="BK427" i="1"/>
  <c r="BK428" i="1"/>
  <c r="BK429" i="1"/>
  <c r="BK430" i="1"/>
  <c r="BK431" i="1"/>
  <c r="BK432" i="1"/>
  <c r="BK433" i="1"/>
  <c r="BK434" i="1"/>
  <c r="BK435" i="1"/>
  <c r="BK436" i="1"/>
  <c r="BK437" i="1"/>
  <c r="BK438" i="1"/>
  <c r="BK439" i="1"/>
  <c r="BK440" i="1"/>
  <c r="BK441" i="1"/>
  <c r="BK442" i="1"/>
  <c r="BK443" i="1"/>
  <c r="BK444" i="1"/>
  <c r="BK445" i="1"/>
  <c r="BK446" i="1"/>
  <c r="BK447" i="1"/>
  <c r="BK448" i="1"/>
  <c r="BK449" i="1"/>
  <c r="BK450" i="1"/>
  <c r="BK451" i="1"/>
  <c r="BK452" i="1"/>
  <c r="BK453" i="1"/>
  <c r="BK454" i="1"/>
  <c r="BK455" i="1"/>
  <c r="BK456" i="1"/>
  <c r="BK457" i="1"/>
  <c r="BK458" i="1"/>
  <c r="BK459" i="1"/>
  <c r="BK460" i="1"/>
  <c r="BK461" i="1"/>
  <c r="BK462" i="1"/>
  <c r="BK463" i="1"/>
  <c r="BK464" i="1"/>
  <c r="BK465" i="1"/>
  <c r="BK466" i="1"/>
  <c r="BK467" i="1"/>
  <c r="BK468" i="1"/>
  <c r="BK469" i="1"/>
  <c r="BK470" i="1"/>
  <c r="BK471" i="1"/>
  <c r="BK472" i="1"/>
  <c r="BK473" i="1"/>
  <c r="BK474" i="1"/>
  <c r="BK475" i="1"/>
  <c r="BK476" i="1"/>
  <c r="BK477" i="1"/>
  <c r="BK478" i="1"/>
  <c r="BK479" i="1"/>
  <c r="BK480" i="1"/>
  <c r="BK481" i="1"/>
  <c r="BK482" i="1"/>
  <c r="BK483" i="1"/>
  <c r="BK484" i="1"/>
  <c r="BK485" i="1"/>
  <c r="BK486" i="1"/>
  <c r="BK487" i="1"/>
  <c r="BK488" i="1"/>
  <c r="BK489" i="1"/>
  <c r="BK490" i="1"/>
  <c r="BK491" i="1"/>
  <c r="BK492" i="1"/>
  <c r="BK493" i="1"/>
  <c r="BK494" i="1"/>
  <c r="BK495" i="1"/>
  <c r="BK496" i="1"/>
  <c r="BK497" i="1"/>
  <c r="BK498" i="1"/>
  <c r="BK499" i="1"/>
  <c r="BK500" i="1"/>
  <c r="BK501" i="1"/>
  <c r="BK502" i="1"/>
  <c r="BK503" i="1"/>
  <c r="BK504" i="1"/>
  <c r="BK505" i="1"/>
  <c r="BK506" i="1"/>
  <c r="BK507" i="1"/>
  <c r="BK508" i="1"/>
  <c r="BK509" i="1"/>
  <c r="BK510" i="1"/>
  <c r="BK511" i="1"/>
  <c r="BK512" i="1"/>
  <c r="BK513" i="1"/>
  <c r="BK514" i="1"/>
  <c r="BK515" i="1"/>
  <c r="BK516" i="1"/>
  <c r="BK517" i="1"/>
  <c r="BK518" i="1"/>
  <c r="BK519" i="1"/>
  <c r="BK520" i="1"/>
  <c r="BK521" i="1"/>
  <c r="BK522" i="1"/>
  <c r="BK523" i="1"/>
  <c r="BK524" i="1"/>
  <c r="BK525" i="1"/>
  <c r="BK526" i="1"/>
  <c r="BK527" i="1"/>
  <c r="BK528" i="1"/>
  <c r="BK529" i="1"/>
  <c r="BK530" i="1"/>
  <c r="BK531" i="1"/>
  <c r="BK532" i="1"/>
  <c r="BK533" i="1"/>
  <c r="BK534" i="1"/>
  <c r="BK535" i="1"/>
  <c r="BK536" i="1"/>
  <c r="BK537" i="1"/>
  <c r="BK538" i="1"/>
  <c r="BK539" i="1"/>
  <c r="BK540" i="1"/>
  <c r="BK541" i="1"/>
  <c r="BK542" i="1"/>
  <c r="BK543" i="1"/>
  <c r="BK544" i="1"/>
  <c r="BK545" i="1"/>
  <c r="BK546" i="1"/>
  <c r="BK547" i="1"/>
  <c r="BK548" i="1"/>
  <c r="BK549" i="1"/>
  <c r="BK550" i="1"/>
  <c r="BK551" i="1"/>
  <c r="BK552" i="1"/>
  <c r="BK553" i="1"/>
  <c r="BK554" i="1"/>
  <c r="BK555" i="1"/>
  <c r="BK556" i="1"/>
  <c r="BK557" i="1"/>
  <c r="BK558" i="1"/>
  <c r="BK559" i="1"/>
  <c r="BK560" i="1"/>
  <c r="BK561" i="1"/>
  <c r="BK562" i="1"/>
  <c r="BK563" i="1"/>
  <c r="BK564" i="1"/>
  <c r="BK565" i="1"/>
  <c r="BK566" i="1"/>
  <c r="BK567" i="1"/>
  <c r="BK568" i="1"/>
  <c r="BK569" i="1"/>
  <c r="BK570" i="1"/>
  <c r="BK571" i="1"/>
  <c r="BK572" i="1"/>
  <c r="BK573" i="1"/>
  <c r="BK574" i="1"/>
  <c r="BK575" i="1"/>
  <c r="BK576" i="1"/>
  <c r="BK577" i="1"/>
  <c r="BK578" i="1"/>
  <c r="BK579" i="1"/>
  <c r="BK580" i="1"/>
  <c r="BK581" i="1"/>
  <c r="BK582" i="1"/>
  <c r="BK583" i="1"/>
  <c r="BK584" i="1"/>
  <c r="BK585" i="1"/>
  <c r="BK586" i="1"/>
  <c r="BK587" i="1"/>
  <c r="BK588" i="1"/>
  <c r="BK589" i="1"/>
  <c r="BK590" i="1"/>
  <c r="BK591" i="1"/>
  <c r="BK592" i="1"/>
  <c r="BK593" i="1"/>
  <c r="BK594" i="1"/>
  <c r="BK595" i="1"/>
  <c r="BK596" i="1"/>
  <c r="BK597" i="1"/>
  <c r="BK598" i="1"/>
  <c r="BK599" i="1"/>
  <c r="BK600" i="1"/>
  <c r="BK601" i="1"/>
  <c r="BK602" i="1"/>
  <c r="BK603" i="1"/>
  <c r="BK604" i="1"/>
  <c r="BK605" i="1"/>
  <c r="BK606" i="1"/>
  <c r="BK607" i="1"/>
  <c r="BK608" i="1"/>
  <c r="BK609" i="1"/>
  <c r="BK610" i="1"/>
  <c r="BK611" i="1"/>
  <c r="BK612" i="1"/>
  <c r="BK613" i="1"/>
  <c r="BK614" i="1"/>
  <c r="BK615" i="1"/>
  <c r="BK616" i="1"/>
  <c r="BK617" i="1"/>
  <c r="BK618" i="1"/>
  <c r="BK619" i="1"/>
  <c r="BK620" i="1"/>
  <c r="BK621" i="1"/>
  <c r="BK622" i="1"/>
  <c r="BK623" i="1"/>
  <c r="BK624" i="1"/>
  <c r="BK625" i="1"/>
  <c r="BK626" i="1"/>
  <c r="BK627" i="1"/>
  <c r="BK628" i="1"/>
  <c r="BK629" i="1"/>
  <c r="BK630" i="1"/>
  <c r="BK631" i="1"/>
  <c r="BK632" i="1"/>
  <c r="BK633" i="1"/>
  <c r="BK634" i="1"/>
  <c r="BK635" i="1"/>
  <c r="BK636" i="1"/>
  <c r="BK637" i="1"/>
  <c r="BK638" i="1"/>
  <c r="BK639" i="1"/>
  <c r="BK640" i="1"/>
  <c r="BK641" i="1"/>
  <c r="BK642" i="1"/>
  <c r="BK643" i="1"/>
  <c r="BK644" i="1"/>
  <c r="BK645" i="1"/>
  <c r="BK646" i="1"/>
  <c r="BK647" i="1"/>
  <c r="BK648" i="1"/>
  <c r="BK649" i="1"/>
  <c r="BK650" i="1"/>
  <c r="BK651" i="1"/>
  <c r="BK652" i="1"/>
  <c r="BK653" i="1"/>
  <c r="BK654" i="1"/>
  <c r="BK655" i="1"/>
  <c r="BK656" i="1"/>
  <c r="BK657" i="1"/>
  <c r="BK658" i="1"/>
  <c r="BK659" i="1"/>
  <c r="BK660" i="1"/>
  <c r="BK661" i="1"/>
  <c r="BK662" i="1"/>
  <c r="BK663" i="1"/>
  <c r="BK664" i="1"/>
  <c r="BK665" i="1"/>
  <c r="BK666" i="1"/>
  <c r="BK667" i="1"/>
  <c r="BK668" i="1"/>
  <c r="BK669" i="1"/>
  <c r="BK670" i="1"/>
  <c r="BK671" i="1"/>
  <c r="BK672" i="1"/>
  <c r="BK673" i="1"/>
  <c r="BK674" i="1"/>
  <c r="BK675" i="1"/>
  <c r="BK676" i="1"/>
  <c r="BK677" i="1"/>
  <c r="BK678" i="1"/>
  <c r="BK679" i="1"/>
  <c r="BK680" i="1"/>
  <c r="BK681" i="1"/>
  <c r="BK682" i="1"/>
  <c r="BK683" i="1"/>
  <c r="BK684" i="1"/>
  <c r="BK685" i="1"/>
  <c r="BK686" i="1"/>
  <c r="BK687" i="1"/>
  <c r="BK688" i="1"/>
  <c r="BK689" i="1"/>
  <c r="BK690" i="1"/>
  <c r="BK691" i="1"/>
  <c r="BK692" i="1"/>
  <c r="BK693" i="1"/>
  <c r="BK694" i="1"/>
  <c r="BK695" i="1"/>
  <c r="BK696" i="1"/>
  <c r="BK697" i="1"/>
  <c r="BK698" i="1"/>
  <c r="BK699" i="1"/>
  <c r="BK700" i="1"/>
  <c r="BK701" i="1"/>
  <c r="BK702" i="1"/>
  <c r="BK703" i="1"/>
  <c r="BK704" i="1"/>
  <c r="BK705" i="1"/>
  <c r="BK706" i="1"/>
  <c r="BK707" i="1"/>
  <c r="BK708" i="1"/>
  <c r="BK709" i="1"/>
  <c r="BK710" i="1"/>
  <c r="BK711" i="1"/>
  <c r="BK712" i="1"/>
  <c r="BK713" i="1"/>
  <c r="BK714" i="1"/>
  <c r="BK715" i="1"/>
  <c r="BK716" i="1"/>
  <c r="BK717" i="1"/>
  <c r="BK718" i="1"/>
  <c r="BK719" i="1"/>
  <c r="BK720" i="1"/>
  <c r="BK721" i="1"/>
  <c r="BK722" i="1"/>
  <c r="BK723" i="1"/>
  <c r="BK724" i="1"/>
  <c r="BK725" i="1"/>
  <c r="BK726" i="1"/>
  <c r="BK727" i="1"/>
  <c r="BK728" i="1"/>
  <c r="BK729" i="1"/>
  <c r="BK730" i="1"/>
  <c r="BK731" i="1"/>
  <c r="BK732" i="1"/>
  <c r="BK733" i="1"/>
  <c r="BK734" i="1"/>
  <c r="BK735" i="1"/>
  <c r="BK736" i="1"/>
  <c r="BK737" i="1"/>
  <c r="BK738" i="1"/>
  <c r="BK739" i="1"/>
  <c r="BK740" i="1"/>
  <c r="BK741" i="1"/>
  <c r="BK742" i="1"/>
  <c r="BK743" i="1"/>
  <c r="BK744" i="1"/>
  <c r="BK745" i="1"/>
  <c r="BK746" i="1"/>
  <c r="BK747" i="1"/>
  <c r="BK748" i="1"/>
  <c r="BK749" i="1"/>
  <c r="BK750" i="1"/>
  <c r="BK751" i="1"/>
  <c r="BK752" i="1"/>
  <c r="BK753" i="1"/>
  <c r="BK754" i="1"/>
  <c r="BK755" i="1"/>
  <c r="BK756" i="1"/>
  <c r="BK757" i="1"/>
  <c r="BK758" i="1"/>
  <c r="BK759" i="1"/>
  <c r="BK760" i="1"/>
  <c r="BK761" i="1"/>
  <c r="BK762" i="1"/>
  <c r="BK763" i="1"/>
  <c r="BK764" i="1"/>
  <c r="BK765" i="1"/>
  <c r="BK766" i="1"/>
  <c r="BK767" i="1"/>
  <c r="BK768" i="1"/>
  <c r="BK769" i="1"/>
  <c r="BK770" i="1"/>
  <c r="BK771" i="1"/>
  <c r="BK772" i="1"/>
  <c r="BK773" i="1"/>
  <c r="BK774" i="1"/>
  <c r="BK775" i="1"/>
  <c r="BK776" i="1"/>
  <c r="BK777" i="1"/>
  <c r="BK778" i="1"/>
  <c r="BK779" i="1"/>
  <c r="BK780" i="1"/>
  <c r="BK781" i="1"/>
  <c r="BK782" i="1"/>
  <c r="BK783" i="1"/>
  <c r="BK784" i="1"/>
  <c r="BK785" i="1"/>
  <c r="BK786" i="1"/>
  <c r="BK787" i="1"/>
  <c r="BK788" i="1"/>
  <c r="BK789" i="1"/>
  <c r="BK790" i="1"/>
  <c r="BK791" i="1"/>
  <c r="BK792" i="1"/>
  <c r="BK793" i="1"/>
  <c r="BK794" i="1"/>
  <c r="BK795" i="1"/>
  <c r="BK796" i="1"/>
  <c r="BK797" i="1"/>
  <c r="BK798" i="1"/>
  <c r="BK799" i="1"/>
  <c r="BK800" i="1"/>
  <c r="BK801" i="1"/>
  <c r="BK802" i="1"/>
  <c r="BK803" i="1"/>
  <c r="BK804" i="1"/>
  <c r="BK805" i="1"/>
  <c r="BK806" i="1"/>
  <c r="BK807" i="1"/>
  <c r="BK808" i="1"/>
  <c r="BK809" i="1"/>
  <c r="BK810" i="1"/>
  <c r="BK811" i="1"/>
  <c r="BK812" i="1"/>
  <c r="BK813" i="1"/>
  <c r="BK814" i="1"/>
  <c r="BK815" i="1"/>
  <c r="BK816" i="1"/>
  <c r="BK817" i="1"/>
  <c r="BK818" i="1"/>
  <c r="BK819" i="1"/>
  <c r="BK820" i="1"/>
  <c r="BK821" i="1"/>
  <c r="BK822" i="1"/>
  <c r="BK823" i="1"/>
  <c r="BK824" i="1"/>
  <c r="BK825" i="1"/>
  <c r="BK826" i="1"/>
  <c r="BK827" i="1"/>
  <c r="BK828" i="1"/>
  <c r="BK829" i="1"/>
  <c r="BK830" i="1"/>
  <c r="BK831" i="1"/>
  <c r="BK832" i="1"/>
  <c r="BK833" i="1"/>
  <c r="BK834" i="1"/>
  <c r="BK835" i="1"/>
  <c r="BK836" i="1"/>
  <c r="BK837" i="1"/>
  <c r="BK838" i="1"/>
  <c r="BK839" i="1"/>
  <c r="BK840" i="1"/>
  <c r="BK841" i="1"/>
  <c r="BK842" i="1"/>
  <c r="BK843" i="1"/>
  <c r="BK844" i="1"/>
  <c r="BK845" i="1"/>
  <c r="BK846" i="1"/>
  <c r="BK847" i="1"/>
  <c r="BK848" i="1"/>
  <c r="BK849" i="1"/>
  <c r="BK850" i="1"/>
  <c r="BK851" i="1"/>
  <c r="BK852" i="1"/>
  <c r="BK853" i="1"/>
  <c r="BK854" i="1"/>
  <c r="BK855" i="1"/>
  <c r="BK856" i="1"/>
  <c r="BK857" i="1"/>
  <c r="BK858" i="1"/>
  <c r="BK859" i="1"/>
  <c r="BK860" i="1"/>
  <c r="BK861" i="1"/>
  <c r="BK862" i="1"/>
  <c r="BK863" i="1"/>
  <c r="BK864" i="1"/>
  <c r="BK865" i="1"/>
  <c r="BK866" i="1"/>
  <c r="BK867" i="1"/>
  <c r="BK868" i="1"/>
  <c r="BK869" i="1"/>
  <c r="BK870" i="1"/>
  <c r="BK871" i="1"/>
  <c r="BK872" i="1"/>
  <c r="BK873" i="1"/>
  <c r="BK874" i="1"/>
  <c r="BK875" i="1"/>
  <c r="BK876" i="1"/>
  <c r="BK877" i="1"/>
  <c r="BK878" i="1"/>
  <c r="BK879" i="1"/>
  <c r="BK880" i="1"/>
  <c r="BK881" i="1"/>
  <c r="BK882" i="1"/>
  <c r="BK883" i="1"/>
  <c r="BK884" i="1"/>
  <c r="BK885" i="1"/>
  <c r="BK886" i="1"/>
  <c r="BK887" i="1"/>
  <c r="BK888" i="1"/>
  <c r="BK889" i="1"/>
  <c r="BK890" i="1"/>
  <c r="BK891" i="1"/>
  <c r="BK892" i="1"/>
  <c r="BK893" i="1"/>
  <c r="BK894" i="1"/>
  <c r="BK895" i="1"/>
  <c r="BK896" i="1"/>
  <c r="BK897" i="1"/>
  <c r="BK898" i="1"/>
  <c r="BK899" i="1"/>
  <c r="BK900" i="1"/>
  <c r="BK901" i="1"/>
  <c r="BK902" i="1"/>
  <c r="BK903" i="1"/>
  <c r="BK904" i="1"/>
  <c r="BK905" i="1"/>
  <c r="BK906" i="1"/>
  <c r="BK907" i="1"/>
  <c r="BK908" i="1"/>
  <c r="BK909" i="1"/>
  <c r="BK910" i="1"/>
  <c r="BK911" i="1"/>
  <c r="BK912" i="1"/>
  <c r="BK913" i="1"/>
  <c r="BK914" i="1"/>
  <c r="BK915" i="1"/>
  <c r="BK916" i="1"/>
  <c r="BK917" i="1"/>
  <c r="BK918" i="1"/>
  <c r="BK919" i="1"/>
  <c r="BK920" i="1"/>
  <c r="BK921" i="1"/>
  <c r="BK922" i="1"/>
  <c r="BK923" i="1"/>
  <c r="BK924" i="1"/>
  <c r="BK925" i="1"/>
  <c r="BK926" i="1"/>
  <c r="BK927" i="1"/>
  <c r="BK928" i="1"/>
  <c r="BK929" i="1"/>
  <c r="BK930" i="1"/>
  <c r="BK931" i="1"/>
  <c r="BK932" i="1"/>
  <c r="BK933" i="1"/>
  <c r="BK934" i="1"/>
  <c r="BK935" i="1"/>
  <c r="BK936" i="1"/>
  <c r="BK937" i="1"/>
  <c r="BK938" i="1"/>
  <c r="BK939" i="1"/>
  <c r="BK940" i="1"/>
  <c r="BK941" i="1"/>
  <c r="BK942" i="1"/>
  <c r="BK943" i="1"/>
  <c r="BK944" i="1"/>
  <c r="BK945" i="1"/>
  <c r="BK946" i="1"/>
  <c r="BK947" i="1"/>
  <c r="BK948" i="1"/>
  <c r="BK949" i="1"/>
  <c r="BK950" i="1"/>
  <c r="BK951" i="1"/>
  <c r="BK952" i="1"/>
  <c r="BK953" i="1"/>
  <c r="BK954" i="1"/>
  <c r="BK955" i="1"/>
  <c r="BK956" i="1"/>
  <c r="BK957" i="1"/>
  <c r="BK958" i="1"/>
  <c r="BK959" i="1"/>
  <c r="BK960" i="1"/>
  <c r="BK961" i="1"/>
  <c r="BK962" i="1"/>
  <c r="BK963" i="1"/>
  <c r="BK964" i="1"/>
  <c r="BK965" i="1"/>
  <c r="BK966" i="1"/>
  <c r="BK967" i="1"/>
  <c r="BK968" i="1"/>
  <c r="BK969" i="1"/>
  <c r="BK970" i="1"/>
  <c r="BK971" i="1"/>
  <c r="BK972" i="1"/>
  <c r="BK973" i="1"/>
  <c r="BK974" i="1"/>
  <c r="BK975" i="1"/>
  <c r="BK976" i="1"/>
  <c r="BK977" i="1"/>
  <c r="BK978" i="1"/>
  <c r="BK979" i="1"/>
  <c r="BK980" i="1"/>
  <c r="BK981" i="1"/>
  <c r="BK982" i="1"/>
  <c r="BK983" i="1"/>
  <c r="BK984" i="1"/>
  <c r="BK985" i="1"/>
  <c r="BK986" i="1"/>
  <c r="BK987" i="1"/>
  <c r="BK988" i="1"/>
  <c r="BK989" i="1"/>
  <c r="BK990" i="1"/>
  <c r="BK991" i="1"/>
  <c r="BK992" i="1"/>
  <c r="BK993" i="1"/>
  <c r="BK994" i="1"/>
  <c r="BK995" i="1"/>
  <c r="BK996" i="1"/>
  <c r="BK997" i="1"/>
  <c r="BK998" i="1"/>
  <c r="BK999" i="1"/>
  <c r="BK1000" i="1"/>
  <c r="BK1001" i="1"/>
  <c r="BK1002" i="1"/>
  <c r="BK1003" i="1"/>
  <c r="BK1004" i="1"/>
  <c r="BK1005" i="1"/>
  <c r="BK1006" i="1"/>
  <c r="BK1007" i="1"/>
  <c r="BK1008" i="1"/>
  <c r="BK1009" i="1"/>
  <c r="BK1010" i="1"/>
  <c r="BK1011" i="1"/>
  <c r="BK1012" i="1"/>
  <c r="BK1013" i="1"/>
  <c r="BK1014" i="1"/>
  <c r="BK1015" i="1"/>
  <c r="BK1016" i="1"/>
  <c r="BK1017" i="1"/>
  <c r="BK1018" i="1"/>
  <c r="BK1019" i="1"/>
  <c r="BK1020" i="1"/>
  <c r="BK1021" i="1"/>
  <c r="BK1022" i="1"/>
  <c r="BK1023" i="1"/>
  <c r="BK1024" i="1"/>
  <c r="BK1025" i="1"/>
  <c r="BK1026" i="1"/>
  <c r="BK1027" i="1"/>
  <c r="BK1028" i="1"/>
  <c r="BK1029" i="1"/>
  <c r="BK1030" i="1"/>
  <c r="BK1031" i="1"/>
  <c r="BK1032" i="1"/>
  <c r="BK1033" i="1"/>
  <c r="BK1034" i="1"/>
  <c r="BK1035" i="1"/>
  <c r="BK1036" i="1"/>
  <c r="BK1037" i="1"/>
  <c r="BK1038" i="1"/>
  <c r="BK1039" i="1"/>
  <c r="BK1040" i="1"/>
  <c r="BK1041" i="1"/>
  <c r="BK1042" i="1"/>
  <c r="BK1043" i="1"/>
  <c r="BK1044" i="1"/>
  <c r="BK1045" i="1"/>
  <c r="BK1046" i="1"/>
  <c r="BK1047" i="1"/>
  <c r="BK1048" i="1"/>
  <c r="BK1049" i="1"/>
  <c r="BK1050" i="1"/>
  <c r="BK1051" i="1"/>
  <c r="BK1052" i="1"/>
  <c r="BK1053" i="1"/>
  <c r="BK1054" i="1"/>
  <c r="BK1055" i="1"/>
  <c r="BK1056" i="1"/>
  <c r="BK1057" i="1"/>
  <c r="BK1058" i="1"/>
  <c r="BK1059" i="1"/>
  <c r="BK1060" i="1"/>
  <c r="BK1061" i="1"/>
  <c r="BK1062" i="1"/>
  <c r="BK1063" i="1"/>
  <c r="BK1064" i="1"/>
  <c r="BK1065" i="1"/>
  <c r="BK1066" i="1"/>
  <c r="BK1067" i="1"/>
  <c r="BK1068" i="1"/>
  <c r="BK1069" i="1"/>
  <c r="BK1070" i="1"/>
  <c r="BK1071" i="1"/>
  <c r="BK1072" i="1"/>
  <c r="BK1073" i="1"/>
  <c r="BK1074" i="1"/>
  <c r="BK1075" i="1"/>
  <c r="BK1076" i="1"/>
  <c r="BK1077" i="1"/>
  <c r="BK1078" i="1"/>
  <c r="BK1079" i="1"/>
  <c r="BK1080" i="1"/>
  <c r="BK1081" i="1"/>
  <c r="BK1082" i="1"/>
  <c r="BK1083" i="1"/>
  <c r="BK1084" i="1"/>
  <c r="BK1085" i="1"/>
  <c r="BK1086" i="1"/>
  <c r="BK1087" i="1"/>
  <c r="BK1088" i="1"/>
  <c r="BK1089" i="1"/>
  <c r="BK1090" i="1"/>
  <c r="BK1091" i="1"/>
  <c r="BK1092" i="1"/>
  <c r="BK1093" i="1"/>
  <c r="BK1094" i="1"/>
  <c r="BK1095" i="1"/>
  <c r="BK1096" i="1"/>
  <c r="BK1097" i="1"/>
  <c r="BK1098" i="1"/>
  <c r="BK1099" i="1"/>
  <c r="BK1100" i="1"/>
  <c r="BK1101" i="1"/>
  <c r="BK1102" i="1"/>
  <c r="BK1103" i="1"/>
  <c r="BK1104" i="1"/>
  <c r="BK1105" i="1"/>
  <c r="BK1106" i="1"/>
  <c r="BK1107" i="1"/>
  <c r="BK1108" i="1"/>
  <c r="BK1109" i="1"/>
  <c r="BK1110" i="1"/>
  <c r="BK1111" i="1"/>
  <c r="BK1112" i="1"/>
  <c r="BK1113" i="1"/>
  <c r="BK1114" i="1"/>
  <c r="BK1115" i="1"/>
  <c r="BK1116" i="1"/>
  <c r="BK1117" i="1"/>
  <c r="BK1118" i="1"/>
  <c r="BK1119" i="1"/>
  <c r="BK1120" i="1"/>
  <c r="BK1121" i="1"/>
  <c r="BK1122" i="1"/>
  <c r="BK1123" i="1"/>
  <c r="BK1124" i="1"/>
  <c r="BK1125" i="1"/>
  <c r="BK1126" i="1"/>
  <c r="BK1127" i="1"/>
  <c r="BK1128" i="1"/>
  <c r="BK1129" i="1"/>
  <c r="BK1130" i="1"/>
  <c r="BK1131" i="1"/>
  <c r="BK1132" i="1"/>
  <c r="BK1133" i="1"/>
  <c r="BK1134" i="1"/>
  <c r="BK1135" i="1"/>
  <c r="BK1136" i="1"/>
  <c r="BK1137" i="1"/>
  <c r="BK1138" i="1"/>
  <c r="BK1139" i="1"/>
  <c r="BK1140" i="1"/>
  <c r="BK1141" i="1"/>
  <c r="BK1142" i="1"/>
  <c r="BK1143" i="1"/>
  <c r="BK1144" i="1"/>
  <c r="BK1145" i="1"/>
  <c r="BK1146" i="1"/>
  <c r="BK1147" i="1"/>
  <c r="BK1148" i="1"/>
  <c r="BK1149" i="1"/>
  <c r="BK1150" i="1"/>
  <c r="BK1151" i="1"/>
  <c r="BK1152" i="1"/>
  <c r="BK1153" i="1"/>
  <c r="BK1154" i="1"/>
  <c r="BK1155" i="1"/>
  <c r="BK1156" i="1"/>
  <c r="BK1157" i="1"/>
  <c r="BK1158" i="1"/>
  <c r="BK1159" i="1"/>
  <c r="BK1160" i="1"/>
  <c r="BK1161" i="1"/>
  <c r="BK1162" i="1"/>
  <c r="BK1163" i="1"/>
  <c r="BK1164" i="1"/>
  <c r="BK1165" i="1"/>
  <c r="BK1166" i="1"/>
  <c r="BK1167" i="1"/>
  <c r="BK1168" i="1"/>
  <c r="BK1169" i="1"/>
  <c r="BK1170" i="1"/>
  <c r="BK1171" i="1"/>
  <c r="BK1172" i="1"/>
  <c r="BK1173" i="1"/>
  <c r="BK1174" i="1"/>
  <c r="BK1175" i="1"/>
  <c r="BK1176" i="1"/>
  <c r="BK1177" i="1"/>
  <c r="BK1178" i="1"/>
  <c r="BK1179" i="1"/>
  <c r="BK1180" i="1"/>
  <c r="BK1181" i="1"/>
  <c r="BK1182" i="1"/>
  <c r="BK1183" i="1"/>
  <c r="BK1184" i="1"/>
  <c r="BK1185" i="1"/>
  <c r="BK1186" i="1"/>
  <c r="BK1187" i="1"/>
  <c r="BK1188" i="1"/>
  <c r="BK1189" i="1"/>
  <c r="BK1190" i="1"/>
  <c r="BK1191" i="1"/>
  <c r="BK1192" i="1"/>
  <c r="BK1193" i="1"/>
  <c r="BK1194" i="1"/>
  <c r="BK1195" i="1"/>
  <c r="BK1196" i="1"/>
  <c r="BK1197" i="1"/>
  <c r="BK1198" i="1"/>
  <c r="BK1199" i="1"/>
  <c r="BK1200" i="1"/>
  <c r="BK1201" i="1"/>
  <c r="BK1202" i="1"/>
  <c r="BK1203" i="1"/>
  <c r="BK1204" i="1"/>
  <c r="BK1205" i="1"/>
  <c r="BK1206" i="1"/>
  <c r="BK1207" i="1"/>
  <c r="BK1208" i="1"/>
  <c r="BK1209" i="1"/>
  <c r="BK1210" i="1"/>
  <c r="BK1211" i="1"/>
  <c r="BK1212" i="1"/>
  <c r="BK1213" i="1"/>
  <c r="BK1214" i="1"/>
  <c r="BK1215" i="1"/>
  <c r="BK1216" i="1"/>
  <c r="BK1217" i="1"/>
  <c r="BK1218" i="1"/>
  <c r="BK1219" i="1"/>
  <c r="BK1220" i="1"/>
  <c r="BK1221" i="1"/>
  <c r="BK1222" i="1"/>
  <c r="BK1223" i="1"/>
  <c r="BK1224" i="1"/>
  <c r="BK1225" i="1"/>
  <c r="BK1226" i="1"/>
  <c r="BK1227" i="1"/>
  <c r="BK1228" i="1"/>
  <c r="BK1229" i="1"/>
  <c r="BK1230" i="1"/>
  <c r="BK1231" i="1"/>
  <c r="BK1232" i="1"/>
  <c r="BK1233" i="1"/>
  <c r="BK1234" i="1"/>
  <c r="BK1235" i="1"/>
  <c r="BK1236" i="1"/>
  <c r="BK1237" i="1"/>
  <c r="BK1238" i="1"/>
  <c r="BK1239" i="1"/>
  <c r="BK1240" i="1"/>
  <c r="BK1241" i="1"/>
  <c r="BK1242" i="1"/>
  <c r="BK1243" i="1"/>
  <c r="BK1244" i="1"/>
  <c r="BK1245" i="1"/>
  <c r="BK1246" i="1"/>
  <c r="BK1247" i="1"/>
  <c r="BK1248" i="1"/>
  <c r="BK1249" i="1"/>
  <c r="BK1250" i="1"/>
  <c r="BK1251" i="1"/>
  <c r="BK1252" i="1"/>
  <c r="BK1253" i="1"/>
  <c r="BK1254" i="1"/>
  <c r="BK1255" i="1"/>
  <c r="BK1256" i="1"/>
  <c r="BK1257" i="1"/>
  <c r="BK1258" i="1"/>
  <c r="BK1259" i="1"/>
  <c r="BK1260" i="1"/>
  <c r="BK1261" i="1"/>
  <c r="BK1262" i="1"/>
  <c r="BK1263" i="1"/>
  <c r="BK1264" i="1"/>
  <c r="BK1265" i="1"/>
  <c r="BK1266" i="1"/>
  <c r="BK1267" i="1"/>
  <c r="BK1268" i="1"/>
  <c r="BK1269" i="1"/>
  <c r="BK1270" i="1"/>
  <c r="BK1271" i="1"/>
  <c r="BK1272" i="1"/>
  <c r="BK1273" i="1"/>
  <c r="BK1274" i="1"/>
  <c r="BK1275" i="1"/>
  <c r="BK1276" i="1"/>
  <c r="BK1277" i="1"/>
  <c r="BK1278" i="1"/>
  <c r="BK1279" i="1"/>
  <c r="BK1280" i="1"/>
  <c r="BK1281" i="1"/>
  <c r="BK1282" i="1"/>
  <c r="BK1283" i="1"/>
  <c r="BK1284" i="1"/>
  <c r="BK1285" i="1"/>
  <c r="BK1286" i="1"/>
  <c r="BK1287" i="1"/>
  <c r="BK1288" i="1"/>
  <c r="BK1289" i="1"/>
  <c r="BK1290" i="1"/>
  <c r="BK1291" i="1"/>
  <c r="BK1292" i="1"/>
  <c r="BK1293" i="1"/>
  <c r="BK1294" i="1"/>
  <c r="BK1295" i="1"/>
  <c r="BK1296" i="1"/>
  <c r="BK1297" i="1"/>
  <c r="BK1298" i="1"/>
  <c r="BK1299" i="1"/>
  <c r="BK1300" i="1"/>
  <c r="BK1301" i="1"/>
  <c r="BK1302" i="1"/>
  <c r="BK1303" i="1"/>
  <c r="BK1304" i="1"/>
  <c r="BK1305" i="1"/>
  <c r="BK1306" i="1"/>
  <c r="BK1307" i="1"/>
  <c r="BK1308" i="1"/>
  <c r="BK1309" i="1"/>
  <c r="BK1310" i="1"/>
  <c r="BK1311" i="1"/>
  <c r="BK1312" i="1"/>
  <c r="BK1313" i="1"/>
  <c r="BK1314" i="1"/>
  <c r="BK1315" i="1"/>
  <c r="BK1316" i="1"/>
  <c r="BK1317" i="1"/>
  <c r="BK1318" i="1"/>
  <c r="BK1319" i="1"/>
  <c r="BK1320" i="1"/>
  <c r="BK1321" i="1"/>
  <c r="BK1322" i="1"/>
  <c r="BK1323" i="1"/>
  <c r="BK1324" i="1"/>
  <c r="BK1325" i="1"/>
  <c r="BK1326" i="1"/>
  <c r="BK1327" i="1"/>
  <c r="BK1328" i="1"/>
  <c r="BK1329" i="1"/>
  <c r="BK1330" i="1"/>
  <c r="BK1331" i="1"/>
  <c r="BK1332" i="1"/>
  <c r="BK1333" i="1"/>
  <c r="BK1334" i="1"/>
  <c r="BK1335" i="1"/>
  <c r="BK1336" i="1"/>
  <c r="BK1337" i="1"/>
  <c r="BK1338" i="1"/>
  <c r="BK1339" i="1"/>
  <c r="BK1340" i="1"/>
  <c r="BK1341" i="1"/>
  <c r="BK1342" i="1"/>
  <c r="BK1343" i="1"/>
  <c r="BK1344" i="1"/>
  <c r="BK1345" i="1"/>
  <c r="BK1346" i="1"/>
  <c r="BK1347" i="1"/>
  <c r="BK1348" i="1"/>
  <c r="BK1349" i="1"/>
  <c r="BK1350" i="1"/>
  <c r="BK1351" i="1"/>
  <c r="BK1352" i="1"/>
  <c r="BK1353" i="1"/>
  <c r="BK1354" i="1"/>
  <c r="BK1355" i="1"/>
  <c r="BK1356" i="1"/>
  <c r="BK1357" i="1"/>
  <c r="BK1358" i="1"/>
  <c r="BK1359" i="1"/>
  <c r="BK1360" i="1"/>
  <c r="BK1361" i="1"/>
  <c r="BK1362" i="1"/>
  <c r="BK1363" i="1"/>
  <c r="BK1364" i="1"/>
  <c r="BK1365" i="1"/>
  <c r="BK1366" i="1"/>
  <c r="BK1367" i="1"/>
  <c r="BK1368" i="1"/>
  <c r="BK1369" i="1"/>
  <c r="BK1370" i="1"/>
  <c r="BK1371" i="1"/>
  <c r="BK1372" i="1"/>
  <c r="BK1373" i="1"/>
  <c r="BK1374" i="1"/>
  <c r="BK1375" i="1"/>
  <c r="BK1376" i="1"/>
  <c r="BK1377" i="1"/>
  <c r="BK1378" i="1"/>
  <c r="BK1379" i="1"/>
  <c r="BK1380" i="1"/>
  <c r="BK1381" i="1"/>
  <c r="BK1382" i="1"/>
  <c r="BK1383" i="1"/>
  <c r="BK1384" i="1"/>
  <c r="BK1385" i="1"/>
  <c r="BK1386" i="1"/>
  <c r="BK1387" i="1"/>
  <c r="BK1388" i="1"/>
  <c r="BK1389" i="1"/>
  <c r="BK1390" i="1"/>
  <c r="BK1391" i="1"/>
  <c r="BK1392" i="1"/>
  <c r="BK1393" i="1"/>
  <c r="BK1394" i="1"/>
  <c r="BK1395" i="1"/>
  <c r="BK1396" i="1"/>
  <c r="BK1397" i="1"/>
  <c r="BK1398" i="1"/>
  <c r="BK1399" i="1"/>
  <c r="BK1400" i="1"/>
  <c r="BK1401" i="1"/>
  <c r="BK1402" i="1"/>
  <c r="BK1403" i="1"/>
  <c r="BK1404" i="1"/>
  <c r="BK1405" i="1"/>
  <c r="BK1406" i="1"/>
  <c r="BK1407" i="1"/>
  <c r="BK1408" i="1"/>
  <c r="BK1409" i="1"/>
  <c r="BK1410" i="1"/>
  <c r="BK1411" i="1"/>
  <c r="BK1412" i="1"/>
  <c r="BK1413" i="1"/>
  <c r="BK1414" i="1"/>
  <c r="BK1415" i="1"/>
  <c r="BK1416" i="1"/>
  <c r="BK1417" i="1"/>
  <c r="BK1418" i="1"/>
  <c r="BK1419" i="1"/>
  <c r="BK1420" i="1"/>
  <c r="BK1421" i="1"/>
  <c r="BK1422" i="1"/>
  <c r="BK1423" i="1"/>
  <c r="BK1424" i="1"/>
  <c r="BK1425" i="1"/>
  <c r="BK1426" i="1"/>
  <c r="BK1427" i="1"/>
  <c r="BK1428" i="1"/>
  <c r="BK1429" i="1"/>
  <c r="BK1430" i="1"/>
  <c r="BK1431" i="1"/>
  <c r="BK1432" i="1"/>
  <c r="BK1433" i="1"/>
  <c r="BK1434" i="1"/>
  <c r="BK1435" i="1"/>
  <c r="BK1436" i="1"/>
  <c r="BK1437" i="1"/>
  <c r="BK1438" i="1"/>
  <c r="BK1439" i="1"/>
  <c r="BK1440" i="1"/>
  <c r="BK1441" i="1"/>
  <c r="BK1442" i="1"/>
  <c r="BK1443" i="1"/>
  <c r="BK1444" i="1"/>
  <c r="BK1445" i="1"/>
  <c r="BK1446" i="1"/>
  <c r="BK1447" i="1"/>
  <c r="BK1448" i="1"/>
  <c r="BK1449" i="1"/>
  <c r="BK1450" i="1"/>
  <c r="BK1451" i="1"/>
  <c r="BK1452" i="1"/>
  <c r="BK1453" i="1"/>
  <c r="BK1454" i="1"/>
  <c r="BK1455" i="1"/>
  <c r="BK1456" i="1"/>
  <c r="BK1457" i="1"/>
  <c r="BK1458" i="1"/>
  <c r="BK1459" i="1"/>
  <c r="BK1460" i="1"/>
  <c r="BK1461" i="1"/>
  <c r="BK1462" i="1"/>
  <c r="BK1463" i="1"/>
  <c r="BK1464" i="1"/>
  <c r="BK1465" i="1"/>
  <c r="BK1466" i="1"/>
  <c r="BK1467" i="1"/>
  <c r="BK1468" i="1"/>
  <c r="BK1469" i="1"/>
  <c r="BK1470" i="1"/>
  <c r="BK1471" i="1"/>
  <c r="BK1472" i="1"/>
  <c r="BK1473" i="1"/>
  <c r="BK1474" i="1"/>
  <c r="BK1475" i="1"/>
  <c r="BK1476" i="1"/>
  <c r="BK1477" i="1"/>
  <c r="BK1478" i="1"/>
  <c r="BK1479" i="1"/>
  <c r="BK1480" i="1"/>
  <c r="BK1481" i="1"/>
  <c r="BK1482" i="1"/>
  <c r="BK1483" i="1"/>
  <c r="BK1484" i="1"/>
  <c r="BK1485" i="1"/>
  <c r="BK1486" i="1"/>
  <c r="BK1487" i="1"/>
  <c r="BK1488" i="1"/>
  <c r="BK1489" i="1"/>
  <c r="BK1490" i="1"/>
  <c r="BK1491" i="1"/>
  <c r="BK1492" i="1"/>
  <c r="BK1493" i="1"/>
  <c r="BK1494" i="1"/>
  <c r="BK1495" i="1"/>
  <c r="BK1496" i="1"/>
  <c r="BK1497" i="1"/>
  <c r="BK1498" i="1"/>
  <c r="BK1499" i="1"/>
  <c r="BK1500" i="1"/>
  <c r="BK1501" i="1"/>
  <c r="BK1502" i="1"/>
  <c r="BK1503" i="1"/>
  <c r="BK1504" i="1"/>
  <c r="BK1505" i="1"/>
  <c r="BK1506" i="1"/>
  <c r="BK1507" i="1"/>
  <c r="BK1508" i="1"/>
  <c r="BK1509" i="1"/>
  <c r="BK1510" i="1"/>
  <c r="BK1511" i="1"/>
  <c r="BK1512" i="1"/>
  <c r="BK1513" i="1"/>
  <c r="BK1514" i="1"/>
  <c r="BK1515" i="1"/>
  <c r="BK1516" i="1"/>
  <c r="BK1517" i="1"/>
  <c r="BK1518" i="1"/>
  <c r="BK1519" i="1"/>
  <c r="BK1520" i="1"/>
  <c r="BK1521" i="1"/>
  <c r="BK1522" i="1"/>
  <c r="BK1523" i="1"/>
  <c r="BK1524" i="1"/>
  <c r="BK1525" i="1"/>
  <c r="BK1526" i="1"/>
  <c r="BK1527" i="1"/>
  <c r="BK1528" i="1"/>
  <c r="BK1529" i="1"/>
  <c r="BK1530" i="1"/>
  <c r="BK1531" i="1"/>
  <c r="BK1532" i="1"/>
  <c r="BK1533" i="1"/>
  <c r="BK1534" i="1"/>
  <c r="BK1535" i="1"/>
  <c r="BK1536" i="1"/>
  <c r="BK1537" i="1"/>
  <c r="BK1538" i="1"/>
  <c r="BK1539" i="1"/>
  <c r="BK1540" i="1"/>
  <c r="BK1541" i="1"/>
  <c r="BK1542" i="1"/>
  <c r="BK1543" i="1"/>
  <c r="BK1544" i="1"/>
  <c r="BK1545" i="1"/>
  <c r="BK1546" i="1"/>
  <c r="BK1547" i="1"/>
  <c r="BK1548" i="1"/>
  <c r="BK1549" i="1"/>
  <c r="BK1550" i="1"/>
  <c r="BK1551" i="1"/>
  <c r="BK1552" i="1"/>
  <c r="BK1553" i="1"/>
  <c r="BK1554" i="1"/>
  <c r="BK1555" i="1"/>
  <c r="BK1556" i="1"/>
  <c r="BK1557" i="1"/>
  <c r="BK1558" i="1"/>
  <c r="BK1559" i="1"/>
  <c r="BK1560" i="1"/>
  <c r="BK1561" i="1"/>
  <c r="BK1562" i="1"/>
  <c r="BK1563" i="1"/>
  <c r="BK1564" i="1"/>
  <c r="BK1565" i="1"/>
  <c r="BK1566" i="1"/>
  <c r="BK1567" i="1"/>
  <c r="BK1568" i="1"/>
  <c r="BK1569" i="1"/>
  <c r="BK1570" i="1"/>
  <c r="BK1571" i="1"/>
  <c r="BK1572" i="1"/>
  <c r="BK1573" i="1"/>
  <c r="BK1574" i="1"/>
  <c r="BK1575" i="1"/>
  <c r="BK1576" i="1"/>
  <c r="BK1577" i="1"/>
  <c r="BK1578" i="1"/>
  <c r="BK1579" i="1"/>
  <c r="BK1580" i="1"/>
  <c r="BK1581" i="1"/>
  <c r="BK1582" i="1"/>
  <c r="BK1583" i="1"/>
  <c r="BK1584" i="1"/>
  <c r="BK1585" i="1"/>
  <c r="BK1586" i="1"/>
  <c r="BK1587" i="1"/>
  <c r="BK1588" i="1"/>
  <c r="BK1589" i="1"/>
  <c r="BK1590" i="1"/>
  <c r="BK1591" i="1"/>
  <c r="BK1592" i="1"/>
  <c r="BK1593" i="1"/>
  <c r="BK1594" i="1"/>
  <c r="BK1595" i="1"/>
  <c r="BK1596" i="1"/>
  <c r="BK1597" i="1"/>
  <c r="BK1598" i="1"/>
  <c r="BK1599" i="1"/>
  <c r="BK1600" i="1"/>
  <c r="BK1601" i="1"/>
  <c r="BK1602" i="1"/>
  <c r="BK1603" i="1"/>
  <c r="BK1604" i="1"/>
  <c r="BK1605" i="1"/>
  <c r="BK1606" i="1"/>
  <c r="BK1607" i="1"/>
  <c r="BK1608" i="1"/>
  <c r="BK1609" i="1"/>
  <c r="BK1610" i="1"/>
  <c r="BK1611" i="1"/>
  <c r="BK1612" i="1"/>
  <c r="BK1613" i="1"/>
  <c r="BK1614" i="1"/>
  <c r="BK1615" i="1"/>
  <c r="BK1616" i="1"/>
  <c r="BK1617" i="1"/>
  <c r="BK1618" i="1"/>
  <c r="BK1619" i="1"/>
  <c r="BK1620" i="1"/>
  <c r="BK1621" i="1"/>
  <c r="BK1622" i="1"/>
  <c r="BK1623" i="1"/>
  <c r="BK1624" i="1"/>
  <c r="BK1625" i="1"/>
  <c r="BK1626" i="1"/>
  <c r="BK1627" i="1"/>
  <c r="BK1628" i="1"/>
  <c r="BK1629" i="1"/>
  <c r="BK1630" i="1"/>
  <c r="BK1631" i="1"/>
  <c r="BK1632" i="1"/>
  <c r="BK1633" i="1"/>
  <c r="BK1634" i="1"/>
  <c r="BK1635" i="1"/>
  <c r="BK1636" i="1"/>
  <c r="BK1637" i="1"/>
  <c r="BK1638" i="1"/>
  <c r="BK1639" i="1"/>
  <c r="BK1640" i="1"/>
  <c r="BK1641" i="1"/>
  <c r="BK1642" i="1"/>
  <c r="BK1643" i="1"/>
  <c r="BK1644" i="1"/>
  <c r="BK1645" i="1"/>
  <c r="BK1646" i="1"/>
  <c r="BK1647" i="1"/>
  <c r="BK1648" i="1"/>
  <c r="BK1649" i="1"/>
  <c r="BK1650" i="1"/>
  <c r="BK1651" i="1"/>
  <c r="BK1652" i="1"/>
  <c r="BK1653" i="1"/>
  <c r="BK1654" i="1"/>
  <c r="BK1655" i="1"/>
  <c r="BK1656" i="1"/>
  <c r="BK1657" i="1"/>
  <c r="BK1658" i="1"/>
  <c r="BK1659" i="1"/>
  <c r="BK1660" i="1"/>
  <c r="BK1661" i="1"/>
  <c r="BK1662" i="1"/>
  <c r="BK1663" i="1"/>
  <c r="BK1664" i="1"/>
  <c r="BK1665" i="1"/>
  <c r="BK1666" i="1"/>
  <c r="BK1667" i="1"/>
  <c r="BK1668" i="1"/>
  <c r="BK1669" i="1"/>
  <c r="BK1670" i="1"/>
  <c r="BK1671" i="1"/>
  <c r="BK1672" i="1"/>
  <c r="BK1673" i="1"/>
  <c r="BK1674" i="1"/>
  <c r="BK1675" i="1"/>
  <c r="BK1676" i="1"/>
  <c r="BK1677" i="1"/>
  <c r="BK1678" i="1"/>
  <c r="BK1679" i="1"/>
  <c r="BK1680" i="1"/>
  <c r="BK1681" i="1"/>
  <c r="BK1682" i="1"/>
  <c r="BK1683" i="1"/>
  <c r="BK1684" i="1"/>
  <c r="BK1685" i="1"/>
  <c r="BK1686" i="1"/>
  <c r="BK1687" i="1"/>
  <c r="BK1688" i="1"/>
  <c r="BK1689" i="1"/>
  <c r="BK1690" i="1"/>
  <c r="BK1691" i="1"/>
  <c r="BK1692" i="1"/>
  <c r="BK1693" i="1"/>
  <c r="BK1694" i="1"/>
  <c r="BK1695" i="1"/>
  <c r="BK1696" i="1"/>
  <c r="BK1697" i="1"/>
  <c r="BK1698" i="1"/>
  <c r="BK1699" i="1"/>
  <c r="BK1700" i="1"/>
  <c r="BK1701" i="1"/>
  <c r="BK1702" i="1"/>
  <c r="BK1703" i="1"/>
  <c r="BK1704" i="1"/>
  <c r="BK1705" i="1"/>
  <c r="BK1706" i="1"/>
  <c r="BK1707" i="1"/>
  <c r="BK1708" i="1"/>
  <c r="BK1709" i="1"/>
  <c r="BK1710" i="1"/>
  <c r="BK1711" i="1"/>
  <c r="BK1712" i="1"/>
  <c r="BK1713" i="1"/>
  <c r="BK1714" i="1"/>
  <c r="BK1715" i="1"/>
  <c r="BK1716" i="1"/>
  <c r="BK1717" i="1"/>
  <c r="BK1718" i="1"/>
  <c r="BK1719" i="1"/>
  <c r="BK1720" i="1"/>
  <c r="BK1721" i="1"/>
  <c r="BK1722" i="1"/>
  <c r="BK1723" i="1"/>
  <c r="BK1724" i="1"/>
  <c r="BK1725" i="1"/>
  <c r="BK1726" i="1"/>
  <c r="BK1727" i="1"/>
  <c r="BK1728" i="1"/>
  <c r="BK1729" i="1"/>
  <c r="BK1730" i="1"/>
  <c r="BK1731" i="1"/>
  <c r="BK1732" i="1"/>
  <c r="BK1733" i="1"/>
  <c r="BK1734" i="1"/>
  <c r="BK1735" i="1"/>
  <c r="BK1736" i="1"/>
  <c r="BK1737" i="1"/>
  <c r="BK1738" i="1"/>
  <c r="BK1739" i="1"/>
  <c r="BK1740" i="1"/>
  <c r="BK1741" i="1"/>
  <c r="BK1742" i="1"/>
  <c r="BK1743" i="1"/>
  <c r="BK1744" i="1"/>
  <c r="BK1745" i="1"/>
  <c r="BK1746" i="1"/>
  <c r="BK1747" i="1"/>
  <c r="BK1748" i="1"/>
  <c r="BK1749" i="1"/>
  <c r="BK1750" i="1"/>
  <c r="BK1751" i="1"/>
  <c r="BK1752" i="1"/>
  <c r="BK1753" i="1"/>
  <c r="BK1754" i="1"/>
  <c r="BK1755" i="1"/>
  <c r="BK1756" i="1"/>
  <c r="BK1757" i="1"/>
  <c r="BK1758" i="1"/>
  <c r="BK1759" i="1"/>
  <c r="BK1760" i="1"/>
  <c r="BK1761" i="1"/>
  <c r="BK1762" i="1"/>
  <c r="BK1763" i="1"/>
  <c r="BK1764" i="1"/>
  <c r="BK1765" i="1"/>
  <c r="BK1766" i="1"/>
  <c r="BK1767" i="1"/>
  <c r="BK1768" i="1"/>
  <c r="BK1769" i="1"/>
  <c r="BK1770" i="1"/>
  <c r="BK1771" i="1"/>
  <c r="BK1772" i="1"/>
  <c r="BK1773" i="1"/>
  <c r="BK1774" i="1"/>
  <c r="BK1775" i="1"/>
  <c r="BK1776" i="1"/>
  <c r="BK1777" i="1"/>
  <c r="BK1778" i="1"/>
  <c r="BK1779" i="1"/>
  <c r="BK1780" i="1"/>
  <c r="BK1781" i="1"/>
  <c r="BK1782" i="1"/>
  <c r="BK1783" i="1"/>
  <c r="BK1784" i="1"/>
  <c r="BK1785" i="1"/>
  <c r="BK1786" i="1"/>
  <c r="BK1787" i="1"/>
  <c r="BK1788" i="1"/>
  <c r="BK1789" i="1"/>
  <c r="BK1790" i="1"/>
  <c r="BK1791" i="1"/>
  <c r="BK1792" i="1"/>
  <c r="BK1793" i="1"/>
  <c r="BK1794" i="1"/>
  <c r="BK1795" i="1"/>
  <c r="BK1796" i="1"/>
  <c r="BK1797" i="1"/>
  <c r="BK1798" i="1"/>
  <c r="BK1799" i="1"/>
  <c r="BK1800" i="1"/>
  <c r="BK1801" i="1"/>
  <c r="BK1802" i="1"/>
  <c r="BK1803" i="1"/>
  <c r="BK1804" i="1"/>
  <c r="BK1805" i="1"/>
  <c r="BK1806" i="1"/>
  <c r="BK1807" i="1"/>
  <c r="BK1808" i="1"/>
  <c r="BK1809" i="1"/>
  <c r="BK1810" i="1"/>
  <c r="BK1811" i="1"/>
  <c r="BK1812" i="1"/>
  <c r="BK1813" i="1"/>
  <c r="BK1814" i="1"/>
  <c r="BK1815" i="1"/>
  <c r="BK1816" i="1"/>
  <c r="BK1817" i="1"/>
  <c r="BK1818" i="1"/>
  <c r="BK1819" i="1"/>
  <c r="BK1820" i="1"/>
  <c r="BK1821" i="1"/>
  <c r="BK1822" i="1"/>
  <c r="BK1823" i="1"/>
  <c r="BK1824" i="1"/>
  <c r="BK1825" i="1"/>
  <c r="BK1826" i="1"/>
  <c r="BK1827" i="1"/>
  <c r="BK1828" i="1"/>
  <c r="BK1829" i="1"/>
  <c r="BK1830" i="1"/>
  <c r="BK1831" i="1"/>
  <c r="BK1832" i="1"/>
  <c r="BK1833" i="1"/>
  <c r="BK1834" i="1"/>
  <c r="BK1835" i="1"/>
  <c r="BK1836" i="1"/>
  <c r="BK1837" i="1"/>
  <c r="BK1838" i="1"/>
  <c r="BK1839" i="1"/>
  <c r="BK1840" i="1"/>
  <c r="BK1841" i="1"/>
  <c r="BK1842" i="1"/>
  <c r="BK1843" i="1"/>
  <c r="BK1844" i="1"/>
  <c r="BK1845" i="1"/>
  <c r="BK1846" i="1"/>
  <c r="BK1847" i="1"/>
  <c r="BK1848" i="1"/>
  <c r="BK1849" i="1"/>
  <c r="BK1850" i="1"/>
  <c r="BK1851" i="1"/>
  <c r="BK1852" i="1"/>
  <c r="BK1853" i="1"/>
  <c r="BK1854" i="1"/>
  <c r="BK1855" i="1"/>
  <c r="BK1856" i="1"/>
  <c r="BK1857" i="1"/>
  <c r="BK1858" i="1"/>
  <c r="BK1859" i="1"/>
  <c r="BK1860" i="1"/>
  <c r="BK1861" i="1"/>
  <c r="BK1862" i="1"/>
  <c r="BK1863" i="1"/>
  <c r="BK1864" i="1"/>
  <c r="BK1865" i="1"/>
  <c r="BK1866" i="1"/>
  <c r="BK1867" i="1"/>
  <c r="BK1868" i="1"/>
  <c r="BK1869" i="1"/>
  <c r="BK1870" i="1"/>
  <c r="BK1871" i="1"/>
  <c r="BK1872" i="1"/>
  <c r="BK1873" i="1"/>
  <c r="BK1874" i="1"/>
  <c r="BK1875" i="1"/>
  <c r="BK1876" i="1"/>
  <c r="BK1877" i="1"/>
  <c r="BK1878" i="1"/>
  <c r="BK1879" i="1"/>
  <c r="BK1880" i="1"/>
  <c r="BK1881" i="1"/>
  <c r="BK1882" i="1"/>
  <c r="BK1883" i="1"/>
  <c r="BK1884" i="1"/>
  <c r="BK1885" i="1"/>
  <c r="BK1886" i="1"/>
  <c r="BK1887" i="1"/>
  <c r="BK1888" i="1"/>
  <c r="BK1889" i="1"/>
  <c r="BK1890" i="1"/>
  <c r="BK1891" i="1"/>
  <c r="BK1892" i="1"/>
  <c r="BK1893" i="1"/>
  <c r="BK1894" i="1"/>
  <c r="BK1895" i="1"/>
  <c r="BK1896" i="1"/>
  <c r="BK1897" i="1"/>
  <c r="BK1898" i="1"/>
  <c r="BK1899" i="1"/>
  <c r="BK1900" i="1"/>
  <c r="BK1901" i="1"/>
  <c r="BK1902" i="1"/>
  <c r="BK1903" i="1"/>
  <c r="BK1904" i="1"/>
  <c r="BK1905" i="1"/>
  <c r="BK1906" i="1"/>
  <c r="BK1907" i="1"/>
  <c r="BK1908" i="1"/>
  <c r="BK1909" i="1"/>
  <c r="BK1910" i="1"/>
  <c r="BK1911" i="1"/>
  <c r="BK1912" i="1"/>
  <c r="BK1913" i="1"/>
  <c r="BK1914" i="1"/>
  <c r="BK1915" i="1"/>
  <c r="BK1916" i="1"/>
  <c r="BK1917" i="1"/>
  <c r="BK1918" i="1"/>
  <c r="BK1919" i="1"/>
  <c r="BK1920" i="1"/>
  <c r="BK1921" i="1"/>
  <c r="BK1922" i="1"/>
  <c r="BK1923" i="1"/>
  <c r="BK1924" i="1"/>
  <c r="BK1925" i="1"/>
  <c r="BK1926" i="1"/>
  <c r="BK1927" i="1"/>
  <c r="BK1928" i="1"/>
  <c r="BK1929" i="1"/>
  <c r="BK1930" i="1"/>
  <c r="BK1931" i="1"/>
  <c r="BK1932" i="1"/>
  <c r="BK1933" i="1"/>
  <c r="BK1934" i="1"/>
  <c r="BK1935" i="1"/>
  <c r="BK1936" i="1"/>
  <c r="BK1937" i="1"/>
  <c r="BK1938" i="1"/>
  <c r="BK1939" i="1"/>
  <c r="BK1940" i="1"/>
  <c r="BK1941" i="1"/>
  <c r="BK1942" i="1"/>
  <c r="BK1943" i="1"/>
  <c r="BK1944" i="1"/>
  <c r="BK1945" i="1"/>
  <c r="BK1946" i="1"/>
  <c r="BK1947" i="1"/>
  <c r="BK1948" i="1"/>
  <c r="BK1949" i="1"/>
  <c r="BK1950" i="1"/>
  <c r="BK1951" i="1"/>
  <c r="BK1952" i="1"/>
  <c r="BK1953" i="1"/>
  <c r="BK1954" i="1"/>
  <c r="BK1955" i="1"/>
  <c r="BK1956" i="1"/>
  <c r="BK1957" i="1"/>
  <c r="BK1958" i="1"/>
  <c r="BK1959" i="1"/>
  <c r="BK1960" i="1"/>
  <c r="BK1961" i="1"/>
  <c r="BK1962" i="1"/>
  <c r="BK1963" i="1"/>
  <c r="BK1964" i="1"/>
  <c r="BK1965" i="1"/>
  <c r="BK1966" i="1"/>
  <c r="BK1967" i="1"/>
  <c r="BK1968" i="1"/>
  <c r="BK1969" i="1"/>
  <c r="BK1970" i="1"/>
  <c r="BK1971" i="1"/>
  <c r="BK1972" i="1"/>
  <c r="BK1973" i="1"/>
  <c r="BK1974" i="1"/>
  <c r="BK1975" i="1"/>
  <c r="BK1976" i="1"/>
  <c r="BK1977" i="1"/>
  <c r="BK1978" i="1"/>
  <c r="BK1979" i="1"/>
  <c r="BK1980" i="1"/>
  <c r="BK1981" i="1"/>
  <c r="BK1982" i="1"/>
  <c r="BK1983" i="1"/>
  <c r="BK1984" i="1"/>
  <c r="BK1985" i="1"/>
  <c r="BK1986" i="1"/>
  <c r="BK1987" i="1"/>
  <c r="BK1988" i="1"/>
  <c r="BK1989" i="1"/>
  <c r="BK1990" i="1"/>
  <c r="BK1991" i="1"/>
  <c r="BK1992" i="1"/>
  <c r="BK1993" i="1"/>
  <c r="BK1994" i="1"/>
  <c r="BK1995" i="1"/>
  <c r="BK1996" i="1"/>
  <c r="BK1997" i="1"/>
  <c r="BK1998" i="1"/>
  <c r="BK1999" i="1"/>
  <c r="BK2000" i="1"/>
  <c r="BK2001" i="1"/>
  <c r="BK2002" i="1"/>
  <c r="BK2003" i="1"/>
  <c r="BK2004" i="1"/>
  <c r="BK2005" i="1"/>
  <c r="BK2006" i="1"/>
  <c r="BK2007" i="1"/>
  <c r="BK2008" i="1"/>
  <c r="BK2009" i="1"/>
  <c r="BK2010" i="1"/>
  <c r="BK2011" i="1"/>
  <c r="BK2012" i="1"/>
  <c r="BK2013" i="1"/>
  <c r="BK2014" i="1"/>
  <c r="BK2015" i="1"/>
  <c r="BK2016" i="1"/>
  <c r="BK2017" i="1"/>
  <c r="BK2018" i="1"/>
  <c r="BK2019" i="1"/>
  <c r="BK2020" i="1"/>
  <c r="BK2021" i="1"/>
  <c r="BK2022" i="1"/>
  <c r="BK2023" i="1"/>
  <c r="BK2024" i="1"/>
  <c r="BK2025" i="1"/>
  <c r="BK2026" i="1"/>
  <c r="BK2027" i="1"/>
  <c r="BK2028" i="1"/>
  <c r="BK2029" i="1"/>
  <c r="BK2030" i="1"/>
  <c r="BK2031" i="1"/>
  <c r="BK2032" i="1"/>
  <c r="BK2033" i="1"/>
  <c r="BK2034" i="1"/>
  <c r="BK2035" i="1"/>
  <c r="BK2036" i="1"/>
  <c r="BK2037" i="1"/>
  <c r="BK2038" i="1"/>
  <c r="BK2039" i="1"/>
  <c r="BK2040" i="1"/>
  <c r="BK2041" i="1"/>
  <c r="BK2042" i="1"/>
  <c r="BK2043" i="1"/>
  <c r="BK2044" i="1"/>
  <c r="E2" i="1" l="1"/>
  <c r="E3" i="1"/>
  <c r="E4" i="1"/>
  <c r="E5" i="1"/>
  <c r="E6" i="1"/>
  <c r="E7" i="1"/>
  <c r="E8" i="1"/>
  <c r="E9" i="1"/>
  <c r="E10" i="1"/>
  <c r="E11" i="1"/>
  <c r="E12" i="1"/>
  <c r="E13" i="1"/>
  <c r="E14" i="1"/>
  <c r="E15" i="1"/>
  <c r="E16" i="1"/>
  <c r="E17" i="1"/>
  <c r="E18" i="1"/>
  <c r="E19" i="1"/>
  <c r="E20" i="1"/>
  <c r="E21" i="1"/>
  <c r="E22" i="1"/>
  <c r="E23" i="1"/>
  <c r="E24" i="1"/>
  <c r="E25" i="1"/>
  <c r="E26" i="1"/>
  <c r="E27" i="1"/>
  <c r="E28" i="1"/>
  <c r="E29" i="1"/>
  <c r="E30" i="1"/>
  <c r="E31" i="1"/>
  <c r="E32" i="1"/>
  <c r="E33" i="1"/>
  <c r="E34" i="1"/>
  <c r="E35" i="1"/>
  <c r="E36" i="1"/>
  <c r="E37" i="1"/>
  <c r="E38" i="1"/>
  <c r="E39" i="1"/>
  <c r="E40" i="1"/>
  <c r="E41" i="1"/>
  <c r="E42" i="1"/>
  <c r="E43" i="1"/>
  <c r="E44" i="1"/>
  <c r="E45" i="1"/>
  <c r="E46" i="1"/>
  <c r="E47" i="1"/>
  <c r="E48" i="1"/>
  <c r="E49" i="1"/>
  <c r="E50" i="1"/>
  <c r="E51" i="1"/>
  <c r="E52" i="1"/>
  <c r="E53" i="1"/>
  <c r="E54" i="1"/>
  <c r="E55" i="1"/>
  <c r="E56" i="1"/>
  <c r="E57" i="1"/>
  <c r="E58" i="1"/>
  <c r="E59" i="1"/>
  <c r="E60" i="1"/>
  <c r="E61" i="1"/>
  <c r="E62" i="1"/>
  <c r="E63" i="1"/>
  <c r="E64" i="1"/>
  <c r="E65" i="1"/>
  <c r="E66" i="1"/>
  <c r="E67" i="1"/>
  <c r="E68" i="1"/>
  <c r="E69" i="1"/>
  <c r="E70" i="1"/>
  <c r="E71" i="1"/>
  <c r="E72" i="1"/>
  <c r="E73" i="1"/>
  <c r="E74" i="1"/>
  <c r="E75" i="1"/>
  <c r="E76" i="1"/>
  <c r="E77" i="1"/>
  <c r="E78" i="1"/>
  <c r="E79" i="1"/>
  <c r="E80" i="1"/>
  <c r="E81" i="1"/>
  <c r="E82" i="1"/>
  <c r="E83" i="1"/>
  <c r="E84" i="1"/>
  <c r="E85" i="1"/>
  <c r="E86" i="1"/>
  <c r="E87" i="1"/>
  <c r="E88" i="1"/>
  <c r="E89" i="1"/>
  <c r="E90" i="1"/>
  <c r="E91" i="1"/>
  <c r="E92" i="1"/>
  <c r="E93" i="1"/>
  <c r="E94" i="1"/>
  <c r="E95" i="1"/>
  <c r="E96" i="1"/>
  <c r="E97" i="1"/>
  <c r="E98" i="1"/>
  <c r="E99" i="1"/>
  <c r="E100" i="1"/>
  <c r="E101" i="1"/>
  <c r="E102" i="1"/>
  <c r="E103" i="1"/>
  <c r="E104" i="1"/>
  <c r="E105" i="1"/>
  <c r="E106" i="1"/>
  <c r="E107" i="1"/>
  <c r="E108" i="1"/>
  <c r="E109" i="1"/>
  <c r="E110" i="1"/>
  <c r="E111" i="1"/>
  <c r="E112" i="1"/>
  <c r="E113" i="1"/>
  <c r="E114" i="1"/>
  <c r="E115" i="1"/>
  <c r="E116" i="1"/>
  <c r="E117" i="1"/>
  <c r="E118" i="1"/>
  <c r="E119" i="1"/>
  <c r="E120" i="1"/>
  <c r="E121" i="1"/>
  <c r="E122" i="1"/>
  <c r="E123" i="1"/>
  <c r="E124" i="1"/>
  <c r="E125" i="1"/>
  <c r="E126" i="1"/>
  <c r="E127" i="1"/>
  <c r="E128" i="1"/>
  <c r="E129" i="1"/>
  <c r="E130" i="1"/>
  <c r="E131" i="1"/>
  <c r="E132" i="1"/>
  <c r="E133" i="1"/>
  <c r="E134" i="1"/>
  <c r="E135" i="1"/>
  <c r="E136" i="1"/>
  <c r="E137" i="1"/>
  <c r="E138" i="1"/>
  <c r="E139" i="1"/>
  <c r="E140" i="1"/>
  <c r="E141" i="1"/>
  <c r="E142" i="1"/>
  <c r="E143" i="1"/>
  <c r="E144" i="1"/>
  <c r="E145" i="1"/>
  <c r="E146" i="1"/>
  <c r="E147" i="1"/>
  <c r="E148" i="1"/>
  <c r="E149" i="1"/>
  <c r="E150" i="1"/>
  <c r="E151" i="1"/>
  <c r="E152" i="1"/>
  <c r="E153" i="1"/>
  <c r="E154" i="1"/>
  <c r="E155" i="1"/>
  <c r="E156" i="1"/>
  <c r="E157" i="1"/>
  <c r="E158" i="1"/>
  <c r="E159" i="1"/>
  <c r="E160" i="1"/>
  <c r="E161" i="1"/>
  <c r="E162" i="1"/>
  <c r="E163" i="1"/>
  <c r="E164" i="1"/>
  <c r="E165" i="1"/>
  <c r="E166" i="1"/>
  <c r="E167" i="1"/>
  <c r="E168" i="1"/>
  <c r="E169" i="1"/>
  <c r="E170" i="1"/>
  <c r="E171" i="1"/>
  <c r="E172" i="1"/>
  <c r="E173" i="1"/>
  <c r="E174" i="1"/>
  <c r="E175" i="1"/>
  <c r="E176" i="1"/>
  <c r="E177" i="1"/>
  <c r="E178" i="1"/>
  <c r="E179" i="1"/>
  <c r="E180" i="1"/>
  <c r="E181" i="1"/>
  <c r="E182" i="1"/>
  <c r="E183" i="1"/>
  <c r="E184" i="1"/>
  <c r="E185" i="1"/>
  <c r="E186" i="1"/>
  <c r="E187" i="1"/>
  <c r="E188" i="1"/>
  <c r="E189" i="1"/>
  <c r="E190" i="1"/>
  <c r="E191" i="1"/>
  <c r="E192" i="1"/>
  <c r="E193" i="1"/>
  <c r="E194" i="1"/>
  <c r="E195" i="1"/>
  <c r="E196" i="1"/>
  <c r="E197" i="1"/>
  <c r="E198" i="1"/>
  <c r="E199" i="1"/>
  <c r="E200" i="1"/>
  <c r="E201" i="1"/>
  <c r="E202" i="1"/>
  <c r="E203" i="1"/>
  <c r="E204" i="1"/>
  <c r="E205" i="1"/>
  <c r="E206" i="1"/>
  <c r="E207" i="1"/>
  <c r="E208" i="1"/>
  <c r="E209" i="1"/>
  <c r="E210" i="1"/>
  <c r="E211" i="1"/>
  <c r="E212" i="1"/>
  <c r="E213" i="1"/>
  <c r="E214" i="1"/>
  <c r="E215" i="1"/>
  <c r="E216" i="1"/>
  <c r="E217" i="1"/>
  <c r="E218" i="1"/>
  <c r="E219" i="1"/>
  <c r="E220" i="1"/>
  <c r="E221" i="1"/>
  <c r="E222" i="1"/>
  <c r="E223" i="1"/>
  <c r="E224" i="1"/>
  <c r="E225" i="1"/>
  <c r="E226" i="1"/>
  <c r="E227" i="1"/>
  <c r="E228" i="1"/>
  <c r="E229" i="1"/>
  <c r="E230" i="1"/>
  <c r="E231" i="1"/>
  <c r="E232" i="1"/>
  <c r="E233" i="1"/>
  <c r="E234" i="1"/>
  <c r="E235" i="1"/>
  <c r="E236" i="1"/>
  <c r="E237" i="1"/>
  <c r="E238" i="1"/>
  <c r="E239" i="1"/>
  <c r="E240" i="1"/>
  <c r="E241" i="1"/>
  <c r="E242" i="1"/>
  <c r="E243" i="1"/>
  <c r="E244" i="1"/>
  <c r="E245" i="1"/>
  <c r="E246" i="1"/>
  <c r="E247" i="1"/>
  <c r="E248" i="1"/>
  <c r="E249" i="1"/>
  <c r="E250" i="1"/>
  <c r="E251" i="1"/>
  <c r="E252" i="1"/>
  <c r="E253" i="1"/>
  <c r="E254" i="1"/>
  <c r="E255" i="1"/>
  <c r="E256" i="1"/>
  <c r="E257" i="1"/>
  <c r="E258" i="1"/>
  <c r="E259" i="1"/>
  <c r="E260" i="1"/>
  <c r="E261" i="1"/>
  <c r="E262" i="1"/>
  <c r="E263" i="1"/>
  <c r="E264" i="1"/>
  <c r="E265" i="1"/>
  <c r="E266" i="1"/>
  <c r="E267" i="1"/>
  <c r="E268" i="1"/>
  <c r="E269" i="1"/>
  <c r="E270" i="1"/>
  <c r="E271" i="1"/>
  <c r="E272" i="1"/>
  <c r="E273" i="1"/>
  <c r="E274" i="1"/>
  <c r="E275" i="1"/>
  <c r="E276" i="1"/>
  <c r="E277" i="1"/>
  <c r="E278" i="1"/>
  <c r="E279" i="1"/>
  <c r="E280" i="1"/>
  <c r="E281" i="1"/>
  <c r="E282" i="1"/>
  <c r="E283" i="1"/>
  <c r="E284" i="1"/>
  <c r="E285" i="1"/>
  <c r="E286" i="1"/>
  <c r="E287" i="1"/>
  <c r="E288" i="1"/>
  <c r="E289" i="1"/>
  <c r="E290" i="1"/>
  <c r="E291" i="1"/>
  <c r="E292" i="1"/>
  <c r="E293" i="1"/>
  <c r="E294" i="1"/>
  <c r="E295" i="1"/>
  <c r="E296" i="1"/>
  <c r="E297" i="1"/>
  <c r="E298" i="1"/>
  <c r="E299" i="1"/>
  <c r="E300" i="1"/>
  <c r="E301" i="1"/>
  <c r="E302" i="1"/>
  <c r="E303" i="1"/>
  <c r="E304" i="1"/>
  <c r="E305" i="1"/>
  <c r="E306" i="1"/>
  <c r="E307" i="1"/>
  <c r="E308" i="1"/>
  <c r="E309" i="1"/>
  <c r="E310" i="1"/>
  <c r="E311" i="1"/>
  <c r="E312" i="1"/>
  <c r="E313" i="1"/>
  <c r="E314" i="1"/>
  <c r="E315" i="1"/>
  <c r="E316" i="1"/>
  <c r="E317" i="1"/>
  <c r="E318" i="1"/>
  <c r="E319" i="1"/>
  <c r="E320" i="1"/>
  <c r="E321" i="1"/>
  <c r="E322" i="1"/>
  <c r="E323" i="1"/>
  <c r="E324" i="1"/>
  <c r="E325" i="1"/>
  <c r="E326" i="1"/>
  <c r="E327" i="1"/>
  <c r="E328" i="1"/>
  <c r="E329" i="1"/>
  <c r="E330" i="1"/>
  <c r="E331" i="1"/>
  <c r="E332" i="1"/>
  <c r="E333" i="1"/>
  <c r="E334" i="1"/>
  <c r="E335" i="1"/>
  <c r="E336" i="1"/>
  <c r="E337" i="1"/>
  <c r="E338" i="1"/>
  <c r="E339" i="1"/>
  <c r="E340" i="1"/>
  <c r="E341" i="1"/>
  <c r="E342" i="1"/>
  <c r="E343" i="1"/>
  <c r="E344" i="1"/>
  <c r="E345" i="1"/>
  <c r="E346" i="1"/>
  <c r="E347" i="1"/>
  <c r="E348" i="1"/>
  <c r="E349" i="1"/>
  <c r="E350" i="1"/>
  <c r="E351" i="1"/>
  <c r="E352" i="1"/>
  <c r="E353" i="1"/>
  <c r="E354" i="1"/>
  <c r="E355" i="1"/>
  <c r="E356" i="1"/>
  <c r="E357" i="1"/>
  <c r="E358" i="1"/>
  <c r="E359" i="1"/>
  <c r="E360" i="1"/>
  <c r="E361" i="1"/>
  <c r="E362" i="1"/>
  <c r="E363" i="1"/>
  <c r="E364" i="1"/>
  <c r="E365" i="1"/>
  <c r="E366" i="1"/>
  <c r="E367" i="1"/>
  <c r="E368" i="1"/>
  <c r="E369" i="1"/>
  <c r="E370" i="1"/>
  <c r="E371" i="1"/>
  <c r="E372" i="1"/>
  <c r="E373" i="1"/>
  <c r="E374" i="1"/>
  <c r="E375" i="1"/>
  <c r="E376" i="1"/>
  <c r="E377" i="1"/>
  <c r="E378" i="1"/>
  <c r="E379" i="1"/>
  <c r="E380" i="1"/>
  <c r="E381" i="1"/>
  <c r="E382" i="1"/>
  <c r="E383" i="1"/>
  <c r="E384" i="1"/>
  <c r="E385" i="1"/>
  <c r="E386" i="1"/>
  <c r="E387" i="1"/>
  <c r="E388" i="1"/>
  <c r="E389" i="1"/>
  <c r="E390" i="1"/>
  <c r="E391" i="1"/>
  <c r="E392" i="1"/>
  <c r="E393" i="1"/>
  <c r="E394" i="1"/>
  <c r="E395" i="1"/>
  <c r="E396" i="1"/>
  <c r="E397" i="1"/>
  <c r="E398" i="1"/>
  <c r="E399" i="1"/>
  <c r="E400" i="1"/>
  <c r="E401" i="1"/>
  <c r="E402" i="1"/>
  <c r="E403" i="1"/>
  <c r="E404" i="1"/>
  <c r="E405" i="1"/>
  <c r="E406" i="1"/>
  <c r="E407" i="1"/>
  <c r="E408" i="1"/>
  <c r="E409" i="1"/>
  <c r="E410" i="1"/>
  <c r="E411" i="1"/>
  <c r="E412" i="1"/>
  <c r="E413" i="1"/>
  <c r="E414" i="1"/>
  <c r="E415" i="1"/>
  <c r="E416" i="1"/>
  <c r="E417" i="1"/>
  <c r="E418" i="1"/>
  <c r="E419" i="1"/>
  <c r="E420" i="1"/>
  <c r="E421" i="1"/>
  <c r="E422" i="1"/>
  <c r="E423" i="1"/>
  <c r="E424" i="1"/>
  <c r="E425" i="1"/>
  <c r="E426" i="1"/>
  <c r="E427" i="1"/>
  <c r="E428" i="1"/>
  <c r="E429" i="1"/>
  <c r="E430" i="1"/>
  <c r="E431" i="1"/>
  <c r="E432" i="1"/>
  <c r="E433" i="1"/>
  <c r="E434" i="1"/>
  <c r="E435" i="1"/>
  <c r="E436" i="1"/>
  <c r="E437" i="1"/>
  <c r="E438" i="1"/>
  <c r="E439" i="1"/>
  <c r="E440" i="1"/>
  <c r="E441" i="1"/>
  <c r="E442" i="1"/>
  <c r="E443" i="1"/>
  <c r="E444" i="1"/>
  <c r="E445" i="1"/>
  <c r="E446" i="1"/>
  <c r="E447" i="1"/>
  <c r="E448" i="1"/>
  <c r="E449" i="1"/>
  <c r="E450" i="1"/>
  <c r="E451" i="1"/>
  <c r="E452" i="1"/>
  <c r="E453" i="1"/>
  <c r="E454" i="1"/>
  <c r="E455" i="1"/>
  <c r="E456" i="1"/>
  <c r="E457" i="1"/>
  <c r="E458" i="1"/>
  <c r="E459" i="1"/>
  <c r="E460" i="1"/>
  <c r="E461" i="1"/>
  <c r="E462" i="1"/>
  <c r="E463" i="1"/>
  <c r="E464" i="1"/>
  <c r="E465" i="1"/>
  <c r="E466" i="1"/>
  <c r="E467" i="1"/>
  <c r="E468" i="1"/>
  <c r="E469" i="1"/>
  <c r="E470" i="1"/>
  <c r="E471" i="1"/>
  <c r="E472" i="1"/>
  <c r="E473" i="1"/>
  <c r="E474" i="1"/>
  <c r="E475" i="1"/>
  <c r="E476" i="1"/>
  <c r="E477" i="1"/>
  <c r="E478" i="1"/>
  <c r="E479" i="1"/>
  <c r="E480" i="1"/>
  <c r="E481" i="1"/>
  <c r="E482" i="1"/>
  <c r="E483" i="1"/>
  <c r="E484" i="1"/>
  <c r="E485" i="1"/>
  <c r="E486" i="1"/>
  <c r="E487" i="1"/>
  <c r="E488" i="1"/>
  <c r="E489" i="1"/>
  <c r="E490" i="1"/>
  <c r="E491" i="1"/>
  <c r="E492" i="1"/>
  <c r="E493" i="1"/>
  <c r="E494" i="1"/>
  <c r="E495" i="1"/>
  <c r="E496" i="1"/>
  <c r="E497" i="1"/>
  <c r="E498" i="1"/>
  <c r="E499" i="1"/>
  <c r="E500" i="1"/>
  <c r="E501" i="1"/>
  <c r="E502" i="1"/>
  <c r="E503" i="1"/>
  <c r="E504" i="1"/>
  <c r="E505" i="1"/>
  <c r="E506" i="1"/>
  <c r="E507" i="1"/>
  <c r="E508" i="1"/>
  <c r="E509" i="1"/>
  <c r="E510" i="1"/>
  <c r="E511" i="1"/>
  <c r="E512" i="1"/>
  <c r="E513" i="1"/>
  <c r="E514" i="1"/>
  <c r="E515" i="1"/>
  <c r="E516" i="1"/>
  <c r="E517" i="1"/>
  <c r="E518" i="1"/>
  <c r="E519" i="1"/>
  <c r="E520" i="1"/>
  <c r="E521" i="1"/>
  <c r="E522" i="1"/>
  <c r="E523" i="1"/>
  <c r="E524" i="1"/>
  <c r="E525" i="1"/>
  <c r="E526" i="1"/>
  <c r="E527" i="1"/>
  <c r="E528" i="1"/>
  <c r="E529" i="1"/>
  <c r="E530" i="1"/>
  <c r="E531" i="1"/>
  <c r="E532" i="1"/>
  <c r="E533" i="1"/>
  <c r="E534" i="1"/>
  <c r="E535" i="1"/>
  <c r="E536" i="1"/>
  <c r="E537" i="1"/>
  <c r="E538" i="1"/>
  <c r="E539" i="1"/>
  <c r="E540" i="1"/>
  <c r="E541" i="1"/>
  <c r="E542" i="1"/>
  <c r="E543" i="1"/>
  <c r="E544" i="1"/>
  <c r="E545" i="1"/>
  <c r="E546" i="1"/>
  <c r="E547" i="1"/>
  <c r="E548" i="1"/>
  <c r="E549" i="1"/>
  <c r="E550" i="1"/>
  <c r="E551" i="1"/>
  <c r="E552" i="1"/>
  <c r="E553" i="1"/>
  <c r="E554" i="1"/>
  <c r="E555" i="1"/>
  <c r="E556" i="1"/>
  <c r="E557" i="1"/>
  <c r="E558" i="1"/>
  <c r="E559" i="1"/>
  <c r="E560" i="1"/>
  <c r="E561" i="1"/>
  <c r="E562" i="1"/>
  <c r="E563" i="1"/>
  <c r="E564" i="1"/>
  <c r="E565" i="1"/>
  <c r="E566" i="1"/>
  <c r="E567" i="1"/>
  <c r="E568" i="1"/>
  <c r="E569" i="1"/>
  <c r="E570" i="1"/>
  <c r="E571" i="1"/>
  <c r="E572" i="1"/>
  <c r="E573" i="1"/>
  <c r="E574" i="1"/>
  <c r="E575" i="1"/>
  <c r="E576" i="1"/>
  <c r="E577" i="1"/>
  <c r="E578" i="1"/>
  <c r="E579" i="1"/>
  <c r="E580" i="1"/>
  <c r="E581" i="1"/>
  <c r="E582" i="1"/>
  <c r="E583" i="1"/>
  <c r="E584" i="1"/>
  <c r="E585" i="1"/>
  <c r="E586" i="1"/>
  <c r="E587" i="1"/>
  <c r="E588" i="1"/>
  <c r="E589" i="1"/>
  <c r="E590" i="1"/>
  <c r="E591" i="1"/>
  <c r="E592" i="1"/>
  <c r="E593" i="1"/>
  <c r="E594" i="1"/>
  <c r="E595" i="1"/>
  <c r="E596" i="1"/>
  <c r="E597" i="1"/>
  <c r="E598" i="1"/>
  <c r="E599" i="1"/>
  <c r="E600" i="1"/>
  <c r="E601" i="1"/>
  <c r="E602" i="1"/>
  <c r="E603" i="1"/>
  <c r="E604" i="1"/>
  <c r="E605" i="1"/>
  <c r="E606" i="1"/>
  <c r="E607" i="1"/>
  <c r="E608" i="1"/>
  <c r="E609" i="1"/>
  <c r="E610" i="1"/>
  <c r="E611" i="1"/>
  <c r="E612" i="1"/>
  <c r="E613" i="1"/>
  <c r="E614" i="1"/>
  <c r="E615" i="1"/>
  <c r="E616" i="1"/>
  <c r="E617" i="1"/>
  <c r="E618" i="1"/>
  <c r="E619" i="1"/>
  <c r="E620" i="1"/>
  <c r="E621" i="1"/>
  <c r="E622" i="1"/>
  <c r="E623" i="1"/>
  <c r="E624" i="1"/>
  <c r="E625" i="1"/>
  <c r="E626" i="1"/>
  <c r="E627" i="1"/>
  <c r="E628" i="1"/>
  <c r="E629" i="1"/>
  <c r="E630" i="1"/>
  <c r="E631" i="1"/>
  <c r="E632" i="1"/>
  <c r="E633" i="1"/>
  <c r="E634" i="1"/>
  <c r="E635" i="1"/>
  <c r="E636" i="1"/>
  <c r="E637" i="1"/>
  <c r="E638" i="1"/>
  <c r="E639" i="1"/>
  <c r="E640" i="1"/>
  <c r="E641" i="1"/>
  <c r="E642" i="1"/>
  <c r="E643" i="1"/>
  <c r="E644" i="1"/>
  <c r="E645" i="1"/>
  <c r="E646" i="1"/>
  <c r="E647" i="1"/>
  <c r="E648" i="1"/>
  <c r="E649" i="1"/>
  <c r="E650" i="1"/>
  <c r="E651" i="1"/>
  <c r="E652" i="1"/>
  <c r="E653" i="1"/>
  <c r="E654" i="1"/>
  <c r="E655" i="1"/>
  <c r="E656" i="1"/>
  <c r="E657" i="1"/>
  <c r="E658" i="1"/>
  <c r="E659" i="1"/>
  <c r="E660" i="1"/>
  <c r="E661" i="1"/>
  <c r="E662" i="1"/>
  <c r="E663" i="1"/>
  <c r="E664" i="1"/>
  <c r="E665" i="1"/>
  <c r="E666" i="1"/>
  <c r="E667" i="1"/>
  <c r="E668" i="1"/>
  <c r="E669" i="1"/>
  <c r="E670" i="1"/>
  <c r="E671" i="1"/>
  <c r="E672" i="1"/>
  <c r="E673" i="1"/>
  <c r="E674" i="1"/>
  <c r="E675" i="1"/>
  <c r="E676" i="1"/>
  <c r="E677" i="1"/>
  <c r="E678" i="1"/>
  <c r="E679" i="1"/>
  <c r="E680" i="1"/>
  <c r="E681" i="1"/>
  <c r="E682" i="1"/>
  <c r="E683" i="1"/>
  <c r="E684" i="1"/>
  <c r="E685" i="1"/>
  <c r="E686" i="1"/>
  <c r="E687" i="1"/>
  <c r="E688" i="1"/>
  <c r="E689" i="1"/>
  <c r="E690" i="1"/>
  <c r="E691" i="1"/>
  <c r="E692" i="1"/>
  <c r="E693" i="1"/>
  <c r="E694" i="1"/>
  <c r="E695" i="1"/>
  <c r="E696" i="1"/>
  <c r="E697" i="1"/>
  <c r="E698" i="1"/>
  <c r="E699" i="1"/>
  <c r="E700" i="1"/>
  <c r="E701" i="1"/>
  <c r="E702" i="1"/>
  <c r="E703" i="1"/>
  <c r="E704" i="1"/>
  <c r="E705" i="1"/>
  <c r="E706" i="1"/>
  <c r="E707" i="1"/>
  <c r="E708" i="1"/>
  <c r="E709" i="1"/>
  <c r="E710" i="1"/>
  <c r="E711" i="1"/>
  <c r="E712" i="1"/>
  <c r="E713" i="1"/>
  <c r="E714" i="1"/>
  <c r="E715" i="1"/>
  <c r="E716" i="1"/>
  <c r="E717" i="1"/>
  <c r="E718" i="1"/>
  <c r="E719" i="1"/>
  <c r="E720" i="1"/>
  <c r="E721" i="1"/>
  <c r="E722" i="1"/>
  <c r="E723" i="1"/>
  <c r="E724" i="1"/>
  <c r="E725" i="1"/>
  <c r="E726" i="1"/>
  <c r="E727" i="1"/>
  <c r="E728" i="1"/>
  <c r="E729" i="1"/>
  <c r="E730" i="1"/>
  <c r="E731" i="1"/>
  <c r="E732" i="1"/>
  <c r="E733" i="1"/>
  <c r="E734" i="1"/>
  <c r="E735" i="1"/>
  <c r="E736" i="1"/>
  <c r="E737" i="1"/>
  <c r="E738" i="1"/>
  <c r="E739" i="1"/>
  <c r="E740" i="1"/>
  <c r="E741" i="1"/>
  <c r="E742" i="1"/>
  <c r="E743" i="1"/>
  <c r="E744" i="1"/>
  <c r="E745" i="1"/>
  <c r="E746" i="1"/>
  <c r="E747" i="1"/>
  <c r="E748" i="1"/>
  <c r="E749" i="1"/>
  <c r="E750" i="1"/>
  <c r="E751" i="1"/>
  <c r="E752" i="1"/>
  <c r="E753" i="1"/>
  <c r="E754" i="1"/>
  <c r="E755" i="1"/>
  <c r="E756" i="1"/>
  <c r="E757" i="1"/>
  <c r="E758" i="1"/>
  <c r="E759" i="1"/>
  <c r="E760" i="1"/>
  <c r="E761" i="1"/>
  <c r="E762" i="1"/>
  <c r="E763" i="1"/>
  <c r="E764" i="1"/>
  <c r="E765" i="1"/>
  <c r="E766" i="1"/>
  <c r="E767" i="1"/>
  <c r="E768" i="1"/>
  <c r="E769" i="1"/>
  <c r="E770" i="1"/>
  <c r="E771" i="1"/>
  <c r="E772" i="1"/>
  <c r="E773" i="1"/>
  <c r="E774" i="1"/>
  <c r="E775" i="1"/>
  <c r="E776" i="1"/>
  <c r="E777" i="1"/>
  <c r="E778" i="1"/>
  <c r="E779" i="1"/>
  <c r="E780" i="1"/>
  <c r="E781" i="1"/>
  <c r="E782" i="1"/>
  <c r="E783" i="1"/>
  <c r="E784" i="1"/>
  <c r="E785" i="1"/>
  <c r="E786" i="1"/>
  <c r="E787" i="1"/>
  <c r="E788" i="1"/>
  <c r="E789" i="1"/>
  <c r="E790" i="1"/>
  <c r="E791" i="1"/>
  <c r="E792" i="1"/>
  <c r="E793" i="1"/>
  <c r="E794" i="1"/>
  <c r="E795" i="1"/>
  <c r="E796" i="1"/>
  <c r="E797" i="1"/>
  <c r="E798" i="1"/>
  <c r="E799" i="1"/>
  <c r="E800" i="1"/>
  <c r="E801" i="1"/>
  <c r="E802" i="1"/>
  <c r="E803" i="1"/>
  <c r="E804" i="1"/>
  <c r="E805" i="1"/>
  <c r="E806" i="1"/>
  <c r="E807" i="1"/>
  <c r="E808" i="1"/>
  <c r="E809" i="1"/>
  <c r="E810" i="1"/>
  <c r="E811" i="1"/>
  <c r="E812" i="1"/>
  <c r="E813" i="1"/>
  <c r="E814" i="1"/>
  <c r="E815" i="1"/>
  <c r="E816" i="1"/>
  <c r="E817" i="1"/>
  <c r="E818" i="1"/>
  <c r="E819" i="1"/>
  <c r="E820" i="1"/>
  <c r="E821" i="1"/>
  <c r="E822" i="1"/>
  <c r="E823" i="1"/>
  <c r="E824" i="1"/>
  <c r="E825" i="1"/>
  <c r="E826" i="1"/>
  <c r="E827" i="1"/>
  <c r="E828" i="1"/>
  <c r="E829" i="1"/>
  <c r="E830" i="1"/>
  <c r="E831" i="1"/>
  <c r="E832" i="1"/>
  <c r="E833" i="1"/>
  <c r="E834" i="1"/>
  <c r="E835" i="1"/>
  <c r="E836" i="1"/>
  <c r="E837" i="1"/>
  <c r="E838" i="1"/>
  <c r="E839" i="1"/>
  <c r="E840" i="1"/>
  <c r="E841" i="1"/>
  <c r="E842" i="1"/>
  <c r="E843" i="1"/>
  <c r="E844" i="1"/>
  <c r="E845" i="1"/>
  <c r="E846" i="1"/>
  <c r="E847" i="1"/>
  <c r="E848" i="1"/>
  <c r="E849" i="1"/>
  <c r="E850" i="1"/>
  <c r="E851" i="1"/>
  <c r="E852" i="1"/>
  <c r="E853" i="1"/>
  <c r="E854" i="1"/>
  <c r="E855" i="1"/>
  <c r="E856" i="1"/>
  <c r="E857" i="1"/>
  <c r="E858" i="1"/>
  <c r="E859" i="1"/>
  <c r="E860" i="1"/>
  <c r="E861" i="1"/>
  <c r="E862" i="1"/>
  <c r="E863" i="1"/>
  <c r="E864" i="1"/>
  <c r="E865" i="1"/>
  <c r="E866" i="1"/>
  <c r="E867" i="1"/>
  <c r="E868" i="1"/>
  <c r="E869" i="1"/>
  <c r="E870" i="1"/>
  <c r="E871" i="1"/>
  <c r="E872" i="1"/>
  <c r="E873" i="1"/>
  <c r="E874" i="1"/>
  <c r="E875" i="1"/>
  <c r="E876" i="1"/>
  <c r="E877" i="1"/>
  <c r="E878" i="1"/>
  <c r="E879" i="1"/>
  <c r="E880" i="1"/>
  <c r="E881" i="1"/>
  <c r="E882" i="1"/>
  <c r="E883" i="1"/>
  <c r="E884" i="1"/>
  <c r="E885" i="1"/>
  <c r="E886" i="1"/>
  <c r="E887" i="1"/>
  <c r="E888" i="1"/>
  <c r="E889" i="1"/>
  <c r="E890" i="1"/>
  <c r="E891" i="1"/>
  <c r="E892" i="1"/>
  <c r="E893" i="1"/>
  <c r="E894" i="1"/>
  <c r="E895" i="1"/>
  <c r="E896" i="1"/>
  <c r="E897" i="1"/>
  <c r="E898" i="1"/>
  <c r="E899" i="1"/>
  <c r="E900" i="1"/>
  <c r="E901" i="1"/>
  <c r="E902" i="1"/>
  <c r="E903" i="1"/>
  <c r="E904" i="1"/>
  <c r="E905" i="1"/>
  <c r="E906" i="1"/>
  <c r="E907" i="1"/>
  <c r="E908" i="1"/>
  <c r="E909" i="1"/>
  <c r="E910" i="1"/>
  <c r="E911" i="1"/>
  <c r="E912" i="1"/>
  <c r="E913" i="1"/>
  <c r="E914" i="1"/>
  <c r="E915" i="1"/>
  <c r="E916" i="1"/>
  <c r="E917" i="1"/>
  <c r="E918" i="1"/>
  <c r="E919" i="1"/>
  <c r="E920" i="1"/>
  <c r="E921" i="1"/>
  <c r="E922" i="1"/>
  <c r="E923" i="1"/>
  <c r="E924" i="1"/>
  <c r="E925" i="1"/>
  <c r="E926" i="1"/>
  <c r="E927" i="1"/>
  <c r="E928" i="1"/>
  <c r="E929" i="1"/>
  <c r="E930" i="1"/>
  <c r="E931" i="1"/>
  <c r="E932" i="1"/>
  <c r="E933" i="1"/>
  <c r="E934" i="1"/>
  <c r="E935" i="1"/>
  <c r="E936" i="1"/>
  <c r="E937" i="1"/>
  <c r="E938" i="1"/>
  <c r="E939" i="1"/>
  <c r="E940" i="1"/>
  <c r="E941" i="1"/>
  <c r="E942" i="1"/>
  <c r="E943" i="1"/>
  <c r="E944" i="1"/>
  <c r="E945" i="1"/>
  <c r="E946" i="1"/>
  <c r="E947" i="1"/>
  <c r="E948" i="1"/>
  <c r="E949" i="1"/>
  <c r="E950" i="1"/>
  <c r="E951" i="1"/>
  <c r="E952" i="1"/>
  <c r="E953" i="1"/>
  <c r="E954" i="1"/>
  <c r="E955" i="1"/>
  <c r="E956" i="1"/>
  <c r="E957" i="1"/>
  <c r="E958" i="1"/>
  <c r="E959" i="1"/>
  <c r="E960" i="1"/>
  <c r="E961" i="1"/>
  <c r="E962" i="1"/>
  <c r="E963" i="1"/>
  <c r="E964" i="1"/>
  <c r="E965" i="1"/>
  <c r="E966" i="1"/>
  <c r="E967" i="1"/>
  <c r="E968" i="1"/>
  <c r="E969" i="1"/>
  <c r="E970" i="1"/>
  <c r="E971" i="1"/>
  <c r="E972" i="1"/>
  <c r="E973" i="1"/>
  <c r="E974" i="1"/>
  <c r="E975" i="1"/>
  <c r="E976" i="1"/>
  <c r="E977" i="1"/>
  <c r="E978" i="1"/>
  <c r="E979" i="1"/>
  <c r="E980" i="1"/>
  <c r="E981" i="1"/>
  <c r="E982" i="1"/>
  <c r="E983" i="1"/>
  <c r="E984" i="1"/>
  <c r="E985" i="1"/>
  <c r="E986" i="1"/>
  <c r="E987" i="1"/>
  <c r="E988" i="1"/>
  <c r="E989" i="1"/>
  <c r="E990" i="1"/>
  <c r="E991" i="1"/>
  <c r="E992" i="1"/>
  <c r="E993" i="1"/>
  <c r="E994" i="1"/>
  <c r="E995" i="1"/>
  <c r="E996" i="1"/>
  <c r="E997" i="1"/>
  <c r="E998" i="1"/>
  <c r="E999" i="1"/>
  <c r="E1000" i="1"/>
  <c r="E1001" i="1"/>
  <c r="E1002" i="1"/>
  <c r="E1003" i="1"/>
  <c r="E1004" i="1"/>
  <c r="E1005" i="1"/>
  <c r="E1006" i="1"/>
  <c r="E1007" i="1"/>
  <c r="E1008" i="1"/>
  <c r="E1009" i="1"/>
  <c r="E1010" i="1"/>
  <c r="E1011" i="1"/>
  <c r="E1012" i="1"/>
  <c r="E1013" i="1"/>
  <c r="E1014" i="1"/>
  <c r="E1015" i="1"/>
  <c r="E1016" i="1"/>
  <c r="E1017" i="1"/>
  <c r="E1018" i="1"/>
  <c r="E1019" i="1"/>
  <c r="E1020" i="1"/>
  <c r="E1021" i="1"/>
  <c r="E1022" i="1"/>
  <c r="E1023" i="1"/>
  <c r="E1024" i="1"/>
  <c r="E1025" i="1"/>
  <c r="E1026" i="1"/>
  <c r="E1027" i="1"/>
  <c r="E1028" i="1"/>
  <c r="E1029" i="1"/>
  <c r="E1030" i="1"/>
  <c r="E1031" i="1"/>
  <c r="E1032" i="1"/>
  <c r="E1033" i="1"/>
  <c r="E1034" i="1"/>
  <c r="E1035" i="1"/>
  <c r="E1036" i="1"/>
  <c r="E1037" i="1"/>
  <c r="E1038" i="1"/>
  <c r="E1039" i="1"/>
  <c r="E1040" i="1"/>
  <c r="E1041" i="1"/>
  <c r="E1042" i="1"/>
  <c r="E1043" i="1"/>
  <c r="E1044" i="1"/>
  <c r="E1045" i="1"/>
  <c r="E1046" i="1"/>
  <c r="E1047" i="1"/>
  <c r="E1048" i="1"/>
  <c r="E1049" i="1"/>
  <c r="E1050" i="1"/>
  <c r="E1051" i="1"/>
  <c r="E1052" i="1"/>
  <c r="E1053" i="1"/>
  <c r="E1054" i="1"/>
  <c r="E1055" i="1"/>
  <c r="E1056" i="1"/>
  <c r="E1057" i="1"/>
  <c r="E1058" i="1"/>
  <c r="E1059" i="1"/>
  <c r="E1060" i="1"/>
  <c r="E1061" i="1"/>
  <c r="E1062" i="1"/>
  <c r="E1063" i="1"/>
  <c r="E1064" i="1"/>
  <c r="E1065" i="1"/>
  <c r="E1066" i="1"/>
  <c r="E1067" i="1"/>
  <c r="E1068" i="1"/>
  <c r="E1069" i="1"/>
  <c r="E1070" i="1"/>
  <c r="E1071" i="1"/>
  <c r="E1072" i="1"/>
  <c r="E1073" i="1"/>
  <c r="E1074" i="1"/>
  <c r="E1075" i="1"/>
  <c r="E1076" i="1"/>
  <c r="E1077" i="1"/>
  <c r="E1078" i="1"/>
  <c r="E1079" i="1"/>
  <c r="E1080" i="1"/>
  <c r="E1081" i="1"/>
  <c r="E1082" i="1"/>
  <c r="E1083" i="1"/>
  <c r="E1084" i="1"/>
  <c r="E1085" i="1"/>
  <c r="E1086" i="1"/>
  <c r="E1087" i="1"/>
  <c r="E1088" i="1"/>
  <c r="E1089" i="1"/>
  <c r="E1090" i="1"/>
  <c r="E1091" i="1"/>
  <c r="E1092" i="1"/>
  <c r="E1093" i="1"/>
  <c r="E1094" i="1"/>
  <c r="E1095" i="1"/>
  <c r="E1096" i="1"/>
  <c r="E1097" i="1"/>
  <c r="E1098" i="1"/>
  <c r="E1099" i="1"/>
  <c r="E1100" i="1"/>
  <c r="E1101" i="1"/>
  <c r="E1102" i="1"/>
  <c r="E1103" i="1"/>
  <c r="E1104" i="1"/>
  <c r="E1105" i="1"/>
  <c r="E1106" i="1"/>
  <c r="E1107" i="1"/>
  <c r="E1108" i="1"/>
  <c r="E1109" i="1"/>
  <c r="E1110" i="1"/>
  <c r="E1111" i="1"/>
  <c r="E1112" i="1"/>
  <c r="E1113" i="1"/>
  <c r="E1114" i="1"/>
  <c r="E1115" i="1"/>
  <c r="E1116" i="1"/>
  <c r="E1117" i="1"/>
  <c r="E1118" i="1"/>
  <c r="E1119" i="1"/>
  <c r="E1120" i="1"/>
  <c r="E1121" i="1"/>
  <c r="E1122" i="1"/>
  <c r="E1123" i="1"/>
  <c r="E1124" i="1"/>
  <c r="E1125" i="1"/>
  <c r="E1126" i="1"/>
  <c r="E1127" i="1"/>
  <c r="E1128" i="1"/>
  <c r="E1129" i="1"/>
  <c r="E1130" i="1"/>
  <c r="E1131" i="1"/>
  <c r="E1132" i="1"/>
  <c r="E1133" i="1"/>
  <c r="E1134" i="1"/>
  <c r="E1135" i="1"/>
  <c r="E1136" i="1"/>
  <c r="E1137" i="1"/>
  <c r="E1138" i="1"/>
  <c r="E1139" i="1"/>
  <c r="E1140" i="1"/>
  <c r="E1141" i="1"/>
  <c r="E1142" i="1"/>
  <c r="E1143" i="1"/>
  <c r="E1144" i="1"/>
  <c r="E1145" i="1"/>
  <c r="E1146" i="1"/>
  <c r="E1147" i="1"/>
  <c r="E1148" i="1"/>
  <c r="E1149" i="1"/>
  <c r="E1150" i="1"/>
  <c r="E1151" i="1"/>
  <c r="E1152" i="1"/>
  <c r="E1153" i="1"/>
  <c r="E1154" i="1"/>
  <c r="E1155" i="1"/>
  <c r="E1156" i="1"/>
  <c r="E1157" i="1"/>
  <c r="E1158" i="1"/>
  <c r="E1159" i="1"/>
  <c r="E1160" i="1"/>
  <c r="E1161" i="1"/>
  <c r="E1162" i="1"/>
  <c r="E1163" i="1"/>
  <c r="E1164" i="1"/>
  <c r="E1165" i="1"/>
  <c r="E1166" i="1"/>
  <c r="E1167" i="1"/>
  <c r="E1168" i="1"/>
  <c r="E1169" i="1"/>
  <c r="E1170" i="1"/>
  <c r="E1171" i="1"/>
  <c r="E1172" i="1"/>
  <c r="E1173" i="1"/>
  <c r="E1174" i="1"/>
  <c r="E1175" i="1"/>
  <c r="E1176" i="1"/>
  <c r="E1177" i="1"/>
  <c r="E1178" i="1"/>
  <c r="E1179" i="1"/>
  <c r="E1180" i="1"/>
  <c r="E1181" i="1"/>
  <c r="E1182" i="1"/>
  <c r="E1183" i="1"/>
  <c r="E1184" i="1"/>
  <c r="E1185" i="1"/>
  <c r="E1186" i="1"/>
  <c r="E1187" i="1"/>
  <c r="E1188" i="1"/>
  <c r="E1189" i="1"/>
  <c r="E1190" i="1"/>
  <c r="E1191" i="1"/>
  <c r="E1192" i="1"/>
  <c r="E1193" i="1"/>
  <c r="E1194" i="1"/>
  <c r="E1195" i="1"/>
  <c r="E1196" i="1"/>
  <c r="E1197" i="1"/>
  <c r="E1198" i="1"/>
  <c r="E1199" i="1"/>
  <c r="E1200" i="1"/>
  <c r="E1201" i="1"/>
  <c r="E1202" i="1"/>
  <c r="E1203" i="1"/>
  <c r="E1204" i="1"/>
  <c r="E1205" i="1"/>
  <c r="E1206" i="1"/>
  <c r="E1207" i="1"/>
  <c r="E1208" i="1"/>
  <c r="E1209" i="1"/>
  <c r="E1210" i="1"/>
  <c r="E1211" i="1"/>
  <c r="E1212" i="1"/>
  <c r="E1213" i="1"/>
  <c r="E1214" i="1"/>
  <c r="E1215" i="1"/>
  <c r="E1216" i="1"/>
  <c r="E1217" i="1"/>
  <c r="E1218" i="1"/>
  <c r="E1219" i="1"/>
  <c r="E1220" i="1"/>
  <c r="E1221" i="1"/>
  <c r="E1222" i="1"/>
  <c r="E1223" i="1"/>
  <c r="E1224" i="1"/>
  <c r="E1225" i="1"/>
  <c r="E1226" i="1"/>
  <c r="E1227" i="1"/>
  <c r="E1228" i="1"/>
  <c r="E1229" i="1"/>
  <c r="E1230" i="1"/>
  <c r="E1231" i="1"/>
  <c r="E1232" i="1"/>
  <c r="E1233" i="1"/>
  <c r="E1234" i="1"/>
  <c r="E1235" i="1"/>
  <c r="E1236" i="1"/>
  <c r="E1237" i="1"/>
  <c r="E1238" i="1"/>
  <c r="E1239" i="1"/>
  <c r="E1240" i="1"/>
  <c r="E1241" i="1"/>
  <c r="E1242" i="1"/>
  <c r="E1243" i="1"/>
  <c r="E1244" i="1"/>
  <c r="E1245" i="1"/>
  <c r="E1246" i="1"/>
  <c r="E1247" i="1"/>
  <c r="E1248" i="1"/>
  <c r="E1249" i="1"/>
  <c r="E1250" i="1"/>
  <c r="E1251" i="1"/>
  <c r="E1252" i="1"/>
  <c r="E1253" i="1"/>
  <c r="E1254" i="1"/>
  <c r="E1255" i="1"/>
  <c r="E1256" i="1"/>
  <c r="E1257" i="1"/>
  <c r="E1258" i="1"/>
  <c r="E1259" i="1"/>
  <c r="E1260" i="1"/>
  <c r="E1261" i="1"/>
  <c r="E1262" i="1"/>
  <c r="E1263" i="1"/>
  <c r="E1264" i="1"/>
  <c r="E1265" i="1"/>
  <c r="E1266" i="1"/>
  <c r="E1267" i="1"/>
  <c r="E1268" i="1"/>
  <c r="E1269" i="1"/>
  <c r="E1270" i="1"/>
  <c r="E1271" i="1"/>
  <c r="E1272" i="1"/>
  <c r="E1273" i="1"/>
  <c r="E1274" i="1"/>
  <c r="E1275" i="1"/>
  <c r="E1276" i="1"/>
  <c r="E1277" i="1"/>
  <c r="E1278" i="1"/>
  <c r="E1279" i="1"/>
  <c r="E1280" i="1"/>
  <c r="E1281" i="1"/>
  <c r="E1282" i="1"/>
  <c r="E1283" i="1"/>
  <c r="E1284" i="1"/>
  <c r="E1285" i="1"/>
  <c r="E1286" i="1"/>
  <c r="E1287" i="1"/>
  <c r="E1288" i="1"/>
  <c r="E1289" i="1"/>
  <c r="E1290" i="1"/>
  <c r="E1291" i="1"/>
  <c r="E1292" i="1"/>
  <c r="E1293" i="1"/>
  <c r="E1294" i="1"/>
  <c r="E1295" i="1"/>
  <c r="E1296" i="1"/>
  <c r="E1297" i="1"/>
  <c r="E1298" i="1"/>
  <c r="E1299" i="1"/>
  <c r="E1300" i="1"/>
  <c r="E1301" i="1"/>
  <c r="E1302" i="1"/>
  <c r="E1303" i="1"/>
  <c r="E1304" i="1"/>
  <c r="E1305" i="1"/>
  <c r="E1306" i="1"/>
  <c r="E1307" i="1"/>
  <c r="E1308" i="1"/>
  <c r="E1309" i="1"/>
  <c r="E1310" i="1"/>
  <c r="E1311" i="1"/>
  <c r="E1312" i="1"/>
  <c r="E1313" i="1"/>
  <c r="E1314" i="1"/>
  <c r="E1315" i="1"/>
  <c r="E1316" i="1"/>
  <c r="E1317" i="1"/>
  <c r="E1318" i="1"/>
  <c r="E1319" i="1"/>
  <c r="E1320" i="1"/>
  <c r="E1321" i="1"/>
  <c r="E1322" i="1"/>
  <c r="E1323" i="1"/>
  <c r="E1324" i="1"/>
  <c r="E1325" i="1"/>
  <c r="E1326" i="1"/>
  <c r="E1327" i="1"/>
  <c r="E1328" i="1"/>
  <c r="E1329" i="1"/>
  <c r="E1330" i="1"/>
  <c r="E1331" i="1"/>
  <c r="E1332" i="1"/>
  <c r="E1333" i="1"/>
  <c r="E1334" i="1"/>
  <c r="E1335" i="1"/>
  <c r="E1336" i="1"/>
  <c r="E1337" i="1"/>
  <c r="E1338" i="1"/>
  <c r="E1339" i="1"/>
  <c r="E1340" i="1"/>
  <c r="E1341" i="1"/>
  <c r="E1342" i="1"/>
  <c r="E1343" i="1"/>
  <c r="E1344" i="1"/>
  <c r="E1345" i="1"/>
  <c r="E1346" i="1"/>
  <c r="E1347" i="1"/>
  <c r="E1348" i="1"/>
  <c r="E1349" i="1"/>
  <c r="E1350" i="1"/>
  <c r="E1351" i="1"/>
  <c r="E1352" i="1"/>
  <c r="E1353" i="1"/>
  <c r="E1354" i="1"/>
  <c r="E1355" i="1"/>
  <c r="E1356" i="1"/>
  <c r="E1357" i="1"/>
  <c r="E1358" i="1"/>
  <c r="E1359" i="1"/>
  <c r="E1360" i="1"/>
  <c r="E1361" i="1"/>
  <c r="E1362" i="1"/>
  <c r="E1363" i="1"/>
  <c r="E1364" i="1"/>
  <c r="E1365" i="1"/>
  <c r="E1366" i="1"/>
  <c r="E1367" i="1"/>
  <c r="E1368" i="1"/>
  <c r="E1369" i="1"/>
  <c r="E1370" i="1"/>
  <c r="E1371" i="1"/>
  <c r="E1372" i="1"/>
  <c r="E1373" i="1"/>
  <c r="E1374" i="1"/>
  <c r="E1375" i="1"/>
  <c r="E1376" i="1"/>
  <c r="E1377" i="1"/>
  <c r="E1378" i="1"/>
  <c r="E1379" i="1"/>
  <c r="E1380" i="1"/>
  <c r="E1381" i="1"/>
  <c r="E1382" i="1"/>
  <c r="E1383" i="1"/>
  <c r="E1384" i="1"/>
  <c r="E1385" i="1"/>
  <c r="E1386" i="1"/>
  <c r="E1387" i="1"/>
  <c r="E1388" i="1"/>
  <c r="E1389" i="1"/>
  <c r="E1390" i="1"/>
  <c r="E1391" i="1"/>
  <c r="E1392" i="1"/>
  <c r="E1393" i="1"/>
  <c r="E1394" i="1"/>
  <c r="E1395" i="1"/>
  <c r="E1396" i="1"/>
  <c r="E1397" i="1"/>
  <c r="E1398" i="1"/>
  <c r="E1399" i="1"/>
  <c r="E1400" i="1"/>
  <c r="E1401" i="1"/>
  <c r="E1402" i="1"/>
  <c r="E1403" i="1"/>
  <c r="E1404" i="1"/>
  <c r="E1405" i="1"/>
  <c r="E1406" i="1"/>
  <c r="E1407" i="1"/>
  <c r="E1408" i="1"/>
  <c r="E1409" i="1"/>
  <c r="E1410" i="1"/>
  <c r="E1411" i="1"/>
  <c r="E1412" i="1"/>
  <c r="E1413" i="1"/>
  <c r="E1414" i="1"/>
  <c r="E1415" i="1"/>
  <c r="E1416" i="1"/>
  <c r="E1417" i="1"/>
  <c r="E1418" i="1"/>
  <c r="E1419" i="1"/>
  <c r="E1420" i="1"/>
  <c r="E1421" i="1"/>
  <c r="E1422" i="1"/>
  <c r="E1423" i="1"/>
  <c r="E1424" i="1"/>
  <c r="E1425" i="1"/>
  <c r="E1426" i="1"/>
  <c r="E1427" i="1"/>
  <c r="E1428" i="1"/>
  <c r="E1429" i="1"/>
  <c r="E1430" i="1"/>
  <c r="E1431" i="1"/>
  <c r="E1432" i="1"/>
  <c r="E1433" i="1"/>
  <c r="E1434" i="1"/>
  <c r="E1435" i="1"/>
  <c r="E1436" i="1"/>
  <c r="E1437" i="1"/>
  <c r="E1438" i="1"/>
  <c r="E1439" i="1"/>
  <c r="E1440" i="1"/>
  <c r="E1441" i="1"/>
  <c r="E1442" i="1"/>
  <c r="E1443" i="1"/>
  <c r="E1444" i="1"/>
  <c r="E1445" i="1"/>
  <c r="E1446" i="1"/>
  <c r="E1447" i="1"/>
  <c r="E1448" i="1"/>
  <c r="E1449" i="1"/>
  <c r="E1450" i="1"/>
  <c r="E1451" i="1"/>
  <c r="E1452" i="1"/>
  <c r="E1453" i="1"/>
  <c r="E1454" i="1"/>
  <c r="E1455" i="1"/>
  <c r="E1456" i="1"/>
  <c r="E1457" i="1"/>
  <c r="E1458" i="1"/>
  <c r="E1459" i="1"/>
  <c r="E1460" i="1"/>
  <c r="E1461" i="1"/>
  <c r="E1462" i="1"/>
  <c r="E1463" i="1"/>
  <c r="E1464" i="1"/>
  <c r="E1465" i="1"/>
  <c r="E1466" i="1"/>
  <c r="E1467" i="1"/>
  <c r="E1468" i="1"/>
  <c r="E1469" i="1"/>
  <c r="E1470" i="1"/>
  <c r="E1471" i="1"/>
  <c r="E1472" i="1"/>
  <c r="E1473" i="1"/>
  <c r="E1474" i="1"/>
  <c r="E1475" i="1"/>
  <c r="E1476" i="1"/>
  <c r="E1477" i="1"/>
  <c r="E1478" i="1"/>
  <c r="E1479" i="1"/>
  <c r="E1480" i="1"/>
  <c r="E1481" i="1"/>
  <c r="E1482" i="1"/>
  <c r="E1483" i="1"/>
  <c r="E1484" i="1"/>
  <c r="E1485" i="1"/>
  <c r="E1486" i="1"/>
  <c r="E1487" i="1"/>
  <c r="E1488" i="1"/>
  <c r="E1489" i="1"/>
  <c r="E1490" i="1"/>
  <c r="E1491" i="1"/>
  <c r="E1492" i="1"/>
  <c r="E1493" i="1"/>
  <c r="E1494" i="1"/>
  <c r="E1495" i="1"/>
  <c r="E1496" i="1"/>
  <c r="E1497" i="1"/>
  <c r="E1498" i="1"/>
  <c r="E1499" i="1"/>
  <c r="E1500" i="1"/>
  <c r="E1501" i="1"/>
  <c r="E1502" i="1"/>
  <c r="E1503" i="1"/>
  <c r="E1504" i="1"/>
  <c r="E1505" i="1"/>
  <c r="E1506" i="1"/>
  <c r="E1507" i="1"/>
  <c r="E1508" i="1"/>
  <c r="E1509" i="1"/>
  <c r="E1510" i="1"/>
  <c r="E1511" i="1"/>
  <c r="E1512" i="1"/>
  <c r="E1513" i="1"/>
  <c r="E1514" i="1"/>
  <c r="E1515" i="1"/>
  <c r="E1516" i="1"/>
  <c r="E1517" i="1"/>
  <c r="E1518" i="1"/>
  <c r="E1519" i="1"/>
  <c r="E1520" i="1"/>
  <c r="E1521" i="1"/>
  <c r="E1522" i="1"/>
  <c r="E1523" i="1"/>
  <c r="E1524" i="1"/>
  <c r="E1525" i="1"/>
  <c r="E1526" i="1"/>
  <c r="E1527" i="1"/>
  <c r="E1528" i="1"/>
  <c r="E1529" i="1"/>
  <c r="E1530" i="1"/>
  <c r="E1531" i="1"/>
  <c r="E1532" i="1"/>
  <c r="E1533" i="1"/>
  <c r="E1534" i="1"/>
  <c r="E1535" i="1"/>
  <c r="E1536" i="1"/>
  <c r="E1537" i="1"/>
  <c r="E1538" i="1"/>
  <c r="E1539" i="1"/>
  <c r="E1540" i="1"/>
  <c r="E1541" i="1"/>
  <c r="E1542" i="1"/>
  <c r="E1543" i="1"/>
  <c r="E1544" i="1"/>
  <c r="E1545" i="1"/>
  <c r="E1546" i="1"/>
  <c r="E1547" i="1"/>
  <c r="E1548" i="1"/>
  <c r="E1549" i="1"/>
  <c r="E1550" i="1"/>
  <c r="E1551" i="1"/>
  <c r="E1552" i="1"/>
  <c r="E1553" i="1"/>
  <c r="E1554" i="1"/>
  <c r="E1555" i="1"/>
  <c r="E1556" i="1"/>
  <c r="E1557" i="1"/>
  <c r="E1558" i="1"/>
  <c r="E1559" i="1"/>
  <c r="E1560" i="1"/>
  <c r="E1561" i="1"/>
  <c r="E1562" i="1"/>
  <c r="E1563" i="1"/>
  <c r="E1564" i="1"/>
  <c r="E1565" i="1"/>
  <c r="E1566" i="1"/>
  <c r="E1567" i="1"/>
  <c r="E1568" i="1"/>
  <c r="E1569" i="1"/>
  <c r="E1570" i="1"/>
  <c r="E1571" i="1"/>
  <c r="E1572" i="1"/>
  <c r="E1573" i="1"/>
  <c r="E1574" i="1"/>
  <c r="E1575" i="1"/>
  <c r="E1576" i="1"/>
  <c r="E1577" i="1"/>
  <c r="E1578" i="1"/>
  <c r="E1579" i="1"/>
  <c r="E1580" i="1"/>
  <c r="E1581" i="1"/>
  <c r="E1582" i="1"/>
  <c r="E1583" i="1"/>
  <c r="E1584" i="1"/>
  <c r="E1585" i="1"/>
  <c r="E1586" i="1"/>
  <c r="E1587" i="1"/>
  <c r="E1588" i="1"/>
  <c r="E1589" i="1"/>
  <c r="E1590" i="1"/>
  <c r="E1591" i="1"/>
  <c r="E1592" i="1"/>
  <c r="E1593" i="1"/>
  <c r="E1594" i="1"/>
  <c r="E1595" i="1"/>
  <c r="E1596" i="1"/>
  <c r="E1597" i="1"/>
  <c r="E1598" i="1"/>
  <c r="E1599" i="1"/>
  <c r="E1600" i="1"/>
  <c r="E1601" i="1"/>
  <c r="E1602" i="1"/>
  <c r="E1603" i="1"/>
  <c r="E1604" i="1"/>
  <c r="E1605" i="1"/>
  <c r="E1606" i="1"/>
  <c r="E1607" i="1"/>
  <c r="E1608" i="1"/>
  <c r="E1609" i="1"/>
  <c r="E1610" i="1"/>
  <c r="E1611" i="1"/>
  <c r="E1612" i="1"/>
  <c r="E1613" i="1"/>
  <c r="E1614" i="1"/>
  <c r="E1615" i="1"/>
  <c r="E1616" i="1"/>
  <c r="E1617" i="1"/>
  <c r="E1618" i="1"/>
  <c r="E1619" i="1"/>
  <c r="E1620" i="1"/>
  <c r="E1621" i="1"/>
  <c r="E1622" i="1"/>
  <c r="E1623" i="1"/>
  <c r="E1624" i="1"/>
  <c r="E1625" i="1"/>
  <c r="E1626" i="1"/>
  <c r="E1627" i="1"/>
  <c r="E1628" i="1"/>
  <c r="E1629" i="1"/>
  <c r="E1630" i="1"/>
  <c r="E1631" i="1"/>
  <c r="E1632" i="1"/>
  <c r="E1633" i="1"/>
  <c r="E1634" i="1"/>
  <c r="E1635" i="1"/>
  <c r="E1636" i="1"/>
  <c r="E1637" i="1"/>
  <c r="E1638" i="1"/>
  <c r="E1639" i="1"/>
  <c r="E1640" i="1"/>
  <c r="E1641" i="1"/>
  <c r="E1642" i="1"/>
  <c r="E1643" i="1"/>
  <c r="E1644" i="1"/>
  <c r="E1645" i="1"/>
  <c r="E1646" i="1"/>
  <c r="E1647" i="1"/>
  <c r="E1648" i="1"/>
  <c r="E1649" i="1"/>
  <c r="E1650" i="1"/>
  <c r="E1651" i="1"/>
  <c r="E1652" i="1"/>
  <c r="E1653" i="1"/>
  <c r="E1654" i="1"/>
  <c r="E1655" i="1"/>
  <c r="E1656" i="1"/>
  <c r="E1657" i="1"/>
  <c r="E1658" i="1"/>
  <c r="E1659" i="1"/>
  <c r="E1660" i="1"/>
  <c r="E1661" i="1"/>
  <c r="E1662" i="1"/>
  <c r="E1663" i="1"/>
  <c r="E1664" i="1"/>
  <c r="E1665" i="1"/>
  <c r="E1666" i="1"/>
  <c r="E1667" i="1"/>
  <c r="E1668" i="1"/>
  <c r="E1669" i="1"/>
  <c r="E1670" i="1"/>
  <c r="E1671" i="1"/>
  <c r="E1672" i="1"/>
  <c r="E1673" i="1"/>
  <c r="E1674" i="1"/>
  <c r="E1675" i="1"/>
  <c r="E1676" i="1"/>
  <c r="E1677" i="1"/>
  <c r="E1678" i="1"/>
  <c r="E1679" i="1"/>
  <c r="E1680" i="1"/>
  <c r="E1681" i="1"/>
  <c r="E1682" i="1"/>
  <c r="E1683" i="1"/>
  <c r="E1684" i="1"/>
  <c r="E1685" i="1"/>
  <c r="E1686" i="1"/>
  <c r="E1687" i="1"/>
  <c r="E1688" i="1"/>
  <c r="E1689" i="1"/>
  <c r="E1690" i="1"/>
  <c r="E1691" i="1"/>
  <c r="E1692" i="1"/>
  <c r="E1693" i="1"/>
  <c r="E1694" i="1"/>
  <c r="E1695" i="1"/>
  <c r="E1696" i="1"/>
  <c r="E1697" i="1"/>
  <c r="E1698" i="1"/>
  <c r="E1699" i="1"/>
  <c r="E1700" i="1"/>
  <c r="E1701" i="1"/>
  <c r="E1702" i="1"/>
  <c r="E1703" i="1"/>
  <c r="E1704" i="1"/>
  <c r="E1705" i="1"/>
  <c r="E1706" i="1"/>
  <c r="E1707" i="1"/>
  <c r="E1708" i="1"/>
  <c r="E1709" i="1"/>
  <c r="E1710" i="1"/>
  <c r="E1711" i="1"/>
  <c r="E1712" i="1"/>
  <c r="E1713" i="1"/>
  <c r="E1714" i="1"/>
  <c r="E1715" i="1"/>
  <c r="E1716" i="1"/>
  <c r="E1717" i="1"/>
  <c r="E1718" i="1"/>
  <c r="E1719" i="1"/>
  <c r="E1720" i="1"/>
  <c r="E1721" i="1"/>
  <c r="E1722" i="1"/>
  <c r="E1723" i="1"/>
  <c r="E1724" i="1"/>
  <c r="E1725" i="1"/>
  <c r="E1726" i="1"/>
  <c r="E1727" i="1"/>
  <c r="E1728" i="1"/>
  <c r="E1729" i="1"/>
  <c r="E1730" i="1"/>
  <c r="E1731" i="1"/>
  <c r="E1732" i="1"/>
  <c r="E1733" i="1"/>
  <c r="E1734" i="1"/>
  <c r="E1735" i="1"/>
  <c r="E1736" i="1"/>
  <c r="E1737" i="1"/>
  <c r="E1738" i="1"/>
  <c r="E1739" i="1"/>
  <c r="E1740" i="1"/>
  <c r="E1741" i="1"/>
  <c r="E1742" i="1"/>
  <c r="E1743" i="1"/>
  <c r="E1744" i="1"/>
  <c r="E1745" i="1"/>
  <c r="E1746" i="1"/>
  <c r="E1747" i="1"/>
  <c r="E1748" i="1"/>
  <c r="E1749" i="1"/>
  <c r="E1750" i="1"/>
  <c r="E1751" i="1"/>
  <c r="E1752" i="1"/>
  <c r="E1753" i="1"/>
  <c r="E1754" i="1"/>
  <c r="E1755" i="1"/>
  <c r="E1756" i="1"/>
  <c r="E1757" i="1"/>
  <c r="E1758" i="1"/>
  <c r="E1759" i="1"/>
  <c r="E1760" i="1"/>
  <c r="E1761" i="1"/>
  <c r="E1762" i="1"/>
  <c r="E1763" i="1"/>
  <c r="E1764" i="1"/>
  <c r="E1765" i="1"/>
  <c r="E1766" i="1"/>
  <c r="E1767" i="1"/>
  <c r="E1768" i="1"/>
  <c r="E1769" i="1"/>
  <c r="E1770" i="1"/>
  <c r="E1771" i="1"/>
  <c r="E1772" i="1"/>
  <c r="E1773" i="1"/>
  <c r="E1774" i="1"/>
  <c r="E1775" i="1"/>
  <c r="E1776" i="1"/>
  <c r="E1777" i="1"/>
  <c r="E1778" i="1"/>
  <c r="E1779" i="1"/>
  <c r="E1780" i="1"/>
  <c r="E1781" i="1"/>
  <c r="E1782" i="1"/>
  <c r="E1783" i="1"/>
  <c r="E1784" i="1"/>
  <c r="E1785" i="1"/>
  <c r="E1786" i="1"/>
  <c r="E1787" i="1"/>
  <c r="E1788" i="1"/>
  <c r="E1789" i="1"/>
  <c r="E1790" i="1"/>
  <c r="E1791" i="1"/>
  <c r="E1792" i="1"/>
  <c r="E1793" i="1"/>
  <c r="E1794" i="1"/>
  <c r="E1795" i="1"/>
  <c r="E1796" i="1"/>
  <c r="E1797" i="1"/>
  <c r="E1798" i="1"/>
  <c r="E1799" i="1"/>
  <c r="E1800" i="1"/>
  <c r="E1801" i="1"/>
  <c r="E1802" i="1"/>
  <c r="E1803" i="1"/>
  <c r="E1804" i="1"/>
  <c r="E1805" i="1"/>
  <c r="E1806" i="1"/>
  <c r="E1807" i="1"/>
  <c r="E1808" i="1"/>
  <c r="E1809" i="1"/>
  <c r="E1810" i="1"/>
  <c r="E1811" i="1"/>
  <c r="E1812" i="1"/>
  <c r="E1813" i="1"/>
  <c r="E1814" i="1"/>
  <c r="E1815" i="1"/>
  <c r="E1816" i="1"/>
  <c r="E1817" i="1"/>
  <c r="E1818" i="1"/>
  <c r="E1819" i="1"/>
  <c r="E1820" i="1"/>
  <c r="E1821" i="1"/>
  <c r="E1822" i="1"/>
  <c r="E1823" i="1"/>
  <c r="E1824" i="1"/>
  <c r="E1825" i="1"/>
  <c r="E1826" i="1"/>
  <c r="E1827" i="1"/>
  <c r="E1828" i="1"/>
  <c r="E1829" i="1"/>
  <c r="E1830" i="1"/>
  <c r="E1831" i="1"/>
  <c r="E1832" i="1"/>
  <c r="E1833" i="1"/>
  <c r="E1834" i="1"/>
  <c r="E1835" i="1"/>
  <c r="E1836" i="1"/>
  <c r="E1837" i="1"/>
  <c r="E1838" i="1"/>
  <c r="E1839" i="1"/>
  <c r="E1840" i="1"/>
  <c r="E1841" i="1"/>
  <c r="E1842" i="1"/>
  <c r="E1843" i="1"/>
  <c r="E1844" i="1"/>
  <c r="E1845" i="1"/>
  <c r="E1846" i="1"/>
  <c r="E1847" i="1"/>
  <c r="E1848" i="1"/>
  <c r="E1849" i="1"/>
  <c r="E1850" i="1"/>
  <c r="E1851" i="1"/>
  <c r="E1852" i="1"/>
  <c r="E1853" i="1"/>
  <c r="E1854" i="1"/>
  <c r="E1855" i="1"/>
  <c r="E1856" i="1"/>
  <c r="E1857" i="1"/>
  <c r="E1858" i="1"/>
  <c r="E1859" i="1"/>
  <c r="E1860" i="1"/>
  <c r="E1861" i="1"/>
  <c r="E1862" i="1"/>
  <c r="E1863" i="1"/>
  <c r="E1864" i="1"/>
  <c r="E1865" i="1"/>
  <c r="E1866" i="1"/>
  <c r="E1867" i="1"/>
  <c r="E1868" i="1"/>
  <c r="E1869" i="1"/>
  <c r="E1870" i="1"/>
  <c r="E1871" i="1"/>
  <c r="E1872" i="1"/>
  <c r="E1873" i="1"/>
  <c r="E1874" i="1"/>
  <c r="E1875" i="1"/>
  <c r="E1876" i="1"/>
  <c r="E1877" i="1"/>
  <c r="E1878" i="1"/>
  <c r="E1879" i="1"/>
  <c r="E1880" i="1"/>
  <c r="E1881" i="1"/>
  <c r="E1882" i="1"/>
  <c r="E1883" i="1"/>
  <c r="E1884" i="1"/>
  <c r="E1885" i="1"/>
  <c r="E1886" i="1"/>
  <c r="E1887" i="1"/>
  <c r="E1888" i="1"/>
  <c r="E1889" i="1"/>
  <c r="E1890" i="1"/>
  <c r="E1891" i="1"/>
  <c r="E1892" i="1"/>
  <c r="E1893" i="1"/>
  <c r="E1894" i="1"/>
  <c r="E1895" i="1"/>
  <c r="E1896" i="1"/>
  <c r="E1897" i="1"/>
  <c r="E1898" i="1"/>
  <c r="E1899" i="1"/>
  <c r="E1900" i="1"/>
  <c r="E1901" i="1"/>
  <c r="E1902" i="1"/>
  <c r="E1903" i="1"/>
  <c r="E1904" i="1"/>
  <c r="E1905" i="1"/>
  <c r="E1906" i="1"/>
  <c r="E1907" i="1"/>
  <c r="E1908" i="1"/>
  <c r="E1909" i="1"/>
  <c r="E1910" i="1"/>
  <c r="E1911" i="1"/>
  <c r="E1912" i="1"/>
  <c r="E1913" i="1"/>
  <c r="E1914" i="1"/>
  <c r="E1915" i="1"/>
  <c r="E1916" i="1"/>
  <c r="E1917" i="1"/>
  <c r="E1918" i="1"/>
  <c r="E1919" i="1"/>
  <c r="E1920" i="1"/>
  <c r="E1921" i="1"/>
  <c r="E1922" i="1"/>
  <c r="E1923" i="1"/>
  <c r="E1924" i="1"/>
  <c r="E1925" i="1"/>
  <c r="E1926" i="1"/>
  <c r="E1927" i="1"/>
  <c r="E1928" i="1"/>
  <c r="E1929" i="1"/>
  <c r="E1930" i="1"/>
  <c r="E1931" i="1"/>
  <c r="E1932" i="1"/>
  <c r="E1933" i="1"/>
  <c r="E1934" i="1"/>
  <c r="E1935" i="1"/>
  <c r="E1936" i="1"/>
  <c r="E1937" i="1"/>
  <c r="E1938" i="1"/>
  <c r="E1939" i="1"/>
  <c r="E1940" i="1"/>
  <c r="E1941" i="1"/>
  <c r="E1942" i="1"/>
  <c r="E1943" i="1"/>
  <c r="E1944" i="1"/>
  <c r="E1945" i="1"/>
  <c r="E1946" i="1"/>
  <c r="E1947" i="1"/>
  <c r="E1948" i="1"/>
  <c r="E1949" i="1"/>
  <c r="E1950" i="1"/>
  <c r="E1951" i="1"/>
  <c r="E1952" i="1"/>
  <c r="E1953" i="1"/>
  <c r="E1954" i="1"/>
  <c r="E1955" i="1"/>
  <c r="E1956" i="1"/>
  <c r="E1957" i="1"/>
  <c r="E1958" i="1"/>
  <c r="E1959" i="1"/>
  <c r="E1960" i="1"/>
  <c r="E1961" i="1"/>
  <c r="E1962" i="1"/>
  <c r="E1963" i="1"/>
  <c r="E1964" i="1"/>
  <c r="E1965" i="1"/>
  <c r="E1966" i="1"/>
  <c r="E1967" i="1"/>
  <c r="E1968" i="1"/>
  <c r="E1969" i="1"/>
  <c r="E1970" i="1"/>
  <c r="E1971" i="1"/>
  <c r="E1972" i="1"/>
  <c r="E1973" i="1"/>
  <c r="E1974" i="1"/>
  <c r="E1975" i="1"/>
  <c r="E1976" i="1"/>
  <c r="E1977" i="1"/>
  <c r="E1978" i="1"/>
  <c r="E1979" i="1"/>
  <c r="E1980" i="1"/>
  <c r="E1981" i="1"/>
  <c r="E1982" i="1"/>
  <c r="E1983" i="1"/>
  <c r="E1984" i="1"/>
  <c r="E1985" i="1"/>
  <c r="E1986" i="1"/>
  <c r="E1987" i="1"/>
  <c r="E1988" i="1"/>
  <c r="E1989" i="1"/>
  <c r="E1990" i="1"/>
  <c r="E1991" i="1"/>
  <c r="E1992" i="1"/>
  <c r="E1993" i="1"/>
  <c r="E1994" i="1"/>
  <c r="E1995" i="1"/>
  <c r="E1996" i="1"/>
  <c r="E1997" i="1"/>
  <c r="E1998" i="1"/>
  <c r="E1999" i="1"/>
  <c r="E2000" i="1"/>
  <c r="E2001" i="1"/>
  <c r="E2002" i="1"/>
  <c r="E2003" i="1"/>
  <c r="E2004" i="1"/>
  <c r="E2005" i="1"/>
  <c r="E2006" i="1"/>
  <c r="E2007" i="1"/>
  <c r="E2008" i="1"/>
  <c r="E2009" i="1"/>
  <c r="E2010" i="1"/>
  <c r="E2011" i="1"/>
  <c r="E2012" i="1"/>
  <c r="E2013" i="1"/>
  <c r="E2014" i="1"/>
  <c r="E2015" i="1"/>
  <c r="E2016" i="1"/>
  <c r="E2017" i="1"/>
  <c r="E2018" i="1"/>
  <c r="E2019" i="1"/>
  <c r="E2020" i="1"/>
  <c r="E2021" i="1"/>
  <c r="E2022" i="1"/>
  <c r="E2023" i="1"/>
  <c r="E2024" i="1"/>
  <c r="E2025" i="1"/>
  <c r="E2026" i="1"/>
  <c r="E2027" i="1"/>
  <c r="E2028" i="1"/>
  <c r="E2029" i="1"/>
  <c r="BI2029" i="1" s="1"/>
  <c r="E2030" i="1"/>
  <c r="E2031" i="1"/>
  <c r="E2032" i="1"/>
  <c r="BI2032" i="1" s="1"/>
  <c r="E2033" i="1"/>
  <c r="E2034" i="1"/>
  <c r="E2035" i="1"/>
  <c r="E2036" i="1"/>
  <c r="E2037" i="1"/>
  <c r="E2038" i="1"/>
  <c r="E2039" i="1"/>
  <c r="E2040" i="1"/>
  <c r="E2041" i="1"/>
  <c r="E2042" i="1"/>
  <c r="E2043" i="1"/>
  <c r="E2044" i="1"/>
  <c r="F1969" i="4"/>
  <c r="F1970" i="4"/>
  <c r="F1971" i="4"/>
  <c r="F1972" i="4"/>
  <c r="F1973" i="4"/>
  <c r="F1974" i="4"/>
  <c r="F1975" i="4"/>
  <c r="F1976" i="4"/>
  <c r="F1977" i="4"/>
  <c r="F1978" i="4"/>
  <c r="F1979" i="4"/>
  <c r="F1980" i="4"/>
  <c r="F1981" i="4"/>
  <c r="F1982" i="4"/>
  <c r="F1983" i="4"/>
  <c r="F1984" i="4"/>
  <c r="F1985" i="4"/>
  <c r="F1986" i="4"/>
  <c r="F1987" i="4"/>
  <c r="F1988" i="4"/>
  <c r="F1989" i="4"/>
  <c r="F1990" i="4"/>
  <c r="F1991" i="4"/>
  <c r="F1992" i="4"/>
  <c r="F1993" i="4"/>
  <c r="F1994" i="4"/>
  <c r="F1995" i="4"/>
  <c r="F1968" i="4"/>
  <c r="D1968" i="4"/>
  <c r="C1969" i="4"/>
  <c r="D1969" i="4"/>
  <c r="C1970" i="4"/>
  <c r="D1970" i="4"/>
  <c r="C1971" i="4"/>
  <c r="D1971" i="4"/>
  <c r="C1972" i="4"/>
  <c r="D1972" i="4"/>
  <c r="C1973" i="4"/>
  <c r="D1973" i="4"/>
  <c r="C1974" i="4"/>
  <c r="D1974" i="4"/>
  <c r="C1975" i="4"/>
  <c r="D1975" i="4"/>
  <c r="C1976" i="4"/>
  <c r="D1976" i="4"/>
  <c r="C1977" i="4"/>
  <c r="D1977" i="4"/>
  <c r="C1978" i="4"/>
  <c r="C1994" i="1"/>
  <c r="C1995" i="1"/>
  <c r="C1996" i="1"/>
  <c r="C1997" i="1"/>
  <c r="C1998" i="1"/>
  <c r="C1999" i="1"/>
  <c r="C2000" i="1"/>
  <c r="C2001" i="1"/>
  <c r="C2002" i="1"/>
  <c r="C2003" i="1"/>
  <c r="C2004" i="1"/>
  <c r="C2005" i="1"/>
  <c r="C2006" i="1"/>
  <c r="C2007" i="1"/>
  <c r="C2008" i="1"/>
  <c r="C2009" i="1"/>
  <c r="C2010" i="1"/>
  <c r="C2011" i="1"/>
  <c r="C2012" i="1"/>
  <c r="C2013" i="1"/>
  <c r="C2014" i="1"/>
  <c r="C2015" i="1"/>
  <c r="C2016" i="1"/>
  <c r="C2017" i="1"/>
  <c r="C2018" i="1"/>
  <c r="C2019" i="1"/>
  <c r="C2020" i="1"/>
  <c r="C2021" i="1"/>
  <c r="C2022" i="1"/>
  <c r="C2023" i="1"/>
  <c r="C2024" i="1"/>
  <c r="C2025" i="1"/>
  <c r="C2026" i="1"/>
  <c r="C2027" i="1"/>
  <c r="C2028" i="1"/>
  <c r="C2029" i="1"/>
  <c r="C2030" i="1"/>
  <c r="C2031" i="1"/>
  <c r="C2032" i="1"/>
  <c r="C2033" i="1"/>
  <c r="C2034" i="1"/>
  <c r="C2035" i="1"/>
  <c r="C2036" i="1"/>
  <c r="C2037" i="1"/>
  <c r="C2038" i="1"/>
  <c r="C2039" i="1"/>
  <c r="C2040" i="1"/>
  <c r="C2041" i="1"/>
  <c r="C2042" i="1"/>
  <c r="C2043" i="1"/>
  <c r="C2044" i="1"/>
  <c r="F1994" i="1"/>
  <c r="F1995" i="1"/>
  <c r="F1996" i="1"/>
  <c r="F1997" i="1"/>
  <c r="F1998" i="1"/>
  <c r="F1999" i="1"/>
  <c r="F2000" i="1"/>
  <c r="F2001" i="1"/>
  <c r="F2002" i="1"/>
  <c r="F2003" i="1"/>
  <c r="F2004" i="1"/>
  <c r="F2005" i="1"/>
  <c r="F2006" i="1"/>
  <c r="F2007" i="1"/>
  <c r="F2008" i="1"/>
  <c r="F2009" i="1"/>
  <c r="F2010" i="1"/>
  <c r="F2011" i="1"/>
  <c r="F2012" i="1"/>
  <c r="F2013" i="1"/>
  <c r="F2014" i="1"/>
  <c r="F2015" i="1"/>
  <c r="F2016" i="1"/>
  <c r="F2017" i="1"/>
  <c r="F2018" i="1"/>
  <c r="F2019" i="1"/>
  <c r="F2020" i="1"/>
  <c r="F2021" i="1"/>
  <c r="F2022" i="1"/>
  <c r="F2023" i="1"/>
  <c r="F2024" i="1"/>
  <c r="F2025" i="1"/>
  <c r="F2026" i="1"/>
  <c r="F2027" i="1"/>
  <c r="F2028" i="1"/>
  <c r="F2029" i="1"/>
  <c r="F2030" i="1"/>
  <c r="F2031" i="1"/>
  <c r="F2032" i="1"/>
  <c r="F2033" i="1"/>
  <c r="F2034" i="1"/>
  <c r="F2035" i="1"/>
  <c r="F2036" i="1"/>
  <c r="F2037" i="1"/>
  <c r="F2038" i="1"/>
  <c r="F2039" i="1"/>
  <c r="F2040" i="1"/>
  <c r="F2041" i="1"/>
  <c r="F2042" i="1"/>
  <c r="F2043" i="1"/>
  <c r="F2044" i="1"/>
  <c r="I1994" i="1"/>
  <c r="I1995" i="1"/>
  <c r="I1996" i="1"/>
  <c r="I1997" i="1"/>
  <c r="I1998" i="1"/>
  <c r="I1999" i="1"/>
  <c r="I2000" i="1"/>
  <c r="I2001" i="1"/>
  <c r="I2002" i="1"/>
  <c r="I2003" i="1"/>
  <c r="I2004" i="1"/>
  <c r="I2005" i="1"/>
  <c r="I2006" i="1"/>
  <c r="I2007" i="1"/>
  <c r="I2008" i="1"/>
  <c r="I2009" i="1"/>
  <c r="I2010" i="1"/>
  <c r="I2011" i="1"/>
  <c r="I2012" i="1"/>
  <c r="I2013" i="1"/>
  <c r="I2014" i="1"/>
  <c r="I2015" i="1"/>
  <c r="I2016" i="1"/>
  <c r="I2017" i="1"/>
  <c r="I2018" i="1"/>
  <c r="I2019" i="1"/>
  <c r="I2020" i="1"/>
  <c r="I2021" i="1"/>
  <c r="I2022" i="1"/>
  <c r="I2023" i="1"/>
  <c r="I2024" i="1"/>
  <c r="I2025" i="1"/>
  <c r="I2026" i="1"/>
  <c r="I2027" i="1"/>
  <c r="I2028" i="1"/>
  <c r="I2029" i="1"/>
  <c r="I2030" i="1"/>
  <c r="I2031" i="1"/>
  <c r="I2032" i="1"/>
  <c r="I2033" i="1"/>
  <c r="I2034" i="1"/>
  <c r="I2035" i="1"/>
  <c r="I2036" i="1"/>
  <c r="I2037" i="1"/>
  <c r="I2038" i="1"/>
  <c r="I2039" i="1"/>
  <c r="I2040" i="1"/>
  <c r="I2041" i="1"/>
  <c r="I2042" i="1"/>
  <c r="I2043" i="1"/>
  <c r="I2044" i="1"/>
  <c r="J1994" i="1"/>
  <c r="L1994" i="1" s="1"/>
  <c r="J1995" i="1"/>
  <c r="L1995" i="1" s="1"/>
  <c r="J1996" i="1"/>
  <c r="J1997" i="1"/>
  <c r="L1997" i="1" s="1"/>
  <c r="J1998" i="1"/>
  <c r="L1998" i="1" s="1"/>
  <c r="J1999" i="1"/>
  <c r="L1999" i="1" s="1"/>
  <c r="J2000" i="1"/>
  <c r="L2000" i="1" s="1"/>
  <c r="J2001" i="1"/>
  <c r="L2001" i="1" s="1"/>
  <c r="J2002" i="1"/>
  <c r="L2002" i="1" s="1"/>
  <c r="J2003" i="1"/>
  <c r="L2003" i="1" s="1"/>
  <c r="J2004" i="1"/>
  <c r="L2004" i="1" s="1"/>
  <c r="J2005" i="1"/>
  <c r="L2005" i="1" s="1"/>
  <c r="J2006" i="1"/>
  <c r="L2006" i="1" s="1"/>
  <c r="J2007" i="1"/>
  <c r="L2007" i="1" s="1"/>
  <c r="J2008" i="1"/>
  <c r="L2008" i="1" s="1"/>
  <c r="J2009" i="1"/>
  <c r="L2009" i="1" s="1"/>
  <c r="J2010" i="1"/>
  <c r="L2010" i="1" s="1"/>
  <c r="J2011" i="1"/>
  <c r="L2011" i="1" s="1"/>
  <c r="J2012" i="1"/>
  <c r="L2012" i="1" s="1"/>
  <c r="J2013" i="1"/>
  <c r="L2013" i="1" s="1"/>
  <c r="J2014" i="1"/>
  <c r="L2014" i="1" s="1"/>
  <c r="J2015" i="1"/>
  <c r="L2015" i="1" s="1"/>
  <c r="J2016" i="1"/>
  <c r="L2016" i="1" s="1"/>
  <c r="J2017" i="1"/>
  <c r="L2017" i="1" s="1"/>
  <c r="J2018" i="1"/>
  <c r="L2018" i="1" s="1"/>
  <c r="J2019" i="1"/>
  <c r="L2019" i="1" s="1"/>
  <c r="J2020" i="1"/>
  <c r="L2020" i="1" s="1"/>
  <c r="J2021" i="1"/>
  <c r="L2021" i="1" s="1"/>
  <c r="J2022" i="1"/>
  <c r="L2022" i="1" s="1"/>
  <c r="J2023" i="1"/>
  <c r="L2023" i="1" s="1"/>
  <c r="J2024" i="1"/>
  <c r="L2024" i="1" s="1"/>
  <c r="J2025" i="1"/>
  <c r="L2025" i="1" s="1"/>
  <c r="J2026" i="1"/>
  <c r="L2026" i="1" s="1"/>
  <c r="J2027" i="1"/>
  <c r="L2027" i="1" s="1"/>
  <c r="J2028" i="1"/>
  <c r="L2028" i="1" s="1"/>
  <c r="J2029" i="1"/>
  <c r="L2029" i="1" s="1"/>
  <c r="J2030" i="1"/>
  <c r="L2030" i="1" s="1"/>
  <c r="J2031" i="1"/>
  <c r="L2031" i="1" s="1"/>
  <c r="J2032" i="1"/>
  <c r="L2032" i="1" s="1"/>
  <c r="J2033" i="1"/>
  <c r="L2033" i="1" s="1"/>
  <c r="J2034" i="1"/>
  <c r="L2034" i="1" s="1"/>
  <c r="J2035" i="1"/>
  <c r="L2035" i="1" s="1"/>
  <c r="J2036" i="1"/>
  <c r="L2036" i="1" s="1"/>
  <c r="J2037" i="1"/>
  <c r="L2037" i="1" s="1"/>
  <c r="J2038" i="1"/>
  <c r="L2038" i="1" s="1"/>
  <c r="J2039" i="1"/>
  <c r="L2039" i="1" s="1"/>
  <c r="J2040" i="1"/>
  <c r="L2040" i="1" s="1"/>
  <c r="J2041" i="1"/>
  <c r="L2041" i="1" s="1"/>
  <c r="J2042" i="1"/>
  <c r="L2042" i="1" s="1"/>
  <c r="J2043" i="1"/>
  <c r="L2043" i="1" s="1"/>
  <c r="J2044" i="1"/>
  <c r="L2044" i="1" s="1"/>
  <c r="K1994" i="1"/>
  <c r="M1994" i="1" s="1"/>
  <c r="K1995" i="1"/>
  <c r="M1995" i="1" s="1"/>
  <c r="K1996" i="1"/>
  <c r="M1996" i="1" s="1"/>
  <c r="K1997" i="1"/>
  <c r="M1997" i="1" s="1"/>
  <c r="K1998" i="1"/>
  <c r="M1998" i="1" s="1"/>
  <c r="K1999" i="1"/>
  <c r="M1999" i="1" s="1"/>
  <c r="K2000" i="1"/>
  <c r="M2000" i="1" s="1"/>
  <c r="K2001" i="1"/>
  <c r="M2001" i="1" s="1"/>
  <c r="K2002" i="1"/>
  <c r="M2002" i="1" s="1"/>
  <c r="K2003" i="1"/>
  <c r="M2003" i="1" s="1"/>
  <c r="K2004" i="1"/>
  <c r="M2004" i="1" s="1"/>
  <c r="K2005" i="1"/>
  <c r="M2005" i="1" s="1"/>
  <c r="K2006" i="1"/>
  <c r="M2006" i="1" s="1"/>
  <c r="K2007" i="1"/>
  <c r="M2007" i="1" s="1"/>
  <c r="K2008" i="1"/>
  <c r="M2008" i="1" s="1"/>
  <c r="K2009" i="1"/>
  <c r="M2009" i="1" s="1"/>
  <c r="K2010" i="1"/>
  <c r="M2010" i="1" s="1"/>
  <c r="K2011" i="1"/>
  <c r="M2011" i="1" s="1"/>
  <c r="K2012" i="1"/>
  <c r="M2012" i="1" s="1"/>
  <c r="K2013" i="1"/>
  <c r="M2013" i="1" s="1"/>
  <c r="K2014" i="1"/>
  <c r="M2014" i="1" s="1"/>
  <c r="K2015" i="1"/>
  <c r="M2015" i="1" s="1"/>
  <c r="K2016" i="1"/>
  <c r="M2016" i="1" s="1"/>
  <c r="K2017" i="1"/>
  <c r="M2017" i="1" s="1"/>
  <c r="K2018" i="1"/>
  <c r="M2018" i="1" s="1"/>
  <c r="K2019" i="1"/>
  <c r="M2019" i="1" s="1"/>
  <c r="K2020" i="1"/>
  <c r="M2020" i="1" s="1"/>
  <c r="K2021" i="1"/>
  <c r="M2021" i="1" s="1"/>
  <c r="K2022" i="1"/>
  <c r="M2022" i="1" s="1"/>
  <c r="K2023" i="1"/>
  <c r="M2023" i="1" s="1"/>
  <c r="K2024" i="1"/>
  <c r="M2024" i="1" s="1"/>
  <c r="K2025" i="1"/>
  <c r="M2025" i="1" s="1"/>
  <c r="K2026" i="1"/>
  <c r="M2026" i="1" s="1"/>
  <c r="K2027" i="1"/>
  <c r="M2027" i="1" s="1"/>
  <c r="K2028" i="1"/>
  <c r="M2028" i="1" s="1"/>
  <c r="K2029" i="1"/>
  <c r="M2029" i="1" s="1"/>
  <c r="K2030" i="1"/>
  <c r="M2030" i="1" s="1"/>
  <c r="K2031" i="1"/>
  <c r="M2031" i="1" s="1"/>
  <c r="K2032" i="1"/>
  <c r="M2032" i="1" s="1"/>
  <c r="K2033" i="1"/>
  <c r="M2033" i="1" s="1"/>
  <c r="K2034" i="1"/>
  <c r="M2034" i="1" s="1"/>
  <c r="K2035" i="1"/>
  <c r="M2035" i="1" s="1"/>
  <c r="K2036" i="1"/>
  <c r="M2036" i="1" s="1"/>
  <c r="K2037" i="1"/>
  <c r="M2037" i="1" s="1"/>
  <c r="K2038" i="1"/>
  <c r="M2038" i="1" s="1"/>
  <c r="K2039" i="1"/>
  <c r="M2039" i="1" s="1"/>
  <c r="K2040" i="1"/>
  <c r="M2040" i="1" s="1"/>
  <c r="K2041" i="1"/>
  <c r="M2041" i="1" s="1"/>
  <c r="K2042" i="1"/>
  <c r="M2042" i="1" s="1"/>
  <c r="K2043" i="1"/>
  <c r="M2043" i="1" s="1"/>
  <c r="K2044" i="1"/>
  <c r="M2044" i="1" s="1"/>
  <c r="L1996" i="1"/>
  <c r="N2021" i="1"/>
  <c r="N2022" i="1"/>
  <c r="O2022" i="1" s="1"/>
  <c r="N2023" i="1"/>
  <c r="O2023" i="1" s="1"/>
  <c r="N2024" i="1"/>
  <c r="O2024" i="1" s="1"/>
  <c r="O2021" i="1"/>
  <c r="Q1994" i="1"/>
  <c r="Q1995" i="1"/>
  <c r="Q1996" i="1"/>
  <c r="Q1997" i="1"/>
  <c r="Q1998" i="1"/>
  <c r="Q1999" i="1"/>
  <c r="Q2000" i="1"/>
  <c r="Q2001" i="1"/>
  <c r="Q2002" i="1"/>
  <c r="Q2003" i="1"/>
  <c r="Q2004" i="1"/>
  <c r="Q2005" i="1"/>
  <c r="Q2006" i="1"/>
  <c r="Q2007" i="1"/>
  <c r="Q2008" i="1"/>
  <c r="Q2009" i="1"/>
  <c r="Q2010" i="1"/>
  <c r="Q2011" i="1"/>
  <c r="Q2012" i="1"/>
  <c r="Q2013" i="1"/>
  <c r="Q2014" i="1"/>
  <c r="Q2015" i="1"/>
  <c r="Q2016" i="1"/>
  <c r="Q2017" i="1"/>
  <c r="Q2018" i="1"/>
  <c r="Q2019" i="1"/>
  <c r="Q2020" i="1"/>
  <c r="Q2021" i="1"/>
  <c r="Q2022" i="1"/>
  <c r="Q2023" i="1"/>
  <c r="Q2024" i="1"/>
  <c r="Q2025" i="1"/>
  <c r="Q2026" i="1"/>
  <c r="Q2027" i="1"/>
  <c r="Q2028" i="1"/>
  <c r="Q2029" i="1"/>
  <c r="Q2030" i="1"/>
  <c r="Q2031" i="1"/>
  <c r="Q2032" i="1"/>
  <c r="Q2033" i="1"/>
  <c r="Q2034" i="1"/>
  <c r="Q2035" i="1"/>
  <c r="Q2036" i="1"/>
  <c r="Q2037" i="1"/>
  <c r="Q2038" i="1"/>
  <c r="Q2039" i="1"/>
  <c r="Q2040" i="1"/>
  <c r="Q2041" i="1"/>
  <c r="Q2042" i="1"/>
  <c r="Q2043" i="1"/>
  <c r="Q2044" i="1"/>
  <c r="R1994" i="1"/>
  <c r="T1994" i="1" s="1"/>
  <c r="R1995" i="1"/>
  <c r="T1995" i="1" s="1"/>
  <c r="R1996" i="1"/>
  <c r="T1996" i="1" s="1"/>
  <c r="R1997" i="1"/>
  <c r="T1997" i="1" s="1"/>
  <c r="R1998" i="1"/>
  <c r="T1998" i="1" s="1"/>
  <c r="R1999" i="1"/>
  <c r="T1999" i="1" s="1"/>
  <c r="R2000" i="1"/>
  <c r="T2000" i="1" s="1"/>
  <c r="R2001" i="1"/>
  <c r="T2001" i="1" s="1"/>
  <c r="R2002" i="1"/>
  <c r="T2002" i="1" s="1"/>
  <c r="R2003" i="1"/>
  <c r="T2003" i="1" s="1"/>
  <c r="R2004" i="1"/>
  <c r="T2004" i="1" s="1"/>
  <c r="R2005" i="1"/>
  <c r="T2005" i="1" s="1"/>
  <c r="R2006" i="1"/>
  <c r="T2006" i="1" s="1"/>
  <c r="R2007" i="1"/>
  <c r="T2007" i="1" s="1"/>
  <c r="R2008" i="1"/>
  <c r="T2008" i="1" s="1"/>
  <c r="R2009" i="1"/>
  <c r="T2009" i="1" s="1"/>
  <c r="R2010" i="1"/>
  <c r="T2010" i="1" s="1"/>
  <c r="R2011" i="1"/>
  <c r="T2011" i="1" s="1"/>
  <c r="R2012" i="1"/>
  <c r="T2012" i="1" s="1"/>
  <c r="R2013" i="1"/>
  <c r="T2013" i="1" s="1"/>
  <c r="R2014" i="1"/>
  <c r="T2014" i="1" s="1"/>
  <c r="R2015" i="1"/>
  <c r="T2015" i="1" s="1"/>
  <c r="R2016" i="1"/>
  <c r="T2016" i="1" s="1"/>
  <c r="R2017" i="1"/>
  <c r="T2017" i="1" s="1"/>
  <c r="R2018" i="1"/>
  <c r="T2018" i="1" s="1"/>
  <c r="R2019" i="1"/>
  <c r="T2019" i="1" s="1"/>
  <c r="R2020" i="1"/>
  <c r="R2021" i="1"/>
  <c r="T2021" i="1" s="1"/>
  <c r="R2022" i="1"/>
  <c r="T2022" i="1" s="1"/>
  <c r="R2023" i="1"/>
  <c r="T2023" i="1" s="1"/>
  <c r="R2024" i="1"/>
  <c r="T2024" i="1" s="1"/>
  <c r="R2025" i="1"/>
  <c r="T2025" i="1" s="1"/>
  <c r="R2026" i="1"/>
  <c r="T2026" i="1" s="1"/>
  <c r="R2027" i="1"/>
  <c r="T2027" i="1" s="1"/>
  <c r="R2028" i="1"/>
  <c r="T2028" i="1" s="1"/>
  <c r="R2029" i="1"/>
  <c r="T2029" i="1" s="1"/>
  <c r="R2030" i="1"/>
  <c r="T2030" i="1" s="1"/>
  <c r="R2031" i="1"/>
  <c r="T2031" i="1" s="1"/>
  <c r="R2032" i="1"/>
  <c r="T2032" i="1" s="1"/>
  <c r="R2033" i="1"/>
  <c r="T2033" i="1" s="1"/>
  <c r="R2034" i="1"/>
  <c r="T2034" i="1" s="1"/>
  <c r="R2035" i="1"/>
  <c r="T2035" i="1" s="1"/>
  <c r="R2036" i="1"/>
  <c r="T2036" i="1" s="1"/>
  <c r="R2037" i="1"/>
  <c r="T2037" i="1" s="1"/>
  <c r="R2038" i="1"/>
  <c r="T2038" i="1" s="1"/>
  <c r="R2039" i="1"/>
  <c r="T2039" i="1" s="1"/>
  <c r="R2040" i="1"/>
  <c r="T2040" i="1" s="1"/>
  <c r="R2041" i="1"/>
  <c r="T2041" i="1" s="1"/>
  <c r="R2042" i="1"/>
  <c r="T2042" i="1" s="1"/>
  <c r="R2043" i="1"/>
  <c r="T2043" i="1" s="1"/>
  <c r="R2044" i="1"/>
  <c r="S1994" i="1"/>
  <c r="U1994" i="1" s="1"/>
  <c r="S1995" i="1"/>
  <c r="U1995" i="1" s="1"/>
  <c r="S1996" i="1"/>
  <c r="U1996" i="1" s="1"/>
  <c r="S1997" i="1"/>
  <c r="U1997" i="1" s="1"/>
  <c r="S1998" i="1"/>
  <c r="U1998" i="1" s="1"/>
  <c r="S1999" i="1"/>
  <c r="U1999" i="1" s="1"/>
  <c r="S2000" i="1"/>
  <c r="U2000" i="1" s="1"/>
  <c r="S2001" i="1"/>
  <c r="S2002" i="1"/>
  <c r="U2002" i="1" s="1"/>
  <c r="S2003" i="1"/>
  <c r="U2003" i="1" s="1"/>
  <c r="S2004" i="1"/>
  <c r="U2004" i="1" s="1"/>
  <c r="S2005" i="1"/>
  <c r="U2005" i="1" s="1"/>
  <c r="S2006" i="1"/>
  <c r="U2006" i="1" s="1"/>
  <c r="S2007" i="1"/>
  <c r="U2007" i="1" s="1"/>
  <c r="S2008" i="1"/>
  <c r="U2008" i="1" s="1"/>
  <c r="S2009" i="1"/>
  <c r="U2009" i="1" s="1"/>
  <c r="S2010" i="1"/>
  <c r="U2010" i="1" s="1"/>
  <c r="S2011" i="1"/>
  <c r="U2011" i="1" s="1"/>
  <c r="S2012" i="1"/>
  <c r="U2012" i="1" s="1"/>
  <c r="S2013" i="1"/>
  <c r="U2013" i="1" s="1"/>
  <c r="S2014" i="1"/>
  <c r="U2014" i="1" s="1"/>
  <c r="S2015" i="1"/>
  <c r="U2015" i="1" s="1"/>
  <c r="S2016" i="1"/>
  <c r="U2016" i="1" s="1"/>
  <c r="S2017" i="1"/>
  <c r="U2017" i="1" s="1"/>
  <c r="S2018" i="1"/>
  <c r="U2018" i="1" s="1"/>
  <c r="S2019" i="1"/>
  <c r="U2019" i="1" s="1"/>
  <c r="S2020" i="1"/>
  <c r="U2020" i="1" s="1"/>
  <c r="S2021" i="1"/>
  <c r="U2021" i="1" s="1"/>
  <c r="S2022" i="1"/>
  <c r="U2022" i="1" s="1"/>
  <c r="S2023" i="1"/>
  <c r="U2023" i="1" s="1"/>
  <c r="S2024" i="1"/>
  <c r="U2024" i="1" s="1"/>
  <c r="S2025" i="1"/>
  <c r="U2025" i="1" s="1"/>
  <c r="S2026" i="1"/>
  <c r="U2026" i="1" s="1"/>
  <c r="S2027" i="1"/>
  <c r="U2027" i="1" s="1"/>
  <c r="S2028" i="1"/>
  <c r="U2028" i="1" s="1"/>
  <c r="S2029" i="1"/>
  <c r="U2029" i="1" s="1"/>
  <c r="S2030" i="1"/>
  <c r="U2030" i="1" s="1"/>
  <c r="S2031" i="1"/>
  <c r="U2031" i="1" s="1"/>
  <c r="S2032" i="1"/>
  <c r="U2032" i="1" s="1"/>
  <c r="S2033" i="1"/>
  <c r="U2033" i="1" s="1"/>
  <c r="S2034" i="1"/>
  <c r="U2034" i="1" s="1"/>
  <c r="S2035" i="1"/>
  <c r="U2035" i="1" s="1"/>
  <c r="S2036" i="1"/>
  <c r="U2036" i="1" s="1"/>
  <c r="S2037" i="1"/>
  <c r="U2037" i="1" s="1"/>
  <c r="S2038" i="1"/>
  <c r="U2038" i="1" s="1"/>
  <c r="S2039" i="1"/>
  <c r="U2039" i="1" s="1"/>
  <c r="S2040" i="1"/>
  <c r="U2040" i="1" s="1"/>
  <c r="S2041" i="1"/>
  <c r="U2041" i="1" s="1"/>
  <c r="S2042" i="1"/>
  <c r="U2042" i="1" s="1"/>
  <c r="S2043" i="1"/>
  <c r="U2043" i="1" s="1"/>
  <c r="S2044" i="1"/>
  <c r="U2044" i="1" s="1"/>
  <c r="T2020" i="1"/>
  <c r="T2044" i="1"/>
  <c r="U2001" i="1"/>
  <c r="V2021" i="1"/>
  <c r="V2022" i="1"/>
  <c r="V2023" i="1"/>
  <c r="V2024" i="1"/>
  <c r="X1994" i="1"/>
  <c r="X1995" i="1"/>
  <c r="X1996" i="1"/>
  <c r="X1997" i="1"/>
  <c r="X1998" i="1"/>
  <c r="X1999" i="1"/>
  <c r="X2000" i="1"/>
  <c r="X2001" i="1"/>
  <c r="X2002" i="1"/>
  <c r="X2003" i="1"/>
  <c r="X2004" i="1"/>
  <c r="X2005" i="1"/>
  <c r="X2006" i="1"/>
  <c r="X2007" i="1"/>
  <c r="X2008" i="1"/>
  <c r="X2009" i="1"/>
  <c r="X2010" i="1"/>
  <c r="X2011" i="1"/>
  <c r="X2012" i="1"/>
  <c r="X2013" i="1"/>
  <c r="X2014" i="1"/>
  <c r="X2015" i="1"/>
  <c r="X2016" i="1"/>
  <c r="X2017" i="1"/>
  <c r="X2018" i="1"/>
  <c r="X2019" i="1"/>
  <c r="X2020" i="1"/>
  <c r="X2021" i="1"/>
  <c r="X2022" i="1"/>
  <c r="X2023" i="1"/>
  <c r="X2024" i="1"/>
  <c r="X2025" i="1"/>
  <c r="X2026" i="1"/>
  <c r="X2027" i="1"/>
  <c r="X2028" i="1"/>
  <c r="X2029" i="1"/>
  <c r="X2030" i="1"/>
  <c r="X2031" i="1"/>
  <c r="X2032" i="1"/>
  <c r="X2033" i="1"/>
  <c r="X2034" i="1"/>
  <c r="X2035" i="1"/>
  <c r="X2036" i="1"/>
  <c r="X2037" i="1"/>
  <c r="X2038" i="1"/>
  <c r="X2039" i="1"/>
  <c r="X2040" i="1"/>
  <c r="X2041" i="1"/>
  <c r="X2042" i="1"/>
  <c r="X2043" i="1"/>
  <c r="X2044" i="1"/>
  <c r="Z1994" i="1"/>
  <c r="Z1995" i="1"/>
  <c r="Z1996" i="1"/>
  <c r="Z1997" i="1"/>
  <c r="Z1998" i="1"/>
  <c r="Z1999" i="1"/>
  <c r="Z2000" i="1"/>
  <c r="Z2001" i="1"/>
  <c r="Z2002" i="1"/>
  <c r="Z2003" i="1"/>
  <c r="Z2004" i="1"/>
  <c r="Z2005" i="1"/>
  <c r="Z2006" i="1"/>
  <c r="Z2007" i="1"/>
  <c r="Z2008" i="1"/>
  <c r="Z2009" i="1"/>
  <c r="Z2010" i="1"/>
  <c r="Z2011" i="1"/>
  <c r="Z2012" i="1"/>
  <c r="Z2013" i="1"/>
  <c r="Z2014" i="1"/>
  <c r="Z2015" i="1"/>
  <c r="Z2016" i="1"/>
  <c r="Z2017" i="1"/>
  <c r="Z2018" i="1"/>
  <c r="Z2019" i="1"/>
  <c r="Z2020" i="1"/>
  <c r="Z2021" i="1"/>
  <c r="Z2022" i="1"/>
  <c r="Z2023" i="1"/>
  <c r="Z2024" i="1"/>
  <c r="Z2025" i="1"/>
  <c r="Z2026" i="1"/>
  <c r="Z2027" i="1"/>
  <c r="Z2028" i="1"/>
  <c r="Z2029" i="1"/>
  <c r="Z2030" i="1"/>
  <c r="Z2031" i="1"/>
  <c r="Z2032" i="1"/>
  <c r="Z2033" i="1"/>
  <c r="Z2034" i="1"/>
  <c r="Z2035" i="1"/>
  <c r="Z2036" i="1"/>
  <c r="Z2037" i="1"/>
  <c r="Z2038" i="1"/>
  <c r="Z2039" i="1"/>
  <c r="Z2040" i="1"/>
  <c r="Z2041" i="1"/>
  <c r="Z2042" i="1"/>
  <c r="Z2043" i="1"/>
  <c r="Z2044" i="1"/>
  <c r="AB1994" i="1"/>
  <c r="AC1994" i="1" s="1"/>
  <c r="AB1995" i="1"/>
  <c r="AB1996" i="1"/>
  <c r="AB1997" i="1"/>
  <c r="AB1998" i="1"/>
  <c r="AC1998" i="1" s="1"/>
  <c r="AB1999" i="1"/>
  <c r="AB2000" i="1"/>
  <c r="AB2001" i="1"/>
  <c r="AB2002" i="1"/>
  <c r="AC2002" i="1" s="1"/>
  <c r="AB2003" i="1"/>
  <c r="AB2004" i="1"/>
  <c r="AB2005" i="1"/>
  <c r="AB2006" i="1"/>
  <c r="AC2006" i="1" s="1"/>
  <c r="AB2007" i="1"/>
  <c r="AB2008" i="1"/>
  <c r="AB2009" i="1"/>
  <c r="AB2010" i="1"/>
  <c r="AC2010" i="1" s="1"/>
  <c r="AB2011" i="1"/>
  <c r="AB2012" i="1"/>
  <c r="AB2013" i="1"/>
  <c r="AB2014" i="1"/>
  <c r="AC2014" i="1" s="1"/>
  <c r="AB2015" i="1"/>
  <c r="AB2016" i="1"/>
  <c r="AB2017" i="1"/>
  <c r="AB2018" i="1"/>
  <c r="AC2018" i="1" s="1"/>
  <c r="AB2019" i="1"/>
  <c r="AB2020" i="1"/>
  <c r="AB2021" i="1"/>
  <c r="AB2022" i="1"/>
  <c r="AC2022" i="1" s="1"/>
  <c r="AB2023" i="1"/>
  <c r="AB2024" i="1"/>
  <c r="AB2025" i="1"/>
  <c r="AB2026" i="1"/>
  <c r="AC2026" i="1" s="1"/>
  <c r="AB2027" i="1"/>
  <c r="AB2028" i="1"/>
  <c r="AB2029" i="1"/>
  <c r="AB2030" i="1"/>
  <c r="AC2030" i="1" s="1"/>
  <c r="AB2031" i="1"/>
  <c r="AB2032" i="1"/>
  <c r="AB2033" i="1"/>
  <c r="AB2034" i="1"/>
  <c r="AC2034" i="1" s="1"/>
  <c r="AB2035" i="1"/>
  <c r="AB2036" i="1"/>
  <c r="AB2037" i="1"/>
  <c r="AB2038" i="1"/>
  <c r="AC2038" i="1" s="1"/>
  <c r="AB2039" i="1"/>
  <c r="AB2040" i="1"/>
  <c r="AB2041" i="1"/>
  <c r="AB2042" i="1"/>
  <c r="AC2042" i="1" s="1"/>
  <c r="AB2043" i="1"/>
  <c r="AB2044" i="1"/>
  <c r="AC1999" i="1"/>
  <c r="AC2003" i="1"/>
  <c r="AC2007" i="1"/>
  <c r="AC2011" i="1"/>
  <c r="AC2019" i="1"/>
  <c r="AC2023" i="1"/>
  <c r="AC2027" i="1"/>
  <c r="AC2035" i="1"/>
  <c r="AC2043" i="1"/>
  <c r="BI1994" i="1"/>
  <c r="BI1995" i="1"/>
  <c r="BI1996" i="1"/>
  <c r="BI1997" i="1"/>
  <c r="BI1998" i="1"/>
  <c r="BI1999" i="1"/>
  <c r="BI2000" i="1"/>
  <c r="BI2001" i="1"/>
  <c r="BI2002" i="1"/>
  <c r="BI2003" i="1"/>
  <c r="BI2004" i="1"/>
  <c r="BI2005" i="1"/>
  <c r="BI2006" i="1"/>
  <c r="BI2007" i="1"/>
  <c r="BI2008" i="1"/>
  <c r="BI2009" i="1"/>
  <c r="BI2010" i="1"/>
  <c r="BI2011" i="1"/>
  <c r="BI2012" i="1"/>
  <c r="BI2013" i="1"/>
  <c r="BI2014" i="1"/>
  <c r="BI2015" i="1"/>
  <c r="BI2016" i="1"/>
  <c r="BI2017" i="1"/>
  <c r="BI2018" i="1"/>
  <c r="BI2019" i="1"/>
  <c r="BI2020" i="1"/>
  <c r="BI2021" i="1"/>
  <c r="BI2022" i="1"/>
  <c r="BI2023" i="1"/>
  <c r="BI2024" i="1"/>
  <c r="BI2025" i="1"/>
  <c r="BI2026" i="1"/>
  <c r="BI2027" i="1"/>
  <c r="BI2028" i="1"/>
  <c r="BI2030" i="1"/>
  <c r="BI2031" i="1"/>
  <c r="BI2033" i="1"/>
  <c r="BI2034" i="1"/>
  <c r="BI2035" i="1"/>
  <c r="BI2036" i="1"/>
  <c r="BI2037" i="1"/>
  <c r="BI2038" i="1"/>
  <c r="BI2039" i="1"/>
  <c r="BI2040" i="1"/>
  <c r="BI2041" i="1"/>
  <c r="BI2042" i="1"/>
  <c r="BI2043" i="1"/>
  <c r="BI2044" i="1"/>
  <c r="AC1995" i="1" l="1"/>
  <c r="AC2039" i="1"/>
  <c r="AC2031" i="1"/>
  <c r="AC2015" i="1"/>
  <c r="N2027" i="1"/>
  <c r="O2027" i="1" s="1"/>
  <c r="V2003" i="1"/>
  <c r="N2011" i="1"/>
  <c r="O2011" i="1" s="1"/>
  <c r="N2030" i="1"/>
  <c r="O2030" i="1" s="1"/>
  <c r="N2014" i="1"/>
  <c r="O2014" i="1" s="1"/>
  <c r="AC2033" i="1"/>
  <c r="AC2021" i="1"/>
  <c r="AC2005" i="1"/>
  <c r="N2037" i="1"/>
  <c r="O2037" i="1" s="1"/>
  <c r="N2005" i="1"/>
  <c r="O2005" i="1" s="1"/>
  <c r="N2001" i="1"/>
  <c r="O2001" i="1" s="1"/>
  <c r="N2040" i="1"/>
  <c r="O2040" i="1" s="1"/>
  <c r="N2036" i="1"/>
  <c r="O2036" i="1" s="1"/>
  <c r="N2020" i="1"/>
  <c r="O2020" i="1" s="1"/>
  <c r="N2008" i="1"/>
  <c r="O2008" i="1" s="1"/>
  <c r="N2004" i="1"/>
  <c r="O2004" i="1" s="1"/>
  <c r="N2041" i="1"/>
  <c r="O2041" i="1" s="1"/>
  <c r="N2029" i="1"/>
  <c r="O2029" i="1" s="1"/>
  <c r="N2013" i="1"/>
  <c r="O2013" i="1" s="1"/>
  <c r="N1997" i="1"/>
  <c r="O1997" i="1" s="1"/>
  <c r="N2028" i="1"/>
  <c r="O2028" i="1" s="1"/>
  <c r="N2016" i="1"/>
  <c r="O2016" i="1" s="1"/>
  <c r="AC2025" i="1"/>
  <c r="AC2017" i="1"/>
  <c r="AC2013" i="1"/>
  <c r="AC2009" i="1"/>
  <c r="AC2001" i="1"/>
  <c r="AC1997" i="1"/>
  <c r="N2035" i="1"/>
  <c r="O2035" i="1" s="1"/>
  <c r="N2019" i="1"/>
  <c r="O2019" i="1" s="1"/>
  <c r="V2012" i="1"/>
  <c r="N1998" i="1"/>
  <c r="O1998" i="1" s="1"/>
  <c r="N2025" i="1"/>
  <c r="O2025" i="1" s="1"/>
  <c r="N2000" i="1"/>
  <c r="O2000" i="1" s="1"/>
  <c r="N1999" i="1"/>
  <c r="O1999" i="1" s="1"/>
  <c r="V2032" i="1"/>
  <c r="V1996" i="1"/>
  <c r="N2026" i="1"/>
  <c r="O2026" i="1" s="1"/>
  <c r="N2044" i="1"/>
  <c r="O2044" i="1" s="1"/>
  <c r="N2012" i="1"/>
  <c r="O2012" i="1" s="1"/>
  <c r="V2035" i="1"/>
  <c r="V2019" i="1"/>
  <c r="N2015" i="1"/>
  <c r="O2015" i="1" s="1"/>
  <c r="V2039" i="1"/>
  <c r="V2011" i="1"/>
  <c r="V1995" i="1"/>
  <c r="V2041" i="1"/>
  <c r="V2037" i="1"/>
  <c r="V2033" i="1"/>
  <c r="V2029" i="1"/>
  <c r="V2013" i="1"/>
  <c r="V2009" i="1"/>
  <c r="V2005" i="1"/>
  <c r="V2001" i="1"/>
  <c r="V1997" i="1"/>
  <c r="V2044" i="1"/>
  <c r="V2040" i="1"/>
  <c r="V2036" i="1"/>
  <c r="V2028" i="1"/>
  <c r="V2020" i="1"/>
  <c r="V2016" i="1"/>
  <c r="V2008" i="1"/>
  <c r="V2004" i="1"/>
  <c r="V2000" i="1"/>
  <c r="N2039" i="1"/>
  <c r="O2039" i="1" s="1"/>
  <c r="N2043" i="1"/>
  <c r="O2043" i="1" s="1"/>
  <c r="N2031" i="1"/>
  <c r="O2031" i="1" s="1"/>
  <c r="N2007" i="1"/>
  <c r="O2007" i="1" s="1"/>
  <c r="N2003" i="1"/>
  <c r="O2003" i="1" s="1"/>
  <c r="N1995" i="1"/>
  <c r="O1995" i="1" s="1"/>
  <c r="V2025" i="1"/>
  <c r="V2017" i="1"/>
  <c r="N2042" i="1"/>
  <c r="O2042" i="1" s="1"/>
  <c r="N2034" i="1"/>
  <c r="O2034" i="1" s="1"/>
  <c r="N2018" i="1"/>
  <c r="O2018" i="1" s="1"/>
  <c r="N2010" i="1"/>
  <c r="O2010" i="1" s="1"/>
  <c r="N2002" i="1"/>
  <c r="O2002" i="1" s="1"/>
  <c r="N1994" i="1"/>
  <c r="O1994" i="1" s="1"/>
  <c r="N2009" i="1"/>
  <c r="O2009" i="1" s="1"/>
  <c r="N2032" i="1"/>
  <c r="O2032" i="1" s="1"/>
  <c r="N1996" i="1"/>
  <c r="O1996" i="1" s="1"/>
  <c r="V2031" i="1"/>
  <c r="V2015" i="1"/>
  <c r="V2043" i="1"/>
  <c r="V2027" i="1"/>
  <c r="V2007" i="1"/>
  <c r="V1999" i="1"/>
  <c r="V2042" i="1"/>
  <c r="V2026" i="1"/>
  <c r="V2010" i="1"/>
  <c r="V1994" i="1"/>
  <c r="V2038" i="1"/>
  <c r="V2034" i="1"/>
  <c r="V2030" i="1"/>
  <c r="V2018" i="1"/>
  <c r="V2014" i="1"/>
  <c r="V2006" i="1"/>
  <c r="V2002" i="1"/>
  <c r="V1998" i="1"/>
  <c r="N2038" i="1"/>
  <c r="O2038" i="1" s="1"/>
  <c r="N2017" i="1"/>
  <c r="O2017" i="1" s="1"/>
  <c r="N2033" i="1"/>
  <c r="O2033" i="1" s="1"/>
  <c r="N2006" i="1"/>
  <c r="O2006" i="1" s="1"/>
  <c r="AC2041" i="1"/>
  <c r="AC2037" i="1"/>
  <c r="AC2029" i="1"/>
  <c r="AC2044" i="1"/>
  <c r="AC2040" i="1"/>
  <c r="AC2036" i="1"/>
  <c r="AC2032" i="1"/>
  <c r="AC2028" i="1"/>
  <c r="AC2024" i="1"/>
  <c r="AC2020" i="1"/>
  <c r="AC2016" i="1"/>
  <c r="AC2012" i="1"/>
  <c r="AC2008" i="1"/>
  <c r="AC2004" i="1"/>
  <c r="AC2000" i="1"/>
  <c r="AC1996" i="1"/>
  <c r="F2" i="1"/>
  <c r="F3" i="1"/>
  <c r="F4" i="1"/>
  <c r="F5" i="1"/>
  <c r="F6" i="1"/>
  <c r="F7" i="1"/>
  <c r="F8" i="1"/>
  <c r="F9" i="1"/>
  <c r="F10" i="1"/>
  <c r="F11" i="1"/>
  <c r="F12" i="1"/>
  <c r="F13" i="1"/>
  <c r="F14" i="1"/>
  <c r="F15" i="1"/>
  <c r="F16" i="1"/>
  <c r="F17" i="1"/>
  <c r="F18" i="1"/>
  <c r="F19" i="1"/>
  <c r="F20" i="1"/>
  <c r="F21" i="1"/>
  <c r="F22" i="1"/>
  <c r="F23" i="1"/>
  <c r="F24" i="1"/>
  <c r="F25" i="1"/>
  <c r="F26" i="1"/>
  <c r="F27" i="1"/>
  <c r="F28" i="1"/>
  <c r="F29" i="1"/>
  <c r="F30" i="1"/>
  <c r="F31" i="1"/>
  <c r="F32" i="1"/>
  <c r="F33" i="1"/>
  <c r="F34" i="1"/>
  <c r="F35" i="1"/>
  <c r="F36" i="1"/>
  <c r="F37" i="1"/>
  <c r="F38" i="1"/>
  <c r="F39" i="1"/>
  <c r="F40" i="1"/>
  <c r="F41" i="1"/>
  <c r="F42" i="1"/>
  <c r="F43" i="1"/>
  <c r="F44" i="1"/>
  <c r="F45" i="1"/>
  <c r="F46" i="1"/>
  <c r="F47" i="1"/>
  <c r="F48" i="1"/>
  <c r="F49" i="1"/>
  <c r="F50" i="1"/>
  <c r="F51" i="1"/>
  <c r="F52" i="1"/>
  <c r="F53" i="1"/>
  <c r="F54" i="1"/>
  <c r="F55" i="1"/>
  <c r="F56" i="1"/>
  <c r="F57" i="1"/>
  <c r="F58" i="1"/>
  <c r="F59" i="1"/>
  <c r="F60" i="1"/>
  <c r="F61" i="1"/>
  <c r="F62" i="1"/>
  <c r="F63" i="1"/>
  <c r="F64" i="1"/>
  <c r="F65" i="1"/>
  <c r="F66" i="1"/>
  <c r="F67" i="1"/>
  <c r="F68" i="1"/>
  <c r="F69" i="1"/>
  <c r="F70" i="1"/>
  <c r="F71" i="1"/>
  <c r="F72" i="1"/>
  <c r="F73" i="1"/>
  <c r="F74" i="1"/>
  <c r="F75" i="1"/>
  <c r="F76" i="1"/>
  <c r="F77" i="1"/>
  <c r="F78" i="1"/>
  <c r="F79" i="1"/>
  <c r="F80" i="1"/>
  <c r="F81" i="1"/>
  <c r="F82" i="1"/>
  <c r="F83" i="1"/>
  <c r="F84" i="1"/>
  <c r="F85" i="1"/>
  <c r="F86" i="1"/>
  <c r="F87" i="1"/>
  <c r="F88" i="1"/>
  <c r="F89" i="1"/>
  <c r="F90" i="1"/>
  <c r="F91" i="1"/>
  <c r="F92" i="1"/>
  <c r="F93" i="1"/>
  <c r="F94" i="1"/>
  <c r="F95" i="1"/>
  <c r="F96" i="1"/>
  <c r="F97" i="1"/>
  <c r="F98" i="1"/>
  <c r="F99" i="1"/>
  <c r="F100" i="1"/>
  <c r="F101" i="1"/>
  <c r="F102" i="1"/>
  <c r="F103" i="1"/>
  <c r="F104" i="1"/>
  <c r="F105" i="1"/>
  <c r="F106" i="1"/>
  <c r="F107" i="1"/>
  <c r="F108" i="1"/>
  <c r="F109" i="1"/>
  <c r="F110" i="1"/>
  <c r="F111" i="1"/>
  <c r="F112" i="1"/>
  <c r="F113" i="1"/>
  <c r="F114" i="1"/>
  <c r="F115" i="1"/>
  <c r="F116" i="1"/>
  <c r="F117" i="1"/>
  <c r="F118" i="1"/>
  <c r="F119" i="1"/>
  <c r="F120" i="1"/>
  <c r="F121" i="1"/>
  <c r="F122" i="1"/>
  <c r="F123" i="1"/>
  <c r="F124" i="1"/>
  <c r="F125" i="1"/>
  <c r="F126" i="1"/>
  <c r="F127" i="1"/>
  <c r="F128" i="1"/>
  <c r="F129" i="1"/>
  <c r="F130" i="1"/>
  <c r="F131" i="1"/>
  <c r="F132" i="1"/>
  <c r="F133" i="1"/>
  <c r="F134" i="1"/>
  <c r="F135" i="1"/>
  <c r="F136" i="1"/>
  <c r="F137" i="1"/>
  <c r="F138" i="1"/>
  <c r="F139" i="1"/>
  <c r="F140" i="1"/>
  <c r="F141" i="1"/>
  <c r="F142" i="1"/>
  <c r="F143" i="1"/>
  <c r="F144" i="1"/>
  <c r="F145" i="1"/>
  <c r="F146" i="1"/>
  <c r="F147" i="1"/>
  <c r="F148" i="1"/>
  <c r="F149" i="1"/>
  <c r="F150" i="1"/>
  <c r="F151" i="1"/>
  <c r="F152" i="1"/>
  <c r="F153" i="1"/>
  <c r="F154" i="1"/>
  <c r="F155" i="1"/>
  <c r="F156" i="1"/>
  <c r="F157" i="1"/>
  <c r="F158" i="1"/>
  <c r="F159" i="1"/>
  <c r="F160" i="1"/>
  <c r="F161" i="1"/>
  <c r="F162" i="1"/>
  <c r="F163" i="1"/>
  <c r="F164" i="1"/>
  <c r="F165" i="1"/>
  <c r="F166" i="1"/>
  <c r="F167" i="1"/>
  <c r="F168" i="1"/>
  <c r="F169" i="1"/>
  <c r="F170" i="1"/>
  <c r="F171" i="1"/>
  <c r="F172" i="1"/>
  <c r="F173" i="1"/>
  <c r="F174" i="1"/>
  <c r="F175" i="1"/>
  <c r="F176" i="1"/>
  <c r="F177" i="1"/>
  <c r="F178" i="1"/>
  <c r="F179" i="1"/>
  <c r="F180" i="1"/>
  <c r="F181" i="1"/>
  <c r="F182" i="1"/>
  <c r="F183" i="1"/>
  <c r="F184" i="1"/>
  <c r="F185" i="1"/>
  <c r="F186" i="1"/>
  <c r="F187" i="1"/>
  <c r="F188" i="1"/>
  <c r="F189" i="1"/>
  <c r="F190" i="1"/>
  <c r="F191" i="1"/>
  <c r="F192" i="1"/>
  <c r="F193" i="1"/>
  <c r="F194" i="1"/>
  <c r="F195" i="1"/>
  <c r="F196" i="1"/>
  <c r="F197" i="1"/>
  <c r="F198" i="1"/>
  <c r="F199" i="1"/>
  <c r="F200" i="1"/>
  <c r="F201" i="1"/>
  <c r="F202" i="1"/>
  <c r="F203" i="1"/>
  <c r="F204" i="1"/>
  <c r="F205" i="1"/>
  <c r="F206" i="1"/>
  <c r="F207" i="1"/>
  <c r="F208" i="1"/>
  <c r="F209" i="1"/>
  <c r="F210" i="1"/>
  <c r="F211" i="1"/>
  <c r="F212" i="1"/>
  <c r="F213" i="1"/>
  <c r="F214" i="1"/>
  <c r="F215" i="1"/>
  <c r="F216" i="1"/>
  <c r="F217" i="1"/>
  <c r="F218" i="1"/>
  <c r="F219" i="1"/>
  <c r="F220" i="1"/>
  <c r="F221" i="1"/>
  <c r="F222" i="1"/>
  <c r="F223" i="1"/>
  <c r="F224" i="1"/>
  <c r="F225" i="1"/>
  <c r="F226" i="1"/>
  <c r="F227" i="1"/>
  <c r="F228" i="1"/>
  <c r="F229" i="1"/>
  <c r="F230" i="1"/>
  <c r="F231" i="1"/>
  <c r="F232" i="1"/>
  <c r="F233" i="1"/>
  <c r="F234" i="1"/>
  <c r="F235" i="1"/>
  <c r="F236" i="1"/>
  <c r="F237" i="1"/>
  <c r="F238" i="1"/>
  <c r="F239" i="1"/>
  <c r="F240" i="1"/>
  <c r="F241" i="1"/>
  <c r="F242" i="1"/>
  <c r="F243" i="1"/>
  <c r="F244" i="1"/>
  <c r="F245" i="1"/>
  <c r="F246" i="1"/>
  <c r="F247" i="1"/>
  <c r="F248" i="1"/>
  <c r="F249" i="1"/>
  <c r="F250" i="1"/>
  <c r="F251" i="1"/>
  <c r="F252" i="1"/>
  <c r="F253" i="1"/>
  <c r="F254" i="1"/>
  <c r="F255" i="1"/>
  <c r="F256" i="1"/>
  <c r="F257" i="1"/>
  <c r="F258" i="1"/>
  <c r="F259" i="1"/>
  <c r="F260" i="1"/>
  <c r="F261" i="1"/>
  <c r="F262" i="1"/>
  <c r="F263" i="1"/>
  <c r="F264" i="1"/>
  <c r="F265" i="1"/>
  <c r="F266" i="1"/>
  <c r="F267" i="1"/>
  <c r="F268" i="1"/>
  <c r="F269" i="1"/>
  <c r="F270" i="1"/>
  <c r="F271" i="1"/>
  <c r="F272" i="1"/>
  <c r="F273" i="1"/>
  <c r="F274" i="1"/>
  <c r="F275" i="1"/>
  <c r="F276" i="1"/>
  <c r="F277" i="1"/>
  <c r="F278" i="1"/>
  <c r="F279" i="1"/>
  <c r="F280" i="1"/>
  <c r="F281" i="1"/>
  <c r="F282" i="1"/>
  <c r="F283" i="1"/>
  <c r="F284" i="1"/>
  <c r="F285" i="1"/>
  <c r="F286" i="1"/>
  <c r="F287" i="1"/>
  <c r="F288" i="1"/>
  <c r="F289" i="1"/>
  <c r="F290" i="1"/>
  <c r="F291" i="1"/>
  <c r="F292" i="1"/>
  <c r="F293" i="1"/>
  <c r="F294" i="1"/>
  <c r="F295" i="1"/>
  <c r="F296" i="1"/>
  <c r="F297" i="1"/>
  <c r="F298" i="1"/>
  <c r="F299" i="1"/>
  <c r="F300" i="1"/>
  <c r="F301" i="1"/>
  <c r="F302" i="1"/>
  <c r="F303" i="1"/>
  <c r="F304" i="1"/>
  <c r="F305" i="1"/>
  <c r="F306" i="1"/>
  <c r="F307" i="1"/>
  <c r="F308" i="1"/>
  <c r="F309" i="1"/>
  <c r="F310" i="1"/>
  <c r="F311" i="1"/>
  <c r="F312" i="1"/>
  <c r="F313" i="1"/>
  <c r="F314" i="1"/>
  <c r="F315" i="1"/>
  <c r="F316" i="1"/>
  <c r="F317" i="1"/>
  <c r="F318" i="1"/>
  <c r="F319" i="1"/>
  <c r="F320" i="1"/>
  <c r="F321" i="1"/>
  <c r="F322" i="1"/>
  <c r="F323" i="1"/>
  <c r="F324" i="1"/>
  <c r="F325" i="1"/>
  <c r="F326" i="1"/>
  <c r="F327" i="1"/>
  <c r="F328" i="1"/>
  <c r="F329" i="1"/>
  <c r="F330" i="1"/>
  <c r="F331" i="1"/>
  <c r="F332" i="1"/>
  <c r="F333" i="1"/>
  <c r="F334" i="1"/>
  <c r="F335" i="1"/>
  <c r="F336" i="1"/>
  <c r="F337" i="1"/>
  <c r="F338" i="1"/>
  <c r="F339" i="1"/>
  <c r="F340" i="1"/>
  <c r="F341" i="1"/>
  <c r="F342" i="1"/>
  <c r="F343" i="1"/>
  <c r="F344" i="1"/>
  <c r="F345" i="1"/>
  <c r="F346" i="1"/>
  <c r="F347" i="1"/>
  <c r="F348" i="1"/>
  <c r="F349" i="1"/>
  <c r="F350" i="1"/>
  <c r="F351" i="1"/>
  <c r="F352" i="1"/>
  <c r="F353" i="1"/>
  <c r="F354" i="1"/>
  <c r="F355" i="1"/>
  <c r="F356" i="1"/>
  <c r="F357" i="1"/>
  <c r="F358" i="1"/>
  <c r="F359" i="1"/>
  <c r="F360" i="1"/>
  <c r="F361" i="1"/>
  <c r="F362" i="1"/>
  <c r="F363" i="1"/>
  <c r="F364" i="1"/>
  <c r="F365" i="1"/>
  <c r="F366" i="1"/>
  <c r="F367" i="1"/>
  <c r="F368" i="1"/>
  <c r="F369" i="1"/>
  <c r="F370" i="1"/>
  <c r="F371" i="1"/>
  <c r="F372" i="1"/>
  <c r="F373" i="1"/>
  <c r="F374" i="1"/>
  <c r="F375" i="1"/>
  <c r="F376" i="1"/>
  <c r="F377" i="1"/>
  <c r="F378" i="1"/>
  <c r="F379" i="1"/>
  <c r="F380" i="1"/>
  <c r="F381" i="1"/>
  <c r="F382" i="1"/>
  <c r="F383" i="1"/>
  <c r="F384" i="1"/>
  <c r="F385" i="1"/>
  <c r="F386" i="1"/>
  <c r="F387" i="1"/>
  <c r="F388" i="1"/>
  <c r="F389" i="1"/>
  <c r="F390" i="1"/>
  <c r="F391" i="1"/>
  <c r="F392" i="1"/>
  <c r="F393" i="1"/>
  <c r="F394" i="1"/>
  <c r="F395" i="1"/>
  <c r="F396" i="1"/>
  <c r="F397" i="1"/>
  <c r="F398" i="1"/>
  <c r="F399" i="1"/>
  <c r="F400" i="1"/>
  <c r="F401" i="1"/>
  <c r="F402" i="1"/>
  <c r="F403" i="1"/>
  <c r="F404" i="1"/>
  <c r="F405" i="1"/>
  <c r="F406" i="1"/>
  <c r="F407" i="1"/>
  <c r="F408" i="1"/>
  <c r="F409" i="1"/>
  <c r="F410" i="1"/>
  <c r="F411" i="1"/>
  <c r="F412" i="1"/>
  <c r="F413" i="1"/>
  <c r="F414" i="1"/>
  <c r="F415" i="1"/>
  <c r="F416" i="1"/>
  <c r="F417" i="1"/>
  <c r="F418" i="1"/>
  <c r="F419" i="1"/>
  <c r="F420" i="1"/>
  <c r="F421" i="1"/>
  <c r="F422" i="1"/>
  <c r="F423" i="1"/>
  <c r="F424" i="1"/>
  <c r="F425" i="1"/>
  <c r="F426" i="1"/>
  <c r="F427" i="1"/>
  <c r="F428" i="1"/>
  <c r="F429" i="1"/>
  <c r="F430" i="1"/>
  <c r="F431" i="1"/>
  <c r="F432" i="1"/>
  <c r="F433" i="1"/>
  <c r="F434" i="1"/>
  <c r="F435" i="1"/>
  <c r="F436" i="1"/>
  <c r="F437" i="1"/>
  <c r="F438" i="1"/>
  <c r="F439" i="1"/>
  <c r="F440" i="1"/>
  <c r="F441" i="1"/>
  <c r="F442" i="1"/>
  <c r="F443" i="1"/>
  <c r="F444" i="1"/>
  <c r="F445" i="1"/>
  <c r="F446" i="1"/>
  <c r="F447" i="1"/>
  <c r="F448" i="1"/>
  <c r="F449" i="1"/>
  <c r="F450" i="1"/>
  <c r="F451" i="1"/>
  <c r="F452" i="1"/>
  <c r="F453" i="1"/>
  <c r="F454" i="1"/>
  <c r="F455" i="1"/>
  <c r="F456" i="1"/>
  <c r="F457" i="1"/>
  <c r="F458" i="1"/>
  <c r="F459" i="1"/>
  <c r="F460" i="1"/>
  <c r="F461" i="1"/>
  <c r="F462" i="1"/>
  <c r="F463" i="1"/>
  <c r="F464" i="1"/>
  <c r="F465" i="1"/>
  <c r="F466" i="1"/>
  <c r="F467" i="1"/>
  <c r="F468" i="1"/>
  <c r="F469" i="1"/>
  <c r="F470" i="1"/>
  <c r="F471" i="1"/>
  <c r="F472" i="1"/>
  <c r="F473" i="1"/>
  <c r="F474" i="1"/>
  <c r="F475" i="1"/>
  <c r="F476" i="1"/>
  <c r="F477" i="1"/>
  <c r="F478" i="1"/>
  <c r="F479" i="1"/>
  <c r="F480" i="1"/>
  <c r="F481" i="1"/>
  <c r="F482" i="1"/>
  <c r="F483" i="1"/>
  <c r="F484" i="1"/>
  <c r="F485" i="1"/>
  <c r="F486" i="1"/>
  <c r="F487" i="1"/>
  <c r="F488" i="1"/>
  <c r="F489" i="1"/>
  <c r="F490" i="1"/>
  <c r="F491" i="1"/>
  <c r="F492" i="1"/>
  <c r="F493" i="1"/>
  <c r="F494" i="1"/>
  <c r="F495" i="1"/>
  <c r="F496" i="1"/>
  <c r="F497" i="1"/>
  <c r="F498" i="1"/>
  <c r="F499" i="1"/>
  <c r="F500" i="1"/>
  <c r="F501" i="1"/>
  <c r="F502" i="1"/>
  <c r="F503" i="1"/>
  <c r="F504" i="1"/>
  <c r="F505" i="1"/>
  <c r="F506" i="1"/>
  <c r="F507" i="1"/>
  <c r="F508" i="1"/>
  <c r="F509" i="1"/>
  <c r="F510" i="1"/>
  <c r="F511" i="1"/>
  <c r="F512" i="1"/>
  <c r="F513" i="1"/>
  <c r="F514" i="1"/>
  <c r="F515" i="1"/>
  <c r="F516" i="1"/>
  <c r="F517" i="1"/>
  <c r="F518" i="1"/>
  <c r="F519" i="1"/>
  <c r="F520" i="1"/>
  <c r="F521" i="1"/>
  <c r="F522" i="1"/>
  <c r="F523" i="1"/>
  <c r="F524" i="1"/>
  <c r="F525" i="1"/>
  <c r="F526" i="1"/>
  <c r="F527" i="1"/>
  <c r="F528" i="1"/>
  <c r="F529" i="1"/>
  <c r="F530" i="1"/>
  <c r="F531" i="1"/>
  <c r="F532" i="1"/>
  <c r="F533" i="1"/>
  <c r="F534" i="1"/>
  <c r="F535" i="1"/>
  <c r="F536" i="1"/>
  <c r="F537" i="1"/>
  <c r="F538" i="1"/>
  <c r="F539" i="1"/>
  <c r="F540" i="1"/>
  <c r="F541" i="1"/>
  <c r="F542" i="1"/>
  <c r="F543" i="1"/>
  <c r="F544" i="1"/>
  <c r="F545" i="1"/>
  <c r="F546" i="1"/>
  <c r="F547" i="1"/>
  <c r="F548" i="1"/>
  <c r="F549" i="1"/>
  <c r="F550" i="1"/>
  <c r="F551" i="1"/>
  <c r="F552" i="1"/>
  <c r="F553" i="1"/>
  <c r="F554" i="1"/>
  <c r="F555" i="1"/>
  <c r="F556" i="1"/>
  <c r="F557" i="1"/>
  <c r="F558" i="1"/>
  <c r="F559" i="1"/>
  <c r="F560" i="1"/>
  <c r="F561" i="1"/>
  <c r="F562" i="1"/>
  <c r="F563" i="1"/>
  <c r="F564" i="1"/>
  <c r="F565" i="1"/>
  <c r="F566" i="1"/>
  <c r="F567" i="1"/>
  <c r="F568" i="1"/>
  <c r="F569" i="1"/>
  <c r="F570" i="1"/>
  <c r="F571" i="1"/>
  <c r="F572" i="1"/>
  <c r="F573" i="1"/>
  <c r="F574" i="1"/>
  <c r="F575" i="1"/>
  <c r="F576" i="1"/>
  <c r="F577" i="1"/>
  <c r="F578" i="1"/>
  <c r="F579" i="1"/>
  <c r="F580" i="1"/>
  <c r="F581" i="1"/>
  <c r="F582" i="1"/>
  <c r="F583" i="1"/>
  <c r="F584" i="1"/>
  <c r="F585" i="1"/>
  <c r="F586" i="1"/>
  <c r="F587" i="1"/>
  <c r="F588" i="1"/>
  <c r="F589" i="1"/>
  <c r="F590" i="1"/>
  <c r="F591" i="1"/>
  <c r="F592" i="1"/>
  <c r="F593" i="1"/>
  <c r="F594" i="1"/>
  <c r="F595" i="1"/>
  <c r="F596" i="1"/>
  <c r="F597" i="1"/>
  <c r="F598" i="1"/>
  <c r="F599" i="1"/>
  <c r="F600" i="1"/>
  <c r="F601" i="1"/>
  <c r="F602" i="1"/>
  <c r="F603" i="1"/>
  <c r="F604" i="1"/>
  <c r="F605" i="1"/>
  <c r="F606" i="1"/>
  <c r="F607" i="1"/>
  <c r="F608" i="1"/>
  <c r="F609" i="1"/>
  <c r="F610" i="1"/>
  <c r="F611" i="1"/>
  <c r="F612" i="1"/>
  <c r="F613" i="1"/>
  <c r="F614" i="1"/>
  <c r="F615" i="1"/>
  <c r="F616" i="1"/>
  <c r="F617" i="1"/>
  <c r="F618" i="1"/>
  <c r="F619" i="1"/>
  <c r="F620" i="1"/>
  <c r="F621" i="1"/>
  <c r="F622" i="1"/>
  <c r="F623" i="1"/>
  <c r="F624" i="1"/>
  <c r="F625" i="1"/>
  <c r="F626" i="1"/>
  <c r="F627" i="1"/>
  <c r="F628" i="1"/>
  <c r="F629" i="1"/>
  <c r="F630" i="1"/>
  <c r="F631" i="1"/>
  <c r="F632" i="1"/>
  <c r="F633" i="1"/>
  <c r="F634" i="1"/>
  <c r="F635" i="1"/>
  <c r="F636" i="1"/>
  <c r="F637" i="1"/>
  <c r="F638" i="1"/>
  <c r="F639" i="1"/>
  <c r="F640" i="1"/>
  <c r="F641" i="1"/>
  <c r="F642" i="1"/>
  <c r="F643" i="1"/>
  <c r="F644" i="1"/>
  <c r="F645" i="1"/>
  <c r="F646" i="1"/>
  <c r="F647" i="1"/>
  <c r="F648" i="1"/>
  <c r="F649" i="1"/>
  <c r="F650" i="1"/>
  <c r="F651" i="1"/>
  <c r="F652" i="1"/>
  <c r="F653" i="1"/>
  <c r="F654" i="1"/>
  <c r="F655" i="1"/>
  <c r="F656" i="1"/>
  <c r="F657" i="1"/>
  <c r="F658" i="1"/>
  <c r="F659" i="1"/>
  <c r="F660" i="1"/>
  <c r="F661" i="1"/>
  <c r="F662" i="1"/>
  <c r="F663" i="1"/>
  <c r="F664" i="1"/>
  <c r="F665" i="1"/>
  <c r="F666" i="1"/>
  <c r="F667" i="1"/>
  <c r="F668" i="1"/>
  <c r="F669" i="1"/>
  <c r="F670" i="1"/>
  <c r="F671" i="1"/>
  <c r="F672" i="1"/>
  <c r="F673" i="1"/>
  <c r="F674" i="1"/>
  <c r="F675" i="1"/>
  <c r="F676" i="1"/>
  <c r="F677" i="1"/>
  <c r="F678" i="1"/>
  <c r="F679" i="1"/>
  <c r="F680" i="1"/>
  <c r="F681" i="1"/>
  <c r="F682" i="1"/>
  <c r="F683" i="1"/>
  <c r="F684" i="1"/>
  <c r="F685" i="1"/>
  <c r="F686" i="1"/>
  <c r="F687" i="1"/>
  <c r="F688" i="1"/>
  <c r="F689" i="1"/>
  <c r="F690" i="1"/>
  <c r="F691" i="1"/>
  <c r="F692" i="1"/>
  <c r="F693" i="1"/>
  <c r="F694" i="1"/>
  <c r="F695" i="1"/>
  <c r="F696" i="1"/>
  <c r="F697" i="1"/>
  <c r="F698" i="1"/>
  <c r="F699" i="1"/>
  <c r="F700" i="1"/>
  <c r="F701" i="1"/>
  <c r="F702" i="1"/>
  <c r="F703" i="1"/>
  <c r="F704" i="1"/>
  <c r="F705" i="1"/>
  <c r="F706" i="1"/>
  <c r="F707" i="1"/>
  <c r="F708" i="1"/>
  <c r="F709" i="1"/>
  <c r="F710" i="1"/>
  <c r="F711" i="1"/>
  <c r="F712" i="1"/>
  <c r="F713" i="1"/>
  <c r="F714" i="1"/>
  <c r="F715" i="1"/>
  <c r="F716" i="1"/>
  <c r="F717" i="1"/>
  <c r="F718" i="1"/>
  <c r="F719" i="1"/>
  <c r="F720" i="1"/>
  <c r="F721" i="1"/>
  <c r="F722" i="1"/>
  <c r="F723" i="1"/>
  <c r="F724" i="1"/>
  <c r="F725" i="1"/>
  <c r="F726" i="1"/>
  <c r="F727" i="1"/>
  <c r="F728" i="1"/>
  <c r="F729" i="1"/>
  <c r="F730" i="1"/>
  <c r="F731" i="1"/>
  <c r="F732" i="1"/>
  <c r="F733" i="1"/>
  <c r="F734" i="1"/>
  <c r="F735" i="1"/>
  <c r="F736" i="1"/>
  <c r="F737" i="1"/>
  <c r="F738" i="1"/>
  <c r="F739" i="1"/>
  <c r="F740" i="1"/>
  <c r="F741" i="1"/>
  <c r="F742" i="1"/>
  <c r="F743" i="1"/>
  <c r="F744" i="1"/>
  <c r="F745" i="1"/>
  <c r="F746" i="1"/>
  <c r="F747" i="1"/>
  <c r="F748" i="1"/>
  <c r="F749" i="1"/>
  <c r="F750" i="1"/>
  <c r="F751" i="1"/>
  <c r="F752" i="1"/>
  <c r="F753" i="1"/>
  <c r="F754" i="1"/>
  <c r="F755" i="1"/>
  <c r="F756" i="1"/>
  <c r="F757" i="1"/>
  <c r="F758" i="1"/>
  <c r="F759" i="1"/>
  <c r="F760" i="1"/>
  <c r="F761" i="1"/>
  <c r="F762" i="1"/>
  <c r="F763" i="1"/>
  <c r="F764" i="1"/>
  <c r="F765" i="1"/>
  <c r="F766" i="1"/>
  <c r="F767" i="1"/>
  <c r="F768" i="1"/>
  <c r="F769" i="1"/>
  <c r="F770" i="1"/>
  <c r="F771" i="1"/>
  <c r="F772" i="1"/>
  <c r="F773" i="1"/>
  <c r="F774" i="1"/>
  <c r="F775" i="1"/>
  <c r="F776" i="1"/>
  <c r="F777" i="1"/>
  <c r="F778" i="1"/>
  <c r="F779" i="1"/>
  <c r="F780" i="1"/>
  <c r="F781" i="1"/>
  <c r="F782" i="1"/>
  <c r="F783" i="1"/>
  <c r="F784" i="1"/>
  <c r="F785" i="1"/>
  <c r="F786" i="1"/>
  <c r="F787" i="1"/>
  <c r="F788" i="1"/>
  <c r="F789" i="1"/>
  <c r="F790" i="1"/>
  <c r="F791" i="1"/>
  <c r="F792" i="1"/>
  <c r="F793" i="1"/>
  <c r="F794" i="1"/>
  <c r="F795" i="1"/>
  <c r="F796" i="1"/>
  <c r="F797" i="1"/>
  <c r="F798" i="1"/>
  <c r="F799" i="1"/>
  <c r="F800" i="1"/>
  <c r="F801" i="1"/>
  <c r="F802" i="1"/>
  <c r="F803" i="1"/>
  <c r="F804" i="1"/>
  <c r="F805" i="1"/>
  <c r="F806" i="1"/>
  <c r="F807" i="1"/>
  <c r="F808" i="1"/>
  <c r="F809" i="1"/>
  <c r="F810" i="1"/>
  <c r="F811" i="1"/>
  <c r="F812" i="1"/>
  <c r="F813" i="1"/>
  <c r="F814" i="1"/>
  <c r="F815" i="1"/>
  <c r="F816" i="1"/>
  <c r="F817" i="1"/>
  <c r="F818" i="1"/>
  <c r="F819" i="1"/>
  <c r="F820" i="1"/>
  <c r="F821" i="1"/>
  <c r="F822" i="1"/>
  <c r="F823" i="1"/>
  <c r="F824" i="1"/>
  <c r="F825" i="1"/>
  <c r="F826" i="1"/>
  <c r="F827" i="1"/>
  <c r="F828" i="1"/>
  <c r="F829" i="1"/>
  <c r="F830" i="1"/>
  <c r="F831" i="1"/>
  <c r="F832" i="1"/>
  <c r="F833" i="1"/>
  <c r="F834" i="1"/>
  <c r="F835" i="1"/>
  <c r="F836" i="1"/>
  <c r="F837" i="1"/>
  <c r="F838" i="1"/>
  <c r="F839" i="1"/>
  <c r="F840" i="1"/>
  <c r="F841" i="1"/>
  <c r="F842" i="1"/>
  <c r="F843" i="1"/>
  <c r="F844" i="1"/>
  <c r="F845" i="1"/>
  <c r="F846" i="1"/>
  <c r="F847" i="1"/>
  <c r="F848" i="1"/>
  <c r="F849" i="1"/>
  <c r="F850" i="1"/>
  <c r="F851" i="1"/>
  <c r="F852" i="1"/>
  <c r="F853" i="1"/>
  <c r="F854" i="1"/>
  <c r="F855" i="1"/>
  <c r="F856" i="1"/>
  <c r="F857" i="1"/>
  <c r="F858" i="1"/>
  <c r="F859" i="1"/>
  <c r="F860" i="1"/>
  <c r="F861" i="1"/>
  <c r="F862" i="1"/>
  <c r="F863" i="1"/>
  <c r="F864" i="1"/>
  <c r="F865" i="1"/>
  <c r="F866" i="1"/>
  <c r="F867" i="1"/>
  <c r="F868" i="1"/>
  <c r="F869" i="1"/>
  <c r="F870" i="1"/>
  <c r="F871" i="1"/>
  <c r="F872" i="1"/>
  <c r="F873" i="1"/>
  <c r="F874" i="1"/>
  <c r="F875" i="1"/>
  <c r="F876" i="1"/>
  <c r="F877" i="1"/>
  <c r="F878" i="1"/>
  <c r="F879" i="1"/>
  <c r="F880" i="1"/>
  <c r="F881" i="1"/>
  <c r="F882" i="1"/>
  <c r="F883" i="1"/>
  <c r="F884" i="1"/>
  <c r="F885" i="1"/>
  <c r="F886" i="1"/>
  <c r="F887" i="1"/>
  <c r="F888" i="1"/>
  <c r="F889" i="1"/>
  <c r="F890" i="1"/>
  <c r="F891" i="1"/>
  <c r="F892" i="1"/>
  <c r="F893" i="1"/>
  <c r="F894" i="1"/>
  <c r="F895" i="1"/>
  <c r="F896" i="1"/>
  <c r="F897" i="1"/>
  <c r="F898" i="1"/>
  <c r="F899" i="1"/>
  <c r="F900" i="1"/>
  <c r="F901" i="1"/>
  <c r="F902" i="1"/>
  <c r="F903" i="1"/>
  <c r="F904" i="1"/>
  <c r="F905" i="1"/>
  <c r="F906" i="1"/>
  <c r="F907" i="1"/>
  <c r="F908" i="1"/>
  <c r="F909" i="1"/>
  <c r="F910" i="1"/>
  <c r="F911" i="1"/>
  <c r="F912" i="1"/>
  <c r="F913" i="1"/>
  <c r="F914" i="1"/>
  <c r="F915" i="1"/>
  <c r="F916" i="1"/>
  <c r="F917" i="1"/>
  <c r="F918" i="1"/>
  <c r="F919" i="1"/>
  <c r="F920" i="1"/>
  <c r="F921" i="1"/>
  <c r="F922" i="1"/>
  <c r="F923" i="1"/>
  <c r="F924" i="1"/>
  <c r="F925" i="1"/>
  <c r="F926" i="1"/>
  <c r="F927" i="1"/>
  <c r="F928" i="1"/>
  <c r="F929" i="1"/>
  <c r="F930" i="1"/>
  <c r="F931" i="1"/>
  <c r="F932" i="1"/>
  <c r="F933" i="1"/>
  <c r="F934" i="1"/>
  <c r="F935" i="1"/>
  <c r="F936" i="1"/>
  <c r="F937" i="1"/>
  <c r="F938" i="1"/>
  <c r="F939" i="1"/>
  <c r="F940" i="1"/>
  <c r="F941" i="1"/>
  <c r="F942" i="1"/>
  <c r="F943" i="1"/>
  <c r="F944" i="1"/>
  <c r="F945" i="1"/>
  <c r="F946" i="1"/>
  <c r="F947" i="1"/>
  <c r="F948" i="1"/>
  <c r="F949" i="1"/>
  <c r="F950" i="1"/>
  <c r="F951" i="1"/>
  <c r="F952" i="1"/>
  <c r="F953" i="1"/>
  <c r="F954" i="1"/>
  <c r="F955" i="1"/>
  <c r="F956" i="1"/>
  <c r="F957" i="1"/>
  <c r="F958" i="1"/>
  <c r="F959" i="1"/>
  <c r="F960" i="1"/>
  <c r="F961" i="1"/>
  <c r="F962" i="1"/>
  <c r="F963" i="1"/>
  <c r="F964" i="1"/>
  <c r="F965" i="1"/>
  <c r="F966" i="1"/>
  <c r="F967" i="1"/>
  <c r="F968" i="1"/>
  <c r="F969" i="1"/>
  <c r="F970" i="1"/>
  <c r="F971" i="1"/>
  <c r="F972" i="1"/>
  <c r="F973" i="1"/>
  <c r="F974" i="1"/>
  <c r="F975" i="1"/>
  <c r="F976" i="1"/>
  <c r="F977" i="1"/>
  <c r="F978" i="1"/>
  <c r="F979" i="1"/>
  <c r="F980" i="1"/>
  <c r="F981" i="1"/>
  <c r="F982" i="1"/>
  <c r="F983" i="1"/>
  <c r="F984" i="1"/>
  <c r="F985" i="1"/>
  <c r="F986" i="1"/>
  <c r="F987" i="1"/>
  <c r="F988" i="1"/>
  <c r="F989" i="1"/>
  <c r="F990" i="1"/>
  <c r="F991" i="1"/>
  <c r="F992" i="1"/>
  <c r="F993" i="1"/>
  <c r="F994" i="1"/>
  <c r="F995" i="1"/>
  <c r="F996" i="1"/>
  <c r="F997" i="1"/>
  <c r="F998" i="1"/>
  <c r="F999" i="1"/>
  <c r="F1000" i="1"/>
  <c r="F1001" i="1"/>
  <c r="F1002" i="1"/>
  <c r="F1003" i="1"/>
  <c r="F1004" i="1"/>
  <c r="F1005" i="1"/>
  <c r="F1006" i="1"/>
  <c r="F1007" i="1"/>
  <c r="F1008" i="1"/>
  <c r="F1009" i="1"/>
  <c r="F1010" i="1"/>
  <c r="F1011" i="1"/>
  <c r="F1012" i="1"/>
  <c r="F1013" i="1"/>
  <c r="F1014" i="1"/>
  <c r="F1015" i="1"/>
  <c r="F1016" i="1"/>
  <c r="F1017" i="1"/>
  <c r="F1018" i="1"/>
  <c r="F1019" i="1"/>
  <c r="F1020" i="1"/>
  <c r="F1021" i="1"/>
  <c r="F1022" i="1"/>
  <c r="F1023" i="1"/>
  <c r="F1024" i="1"/>
  <c r="F1025" i="1"/>
  <c r="F1026" i="1"/>
  <c r="F1027" i="1"/>
  <c r="F1028" i="1"/>
  <c r="F1029" i="1"/>
  <c r="F1030" i="1"/>
  <c r="F1031" i="1"/>
  <c r="F1032" i="1"/>
  <c r="F1033" i="1"/>
  <c r="F1034" i="1"/>
  <c r="F1035" i="1"/>
  <c r="F1036" i="1"/>
  <c r="F1037" i="1"/>
  <c r="F1038" i="1"/>
  <c r="F1039" i="1"/>
  <c r="F1040" i="1"/>
  <c r="F1041" i="1"/>
  <c r="F1042" i="1"/>
  <c r="F1043" i="1"/>
  <c r="F1044" i="1"/>
  <c r="F1045" i="1"/>
  <c r="F1046" i="1"/>
  <c r="F1047" i="1"/>
  <c r="F1048" i="1"/>
  <c r="F1049" i="1"/>
  <c r="F1050" i="1"/>
  <c r="F1051" i="1"/>
  <c r="F1052" i="1"/>
  <c r="F1053" i="1"/>
  <c r="F1054" i="1"/>
  <c r="F1055" i="1"/>
  <c r="F1056" i="1"/>
  <c r="F1057" i="1"/>
  <c r="F1058" i="1"/>
  <c r="F1059" i="1"/>
  <c r="F1060" i="1"/>
  <c r="F1061" i="1"/>
  <c r="F1062" i="1"/>
  <c r="F1063" i="1"/>
  <c r="F1064" i="1"/>
  <c r="F1065" i="1"/>
  <c r="F1066" i="1"/>
  <c r="F1067" i="1"/>
  <c r="F1068" i="1"/>
  <c r="F1069" i="1"/>
  <c r="F1070" i="1"/>
  <c r="F1071" i="1"/>
  <c r="F1072" i="1"/>
  <c r="F1073" i="1"/>
  <c r="F1074" i="1"/>
  <c r="F1075" i="1"/>
  <c r="F1076" i="1"/>
  <c r="F1077" i="1"/>
  <c r="F1078" i="1"/>
  <c r="F1079" i="1"/>
  <c r="F1080" i="1"/>
  <c r="F1081" i="1"/>
  <c r="F1082" i="1"/>
  <c r="F1083" i="1"/>
  <c r="F1084" i="1"/>
  <c r="F1085" i="1"/>
  <c r="F1086" i="1"/>
  <c r="F1087" i="1"/>
  <c r="F1088" i="1"/>
  <c r="F1089" i="1"/>
  <c r="F1090" i="1"/>
  <c r="F1091" i="1"/>
  <c r="F1092" i="1"/>
  <c r="F1093" i="1"/>
  <c r="F1094" i="1"/>
  <c r="F1095" i="1"/>
  <c r="F1096" i="1"/>
  <c r="F1097" i="1"/>
  <c r="F1098" i="1"/>
  <c r="F1099" i="1"/>
  <c r="F1100" i="1"/>
  <c r="F1101" i="1"/>
  <c r="F1102" i="1"/>
  <c r="F1103" i="1"/>
  <c r="F1104" i="1"/>
  <c r="F1105" i="1"/>
  <c r="F1106" i="1"/>
  <c r="F1107" i="1"/>
  <c r="F1108" i="1"/>
  <c r="F1109" i="1"/>
  <c r="F1110" i="1"/>
  <c r="F1111" i="1"/>
  <c r="F1112" i="1"/>
  <c r="F1113" i="1"/>
  <c r="F1114" i="1"/>
  <c r="F1115" i="1"/>
  <c r="F1116" i="1"/>
  <c r="F1117" i="1"/>
  <c r="F1118" i="1"/>
  <c r="F1119" i="1"/>
  <c r="F1120" i="1"/>
  <c r="F1121" i="1"/>
  <c r="F1122" i="1"/>
  <c r="F1123" i="1"/>
  <c r="F1124" i="1"/>
  <c r="F1125" i="1"/>
  <c r="F1126" i="1"/>
  <c r="F1127" i="1"/>
  <c r="F1128" i="1"/>
  <c r="F1129" i="1"/>
  <c r="F1130" i="1"/>
  <c r="F1131" i="1"/>
  <c r="F1132" i="1"/>
  <c r="F1133" i="1"/>
  <c r="F1134" i="1"/>
  <c r="F1135" i="1"/>
  <c r="F1136" i="1"/>
  <c r="F1137" i="1"/>
  <c r="F1138" i="1"/>
  <c r="F1139" i="1"/>
  <c r="F1140" i="1"/>
  <c r="F1141" i="1"/>
  <c r="F1142" i="1"/>
  <c r="F1143" i="1"/>
  <c r="F1144" i="1"/>
  <c r="F1145" i="1"/>
  <c r="F1146" i="1"/>
  <c r="F1147" i="1"/>
  <c r="F1148" i="1"/>
  <c r="F1149" i="1"/>
  <c r="F1150" i="1"/>
  <c r="F1151" i="1"/>
  <c r="F1152" i="1"/>
  <c r="F1153" i="1"/>
  <c r="F1154" i="1"/>
  <c r="F1155" i="1"/>
  <c r="F1156" i="1"/>
  <c r="F1157" i="1"/>
  <c r="F1158" i="1"/>
  <c r="F1159" i="1"/>
  <c r="F1160" i="1"/>
  <c r="F1161" i="1"/>
  <c r="F1162" i="1"/>
  <c r="F1163" i="1"/>
  <c r="F1164" i="1"/>
  <c r="F1165" i="1"/>
  <c r="F1166" i="1"/>
  <c r="F1167" i="1"/>
  <c r="F1168" i="1"/>
  <c r="F1169" i="1"/>
  <c r="F1170" i="1"/>
  <c r="F1171" i="1"/>
  <c r="F1172" i="1"/>
  <c r="F1173" i="1"/>
  <c r="F1174" i="1"/>
  <c r="F1175" i="1"/>
  <c r="F1176" i="1"/>
  <c r="F1177" i="1"/>
  <c r="F1178" i="1"/>
  <c r="F1179" i="1"/>
  <c r="F1180" i="1"/>
  <c r="F1181" i="1"/>
  <c r="F1182" i="1"/>
  <c r="F1183" i="1"/>
  <c r="F1184" i="1"/>
  <c r="F1185" i="1"/>
  <c r="F1186" i="1"/>
  <c r="F1187" i="1"/>
  <c r="F1188" i="1"/>
  <c r="F1189" i="1"/>
  <c r="F1190" i="1"/>
  <c r="F1191" i="1"/>
  <c r="F1192" i="1"/>
  <c r="F1193" i="1"/>
  <c r="F1194" i="1"/>
  <c r="F1195" i="1"/>
  <c r="F1196" i="1"/>
  <c r="F1197" i="1"/>
  <c r="F1198" i="1"/>
  <c r="F1199" i="1"/>
  <c r="F1200" i="1"/>
  <c r="F1201" i="1"/>
  <c r="F1202" i="1"/>
  <c r="F1203" i="1"/>
  <c r="F1204" i="1"/>
  <c r="F1205" i="1"/>
  <c r="F1206" i="1"/>
  <c r="F1207" i="1"/>
  <c r="F1208" i="1"/>
  <c r="F1209" i="1"/>
  <c r="F1210" i="1"/>
  <c r="F1211" i="1"/>
  <c r="F1212" i="1"/>
  <c r="F1213" i="1"/>
  <c r="F1214" i="1"/>
  <c r="F1215" i="1"/>
  <c r="F1216" i="1"/>
  <c r="F1217" i="1"/>
  <c r="F1218" i="1"/>
  <c r="F1219" i="1"/>
  <c r="F1220" i="1"/>
  <c r="F1221" i="1"/>
  <c r="F1222" i="1"/>
  <c r="F1223" i="1"/>
  <c r="F1224" i="1"/>
  <c r="F1225" i="1"/>
  <c r="F1226" i="1"/>
  <c r="F1227" i="1"/>
  <c r="F1228" i="1"/>
  <c r="F1229" i="1"/>
  <c r="F1230" i="1"/>
  <c r="F1231" i="1"/>
  <c r="F1232" i="1"/>
  <c r="F1233" i="1"/>
  <c r="F1234" i="1"/>
  <c r="F1235" i="1"/>
  <c r="F1236" i="1"/>
  <c r="F1237" i="1"/>
  <c r="F1238" i="1"/>
  <c r="F1239" i="1"/>
  <c r="F1240" i="1"/>
  <c r="F1241" i="1"/>
  <c r="F1242" i="1"/>
  <c r="F1243" i="1"/>
  <c r="F1244" i="1"/>
  <c r="F1245" i="1"/>
  <c r="F1246" i="1"/>
  <c r="F1247" i="1"/>
  <c r="F1248" i="1"/>
  <c r="F1249" i="1"/>
  <c r="F1250" i="1"/>
  <c r="F1251" i="1"/>
  <c r="F1252" i="1"/>
  <c r="F1253" i="1"/>
  <c r="F1254" i="1"/>
  <c r="F1255" i="1"/>
  <c r="F1256" i="1"/>
  <c r="F1257" i="1"/>
  <c r="F1258" i="1"/>
  <c r="F1259" i="1"/>
  <c r="F1260" i="1"/>
  <c r="F1261" i="1"/>
  <c r="F1262" i="1"/>
  <c r="F1263" i="1"/>
  <c r="F1264" i="1"/>
  <c r="F1265" i="1"/>
  <c r="F1266" i="1"/>
  <c r="F1267" i="1"/>
  <c r="F1268" i="1"/>
  <c r="F1269" i="1"/>
  <c r="F1270" i="1"/>
  <c r="F1271" i="1"/>
  <c r="F1272" i="1"/>
  <c r="F1273" i="1"/>
  <c r="F1274" i="1"/>
  <c r="F1275" i="1"/>
  <c r="F1276" i="1"/>
  <c r="F1277" i="1"/>
  <c r="F1278" i="1"/>
  <c r="F1279" i="1"/>
  <c r="F1280" i="1"/>
  <c r="F1281" i="1"/>
  <c r="F1282" i="1"/>
  <c r="F1283" i="1"/>
  <c r="F1284" i="1"/>
  <c r="F1285" i="1"/>
  <c r="F1286" i="1"/>
  <c r="F1287" i="1"/>
  <c r="F1288" i="1"/>
  <c r="F1289" i="1"/>
  <c r="F1290" i="1"/>
  <c r="F1291" i="1"/>
  <c r="F1292" i="1"/>
  <c r="F1293" i="1"/>
  <c r="F1294" i="1"/>
  <c r="F1295" i="1"/>
  <c r="F1296" i="1"/>
  <c r="F1297" i="1"/>
  <c r="F1298" i="1"/>
  <c r="F1299" i="1"/>
  <c r="F1300" i="1"/>
  <c r="F1301" i="1"/>
  <c r="F1302" i="1"/>
  <c r="F1303" i="1"/>
  <c r="F1304" i="1"/>
  <c r="F1305" i="1"/>
  <c r="F1306" i="1"/>
  <c r="F1307" i="1"/>
  <c r="F1308" i="1"/>
  <c r="F1309" i="1"/>
  <c r="F1310" i="1"/>
  <c r="F1311" i="1"/>
  <c r="F1312" i="1"/>
  <c r="F1313" i="1"/>
  <c r="F1314" i="1"/>
  <c r="F1315" i="1"/>
  <c r="F1316" i="1"/>
  <c r="F1317" i="1"/>
  <c r="F1318" i="1"/>
  <c r="F1319" i="1"/>
  <c r="F1320" i="1"/>
  <c r="F1321" i="1"/>
  <c r="F1322" i="1"/>
  <c r="F1323" i="1"/>
  <c r="F1324" i="1"/>
  <c r="F1325" i="1"/>
  <c r="F1326" i="1"/>
  <c r="F1327" i="1"/>
  <c r="F1328" i="1"/>
  <c r="F1329" i="1"/>
  <c r="F1330" i="1"/>
  <c r="F1331" i="1"/>
  <c r="F1332" i="1"/>
  <c r="F1333" i="1"/>
  <c r="F1334" i="1"/>
  <c r="F1335" i="1"/>
  <c r="F1336" i="1"/>
  <c r="F1337" i="1"/>
  <c r="F1338" i="1"/>
  <c r="F1339" i="1"/>
  <c r="F1340" i="1"/>
  <c r="F1341" i="1"/>
  <c r="F1342" i="1"/>
  <c r="F1343" i="1"/>
  <c r="F1344" i="1"/>
  <c r="F1345" i="1"/>
  <c r="F1346" i="1"/>
  <c r="F1347" i="1"/>
  <c r="F1348" i="1"/>
  <c r="F1349" i="1"/>
  <c r="F1350" i="1"/>
  <c r="F1351" i="1"/>
  <c r="F1352" i="1"/>
  <c r="F1353" i="1"/>
  <c r="F1354" i="1"/>
  <c r="F1355" i="1"/>
  <c r="F1356" i="1"/>
  <c r="F1357" i="1"/>
  <c r="F1358" i="1"/>
  <c r="F1359" i="1"/>
  <c r="F1360" i="1"/>
  <c r="F1361" i="1"/>
  <c r="F1362" i="1"/>
  <c r="F1363" i="1"/>
  <c r="F1364" i="1"/>
  <c r="F1365" i="1"/>
  <c r="F1366" i="1"/>
  <c r="F1367" i="1"/>
  <c r="F1368" i="1"/>
  <c r="F1369" i="1"/>
  <c r="F1370" i="1"/>
  <c r="F1371" i="1"/>
  <c r="F1372" i="1"/>
  <c r="F1373" i="1"/>
  <c r="F1374" i="1"/>
  <c r="F1375" i="1"/>
  <c r="F1376" i="1"/>
  <c r="F1377" i="1"/>
  <c r="F1378" i="1"/>
  <c r="F1379" i="1"/>
  <c r="F1380" i="1"/>
  <c r="F1381" i="1"/>
  <c r="F1382" i="1"/>
  <c r="F1383" i="1"/>
  <c r="F1384" i="1"/>
  <c r="F1385" i="1"/>
  <c r="F1386" i="1"/>
  <c r="F1387" i="1"/>
  <c r="F1388" i="1"/>
  <c r="F1389" i="1"/>
  <c r="F1390" i="1"/>
  <c r="F1391" i="1"/>
  <c r="F1392" i="1"/>
  <c r="F1393" i="1"/>
  <c r="F1394" i="1"/>
  <c r="F1395" i="1"/>
  <c r="F1396" i="1"/>
  <c r="F1397" i="1"/>
  <c r="F1398" i="1"/>
  <c r="F1399" i="1"/>
  <c r="F1400" i="1"/>
  <c r="F1401" i="1"/>
  <c r="F1402" i="1"/>
  <c r="F1403" i="1"/>
  <c r="F1404" i="1"/>
  <c r="F1405" i="1"/>
  <c r="F1406" i="1"/>
  <c r="F1407" i="1"/>
  <c r="F1408" i="1"/>
  <c r="F1409" i="1"/>
  <c r="F1410" i="1"/>
  <c r="F1411" i="1"/>
  <c r="F1412" i="1"/>
  <c r="F1413" i="1"/>
  <c r="F1414" i="1"/>
  <c r="F1415" i="1"/>
  <c r="F1416" i="1"/>
  <c r="F1417" i="1"/>
  <c r="F1418" i="1"/>
  <c r="F1419" i="1"/>
  <c r="F1420" i="1"/>
  <c r="F1421" i="1"/>
  <c r="F1422" i="1"/>
  <c r="F1423" i="1"/>
  <c r="F1424" i="1"/>
  <c r="F1425" i="1"/>
  <c r="F1426" i="1"/>
  <c r="F1427" i="1"/>
  <c r="F1428" i="1"/>
  <c r="F1429" i="1"/>
  <c r="F1430" i="1"/>
  <c r="F1431" i="1"/>
  <c r="F1432" i="1"/>
  <c r="F1433" i="1"/>
  <c r="F1434" i="1"/>
  <c r="F1435" i="1"/>
  <c r="F1436" i="1"/>
  <c r="F1437" i="1"/>
  <c r="F1438" i="1"/>
  <c r="F1439" i="1"/>
  <c r="F1440" i="1"/>
  <c r="F1441" i="1"/>
  <c r="F1442" i="1"/>
  <c r="F1443" i="1"/>
  <c r="F1444" i="1"/>
  <c r="F1445" i="1"/>
  <c r="F1446" i="1"/>
  <c r="F1447" i="1"/>
  <c r="F1448" i="1"/>
  <c r="F1449" i="1"/>
  <c r="F1450" i="1"/>
  <c r="F1451" i="1"/>
  <c r="F1452" i="1"/>
  <c r="F1453" i="1"/>
  <c r="F1454" i="1"/>
  <c r="F1455" i="1"/>
  <c r="F1456" i="1"/>
  <c r="F1457" i="1"/>
  <c r="F1458" i="1"/>
  <c r="F1459" i="1"/>
  <c r="F1460" i="1"/>
  <c r="F1461" i="1"/>
  <c r="F1462" i="1"/>
  <c r="F1463" i="1"/>
  <c r="F1464" i="1"/>
  <c r="F1465" i="1"/>
  <c r="F1466" i="1"/>
  <c r="F1467" i="1"/>
  <c r="F1468" i="1"/>
  <c r="F1469" i="1"/>
  <c r="F1470" i="1"/>
  <c r="F1471" i="1"/>
  <c r="F1472" i="1"/>
  <c r="F1473" i="1"/>
  <c r="F1474" i="1"/>
  <c r="F1475" i="1"/>
  <c r="F1476" i="1"/>
  <c r="F1477" i="1"/>
  <c r="F1478" i="1"/>
  <c r="F1479" i="1"/>
  <c r="F1480" i="1"/>
  <c r="F1481" i="1"/>
  <c r="F1482" i="1"/>
  <c r="F1483" i="1"/>
  <c r="F1484" i="1"/>
  <c r="F1485" i="1"/>
  <c r="F1486" i="1"/>
  <c r="F1487" i="1"/>
  <c r="F1488" i="1"/>
  <c r="F1489" i="1"/>
  <c r="F1490" i="1"/>
  <c r="F1491" i="1"/>
  <c r="F1492" i="1"/>
  <c r="F1493" i="1"/>
  <c r="F1494" i="1"/>
  <c r="F1495" i="1"/>
  <c r="F1496" i="1"/>
  <c r="F1497" i="1"/>
  <c r="F1498" i="1"/>
  <c r="F1499" i="1"/>
  <c r="F1500" i="1"/>
  <c r="F1501" i="1"/>
  <c r="F1502" i="1"/>
  <c r="F1503" i="1"/>
  <c r="F1504" i="1"/>
  <c r="F1505" i="1"/>
  <c r="F1506" i="1"/>
  <c r="F1507" i="1"/>
  <c r="F1508" i="1"/>
  <c r="F1509" i="1"/>
  <c r="F1510" i="1"/>
  <c r="F1511" i="1"/>
  <c r="F1512" i="1"/>
  <c r="F1513" i="1"/>
  <c r="F1514" i="1"/>
  <c r="F1515" i="1"/>
  <c r="F1516" i="1"/>
  <c r="F1517" i="1"/>
  <c r="F1518" i="1"/>
  <c r="F1519" i="1"/>
  <c r="F1520" i="1"/>
  <c r="F1521" i="1"/>
  <c r="F1522" i="1"/>
  <c r="F1523" i="1"/>
  <c r="F1524" i="1"/>
  <c r="F1525" i="1"/>
  <c r="F1526" i="1"/>
  <c r="F1527" i="1"/>
  <c r="F1528" i="1"/>
  <c r="F1529" i="1"/>
  <c r="F1530" i="1"/>
  <c r="F1531" i="1"/>
  <c r="F1532" i="1"/>
  <c r="F1533" i="1"/>
  <c r="F1534" i="1"/>
  <c r="F1535" i="1"/>
  <c r="F1536" i="1"/>
  <c r="F1537" i="1"/>
  <c r="F1538" i="1"/>
  <c r="F1539" i="1"/>
  <c r="F1540" i="1"/>
  <c r="F1541" i="1"/>
  <c r="F1542" i="1"/>
  <c r="F1543" i="1"/>
  <c r="F1544" i="1"/>
  <c r="F1545" i="1"/>
  <c r="F1546" i="1"/>
  <c r="F1547" i="1"/>
  <c r="F1548" i="1"/>
  <c r="F1549" i="1"/>
  <c r="F1550" i="1"/>
  <c r="F1551" i="1"/>
  <c r="F1552" i="1"/>
  <c r="F1553" i="1"/>
  <c r="F1554" i="1"/>
  <c r="F1555" i="1"/>
  <c r="F1556" i="1"/>
  <c r="F1557" i="1"/>
  <c r="F1558" i="1"/>
  <c r="F1559" i="1"/>
  <c r="F1560" i="1"/>
  <c r="F1561" i="1"/>
  <c r="F1562" i="1"/>
  <c r="F1563" i="1"/>
  <c r="F1564" i="1"/>
  <c r="F1565" i="1"/>
  <c r="F1566" i="1"/>
  <c r="F1567" i="1"/>
  <c r="F1568" i="1"/>
  <c r="F1569" i="1"/>
  <c r="F1570" i="1"/>
  <c r="F1571" i="1"/>
  <c r="F1572" i="1"/>
  <c r="F1573" i="1"/>
  <c r="F1574" i="1"/>
  <c r="F1575" i="1"/>
  <c r="F1576" i="1"/>
  <c r="F1577" i="1"/>
  <c r="F1578" i="1"/>
  <c r="F1579" i="1"/>
  <c r="F1580" i="1"/>
  <c r="F1581" i="1"/>
  <c r="F1582" i="1"/>
  <c r="F1583" i="1"/>
  <c r="F1584" i="1"/>
  <c r="F1585" i="1"/>
  <c r="F1586" i="1"/>
  <c r="F1587" i="1"/>
  <c r="F1588" i="1"/>
  <c r="F1589" i="1"/>
  <c r="F1590" i="1"/>
  <c r="F1591" i="1"/>
  <c r="F1592" i="1"/>
  <c r="F1593" i="1"/>
  <c r="F1594" i="1"/>
  <c r="F1595" i="1"/>
  <c r="F1596" i="1"/>
  <c r="F1597" i="1"/>
  <c r="F1598" i="1"/>
  <c r="F1599" i="1"/>
  <c r="F1600" i="1"/>
  <c r="F1601" i="1"/>
  <c r="F1602" i="1"/>
  <c r="F1603" i="1"/>
  <c r="F1604" i="1"/>
  <c r="F1605" i="1"/>
  <c r="F1606" i="1"/>
  <c r="F1607" i="1"/>
  <c r="F1608" i="1"/>
  <c r="F1609" i="1"/>
  <c r="F1610" i="1"/>
  <c r="F1611" i="1"/>
  <c r="F1612" i="1"/>
  <c r="F1613" i="1"/>
  <c r="F1614" i="1"/>
  <c r="F1615" i="1"/>
  <c r="F1616" i="1"/>
  <c r="F1617" i="1"/>
  <c r="F1618" i="1"/>
  <c r="F1619" i="1"/>
  <c r="F1620" i="1"/>
  <c r="F1621" i="1"/>
  <c r="F1622" i="1"/>
  <c r="F1623" i="1"/>
  <c r="F1624" i="1"/>
  <c r="F1625" i="1"/>
  <c r="F1626" i="1"/>
  <c r="F1627" i="1"/>
  <c r="F1628" i="1"/>
  <c r="F1629" i="1"/>
  <c r="F1630" i="1"/>
  <c r="F1631" i="1"/>
  <c r="F1632" i="1"/>
  <c r="F1633" i="1"/>
  <c r="F1634" i="1"/>
  <c r="F1635" i="1"/>
  <c r="F1636" i="1"/>
  <c r="F1637" i="1"/>
  <c r="F1638" i="1"/>
  <c r="F1639" i="1"/>
  <c r="F1640" i="1"/>
  <c r="F1641" i="1"/>
  <c r="F1642" i="1"/>
  <c r="F1643" i="1"/>
  <c r="F1644" i="1"/>
  <c r="F1645" i="1"/>
  <c r="F1646" i="1"/>
  <c r="F1647" i="1"/>
  <c r="F1648" i="1"/>
  <c r="F1649" i="1"/>
  <c r="F1650" i="1"/>
  <c r="F1651" i="1"/>
  <c r="F1652" i="1"/>
  <c r="F1653" i="1"/>
  <c r="F1654" i="1"/>
  <c r="F1655" i="1"/>
  <c r="F1656" i="1"/>
  <c r="F1657" i="1"/>
  <c r="F1658" i="1"/>
  <c r="F1659" i="1"/>
  <c r="F1660" i="1"/>
  <c r="F1661" i="1"/>
  <c r="F1662" i="1"/>
  <c r="F1663" i="1"/>
  <c r="F1664" i="1"/>
  <c r="F1665" i="1"/>
  <c r="F1666" i="1"/>
  <c r="F1667" i="1"/>
  <c r="F1668" i="1"/>
  <c r="F1669" i="1"/>
  <c r="F1670" i="1"/>
  <c r="F1671" i="1"/>
  <c r="F1672" i="1"/>
  <c r="F1673" i="1"/>
  <c r="F1674" i="1"/>
  <c r="F1675" i="1"/>
  <c r="F1676" i="1"/>
  <c r="F1677" i="1"/>
  <c r="F1678" i="1"/>
  <c r="F1679" i="1"/>
  <c r="F1680" i="1"/>
  <c r="F1681" i="1"/>
  <c r="F1682" i="1"/>
  <c r="F1683" i="1"/>
  <c r="F1684" i="1"/>
  <c r="F1685" i="1"/>
  <c r="F1686" i="1"/>
  <c r="F1687" i="1"/>
  <c r="F1688" i="1"/>
  <c r="F1689" i="1"/>
  <c r="F1690" i="1"/>
  <c r="F1691" i="1"/>
  <c r="F1692" i="1"/>
  <c r="F1693" i="1"/>
  <c r="F1694" i="1"/>
  <c r="F1695" i="1"/>
  <c r="F1696" i="1"/>
  <c r="F1697" i="1"/>
  <c r="F1698" i="1"/>
  <c r="F1699" i="1"/>
  <c r="F1700" i="1"/>
  <c r="F1701" i="1"/>
  <c r="F1702" i="1"/>
  <c r="F1703" i="1"/>
  <c r="F1704" i="1"/>
  <c r="F1705" i="1"/>
  <c r="F1706" i="1"/>
  <c r="F1707" i="1"/>
  <c r="F1708" i="1"/>
  <c r="F1709" i="1"/>
  <c r="F1710" i="1"/>
  <c r="F1711" i="1"/>
  <c r="F1712" i="1"/>
  <c r="F1713" i="1"/>
  <c r="F1714" i="1"/>
  <c r="F1715" i="1"/>
  <c r="F1716" i="1"/>
  <c r="F1717" i="1"/>
  <c r="F1718" i="1"/>
  <c r="F1719" i="1"/>
  <c r="F1720" i="1"/>
  <c r="F1721" i="1"/>
  <c r="F1722" i="1"/>
  <c r="F1723" i="1"/>
  <c r="F1724" i="1"/>
  <c r="F1725" i="1"/>
  <c r="F1726" i="1"/>
  <c r="F1727" i="1"/>
  <c r="F1728" i="1"/>
  <c r="F1729" i="1"/>
  <c r="F1730" i="1"/>
  <c r="F1731" i="1"/>
  <c r="F1732" i="1"/>
  <c r="F1733" i="1"/>
  <c r="F1734" i="1"/>
  <c r="F1735" i="1"/>
  <c r="F1736" i="1"/>
  <c r="F1737" i="1"/>
  <c r="F1738" i="1"/>
  <c r="F1739" i="1"/>
  <c r="F1740" i="1"/>
  <c r="F1741" i="1"/>
  <c r="F1742" i="1"/>
  <c r="F1743" i="1"/>
  <c r="F1744" i="1"/>
  <c r="F1745" i="1"/>
  <c r="F1746" i="1"/>
  <c r="F1747" i="1"/>
  <c r="F1748" i="1"/>
  <c r="F1749" i="1"/>
  <c r="F1750" i="1"/>
  <c r="F1751" i="1"/>
  <c r="F1752" i="1"/>
  <c r="F1753" i="1"/>
  <c r="F1754" i="1"/>
  <c r="F1755" i="1"/>
  <c r="F1756" i="1"/>
  <c r="F1757" i="1"/>
  <c r="F1758" i="1"/>
  <c r="F1759" i="1"/>
  <c r="F1760" i="1"/>
  <c r="F1761" i="1"/>
  <c r="F1762" i="1"/>
  <c r="F1763" i="1"/>
  <c r="F1764" i="1"/>
  <c r="F1765" i="1"/>
  <c r="F1766" i="1"/>
  <c r="F1767" i="1"/>
  <c r="F1768" i="1"/>
  <c r="F1769" i="1"/>
  <c r="F1770" i="1"/>
  <c r="F1771" i="1"/>
  <c r="F1772" i="1"/>
  <c r="F1773" i="1"/>
  <c r="F1774" i="1"/>
  <c r="F1775" i="1"/>
  <c r="F1776" i="1"/>
  <c r="F1777" i="1"/>
  <c r="F1778" i="1"/>
  <c r="F1779" i="1"/>
  <c r="F1780" i="1"/>
  <c r="F1781" i="1"/>
  <c r="F1782" i="1"/>
  <c r="F1783" i="1"/>
  <c r="F1784" i="1"/>
  <c r="F1785" i="1"/>
  <c r="F1786" i="1"/>
  <c r="F1787" i="1"/>
  <c r="F1788" i="1"/>
  <c r="F1789" i="1"/>
  <c r="F1790" i="1"/>
  <c r="F1791" i="1"/>
  <c r="F1792" i="1"/>
  <c r="F1793" i="1"/>
  <c r="F1794" i="1"/>
  <c r="F1795" i="1"/>
  <c r="F1796" i="1"/>
  <c r="F1797" i="1"/>
  <c r="F1798" i="1"/>
  <c r="F1799" i="1"/>
  <c r="F1800" i="1"/>
  <c r="F1801" i="1"/>
  <c r="F1802" i="1"/>
  <c r="F1803" i="1"/>
  <c r="F1804" i="1"/>
  <c r="F1805" i="1"/>
  <c r="F1806" i="1"/>
  <c r="F1807" i="1"/>
  <c r="F1808" i="1"/>
  <c r="F1809" i="1"/>
  <c r="F1810" i="1"/>
  <c r="F1811" i="1"/>
  <c r="F1812" i="1"/>
  <c r="F1813" i="1"/>
  <c r="F1814" i="1"/>
  <c r="F1815" i="1"/>
  <c r="F1816" i="1"/>
  <c r="F1817" i="1"/>
  <c r="F1818" i="1"/>
  <c r="F1819" i="1"/>
  <c r="F1820" i="1"/>
  <c r="F1821" i="1"/>
  <c r="F1822" i="1"/>
  <c r="F1823" i="1"/>
  <c r="F1824" i="1"/>
  <c r="F1825" i="1"/>
  <c r="F1826" i="1"/>
  <c r="F1827" i="1"/>
  <c r="F1828" i="1"/>
  <c r="F1829" i="1"/>
  <c r="F1830" i="1"/>
  <c r="F1831" i="1"/>
  <c r="F1832" i="1"/>
  <c r="F1833" i="1"/>
  <c r="F1834" i="1"/>
  <c r="F1835" i="1"/>
  <c r="F1836" i="1"/>
  <c r="F1837" i="1"/>
  <c r="F1838" i="1"/>
  <c r="F1839" i="1"/>
  <c r="F1840" i="1"/>
  <c r="F1841" i="1"/>
  <c r="F1842" i="1"/>
  <c r="F1843" i="1"/>
  <c r="F1844" i="1"/>
  <c r="F1845" i="1"/>
  <c r="F1846" i="1"/>
  <c r="F1847" i="1"/>
  <c r="F1848" i="1"/>
  <c r="F1849" i="1"/>
  <c r="F1850" i="1"/>
  <c r="F1851" i="1"/>
  <c r="F1852" i="1"/>
  <c r="F1853" i="1"/>
  <c r="F1854" i="1"/>
  <c r="F1855" i="1"/>
  <c r="F1856" i="1"/>
  <c r="F1857" i="1"/>
  <c r="F1858" i="1"/>
  <c r="F1859" i="1"/>
  <c r="F1860" i="1"/>
  <c r="F1861" i="1"/>
  <c r="F1862" i="1"/>
  <c r="F1863" i="1"/>
  <c r="F1864" i="1"/>
  <c r="F1865" i="1"/>
  <c r="F1866" i="1"/>
  <c r="F1867" i="1"/>
  <c r="F1868" i="1"/>
  <c r="F1869" i="1"/>
  <c r="F1870" i="1"/>
  <c r="F1871" i="1"/>
  <c r="F1872" i="1"/>
  <c r="F1873" i="1"/>
  <c r="F1874" i="1"/>
  <c r="F1875" i="1"/>
  <c r="F1876" i="1"/>
  <c r="F1877" i="1"/>
  <c r="F1878" i="1"/>
  <c r="F1879" i="1"/>
  <c r="F1880" i="1"/>
  <c r="F1881" i="1"/>
  <c r="F1882" i="1"/>
  <c r="F1883" i="1"/>
  <c r="F1884" i="1"/>
  <c r="F1885" i="1"/>
  <c r="F1886" i="1"/>
  <c r="F1887" i="1"/>
  <c r="F1888" i="1"/>
  <c r="F1889" i="1"/>
  <c r="F1890" i="1"/>
  <c r="F1891" i="1"/>
  <c r="F1892" i="1"/>
  <c r="F1893" i="1"/>
  <c r="F1894" i="1"/>
  <c r="F1895" i="1"/>
  <c r="F1896" i="1"/>
  <c r="F1897" i="1"/>
  <c r="F1898" i="1"/>
  <c r="F1899" i="1"/>
  <c r="F1900" i="1"/>
  <c r="F1901" i="1"/>
  <c r="F1902" i="1"/>
  <c r="F1903" i="1"/>
  <c r="F1904" i="1"/>
  <c r="F1905" i="1"/>
  <c r="F1906" i="1"/>
  <c r="F1907" i="1"/>
  <c r="F1908" i="1"/>
  <c r="F1909" i="1"/>
  <c r="F1910" i="1"/>
  <c r="F1911" i="1"/>
  <c r="F1912" i="1"/>
  <c r="F1913" i="1"/>
  <c r="F1914" i="1"/>
  <c r="F1915" i="1"/>
  <c r="F1916" i="1"/>
  <c r="F1917" i="1"/>
  <c r="F1918" i="1"/>
  <c r="F1919" i="1"/>
  <c r="F1920" i="1"/>
  <c r="F1921" i="1"/>
  <c r="F1922" i="1"/>
  <c r="F1923" i="1"/>
  <c r="F1924" i="1"/>
  <c r="F1925" i="1"/>
  <c r="F1926" i="1"/>
  <c r="F1927" i="1"/>
  <c r="F1928" i="1"/>
  <c r="F1929" i="1"/>
  <c r="F1930" i="1"/>
  <c r="F1931" i="1"/>
  <c r="F1932" i="1"/>
  <c r="F1933" i="1"/>
  <c r="F1934" i="1"/>
  <c r="F1935" i="1"/>
  <c r="F1936" i="1"/>
  <c r="F1937" i="1"/>
  <c r="F1938" i="1"/>
  <c r="F1939" i="1"/>
  <c r="F1940" i="1"/>
  <c r="F1941" i="1"/>
  <c r="F1942" i="1"/>
  <c r="F1943" i="1"/>
  <c r="F1944" i="1"/>
  <c r="F1945" i="1"/>
  <c r="F1946" i="1"/>
  <c r="F1947" i="1"/>
  <c r="F1948" i="1"/>
  <c r="F1949" i="1"/>
  <c r="F1950" i="1"/>
  <c r="F1951" i="1"/>
  <c r="F1952" i="1"/>
  <c r="F1953" i="1"/>
  <c r="F1954" i="1"/>
  <c r="F1955" i="1"/>
  <c r="F1956" i="1"/>
  <c r="F1957" i="1"/>
  <c r="F1958" i="1"/>
  <c r="F1959" i="1"/>
  <c r="F1960" i="1"/>
  <c r="F1961" i="1"/>
  <c r="F1962" i="1"/>
  <c r="F1963" i="1"/>
  <c r="F1964" i="1"/>
  <c r="F1965" i="1"/>
  <c r="F1966" i="1"/>
  <c r="F1967" i="1"/>
  <c r="F1968" i="1"/>
  <c r="F1969" i="1"/>
  <c r="F1970" i="1"/>
  <c r="F1971" i="1"/>
  <c r="F1972" i="1"/>
  <c r="F1973" i="1"/>
  <c r="F1974" i="1"/>
  <c r="F1975" i="1"/>
  <c r="F1976" i="1"/>
  <c r="F1977" i="1"/>
  <c r="F1978" i="1"/>
  <c r="F1979" i="1"/>
  <c r="F1980" i="1"/>
  <c r="F1981" i="1"/>
  <c r="F1982" i="1"/>
  <c r="F1983" i="1"/>
  <c r="F1984" i="1"/>
  <c r="F1985" i="1"/>
  <c r="F1986" i="1"/>
  <c r="F1987" i="1"/>
  <c r="F1988" i="1"/>
  <c r="F1989" i="1"/>
  <c r="F1990" i="1"/>
  <c r="F1991" i="1"/>
  <c r="F1992" i="1"/>
  <c r="F1993" i="1"/>
  <c r="C3" i="6"/>
  <c r="C4" i="6"/>
  <c r="C5" i="6"/>
  <c r="C6" i="6"/>
  <c r="C7" i="6"/>
  <c r="C8" i="6"/>
  <c r="C9" i="6"/>
  <c r="C10" i="6"/>
  <c r="C11" i="6"/>
  <c r="C12" i="6"/>
  <c r="C13" i="6"/>
  <c r="C14" i="6"/>
  <c r="C15" i="6"/>
  <c r="C16" i="6"/>
  <c r="C17" i="6"/>
  <c r="C18" i="6"/>
  <c r="C19" i="6"/>
  <c r="C20" i="6"/>
  <c r="C21" i="6"/>
  <c r="C22" i="6"/>
  <c r="C23" i="6"/>
  <c r="C24" i="6"/>
  <c r="C25" i="6"/>
  <c r="C26" i="6"/>
  <c r="C27" i="6"/>
  <c r="C28" i="6"/>
  <c r="C29" i="6"/>
  <c r="C30" i="6"/>
  <c r="C31" i="6"/>
  <c r="C32" i="6"/>
  <c r="C33" i="6"/>
  <c r="C34" i="6"/>
  <c r="C35" i="6"/>
  <c r="C36" i="6"/>
  <c r="C37" i="6"/>
  <c r="C38" i="6"/>
  <c r="C39" i="6"/>
  <c r="C40" i="6"/>
  <c r="C41" i="6"/>
  <c r="C42" i="6"/>
  <c r="C43" i="6"/>
  <c r="C44" i="6"/>
  <c r="C45" i="6"/>
  <c r="C46" i="6"/>
  <c r="C47" i="6"/>
  <c r="C48" i="6"/>
  <c r="C49" i="6"/>
  <c r="C50" i="6"/>
  <c r="C51" i="6"/>
  <c r="C52" i="6"/>
  <c r="C53" i="6"/>
  <c r="C54" i="6"/>
  <c r="C55" i="6"/>
  <c r="C56" i="6"/>
  <c r="C57" i="6"/>
  <c r="C58" i="6"/>
  <c r="C59" i="6"/>
  <c r="C60" i="6"/>
  <c r="C61" i="6"/>
  <c r="C62" i="6"/>
  <c r="C63" i="6"/>
  <c r="C64" i="6"/>
  <c r="C65" i="6"/>
  <c r="C66" i="6"/>
  <c r="C67" i="6"/>
  <c r="C68" i="6"/>
  <c r="C69" i="6"/>
  <c r="C70" i="6"/>
  <c r="C71" i="6"/>
  <c r="C72" i="6"/>
  <c r="C73" i="6"/>
  <c r="C74" i="6"/>
  <c r="C75" i="6"/>
  <c r="C76" i="6"/>
  <c r="C77" i="6"/>
  <c r="C78" i="6"/>
  <c r="C79" i="6"/>
  <c r="C80" i="6"/>
  <c r="C81" i="6"/>
  <c r="C82" i="6"/>
  <c r="C83" i="6"/>
  <c r="C84" i="6"/>
  <c r="C85" i="6"/>
  <c r="C86" i="6"/>
  <c r="C87" i="6"/>
  <c r="C88" i="6"/>
  <c r="C89" i="6"/>
  <c r="C90" i="6"/>
  <c r="C91" i="6"/>
  <c r="C92" i="6"/>
  <c r="C93" i="6"/>
  <c r="C94" i="6"/>
  <c r="C95" i="6"/>
  <c r="C96" i="6"/>
  <c r="C97" i="6"/>
  <c r="C98" i="6"/>
  <c r="C99" i="6"/>
  <c r="C100" i="6"/>
  <c r="C101" i="6"/>
  <c r="C102" i="6"/>
  <c r="C103" i="6"/>
  <c r="C104" i="6"/>
  <c r="C105" i="6"/>
  <c r="C106" i="6"/>
  <c r="C107" i="6"/>
  <c r="C108" i="6"/>
  <c r="C109" i="6"/>
  <c r="C110" i="6"/>
  <c r="C111" i="6"/>
  <c r="C112" i="6"/>
  <c r="C113" i="6"/>
  <c r="C114" i="6"/>
  <c r="C115" i="6"/>
  <c r="C116" i="6"/>
  <c r="C117" i="6"/>
  <c r="C118" i="6"/>
  <c r="C119" i="6"/>
  <c r="C120" i="6"/>
  <c r="C121" i="6"/>
  <c r="C122" i="6"/>
  <c r="C123" i="6"/>
  <c r="C124" i="6"/>
  <c r="C125" i="6"/>
  <c r="C126" i="6"/>
  <c r="C127" i="6"/>
  <c r="C128" i="6"/>
  <c r="C129" i="6"/>
  <c r="C130" i="6"/>
  <c r="C131" i="6"/>
  <c r="C132" i="6"/>
  <c r="C133" i="6"/>
  <c r="C134" i="6"/>
  <c r="C135" i="6"/>
  <c r="C136" i="6"/>
  <c r="C137" i="6"/>
  <c r="C138" i="6"/>
  <c r="C139" i="6"/>
  <c r="C140" i="6"/>
  <c r="C141" i="6"/>
  <c r="C142" i="6"/>
  <c r="C143" i="6"/>
  <c r="C144" i="6"/>
  <c r="C145" i="6"/>
  <c r="C146" i="6"/>
  <c r="C147" i="6"/>
  <c r="C148" i="6"/>
  <c r="C149" i="6"/>
  <c r="C150" i="6"/>
  <c r="C151" i="6"/>
  <c r="C152" i="6"/>
  <c r="C153" i="6"/>
  <c r="C154" i="6"/>
  <c r="C155" i="6"/>
  <c r="C156" i="6"/>
  <c r="C157" i="6"/>
  <c r="C158" i="6"/>
  <c r="C159" i="6"/>
  <c r="C160" i="6"/>
  <c r="C161" i="6"/>
  <c r="C162" i="6"/>
  <c r="C163" i="6"/>
  <c r="C164" i="6"/>
  <c r="C165" i="6"/>
  <c r="C166" i="6"/>
  <c r="C167" i="6"/>
  <c r="C168" i="6"/>
  <c r="C169" i="6"/>
  <c r="C170" i="6"/>
  <c r="C171" i="6"/>
  <c r="C172" i="6"/>
  <c r="C173" i="6"/>
  <c r="C174" i="6"/>
  <c r="C175" i="6"/>
  <c r="C176" i="6"/>
  <c r="C177" i="6"/>
  <c r="C178" i="6"/>
  <c r="C179" i="6"/>
  <c r="C180" i="6"/>
  <c r="C181" i="6"/>
  <c r="C182" i="6"/>
  <c r="C183" i="6"/>
  <c r="C184" i="6"/>
  <c r="C185" i="6"/>
  <c r="C186" i="6"/>
  <c r="C187" i="6"/>
  <c r="C188" i="6"/>
  <c r="C189" i="6"/>
  <c r="C190" i="6"/>
  <c r="C191" i="6"/>
  <c r="C192" i="6"/>
  <c r="C193" i="6"/>
  <c r="C194" i="6"/>
  <c r="C195" i="6"/>
  <c r="C196" i="6"/>
  <c r="C197" i="6"/>
  <c r="C198" i="6"/>
  <c r="C199" i="6"/>
  <c r="C200" i="6"/>
  <c r="C201" i="6"/>
  <c r="C202" i="6"/>
  <c r="C203" i="6"/>
  <c r="C204" i="6"/>
  <c r="C205" i="6"/>
  <c r="C206" i="6"/>
  <c r="C207" i="6"/>
  <c r="C208" i="6"/>
  <c r="C209" i="6"/>
  <c r="C210" i="6"/>
  <c r="C211" i="6"/>
  <c r="C212" i="6"/>
  <c r="C213" i="6"/>
  <c r="C214" i="6"/>
  <c r="C215" i="6"/>
  <c r="C216" i="6"/>
  <c r="C217" i="6"/>
  <c r="C218" i="6"/>
  <c r="C219" i="6"/>
  <c r="C220" i="6"/>
  <c r="C221" i="6"/>
  <c r="C222" i="6"/>
  <c r="C223" i="6"/>
  <c r="C224" i="6"/>
  <c r="C225" i="6"/>
  <c r="C226" i="6"/>
  <c r="C227" i="6"/>
  <c r="C228" i="6"/>
  <c r="C229" i="6"/>
  <c r="C230" i="6"/>
  <c r="C231" i="6"/>
  <c r="C232" i="6"/>
  <c r="C233" i="6"/>
  <c r="C234" i="6"/>
  <c r="C235" i="6"/>
  <c r="C236" i="6"/>
  <c r="C237" i="6"/>
  <c r="C238" i="6"/>
  <c r="C239" i="6"/>
  <c r="C240" i="6"/>
  <c r="C241" i="6"/>
  <c r="C242" i="6"/>
  <c r="C243" i="6"/>
  <c r="C244" i="6"/>
  <c r="C245" i="6"/>
  <c r="C246" i="6"/>
  <c r="C247" i="6"/>
  <c r="C248" i="6"/>
  <c r="C249" i="6"/>
  <c r="C250" i="6"/>
  <c r="C251" i="6"/>
  <c r="C252" i="6"/>
  <c r="C253" i="6"/>
  <c r="C254" i="6"/>
  <c r="C255" i="6"/>
  <c r="C256" i="6"/>
  <c r="C257" i="6"/>
  <c r="C258" i="6"/>
  <c r="C259" i="6"/>
  <c r="C260" i="6"/>
  <c r="C261" i="6"/>
  <c r="C262" i="6"/>
  <c r="C263" i="6"/>
  <c r="C264" i="6"/>
  <c r="C265" i="6"/>
  <c r="C266" i="6"/>
  <c r="C267" i="6"/>
  <c r="C268" i="6"/>
  <c r="C269" i="6"/>
  <c r="C270" i="6"/>
  <c r="C271" i="6"/>
  <c r="C272" i="6"/>
  <c r="C273" i="6"/>
  <c r="C274" i="6"/>
  <c r="C275" i="6"/>
  <c r="C276" i="6"/>
  <c r="C277" i="6"/>
  <c r="C278" i="6"/>
  <c r="C279" i="6"/>
  <c r="C280" i="6"/>
  <c r="C281" i="6"/>
  <c r="C282" i="6"/>
  <c r="C283" i="6"/>
  <c r="C284" i="6"/>
  <c r="C285" i="6"/>
  <c r="C286" i="6"/>
  <c r="C287" i="6"/>
  <c r="C288" i="6"/>
  <c r="C289" i="6"/>
  <c r="C290" i="6"/>
  <c r="C291" i="6"/>
  <c r="C292" i="6"/>
  <c r="C293" i="6"/>
  <c r="C294" i="6"/>
  <c r="C295" i="6"/>
  <c r="C296" i="6"/>
  <c r="C297" i="6"/>
  <c r="C298" i="6"/>
  <c r="C299" i="6"/>
  <c r="C300" i="6"/>
  <c r="C301" i="6"/>
  <c r="C302" i="6"/>
  <c r="C303" i="6"/>
  <c r="C304" i="6"/>
  <c r="C305" i="6"/>
  <c r="C306" i="6"/>
  <c r="C307" i="6"/>
  <c r="C308" i="6"/>
  <c r="C309" i="6"/>
  <c r="C310" i="6"/>
  <c r="C311" i="6"/>
  <c r="C312" i="6"/>
  <c r="C313" i="6"/>
  <c r="C314" i="6"/>
  <c r="C315" i="6"/>
  <c r="C316" i="6"/>
  <c r="C317" i="6"/>
  <c r="C318" i="6"/>
  <c r="C319" i="6"/>
  <c r="C320" i="6"/>
  <c r="C321" i="6"/>
  <c r="C322" i="6"/>
  <c r="C323" i="6"/>
  <c r="C324" i="6"/>
  <c r="C325" i="6"/>
  <c r="C326" i="6"/>
  <c r="C327" i="6"/>
  <c r="C328" i="6"/>
  <c r="C329" i="6"/>
  <c r="C330" i="6"/>
  <c r="C331" i="6"/>
  <c r="C332" i="6"/>
  <c r="C333" i="6"/>
  <c r="C334" i="6"/>
  <c r="C335" i="6"/>
  <c r="C336" i="6"/>
  <c r="C337" i="6"/>
  <c r="C338" i="6"/>
  <c r="C339" i="6"/>
  <c r="C340" i="6"/>
  <c r="C341" i="6"/>
  <c r="C342" i="6"/>
  <c r="C343" i="6"/>
  <c r="C344" i="6"/>
  <c r="C345" i="6"/>
  <c r="C346" i="6"/>
  <c r="C347" i="6"/>
  <c r="C348" i="6"/>
  <c r="C349" i="6"/>
  <c r="C350" i="6"/>
  <c r="C351" i="6"/>
  <c r="C352" i="6"/>
  <c r="C353" i="6"/>
  <c r="C354" i="6"/>
  <c r="C355" i="6"/>
  <c r="C356" i="6"/>
  <c r="C357" i="6"/>
  <c r="C358" i="6"/>
  <c r="C359" i="6"/>
  <c r="C360" i="6"/>
  <c r="C361" i="6"/>
  <c r="C362" i="6"/>
  <c r="C363" i="6"/>
  <c r="C364" i="6"/>
  <c r="C365" i="6"/>
  <c r="C366" i="6"/>
  <c r="C367" i="6"/>
  <c r="C368" i="6"/>
  <c r="C369" i="6"/>
  <c r="C370" i="6"/>
  <c r="C371" i="6"/>
  <c r="C372" i="6"/>
  <c r="C373" i="6"/>
  <c r="C374" i="6"/>
  <c r="C375" i="6"/>
  <c r="C376" i="6"/>
  <c r="C377" i="6"/>
  <c r="C378" i="6"/>
  <c r="C379" i="6"/>
  <c r="C380" i="6"/>
  <c r="C381" i="6"/>
  <c r="C382" i="6"/>
  <c r="C383" i="6"/>
  <c r="C384" i="6"/>
  <c r="C385" i="6"/>
  <c r="C386" i="6"/>
  <c r="C387" i="6"/>
  <c r="C388" i="6"/>
  <c r="C389" i="6"/>
  <c r="C390" i="6"/>
  <c r="C391" i="6"/>
  <c r="C392" i="6"/>
  <c r="C393" i="6"/>
  <c r="C394" i="6"/>
  <c r="C395" i="6"/>
  <c r="C396" i="6"/>
  <c r="C397" i="6"/>
  <c r="C398" i="6"/>
  <c r="C399" i="6"/>
  <c r="C400" i="6"/>
  <c r="C401" i="6"/>
  <c r="C402" i="6"/>
  <c r="C403" i="6"/>
  <c r="C404" i="6"/>
  <c r="C405" i="6"/>
  <c r="C406" i="6"/>
  <c r="C407" i="6"/>
  <c r="C408" i="6"/>
  <c r="C409" i="6"/>
  <c r="C410" i="6"/>
  <c r="C411" i="6"/>
  <c r="C412" i="6"/>
  <c r="C413" i="6"/>
  <c r="C414" i="6"/>
  <c r="C415" i="6"/>
  <c r="C416" i="6"/>
  <c r="C417" i="6"/>
  <c r="C418" i="6"/>
  <c r="C419" i="6"/>
  <c r="C420" i="6"/>
  <c r="C421" i="6"/>
  <c r="C422" i="6"/>
  <c r="C423" i="6"/>
  <c r="C424" i="6"/>
  <c r="C425" i="6"/>
  <c r="C426" i="6"/>
  <c r="C427" i="6"/>
  <c r="C428" i="6"/>
  <c r="C429" i="6"/>
  <c r="C430" i="6"/>
  <c r="C431" i="6"/>
  <c r="C432" i="6"/>
  <c r="C433" i="6"/>
  <c r="C434" i="6"/>
  <c r="C435" i="6"/>
  <c r="C436" i="6"/>
  <c r="C437" i="6"/>
  <c r="C438" i="6"/>
  <c r="C439" i="6"/>
  <c r="C440" i="6"/>
  <c r="C441" i="6"/>
  <c r="C442" i="6"/>
  <c r="C443" i="6"/>
  <c r="C444" i="6"/>
  <c r="C445" i="6"/>
  <c r="C446" i="6"/>
  <c r="C447" i="6"/>
  <c r="C448" i="6"/>
  <c r="C449" i="6"/>
  <c r="C450" i="6"/>
  <c r="C451" i="6"/>
  <c r="C452" i="6"/>
  <c r="C453" i="6"/>
  <c r="C454" i="6"/>
  <c r="C455" i="6"/>
  <c r="C456" i="6"/>
  <c r="C457" i="6"/>
  <c r="C458" i="6"/>
  <c r="C459" i="6"/>
  <c r="C460" i="6"/>
  <c r="C461" i="6"/>
  <c r="C462" i="6"/>
  <c r="C463" i="6"/>
  <c r="C464" i="6"/>
  <c r="C465" i="6"/>
  <c r="C466" i="6"/>
  <c r="C467" i="6"/>
  <c r="C468" i="6"/>
  <c r="C469" i="6"/>
  <c r="C470" i="6"/>
  <c r="C471" i="6"/>
  <c r="C472" i="6"/>
  <c r="C473" i="6"/>
  <c r="C474" i="6"/>
  <c r="C475" i="6"/>
  <c r="C476" i="6"/>
  <c r="C477" i="6"/>
  <c r="C478" i="6"/>
  <c r="C479" i="6"/>
  <c r="C480" i="6"/>
  <c r="C481" i="6"/>
  <c r="C482" i="6"/>
  <c r="C483" i="6"/>
  <c r="C484" i="6"/>
  <c r="C485" i="6"/>
  <c r="C486" i="6"/>
  <c r="C487" i="6"/>
  <c r="C488" i="6"/>
  <c r="C489" i="6"/>
  <c r="C490" i="6"/>
  <c r="C491" i="6"/>
  <c r="C492" i="6"/>
  <c r="C493" i="6"/>
  <c r="C494" i="6"/>
  <c r="C495" i="6"/>
  <c r="C496" i="6"/>
  <c r="C497" i="6"/>
  <c r="C498" i="6"/>
  <c r="C499" i="6"/>
  <c r="C500" i="6"/>
  <c r="C501" i="6"/>
  <c r="C502" i="6"/>
  <c r="C503" i="6"/>
  <c r="C504" i="6"/>
  <c r="C505" i="6"/>
  <c r="C506" i="6"/>
  <c r="C507" i="6"/>
  <c r="C508" i="6"/>
  <c r="C509" i="6"/>
  <c r="C510" i="6"/>
  <c r="C511" i="6"/>
  <c r="C512" i="6"/>
  <c r="C513" i="6"/>
  <c r="C514" i="6"/>
  <c r="C515" i="6"/>
  <c r="C516" i="6"/>
  <c r="C517" i="6"/>
  <c r="C518" i="6"/>
  <c r="C519" i="6"/>
  <c r="C520" i="6"/>
  <c r="C521" i="6"/>
  <c r="C522" i="6"/>
  <c r="C523" i="6"/>
  <c r="C524" i="6"/>
  <c r="C525" i="6"/>
  <c r="C526" i="6"/>
  <c r="C527" i="6"/>
  <c r="C528" i="6"/>
  <c r="C529" i="6"/>
  <c r="C530" i="6"/>
  <c r="C531" i="6"/>
  <c r="C532" i="6"/>
  <c r="C533" i="6"/>
  <c r="C534" i="6"/>
  <c r="C535" i="6"/>
  <c r="C536" i="6"/>
  <c r="C537" i="6"/>
  <c r="C538" i="6"/>
  <c r="C539" i="6"/>
  <c r="C540" i="6"/>
  <c r="C541" i="6"/>
  <c r="C542" i="6"/>
  <c r="C543" i="6"/>
  <c r="C544" i="6"/>
  <c r="C545" i="6"/>
  <c r="C546" i="6"/>
  <c r="C547" i="6"/>
  <c r="C548" i="6"/>
  <c r="C549" i="6"/>
  <c r="C550" i="6"/>
  <c r="C551" i="6"/>
  <c r="C552" i="6"/>
  <c r="C553" i="6"/>
  <c r="C554" i="6"/>
  <c r="C555" i="6"/>
  <c r="C556" i="6"/>
  <c r="C557" i="6"/>
  <c r="C558" i="6"/>
  <c r="C559" i="6"/>
  <c r="C560" i="6"/>
  <c r="C561" i="6"/>
  <c r="C562" i="6"/>
  <c r="C563" i="6"/>
  <c r="C564" i="6"/>
  <c r="C565" i="6"/>
  <c r="C566" i="6"/>
  <c r="C567" i="6"/>
  <c r="C568" i="6"/>
  <c r="C569" i="6"/>
  <c r="C570" i="6"/>
  <c r="C571" i="6"/>
  <c r="C572" i="6"/>
  <c r="C573" i="6"/>
  <c r="C574" i="6"/>
  <c r="C575" i="6"/>
  <c r="C576" i="6"/>
  <c r="C577" i="6"/>
  <c r="C578" i="6"/>
  <c r="C579" i="6"/>
  <c r="C580" i="6"/>
  <c r="C581" i="6"/>
  <c r="C582" i="6"/>
  <c r="C583" i="6"/>
  <c r="C584" i="6"/>
  <c r="C585" i="6"/>
  <c r="C586" i="6"/>
  <c r="C587" i="6"/>
  <c r="C588" i="6"/>
  <c r="C589" i="6"/>
  <c r="C590" i="6"/>
  <c r="C591" i="6"/>
  <c r="C592" i="6"/>
  <c r="C593" i="6"/>
  <c r="C594" i="6"/>
  <c r="C595" i="6"/>
  <c r="C596" i="6"/>
  <c r="C597" i="6"/>
  <c r="C598" i="6"/>
  <c r="C599" i="6"/>
  <c r="C600" i="6"/>
  <c r="C601" i="6"/>
  <c r="C602" i="6"/>
  <c r="C603" i="6"/>
  <c r="C604" i="6"/>
  <c r="C605" i="6"/>
  <c r="C606" i="6"/>
  <c r="C607" i="6"/>
  <c r="C608" i="6"/>
  <c r="C609" i="6"/>
  <c r="C610" i="6"/>
  <c r="C611" i="6"/>
  <c r="C612" i="6"/>
  <c r="C613" i="6"/>
  <c r="C614" i="6"/>
  <c r="C615" i="6"/>
  <c r="C616" i="6"/>
  <c r="C617" i="6"/>
  <c r="C618" i="6"/>
  <c r="C619" i="6"/>
  <c r="C620" i="6"/>
  <c r="C621" i="6"/>
  <c r="C622" i="6"/>
  <c r="C623" i="6"/>
  <c r="C624" i="6"/>
  <c r="C625" i="6"/>
  <c r="C626" i="6"/>
  <c r="C627" i="6"/>
  <c r="C628" i="6"/>
  <c r="C629" i="6"/>
  <c r="C630" i="6"/>
  <c r="C631" i="6"/>
  <c r="C632" i="6"/>
  <c r="C633" i="6"/>
  <c r="C634" i="6"/>
  <c r="C635" i="6"/>
  <c r="C636" i="6"/>
  <c r="C637" i="6"/>
  <c r="C638" i="6"/>
  <c r="C639" i="6"/>
  <c r="C640" i="6"/>
  <c r="C641" i="6"/>
  <c r="C642" i="6"/>
  <c r="C643" i="6"/>
  <c r="C644" i="6"/>
  <c r="C645" i="6"/>
  <c r="C646" i="6"/>
  <c r="C647" i="6"/>
  <c r="C648" i="6"/>
  <c r="C649" i="6"/>
  <c r="C650" i="6"/>
  <c r="C651" i="6"/>
  <c r="C652" i="6"/>
  <c r="C653" i="6"/>
  <c r="C654" i="6"/>
  <c r="C655" i="6"/>
  <c r="C656" i="6"/>
  <c r="C657" i="6"/>
  <c r="C658" i="6"/>
  <c r="C659" i="6"/>
  <c r="C660" i="6"/>
  <c r="C661" i="6"/>
  <c r="C662" i="6"/>
  <c r="C663" i="6"/>
  <c r="C664" i="6"/>
  <c r="C665" i="6"/>
  <c r="C666" i="6"/>
  <c r="C667" i="6"/>
  <c r="C668" i="6"/>
  <c r="C669" i="6"/>
  <c r="C670" i="6"/>
  <c r="C671" i="6"/>
  <c r="C672" i="6"/>
  <c r="C673" i="6"/>
  <c r="C674" i="6"/>
  <c r="C675" i="6"/>
  <c r="C676" i="6"/>
  <c r="C677" i="6"/>
  <c r="C678" i="6"/>
  <c r="C679" i="6"/>
  <c r="C680" i="6"/>
  <c r="C681" i="6"/>
  <c r="C682" i="6"/>
  <c r="C683" i="6"/>
  <c r="C684" i="6"/>
  <c r="C685" i="6"/>
  <c r="C686" i="6"/>
  <c r="C687" i="6"/>
  <c r="C688" i="6"/>
  <c r="C689" i="6"/>
  <c r="C690" i="6"/>
  <c r="C691" i="6"/>
  <c r="C692" i="6"/>
  <c r="C693" i="6"/>
  <c r="C694" i="6"/>
  <c r="C695" i="6"/>
  <c r="C696" i="6"/>
  <c r="C697" i="6"/>
  <c r="C698" i="6"/>
  <c r="C699" i="6"/>
  <c r="C700" i="6"/>
  <c r="C701" i="6"/>
  <c r="C702" i="6"/>
  <c r="C703" i="6"/>
  <c r="C704" i="6"/>
  <c r="C705" i="6"/>
  <c r="C706" i="6"/>
  <c r="C707" i="6"/>
  <c r="C708" i="6"/>
  <c r="C709" i="6"/>
  <c r="C710" i="6"/>
  <c r="C711" i="6"/>
  <c r="C712" i="6"/>
  <c r="C713" i="6"/>
  <c r="C714" i="6"/>
  <c r="C715" i="6"/>
  <c r="C716" i="6"/>
  <c r="C717" i="6"/>
  <c r="C718" i="6"/>
  <c r="C719" i="6"/>
  <c r="C720" i="6"/>
  <c r="C721" i="6"/>
  <c r="C722" i="6"/>
  <c r="C723" i="6"/>
  <c r="C724" i="6"/>
  <c r="C725" i="6"/>
  <c r="C726" i="6"/>
  <c r="C727" i="6"/>
  <c r="C728" i="6"/>
  <c r="C729" i="6"/>
  <c r="C730" i="6"/>
  <c r="C731" i="6"/>
  <c r="C732" i="6"/>
  <c r="C733" i="6"/>
  <c r="C734" i="6"/>
  <c r="C735" i="6"/>
  <c r="C736" i="6"/>
  <c r="C737" i="6"/>
  <c r="C738" i="6"/>
  <c r="C739" i="6"/>
  <c r="C740" i="6"/>
  <c r="C741" i="6"/>
  <c r="C742" i="6"/>
  <c r="C743" i="6"/>
  <c r="C744" i="6"/>
  <c r="C745" i="6"/>
  <c r="C746" i="6"/>
  <c r="C747" i="6"/>
  <c r="C748" i="6"/>
  <c r="C749" i="6"/>
  <c r="C750" i="6"/>
  <c r="C751" i="6"/>
  <c r="C752" i="6"/>
  <c r="C753" i="6"/>
  <c r="C754" i="6"/>
  <c r="C755" i="6"/>
  <c r="C756" i="6"/>
  <c r="C757" i="6"/>
  <c r="C758" i="6"/>
  <c r="C759" i="6"/>
  <c r="C760" i="6"/>
  <c r="C761" i="6"/>
  <c r="C762" i="6"/>
  <c r="C763" i="6"/>
  <c r="C764" i="6"/>
  <c r="C765" i="6"/>
  <c r="C766" i="6"/>
  <c r="C767" i="6"/>
  <c r="C768" i="6"/>
  <c r="C769" i="6"/>
  <c r="C770" i="6"/>
  <c r="C771" i="6"/>
  <c r="C772" i="6"/>
  <c r="C773" i="6"/>
  <c r="C774" i="6"/>
  <c r="C775" i="6"/>
  <c r="C776" i="6"/>
  <c r="C777" i="6"/>
  <c r="C778" i="6"/>
  <c r="C779" i="6"/>
  <c r="C780" i="6"/>
  <c r="C781" i="6"/>
  <c r="C782" i="6"/>
  <c r="C783" i="6"/>
  <c r="C784" i="6"/>
  <c r="C785" i="6"/>
  <c r="C786" i="6"/>
  <c r="C787" i="6"/>
  <c r="C788" i="6"/>
  <c r="C789" i="6"/>
  <c r="C790" i="6"/>
  <c r="C791" i="6"/>
  <c r="C792" i="6"/>
  <c r="C793" i="6"/>
  <c r="C794" i="6"/>
  <c r="C795" i="6"/>
  <c r="C796" i="6"/>
  <c r="C797" i="6"/>
  <c r="C798" i="6"/>
  <c r="C799" i="6"/>
  <c r="C800" i="6"/>
  <c r="C801" i="6"/>
  <c r="C802" i="6"/>
  <c r="C803" i="6"/>
  <c r="C804" i="6"/>
  <c r="C805" i="6"/>
  <c r="C806" i="6"/>
  <c r="C807" i="6"/>
  <c r="C808" i="6"/>
  <c r="C809" i="6"/>
  <c r="C810" i="6"/>
  <c r="C811" i="6"/>
  <c r="C812" i="6"/>
  <c r="C813" i="6"/>
  <c r="C814" i="6"/>
  <c r="C815" i="6"/>
  <c r="C816" i="6"/>
  <c r="C817" i="6"/>
  <c r="C818" i="6"/>
  <c r="C819" i="6"/>
  <c r="C820" i="6"/>
  <c r="C821" i="6"/>
  <c r="C822" i="6"/>
  <c r="C823" i="6"/>
  <c r="C824" i="6"/>
  <c r="C825" i="6"/>
  <c r="C826" i="6"/>
  <c r="C827" i="6"/>
  <c r="C828" i="6"/>
  <c r="C829" i="6"/>
  <c r="C830" i="6"/>
  <c r="C831" i="6"/>
  <c r="C832" i="6"/>
  <c r="C833" i="6"/>
  <c r="C834" i="6"/>
  <c r="C835" i="6"/>
  <c r="C836" i="6"/>
  <c r="C837" i="6"/>
  <c r="C838" i="6"/>
  <c r="C839" i="6"/>
  <c r="C840" i="6"/>
  <c r="C841" i="6"/>
  <c r="C842" i="6"/>
  <c r="C843" i="6"/>
  <c r="C844" i="6"/>
  <c r="C845" i="6"/>
  <c r="C846" i="6"/>
  <c r="C847" i="6"/>
  <c r="C848" i="6"/>
  <c r="C849" i="6"/>
  <c r="C850" i="6"/>
  <c r="C851" i="6"/>
  <c r="C852" i="6"/>
  <c r="C853" i="6"/>
  <c r="C854" i="6"/>
  <c r="C855" i="6"/>
  <c r="C856" i="6"/>
  <c r="C857" i="6"/>
  <c r="C858" i="6"/>
  <c r="C859" i="6"/>
  <c r="C860" i="6"/>
  <c r="C861" i="6"/>
  <c r="C862" i="6"/>
  <c r="C863" i="6"/>
  <c r="C864" i="6"/>
  <c r="C865" i="6"/>
  <c r="C866" i="6"/>
  <c r="C867" i="6"/>
  <c r="C868" i="6"/>
  <c r="C869" i="6"/>
  <c r="C870" i="6"/>
  <c r="C871" i="6"/>
  <c r="C872" i="6"/>
  <c r="C873" i="6"/>
  <c r="C874" i="6"/>
  <c r="C875" i="6"/>
  <c r="C876" i="6"/>
  <c r="C877" i="6"/>
  <c r="C878" i="6"/>
  <c r="C879" i="6"/>
  <c r="C880" i="6"/>
  <c r="C881" i="6"/>
  <c r="C882" i="6"/>
  <c r="C883" i="6"/>
  <c r="C884" i="6"/>
  <c r="C885" i="6"/>
  <c r="C886" i="6"/>
  <c r="C887" i="6"/>
  <c r="C888" i="6"/>
  <c r="C889" i="6"/>
  <c r="C890" i="6"/>
  <c r="C891" i="6"/>
  <c r="C892" i="6"/>
  <c r="C893" i="6"/>
  <c r="C894" i="6"/>
  <c r="C895" i="6"/>
  <c r="C896" i="6"/>
  <c r="C897" i="6"/>
  <c r="C898" i="6"/>
  <c r="C899" i="6"/>
  <c r="C900" i="6"/>
  <c r="C901" i="6"/>
  <c r="C902" i="6"/>
  <c r="C903" i="6"/>
  <c r="C904" i="6"/>
  <c r="C905" i="6"/>
  <c r="C906" i="6"/>
  <c r="C907" i="6"/>
  <c r="C908" i="6"/>
  <c r="C909" i="6"/>
  <c r="C910" i="6"/>
  <c r="C911" i="6"/>
  <c r="C912" i="6"/>
  <c r="C913" i="6"/>
  <c r="C914" i="6"/>
  <c r="C915" i="6"/>
  <c r="C916" i="6"/>
  <c r="C917" i="6"/>
  <c r="C918" i="6"/>
  <c r="C919" i="6"/>
  <c r="C920" i="6"/>
  <c r="C921" i="6"/>
  <c r="C922" i="6"/>
  <c r="C923" i="6"/>
  <c r="C924" i="6"/>
  <c r="C925" i="6"/>
  <c r="C926" i="6"/>
  <c r="C927" i="6"/>
  <c r="C928" i="6"/>
  <c r="C929" i="6"/>
  <c r="C930" i="6"/>
  <c r="C931" i="6"/>
  <c r="C932" i="6"/>
  <c r="C933" i="6"/>
  <c r="C934" i="6"/>
  <c r="C935" i="6"/>
  <c r="C936" i="6"/>
  <c r="C937" i="6"/>
  <c r="C938" i="6"/>
  <c r="C939" i="6"/>
  <c r="C940" i="6"/>
  <c r="C941" i="6"/>
  <c r="C942" i="6"/>
  <c r="C943" i="6"/>
  <c r="C944" i="6"/>
  <c r="C945" i="6"/>
  <c r="C946" i="6"/>
  <c r="C947" i="6"/>
  <c r="C948" i="6"/>
  <c r="C949" i="6"/>
  <c r="C950" i="6"/>
  <c r="C951" i="6"/>
  <c r="C952" i="6"/>
  <c r="C953" i="6"/>
  <c r="C954" i="6"/>
  <c r="C955" i="6"/>
  <c r="C956" i="6"/>
  <c r="C957" i="6"/>
  <c r="C958" i="6"/>
  <c r="C959" i="6"/>
  <c r="C960" i="6"/>
  <c r="C961" i="6"/>
  <c r="C962" i="6"/>
  <c r="C963" i="6"/>
  <c r="C964" i="6"/>
  <c r="C965" i="6"/>
  <c r="C966" i="6"/>
  <c r="C967" i="6"/>
  <c r="C968" i="6"/>
  <c r="C969" i="6"/>
  <c r="C970" i="6"/>
  <c r="C971" i="6"/>
  <c r="C972" i="6"/>
  <c r="C973" i="6"/>
  <c r="C974" i="6"/>
  <c r="C975" i="6"/>
  <c r="C976" i="6"/>
  <c r="C977" i="6"/>
  <c r="C978" i="6"/>
  <c r="C979" i="6"/>
  <c r="C980" i="6"/>
  <c r="C981" i="6"/>
  <c r="C982" i="6"/>
  <c r="C983" i="6"/>
  <c r="C984" i="6"/>
  <c r="C985" i="6"/>
  <c r="C986" i="6"/>
  <c r="C987" i="6"/>
  <c r="C988" i="6"/>
  <c r="C989" i="6"/>
  <c r="C990" i="6"/>
  <c r="C991" i="6"/>
  <c r="C992" i="6"/>
  <c r="C993" i="6"/>
  <c r="C994" i="6"/>
  <c r="C995" i="6"/>
  <c r="C996" i="6"/>
  <c r="C997" i="6"/>
  <c r="C998" i="6"/>
  <c r="C999" i="6"/>
  <c r="C1000" i="6"/>
  <c r="C1001" i="6"/>
  <c r="C1002" i="6"/>
  <c r="C1003" i="6"/>
  <c r="C1004" i="6"/>
  <c r="C1005" i="6"/>
  <c r="C1006" i="6"/>
  <c r="C1007" i="6"/>
  <c r="C1008" i="6"/>
  <c r="C1009" i="6"/>
  <c r="C1010" i="6"/>
  <c r="C1011" i="6"/>
  <c r="C1012" i="6"/>
  <c r="C1013" i="6"/>
  <c r="C1014" i="6"/>
  <c r="C1015" i="6"/>
  <c r="C1016" i="6"/>
  <c r="C1017" i="6"/>
  <c r="C1018" i="6"/>
  <c r="C1019" i="6"/>
  <c r="C1020" i="6"/>
  <c r="C1021" i="6"/>
  <c r="C1022" i="6"/>
  <c r="C1023" i="6"/>
  <c r="C1024" i="6"/>
  <c r="C1025" i="6"/>
  <c r="C1026" i="6"/>
  <c r="C1027" i="6"/>
  <c r="C1028" i="6"/>
  <c r="C1029" i="6"/>
  <c r="C1030" i="6"/>
  <c r="C1031" i="6"/>
  <c r="C1032" i="6"/>
  <c r="C1033" i="6"/>
  <c r="C1034" i="6"/>
  <c r="C1035" i="6"/>
  <c r="C1036" i="6"/>
  <c r="C1037" i="6"/>
  <c r="C1038" i="6"/>
  <c r="C1039" i="6"/>
  <c r="C1040" i="6"/>
  <c r="C1041" i="6"/>
  <c r="C1042" i="6"/>
  <c r="C1043" i="6"/>
  <c r="C1044" i="6"/>
  <c r="C1045" i="6"/>
  <c r="C1046" i="6"/>
  <c r="C1047" i="6"/>
  <c r="C1048" i="6"/>
  <c r="C1049" i="6"/>
  <c r="C1050" i="6"/>
  <c r="C1051" i="6"/>
  <c r="C1052" i="6"/>
  <c r="C1053" i="6"/>
  <c r="C1054" i="6"/>
  <c r="C1055" i="6"/>
  <c r="C1056" i="6"/>
  <c r="C1057" i="6"/>
  <c r="C1058" i="6"/>
  <c r="C1059" i="6"/>
  <c r="C1060" i="6"/>
  <c r="C1061" i="6"/>
  <c r="C1062" i="6"/>
  <c r="C1063" i="6"/>
  <c r="C1064" i="6"/>
  <c r="C1065" i="6"/>
  <c r="C1066" i="6"/>
  <c r="C1067" i="6"/>
  <c r="C1068" i="6"/>
  <c r="C1069" i="6"/>
  <c r="C1070" i="6"/>
  <c r="C1071" i="6"/>
  <c r="C1072" i="6"/>
  <c r="C1073" i="6"/>
  <c r="C1074" i="6"/>
  <c r="C1075" i="6"/>
  <c r="C1076" i="6"/>
  <c r="C1077" i="6"/>
  <c r="C1078" i="6"/>
  <c r="C1079" i="6"/>
  <c r="C1080" i="6"/>
  <c r="C1081" i="6"/>
  <c r="C1082" i="6"/>
  <c r="C1083" i="6"/>
  <c r="C1084" i="6"/>
  <c r="C1085" i="6"/>
  <c r="C1086" i="6"/>
  <c r="C1087" i="6"/>
  <c r="C1088" i="6"/>
  <c r="C1089" i="6"/>
  <c r="C1090" i="6"/>
  <c r="C1091" i="6"/>
  <c r="C1092" i="6"/>
  <c r="C1093" i="6"/>
  <c r="C1094" i="6"/>
  <c r="C1095" i="6"/>
  <c r="C1096" i="6"/>
  <c r="C1097" i="6"/>
  <c r="C1098" i="6"/>
  <c r="C1099" i="6"/>
  <c r="C1100" i="6"/>
  <c r="C1101" i="6"/>
  <c r="C1102" i="6"/>
  <c r="C1103" i="6"/>
  <c r="C1104" i="6"/>
  <c r="C1105" i="6"/>
  <c r="C1106" i="6"/>
  <c r="C1107" i="6"/>
  <c r="C1108" i="6"/>
  <c r="C1109" i="6"/>
  <c r="C1110" i="6"/>
  <c r="C1111" i="6"/>
  <c r="C1112" i="6"/>
  <c r="C1113" i="6"/>
  <c r="C1114" i="6"/>
  <c r="C1115" i="6"/>
  <c r="C1116" i="6"/>
  <c r="C1117" i="6"/>
  <c r="C1118" i="6"/>
  <c r="C1119" i="6"/>
  <c r="C1120" i="6"/>
  <c r="C1121" i="6"/>
  <c r="C1122" i="6"/>
  <c r="C1123" i="6"/>
  <c r="C1124" i="6"/>
  <c r="C1125" i="6"/>
  <c r="C1126" i="6"/>
  <c r="C1127" i="6"/>
  <c r="C1128" i="6"/>
  <c r="C1129" i="6"/>
  <c r="C1130" i="6"/>
  <c r="C1131" i="6"/>
  <c r="C1132" i="6"/>
  <c r="C1133" i="6"/>
  <c r="C1134" i="6"/>
  <c r="C1135" i="6"/>
  <c r="C1136" i="6"/>
  <c r="C1137" i="6"/>
  <c r="C1138" i="6"/>
  <c r="C1139" i="6"/>
  <c r="C1140" i="6"/>
  <c r="C1141" i="6"/>
  <c r="C1142" i="6"/>
  <c r="C1143" i="6"/>
  <c r="C1144" i="6"/>
  <c r="C1145" i="6"/>
  <c r="C1146" i="6"/>
  <c r="C1147" i="6"/>
  <c r="C1148" i="6"/>
  <c r="C1149" i="6"/>
  <c r="C1150" i="6"/>
  <c r="C1151" i="6"/>
  <c r="C1152" i="6"/>
  <c r="C1153" i="6"/>
  <c r="C1154" i="6"/>
  <c r="C1155" i="6"/>
  <c r="C1156" i="6"/>
  <c r="C1157" i="6"/>
  <c r="C1158" i="6"/>
  <c r="C1159" i="6"/>
  <c r="C1160" i="6"/>
  <c r="C1161" i="6"/>
  <c r="C1162" i="6"/>
  <c r="C1163" i="6"/>
  <c r="C1164" i="6"/>
  <c r="C1165" i="6"/>
  <c r="C1166" i="6"/>
  <c r="C1167" i="6"/>
  <c r="C1168" i="6"/>
  <c r="C1169" i="6"/>
  <c r="C1170" i="6"/>
  <c r="C1171" i="6"/>
  <c r="C1172" i="6"/>
  <c r="C1173" i="6"/>
  <c r="C1174" i="6"/>
  <c r="C1175" i="6"/>
  <c r="C1176" i="6"/>
  <c r="C1177" i="6"/>
  <c r="C1178" i="6"/>
  <c r="C1179" i="6"/>
  <c r="C1180" i="6"/>
  <c r="C1181" i="6"/>
  <c r="C1182" i="6"/>
  <c r="C1183" i="6"/>
  <c r="C1184" i="6"/>
  <c r="C1185" i="6"/>
  <c r="C1186" i="6"/>
  <c r="C1187" i="6"/>
  <c r="C1188" i="6"/>
  <c r="C1189" i="6"/>
  <c r="C1190" i="6"/>
  <c r="C1191" i="6"/>
  <c r="C1192" i="6"/>
  <c r="C1193" i="6"/>
  <c r="C1194" i="6"/>
  <c r="C1195" i="6"/>
  <c r="C1196" i="6"/>
  <c r="C1197" i="6"/>
  <c r="C1198" i="6"/>
  <c r="C1199" i="6"/>
  <c r="C1200" i="6"/>
  <c r="C1201" i="6"/>
  <c r="C1202" i="6"/>
  <c r="C1203" i="6"/>
  <c r="C1204" i="6"/>
  <c r="C1205" i="6"/>
  <c r="C1206" i="6"/>
  <c r="C1207" i="6"/>
  <c r="C1208" i="6"/>
  <c r="C1209" i="6"/>
  <c r="C1210" i="6"/>
  <c r="C1211" i="6"/>
  <c r="C1212" i="6"/>
  <c r="C1213" i="6"/>
  <c r="C1214" i="6"/>
  <c r="C1215" i="6"/>
  <c r="C1216" i="6"/>
  <c r="C1217" i="6"/>
  <c r="C1218" i="6"/>
  <c r="C1219" i="6"/>
  <c r="C1220" i="6"/>
  <c r="C1221" i="6"/>
  <c r="C1222" i="6"/>
  <c r="C1223" i="6"/>
  <c r="C1224" i="6"/>
  <c r="C1225" i="6"/>
  <c r="C1226" i="6"/>
  <c r="C1227" i="6"/>
  <c r="C1228" i="6"/>
  <c r="C1229" i="6"/>
  <c r="C1230" i="6"/>
  <c r="C1231" i="6"/>
  <c r="C1232" i="6"/>
  <c r="C1233" i="6"/>
  <c r="C1234" i="6"/>
  <c r="C1235" i="6"/>
  <c r="C1236" i="6"/>
  <c r="C1237" i="6"/>
  <c r="C1238" i="6"/>
  <c r="C1239" i="6"/>
  <c r="C1240" i="6"/>
  <c r="C1241" i="6"/>
  <c r="C1242" i="6"/>
  <c r="C1243" i="6"/>
  <c r="C1244" i="6"/>
  <c r="C1245" i="6"/>
  <c r="C1246" i="6"/>
  <c r="C1247" i="6"/>
  <c r="C1248" i="6"/>
  <c r="C1249" i="6"/>
  <c r="C1250" i="6"/>
  <c r="C1251" i="6"/>
  <c r="C1252" i="6"/>
  <c r="C1253" i="6"/>
  <c r="C1254" i="6"/>
  <c r="C1255" i="6"/>
  <c r="C1256" i="6"/>
  <c r="C1257" i="6"/>
  <c r="C1258" i="6"/>
  <c r="C1259" i="6"/>
  <c r="C1260" i="6"/>
  <c r="C1261" i="6"/>
  <c r="C1262" i="6"/>
  <c r="C1263" i="6"/>
  <c r="C1264" i="6"/>
  <c r="C1265" i="6"/>
  <c r="C1266" i="6"/>
  <c r="C1267" i="6"/>
  <c r="C1268" i="6"/>
  <c r="C1269" i="6"/>
  <c r="C1270" i="6"/>
  <c r="C1271" i="6"/>
  <c r="C1272" i="6"/>
  <c r="C1273" i="6"/>
  <c r="C1274" i="6"/>
  <c r="C1275" i="6"/>
  <c r="C1276" i="6"/>
  <c r="C1277" i="6"/>
  <c r="C1278" i="6"/>
  <c r="C1279" i="6"/>
  <c r="C1280" i="6"/>
  <c r="C1281" i="6"/>
  <c r="C1282" i="6"/>
  <c r="C1283" i="6"/>
  <c r="C1284" i="6"/>
  <c r="C1285" i="6"/>
  <c r="C1286" i="6"/>
  <c r="C1287" i="6"/>
  <c r="C1288" i="6"/>
  <c r="C1289" i="6"/>
  <c r="C1290" i="6"/>
  <c r="C1291" i="6"/>
  <c r="C1292" i="6"/>
  <c r="C1293" i="6"/>
  <c r="C1294" i="6"/>
  <c r="C1295" i="6"/>
  <c r="C1296" i="6"/>
  <c r="C1297" i="6"/>
  <c r="C1298" i="6"/>
  <c r="C1299" i="6"/>
  <c r="C1300" i="6"/>
  <c r="C1301" i="6"/>
  <c r="C1302" i="6"/>
  <c r="C1303" i="6"/>
  <c r="C1304" i="6"/>
  <c r="C1305" i="6"/>
  <c r="C1306" i="6"/>
  <c r="C1307" i="6"/>
  <c r="C1308" i="6"/>
  <c r="C1309" i="6"/>
  <c r="C1310" i="6"/>
  <c r="C1311" i="6"/>
  <c r="C1312" i="6"/>
  <c r="C1313" i="6"/>
  <c r="C1314" i="6"/>
  <c r="C1315" i="6"/>
  <c r="C1316" i="6"/>
  <c r="C1317" i="6"/>
  <c r="C1318" i="6"/>
  <c r="C1319" i="6"/>
  <c r="C1320" i="6"/>
  <c r="C1321" i="6"/>
  <c r="C1322" i="6"/>
  <c r="C1323" i="6"/>
  <c r="C1324" i="6"/>
  <c r="C1325" i="6"/>
  <c r="C1326" i="6"/>
  <c r="C1327" i="6"/>
  <c r="C1328" i="6"/>
  <c r="C1329" i="6"/>
  <c r="C1330" i="6"/>
  <c r="C1331" i="6"/>
  <c r="C1332" i="6"/>
  <c r="C1333" i="6"/>
  <c r="C1334" i="6"/>
  <c r="C1335" i="6"/>
  <c r="C1336" i="6"/>
  <c r="C1337" i="6"/>
  <c r="C1338" i="6"/>
  <c r="C1339" i="6"/>
  <c r="C1340" i="6"/>
  <c r="C1341" i="6"/>
  <c r="C1342" i="6"/>
  <c r="C1343" i="6"/>
  <c r="C1344" i="6"/>
  <c r="C1345" i="6"/>
  <c r="C1346" i="6"/>
  <c r="C1347" i="6"/>
  <c r="C1348" i="6"/>
  <c r="C1349" i="6"/>
  <c r="C1350" i="6"/>
  <c r="C1351" i="6"/>
  <c r="C1352" i="6"/>
  <c r="C1353" i="6"/>
  <c r="C1354" i="6"/>
  <c r="C1355" i="6"/>
  <c r="C1356" i="6"/>
  <c r="C1357" i="6"/>
  <c r="C1358" i="6"/>
  <c r="C1359" i="6"/>
  <c r="C1360" i="6"/>
  <c r="C1361" i="6"/>
  <c r="C1362" i="6"/>
  <c r="C1363" i="6"/>
  <c r="C1364" i="6"/>
  <c r="C1365" i="6"/>
  <c r="C1366" i="6"/>
  <c r="C1367" i="6"/>
  <c r="C1368" i="6"/>
  <c r="C1369" i="6"/>
  <c r="C1370" i="6"/>
  <c r="C1371" i="6"/>
  <c r="C1372" i="6"/>
  <c r="C1373" i="6"/>
  <c r="C1374" i="6"/>
  <c r="C1375" i="6"/>
  <c r="C1376" i="6"/>
  <c r="C1377" i="6"/>
  <c r="C1378" i="6"/>
  <c r="C1379" i="6"/>
  <c r="C1380" i="6"/>
  <c r="C1381" i="6"/>
  <c r="C1382" i="6"/>
  <c r="C1383" i="6"/>
  <c r="C1384" i="6"/>
  <c r="C1385" i="6"/>
  <c r="C1386" i="6"/>
  <c r="C1387" i="6"/>
  <c r="C1388" i="6"/>
  <c r="C1389" i="6"/>
  <c r="C1390" i="6"/>
  <c r="C1391" i="6"/>
  <c r="C1392" i="6"/>
  <c r="C1393" i="6"/>
  <c r="C1394" i="6"/>
  <c r="C1395" i="6"/>
  <c r="C1396" i="6"/>
  <c r="C1397" i="6"/>
  <c r="C1398" i="6"/>
  <c r="C1399" i="6"/>
  <c r="C1400" i="6"/>
  <c r="C1401" i="6"/>
  <c r="C1402" i="6"/>
  <c r="C1403" i="6"/>
  <c r="C1404" i="6"/>
  <c r="C1405" i="6"/>
  <c r="C1406" i="6"/>
  <c r="C1407" i="6"/>
  <c r="C1408" i="6"/>
  <c r="C1409" i="6"/>
  <c r="C1410" i="6"/>
  <c r="C1411" i="6"/>
  <c r="C1412" i="6"/>
  <c r="C1413" i="6"/>
  <c r="C1414" i="6"/>
  <c r="C1415" i="6"/>
  <c r="C1416" i="6"/>
  <c r="C1417" i="6"/>
  <c r="C1418" i="6"/>
  <c r="C1419" i="6"/>
  <c r="C1420" i="6"/>
  <c r="C1421" i="6"/>
  <c r="C1422" i="6"/>
  <c r="C1423" i="6"/>
  <c r="C1424" i="6"/>
  <c r="C1425" i="6"/>
  <c r="C1426" i="6"/>
  <c r="C1427" i="6"/>
  <c r="C1428" i="6"/>
  <c r="C1429" i="6"/>
  <c r="C1430" i="6"/>
  <c r="C1431" i="6"/>
  <c r="C1432" i="6"/>
  <c r="C1433" i="6"/>
  <c r="C1434" i="6"/>
  <c r="C1435" i="6"/>
  <c r="C1436" i="6"/>
  <c r="C1437" i="6"/>
  <c r="C1438" i="6"/>
  <c r="C1439" i="6"/>
  <c r="C1440" i="6"/>
  <c r="C1441" i="6"/>
  <c r="C1442" i="6"/>
  <c r="C1443" i="6"/>
  <c r="C1444" i="6"/>
  <c r="C1445" i="6"/>
  <c r="C1446" i="6"/>
  <c r="C1447" i="6"/>
  <c r="C1448" i="6"/>
  <c r="C1449" i="6"/>
  <c r="C1450" i="6"/>
  <c r="C1451" i="6"/>
  <c r="C1452" i="6"/>
  <c r="C1453" i="6"/>
  <c r="C1454" i="6"/>
  <c r="C1455" i="6"/>
  <c r="C1456" i="6"/>
  <c r="C1457" i="6"/>
  <c r="C1458" i="6"/>
  <c r="C1459" i="6"/>
  <c r="C1460" i="6"/>
  <c r="C1461" i="6"/>
  <c r="C1462" i="6"/>
  <c r="C1463" i="6"/>
  <c r="C1464" i="6"/>
  <c r="C1465" i="6"/>
  <c r="C1466" i="6"/>
  <c r="C1467" i="6"/>
  <c r="C1468" i="6"/>
  <c r="C1469" i="6"/>
  <c r="C1470" i="6"/>
  <c r="C1471" i="6"/>
  <c r="C1472" i="6"/>
  <c r="C1473" i="6"/>
  <c r="C1474" i="6"/>
  <c r="C1475" i="6"/>
  <c r="C1476" i="6"/>
  <c r="C1477" i="6"/>
  <c r="C1478" i="6"/>
  <c r="C1479" i="6"/>
  <c r="C1480" i="6"/>
  <c r="C1481" i="6"/>
  <c r="C1482" i="6"/>
  <c r="C1483" i="6"/>
  <c r="C1484" i="6"/>
  <c r="C1485" i="6"/>
  <c r="C1486" i="6"/>
  <c r="C1487" i="6"/>
  <c r="C1488" i="6"/>
  <c r="C1489" i="6"/>
  <c r="C1490" i="6"/>
  <c r="C1491" i="6"/>
  <c r="C1492" i="6"/>
  <c r="C1493" i="6"/>
  <c r="C1494" i="6"/>
  <c r="C1495" i="6"/>
  <c r="C1496" i="6"/>
  <c r="C1497" i="6"/>
  <c r="C1498" i="6"/>
  <c r="C1499" i="6"/>
  <c r="C1500" i="6"/>
  <c r="C1501" i="6"/>
  <c r="C1502" i="6"/>
  <c r="C1503" i="6"/>
  <c r="C1504" i="6"/>
  <c r="C1505" i="6"/>
  <c r="C1506" i="6"/>
  <c r="C1507" i="6"/>
  <c r="C1508" i="6"/>
  <c r="C1509" i="6"/>
  <c r="C1510" i="6"/>
  <c r="C1511" i="6"/>
  <c r="C1512" i="6"/>
  <c r="C1513" i="6"/>
  <c r="C1514" i="6"/>
  <c r="C1515" i="6"/>
  <c r="C1516" i="6"/>
  <c r="C1517" i="6"/>
  <c r="C1518" i="6"/>
  <c r="C1519" i="6"/>
  <c r="C1520" i="6"/>
  <c r="C1521" i="6"/>
  <c r="C1522" i="6"/>
  <c r="C1523" i="6"/>
  <c r="C1524" i="6"/>
  <c r="C1525" i="6"/>
  <c r="C1526" i="6"/>
  <c r="C1527" i="6"/>
  <c r="C1528" i="6"/>
  <c r="C1529" i="6"/>
  <c r="C1530" i="6"/>
  <c r="C1531" i="6"/>
  <c r="C1532" i="6"/>
  <c r="C1533" i="6"/>
  <c r="C1534" i="6"/>
  <c r="C1535" i="6"/>
  <c r="C1536" i="6"/>
  <c r="C1537" i="6"/>
  <c r="C1538" i="6"/>
  <c r="C1539" i="6"/>
  <c r="C1540" i="6"/>
  <c r="C1541" i="6"/>
  <c r="C1542" i="6"/>
  <c r="C1543" i="6"/>
  <c r="C1544" i="6"/>
  <c r="C1545" i="6"/>
  <c r="C1546" i="6"/>
  <c r="C1547" i="6"/>
  <c r="C1548" i="6"/>
  <c r="C1549" i="6"/>
  <c r="C1550" i="6"/>
  <c r="C1551" i="6"/>
  <c r="C1552" i="6"/>
  <c r="C1553" i="6"/>
  <c r="C1554" i="6"/>
  <c r="C1555" i="6"/>
  <c r="C1556" i="6"/>
  <c r="C1557" i="6"/>
  <c r="C1558" i="6"/>
  <c r="C1559" i="6"/>
  <c r="C1560" i="6"/>
  <c r="C1561" i="6"/>
  <c r="C1562" i="6"/>
  <c r="C1563" i="6"/>
  <c r="C1564" i="6"/>
  <c r="C1565" i="6"/>
  <c r="C1566" i="6"/>
  <c r="C1567" i="6"/>
  <c r="C1568" i="6"/>
  <c r="C1569" i="6"/>
  <c r="C1570" i="6"/>
  <c r="C1571" i="6"/>
  <c r="C1572" i="6"/>
  <c r="C1573" i="6"/>
  <c r="C1574" i="6"/>
  <c r="C1575" i="6"/>
  <c r="C1576" i="6"/>
  <c r="C1577" i="6"/>
  <c r="C1578" i="6"/>
  <c r="C1579" i="6"/>
  <c r="C1580" i="6"/>
  <c r="C1581" i="6"/>
  <c r="C1582" i="6"/>
  <c r="C1583" i="6"/>
  <c r="C1584" i="6"/>
  <c r="C1585" i="6"/>
  <c r="C1586" i="6"/>
  <c r="C1587" i="6"/>
  <c r="C1588" i="6"/>
  <c r="C1589" i="6"/>
  <c r="C1590" i="6"/>
  <c r="C1591" i="6"/>
  <c r="C1592" i="6"/>
  <c r="C1593" i="6"/>
  <c r="C1594" i="6"/>
  <c r="C1595" i="6"/>
  <c r="C1596" i="6"/>
  <c r="C1597" i="6"/>
  <c r="C1598" i="6"/>
  <c r="C1599" i="6"/>
  <c r="C1600" i="6"/>
  <c r="C1601" i="6"/>
  <c r="C1602" i="6"/>
  <c r="C1603" i="6"/>
  <c r="C1604" i="6"/>
  <c r="C1605" i="6"/>
  <c r="C1606" i="6"/>
  <c r="C1607" i="6"/>
  <c r="C1608" i="6"/>
  <c r="C1609" i="6"/>
  <c r="C1610" i="6"/>
  <c r="C1611" i="6"/>
  <c r="C1612" i="6"/>
  <c r="C1613" i="6"/>
  <c r="C1614" i="6"/>
  <c r="C1615" i="6"/>
  <c r="C1616" i="6"/>
  <c r="C1617" i="6"/>
  <c r="C1618" i="6"/>
  <c r="C1619" i="6"/>
  <c r="C1620" i="6"/>
  <c r="C1621" i="6"/>
  <c r="C1622" i="6"/>
  <c r="C1623" i="6"/>
  <c r="C1624" i="6"/>
  <c r="C1625" i="6"/>
  <c r="C1626" i="6"/>
  <c r="C1627" i="6"/>
  <c r="C1628" i="6"/>
  <c r="C1629" i="6"/>
  <c r="C1630" i="6"/>
  <c r="C1631" i="6"/>
  <c r="C1632" i="6"/>
  <c r="C1633" i="6"/>
  <c r="C1634" i="6"/>
  <c r="C1635" i="6"/>
  <c r="C1636" i="6"/>
  <c r="C1637" i="6"/>
  <c r="C1638" i="6"/>
  <c r="C1639" i="6"/>
  <c r="C1640" i="6"/>
  <c r="C1641" i="6"/>
  <c r="C1642" i="6"/>
  <c r="C1643" i="6"/>
  <c r="C1644" i="6"/>
  <c r="C1645" i="6"/>
  <c r="C1646" i="6"/>
  <c r="C1647" i="6"/>
  <c r="C1648" i="6"/>
  <c r="C1649" i="6"/>
  <c r="C1650" i="6"/>
  <c r="C1651" i="6"/>
  <c r="C1652" i="6"/>
  <c r="C1653" i="6"/>
  <c r="C1654" i="6"/>
  <c r="C1655" i="6"/>
  <c r="C1656" i="6"/>
  <c r="C1657" i="6"/>
  <c r="C1658" i="6"/>
  <c r="C1659" i="6"/>
  <c r="C1660" i="6"/>
  <c r="C1661" i="6"/>
  <c r="C1662" i="6"/>
  <c r="C1663" i="6"/>
  <c r="C1664" i="6"/>
  <c r="C1665" i="6"/>
  <c r="C1666" i="6"/>
  <c r="C1667" i="6"/>
  <c r="C1668" i="6"/>
  <c r="C1669" i="6"/>
  <c r="C1670" i="6"/>
  <c r="C1671" i="6"/>
  <c r="C1672" i="6"/>
  <c r="C1673" i="6"/>
  <c r="C1674" i="6"/>
  <c r="C1675" i="6"/>
  <c r="C1676" i="6"/>
  <c r="C1677" i="6"/>
  <c r="C1678" i="6"/>
  <c r="C1679" i="6"/>
  <c r="C1680" i="6"/>
  <c r="C1681" i="6"/>
  <c r="C1682" i="6"/>
  <c r="C1683" i="6"/>
  <c r="C1684" i="6"/>
  <c r="C1685" i="6"/>
  <c r="C1686" i="6"/>
  <c r="C1687" i="6"/>
  <c r="C1688" i="6"/>
  <c r="C1689" i="6"/>
  <c r="C1690" i="6"/>
  <c r="C1691" i="6"/>
  <c r="C1692" i="6"/>
  <c r="C1693" i="6"/>
  <c r="C1694" i="6"/>
  <c r="C1695" i="6"/>
  <c r="C1696" i="6"/>
  <c r="C1697" i="6"/>
  <c r="C1698" i="6"/>
  <c r="C1699" i="6"/>
  <c r="C1700" i="6"/>
  <c r="C1701" i="6"/>
  <c r="C1702" i="6"/>
  <c r="C1703" i="6"/>
  <c r="C1704" i="6"/>
  <c r="C1705" i="6"/>
  <c r="C1706" i="6"/>
  <c r="C1707" i="6"/>
  <c r="C1708" i="6"/>
  <c r="C1709" i="6"/>
  <c r="C1710" i="6"/>
  <c r="C1711" i="6"/>
  <c r="C1712" i="6"/>
  <c r="C1713" i="6"/>
  <c r="C1714" i="6"/>
  <c r="C1715" i="6"/>
  <c r="C1716" i="6"/>
  <c r="C1717" i="6"/>
  <c r="C1718" i="6"/>
  <c r="C1719" i="6"/>
  <c r="C1720" i="6"/>
  <c r="C1721" i="6"/>
  <c r="C1722" i="6"/>
  <c r="C1723" i="6"/>
  <c r="C1724" i="6"/>
  <c r="C1725" i="6"/>
  <c r="C1726" i="6"/>
  <c r="C1727" i="6"/>
  <c r="C1728" i="6"/>
  <c r="C1729" i="6"/>
  <c r="C1730" i="6"/>
  <c r="C1731" i="6"/>
  <c r="C1732" i="6"/>
  <c r="C1733" i="6"/>
  <c r="C1734" i="6"/>
  <c r="C1735" i="6"/>
  <c r="C1736" i="6"/>
  <c r="C1737" i="6"/>
  <c r="C1738" i="6"/>
  <c r="C1739" i="6"/>
  <c r="C1740" i="6"/>
  <c r="C1741" i="6"/>
  <c r="C1742" i="6"/>
  <c r="C1743" i="6"/>
  <c r="C1744" i="6"/>
  <c r="C1745" i="6"/>
  <c r="C1746" i="6"/>
  <c r="C1747" i="6"/>
  <c r="C1748" i="6"/>
  <c r="C1749" i="6"/>
  <c r="C1750" i="6"/>
  <c r="C1751" i="6"/>
  <c r="C1752" i="6"/>
  <c r="C1753" i="6"/>
  <c r="C1754" i="6"/>
  <c r="C1755" i="6"/>
  <c r="C1756" i="6"/>
  <c r="C1757" i="6"/>
  <c r="C1758" i="6"/>
  <c r="C1759" i="6"/>
  <c r="C1760" i="6"/>
  <c r="C1761" i="6"/>
  <c r="C1762" i="6"/>
  <c r="C1763" i="6"/>
  <c r="C1764" i="6"/>
  <c r="C1765" i="6"/>
  <c r="C1766" i="6"/>
  <c r="C1767" i="6"/>
  <c r="C1768" i="6"/>
  <c r="C1769" i="6"/>
  <c r="C1770" i="6"/>
  <c r="C1771" i="6"/>
  <c r="C1772" i="6"/>
  <c r="C1773" i="6"/>
  <c r="C1774" i="6"/>
  <c r="C1775" i="6"/>
  <c r="C1776" i="6"/>
  <c r="C1777" i="6"/>
  <c r="C1778" i="6"/>
  <c r="C1779" i="6"/>
  <c r="C1780" i="6"/>
  <c r="C1781" i="6"/>
  <c r="C1782" i="6"/>
  <c r="C1783" i="6"/>
  <c r="C1784" i="6"/>
  <c r="C1785" i="6"/>
  <c r="C1786" i="6"/>
  <c r="C1787" i="6"/>
  <c r="C1788" i="6"/>
  <c r="C1789" i="6"/>
  <c r="C1790" i="6"/>
  <c r="C1791" i="6"/>
  <c r="C1792" i="6"/>
  <c r="C1793" i="6"/>
  <c r="C1794" i="6"/>
  <c r="C1795" i="6"/>
  <c r="C1796" i="6"/>
  <c r="C1797" i="6"/>
  <c r="C1798" i="6"/>
  <c r="C1799" i="6"/>
  <c r="C1800" i="6"/>
  <c r="C1801" i="6"/>
  <c r="C1802" i="6"/>
  <c r="C1803" i="6"/>
  <c r="C1804" i="6"/>
  <c r="C1805" i="6"/>
  <c r="C1806" i="6"/>
  <c r="C1807" i="6"/>
  <c r="C1808" i="6"/>
  <c r="C1809" i="6"/>
  <c r="C1810" i="6"/>
  <c r="C1811" i="6"/>
  <c r="C1812" i="6"/>
  <c r="C1813" i="6"/>
  <c r="C1814" i="6"/>
  <c r="C1815" i="6"/>
  <c r="C1816" i="6"/>
  <c r="C1817" i="6"/>
  <c r="C1818" i="6"/>
  <c r="C1819" i="6"/>
  <c r="C1820" i="6"/>
  <c r="C1821" i="6"/>
  <c r="C1822" i="6"/>
  <c r="C1823" i="6"/>
  <c r="C1824" i="6"/>
  <c r="C1825" i="6"/>
  <c r="C1826" i="6"/>
  <c r="C1827" i="6"/>
  <c r="C1828" i="6"/>
  <c r="C1829" i="6"/>
  <c r="C1830" i="6"/>
  <c r="C1831" i="6"/>
  <c r="C1832" i="6"/>
  <c r="C1833" i="6"/>
  <c r="C1834" i="6"/>
  <c r="C1835" i="6"/>
  <c r="C1836" i="6"/>
  <c r="C1837" i="6"/>
  <c r="C1838" i="6"/>
  <c r="C1839" i="6"/>
  <c r="C1840" i="6"/>
  <c r="C1841" i="6"/>
  <c r="C1842" i="6"/>
  <c r="C1843" i="6"/>
  <c r="C1844" i="6"/>
  <c r="C1845" i="6"/>
  <c r="C1846" i="6"/>
  <c r="C1847" i="6"/>
  <c r="C1848" i="6"/>
  <c r="C1849" i="6"/>
  <c r="C1850" i="6"/>
  <c r="C1851" i="6"/>
  <c r="C1852" i="6"/>
  <c r="C1853" i="6"/>
  <c r="C1854" i="6"/>
  <c r="C1855" i="6"/>
  <c r="C1856" i="6"/>
  <c r="C1857" i="6"/>
  <c r="C1858" i="6"/>
  <c r="C1859" i="6"/>
  <c r="C1860" i="6"/>
  <c r="C1861" i="6"/>
  <c r="C1862" i="6"/>
  <c r="C1863" i="6"/>
  <c r="C1864" i="6"/>
  <c r="C1865" i="6"/>
  <c r="C1866" i="6"/>
  <c r="C1867" i="6"/>
  <c r="C1868" i="6"/>
  <c r="C1869" i="6"/>
  <c r="C1870" i="6"/>
  <c r="C1871" i="6"/>
  <c r="C1872" i="6"/>
  <c r="C1873" i="6"/>
  <c r="C1874" i="6"/>
  <c r="C1875" i="6"/>
  <c r="C1876" i="6"/>
  <c r="C1877" i="6"/>
  <c r="C1878" i="6"/>
  <c r="C1879" i="6"/>
  <c r="C1880" i="6"/>
  <c r="C1881" i="6"/>
  <c r="C1882" i="6"/>
  <c r="C1883" i="6"/>
  <c r="C1884" i="6"/>
  <c r="C1885" i="6"/>
  <c r="C1886" i="6"/>
  <c r="C1887" i="6"/>
  <c r="C1888" i="6"/>
  <c r="C1889" i="6"/>
  <c r="C1890" i="6"/>
  <c r="C1891" i="6"/>
  <c r="C1892" i="6"/>
  <c r="C1893" i="6"/>
  <c r="C1894" i="6"/>
  <c r="C1895" i="6"/>
  <c r="C1896" i="6"/>
  <c r="C1897" i="6"/>
  <c r="C1898" i="6"/>
  <c r="C1899" i="6"/>
  <c r="C1900" i="6"/>
  <c r="C1901" i="6"/>
  <c r="C1902" i="6"/>
  <c r="C1903" i="6"/>
  <c r="C1904" i="6"/>
  <c r="C1905" i="6"/>
  <c r="C1906" i="6"/>
  <c r="C1907" i="6"/>
  <c r="C1908" i="6"/>
  <c r="C1909" i="6"/>
  <c r="C1910" i="6"/>
  <c r="C1911" i="6"/>
  <c r="C1912" i="6"/>
  <c r="C1913" i="6"/>
  <c r="C1914" i="6"/>
  <c r="C1915" i="6"/>
  <c r="C1916" i="6"/>
  <c r="C1917" i="6"/>
  <c r="C1918" i="6"/>
  <c r="C1919" i="6"/>
  <c r="C1920" i="6"/>
  <c r="C1921" i="6"/>
  <c r="C1922" i="6"/>
  <c r="C1923" i="6"/>
  <c r="C1924" i="6"/>
  <c r="C1925" i="6"/>
  <c r="C1926" i="6"/>
  <c r="C1927" i="6"/>
  <c r="C1928" i="6"/>
  <c r="C1929" i="6"/>
  <c r="C1930" i="6"/>
  <c r="C1931" i="6"/>
  <c r="C1932" i="6"/>
  <c r="C1933" i="6"/>
  <c r="C1934" i="6"/>
  <c r="C1935" i="6"/>
  <c r="C1936" i="6"/>
  <c r="C1937" i="6"/>
  <c r="C1938" i="6"/>
  <c r="C1939" i="6"/>
  <c r="C1940" i="6"/>
  <c r="C1941" i="6"/>
  <c r="C1942" i="6"/>
  <c r="C1943" i="6"/>
  <c r="C1944" i="6"/>
  <c r="C1945" i="6"/>
  <c r="C1946" i="6"/>
  <c r="C1947" i="6"/>
  <c r="C1948" i="6"/>
  <c r="C1949" i="6"/>
  <c r="C1950" i="6"/>
  <c r="C1951" i="6"/>
  <c r="C1952" i="6"/>
  <c r="C1953" i="6"/>
  <c r="C1954" i="6"/>
  <c r="C1955" i="6"/>
  <c r="C1956" i="6"/>
  <c r="C1957" i="6"/>
  <c r="C1958" i="6"/>
  <c r="C1959" i="6"/>
  <c r="C1960" i="6"/>
  <c r="C1961" i="6"/>
  <c r="C1962" i="6"/>
  <c r="C1963" i="6"/>
  <c r="C1964" i="6"/>
  <c r="C1965" i="6"/>
  <c r="C1966" i="6"/>
  <c r="C1967" i="6"/>
  <c r="C1968" i="6"/>
  <c r="C1969" i="6"/>
  <c r="C1970" i="6"/>
  <c r="C1971" i="6"/>
  <c r="C1972" i="6"/>
  <c r="C1973" i="6"/>
  <c r="C1974" i="6"/>
  <c r="C1975" i="6"/>
  <c r="C1976" i="6"/>
  <c r="C1977" i="6"/>
  <c r="C1978" i="6"/>
  <c r="C1979" i="6"/>
  <c r="C1980" i="6"/>
  <c r="C1981" i="6"/>
  <c r="C1982" i="6"/>
  <c r="C1983" i="6"/>
  <c r="C1984" i="6"/>
  <c r="C1985" i="6"/>
  <c r="C1986" i="6"/>
  <c r="C1987" i="6"/>
  <c r="C1988" i="6"/>
  <c r="C1989" i="6"/>
  <c r="C1990" i="6"/>
  <c r="C1991" i="6"/>
  <c r="C1992" i="6"/>
  <c r="C1993" i="6"/>
  <c r="C1994" i="6"/>
  <c r="C2" i="6"/>
  <c r="AB1881" i="1"/>
  <c r="AB2" i="1"/>
  <c r="AB3" i="1"/>
  <c r="AB4" i="1"/>
  <c r="AB5" i="1"/>
  <c r="AB6" i="1"/>
  <c r="AB7" i="1"/>
  <c r="AB8" i="1"/>
  <c r="AB9" i="1"/>
  <c r="AB10" i="1"/>
  <c r="AB11" i="1"/>
  <c r="AB12" i="1"/>
  <c r="AB13" i="1"/>
  <c r="AB14" i="1"/>
  <c r="AB15" i="1"/>
  <c r="AB16" i="1"/>
  <c r="AB17" i="1"/>
  <c r="AB18" i="1"/>
  <c r="AB19" i="1"/>
  <c r="AB20" i="1"/>
  <c r="AB21" i="1"/>
  <c r="AB22" i="1"/>
  <c r="AB23" i="1"/>
  <c r="AB24" i="1"/>
  <c r="AB25" i="1"/>
  <c r="AB26" i="1"/>
  <c r="AB27" i="1"/>
  <c r="AB28" i="1"/>
  <c r="AB29" i="1"/>
  <c r="AB30" i="1"/>
  <c r="AB31" i="1"/>
  <c r="AB32" i="1"/>
  <c r="AB33" i="1"/>
  <c r="AB34" i="1"/>
  <c r="AB35" i="1"/>
  <c r="AB36" i="1"/>
  <c r="AB37" i="1"/>
  <c r="AB38" i="1"/>
  <c r="AB39" i="1"/>
  <c r="AB40" i="1"/>
  <c r="AB41" i="1"/>
  <c r="AB42" i="1"/>
  <c r="AB43" i="1"/>
  <c r="AB44" i="1"/>
  <c r="AB45" i="1"/>
  <c r="AB46" i="1"/>
  <c r="AB47" i="1"/>
  <c r="AB48" i="1"/>
  <c r="AB49" i="1"/>
  <c r="AB50" i="1"/>
  <c r="AB51" i="1"/>
  <c r="AB52" i="1"/>
  <c r="AB53" i="1"/>
  <c r="AB54" i="1"/>
  <c r="AB55" i="1"/>
  <c r="AB56" i="1"/>
  <c r="AB57" i="1"/>
  <c r="AB58" i="1"/>
  <c r="AB59" i="1"/>
  <c r="AB60" i="1"/>
  <c r="AB61" i="1"/>
  <c r="AB62" i="1"/>
  <c r="AB63" i="1"/>
  <c r="AB64" i="1"/>
  <c r="AB65" i="1"/>
  <c r="AB66" i="1"/>
  <c r="AB67" i="1"/>
  <c r="AB68" i="1"/>
  <c r="AB69" i="1"/>
  <c r="AB70" i="1"/>
  <c r="AB71" i="1"/>
  <c r="AB72" i="1"/>
  <c r="AB73" i="1"/>
  <c r="AB74" i="1"/>
  <c r="AB75" i="1"/>
  <c r="AB76" i="1"/>
  <c r="AB77" i="1"/>
  <c r="AB78" i="1"/>
  <c r="AB79" i="1"/>
  <c r="AB80" i="1"/>
  <c r="AB81" i="1"/>
  <c r="AB82" i="1"/>
  <c r="AB83" i="1"/>
  <c r="AB84" i="1"/>
  <c r="AB85" i="1"/>
  <c r="AB86" i="1"/>
  <c r="AB87" i="1"/>
  <c r="AB88" i="1"/>
  <c r="AB89" i="1"/>
  <c r="AB90" i="1"/>
  <c r="AB91" i="1"/>
  <c r="AB92" i="1"/>
  <c r="AB93" i="1"/>
  <c r="AB94" i="1"/>
  <c r="AB95" i="1"/>
  <c r="AB96" i="1"/>
  <c r="AB97" i="1"/>
  <c r="AB98" i="1"/>
  <c r="AB99" i="1"/>
  <c r="AB100" i="1"/>
  <c r="AB101" i="1"/>
  <c r="AB102" i="1"/>
  <c r="AB103" i="1"/>
  <c r="AB104" i="1"/>
  <c r="AB105" i="1"/>
  <c r="AB106" i="1"/>
  <c r="AB107" i="1"/>
  <c r="AB108" i="1"/>
  <c r="AB109" i="1"/>
  <c r="AB110" i="1"/>
  <c r="AB111" i="1"/>
  <c r="AB112" i="1"/>
  <c r="AB113" i="1"/>
  <c r="AB114" i="1"/>
  <c r="AB115" i="1"/>
  <c r="AB116" i="1"/>
  <c r="AB117" i="1"/>
  <c r="AB118" i="1"/>
  <c r="AB119" i="1"/>
  <c r="AB120" i="1"/>
  <c r="AB121" i="1"/>
  <c r="AB122" i="1"/>
  <c r="AB123" i="1"/>
  <c r="AB124" i="1"/>
  <c r="AB125" i="1"/>
  <c r="AB126" i="1"/>
  <c r="AB127" i="1"/>
  <c r="AB128" i="1"/>
  <c r="AB129" i="1"/>
  <c r="AB130" i="1"/>
  <c r="AB131" i="1"/>
  <c r="AB132" i="1"/>
  <c r="AB133" i="1"/>
  <c r="AB134" i="1"/>
  <c r="AB135" i="1"/>
  <c r="AB136" i="1"/>
  <c r="AB137" i="1"/>
  <c r="AB138" i="1"/>
  <c r="AB139" i="1"/>
  <c r="AB140" i="1"/>
  <c r="AB141" i="1"/>
  <c r="AB142" i="1"/>
  <c r="AB143" i="1"/>
  <c r="AB144" i="1"/>
  <c r="AB145" i="1"/>
  <c r="AB146" i="1"/>
  <c r="AB147" i="1"/>
  <c r="AB148" i="1"/>
  <c r="AB149" i="1"/>
  <c r="AB150" i="1"/>
  <c r="AB151" i="1"/>
  <c r="AB152" i="1"/>
  <c r="AB153" i="1"/>
  <c r="AB154" i="1"/>
  <c r="AB155" i="1"/>
  <c r="AB156" i="1"/>
  <c r="AB157" i="1"/>
  <c r="AB158" i="1"/>
  <c r="AB159" i="1"/>
  <c r="AB160" i="1"/>
  <c r="AB161" i="1"/>
  <c r="AB162" i="1"/>
  <c r="AB163" i="1"/>
  <c r="AB164" i="1"/>
  <c r="AB165" i="1"/>
  <c r="AB166" i="1"/>
  <c r="AB167" i="1"/>
  <c r="AB168" i="1"/>
  <c r="AB169" i="1"/>
  <c r="AB170" i="1"/>
  <c r="AB171" i="1"/>
  <c r="AB172" i="1"/>
  <c r="AB173" i="1"/>
  <c r="AB174" i="1"/>
  <c r="AB175" i="1"/>
  <c r="AB176" i="1"/>
  <c r="AB177" i="1"/>
  <c r="AB178" i="1"/>
  <c r="AB179" i="1"/>
  <c r="AB180" i="1"/>
  <c r="AB181" i="1"/>
  <c r="AB182" i="1"/>
  <c r="AB183" i="1"/>
  <c r="AB184" i="1"/>
  <c r="AB185" i="1"/>
  <c r="AB186" i="1"/>
  <c r="AB187" i="1"/>
  <c r="AB188" i="1"/>
  <c r="AB189" i="1"/>
  <c r="AB190" i="1"/>
  <c r="AB191" i="1"/>
  <c r="AB192" i="1"/>
  <c r="AB193" i="1"/>
  <c r="AB194" i="1"/>
  <c r="AB195" i="1"/>
  <c r="AB196" i="1"/>
  <c r="AB197" i="1"/>
  <c r="AB198" i="1"/>
  <c r="AB199" i="1"/>
  <c r="AB200" i="1"/>
  <c r="AB201" i="1"/>
  <c r="AB202" i="1"/>
  <c r="AB203" i="1"/>
  <c r="AB204" i="1"/>
  <c r="AB205" i="1"/>
  <c r="AB206" i="1"/>
  <c r="AB207" i="1"/>
  <c r="AB208" i="1"/>
  <c r="AB209" i="1"/>
  <c r="AB210" i="1"/>
  <c r="AB211" i="1"/>
  <c r="AB212" i="1"/>
  <c r="AB213" i="1"/>
  <c r="AB214" i="1"/>
  <c r="AB215" i="1"/>
  <c r="AB216" i="1"/>
  <c r="AB217" i="1"/>
  <c r="AB218" i="1"/>
  <c r="AB219" i="1"/>
  <c r="AB220" i="1"/>
  <c r="AB221" i="1"/>
  <c r="AB222" i="1"/>
  <c r="AB223" i="1"/>
  <c r="AB224" i="1"/>
  <c r="AB225" i="1"/>
  <c r="AB226" i="1"/>
  <c r="AB227" i="1"/>
  <c r="AB228" i="1"/>
  <c r="AB229" i="1"/>
  <c r="AB230" i="1"/>
  <c r="AB231" i="1"/>
  <c r="AB232" i="1"/>
  <c r="AB233" i="1"/>
  <c r="AB234" i="1"/>
  <c r="AB235" i="1"/>
  <c r="AB236" i="1"/>
  <c r="AB237" i="1"/>
  <c r="AB238" i="1"/>
  <c r="AB239" i="1"/>
  <c r="AB240" i="1"/>
  <c r="AB241" i="1"/>
  <c r="AB242" i="1"/>
  <c r="AB243" i="1"/>
  <c r="AB244" i="1"/>
  <c r="AB245" i="1"/>
  <c r="AB246" i="1"/>
  <c r="AB247" i="1"/>
  <c r="AB248" i="1"/>
  <c r="AB249" i="1"/>
  <c r="AB250" i="1"/>
  <c r="AB251" i="1"/>
  <c r="AB252" i="1"/>
  <c r="AB253" i="1"/>
  <c r="AB254" i="1"/>
  <c r="AB255" i="1"/>
  <c r="AB256" i="1"/>
  <c r="AB257" i="1"/>
  <c r="AB258" i="1"/>
  <c r="AB259" i="1"/>
  <c r="AB260" i="1"/>
  <c r="AB261" i="1"/>
  <c r="AB262" i="1"/>
  <c r="AB263" i="1"/>
  <c r="AB264" i="1"/>
  <c r="AB265" i="1"/>
  <c r="AB266" i="1"/>
  <c r="AB267" i="1"/>
  <c r="AB268" i="1"/>
  <c r="AB269" i="1"/>
  <c r="AB270" i="1"/>
  <c r="AB271" i="1"/>
  <c r="AB272" i="1"/>
  <c r="AB273" i="1"/>
  <c r="AB274" i="1"/>
  <c r="AB275" i="1"/>
  <c r="AB276" i="1"/>
  <c r="AB277" i="1"/>
  <c r="AB278" i="1"/>
  <c r="AB279" i="1"/>
  <c r="AB280" i="1"/>
  <c r="AB281" i="1"/>
  <c r="AB282" i="1"/>
  <c r="AB283" i="1"/>
  <c r="AB284" i="1"/>
  <c r="AB285" i="1"/>
  <c r="AB286" i="1"/>
  <c r="AB287" i="1"/>
  <c r="AB288" i="1"/>
  <c r="AB289" i="1"/>
  <c r="AB290" i="1"/>
  <c r="AB291" i="1"/>
  <c r="AB292" i="1"/>
  <c r="AB293" i="1"/>
  <c r="AB294" i="1"/>
  <c r="AB295" i="1"/>
  <c r="AB296" i="1"/>
  <c r="AB297" i="1"/>
  <c r="AB298" i="1"/>
  <c r="AB299" i="1"/>
  <c r="AB300" i="1"/>
  <c r="AB301" i="1"/>
  <c r="AB302" i="1"/>
  <c r="AB303" i="1"/>
  <c r="AB304" i="1"/>
  <c r="AB305" i="1"/>
  <c r="AB306" i="1"/>
  <c r="AB307" i="1"/>
  <c r="AB308" i="1"/>
  <c r="AB309" i="1"/>
  <c r="AB310" i="1"/>
  <c r="AB311" i="1"/>
  <c r="AB312" i="1"/>
  <c r="AB313" i="1"/>
  <c r="AB314" i="1"/>
  <c r="AB315" i="1"/>
  <c r="AB316" i="1"/>
  <c r="AB317" i="1"/>
  <c r="AB318" i="1"/>
  <c r="AB319" i="1"/>
  <c r="AB320" i="1"/>
  <c r="AB321" i="1"/>
  <c r="AB322" i="1"/>
  <c r="AB323" i="1"/>
  <c r="AB324" i="1"/>
  <c r="AB325" i="1"/>
  <c r="AB326" i="1"/>
  <c r="AB327" i="1"/>
  <c r="AB328" i="1"/>
  <c r="AB329" i="1"/>
  <c r="AB330" i="1"/>
  <c r="AB331" i="1"/>
  <c r="AB332" i="1"/>
  <c r="AB333" i="1"/>
  <c r="AB334" i="1"/>
  <c r="AB335" i="1"/>
  <c r="AB336" i="1"/>
  <c r="AB337" i="1"/>
  <c r="AB338" i="1"/>
  <c r="AB339" i="1"/>
  <c r="AB340" i="1"/>
  <c r="AB341" i="1"/>
  <c r="AB342" i="1"/>
  <c r="AB343" i="1"/>
  <c r="AB344" i="1"/>
  <c r="AB345" i="1"/>
  <c r="AB346" i="1"/>
  <c r="AB347" i="1"/>
  <c r="AB348" i="1"/>
  <c r="AB349" i="1"/>
  <c r="AB350" i="1"/>
  <c r="AB351" i="1"/>
  <c r="AB352" i="1"/>
  <c r="AB353" i="1"/>
  <c r="AB354" i="1"/>
  <c r="AB355" i="1"/>
  <c r="AB356" i="1"/>
  <c r="AB357" i="1"/>
  <c r="AB358" i="1"/>
  <c r="AB359" i="1"/>
  <c r="AB360" i="1"/>
  <c r="AB361" i="1"/>
  <c r="AB362" i="1"/>
  <c r="AB363" i="1"/>
  <c r="AB364" i="1"/>
  <c r="AB365" i="1"/>
  <c r="AB366" i="1"/>
  <c r="AB367" i="1"/>
  <c r="AB368" i="1"/>
  <c r="AB369" i="1"/>
  <c r="AB370" i="1"/>
  <c r="AB371" i="1"/>
  <c r="AB372" i="1"/>
  <c r="AB373" i="1"/>
  <c r="AB374" i="1"/>
  <c r="AB375" i="1"/>
  <c r="AB376" i="1"/>
  <c r="AB377" i="1"/>
  <c r="AB378" i="1"/>
  <c r="AB379" i="1"/>
  <c r="AB380" i="1"/>
  <c r="AB381" i="1"/>
  <c r="AB382" i="1"/>
  <c r="AB383" i="1"/>
  <c r="AB384" i="1"/>
  <c r="AB385" i="1"/>
  <c r="AB386" i="1"/>
  <c r="AB387" i="1"/>
  <c r="AB388" i="1"/>
  <c r="AB389" i="1"/>
  <c r="AB390" i="1"/>
  <c r="AB391" i="1"/>
  <c r="AB392" i="1"/>
  <c r="AB393" i="1"/>
  <c r="AB394" i="1"/>
  <c r="AB395" i="1"/>
  <c r="AB396" i="1"/>
  <c r="AB397" i="1"/>
  <c r="AB398" i="1"/>
  <c r="AB399" i="1"/>
  <c r="AB400" i="1"/>
  <c r="AB401" i="1"/>
  <c r="AB402" i="1"/>
  <c r="AB403" i="1"/>
  <c r="AB404" i="1"/>
  <c r="AB405" i="1"/>
  <c r="AB406" i="1"/>
  <c r="AB407" i="1"/>
  <c r="AB408" i="1"/>
  <c r="AB409" i="1"/>
  <c r="AB410" i="1"/>
  <c r="AB411" i="1"/>
  <c r="AB412" i="1"/>
  <c r="AB413" i="1"/>
  <c r="AB414" i="1"/>
  <c r="AB415" i="1"/>
  <c r="AB416" i="1"/>
  <c r="AB417" i="1"/>
  <c r="AB418" i="1"/>
  <c r="AB419" i="1"/>
  <c r="AB420" i="1"/>
  <c r="AB421" i="1"/>
  <c r="AB422" i="1"/>
  <c r="AB423" i="1"/>
  <c r="AB424" i="1"/>
  <c r="AB425" i="1"/>
  <c r="AB426" i="1"/>
  <c r="AB427" i="1"/>
  <c r="AB428" i="1"/>
  <c r="AB429" i="1"/>
  <c r="AB430" i="1"/>
  <c r="AB431" i="1"/>
  <c r="AB432" i="1"/>
  <c r="AB433" i="1"/>
  <c r="AB434" i="1"/>
  <c r="AB435" i="1"/>
  <c r="AB436" i="1"/>
  <c r="AB437" i="1"/>
  <c r="AB438" i="1"/>
  <c r="AB439" i="1"/>
  <c r="AB440" i="1"/>
  <c r="AB441" i="1"/>
  <c r="AB442" i="1"/>
  <c r="AB443" i="1"/>
  <c r="AB444" i="1"/>
  <c r="AB445" i="1"/>
  <c r="AB446" i="1"/>
  <c r="AB447" i="1"/>
  <c r="AB448" i="1"/>
  <c r="AB449" i="1"/>
  <c r="AB450" i="1"/>
  <c r="AB451" i="1"/>
  <c r="AB452" i="1"/>
  <c r="AB453" i="1"/>
  <c r="AB454" i="1"/>
  <c r="AB455" i="1"/>
  <c r="AB456" i="1"/>
  <c r="AB457" i="1"/>
  <c r="AB458" i="1"/>
  <c r="AB459" i="1"/>
  <c r="AB460" i="1"/>
  <c r="AB461" i="1"/>
  <c r="AB462" i="1"/>
  <c r="AB463" i="1"/>
  <c r="AB464" i="1"/>
  <c r="AB465" i="1"/>
  <c r="AB466" i="1"/>
  <c r="AB467" i="1"/>
  <c r="AB468" i="1"/>
  <c r="AB469" i="1"/>
  <c r="AB470" i="1"/>
  <c r="AB471" i="1"/>
  <c r="AB472" i="1"/>
  <c r="AB473" i="1"/>
  <c r="AB474" i="1"/>
  <c r="AB475" i="1"/>
  <c r="AB476" i="1"/>
  <c r="AB477" i="1"/>
  <c r="AB478" i="1"/>
  <c r="AB479" i="1"/>
  <c r="AB480" i="1"/>
  <c r="AB481" i="1"/>
  <c r="AB482" i="1"/>
  <c r="AB483" i="1"/>
  <c r="AB484" i="1"/>
  <c r="AB485" i="1"/>
  <c r="AB486" i="1"/>
  <c r="AB487" i="1"/>
  <c r="AB488" i="1"/>
  <c r="AB489" i="1"/>
  <c r="AB490" i="1"/>
  <c r="AB491" i="1"/>
  <c r="AB492" i="1"/>
  <c r="AB493" i="1"/>
  <c r="AB494" i="1"/>
  <c r="AB495" i="1"/>
  <c r="AB496" i="1"/>
  <c r="AB497" i="1"/>
  <c r="AB498" i="1"/>
  <c r="AB499" i="1"/>
  <c r="AB500" i="1"/>
  <c r="AB501" i="1"/>
  <c r="AB502" i="1"/>
  <c r="AB503" i="1"/>
  <c r="AB504" i="1"/>
  <c r="AB505" i="1"/>
  <c r="AB506" i="1"/>
  <c r="AB507" i="1"/>
  <c r="AB508" i="1"/>
  <c r="AB509" i="1"/>
  <c r="AB510" i="1"/>
  <c r="AB511" i="1"/>
  <c r="AB512" i="1"/>
  <c r="AB513" i="1"/>
  <c r="AB514" i="1"/>
  <c r="AB515" i="1"/>
  <c r="AB516" i="1"/>
  <c r="AB517" i="1"/>
  <c r="AB518" i="1"/>
  <c r="AB519" i="1"/>
  <c r="AB520" i="1"/>
  <c r="AB521" i="1"/>
  <c r="AB522" i="1"/>
  <c r="AB523" i="1"/>
  <c r="AB524" i="1"/>
  <c r="AB525" i="1"/>
  <c r="AB526" i="1"/>
  <c r="AB527" i="1"/>
  <c r="AB528" i="1"/>
  <c r="AB529" i="1"/>
  <c r="AB530" i="1"/>
  <c r="AB531" i="1"/>
  <c r="AB532" i="1"/>
  <c r="AB533" i="1"/>
  <c r="AB534" i="1"/>
  <c r="AB535" i="1"/>
  <c r="AB536" i="1"/>
  <c r="AB537" i="1"/>
  <c r="AB538" i="1"/>
  <c r="AB539" i="1"/>
  <c r="AB540" i="1"/>
  <c r="AB541" i="1"/>
  <c r="AB542" i="1"/>
  <c r="AB543" i="1"/>
  <c r="AB544" i="1"/>
  <c r="AB545" i="1"/>
  <c r="AB546" i="1"/>
  <c r="AB547" i="1"/>
  <c r="AB548" i="1"/>
  <c r="AB549" i="1"/>
  <c r="AB550" i="1"/>
  <c r="AB551" i="1"/>
  <c r="AB552" i="1"/>
  <c r="AB553" i="1"/>
  <c r="AB554" i="1"/>
  <c r="AB555" i="1"/>
  <c r="AB556" i="1"/>
  <c r="AB557" i="1"/>
  <c r="AB558" i="1"/>
  <c r="AB559" i="1"/>
  <c r="AB560" i="1"/>
  <c r="AB561" i="1"/>
  <c r="AB562" i="1"/>
  <c r="AB563" i="1"/>
  <c r="AB564" i="1"/>
  <c r="AB565" i="1"/>
  <c r="AB566" i="1"/>
  <c r="AB567" i="1"/>
  <c r="AB568" i="1"/>
  <c r="AB569" i="1"/>
  <c r="AB570" i="1"/>
  <c r="AB571" i="1"/>
  <c r="AB572" i="1"/>
  <c r="AB573" i="1"/>
  <c r="AB574" i="1"/>
  <c r="AB575" i="1"/>
  <c r="AB576" i="1"/>
  <c r="AB577" i="1"/>
  <c r="AB578" i="1"/>
  <c r="AB579" i="1"/>
  <c r="AB580" i="1"/>
  <c r="AB581" i="1"/>
  <c r="AB582" i="1"/>
  <c r="AB583" i="1"/>
  <c r="AB584" i="1"/>
  <c r="AB585" i="1"/>
  <c r="AB586" i="1"/>
  <c r="AB587" i="1"/>
  <c r="AB588" i="1"/>
  <c r="AB589" i="1"/>
  <c r="AB590" i="1"/>
  <c r="AB591" i="1"/>
  <c r="AB592" i="1"/>
  <c r="AB593" i="1"/>
  <c r="AB594" i="1"/>
  <c r="AB595" i="1"/>
  <c r="AB596" i="1"/>
  <c r="AB597" i="1"/>
  <c r="AB598" i="1"/>
  <c r="AB599" i="1"/>
  <c r="AB600" i="1"/>
  <c r="AB601" i="1"/>
  <c r="AB602" i="1"/>
  <c r="AB603" i="1"/>
  <c r="AB604" i="1"/>
  <c r="AB605" i="1"/>
  <c r="AB606" i="1"/>
  <c r="AB607" i="1"/>
  <c r="AB608" i="1"/>
  <c r="AB609" i="1"/>
  <c r="AB610" i="1"/>
  <c r="AB611" i="1"/>
  <c r="AB612" i="1"/>
  <c r="AB613" i="1"/>
  <c r="AB614" i="1"/>
  <c r="AB615" i="1"/>
  <c r="AB616" i="1"/>
  <c r="AB617" i="1"/>
  <c r="AB618" i="1"/>
  <c r="AB619" i="1"/>
  <c r="AB620" i="1"/>
  <c r="AB621" i="1"/>
  <c r="AB622" i="1"/>
  <c r="AB623" i="1"/>
  <c r="AB624" i="1"/>
  <c r="AB625" i="1"/>
  <c r="AB626" i="1"/>
  <c r="AB627" i="1"/>
  <c r="AB628" i="1"/>
  <c r="AB629" i="1"/>
  <c r="AB630" i="1"/>
  <c r="AB631" i="1"/>
  <c r="AB632" i="1"/>
  <c r="AB633" i="1"/>
  <c r="AB634" i="1"/>
  <c r="AB635" i="1"/>
  <c r="AB636" i="1"/>
  <c r="AB637" i="1"/>
  <c r="AB638" i="1"/>
  <c r="AB639" i="1"/>
  <c r="AB640" i="1"/>
  <c r="AB641" i="1"/>
  <c r="AB642" i="1"/>
  <c r="AB643" i="1"/>
  <c r="AB644" i="1"/>
  <c r="AB645" i="1"/>
  <c r="AB646" i="1"/>
  <c r="AB647" i="1"/>
  <c r="AB648" i="1"/>
  <c r="AB649" i="1"/>
  <c r="AB650" i="1"/>
  <c r="AB651" i="1"/>
  <c r="AB652" i="1"/>
  <c r="AB653" i="1"/>
  <c r="AB654" i="1"/>
  <c r="AB655" i="1"/>
  <c r="AB656" i="1"/>
  <c r="AB657" i="1"/>
  <c r="AB658" i="1"/>
  <c r="AB659" i="1"/>
  <c r="AB660" i="1"/>
  <c r="AB661" i="1"/>
  <c r="AB662" i="1"/>
  <c r="AB663" i="1"/>
  <c r="AB664" i="1"/>
  <c r="AB665" i="1"/>
  <c r="AB666" i="1"/>
  <c r="AB667" i="1"/>
  <c r="AB668" i="1"/>
  <c r="AB669" i="1"/>
  <c r="AB670" i="1"/>
  <c r="AB671" i="1"/>
  <c r="AB672" i="1"/>
  <c r="AB673" i="1"/>
  <c r="AB674" i="1"/>
  <c r="AB675" i="1"/>
  <c r="AB676" i="1"/>
  <c r="AB677" i="1"/>
  <c r="AB678" i="1"/>
  <c r="AB679" i="1"/>
  <c r="AB680" i="1"/>
  <c r="AB681" i="1"/>
  <c r="AB682" i="1"/>
  <c r="AB683" i="1"/>
  <c r="AB684" i="1"/>
  <c r="AB685" i="1"/>
  <c r="AB686" i="1"/>
  <c r="AB687" i="1"/>
  <c r="AB688" i="1"/>
  <c r="AB689" i="1"/>
  <c r="AB690" i="1"/>
  <c r="AB691" i="1"/>
  <c r="AB692" i="1"/>
  <c r="AB693" i="1"/>
  <c r="AB694" i="1"/>
  <c r="AB695" i="1"/>
  <c r="AB696" i="1"/>
  <c r="AB697" i="1"/>
  <c r="AB698" i="1"/>
  <c r="AB699" i="1"/>
  <c r="AB700" i="1"/>
  <c r="AB701" i="1"/>
  <c r="AB702" i="1"/>
  <c r="AB703" i="1"/>
  <c r="AB704" i="1"/>
  <c r="AB705" i="1"/>
  <c r="AB706" i="1"/>
  <c r="AB707" i="1"/>
  <c r="AB708" i="1"/>
  <c r="AB709" i="1"/>
  <c r="AB710" i="1"/>
  <c r="AB711" i="1"/>
  <c r="AB712" i="1"/>
  <c r="AB713" i="1"/>
  <c r="AB714" i="1"/>
  <c r="AB715" i="1"/>
  <c r="AB716" i="1"/>
  <c r="AB717" i="1"/>
  <c r="AB718" i="1"/>
  <c r="AB719" i="1"/>
  <c r="AB720" i="1"/>
  <c r="AB721" i="1"/>
  <c r="AB722" i="1"/>
  <c r="AB723" i="1"/>
  <c r="AB724" i="1"/>
  <c r="AB725" i="1"/>
  <c r="AB726" i="1"/>
  <c r="AB727" i="1"/>
  <c r="AB728" i="1"/>
  <c r="AB729" i="1"/>
  <c r="AB730" i="1"/>
  <c r="AB731" i="1"/>
  <c r="AB732" i="1"/>
  <c r="AB733" i="1"/>
  <c r="AB734" i="1"/>
  <c r="AB735" i="1"/>
  <c r="AB736" i="1"/>
  <c r="AB737" i="1"/>
  <c r="AB738" i="1"/>
  <c r="AB739" i="1"/>
  <c r="AB740" i="1"/>
  <c r="AB741" i="1"/>
  <c r="AB742" i="1"/>
  <c r="AB743" i="1"/>
  <c r="AB744" i="1"/>
  <c r="AB745" i="1"/>
  <c r="AB746" i="1"/>
  <c r="AB747" i="1"/>
  <c r="AB748" i="1"/>
  <c r="AB749" i="1"/>
  <c r="AB750" i="1"/>
  <c r="AB751" i="1"/>
  <c r="AB752" i="1"/>
  <c r="AB753" i="1"/>
  <c r="AB754" i="1"/>
  <c r="AB755" i="1"/>
  <c r="AB756" i="1"/>
  <c r="AB757" i="1"/>
  <c r="AB758" i="1"/>
  <c r="AB759" i="1"/>
  <c r="AB760" i="1"/>
  <c r="AB761" i="1"/>
  <c r="AB762" i="1"/>
  <c r="AB763" i="1"/>
  <c r="AB764" i="1"/>
  <c r="AB765" i="1"/>
  <c r="AB766" i="1"/>
  <c r="AB767" i="1"/>
  <c r="AB768" i="1"/>
  <c r="AB769" i="1"/>
  <c r="AB770" i="1"/>
  <c r="AB771" i="1"/>
  <c r="AB772" i="1"/>
  <c r="AB773" i="1"/>
  <c r="AB774" i="1"/>
  <c r="AB775" i="1"/>
  <c r="AB776" i="1"/>
  <c r="AB777" i="1"/>
  <c r="AB778" i="1"/>
  <c r="AB779" i="1"/>
  <c r="AB780" i="1"/>
  <c r="AB781" i="1"/>
  <c r="AB782" i="1"/>
  <c r="AB783" i="1"/>
  <c r="AB784" i="1"/>
  <c r="AB785" i="1"/>
  <c r="AB786" i="1"/>
  <c r="AB787" i="1"/>
  <c r="AB788" i="1"/>
  <c r="AB789" i="1"/>
  <c r="AB790" i="1"/>
  <c r="AB791" i="1"/>
  <c r="AB792" i="1"/>
  <c r="AB793" i="1"/>
  <c r="AB794" i="1"/>
  <c r="AB795" i="1"/>
  <c r="AB796" i="1"/>
  <c r="AB797" i="1"/>
  <c r="AB798" i="1"/>
  <c r="AB799" i="1"/>
  <c r="AB800" i="1"/>
  <c r="AB801" i="1"/>
  <c r="AB802" i="1"/>
  <c r="AB803" i="1"/>
  <c r="AB804" i="1"/>
  <c r="AB805" i="1"/>
  <c r="AB806" i="1"/>
  <c r="AB807" i="1"/>
  <c r="AB808" i="1"/>
  <c r="AB809" i="1"/>
  <c r="AB810" i="1"/>
  <c r="AB811" i="1"/>
  <c r="AB812" i="1"/>
  <c r="AB813" i="1"/>
  <c r="AB814" i="1"/>
  <c r="AB815" i="1"/>
  <c r="AB816" i="1"/>
  <c r="AB817" i="1"/>
  <c r="AB818" i="1"/>
  <c r="AB819" i="1"/>
  <c r="AB820" i="1"/>
  <c r="AB821" i="1"/>
  <c r="AB822" i="1"/>
  <c r="AB823" i="1"/>
  <c r="AB824" i="1"/>
  <c r="AB825" i="1"/>
  <c r="AB826" i="1"/>
  <c r="AB827" i="1"/>
  <c r="AB828" i="1"/>
  <c r="AB829" i="1"/>
  <c r="AB830" i="1"/>
  <c r="AB831" i="1"/>
  <c r="AB832" i="1"/>
  <c r="AB833" i="1"/>
  <c r="AB834" i="1"/>
  <c r="AB835" i="1"/>
  <c r="AB836" i="1"/>
  <c r="AB837" i="1"/>
  <c r="AB838" i="1"/>
  <c r="AB839" i="1"/>
  <c r="AB840" i="1"/>
  <c r="AB841" i="1"/>
  <c r="AB842" i="1"/>
  <c r="AB843" i="1"/>
  <c r="AB844" i="1"/>
  <c r="AB845" i="1"/>
  <c r="AB846" i="1"/>
  <c r="AB847" i="1"/>
  <c r="AB848" i="1"/>
  <c r="AB849" i="1"/>
  <c r="AB850" i="1"/>
  <c r="AB851" i="1"/>
  <c r="AB852" i="1"/>
  <c r="AB853" i="1"/>
  <c r="AB854" i="1"/>
  <c r="AB855" i="1"/>
  <c r="AB856" i="1"/>
  <c r="AB857" i="1"/>
  <c r="AB858" i="1"/>
  <c r="AB859" i="1"/>
  <c r="AB860" i="1"/>
  <c r="AB861" i="1"/>
  <c r="AB862" i="1"/>
  <c r="AB863" i="1"/>
  <c r="AB864" i="1"/>
  <c r="AB865" i="1"/>
  <c r="AB866" i="1"/>
  <c r="AB867" i="1"/>
  <c r="AB868" i="1"/>
  <c r="AB869" i="1"/>
  <c r="AB870" i="1"/>
  <c r="AB871" i="1"/>
  <c r="AB872" i="1"/>
  <c r="AB873" i="1"/>
  <c r="AB874" i="1"/>
  <c r="AB875" i="1"/>
  <c r="AB876" i="1"/>
  <c r="AB877" i="1"/>
  <c r="AB878" i="1"/>
  <c r="AB879" i="1"/>
  <c r="AB880" i="1"/>
  <c r="AB881" i="1"/>
  <c r="AB882" i="1"/>
  <c r="AB883" i="1"/>
  <c r="AB884" i="1"/>
  <c r="AB885" i="1"/>
  <c r="AB886" i="1"/>
  <c r="AB887" i="1"/>
  <c r="AB888" i="1"/>
  <c r="AB889" i="1"/>
  <c r="AB890" i="1"/>
  <c r="AB891" i="1"/>
  <c r="AB892" i="1"/>
  <c r="AB893" i="1"/>
  <c r="AB894" i="1"/>
  <c r="AB895" i="1"/>
  <c r="AB896" i="1"/>
  <c r="AB897" i="1"/>
  <c r="AB898" i="1"/>
  <c r="AB899" i="1"/>
  <c r="AB900" i="1"/>
  <c r="AB901" i="1"/>
  <c r="AB902" i="1"/>
  <c r="AB903" i="1"/>
  <c r="AB904" i="1"/>
  <c r="AB905" i="1"/>
  <c r="AB906" i="1"/>
  <c r="AB907" i="1"/>
  <c r="AB908" i="1"/>
  <c r="AB909" i="1"/>
  <c r="AB910" i="1"/>
  <c r="AB911" i="1"/>
  <c r="AB912" i="1"/>
  <c r="AB913" i="1"/>
  <c r="AB914" i="1"/>
  <c r="AB915" i="1"/>
  <c r="AB916" i="1"/>
  <c r="AB917" i="1"/>
  <c r="AB918" i="1"/>
  <c r="AB919" i="1"/>
  <c r="AB920" i="1"/>
  <c r="AB921" i="1"/>
  <c r="AB922" i="1"/>
  <c r="AB923" i="1"/>
  <c r="AB924" i="1"/>
  <c r="AB925" i="1"/>
  <c r="AB926" i="1"/>
  <c r="AB927" i="1"/>
  <c r="AB928" i="1"/>
  <c r="AB929" i="1"/>
  <c r="AB930" i="1"/>
  <c r="AB931" i="1"/>
  <c r="AB932" i="1"/>
  <c r="AB933" i="1"/>
  <c r="AB934" i="1"/>
  <c r="AB935" i="1"/>
  <c r="AB936" i="1"/>
  <c r="AB937" i="1"/>
  <c r="AB938" i="1"/>
  <c r="AB939" i="1"/>
  <c r="AB940" i="1"/>
  <c r="AB941" i="1"/>
  <c r="AB942" i="1"/>
  <c r="AB943" i="1"/>
  <c r="AB944" i="1"/>
  <c r="AB945" i="1"/>
  <c r="AB946" i="1"/>
  <c r="AB947" i="1"/>
  <c r="AB948" i="1"/>
  <c r="AB949" i="1"/>
  <c r="AB950" i="1"/>
  <c r="AB951" i="1"/>
  <c r="AB952" i="1"/>
  <c r="AB953" i="1"/>
  <c r="AB954" i="1"/>
  <c r="AB955" i="1"/>
  <c r="AB956" i="1"/>
  <c r="AB957" i="1"/>
  <c r="AB958" i="1"/>
  <c r="AB959" i="1"/>
  <c r="AB960" i="1"/>
  <c r="AB961" i="1"/>
  <c r="AB962" i="1"/>
  <c r="AB963" i="1"/>
  <c r="AB964" i="1"/>
  <c r="AB965" i="1"/>
  <c r="AB966" i="1"/>
  <c r="AB967" i="1"/>
  <c r="AB968" i="1"/>
  <c r="AB969" i="1"/>
  <c r="AB970" i="1"/>
  <c r="AB971" i="1"/>
  <c r="AB972" i="1"/>
  <c r="AB973" i="1"/>
  <c r="AB974" i="1"/>
  <c r="AB975" i="1"/>
  <c r="AB976" i="1"/>
  <c r="AB977" i="1"/>
  <c r="AB978" i="1"/>
  <c r="AB979" i="1"/>
  <c r="AB980" i="1"/>
  <c r="AB981" i="1"/>
  <c r="AB982" i="1"/>
  <c r="AB983" i="1"/>
  <c r="AB984" i="1"/>
  <c r="AB985" i="1"/>
  <c r="AB986" i="1"/>
  <c r="AB987" i="1"/>
  <c r="AB988" i="1"/>
  <c r="AB989" i="1"/>
  <c r="AB990" i="1"/>
  <c r="AB991" i="1"/>
  <c r="AB992" i="1"/>
  <c r="AB993" i="1"/>
  <c r="AB994" i="1"/>
  <c r="AB995" i="1"/>
  <c r="AB996" i="1"/>
  <c r="AB997" i="1"/>
  <c r="AB998" i="1"/>
  <c r="AB999" i="1"/>
  <c r="AB1000" i="1"/>
  <c r="AB1001" i="1"/>
  <c r="AB1002" i="1"/>
  <c r="AB1003" i="1"/>
  <c r="AB1004" i="1"/>
  <c r="AB1005" i="1"/>
  <c r="AB1006" i="1"/>
  <c r="AB1007" i="1"/>
  <c r="AB1008" i="1"/>
  <c r="AB1009" i="1"/>
  <c r="AB1010" i="1"/>
  <c r="AB1011" i="1"/>
  <c r="AB1012" i="1"/>
  <c r="AB1013" i="1"/>
  <c r="AB1014" i="1"/>
  <c r="AB1015" i="1"/>
  <c r="AB1016" i="1"/>
  <c r="AB1017" i="1"/>
  <c r="AB1018" i="1"/>
  <c r="AB1019" i="1"/>
  <c r="AB1020" i="1"/>
  <c r="AB1021" i="1"/>
  <c r="AB1022" i="1"/>
  <c r="AB1023" i="1"/>
  <c r="AB1024" i="1"/>
  <c r="AB1025" i="1"/>
  <c r="AB1026" i="1"/>
  <c r="AB1027" i="1"/>
  <c r="AB1028" i="1"/>
  <c r="AB1029" i="1"/>
  <c r="AB1030" i="1"/>
  <c r="AB1031" i="1"/>
  <c r="AB1032" i="1"/>
  <c r="AB1033" i="1"/>
  <c r="AB1034" i="1"/>
  <c r="AB1035" i="1"/>
  <c r="AB1036" i="1"/>
  <c r="AB1037" i="1"/>
  <c r="AB1038" i="1"/>
  <c r="AB1039" i="1"/>
  <c r="AB1040" i="1"/>
  <c r="AB1041" i="1"/>
  <c r="AB1042" i="1"/>
  <c r="AB1043" i="1"/>
  <c r="AB1044" i="1"/>
  <c r="AB1045" i="1"/>
  <c r="AB1046" i="1"/>
  <c r="AB1047" i="1"/>
  <c r="AB1048" i="1"/>
  <c r="AB1049" i="1"/>
  <c r="AB1050" i="1"/>
  <c r="AB1051" i="1"/>
  <c r="AB1052" i="1"/>
  <c r="AB1053" i="1"/>
  <c r="AB1054" i="1"/>
  <c r="AB1055" i="1"/>
  <c r="AB1056" i="1"/>
  <c r="AB1057" i="1"/>
  <c r="AB1058" i="1"/>
  <c r="AB1059" i="1"/>
  <c r="AB1060" i="1"/>
  <c r="AB1061" i="1"/>
  <c r="AB1062" i="1"/>
  <c r="AB1063" i="1"/>
  <c r="AB1064" i="1"/>
  <c r="AB1065" i="1"/>
  <c r="AB1066" i="1"/>
  <c r="AB1067" i="1"/>
  <c r="AB1068" i="1"/>
  <c r="AB1069" i="1"/>
  <c r="AB1070" i="1"/>
  <c r="AB1071" i="1"/>
  <c r="AB1072" i="1"/>
  <c r="AB1073" i="1"/>
  <c r="AB1074" i="1"/>
  <c r="AB1075" i="1"/>
  <c r="AB1076" i="1"/>
  <c r="AB1077" i="1"/>
  <c r="AB1078" i="1"/>
  <c r="AB1079" i="1"/>
  <c r="AB1080" i="1"/>
  <c r="AB1081" i="1"/>
  <c r="AB1082" i="1"/>
  <c r="AB1083" i="1"/>
  <c r="AB1084" i="1"/>
  <c r="AB1085" i="1"/>
  <c r="AB1086" i="1"/>
  <c r="AB1087" i="1"/>
  <c r="AB1088" i="1"/>
  <c r="AB1089" i="1"/>
  <c r="AB1090" i="1"/>
  <c r="AB1091" i="1"/>
  <c r="AB1092" i="1"/>
  <c r="AB1093" i="1"/>
  <c r="AB1094" i="1"/>
  <c r="AB1095" i="1"/>
  <c r="AB1096" i="1"/>
  <c r="AB1097" i="1"/>
  <c r="AB1098" i="1"/>
  <c r="AB1099" i="1"/>
  <c r="AB1100" i="1"/>
  <c r="AB1101" i="1"/>
  <c r="AB1102" i="1"/>
  <c r="AB1103" i="1"/>
  <c r="AB1104" i="1"/>
  <c r="AB1105" i="1"/>
  <c r="AB1106" i="1"/>
  <c r="AB1107" i="1"/>
  <c r="AB1108" i="1"/>
  <c r="AB1109" i="1"/>
  <c r="AB1110" i="1"/>
  <c r="AB1111" i="1"/>
  <c r="AB1112" i="1"/>
  <c r="AB1113" i="1"/>
  <c r="AB1114" i="1"/>
  <c r="AB1115" i="1"/>
  <c r="AB1116" i="1"/>
  <c r="AB1117" i="1"/>
  <c r="AB1118" i="1"/>
  <c r="AB1119" i="1"/>
  <c r="AB1120" i="1"/>
  <c r="AB1121" i="1"/>
  <c r="AB1122" i="1"/>
  <c r="AB1123" i="1"/>
  <c r="AB1124" i="1"/>
  <c r="AB1125" i="1"/>
  <c r="AB1126" i="1"/>
  <c r="AB1127" i="1"/>
  <c r="AB1128" i="1"/>
  <c r="AB1129" i="1"/>
  <c r="AB1130" i="1"/>
  <c r="AB1131" i="1"/>
  <c r="AB1132" i="1"/>
  <c r="AB1133" i="1"/>
  <c r="AB1134" i="1"/>
  <c r="AB1135" i="1"/>
  <c r="AB1136" i="1"/>
  <c r="AB1137" i="1"/>
  <c r="AB1138" i="1"/>
  <c r="AB1139" i="1"/>
  <c r="AB1140" i="1"/>
  <c r="AB1141" i="1"/>
  <c r="AB1142" i="1"/>
  <c r="AB1143" i="1"/>
  <c r="AB1144" i="1"/>
  <c r="AB1145" i="1"/>
  <c r="AB1146" i="1"/>
  <c r="AB1147" i="1"/>
  <c r="AB1148" i="1"/>
  <c r="AB1149" i="1"/>
  <c r="AB1150" i="1"/>
  <c r="AB1151" i="1"/>
  <c r="AB1152" i="1"/>
  <c r="AB1153" i="1"/>
  <c r="AB1154" i="1"/>
  <c r="AB1155" i="1"/>
  <c r="AB1156" i="1"/>
  <c r="AB1157" i="1"/>
  <c r="AB1158" i="1"/>
  <c r="AB1159" i="1"/>
  <c r="AB1160" i="1"/>
  <c r="AB1161" i="1"/>
  <c r="AB1162" i="1"/>
  <c r="AB1163" i="1"/>
  <c r="AB1164" i="1"/>
  <c r="AB1165" i="1"/>
  <c r="AB1166" i="1"/>
  <c r="AB1167" i="1"/>
  <c r="AB1168" i="1"/>
  <c r="AB1169" i="1"/>
  <c r="AB1170" i="1"/>
  <c r="AB1171" i="1"/>
  <c r="AB1172" i="1"/>
  <c r="AB1173" i="1"/>
  <c r="AB1174" i="1"/>
  <c r="AB1175" i="1"/>
  <c r="AB1176" i="1"/>
  <c r="AB1177" i="1"/>
  <c r="AB1178" i="1"/>
  <c r="AB1179" i="1"/>
  <c r="AB1180" i="1"/>
  <c r="AB1181" i="1"/>
  <c r="AB1182" i="1"/>
  <c r="AB1183" i="1"/>
  <c r="AB1184" i="1"/>
  <c r="AB1185" i="1"/>
  <c r="AB1186" i="1"/>
  <c r="AB1187" i="1"/>
  <c r="AB1188" i="1"/>
  <c r="AB1189" i="1"/>
  <c r="AB1190" i="1"/>
  <c r="AB1191" i="1"/>
  <c r="AB1192" i="1"/>
  <c r="AB1193" i="1"/>
  <c r="AB1194" i="1"/>
  <c r="AB1195" i="1"/>
  <c r="AB1196" i="1"/>
  <c r="AB1197" i="1"/>
  <c r="AB1198" i="1"/>
  <c r="AB1199" i="1"/>
  <c r="AB1200" i="1"/>
  <c r="AB1201" i="1"/>
  <c r="AB1202" i="1"/>
  <c r="AB1203" i="1"/>
  <c r="AB1204" i="1"/>
  <c r="AB1205" i="1"/>
  <c r="AB1206" i="1"/>
  <c r="AB1207" i="1"/>
  <c r="AB1208" i="1"/>
  <c r="AB1209" i="1"/>
  <c r="AB1210" i="1"/>
  <c r="AB1211" i="1"/>
  <c r="AB1212" i="1"/>
  <c r="AB1213" i="1"/>
  <c r="AB1214" i="1"/>
  <c r="AB1215" i="1"/>
  <c r="AB1216" i="1"/>
  <c r="AB1217" i="1"/>
  <c r="AB1218" i="1"/>
  <c r="AB1219" i="1"/>
  <c r="AB1220" i="1"/>
  <c r="AB1221" i="1"/>
  <c r="AB1222" i="1"/>
  <c r="AB1223" i="1"/>
  <c r="AB1224" i="1"/>
  <c r="AB1225" i="1"/>
  <c r="AB1226" i="1"/>
  <c r="AB1227" i="1"/>
  <c r="AB1228" i="1"/>
  <c r="AB1229" i="1"/>
  <c r="AB1230" i="1"/>
  <c r="AB1231" i="1"/>
  <c r="AB1232" i="1"/>
  <c r="AB1233" i="1"/>
  <c r="AB1234" i="1"/>
  <c r="AB1235" i="1"/>
  <c r="AB1236" i="1"/>
  <c r="AB1237" i="1"/>
  <c r="AB1238" i="1"/>
  <c r="AB1239" i="1"/>
  <c r="AB1240" i="1"/>
  <c r="AB1241" i="1"/>
  <c r="AB1242" i="1"/>
  <c r="AB1243" i="1"/>
  <c r="AB1244" i="1"/>
  <c r="AB1245" i="1"/>
  <c r="AB1246" i="1"/>
  <c r="AB1247" i="1"/>
  <c r="AB1248" i="1"/>
  <c r="AB1249" i="1"/>
  <c r="AB1250" i="1"/>
  <c r="AB1251" i="1"/>
  <c r="AB1252" i="1"/>
  <c r="AB1253" i="1"/>
  <c r="AB1254" i="1"/>
  <c r="AB1255" i="1"/>
  <c r="AB1256" i="1"/>
  <c r="AB1257" i="1"/>
  <c r="AB1258" i="1"/>
  <c r="AB1259" i="1"/>
  <c r="AB1260" i="1"/>
  <c r="AB1261" i="1"/>
  <c r="AB1262" i="1"/>
  <c r="AB1263" i="1"/>
  <c r="AB1264" i="1"/>
  <c r="AB1265" i="1"/>
  <c r="AB1266" i="1"/>
  <c r="AB1267" i="1"/>
  <c r="AB1268" i="1"/>
  <c r="AB1269" i="1"/>
  <c r="AB1270" i="1"/>
  <c r="AB1271" i="1"/>
  <c r="AB1272" i="1"/>
  <c r="AB1273" i="1"/>
  <c r="AB1274" i="1"/>
  <c r="AB1275" i="1"/>
  <c r="AB1276" i="1"/>
  <c r="AB1277" i="1"/>
  <c r="AB1278" i="1"/>
  <c r="AB1279" i="1"/>
  <c r="AB1280" i="1"/>
  <c r="AB1281" i="1"/>
  <c r="AB1282" i="1"/>
  <c r="AB1283" i="1"/>
  <c r="AB1284" i="1"/>
  <c r="AB1285" i="1"/>
  <c r="AB1286" i="1"/>
  <c r="AB1287" i="1"/>
  <c r="AB1288" i="1"/>
  <c r="AB1289" i="1"/>
  <c r="AB1290" i="1"/>
  <c r="AB1291" i="1"/>
  <c r="AB1292" i="1"/>
  <c r="AB1293" i="1"/>
  <c r="AB1294" i="1"/>
  <c r="AB1295" i="1"/>
  <c r="AB1296" i="1"/>
  <c r="AB1297" i="1"/>
  <c r="AB1298" i="1"/>
  <c r="AB1299" i="1"/>
  <c r="AB1300" i="1"/>
  <c r="AB1301" i="1"/>
  <c r="AB1302" i="1"/>
  <c r="AB1303" i="1"/>
  <c r="AB1304" i="1"/>
  <c r="AB1305" i="1"/>
  <c r="AB1306" i="1"/>
  <c r="AB1307" i="1"/>
  <c r="AB1308" i="1"/>
  <c r="AB1309" i="1"/>
  <c r="AB1310" i="1"/>
  <c r="AB1311" i="1"/>
  <c r="AB1312" i="1"/>
  <c r="AB1313" i="1"/>
  <c r="AB1314" i="1"/>
  <c r="AB1315" i="1"/>
  <c r="AB1316" i="1"/>
  <c r="AB1317" i="1"/>
  <c r="AB1318" i="1"/>
  <c r="AB1319" i="1"/>
  <c r="AB1320" i="1"/>
  <c r="AB1321" i="1"/>
  <c r="AB1322" i="1"/>
  <c r="AB1323" i="1"/>
  <c r="AB1324" i="1"/>
  <c r="AB1325" i="1"/>
  <c r="AB1326" i="1"/>
  <c r="AB1327" i="1"/>
  <c r="AB1328" i="1"/>
  <c r="AB1329" i="1"/>
  <c r="AB1330" i="1"/>
  <c r="AB1331" i="1"/>
  <c r="AB1332" i="1"/>
  <c r="AB1333" i="1"/>
  <c r="AB1334" i="1"/>
  <c r="AB1335" i="1"/>
  <c r="AB1336" i="1"/>
  <c r="AB1337" i="1"/>
  <c r="AB1338" i="1"/>
  <c r="AB1339" i="1"/>
  <c r="AB1340" i="1"/>
  <c r="AB1341" i="1"/>
  <c r="AB1342" i="1"/>
  <c r="AB1343" i="1"/>
  <c r="AB1344" i="1"/>
  <c r="AB1345" i="1"/>
  <c r="AB1346" i="1"/>
  <c r="AB1347" i="1"/>
  <c r="AB1348" i="1"/>
  <c r="AB1349" i="1"/>
  <c r="AB1350" i="1"/>
  <c r="AB1351" i="1"/>
  <c r="AB1352" i="1"/>
  <c r="AB1353" i="1"/>
  <c r="AB1354" i="1"/>
  <c r="AB1355" i="1"/>
  <c r="AB1356" i="1"/>
  <c r="AB1357" i="1"/>
  <c r="AB1358" i="1"/>
  <c r="AB1359" i="1"/>
  <c r="AB1360" i="1"/>
  <c r="AB1361" i="1"/>
  <c r="AB1362" i="1"/>
  <c r="AB1363" i="1"/>
  <c r="AB1364" i="1"/>
  <c r="AB1365" i="1"/>
  <c r="AB1366" i="1"/>
  <c r="AB1367" i="1"/>
  <c r="AB1368" i="1"/>
  <c r="AB1369" i="1"/>
  <c r="AB1370" i="1"/>
  <c r="AB1371" i="1"/>
  <c r="AB1372" i="1"/>
  <c r="AB1373" i="1"/>
  <c r="AB1374" i="1"/>
  <c r="AB1375" i="1"/>
  <c r="AB1376" i="1"/>
  <c r="AB1377" i="1"/>
  <c r="AB1378" i="1"/>
  <c r="AB1379" i="1"/>
  <c r="AB1380" i="1"/>
  <c r="AB1381" i="1"/>
  <c r="AB1382" i="1"/>
  <c r="AB1383" i="1"/>
  <c r="AB1384" i="1"/>
  <c r="AB1385" i="1"/>
  <c r="AB1386" i="1"/>
  <c r="AB1387" i="1"/>
  <c r="AB1388" i="1"/>
  <c r="AB1389" i="1"/>
  <c r="AB1390" i="1"/>
  <c r="AB1391" i="1"/>
  <c r="AB1392" i="1"/>
  <c r="AB1393" i="1"/>
  <c r="AB1394" i="1"/>
  <c r="AB1395" i="1"/>
  <c r="AB1396" i="1"/>
  <c r="AB1397" i="1"/>
  <c r="AB1398" i="1"/>
  <c r="AB1399" i="1"/>
  <c r="AB1400" i="1"/>
  <c r="AB1401" i="1"/>
  <c r="AB1402" i="1"/>
  <c r="AB1403" i="1"/>
  <c r="AB1404" i="1"/>
  <c r="AB1405" i="1"/>
  <c r="AB1406" i="1"/>
  <c r="AB1407" i="1"/>
  <c r="AB1408" i="1"/>
  <c r="AB1409" i="1"/>
  <c r="AB1410" i="1"/>
  <c r="AB1411" i="1"/>
  <c r="AB1412" i="1"/>
  <c r="AB1413" i="1"/>
  <c r="AB1414" i="1"/>
  <c r="AB1415" i="1"/>
  <c r="AB1416" i="1"/>
  <c r="AB1417" i="1"/>
  <c r="AB1418" i="1"/>
  <c r="AB1419" i="1"/>
  <c r="AB1420" i="1"/>
  <c r="AB1421" i="1"/>
  <c r="AB1422" i="1"/>
  <c r="AB1423" i="1"/>
  <c r="AB1424" i="1"/>
  <c r="AB1425" i="1"/>
  <c r="AB1426" i="1"/>
  <c r="AB1427" i="1"/>
  <c r="AB1428" i="1"/>
  <c r="AB1429" i="1"/>
  <c r="AB1430" i="1"/>
  <c r="AB1431" i="1"/>
  <c r="AB1432" i="1"/>
  <c r="AB1433" i="1"/>
  <c r="AB1434" i="1"/>
  <c r="AB1435" i="1"/>
  <c r="AB1436" i="1"/>
  <c r="AB1437" i="1"/>
  <c r="AB1438" i="1"/>
  <c r="AB1439" i="1"/>
  <c r="AB1440" i="1"/>
  <c r="AB1441" i="1"/>
  <c r="AB1442" i="1"/>
  <c r="AB1443" i="1"/>
  <c r="AB1444" i="1"/>
  <c r="AB1445" i="1"/>
  <c r="AB1446" i="1"/>
  <c r="AB1447" i="1"/>
  <c r="AB1448" i="1"/>
  <c r="AB1449" i="1"/>
  <c r="AB1450" i="1"/>
  <c r="AB1451" i="1"/>
  <c r="AB1452" i="1"/>
  <c r="AB1453" i="1"/>
  <c r="AB1454" i="1"/>
  <c r="AB1455" i="1"/>
  <c r="AB1456" i="1"/>
  <c r="AB1457" i="1"/>
  <c r="AB1458" i="1"/>
  <c r="AB1459" i="1"/>
  <c r="AB1460" i="1"/>
  <c r="AB1461" i="1"/>
  <c r="AB1462" i="1"/>
  <c r="AB1463" i="1"/>
  <c r="AB1464" i="1"/>
  <c r="AB1465" i="1"/>
  <c r="AB1466" i="1"/>
  <c r="AB1467" i="1"/>
  <c r="AB1468" i="1"/>
  <c r="AB1469" i="1"/>
  <c r="AB1470" i="1"/>
  <c r="AB1471" i="1"/>
  <c r="AB1472" i="1"/>
  <c r="AB1473" i="1"/>
  <c r="AB1474" i="1"/>
  <c r="AB1475" i="1"/>
  <c r="AB1476" i="1"/>
  <c r="AB1477" i="1"/>
  <c r="AB1478" i="1"/>
  <c r="AB1479" i="1"/>
  <c r="AB1480" i="1"/>
  <c r="AB1481" i="1"/>
  <c r="AB1482" i="1"/>
  <c r="AB1483" i="1"/>
  <c r="AB1484" i="1"/>
  <c r="AB1485" i="1"/>
  <c r="AB1486" i="1"/>
  <c r="AB1487" i="1"/>
  <c r="AB1488" i="1"/>
  <c r="AB1489" i="1"/>
  <c r="AB1490" i="1"/>
  <c r="AB1491" i="1"/>
  <c r="AB1492" i="1"/>
  <c r="AB1493" i="1"/>
  <c r="AB1494" i="1"/>
  <c r="AB1495" i="1"/>
  <c r="AB1496" i="1"/>
  <c r="AB1497" i="1"/>
  <c r="AB1498" i="1"/>
  <c r="AB1499" i="1"/>
  <c r="AB1500" i="1"/>
  <c r="AB1501" i="1"/>
  <c r="AB1502" i="1"/>
  <c r="AB1503" i="1"/>
  <c r="AB1504" i="1"/>
  <c r="AB1505" i="1"/>
  <c r="AB1506" i="1"/>
  <c r="AB1507" i="1"/>
  <c r="AB1508" i="1"/>
  <c r="AB1509" i="1"/>
  <c r="AB1510" i="1"/>
  <c r="AB1511" i="1"/>
  <c r="AB1512" i="1"/>
  <c r="AB1513" i="1"/>
  <c r="AB1514" i="1"/>
  <c r="AB1515" i="1"/>
  <c r="AB1516" i="1"/>
  <c r="AB1517" i="1"/>
  <c r="AB1518" i="1"/>
  <c r="AB1519" i="1"/>
  <c r="AB1520" i="1"/>
  <c r="AB1521" i="1"/>
  <c r="AB1522" i="1"/>
  <c r="AB1523" i="1"/>
  <c r="AB1524" i="1"/>
  <c r="AB1525" i="1"/>
  <c r="AB1526" i="1"/>
  <c r="AB1527" i="1"/>
  <c r="AB1528" i="1"/>
  <c r="AB1529" i="1"/>
  <c r="AB1530" i="1"/>
  <c r="AB1531" i="1"/>
  <c r="AB1532" i="1"/>
  <c r="AB1533" i="1"/>
  <c r="AB1534" i="1"/>
  <c r="AB1535" i="1"/>
  <c r="AB1536" i="1"/>
  <c r="AB1537" i="1"/>
  <c r="AB1538" i="1"/>
  <c r="AB1539" i="1"/>
  <c r="AB1540" i="1"/>
  <c r="AB1541" i="1"/>
  <c r="AB1542" i="1"/>
  <c r="AB1543" i="1"/>
  <c r="AB1544" i="1"/>
  <c r="AB1545" i="1"/>
  <c r="AB1546" i="1"/>
  <c r="AB1547" i="1"/>
  <c r="AB1548" i="1"/>
  <c r="AB1549" i="1"/>
  <c r="AB1550" i="1"/>
  <c r="AB1551" i="1"/>
  <c r="AB1552" i="1"/>
  <c r="AB1553" i="1"/>
  <c r="AB1554" i="1"/>
  <c r="AB1555" i="1"/>
  <c r="AB1556" i="1"/>
  <c r="AB1557" i="1"/>
  <c r="AB1558" i="1"/>
  <c r="AB1559" i="1"/>
  <c r="AB1560" i="1"/>
  <c r="AB1561" i="1"/>
  <c r="AB1562" i="1"/>
  <c r="AB1563" i="1"/>
  <c r="AB1564" i="1"/>
  <c r="AB1565" i="1"/>
  <c r="AB1566" i="1"/>
  <c r="AB1567" i="1"/>
  <c r="AB1568" i="1"/>
  <c r="AB1569" i="1"/>
  <c r="AB1570" i="1"/>
  <c r="AB1571" i="1"/>
  <c r="AB1572" i="1"/>
  <c r="AB1573" i="1"/>
  <c r="AB1574" i="1"/>
  <c r="AB1575" i="1"/>
  <c r="AB1576" i="1"/>
  <c r="AB1577" i="1"/>
  <c r="AB1578" i="1"/>
  <c r="AB1579" i="1"/>
  <c r="AB1580" i="1"/>
  <c r="AB1581" i="1"/>
  <c r="AB1582" i="1"/>
  <c r="AB1583" i="1"/>
  <c r="AB1584" i="1"/>
  <c r="AB1585" i="1"/>
  <c r="AB1586" i="1"/>
  <c r="AB1587" i="1"/>
  <c r="AB1588" i="1"/>
  <c r="AB1589" i="1"/>
  <c r="AB1590" i="1"/>
  <c r="AB1591" i="1"/>
  <c r="AB1592" i="1"/>
  <c r="AB1593" i="1"/>
  <c r="AB1594" i="1"/>
  <c r="AB1595" i="1"/>
  <c r="AB1596" i="1"/>
  <c r="AB1597" i="1"/>
  <c r="AB1598" i="1"/>
  <c r="AB1599" i="1"/>
  <c r="AB1600" i="1"/>
  <c r="AB1601" i="1"/>
  <c r="AB1602" i="1"/>
  <c r="AB1603" i="1"/>
  <c r="AB1604" i="1"/>
  <c r="AB1605" i="1"/>
  <c r="AB1606" i="1"/>
  <c r="AB1607" i="1"/>
  <c r="AB1608" i="1"/>
  <c r="AB1609" i="1"/>
  <c r="AB1610" i="1"/>
  <c r="AB1611" i="1"/>
  <c r="AB1612" i="1"/>
  <c r="AB1613" i="1"/>
  <c r="AB1614" i="1"/>
  <c r="AB1615" i="1"/>
  <c r="AB1616" i="1"/>
  <c r="AB1617" i="1"/>
  <c r="AB1618" i="1"/>
  <c r="AB1619" i="1"/>
  <c r="AB1620" i="1"/>
  <c r="AB1621" i="1"/>
  <c r="AB1622" i="1"/>
  <c r="AB1623" i="1"/>
  <c r="AB1624" i="1"/>
  <c r="AB1625" i="1"/>
  <c r="AB1626" i="1"/>
  <c r="AB1627" i="1"/>
  <c r="AB1628" i="1"/>
  <c r="AB1629" i="1"/>
  <c r="AB1630" i="1"/>
  <c r="AB1631" i="1"/>
  <c r="AB1632" i="1"/>
  <c r="AB1633" i="1"/>
  <c r="AB1634" i="1"/>
  <c r="AB1635" i="1"/>
  <c r="AB1636" i="1"/>
  <c r="AB1637" i="1"/>
  <c r="AB1638" i="1"/>
  <c r="AB1639" i="1"/>
  <c r="AB1640" i="1"/>
  <c r="AB1641" i="1"/>
  <c r="AB1642" i="1"/>
  <c r="AB1643" i="1"/>
  <c r="AB1644" i="1"/>
  <c r="AB1645" i="1"/>
  <c r="AB1646" i="1"/>
  <c r="AB1647" i="1"/>
  <c r="AB1648" i="1"/>
  <c r="AB1649" i="1"/>
  <c r="AB1650" i="1"/>
  <c r="AB1651" i="1"/>
  <c r="AB1652" i="1"/>
  <c r="AB1653" i="1"/>
  <c r="AB1654" i="1"/>
  <c r="AB1655" i="1"/>
  <c r="AB1656" i="1"/>
  <c r="AB1657" i="1"/>
  <c r="AB1658" i="1"/>
  <c r="AB1659" i="1"/>
  <c r="AB1660" i="1"/>
  <c r="AB1661" i="1"/>
  <c r="AB1662" i="1"/>
  <c r="AB1663" i="1"/>
  <c r="AB1664" i="1"/>
  <c r="AB1665" i="1"/>
  <c r="AB1666" i="1"/>
  <c r="AB1667" i="1"/>
  <c r="AB1668" i="1"/>
  <c r="AB1669" i="1"/>
  <c r="AB1670" i="1"/>
  <c r="AB1671" i="1"/>
  <c r="AB1672" i="1"/>
  <c r="AB1673" i="1"/>
  <c r="AB1674" i="1"/>
  <c r="AB1675" i="1"/>
  <c r="AB1676" i="1"/>
  <c r="AB1677" i="1"/>
  <c r="AB1678" i="1"/>
  <c r="AB1679" i="1"/>
  <c r="AB1680" i="1"/>
  <c r="AB1681" i="1"/>
  <c r="AB1682" i="1"/>
  <c r="AB1683" i="1"/>
  <c r="AB1684" i="1"/>
  <c r="AB1685" i="1"/>
  <c r="AB1686" i="1"/>
  <c r="AB1687" i="1"/>
  <c r="AB1688" i="1"/>
  <c r="AB1689" i="1"/>
  <c r="AB1690" i="1"/>
  <c r="AB1691" i="1"/>
  <c r="AB1692" i="1"/>
  <c r="AB1693" i="1"/>
  <c r="AB1694" i="1"/>
  <c r="AB1695" i="1"/>
  <c r="AB1696" i="1"/>
  <c r="AB1697" i="1"/>
  <c r="AB1698" i="1"/>
  <c r="AB1699" i="1"/>
  <c r="AB1700" i="1"/>
  <c r="AB1701" i="1"/>
  <c r="AB1702" i="1"/>
  <c r="AB1703" i="1"/>
  <c r="AB1704" i="1"/>
  <c r="AB1705" i="1"/>
  <c r="AB1706" i="1"/>
  <c r="AB1707" i="1"/>
  <c r="AB1708" i="1"/>
  <c r="AB1709" i="1"/>
  <c r="AB1710" i="1"/>
  <c r="AB1711" i="1"/>
  <c r="AB1712" i="1"/>
  <c r="AB1713" i="1"/>
  <c r="AB1714" i="1"/>
  <c r="AB1715" i="1"/>
  <c r="AB1716" i="1"/>
  <c r="AB1717" i="1"/>
  <c r="AB1718" i="1"/>
  <c r="AB1719" i="1"/>
  <c r="AB1720" i="1"/>
  <c r="AB1721" i="1"/>
  <c r="AB1722" i="1"/>
  <c r="AB1723" i="1"/>
  <c r="AB1724" i="1"/>
  <c r="AB1725" i="1"/>
  <c r="AB1726" i="1"/>
  <c r="AB1727" i="1"/>
  <c r="AB1728" i="1"/>
  <c r="AB1729" i="1"/>
  <c r="AB1730" i="1"/>
  <c r="AB1731" i="1"/>
  <c r="AB1732" i="1"/>
  <c r="AB1733" i="1"/>
  <c r="AB1734" i="1"/>
  <c r="AB1735" i="1"/>
  <c r="AB1736" i="1"/>
  <c r="AB1737" i="1"/>
  <c r="AB1738" i="1"/>
  <c r="AB1739" i="1"/>
  <c r="AB1740" i="1"/>
  <c r="AB1741" i="1"/>
  <c r="AB1742" i="1"/>
  <c r="AB1743" i="1"/>
  <c r="AB1744" i="1"/>
  <c r="AB1745" i="1"/>
  <c r="AB1746" i="1"/>
  <c r="AB1747" i="1"/>
  <c r="AB1748" i="1"/>
  <c r="AB1749" i="1"/>
  <c r="AB1750" i="1"/>
  <c r="AB1751" i="1"/>
  <c r="AB1752" i="1"/>
  <c r="AB1753" i="1"/>
  <c r="AB1754" i="1"/>
  <c r="AB1755" i="1"/>
  <c r="AB1756" i="1"/>
  <c r="AB1757" i="1"/>
  <c r="AB1758" i="1"/>
  <c r="AB1759" i="1"/>
  <c r="AB1760" i="1"/>
  <c r="AB1761" i="1"/>
  <c r="AB1762" i="1"/>
  <c r="AB1763" i="1"/>
  <c r="AB1764" i="1"/>
  <c r="AB1765" i="1"/>
  <c r="AB1766" i="1"/>
  <c r="AB1767" i="1"/>
  <c r="AB1768" i="1"/>
  <c r="AB1769" i="1"/>
  <c r="AB1770" i="1"/>
  <c r="AB1771" i="1"/>
  <c r="AB1772" i="1"/>
  <c r="AB1773" i="1"/>
  <c r="AB1774" i="1"/>
  <c r="AB1775" i="1"/>
  <c r="AB1776" i="1"/>
  <c r="AB1777" i="1"/>
  <c r="AB1778" i="1"/>
  <c r="AB1779" i="1"/>
  <c r="AB1780" i="1"/>
  <c r="AB1781" i="1"/>
  <c r="AB1782" i="1"/>
  <c r="AB1783" i="1"/>
  <c r="AB1784" i="1"/>
  <c r="AB1785" i="1"/>
  <c r="AB1786" i="1"/>
  <c r="AB1787" i="1"/>
  <c r="AB1788" i="1"/>
  <c r="AB1789" i="1"/>
  <c r="AB1790" i="1"/>
  <c r="AB1791" i="1"/>
  <c r="AB1792" i="1"/>
  <c r="AB1793" i="1"/>
  <c r="AB1794" i="1"/>
  <c r="AB1795" i="1"/>
  <c r="AB1796" i="1"/>
  <c r="AB1797" i="1"/>
  <c r="AB1798" i="1"/>
  <c r="AB1799" i="1"/>
  <c r="AB1800" i="1"/>
  <c r="AB1801" i="1"/>
  <c r="AB1802" i="1"/>
  <c r="AB1803" i="1"/>
  <c r="AB1804" i="1"/>
  <c r="AB1805" i="1"/>
  <c r="AB1806" i="1"/>
  <c r="AB1807" i="1"/>
  <c r="AB1808" i="1"/>
  <c r="AB1809" i="1"/>
  <c r="AB1810" i="1"/>
  <c r="AB1811" i="1"/>
  <c r="AB1812" i="1"/>
  <c r="AB1813" i="1"/>
  <c r="AB1814" i="1"/>
  <c r="AB1815" i="1"/>
  <c r="AB1816" i="1"/>
  <c r="AB1817" i="1"/>
  <c r="AB1818" i="1"/>
  <c r="AB1819" i="1"/>
  <c r="AB1820" i="1"/>
  <c r="AB1821" i="1"/>
  <c r="AB1822" i="1"/>
  <c r="AB1823" i="1"/>
  <c r="AB1824" i="1"/>
  <c r="AB1825" i="1"/>
  <c r="AB1826" i="1"/>
  <c r="AB1827" i="1"/>
  <c r="AB1828" i="1"/>
  <c r="AB1829" i="1"/>
  <c r="AB1830" i="1"/>
  <c r="AB1831" i="1"/>
  <c r="AB1832" i="1"/>
  <c r="AB1833" i="1"/>
  <c r="AB1834" i="1"/>
  <c r="AB1835" i="1"/>
  <c r="AB1836" i="1"/>
  <c r="AB1837" i="1"/>
  <c r="AB1838" i="1"/>
  <c r="AB1839" i="1"/>
  <c r="AB1840" i="1"/>
  <c r="AB1841" i="1"/>
  <c r="AB1842" i="1"/>
  <c r="AB1843" i="1"/>
  <c r="AB1844" i="1"/>
  <c r="AB1845" i="1"/>
  <c r="AB1846" i="1"/>
  <c r="AB1847" i="1"/>
  <c r="AB1848" i="1"/>
  <c r="AB1849" i="1"/>
  <c r="AB1850" i="1"/>
  <c r="AB1851" i="1"/>
  <c r="AB1852" i="1"/>
  <c r="AB1853" i="1"/>
  <c r="AB1854" i="1"/>
  <c r="AB1855" i="1"/>
  <c r="AB1856" i="1"/>
  <c r="AB1857" i="1"/>
  <c r="AB1858" i="1"/>
  <c r="AB1859" i="1"/>
  <c r="AB1860" i="1"/>
  <c r="AB1861" i="1"/>
  <c r="AB1862" i="1"/>
  <c r="AB1863" i="1"/>
  <c r="AB1864" i="1"/>
  <c r="AB1865" i="1"/>
  <c r="AB1866" i="1"/>
  <c r="AB1867" i="1"/>
  <c r="AB1868" i="1"/>
  <c r="AB1869" i="1"/>
  <c r="AB1870" i="1"/>
  <c r="AB1871" i="1"/>
  <c r="AB1872" i="1"/>
  <c r="AB1873" i="1"/>
  <c r="AB1874" i="1"/>
  <c r="AB1875" i="1"/>
  <c r="AB1876" i="1"/>
  <c r="AB1877" i="1"/>
  <c r="AB1878" i="1"/>
  <c r="AB1879" i="1"/>
  <c r="AB1880" i="1"/>
  <c r="AB1882" i="1"/>
  <c r="AB1883" i="1"/>
  <c r="AB1884" i="1"/>
  <c r="AB1885" i="1"/>
  <c r="AB1886" i="1"/>
  <c r="AB1887" i="1"/>
  <c r="AB1888" i="1"/>
  <c r="AB1889" i="1"/>
  <c r="AB1890" i="1"/>
  <c r="AB1891" i="1"/>
  <c r="AB1892" i="1"/>
  <c r="AB1893" i="1"/>
  <c r="AB1894" i="1"/>
  <c r="AB1895" i="1"/>
  <c r="AB1896" i="1"/>
  <c r="AB1897" i="1"/>
  <c r="AB1898" i="1"/>
  <c r="AB1899" i="1"/>
  <c r="AB1900" i="1"/>
  <c r="AB1901" i="1"/>
  <c r="AB1902" i="1"/>
  <c r="AB1903" i="1"/>
  <c r="AB1904" i="1"/>
  <c r="AB1905" i="1"/>
  <c r="AB1906" i="1"/>
  <c r="AB1907" i="1"/>
  <c r="AB1908" i="1"/>
  <c r="AB1909" i="1"/>
  <c r="AB1910" i="1"/>
  <c r="AB1911" i="1"/>
  <c r="AB1912" i="1"/>
  <c r="AB1913" i="1"/>
  <c r="AB1914" i="1"/>
  <c r="AB1915" i="1"/>
  <c r="AB1916" i="1"/>
  <c r="AB1917" i="1"/>
  <c r="AB1918" i="1"/>
  <c r="AB1919" i="1"/>
  <c r="AB1920" i="1"/>
  <c r="AB1921" i="1"/>
  <c r="AB1922" i="1"/>
  <c r="AB1923" i="1"/>
  <c r="AB1924" i="1"/>
  <c r="AB1925" i="1"/>
  <c r="AB1926" i="1"/>
  <c r="AB1927" i="1"/>
  <c r="AB1928" i="1"/>
  <c r="AB1929" i="1"/>
  <c r="AB1930" i="1"/>
  <c r="AB1931" i="1"/>
  <c r="AB1932" i="1"/>
  <c r="AB1933" i="1"/>
  <c r="AB1934" i="1"/>
  <c r="AB1935" i="1"/>
  <c r="AB1936" i="1"/>
  <c r="AB1937" i="1"/>
  <c r="AB1938" i="1"/>
  <c r="AB1939" i="1"/>
  <c r="AB1940" i="1"/>
  <c r="AB1941" i="1"/>
  <c r="AB1942" i="1"/>
  <c r="AB1943" i="1"/>
  <c r="AB1944" i="1"/>
  <c r="AB1945" i="1"/>
  <c r="AB1946" i="1"/>
  <c r="AB1947" i="1"/>
  <c r="AB1948" i="1"/>
  <c r="AB1949" i="1"/>
  <c r="AB1950" i="1"/>
  <c r="AB1951" i="1"/>
  <c r="AB1952" i="1"/>
  <c r="AB1953" i="1"/>
  <c r="AB1954" i="1"/>
  <c r="AB1955" i="1"/>
  <c r="AB1956" i="1"/>
  <c r="AB1957" i="1"/>
  <c r="AB1958" i="1"/>
  <c r="AB1959" i="1"/>
  <c r="AB1960" i="1"/>
  <c r="AB1961" i="1"/>
  <c r="AB1962" i="1"/>
  <c r="AB1963" i="1"/>
  <c r="AB1964" i="1"/>
  <c r="AB1965" i="1"/>
  <c r="AB1966" i="1"/>
  <c r="AB1967" i="1"/>
  <c r="AB1968" i="1"/>
  <c r="AB1969" i="1"/>
  <c r="AB1970" i="1"/>
  <c r="AB1971" i="1"/>
  <c r="AB1972" i="1"/>
  <c r="AB1973" i="1"/>
  <c r="AB1974" i="1"/>
  <c r="AB1975" i="1"/>
  <c r="AB1976" i="1"/>
  <c r="AB1977" i="1"/>
  <c r="AB1978" i="1"/>
  <c r="AB1979" i="1"/>
  <c r="AB1980" i="1"/>
  <c r="AB1981" i="1"/>
  <c r="AB1982" i="1"/>
  <c r="AB1983" i="1"/>
  <c r="AB1984" i="1"/>
  <c r="AB1985" i="1"/>
  <c r="AB1986" i="1"/>
  <c r="AB1987" i="1"/>
  <c r="AB1988" i="1"/>
  <c r="AB1989" i="1"/>
  <c r="AB1990" i="1"/>
  <c r="AB1991" i="1"/>
  <c r="AB1992" i="1"/>
  <c r="AB1993" i="1"/>
  <c r="Z2" i="1"/>
  <c r="AC2" i="1" s="1"/>
  <c r="Z3" i="1"/>
  <c r="AC3" i="1" s="1"/>
  <c r="Z4" i="1"/>
  <c r="AC4" i="1" s="1"/>
  <c r="Z5" i="1"/>
  <c r="AC5" i="1" s="1"/>
  <c r="Z6" i="1"/>
  <c r="AC6" i="1" s="1"/>
  <c r="Z7" i="1"/>
  <c r="AC7" i="1" s="1"/>
  <c r="Z8" i="1"/>
  <c r="AC8" i="1" s="1"/>
  <c r="Z9" i="1"/>
  <c r="AC9" i="1" s="1"/>
  <c r="Z10" i="1"/>
  <c r="AC10" i="1" s="1"/>
  <c r="Z11" i="1"/>
  <c r="AC11" i="1" s="1"/>
  <c r="Z12" i="1"/>
  <c r="AC12" i="1" s="1"/>
  <c r="Z13" i="1"/>
  <c r="AC13" i="1" s="1"/>
  <c r="Z14" i="1"/>
  <c r="AC14" i="1" s="1"/>
  <c r="Z15" i="1"/>
  <c r="AC15" i="1" s="1"/>
  <c r="Z16" i="1"/>
  <c r="AC16" i="1" s="1"/>
  <c r="Z17" i="1"/>
  <c r="AC17" i="1" s="1"/>
  <c r="Z18" i="1"/>
  <c r="AC18" i="1" s="1"/>
  <c r="Z19" i="1"/>
  <c r="AC19" i="1" s="1"/>
  <c r="Z20" i="1"/>
  <c r="AC20" i="1" s="1"/>
  <c r="Z21" i="1"/>
  <c r="AC21" i="1" s="1"/>
  <c r="Z22" i="1"/>
  <c r="AC22" i="1" s="1"/>
  <c r="Z23" i="1"/>
  <c r="AC23" i="1" s="1"/>
  <c r="Z24" i="1"/>
  <c r="AC24" i="1" s="1"/>
  <c r="Z25" i="1"/>
  <c r="AC25" i="1" s="1"/>
  <c r="Z26" i="1"/>
  <c r="AC26" i="1" s="1"/>
  <c r="Z27" i="1"/>
  <c r="AC27" i="1" s="1"/>
  <c r="Z28" i="1"/>
  <c r="AC28" i="1" s="1"/>
  <c r="Z29" i="1"/>
  <c r="AC29" i="1" s="1"/>
  <c r="Z30" i="1"/>
  <c r="AC30" i="1" s="1"/>
  <c r="Z31" i="1"/>
  <c r="AC31" i="1" s="1"/>
  <c r="Z32" i="1"/>
  <c r="AC32" i="1" s="1"/>
  <c r="Z33" i="1"/>
  <c r="AC33" i="1" s="1"/>
  <c r="Z34" i="1"/>
  <c r="AC34" i="1" s="1"/>
  <c r="Z35" i="1"/>
  <c r="AC35" i="1" s="1"/>
  <c r="Z36" i="1"/>
  <c r="AC36" i="1" s="1"/>
  <c r="Z37" i="1"/>
  <c r="AC37" i="1" s="1"/>
  <c r="Z38" i="1"/>
  <c r="AC38" i="1" s="1"/>
  <c r="Z39" i="1"/>
  <c r="AC39" i="1" s="1"/>
  <c r="Z40" i="1"/>
  <c r="AC40" i="1" s="1"/>
  <c r="Z41" i="1"/>
  <c r="AC41" i="1" s="1"/>
  <c r="Z42" i="1"/>
  <c r="AC42" i="1" s="1"/>
  <c r="Z43" i="1"/>
  <c r="AC43" i="1" s="1"/>
  <c r="Z44" i="1"/>
  <c r="AC44" i="1" s="1"/>
  <c r="Z45" i="1"/>
  <c r="AC45" i="1" s="1"/>
  <c r="Z46" i="1"/>
  <c r="AC46" i="1" s="1"/>
  <c r="Z47" i="1"/>
  <c r="AC47" i="1" s="1"/>
  <c r="Z48" i="1"/>
  <c r="AC48" i="1" s="1"/>
  <c r="Z49" i="1"/>
  <c r="AC49" i="1" s="1"/>
  <c r="Z50" i="1"/>
  <c r="AC50" i="1" s="1"/>
  <c r="Z51" i="1"/>
  <c r="AC51" i="1" s="1"/>
  <c r="Z52" i="1"/>
  <c r="AC52" i="1" s="1"/>
  <c r="Z53" i="1"/>
  <c r="AC53" i="1" s="1"/>
  <c r="Z54" i="1"/>
  <c r="AC54" i="1" s="1"/>
  <c r="Z55" i="1"/>
  <c r="AC55" i="1" s="1"/>
  <c r="Z56" i="1"/>
  <c r="AC56" i="1" s="1"/>
  <c r="Z57" i="1"/>
  <c r="AC57" i="1" s="1"/>
  <c r="Z58" i="1"/>
  <c r="AC58" i="1" s="1"/>
  <c r="Z59" i="1"/>
  <c r="AC59" i="1" s="1"/>
  <c r="Z60" i="1"/>
  <c r="AC60" i="1" s="1"/>
  <c r="Z61" i="1"/>
  <c r="AC61" i="1" s="1"/>
  <c r="Z62" i="1"/>
  <c r="AC62" i="1" s="1"/>
  <c r="Z63" i="1"/>
  <c r="AC63" i="1" s="1"/>
  <c r="Z64" i="1"/>
  <c r="AC64" i="1" s="1"/>
  <c r="Z65" i="1"/>
  <c r="AC65" i="1" s="1"/>
  <c r="Z66" i="1"/>
  <c r="AC66" i="1" s="1"/>
  <c r="Z67" i="1"/>
  <c r="AC67" i="1" s="1"/>
  <c r="Z68" i="1"/>
  <c r="AC68" i="1" s="1"/>
  <c r="Z69" i="1"/>
  <c r="AC69" i="1" s="1"/>
  <c r="Z70" i="1"/>
  <c r="AC70" i="1" s="1"/>
  <c r="Z71" i="1"/>
  <c r="AC71" i="1" s="1"/>
  <c r="Z72" i="1"/>
  <c r="AC72" i="1" s="1"/>
  <c r="Z73" i="1"/>
  <c r="AC73" i="1" s="1"/>
  <c r="Z74" i="1"/>
  <c r="AC74" i="1" s="1"/>
  <c r="Z75" i="1"/>
  <c r="AC75" i="1" s="1"/>
  <c r="Z76" i="1"/>
  <c r="AC76" i="1" s="1"/>
  <c r="Z77" i="1"/>
  <c r="AC77" i="1" s="1"/>
  <c r="Z78" i="1"/>
  <c r="AC78" i="1" s="1"/>
  <c r="Z79" i="1"/>
  <c r="AC79" i="1" s="1"/>
  <c r="Z80" i="1"/>
  <c r="AC80" i="1" s="1"/>
  <c r="Z81" i="1"/>
  <c r="AC81" i="1" s="1"/>
  <c r="Z82" i="1"/>
  <c r="AC82" i="1" s="1"/>
  <c r="Z83" i="1"/>
  <c r="AC83" i="1" s="1"/>
  <c r="Z84" i="1"/>
  <c r="AC84" i="1" s="1"/>
  <c r="Z85" i="1"/>
  <c r="AC85" i="1" s="1"/>
  <c r="Z86" i="1"/>
  <c r="AC86" i="1" s="1"/>
  <c r="Z87" i="1"/>
  <c r="AC87" i="1" s="1"/>
  <c r="Z88" i="1"/>
  <c r="AC88" i="1" s="1"/>
  <c r="Z89" i="1"/>
  <c r="AC89" i="1" s="1"/>
  <c r="Z90" i="1"/>
  <c r="AC90" i="1" s="1"/>
  <c r="Z91" i="1"/>
  <c r="AC91" i="1" s="1"/>
  <c r="Z92" i="1"/>
  <c r="AC92" i="1" s="1"/>
  <c r="Z93" i="1"/>
  <c r="AC93" i="1" s="1"/>
  <c r="Z94" i="1"/>
  <c r="AC94" i="1" s="1"/>
  <c r="Z95" i="1"/>
  <c r="AC95" i="1" s="1"/>
  <c r="Z96" i="1"/>
  <c r="AC96" i="1" s="1"/>
  <c r="Z97" i="1"/>
  <c r="AC97" i="1" s="1"/>
  <c r="Z98" i="1"/>
  <c r="AC98" i="1" s="1"/>
  <c r="Z99" i="1"/>
  <c r="AC99" i="1" s="1"/>
  <c r="Z100" i="1"/>
  <c r="AC100" i="1" s="1"/>
  <c r="Z101" i="1"/>
  <c r="AC101" i="1" s="1"/>
  <c r="Z102" i="1"/>
  <c r="AC102" i="1" s="1"/>
  <c r="Z103" i="1"/>
  <c r="AC103" i="1" s="1"/>
  <c r="Z104" i="1"/>
  <c r="AC104" i="1" s="1"/>
  <c r="Z105" i="1"/>
  <c r="AC105" i="1" s="1"/>
  <c r="Z106" i="1"/>
  <c r="AC106" i="1" s="1"/>
  <c r="Z107" i="1"/>
  <c r="AC107" i="1" s="1"/>
  <c r="Z108" i="1"/>
  <c r="AC108" i="1" s="1"/>
  <c r="Z109" i="1"/>
  <c r="AC109" i="1" s="1"/>
  <c r="Z110" i="1"/>
  <c r="AC110" i="1" s="1"/>
  <c r="Z111" i="1"/>
  <c r="AC111" i="1" s="1"/>
  <c r="Z112" i="1"/>
  <c r="AC112" i="1" s="1"/>
  <c r="Z113" i="1"/>
  <c r="AC113" i="1" s="1"/>
  <c r="Z114" i="1"/>
  <c r="AC114" i="1" s="1"/>
  <c r="Z115" i="1"/>
  <c r="AC115" i="1" s="1"/>
  <c r="Z116" i="1"/>
  <c r="AC116" i="1" s="1"/>
  <c r="Z117" i="1"/>
  <c r="AC117" i="1" s="1"/>
  <c r="Z118" i="1"/>
  <c r="AC118" i="1" s="1"/>
  <c r="Z119" i="1"/>
  <c r="AC119" i="1" s="1"/>
  <c r="Z120" i="1"/>
  <c r="AC120" i="1" s="1"/>
  <c r="Z121" i="1"/>
  <c r="AC121" i="1" s="1"/>
  <c r="Z122" i="1"/>
  <c r="AC122" i="1" s="1"/>
  <c r="Z123" i="1"/>
  <c r="AC123" i="1" s="1"/>
  <c r="Z124" i="1"/>
  <c r="AC124" i="1" s="1"/>
  <c r="Z125" i="1"/>
  <c r="AC125" i="1" s="1"/>
  <c r="Z126" i="1"/>
  <c r="AC126" i="1" s="1"/>
  <c r="Z127" i="1"/>
  <c r="AC127" i="1" s="1"/>
  <c r="Z128" i="1"/>
  <c r="AC128" i="1" s="1"/>
  <c r="Z129" i="1"/>
  <c r="AC129" i="1" s="1"/>
  <c r="Z130" i="1"/>
  <c r="AC130" i="1" s="1"/>
  <c r="Z131" i="1"/>
  <c r="AC131" i="1" s="1"/>
  <c r="Z132" i="1"/>
  <c r="AC132" i="1" s="1"/>
  <c r="Z133" i="1"/>
  <c r="AC133" i="1" s="1"/>
  <c r="Z134" i="1"/>
  <c r="AC134" i="1" s="1"/>
  <c r="Z135" i="1"/>
  <c r="AC135" i="1" s="1"/>
  <c r="Z136" i="1"/>
  <c r="AC136" i="1" s="1"/>
  <c r="Z137" i="1"/>
  <c r="AC137" i="1" s="1"/>
  <c r="Z138" i="1"/>
  <c r="AC138" i="1" s="1"/>
  <c r="Z139" i="1"/>
  <c r="AC139" i="1" s="1"/>
  <c r="Z140" i="1"/>
  <c r="AC140" i="1" s="1"/>
  <c r="Z141" i="1"/>
  <c r="AC141" i="1" s="1"/>
  <c r="Z142" i="1"/>
  <c r="AC142" i="1" s="1"/>
  <c r="Z143" i="1"/>
  <c r="AC143" i="1" s="1"/>
  <c r="Z144" i="1"/>
  <c r="AC144" i="1" s="1"/>
  <c r="Z145" i="1"/>
  <c r="AC145" i="1" s="1"/>
  <c r="Z146" i="1"/>
  <c r="AC146" i="1" s="1"/>
  <c r="Z147" i="1"/>
  <c r="AC147" i="1" s="1"/>
  <c r="Z148" i="1"/>
  <c r="AC148" i="1" s="1"/>
  <c r="Z149" i="1"/>
  <c r="AC149" i="1" s="1"/>
  <c r="Z150" i="1"/>
  <c r="AC150" i="1" s="1"/>
  <c r="Z151" i="1"/>
  <c r="AC151" i="1" s="1"/>
  <c r="Z152" i="1"/>
  <c r="AC152" i="1" s="1"/>
  <c r="Z153" i="1"/>
  <c r="AC153" i="1" s="1"/>
  <c r="Z154" i="1"/>
  <c r="AC154" i="1" s="1"/>
  <c r="Z155" i="1"/>
  <c r="AC155" i="1" s="1"/>
  <c r="Z156" i="1"/>
  <c r="AC156" i="1" s="1"/>
  <c r="Z157" i="1"/>
  <c r="AC157" i="1" s="1"/>
  <c r="Z158" i="1"/>
  <c r="AC158" i="1" s="1"/>
  <c r="Z159" i="1"/>
  <c r="AC159" i="1" s="1"/>
  <c r="Z160" i="1"/>
  <c r="AC160" i="1" s="1"/>
  <c r="Z161" i="1"/>
  <c r="AC161" i="1" s="1"/>
  <c r="Z162" i="1"/>
  <c r="AC162" i="1" s="1"/>
  <c r="Z163" i="1"/>
  <c r="AC163" i="1" s="1"/>
  <c r="Z164" i="1"/>
  <c r="AC164" i="1" s="1"/>
  <c r="Z165" i="1"/>
  <c r="AC165" i="1" s="1"/>
  <c r="Z166" i="1"/>
  <c r="AC166" i="1" s="1"/>
  <c r="Z167" i="1"/>
  <c r="AC167" i="1" s="1"/>
  <c r="Z168" i="1"/>
  <c r="AC168" i="1" s="1"/>
  <c r="Z169" i="1"/>
  <c r="AC169" i="1" s="1"/>
  <c r="Z170" i="1"/>
  <c r="AC170" i="1" s="1"/>
  <c r="Z171" i="1"/>
  <c r="AC171" i="1" s="1"/>
  <c r="Z172" i="1"/>
  <c r="AC172" i="1" s="1"/>
  <c r="Z173" i="1"/>
  <c r="AC173" i="1" s="1"/>
  <c r="Z174" i="1"/>
  <c r="AC174" i="1" s="1"/>
  <c r="Z175" i="1"/>
  <c r="AC175" i="1" s="1"/>
  <c r="Z176" i="1"/>
  <c r="AC176" i="1" s="1"/>
  <c r="Z177" i="1"/>
  <c r="AC177" i="1" s="1"/>
  <c r="Z178" i="1"/>
  <c r="AC178" i="1" s="1"/>
  <c r="Z179" i="1"/>
  <c r="AC179" i="1" s="1"/>
  <c r="Z180" i="1"/>
  <c r="AC180" i="1" s="1"/>
  <c r="Z181" i="1"/>
  <c r="AC181" i="1" s="1"/>
  <c r="Z182" i="1"/>
  <c r="AC182" i="1" s="1"/>
  <c r="Z183" i="1"/>
  <c r="AC183" i="1" s="1"/>
  <c r="Z184" i="1"/>
  <c r="AC184" i="1" s="1"/>
  <c r="Z185" i="1"/>
  <c r="AC185" i="1" s="1"/>
  <c r="Z186" i="1"/>
  <c r="AC186" i="1" s="1"/>
  <c r="Z187" i="1"/>
  <c r="AC187" i="1" s="1"/>
  <c r="Z188" i="1"/>
  <c r="AC188" i="1" s="1"/>
  <c r="Z189" i="1"/>
  <c r="AC189" i="1" s="1"/>
  <c r="Z190" i="1"/>
  <c r="AC190" i="1" s="1"/>
  <c r="Z191" i="1"/>
  <c r="AC191" i="1" s="1"/>
  <c r="Z192" i="1"/>
  <c r="AC192" i="1" s="1"/>
  <c r="Z193" i="1"/>
  <c r="AC193" i="1" s="1"/>
  <c r="Z194" i="1"/>
  <c r="AC194" i="1" s="1"/>
  <c r="Z195" i="1"/>
  <c r="AC195" i="1" s="1"/>
  <c r="Z196" i="1"/>
  <c r="AC196" i="1" s="1"/>
  <c r="Z197" i="1"/>
  <c r="AC197" i="1" s="1"/>
  <c r="Z198" i="1"/>
  <c r="AC198" i="1" s="1"/>
  <c r="Z199" i="1"/>
  <c r="AC199" i="1" s="1"/>
  <c r="Z200" i="1"/>
  <c r="AC200" i="1" s="1"/>
  <c r="Z201" i="1"/>
  <c r="AC201" i="1" s="1"/>
  <c r="Z202" i="1"/>
  <c r="AC202" i="1" s="1"/>
  <c r="Z203" i="1"/>
  <c r="AC203" i="1" s="1"/>
  <c r="Z204" i="1"/>
  <c r="AC204" i="1" s="1"/>
  <c r="Z205" i="1"/>
  <c r="AC205" i="1" s="1"/>
  <c r="Z206" i="1"/>
  <c r="AC206" i="1" s="1"/>
  <c r="Z207" i="1"/>
  <c r="AC207" i="1" s="1"/>
  <c r="Z208" i="1"/>
  <c r="AC208" i="1" s="1"/>
  <c r="Z209" i="1"/>
  <c r="AC209" i="1" s="1"/>
  <c r="Z210" i="1"/>
  <c r="AC210" i="1" s="1"/>
  <c r="Z211" i="1"/>
  <c r="AC211" i="1" s="1"/>
  <c r="Z212" i="1"/>
  <c r="AC212" i="1" s="1"/>
  <c r="Z213" i="1"/>
  <c r="AC213" i="1" s="1"/>
  <c r="Z214" i="1"/>
  <c r="AC214" i="1" s="1"/>
  <c r="Z215" i="1"/>
  <c r="AC215" i="1" s="1"/>
  <c r="Z216" i="1"/>
  <c r="AC216" i="1" s="1"/>
  <c r="Z217" i="1"/>
  <c r="AC217" i="1" s="1"/>
  <c r="Z218" i="1"/>
  <c r="AC218" i="1" s="1"/>
  <c r="Z219" i="1"/>
  <c r="AC219" i="1" s="1"/>
  <c r="Z220" i="1"/>
  <c r="AC220" i="1" s="1"/>
  <c r="Z221" i="1"/>
  <c r="AC221" i="1" s="1"/>
  <c r="Z222" i="1"/>
  <c r="AC222" i="1" s="1"/>
  <c r="Z223" i="1"/>
  <c r="AC223" i="1" s="1"/>
  <c r="Z224" i="1"/>
  <c r="AC224" i="1" s="1"/>
  <c r="Z225" i="1"/>
  <c r="AC225" i="1" s="1"/>
  <c r="Z226" i="1"/>
  <c r="AC226" i="1" s="1"/>
  <c r="Z227" i="1"/>
  <c r="AC227" i="1" s="1"/>
  <c r="Z228" i="1"/>
  <c r="AC228" i="1" s="1"/>
  <c r="Z229" i="1"/>
  <c r="AC229" i="1" s="1"/>
  <c r="Z230" i="1"/>
  <c r="AC230" i="1" s="1"/>
  <c r="Z231" i="1"/>
  <c r="AC231" i="1" s="1"/>
  <c r="Z232" i="1"/>
  <c r="AC232" i="1" s="1"/>
  <c r="Z233" i="1"/>
  <c r="AC233" i="1" s="1"/>
  <c r="Z234" i="1"/>
  <c r="AC234" i="1" s="1"/>
  <c r="Z235" i="1"/>
  <c r="AC235" i="1" s="1"/>
  <c r="Z236" i="1"/>
  <c r="AC236" i="1" s="1"/>
  <c r="Z237" i="1"/>
  <c r="AC237" i="1" s="1"/>
  <c r="Z238" i="1"/>
  <c r="AC238" i="1" s="1"/>
  <c r="Z239" i="1"/>
  <c r="AC239" i="1" s="1"/>
  <c r="Z240" i="1"/>
  <c r="AC240" i="1" s="1"/>
  <c r="Z241" i="1"/>
  <c r="AC241" i="1" s="1"/>
  <c r="Z242" i="1"/>
  <c r="AC242" i="1" s="1"/>
  <c r="Z243" i="1"/>
  <c r="AC243" i="1" s="1"/>
  <c r="Z244" i="1"/>
  <c r="AC244" i="1" s="1"/>
  <c r="Z245" i="1"/>
  <c r="AC245" i="1" s="1"/>
  <c r="Z246" i="1"/>
  <c r="AC246" i="1" s="1"/>
  <c r="Z247" i="1"/>
  <c r="AC247" i="1" s="1"/>
  <c r="Z248" i="1"/>
  <c r="AC248" i="1" s="1"/>
  <c r="Z249" i="1"/>
  <c r="AC249" i="1" s="1"/>
  <c r="Z250" i="1"/>
  <c r="AC250" i="1" s="1"/>
  <c r="Z251" i="1"/>
  <c r="AC251" i="1" s="1"/>
  <c r="Z252" i="1"/>
  <c r="AC252" i="1" s="1"/>
  <c r="Z253" i="1"/>
  <c r="AC253" i="1" s="1"/>
  <c r="Z254" i="1"/>
  <c r="AC254" i="1" s="1"/>
  <c r="Z255" i="1"/>
  <c r="AC255" i="1" s="1"/>
  <c r="Z256" i="1"/>
  <c r="AC256" i="1" s="1"/>
  <c r="Z257" i="1"/>
  <c r="AC257" i="1" s="1"/>
  <c r="Z258" i="1"/>
  <c r="AC258" i="1" s="1"/>
  <c r="Z259" i="1"/>
  <c r="AC259" i="1" s="1"/>
  <c r="Z260" i="1"/>
  <c r="AC260" i="1" s="1"/>
  <c r="Z261" i="1"/>
  <c r="AC261" i="1" s="1"/>
  <c r="Z262" i="1"/>
  <c r="AC262" i="1" s="1"/>
  <c r="Z263" i="1"/>
  <c r="AC263" i="1" s="1"/>
  <c r="Z264" i="1"/>
  <c r="AC264" i="1" s="1"/>
  <c r="Z265" i="1"/>
  <c r="AC265" i="1" s="1"/>
  <c r="Z266" i="1"/>
  <c r="AC266" i="1" s="1"/>
  <c r="Z267" i="1"/>
  <c r="AC267" i="1" s="1"/>
  <c r="Z268" i="1"/>
  <c r="AC268" i="1" s="1"/>
  <c r="Z269" i="1"/>
  <c r="AC269" i="1" s="1"/>
  <c r="Z270" i="1"/>
  <c r="AC270" i="1" s="1"/>
  <c r="Z271" i="1"/>
  <c r="AC271" i="1" s="1"/>
  <c r="Z272" i="1"/>
  <c r="AC272" i="1" s="1"/>
  <c r="Z273" i="1"/>
  <c r="AC273" i="1" s="1"/>
  <c r="Z274" i="1"/>
  <c r="AC274" i="1" s="1"/>
  <c r="Z275" i="1"/>
  <c r="AC275" i="1" s="1"/>
  <c r="Z276" i="1"/>
  <c r="AC276" i="1" s="1"/>
  <c r="Z277" i="1"/>
  <c r="AC277" i="1" s="1"/>
  <c r="Z278" i="1"/>
  <c r="AC278" i="1" s="1"/>
  <c r="Z279" i="1"/>
  <c r="AC279" i="1" s="1"/>
  <c r="Z280" i="1"/>
  <c r="AC280" i="1" s="1"/>
  <c r="Z281" i="1"/>
  <c r="AC281" i="1" s="1"/>
  <c r="Z282" i="1"/>
  <c r="AC282" i="1" s="1"/>
  <c r="Z283" i="1"/>
  <c r="AC283" i="1" s="1"/>
  <c r="Z284" i="1"/>
  <c r="AC284" i="1" s="1"/>
  <c r="Z285" i="1"/>
  <c r="AC285" i="1" s="1"/>
  <c r="Z286" i="1"/>
  <c r="AC286" i="1" s="1"/>
  <c r="Z287" i="1"/>
  <c r="AC287" i="1" s="1"/>
  <c r="Z288" i="1"/>
  <c r="AC288" i="1" s="1"/>
  <c r="Z289" i="1"/>
  <c r="AC289" i="1" s="1"/>
  <c r="Z290" i="1"/>
  <c r="AC290" i="1" s="1"/>
  <c r="Z291" i="1"/>
  <c r="AC291" i="1" s="1"/>
  <c r="Z292" i="1"/>
  <c r="AC292" i="1" s="1"/>
  <c r="Z293" i="1"/>
  <c r="AC293" i="1" s="1"/>
  <c r="Z294" i="1"/>
  <c r="AC294" i="1" s="1"/>
  <c r="Z295" i="1"/>
  <c r="AC295" i="1" s="1"/>
  <c r="Z296" i="1"/>
  <c r="AC296" i="1" s="1"/>
  <c r="Z297" i="1"/>
  <c r="AC297" i="1" s="1"/>
  <c r="Z298" i="1"/>
  <c r="AC298" i="1" s="1"/>
  <c r="Z299" i="1"/>
  <c r="AC299" i="1" s="1"/>
  <c r="Z300" i="1"/>
  <c r="AC300" i="1" s="1"/>
  <c r="Z301" i="1"/>
  <c r="AC301" i="1" s="1"/>
  <c r="Z302" i="1"/>
  <c r="AC302" i="1" s="1"/>
  <c r="Z303" i="1"/>
  <c r="AC303" i="1" s="1"/>
  <c r="Z304" i="1"/>
  <c r="AC304" i="1" s="1"/>
  <c r="Z305" i="1"/>
  <c r="AC305" i="1" s="1"/>
  <c r="Z306" i="1"/>
  <c r="AC306" i="1" s="1"/>
  <c r="Z307" i="1"/>
  <c r="AC307" i="1" s="1"/>
  <c r="Z308" i="1"/>
  <c r="AC308" i="1" s="1"/>
  <c r="Z309" i="1"/>
  <c r="AC309" i="1" s="1"/>
  <c r="Z310" i="1"/>
  <c r="AC310" i="1" s="1"/>
  <c r="Z311" i="1"/>
  <c r="AC311" i="1" s="1"/>
  <c r="Z312" i="1"/>
  <c r="AC312" i="1" s="1"/>
  <c r="Z313" i="1"/>
  <c r="AC313" i="1" s="1"/>
  <c r="Z314" i="1"/>
  <c r="AC314" i="1" s="1"/>
  <c r="Z315" i="1"/>
  <c r="AC315" i="1" s="1"/>
  <c r="Z316" i="1"/>
  <c r="AC316" i="1" s="1"/>
  <c r="Z317" i="1"/>
  <c r="AC317" i="1" s="1"/>
  <c r="Z318" i="1"/>
  <c r="AC318" i="1" s="1"/>
  <c r="Z319" i="1"/>
  <c r="AC319" i="1" s="1"/>
  <c r="Z320" i="1"/>
  <c r="AC320" i="1" s="1"/>
  <c r="Z321" i="1"/>
  <c r="AC321" i="1" s="1"/>
  <c r="Z322" i="1"/>
  <c r="AC322" i="1" s="1"/>
  <c r="Z323" i="1"/>
  <c r="AC323" i="1" s="1"/>
  <c r="Z324" i="1"/>
  <c r="AC324" i="1" s="1"/>
  <c r="Z325" i="1"/>
  <c r="AC325" i="1" s="1"/>
  <c r="Z326" i="1"/>
  <c r="AC326" i="1" s="1"/>
  <c r="Z327" i="1"/>
  <c r="AC327" i="1" s="1"/>
  <c r="Z328" i="1"/>
  <c r="AC328" i="1" s="1"/>
  <c r="Z329" i="1"/>
  <c r="AC329" i="1" s="1"/>
  <c r="Z330" i="1"/>
  <c r="AC330" i="1" s="1"/>
  <c r="Z331" i="1"/>
  <c r="AC331" i="1" s="1"/>
  <c r="Z332" i="1"/>
  <c r="AC332" i="1" s="1"/>
  <c r="Z333" i="1"/>
  <c r="AC333" i="1" s="1"/>
  <c r="Z334" i="1"/>
  <c r="AC334" i="1" s="1"/>
  <c r="Z335" i="1"/>
  <c r="AC335" i="1" s="1"/>
  <c r="Z336" i="1"/>
  <c r="AC336" i="1" s="1"/>
  <c r="Z337" i="1"/>
  <c r="AC337" i="1" s="1"/>
  <c r="Z338" i="1"/>
  <c r="AC338" i="1" s="1"/>
  <c r="Z339" i="1"/>
  <c r="AC339" i="1" s="1"/>
  <c r="Z340" i="1"/>
  <c r="AC340" i="1" s="1"/>
  <c r="Z341" i="1"/>
  <c r="AC341" i="1" s="1"/>
  <c r="Z342" i="1"/>
  <c r="AC342" i="1" s="1"/>
  <c r="Z343" i="1"/>
  <c r="AC343" i="1" s="1"/>
  <c r="Z344" i="1"/>
  <c r="AC344" i="1" s="1"/>
  <c r="Z345" i="1"/>
  <c r="AC345" i="1" s="1"/>
  <c r="Z346" i="1"/>
  <c r="AC346" i="1" s="1"/>
  <c r="Z347" i="1"/>
  <c r="AC347" i="1" s="1"/>
  <c r="Z348" i="1"/>
  <c r="AC348" i="1" s="1"/>
  <c r="Z349" i="1"/>
  <c r="AC349" i="1" s="1"/>
  <c r="Z350" i="1"/>
  <c r="AC350" i="1" s="1"/>
  <c r="Z351" i="1"/>
  <c r="AC351" i="1" s="1"/>
  <c r="Z352" i="1"/>
  <c r="AC352" i="1" s="1"/>
  <c r="Z353" i="1"/>
  <c r="AC353" i="1" s="1"/>
  <c r="Z354" i="1"/>
  <c r="AC354" i="1" s="1"/>
  <c r="Z355" i="1"/>
  <c r="AC355" i="1" s="1"/>
  <c r="Z356" i="1"/>
  <c r="AC356" i="1" s="1"/>
  <c r="Z357" i="1"/>
  <c r="AC357" i="1" s="1"/>
  <c r="Z358" i="1"/>
  <c r="AC358" i="1" s="1"/>
  <c r="Z359" i="1"/>
  <c r="AC359" i="1" s="1"/>
  <c r="Z360" i="1"/>
  <c r="AC360" i="1" s="1"/>
  <c r="Z361" i="1"/>
  <c r="AC361" i="1" s="1"/>
  <c r="Z362" i="1"/>
  <c r="AC362" i="1" s="1"/>
  <c r="Z363" i="1"/>
  <c r="AC363" i="1" s="1"/>
  <c r="Z364" i="1"/>
  <c r="AC364" i="1" s="1"/>
  <c r="Z365" i="1"/>
  <c r="AC365" i="1" s="1"/>
  <c r="Z366" i="1"/>
  <c r="AC366" i="1" s="1"/>
  <c r="Z367" i="1"/>
  <c r="AC367" i="1" s="1"/>
  <c r="Z368" i="1"/>
  <c r="AC368" i="1" s="1"/>
  <c r="Z369" i="1"/>
  <c r="AC369" i="1" s="1"/>
  <c r="Z370" i="1"/>
  <c r="AC370" i="1" s="1"/>
  <c r="Z371" i="1"/>
  <c r="AC371" i="1" s="1"/>
  <c r="Z372" i="1"/>
  <c r="AC372" i="1" s="1"/>
  <c r="Z373" i="1"/>
  <c r="AC373" i="1" s="1"/>
  <c r="Z374" i="1"/>
  <c r="AC374" i="1" s="1"/>
  <c r="Z375" i="1"/>
  <c r="AC375" i="1" s="1"/>
  <c r="Z376" i="1"/>
  <c r="AC376" i="1" s="1"/>
  <c r="Z377" i="1"/>
  <c r="AC377" i="1" s="1"/>
  <c r="Z378" i="1"/>
  <c r="AC378" i="1" s="1"/>
  <c r="Z379" i="1"/>
  <c r="AC379" i="1" s="1"/>
  <c r="Z380" i="1"/>
  <c r="AC380" i="1" s="1"/>
  <c r="Z381" i="1"/>
  <c r="AC381" i="1" s="1"/>
  <c r="Z382" i="1"/>
  <c r="AC382" i="1" s="1"/>
  <c r="Z383" i="1"/>
  <c r="AC383" i="1" s="1"/>
  <c r="Z384" i="1"/>
  <c r="AC384" i="1" s="1"/>
  <c r="Z385" i="1"/>
  <c r="AC385" i="1" s="1"/>
  <c r="Z386" i="1"/>
  <c r="AC386" i="1" s="1"/>
  <c r="Z387" i="1"/>
  <c r="AC387" i="1" s="1"/>
  <c r="Z388" i="1"/>
  <c r="AC388" i="1" s="1"/>
  <c r="Z389" i="1"/>
  <c r="AC389" i="1" s="1"/>
  <c r="Z390" i="1"/>
  <c r="AC390" i="1" s="1"/>
  <c r="Z391" i="1"/>
  <c r="AC391" i="1" s="1"/>
  <c r="Z392" i="1"/>
  <c r="AC392" i="1" s="1"/>
  <c r="Z393" i="1"/>
  <c r="AC393" i="1" s="1"/>
  <c r="Z394" i="1"/>
  <c r="AC394" i="1" s="1"/>
  <c r="Z395" i="1"/>
  <c r="AC395" i="1" s="1"/>
  <c r="Z396" i="1"/>
  <c r="AC396" i="1" s="1"/>
  <c r="Z397" i="1"/>
  <c r="AC397" i="1" s="1"/>
  <c r="Z398" i="1"/>
  <c r="AC398" i="1" s="1"/>
  <c r="Z399" i="1"/>
  <c r="AC399" i="1" s="1"/>
  <c r="Z400" i="1"/>
  <c r="AC400" i="1" s="1"/>
  <c r="Z401" i="1"/>
  <c r="AC401" i="1" s="1"/>
  <c r="Z402" i="1"/>
  <c r="AC402" i="1" s="1"/>
  <c r="Z403" i="1"/>
  <c r="AC403" i="1" s="1"/>
  <c r="Z404" i="1"/>
  <c r="AC404" i="1" s="1"/>
  <c r="Z405" i="1"/>
  <c r="AC405" i="1" s="1"/>
  <c r="Z406" i="1"/>
  <c r="AC406" i="1" s="1"/>
  <c r="Z407" i="1"/>
  <c r="AC407" i="1" s="1"/>
  <c r="Z408" i="1"/>
  <c r="AC408" i="1" s="1"/>
  <c r="Z409" i="1"/>
  <c r="AC409" i="1" s="1"/>
  <c r="Z410" i="1"/>
  <c r="AC410" i="1" s="1"/>
  <c r="Z411" i="1"/>
  <c r="AC411" i="1" s="1"/>
  <c r="Z412" i="1"/>
  <c r="AC412" i="1" s="1"/>
  <c r="Z413" i="1"/>
  <c r="AC413" i="1" s="1"/>
  <c r="Z414" i="1"/>
  <c r="AC414" i="1" s="1"/>
  <c r="Z415" i="1"/>
  <c r="AC415" i="1" s="1"/>
  <c r="Z416" i="1"/>
  <c r="AC416" i="1" s="1"/>
  <c r="Z417" i="1"/>
  <c r="AC417" i="1" s="1"/>
  <c r="Z418" i="1"/>
  <c r="AC418" i="1" s="1"/>
  <c r="Z419" i="1"/>
  <c r="AC419" i="1" s="1"/>
  <c r="Z420" i="1"/>
  <c r="AC420" i="1" s="1"/>
  <c r="Z421" i="1"/>
  <c r="AC421" i="1" s="1"/>
  <c r="Z422" i="1"/>
  <c r="AC422" i="1" s="1"/>
  <c r="Z423" i="1"/>
  <c r="AC423" i="1" s="1"/>
  <c r="Z424" i="1"/>
  <c r="AC424" i="1" s="1"/>
  <c r="Z425" i="1"/>
  <c r="AC425" i="1" s="1"/>
  <c r="Z426" i="1"/>
  <c r="AC426" i="1" s="1"/>
  <c r="Z427" i="1"/>
  <c r="AC427" i="1" s="1"/>
  <c r="Z428" i="1"/>
  <c r="AC428" i="1" s="1"/>
  <c r="Z429" i="1"/>
  <c r="AC429" i="1" s="1"/>
  <c r="Z430" i="1"/>
  <c r="AC430" i="1" s="1"/>
  <c r="Z431" i="1"/>
  <c r="AC431" i="1" s="1"/>
  <c r="Z432" i="1"/>
  <c r="AC432" i="1" s="1"/>
  <c r="Z433" i="1"/>
  <c r="AC433" i="1" s="1"/>
  <c r="Z434" i="1"/>
  <c r="AC434" i="1" s="1"/>
  <c r="Z435" i="1"/>
  <c r="AC435" i="1" s="1"/>
  <c r="Z436" i="1"/>
  <c r="AC436" i="1" s="1"/>
  <c r="Z437" i="1"/>
  <c r="AC437" i="1" s="1"/>
  <c r="Z438" i="1"/>
  <c r="AC438" i="1" s="1"/>
  <c r="Z439" i="1"/>
  <c r="AC439" i="1" s="1"/>
  <c r="Z440" i="1"/>
  <c r="AC440" i="1" s="1"/>
  <c r="Z441" i="1"/>
  <c r="AC441" i="1" s="1"/>
  <c r="Z442" i="1"/>
  <c r="AC442" i="1" s="1"/>
  <c r="Z443" i="1"/>
  <c r="AC443" i="1" s="1"/>
  <c r="Z444" i="1"/>
  <c r="AC444" i="1" s="1"/>
  <c r="Z445" i="1"/>
  <c r="AC445" i="1" s="1"/>
  <c r="Z446" i="1"/>
  <c r="AC446" i="1" s="1"/>
  <c r="Z447" i="1"/>
  <c r="AC447" i="1" s="1"/>
  <c r="Z448" i="1"/>
  <c r="AC448" i="1" s="1"/>
  <c r="Z449" i="1"/>
  <c r="AC449" i="1" s="1"/>
  <c r="Z450" i="1"/>
  <c r="AC450" i="1" s="1"/>
  <c r="Z451" i="1"/>
  <c r="AC451" i="1" s="1"/>
  <c r="Z452" i="1"/>
  <c r="AC452" i="1" s="1"/>
  <c r="Z453" i="1"/>
  <c r="AC453" i="1" s="1"/>
  <c r="Z454" i="1"/>
  <c r="AC454" i="1" s="1"/>
  <c r="Z455" i="1"/>
  <c r="AC455" i="1" s="1"/>
  <c r="Z456" i="1"/>
  <c r="AC456" i="1" s="1"/>
  <c r="Z457" i="1"/>
  <c r="AC457" i="1" s="1"/>
  <c r="Z458" i="1"/>
  <c r="AC458" i="1" s="1"/>
  <c r="Z459" i="1"/>
  <c r="AC459" i="1" s="1"/>
  <c r="Z460" i="1"/>
  <c r="AC460" i="1" s="1"/>
  <c r="Z461" i="1"/>
  <c r="AC461" i="1" s="1"/>
  <c r="Z462" i="1"/>
  <c r="AC462" i="1" s="1"/>
  <c r="Z463" i="1"/>
  <c r="AC463" i="1" s="1"/>
  <c r="Z464" i="1"/>
  <c r="AC464" i="1" s="1"/>
  <c r="Z465" i="1"/>
  <c r="AC465" i="1" s="1"/>
  <c r="Z466" i="1"/>
  <c r="AC466" i="1" s="1"/>
  <c r="Z467" i="1"/>
  <c r="AC467" i="1" s="1"/>
  <c r="Z468" i="1"/>
  <c r="AC468" i="1" s="1"/>
  <c r="Z469" i="1"/>
  <c r="AC469" i="1" s="1"/>
  <c r="Z470" i="1"/>
  <c r="AC470" i="1" s="1"/>
  <c r="Z471" i="1"/>
  <c r="AC471" i="1" s="1"/>
  <c r="Z472" i="1"/>
  <c r="AC472" i="1" s="1"/>
  <c r="Z473" i="1"/>
  <c r="AC473" i="1" s="1"/>
  <c r="Z474" i="1"/>
  <c r="AC474" i="1" s="1"/>
  <c r="Z475" i="1"/>
  <c r="AC475" i="1" s="1"/>
  <c r="Z476" i="1"/>
  <c r="AC476" i="1" s="1"/>
  <c r="Z477" i="1"/>
  <c r="AC477" i="1" s="1"/>
  <c r="Z478" i="1"/>
  <c r="AC478" i="1" s="1"/>
  <c r="Z479" i="1"/>
  <c r="AC479" i="1" s="1"/>
  <c r="Z480" i="1"/>
  <c r="AC480" i="1" s="1"/>
  <c r="Z481" i="1"/>
  <c r="AC481" i="1" s="1"/>
  <c r="Z482" i="1"/>
  <c r="AC482" i="1" s="1"/>
  <c r="Z483" i="1"/>
  <c r="AC483" i="1" s="1"/>
  <c r="Z484" i="1"/>
  <c r="AC484" i="1" s="1"/>
  <c r="Z485" i="1"/>
  <c r="AC485" i="1" s="1"/>
  <c r="Z486" i="1"/>
  <c r="AC486" i="1" s="1"/>
  <c r="Z487" i="1"/>
  <c r="AC487" i="1" s="1"/>
  <c r="Z488" i="1"/>
  <c r="AC488" i="1" s="1"/>
  <c r="Z489" i="1"/>
  <c r="AC489" i="1" s="1"/>
  <c r="Z490" i="1"/>
  <c r="AC490" i="1" s="1"/>
  <c r="Z491" i="1"/>
  <c r="AC491" i="1" s="1"/>
  <c r="Z492" i="1"/>
  <c r="AC492" i="1" s="1"/>
  <c r="Z493" i="1"/>
  <c r="AC493" i="1" s="1"/>
  <c r="Z494" i="1"/>
  <c r="AC494" i="1" s="1"/>
  <c r="Z495" i="1"/>
  <c r="AC495" i="1" s="1"/>
  <c r="Z496" i="1"/>
  <c r="AC496" i="1" s="1"/>
  <c r="Z497" i="1"/>
  <c r="AC497" i="1" s="1"/>
  <c r="Z498" i="1"/>
  <c r="AC498" i="1" s="1"/>
  <c r="Z499" i="1"/>
  <c r="AC499" i="1" s="1"/>
  <c r="Z500" i="1"/>
  <c r="AC500" i="1" s="1"/>
  <c r="Z501" i="1"/>
  <c r="AC501" i="1" s="1"/>
  <c r="Z502" i="1"/>
  <c r="AC502" i="1" s="1"/>
  <c r="Z503" i="1"/>
  <c r="AC503" i="1" s="1"/>
  <c r="Z504" i="1"/>
  <c r="AC504" i="1" s="1"/>
  <c r="Z505" i="1"/>
  <c r="AC505" i="1" s="1"/>
  <c r="Z506" i="1"/>
  <c r="AC506" i="1" s="1"/>
  <c r="Z507" i="1"/>
  <c r="AC507" i="1" s="1"/>
  <c r="Z508" i="1"/>
  <c r="AC508" i="1" s="1"/>
  <c r="Z509" i="1"/>
  <c r="AC509" i="1" s="1"/>
  <c r="Z510" i="1"/>
  <c r="AC510" i="1" s="1"/>
  <c r="Z511" i="1"/>
  <c r="AC511" i="1" s="1"/>
  <c r="Z512" i="1"/>
  <c r="AC512" i="1" s="1"/>
  <c r="Z513" i="1"/>
  <c r="AC513" i="1" s="1"/>
  <c r="Z514" i="1"/>
  <c r="AC514" i="1" s="1"/>
  <c r="Z515" i="1"/>
  <c r="AC515" i="1" s="1"/>
  <c r="Z516" i="1"/>
  <c r="AC516" i="1" s="1"/>
  <c r="Z517" i="1"/>
  <c r="AC517" i="1" s="1"/>
  <c r="Z518" i="1"/>
  <c r="AC518" i="1" s="1"/>
  <c r="Z519" i="1"/>
  <c r="AC519" i="1" s="1"/>
  <c r="Z520" i="1"/>
  <c r="AC520" i="1" s="1"/>
  <c r="Z521" i="1"/>
  <c r="AC521" i="1" s="1"/>
  <c r="Z522" i="1"/>
  <c r="AC522" i="1" s="1"/>
  <c r="Z523" i="1"/>
  <c r="AC523" i="1" s="1"/>
  <c r="Z524" i="1"/>
  <c r="AC524" i="1" s="1"/>
  <c r="Z525" i="1"/>
  <c r="AC525" i="1" s="1"/>
  <c r="Z526" i="1"/>
  <c r="AC526" i="1" s="1"/>
  <c r="Z527" i="1"/>
  <c r="AC527" i="1" s="1"/>
  <c r="Z528" i="1"/>
  <c r="AC528" i="1" s="1"/>
  <c r="Z529" i="1"/>
  <c r="AC529" i="1" s="1"/>
  <c r="Z530" i="1"/>
  <c r="AC530" i="1" s="1"/>
  <c r="Z531" i="1"/>
  <c r="AC531" i="1" s="1"/>
  <c r="Z532" i="1"/>
  <c r="AC532" i="1" s="1"/>
  <c r="Z533" i="1"/>
  <c r="AC533" i="1" s="1"/>
  <c r="Z534" i="1"/>
  <c r="AC534" i="1" s="1"/>
  <c r="Z535" i="1"/>
  <c r="AC535" i="1" s="1"/>
  <c r="Z536" i="1"/>
  <c r="AC536" i="1" s="1"/>
  <c r="Z537" i="1"/>
  <c r="AC537" i="1" s="1"/>
  <c r="Z538" i="1"/>
  <c r="AC538" i="1" s="1"/>
  <c r="Z539" i="1"/>
  <c r="AC539" i="1" s="1"/>
  <c r="Z540" i="1"/>
  <c r="AC540" i="1" s="1"/>
  <c r="Z541" i="1"/>
  <c r="AC541" i="1" s="1"/>
  <c r="Z542" i="1"/>
  <c r="AC542" i="1" s="1"/>
  <c r="Z543" i="1"/>
  <c r="AC543" i="1" s="1"/>
  <c r="Z544" i="1"/>
  <c r="AC544" i="1" s="1"/>
  <c r="Z545" i="1"/>
  <c r="AC545" i="1" s="1"/>
  <c r="Z546" i="1"/>
  <c r="AC546" i="1" s="1"/>
  <c r="Z547" i="1"/>
  <c r="AC547" i="1" s="1"/>
  <c r="Z548" i="1"/>
  <c r="AC548" i="1" s="1"/>
  <c r="Z549" i="1"/>
  <c r="AC549" i="1" s="1"/>
  <c r="Z550" i="1"/>
  <c r="AC550" i="1" s="1"/>
  <c r="Z551" i="1"/>
  <c r="AC551" i="1" s="1"/>
  <c r="Z552" i="1"/>
  <c r="AC552" i="1" s="1"/>
  <c r="Z553" i="1"/>
  <c r="AC553" i="1" s="1"/>
  <c r="Z554" i="1"/>
  <c r="AC554" i="1" s="1"/>
  <c r="Z555" i="1"/>
  <c r="AC555" i="1" s="1"/>
  <c r="Z556" i="1"/>
  <c r="AC556" i="1" s="1"/>
  <c r="Z557" i="1"/>
  <c r="AC557" i="1" s="1"/>
  <c r="Z558" i="1"/>
  <c r="AC558" i="1" s="1"/>
  <c r="Z559" i="1"/>
  <c r="AC559" i="1" s="1"/>
  <c r="Z560" i="1"/>
  <c r="AC560" i="1" s="1"/>
  <c r="Z561" i="1"/>
  <c r="AC561" i="1" s="1"/>
  <c r="Z562" i="1"/>
  <c r="AC562" i="1" s="1"/>
  <c r="Z563" i="1"/>
  <c r="AC563" i="1" s="1"/>
  <c r="Z564" i="1"/>
  <c r="AC564" i="1" s="1"/>
  <c r="Z565" i="1"/>
  <c r="AC565" i="1" s="1"/>
  <c r="Z566" i="1"/>
  <c r="AC566" i="1" s="1"/>
  <c r="Z567" i="1"/>
  <c r="AC567" i="1" s="1"/>
  <c r="Z568" i="1"/>
  <c r="AC568" i="1" s="1"/>
  <c r="Z569" i="1"/>
  <c r="AC569" i="1" s="1"/>
  <c r="Z570" i="1"/>
  <c r="AC570" i="1" s="1"/>
  <c r="Z571" i="1"/>
  <c r="AC571" i="1" s="1"/>
  <c r="Z572" i="1"/>
  <c r="AC572" i="1" s="1"/>
  <c r="Z573" i="1"/>
  <c r="AC573" i="1" s="1"/>
  <c r="Z574" i="1"/>
  <c r="AC574" i="1" s="1"/>
  <c r="Z575" i="1"/>
  <c r="AC575" i="1" s="1"/>
  <c r="Z576" i="1"/>
  <c r="AC576" i="1" s="1"/>
  <c r="Z577" i="1"/>
  <c r="AC577" i="1" s="1"/>
  <c r="Z578" i="1"/>
  <c r="AC578" i="1" s="1"/>
  <c r="Z579" i="1"/>
  <c r="AC579" i="1" s="1"/>
  <c r="Z580" i="1"/>
  <c r="AC580" i="1" s="1"/>
  <c r="Z581" i="1"/>
  <c r="AC581" i="1" s="1"/>
  <c r="Z582" i="1"/>
  <c r="AC582" i="1" s="1"/>
  <c r="Z583" i="1"/>
  <c r="AC583" i="1" s="1"/>
  <c r="Z584" i="1"/>
  <c r="AC584" i="1" s="1"/>
  <c r="Z585" i="1"/>
  <c r="AC585" i="1" s="1"/>
  <c r="Z586" i="1"/>
  <c r="AC586" i="1" s="1"/>
  <c r="Z587" i="1"/>
  <c r="AC587" i="1" s="1"/>
  <c r="Z588" i="1"/>
  <c r="AC588" i="1" s="1"/>
  <c r="Z589" i="1"/>
  <c r="AC589" i="1" s="1"/>
  <c r="Z590" i="1"/>
  <c r="AC590" i="1" s="1"/>
  <c r="Z591" i="1"/>
  <c r="AC591" i="1" s="1"/>
  <c r="Z592" i="1"/>
  <c r="AC592" i="1" s="1"/>
  <c r="Z593" i="1"/>
  <c r="AC593" i="1" s="1"/>
  <c r="Z594" i="1"/>
  <c r="AC594" i="1" s="1"/>
  <c r="Z595" i="1"/>
  <c r="AC595" i="1" s="1"/>
  <c r="Z596" i="1"/>
  <c r="AC596" i="1" s="1"/>
  <c r="Z597" i="1"/>
  <c r="AC597" i="1" s="1"/>
  <c r="Z598" i="1"/>
  <c r="AC598" i="1" s="1"/>
  <c r="Z599" i="1"/>
  <c r="AC599" i="1" s="1"/>
  <c r="Z600" i="1"/>
  <c r="AC600" i="1" s="1"/>
  <c r="Z601" i="1"/>
  <c r="AC601" i="1" s="1"/>
  <c r="Z602" i="1"/>
  <c r="AC602" i="1" s="1"/>
  <c r="Z603" i="1"/>
  <c r="AC603" i="1" s="1"/>
  <c r="Z604" i="1"/>
  <c r="AC604" i="1" s="1"/>
  <c r="Z605" i="1"/>
  <c r="AC605" i="1" s="1"/>
  <c r="Z606" i="1"/>
  <c r="AC606" i="1" s="1"/>
  <c r="Z607" i="1"/>
  <c r="AC607" i="1" s="1"/>
  <c r="Z608" i="1"/>
  <c r="AC608" i="1" s="1"/>
  <c r="Z609" i="1"/>
  <c r="AC609" i="1" s="1"/>
  <c r="Z610" i="1"/>
  <c r="AC610" i="1" s="1"/>
  <c r="Z611" i="1"/>
  <c r="AC611" i="1" s="1"/>
  <c r="Z612" i="1"/>
  <c r="AC612" i="1" s="1"/>
  <c r="Z613" i="1"/>
  <c r="AC613" i="1" s="1"/>
  <c r="Z614" i="1"/>
  <c r="AC614" i="1" s="1"/>
  <c r="Z615" i="1"/>
  <c r="AC615" i="1" s="1"/>
  <c r="Z616" i="1"/>
  <c r="AC616" i="1" s="1"/>
  <c r="Z617" i="1"/>
  <c r="AC617" i="1" s="1"/>
  <c r="Z618" i="1"/>
  <c r="AC618" i="1" s="1"/>
  <c r="Z619" i="1"/>
  <c r="AC619" i="1" s="1"/>
  <c r="Z620" i="1"/>
  <c r="AC620" i="1" s="1"/>
  <c r="Z621" i="1"/>
  <c r="AC621" i="1" s="1"/>
  <c r="Z622" i="1"/>
  <c r="AC622" i="1" s="1"/>
  <c r="Z623" i="1"/>
  <c r="AC623" i="1" s="1"/>
  <c r="Z624" i="1"/>
  <c r="AC624" i="1" s="1"/>
  <c r="Z625" i="1"/>
  <c r="AC625" i="1" s="1"/>
  <c r="Z626" i="1"/>
  <c r="AC626" i="1" s="1"/>
  <c r="Z627" i="1"/>
  <c r="AC627" i="1" s="1"/>
  <c r="Z628" i="1"/>
  <c r="AC628" i="1" s="1"/>
  <c r="Z629" i="1"/>
  <c r="AC629" i="1" s="1"/>
  <c r="Z630" i="1"/>
  <c r="AC630" i="1" s="1"/>
  <c r="Z631" i="1"/>
  <c r="AC631" i="1" s="1"/>
  <c r="Z632" i="1"/>
  <c r="AC632" i="1" s="1"/>
  <c r="Z633" i="1"/>
  <c r="AC633" i="1" s="1"/>
  <c r="Z634" i="1"/>
  <c r="AC634" i="1" s="1"/>
  <c r="Z635" i="1"/>
  <c r="AC635" i="1" s="1"/>
  <c r="Z636" i="1"/>
  <c r="AC636" i="1" s="1"/>
  <c r="Z637" i="1"/>
  <c r="AC637" i="1" s="1"/>
  <c r="Z638" i="1"/>
  <c r="AC638" i="1" s="1"/>
  <c r="Z639" i="1"/>
  <c r="AC639" i="1" s="1"/>
  <c r="Z640" i="1"/>
  <c r="AC640" i="1" s="1"/>
  <c r="Z641" i="1"/>
  <c r="AC641" i="1" s="1"/>
  <c r="Z642" i="1"/>
  <c r="AC642" i="1" s="1"/>
  <c r="Z643" i="1"/>
  <c r="AC643" i="1" s="1"/>
  <c r="Z644" i="1"/>
  <c r="AC644" i="1" s="1"/>
  <c r="Z645" i="1"/>
  <c r="AC645" i="1" s="1"/>
  <c r="Z646" i="1"/>
  <c r="AC646" i="1" s="1"/>
  <c r="Z647" i="1"/>
  <c r="AC647" i="1" s="1"/>
  <c r="Z648" i="1"/>
  <c r="AC648" i="1" s="1"/>
  <c r="Z649" i="1"/>
  <c r="AC649" i="1" s="1"/>
  <c r="Z650" i="1"/>
  <c r="AC650" i="1" s="1"/>
  <c r="Z651" i="1"/>
  <c r="AC651" i="1" s="1"/>
  <c r="Z652" i="1"/>
  <c r="AC652" i="1" s="1"/>
  <c r="Z653" i="1"/>
  <c r="AC653" i="1" s="1"/>
  <c r="Z654" i="1"/>
  <c r="AC654" i="1" s="1"/>
  <c r="Z655" i="1"/>
  <c r="AC655" i="1" s="1"/>
  <c r="Z656" i="1"/>
  <c r="AC656" i="1" s="1"/>
  <c r="Z657" i="1"/>
  <c r="AC657" i="1" s="1"/>
  <c r="Z658" i="1"/>
  <c r="AC658" i="1" s="1"/>
  <c r="Z659" i="1"/>
  <c r="AC659" i="1" s="1"/>
  <c r="Z660" i="1"/>
  <c r="AC660" i="1" s="1"/>
  <c r="Z661" i="1"/>
  <c r="AC661" i="1" s="1"/>
  <c r="Z662" i="1"/>
  <c r="AC662" i="1" s="1"/>
  <c r="Z663" i="1"/>
  <c r="AC663" i="1" s="1"/>
  <c r="Z664" i="1"/>
  <c r="AC664" i="1" s="1"/>
  <c r="Z665" i="1"/>
  <c r="AC665" i="1" s="1"/>
  <c r="Z666" i="1"/>
  <c r="AC666" i="1" s="1"/>
  <c r="Z667" i="1"/>
  <c r="AC667" i="1" s="1"/>
  <c r="Z668" i="1"/>
  <c r="AC668" i="1" s="1"/>
  <c r="Z669" i="1"/>
  <c r="AC669" i="1" s="1"/>
  <c r="Z670" i="1"/>
  <c r="AC670" i="1" s="1"/>
  <c r="Z671" i="1"/>
  <c r="AC671" i="1" s="1"/>
  <c r="Z672" i="1"/>
  <c r="AC672" i="1" s="1"/>
  <c r="Z673" i="1"/>
  <c r="AC673" i="1" s="1"/>
  <c r="Z674" i="1"/>
  <c r="AC674" i="1" s="1"/>
  <c r="Z675" i="1"/>
  <c r="AC675" i="1" s="1"/>
  <c r="Z676" i="1"/>
  <c r="AC676" i="1" s="1"/>
  <c r="Z677" i="1"/>
  <c r="AC677" i="1" s="1"/>
  <c r="Z678" i="1"/>
  <c r="AC678" i="1" s="1"/>
  <c r="Z679" i="1"/>
  <c r="AC679" i="1" s="1"/>
  <c r="Z680" i="1"/>
  <c r="AC680" i="1" s="1"/>
  <c r="Z681" i="1"/>
  <c r="AC681" i="1" s="1"/>
  <c r="Z682" i="1"/>
  <c r="AC682" i="1" s="1"/>
  <c r="Z683" i="1"/>
  <c r="AC683" i="1" s="1"/>
  <c r="Z684" i="1"/>
  <c r="AC684" i="1" s="1"/>
  <c r="Z685" i="1"/>
  <c r="AC685" i="1" s="1"/>
  <c r="Z686" i="1"/>
  <c r="AC686" i="1" s="1"/>
  <c r="Z687" i="1"/>
  <c r="AC687" i="1" s="1"/>
  <c r="Z688" i="1"/>
  <c r="AC688" i="1" s="1"/>
  <c r="Z689" i="1"/>
  <c r="AC689" i="1" s="1"/>
  <c r="Z690" i="1"/>
  <c r="AC690" i="1" s="1"/>
  <c r="Z691" i="1"/>
  <c r="AC691" i="1" s="1"/>
  <c r="Z692" i="1"/>
  <c r="AC692" i="1" s="1"/>
  <c r="Z693" i="1"/>
  <c r="AC693" i="1" s="1"/>
  <c r="Z694" i="1"/>
  <c r="AC694" i="1" s="1"/>
  <c r="Z695" i="1"/>
  <c r="AC695" i="1" s="1"/>
  <c r="Z696" i="1"/>
  <c r="AC696" i="1" s="1"/>
  <c r="Z697" i="1"/>
  <c r="AC697" i="1" s="1"/>
  <c r="Z698" i="1"/>
  <c r="AC698" i="1" s="1"/>
  <c r="Z699" i="1"/>
  <c r="AC699" i="1" s="1"/>
  <c r="Z700" i="1"/>
  <c r="AC700" i="1" s="1"/>
  <c r="Z701" i="1"/>
  <c r="AC701" i="1" s="1"/>
  <c r="Z702" i="1"/>
  <c r="AC702" i="1" s="1"/>
  <c r="Z703" i="1"/>
  <c r="AC703" i="1" s="1"/>
  <c r="Z704" i="1"/>
  <c r="AC704" i="1" s="1"/>
  <c r="Z705" i="1"/>
  <c r="AC705" i="1" s="1"/>
  <c r="Z706" i="1"/>
  <c r="AC706" i="1" s="1"/>
  <c r="Z707" i="1"/>
  <c r="AC707" i="1" s="1"/>
  <c r="Z708" i="1"/>
  <c r="AC708" i="1" s="1"/>
  <c r="Z709" i="1"/>
  <c r="AC709" i="1" s="1"/>
  <c r="Z710" i="1"/>
  <c r="AC710" i="1" s="1"/>
  <c r="Z711" i="1"/>
  <c r="AC711" i="1" s="1"/>
  <c r="Z712" i="1"/>
  <c r="AC712" i="1" s="1"/>
  <c r="Z713" i="1"/>
  <c r="AC713" i="1" s="1"/>
  <c r="Z714" i="1"/>
  <c r="AC714" i="1" s="1"/>
  <c r="Z715" i="1"/>
  <c r="AC715" i="1" s="1"/>
  <c r="Z716" i="1"/>
  <c r="AC716" i="1" s="1"/>
  <c r="Z717" i="1"/>
  <c r="AC717" i="1" s="1"/>
  <c r="Z718" i="1"/>
  <c r="AC718" i="1" s="1"/>
  <c r="Z719" i="1"/>
  <c r="AC719" i="1" s="1"/>
  <c r="Z720" i="1"/>
  <c r="AC720" i="1" s="1"/>
  <c r="Z721" i="1"/>
  <c r="AC721" i="1" s="1"/>
  <c r="Z722" i="1"/>
  <c r="AC722" i="1" s="1"/>
  <c r="Z723" i="1"/>
  <c r="AC723" i="1" s="1"/>
  <c r="Z724" i="1"/>
  <c r="AC724" i="1" s="1"/>
  <c r="Z725" i="1"/>
  <c r="AC725" i="1" s="1"/>
  <c r="Z726" i="1"/>
  <c r="AC726" i="1" s="1"/>
  <c r="Z727" i="1"/>
  <c r="AC727" i="1" s="1"/>
  <c r="Z728" i="1"/>
  <c r="AC728" i="1" s="1"/>
  <c r="Z729" i="1"/>
  <c r="AC729" i="1" s="1"/>
  <c r="Z730" i="1"/>
  <c r="AC730" i="1" s="1"/>
  <c r="Z731" i="1"/>
  <c r="AC731" i="1" s="1"/>
  <c r="Z732" i="1"/>
  <c r="AC732" i="1" s="1"/>
  <c r="Z733" i="1"/>
  <c r="AC733" i="1" s="1"/>
  <c r="Z734" i="1"/>
  <c r="AC734" i="1" s="1"/>
  <c r="Z735" i="1"/>
  <c r="AC735" i="1" s="1"/>
  <c r="Z736" i="1"/>
  <c r="AC736" i="1" s="1"/>
  <c r="Z737" i="1"/>
  <c r="AC737" i="1" s="1"/>
  <c r="Z738" i="1"/>
  <c r="AC738" i="1" s="1"/>
  <c r="Z739" i="1"/>
  <c r="AC739" i="1" s="1"/>
  <c r="Z740" i="1"/>
  <c r="AC740" i="1" s="1"/>
  <c r="Z741" i="1"/>
  <c r="AC741" i="1" s="1"/>
  <c r="Z742" i="1"/>
  <c r="AC742" i="1" s="1"/>
  <c r="Z743" i="1"/>
  <c r="AC743" i="1" s="1"/>
  <c r="Z744" i="1"/>
  <c r="AC744" i="1" s="1"/>
  <c r="Z745" i="1"/>
  <c r="AC745" i="1" s="1"/>
  <c r="Z746" i="1"/>
  <c r="AC746" i="1" s="1"/>
  <c r="Z747" i="1"/>
  <c r="AC747" i="1" s="1"/>
  <c r="Z748" i="1"/>
  <c r="AC748" i="1" s="1"/>
  <c r="Z749" i="1"/>
  <c r="AC749" i="1" s="1"/>
  <c r="Z750" i="1"/>
  <c r="AC750" i="1" s="1"/>
  <c r="Z751" i="1"/>
  <c r="AC751" i="1" s="1"/>
  <c r="Z752" i="1"/>
  <c r="AC752" i="1" s="1"/>
  <c r="Z753" i="1"/>
  <c r="AC753" i="1" s="1"/>
  <c r="Z754" i="1"/>
  <c r="AC754" i="1" s="1"/>
  <c r="Z755" i="1"/>
  <c r="AC755" i="1" s="1"/>
  <c r="Z756" i="1"/>
  <c r="AC756" i="1" s="1"/>
  <c r="Z757" i="1"/>
  <c r="AC757" i="1" s="1"/>
  <c r="Z758" i="1"/>
  <c r="AC758" i="1" s="1"/>
  <c r="Z759" i="1"/>
  <c r="AC759" i="1" s="1"/>
  <c r="Z760" i="1"/>
  <c r="AC760" i="1" s="1"/>
  <c r="Z761" i="1"/>
  <c r="AC761" i="1" s="1"/>
  <c r="Z762" i="1"/>
  <c r="AC762" i="1" s="1"/>
  <c r="Z763" i="1"/>
  <c r="AC763" i="1" s="1"/>
  <c r="Z764" i="1"/>
  <c r="AC764" i="1" s="1"/>
  <c r="Z765" i="1"/>
  <c r="AC765" i="1" s="1"/>
  <c r="Z766" i="1"/>
  <c r="AC766" i="1" s="1"/>
  <c r="Z767" i="1"/>
  <c r="AC767" i="1" s="1"/>
  <c r="Z768" i="1"/>
  <c r="AC768" i="1" s="1"/>
  <c r="Z769" i="1"/>
  <c r="AC769" i="1" s="1"/>
  <c r="Z770" i="1"/>
  <c r="AC770" i="1" s="1"/>
  <c r="Z771" i="1"/>
  <c r="AC771" i="1" s="1"/>
  <c r="Z772" i="1"/>
  <c r="AC772" i="1" s="1"/>
  <c r="Z773" i="1"/>
  <c r="AC773" i="1" s="1"/>
  <c r="Z774" i="1"/>
  <c r="AC774" i="1" s="1"/>
  <c r="Z775" i="1"/>
  <c r="AC775" i="1" s="1"/>
  <c r="Z776" i="1"/>
  <c r="AC776" i="1" s="1"/>
  <c r="Z777" i="1"/>
  <c r="AC777" i="1" s="1"/>
  <c r="Z778" i="1"/>
  <c r="AC778" i="1" s="1"/>
  <c r="Z779" i="1"/>
  <c r="AC779" i="1" s="1"/>
  <c r="Z780" i="1"/>
  <c r="AC780" i="1" s="1"/>
  <c r="Z781" i="1"/>
  <c r="AC781" i="1" s="1"/>
  <c r="Z782" i="1"/>
  <c r="AC782" i="1" s="1"/>
  <c r="Z783" i="1"/>
  <c r="AC783" i="1" s="1"/>
  <c r="Z784" i="1"/>
  <c r="AC784" i="1" s="1"/>
  <c r="Z785" i="1"/>
  <c r="AC785" i="1" s="1"/>
  <c r="Z786" i="1"/>
  <c r="AC786" i="1" s="1"/>
  <c r="Z787" i="1"/>
  <c r="AC787" i="1" s="1"/>
  <c r="Z788" i="1"/>
  <c r="AC788" i="1" s="1"/>
  <c r="Z789" i="1"/>
  <c r="AC789" i="1" s="1"/>
  <c r="Z790" i="1"/>
  <c r="AC790" i="1" s="1"/>
  <c r="Z791" i="1"/>
  <c r="AC791" i="1" s="1"/>
  <c r="Z792" i="1"/>
  <c r="AC792" i="1" s="1"/>
  <c r="Z793" i="1"/>
  <c r="AC793" i="1" s="1"/>
  <c r="Z794" i="1"/>
  <c r="AC794" i="1" s="1"/>
  <c r="Z795" i="1"/>
  <c r="AC795" i="1" s="1"/>
  <c r="Z796" i="1"/>
  <c r="AC796" i="1" s="1"/>
  <c r="Z797" i="1"/>
  <c r="AC797" i="1" s="1"/>
  <c r="Z798" i="1"/>
  <c r="AC798" i="1" s="1"/>
  <c r="Z799" i="1"/>
  <c r="AC799" i="1" s="1"/>
  <c r="Z800" i="1"/>
  <c r="AC800" i="1" s="1"/>
  <c r="Z801" i="1"/>
  <c r="AC801" i="1" s="1"/>
  <c r="Z802" i="1"/>
  <c r="AC802" i="1" s="1"/>
  <c r="Z803" i="1"/>
  <c r="AC803" i="1" s="1"/>
  <c r="Z804" i="1"/>
  <c r="AC804" i="1" s="1"/>
  <c r="Z805" i="1"/>
  <c r="AC805" i="1" s="1"/>
  <c r="Z806" i="1"/>
  <c r="AC806" i="1" s="1"/>
  <c r="Z807" i="1"/>
  <c r="AC807" i="1" s="1"/>
  <c r="Z808" i="1"/>
  <c r="AC808" i="1" s="1"/>
  <c r="Z809" i="1"/>
  <c r="AC809" i="1" s="1"/>
  <c r="Z810" i="1"/>
  <c r="AC810" i="1" s="1"/>
  <c r="Z811" i="1"/>
  <c r="AC811" i="1" s="1"/>
  <c r="Z812" i="1"/>
  <c r="AC812" i="1" s="1"/>
  <c r="Z813" i="1"/>
  <c r="AC813" i="1" s="1"/>
  <c r="Z814" i="1"/>
  <c r="AC814" i="1" s="1"/>
  <c r="Z815" i="1"/>
  <c r="AC815" i="1" s="1"/>
  <c r="Z816" i="1"/>
  <c r="AC816" i="1" s="1"/>
  <c r="Z817" i="1"/>
  <c r="AC817" i="1" s="1"/>
  <c r="Z818" i="1"/>
  <c r="AC818" i="1" s="1"/>
  <c r="Z819" i="1"/>
  <c r="AC819" i="1" s="1"/>
  <c r="Z820" i="1"/>
  <c r="AC820" i="1" s="1"/>
  <c r="Z821" i="1"/>
  <c r="AC821" i="1" s="1"/>
  <c r="Z822" i="1"/>
  <c r="AC822" i="1" s="1"/>
  <c r="Z823" i="1"/>
  <c r="AC823" i="1" s="1"/>
  <c r="Z824" i="1"/>
  <c r="AC824" i="1" s="1"/>
  <c r="Z825" i="1"/>
  <c r="AC825" i="1" s="1"/>
  <c r="Z826" i="1"/>
  <c r="AC826" i="1" s="1"/>
  <c r="Z827" i="1"/>
  <c r="AC827" i="1" s="1"/>
  <c r="Z828" i="1"/>
  <c r="AC828" i="1" s="1"/>
  <c r="Z829" i="1"/>
  <c r="AC829" i="1" s="1"/>
  <c r="Z830" i="1"/>
  <c r="AC830" i="1" s="1"/>
  <c r="Z831" i="1"/>
  <c r="AC831" i="1" s="1"/>
  <c r="Z832" i="1"/>
  <c r="AC832" i="1" s="1"/>
  <c r="Z833" i="1"/>
  <c r="AC833" i="1" s="1"/>
  <c r="Z834" i="1"/>
  <c r="AC834" i="1" s="1"/>
  <c r="Z835" i="1"/>
  <c r="AC835" i="1" s="1"/>
  <c r="Z836" i="1"/>
  <c r="AC836" i="1" s="1"/>
  <c r="Z837" i="1"/>
  <c r="AC837" i="1" s="1"/>
  <c r="Z838" i="1"/>
  <c r="AC838" i="1" s="1"/>
  <c r="Z839" i="1"/>
  <c r="AC839" i="1" s="1"/>
  <c r="Z840" i="1"/>
  <c r="AC840" i="1" s="1"/>
  <c r="Z841" i="1"/>
  <c r="AC841" i="1" s="1"/>
  <c r="Z842" i="1"/>
  <c r="AC842" i="1" s="1"/>
  <c r="Z843" i="1"/>
  <c r="AC843" i="1" s="1"/>
  <c r="Z844" i="1"/>
  <c r="AC844" i="1" s="1"/>
  <c r="Z845" i="1"/>
  <c r="AC845" i="1" s="1"/>
  <c r="Z846" i="1"/>
  <c r="AC846" i="1" s="1"/>
  <c r="Z847" i="1"/>
  <c r="AC847" i="1" s="1"/>
  <c r="Z848" i="1"/>
  <c r="AC848" i="1" s="1"/>
  <c r="Z849" i="1"/>
  <c r="AC849" i="1" s="1"/>
  <c r="Z850" i="1"/>
  <c r="AC850" i="1" s="1"/>
  <c r="Z851" i="1"/>
  <c r="AC851" i="1" s="1"/>
  <c r="Z852" i="1"/>
  <c r="AC852" i="1" s="1"/>
  <c r="Z853" i="1"/>
  <c r="AC853" i="1" s="1"/>
  <c r="Z854" i="1"/>
  <c r="AC854" i="1" s="1"/>
  <c r="Z855" i="1"/>
  <c r="AC855" i="1" s="1"/>
  <c r="Z856" i="1"/>
  <c r="AC856" i="1" s="1"/>
  <c r="Z857" i="1"/>
  <c r="AC857" i="1" s="1"/>
  <c r="Z858" i="1"/>
  <c r="AC858" i="1" s="1"/>
  <c r="Z859" i="1"/>
  <c r="AC859" i="1" s="1"/>
  <c r="Z860" i="1"/>
  <c r="AC860" i="1" s="1"/>
  <c r="Z861" i="1"/>
  <c r="AC861" i="1" s="1"/>
  <c r="Z862" i="1"/>
  <c r="AC862" i="1" s="1"/>
  <c r="Z863" i="1"/>
  <c r="AC863" i="1" s="1"/>
  <c r="Z864" i="1"/>
  <c r="AC864" i="1" s="1"/>
  <c r="Z865" i="1"/>
  <c r="AC865" i="1" s="1"/>
  <c r="Z866" i="1"/>
  <c r="AC866" i="1" s="1"/>
  <c r="Z867" i="1"/>
  <c r="AC867" i="1" s="1"/>
  <c r="Z868" i="1"/>
  <c r="AC868" i="1" s="1"/>
  <c r="Z869" i="1"/>
  <c r="AC869" i="1" s="1"/>
  <c r="Z870" i="1"/>
  <c r="AC870" i="1" s="1"/>
  <c r="Z871" i="1"/>
  <c r="AC871" i="1" s="1"/>
  <c r="Z872" i="1"/>
  <c r="AC872" i="1" s="1"/>
  <c r="Z873" i="1"/>
  <c r="AC873" i="1" s="1"/>
  <c r="Z874" i="1"/>
  <c r="AC874" i="1" s="1"/>
  <c r="Z875" i="1"/>
  <c r="AC875" i="1" s="1"/>
  <c r="Z876" i="1"/>
  <c r="AC876" i="1" s="1"/>
  <c r="Z877" i="1"/>
  <c r="AC877" i="1" s="1"/>
  <c r="Z878" i="1"/>
  <c r="AC878" i="1" s="1"/>
  <c r="Z879" i="1"/>
  <c r="AC879" i="1" s="1"/>
  <c r="Z880" i="1"/>
  <c r="AC880" i="1" s="1"/>
  <c r="Z881" i="1"/>
  <c r="AC881" i="1" s="1"/>
  <c r="Z882" i="1"/>
  <c r="AC882" i="1" s="1"/>
  <c r="Z883" i="1"/>
  <c r="AC883" i="1" s="1"/>
  <c r="Z884" i="1"/>
  <c r="AC884" i="1" s="1"/>
  <c r="Z885" i="1"/>
  <c r="AC885" i="1" s="1"/>
  <c r="Z886" i="1"/>
  <c r="AC886" i="1" s="1"/>
  <c r="Z887" i="1"/>
  <c r="AC887" i="1" s="1"/>
  <c r="Z888" i="1"/>
  <c r="AC888" i="1" s="1"/>
  <c r="Z889" i="1"/>
  <c r="AC889" i="1" s="1"/>
  <c r="Z890" i="1"/>
  <c r="AC890" i="1" s="1"/>
  <c r="Z891" i="1"/>
  <c r="AC891" i="1" s="1"/>
  <c r="Z892" i="1"/>
  <c r="AC892" i="1" s="1"/>
  <c r="Z893" i="1"/>
  <c r="AC893" i="1" s="1"/>
  <c r="Z894" i="1"/>
  <c r="AC894" i="1" s="1"/>
  <c r="Z895" i="1"/>
  <c r="AC895" i="1" s="1"/>
  <c r="Z896" i="1"/>
  <c r="AC896" i="1" s="1"/>
  <c r="Z897" i="1"/>
  <c r="AC897" i="1" s="1"/>
  <c r="Z898" i="1"/>
  <c r="AC898" i="1" s="1"/>
  <c r="Z899" i="1"/>
  <c r="AC899" i="1" s="1"/>
  <c r="Z900" i="1"/>
  <c r="AC900" i="1" s="1"/>
  <c r="Z901" i="1"/>
  <c r="AC901" i="1" s="1"/>
  <c r="Z902" i="1"/>
  <c r="AC902" i="1" s="1"/>
  <c r="Z903" i="1"/>
  <c r="AC903" i="1" s="1"/>
  <c r="Z904" i="1"/>
  <c r="AC904" i="1" s="1"/>
  <c r="Z905" i="1"/>
  <c r="AC905" i="1" s="1"/>
  <c r="Z906" i="1"/>
  <c r="AC906" i="1" s="1"/>
  <c r="Z907" i="1"/>
  <c r="AC907" i="1" s="1"/>
  <c r="Z908" i="1"/>
  <c r="AC908" i="1" s="1"/>
  <c r="Z909" i="1"/>
  <c r="AC909" i="1" s="1"/>
  <c r="Z910" i="1"/>
  <c r="AC910" i="1" s="1"/>
  <c r="Z911" i="1"/>
  <c r="AC911" i="1" s="1"/>
  <c r="Z912" i="1"/>
  <c r="AC912" i="1" s="1"/>
  <c r="Z913" i="1"/>
  <c r="AC913" i="1" s="1"/>
  <c r="Z914" i="1"/>
  <c r="AC914" i="1" s="1"/>
  <c r="Z915" i="1"/>
  <c r="AC915" i="1" s="1"/>
  <c r="Z916" i="1"/>
  <c r="AC916" i="1" s="1"/>
  <c r="Z917" i="1"/>
  <c r="AC917" i="1" s="1"/>
  <c r="Z918" i="1"/>
  <c r="AC918" i="1" s="1"/>
  <c r="Z919" i="1"/>
  <c r="AC919" i="1" s="1"/>
  <c r="Z920" i="1"/>
  <c r="AC920" i="1" s="1"/>
  <c r="Z921" i="1"/>
  <c r="AC921" i="1" s="1"/>
  <c r="Z922" i="1"/>
  <c r="AC922" i="1" s="1"/>
  <c r="Z923" i="1"/>
  <c r="AC923" i="1" s="1"/>
  <c r="Z924" i="1"/>
  <c r="AC924" i="1" s="1"/>
  <c r="Z925" i="1"/>
  <c r="AC925" i="1" s="1"/>
  <c r="Z926" i="1"/>
  <c r="AC926" i="1" s="1"/>
  <c r="Z927" i="1"/>
  <c r="AC927" i="1" s="1"/>
  <c r="Z928" i="1"/>
  <c r="AC928" i="1" s="1"/>
  <c r="Z929" i="1"/>
  <c r="AC929" i="1" s="1"/>
  <c r="Z930" i="1"/>
  <c r="AC930" i="1" s="1"/>
  <c r="Z931" i="1"/>
  <c r="AC931" i="1" s="1"/>
  <c r="Z932" i="1"/>
  <c r="AC932" i="1" s="1"/>
  <c r="Z933" i="1"/>
  <c r="AC933" i="1" s="1"/>
  <c r="Z934" i="1"/>
  <c r="AC934" i="1" s="1"/>
  <c r="Z935" i="1"/>
  <c r="AC935" i="1" s="1"/>
  <c r="Z936" i="1"/>
  <c r="AC936" i="1" s="1"/>
  <c r="Z937" i="1"/>
  <c r="AC937" i="1" s="1"/>
  <c r="Z938" i="1"/>
  <c r="AC938" i="1" s="1"/>
  <c r="Z939" i="1"/>
  <c r="AC939" i="1" s="1"/>
  <c r="Z940" i="1"/>
  <c r="AC940" i="1" s="1"/>
  <c r="Z941" i="1"/>
  <c r="AC941" i="1" s="1"/>
  <c r="Z942" i="1"/>
  <c r="AC942" i="1" s="1"/>
  <c r="Z943" i="1"/>
  <c r="AC943" i="1" s="1"/>
  <c r="Z944" i="1"/>
  <c r="AC944" i="1" s="1"/>
  <c r="Z945" i="1"/>
  <c r="AC945" i="1" s="1"/>
  <c r="Z946" i="1"/>
  <c r="AC946" i="1" s="1"/>
  <c r="Z947" i="1"/>
  <c r="AC947" i="1" s="1"/>
  <c r="Z948" i="1"/>
  <c r="AC948" i="1" s="1"/>
  <c r="Z949" i="1"/>
  <c r="AC949" i="1" s="1"/>
  <c r="Z950" i="1"/>
  <c r="AC950" i="1" s="1"/>
  <c r="Z951" i="1"/>
  <c r="AC951" i="1" s="1"/>
  <c r="Z952" i="1"/>
  <c r="AC952" i="1" s="1"/>
  <c r="Z953" i="1"/>
  <c r="AC953" i="1" s="1"/>
  <c r="Z954" i="1"/>
  <c r="AC954" i="1" s="1"/>
  <c r="Z955" i="1"/>
  <c r="AC955" i="1" s="1"/>
  <c r="Z956" i="1"/>
  <c r="AC956" i="1" s="1"/>
  <c r="Z957" i="1"/>
  <c r="AC957" i="1" s="1"/>
  <c r="Z958" i="1"/>
  <c r="AC958" i="1" s="1"/>
  <c r="Z959" i="1"/>
  <c r="AC959" i="1" s="1"/>
  <c r="Z960" i="1"/>
  <c r="AC960" i="1" s="1"/>
  <c r="Z961" i="1"/>
  <c r="AC961" i="1" s="1"/>
  <c r="Z962" i="1"/>
  <c r="AC962" i="1" s="1"/>
  <c r="Z963" i="1"/>
  <c r="AC963" i="1" s="1"/>
  <c r="Z964" i="1"/>
  <c r="AC964" i="1" s="1"/>
  <c r="Z965" i="1"/>
  <c r="AC965" i="1" s="1"/>
  <c r="Z966" i="1"/>
  <c r="AC966" i="1" s="1"/>
  <c r="Z967" i="1"/>
  <c r="AC967" i="1" s="1"/>
  <c r="Z968" i="1"/>
  <c r="AC968" i="1" s="1"/>
  <c r="Z969" i="1"/>
  <c r="AC969" i="1" s="1"/>
  <c r="Z970" i="1"/>
  <c r="AC970" i="1" s="1"/>
  <c r="Z971" i="1"/>
  <c r="AC971" i="1" s="1"/>
  <c r="Z972" i="1"/>
  <c r="AC972" i="1" s="1"/>
  <c r="Z973" i="1"/>
  <c r="AC973" i="1" s="1"/>
  <c r="Z974" i="1"/>
  <c r="AC974" i="1" s="1"/>
  <c r="Z975" i="1"/>
  <c r="AC975" i="1" s="1"/>
  <c r="Z976" i="1"/>
  <c r="AC976" i="1" s="1"/>
  <c r="Z977" i="1"/>
  <c r="AC977" i="1" s="1"/>
  <c r="Z978" i="1"/>
  <c r="AC978" i="1" s="1"/>
  <c r="Z979" i="1"/>
  <c r="AC979" i="1" s="1"/>
  <c r="Z980" i="1"/>
  <c r="AC980" i="1" s="1"/>
  <c r="Z981" i="1"/>
  <c r="AC981" i="1" s="1"/>
  <c r="Z982" i="1"/>
  <c r="AC982" i="1" s="1"/>
  <c r="Z983" i="1"/>
  <c r="AC983" i="1" s="1"/>
  <c r="Z984" i="1"/>
  <c r="AC984" i="1" s="1"/>
  <c r="Z985" i="1"/>
  <c r="AC985" i="1" s="1"/>
  <c r="Z986" i="1"/>
  <c r="AC986" i="1" s="1"/>
  <c r="Z987" i="1"/>
  <c r="AC987" i="1" s="1"/>
  <c r="Z988" i="1"/>
  <c r="AC988" i="1" s="1"/>
  <c r="Z989" i="1"/>
  <c r="AC989" i="1" s="1"/>
  <c r="Z990" i="1"/>
  <c r="AC990" i="1" s="1"/>
  <c r="Z991" i="1"/>
  <c r="AC991" i="1" s="1"/>
  <c r="Z992" i="1"/>
  <c r="AC992" i="1" s="1"/>
  <c r="Z993" i="1"/>
  <c r="AC993" i="1" s="1"/>
  <c r="Z994" i="1"/>
  <c r="AC994" i="1" s="1"/>
  <c r="Z995" i="1"/>
  <c r="AC995" i="1" s="1"/>
  <c r="Z996" i="1"/>
  <c r="AC996" i="1" s="1"/>
  <c r="Z997" i="1"/>
  <c r="AC997" i="1" s="1"/>
  <c r="Z998" i="1"/>
  <c r="AC998" i="1" s="1"/>
  <c r="Z999" i="1"/>
  <c r="AC999" i="1" s="1"/>
  <c r="Z1000" i="1"/>
  <c r="AC1000" i="1" s="1"/>
  <c r="Z1001" i="1"/>
  <c r="AC1001" i="1" s="1"/>
  <c r="Z1002" i="1"/>
  <c r="AC1002" i="1" s="1"/>
  <c r="Z1003" i="1"/>
  <c r="AC1003" i="1" s="1"/>
  <c r="Z1004" i="1"/>
  <c r="AC1004" i="1" s="1"/>
  <c r="Z1005" i="1"/>
  <c r="AC1005" i="1" s="1"/>
  <c r="Z1006" i="1"/>
  <c r="AC1006" i="1" s="1"/>
  <c r="Z1007" i="1"/>
  <c r="AC1007" i="1" s="1"/>
  <c r="Z1008" i="1"/>
  <c r="AC1008" i="1" s="1"/>
  <c r="Z1009" i="1"/>
  <c r="AC1009" i="1" s="1"/>
  <c r="Z1010" i="1"/>
  <c r="AC1010" i="1" s="1"/>
  <c r="Z1011" i="1"/>
  <c r="AC1011" i="1" s="1"/>
  <c r="Z1012" i="1"/>
  <c r="AC1012" i="1" s="1"/>
  <c r="Z1013" i="1"/>
  <c r="AC1013" i="1" s="1"/>
  <c r="Z1014" i="1"/>
  <c r="AC1014" i="1" s="1"/>
  <c r="Z1015" i="1"/>
  <c r="AC1015" i="1" s="1"/>
  <c r="Z1016" i="1"/>
  <c r="AC1016" i="1" s="1"/>
  <c r="Z1017" i="1"/>
  <c r="AC1017" i="1" s="1"/>
  <c r="Z1018" i="1"/>
  <c r="AC1018" i="1" s="1"/>
  <c r="Z1019" i="1"/>
  <c r="AC1019" i="1" s="1"/>
  <c r="Z1020" i="1"/>
  <c r="AC1020" i="1" s="1"/>
  <c r="Z1021" i="1"/>
  <c r="AC1021" i="1" s="1"/>
  <c r="Z1022" i="1"/>
  <c r="AC1022" i="1" s="1"/>
  <c r="Z1023" i="1"/>
  <c r="AC1023" i="1" s="1"/>
  <c r="Z1024" i="1"/>
  <c r="AC1024" i="1" s="1"/>
  <c r="Z1025" i="1"/>
  <c r="AC1025" i="1" s="1"/>
  <c r="Z1026" i="1"/>
  <c r="AC1026" i="1" s="1"/>
  <c r="Z1027" i="1"/>
  <c r="AC1027" i="1" s="1"/>
  <c r="Z1028" i="1"/>
  <c r="AC1028" i="1" s="1"/>
  <c r="Z1029" i="1"/>
  <c r="AC1029" i="1" s="1"/>
  <c r="Z1030" i="1"/>
  <c r="AC1030" i="1" s="1"/>
  <c r="Z1031" i="1"/>
  <c r="AC1031" i="1" s="1"/>
  <c r="Z1032" i="1"/>
  <c r="AC1032" i="1" s="1"/>
  <c r="Z1033" i="1"/>
  <c r="AC1033" i="1" s="1"/>
  <c r="Z1034" i="1"/>
  <c r="AC1034" i="1" s="1"/>
  <c r="Z1035" i="1"/>
  <c r="AC1035" i="1" s="1"/>
  <c r="Z1036" i="1"/>
  <c r="AC1036" i="1" s="1"/>
  <c r="Z1037" i="1"/>
  <c r="AC1037" i="1" s="1"/>
  <c r="Z1038" i="1"/>
  <c r="AC1038" i="1" s="1"/>
  <c r="Z1039" i="1"/>
  <c r="AC1039" i="1" s="1"/>
  <c r="Z1040" i="1"/>
  <c r="AC1040" i="1" s="1"/>
  <c r="Z1041" i="1"/>
  <c r="AC1041" i="1" s="1"/>
  <c r="Z1042" i="1"/>
  <c r="AC1042" i="1" s="1"/>
  <c r="Z1043" i="1"/>
  <c r="AC1043" i="1" s="1"/>
  <c r="Z1044" i="1"/>
  <c r="AC1044" i="1" s="1"/>
  <c r="Z1045" i="1"/>
  <c r="AC1045" i="1" s="1"/>
  <c r="Z1046" i="1"/>
  <c r="AC1046" i="1" s="1"/>
  <c r="Z1047" i="1"/>
  <c r="AC1047" i="1" s="1"/>
  <c r="Z1048" i="1"/>
  <c r="AC1048" i="1" s="1"/>
  <c r="Z1049" i="1"/>
  <c r="AC1049" i="1" s="1"/>
  <c r="Z1050" i="1"/>
  <c r="AC1050" i="1" s="1"/>
  <c r="Z1051" i="1"/>
  <c r="AC1051" i="1" s="1"/>
  <c r="Z1052" i="1"/>
  <c r="AC1052" i="1" s="1"/>
  <c r="Z1053" i="1"/>
  <c r="AC1053" i="1" s="1"/>
  <c r="Z1054" i="1"/>
  <c r="AC1054" i="1" s="1"/>
  <c r="Z1055" i="1"/>
  <c r="AC1055" i="1" s="1"/>
  <c r="Z1056" i="1"/>
  <c r="AC1056" i="1" s="1"/>
  <c r="Z1057" i="1"/>
  <c r="AC1057" i="1" s="1"/>
  <c r="Z1058" i="1"/>
  <c r="AC1058" i="1" s="1"/>
  <c r="Z1059" i="1"/>
  <c r="AC1059" i="1" s="1"/>
  <c r="Z1060" i="1"/>
  <c r="AC1060" i="1" s="1"/>
  <c r="Z1061" i="1"/>
  <c r="AC1061" i="1" s="1"/>
  <c r="Z1062" i="1"/>
  <c r="AC1062" i="1" s="1"/>
  <c r="Z1063" i="1"/>
  <c r="AC1063" i="1" s="1"/>
  <c r="Z1064" i="1"/>
  <c r="AC1064" i="1" s="1"/>
  <c r="Z1065" i="1"/>
  <c r="AC1065" i="1" s="1"/>
  <c r="Z1066" i="1"/>
  <c r="AC1066" i="1" s="1"/>
  <c r="Z1067" i="1"/>
  <c r="AC1067" i="1" s="1"/>
  <c r="Z1068" i="1"/>
  <c r="AC1068" i="1" s="1"/>
  <c r="Z1069" i="1"/>
  <c r="AC1069" i="1" s="1"/>
  <c r="Z1070" i="1"/>
  <c r="AC1070" i="1" s="1"/>
  <c r="Z1071" i="1"/>
  <c r="AC1071" i="1" s="1"/>
  <c r="Z1072" i="1"/>
  <c r="AC1072" i="1" s="1"/>
  <c r="Z1073" i="1"/>
  <c r="AC1073" i="1" s="1"/>
  <c r="Z1074" i="1"/>
  <c r="AC1074" i="1" s="1"/>
  <c r="Z1075" i="1"/>
  <c r="AC1075" i="1" s="1"/>
  <c r="Z1076" i="1"/>
  <c r="AC1076" i="1" s="1"/>
  <c r="Z1077" i="1"/>
  <c r="AC1077" i="1" s="1"/>
  <c r="Z1078" i="1"/>
  <c r="AC1078" i="1" s="1"/>
  <c r="Z1079" i="1"/>
  <c r="AC1079" i="1" s="1"/>
  <c r="Z1080" i="1"/>
  <c r="AC1080" i="1" s="1"/>
  <c r="Z1081" i="1"/>
  <c r="AC1081" i="1" s="1"/>
  <c r="Z1082" i="1"/>
  <c r="AC1082" i="1" s="1"/>
  <c r="Z1083" i="1"/>
  <c r="AC1083" i="1" s="1"/>
  <c r="Z1084" i="1"/>
  <c r="AC1084" i="1" s="1"/>
  <c r="Z1085" i="1"/>
  <c r="AC1085" i="1" s="1"/>
  <c r="Z1086" i="1"/>
  <c r="AC1086" i="1" s="1"/>
  <c r="Z1087" i="1"/>
  <c r="AC1087" i="1" s="1"/>
  <c r="Z1088" i="1"/>
  <c r="AC1088" i="1" s="1"/>
  <c r="Z1089" i="1"/>
  <c r="AC1089" i="1" s="1"/>
  <c r="Z1090" i="1"/>
  <c r="AC1090" i="1" s="1"/>
  <c r="Z1091" i="1"/>
  <c r="AC1091" i="1" s="1"/>
  <c r="Z1092" i="1"/>
  <c r="AC1092" i="1" s="1"/>
  <c r="Z1093" i="1"/>
  <c r="AC1093" i="1" s="1"/>
  <c r="Z1094" i="1"/>
  <c r="AC1094" i="1" s="1"/>
  <c r="Z1095" i="1"/>
  <c r="AC1095" i="1" s="1"/>
  <c r="Z1096" i="1"/>
  <c r="AC1096" i="1" s="1"/>
  <c r="Z1097" i="1"/>
  <c r="AC1097" i="1" s="1"/>
  <c r="Z1098" i="1"/>
  <c r="AC1098" i="1" s="1"/>
  <c r="Z1099" i="1"/>
  <c r="AC1099" i="1" s="1"/>
  <c r="Z1100" i="1"/>
  <c r="AC1100" i="1" s="1"/>
  <c r="Z1101" i="1"/>
  <c r="AC1101" i="1" s="1"/>
  <c r="Z1102" i="1"/>
  <c r="AC1102" i="1" s="1"/>
  <c r="Z1103" i="1"/>
  <c r="AC1103" i="1" s="1"/>
  <c r="Z1104" i="1"/>
  <c r="AC1104" i="1" s="1"/>
  <c r="Z1105" i="1"/>
  <c r="AC1105" i="1" s="1"/>
  <c r="Z1106" i="1"/>
  <c r="AC1106" i="1" s="1"/>
  <c r="Z1107" i="1"/>
  <c r="AC1107" i="1" s="1"/>
  <c r="Z1108" i="1"/>
  <c r="AC1108" i="1" s="1"/>
  <c r="Z1109" i="1"/>
  <c r="AC1109" i="1" s="1"/>
  <c r="Z1110" i="1"/>
  <c r="AC1110" i="1" s="1"/>
  <c r="Z1111" i="1"/>
  <c r="AC1111" i="1" s="1"/>
  <c r="Z1112" i="1"/>
  <c r="AC1112" i="1" s="1"/>
  <c r="Z1113" i="1"/>
  <c r="AC1113" i="1" s="1"/>
  <c r="Z1114" i="1"/>
  <c r="AC1114" i="1" s="1"/>
  <c r="Z1115" i="1"/>
  <c r="AC1115" i="1" s="1"/>
  <c r="Z1116" i="1"/>
  <c r="AC1116" i="1" s="1"/>
  <c r="Z1117" i="1"/>
  <c r="AC1117" i="1" s="1"/>
  <c r="Z1118" i="1"/>
  <c r="AC1118" i="1" s="1"/>
  <c r="Z1119" i="1"/>
  <c r="AC1119" i="1" s="1"/>
  <c r="Z1120" i="1"/>
  <c r="AC1120" i="1" s="1"/>
  <c r="Z1121" i="1"/>
  <c r="AC1121" i="1" s="1"/>
  <c r="Z1122" i="1"/>
  <c r="AC1122" i="1" s="1"/>
  <c r="Z1123" i="1"/>
  <c r="AC1123" i="1" s="1"/>
  <c r="Z1124" i="1"/>
  <c r="AC1124" i="1" s="1"/>
  <c r="Z1125" i="1"/>
  <c r="AC1125" i="1" s="1"/>
  <c r="Z1126" i="1"/>
  <c r="AC1126" i="1" s="1"/>
  <c r="Z1127" i="1"/>
  <c r="AC1127" i="1" s="1"/>
  <c r="Z1128" i="1"/>
  <c r="AC1128" i="1" s="1"/>
  <c r="Z1129" i="1"/>
  <c r="AC1129" i="1" s="1"/>
  <c r="Z1130" i="1"/>
  <c r="AC1130" i="1" s="1"/>
  <c r="Z1131" i="1"/>
  <c r="AC1131" i="1" s="1"/>
  <c r="Z1132" i="1"/>
  <c r="AC1132" i="1" s="1"/>
  <c r="Z1133" i="1"/>
  <c r="AC1133" i="1" s="1"/>
  <c r="Z1134" i="1"/>
  <c r="AC1134" i="1" s="1"/>
  <c r="Z1135" i="1"/>
  <c r="AC1135" i="1" s="1"/>
  <c r="Z1136" i="1"/>
  <c r="AC1136" i="1" s="1"/>
  <c r="Z1137" i="1"/>
  <c r="AC1137" i="1" s="1"/>
  <c r="Z1138" i="1"/>
  <c r="AC1138" i="1" s="1"/>
  <c r="Z1139" i="1"/>
  <c r="AC1139" i="1" s="1"/>
  <c r="Z1140" i="1"/>
  <c r="AC1140" i="1" s="1"/>
  <c r="Z1141" i="1"/>
  <c r="AC1141" i="1" s="1"/>
  <c r="Z1142" i="1"/>
  <c r="AC1142" i="1" s="1"/>
  <c r="Z1143" i="1"/>
  <c r="AC1143" i="1" s="1"/>
  <c r="Z1144" i="1"/>
  <c r="AC1144" i="1" s="1"/>
  <c r="Z1145" i="1"/>
  <c r="AC1145" i="1" s="1"/>
  <c r="Z1146" i="1"/>
  <c r="AC1146" i="1" s="1"/>
  <c r="Z1147" i="1"/>
  <c r="AC1147" i="1" s="1"/>
  <c r="Z1148" i="1"/>
  <c r="AC1148" i="1" s="1"/>
  <c r="Z1149" i="1"/>
  <c r="AC1149" i="1" s="1"/>
  <c r="Z1150" i="1"/>
  <c r="AC1150" i="1" s="1"/>
  <c r="Z1151" i="1"/>
  <c r="AC1151" i="1" s="1"/>
  <c r="Z1152" i="1"/>
  <c r="AC1152" i="1" s="1"/>
  <c r="Z1153" i="1"/>
  <c r="AC1153" i="1" s="1"/>
  <c r="Z1154" i="1"/>
  <c r="AC1154" i="1" s="1"/>
  <c r="Z1155" i="1"/>
  <c r="AC1155" i="1" s="1"/>
  <c r="Z1156" i="1"/>
  <c r="AC1156" i="1" s="1"/>
  <c r="Z1157" i="1"/>
  <c r="AC1157" i="1" s="1"/>
  <c r="Z1158" i="1"/>
  <c r="AC1158" i="1" s="1"/>
  <c r="Z1159" i="1"/>
  <c r="AC1159" i="1" s="1"/>
  <c r="Z1160" i="1"/>
  <c r="AC1160" i="1" s="1"/>
  <c r="Z1161" i="1"/>
  <c r="AC1161" i="1" s="1"/>
  <c r="Z1162" i="1"/>
  <c r="AC1162" i="1" s="1"/>
  <c r="Z1163" i="1"/>
  <c r="AC1163" i="1" s="1"/>
  <c r="Z1164" i="1"/>
  <c r="AC1164" i="1" s="1"/>
  <c r="Z1165" i="1"/>
  <c r="AC1165" i="1" s="1"/>
  <c r="Z1166" i="1"/>
  <c r="AC1166" i="1" s="1"/>
  <c r="Z1167" i="1"/>
  <c r="AC1167" i="1" s="1"/>
  <c r="Z1168" i="1"/>
  <c r="AC1168" i="1" s="1"/>
  <c r="Z1169" i="1"/>
  <c r="AC1169" i="1" s="1"/>
  <c r="Z1170" i="1"/>
  <c r="AC1170" i="1" s="1"/>
  <c r="Z1171" i="1"/>
  <c r="AC1171" i="1" s="1"/>
  <c r="Z1172" i="1"/>
  <c r="AC1172" i="1" s="1"/>
  <c r="Z1173" i="1"/>
  <c r="AC1173" i="1" s="1"/>
  <c r="Z1174" i="1"/>
  <c r="AC1174" i="1" s="1"/>
  <c r="Z1175" i="1"/>
  <c r="AC1175" i="1" s="1"/>
  <c r="Z1176" i="1"/>
  <c r="AC1176" i="1" s="1"/>
  <c r="Z1177" i="1"/>
  <c r="AC1177" i="1" s="1"/>
  <c r="Z1178" i="1"/>
  <c r="AC1178" i="1" s="1"/>
  <c r="Z1179" i="1"/>
  <c r="AC1179" i="1" s="1"/>
  <c r="Z1180" i="1"/>
  <c r="AC1180" i="1" s="1"/>
  <c r="Z1181" i="1"/>
  <c r="AC1181" i="1" s="1"/>
  <c r="Z1182" i="1"/>
  <c r="AC1182" i="1" s="1"/>
  <c r="Z1183" i="1"/>
  <c r="AC1183" i="1" s="1"/>
  <c r="Z1184" i="1"/>
  <c r="AC1184" i="1" s="1"/>
  <c r="Z1185" i="1"/>
  <c r="AC1185" i="1" s="1"/>
  <c r="Z1186" i="1"/>
  <c r="AC1186" i="1" s="1"/>
  <c r="Z1187" i="1"/>
  <c r="AC1187" i="1" s="1"/>
  <c r="Z1188" i="1"/>
  <c r="AC1188" i="1" s="1"/>
  <c r="Z1189" i="1"/>
  <c r="AC1189" i="1" s="1"/>
  <c r="Z1190" i="1"/>
  <c r="AC1190" i="1" s="1"/>
  <c r="Z1191" i="1"/>
  <c r="AC1191" i="1" s="1"/>
  <c r="Z1192" i="1"/>
  <c r="AC1192" i="1" s="1"/>
  <c r="Z1193" i="1"/>
  <c r="AC1193" i="1" s="1"/>
  <c r="Z1194" i="1"/>
  <c r="AC1194" i="1" s="1"/>
  <c r="Z1195" i="1"/>
  <c r="AC1195" i="1" s="1"/>
  <c r="Z1196" i="1"/>
  <c r="AC1196" i="1" s="1"/>
  <c r="Z1197" i="1"/>
  <c r="AC1197" i="1" s="1"/>
  <c r="Z1198" i="1"/>
  <c r="AC1198" i="1" s="1"/>
  <c r="Z1199" i="1"/>
  <c r="AC1199" i="1" s="1"/>
  <c r="Z1200" i="1"/>
  <c r="AC1200" i="1" s="1"/>
  <c r="Z1201" i="1"/>
  <c r="AC1201" i="1" s="1"/>
  <c r="Z1202" i="1"/>
  <c r="AC1202" i="1" s="1"/>
  <c r="Z1203" i="1"/>
  <c r="AC1203" i="1" s="1"/>
  <c r="Z1204" i="1"/>
  <c r="AC1204" i="1" s="1"/>
  <c r="Z1205" i="1"/>
  <c r="AC1205" i="1" s="1"/>
  <c r="Z1206" i="1"/>
  <c r="AC1206" i="1" s="1"/>
  <c r="Z1207" i="1"/>
  <c r="AC1207" i="1" s="1"/>
  <c r="Z1208" i="1"/>
  <c r="AC1208" i="1" s="1"/>
  <c r="Z1209" i="1"/>
  <c r="AC1209" i="1" s="1"/>
  <c r="Z1210" i="1"/>
  <c r="AC1210" i="1" s="1"/>
  <c r="Z1211" i="1"/>
  <c r="AC1211" i="1" s="1"/>
  <c r="Z1212" i="1"/>
  <c r="AC1212" i="1" s="1"/>
  <c r="Z1213" i="1"/>
  <c r="AC1213" i="1" s="1"/>
  <c r="Z1214" i="1"/>
  <c r="AC1214" i="1" s="1"/>
  <c r="Z1215" i="1"/>
  <c r="AC1215" i="1" s="1"/>
  <c r="Z1216" i="1"/>
  <c r="AC1216" i="1" s="1"/>
  <c r="Z1217" i="1"/>
  <c r="AC1217" i="1" s="1"/>
  <c r="Z1218" i="1"/>
  <c r="AC1218" i="1" s="1"/>
  <c r="Z1219" i="1"/>
  <c r="AC1219" i="1" s="1"/>
  <c r="Z1220" i="1"/>
  <c r="AC1220" i="1" s="1"/>
  <c r="Z1221" i="1"/>
  <c r="AC1221" i="1" s="1"/>
  <c r="Z1222" i="1"/>
  <c r="AC1222" i="1" s="1"/>
  <c r="Z1223" i="1"/>
  <c r="AC1223" i="1" s="1"/>
  <c r="Z1224" i="1"/>
  <c r="AC1224" i="1" s="1"/>
  <c r="Z1225" i="1"/>
  <c r="AC1225" i="1" s="1"/>
  <c r="Z1226" i="1"/>
  <c r="AC1226" i="1" s="1"/>
  <c r="Z1227" i="1"/>
  <c r="AC1227" i="1" s="1"/>
  <c r="Z1228" i="1"/>
  <c r="AC1228" i="1" s="1"/>
  <c r="Z1229" i="1"/>
  <c r="AC1229" i="1" s="1"/>
  <c r="Z1230" i="1"/>
  <c r="AC1230" i="1" s="1"/>
  <c r="Z1231" i="1"/>
  <c r="AC1231" i="1" s="1"/>
  <c r="Z1232" i="1"/>
  <c r="AC1232" i="1" s="1"/>
  <c r="Z1233" i="1"/>
  <c r="AC1233" i="1" s="1"/>
  <c r="Z1234" i="1"/>
  <c r="AC1234" i="1" s="1"/>
  <c r="Z1235" i="1"/>
  <c r="AC1235" i="1" s="1"/>
  <c r="Z1236" i="1"/>
  <c r="AC1236" i="1" s="1"/>
  <c r="Z1237" i="1"/>
  <c r="AC1237" i="1" s="1"/>
  <c r="Z1238" i="1"/>
  <c r="AC1238" i="1" s="1"/>
  <c r="Z1239" i="1"/>
  <c r="AC1239" i="1" s="1"/>
  <c r="Z1240" i="1"/>
  <c r="AC1240" i="1" s="1"/>
  <c r="Z1241" i="1"/>
  <c r="AC1241" i="1" s="1"/>
  <c r="Z1242" i="1"/>
  <c r="AC1242" i="1" s="1"/>
  <c r="Z1243" i="1"/>
  <c r="AC1243" i="1" s="1"/>
  <c r="Z1244" i="1"/>
  <c r="AC1244" i="1" s="1"/>
  <c r="Z1245" i="1"/>
  <c r="AC1245" i="1" s="1"/>
  <c r="Z1246" i="1"/>
  <c r="AC1246" i="1" s="1"/>
  <c r="Z1247" i="1"/>
  <c r="AC1247" i="1" s="1"/>
  <c r="Z1248" i="1"/>
  <c r="AC1248" i="1" s="1"/>
  <c r="Z1249" i="1"/>
  <c r="AC1249" i="1" s="1"/>
  <c r="Z1250" i="1"/>
  <c r="AC1250" i="1" s="1"/>
  <c r="Z1251" i="1"/>
  <c r="AC1251" i="1" s="1"/>
  <c r="Z1252" i="1"/>
  <c r="AC1252" i="1" s="1"/>
  <c r="Z1253" i="1"/>
  <c r="AC1253" i="1" s="1"/>
  <c r="Z1254" i="1"/>
  <c r="AC1254" i="1" s="1"/>
  <c r="Z1255" i="1"/>
  <c r="AC1255" i="1" s="1"/>
  <c r="Z1256" i="1"/>
  <c r="AC1256" i="1" s="1"/>
  <c r="Z1257" i="1"/>
  <c r="AC1257" i="1" s="1"/>
  <c r="Z1258" i="1"/>
  <c r="AC1258" i="1" s="1"/>
  <c r="Z1259" i="1"/>
  <c r="AC1259" i="1" s="1"/>
  <c r="Z1260" i="1"/>
  <c r="AC1260" i="1" s="1"/>
  <c r="Z1261" i="1"/>
  <c r="AC1261" i="1" s="1"/>
  <c r="Z1262" i="1"/>
  <c r="AC1262" i="1" s="1"/>
  <c r="Z1263" i="1"/>
  <c r="AC1263" i="1" s="1"/>
  <c r="Z1264" i="1"/>
  <c r="AC1264" i="1" s="1"/>
  <c r="Z1265" i="1"/>
  <c r="AC1265" i="1" s="1"/>
  <c r="Z1266" i="1"/>
  <c r="AC1266" i="1" s="1"/>
  <c r="Z1267" i="1"/>
  <c r="AC1267" i="1" s="1"/>
  <c r="Z1268" i="1"/>
  <c r="AC1268" i="1" s="1"/>
  <c r="Z1269" i="1"/>
  <c r="AC1269" i="1" s="1"/>
  <c r="Z1270" i="1"/>
  <c r="AC1270" i="1" s="1"/>
  <c r="Z1271" i="1"/>
  <c r="AC1271" i="1" s="1"/>
  <c r="Z1272" i="1"/>
  <c r="AC1272" i="1" s="1"/>
  <c r="Z1273" i="1"/>
  <c r="AC1273" i="1" s="1"/>
  <c r="Z1274" i="1"/>
  <c r="AC1274" i="1" s="1"/>
  <c r="Z1275" i="1"/>
  <c r="AC1275" i="1" s="1"/>
  <c r="Z1276" i="1"/>
  <c r="AC1276" i="1" s="1"/>
  <c r="Z1277" i="1"/>
  <c r="AC1277" i="1" s="1"/>
  <c r="Z1278" i="1"/>
  <c r="AC1278" i="1" s="1"/>
  <c r="Z1279" i="1"/>
  <c r="AC1279" i="1" s="1"/>
  <c r="Z1280" i="1"/>
  <c r="AC1280" i="1" s="1"/>
  <c r="Z1281" i="1"/>
  <c r="AC1281" i="1" s="1"/>
  <c r="Z1282" i="1"/>
  <c r="AC1282" i="1" s="1"/>
  <c r="Z1283" i="1"/>
  <c r="AC1283" i="1" s="1"/>
  <c r="Z1284" i="1"/>
  <c r="AC1284" i="1" s="1"/>
  <c r="Z1285" i="1"/>
  <c r="AC1285" i="1" s="1"/>
  <c r="Z1286" i="1"/>
  <c r="AC1286" i="1" s="1"/>
  <c r="Z1287" i="1"/>
  <c r="AC1287" i="1" s="1"/>
  <c r="Z1288" i="1"/>
  <c r="AC1288" i="1" s="1"/>
  <c r="Z1289" i="1"/>
  <c r="AC1289" i="1" s="1"/>
  <c r="Z1290" i="1"/>
  <c r="AC1290" i="1" s="1"/>
  <c r="Z1291" i="1"/>
  <c r="AC1291" i="1" s="1"/>
  <c r="Z1292" i="1"/>
  <c r="AC1292" i="1" s="1"/>
  <c r="Z1293" i="1"/>
  <c r="AC1293" i="1" s="1"/>
  <c r="Z1294" i="1"/>
  <c r="AC1294" i="1" s="1"/>
  <c r="Z1295" i="1"/>
  <c r="AC1295" i="1" s="1"/>
  <c r="Z1296" i="1"/>
  <c r="AC1296" i="1" s="1"/>
  <c r="Z1297" i="1"/>
  <c r="AC1297" i="1" s="1"/>
  <c r="Z1298" i="1"/>
  <c r="AC1298" i="1" s="1"/>
  <c r="Z1299" i="1"/>
  <c r="AC1299" i="1" s="1"/>
  <c r="Z1300" i="1"/>
  <c r="AC1300" i="1" s="1"/>
  <c r="Z1301" i="1"/>
  <c r="AC1301" i="1" s="1"/>
  <c r="Z1302" i="1"/>
  <c r="AC1302" i="1" s="1"/>
  <c r="Z1303" i="1"/>
  <c r="AC1303" i="1" s="1"/>
  <c r="Z1304" i="1"/>
  <c r="AC1304" i="1" s="1"/>
  <c r="Z1305" i="1"/>
  <c r="AC1305" i="1" s="1"/>
  <c r="Z1306" i="1"/>
  <c r="AC1306" i="1" s="1"/>
  <c r="Z1307" i="1"/>
  <c r="AC1307" i="1" s="1"/>
  <c r="Z1308" i="1"/>
  <c r="AC1308" i="1" s="1"/>
  <c r="Z1309" i="1"/>
  <c r="AC1309" i="1" s="1"/>
  <c r="Z1310" i="1"/>
  <c r="AC1310" i="1" s="1"/>
  <c r="Z1311" i="1"/>
  <c r="AC1311" i="1" s="1"/>
  <c r="Z1312" i="1"/>
  <c r="AC1312" i="1" s="1"/>
  <c r="Z1313" i="1"/>
  <c r="AC1313" i="1" s="1"/>
  <c r="Z1314" i="1"/>
  <c r="AC1314" i="1" s="1"/>
  <c r="Z1315" i="1"/>
  <c r="AC1315" i="1" s="1"/>
  <c r="Z1316" i="1"/>
  <c r="AC1316" i="1" s="1"/>
  <c r="Z1317" i="1"/>
  <c r="AC1317" i="1" s="1"/>
  <c r="Z1318" i="1"/>
  <c r="AC1318" i="1" s="1"/>
  <c r="Z1319" i="1"/>
  <c r="AC1319" i="1" s="1"/>
  <c r="Z1320" i="1"/>
  <c r="AC1320" i="1" s="1"/>
  <c r="Z1321" i="1"/>
  <c r="AC1321" i="1" s="1"/>
  <c r="Z1322" i="1"/>
  <c r="AC1322" i="1" s="1"/>
  <c r="Z1323" i="1"/>
  <c r="AC1323" i="1" s="1"/>
  <c r="Z1324" i="1"/>
  <c r="AC1324" i="1" s="1"/>
  <c r="Z1325" i="1"/>
  <c r="AC1325" i="1" s="1"/>
  <c r="Z1326" i="1"/>
  <c r="AC1326" i="1" s="1"/>
  <c r="Z1327" i="1"/>
  <c r="AC1327" i="1" s="1"/>
  <c r="Z1328" i="1"/>
  <c r="AC1328" i="1" s="1"/>
  <c r="Z1329" i="1"/>
  <c r="AC1329" i="1" s="1"/>
  <c r="Z1330" i="1"/>
  <c r="AC1330" i="1" s="1"/>
  <c r="Z1331" i="1"/>
  <c r="AC1331" i="1" s="1"/>
  <c r="Z1332" i="1"/>
  <c r="AC1332" i="1" s="1"/>
  <c r="Z1333" i="1"/>
  <c r="AC1333" i="1" s="1"/>
  <c r="Z1334" i="1"/>
  <c r="AC1334" i="1" s="1"/>
  <c r="Z1335" i="1"/>
  <c r="AC1335" i="1" s="1"/>
  <c r="Z1336" i="1"/>
  <c r="AC1336" i="1" s="1"/>
  <c r="Z1337" i="1"/>
  <c r="AC1337" i="1" s="1"/>
  <c r="Z1338" i="1"/>
  <c r="AC1338" i="1" s="1"/>
  <c r="Z1339" i="1"/>
  <c r="AC1339" i="1" s="1"/>
  <c r="Z1340" i="1"/>
  <c r="AC1340" i="1" s="1"/>
  <c r="Z1341" i="1"/>
  <c r="AC1341" i="1" s="1"/>
  <c r="Z1342" i="1"/>
  <c r="AC1342" i="1" s="1"/>
  <c r="Z1343" i="1"/>
  <c r="AC1343" i="1" s="1"/>
  <c r="Z1344" i="1"/>
  <c r="AC1344" i="1" s="1"/>
  <c r="Z1345" i="1"/>
  <c r="AC1345" i="1" s="1"/>
  <c r="Z1346" i="1"/>
  <c r="AC1346" i="1" s="1"/>
  <c r="Z1347" i="1"/>
  <c r="AC1347" i="1" s="1"/>
  <c r="Z1348" i="1"/>
  <c r="AC1348" i="1" s="1"/>
  <c r="Z1349" i="1"/>
  <c r="AC1349" i="1" s="1"/>
  <c r="Z1350" i="1"/>
  <c r="AC1350" i="1" s="1"/>
  <c r="Z1351" i="1"/>
  <c r="AC1351" i="1" s="1"/>
  <c r="Z1352" i="1"/>
  <c r="AC1352" i="1" s="1"/>
  <c r="Z1353" i="1"/>
  <c r="AC1353" i="1" s="1"/>
  <c r="Z1354" i="1"/>
  <c r="AC1354" i="1" s="1"/>
  <c r="Z1355" i="1"/>
  <c r="AC1355" i="1" s="1"/>
  <c r="Z1356" i="1"/>
  <c r="AC1356" i="1" s="1"/>
  <c r="Z1357" i="1"/>
  <c r="AC1357" i="1" s="1"/>
  <c r="Z1358" i="1"/>
  <c r="AC1358" i="1" s="1"/>
  <c r="Z1359" i="1"/>
  <c r="AC1359" i="1" s="1"/>
  <c r="Z1360" i="1"/>
  <c r="AC1360" i="1" s="1"/>
  <c r="Z1361" i="1"/>
  <c r="AC1361" i="1" s="1"/>
  <c r="Z1362" i="1"/>
  <c r="AC1362" i="1" s="1"/>
  <c r="Z1363" i="1"/>
  <c r="AC1363" i="1" s="1"/>
  <c r="Z1364" i="1"/>
  <c r="AC1364" i="1" s="1"/>
  <c r="Z1365" i="1"/>
  <c r="AC1365" i="1" s="1"/>
  <c r="Z1366" i="1"/>
  <c r="AC1366" i="1" s="1"/>
  <c r="Z1367" i="1"/>
  <c r="AC1367" i="1" s="1"/>
  <c r="Z1368" i="1"/>
  <c r="AC1368" i="1" s="1"/>
  <c r="Z1369" i="1"/>
  <c r="AC1369" i="1" s="1"/>
  <c r="Z1370" i="1"/>
  <c r="AC1370" i="1" s="1"/>
  <c r="Z1371" i="1"/>
  <c r="AC1371" i="1" s="1"/>
  <c r="Z1372" i="1"/>
  <c r="AC1372" i="1" s="1"/>
  <c r="Z1373" i="1"/>
  <c r="AC1373" i="1" s="1"/>
  <c r="Z1374" i="1"/>
  <c r="AC1374" i="1" s="1"/>
  <c r="Z1375" i="1"/>
  <c r="AC1375" i="1" s="1"/>
  <c r="Z1376" i="1"/>
  <c r="AC1376" i="1" s="1"/>
  <c r="Z1377" i="1"/>
  <c r="AC1377" i="1" s="1"/>
  <c r="Z1378" i="1"/>
  <c r="AC1378" i="1" s="1"/>
  <c r="Z1379" i="1"/>
  <c r="AC1379" i="1" s="1"/>
  <c r="Z1380" i="1"/>
  <c r="AC1380" i="1" s="1"/>
  <c r="Z1381" i="1"/>
  <c r="AC1381" i="1" s="1"/>
  <c r="Z1382" i="1"/>
  <c r="AC1382" i="1" s="1"/>
  <c r="Z1383" i="1"/>
  <c r="AC1383" i="1" s="1"/>
  <c r="Z1384" i="1"/>
  <c r="AC1384" i="1" s="1"/>
  <c r="Z1385" i="1"/>
  <c r="AC1385" i="1" s="1"/>
  <c r="Z1386" i="1"/>
  <c r="AC1386" i="1" s="1"/>
  <c r="Z1387" i="1"/>
  <c r="AC1387" i="1" s="1"/>
  <c r="Z1388" i="1"/>
  <c r="AC1388" i="1" s="1"/>
  <c r="Z1389" i="1"/>
  <c r="AC1389" i="1" s="1"/>
  <c r="Z1390" i="1"/>
  <c r="AC1390" i="1" s="1"/>
  <c r="Z1391" i="1"/>
  <c r="AC1391" i="1" s="1"/>
  <c r="Z1392" i="1"/>
  <c r="AC1392" i="1" s="1"/>
  <c r="Z1393" i="1"/>
  <c r="AC1393" i="1" s="1"/>
  <c r="Z1394" i="1"/>
  <c r="AC1394" i="1" s="1"/>
  <c r="Z1395" i="1"/>
  <c r="AC1395" i="1" s="1"/>
  <c r="Z1396" i="1"/>
  <c r="AC1396" i="1" s="1"/>
  <c r="Z1397" i="1"/>
  <c r="AC1397" i="1" s="1"/>
  <c r="Z1398" i="1"/>
  <c r="AC1398" i="1" s="1"/>
  <c r="Z1399" i="1"/>
  <c r="AC1399" i="1" s="1"/>
  <c r="Z1400" i="1"/>
  <c r="AC1400" i="1" s="1"/>
  <c r="Z1401" i="1"/>
  <c r="AC1401" i="1" s="1"/>
  <c r="Z1402" i="1"/>
  <c r="AC1402" i="1" s="1"/>
  <c r="Z1403" i="1"/>
  <c r="AC1403" i="1" s="1"/>
  <c r="Z1404" i="1"/>
  <c r="AC1404" i="1" s="1"/>
  <c r="Z1405" i="1"/>
  <c r="AC1405" i="1" s="1"/>
  <c r="Z1406" i="1"/>
  <c r="AC1406" i="1" s="1"/>
  <c r="Z1407" i="1"/>
  <c r="AC1407" i="1" s="1"/>
  <c r="Z1408" i="1"/>
  <c r="AC1408" i="1" s="1"/>
  <c r="Z1409" i="1"/>
  <c r="AC1409" i="1" s="1"/>
  <c r="Z1410" i="1"/>
  <c r="AC1410" i="1" s="1"/>
  <c r="Z1411" i="1"/>
  <c r="AC1411" i="1" s="1"/>
  <c r="Z1412" i="1"/>
  <c r="AC1412" i="1" s="1"/>
  <c r="Z1413" i="1"/>
  <c r="AC1413" i="1" s="1"/>
  <c r="Z1414" i="1"/>
  <c r="AC1414" i="1" s="1"/>
  <c r="Z1415" i="1"/>
  <c r="AC1415" i="1" s="1"/>
  <c r="Z1416" i="1"/>
  <c r="AC1416" i="1" s="1"/>
  <c r="Z1417" i="1"/>
  <c r="AC1417" i="1" s="1"/>
  <c r="Z1418" i="1"/>
  <c r="AC1418" i="1" s="1"/>
  <c r="Z1419" i="1"/>
  <c r="AC1419" i="1" s="1"/>
  <c r="Z1420" i="1"/>
  <c r="AC1420" i="1" s="1"/>
  <c r="Z1421" i="1"/>
  <c r="AC1421" i="1" s="1"/>
  <c r="Z1422" i="1"/>
  <c r="AC1422" i="1" s="1"/>
  <c r="Z1423" i="1"/>
  <c r="AC1423" i="1" s="1"/>
  <c r="Z1424" i="1"/>
  <c r="AC1424" i="1" s="1"/>
  <c r="Z1425" i="1"/>
  <c r="AC1425" i="1" s="1"/>
  <c r="Z1426" i="1"/>
  <c r="AC1426" i="1" s="1"/>
  <c r="Z1427" i="1"/>
  <c r="AC1427" i="1" s="1"/>
  <c r="Z1428" i="1"/>
  <c r="AC1428" i="1" s="1"/>
  <c r="Z1429" i="1"/>
  <c r="AC1429" i="1" s="1"/>
  <c r="Z1430" i="1"/>
  <c r="AC1430" i="1" s="1"/>
  <c r="Z1431" i="1"/>
  <c r="AC1431" i="1" s="1"/>
  <c r="Z1432" i="1"/>
  <c r="AC1432" i="1" s="1"/>
  <c r="Z1433" i="1"/>
  <c r="AC1433" i="1" s="1"/>
  <c r="Z1434" i="1"/>
  <c r="AC1434" i="1" s="1"/>
  <c r="Z1435" i="1"/>
  <c r="AC1435" i="1" s="1"/>
  <c r="Z1436" i="1"/>
  <c r="AC1436" i="1" s="1"/>
  <c r="Z1437" i="1"/>
  <c r="AC1437" i="1" s="1"/>
  <c r="Z1438" i="1"/>
  <c r="AC1438" i="1" s="1"/>
  <c r="Z1439" i="1"/>
  <c r="AC1439" i="1" s="1"/>
  <c r="Z1440" i="1"/>
  <c r="AC1440" i="1" s="1"/>
  <c r="Z1441" i="1"/>
  <c r="AC1441" i="1" s="1"/>
  <c r="Z1442" i="1"/>
  <c r="AC1442" i="1" s="1"/>
  <c r="Z1443" i="1"/>
  <c r="AC1443" i="1" s="1"/>
  <c r="Z1444" i="1"/>
  <c r="AC1444" i="1" s="1"/>
  <c r="Z1445" i="1"/>
  <c r="AC1445" i="1" s="1"/>
  <c r="Z1446" i="1"/>
  <c r="AC1446" i="1" s="1"/>
  <c r="Z1447" i="1"/>
  <c r="AC1447" i="1" s="1"/>
  <c r="Z1448" i="1"/>
  <c r="AC1448" i="1" s="1"/>
  <c r="Z1449" i="1"/>
  <c r="AC1449" i="1" s="1"/>
  <c r="Z1450" i="1"/>
  <c r="AC1450" i="1" s="1"/>
  <c r="Z1451" i="1"/>
  <c r="AC1451" i="1" s="1"/>
  <c r="Z1452" i="1"/>
  <c r="AC1452" i="1" s="1"/>
  <c r="Z1453" i="1"/>
  <c r="AC1453" i="1" s="1"/>
  <c r="Z1454" i="1"/>
  <c r="AC1454" i="1" s="1"/>
  <c r="Z1455" i="1"/>
  <c r="AC1455" i="1" s="1"/>
  <c r="Z1456" i="1"/>
  <c r="AC1456" i="1" s="1"/>
  <c r="Z1457" i="1"/>
  <c r="AC1457" i="1" s="1"/>
  <c r="Z1458" i="1"/>
  <c r="AC1458" i="1" s="1"/>
  <c r="Z1459" i="1"/>
  <c r="AC1459" i="1" s="1"/>
  <c r="Z1460" i="1"/>
  <c r="AC1460" i="1" s="1"/>
  <c r="Z1461" i="1"/>
  <c r="AC1461" i="1" s="1"/>
  <c r="Z1462" i="1"/>
  <c r="AC1462" i="1" s="1"/>
  <c r="Z1463" i="1"/>
  <c r="AC1463" i="1" s="1"/>
  <c r="Z1464" i="1"/>
  <c r="AC1464" i="1" s="1"/>
  <c r="Z1465" i="1"/>
  <c r="AC1465" i="1" s="1"/>
  <c r="Z1466" i="1"/>
  <c r="AC1466" i="1" s="1"/>
  <c r="Z1467" i="1"/>
  <c r="AC1467" i="1" s="1"/>
  <c r="Z1468" i="1"/>
  <c r="AC1468" i="1" s="1"/>
  <c r="Z1469" i="1"/>
  <c r="AC1469" i="1" s="1"/>
  <c r="Z1470" i="1"/>
  <c r="AC1470" i="1" s="1"/>
  <c r="Z1471" i="1"/>
  <c r="AC1471" i="1" s="1"/>
  <c r="Z1472" i="1"/>
  <c r="AC1472" i="1" s="1"/>
  <c r="Z1473" i="1"/>
  <c r="AC1473" i="1" s="1"/>
  <c r="Z1474" i="1"/>
  <c r="AC1474" i="1" s="1"/>
  <c r="Z1475" i="1"/>
  <c r="AC1475" i="1" s="1"/>
  <c r="Z1476" i="1"/>
  <c r="AC1476" i="1" s="1"/>
  <c r="Z1477" i="1"/>
  <c r="AC1477" i="1" s="1"/>
  <c r="Z1478" i="1"/>
  <c r="AC1478" i="1" s="1"/>
  <c r="Z1479" i="1"/>
  <c r="AC1479" i="1" s="1"/>
  <c r="Z1480" i="1"/>
  <c r="AC1480" i="1" s="1"/>
  <c r="Z1481" i="1"/>
  <c r="AC1481" i="1" s="1"/>
  <c r="Z1482" i="1"/>
  <c r="AC1482" i="1" s="1"/>
  <c r="Z1483" i="1"/>
  <c r="AC1483" i="1" s="1"/>
  <c r="Z1484" i="1"/>
  <c r="AC1484" i="1" s="1"/>
  <c r="Z1485" i="1"/>
  <c r="AC1485" i="1" s="1"/>
  <c r="Z1486" i="1"/>
  <c r="AC1486" i="1" s="1"/>
  <c r="Z1487" i="1"/>
  <c r="AC1487" i="1" s="1"/>
  <c r="Z1488" i="1"/>
  <c r="AC1488" i="1" s="1"/>
  <c r="Z1489" i="1"/>
  <c r="AC1489" i="1" s="1"/>
  <c r="Z1490" i="1"/>
  <c r="AC1490" i="1" s="1"/>
  <c r="Z1491" i="1"/>
  <c r="AC1491" i="1" s="1"/>
  <c r="Z1492" i="1"/>
  <c r="AC1492" i="1" s="1"/>
  <c r="Z1493" i="1"/>
  <c r="AC1493" i="1" s="1"/>
  <c r="Z1494" i="1"/>
  <c r="AC1494" i="1" s="1"/>
  <c r="Z1495" i="1"/>
  <c r="AC1495" i="1" s="1"/>
  <c r="Z1496" i="1"/>
  <c r="AC1496" i="1" s="1"/>
  <c r="Z1497" i="1"/>
  <c r="AC1497" i="1" s="1"/>
  <c r="Z1498" i="1"/>
  <c r="AC1498" i="1" s="1"/>
  <c r="Z1499" i="1"/>
  <c r="AC1499" i="1" s="1"/>
  <c r="Z1500" i="1"/>
  <c r="AC1500" i="1" s="1"/>
  <c r="Z1501" i="1"/>
  <c r="AC1501" i="1" s="1"/>
  <c r="Z1502" i="1"/>
  <c r="AC1502" i="1" s="1"/>
  <c r="Z1503" i="1"/>
  <c r="AC1503" i="1" s="1"/>
  <c r="Z1504" i="1"/>
  <c r="AC1504" i="1" s="1"/>
  <c r="Z1505" i="1"/>
  <c r="AC1505" i="1" s="1"/>
  <c r="Z1506" i="1"/>
  <c r="AC1506" i="1" s="1"/>
  <c r="Z1507" i="1"/>
  <c r="AC1507" i="1" s="1"/>
  <c r="Z1508" i="1"/>
  <c r="AC1508" i="1" s="1"/>
  <c r="Z1509" i="1"/>
  <c r="AC1509" i="1" s="1"/>
  <c r="Z1510" i="1"/>
  <c r="AC1510" i="1" s="1"/>
  <c r="Z1511" i="1"/>
  <c r="AC1511" i="1" s="1"/>
  <c r="Z1512" i="1"/>
  <c r="AC1512" i="1" s="1"/>
  <c r="Z1513" i="1"/>
  <c r="AC1513" i="1" s="1"/>
  <c r="Z1514" i="1"/>
  <c r="AC1514" i="1" s="1"/>
  <c r="Z1515" i="1"/>
  <c r="AC1515" i="1" s="1"/>
  <c r="Z1516" i="1"/>
  <c r="AC1516" i="1" s="1"/>
  <c r="Z1517" i="1"/>
  <c r="AC1517" i="1" s="1"/>
  <c r="Z1518" i="1"/>
  <c r="AC1518" i="1" s="1"/>
  <c r="Z1519" i="1"/>
  <c r="AC1519" i="1" s="1"/>
  <c r="Z1520" i="1"/>
  <c r="AC1520" i="1" s="1"/>
  <c r="Z1521" i="1"/>
  <c r="AC1521" i="1" s="1"/>
  <c r="Z1522" i="1"/>
  <c r="AC1522" i="1" s="1"/>
  <c r="Z1523" i="1"/>
  <c r="AC1523" i="1" s="1"/>
  <c r="Z1524" i="1"/>
  <c r="AC1524" i="1" s="1"/>
  <c r="Z1525" i="1"/>
  <c r="AC1525" i="1" s="1"/>
  <c r="Z1526" i="1"/>
  <c r="AC1526" i="1" s="1"/>
  <c r="Z1527" i="1"/>
  <c r="AC1527" i="1" s="1"/>
  <c r="Z1528" i="1"/>
  <c r="AC1528" i="1" s="1"/>
  <c r="Z1529" i="1"/>
  <c r="AC1529" i="1" s="1"/>
  <c r="Z1530" i="1"/>
  <c r="AC1530" i="1" s="1"/>
  <c r="Z1531" i="1"/>
  <c r="AC1531" i="1" s="1"/>
  <c r="Z1532" i="1"/>
  <c r="AC1532" i="1" s="1"/>
  <c r="Z1533" i="1"/>
  <c r="AC1533" i="1" s="1"/>
  <c r="Z1534" i="1"/>
  <c r="AC1534" i="1" s="1"/>
  <c r="Z1535" i="1"/>
  <c r="AC1535" i="1" s="1"/>
  <c r="Z1536" i="1"/>
  <c r="AC1536" i="1" s="1"/>
  <c r="Z1537" i="1"/>
  <c r="AC1537" i="1" s="1"/>
  <c r="Z1538" i="1"/>
  <c r="AC1538" i="1" s="1"/>
  <c r="Z1539" i="1"/>
  <c r="AC1539" i="1" s="1"/>
  <c r="Z1540" i="1"/>
  <c r="AC1540" i="1" s="1"/>
  <c r="Z1541" i="1"/>
  <c r="AC1541" i="1" s="1"/>
  <c r="Z1542" i="1"/>
  <c r="AC1542" i="1" s="1"/>
  <c r="Z1543" i="1"/>
  <c r="AC1543" i="1" s="1"/>
  <c r="Z1544" i="1"/>
  <c r="AC1544" i="1" s="1"/>
  <c r="Z1545" i="1"/>
  <c r="AC1545" i="1" s="1"/>
  <c r="Z1546" i="1"/>
  <c r="AC1546" i="1" s="1"/>
  <c r="Z1547" i="1"/>
  <c r="AC1547" i="1" s="1"/>
  <c r="Z1548" i="1"/>
  <c r="AC1548" i="1" s="1"/>
  <c r="Z1549" i="1"/>
  <c r="AC1549" i="1" s="1"/>
  <c r="Z1550" i="1"/>
  <c r="AC1550" i="1" s="1"/>
  <c r="Z1551" i="1"/>
  <c r="AC1551" i="1" s="1"/>
  <c r="Z1552" i="1"/>
  <c r="AC1552" i="1" s="1"/>
  <c r="Z1553" i="1"/>
  <c r="AC1553" i="1" s="1"/>
  <c r="Z1554" i="1"/>
  <c r="AC1554" i="1" s="1"/>
  <c r="Z1555" i="1"/>
  <c r="AC1555" i="1" s="1"/>
  <c r="Z1556" i="1"/>
  <c r="AC1556" i="1" s="1"/>
  <c r="Z1557" i="1"/>
  <c r="AC1557" i="1" s="1"/>
  <c r="Z1558" i="1"/>
  <c r="AC1558" i="1" s="1"/>
  <c r="Z1559" i="1"/>
  <c r="AC1559" i="1" s="1"/>
  <c r="Z1560" i="1"/>
  <c r="AC1560" i="1" s="1"/>
  <c r="Z1561" i="1"/>
  <c r="AC1561" i="1" s="1"/>
  <c r="Z1562" i="1"/>
  <c r="AC1562" i="1" s="1"/>
  <c r="Z1563" i="1"/>
  <c r="AC1563" i="1" s="1"/>
  <c r="Z1564" i="1"/>
  <c r="AC1564" i="1" s="1"/>
  <c r="Z1565" i="1"/>
  <c r="AC1565" i="1" s="1"/>
  <c r="Z1566" i="1"/>
  <c r="AC1566" i="1" s="1"/>
  <c r="Z1567" i="1"/>
  <c r="AC1567" i="1" s="1"/>
  <c r="Z1568" i="1"/>
  <c r="AC1568" i="1" s="1"/>
  <c r="Z1569" i="1"/>
  <c r="AC1569" i="1" s="1"/>
  <c r="Z1570" i="1"/>
  <c r="AC1570" i="1" s="1"/>
  <c r="Z1571" i="1"/>
  <c r="AC1571" i="1" s="1"/>
  <c r="Z1572" i="1"/>
  <c r="AC1572" i="1" s="1"/>
  <c r="Z1573" i="1"/>
  <c r="AC1573" i="1" s="1"/>
  <c r="Z1574" i="1"/>
  <c r="AC1574" i="1" s="1"/>
  <c r="Z1575" i="1"/>
  <c r="AC1575" i="1" s="1"/>
  <c r="Z1576" i="1"/>
  <c r="AC1576" i="1" s="1"/>
  <c r="Z1577" i="1"/>
  <c r="AC1577" i="1" s="1"/>
  <c r="Z1578" i="1"/>
  <c r="AC1578" i="1" s="1"/>
  <c r="Z1579" i="1"/>
  <c r="AC1579" i="1" s="1"/>
  <c r="Z1580" i="1"/>
  <c r="AC1580" i="1" s="1"/>
  <c r="Z1581" i="1"/>
  <c r="AC1581" i="1" s="1"/>
  <c r="Z1582" i="1"/>
  <c r="AC1582" i="1" s="1"/>
  <c r="Z1583" i="1"/>
  <c r="AC1583" i="1" s="1"/>
  <c r="Z1584" i="1"/>
  <c r="AC1584" i="1" s="1"/>
  <c r="Z1585" i="1"/>
  <c r="AC1585" i="1" s="1"/>
  <c r="Z1586" i="1"/>
  <c r="AC1586" i="1" s="1"/>
  <c r="Z1587" i="1"/>
  <c r="AC1587" i="1" s="1"/>
  <c r="Z1588" i="1"/>
  <c r="AC1588" i="1" s="1"/>
  <c r="Z1589" i="1"/>
  <c r="AC1589" i="1" s="1"/>
  <c r="Z1590" i="1"/>
  <c r="AC1590" i="1" s="1"/>
  <c r="Z1591" i="1"/>
  <c r="AC1591" i="1" s="1"/>
  <c r="Z1592" i="1"/>
  <c r="AC1592" i="1" s="1"/>
  <c r="Z1593" i="1"/>
  <c r="AC1593" i="1" s="1"/>
  <c r="Z1594" i="1"/>
  <c r="AC1594" i="1" s="1"/>
  <c r="Z1595" i="1"/>
  <c r="AC1595" i="1" s="1"/>
  <c r="Z1596" i="1"/>
  <c r="AC1596" i="1" s="1"/>
  <c r="Z1597" i="1"/>
  <c r="AC1597" i="1" s="1"/>
  <c r="Z1598" i="1"/>
  <c r="AC1598" i="1" s="1"/>
  <c r="Z1599" i="1"/>
  <c r="AC1599" i="1" s="1"/>
  <c r="Z1600" i="1"/>
  <c r="AC1600" i="1" s="1"/>
  <c r="Z1601" i="1"/>
  <c r="AC1601" i="1" s="1"/>
  <c r="Z1602" i="1"/>
  <c r="AC1602" i="1" s="1"/>
  <c r="Z1603" i="1"/>
  <c r="AC1603" i="1" s="1"/>
  <c r="Z1604" i="1"/>
  <c r="AC1604" i="1" s="1"/>
  <c r="Z1605" i="1"/>
  <c r="AC1605" i="1" s="1"/>
  <c r="Z1606" i="1"/>
  <c r="AC1606" i="1" s="1"/>
  <c r="Z1607" i="1"/>
  <c r="AC1607" i="1" s="1"/>
  <c r="Z1608" i="1"/>
  <c r="AC1608" i="1" s="1"/>
  <c r="Z1609" i="1"/>
  <c r="AC1609" i="1" s="1"/>
  <c r="Z1610" i="1"/>
  <c r="AC1610" i="1" s="1"/>
  <c r="Z1611" i="1"/>
  <c r="AC1611" i="1" s="1"/>
  <c r="Z1612" i="1"/>
  <c r="AC1612" i="1" s="1"/>
  <c r="Z1613" i="1"/>
  <c r="AC1613" i="1" s="1"/>
  <c r="Z1614" i="1"/>
  <c r="AC1614" i="1" s="1"/>
  <c r="Z1615" i="1"/>
  <c r="AC1615" i="1" s="1"/>
  <c r="Z1616" i="1"/>
  <c r="AC1616" i="1" s="1"/>
  <c r="Z1617" i="1"/>
  <c r="AC1617" i="1" s="1"/>
  <c r="Z1618" i="1"/>
  <c r="AC1618" i="1" s="1"/>
  <c r="Z1619" i="1"/>
  <c r="AC1619" i="1" s="1"/>
  <c r="Z1620" i="1"/>
  <c r="AC1620" i="1" s="1"/>
  <c r="Z1621" i="1"/>
  <c r="AC1621" i="1" s="1"/>
  <c r="Z1622" i="1"/>
  <c r="AC1622" i="1" s="1"/>
  <c r="Z1623" i="1"/>
  <c r="AC1623" i="1" s="1"/>
  <c r="Z1624" i="1"/>
  <c r="AC1624" i="1" s="1"/>
  <c r="Z1625" i="1"/>
  <c r="AC1625" i="1" s="1"/>
  <c r="Z1626" i="1"/>
  <c r="AC1626" i="1" s="1"/>
  <c r="Z1627" i="1"/>
  <c r="AC1627" i="1" s="1"/>
  <c r="Z1628" i="1"/>
  <c r="AC1628" i="1" s="1"/>
  <c r="Z1629" i="1"/>
  <c r="AC1629" i="1" s="1"/>
  <c r="Z1630" i="1"/>
  <c r="AC1630" i="1" s="1"/>
  <c r="Z1631" i="1"/>
  <c r="AC1631" i="1" s="1"/>
  <c r="Z1632" i="1"/>
  <c r="AC1632" i="1" s="1"/>
  <c r="Z1633" i="1"/>
  <c r="AC1633" i="1" s="1"/>
  <c r="Z1634" i="1"/>
  <c r="AC1634" i="1" s="1"/>
  <c r="Z1635" i="1"/>
  <c r="AC1635" i="1" s="1"/>
  <c r="Z1636" i="1"/>
  <c r="AC1636" i="1" s="1"/>
  <c r="Z1637" i="1"/>
  <c r="AC1637" i="1" s="1"/>
  <c r="Z1638" i="1"/>
  <c r="AC1638" i="1" s="1"/>
  <c r="Z1639" i="1"/>
  <c r="AC1639" i="1" s="1"/>
  <c r="Z1640" i="1"/>
  <c r="AC1640" i="1" s="1"/>
  <c r="Z1641" i="1"/>
  <c r="AC1641" i="1" s="1"/>
  <c r="Z1642" i="1"/>
  <c r="AC1642" i="1" s="1"/>
  <c r="Z1643" i="1"/>
  <c r="AC1643" i="1" s="1"/>
  <c r="Z1644" i="1"/>
  <c r="AC1644" i="1" s="1"/>
  <c r="Z1645" i="1"/>
  <c r="AC1645" i="1" s="1"/>
  <c r="Z1646" i="1"/>
  <c r="AC1646" i="1" s="1"/>
  <c r="Z1647" i="1"/>
  <c r="AC1647" i="1" s="1"/>
  <c r="Z1648" i="1"/>
  <c r="AC1648" i="1" s="1"/>
  <c r="Z1649" i="1"/>
  <c r="AC1649" i="1" s="1"/>
  <c r="Z1650" i="1"/>
  <c r="AC1650" i="1" s="1"/>
  <c r="Z1651" i="1"/>
  <c r="AC1651" i="1" s="1"/>
  <c r="Z1652" i="1"/>
  <c r="AC1652" i="1" s="1"/>
  <c r="Z1653" i="1"/>
  <c r="AC1653" i="1" s="1"/>
  <c r="Z1654" i="1"/>
  <c r="AC1654" i="1" s="1"/>
  <c r="Z1655" i="1"/>
  <c r="AC1655" i="1" s="1"/>
  <c r="Z1656" i="1"/>
  <c r="AC1656" i="1" s="1"/>
  <c r="Z1657" i="1"/>
  <c r="AC1657" i="1" s="1"/>
  <c r="Z1658" i="1"/>
  <c r="AC1658" i="1" s="1"/>
  <c r="Z1659" i="1"/>
  <c r="AC1659" i="1" s="1"/>
  <c r="Z1660" i="1"/>
  <c r="AC1660" i="1" s="1"/>
  <c r="Z1661" i="1"/>
  <c r="AC1661" i="1" s="1"/>
  <c r="Z1662" i="1"/>
  <c r="AC1662" i="1" s="1"/>
  <c r="Z1663" i="1"/>
  <c r="AC1663" i="1" s="1"/>
  <c r="Z1664" i="1"/>
  <c r="AC1664" i="1" s="1"/>
  <c r="Z1665" i="1"/>
  <c r="AC1665" i="1" s="1"/>
  <c r="Z1666" i="1"/>
  <c r="AC1666" i="1" s="1"/>
  <c r="Z1667" i="1"/>
  <c r="AC1667" i="1" s="1"/>
  <c r="Z1668" i="1"/>
  <c r="AC1668" i="1" s="1"/>
  <c r="Z1669" i="1"/>
  <c r="AC1669" i="1" s="1"/>
  <c r="Z1670" i="1"/>
  <c r="AC1670" i="1" s="1"/>
  <c r="Z1671" i="1"/>
  <c r="AC1671" i="1" s="1"/>
  <c r="Z1672" i="1"/>
  <c r="AC1672" i="1" s="1"/>
  <c r="Z1673" i="1"/>
  <c r="AC1673" i="1" s="1"/>
  <c r="Z1674" i="1"/>
  <c r="AC1674" i="1" s="1"/>
  <c r="Z1675" i="1"/>
  <c r="AC1675" i="1" s="1"/>
  <c r="Z1676" i="1"/>
  <c r="AC1676" i="1" s="1"/>
  <c r="Z1677" i="1"/>
  <c r="AC1677" i="1" s="1"/>
  <c r="Z1678" i="1"/>
  <c r="AC1678" i="1" s="1"/>
  <c r="Z1679" i="1"/>
  <c r="AC1679" i="1" s="1"/>
  <c r="Z1680" i="1"/>
  <c r="AC1680" i="1" s="1"/>
  <c r="Z1681" i="1"/>
  <c r="AC1681" i="1" s="1"/>
  <c r="Z1682" i="1"/>
  <c r="AC1682" i="1" s="1"/>
  <c r="Z1683" i="1"/>
  <c r="AC1683" i="1" s="1"/>
  <c r="Z1684" i="1"/>
  <c r="AC1684" i="1" s="1"/>
  <c r="Z1685" i="1"/>
  <c r="AC1685" i="1" s="1"/>
  <c r="Z1686" i="1"/>
  <c r="AC1686" i="1" s="1"/>
  <c r="Z1687" i="1"/>
  <c r="AC1687" i="1" s="1"/>
  <c r="Z1688" i="1"/>
  <c r="AC1688" i="1" s="1"/>
  <c r="Z1689" i="1"/>
  <c r="AC1689" i="1" s="1"/>
  <c r="Z1690" i="1"/>
  <c r="AC1690" i="1" s="1"/>
  <c r="Z1691" i="1"/>
  <c r="AC1691" i="1" s="1"/>
  <c r="Z1692" i="1"/>
  <c r="AC1692" i="1" s="1"/>
  <c r="Z1693" i="1"/>
  <c r="AC1693" i="1" s="1"/>
  <c r="Z1694" i="1"/>
  <c r="AC1694" i="1" s="1"/>
  <c r="Z1695" i="1"/>
  <c r="AC1695" i="1" s="1"/>
  <c r="Z1696" i="1"/>
  <c r="AC1696" i="1" s="1"/>
  <c r="Z1697" i="1"/>
  <c r="AC1697" i="1" s="1"/>
  <c r="Z1698" i="1"/>
  <c r="AC1698" i="1" s="1"/>
  <c r="Z1699" i="1"/>
  <c r="AC1699" i="1" s="1"/>
  <c r="Z1700" i="1"/>
  <c r="AC1700" i="1" s="1"/>
  <c r="Z1701" i="1"/>
  <c r="AC1701" i="1" s="1"/>
  <c r="Z1702" i="1"/>
  <c r="AC1702" i="1" s="1"/>
  <c r="Z1703" i="1"/>
  <c r="AC1703" i="1" s="1"/>
  <c r="Z1704" i="1"/>
  <c r="AC1704" i="1" s="1"/>
  <c r="Z1705" i="1"/>
  <c r="AC1705" i="1" s="1"/>
  <c r="Z1706" i="1"/>
  <c r="AC1706" i="1" s="1"/>
  <c r="Z1707" i="1"/>
  <c r="AC1707" i="1" s="1"/>
  <c r="Z1708" i="1"/>
  <c r="AC1708" i="1" s="1"/>
  <c r="Z1709" i="1"/>
  <c r="AC1709" i="1" s="1"/>
  <c r="Z1710" i="1"/>
  <c r="AC1710" i="1" s="1"/>
  <c r="Z1711" i="1"/>
  <c r="AC1711" i="1" s="1"/>
  <c r="Z1712" i="1"/>
  <c r="AC1712" i="1" s="1"/>
  <c r="Z1713" i="1"/>
  <c r="AC1713" i="1" s="1"/>
  <c r="Z1714" i="1"/>
  <c r="AC1714" i="1" s="1"/>
  <c r="Z1715" i="1"/>
  <c r="AC1715" i="1" s="1"/>
  <c r="Z1716" i="1"/>
  <c r="AC1716" i="1" s="1"/>
  <c r="Z1717" i="1"/>
  <c r="AC1717" i="1" s="1"/>
  <c r="Z1718" i="1"/>
  <c r="AC1718" i="1" s="1"/>
  <c r="Z1719" i="1"/>
  <c r="AC1719" i="1" s="1"/>
  <c r="Z1720" i="1"/>
  <c r="AC1720" i="1" s="1"/>
  <c r="Z1721" i="1"/>
  <c r="AC1721" i="1" s="1"/>
  <c r="Z1722" i="1"/>
  <c r="AC1722" i="1" s="1"/>
  <c r="Z1723" i="1"/>
  <c r="AC1723" i="1" s="1"/>
  <c r="Z1724" i="1"/>
  <c r="AC1724" i="1" s="1"/>
  <c r="Z1725" i="1"/>
  <c r="AC1725" i="1" s="1"/>
  <c r="Z1726" i="1"/>
  <c r="AC1726" i="1" s="1"/>
  <c r="Z1727" i="1"/>
  <c r="AC1727" i="1" s="1"/>
  <c r="Z1728" i="1"/>
  <c r="AC1728" i="1" s="1"/>
  <c r="Z1729" i="1"/>
  <c r="AC1729" i="1" s="1"/>
  <c r="Z1730" i="1"/>
  <c r="AC1730" i="1" s="1"/>
  <c r="Z1731" i="1"/>
  <c r="AC1731" i="1" s="1"/>
  <c r="Z1732" i="1"/>
  <c r="AC1732" i="1" s="1"/>
  <c r="Z1733" i="1"/>
  <c r="AC1733" i="1" s="1"/>
  <c r="Z1734" i="1"/>
  <c r="AC1734" i="1" s="1"/>
  <c r="Z1735" i="1"/>
  <c r="AC1735" i="1" s="1"/>
  <c r="Z1736" i="1"/>
  <c r="AC1736" i="1" s="1"/>
  <c r="Z1737" i="1"/>
  <c r="AC1737" i="1" s="1"/>
  <c r="Z1738" i="1"/>
  <c r="AC1738" i="1" s="1"/>
  <c r="Z1739" i="1"/>
  <c r="AC1739" i="1" s="1"/>
  <c r="Z1740" i="1"/>
  <c r="AC1740" i="1" s="1"/>
  <c r="Z1741" i="1"/>
  <c r="AC1741" i="1" s="1"/>
  <c r="Z1742" i="1"/>
  <c r="AC1742" i="1" s="1"/>
  <c r="Z1743" i="1"/>
  <c r="AC1743" i="1" s="1"/>
  <c r="Z1744" i="1"/>
  <c r="AC1744" i="1" s="1"/>
  <c r="Z1745" i="1"/>
  <c r="AC1745" i="1" s="1"/>
  <c r="Z1746" i="1"/>
  <c r="AC1746" i="1" s="1"/>
  <c r="Z1747" i="1"/>
  <c r="AC1747" i="1" s="1"/>
  <c r="Z1748" i="1"/>
  <c r="AC1748" i="1" s="1"/>
  <c r="Z1749" i="1"/>
  <c r="AC1749" i="1" s="1"/>
  <c r="Z1750" i="1"/>
  <c r="AC1750" i="1" s="1"/>
  <c r="Z1751" i="1"/>
  <c r="AC1751" i="1" s="1"/>
  <c r="Z1752" i="1"/>
  <c r="AC1752" i="1" s="1"/>
  <c r="Z1753" i="1"/>
  <c r="AC1753" i="1" s="1"/>
  <c r="Z1754" i="1"/>
  <c r="AC1754" i="1" s="1"/>
  <c r="Z1755" i="1"/>
  <c r="AC1755" i="1" s="1"/>
  <c r="Z1756" i="1"/>
  <c r="AC1756" i="1" s="1"/>
  <c r="Z1757" i="1"/>
  <c r="AC1757" i="1" s="1"/>
  <c r="Z1758" i="1"/>
  <c r="AC1758" i="1" s="1"/>
  <c r="Z1759" i="1"/>
  <c r="AC1759" i="1" s="1"/>
  <c r="Z1760" i="1"/>
  <c r="AC1760" i="1" s="1"/>
  <c r="Z1761" i="1"/>
  <c r="AC1761" i="1" s="1"/>
  <c r="Z1762" i="1"/>
  <c r="AC1762" i="1" s="1"/>
  <c r="Z1763" i="1"/>
  <c r="AC1763" i="1" s="1"/>
  <c r="Z1764" i="1"/>
  <c r="AC1764" i="1" s="1"/>
  <c r="Z1765" i="1"/>
  <c r="AC1765" i="1" s="1"/>
  <c r="Z1766" i="1"/>
  <c r="AC1766" i="1" s="1"/>
  <c r="Z1767" i="1"/>
  <c r="AC1767" i="1" s="1"/>
  <c r="Z1768" i="1"/>
  <c r="AC1768" i="1" s="1"/>
  <c r="Z1769" i="1"/>
  <c r="AC1769" i="1" s="1"/>
  <c r="Z1770" i="1"/>
  <c r="AC1770" i="1" s="1"/>
  <c r="Z1771" i="1"/>
  <c r="AC1771" i="1" s="1"/>
  <c r="Z1772" i="1"/>
  <c r="AC1772" i="1" s="1"/>
  <c r="Z1773" i="1"/>
  <c r="AC1773" i="1" s="1"/>
  <c r="Z1774" i="1"/>
  <c r="AC1774" i="1" s="1"/>
  <c r="Z1775" i="1"/>
  <c r="AC1775" i="1" s="1"/>
  <c r="Z1776" i="1"/>
  <c r="AC1776" i="1" s="1"/>
  <c r="Z1777" i="1"/>
  <c r="AC1777" i="1" s="1"/>
  <c r="Z1778" i="1"/>
  <c r="AC1778" i="1" s="1"/>
  <c r="Z1779" i="1"/>
  <c r="AC1779" i="1" s="1"/>
  <c r="Z1780" i="1"/>
  <c r="AC1780" i="1" s="1"/>
  <c r="Z1781" i="1"/>
  <c r="AC1781" i="1" s="1"/>
  <c r="Z1782" i="1"/>
  <c r="AC1782" i="1" s="1"/>
  <c r="Z1783" i="1"/>
  <c r="AC1783" i="1" s="1"/>
  <c r="Z1784" i="1"/>
  <c r="AC1784" i="1" s="1"/>
  <c r="Z1785" i="1"/>
  <c r="AC1785" i="1" s="1"/>
  <c r="Z1786" i="1"/>
  <c r="AC1786" i="1" s="1"/>
  <c r="Z1787" i="1"/>
  <c r="AC1787" i="1" s="1"/>
  <c r="Z1788" i="1"/>
  <c r="AC1788" i="1" s="1"/>
  <c r="Z1789" i="1"/>
  <c r="AC1789" i="1" s="1"/>
  <c r="Z1790" i="1"/>
  <c r="AC1790" i="1" s="1"/>
  <c r="Z1791" i="1"/>
  <c r="AC1791" i="1" s="1"/>
  <c r="Z1792" i="1"/>
  <c r="AC1792" i="1" s="1"/>
  <c r="Z1793" i="1"/>
  <c r="AC1793" i="1" s="1"/>
  <c r="Z1794" i="1"/>
  <c r="AC1794" i="1" s="1"/>
  <c r="Z1795" i="1"/>
  <c r="AC1795" i="1" s="1"/>
  <c r="Z1796" i="1"/>
  <c r="AC1796" i="1" s="1"/>
  <c r="Z1797" i="1"/>
  <c r="AC1797" i="1" s="1"/>
  <c r="Z1798" i="1"/>
  <c r="AC1798" i="1" s="1"/>
  <c r="Z1799" i="1"/>
  <c r="AC1799" i="1" s="1"/>
  <c r="Z1800" i="1"/>
  <c r="AC1800" i="1" s="1"/>
  <c r="Z1801" i="1"/>
  <c r="AC1801" i="1" s="1"/>
  <c r="Z1802" i="1"/>
  <c r="AC1802" i="1" s="1"/>
  <c r="Z1803" i="1"/>
  <c r="AC1803" i="1" s="1"/>
  <c r="Z1804" i="1"/>
  <c r="AC1804" i="1" s="1"/>
  <c r="Z1805" i="1"/>
  <c r="AC1805" i="1" s="1"/>
  <c r="Z1806" i="1"/>
  <c r="AC1806" i="1" s="1"/>
  <c r="Z1807" i="1"/>
  <c r="AC1807" i="1" s="1"/>
  <c r="Z1808" i="1"/>
  <c r="AC1808" i="1" s="1"/>
  <c r="Z1809" i="1"/>
  <c r="AC1809" i="1" s="1"/>
  <c r="Z1810" i="1"/>
  <c r="AC1810" i="1" s="1"/>
  <c r="Z1811" i="1"/>
  <c r="AC1811" i="1" s="1"/>
  <c r="Z1812" i="1"/>
  <c r="AC1812" i="1" s="1"/>
  <c r="Z1813" i="1"/>
  <c r="AC1813" i="1" s="1"/>
  <c r="Z1814" i="1"/>
  <c r="AC1814" i="1" s="1"/>
  <c r="Z1815" i="1"/>
  <c r="AC1815" i="1" s="1"/>
  <c r="Z1816" i="1"/>
  <c r="AC1816" i="1" s="1"/>
  <c r="Z1817" i="1"/>
  <c r="AC1817" i="1" s="1"/>
  <c r="Z1818" i="1"/>
  <c r="AC1818" i="1" s="1"/>
  <c r="Z1819" i="1"/>
  <c r="AC1819" i="1" s="1"/>
  <c r="Z1820" i="1"/>
  <c r="AC1820" i="1" s="1"/>
  <c r="Z1821" i="1"/>
  <c r="AC1821" i="1" s="1"/>
  <c r="Z1822" i="1"/>
  <c r="AC1822" i="1" s="1"/>
  <c r="Z1823" i="1"/>
  <c r="AC1823" i="1" s="1"/>
  <c r="Z1824" i="1"/>
  <c r="AC1824" i="1" s="1"/>
  <c r="Z1825" i="1"/>
  <c r="AC1825" i="1" s="1"/>
  <c r="Z1826" i="1"/>
  <c r="AC1826" i="1" s="1"/>
  <c r="Z1827" i="1"/>
  <c r="AC1827" i="1" s="1"/>
  <c r="Z1828" i="1"/>
  <c r="AC1828" i="1" s="1"/>
  <c r="Z1829" i="1"/>
  <c r="AC1829" i="1" s="1"/>
  <c r="Z1830" i="1"/>
  <c r="AC1830" i="1" s="1"/>
  <c r="Z1831" i="1"/>
  <c r="AC1831" i="1" s="1"/>
  <c r="Z1832" i="1"/>
  <c r="AC1832" i="1" s="1"/>
  <c r="Z1833" i="1"/>
  <c r="AC1833" i="1" s="1"/>
  <c r="Z1834" i="1"/>
  <c r="AC1834" i="1" s="1"/>
  <c r="Z1835" i="1"/>
  <c r="AC1835" i="1" s="1"/>
  <c r="Z1836" i="1"/>
  <c r="AC1836" i="1" s="1"/>
  <c r="Z1837" i="1"/>
  <c r="AC1837" i="1" s="1"/>
  <c r="Z1838" i="1"/>
  <c r="AC1838" i="1" s="1"/>
  <c r="Z1839" i="1"/>
  <c r="AC1839" i="1" s="1"/>
  <c r="Z1840" i="1"/>
  <c r="AC1840" i="1" s="1"/>
  <c r="Z1841" i="1"/>
  <c r="AC1841" i="1" s="1"/>
  <c r="Z1842" i="1"/>
  <c r="AC1842" i="1" s="1"/>
  <c r="Z1843" i="1"/>
  <c r="AC1843" i="1" s="1"/>
  <c r="Z1844" i="1"/>
  <c r="AC1844" i="1" s="1"/>
  <c r="Z1845" i="1"/>
  <c r="AC1845" i="1" s="1"/>
  <c r="Z1846" i="1"/>
  <c r="AC1846" i="1" s="1"/>
  <c r="Z1847" i="1"/>
  <c r="AC1847" i="1" s="1"/>
  <c r="Z1848" i="1"/>
  <c r="AC1848" i="1" s="1"/>
  <c r="Z1849" i="1"/>
  <c r="AC1849" i="1" s="1"/>
  <c r="Z1850" i="1"/>
  <c r="AC1850" i="1" s="1"/>
  <c r="Z1851" i="1"/>
  <c r="AC1851" i="1" s="1"/>
  <c r="Z1852" i="1"/>
  <c r="AC1852" i="1" s="1"/>
  <c r="Z1853" i="1"/>
  <c r="AC1853" i="1" s="1"/>
  <c r="Z1854" i="1"/>
  <c r="AC1854" i="1" s="1"/>
  <c r="Z1855" i="1"/>
  <c r="AC1855" i="1" s="1"/>
  <c r="Z1856" i="1"/>
  <c r="AC1856" i="1" s="1"/>
  <c r="Z1857" i="1"/>
  <c r="AC1857" i="1" s="1"/>
  <c r="Z1858" i="1"/>
  <c r="AC1858" i="1" s="1"/>
  <c r="Z1859" i="1"/>
  <c r="AC1859" i="1" s="1"/>
  <c r="Z1860" i="1"/>
  <c r="AC1860" i="1" s="1"/>
  <c r="Z1861" i="1"/>
  <c r="AC1861" i="1" s="1"/>
  <c r="Z1862" i="1"/>
  <c r="AC1862" i="1" s="1"/>
  <c r="Z1863" i="1"/>
  <c r="AC1863" i="1" s="1"/>
  <c r="Z1864" i="1"/>
  <c r="AC1864" i="1" s="1"/>
  <c r="Z1865" i="1"/>
  <c r="AC1865" i="1" s="1"/>
  <c r="Z1866" i="1"/>
  <c r="AC1866" i="1" s="1"/>
  <c r="Z1867" i="1"/>
  <c r="AC1867" i="1" s="1"/>
  <c r="Z1868" i="1"/>
  <c r="AC1868" i="1" s="1"/>
  <c r="Z1869" i="1"/>
  <c r="AC1869" i="1" s="1"/>
  <c r="Z1870" i="1"/>
  <c r="AC1870" i="1" s="1"/>
  <c r="Z1871" i="1"/>
  <c r="AC1871" i="1" s="1"/>
  <c r="Z1872" i="1"/>
  <c r="AC1872" i="1" s="1"/>
  <c r="Z1873" i="1"/>
  <c r="AC1873" i="1" s="1"/>
  <c r="Z1874" i="1"/>
  <c r="AC1874" i="1" s="1"/>
  <c r="Z1875" i="1"/>
  <c r="AC1875" i="1" s="1"/>
  <c r="Z1876" i="1"/>
  <c r="AC1876" i="1" s="1"/>
  <c r="Z1877" i="1"/>
  <c r="AC1877" i="1" s="1"/>
  <c r="Z1878" i="1"/>
  <c r="AC1878" i="1" s="1"/>
  <c r="Z1879" i="1"/>
  <c r="AC1879" i="1" s="1"/>
  <c r="Z1880" i="1"/>
  <c r="AC1880" i="1" s="1"/>
  <c r="Z1881" i="1"/>
  <c r="AC1881" i="1" s="1"/>
  <c r="Z1882" i="1"/>
  <c r="AC1882" i="1" s="1"/>
  <c r="Z1883" i="1"/>
  <c r="AC1883" i="1" s="1"/>
  <c r="Z1884" i="1"/>
  <c r="AC1884" i="1" s="1"/>
  <c r="Z1885" i="1"/>
  <c r="AC1885" i="1" s="1"/>
  <c r="Z1886" i="1"/>
  <c r="AC1886" i="1" s="1"/>
  <c r="Z1887" i="1"/>
  <c r="AC1887" i="1" s="1"/>
  <c r="Z1888" i="1"/>
  <c r="AC1888" i="1" s="1"/>
  <c r="Z1889" i="1"/>
  <c r="AC1889" i="1" s="1"/>
  <c r="Z1890" i="1"/>
  <c r="AC1890" i="1" s="1"/>
  <c r="Z1891" i="1"/>
  <c r="AC1891" i="1" s="1"/>
  <c r="Z1892" i="1"/>
  <c r="AC1892" i="1" s="1"/>
  <c r="Z1893" i="1"/>
  <c r="AC1893" i="1" s="1"/>
  <c r="Z1894" i="1"/>
  <c r="AC1894" i="1" s="1"/>
  <c r="Z1895" i="1"/>
  <c r="AC1895" i="1" s="1"/>
  <c r="Z1896" i="1"/>
  <c r="AC1896" i="1" s="1"/>
  <c r="Z1897" i="1"/>
  <c r="AC1897" i="1" s="1"/>
  <c r="Z1898" i="1"/>
  <c r="AC1898" i="1" s="1"/>
  <c r="Z1899" i="1"/>
  <c r="AC1899" i="1" s="1"/>
  <c r="Z1900" i="1"/>
  <c r="AC1900" i="1" s="1"/>
  <c r="Z1901" i="1"/>
  <c r="AC1901" i="1" s="1"/>
  <c r="Z1902" i="1"/>
  <c r="AC1902" i="1" s="1"/>
  <c r="Z1903" i="1"/>
  <c r="AC1903" i="1" s="1"/>
  <c r="Z1904" i="1"/>
  <c r="AC1904" i="1" s="1"/>
  <c r="Z1905" i="1"/>
  <c r="AC1905" i="1" s="1"/>
  <c r="Z1906" i="1"/>
  <c r="AC1906" i="1" s="1"/>
  <c r="Z1907" i="1"/>
  <c r="AC1907" i="1" s="1"/>
  <c r="Z1908" i="1"/>
  <c r="AC1908" i="1" s="1"/>
  <c r="Z1909" i="1"/>
  <c r="AC1909" i="1" s="1"/>
  <c r="Z1910" i="1"/>
  <c r="AC1910" i="1" s="1"/>
  <c r="Z1911" i="1"/>
  <c r="AC1911" i="1" s="1"/>
  <c r="Z1912" i="1"/>
  <c r="AC1912" i="1" s="1"/>
  <c r="Z1913" i="1"/>
  <c r="AC1913" i="1" s="1"/>
  <c r="Z1914" i="1"/>
  <c r="AC1914" i="1" s="1"/>
  <c r="Z1915" i="1"/>
  <c r="AC1915" i="1" s="1"/>
  <c r="Z1916" i="1"/>
  <c r="AC1916" i="1" s="1"/>
  <c r="Z1917" i="1"/>
  <c r="AC1917" i="1" s="1"/>
  <c r="Z1918" i="1"/>
  <c r="AC1918" i="1" s="1"/>
  <c r="Z1919" i="1"/>
  <c r="AC1919" i="1" s="1"/>
  <c r="Z1920" i="1"/>
  <c r="AC1920" i="1" s="1"/>
  <c r="Z1921" i="1"/>
  <c r="AC1921" i="1" s="1"/>
  <c r="Z1922" i="1"/>
  <c r="AC1922" i="1" s="1"/>
  <c r="Z1923" i="1"/>
  <c r="AC1923" i="1" s="1"/>
  <c r="Z1924" i="1"/>
  <c r="AC1924" i="1" s="1"/>
  <c r="Z1925" i="1"/>
  <c r="AC1925" i="1" s="1"/>
  <c r="Z1926" i="1"/>
  <c r="AC1926" i="1" s="1"/>
  <c r="Z1927" i="1"/>
  <c r="AC1927" i="1" s="1"/>
  <c r="Z1928" i="1"/>
  <c r="AC1928" i="1" s="1"/>
  <c r="Z1929" i="1"/>
  <c r="AC1929" i="1" s="1"/>
  <c r="Z1930" i="1"/>
  <c r="AC1930" i="1" s="1"/>
  <c r="Z1931" i="1"/>
  <c r="AC1931" i="1" s="1"/>
  <c r="Z1932" i="1"/>
  <c r="AC1932" i="1" s="1"/>
  <c r="Z1933" i="1"/>
  <c r="AC1933" i="1" s="1"/>
  <c r="Z1934" i="1"/>
  <c r="AC1934" i="1" s="1"/>
  <c r="Z1935" i="1"/>
  <c r="AC1935" i="1" s="1"/>
  <c r="Z1936" i="1"/>
  <c r="AC1936" i="1" s="1"/>
  <c r="Z1937" i="1"/>
  <c r="AC1937" i="1" s="1"/>
  <c r="Z1938" i="1"/>
  <c r="AC1938" i="1" s="1"/>
  <c r="Z1939" i="1"/>
  <c r="AC1939" i="1" s="1"/>
  <c r="Z1940" i="1"/>
  <c r="AC1940" i="1" s="1"/>
  <c r="Z1941" i="1"/>
  <c r="AC1941" i="1" s="1"/>
  <c r="Z1942" i="1"/>
  <c r="AC1942" i="1" s="1"/>
  <c r="Z1943" i="1"/>
  <c r="AC1943" i="1" s="1"/>
  <c r="Z1944" i="1"/>
  <c r="AC1944" i="1" s="1"/>
  <c r="Z1945" i="1"/>
  <c r="AC1945" i="1" s="1"/>
  <c r="Z1946" i="1"/>
  <c r="AC1946" i="1" s="1"/>
  <c r="Z1947" i="1"/>
  <c r="AC1947" i="1" s="1"/>
  <c r="Z1948" i="1"/>
  <c r="AC1948" i="1" s="1"/>
  <c r="Z1949" i="1"/>
  <c r="AC1949" i="1" s="1"/>
  <c r="Z1950" i="1"/>
  <c r="AC1950" i="1" s="1"/>
  <c r="Z1951" i="1"/>
  <c r="AC1951" i="1" s="1"/>
  <c r="Z1952" i="1"/>
  <c r="AC1952" i="1" s="1"/>
  <c r="Z1953" i="1"/>
  <c r="AC1953" i="1" s="1"/>
  <c r="Z1954" i="1"/>
  <c r="AC1954" i="1" s="1"/>
  <c r="Z1955" i="1"/>
  <c r="AC1955" i="1" s="1"/>
  <c r="Z1956" i="1"/>
  <c r="AC1956" i="1" s="1"/>
  <c r="Z1957" i="1"/>
  <c r="AC1957" i="1" s="1"/>
  <c r="Z1958" i="1"/>
  <c r="AC1958" i="1" s="1"/>
  <c r="Z1959" i="1"/>
  <c r="AC1959" i="1" s="1"/>
  <c r="Z1960" i="1"/>
  <c r="AC1960" i="1" s="1"/>
  <c r="Z1961" i="1"/>
  <c r="AC1961" i="1" s="1"/>
  <c r="Z1962" i="1"/>
  <c r="AC1962" i="1" s="1"/>
  <c r="Z1963" i="1"/>
  <c r="AC1963" i="1" s="1"/>
  <c r="Z1964" i="1"/>
  <c r="AC1964" i="1" s="1"/>
  <c r="Z1965" i="1"/>
  <c r="AC1965" i="1" s="1"/>
  <c r="Z1966" i="1"/>
  <c r="AC1966" i="1" s="1"/>
  <c r="Z1967" i="1"/>
  <c r="AC1967" i="1" s="1"/>
  <c r="Z1968" i="1"/>
  <c r="AC1968" i="1" s="1"/>
  <c r="Z1969" i="1"/>
  <c r="AC1969" i="1" s="1"/>
  <c r="Z1970" i="1"/>
  <c r="AC1970" i="1" s="1"/>
  <c r="Z1971" i="1"/>
  <c r="AC1971" i="1" s="1"/>
  <c r="Z1972" i="1"/>
  <c r="AC1972" i="1" s="1"/>
  <c r="Z1973" i="1"/>
  <c r="AC1973" i="1" s="1"/>
  <c r="Z1974" i="1"/>
  <c r="AC1974" i="1" s="1"/>
  <c r="Z1975" i="1"/>
  <c r="AC1975" i="1" s="1"/>
  <c r="Z1976" i="1"/>
  <c r="AC1976" i="1" s="1"/>
  <c r="Z1977" i="1"/>
  <c r="AC1977" i="1" s="1"/>
  <c r="Z1978" i="1"/>
  <c r="AC1978" i="1" s="1"/>
  <c r="Z1979" i="1"/>
  <c r="AC1979" i="1" s="1"/>
  <c r="Z1980" i="1"/>
  <c r="AC1980" i="1" s="1"/>
  <c r="Z1981" i="1"/>
  <c r="AC1981" i="1" s="1"/>
  <c r="Z1982" i="1"/>
  <c r="AC1982" i="1" s="1"/>
  <c r="Z1983" i="1"/>
  <c r="AC1983" i="1" s="1"/>
  <c r="Z1984" i="1"/>
  <c r="AC1984" i="1" s="1"/>
  <c r="Z1985" i="1"/>
  <c r="AC1985" i="1" s="1"/>
  <c r="Z1986" i="1"/>
  <c r="AC1986" i="1" s="1"/>
  <c r="Z1987" i="1"/>
  <c r="AC1987" i="1" s="1"/>
  <c r="Z1988" i="1"/>
  <c r="AC1988" i="1" s="1"/>
  <c r="Z1989" i="1"/>
  <c r="AC1989" i="1" s="1"/>
  <c r="Z1990" i="1"/>
  <c r="AC1990" i="1" s="1"/>
  <c r="Z1991" i="1"/>
  <c r="AC1991" i="1" s="1"/>
  <c r="Z1992" i="1"/>
  <c r="AC1992" i="1" s="1"/>
  <c r="Z1993" i="1"/>
  <c r="AC1993" i="1" s="1"/>
  <c r="A1700" i="5"/>
  <c r="M1615" i="4" l="1"/>
  <c r="N1615" i="4" s="1"/>
  <c r="M1616" i="4"/>
  <c r="N1616" i="4" s="1"/>
  <c r="M1617" i="4"/>
  <c r="N1617" i="4" s="1"/>
  <c r="M1618" i="4"/>
  <c r="N1618" i="4" s="1"/>
  <c r="M1619" i="4"/>
  <c r="N1619" i="4" s="1"/>
  <c r="M1620" i="4"/>
  <c r="N1620" i="4" s="1"/>
  <c r="M1621" i="4"/>
  <c r="N1621" i="4" s="1"/>
  <c r="M1622" i="4"/>
  <c r="N1622" i="4" s="1"/>
  <c r="M1623" i="4"/>
  <c r="Q1623" i="4" s="1"/>
  <c r="R1623" i="4" s="1"/>
  <c r="M1624" i="4"/>
  <c r="N1624" i="4" s="1"/>
  <c r="M1614" i="4"/>
  <c r="L1615" i="4"/>
  <c r="L1616" i="4"/>
  <c r="L1617" i="4"/>
  <c r="L1618" i="4"/>
  <c r="L1619" i="4"/>
  <c r="L1620" i="4"/>
  <c r="L1621" i="4"/>
  <c r="L1622" i="4"/>
  <c r="L1623" i="4"/>
  <c r="L1624" i="4"/>
  <c r="L1614" i="4"/>
  <c r="M1625" i="4"/>
  <c r="N1625" i="4" s="1"/>
  <c r="D1978" i="4"/>
  <c r="C1979" i="4"/>
  <c r="M1626" i="4" s="1"/>
  <c r="N1626" i="4" s="1"/>
  <c r="D1979" i="4"/>
  <c r="C1980" i="4"/>
  <c r="M1627" i="4" s="1"/>
  <c r="Q1627" i="4" s="1"/>
  <c r="R1627" i="4" s="1"/>
  <c r="D1980" i="4"/>
  <c r="C1981" i="4"/>
  <c r="M1628" i="4" s="1"/>
  <c r="N1628" i="4" s="1"/>
  <c r="D1981" i="4"/>
  <c r="C1982" i="4"/>
  <c r="M1629" i="4" s="1"/>
  <c r="N1629" i="4" s="1"/>
  <c r="D1982" i="4"/>
  <c r="C1983" i="4"/>
  <c r="M1630" i="4" s="1"/>
  <c r="N1630" i="4" s="1"/>
  <c r="D1983" i="4"/>
  <c r="C1984" i="4"/>
  <c r="M1631" i="4" s="1"/>
  <c r="Q1631" i="4" s="1"/>
  <c r="R1631" i="4" s="1"/>
  <c r="D1984" i="4"/>
  <c r="C1985" i="4"/>
  <c r="M1632" i="4" s="1"/>
  <c r="N1632" i="4" s="1"/>
  <c r="D1985" i="4"/>
  <c r="C1986" i="4"/>
  <c r="M1633" i="4" s="1"/>
  <c r="N1633" i="4" s="1"/>
  <c r="D1986" i="4"/>
  <c r="C1987" i="4"/>
  <c r="M1634" i="4" s="1"/>
  <c r="N1634" i="4" s="1"/>
  <c r="D1987" i="4"/>
  <c r="C1988" i="4"/>
  <c r="M1635" i="4" s="1"/>
  <c r="Q1635" i="4" s="1"/>
  <c r="R1635" i="4" s="1"/>
  <c r="D1988" i="4"/>
  <c r="C1989" i="4"/>
  <c r="M1636" i="4" s="1"/>
  <c r="N1636" i="4" s="1"/>
  <c r="D1989" i="4"/>
  <c r="C1990" i="4"/>
  <c r="M1637" i="4" s="1"/>
  <c r="N1637" i="4" s="1"/>
  <c r="D1990" i="4"/>
  <c r="C1991" i="4"/>
  <c r="M1638" i="4" s="1"/>
  <c r="N1638" i="4" s="1"/>
  <c r="D1991" i="4"/>
  <c r="C1992" i="4"/>
  <c r="M1639" i="4" s="1"/>
  <c r="Q1639" i="4" s="1"/>
  <c r="R1639" i="4" s="1"/>
  <c r="D1992" i="4"/>
  <c r="C1993" i="4"/>
  <c r="M1640" i="4" s="1"/>
  <c r="N1640" i="4" s="1"/>
  <c r="D1993" i="4"/>
  <c r="C1994" i="4"/>
  <c r="M1641" i="4" s="1"/>
  <c r="N1641" i="4" s="1"/>
  <c r="D1994" i="4"/>
  <c r="C1995" i="4"/>
  <c r="M1642" i="4" s="1"/>
  <c r="N1642" i="4" s="1"/>
  <c r="D1995" i="4"/>
  <c r="C1968" i="4"/>
  <c r="K3" i="4"/>
  <c r="K4" i="4"/>
  <c r="K5" i="4"/>
  <c r="K6" i="4"/>
  <c r="K7" i="4"/>
  <c r="K8" i="4"/>
  <c r="K9" i="4"/>
  <c r="K10" i="4"/>
  <c r="K11" i="4"/>
  <c r="K12" i="4"/>
  <c r="K13" i="4"/>
  <c r="K14" i="4"/>
  <c r="K15" i="4"/>
  <c r="K16" i="4"/>
  <c r="K17" i="4"/>
  <c r="K18" i="4"/>
  <c r="K19" i="4"/>
  <c r="K20" i="4"/>
  <c r="K21" i="4"/>
  <c r="K22" i="4"/>
  <c r="K23" i="4"/>
  <c r="K24" i="4"/>
  <c r="K25" i="4"/>
  <c r="K26" i="4"/>
  <c r="K27" i="4"/>
  <c r="K28" i="4"/>
  <c r="K29" i="4"/>
  <c r="K30" i="4"/>
  <c r="K31" i="4"/>
  <c r="K32" i="4"/>
  <c r="K33" i="4"/>
  <c r="K34" i="4"/>
  <c r="K35" i="4"/>
  <c r="K36" i="4"/>
  <c r="K37" i="4"/>
  <c r="K38" i="4"/>
  <c r="K39" i="4"/>
  <c r="K40" i="4"/>
  <c r="K41" i="4"/>
  <c r="K42" i="4"/>
  <c r="K43" i="4"/>
  <c r="K44" i="4"/>
  <c r="K45" i="4"/>
  <c r="K46" i="4"/>
  <c r="K47" i="4"/>
  <c r="K48" i="4"/>
  <c r="K49" i="4"/>
  <c r="K50" i="4"/>
  <c r="K51" i="4"/>
  <c r="K52" i="4"/>
  <c r="K53" i="4"/>
  <c r="K54" i="4"/>
  <c r="K55" i="4"/>
  <c r="K56" i="4"/>
  <c r="K57" i="4"/>
  <c r="K58" i="4"/>
  <c r="K59" i="4"/>
  <c r="K60" i="4"/>
  <c r="K61" i="4"/>
  <c r="K62" i="4"/>
  <c r="K63" i="4"/>
  <c r="K64" i="4"/>
  <c r="K65" i="4"/>
  <c r="K66" i="4"/>
  <c r="K67" i="4"/>
  <c r="K68" i="4"/>
  <c r="K69" i="4"/>
  <c r="K70" i="4"/>
  <c r="K71" i="4"/>
  <c r="K72" i="4"/>
  <c r="K73" i="4"/>
  <c r="K74" i="4"/>
  <c r="K75" i="4"/>
  <c r="K76" i="4"/>
  <c r="K77" i="4"/>
  <c r="K78" i="4"/>
  <c r="K79" i="4"/>
  <c r="K80" i="4"/>
  <c r="K81" i="4"/>
  <c r="K82" i="4"/>
  <c r="K83" i="4"/>
  <c r="K84" i="4"/>
  <c r="K85" i="4"/>
  <c r="K86" i="4"/>
  <c r="K87" i="4"/>
  <c r="K88" i="4"/>
  <c r="K89" i="4"/>
  <c r="K90" i="4"/>
  <c r="K91" i="4"/>
  <c r="K92" i="4"/>
  <c r="K93" i="4"/>
  <c r="K94" i="4"/>
  <c r="K95" i="4"/>
  <c r="K96" i="4"/>
  <c r="K97" i="4"/>
  <c r="K98" i="4"/>
  <c r="K99" i="4"/>
  <c r="K100" i="4"/>
  <c r="K101" i="4"/>
  <c r="K102" i="4"/>
  <c r="K103" i="4"/>
  <c r="K104" i="4"/>
  <c r="K105" i="4"/>
  <c r="K106" i="4"/>
  <c r="K107" i="4"/>
  <c r="K108" i="4"/>
  <c r="K109" i="4"/>
  <c r="K110" i="4"/>
  <c r="K111" i="4"/>
  <c r="K112" i="4"/>
  <c r="K113" i="4"/>
  <c r="K114" i="4"/>
  <c r="K115" i="4"/>
  <c r="K116" i="4"/>
  <c r="K117" i="4"/>
  <c r="K118" i="4"/>
  <c r="K119" i="4"/>
  <c r="K120" i="4"/>
  <c r="K121" i="4"/>
  <c r="K122" i="4"/>
  <c r="K123" i="4"/>
  <c r="K124" i="4"/>
  <c r="K125" i="4"/>
  <c r="K126" i="4"/>
  <c r="K127" i="4"/>
  <c r="K128" i="4"/>
  <c r="K129" i="4"/>
  <c r="K130" i="4"/>
  <c r="K131" i="4"/>
  <c r="K132" i="4"/>
  <c r="K133" i="4"/>
  <c r="K134" i="4"/>
  <c r="K135" i="4"/>
  <c r="K136" i="4"/>
  <c r="K137" i="4"/>
  <c r="K138" i="4"/>
  <c r="K139" i="4"/>
  <c r="K140" i="4"/>
  <c r="K141" i="4"/>
  <c r="K142" i="4"/>
  <c r="K143" i="4"/>
  <c r="K144" i="4"/>
  <c r="K145" i="4"/>
  <c r="K146" i="4"/>
  <c r="K147" i="4"/>
  <c r="K148" i="4"/>
  <c r="K149" i="4"/>
  <c r="K150" i="4"/>
  <c r="K151" i="4"/>
  <c r="K152" i="4"/>
  <c r="K153" i="4"/>
  <c r="K154" i="4"/>
  <c r="K155" i="4"/>
  <c r="K156" i="4"/>
  <c r="K157" i="4"/>
  <c r="K158" i="4"/>
  <c r="K159" i="4"/>
  <c r="K160" i="4"/>
  <c r="K161" i="4"/>
  <c r="K162" i="4"/>
  <c r="K163" i="4"/>
  <c r="K164" i="4"/>
  <c r="K165" i="4"/>
  <c r="K166" i="4"/>
  <c r="K167" i="4"/>
  <c r="K168" i="4"/>
  <c r="K169" i="4"/>
  <c r="K170" i="4"/>
  <c r="K171" i="4"/>
  <c r="K172" i="4"/>
  <c r="K173" i="4"/>
  <c r="K174" i="4"/>
  <c r="K175" i="4"/>
  <c r="K176" i="4"/>
  <c r="K177" i="4"/>
  <c r="K178" i="4"/>
  <c r="K179" i="4"/>
  <c r="K180" i="4"/>
  <c r="K181" i="4"/>
  <c r="K182" i="4"/>
  <c r="K183" i="4"/>
  <c r="K184" i="4"/>
  <c r="K185" i="4"/>
  <c r="K186" i="4"/>
  <c r="K187" i="4"/>
  <c r="K188" i="4"/>
  <c r="K189" i="4"/>
  <c r="K190" i="4"/>
  <c r="K191" i="4"/>
  <c r="K192" i="4"/>
  <c r="K193" i="4"/>
  <c r="K194" i="4"/>
  <c r="K195" i="4"/>
  <c r="K196" i="4"/>
  <c r="K197" i="4"/>
  <c r="K198" i="4"/>
  <c r="K199" i="4"/>
  <c r="K200" i="4"/>
  <c r="K201" i="4"/>
  <c r="K202" i="4"/>
  <c r="K203" i="4"/>
  <c r="K204" i="4"/>
  <c r="K205" i="4"/>
  <c r="K206" i="4"/>
  <c r="K207" i="4"/>
  <c r="K208" i="4"/>
  <c r="K209" i="4"/>
  <c r="K210" i="4"/>
  <c r="K211" i="4"/>
  <c r="K212" i="4"/>
  <c r="K213" i="4"/>
  <c r="K214" i="4"/>
  <c r="K215" i="4"/>
  <c r="K216" i="4"/>
  <c r="K217" i="4"/>
  <c r="K218" i="4"/>
  <c r="K219" i="4"/>
  <c r="K220" i="4"/>
  <c r="K221" i="4"/>
  <c r="K222" i="4"/>
  <c r="K223" i="4"/>
  <c r="K224" i="4"/>
  <c r="K225" i="4"/>
  <c r="K226" i="4"/>
  <c r="K227" i="4"/>
  <c r="K228" i="4"/>
  <c r="K229" i="4"/>
  <c r="K230" i="4"/>
  <c r="K231" i="4"/>
  <c r="K232" i="4"/>
  <c r="K233" i="4"/>
  <c r="K234" i="4"/>
  <c r="K235" i="4"/>
  <c r="K236" i="4"/>
  <c r="K237" i="4"/>
  <c r="K238" i="4"/>
  <c r="K239" i="4"/>
  <c r="K240" i="4"/>
  <c r="K241" i="4"/>
  <c r="K242" i="4"/>
  <c r="K243" i="4"/>
  <c r="K244" i="4"/>
  <c r="K245" i="4"/>
  <c r="K246" i="4"/>
  <c r="K247" i="4"/>
  <c r="K248" i="4"/>
  <c r="K249" i="4"/>
  <c r="K250" i="4"/>
  <c r="K251" i="4"/>
  <c r="K252" i="4"/>
  <c r="K253" i="4"/>
  <c r="K254" i="4"/>
  <c r="K255" i="4"/>
  <c r="K256" i="4"/>
  <c r="K257" i="4"/>
  <c r="K258" i="4"/>
  <c r="K259" i="4"/>
  <c r="K260" i="4"/>
  <c r="K261" i="4"/>
  <c r="K262" i="4"/>
  <c r="K263" i="4"/>
  <c r="K264" i="4"/>
  <c r="K265" i="4"/>
  <c r="K266" i="4"/>
  <c r="K267" i="4"/>
  <c r="K268" i="4"/>
  <c r="K269" i="4"/>
  <c r="K270" i="4"/>
  <c r="K271" i="4"/>
  <c r="K272" i="4"/>
  <c r="K273" i="4"/>
  <c r="K274" i="4"/>
  <c r="K275" i="4"/>
  <c r="K276" i="4"/>
  <c r="K277" i="4"/>
  <c r="K278" i="4"/>
  <c r="K279" i="4"/>
  <c r="K280" i="4"/>
  <c r="K281" i="4"/>
  <c r="K282" i="4"/>
  <c r="K283" i="4"/>
  <c r="K284" i="4"/>
  <c r="K285" i="4"/>
  <c r="K286" i="4"/>
  <c r="K287" i="4"/>
  <c r="K288" i="4"/>
  <c r="K289" i="4"/>
  <c r="K290" i="4"/>
  <c r="K291" i="4"/>
  <c r="K292" i="4"/>
  <c r="K293" i="4"/>
  <c r="K294" i="4"/>
  <c r="K295" i="4"/>
  <c r="K296" i="4"/>
  <c r="K297" i="4"/>
  <c r="K298" i="4"/>
  <c r="K299" i="4"/>
  <c r="K300" i="4"/>
  <c r="K301" i="4"/>
  <c r="K302" i="4"/>
  <c r="K303" i="4"/>
  <c r="K304" i="4"/>
  <c r="K305" i="4"/>
  <c r="K306" i="4"/>
  <c r="K307" i="4"/>
  <c r="K308" i="4"/>
  <c r="K309" i="4"/>
  <c r="K310" i="4"/>
  <c r="K311" i="4"/>
  <c r="K312" i="4"/>
  <c r="K313" i="4"/>
  <c r="K314" i="4"/>
  <c r="K315" i="4"/>
  <c r="K316" i="4"/>
  <c r="K317" i="4"/>
  <c r="K318" i="4"/>
  <c r="K319" i="4"/>
  <c r="K320" i="4"/>
  <c r="K321" i="4"/>
  <c r="K322" i="4"/>
  <c r="K323" i="4"/>
  <c r="K324" i="4"/>
  <c r="K325" i="4"/>
  <c r="K326" i="4"/>
  <c r="K327" i="4"/>
  <c r="K328" i="4"/>
  <c r="K329" i="4"/>
  <c r="K330" i="4"/>
  <c r="K331" i="4"/>
  <c r="K332" i="4"/>
  <c r="K333" i="4"/>
  <c r="K334" i="4"/>
  <c r="K335" i="4"/>
  <c r="K336" i="4"/>
  <c r="K337" i="4"/>
  <c r="K338" i="4"/>
  <c r="K339" i="4"/>
  <c r="K340" i="4"/>
  <c r="K341" i="4"/>
  <c r="K342" i="4"/>
  <c r="K343" i="4"/>
  <c r="K344" i="4"/>
  <c r="K345" i="4"/>
  <c r="K346" i="4"/>
  <c r="K347" i="4"/>
  <c r="K348" i="4"/>
  <c r="K349" i="4"/>
  <c r="K350" i="4"/>
  <c r="K351" i="4"/>
  <c r="K352" i="4"/>
  <c r="K353" i="4"/>
  <c r="K354" i="4"/>
  <c r="K355" i="4"/>
  <c r="K356" i="4"/>
  <c r="K357" i="4"/>
  <c r="K358" i="4"/>
  <c r="K359" i="4"/>
  <c r="K360" i="4"/>
  <c r="K361" i="4"/>
  <c r="K362" i="4"/>
  <c r="K363" i="4"/>
  <c r="K364" i="4"/>
  <c r="K365" i="4"/>
  <c r="K366" i="4"/>
  <c r="K367" i="4"/>
  <c r="K368" i="4"/>
  <c r="K369" i="4"/>
  <c r="K370" i="4"/>
  <c r="K371" i="4"/>
  <c r="K372" i="4"/>
  <c r="K373" i="4"/>
  <c r="K374" i="4"/>
  <c r="K375" i="4"/>
  <c r="K376" i="4"/>
  <c r="K377" i="4"/>
  <c r="K378" i="4"/>
  <c r="K379" i="4"/>
  <c r="K380" i="4"/>
  <c r="K381" i="4"/>
  <c r="K382" i="4"/>
  <c r="K383" i="4"/>
  <c r="K384" i="4"/>
  <c r="K385" i="4"/>
  <c r="K386" i="4"/>
  <c r="K387" i="4"/>
  <c r="K388" i="4"/>
  <c r="K389" i="4"/>
  <c r="K390" i="4"/>
  <c r="K391" i="4"/>
  <c r="K392" i="4"/>
  <c r="K393" i="4"/>
  <c r="K394" i="4"/>
  <c r="K395" i="4"/>
  <c r="K396" i="4"/>
  <c r="K397" i="4"/>
  <c r="K398" i="4"/>
  <c r="K399" i="4"/>
  <c r="K400" i="4"/>
  <c r="K401" i="4"/>
  <c r="K402" i="4"/>
  <c r="K403" i="4"/>
  <c r="K404" i="4"/>
  <c r="K405" i="4"/>
  <c r="K406" i="4"/>
  <c r="K407" i="4"/>
  <c r="K408" i="4"/>
  <c r="K409" i="4"/>
  <c r="K410" i="4"/>
  <c r="K411" i="4"/>
  <c r="K412" i="4"/>
  <c r="K413" i="4"/>
  <c r="K414" i="4"/>
  <c r="K415" i="4"/>
  <c r="K416" i="4"/>
  <c r="K417" i="4"/>
  <c r="K418" i="4"/>
  <c r="K419" i="4"/>
  <c r="K420" i="4"/>
  <c r="K421" i="4"/>
  <c r="K422" i="4"/>
  <c r="K423" i="4"/>
  <c r="K424" i="4"/>
  <c r="K425" i="4"/>
  <c r="K426" i="4"/>
  <c r="K427" i="4"/>
  <c r="K428" i="4"/>
  <c r="K429" i="4"/>
  <c r="K430" i="4"/>
  <c r="K431" i="4"/>
  <c r="K432" i="4"/>
  <c r="K433" i="4"/>
  <c r="K434" i="4"/>
  <c r="K435" i="4"/>
  <c r="K436" i="4"/>
  <c r="K437" i="4"/>
  <c r="K438" i="4"/>
  <c r="K439" i="4"/>
  <c r="K440" i="4"/>
  <c r="K441" i="4"/>
  <c r="K442" i="4"/>
  <c r="K443" i="4"/>
  <c r="K444" i="4"/>
  <c r="K445" i="4"/>
  <c r="K446" i="4"/>
  <c r="K447" i="4"/>
  <c r="K448" i="4"/>
  <c r="K449" i="4"/>
  <c r="K450" i="4"/>
  <c r="K451" i="4"/>
  <c r="K452" i="4"/>
  <c r="K453" i="4"/>
  <c r="K454" i="4"/>
  <c r="K455" i="4"/>
  <c r="K456" i="4"/>
  <c r="K457" i="4"/>
  <c r="K458" i="4"/>
  <c r="K459" i="4"/>
  <c r="K460" i="4"/>
  <c r="K461" i="4"/>
  <c r="K462" i="4"/>
  <c r="K463" i="4"/>
  <c r="K464" i="4"/>
  <c r="K465" i="4"/>
  <c r="K466" i="4"/>
  <c r="K467" i="4"/>
  <c r="K468" i="4"/>
  <c r="K469" i="4"/>
  <c r="K470" i="4"/>
  <c r="K471" i="4"/>
  <c r="K472" i="4"/>
  <c r="K473" i="4"/>
  <c r="K474" i="4"/>
  <c r="K475" i="4"/>
  <c r="K476" i="4"/>
  <c r="K477" i="4"/>
  <c r="K478" i="4"/>
  <c r="K479" i="4"/>
  <c r="K480" i="4"/>
  <c r="K481" i="4"/>
  <c r="K482" i="4"/>
  <c r="K483" i="4"/>
  <c r="K484" i="4"/>
  <c r="K485" i="4"/>
  <c r="K486" i="4"/>
  <c r="K487" i="4"/>
  <c r="K488" i="4"/>
  <c r="K489" i="4"/>
  <c r="K490" i="4"/>
  <c r="K491" i="4"/>
  <c r="K492" i="4"/>
  <c r="K493" i="4"/>
  <c r="K494" i="4"/>
  <c r="K495" i="4"/>
  <c r="K496" i="4"/>
  <c r="K497" i="4"/>
  <c r="K498" i="4"/>
  <c r="K499" i="4"/>
  <c r="K500" i="4"/>
  <c r="K501" i="4"/>
  <c r="K502" i="4"/>
  <c r="K503" i="4"/>
  <c r="K504" i="4"/>
  <c r="K505" i="4"/>
  <c r="K506" i="4"/>
  <c r="K507" i="4"/>
  <c r="K508" i="4"/>
  <c r="K509" i="4"/>
  <c r="K510" i="4"/>
  <c r="K511" i="4"/>
  <c r="K512" i="4"/>
  <c r="K513" i="4"/>
  <c r="K514" i="4"/>
  <c r="K515" i="4"/>
  <c r="K516" i="4"/>
  <c r="K517" i="4"/>
  <c r="K518" i="4"/>
  <c r="K519" i="4"/>
  <c r="K520" i="4"/>
  <c r="K521" i="4"/>
  <c r="K522" i="4"/>
  <c r="K523" i="4"/>
  <c r="K524" i="4"/>
  <c r="K525" i="4"/>
  <c r="K526" i="4"/>
  <c r="K527" i="4"/>
  <c r="K528" i="4"/>
  <c r="K529" i="4"/>
  <c r="K530" i="4"/>
  <c r="K531" i="4"/>
  <c r="K532" i="4"/>
  <c r="K533" i="4"/>
  <c r="K534" i="4"/>
  <c r="K535" i="4"/>
  <c r="K536" i="4"/>
  <c r="K537" i="4"/>
  <c r="K538" i="4"/>
  <c r="K539" i="4"/>
  <c r="K540" i="4"/>
  <c r="K541" i="4"/>
  <c r="K542" i="4"/>
  <c r="K543" i="4"/>
  <c r="K544" i="4"/>
  <c r="K545" i="4"/>
  <c r="K546" i="4"/>
  <c r="K547" i="4"/>
  <c r="K548" i="4"/>
  <c r="K549" i="4"/>
  <c r="K550" i="4"/>
  <c r="K551" i="4"/>
  <c r="K552" i="4"/>
  <c r="K553" i="4"/>
  <c r="K554" i="4"/>
  <c r="K555" i="4"/>
  <c r="K556" i="4"/>
  <c r="K557" i="4"/>
  <c r="K558" i="4"/>
  <c r="K559" i="4"/>
  <c r="K560" i="4"/>
  <c r="K561" i="4"/>
  <c r="K562" i="4"/>
  <c r="K563" i="4"/>
  <c r="K564" i="4"/>
  <c r="K565" i="4"/>
  <c r="K566" i="4"/>
  <c r="K567" i="4"/>
  <c r="K568" i="4"/>
  <c r="K569" i="4"/>
  <c r="K570" i="4"/>
  <c r="K571" i="4"/>
  <c r="K572" i="4"/>
  <c r="K573" i="4"/>
  <c r="K574" i="4"/>
  <c r="K575" i="4"/>
  <c r="K576" i="4"/>
  <c r="K577" i="4"/>
  <c r="K578" i="4"/>
  <c r="K579" i="4"/>
  <c r="K580" i="4"/>
  <c r="K581" i="4"/>
  <c r="K582" i="4"/>
  <c r="K583" i="4"/>
  <c r="K584" i="4"/>
  <c r="K585" i="4"/>
  <c r="K586" i="4"/>
  <c r="K587" i="4"/>
  <c r="K588" i="4"/>
  <c r="K589" i="4"/>
  <c r="K590" i="4"/>
  <c r="K591" i="4"/>
  <c r="K592" i="4"/>
  <c r="K593" i="4"/>
  <c r="K594" i="4"/>
  <c r="K595" i="4"/>
  <c r="K596" i="4"/>
  <c r="K597" i="4"/>
  <c r="K598" i="4"/>
  <c r="K599" i="4"/>
  <c r="K600" i="4"/>
  <c r="K601" i="4"/>
  <c r="K602" i="4"/>
  <c r="K603" i="4"/>
  <c r="K604" i="4"/>
  <c r="K605" i="4"/>
  <c r="K606" i="4"/>
  <c r="K607" i="4"/>
  <c r="K608" i="4"/>
  <c r="K609" i="4"/>
  <c r="K610" i="4"/>
  <c r="K611" i="4"/>
  <c r="K612" i="4"/>
  <c r="K613" i="4"/>
  <c r="K614" i="4"/>
  <c r="K615" i="4"/>
  <c r="K616" i="4"/>
  <c r="K617" i="4"/>
  <c r="K618" i="4"/>
  <c r="K619" i="4"/>
  <c r="K620" i="4"/>
  <c r="K621" i="4"/>
  <c r="K622" i="4"/>
  <c r="K623" i="4"/>
  <c r="K624" i="4"/>
  <c r="K625" i="4"/>
  <c r="K626" i="4"/>
  <c r="K627" i="4"/>
  <c r="K628" i="4"/>
  <c r="K629" i="4"/>
  <c r="K630" i="4"/>
  <c r="K631" i="4"/>
  <c r="K632" i="4"/>
  <c r="K633" i="4"/>
  <c r="K634" i="4"/>
  <c r="K635" i="4"/>
  <c r="K636" i="4"/>
  <c r="K637" i="4"/>
  <c r="K638" i="4"/>
  <c r="K639" i="4"/>
  <c r="K640" i="4"/>
  <c r="K641" i="4"/>
  <c r="K642" i="4"/>
  <c r="K643" i="4"/>
  <c r="K644" i="4"/>
  <c r="K645" i="4"/>
  <c r="K646" i="4"/>
  <c r="K647" i="4"/>
  <c r="K648" i="4"/>
  <c r="K649" i="4"/>
  <c r="K650" i="4"/>
  <c r="K651" i="4"/>
  <c r="K652" i="4"/>
  <c r="K653" i="4"/>
  <c r="K654" i="4"/>
  <c r="K655" i="4"/>
  <c r="K656" i="4"/>
  <c r="K657" i="4"/>
  <c r="K658" i="4"/>
  <c r="K659" i="4"/>
  <c r="K660" i="4"/>
  <c r="K661" i="4"/>
  <c r="K662" i="4"/>
  <c r="K663" i="4"/>
  <c r="K664" i="4"/>
  <c r="K665" i="4"/>
  <c r="K666" i="4"/>
  <c r="K667" i="4"/>
  <c r="K668" i="4"/>
  <c r="K669" i="4"/>
  <c r="K670" i="4"/>
  <c r="K671" i="4"/>
  <c r="K672" i="4"/>
  <c r="K673" i="4"/>
  <c r="K674" i="4"/>
  <c r="K675" i="4"/>
  <c r="K676" i="4"/>
  <c r="K677" i="4"/>
  <c r="K678" i="4"/>
  <c r="K679" i="4"/>
  <c r="K680" i="4"/>
  <c r="K681" i="4"/>
  <c r="K682" i="4"/>
  <c r="K683" i="4"/>
  <c r="K684" i="4"/>
  <c r="K685" i="4"/>
  <c r="K686" i="4"/>
  <c r="K687" i="4"/>
  <c r="K688" i="4"/>
  <c r="K689" i="4"/>
  <c r="K690" i="4"/>
  <c r="K691" i="4"/>
  <c r="K692" i="4"/>
  <c r="K693" i="4"/>
  <c r="K694" i="4"/>
  <c r="K695" i="4"/>
  <c r="K696" i="4"/>
  <c r="K697" i="4"/>
  <c r="K698" i="4"/>
  <c r="K699" i="4"/>
  <c r="K700" i="4"/>
  <c r="K701" i="4"/>
  <c r="K702" i="4"/>
  <c r="K703" i="4"/>
  <c r="K704" i="4"/>
  <c r="K705" i="4"/>
  <c r="K706" i="4"/>
  <c r="K707" i="4"/>
  <c r="K708" i="4"/>
  <c r="K709" i="4"/>
  <c r="K710" i="4"/>
  <c r="K711" i="4"/>
  <c r="K712" i="4"/>
  <c r="K713" i="4"/>
  <c r="K714" i="4"/>
  <c r="K715" i="4"/>
  <c r="K716" i="4"/>
  <c r="K717" i="4"/>
  <c r="K718" i="4"/>
  <c r="K719" i="4"/>
  <c r="K720" i="4"/>
  <c r="K721" i="4"/>
  <c r="K722" i="4"/>
  <c r="K723" i="4"/>
  <c r="K724" i="4"/>
  <c r="K725" i="4"/>
  <c r="K726" i="4"/>
  <c r="K727" i="4"/>
  <c r="K728" i="4"/>
  <c r="K729" i="4"/>
  <c r="K730" i="4"/>
  <c r="K731" i="4"/>
  <c r="K732" i="4"/>
  <c r="K733" i="4"/>
  <c r="K734" i="4"/>
  <c r="K735" i="4"/>
  <c r="K736" i="4"/>
  <c r="K737" i="4"/>
  <c r="K738" i="4"/>
  <c r="K739" i="4"/>
  <c r="K740" i="4"/>
  <c r="K741" i="4"/>
  <c r="K742" i="4"/>
  <c r="K743" i="4"/>
  <c r="K744" i="4"/>
  <c r="K745" i="4"/>
  <c r="K746" i="4"/>
  <c r="K747" i="4"/>
  <c r="K748" i="4"/>
  <c r="K749" i="4"/>
  <c r="K750" i="4"/>
  <c r="K751" i="4"/>
  <c r="K752" i="4"/>
  <c r="K753" i="4"/>
  <c r="K754" i="4"/>
  <c r="K755" i="4"/>
  <c r="K756" i="4"/>
  <c r="K757" i="4"/>
  <c r="K758" i="4"/>
  <c r="K759" i="4"/>
  <c r="K760" i="4"/>
  <c r="K761" i="4"/>
  <c r="K762" i="4"/>
  <c r="K763" i="4"/>
  <c r="K764" i="4"/>
  <c r="K765" i="4"/>
  <c r="K766" i="4"/>
  <c r="K767" i="4"/>
  <c r="K768" i="4"/>
  <c r="K769" i="4"/>
  <c r="K770" i="4"/>
  <c r="K771" i="4"/>
  <c r="K772" i="4"/>
  <c r="K773" i="4"/>
  <c r="K774" i="4"/>
  <c r="K775" i="4"/>
  <c r="K776" i="4"/>
  <c r="K777" i="4"/>
  <c r="K778" i="4"/>
  <c r="K779" i="4"/>
  <c r="K780" i="4"/>
  <c r="K781" i="4"/>
  <c r="K782" i="4"/>
  <c r="K783" i="4"/>
  <c r="K784" i="4"/>
  <c r="K785" i="4"/>
  <c r="K786" i="4"/>
  <c r="K787" i="4"/>
  <c r="K788" i="4"/>
  <c r="K789" i="4"/>
  <c r="K790" i="4"/>
  <c r="K791" i="4"/>
  <c r="K792" i="4"/>
  <c r="K793" i="4"/>
  <c r="K794" i="4"/>
  <c r="K795" i="4"/>
  <c r="K796" i="4"/>
  <c r="K797" i="4"/>
  <c r="K798" i="4"/>
  <c r="K799" i="4"/>
  <c r="K800" i="4"/>
  <c r="K801" i="4"/>
  <c r="K802" i="4"/>
  <c r="K803" i="4"/>
  <c r="K804" i="4"/>
  <c r="K805" i="4"/>
  <c r="K806" i="4"/>
  <c r="K807" i="4"/>
  <c r="K808" i="4"/>
  <c r="K809" i="4"/>
  <c r="K810" i="4"/>
  <c r="K811" i="4"/>
  <c r="K812" i="4"/>
  <c r="K813" i="4"/>
  <c r="K814" i="4"/>
  <c r="K815" i="4"/>
  <c r="K816" i="4"/>
  <c r="K817" i="4"/>
  <c r="K818" i="4"/>
  <c r="K819" i="4"/>
  <c r="K820" i="4"/>
  <c r="K821" i="4"/>
  <c r="K822" i="4"/>
  <c r="K823" i="4"/>
  <c r="K824" i="4"/>
  <c r="K825" i="4"/>
  <c r="K826" i="4"/>
  <c r="K827" i="4"/>
  <c r="K828" i="4"/>
  <c r="K829" i="4"/>
  <c r="K830" i="4"/>
  <c r="K831" i="4"/>
  <c r="K832" i="4"/>
  <c r="K833" i="4"/>
  <c r="K834" i="4"/>
  <c r="K835" i="4"/>
  <c r="K836" i="4"/>
  <c r="K837" i="4"/>
  <c r="K838" i="4"/>
  <c r="K839" i="4"/>
  <c r="K840" i="4"/>
  <c r="K841" i="4"/>
  <c r="K842" i="4"/>
  <c r="K843" i="4"/>
  <c r="K844" i="4"/>
  <c r="K845" i="4"/>
  <c r="K846" i="4"/>
  <c r="K847" i="4"/>
  <c r="K848" i="4"/>
  <c r="K849" i="4"/>
  <c r="K850" i="4"/>
  <c r="K851" i="4"/>
  <c r="K852" i="4"/>
  <c r="K853" i="4"/>
  <c r="K854" i="4"/>
  <c r="K855" i="4"/>
  <c r="K856" i="4"/>
  <c r="K857" i="4"/>
  <c r="K858" i="4"/>
  <c r="K859" i="4"/>
  <c r="K860" i="4"/>
  <c r="K861" i="4"/>
  <c r="K862" i="4"/>
  <c r="K863" i="4"/>
  <c r="K864" i="4"/>
  <c r="K865" i="4"/>
  <c r="K866" i="4"/>
  <c r="K867" i="4"/>
  <c r="K868" i="4"/>
  <c r="K869" i="4"/>
  <c r="K870" i="4"/>
  <c r="K871" i="4"/>
  <c r="K872" i="4"/>
  <c r="K873" i="4"/>
  <c r="K874" i="4"/>
  <c r="K875" i="4"/>
  <c r="K876" i="4"/>
  <c r="K877" i="4"/>
  <c r="K878" i="4"/>
  <c r="K879" i="4"/>
  <c r="K880" i="4"/>
  <c r="K881" i="4"/>
  <c r="K882" i="4"/>
  <c r="K883" i="4"/>
  <c r="K884" i="4"/>
  <c r="K885" i="4"/>
  <c r="K886" i="4"/>
  <c r="K887" i="4"/>
  <c r="K888" i="4"/>
  <c r="K889" i="4"/>
  <c r="K890" i="4"/>
  <c r="K891" i="4"/>
  <c r="K892" i="4"/>
  <c r="K893" i="4"/>
  <c r="K894" i="4"/>
  <c r="K895" i="4"/>
  <c r="K896" i="4"/>
  <c r="K897" i="4"/>
  <c r="K898" i="4"/>
  <c r="K899" i="4"/>
  <c r="K900" i="4"/>
  <c r="K901" i="4"/>
  <c r="K902" i="4"/>
  <c r="K903" i="4"/>
  <c r="K904" i="4"/>
  <c r="K905" i="4"/>
  <c r="K906" i="4"/>
  <c r="K907" i="4"/>
  <c r="K908" i="4"/>
  <c r="K909" i="4"/>
  <c r="K910" i="4"/>
  <c r="K911" i="4"/>
  <c r="K912" i="4"/>
  <c r="K913" i="4"/>
  <c r="K914" i="4"/>
  <c r="K915" i="4"/>
  <c r="K916" i="4"/>
  <c r="K917" i="4"/>
  <c r="K918" i="4"/>
  <c r="K919" i="4"/>
  <c r="K920" i="4"/>
  <c r="K921" i="4"/>
  <c r="K922" i="4"/>
  <c r="K923" i="4"/>
  <c r="K924" i="4"/>
  <c r="K925" i="4"/>
  <c r="K926" i="4"/>
  <c r="K927" i="4"/>
  <c r="K928" i="4"/>
  <c r="K929" i="4"/>
  <c r="K930" i="4"/>
  <c r="K931" i="4"/>
  <c r="K932" i="4"/>
  <c r="K933" i="4"/>
  <c r="K934" i="4"/>
  <c r="K935" i="4"/>
  <c r="K936" i="4"/>
  <c r="K937" i="4"/>
  <c r="K938" i="4"/>
  <c r="K939" i="4"/>
  <c r="K940" i="4"/>
  <c r="K941" i="4"/>
  <c r="K942" i="4"/>
  <c r="K943" i="4"/>
  <c r="K944" i="4"/>
  <c r="K945" i="4"/>
  <c r="K946" i="4"/>
  <c r="K947" i="4"/>
  <c r="K948" i="4"/>
  <c r="K949" i="4"/>
  <c r="K950" i="4"/>
  <c r="K951" i="4"/>
  <c r="K952" i="4"/>
  <c r="K953" i="4"/>
  <c r="K954" i="4"/>
  <c r="K955" i="4"/>
  <c r="K956" i="4"/>
  <c r="K957" i="4"/>
  <c r="K958" i="4"/>
  <c r="K959" i="4"/>
  <c r="K960" i="4"/>
  <c r="K961" i="4"/>
  <c r="K962" i="4"/>
  <c r="K963" i="4"/>
  <c r="K964" i="4"/>
  <c r="K965" i="4"/>
  <c r="K966" i="4"/>
  <c r="K967" i="4"/>
  <c r="K968" i="4"/>
  <c r="K969" i="4"/>
  <c r="K970" i="4"/>
  <c r="K971" i="4"/>
  <c r="K972" i="4"/>
  <c r="K973" i="4"/>
  <c r="K974" i="4"/>
  <c r="K975" i="4"/>
  <c r="K976" i="4"/>
  <c r="K977" i="4"/>
  <c r="K978" i="4"/>
  <c r="K979" i="4"/>
  <c r="K980" i="4"/>
  <c r="K981" i="4"/>
  <c r="K982" i="4"/>
  <c r="K983" i="4"/>
  <c r="K984" i="4"/>
  <c r="K985" i="4"/>
  <c r="K986" i="4"/>
  <c r="K987" i="4"/>
  <c r="K988" i="4"/>
  <c r="K989" i="4"/>
  <c r="K990" i="4"/>
  <c r="K991" i="4"/>
  <c r="K992" i="4"/>
  <c r="K993" i="4"/>
  <c r="K994" i="4"/>
  <c r="K995" i="4"/>
  <c r="K996" i="4"/>
  <c r="K997" i="4"/>
  <c r="K998" i="4"/>
  <c r="K999" i="4"/>
  <c r="K1000" i="4"/>
  <c r="K1001" i="4"/>
  <c r="K1002" i="4"/>
  <c r="K1003" i="4"/>
  <c r="K1004" i="4"/>
  <c r="K1005" i="4"/>
  <c r="K1006" i="4"/>
  <c r="K1007" i="4"/>
  <c r="K1008" i="4"/>
  <c r="K1009" i="4"/>
  <c r="K1010" i="4"/>
  <c r="K1011" i="4"/>
  <c r="K1012" i="4"/>
  <c r="K1013" i="4"/>
  <c r="K1014" i="4"/>
  <c r="K1015" i="4"/>
  <c r="K1016" i="4"/>
  <c r="K1017" i="4"/>
  <c r="K1018" i="4"/>
  <c r="K1019" i="4"/>
  <c r="K1020" i="4"/>
  <c r="K1021" i="4"/>
  <c r="K1022" i="4"/>
  <c r="K1023" i="4"/>
  <c r="K1024" i="4"/>
  <c r="K1025" i="4"/>
  <c r="K1026" i="4"/>
  <c r="K1027" i="4"/>
  <c r="K1028" i="4"/>
  <c r="K1029" i="4"/>
  <c r="K1030" i="4"/>
  <c r="K1031" i="4"/>
  <c r="K1032" i="4"/>
  <c r="K1033" i="4"/>
  <c r="K1034" i="4"/>
  <c r="K1035" i="4"/>
  <c r="K1036" i="4"/>
  <c r="K1037" i="4"/>
  <c r="K1038" i="4"/>
  <c r="K1039" i="4"/>
  <c r="K1040" i="4"/>
  <c r="K1041" i="4"/>
  <c r="K1042" i="4"/>
  <c r="K1043" i="4"/>
  <c r="K1044" i="4"/>
  <c r="K1045" i="4"/>
  <c r="K1046" i="4"/>
  <c r="K1047" i="4"/>
  <c r="K1048" i="4"/>
  <c r="K1049" i="4"/>
  <c r="K1050" i="4"/>
  <c r="K1051" i="4"/>
  <c r="K1052" i="4"/>
  <c r="K1053" i="4"/>
  <c r="K1054" i="4"/>
  <c r="K1055" i="4"/>
  <c r="K1056" i="4"/>
  <c r="K1057" i="4"/>
  <c r="K1058" i="4"/>
  <c r="K1059" i="4"/>
  <c r="K1060" i="4"/>
  <c r="K1061" i="4"/>
  <c r="K1062" i="4"/>
  <c r="K1063" i="4"/>
  <c r="K1064" i="4"/>
  <c r="K1065" i="4"/>
  <c r="K1066" i="4"/>
  <c r="K1067" i="4"/>
  <c r="K1068" i="4"/>
  <c r="K1069" i="4"/>
  <c r="K1070" i="4"/>
  <c r="K1071" i="4"/>
  <c r="K1072" i="4"/>
  <c r="K1073" i="4"/>
  <c r="K1074" i="4"/>
  <c r="K1075" i="4"/>
  <c r="K1076" i="4"/>
  <c r="K1077" i="4"/>
  <c r="K1078" i="4"/>
  <c r="K1079" i="4"/>
  <c r="K1080" i="4"/>
  <c r="K1081" i="4"/>
  <c r="K1082" i="4"/>
  <c r="K1083" i="4"/>
  <c r="K1084" i="4"/>
  <c r="K1085" i="4"/>
  <c r="K1086" i="4"/>
  <c r="K1087" i="4"/>
  <c r="K1088" i="4"/>
  <c r="K1089" i="4"/>
  <c r="K1090" i="4"/>
  <c r="K1091" i="4"/>
  <c r="K1092" i="4"/>
  <c r="K1093" i="4"/>
  <c r="K1094" i="4"/>
  <c r="K1095" i="4"/>
  <c r="K1096" i="4"/>
  <c r="K1097" i="4"/>
  <c r="K1098" i="4"/>
  <c r="K1099" i="4"/>
  <c r="K1100" i="4"/>
  <c r="K1101" i="4"/>
  <c r="K1102" i="4"/>
  <c r="K1103" i="4"/>
  <c r="K1104" i="4"/>
  <c r="K1105" i="4"/>
  <c r="K1106" i="4"/>
  <c r="K1107" i="4"/>
  <c r="K1108" i="4"/>
  <c r="K1109" i="4"/>
  <c r="K1110" i="4"/>
  <c r="K1111" i="4"/>
  <c r="K1112" i="4"/>
  <c r="K1113" i="4"/>
  <c r="K1114" i="4"/>
  <c r="K1115" i="4"/>
  <c r="K1116" i="4"/>
  <c r="K1117" i="4"/>
  <c r="K1118" i="4"/>
  <c r="K1119" i="4"/>
  <c r="K1120" i="4"/>
  <c r="K1121" i="4"/>
  <c r="K1122" i="4"/>
  <c r="K1123" i="4"/>
  <c r="K1124" i="4"/>
  <c r="K1125" i="4"/>
  <c r="K1126" i="4"/>
  <c r="K1127" i="4"/>
  <c r="K1128" i="4"/>
  <c r="K1129" i="4"/>
  <c r="K1130" i="4"/>
  <c r="K1131" i="4"/>
  <c r="K1132" i="4"/>
  <c r="K1133" i="4"/>
  <c r="K1134" i="4"/>
  <c r="K1135" i="4"/>
  <c r="K1136" i="4"/>
  <c r="K1137" i="4"/>
  <c r="K1138" i="4"/>
  <c r="K1139" i="4"/>
  <c r="K1140" i="4"/>
  <c r="K1141" i="4"/>
  <c r="K1142" i="4"/>
  <c r="K1143" i="4"/>
  <c r="K1144" i="4"/>
  <c r="K1145" i="4"/>
  <c r="K1146" i="4"/>
  <c r="K1147" i="4"/>
  <c r="K1148" i="4"/>
  <c r="K1149" i="4"/>
  <c r="K1150" i="4"/>
  <c r="K1151" i="4"/>
  <c r="K1152" i="4"/>
  <c r="K1153" i="4"/>
  <c r="K1154" i="4"/>
  <c r="K1155" i="4"/>
  <c r="K1156" i="4"/>
  <c r="K1157" i="4"/>
  <c r="K1158" i="4"/>
  <c r="K1159" i="4"/>
  <c r="K1160" i="4"/>
  <c r="K1161" i="4"/>
  <c r="K1162" i="4"/>
  <c r="K1163" i="4"/>
  <c r="K1164" i="4"/>
  <c r="K1165" i="4"/>
  <c r="K1166" i="4"/>
  <c r="K1167" i="4"/>
  <c r="K1168" i="4"/>
  <c r="K1169" i="4"/>
  <c r="K1170" i="4"/>
  <c r="K1171" i="4"/>
  <c r="K1172" i="4"/>
  <c r="K1173" i="4"/>
  <c r="K1174" i="4"/>
  <c r="K1175" i="4"/>
  <c r="K1176" i="4"/>
  <c r="K1177" i="4"/>
  <c r="K1178" i="4"/>
  <c r="K1179" i="4"/>
  <c r="K1180" i="4"/>
  <c r="K1181" i="4"/>
  <c r="K1182" i="4"/>
  <c r="K1183" i="4"/>
  <c r="K1184" i="4"/>
  <c r="K1185" i="4"/>
  <c r="K1186" i="4"/>
  <c r="K1187" i="4"/>
  <c r="K1188" i="4"/>
  <c r="K1189" i="4"/>
  <c r="K1190" i="4"/>
  <c r="K1191" i="4"/>
  <c r="K1192" i="4"/>
  <c r="K1193" i="4"/>
  <c r="K1194" i="4"/>
  <c r="K1195" i="4"/>
  <c r="K1196" i="4"/>
  <c r="K1197" i="4"/>
  <c r="K1198" i="4"/>
  <c r="K1199" i="4"/>
  <c r="K1200" i="4"/>
  <c r="K1201" i="4"/>
  <c r="K1202" i="4"/>
  <c r="K1203" i="4"/>
  <c r="K1204" i="4"/>
  <c r="K1205" i="4"/>
  <c r="K1206" i="4"/>
  <c r="K1207" i="4"/>
  <c r="K1208" i="4"/>
  <c r="K1209" i="4"/>
  <c r="K1210" i="4"/>
  <c r="K1211" i="4"/>
  <c r="K1212" i="4"/>
  <c r="K1213" i="4"/>
  <c r="K1214" i="4"/>
  <c r="K1215" i="4"/>
  <c r="K1216" i="4"/>
  <c r="K1217" i="4"/>
  <c r="K1218" i="4"/>
  <c r="K1219" i="4"/>
  <c r="K1220" i="4"/>
  <c r="K1221" i="4"/>
  <c r="K1222" i="4"/>
  <c r="K1223" i="4"/>
  <c r="K1224" i="4"/>
  <c r="K1225" i="4"/>
  <c r="K1226" i="4"/>
  <c r="K1227" i="4"/>
  <c r="K1228" i="4"/>
  <c r="K1229" i="4"/>
  <c r="K1230" i="4"/>
  <c r="K1231" i="4"/>
  <c r="K1232" i="4"/>
  <c r="K1233" i="4"/>
  <c r="K1234" i="4"/>
  <c r="K1235" i="4"/>
  <c r="K1236" i="4"/>
  <c r="K1237" i="4"/>
  <c r="K1238" i="4"/>
  <c r="K1239" i="4"/>
  <c r="K1240" i="4"/>
  <c r="K1241" i="4"/>
  <c r="K1242" i="4"/>
  <c r="K1243" i="4"/>
  <c r="K1244" i="4"/>
  <c r="K1245" i="4"/>
  <c r="K1246" i="4"/>
  <c r="K1247" i="4"/>
  <c r="K1248" i="4"/>
  <c r="K1249" i="4"/>
  <c r="K1250" i="4"/>
  <c r="K1251" i="4"/>
  <c r="K1252" i="4"/>
  <c r="K1253" i="4"/>
  <c r="K1254" i="4"/>
  <c r="K1255" i="4"/>
  <c r="K1256" i="4"/>
  <c r="K1257" i="4"/>
  <c r="K1258" i="4"/>
  <c r="K1259" i="4"/>
  <c r="K1260" i="4"/>
  <c r="K1261" i="4"/>
  <c r="K1262" i="4"/>
  <c r="K1263" i="4"/>
  <c r="K1264" i="4"/>
  <c r="K1265" i="4"/>
  <c r="K1266" i="4"/>
  <c r="K1267" i="4"/>
  <c r="K1268" i="4"/>
  <c r="K1269" i="4"/>
  <c r="K1270" i="4"/>
  <c r="K1271" i="4"/>
  <c r="K1272" i="4"/>
  <c r="K1273" i="4"/>
  <c r="K1274" i="4"/>
  <c r="K1275" i="4"/>
  <c r="K1276" i="4"/>
  <c r="K1277" i="4"/>
  <c r="K1278" i="4"/>
  <c r="K1279" i="4"/>
  <c r="K1280" i="4"/>
  <c r="K1281" i="4"/>
  <c r="K1282" i="4"/>
  <c r="K1283" i="4"/>
  <c r="K1284" i="4"/>
  <c r="K1285" i="4"/>
  <c r="K1286" i="4"/>
  <c r="K1287" i="4"/>
  <c r="K1288" i="4"/>
  <c r="K1289" i="4"/>
  <c r="K1290" i="4"/>
  <c r="K1291" i="4"/>
  <c r="K1292" i="4"/>
  <c r="K1293" i="4"/>
  <c r="K1294" i="4"/>
  <c r="K1295" i="4"/>
  <c r="K1296" i="4"/>
  <c r="K1297" i="4"/>
  <c r="K1298" i="4"/>
  <c r="K1299" i="4"/>
  <c r="K1300" i="4"/>
  <c r="K1301" i="4"/>
  <c r="K1302" i="4"/>
  <c r="K1303" i="4"/>
  <c r="K1304" i="4"/>
  <c r="K1305" i="4"/>
  <c r="K1306" i="4"/>
  <c r="K1307" i="4"/>
  <c r="K1308" i="4"/>
  <c r="K1309" i="4"/>
  <c r="K1310" i="4"/>
  <c r="K1311" i="4"/>
  <c r="K1312" i="4"/>
  <c r="K1313" i="4"/>
  <c r="K1314" i="4"/>
  <c r="K1315" i="4"/>
  <c r="K1316" i="4"/>
  <c r="K1317" i="4"/>
  <c r="K1318" i="4"/>
  <c r="K1319" i="4"/>
  <c r="K1320" i="4"/>
  <c r="K1321" i="4"/>
  <c r="K1322" i="4"/>
  <c r="K1323" i="4"/>
  <c r="K1324" i="4"/>
  <c r="K1325" i="4"/>
  <c r="K1326" i="4"/>
  <c r="K1327" i="4"/>
  <c r="K1328" i="4"/>
  <c r="K1329" i="4"/>
  <c r="K1330" i="4"/>
  <c r="K1331" i="4"/>
  <c r="K1332" i="4"/>
  <c r="K1333" i="4"/>
  <c r="K1334" i="4"/>
  <c r="K1335" i="4"/>
  <c r="K1336" i="4"/>
  <c r="K1337" i="4"/>
  <c r="K1338" i="4"/>
  <c r="K1339" i="4"/>
  <c r="K1340" i="4"/>
  <c r="K1341" i="4"/>
  <c r="K1342" i="4"/>
  <c r="K1343" i="4"/>
  <c r="K1344" i="4"/>
  <c r="K1345" i="4"/>
  <c r="K1346" i="4"/>
  <c r="K1347" i="4"/>
  <c r="K1348" i="4"/>
  <c r="K1349" i="4"/>
  <c r="K1350" i="4"/>
  <c r="K1351" i="4"/>
  <c r="K1352" i="4"/>
  <c r="K1353" i="4"/>
  <c r="K1354" i="4"/>
  <c r="K1355" i="4"/>
  <c r="K1356" i="4"/>
  <c r="K1357" i="4"/>
  <c r="K1358" i="4"/>
  <c r="K1359" i="4"/>
  <c r="K1360" i="4"/>
  <c r="K1361" i="4"/>
  <c r="K1362" i="4"/>
  <c r="K1363" i="4"/>
  <c r="K1364" i="4"/>
  <c r="K1365" i="4"/>
  <c r="K1366" i="4"/>
  <c r="K1367" i="4"/>
  <c r="K1368" i="4"/>
  <c r="K1369" i="4"/>
  <c r="K1370" i="4"/>
  <c r="K1371" i="4"/>
  <c r="K1372" i="4"/>
  <c r="K1373" i="4"/>
  <c r="K1374" i="4"/>
  <c r="K1375" i="4"/>
  <c r="K1376" i="4"/>
  <c r="K1377" i="4"/>
  <c r="K1378" i="4"/>
  <c r="K1379" i="4"/>
  <c r="K1380" i="4"/>
  <c r="K1381" i="4"/>
  <c r="K1382" i="4"/>
  <c r="K1383" i="4"/>
  <c r="K1384" i="4"/>
  <c r="K1385" i="4"/>
  <c r="K1386" i="4"/>
  <c r="K1387" i="4"/>
  <c r="K1388" i="4"/>
  <c r="K1389" i="4"/>
  <c r="K1390" i="4"/>
  <c r="K1391" i="4"/>
  <c r="K1392" i="4"/>
  <c r="K1393" i="4"/>
  <c r="K1394" i="4"/>
  <c r="K1395" i="4"/>
  <c r="K1396" i="4"/>
  <c r="K1397" i="4"/>
  <c r="K1398" i="4"/>
  <c r="K1399" i="4"/>
  <c r="K1400" i="4"/>
  <c r="K1401" i="4"/>
  <c r="K1402" i="4"/>
  <c r="K1403" i="4"/>
  <c r="K1404" i="4"/>
  <c r="K1405" i="4"/>
  <c r="K1406" i="4"/>
  <c r="K1407" i="4"/>
  <c r="K1408" i="4"/>
  <c r="K1409" i="4"/>
  <c r="K1410" i="4"/>
  <c r="K1411" i="4"/>
  <c r="K1412" i="4"/>
  <c r="K1413" i="4"/>
  <c r="K1414" i="4"/>
  <c r="K1415" i="4"/>
  <c r="K1416" i="4"/>
  <c r="K1417" i="4"/>
  <c r="K1418" i="4"/>
  <c r="K1419" i="4"/>
  <c r="K1420" i="4"/>
  <c r="K1421" i="4"/>
  <c r="K1422" i="4"/>
  <c r="K1423" i="4"/>
  <c r="K1424" i="4"/>
  <c r="K1425" i="4"/>
  <c r="K1426" i="4"/>
  <c r="K1427" i="4"/>
  <c r="K1428" i="4"/>
  <c r="K1429" i="4"/>
  <c r="K1430" i="4"/>
  <c r="K1431" i="4"/>
  <c r="K1432" i="4"/>
  <c r="K1433" i="4"/>
  <c r="K1434" i="4"/>
  <c r="K1435" i="4"/>
  <c r="K1436" i="4"/>
  <c r="K1437" i="4"/>
  <c r="K1438" i="4"/>
  <c r="K1439" i="4"/>
  <c r="K1440" i="4"/>
  <c r="K1441" i="4"/>
  <c r="K1442" i="4"/>
  <c r="K1443" i="4"/>
  <c r="K1444" i="4"/>
  <c r="K1445" i="4"/>
  <c r="K1446" i="4"/>
  <c r="K1447" i="4"/>
  <c r="K1448" i="4"/>
  <c r="K1449" i="4"/>
  <c r="K1450" i="4"/>
  <c r="K1451" i="4"/>
  <c r="K1452" i="4"/>
  <c r="K1453" i="4"/>
  <c r="K1454" i="4"/>
  <c r="K1455" i="4"/>
  <c r="K1456" i="4"/>
  <c r="K1457" i="4"/>
  <c r="K1458" i="4"/>
  <c r="K1459" i="4"/>
  <c r="K1460" i="4"/>
  <c r="K1461" i="4"/>
  <c r="K1462" i="4"/>
  <c r="K1463" i="4"/>
  <c r="K1464" i="4"/>
  <c r="K1465" i="4"/>
  <c r="K1466" i="4"/>
  <c r="K1467" i="4"/>
  <c r="K1468" i="4"/>
  <c r="K1469" i="4"/>
  <c r="K1470" i="4"/>
  <c r="K1471" i="4"/>
  <c r="K1472" i="4"/>
  <c r="K1473" i="4"/>
  <c r="K1474" i="4"/>
  <c r="K1475" i="4"/>
  <c r="K1476" i="4"/>
  <c r="K1477" i="4"/>
  <c r="K1478" i="4"/>
  <c r="K1479" i="4"/>
  <c r="K1480" i="4"/>
  <c r="K1481" i="4"/>
  <c r="K1482" i="4"/>
  <c r="K1483" i="4"/>
  <c r="K1484" i="4"/>
  <c r="K1485" i="4"/>
  <c r="K1486" i="4"/>
  <c r="K1487" i="4"/>
  <c r="K1488" i="4"/>
  <c r="K1489" i="4"/>
  <c r="K1490" i="4"/>
  <c r="K1491" i="4"/>
  <c r="K1492" i="4"/>
  <c r="K1493" i="4"/>
  <c r="K1494" i="4"/>
  <c r="K1495" i="4"/>
  <c r="K1496" i="4"/>
  <c r="K1497" i="4"/>
  <c r="K1498" i="4"/>
  <c r="K1499" i="4"/>
  <c r="K1500" i="4"/>
  <c r="K1501" i="4"/>
  <c r="K1502" i="4"/>
  <c r="K1503" i="4"/>
  <c r="K1504" i="4"/>
  <c r="K1505" i="4"/>
  <c r="K1506" i="4"/>
  <c r="K1507" i="4"/>
  <c r="K1508" i="4"/>
  <c r="K1509" i="4"/>
  <c r="K1510" i="4"/>
  <c r="K1511" i="4"/>
  <c r="K1512" i="4"/>
  <c r="K1513" i="4"/>
  <c r="K1514" i="4"/>
  <c r="K1515" i="4"/>
  <c r="K1516" i="4"/>
  <c r="K1517" i="4"/>
  <c r="K1518" i="4"/>
  <c r="K1519" i="4"/>
  <c r="K1520" i="4"/>
  <c r="K1521" i="4"/>
  <c r="K1522" i="4"/>
  <c r="K1523" i="4"/>
  <c r="K1524" i="4"/>
  <c r="K1525" i="4"/>
  <c r="K1526" i="4"/>
  <c r="K1527" i="4"/>
  <c r="K1528" i="4"/>
  <c r="K1529" i="4"/>
  <c r="K1530" i="4"/>
  <c r="K1531" i="4"/>
  <c r="K1532" i="4"/>
  <c r="K1533" i="4"/>
  <c r="K1534" i="4"/>
  <c r="K1535" i="4"/>
  <c r="K1536" i="4"/>
  <c r="K1537" i="4"/>
  <c r="K1538" i="4"/>
  <c r="K1539" i="4"/>
  <c r="K1540" i="4"/>
  <c r="K1541" i="4"/>
  <c r="K1542" i="4"/>
  <c r="K1543" i="4"/>
  <c r="K1544" i="4"/>
  <c r="K1545" i="4"/>
  <c r="K1546" i="4"/>
  <c r="K1547" i="4"/>
  <c r="K1548" i="4"/>
  <c r="K1549" i="4"/>
  <c r="K1550" i="4"/>
  <c r="K1551" i="4"/>
  <c r="K1552" i="4"/>
  <c r="K1553" i="4"/>
  <c r="K1554" i="4"/>
  <c r="K1555" i="4"/>
  <c r="K1556" i="4"/>
  <c r="K1557" i="4"/>
  <c r="K1558" i="4"/>
  <c r="K1559" i="4"/>
  <c r="K1560" i="4"/>
  <c r="K1561" i="4"/>
  <c r="K1562" i="4"/>
  <c r="K1563" i="4"/>
  <c r="K1564" i="4"/>
  <c r="K1565" i="4"/>
  <c r="K1566" i="4"/>
  <c r="K1567" i="4"/>
  <c r="K1568" i="4"/>
  <c r="K1569" i="4"/>
  <c r="K1570" i="4"/>
  <c r="K1571" i="4"/>
  <c r="K1572" i="4"/>
  <c r="K1573" i="4"/>
  <c r="K1574" i="4"/>
  <c r="K1575" i="4"/>
  <c r="K1576" i="4"/>
  <c r="K1577" i="4"/>
  <c r="K1578" i="4"/>
  <c r="K1579" i="4"/>
  <c r="K1580" i="4"/>
  <c r="K1581" i="4"/>
  <c r="K1582" i="4"/>
  <c r="K1583" i="4"/>
  <c r="K1584" i="4"/>
  <c r="K1585" i="4"/>
  <c r="K1586" i="4"/>
  <c r="K1587" i="4"/>
  <c r="K1588" i="4"/>
  <c r="K1589" i="4"/>
  <c r="K1590" i="4"/>
  <c r="K1591" i="4"/>
  <c r="K1592" i="4"/>
  <c r="K1593" i="4"/>
  <c r="K1594" i="4"/>
  <c r="K1595" i="4"/>
  <c r="K1596" i="4"/>
  <c r="K1597" i="4"/>
  <c r="K1598" i="4"/>
  <c r="K1599" i="4"/>
  <c r="K1600" i="4"/>
  <c r="K1601" i="4"/>
  <c r="K1602" i="4"/>
  <c r="K1603" i="4"/>
  <c r="K1604" i="4"/>
  <c r="K1605" i="4"/>
  <c r="K1606" i="4"/>
  <c r="K1607" i="4"/>
  <c r="K1608" i="4"/>
  <c r="K1609" i="4"/>
  <c r="K1610" i="4"/>
  <c r="K1611" i="4"/>
  <c r="K1612" i="4"/>
  <c r="K1613" i="4"/>
  <c r="K1614" i="4"/>
  <c r="K1615" i="4"/>
  <c r="K1616" i="4"/>
  <c r="K1617" i="4"/>
  <c r="K1618" i="4"/>
  <c r="K1619" i="4"/>
  <c r="K1620" i="4"/>
  <c r="K1621" i="4"/>
  <c r="K1622" i="4"/>
  <c r="K1623" i="4"/>
  <c r="K1624" i="4"/>
  <c r="K2" i="4"/>
  <c r="G1968" i="4"/>
  <c r="G1969" i="4"/>
  <c r="G1970" i="4"/>
  <c r="G1971" i="4"/>
  <c r="G1972" i="4"/>
  <c r="G1973" i="4"/>
  <c r="G1974" i="4"/>
  <c r="G1975" i="4"/>
  <c r="G1976" i="4"/>
  <c r="G1977" i="4"/>
  <c r="G1978" i="4"/>
  <c r="G1979" i="4"/>
  <c r="K1626" i="4" s="1"/>
  <c r="G1980" i="4"/>
  <c r="G1981" i="4"/>
  <c r="K1628" i="4" s="1"/>
  <c r="G1982" i="4"/>
  <c r="G1983" i="4"/>
  <c r="K1630" i="4" s="1"/>
  <c r="G1984" i="4"/>
  <c r="G1985" i="4"/>
  <c r="K1632" i="4" s="1"/>
  <c r="G1986" i="4"/>
  <c r="G1987" i="4"/>
  <c r="K1634" i="4" s="1"/>
  <c r="G1988" i="4"/>
  <c r="G1989" i="4"/>
  <c r="K1636" i="4" s="1"/>
  <c r="G1990" i="4"/>
  <c r="G1991" i="4"/>
  <c r="K1638" i="4" s="1"/>
  <c r="G1992" i="4"/>
  <c r="G1993" i="4"/>
  <c r="K1640" i="4" s="1"/>
  <c r="G1994" i="4"/>
  <c r="G1995" i="4"/>
  <c r="K1642" i="4" s="1"/>
  <c r="C1993" i="1"/>
  <c r="I1993" i="1"/>
  <c r="J1993" i="1"/>
  <c r="L1993" i="1" s="1"/>
  <c r="K1993" i="1"/>
  <c r="M1993" i="1" s="1"/>
  <c r="Q1993" i="1"/>
  <c r="R1993" i="1"/>
  <c r="T1993" i="1" s="1"/>
  <c r="S1993" i="1"/>
  <c r="U1993" i="1" s="1"/>
  <c r="X1993" i="1"/>
  <c r="C1969" i="1"/>
  <c r="B1978" i="4" s="1"/>
  <c r="L1625" i="4" s="1"/>
  <c r="C1970" i="1"/>
  <c r="B1979" i="4" s="1"/>
  <c r="L1626" i="4" s="1"/>
  <c r="C1971" i="1"/>
  <c r="C1972" i="1"/>
  <c r="B1980" i="4" s="1"/>
  <c r="L1627" i="4" s="1"/>
  <c r="C1973" i="1"/>
  <c r="B1981" i="4" s="1"/>
  <c r="L1628" i="4" s="1"/>
  <c r="C1974" i="1"/>
  <c r="B1982" i="4" s="1"/>
  <c r="L1629" i="4" s="1"/>
  <c r="C1975" i="1"/>
  <c r="C1976" i="1"/>
  <c r="B1983" i="4" s="1"/>
  <c r="L1630" i="4" s="1"/>
  <c r="C1977" i="1"/>
  <c r="C1978" i="1"/>
  <c r="C1979" i="1"/>
  <c r="C1980" i="1"/>
  <c r="C1981" i="1"/>
  <c r="B1984" i="4" s="1"/>
  <c r="L1631" i="4" s="1"/>
  <c r="C1982" i="1"/>
  <c r="B1985" i="4" s="1"/>
  <c r="L1632" i="4" s="1"/>
  <c r="C1983" i="1"/>
  <c r="B1986" i="4" s="1"/>
  <c r="L1633" i="4" s="1"/>
  <c r="C1984" i="1"/>
  <c r="B1987" i="4" s="1"/>
  <c r="L1634" i="4" s="1"/>
  <c r="C1985" i="1"/>
  <c r="B1988" i="4" s="1"/>
  <c r="L1635" i="4" s="1"/>
  <c r="C1986" i="1"/>
  <c r="B1989" i="4" s="1"/>
  <c r="L1636" i="4" s="1"/>
  <c r="C1987" i="1"/>
  <c r="B1990" i="4" s="1"/>
  <c r="L1637" i="4" s="1"/>
  <c r="C1988" i="1"/>
  <c r="B1991" i="4" s="1"/>
  <c r="L1638" i="4" s="1"/>
  <c r="C1989" i="1"/>
  <c r="B1992" i="4" s="1"/>
  <c r="L1639" i="4" s="1"/>
  <c r="C1990" i="1"/>
  <c r="B1993" i="4" s="1"/>
  <c r="L1640" i="4" s="1"/>
  <c r="C1991" i="1"/>
  <c r="B1994" i="4" s="1"/>
  <c r="L1641" i="4" s="1"/>
  <c r="C1992" i="1"/>
  <c r="B1995" i="4" s="1"/>
  <c r="L1642" i="4" s="1"/>
  <c r="I1969" i="1"/>
  <c r="I1970" i="1"/>
  <c r="I1971" i="1"/>
  <c r="I1972" i="1"/>
  <c r="I1973" i="1"/>
  <c r="I1974" i="1"/>
  <c r="I1975" i="1"/>
  <c r="I1976" i="1"/>
  <c r="I1977" i="1"/>
  <c r="I1978" i="1"/>
  <c r="I1979" i="1"/>
  <c r="I1980" i="1"/>
  <c r="I1981" i="1"/>
  <c r="I1982" i="1"/>
  <c r="I1983" i="1"/>
  <c r="I1984" i="1"/>
  <c r="I1985" i="1"/>
  <c r="I1986" i="1"/>
  <c r="I1987" i="1"/>
  <c r="I1988" i="1"/>
  <c r="I1989" i="1"/>
  <c r="I1990" i="1"/>
  <c r="I1991" i="1"/>
  <c r="I1992" i="1"/>
  <c r="J1969" i="1"/>
  <c r="J1970" i="1"/>
  <c r="J1971" i="1"/>
  <c r="J1972" i="1"/>
  <c r="J1973" i="1"/>
  <c r="J1974" i="1"/>
  <c r="J1975" i="1"/>
  <c r="L1975" i="1" s="1"/>
  <c r="J1976" i="1"/>
  <c r="L1976" i="1" s="1"/>
  <c r="J1977" i="1"/>
  <c r="L1977" i="1" s="1"/>
  <c r="J1978" i="1"/>
  <c r="L1978" i="1" s="1"/>
  <c r="J1979" i="1"/>
  <c r="L1979" i="1" s="1"/>
  <c r="J1980" i="1"/>
  <c r="L1980" i="1" s="1"/>
  <c r="J1981" i="1"/>
  <c r="L1981" i="1" s="1"/>
  <c r="J1982" i="1"/>
  <c r="L1982" i="1" s="1"/>
  <c r="J1983" i="1"/>
  <c r="L1983" i="1" s="1"/>
  <c r="J1984" i="1"/>
  <c r="L1984" i="1" s="1"/>
  <c r="J1985" i="1"/>
  <c r="L1985" i="1" s="1"/>
  <c r="J1986" i="1"/>
  <c r="L1986" i="1" s="1"/>
  <c r="J1987" i="1"/>
  <c r="L1987" i="1" s="1"/>
  <c r="J1988" i="1"/>
  <c r="L1988" i="1" s="1"/>
  <c r="J1989" i="1"/>
  <c r="L1989" i="1" s="1"/>
  <c r="J1990" i="1"/>
  <c r="L1990" i="1" s="1"/>
  <c r="J1991" i="1"/>
  <c r="L1991" i="1" s="1"/>
  <c r="J1992" i="1"/>
  <c r="L1992" i="1" s="1"/>
  <c r="K1969" i="1"/>
  <c r="M1969" i="1" s="1"/>
  <c r="K1970" i="1"/>
  <c r="M1970" i="1" s="1"/>
  <c r="K1971" i="1"/>
  <c r="M1971" i="1" s="1"/>
  <c r="K1972" i="1"/>
  <c r="M1972" i="1" s="1"/>
  <c r="K1973" i="1"/>
  <c r="M1973" i="1" s="1"/>
  <c r="K1974" i="1"/>
  <c r="M1974" i="1" s="1"/>
  <c r="K1975" i="1"/>
  <c r="M1975" i="1" s="1"/>
  <c r="K1976" i="1"/>
  <c r="M1976" i="1" s="1"/>
  <c r="K1977" i="1"/>
  <c r="M1977" i="1" s="1"/>
  <c r="K1978" i="1"/>
  <c r="M1978" i="1" s="1"/>
  <c r="K1979" i="1"/>
  <c r="M1979" i="1" s="1"/>
  <c r="K1980" i="1"/>
  <c r="M1980" i="1" s="1"/>
  <c r="K1981" i="1"/>
  <c r="M1981" i="1" s="1"/>
  <c r="K1982" i="1"/>
  <c r="M1982" i="1" s="1"/>
  <c r="K1983" i="1"/>
  <c r="M1983" i="1" s="1"/>
  <c r="K1984" i="1"/>
  <c r="M1984" i="1" s="1"/>
  <c r="K1985" i="1"/>
  <c r="M1985" i="1" s="1"/>
  <c r="K1986" i="1"/>
  <c r="M1986" i="1" s="1"/>
  <c r="K1987" i="1"/>
  <c r="M1987" i="1" s="1"/>
  <c r="K1988" i="1"/>
  <c r="M1988" i="1" s="1"/>
  <c r="K1989" i="1"/>
  <c r="M1989" i="1" s="1"/>
  <c r="K1990" i="1"/>
  <c r="M1990" i="1" s="1"/>
  <c r="K1991" i="1"/>
  <c r="M1991" i="1" s="1"/>
  <c r="K1992" i="1"/>
  <c r="M1992" i="1" s="1"/>
  <c r="L1969" i="1"/>
  <c r="L1970" i="1"/>
  <c r="L1971" i="1"/>
  <c r="L1972" i="1"/>
  <c r="L1973" i="1"/>
  <c r="L1974" i="1"/>
  <c r="Q1969" i="1"/>
  <c r="Q1970" i="1"/>
  <c r="Q1971" i="1"/>
  <c r="Q1972" i="1"/>
  <c r="Q1973" i="1"/>
  <c r="Q1974" i="1"/>
  <c r="Q1975" i="1"/>
  <c r="Q1976" i="1"/>
  <c r="Q1977" i="1"/>
  <c r="Q1978" i="1"/>
  <c r="Q1979" i="1"/>
  <c r="Q1980" i="1"/>
  <c r="Q1981" i="1"/>
  <c r="Q1982" i="1"/>
  <c r="Q1983" i="1"/>
  <c r="Q1984" i="1"/>
  <c r="Q1985" i="1"/>
  <c r="Q1986" i="1"/>
  <c r="Q1987" i="1"/>
  <c r="Q1988" i="1"/>
  <c r="Q1989" i="1"/>
  <c r="Q1990" i="1"/>
  <c r="Q1991" i="1"/>
  <c r="Q1992" i="1"/>
  <c r="R1969" i="1"/>
  <c r="R1970" i="1"/>
  <c r="R1971" i="1"/>
  <c r="T1971" i="1" s="1"/>
  <c r="R1972" i="1"/>
  <c r="T1972" i="1" s="1"/>
  <c r="R1973" i="1"/>
  <c r="T1973" i="1" s="1"/>
  <c r="R1974" i="1"/>
  <c r="T1974" i="1" s="1"/>
  <c r="R1975" i="1"/>
  <c r="T1975" i="1" s="1"/>
  <c r="R1976" i="1"/>
  <c r="T1976" i="1" s="1"/>
  <c r="R1977" i="1"/>
  <c r="T1977" i="1" s="1"/>
  <c r="R1978" i="1"/>
  <c r="T1978" i="1" s="1"/>
  <c r="R1979" i="1"/>
  <c r="T1979" i="1" s="1"/>
  <c r="R1980" i="1"/>
  <c r="T1980" i="1" s="1"/>
  <c r="R1981" i="1"/>
  <c r="T1981" i="1" s="1"/>
  <c r="R1982" i="1"/>
  <c r="T1982" i="1" s="1"/>
  <c r="R1983" i="1"/>
  <c r="T1983" i="1" s="1"/>
  <c r="R1984" i="1"/>
  <c r="T1984" i="1" s="1"/>
  <c r="R1985" i="1"/>
  <c r="T1985" i="1" s="1"/>
  <c r="R1986" i="1"/>
  <c r="T1986" i="1" s="1"/>
  <c r="R1987" i="1"/>
  <c r="T1987" i="1" s="1"/>
  <c r="R1988" i="1"/>
  <c r="T1988" i="1" s="1"/>
  <c r="R1989" i="1"/>
  <c r="T1989" i="1" s="1"/>
  <c r="R1990" i="1"/>
  <c r="T1990" i="1" s="1"/>
  <c r="R1991" i="1"/>
  <c r="T1991" i="1" s="1"/>
  <c r="R1992" i="1"/>
  <c r="T1992" i="1" s="1"/>
  <c r="S1969" i="1"/>
  <c r="U1969" i="1" s="1"/>
  <c r="S1970" i="1"/>
  <c r="U1970" i="1" s="1"/>
  <c r="S1971" i="1"/>
  <c r="U1971" i="1" s="1"/>
  <c r="S1972" i="1"/>
  <c r="U1972" i="1" s="1"/>
  <c r="S1973" i="1"/>
  <c r="U1973" i="1" s="1"/>
  <c r="S1974" i="1"/>
  <c r="U1974" i="1" s="1"/>
  <c r="S1975" i="1"/>
  <c r="U1975" i="1" s="1"/>
  <c r="S1976" i="1"/>
  <c r="U1976" i="1" s="1"/>
  <c r="S1977" i="1"/>
  <c r="U1977" i="1" s="1"/>
  <c r="S1978" i="1"/>
  <c r="U1978" i="1" s="1"/>
  <c r="S1979" i="1"/>
  <c r="U1979" i="1" s="1"/>
  <c r="S1980" i="1"/>
  <c r="U1980" i="1" s="1"/>
  <c r="V1980" i="1" s="1"/>
  <c r="S1981" i="1"/>
  <c r="U1981" i="1" s="1"/>
  <c r="S1982" i="1"/>
  <c r="U1982" i="1" s="1"/>
  <c r="S1983" i="1"/>
  <c r="U1983" i="1" s="1"/>
  <c r="S1984" i="1"/>
  <c r="U1984" i="1" s="1"/>
  <c r="S1985" i="1"/>
  <c r="U1985" i="1" s="1"/>
  <c r="S1986" i="1"/>
  <c r="U1986" i="1" s="1"/>
  <c r="S1987" i="1"/>
  <c r="U1987" i="1" s="1"/>
  <c r="S1988" i="1"/>
  <c r="U1988" i="1" s="1"/>
  <c r="S1989" i="1"/>
  <c r="U1989" i="1" s="1"/>
  <c r="S1990" i="1"/>
  <c r="U1990" i="1" s="1"/>
  <c r="S1991" i="1"/>
  <c r="U1991" i="1" s="1"/>
  <c r="S1992" i="1"/>
  <c r="U1992" i="1" s="1"/>
  <c r="T1969" i="1"/>
  <c r="T1970" i="1"/>
  <c r="X1969" i="1"/>
  <c r="E1978" i="4" s="1"/>
  <c r="X1970" i="1"/>
  <c r="E1979" i="4" s="1"/>
  <c r="X1971" i="1"/>
  <c r="X1972" i="1"/>
  <c r="E1980" i="4" s="1"/>
  <c r="X1973" i="1"/>
  <c r="E1981" i="4" s="1"/>
  <c r="X1974" i="1"/>
  <c r="E1982" i="4" s="1"/>
  <c r="X1975" i="1"/>
  <c r="X1976" i="1"/>
  <c r="E1983" i="4" s="1"/>
  <c r="X1977" i="1"/>
  <c r="X1978" i="1"/>
  <c r="X1979" i="1"/>
  <c r="X1980" i="1"/>
  <c r="X1981" i="1"/>
  <c r="E1984" i="4" s="1"/>
  <c r="X1982" i="1"/>
  <c r="E1985" i="4" s="1"/>
  <c r="X1983" i="1"/>
  <c r="E1986" i="4" s="1"/>
  <c r="X1984" i="1"/>
  <c r="E1987" i="4" s="1"/>
  <c r="X1985" i="1"/>
  <c r="E1988" i="4" s="1"/>
  <c r="X1986" i="1"/>
  <c r="E1989" i="4" s="1"/>
  <c r="X1987" i="1"/>
  <c r="E1990" i="4" s="1"/>
  <c r="X1988" i="1"/>
  <c r="E1991" i="4" s="1"/>
  <c r="X1989" i="1"/>
  <c r="E1992" i="4" s="1"/>
  <c r="X1990" i="1"/>
  <c r="E1993" i="4" s="1"/>
  <c r="X1991" i="1"/>
  <c r="E1994" i="4" s="1"/>
  <c r="X1992" i="1"/>
  <c r="E1995" i="4" s="1"/>
  <c r="C2" i="1"/>
  <c r="C3" i="1"/>
  <c r="C4" i="1"/>
  <c r="C5" i="1"/>
  <c r="C6" i="1"/>
  <c r="C7" i="1"/>
  <c r="C8" i="1"/>
  <c r="C9" i="1"/>
  <c r="C10" i="1"/>
  <c r="C11" i="1"/>
  <c r="C12" i="1"/>
  <c r="C13" i="1"/>
  <c r="C14" i="1"/>
  <c r="C15" i="1"/>
  <c r="C16" i="1"/>
  <c r="C17" i="1"/>
  <c r="C18" i="1"/>
  <c r="C19" i="1"/>
  <c r="C20" i="1"/>
  <c r="C21" i="1"/>
  <c r="C22" i="1"/>
  <c r="C23" i="1"/>
  <c r="C24" i="1"/>
  <c r="C25" i="1"/>
  <c r="C26" i="1"/>
  <c r="C27" i="1"/>
  <c r="C28" i="1"/>
  <c r="C29" i="1"/>
  <c r="C30" i="1"/>
  <c r="C31" i="1"/>
  <c r="C32" i="1"/>
  <c r="C33" i="1"/>
  <c r="C34" i="1"/>
  <c r="C35" i="1"/>
  <c r="C36" i="1"/>
  <c r="C37" i="1"/>
  <c r="C38" i="1"/>
  <c r="C39" i="1"/>
  <c r="C40" i="1"/>
  <c r="C41" i="1"/>
  <c r="C42" i="1"/>
  <c r="C43" i="1"/>
  <c r="C44" i="1"/>
  <c r="C45" i="1"/>
  <c r="C46" i="1"/>
  <c r="C47" i="1"/>
  <c r="C48" i="1"/>
  <c r="C49" i="1"/>
  <c r="C50" i="1"/>
  <c r="C51" i="1"/>
  <c r="C52" i="1"/>
  <c r="C53" i="1"/>
  <c r="C54" i="1"/>
  <c r="C55" i="1"/>
  <c r="C56" i="1"/>
  <c r="C57" i="1"/>
  <c r="C58" i="1"/>
  <c r="C59" i="1"/>
  <c r="C60" i="1"/>
  <c r="C61" i="1"/>
  <c r="C62" i="1"/>
  <c r="C63" i="1"/>
  <c r="C64" i="1"/>
  <c r="C65" i="1"/>
  <c r="C66" i="1"/>
  <c r="C67" i="1"/>
  <c r="C68" i="1"/>
  <c r="C69" i="1"/>
  <c r="C70" i="1"/>
  <c r="C71" i="1"/>
  <c r="C72" i="1"/>
  <c r="C73" i="1"/>
  <c r="C74" i="1"/>
  <c r="C75" i="1"/>
  <c r="C76" i="1"/>
  <c r="C77" i="1"/>
  <c r="C78" i="1"/>
  <c r="C79" i="1"/>
  <c r="C80" i="1"/>
  <c r="C81" i="1"/>
  <c r="C82" i="1"/>
  <c r="C83" i="1"/>
  <c r="C84" i="1"/>
  <c r="C85" i="1"/>
  <c r="C86" i="1"/>
  <c r="C87" i="1"/>
  <c r="C88" i="1"/>
  <c r="C89" i="1"/>
  <c r="C90" i="1"/>
  <c r="C91" i="1"/>
  <c r="C92" i="1"/>
  <c r="C93" i="1"/>
  <c r="C94" i="1"/>
  <c r="C95" i="1"/>
  <c r="C96" i="1"/>
  <c r="C97" i="1"/>
  <c r="C98" i="1"/>
  <c r="C99" i="1"/>
  <c r="C100" i="1"/>
  <c r="C101" i="1"/>
  <c r="C102" i="1"/>
  <c r="C103" i="1"/>
  <c r="C104" i="1"/>
  <c r="C105" i="1"/>
  <c r="C106" i="1"/>
  <c r="C107" i="1"/>
  <c r="C108" i="1"/>
  <c r="C109" i="1"/>
  <c r="C110" i="1"/>
  <c r="C111" i="1"/>
  <c r="C112" i="1"/>
  <c r="C113" i="1"/>
  <c r="C114" i="1"/>
  <c r="C115" i="1"/>
  <c r="B1968" i="4" s="1"/>
  <c r="C116" i="1"/>
  <c r="C117" i="1"/>
  <c r="C118" i="1"/>
  <c r="B1969" i="4" s="1"/>
  <c r="C119" i="1"/>
  <c r="C120" i="1"/>
  <c r="C121" i="1"/>
  <c r="C122" i="1"/>
  <c r="C123" i="1"/>
  <c r="C124" i="1"/>
  <c r="C125" i="1"/>
  <c r="C126" i="1"/>
  <c r="C127" i="1"/>
  <c r="C128" i="1"/>
  <c r="C129" i="1"/>
  <c r="C130" i="1"/>
  <c r="C131" i="1"/>
  <c r="C132" i="1"/>
  <c r="C133" i="1"/>
  <c r="C134" i="1"/>
  <c r="C135" i="1"/>
  <c r="C136" i="1"/>
  <c r="C137" i="1"/>
  <c r="C138" i="1"/>
  <c r="C139" i="1"/>
  <c r="C140" i="1"/>
  <c r="C141" i="1"/>
  <c r="C142" i="1"/>
  <c r="C143" i="1"/>
  <c r="C144" i="1"/>
  <c r="C145" i="1"/>
  <c r="C146" i="1"/>
  <c r="C147" i="1"/>
  <c r="C148" i="1"/>
  <c r="C149" i="1"/>
  <c r="C150" i="1"/>
  <c r="C151" i="1"/>
  <c r="C152" i="1"/>
  <c r="C153" i="1"/>
  <c r="C154" i="1"/>
  <c r="C155" i="1"/>
  <c r="C156" i="1"/>
  <c r="C157" i="1"/>
  <c r="C158" i="1"/>
  <c r="C159" i="1"/>
  <c r="C160" i="1"/>
  <c r="C161" i="1"/>
  <c r="C162" i="1"/>
  <c r="C163" i="1"/>
  <c r="C164" i="1"/>
  <c r="C165" i="1"/>
  <c r="C166" i="1"/>
  <c r="C167" i="1"/>
  <c r="C168" i="1"/>
  <c r="C169" i="1"/>
  <c r="C170" i="1"/>
  <c r="C171" i="1"/>
  <c r="C172" i="1"/>
  <c r="C173" i="1"/>
  <c r="C174" i="1"/>
  <c r="C175" i="1"/>
  <c r="C176" i="1"/>
  <c r="C177" i="1"/>
  <c r="C178" i="1"/>
  <c r="C179" i="1"/>
  <c r="C180" i="1"/>
  <c r="C181" i="1"/>
  <c r="C182" i="1"/>
  <c r="C183" i="1"/>
  <c r="C184" i="1"/>
  <c r="C185" i="1"/>
  <c r="C186" i="1"/>
  <c r="C187" i="1"/>
  <c r="C188" i="1"/>
  <c r="C189" i="1"/>
  <c r="C190" i="1"/>
  <c r="C191" i="1"/>
  <c r="C192" i="1"/>
  <c r="C193" i="1"/>
  <c r="C194" i="1"/>
  <c r="C195" i="1"/>
  <c r="C196" i="1"/>
  <c r="C197" i="1"/>
  <c r="C198" i="1"/>
  <c r="C199" i="1"/>
  <c r="C200" i="1"/>
  <c r="C201" i="1"/>
  <c r="C202" i="1"/>
  <c r="C203" i="1"/>
  <c r="C204" i="1"/>
  <c r="C205" i="1"/>
  <c r="C206" i="1"/>
  <c r="C207" i="1"/>
  <c r="C208" i="1"/>
  <c r="C209" i="1"/>
  <c r="C210" i="1"/>
  <c r="C211" i="1"/>
  <c r="C212" i="1"/>
  <c r="C213" i="1"/>
  <c r="C214" i="1"/>
  <c r="C215" i="1"/>
  <c r="C216" i="1"/>
  <c r="C217" i="1"/>
  <c r="C218" i="1"/>
  <c r="C219" i="1"/>
  <c r="C220" i="1"/>
  <c r="C221" i="1"/>
  <c r="C222" i="1"/>
  <c r="C223" i="1"/>
  <c r="C224" i="1"/>
  <c r="C225" i="1"/>
  <c r="C226" i="1"/>
  <c r="C227" i="1"/>
  <c r="C228" i="1"/>
  <c r="C229" i="1"/>
  <c r="C230" i="1"/>
  <c r="C231" i="1"/>
  <c r="C232" i="1"/>
  <c r="C233" i="1"/>
  <c r="C234" i="1"/>
  <c r="C235" i="1"/>
  <c r="C236" i="1"/>
  <c r="C237" i="1"/>
  <c r="C238" i="1"/>
  <c r="C239" i="1"/>
  <c r="C240" i="1"/>
  <c r="C241" i="1"/>
  <c r="C242" i="1"/>
  <c r="C243" i="1"/>
  <c r="C244" i="1"/>
  <c r="C245" i="1"/>
  <c r="C246" i="1"/>
  <c r="C247" i="1"/>
  <c r="C248" i="1"/>
  <c r="C249" i="1"/>
  <c r="C250" i="1"/>
  <c r="C251" i="1"/>
  <c r="C252" i="1"/>
  <c r="C253" i="1"/>
  <c r="C254" i="1"/>
  <c r="C255" i="1"/>
  <c r="C256" i="1"/>
  <c r="C257" i="1"/>
  <c r="C258" i="1"/>
  <c r="C259" i="1"/>
  <c r="C260" i="1"/>
  <c r="C261" i="1"/>
  <c r="C262" i="1"/>
  <c r="C263" i="1"/>
  <c r="C264" i="1"/>
  <c r="C265" i="1"/>
  <c r="C266" i="1"/>
  <c r="C267" i="1"/>
  <c r="C268" i="1"/>
  <c r="C269" i="1"/>
  <c r="C270" i="1"/>
  <c r="C271" i="1"/>
  <c r="C272" i="1"/>
  <c r="C273" i="1"/>
  <c r="C274" i="1"/>
  <c r="C275" i="1"/>
  <c r="C276" i="1"/>
  <c r="C277" i="1"/>
  <c r="C278" i="1"/>
  <c r="C279" i="1"/>
  <c r="C280" i="1"/>
  <c r="C281" i="1"/>
  <c r="C282" i="1"/>
  <c r="C283" i="1"/>
  <c r="C284" i="1"/>
  <c r="C285" i="1"/>
  <c r="C286" i="1"/>
  <c r="C287" i="1"/>
  <c r="C288" i="1"/>
  <c r="C289" i="1"/>
  <c r="C290" i="1"/>
  <c r="C291" i="1"/>
  <c r="C292" i="1"/>
  <c r="C293" i="1"/>
  <c r="C294" i="1"/>
  <c r="C295" i="1"/>
  <c r="C296" i="1"/>
  <c r="C297" i="1"/>
  <c r="C298" i="1"/>
  <c r="C299" i="1"/>
  <c r="C300" i="1"/>
  <c r="C301" i="1"/>
  <c r="C302" i="1"/>
  <c r="C303" i="1"/>
  <c r="C304" i="1"/>
  <c r="C305" i="1"/>
  <c r="C306" i="1"/>
  <c r="C307" i="1"/>
  <c r="C308" i="1"/>
  <c r="C309" i="1"/>
  <c r="C310" i="1"/>
  <c r="C311" i="1"/>
  <c r="C312" i="1"/>
  <c r="C313" i="1"/>
  <c r="C314" i="1"/>
  <c r="C315" i="1"/>
  <c r="C316" i="1"/>
  <c r="C317" i="1"/>
  <c r="C318" i="1"/>
  <c r="C319" i="1"/>
  <c r="C320" i="1"/>
  <c r="C321" i="1"/>
  <c r="C322" i="1"/>
  <c r="C323" i="1"/>
  <c r="C324" i="1"/>
  <c r="C325" i="1"/>
  <c r="C326" i="1"/>
  <c r="C327" i="1"/>
  <c r="C328" i="1"/>
  <c r="C329" i="1"/>
  <c r="C330" i="1"/>
  <c r="C331" i="1"/>
  <c r="C332" i="1"/>
  <c r="C333" i="1"/>
  <c r="C334" i="1"/>
  <c r="C335" i="1"/>
  <c r="C336" i="1"/>
  <c r="C337" i="1"/>
  <c r="C338" i="1"/>
  <c r="C339" i="1"/>
  <c r="C340" i="1"/>
  <c r="C341" i="1"/>
  <c r="C342" i="1"/>
  <c r="C343" i="1"/>
  <c r="C344" i="1"/>
  <c r="C345" i="1"/>
  <c r="C346" i="1"/>
  <c r="C347" i="1"/>
  <c r="C348" i="1"/>
  <c r="C349" i="1"/>
  <c r="C350" i="1"/>
  <c r="C351" i="1"/>
  <c r="C352" i="1"/>
  <c r="C353" i="1"/>
  <c r="C354" i="1"/>
  <c r="C355" i="1"/>
  <c r="C356" i="1"/>
  <c r="C357" i="1"/>
  <c r="C358" i="1"/>
  <c r="C359" i="1"/>
  <c r="C360" i="1"/>
  <c r="C361" i="1"/>
  <c r="C362" i="1"/>
  <c r="C363" i="1"/>
  <c r="C364" i="1"/>
  <c r="C365" i="1"/>
  <c r="C366" i="1"/>
  <c r="C367" i="1"/>
  <c r="C368" i="1"/>
  <c r="C369" i="1"/>
  <c r="C370" i="1"/>
  <c r="C371" i="1"/>
  <c r="C372" i="1"/>
  <c r="C373" i="1"/>
  <c r="C374" i="1"/>
  <c r="C375" i="1"/>
  <c r="C376" i="1"/>
  <c r="C377" i="1"/>
  <c r="C378" i="1"/>
  <c r="C379" i="1"/>
  <c r="C380" i="1"/>
  <c r="C381" i="1"/>
  <c r="C382" i="1"/>
  <c r="C383" i="1"/>
  <c r="C384" i="1"/>
  <c r="C385" i="1"/>
  <c r="C386" i="1"/>
  <c r="C387" i="1"/>
  <c r="C388" i="1"/>
  <c r="C389" i="1"/>
  <c r="C390" i="1"/>
  <c r="C391" i="1"/>
  <c r="C392" i="1"/>
  <c r="C393" i="1"/>
  <c r="C394" i="1"/>
  <c r="C395" i="1"/>
  <c r="C396" i="1"/>
  <c r="C397" i="1"/>
  <c r="C398" i="1"/>
  <c r="C399" i="1"/>
  <c r="C400" i="1"/>
  <c r="C401" i="1"/>
  <c r="C402" i="1"/>
  <c r="C403" i="1"/>
  <c r="C404" i="1"/>
  <c r="C405" i="1"/>
  <c r="C406" i="1"/>
  <c r="C407" i="1"/>
  <c r="C408" i="1"/>
  <c r="C409" i="1"/>
  <c r="C410" i="1"/>
  <c r="C411" i="1"/>
  <c r="C412" i="1"/>
  <c r="C413" i="1"/>
  <c r="C414" i="1"/>
  <c r="C415" i="1"/>
  <c r="C416" i="1"/>
  <c r="C417" i="1"/>
  <c r="C418" i="1"/>
  <c r="C419" i="1"/>
  <c r="C420" i="1"/>
  <c r="C421" i="1"/>
  <c r="C422" i="1"/>
  <c r="C423" i="1"/>
  <c r="C424" i="1"/>
  <c r="C425" i="1"/>
  <c r="C426" i="1"/>
  <c r="C427" i="1"/>
  <c r="C428" i="1"/>
  <c r="C429" i="1"/>
  <c r="C430" i="1"/>
  <c r="C431" i="1"/>
  <c r="C432" i="1"/>
  <c r="C433" i="1"/>
  <c r="C434" i="1"/>
  <c r="C435" i="1"/>
  <c r="C436" i="1"/>
  <c r="C437" i="1"/>
  <c r="C438" i="1"/>
  <c r="C439" i="1"/>
  <c r="C440" i="1"/>
  <c r="C441" i="1"/>
  <c r="C442" i="1"/>
  <c r="C443" i="1"/>
  <c r="C444" i="1"/>
  <c r="C445" i="1"/>
  <c r="C446" i="1"/>
  <c r="C447" i="1"/>
  <c r="C448" i="1"/>
  <c r="C449" i="1"/>
  <c r="C450" i="1"/>
  <c r="C451" i="1"/>
  <c r="C452" i="1"/>
  <c r="C453" i="1"/>
  <c r="C454" i="1"/>
  <c r="C455" i="1"/>
  <c r="C456" i="1"/>
  <c r="C457" i="1"/>
  <c r="C458" i="1"/>
  <c r="C459" i="1"/>
  <c r="C460" i="1"/>
  <c r="B1970" i="4" s="1"/>
  <c r="C461" i="1"/>
  <c r="C462" i="1"/>
  <c r="C463" i="1"/>
  <c r="C464" i="1"/>
  <c r="C465" i="1"/>
  <c r="C466" i="1"/>
  <c r="C467" i="1"/>
  <c r="C468" i="1"/>
  <c r="C469" i="1"/>
  <c r="C470" i="1"/>
  <c r="C471" i="1"/>
  <c r="C472" i="1"/>
  <c r="C473" i="1"/>
  <c r="C474" i="1"/>
  <c r="C475" i="1"/>
  <c r="C476" i="1"/>
  <c r="C477" i="1"/>
  <c r="C478" i="1"/>
  <c r="C479" i="1"/>
  <c r="C480" i="1"/>
  <c r="C481" i="1"/>
  <c r="C482" i="1"/>
  <c r="C483" i="1"/>
  <c r="C484" i="1"/>
  <c r="C485" i="1"/>
  <c r="C486" i="1"/>
  <c r="C487" i="1"/>
  <c r="C488" i="1"/>
  <c r="C489" i="1"/>
  <c r="C490" i="1"/>
  <c r="C491" i="1"/>
  <c r="C492" i="1"/>
  <c r="C493" i="1"/>
  <c r="C494" i="1"/>
  <c r="C495" i="1"/>
  <c r="C496" i="1"/>
  <c r="C497" i="1"/>
  <c r="C498" i="1"/>
  <c r="C499" i="1"/>
  <c r="C500" i="1"/>
  <c r="C501" i="1"/>
  <c r="C502" i="1"/>
  <c r="C503" i="1"/>
  <c r="C504" i="1"/>
  <c r="C505" i="1"/>
  <c r="C506" i="1"/>
  <c r="C507" i="1"/>
  <c r="C508" i="1"/>
  <c r="C509" i="1"/>
  <c r="C510" i="1"/>
  <c r="C511" i="1"/>
  <c r="C512" i="1"/>
  <c r="C513" i="1"/>
  <c r="C514" i="1"/>
  <c r="C515" i="1"/>
  <c r="C516" i="1"/>
  <c r="C517" i="1"/>
  <c r="C518" i="1"/>
  <c r="C519" i="1"/>
  <c r="C520" i="1"/>
  <c r="C521" i="1"/>
  <c r="C522" i="1"/>
  <c r="C523" i="1"/>
  <c r="C524" i="1"/>
  <c r="C525" i="1"/>
  <c r="C526" i="1"/>
  <c r="C527" i="1"/>
  <c r="C528" i="1"/>
  <c r="C529" i="1"/>
  <c r="C530" i="1"/>
  <c r="C531" i="1"/>
  <c r="C532" i="1"/>
  <c r="C533" i="1"/>
  <c r="C534" i="1"/>
  <c r="C535" i="1"/>
  <c r="C536" i="1"/>
  <c r="C537" i="1"/>
  <c r="C538" i="1"/>
  <c r="C539" i="1"/>
  <c r="C540" i="1"/>
  <c r="C541" i="1"/>
  <c r="C542" i="1"/>
  <c r="C543" i="1"/>
  <c r="C544" i="1"/>
  <c r="C545" i="1"/>
  <c r="C546" i="1"/>
  <c r="C547" i="1"/>
  <c r="C548" i="1"/>
  <c r="C549" i="1"/>
  <c r="C550" i="1"/>
  <c r="C551" i="1"/>
  <c r="C552" i="1"/>
  <c r="C553" i="1"/>
  <c r="C554" i="1"/>
  <c r="C555" i="1"/>
  <c r="C556" i="1"/>
  <c r="C557" i="1"/>
  <c r="C558" i="1"/>
  <c r="C559" i="1"/>
  <c r="C560" i="1"/>
  <c r="C561" i="1"/>
  <c r="C562" i="1"/>
  <c r="B1971" i="4" s="1"/>
  <c r="C563" i="1"/>
  <c r="C564" i="1"/>
  <c r="C565" i="1"/>
  <c r="C566" i="1"/>
  <c r="C567" i="1"/>
  <c r="C568" i="1"/>
  <c r="C569" i="1"/>
  <c r="C570" i="1"/>
  <c r="C571" i="1"/>
  <c r="C572" i="1"/>
  <c r="C573" i="1"/>
  <c r="C574" i="1"/>
  <c r="C575" i="1"/>
  <c r="C576" i="1"/>
  <c r="C577" i="1"/>
  <c r="C578" i="1"/>
  <c r="C579" i="1"/>
  <c r="C580" i="1"/>
  <c r="C581" i="1"/>
  <c r="C582" i="1"/>
  <c r="C583" i="1"/>
  <c r="C584" i="1"/>
  <c r="C585" i="1"/>
  <c r="C586" i="1"/>
  <c r="C587" i="1"/>
  <c r="C588" i="1"/>
  <c r="C589" i="1"/>
  <c r="C590" i="1"/>
  <c r="C591" i="1"/>
  <c r="C592" i="1"/>
  <c r="C593" i="1"/>
  <c r="C594" i="1"/>
  <c r="C595" i="1"/>
  <c r="C596" i="1"/>
  <c r="C597" i="1"/>
  <c r="C598" i="1"/>
  <c r="C599" i="1"/>
  <c r="C600" i="1"/>
  <c r="C601" i="1"/>
  <c r="C602" i="1"/>
  <c r="C603" i="1"/>
  <c r="C604" i="1"/>
  <c r="C605" i="1"/>
  <c r="C606" i="1"/>
  <c r="C607" i="1"/>
  <c r="C608" i="1"/>
  <c r="C609" i="1"/>
  <c r="C610" i="1"/>
  <c r="C611" i="1"/>
  <c r="C612" i="1"/>
  <c r="C613" i="1"/>
  <c r="C614" i="1"/>
  <c r="C615" i="1"/>
  <c r="C616" i="1"/>
  <c r="C617" i="1"/>
  <c r="C618" i="1"/>
  <c r="C619" i="1"/>
  <c r="C620" i="1"/>
  <c r="C621" i="1"/>
  <c r="C622" i="1"/>
  <c r="C623" i="1"/>
  <c r="C624" i="1"/>
  <c r="C625" i="1"/>
  <c r="C626" i="1"/>
  <c r="C627" i="1"/>
  <c r="C628" i="1"/>
  <c r="C629" i="1"/>
  <c r="C630" i="1"/>
  <c r="C631" i="1"/>
  <c r="C632" i="1"/>
  <c r="C633" i="1"/>
  <c r="C634" i="1"/>
  <c r="C635" i="1"/>
  <c r="C636" i="1"/>
  <c r="C637" i="1"/>
  <c r="C638" i="1"/>
  <c r="C639" i="1"/>
  <c r="C640" i="1"/>
  <c r="C641" i="1"/>
  <c r="C642" i="1"/>
  <c r="C643" i="1"/>
  <c r="C644" i="1"/>
  <c r="C645" i="1"/>
  <c r="C646" i="1"/>
  <c r="C647" i="1"/>
  <c r="C648" i="1"/>
  <c r="C649" i="1"/>
  <c r="C650" i="1"/>
  <c r="C651" i="1"/>
  <c r="C652" i="1"/>
  <c r="C653" i="1"/>
  <c r="C654" i="1"/>
  <c r="C655" i="1"/>
  <c r="C656" i="1"/>
  <c r="C657" i="1"/>
  <c r="C658" i="1"/>
  <c r="C659" i="1"/>
  <c r="C660" i="1"/>
  <c r="C661" i="1"/>
  <c r="C662" i="1"/>
  <c r="C663" i="1"/>
  <c r="C664" i="1"/>
  <c r="C665" i="1"/>
  <c r="C666" i="1"/>
  <c r="C667" i="1"/>
  <c r="C668" i="1"/>
  <c r="C669" i="1"/>
  <c r="C670" i="1"/>
  <c r="C671" i="1"/>
  <c r="C672" i="1"/>
  <c r="C673" i="1"/>
  <c r="C674" i="1"/>
  <c r="C675" i="1"/>
  <c r="C676" i="1"/>
  <c r="C677" i="1"/>
  <c r="C678" i="1"/>
  <c r="C679" i="1"/>
  <c r="C680" i="1"/>
  <c r="C681" i="1"/>
  <c r="C682" i="1"/>
  <c r="C683" i="1"/>
  <c r="C684" i="1"/>
  <c r="C685" i="1"/>
  <c r="C686" i="1"/>
  <c r="C687" i="1"/>
  <c r="C688" i="1"/>
  <c r="C689" i="1"/>
  <c r="C690" i="1"/>
  <c r="C691" i="1"/>
  <c r="C692" i="1"/>
  <c r="C693" i="1"/>
  <c r="C694" i="1"/>
  <c r="C695" i="1"/>
  <c r="C696" i="1"/>
  <c r="C697" i="1"/>
  <c r="C698" i="1"/>
  <c r="C699" i="1"/>
  <c r="C700" i="1"/>
  <c r="C701" i="1"/>
  <c r="C702" i="1"/>
  <c r="C703" i="1"/>
  <c r="C704" i="1"/>
  <c r="C705" i="1"/>
  <c r="C706" i="1"/>
  <c r="C707" i="1"/>
  <c r="C708" i="1"/>
  <c r="C709" i="1"/>
  <c r="C710" i="1"/>
  <c r="C711" i="1"/>
  <c r="C712" i="1"/>
  <c r="C713" i="1"/>
  <c r="C714" i="1"/>
  <c r="C715" i="1"/>
  <c r="C716" i="1"/>
  <c r="C717" i="1"/>
  <c r="C718" i="1"/>
  <c r="C719" i="1"/>
  <c r="C720" i="1"/>
  <c r="C721" i="1"/>
  <c r="C722" i="1"/>
  <c r="C723" i="1"/>
  <c r="C724" i="1"/>
  <c r="C725" i="1"/>
  <c r="C726" i="1"/>
  <c r="C727" i="1"/>
  <c r="C728" i="1"/>
  <c r="C729" i="1"/>
  <c r="C730" i="1"/>
  <c r="C731" i="1"/>
  <c r="C732" i="1"/>
  <c r="C733" i="1"/>
  <c r="C734" i="1"/>
  <c r="C735" i="1"/>
  <c r="C736" i="1"/>
  <c r="C737" i="1"/>
  <c r="C738" i="1"/>
  <c r="C739" i="1"/>
  <c r="C740" i="1"/>
  <c r="C741" i="1"/>
  <c r="C742" i="1"/>
  <c r="C743" i="1"/>
  <c r="C744" i="1"/>
  <c r="C745" i="1"/>
  <c r="C746" i="1"/>
  <c r="C747" i="1"/>
  <c r="C748" i="1"/>
  <c r="C749" i="1"/>
  <c r="C750" i="1"/>
  <c r="C751" i="1"/>
  <c r="C752" i="1"/>
  <c r="C753" i="1"/>
  <c r="C754" i="1"/>
  <c r="C755" i="1"/>
  <c r="C756" i="1"/>
  <c r="C757" i="1"/>
  <c r="C758" i="1"/>
  <c r="C759" i="1"/>
  <c r="C760" i="1"/>
  <c r="C761" i="1"/>
  <c r="C762" i="1"/>
  <c r="C763" i="1"/>
  <c r="C764" i="1"/>
  <c r="C765" i="1"/>
  <c r="C766" i="1"/>
  <c r="C767" i="1"/>
  <c r="C768" i="1"/>
  <c r="C769" i="1"/>
  <c r="C770" i="1"/>
  <c r="C771" i="1"/>
  <c r="C772" i="1"/>
  <c r="C773" i="1"/>
  <c r="C774" i="1"/>
  <c r="C775" i="1"/>
  <c r="C776" i="1"/>
  <c r="C777" i="1"/>
  <c r="C778" i="1"/>
  <c r="C779" i="1"/>
  <c r="C780" i="1"/>
  <c r="C781" i="1"/>
  <c r="C782" i="1"/>
  <c r="C783" i="1"/>
  <c r="C784" i="1"/>
  <c r="C785" i="1"/>
  <c r="C786" i="1"/>
  <c r="C787" i="1"/>
  <c r="C788" i="1"/>
  <c r="C789" i="1"/>
  <c r="C790" i="1"/>
  <c r="C791" i="1"/>
  <c r="C792" i="1"/>
  <c r="C793" i="1"/>
  <c r="C794" i="1"/>
  <c r="C795" i="1"/>
  <c r="C796" i="1"/>
  <c r="C797" i="1"/>
  <c r="C798" i="1"/>
  <c r="C799" i="1"/>
  <c r="C800" i="1"/>
  <c r="C801" i="1"/>
  <c r="C802" i="1"/>
  <c r="C803" i="1"/>
  <c r="C804" i="1"/>
  <c r="C805" i="1"/>
  <c r="C806" i="1"/>
  <c r="C807" i="1"/>
  <c r="C808" i="1"/>
  <c r="C809" i="1"/>
  <c r="C810" i="1"/>
  <c r="C811" i="1"/>
  <c r="C812" i="1"/>
  <c r="C813" i="1"/>
  <c r="C814" i="1"/>
  <c r="C815" i="1"/>
  <c r="C816" i="1"/>
  <c r="C817" i="1"/>
  <c r="C818" i="1"/>
  <c r="C819" i="1"/>
  <c r="C820" i="1"/>
  <c r="C821" i="1"/>
  <c r="C822" i="1"/>
  <c r="C823" i="1"/>
  <c r="C824" i="1"/>
  <c r="C825" i="1"/>
  <c r="C826" i="1"/>
  <c r="C827" i="1"/>
  <c r="C828" i="1"/>
  <c r="C829" i="1"/>
  <c r="C830" i="1"/>
  <c r="C831" i="1"/>
  <c r="C832" i="1"/>
  <c r="C833" i="1"/>
  <c r="C834" i="1"/>
  <c r="C835" i="1"/>
  <c r="C836" i="1"/>
  <c r="C837" i="1"/>
  <c r="C838" i="1"/>
  <c r="C839" i="1"/>
  <c r="C840" i="1"/>
  <c r="C841" i="1"/>
  <c r="C842" i="1"/>
  <c r="C843" i="1"/>
  <c r="C844" i="1"/>
  <c r="C845" i="1"/>
  <c r="C846" i="1"/>
  <c r="C847" i="1"/>
  <c r="C848" i="1"/>
  <c r="C849" i="1"/>
  <c r="C850" i="1"/>
  <c r="C851" i="1"/>
  <c r="C852" i="1"/>
  <c r="C853" i="1"/>
  <c r="C854" i="1"/>
  <c r="C855" i="1"/>
  <c r="C856" i="1"/>
  <c r="C857" i="1"/>
  <c r="C858" i="1"/>
  <c r="C859" i="1"/>
  <c r="C860" i="1"/>
  <c r="C861" i="1"/>
  <c r="C862" i="1"/>
  <c r="C863" i="1"/>
  <c r="C864" i="1"/>
  <c r="C865" i="1"/>
  <c r="C866" i="1"/>
  <c r="C867" i="1"/>
  <c r="C868" i="1"/>
  <c r="C869" i="1"/>
  <c r="C870" i="1"/>
  <c r="C871" i="1"/>
  <c r="C872" i="1"/>
  <c r="C873" i="1"/>
  <c r="C874" i="1"/>
  <c r="C875" i="1"/>
  <c r="C876" i="1"/>
  <c r="C877" i="1"/>
  <c r="C878" i="1"/>
  <c r="C879" i="1"/>
  <c r="C880" i="1"/>
  <c r="C881" i="1"/>
  <c r="C882" i="1"/>
  <c r="C883" i="1"/>
  <c r="C884" i="1"/>
  <c r="C885" i="1"/>
  <c r="C886" i="1"/>
  <c r="C887" i="1"/>
  <c r="C888" i="1"/>
  <c r="C889" i="1"/>
  <c r="C890" i="1"/>
  <c r="C891" i="1"/>
  <c r="C892" i="1"/>
  <c r="C893" i="1"/>
  <c r="C894" i="1"/>
  <c r="C895" i="1"/>
  <c r="C896" i="1"/>
  <c r="C897" i="1"/>
  <c r="C898" i="1"/>
  <c r="C899" i="1"/>
  <c r="C900" i="1"/>
  <c r="C901" i="1"/>
  <c r="C902" i="1"/>
  <c r="C903" i="1"/>
  <c r="C904" i="1"/>
  <c r="C905" i="1"/>
  <c r="C906" i="1"/>
  <c r="C907" i="1"/>
  <c r="C908" i="1"/>
  <c r="C909" i="1"/>
  <c r="C910" i="1"/>
  <c r="C911" i="1"/>
  <c r="C912" i="1"/>
  <c r="C913" i="1"/>
  <c r="C914" i="1"/>
  <c r="C915" i="1"/>
  <c r="C916" i="1"/>
  <c r="C917" i="1"/>
  <c r="C918" i="1"/>
  <c r="C919" i="1"/>
  <c r="C920" i="1"/>
  <c r="C921" i="1"/>
  <c r="C922" i="1"/>
  <c r="C923" i="1"/>
  <c r="C924" i="1"/>
  <c r="C925" i="1"/>
  <c r="C926" i="1"/>
  <c r="C927" i="1"/>
  <c r="C928" i="1"/>
  <c r="C929" i="1"/>
  <c r="C930" i="1"/>
  <c r="C931" i="1"/>
  <c r="C932" i="1"/>
  <c r="C933" i="1"/>
  <c r="C934" i="1"/>
  <c r="C935" i="1"/>
  <c r="C936" i="1"/>
  <c r="C937" i="1"/>
  <c r="C938" i="1"/>
  <c r="C939" i="1"/>
  <c r="C940" i="1"/>
  <c r="C941" i="1"/>
  <c r="C942" i="1"/>
  <c r="C943" i="1"/>
  <c r="C944" i="1"/>
  <c r="C945" i="1"/>
  <c r="C946" i="1"/>
  <c r="C947" i="1"/>
  <c r="C948" i="1"/>
  <c r="C949" i="1"/>
  <c r="C950" i="1"/>
  <c r="C951" i="1"/>
  <c r="C952" i="1"/>
  <c r="C953" i="1"/>
  <c r="C954" i="1"/>
  <c r="C955" i="1"/>
  <c r="C956" i="1"/>
  <c r="C957" i="1"/>
  <c r="C958" i="1"/>
  <c r="C959" i="1"/>
  <c r="C960" i="1"/>
  <c r="C961" i="1"/>
  <c r="C962" i="1"/>
  <c r="C963" i="1"/>
  <c r="C964" i="1"/>
  <c r="C965" i="1"/>
  <c r="C966" i="1"/>
  <c r="C967" i="1"/>
  <c r="C968" i="1"/>
  <c r="C969" i="1"/>
  <c r="C970" i="1"/>
  <c r="C971" i="1"/>
  <c r="C972" i="1"/>
  <c r="C973" i="1"/>
  <c r="C974" i="1"/>
  <c r="C975" i="1"/>
  <c r="C976" i="1"/>
  <c r="C977" i="1"/>
  <c r="C978" i="1"/>
  <c r="C979" i="1"/>
  <c r="C980" i="1"/>
  <c r="C981" i="1"/>
  <c r="C982" i="1"/>
  <c r="C983" i="1"/>
  <c r="C984" i="1"/>
  <c r="C985" i="1"/>
  <c r="C986" i="1"/>
  <c r="C987" i="1"/>
  <c r="C988" i="1"/>
  <c r="C989" i="1"/>
  <c r="C990" i="1"/>
  <c r="C991" i="1"/>
  <c r="C992" i="1"/>
  <c r="C993" i="1"/>
  <c r="C994" i="1"/>
  <c r="C995" i="1"/>
  <c r="C996" i="1"/>
  <c r="C997" i="1"/>
  <c r="C998" i="1"/>
  <c r="C999" i="1"/>
  <c r="C1000" i="1"/>
  <c r="C1001" i="1"/>
  <c r="C1002" i="1"/>
  <c r="C1003" i="1"/>
  <c r="C1004" i="1"/>
  <c r="C1005" i="1"/>
  <c r="C1006" i="1"/>
  <c r="C1007" i="1"/>
  <c r="C1008" i="1"/>
  <c r="C1009" i="1"/>
  <c r="C1010" i="1"/>
  <c r="C1011" i="1"/>
  <c r="C1012" i="1"/>
  <c r="C1013" i="1"/>
  <c r="C1014" i="1"/>
  <c r="C1015" i="1"/>
  <c r="C1016" i="1"/>
  <c r="C1017" i="1"/>
  <c r="C1018" i="1"/>
  <c r="C1019" i="1"/>
  <c r="C1020" i="1"/>
  <c r="C1021" i="1"/>
  <c r="C1022" i="1"/>
  <c r="C1023" i="1"/>
  <c r="C1024" i="1"/>
  <c r="C1025" i="1"/>
  <c r="C1026" i="1"/>
  <c r="C1027" i="1"/>
  <c r="C1028" i="1"/>
  <c r="C1029" i="1"/>
  <c r="C1030" i="1"/>
  <c r="C1031" i="1"/>
  <c r="C1032" i="1"/>
  <c r="C1033" i="1"/>
  <c r="C1034" i="1"/>
  <c r="C1035" i="1"/>
  <c r="C1036" i="1"/>
  <c r="C1037" i="1"/>
  <c r="C1038" i="1"/>
  <c r="C1039" i="1"/>
  <c r="C1040" i="1"/>
  <c r="C1041" i="1"/>
  <c r="C1042" i="1"/>
  <c r="C1043" i="1"/>
  <c r="C1044" i="1"/>
  <c r="C1045" i="1"/>
  <c r="C1046" i="1"/>
  <c r="C1047" i="1"/>
  <c r="C1048" i="1"/>
  <c r="C1049" i="1"/>
  <c r="C1050" i="1"/>
  <c r="C1051" i="1"/>
  <c r="C1052" i="1"/>
  <c r="C1053" i="1"/>
  <c r="C1054" i="1"/>
  <c r="C1055" i="1"/>
  <c r="C1056" i="1"/>
  <c r="C1057" i="1"/>
  <c r="C1058" i="1"/>
  <c r="C1059" i="1"/>
  <c r="C1060" i="1"/>
  <c r="C1061" i="1"/>
  <c r="C1062" i="1"/>
  <c r="C1063" i="1"/>
  <c r="C1064" i="1"/>
  <c r="C1065" i="1"/>
  <c r="C1066" i="1"/>
  <c r="C1067" i="1"/>
  <c r="C1068" i="1"/>
  <c r="C1069" i="1"/>
  <c r="C1070" i="1"/>
  <c r="C1071" i="1"/>
  <c r="C1072" i="1"/>
  <c r="C1073" i="1"/>
  <c r="C1074" i="1"/>
  <c r="C1075" i="1"/>
  <c r="C1076" i="1"/>
  <c r="C1077" i="1"/>
  <c r="C1078" i="1"/>
  <c r="C1079" i="1"/>
  <c r="C1080" i="1"/>
  <c r="C1081" i="1"/>
  <c r="C1082" i="1"/>
  <c r="C1083" i="1"/>
  <c r="C1084" i="1"/>
  <c r="C1085" i="1"/>
  <c r="C1086" i="1"/>
  <c r="C1087" i="1"/>
  <c r="C1088" i="1"/>
  <c r="C1089" i="1"/>
  <c r="C1090" i="1"/>
  <c r="C1091" i="1"/>
  <c r="C1092" i="1"/>
  <c r="C1093" i="1"/>
  <c r="C1094" i="1"/>
  <c r="C1095" i="1"/>
  <c r="C1096" i="1"/>
  <c r="C1097" i="1"/>
  <c r="C1098" i="1"/>
  <c r="C1099" i="1"/>
  <c r="C1100" i="1"/>
  <c r="C1101" i="1"/>
  <c r="C1102" i="1"/>
  <c r="C1103" i="1"/>
  <c r="C1104" i="1"/>
  <c r="C1105" i="1"/>
  <c r="C1106" i="1"/>
  <c r="C1107" i="1"/>
  <c r="C1108" i="1"/>
  <c r="C1109" i="1"/>
  <c r="C1110" i="1"/>
  <c r="C1111" i="1"/>
  <c r="C1112" i="1"/>
  <c r="C1113" i="1"/>
  <c r="C1114" i="1"/>
  <c r="C1115" i="1"/>
  <c r="C1116" i="1"/>
  <c r="C1117" i="1"/>
  <c r="C1118" i="1"/>
  <c r="C1119" i="1"/>
  <c r="C1120" i="1"/>
  <c r="C1121" i="1"/>
  <c r="C1122" i="1"/>
  <c r="C1123" i="1"/>
  <c r="C1124" i="1"/>
  <c r="C1125" i="1"/>
  <c r="C1126" i="1"/>
  <c r="C1127" i="1"/>
  <c r="C1128" i="1"/>
  <c r="C1129" i="1"/>
  <c r="C1130" i="1"/>
  <c r="C1131" i="1"/>
  <c r="C1132" i="1"/>
  <c r="C1133" i="1"/>
  <c r="C1134" i="1"/>
  <c r="C1135" i="1"/>
  <c r="C1136" i="1"/>
  <c r="C1137" i="1"/>
  <c r="C1138" i="1"/>
  <c r="C1139" i="1"/>
  <c r="C1140" i="1"/>
  <c r="C1141" i="1"/>
  <c r="C1142" i="1"/>
  <c r="C1143" i="1"/>
  <c r="C1144" i="1"/>
  <c r="C1145" i="1"/>
  <c r="C1146" i="1"/>
  <c r="C1147" i="1"/>
  <c r="C1148" i="1"/>
  <c r="C1149" i="1"/>
  <c r="C1150" i="1"/>
  <c r="C1151" i="1"/>
  <c r="C1152" i="1"/>
  <c r="C1153" i="1"/>
  <c r="C1154" i="1"/>
  <c r="C1155" i="1"/>
  <c r="C1156" i="1"/>
  <c r="C1157" i="1"/>
  <c r="C1158" i="1"/>
  <c r="C1159" i="1"/>
  <c r="C1160" i="1"/>
  <c r="C1161" i="1"/>
  <c r="C1162" i="1"/>
  <c r="C1163" i="1"/>
  <c r="C1164" i="1"/>
  <c r="C1165" i="1"/>
  <c r="C1166" i="1"/>
  <c r="C1167" i="1"/>
  <c r="C1168" i="1"/>
  <c r="C1169" i="1"/>
  <c r="C1170" i="1"/>
  <c r="C1171" i="1"/>
  <c r="C1172" i="1"/>
  <c r="C1173" i="1"/>
  <c r="C1174" i="1"/>
  <c r="C1175" i="1"/>
  <c r="C1176" i="1"/>
  <c r="C1177" i="1"/>
  <c r="C1178" i="1"/>
  <c r="C1179" i="1"/>
  <c r="C1180" i="1"/>
  <c r="C1181" i="1"/>
  <c r="C1182" i="1"/>
  <c r="C1183" i="1"/>
  <c r="C1184" i="1"/>
  <c r="C1185" i="1"/>
  <c r="C1186" i="1"/>
  <c r="C1187" i="1"/>
  <c r="C1188" i="1"/>
  <c r="C1189" i="1"/>
  <c r="C1190" i="1"/>
  <c r="C1191" i="1"/>
  <c r="C1192" i="1"/>
  <c r="C1193" i="1"/>
  <c r="C1194" i="1"/>
  <c r="C1195" i="1"/>
  <c r="C1196" i="1"/>
  <c r="C1197" i="1"/>
  <c r="C1198" i="1"/>
  <c r="C1199" i="1"/>
  <c r="C1200" i="1"/>
  <c r="C1201" i="1"/>
  <c r="C1202" i="1"/>
  <c r="C1203" i="1"/>
  <c r="C1204" i="1"/>
  <c r="C1205" i="1"/>
  <c r="C1206" i="1"/>
  <c r="C1207" i="1"/>
  <c r="C1208" i="1"/>
  <c r="C1209" i="1"/>
  <c r="C1210" i="1"/>
  <c r="C1211" i="1"/>
  <c r="C1212" i="1"/>
  <c r="C1213" i="1"/>
  <c r="C1214" i="1"/>
  <c r="C1215" i="1"/>
  <c r="C1216" i="1"/>
  <c r="C1217" i="1"/>
  <c r="C1218" i="1"/>
  <c r="C1219" i="1"/>
  <c r="C1220" i="1"/>
  <c r="C1221" i="1"/>
  <c r="C1222" i="1"/>
  <c r="C1223" i="1"/>
  <c r="C1224" i="1"/>
  <c r="C1225" i="1"/>
  <c r="C1226" i="1"/>
  <c r="C1227" i="1"/>
  <c r="C1228" i="1"/>
  <c r="C1229" i="1"/>
  <c r="C1230" i="1"/>
  <c r="C1231" i="1"/>
  <c r="C1232" i="1"/>
  <c r="C1233" i="1"/>
  <c r="C1234" i="1"/>
  <c r="C1235" i="1"/>
  <c r="C1236" i="1"/>
  <c r="C1237" i="1"/>
  <c r="C1238" i="1"/>
  <c r="C1239" i="1"/>
  <c r="C1240" i="1"/>
  <c r="C1241" i="1"/>
  <c r="C1242" i="1"/>
  <c r="C1243" i="1"/>
  <c r="C1244" i="1"/>
  <c r="C1245" i="1"/>
  <c r="C1246" i="1"/>
  <c r="C1247" i="1"/>
  <c r="C1248" i="1"/>
  <c r="C1249" i="1"/>
  <c r="C1250" i="1"/>
  <c r="C1251" i="1"/>
  <c r="C1252" i="1"/>
  <c r="C1253" i="1"/>
  <c r="C1254" i="1"/>
  <c r="C1255" i="1"/>
  <c r="C1256" i="1"/>
  <c r="C1257" i="1"/>
  <c r="C1258" i="1"/>
  <c r="C1259" i="1"/>
  <c r="C1260" i="1"/>
  <c r="C1261" i="1"/>
  <c r="C1262" i="1"/>
  <c r="C1263" i="1"/>
  <c r="C1264" i="1"/>
  <c r="C1265" i="1"/>
  <c r="C1266" i="1"/>
  <c r="C1267" i="1"/>
  <c r="C1268" i="1"/>
  <c r="C1269" i="1"/>
  <c r="C1270" i="1"/>
  <c r="C1271" i="1"/>
  <c r="C1272" i="1"/>
  <c r="C1273" i="1"/>
  <c r="C1274" i="1"/>
  <c r="C1275" i="1"/>
  <c r="C1276" i="1"/>
  <c r="C1277" i="1"/>
  <c r="C1278" i="1"/>
  <c r="C1279" i="1"/>
  <c r="C1280" i="1"/>
  <c r="C1281" i="1"/>
  <c r="C1282" i="1"/>
  <c r="C1283" i="1"/>
  <c r="C1284" i="1"/>
  <c r="C1285" i="1"/>
  <c r="C1286" i="1"/>
  <c r="C1287" i="1"/>
  <c r="C1288" i="1"/>
  <c r="C1289" i="1"/>
  <c r="C1290" i="1"/>
  <c r="C1291" i="1"/>
  <c r="C1292" i="1"/>
  <c r="C1293" i="1"/>
  <c r="C1294" i="1"/>
  <c r="C1295" i="1"/>
  <c r="C1296" i="1"/>
  <c r="C1297" i="1"/>
  <c r="C1298" i="1"/>
  <c r="C1299" i="1"/>
  <c r="C1300" i="1"/>
  <c r="C1301" i="1"/>
  <c r="C1302" i="1"/>
  <c r="C1303" i="1"/>
  <c r="C1304" i="1"/>
  <c r="C1305" i="1"/>
  <c r="C1306" i="1"/>
  <c r="C1307" i="1"/>
  <c r="C1308" i="1"/>
  <c r="C1309" i="1"/>
  <c r="C1310" i="1"/>
  <c r="C1311" i="1"/>
  <c r="C1312" i="1"/>
  <c r="C1313" i="1"/>
  <c r="C1314" i="1"/>
  <c r="C1315" i="1"/>
  <c r="C1316" i="1"/>
  <c r="C1317" i="1"/>
  <c r="C1318" i="1"/>
  <c r="C1319" i="1"/>
  <c r="C1320" i="1"/>
  <c r="C1321" i="1"/>
  <c r="C1322" i="1"/>
  <c r="C1323" i="1"/>
  <c r="C1324" i="1"/>
  <c r="C1325" i="1"/>
  <c r="C1326" i="1"/>
  <c r="C1327" i="1"/>
  <c r="C1328" i="1"/>
  <c r="C1329" i="1"/>
  <c r="C1330" i="1"/>
  <c r="C1331" i="1"/>
  <c r="C1332" i="1"/>
  <c r="C1333" i="1"/>
  <c r="C1334" i="1"/>
  <c r="C1335" i="1"/>
  <c r="C1336" i="1"/>
  <c r="C1337" i="1"/>
  <c r="C1338" i="1"/>
  <c r="C1339" i="1"/>
  <c r="C1340" i="1"/>
  <c r="C1341" i="1"/>
  <c r="C1342" i="1"/>
  <c r="C1343" i="1"/>
  <c r="C1344" i="1"/>
  <c r="C1345" i="1"/>
  <c r="C1346" i="1"/>
  <c r="C1347" i="1"/>
  <c r="C1348" i="1"/>
  <c r="C1349" i="1"/>
  <c r="C1350" i="1"/>
  <c r="C1351" i="1"/>
  <c r="C1352" i="1"/>
  <c r="C1353" i="1"/>
  <c r="C1354" i="1"/>
  <c r="C1355" i="1"/>
  <c r="C1356" i="1"/>
  <c r="C1357" i="1"/>
  <c r="C1358" i="1"/>
  <c r="C1359" i="1"/>
  <c r="C1360" i="1"/>
  <c r="C1361" i="1"/>
  <c r="C1362" i="1"/>
  <c r="C1363" i="1"/>
  <c r="C1364" i="1"/>
  <c r="C1365" i="1"/>
  <c r="C1366" i="1"/>
  <c r="C1367" i="1"/>
  <c r="C1368" i="1"/>
  <c r="C1369" i="1"/>
  <c r="C1370" i="1"/>
  <c r="C1371" i="1"/>
  <c r="C1372" i="1"/>
  <c r="C1373" i="1"/>
  <c r="C1374" i="1"/>
  <c r="C1375" i="1"/>
  <c r="C1376" i="1"/>
  <c r="C1377" i="1"/>
  <c r="C1378" i="1"/>
  <c r="C1379" i="1"/>
  <c r="C1380" i="1"/>
  <c r="C1381" i="1"/>
  <c r="C1382" i="1"/>
  <c r="C1383" i="1"/>
  <c r="C1384" i="1"/>
  <c r="C1385" i="1"/>
  <c r="C1386" i="1"/>
  <c r="C1387" i="1"/>
  <c r="C1388" i="1"/>
  <c r="C1389" i="1"/>
  <c r="C1390" i="1"/>
  <c r="C1391" i="1"/>
  <c r="C1392" i="1"/>
  <c r="C1393" i="1"/>
  <c r="C1394" i="1"/>
  <c r="C1395" i="1"/>
  <c r="C1396" i="1"/>
  <c r="C1397" i="1"/>
  <c r="C1398" i="1"/>
  <c r="C1399" i="1"/>
  <c r="C1400" i="1"/>
  <c r="C1401" i="1"/>
  <c r="C1402" i="1"/>
  <c r="C1403" i="1"/>
  <c r="C1404" i="1"/>
  <c r="C1405" i="1"/>
  <c r="C1406" i="1"/>
  <c r="C1407" i="1"/>
  <c r="C1408" i="1"/>
  <c r="C1409" i="1"/>
  <c r="C1410" i="1"/>
  <c r="C1411" i="1"/>
  <c r="C1412" i="1"/>
  <c r="C1413" i="1"/>
  <c r="C1414" i="1"/>
  <c r="C1415" i="1"/>
  <c r="C1416" i="1"/>
  <c r="C1417" i="1"/>
  <c r="C1418" i="1"/>
  <c r="C1419" i="1"/>
  <c r="C1420" i="1"/>
  <c r="C1421" i="1"/>
  <c r="C1422" i="1"/>
  <c r="C1423" i="1"/>
  <c r="C1424" i="1"/>
  <c r="C1425" i="1"/>
  <c r="C1426" i="1"/>
  <c r="C1427" i="1"/>
  <c r="C1428" i="1"/>
  <c r="C1429" i="1"/>
  <c r="C1430" i="1"/>
  <c r="C1431" i="1"/>
  <c r="C1432" i="1"/>
  <c r="C1433" i="1"/>
  <c r="C1434" i="1"/>
  <c r="C1435" i="1"/>
  <c r="C1436" i="1"/>
  <c r="C1437" i="1"/>
  <c r="C1438" i="1"/>
  <c r="C1439" i="1"/>
  <c r="C1440" i="1"/>
  <c r="C1441" i="1"/>
  <c r="C1442" i="1"/>
  <c r="C1443" i="1"/>
  <c r="C1444" i="1"/>
  <c r="C1445" i="1"/>
  <c r="C1446" i="1"/>
  <c r="C1447" i="1"/>
  <c r="C1448" i="1"/>
  <c r="C1449" i="1"/>
  <c r="C1450" i="1"/>
  <c r="C1451" i="1"/>
  <c r="C1452" i="1"/>
  <c r="C1453" i="1"/>
  <c r="C1454" i="1"/>
  <c r="C1455" i="1"/>
  <c r="C1456" i="1"/>
  <c r="C1457" i="1"/>
  <c r="C1458" i="1"/>
  <c r="C1459" i="1"/>
  <c r="C1460" i="1"/>
  <c r="C1461" i="1"/>
  <c r="C1462" i="1"/>
  <c r="C1463" i="1"/>
  <c r="C1464" i="1"/>
  <c r="C1465" i="1"/>
  <c r="C1466" i="1"/>
  <c r="C1467" i="1"/>
  <c r="C1468" i="1"/>
  <c r="C1469" i="1"/>
  <c r="C1470" i="1"/>
  <c r="C1471" i="1"/>
  <c r="C1472" i="1"/>
  <c r="C1473" i="1"/>
  <c r="C1474" i="1"/>
  <c r="C1475" i="1"/>
  <c r="C1476" i="1"/>
  <c r="C1477" i="1"/>
  <c r="C1478" i="1"/>
  <c r="C1479" i="1"/>
  <c r="C1480" i="1"/>
  <c r="C1481" i="1"/>
  <c r="C1482" i="1"/>
  <c r="C1483" i="1"/>
  <c r="C1484" i="1"/>
  <c r="C1485" i="1"/>
  <c r="C1486" i="1"/>
  <c r="C1487" i="1"/>
  <c r="C1488" i="1"/>
  <c r="C1489" i="1"/>
  <c r="C1490" i="1"/>
  <c r="B1972" i="4" s="1"/>
  <c r="C1491" i="1"/>
  <c r="C1492" i="1"/>
  <c r="C1493" i="1"/>
  <c r="C1494" i="1"/>
  <c r="C1495" i="1"/>
  <c r="C1496" i="1"/>
  <c r="C1497" i="1"/>
  <c r="C1498" i="1"/>
  <c r="C1499" i="1"/>
  <c r="C1500" i="1"/>
  <c r="C1501" i="1"/>
  <c r="C1502" i="1"/>
  <c r="C1503" i="1"/>
  <c r="C1504" i="1"/>
  <c r="C1505" i="1"/>
  <c r="C1506" i="1"/>
  <c r="C1507" i="1"/>
  <c r="C1508" i="1"/>
  <c r="C1509" i="1"/>
  <c r="C1510" i="1"/>
  <c r="C1511" i="1"/>
  <c r="C1512" i="1"/>
  <c r="C1513" i="1"/>
  <c r="C1514" i="1"/>
  <c r="C1515" i="1"/>
  <c r="C1516" i="1"/>
  <c r="C1517" i="1"/>
  <c r="C1518" i="1"/>
  <c r="C1519" i="1"/>
  <c r="C1520" i="1"/>
  <c r="C1521" i="1"/>
  <c r="C1522" i="1"/>
  <c r="C1523" i="1"/>
  <c r="C1524" i="1"/>
  <c r="C1525" i="1"/>
  <c r="C1526" i="1"/>
  <c r="C1527" i="1"/>
  <c r="C1528" i="1"/>
  <c r="C1529" i="1"/>
  <c r="C1530" i="1"/>
  <c r="C1531" i="1"/>
  <c r="C1532" i="1"/>
  <c r="C1533" i="1"/>
  <c r="C1534" i="1"/>
  <c r="C1535" i="1"/>
  <c r="C1536" i="1"/>
  <c r="C1537" i="1"/>
  <c r="C1538" i="1"/>
  <c r="C1539" i="1"/>
  <c r="C1540" i="1"/>
  <c r="C1541" i="1"/>
  <c r="C1542" i="1"/>
  <c r="C1543" i="1"/>
  <c r="C1544" i="1"/>
  <c r="C1545" i="1"/>
  <c r="C1546" i="1"/>
  <c r="C1547" i="1"/>
  <c r="C1548" i="1"/>
  <c r="C1549" i="1"/>
  <c r="C1550" i="1"/>
  <c r="C1551" i="1"/>
  <c r="C1552" i="1"/>
  <c r="C1553" i="1"/>
  <c r="C1554" i="1"/>
  <c r="C1555" i="1"/>
  <c r="C1556" i="1"/>
  <c r="C1557" i="1"/>
  <c r="C1558" i="1"/>
  <c r="C1559" i="1"/>
  <c r="C1560" i="1"/>
  <c r="C1561" i="1"/>
  <c r="C1562" i="1"/>
  <c r="C1563" i="1"/>
  <c r="C1564" i="1"/>
  <c r="C1565" i="1"/>
  <c r="C1566" i="1"/>
  <c r="C1567" i="1"/>
  <c r="C1568" i="1"/>
  <c r="C1569" i="1"/>
  <c r="C1570" i="1"/>
  <c r="C1571" i="1"/>
  <c r="C1572" i="1"/>
  <c r="C1573" i="1"/>
  <c r="C1574" i="1"/>
  <c r="C1575" i="1"/>
  <c r="C1576" i="1"/>
  <c r="C1577" i="1"/>
  <c r="C1578" i="1"/>
  <c r="C1579" i="1"/>
  <c r="C1580" i="1"/>
  <c r="C1581" i="1"/>
  <c r="C1582" i="1"/>
  <c r="C1583" i="1"/>
  <c r="C1584" i="1"/>
  <c r="C1585" i="1"/>
  <c r="C1586" i="1"/>
  <c r="C1587" i="1"/>
  <c r="C1588" i="1"/>
  <c r="C1589" i="1"/>
  <c r="C1590" i="1"/>
  <c r="C1591" i="1"/>
  <c r="C1592" i="1"/>
  <c r="B1973" i="4" s="1"/>
  <c r="C1593" i="1"/>
  <c r="C1594" i="1"/>
  <c r="C1595" i="1"/>
  <c r="C1596" i="1"/>
  <c r="C1597" i="1"/>
  <c r="C1598" i="1"/>
  <c r="C1599" i="1"/>
  <c r="C1600" i="1"/>
  <c r="C1601" i="1"/>
  <c r="C1602" i="1"/>
  <c r="C1603" i="1"/>
  <c r="C1604" i="1"/>
  <c r="C1605" i="1"/>
  <c r="C1606" i="1"/>
  <c r="C1607" i="1"/>
  <c r="C1608" i="1"/>
  <c r="C1609" i="1"/>
  <c r="C1610" i="1"/>
  <c r="C1611" i="1"/>
  <c r="C1612" i="1"/>
  <c r="C1613" i="1"/>
  <c r="C1614" i="1"/>
  <c r="C1615" i="1"/>
  <c r="C1616" i="1"/>
  <c r="C1617" i="1"/>
  <c r="C1618" i="1"/>
  <c r="C1619" i="1"/>
  <c r="C1620" i="1"/>
  <c r="C1621" i="1"/>
  <c r="C1622" i="1"/>
  <c r="C1623" i="1"/>
  <c r="C1624" i="1"/>
  <c r="C1625" i="1"/>
  <c r="C1626" i="1"/>
  <c r="C1627" i="1"/>
  <c r="C1628" i="1"/>
  <c r="C1629" i="1"/>
  <c r="C1630" i="1"/>
  <c r="C1631" i="1"/>
  <c r="C1632" i="1"/>
  <c r="C1633" i="1"/>
  <c r="C1634" i="1"/>
  <c r="C1635" i="1"/>
  <c r="C1636" i="1"/>
  <c r="C1637" i="1"/>
  <c r="C1638" i="1"/>
  <c r="C1639" i="1"/>
  <c r="C1640" i="1"/>
  <c r="C1641" i="1"/>
  <c r="C1642" i="1"/>
  <c r="C1643" i="1"/>
  <c r="C1644" i="1"/>
  <c r="C1645" i="1"/>
  <c r="C1646" i="1"/>
  <c r="C1647" i="1"/>
  <c r="C1648" i="1"/>
  <c r="C1649" i="1"/>
  <c r="C1650" i="1"/>
  <c r="C1651" i="1"/>
  <c r="C1652" i="1"/>
  <c r="C1653" i="1"/>
  <c r="C1654" i="1"/>
  <c r="C1655" i="1"/>
  <c r="C1656" i="1"/>
  <c r="B1974" i="4" s="1"/>
  <c r="C1657" i="1"/>
  <c r="C1658" i="1"/>
  <c r="C1659" i="1"/>
  <c r="C1660" i="1"/>
  <c r="C1661" i="1"/>
  <c r="C1662" i="1"/>
  <c r="C1663" i="1"/>
  <c r="C1664" i="1"/>
  <c r="C1665" i="1"/>
  <c r="C1666" i="1"/>
  <c r="C1667" i="1"/>
  <c r="C1668" i="1"/>
  <c r="C1669" i="1"/>
  <c r="C1670" i="1"/>
  <c r="C1671" i="1"/>
  <c r="C1672" i="1"/>
  <c r="C1673" i="1"/>
  <c r="C1674" i="1"/>
  <c r="C1675" i="1"/>
  <c r="C1676" i="1"/>
  <c r="C1677" i="1"/>
  <c r="C1678" i="1"/>
  <c r="C1679" i="1"/>
  <c r="C1680" i="1"/>
  <c r="C1681" i="1"/>
  <c r="C1682" i="1"/>
  <c r="C1683" i="1"/>
  <c r="C1684" i="1"/>
  <c r="C1685" i="1"/>
  <c r="C1686" i="1"/>
  <c r="C1687" i="1"/>
  <c r="C1688" i="1"/>
  <c r="C1689" i="1"/>
  <c r="C1690" i="1"/>
  <c r="C1691" i="1"/>
  <c r="C1692" i="1"/>
  <c r="C1693" i="1"/>
  <c r="C1694" i="1"/>
  <c r="C1695" i="1"/>
  <c r="C1696" i="1"/>
  <c r="C1697" i="1"/>
  <c r="C1698" i="1"/>
  <c r="C1699" i="1"/>
  <c r="C1700" i="1"/>
  <c r="C1701" i="1"/>
  <c r="C1702" i="1"/>
  <c r="C1703" i="1"/>
  <c r="C1704" i="1"/>
  <c r="C1705" i="1"/>
  <c r="C1706" i="1"/>
  <c r="C1707" i="1"/>
  <c r="C1708" i="1"/>
  <c r="C1709" i="1"/>
  <c r="C1710" i="1"/>
  <c r="C1711" i="1"/>
  <c r="C1712" i="1"/>
  <c r="C1713" i="1"/>
  <c r="C1714" i="1"/>
  <c r="C1715" i="1"/>
  <c r="C1716" i="1"/>
  <c r="C1717" i="1"/>
  <c r="C1718" i="1"/>
  <c r="C1719" i="1"/>
  <c r="C1720" i="1"/>
  <c r="C1721" i="1"/>
  <c r="C1722" i="1"/>
  <c r="C1723" i="1"/>
  <c r="C1724" i="1"/>
  <c r="C1725" i="1"/>
  <c r="C1726" i="1"/>
  <c r="C1727" i="1"/>
  <c r="C1728" i="1"/>
  <c r="C1729" i="1"/>
  <c r="C1730" i="1"/>
  <c r="C1731" i="1"/>
  <c r="C1732" i="1"/>
  <c r="C1733" i="1"/>
  <c r="C1734" i="1"/>
  <c r="C1735" i="1"/>
  <c r="C1736" i="1"/>
  <c r="C1737" i="1"/>
  <c r="C1738" i="1"/>
  <c r="C1739" i="1"/>
  <c r="C1740" i="1"/>
  <c r="B1975" i="4" s="1"/>
  <c r="C1741" i="1"/>
  <c r="C1742" i="1"/>
  <c r="C1743" i="1"/>
  <c r="C1744" i="1"/>
  <c r="C1745" i="1"/>
  <c r="C1746" i="1"/>
  <c r="C1747" i="1"/>
  <c r="C1748" i="1"/>
  <c r="C1749" i="1"/>
  <c r="C1750" i="1"/>
  <c r="C1751" i="1"/>
  <c r="C1752" i="1"/>
  <c r="C1753" i="1"/>
  <c r="C1754" i="1"/>
  <c r="C1755" i="1"/>
  <c r="C1756" i="1"/>
  <c r="C1757" i="1"/>
  <c r="C1758" i="1"/>
  <c r="C1759" i="1"/>
  <c r="C1760" i="1"/>
  <c r="C1761" i="1"/>
  <c r="C1762" i="1"/>
  <c r="C1763" i="1"/>
  <c r="C1764" i="1"/>
  <c r="C1765" i="1"/>
  <c r="C1766" i="1"/>
  <c r="C1767" i="1"/>
  <c r="C1768" i="1"/>
  <c r="C1769" i="1"/>
  <c r="C1770" i="1"/>
  <c r="C1771" i="1"/>
  <c r="C1772" i="1"/>
  <c r="C1773" i="1"/>
  <c r="C1774" i="1"/>
  <c r="C1775" i="1"/>
  <c r="C1776" i="1"/>
  <c r="C1777" i="1"/>
  <c r="C1778" i="1"/>
  <c r="C1779" i="1"/>
  <c r="C1780" i="1"/>
  <c r="C1781" i="1"/>
  <c r="C1782" i="1"/>
  <c r="C1783" i="1"/>
  <c r="C1784" i="1"/>
  <c r="C1785" i="1"/>
  <c r="C1786" i="1"/>
  <c r="C1787" i="1"/>
  <c r="C1788" i="1"/>
  <c r="C1789" i="1"/>
  <c r="C1790" i="1"/>
  <c r="C1791" i="1"/>
  <c r="C1792" i="1"/>
  <c r="C1793" i="1"/>
  <c r="C1794" i="1"/>
  <c r="C1795" i="1"/>
  <c r="C1796" i="1"/>
  <c r="C1797" i="1"/>
  <c r="C1798" i="1"/>
  <c r="C1799" i="1"/>
  <c r="C1800" i="1"/>
  <c r="C1801" i="1"/>
  <c r="C1802" i="1"/>
  <c r="C1803" i="1"/>
  <c r="C1804" i="1"/>
  <c r="C1805" i="1"/>
  <c r="C1806" i="1"/>
  <c r="C1807" i="1"/>
  <c r="C1808" i="1"/>
  <c r="C1809" i="1"/>
  <c r="C1810" i="1"/>
  <c r="C1811" i="1"/>
  <c r="C1812" i="1"/>
  <c r="C1813" i="1"/>
  <c r="C1814" i="1"/>
  <c r="C1815" i="1"/>
  <c r="C1816" i="1"/>
  <c r="C1817" i="1"/>
  <c r="C1818" i="1"/>
  <c r="C1819" i="1"/>
  <c r="C1820" i="1"/>
  <c r="C1821" i="1"/>
  <c r="C1822" i="1"/>
  <c r="C1823" i="1"/>
  <c r="C1824" i="1"/>
  <c r="C1825" i="1"/>
  <c r="C1826" i="1"/>
  <c r="C1827" i="1"/>
  <c r="C1828" i="1"/>
  <c r="C1829" i="1"/>
  <c r="C1830" i="1"/>
  <c r="C1831" i="1"/>
  <c r="C1832" i="1"/>
  <c r="C1833" i="1"/>
  <c r="C1834" i="1"/>
  <c r="B1976" i="4" s="1"/>
  <c r="C1835" i="1"/>
  <c r="C1836" i="1"/>
  <c r="C1837" i="1"/>
  <c r="C1838" i="1"/>
  <c r="C1839" i="1"/>
  <c r="C1840" i="1"/>
  <c r="C1841" i="1"/>
  <c r="C1842" i="1"/>
  <c r="C1843" i="1"/>
  <c r="C1844" i="1"/>
  <c r="C1845" i="1"/>
  <c r="C1846" i="1"/>
  <c r="C1847" i="1"/>
  <c r="C1848" i="1"/>
  <c r="C1849" i="1"/>
  <c r="C1850" i="1"/>
  <c r="C1851" i="1"/>
  <c r="C1852" i="1"/>
  <c r="C1853" i="1"/>
  <c r="C1854" i="1"/>
  <c r="C1855" i="1"/>
  <c r="C1856" i="1"/>
  <c r="C1857" i="1"/>
  <c r="C1858" i="1"/>
  <c r="C1859" i="1"/>
  <c r="C1860" i="1"/>
  <c r="C1861" i="1"/>
  <c r="C1862" i="1"/>
  <c r="C1863" i="1"/>
  <c r="C1864" i="1"/>
  <c r="C1865" i="1"/>
  <c r="B1977" i="4" s="1"/>
  <c r="C1866" i="1"/>
  <c r="C1867" i="1"/>
  <c r="C1868" i="1"/>
  <c r="C1869" i="1"/>
  <c r="C1870" i="1"/>
  <c r="C1871" i="1"/>
  <c r="C1872" i="1"/>
  <c r="C1873" i="1"/>
  <c r="C1874" i="1"/>
  <c r="C1875" i="1"/>
  <c r="C1876" i="1"/>
  <c r="C1877" i="1"/>
  <c r="C1878" i="1"/>
  <c r="C1879" i="1"/>
  <c r="C1880" i="1"/>
  <c r="C1881" i="1"/>
  <c r="C1882" i="1"/>
  <c r="C1883" i="1"/>
  <c r="C1884" i="1"/>
  <c r="C1885" i="1"/>
  <c r="C1886" i="1"/>
  <c r="C1887" i="1"/>
  <c r="C1888" i="1"/>
  <c r="C1889" i="1"/>
  <c r="C1890" i="1"/>
  <c r="C1891" i="1"/>
  <c r="C1892" i="1"/>
  <c r="C1893" i="1"/>
  <c r="C1894" i="1"/>
  <c r="C1895" i="1"/>
  <c r="C1896" i="1"/>
  <c r="C1897" i="1"/>
  <c r="C1898" i="1"/>
  <c r="C1899" i="1"/>
  <c r="C1900" i="1"/>
  <c r="C1901" i="1"/>
  <c r="C1902" i="1"/>
  <c r="C1903" i="1"/>
  <c r="C1904" i="1"/>
  <c r="C1905" i="1"/>
  <c r="C1906" i="1"/>
  <c r="C1907" i="1"/>
  <c r="C1908" i="1"/>
  <c r="C1909" i="1"/>
  <c r="C1910" i="1"/>
  <c r="C1911" i="1"/>
  <c r="C1912" i="1"/>
  <c r="C1913" i="1"/>
  <c r="C1914" i="1"/>
  <c r="C1915" i="1"/>
  <c r="C1916" i="1"/>
  <c r="C1917" i="1"/>
  <c r="C1918" i="1"/>
  <c r="C1919" i="1"/>
  <c r="C1920" i="1"/>
  <c r="C1921" i="1"/>
  <c r="C1922" i="1"/>
  <c r="C1923" i="1"/>
  <c r="C1924" i="1"/>
  <c r="C1925" i="1"/>
  <c r="C1926" i="1"/>
  <c r="C1927" i="1"/>
  <c r="C1928" i="1"/>
  <c r="C1929" i="1"/>
  <c r="C1930" i="1"/>
  <c r="C1931" i="1"/>
  <c r="C1932" i="1"/>
  <c r="C1933" i="1"/>
  <c r="C1934" i="1"/>
  <c r="C1935" i="1"/>
  <c r="C1936" i="1"/>
  <c r="C1937" i="1"/>
  <c r="C1938" i="1"/>
  <c r="C1939" i="1"/>
  <c r="C1940" i="1"/>
  <c r="C1941" i="1"/>
  <c r="C1942" i="1"/>
  <c r="C1943" i="1"/>
  <c r="C1944" i="1"/>
  <c r="C1945" i="1"/>
  <c r="C1946" i="1"/>
  <c r="C1947" i="1"/>
  <c r="C1948" i="1"/>
  <c r="C1949" i="1"/>
  <c r="C1950" i="1"/>
  <c r="C1951" i="1"/>
  <c r="C1952" i="1"/>
  <c r="C1953" i="1"/>
  <c r="C1954" i="1"/>
  <c r="C1955" i="1"/>
  <c r="C1956" i="1"/>
  <c r="C1957" i="1"/>
  <c r="C1958" i="1"/>
  <c r="C1959" i="1"/>
  <c r="C1960" i="1"/>
  <c r="C1961" i="1"/>
  <c r="C1962" i="1"/>
  <c r="C1963" i="1"/>
  <c r="C1964" i="1"/>
  <c r="C1965" i="1"/>
  <c r="C1966" i="1"/>
  <c r="C1967" i="1"/>
  <c r="C1968" i="1"/>
  <c r="BI1992" i="1" l="1"/>
  <c r="BI1980" i="1"/>
  <c r="BI1976" i="1"/>
  <c r="BI1991" i="1"/>
  <c r="BI1987" i="1"/>
  <c r="BI1983" i="1"/>
  <c r="BI1979" i="1"/>
  <c r="BI1975" i="1"/>
  <c r="BI1971" i="1"/>
  <c r="BI1988" i="1"/>
  <c r="BI1972" i="1"/>
  <c r="BI1986" i="1"/>
  <c r="BI1978" i="1"/>
  <c r="BI1970" i="1"/>
  <c r="BI1984" i="1"/>
  <c r="BI1990" i="1"/>
  <c r="BI1982" i="1"/>
  <c r="BI1974" i="1"/>
  <c r="BI1993" i="1"/>
  <c r="BI1989" i="1"/>
  <c r="BI1985" i="1"/>
  <c r="BI1981" i="1"/>
  <c r="BI1977" i="1"/>
  <c r="BI1973" i="1"/>
  <c r="BI1969" i="1"/>
  <c r="V1972" i="1"/>
  <c r="V1988" i="1"/>
  <c r="V1979" i="1"/>
  <c r="V1976" i="1"/>
  <c r="V1975" i="1"/>
  <c r="V1978" i="1"/>
  <c r="V1974" i="1"/>
  <c r="V1970" i="1"/>
  <c r="V1977" i="1"/>
  <c r="V1973" i="1"/>
  <c r="V1969" i="1"/>
  <c r="V1971" i="1"/>
  <c r="K1639" i="4"/>
  <c r="K1635" i="4"/>
  <c r="K1631" i="4"/>
  <c r="K1627" i="4"/>
  <c r="K1629" i="4"/>
  <c r="K1625" i="4"/>
  <c r="K1641" i="4"/>
  <c r="K1637" i="4"/>
  <c r="K1633" i="4"/>
  <c r="Q1616" i="4"/>
  <c r="R1616" i="4" s="1"/>
  <c r="Q1619" i="4"/>
  <c r="R1619" i="4" s="1"/>
  <c r="Q1617" i="4"/>
  <c r="R1617" i="4" s="1"/>
  <c r="Q1615" i="4"/>
  <c r="R1615" i="4" s="1"/>
  <c r="Q1618" i="4"/>
  <c r="R1618" i="4" s="1"/>
  <c r="Q1637" i="4"/>
  <c r="R1637" i="4" s="1"/>
  <c r="Q1633" i="4"/>
  <c r="R1633" i="4" s="1"/>
  <c r="Q1630" i="4"/>
  <c r="R1630" i="4" s="1"/>
  <c r="Q1626" i="4"/>
  <c r="R1626" i="4" s="1"/>
  <c r="Q1622" i="4"/>
  <c r="R1622" i="4" s="1"/>
  <c r="Q1642" i="4"/>
  <c r="R1642" i="4" s="1"/>
  <c r="Q1641" i="4"/>
  <c r="R1641" i="4" s="1"/>
  <c r="Q1638" i="4"/>
  <c r="R1638" i="4" s="1"/>
  <c r="Q1634" i="4"/>
  <c r="R1634" i="4" s="1"/>
  <c r="Q1629" i="4"/>
  <c r="R1629" i="4" s="1"/>
  <c r="Q1625" i="4"/>
  <c r="R1625" i="4" s="1"/>
  <c r="O1642" i="4"/>
  <c r="P1642" i="4" s="1"/>
  <c r="O1641" i="4"/>
  <c r="P1641" i="4" s="1"/>
  <c r="O1640" i="4"/>
  <c r="P1640" i="4" s="1"/>
  <c r="O1639" i="4"/>
  <c r="P1639" i="4" s="1"/>
  <c r="O1638" i="4"/>
  <c r="P1638" i="4" s="1"/>
  <c r="S1638" i="4" s="1"/>
  <c r="T1638" i="4" s="1"/>
  <c r="O1637" i="4"/>
  <c r="P1637" i="4" s="1"/>
  <c r="O1636" i="4"/>
  <c r="P1636" i="4" s="1"/>
  <c r="O1635" i="4"/>
  <c r="P1635" i="4" s="1"/>
  <c r="O1634" i="4"/>
  <c r="P1634" i="4" s="1"/>
  <c r="O1633" i="4"/>
  <c r="P1633" i="4" s="1"/>
  <c r="O1632" i="4"/>
  <c r="P1632" i="4" s="1"/>
  <c r="O1631" i="4"/>
  <c r="P1631" i="4" s="1"/>
  <c r="O1630" i="4"/>
  <c r="P1630" i="4" s="1"/>
  <c r="O1629" i="4"/>
  <c r="P1629" i="4" s="1"/>
  <c r="O1628" i="4"/>
  <c r="P1628" i="4" s="1"/>
  <c r="O1627" i="4"/>
  <c r="P1627" i="4" s="1"/>
  <c r="O1626" i="4"/>
  <c r="P1626" i="4" s="1"/>
  <c r="S1626" i="4" s="1"/>
  <c r="T1626" i="4" s="1"/>
  <c r="O1625" i="4"/>
  <c r="P1625" i="4" s="1"/>
  <c r="O1624" i="4"/>
  <c r="P1624" i="4" s="1"/>
  <c r="O1623" i="4"/>
  <c r="P1623" i="4" s="1"/>
  <c r="O1622" i="4"/>
  <c r="P1622" i="4" s="1"/>
  <c r="O1621" i="4"/>
  <c r="P1621" i="4" s="1"/>
  <c r="O1620" i="4"/>
  <c r="P1620" i="4" s="1"/>
  <c r="O1619" i="4"/>
  <c r="P1619" i="4" s="1"/>
  <c r="O1618" i="4"/>
  <c r="P1618" i="4" s="1"/>
  <c r="S1618" i="4" s="1"/>
  <c r="T1618" i="4" s="1"/>
  <c r="O1617" i="4"/>
  <c r="P1617" i="4" s="1"/>
  <c r="O1616" i="4"/>
  <c r="P1616" i="4" s="1"/>
  <c r="O1615" i="4"/>
  <c r="P1615" i="4" s="1"/>
  <c r="S1615" i="4" s="1"/>
  <c r="T1615" i="4" s="1"/>
  <c r="Q1640" i="4"/>
  <c r="R1640" i="4" s="1"/>
  <c r="Q1636" i="4"/>
  <c r="R1636" i="4" s="1"/>
  <c r="Q1632" i="4"/>
  <c r="R1632" i="4" s="1"/>
  <c r="Q1628" i="4"/>
  <c r="R1628" i="4" s="1"/>
  <c r="Q1624" i="4"/>
  <c r="R1624" i="4" s="1"/>
  <c r="Q1621" i="4"/>
  <c r="R1621" i="4" s="1"/>
  <c r="Q1620" i="4"/>
  <c r="R1620" i="4" s="1"/>
  <c r="N1639" i="4"/>
  <c r="N1635" i="4"/>
  <c r="N1631" i="4"/>
  <c r="N1627" i="4"/>
  <c r="N1623" i="4"/>
  <c r="V1991" i="1"/>
  <c r="V1987" i="1"/>
  <c r="V1983" i="1"/>
  <c r="V1989" i="1"/>
  <c r="V1985" i="1"/>
  <c r="V1992" i="1"/>
  <c r="V1984" i="1"/>
  <c r="V1990" i="1"/>
  <c r="V1986" i="1"/>
  <c r="V1982" i="1"/>
  <c r="V1981" i="1"/>
  <c r="N1986" i="1"/>
  <c r="N1982" i="1"/>
  <c r="N1990" i="1"/>
  <c r="N1974" i="1"/>
  <c r="N1970" i="1"/>
  <c r="N1983" i="1"/>
  <c r="N1979" i="1"/>
  <c r="N1971" i="1"/>
  <c r="N1987" i="1"/>
  <c r="N1978" i="1"/>
  <c r="N1991" i="1"/>
  <c r="N1975" i="1"/>
  <c r="N1992" i="1"/>
  <c r="N1976" i="1"/>
  <c r="N1984" i="1"/>
  <c r="N1988" i="1"/>
  <c r="N1980" i="1"/>
  <c r="N1972" i="1"/>
  <c r="N1969" i="1"/>
  <c r="V1993" i="1"/>
  <c r="N1989" i="1"/>
  <c r="N1985" i="1"/>
  <c r="N1981" i="1"/>
  <c r="N1977" i="1"/>
  <c r="N1973" i="1"/>
  <c r="N1993" i="1"/>
  <c r="BI1968" i="1"/>
  <c r="I1968" i="1"/>
  <c r="J1968" i="1"/>
  <c r="L1968" i="1" s="1"/>
  <c r="K1968" i="1"/>
  <c r="M1968" i="1" s="1"/>
  <c r="Q1968" i="1"/>
  <c r="R1968" i="1"/>
  <c r="T1968" i="1" s="1"/>
  <c r="S1968" i="1"/>
  <c r="U1968" i="1" s="1"/>
  <c r="X1968" i="1"/>
  <c r="O1987" i="1" l="1"/>
  <c r="O1986" i="1"/>
  <c r="O1988" i="1"/>
  <c r="O1975" i="1"/>
  <c r="O1971" i="1"/>
  <c r="O1974" i="1"/>
  <c r="O1992" i="1"/>
  <c r="O1970" i="1"/>
  <c r="O1969" i="1"/>
  <c r="O1984" i="1"/>
  <c r="O1991" i="1"/>
  <c r="O1979" i="1"/>
  <c r="O1990" i="1"/>
  <c r="O1980" i="1"/>
  <c r="O1993" i="1"/>
  <c r="O1972" i="1"/>
  <c r="O1976" i="1"/>
  <c r="O1978" i="1"/>
  <c r="O1983" i="1"/>
  <c r="O1982" i="1"/>
  <c r="S1623" i="4"/>
  <c r="T1623" i="4" s="1"/>
  <c r="S1639" i="4"/>
  <c r="T1639" i="4" s="1"/>
  <c r="S1637" i="4"/>
  <c r="T1637" i="4" s="1"/>
  <c r="S1619" i="4"/>
  <c r="T1619" i="4" s="1"/>
  <c r="S1616" i="4"/>
  <c r="T1616" i="4" s="1"/>
  <c r="S1628" i="4"/>
  <c r="T1628" i="4" s="1"/>
  <c r="S1636" i="4"/>
  <c r="T1636" i="4" s="1"/>
  <c r="S1617" i="4"/>
  <c r="T1617" i="4" s="1"/>
  <c r="S1629" i="4"/>
  <c r="T1629" i="4" s="1"/>
  <c r="S1633" i="4"/>
  <c r="T1633" i="4" s="1"/>
  <c r="S1641" i="4"/>
  <c r="T1641" i="4" s="1"/>
  <c r="S1635" i="4"/>
  <c r="T1635" i="4" s="1"/>
  <c r="S1630" i="4"/>
  <c r="T1630" i="4" s="1"/>
  <c r="S1634" i="4"/>
  <c r="T1634" i="4" s="1"/>
  <c r="S1642" i="4"/>
  <c r="T1642" i="4" s="1"/>
  <c r="S1627" i="4"/>
  <c r="T1627" i="4" s="1"/>
  <c r="S1620" i="4"/>
  <c r="T1620" i="4" s="1"/>
  <c r="S1631" i="4"/>
  <c r="T1631" i="4" s="1"/>
  <c r="S1625" i="4"/>
  <c r="T1625" i="4" s="1"/>
  <c r="S1624" i="4"/>
  <c r="T1624" i="4" s="1"/>
  <c r="S1632" i="4"/>
  <c r="T1632" i="4" s="1"/>
  <c r="S1640" i="4"/>
  <c r="T1640" i="4" s="1"/>
  <c r="S1621" i="4"/>
  <c r="T1621" i="4" s="1"/>
  <c r="S1622" i="4"/>
  <c r="T1622" i="4" s="1"/>
  <c r="V1968" i="1"/>
  <c r="O1977" i="1"/>
  <c r="O1981" i="1"/>
  <c r="O1985" i="1"/>
  <c r="O1973" i="1"/>
  <c r="O1989" i="1"/>
  <c r="N1968" i="1"/>
  <c r="O1968" i="1" l="1"/>
  <c r="X2" i="1"/>
  <c r="X3" i="1"/>
  <c r="X4" i="1"/>
  <c r="X5" i="1"/>
  <c r="X6" i="1"/>
  <c r="X7" i="1"/>
  <c r="X8" i="1"/>
  <c r="X9" i="1"/>
  <c r="X10" i="1"/>
  <c r="X11" i="1"/>
  <c r="X12" i="1"/>
  <c r="X13" i="1"/>
  <c r="X14" i="1"/>
  <c r="X15" i="1"/>
  <c r="X16" i="1"/>
  <c r="X17" i="1"/>
  <c r="X18" i="1"/>
  <c r="X19" i="1"/>
  <c r="X20" i="1"/>
  <c r="X21" i="1"/>
  <c r="X22" i="1"/>
  <c r="X23" i="1"/>
  <c r="X24" i="1"/>
  <c r="X25" i="1"/>
  <c r="X26" i="1"/>
  <c r="X27" i="1"/>
  <c r="X28" i="1"/>
  <c r="X29" i="1"/>
  <c r="X30" i="1"/>
  <c r="X31" i="1"/>
  <c r="X32" i="1"/>
  <c r="X33" i="1"/>
  <c r="X34" i="1"/>
  <c r="X35" i="1"/>
  <c r="X36" i="1"/>
  <c r="X37" i="1"/>
  <c r="X38" i="1"/>
  <c r="X39" i="1"/>
  <c r="X40" i="1"/>
  <c r="X41" i="1"/>
  <c r="X42" i="1"/>
  <c r="X43" i="1"/>
  <c r="X44" i="1"/>
  <c r="X45" i="1"/>
  <c r="X46" i="1"/>
  <c r="X47" i="1"/>
  <c r="X48" i="1"/>
  <c r="X49" i="1"/>
  <c r="X50" i="1"/>
  <c r="X51" i="1"/>
  <c r="X52" i="1"/>
  <c r="X53" i="1"/>
  <c r="X54" i="1"/>
  <c r="X55" i="1"/>
  <c r="X56" i="1"/>
  <c r="X57" i="1"/>
  <c r="X58" i="1"/>
  <c r="X59" i="1"/>
  <c r="X60" i="1"/>
  <c r="X61" i="1"/>
  <c r="X62" i="1"/>
  <c r="X63" i="1"/>
  <c r="X64" i="1"/>
  <c r="X65" i="1"/>
  <c r="X66" i="1"/>
  <c r="X67" i="1"/>
  <c r="X68" i="1"/>
  <c r="X69" i="1"/>
  <c r="X70" i="1"/>
  <c r="X71" i="1"/>
  <c r="X72" i="1"/>
  <c r="X73" i="1"/>
  <c r="X74" i="1"/>
  <c r="X75" i="1"/>
  <c r="X76" i="1"/>
  <c r="X77" i="1"/>
  <c r="X78" i="1"/>
  <c r="X79" i="1"/>
  <c r="X80" i="1"/>
  <c r="X81" i="1"/>
  <c r="X82" i="1"/>
  <c r="X83" i="1"/>
  <c r="X84" i="1"/>
  <c r="X85" i="1"/>
  <c r="X86" i="1"/>
  <c r="X87" i="1"/>
  <c r="X88" i="1"/>
  <c r="X89" i="1"/>
  <c r="X90" i="1"/>
  <c r="X91" i="1"/>
  <c r="X92" i="1"/>
  <c r="X93" i="1"/>
  <c r="X94" i="1"/>
  <c r="X95" i="1"/>
  <c r="X96" i="1"/>
  <c r="X97" i="1"/>
  <c r="X98" i="1"/>
  <c r="X99" i="1"/>
  <c r="X100" i="1"/>
  <c r="X101" i="1"/>
  <c r="X102" i="1"/>
  <c r="X103" i="1"/>
  <c r="X104" i="1"/>
  <c r="X105" i="1"/>
  <c r="X106" i="1"/>
  <c r="X107" i="1"/>
  <c r="X108" i="1"/>
  <c r="X109" i="1"/>
  <c r="X110" i="1"/>
  <c r="X111" i="1"/>
  <c r="X112" i="1"/>
  <c r="X113" i="1"/>
  <c r="X114" i="1"/>
  <c r="X115" i="1"/>
  <c r="E1968" i="4" s="1"/>
  <c r="X116" i="1"/>
  <c r="X117" i="1"/>
  <c r="X118" i="1"/>
  <c r="E1969" i="4" s="1"/>
  <c r="X119" i="1"/>
  <c r="X120" i="1"/>
  <c r="X121" i="1"/>
  <c r="X122" i="1"/>
  <c r="X123" i="1"/>
  <c r="X124" i="1"/>
  <c r="X125" i="1"/>
  <c r="X126" i="1"/>
  <c r="X127" i="1"/>
  <c r="X128" i="1"/>
  <c r="X129" i="1"/>
  <c r="X130" i="1"/>
  <c r="X131" i="1"/>
  <c r="X132" i="1"/>
  <c r="X133" i="1"/>
  <c r="X134" i="1"/>
  <c r="X135" i="1"/>
  <c r="X136" i="1"/>
  <c r="X137" i="1"/>
  <c r="X138" i="1"/>
  <c r="X139" i="1"/>
  <c r="X140" i="1"/>
  <c r="X141" i="1"/>
  <c r="X142" i="1"/>
  <c r="X143" i="1"/>
  <c r="X144" i="1"/>
  <c r="X145" i="1"/>
  <c r="X146" i="1"/>
  <c r="X147" i="1"/>
  <c r="X148" i="1"/>
  <c r="X149" i="1"/>
  <c r="X150" i="1"/>
  <c r="X151" i="1"/>
  <c r="X152" i="1"/>
  <c r="X153" i="1"/>
  <c r="X154" i="1"/>
  <c r="X155" i="1"/>
  <c r="X156" i="1"/>
  <c r="X157" i="1"/>
  <c r="X158" i="1"/>
  <c r="X159" i="1"/>
  <c r="X160" i="1"/>
  <c r="X161" i="1"/>
  <c r="X162" i="1"/>
  <c r="X163" i="1"/>
  <c r="X164" i="1"/>
  <c r="X165" i="1"/>
  <c r="X166" i="1"/>
  <c r="X167" i="1"/>
  <c r="X168" i="1"/>
  <c r="X169" i="1"/>
  <c r="X170" i="1"/>
  <c r="X171" i="1"/>
  <c r="X172" i="1"/>
  <c r="X173" i="1"/>
  <c r="X174" i="1"/>
  <c r="X175" i="1"/>
  <c r="X176" i="1"/>
  <c r="X177" i="1"/>
  <c r="X178" i="1"/>
  <c r="X179" i="1"/>
  <c r="X180" i="1"/>
  <c r="X181" i="1"/>
  <c r="X182" i="1"/>
  <c r="X183" i="1"/>
  <c r="X184" i="1"/>
  <c r="X185" i="1"/>
  <c r="X186" i="1"/>
  <c r="X187" i="1"/>
  <c r="X188" i="1"/>
  <c r="X189" i="1"/>
  <c r="X190" i="1"/>
  <c r="X191" i="1"/>
  <c r="X192" i="1"/>
  <c r="X193" i="1"/>
  <c r="X194" i="1"/>
  <c r="X195" i="1"/>
  <c r="X196" i="1"/>
  <c r="X197" i="1"/>
  <c r="X198" i="1"/>
  <c r="X199" i="1"/>
  <c r="X200" i="1"/>
  <c r="X201" i="1"/>
  <c r="X202" i="1"/>
  <c r="X203" i="1"/>
  <c r="X204" i="1"/>
  <c r="X205" i="1"/>
  <c r="X206" i="1"/>
  <c r="X207" i="1"/>
  <c r="X208" i="1"/>
  <c r="X209" i="1"/>
  <c r="X210" i="1"/>
  <c r="X211" i="1"/>
  <c r="X212" i="1"/>
  <c r="X213" i="1"/>
  <c r="X214" i="1"/>
  <c r="X215" i="1"/>
  <c r="X216" i="1"/>
  <c r="X217" i="1"/>
  <c r="X218" i="1"/>
  <c r="X219" i="1"/>
  <c r="X220" i="1"/>
  <c r="X221" i="1"/>
  <c r="X222" i="1"/>
  <c r="X223" i="1"/>
  <c r="X224" i="1"/>
  <c r="X225" i="1"/>
  <c r="X226" i="1"/>
  <c r="X227" i="1"/>
  <c r="X228" i="1"/>
  <c r="X229" i="1"/>
  <c r="X230" i="1"/>
  <c r="X231" i="1"/>
  <c r="X232" i="1"/>
  <c r="X233" i="1"/>
  <c r="X234" i="1"/>
  <c r="X235" i="1"/>
  <c r="X236" i="1"/>
  <c r="X237" i="1"/>
  <c r="X238" i="1"/>
  <c r="X239" i="1"/>
  <c r="X240" i="1"/>
  <c r="X241" i="1"/>
  <c r="X242" i="1"/>
  <c r="X243" i="1"/>
  <c r="X244" i="1"/>
  <c r="X245" i="1"/>
  <c r="X246" i="1"/>
  <c r="X247" i="1"/>
  <c r="X248" i="1"/>
  <c r="X249" i="1"/>
  <c r="X250" i="1"/>
  <c r="X251" i="1"/>
  <c r="X252" i="1"/>
  <c r="X253" i="1"/>
  <c r="X254" i="1"/>
  <c r="X255" i="1"/>
  <c r="X256" i="1"/>
  <c r="X257" i="1"/>
  <c r="X258" i="1"/>
  <c r="X259" i="1"/>
  <c r="X260" i="1"/>
  <c r="X261" i="1"/>
  <c r="X262" i="1"/>
  <c r="X263" i="1"/>
  <c r="X264" i="1"/>
  <c r="X265" i="1"/>
  <c r="X266" i="1"/>
  <c r="X267" i="1"/>
  <c r="X268" i="1"/>
  <c r="X269" i="1"/>
  <c r="X270" i="1"/>
  <c r="X271" i="1"/>
  <c r="X272" i="1"/>
  <c r="X273" i="1"/>
  <c r="X274" i="1"/>
  <c r="X275" i="1"/>
  <c r="X276" i="1"/>
  <c r="X277" i="1"/>
  <c r="X278" i="1"/>
  <c r="X279" i="1"/>
  <c r="X280" i="1"/>
  <c r="X281" i="1"/>
  <c r="X282" i="1"/>
  <c r="X283" i="1"/>
  <c r="X284" i="1"/>
  <c r="X285" i="1"/>
  <c r="X286" i="1"/>
  <c r="X287" i="1"/>
  <c r="X288" i="1"/>
  <c r="X289" i="1"/>
  <c r="X290" i="1"/>
  <c r="X291" i="1"/>
  <c r="X292" i="1"/>
  <c r="X293" i="1"/>
  <c r="X294" i="1"/>
  <c r="X295" i="1"/>
  <c r="X296" i="1"/>
  <c r="X297" i="1"/>
  <c r="X298" i="1"/>
  <c r="X299" i="1"/>
  <c r="X300" i="1"/>
  <c r="X301" i="1"/>
  <c r="X302" i="1"/>
  <c r="X303" i="1"/>
  <c r="X304" i="1"/>
  <c r="X305" i="1"/>
  <c r="X306" i="1"/>
  <c r="X307" i="1"/>
  <c r="X308" i="1"/>
  <c r="X309" i="1"/>
  <c r="X310" i="1"/>
  <c r="X311" i="1"/>
  <c r="X312" i="1"/>
  <c r="X313" i="1"/>
  <c r="X314" i="1"/>
  <c r="X315" i="1"/>
  <c r="X316" i="1"/>
  <c r="X317" i="1"/>
  <c r="X318" i="1"/>
  <c r="X319" i="1"/>
  <c r="X320" i="1"/>
  <c r="X321" i="1"/>
  <c r="X322" i="1"/>
  <c r="X323" i="1"/>
  <c r="X324" i="1"/>
  <c r="X325" i="1"/>
  <c r="X326" i="1"/>
  <c r="X327" i="1"/>
  <c r="X328" i="1"/>
  <c r="X329" i="1"/>
  <c r="X330" i="1"/>
  <c r="X331" i="1"/>
  <c r="X332" i="1"/>
  <c r="X333" i="1"/>
  <c r="X334" i="1"/>
  <c r="X335" i="1"/>
  <c r="X336" i="1"/>
  <c r="X337" i="1"/>
  <c r="X338" i="1"/>
  <c r="X339" i="1"/>
  <c r="X340" i="1"/>
  <c r="X341" i="1"/>
  <c r="X342" i="1"/>
  <c r="X343" i="1"/>
  <c r="X344" i="1"/>
  <c r="X345" i="1"/>
  <c r="X346" i="1"/>
  <c r="X347" i="1"/>
  <c r="X348" i="1"/>
  <c r="X349" i="1"/>
  <c r="X350" i="1"/>
  <c r="X351" i="1"/>
  <c r="X352" i="1"/>
  <c r="X353" i="1"/>
  <c r="X354" i="1"/>
  <c r="X355" i="1"/>
  <c r="X356" i="1"/>
  <c r="X357" i="1"/>
  <c r="X358" i="1"/>
  <c r="X359" i="1"/>
  <c r="X360" i="1"/>
  <c r="X361" i="1"/>
  <c r="X362" i="1"/>
  <c r="X363" i="1"/>
  <c r="X364" i="1"/>
  <c r="X365" i="1"/>
  <c r="X366" i="1"/>
  <c r="X367" i="1"/>
  <c r="X368" i="1"/>
  <c r="X369" i="1"/>
  <c r="X370" i="1"/>
  <c r="X371" i="1"/>
  <c r="X372" i="1"/>
  <c r="X373" i="1"/>
  <c r="X374" i="1"/>
  <c r="X375" i="1"/>
  <c r="X376" i="1"/>
  <c r="X377" i="1"/>
  <c r="X378" i="1"/>
  <c r="X379" i="1"/>
  <c r="X380" i="1"/>
  <c r="X381" i="1"/>
  <c r="X382" i="1"/>
  <c r="X383" i="1"/>
  <c r="X384" i="1"/>
  <c r="X385" i="1"/>
  <c r="X386" i="1"/>
  <c r="X387" i="1"/>
  <c r="X388" i="1"/>
  <c r="X389" i="1"/>
  <c r="X390" i="1"/>
  <c r="X391" i="1"/>
  <c r="X392" i="1"/>
  <c r="X393" i="1"/>
  <c r="X394" i="1"/>
  <c r="X395" i="1"/>
  <c r="X396" i="1"/>
  <c r="X397" i="1"/>
  <c r="X398" i="1"/>
  <c r="X399" i="1"/>
  <c r="X400" i="1"/>
  <c r="X401" i="1"/>
  <c r="X402" i="1"/>
  <c r="X403" i="1"/>
  <c r="X404" i="1"/>
  <c r="X405" i="1"/>
  <c r="X406" i="1"/>
  <c r="X407" i="1"/>
  <c r="X408" i="1"/>
  <c r="X409" i="1"/>
  <c r="X410" i="1"/>
  <c r="X411" i="1"/>
  <c r="X412" i="1"/>
  <c r="X413" i="1"/>
  <c r="X414" i="1"/>
  <c r="X415" i="1"/>
  <c r="X416" i="1"/>
  <c r="X417" i="1"/>
  <c r="X418" i="1"/>
  <c r="X419" i="1"/>
  <c r="X420" i="1"/>
  <c r="X421" i="1"/>
  <c r="X422" i="1"/>
  <c r="X423" i="1"/>
  <c r="X424" i="1"/>
  <c r="X425" i="1"/>
  <c r="X426" i="1"/>
  <c r="X427" i="1"/>
  <c r="X428" i="1"/>
  <c r="X429" i="1"/>
  <c r="X430" i="1"/>
  <c r="X431" i="1"/>
  <c r="X432" i="1"/>
  <c r="X433" i="1"/>
  <c r="X434" i="1"/>
  <c r="X435" i="1"/>
  <c r="X436" i="1"/>
  <c r="X437" i="1"/>
  <c r="X438" i="1"/>
  <c r="X439" i="1"/>
  <c r="X440" i="1"/>
  <c r="X441" i="1"/>
  <c r="X442" i="1"/>
  <c r="X443" i="1"/>
  <c r="X444" i="1"/>
  <c r="X445" i="1"/>
  <c r="X446" i="1"/>
  <c r="X447" i="1"/>
  <c r="X448" i="1"/>
  <c r="X449" i="1"/>
  <c r="X450" i="1"/>
  <c r="X451" i="1"/>
  <c r="X452" i="1"/>
  <c r="X453" i="1"/>
  <c r="X454" i="1"/>
  <c r="X455" i="1"/>
  <c r="X456" i="1"/>
  <c r="X457" i="1"/>
  <c r="X458" i="1"/>
  <c r="X459" i="1"/>
  <c r="X460" i="1"/>
  <c r="E1970" i="4" s="1"/>
  <c r="X461" i="1"/>
  <c r="X462" i="1"/>
  <c r="X463" i="1"/>
  <c r="X464" i="1"/>
  <c r="X465" i="1"/>
  <c r="X466" i="1"/>
  <c r="X467" i="1"/>
  <c r="X468" i="1"/>
  <c r="X469" i="1"/>
  <c r="X470" i="1"/>
  <c r="X471" i="1"/>
  <c r="X472" i="1"/>
  <c r="X473" i="1"/>
  <c r="X474" i="1"/>
  <c r="X475" i="1"/>
  <c r="X476" i="1"/>
  <c r="X477" i="1"/>
  <c r="X478" i="1"/>
  <c r="X479" i="1"/>
  <c r="X480" i="1"/>
  <c r="X481" i="1"/>
  <c r="X482" i="1"/>
  <c r="X483" i="1"/>
  <c r="X484" i="1"/>
  <c r="X485" i="1"/>
  <c r="X486" i="1"/>
  <c r="X487" i="1"/>
  <c r="X488" i="1"/>
  <c r="X489" i="1"/>
  <c r="X490" i="1"/>
  <c r="X491" i="1"/>
  <c r="X492" i="1"/>
  <c r="X493" i="1"/>
  <c r="X494" i="1"/>
  <c r="X495" i="1"/>
  <c r="X496" i="1"/>
  <c r="X497" i="1"/>
  <c r="X498" i="1"/>
  <c r="X499" i="1"/>
  <c r="X500" i="1"/>
  <c r="X501" i="1"/>
  <c r="X502" i="1"/>
  <c r="X503" i="1"/>
  <c r="X504" i="1"/>
  <c r="X505" i="1"/>
  <c r="X506" i="1"/>
  <c r="X507" i="1"/>
  <c r="X508" i="1"/>
  <c r="X509" i="1"/>
  <c r="X510" i="1"/>
  <c r="X511" i="1"/>
  <c r="X512" i="1"/>
  <c r="X513" i="1"/>
  <c r="X514" i="1"/>
  <c r="X515" i="1"/>
  <c r="X516" i="1"/>
  <c r="X517" i="1"/>
  <c r="X518" i="1"/>
  <c r="X519" i="1"/>
  <c r="X520" i="1"/>
  <c r="X521" i="1"/>
  <c r="X522" i="1"/>
  <c r="X523" i="1"/>
  <c r="X524" i="1"/>
  <c r="X525" i="1"/>
  <c r="X526" i="1"/>
  <c r="X527" i="1"/>
  <c r="X528" i="1"/>
  <c r="X529" i="1"/>
  <c r="X530" i="1"/>
  <c r="X531" i="1"/>
  <c r="X532" i="1"/>
  <c r="X533" i="1"/>
  <c r="X534" i="1"/>
  <c r="X535" i="1"/>
  <c r="X536" i="1"/>
  <c r="X537" i="1"/>
  <c r="X538" i="1"/>
  <c r="X539" i="1"/>
  <c r="X540" i="1"/>
  <c r="X541" i="1"/>
  <c r="X542" i="1"/>
  <c r="X543" i="1"/>
  <c r="X544" i="1"/>
  <c r="X545" i="1"/>
  <c r="X546" i="1"/>
  <c r="X547" i="1"/>
  <c r="X548" i="1"/>
  <c r="X549" i="1"/>
  <c r="X550" i="1"/>
  <c r="X551" i="1"/>
  <c r="X552" i="1"/>
  <c r="X553" i="1"/>
  <c r="X554" i="1"/>
  <c r="X555" i="1"/>
  <c r="X556" i="1"/>
  <c r="X557" i="1"/>
  <c r="X558" i="1"/>
  <c r="X559" i="1"/>
  <c r="X560" i="1"/>
  <c r="X561" i="1"/>
  <c r="X562" i="1"/>
  <c r="E1971" i="4" s="1"/>
  <c r="X563" i="1"/>
  <c r="X564" i="1"/>
  <c r="X565" i="1"/>
  <c r="X566" i="1"/>
  <c r="X567" i="1"/>
  <c r="X568" i="1"/>
  <c r="X569" i="1"/>
  <c r="X570" i="1"/>
  <c r="X571" i="1"/>
  <c r="X572" i="1"/>
  <c r="X573" i="1"/>
  <c r="X574" i="1"/>
  <c r="X575" i="1"/>
  <c r="X576" i="1"/>
  <c r="X577" i="1"/>
  <c r="X578" i="1"/>
  <c r="X579" i="1"/>
  <c r="X580" i="1"/>
  <c r="X581" i="1"/>
  <c r="X582" i="1"/>
  <c r="X583" i="1"/>
  <c r="X584" i="1"/>
  <c r="X585" i="1"/>
  <c r="X586" i="1"/>
  <c r="X587" i="1"/>
  <c r="X588" i="1"/>
  <c r="X589" i="1"/>
  <c r="X590" i="1"/>
  <c r="X591" i="1"/>
  <c r="X592" i="1"/>
  <c r="X593" i="1"/>
  <c r="X594" i="1"/>
  <c r="X595" i="1"/>
  <c r="X596" i="1"/>
  <c r="X597" i="1"/>
  <c r="X598" i="1"/>
  <c r="X599" i="1"/>
  <c r="X600" i="1"/>
  <c r="X601" i="1"/>
  <c r="X602" i="1"/>
  <c r="X603" i="1"/>
  <c r="X604" i="1"/>
  <c r="X605" i="1"/>
  <c r="X606" i="1"/>
  <c r="X607" i="1"/>
  <c r="X608" i="1"/>
  <c r="X609" i="1"/>
  <c r="X610" i="1"/>
  <c r="X611" i="1"/>
  <c r="X612" i="1"/>
  <c r="X613" i="1"/>
  <c r="X614" i="1"/>
  <c r="X615" i="1"/>
  <c r="X616" i="1"/>
  <c r="X617" i="1"/>
  <c r="X618" i="1"/>
  <c r="X619" i="1"/>
  <c r="X620" i="1"/>
  <c r="X621" i="1"/>
  <c r="X622" i="1"/>
  <c r="X623" i="1"/>
  <c r="X624" i="1"/>
  <c r="X625" i="1"/>
  <c r="X626" i="1"/>
  <c r="X627" i="1"/>
  <c r="X628" i="1"/>
  <c r="X629" i="1"/>
  <c r="X630" i="1"/>
  <c r="X631" i="1"/>
  <c r="X632" i="1"/>
  <c r="X633" i="1"/>
  <c r="X634" i="1"/>
  <c r="X635" i="1"/>
  <c r="X636" i="1"/>
  <c r="X637" i="1"/>
  <c r="X638" i="1"/>
  <c r="X639" i="1"/>
  <c r="X640" i="1"/>
  <c r="X641" i="1"/>
  <c r="X642" i="1"/>
  <c r="X643" i="1"/>
  <c r="X644" i="1"/>
  <c r="X645" i="1"/>
  <c r="X646" i="1"/>
  <c r="X647" i="1"/>
  <c r="X648" i="1"/>
  <c r="X649" i="1"/>
  <c r="X650" i="1"/>
  <c r="X651" i="1"/>
  <c r="X652" i="1"/>
  <c r="X653" i="1"/>
  <c r="X654" i="1"/>
  <c r="X655" i="1"/>
  <c r="X656" i="1"/>
  <c r="X657" i="1"/>
  <c r="X658" i="1"/>
  <c r="X659" i="1"/>
  <c r="X660" i="1"/>
  <c r="X661" i="1"/>
  <c r="X662" i="1"/>
  <c r="X663" i="1"/>
  <c r="X664" i="1"/>
  <c r="X665" i="1"/>
  <c r="X666" i="1"/>
  <c r="X667" i="1"/>
  <c r="X668" i="1"/>
  <c r="X669" i="1"/>
  <c r="X670" i="1"/>
  <c r="X671" i="1"/>
  <c r="X672" i="1"/>
  <c r="X673" i="1"/>
  <c r="X674" i="1"/>
  <c r="X675" i="1"/>
  <c r="X676" i="1"/>
  <c r="X677" i="1"/>
  <c r="X678" i="1"/>
  <c r="X679" i="1"/>
  <c r="X680" i="1"/>
  <c r="X681" i="1"/>
  <c r="X682" i="1"/>
  <c r="X683" i="1"/>
  <c r="X684" i="1"/>
  <c r="X685" i="1"/>
  <c r="X686" i="1"/>
  <c r="X687" i="1"/>
  <c r="X688" i="1"/>
  <c r="X689" i="1"/>
  <c r="X690" i="1"/>
  <c r="X691" i="1"/>
  <c r="X692" i="1"/>
  <c r="X693" i="1"/>
  <c r="X694" i="1"/>
  <c r="X695" i="1"/>
  <c r="X696" i="1"/>
  <c r="X697" i="1"/>
  <c r="X698" i="1"/>
  <c r="X699" i="1"/>
  <c r="X700" i="1"/>
  <c r="X701" i="1"/>
  <c r="X702" i="1"/>
  <c r="X703" i="1"/>
  <c r="X704" i="1"/>
  <c r="X705" i="1"/>
  <c r="X706" i="1"/>
  <c r="X707" i="1"/>
  <c r="X708" i="1"/>
  <c r="X709" i="1"/>
  <c r="X710" i="1"/>
  <c r="X711" i="1"/>
  <c r="X712" i="1"/>
  <c r="X713" i="1"/>
  <c r="X714" i="1"/>
  <c r="X715" i="1"/>
  <c r="X716" i="1"/>
  <c r="X717" i="1"/>
  <c r="X718" i="1"/>
  <c r="X719" i="1"/>
  <c r="X720" i="1"/>
  <c r="X721" i="1"/>
  <c r="X722" i="1"/>
  <c r="X723" i="1"/>
  <c r="X724" i="1"/>
  <c r="X725" i="1"/>
  <c r="X726" i="1"/>
  <c r="X727" i="1"/>
  <c r="X728" i="1"/>
  <c r="X729" i="1"/>
  <c r="X730" i="1"/>
  <c r="X731" i="1"/>
  <c r="X732" i="1"/>
  <c r="X733" i="1"/>
  <c r="X734" i="1"/>
  <c r="X735" i="1"/>
  <c r="X736" i="1"/>
  <c r="X737" i="1"/>
  <c r="X738" i="1"/>
  <c r="X739" i="1"/>
  <c r="X740" i="1"/>
  <c r="X741" i="1"/>
  <c r="X742" i="1"/>
  <c r="X743" i="1"/>
  <c r="X744" i="1"/>
  <c r="X745" i="1"/>
  <c r="X746" i="1"/>
  <c r="X747" i="1"/>
  <c r="X748" i="1"/>
  <c r="X749" i="1"/>
  <c r="X750" i="1"/>
  <c r="X751" i="1"/>
  <c r="X752" i="1"/>
  <c r="X753" i="1"/>
  <c r="X754" i="1"/>
  <c r="X755" i="1"/>
  <c r="X756" i="1"/>
  <c r="X757" i="1"/>
  <c r="X758" i="1"/>
  <c r="X759" i="1"/>
  <c r="X760" i="1"/>
  <c r="X761" i="1"/>
  <c r="X762" i="1"/>
  <c r="X763" i="1"/>
  <c r="X764" i="1"/>
  <c r="X765" i="1"/>
  <c r="X766" i="1"/>
  <c r="X767" i="1"/>
  <c r="X768" i="1"/>
  <c r="X769" i="1"/>
  <c r="X770" i="1"/>
  <c r="X771" i="1"/>
  <c r="X772" i="1"/>
  <c r="X773" i="1"/>
  <c r="X774" i="1"/>
  <c r="X775" i="1"/>
  <c r="X776" i="1"/>
  <c r="X777" i="1"/>
  <c r="X778" i="1"/>
  <c r="X779" i="1"/>
  <c r="X780" i="1"/>
  <c r="X781" i="1"/>
  <c r="X782" i="1"/>
  <c r="X783" i="1"/>
  <c r="X784" i="1"/>
  <c r="X785" i="1"/>
  <c r="X786" i="1"/>
  <c r="X787" i="1"/>
  <c r="X788" i="1"/>
  <c r="X789" i="1"/>
  <c r="X790" i="1"/>
  <c r="X791" i="1"/>
  <c r="X792" i="1"/>
  <c r="X793" i="1"/>
  <c r="X794" i="1"/>
  <c r="X795" i="1"/>
  <c r="X796" i="1"/>
  <c r="X797" i="1"/>
  <c r="X798" i="1"/>
  <c r="X799" i="1"/>
  <c r="X800" i="1"/>
  <c r="X801" i="1"/>
  <c r="X802" i="1"/>
  <c r="X803" i="1"/>
  <c r="X804" i="1"/>
  <c r="X805" i="1"/>
  <c r="X806" i="1"/>
  <c r="X807" i="1"/>
  <c r="X808" i="1"/>
  <c r="X809" i="1"/>
  <c r="X810" i="1"/>
  <c r="X811" i="1"/>
  <c r="X812" i="1"/>
  <c r="X813" i="1"/>
  <c r="X814" i="1"/>
  <c r="X815" i="1"/>
  <c r="X816" i="1"/>
  <c r="X817" i="1"/>
  <c r="X818" i="1"/>
  <c r="X819" i="1"/>
  <c r="X820" i="1"/>
  <c r="X821" i="1"/>
  <c r="X822" i="1"/>
  <c r="X823" i="1"/>
  <c r="X824" i="1"/>
  <c r="X825" i="1"/>
  <c r="X826" i="1"/>
  <c r="X827" i="1"/>
  <c r="X828" i="1"/>
  <c r="X829" i="1"/>
  <c r="X830" i="1"/>
  <c r="X831" i="1"/>
  <c r="X832" i="1"/>
  <c r="X833" i="1"/>
  <c r="X834" i="1"/>
  <c r="X835" i="1"/>
  <c r="X836" i="1"/>
  <c r="X837" i="1"/>
  <c r="X838" i="1"/>
  <c r="X839" i="1"/>
  <c r="X840" i="1"/>
  <c r="X841" i="1"/>
  <c r="X842" i="1"/>
  <c r="X843" i="1"/>
  <c r="X844" i="1"/>
  <c r="X845" i="1"/>
  <c r="X846" i="1"/>
  <c r="X847" i="1"/>
  <c r="X848" i="1"/>
  <c r="X849" i="1"/>
  <c r="X850" i="1"/>
  <c r="X851" i="1"/>
  <c r="X852" i="1"/>
  <c r="X853" i="1"/>
  <c r="X854" i="1"/>
  <c r="X855" i="1"/>
  <c r="X856" i="1"/>
  <c r="X857" i="1"/>
  <c r="X858" i="1"/>
  <c r="X859" i="1"/>
  <c r="X860" i="1"/>
  <c r="X861" i="1"/>
  <c r="X862" i="1"/>
  <c r="X863" i="1"/>
  <c r="X864" i="1"/>
  <c r="X865" i="1"/>
  <c r="X866" i="1"/>
  <c r="X867" i="1"/>
  <c r="X868" i="1"/>
  <c r="X869" i="1"/>
  <c r="X870" i="1"/>
  <c r="X871" i="1"/>
  <c r="X872" i="1"/>
  <c r="X873" i="1"/>
  <c r="X874" i="1"/>
  <c r="X875" i="1"/>
  <c r="X876" i="1"/>
  <c r="X877" i="1"/>
  <c r="X878" i="1"/>
  <c r="X879" i="1"/>
  <c r="X880" i="1"/>
  <c r="X881" i="1"/>
  <c r="X882" i="1"/>
  <c r="X883" i="1"/>
  <c r="X884" i="1"/>
  <c r="X885" i="1"/>
  <c r="X886" i="1"/>
  <c r="X887" i="1"/>
  <c r="X888" i="1"/>
  <c r="X889" i="1"/>
  <c r="X890" i="1"/>
  <c r="X891" i="1"/>
  <c r="X892" i="1"/>
  <c r="X893" i="1"/>
  <c r="X894" i="1"/>
  <c r="X895" i="1"/>
  <c r="X896" i="1"/>
  <c r="X897" i="1"/>
  <c r="X898" i="1"/>
  <c r="X899" i="1"/>
  <c r="X900" i="1"/>
  <c r="X901" i="1"/>
  <c r="X902" i="1"/>
  <c r="X903" i="1"/>
  <c r="X904" i="1"/>
  <c r="X905" i="1"/>
  <c r="X906" i="1"/>
  <c r="X907" i="1"/>
  <c r="X908" i="1"/>
  <c r="X909" i="1"/>
  <c r="X910" i="1"/>
  <c r="X911" i="1"/>
  <c r="X912" i="1"/>
  <c r="X913" i="1"/>
  <c r="X914" i="1"/>
  <c r="X915" i="1"/>
  <c r="X916" i="1"/>
  <c r="X917" i="1"/>
  <c r="X918" i="1"/>
  <c r="X919" i="1"/>
  <c r="X920" i="1"/>
  <c r="X921" i="1"/>
  <c r="X922" i="1"/>
  <c r="X923" i="1"/>
  <c r="X924" i="1"/>
  <c r="X925" i="1"/>
  <c r="X926" i="1"/>
  <c r="X927" i="1"/>
  <c r="X928" i="1"/>
  <c r="X929" i="1"/>
  <c r="X930" i="1"/>
  <c r="X931" i="1"/>
  <c r="X932" i="1"/>
  <c r="X933" i="1"/>
  <c r="X934" i="1"/>
  <c r="X935" i="1"/>
  <c r="X936" i="1"/>
  <c r="X937" i="1"/>
  <c r="X938" i="1"/>
  <c r="X939" i="1"/>
  <c r="X940" i="1"/>
  <c r="X941" i="1"/>
  <c r="X942" i="1"/>
  <c r="X943" i="1"/>
  <c r="X944" i="1"/>
  <c r="X945" i="1"/>
  <c r="X946" i="1"/>
  <c r="X947" i="1"/>
  <c r="X948" i="1"/>
  <c r="X949" i="1"/>
  <c r="X950" i="1"/>
  <c r="X951" i="1"/>
  <c r="X952" i="1"/>
  <c r="X953" i="1"/>
  <c r="X954" i="1"/>
  <c r="X955" i="1"/>
  <c r="X956" i="1"/>
  <c r="X957" i="1"/>
  <c r="X958" i="1"/>
  <c r="X959" i="1"/>
  <c r="X960" i="1"/>
  <c r="X961" i="1"/>
  <c r="X962" i="1"/>
  <c r="X963" i="1"/>
  <c r="X964" i="1"/>
  <c r="X965" i="1"/>
  <c r="X966" i="1"/>
  <c r="X967" i="1"/>
  <c r="X968" i="1"/>
  <c r="X969" i="1"/>
  <c r="X970" i="1"/>
  <c r="X971" i="1"/>
  <c r="X972" i="1"/>
  <c r="X973" i="1"/>
  <c r="X974" i="1"/>
  <c r="X975" i="1"/>
  <c r="X976" i="1"/>
  <c r="X977" i="1"/>
  <c r="X978" i="1"/>
  <c r="X979" i="1"/>
  <c r="X980" i="1"/>
  <c r="X981" i="1"/>
  <c r="X982" i="1"/>
  <c r="X983" i="1"/>
  <c r="X984" i="1"/>
  <c r="X985" i="1"/>
  <c r="X986" i="1"/>
  <c r="X987" i="1"/>
  <c r="X988" i="1"/>
  <c r="X989" i="1"/>
  <c r="X990" i="1"/>
  <c r="X991" i="1"/>
  <c r="X992" i="1"/>
  <c r="X993" i="1"/>
  <c r="X994" i="1"/>
  <c r="X995" i="1"/>
  <c r="X996" i="1"/>
  <c r="X997" i="1"/>
  <c r="X998" i="1"/>
  <c r="X999" i="1"/>
  <c r="X1000" i="1"/>
  <c r="X1001" i="1"/>
  <c r="X1002" i="1"/>
  <c r="X1003" i="1"/>
  <c r="X1004" i="1"/>
  <c r="X1005" i="1"/>
  <c r="X1006" i="1"/>
  <c r="X1007" i="1"/>
  <c r="X1008" i="1"/>
  <c r="X1009" i="1"/>
  <c r="X1010" i="1"/>
  <c r="X1011" i="1"/>
  <c r="X1012" i="1"/>
  <c r="X1013" i="1"/>
  <c r="X1014" i="1"/>
  <c r="X1015" i="1"/>
  <c r="X1016" i="1"/>
  <c r="X1017" i="1"/>
  <c r="X1018" i="1"/>
  <c r="X1019" i="1"/>
  <c r="X1020" i="1"/>
  <c r="X1021" i="1"/>
  <c r="X1022" i="1"/>
  <c r="X1023" i="1"/>
  <c r="X1024" i="1"/>
  <c r="X1025" i="1"/>
  <c r="X1026" i="1"/>
  <c r="X1027" i="1"/>
  <c r="X1028" i="1"/>
  <c r="X1029" i="1"/>
  <c r="X1030" i="1"/>
  <c r="X1031" i="1"/>
  <c r="X1032" i="1"/>
  <c r="X1033" i="1"/>
  <c r="X1034" i="1"/>
  <c r="X1035" i="1"/>
  <c r="X1036" i="1"/>
  <c r="X1037" i="1"/>
  <c r="X1038" i="1"/>
  <c r="X1039" i="1"/>
  <c r="X1040" i="1"/>
  <c r="X1041" i="1"/>
  <c r="X1042" i="1"/>
  <c r="X1043" i="1"/>
  <c r="X1044" i="1"/>
  <c r="X1045" i="1"/>
  <c r="X1046" i="1"/>
  <c r="X1047" i="1"/>
  <c r="X1048" i="1"/>
  <c r="X1049" i="1"/>
  <c r="X1050" i="1"/>
  <c r="X1051" i="1"/>
  <c r="X1052" i="1"/>
  <c r="X1053" i="1"/>
  <c r="X1054" i="1"/>
  <c r="X1055" i="1"/>
  <c r="X1056" i="1"/>
  <c r="X1057" i="1"/>
  <c r="X1058" i="1"/>
  <c r="X1059" i="1"/>
  <c r="X1060" i="1"/>
  <c r="X1061" i="1"/>
  <c r="X1062" i="1"/>
  <c r="X1063" i="1"/>
  <c r="X1064" i="1"/>
  <c r="X1065" i="1"/>
  <c r="X1066" i="1"/>
  <c r="X1067" i="1"/>
  <c r="X1068" i="1"/>
  <c r="X1069" i="1"/>
  <c r="X1070" i="1"/>
  <c r="X1071" i="1"/>
  <c r="X1072" i="1"/>
  <c r="X1073" i="1"/>
  <c r="X1074" i="1"/>
  <c r="X1075" i="1"/>
  <c r="X1076" i="1"/>
  <c r="X1077" i="1"/>
  <c r="X1078" i="1"/>
  <c r="X1079" i="1"/>
  <c r="X1080" i="1"/>
  <c r="X1081" i="1"/>
  <c r="X1082" i="1"/>
  <c r="X1083" i="1"/>
  <c r="X1084" i="1"/>
  <c r="X1085" i="1"/>
  <c r="X1086" i="1"/>
  <c r="X1087" i="1"/>
  <c r="X1088" i="1"/>
  <c r="X1089" i="1"/>
  <c r="X1090" i="1"/>
  <c r="X1091" i="1"/>
  <c r="X1092" i="1"/>
  <c r="X1093" i="1"/>
  <c r="X1094" i="1"/>
  <c r="X1095" i="1"/>
  <c r="X1096" i="1"/>
  <c r="X1097" i="1"/>
  <c r="X1098" i="1"/>
  <c r="X1099" i="1"/>
  <c r="X1100" i="1"/>
  <c r="X1101" i="1"/>
  <c r="X1102" i="1"/>
  <c r="X1103" i="1"/>
  <c r="X1104" i="1"/>
  <c r="X1105" i="1"/>
  <c r="X1106" i="1"/>
  <c r="X1107" i="1"/>
  <c r="X1108" i="1"/>
  <c r="X1109" i="1"/>
  <c r="X1110" i="1"/>
  <c r="X1111" i="1"/>
  <c r="X1112" i="1"/>
  <c r="X1113" i="1"/>
  <c r="X1114" i="1"/>
  <c r="X1115" i="1"/>
  <c r="X1116" i="1"/>
  <c r="X1117" i="1"/>
  <c r="X1118" i="1"/>
  <c r="X1119" i="1"/>
  <c r="X1120" i="1"/>
  <c r="X1121" i="1"/>
  <c r="X1122" i="1"/>
  <c r="X1123" i="1"/>
  <c r="X1124" i="1"/>
  <c r="X1125" i="1"/>
  <c r="X1126" i="1"/>
  <c r="X1127" i="1"/>
  <c r="X1128" i="1"/>
  <c r="X1129" i="1"/>
  <c r="X1130" i="1"/>
  <c r="X1131" i="1"/>
  <c r="X1132" i="1"/>
  <c r="X1133" i="1"/>
  <c r="X1134" i="1"/>
  <c r="X1135" i="1"/>
  <c r="X1136" i="1"/>
  <c r="X1137" i="1"/>
  <c r="X1138" i="1"/>
  <c r="X1139" i="1"/>
  <c r="X1140" i="1"/>
  <c r="X1141" i="1"/>
  <c r="X1142" i="1"/>
  <c r="X1143" i="1"/>
  <c r="X1144" i="1"/>
  <c r="X1145" i="1"/>
  <c r="X1146" i="1"/>
  <c r="X1147" i="1"/>
  <c r="X1148" i="1"/>
  <c r="X1149" i="1"/>
  <c r="X1150" i="1"/>
  <c r="X1151" i="1"/>
  <c r="X1152" i="1"/>
  <c r="X1153" i="1"/>
  <c r="X1154" i="1"/>
  <c r="X1155" i="1"/>
  <c r="X1156" i="1"/>
  <c r="X1157" i="1"/>
  <c r="X1158" i="1"/>
  <c r="X1159" i="1"/>
  <c r="X1160" i="1"/>
  <c r="X1161" i="1"/>
  <c r="X1162" i="1"/>
  <c r="X1163" i="1"/>
  <c r="X1164" i="1"/>
  <c r="X1165" i="1"/>
  <c r="X1166" i="1"/>
  <c r="X1167" i="1"/>
  <c r="X1168" i="1"/>
  <c r="X1169" i="1"/>
  <c r="X1170" i="1"/>
  <c r="X1171" i="1"/>
  <c r="X1172" i="1"/>
  <c r="X1173" i="1"/>
  <c r="X1174" i="1"/>
  <c r="X1175" i="1"/>
  <c r="X1176" i="1"/>
  <c r="X1177" i="1"/>
  <c r="X1178" i="1"/>
  <c r="X1179" i="1"/>
  <c r="X1180" i="1"/>
  <c r="X1181" i="1"/>
  <c r="X1182" i="1"/>
  <c r="X1183" i="1"/>
  <c r="X1184" i="1"/>
  <c r="X1185" i="1"/>
  <c r="X1186" i="1"/>
  <c r="X1187" i="1"/>
  <c r="X1188" i="1"/>
  <c r="X1189" i="1"/>
  <c r="X1190" i="1"/>
  <c r="X1191" i="1"/>
  <c r="X1192" i="1"/>
  <c r="X1193" i="1"/>
  <c r="X1194" i="1"/>
  <c r="X1195" i="1"/>
  <c r="X1196" i="1"/>
  <c r="X1197" i="1"/>
  <c r="X1198" i="1"/>
  <c r="X1199" i="1"/>
  <c r="X1200" i="1"/>
  <c r="X1201" i="1"/>
  <c r="X1202" i="1"/>
  <c r="X1203" i="1"/>
  <c r="X1204" i="1"/>
  <c r="X1205" i="1"/>
  <c r="X1206" i="1"/>
  <c r="X1207" i="1"/>
  <c r="X1208" i="1"/>
  <c r="X1209" i="1"/>
  <c r="X1210" i="1"/>
  <c r="X1211" i="1"/>
  <c r="X1212" i="1"/>
  <c r="X1213" i="1"/>
  <c r="X1214" i="1"/>
  <c r="X1215" i="1"/>
  <c r="X1216" i="1"/>
  <c r="X1217" i="1"/>
  <c r="X1218" i="1"/>
  <c r="X1219" i="1"/>
  <c r="X1220" i="1"/>
  <c r="X1221" i="1"/>
  <c r="X1222" i="1"/>
  <c r="X1223" i="1"/>
  <c r="X1224" i="1"/>
  <c r="X1225" i="1"/>
  <c r="X1226" i="1"/>
  <c r="X1227" i="1"/>
  <c r="X1228" i="1"/>
  <c r="X1229" i="1"/>
  <c r="X1230" i="1"/>
  <c r="X1231" i="1"/>
  <c r="X1232" i="1"/>
  <c r="X1233" i="1"/>
  <c r="X1234" i="1"/>
  <c r="X1235" i="1"/>
  <c r="X1236" i="1"/>
  <c r="X1237" i="1"/>
  <c r="X1238" i="1"/>
  <c r="X1239" i="1"/>
  <c r="X1240" i="1"/>
  <c r="X1241" i="1"/>
  <c r="X1242" i="1"/>
  <c r="X1243" i="1"/>
  <c r="X1244" i="1"/>
  <c r="X1245" i="1"/>
  <c r="X1246" i="1"/>
  <c r="X1247" i="1"/>
  <c r="X1248" i="1"/>
  <c r="X1249" i="1"/>
  <c r="X1250" i="1"/>
  <c r="X1251" i="1"/>
  <c r="X1252" i="1"/>
  <c r="X1253" i="1"/>
  <c r="X1254" i="1"/>
  <c r="X1255" i="1"/>
  <c r="X1256" i="1"/>
  <c r="X1257" i="1"/>
  <c r="X1258" i="1"/>
  <c r="X1259" i="1"/>
  <c r="X1260" i="1"/>
  <c r="X1261" i="1"/>
  <c r="X1262" i="1"/>
  <c r="X1263" i="1"/>
  <c r="X1264" i="1"/>
  <c r="X1265" i="1"/>
  <c r="X1266" i="1"/>
  <c r="X1267" i="1"/>
  <c r="X1268" i="1"/>
  <c r="X1269" i="1"/>
  <c r="X1270" i="1"/>
  <c r="X1271" i="1"/>
  <c r="X1272" i="1"/>
  <c r="X1273" i="1"/>
  <c r="X1274" i="1"/>
  <c r="X1275" i="1"/>
  <c r="X1276" i="1"/>
  <c r="X1277" i="1"/>
  <c r="X1278" i="1"/>
  <c r="X1279" i="1"/>
  <c r="X1280" i="1"/>
  <c r="X1281" i="1"/>
  <c r="X1282" i="1"/>
  <c r="X1283" i="1"/>
  <c r="X1284" i="1"/>
  <c r="X1285" i="1"/>
  <c r="X1286" i="1"/>
  <c r="X1287" i="1"/>
  <c r="X1288" i="1"/>
  <c r="X1289" i="1"/>
  <c r="X1290" i="1"/>
  <c r="X1291" i="1"/>
  <c r="X1292" i="1"/>
  <c r="X1293" i="1"/>
  <c r="X1294" i="1"/>
  <c r="X1295" i="1"/>
  <c r="X1296" i="1"/>
  <c r="X1297" i="1"/>
  <c r="X1298" i="1"/>
  <c r="X1299" i="1"/>
  <c r="X1300" i="1"/>
  <c r="X1301" i="1"/>
  <c r="X1302" i="1"/>
  <c r="X1303" i="1"/>
  <c r="X1304" i="1"/>
  <c r="X1305" i="1"/>
  <c r="X1306" i="1"/>
  <c r="X1307" i="1"/>
  <c r="X1308" i="1"/>
  <c r="X1309" i="1"/>
  <c r="X1310" i="1"/>
  <c r="X1311" i="1"/>
  <c r="X1312" i="1"/>
  <c r="X1313" i="1"/>
  <c r="X1314" i="1"/>
  <c r="X1315" i="1"/>
  <c r="X1316" i="1"/>
  <c r="X1317" i="1"/>
  <c r="X1318" i="1"/>
  <c r="X1319" i="1"/>
  <c r="X1320" i="1"/>
  <c r="X1321" i="1"/>
  <c r="X1322" i="1"/>
  <c r="X1323" i="1"/>
  <c r="X1324" i="1"/>
  <c r="X1325" i="1"/>
  <c r="X1326" i="1"/>
  <c r="X1327" i="1"/>
  <c r="X1328" i="1"/>
  <c r="X1329" i="1"/>
  <c r="X1330" i="1"/>
  <c r="X1331" i="1"/>
  <c r="X1332" i="1"/>
  <c r="X1333" i="1"/>
  <c r="X1334" i="1"/>
  <c r="X1335" i="1"/>
  <c r="X1336" i="1"/>
  <c r="X1337" i="1"/>
  <c r="X1338" i="1"/>
  <c r="X1339" i="1"/>
  <c r="X1340" i="1"/>
  <c r="X1341" i="1"/>
  <c r="X1342" i="1"/>
  <c r="X1343" i="1"/>
  <c r="X1344" i="1"/>
  <c r="X1345" i="1"/>
  <c r="X1346" i="1"/>
  <c r="X1347" i="1"/>
  <c r="X1348" i="1"/>
  <c r="X1349" i="1"/>
  <c r="X1350" i="1"/>
  <c r="X1351" i="1"/>
  <c r="X1352" i="1"/>
  <c r="X1353" i="1"/>
  <c r="X1354" i="1"/>
  <c r="X1355" i="1"/>
  <c r="X1356" i="1"/>
  <c r="X1357" i="1"/>
  <c r="X1358" i="1"/>
  <c r="X1359" i="1"/>
  <c r="X1360" i="1"/>
  <c r="X1361" i="1"/>
  <c r="X1362" i="1"/>
  <c r="X1363" i="1"/>
  <c r="X1364" i="1"/>
  <c r="X1365" i="1"/>
  <c r="X1366" i="1"/>
  <c r="X1367" i="1"/>
  <c r="X1368" i="1"/>
  <c r="X1369" i="1"/>
  <c r="X1370" i="1"/>
  <c r="X1371" i="1"/>
  <c r="X1372" i="1"/>
  <c r="X1373" i="1"/>
  <c r="X1374" i="1"/>
  <c r="X1375" i="1"/>
  <c r="X1376" i="1"/>
  <c r="X1377" i="1"/>
  <c r="X1378" i="1"/>
  <c r="X1379" i="1"/>
  <c r="X1380" i="1"/>
  <c r="X1381" i="1"/>
  <c r="X1382" i="1"/>
  <c r="X1383" i="1"/>
  <c r="X1384" i="1"/>
  <c r="X1385" i="1"/>
  <c r="X1386" i="1"/>
  <c r="X1387" i="1"/>
  <c r="X1388" i="1"/>
  <c r="X1389" i="1"/>
  <c r="X1390" i="1"/>
  <c r="X1391" i="1"/>
  <c r="X1392" i="1"/>
  <c r="X1393" i="1"/>
  <c r="X1394" i="1"/>
  <c r="X1395" i="1"/>
  <c r="X1396" i="1"/>
  <c r="X1397" i="1"/>
  <c r="X1398" i="1"/>
  <c r="X1399" i="1"/>
  <c r="X1400" i="1"/>
  <c r="X1401" i="1"/>
  <c r="X1402" i="1"/>
  <c r="X1403" i="1"/>
  <c r="X1404" i="1"/>
  <c r="X1405" i="1"/>
  <c r="X1406" i="1"/>
  <c r="X1407" i="1"/>
  <c r="X1408" i="1"/>
  <c r="X1409" i="1"/>
  <c r="X1410" i="1"/>
  <c r="X1411" i="1"/>
  <c r="X1412" i="1"/>
  <c r="X1413" i="1"/>
  <c r="X1414" i="1"/>
  <c r="X1415" i="1"/>
  <c r="X1416" i="1"/>
  <c r="X1417" i="1"/>
  <c r="X1418" i="1"/>
  <c r="X1419" i="1"/>
  <c r="X1420" i="1"/>
  <c r="X1421" i="1"/>
  <c r="X1422" i="1"/>
  <c r="X1423" i="1"/>
  <c r="X1424" i="1"/>
  <c r="X1425" i="1"/>
  <c r="X1426" i="1"/>
  <c r="X1427" i="1"/>
  <c r="X1428" i="1"/>
  <c r="X1429" i="1"/>
  <c r="X1430" i="1"/>
  <c r="X1431" i="1"/>
  <c r="X1432" i="1"/>
  <c r="X1433" i="1"/>
  <c r="X1434" i="1"/>
  <c r="X1435" i="1"/>
  <c r="X1436" i="1"/>
  <c r="X1437" i="1"/>
  <c r="X1438" i="1"/>
  <c r="X1439" i="1"/>
  <c r="X1440" i="1"/>
  <c r="X1441" i="1"/>
  <c r="X1442" i="1"/>
  <c r="X1443" i="1"/>
  <c r="X1444" i="1"/>
  <c r="X1445" i="1"/>
  <c r="X1446" i="1"/>
  <c r="X1447" i="1"/>
  <c r="X1448" i="1"/>
  <c r="X1449" i="1"/>
  <c r="X1450" i="1"/>
  <c r="X1451" i="1"/>
  <c r="X1452" i="1"/>
  <c r="X1453" i="1"/>
  <c r="X1454" i="1"/>
  <c r="X1455" i="1"/>
  <c r="X1456" i="1"/>
  <c r="X1457" i="1"/>
  <c r="X1458" i="1"/>
  <c r="X1459" i="1"/>
  <c r="X1460" i="1"/>
  <c r="X1461" i="1"/>
  <c r="X1462" i="1"/>
  <c r="X1463" i="1"/>
  <c r="X1464" i="1"/>
  <c r="X1465" i="1"/>
  <c r="X1466" i="1"/>
  <c r="X1467" i="1"/>
  <c r="X1468" i="1"/>
  <c r="X1469" i="1"/>
  <c r="X1470" i="1"/>
  <c r="X1471" i="1"/>
  <c r="X1472" i="1"/>
  <c r="X1473" i="1"/>
  <c r="X1474" i="1"/>
  <c r="X1475" i="1"/>
  <c r="X1476" i="1"/>
  <c r="X1477" i="1"/>
  <c r="X1478" i="1"/>
  <c r="X1479" i="1"/>
  <c r="X1480" i="1"/>
  <c r="X1481" i="1"/>
  <c r="X1482" i="1"/>
  <c r="X1483" i="1"/>
  <c r="X1484" i="1"/>
  <c r="X1485" i="1"/>
  <c r="X1486" i="1"/>
  <c r="X1487" i="1"/>
  <c r="X1488" i="1"/>
  <c r="X1489" i="1"/>
  <c r="X1490" i="1"/>
  <c r="E1972" i="4" s="1"/>
  <c r="X1491" i="1"/>
  <c r="X1492" i="1"/>
  <c r="X1493" i="1"/>
  <c r="X1494" i="1"/>
  <c r="X1495" i="1"/>
  <c r="X1496" i="1"/>
  <c r="X1497" i="1"/>
  <c r="X1498" i="1"/>
  <c r="X1499" i="1"/>
  <c r="X1500" i="1"/>
  <c r="X1501" i="1"/>
  <c r="X1502" i="1"/>
  <c r="X1503" i="1"/>
  <c r="X1504" i="1"/>
  <c r="X1505" i="1"/>
  <c r="X1506" i="1"/>
  <c r="X1507" i="1"/>
  <c r="X1508" i="1"/>
  <c r="X1509" i="1"/>
  <c r="X1510" i="1"/>
  <c r="X1511" i="1"/>
  <c r="X1512" i="1"/>
  <c r="X1513" i="1"/>
  <c r="X1514" i="1"/>
  <c r="X1515" i="1"/>
  <c r="X1516" i="1"/>
  <c r="X1517" i="1"/>
  <c r="X1518" i="1"/>
  <c r="X1519" i="1"/>
  <c r="X1520" i="1"/>
  <c r="X1521" i="1"/>
  <c r="X1522" i="1"/>
  <c r="X1523" i="1"/>
  <c r="X1524" i="1"/>
  <c r="X1525" i="1"/>
  <c r="X1526" i="1"/>
  <c r="X1527" i="1"/>
  <c r="X1528" i="1"/>
  <c r="X1529" i="1"/>
  <c r="X1530" i="1"/>
  <c r="X1531" i="1"/>
  <c r="X1532" i="1"/>
  <c r="X1533" i="1"/>
  <c r="X1534" i="1"/>
  <c r="X1535" i="1"/>
  <c r="X1536" i="1"/>
  <c r="X1537" i="1"/>
  <c r="X1538" i="1"/>
  <c r="X1539" i="1"/>
  <c r="X1540" i="1"/>
  <c r="X1541" i="1"/>
  <c r="X1542" i="1"/>
  <c r="X1543" i="1"/>
  <c r="X1544" i="1"/>
  <c r="X1545" i="1"/>
  <c r="X1546" i="1"/>
  <c r="X1547" i="1"/>
  <c r="X1548" i="1"/>
  <c r="X1549" i="1"/>
  <c r="X1550" i="1"/>
  <c r="X1551" i="1"/>
  <c r="X1552" i="1"/>
  <c r="X1553" i="1"/>
  <c r="X1554" i="1"/>
  <c r="X1555" i="1"/>
  <c r="X1556" i="1"/>
  <c r="X1557" i="1"/>
  <c r="X1558" i="1"/>
  <c r="X1559" i="1"/>
  <c r="X1560" i="1"/>
  <c r="X1561" i="1"/>
  <c r="X1562" i="1"/>
  <c r="X1563" i="1"/>
  <c r="X1564" i="1"/>
  <c r="X1565" i="1"/>
  <c r="X1566" i="1"/>
  <c r="X1567" i="1"/>
  <c r="X1568" i="1"/>
  <c r="X1569" i="1"/>
  <c r="X1570" i="1"/>
  <c r="X1571" i="1"/>
  <c r="X1572" i="1"/>
  <c r="X1573" i="1"/>
  <c r="X1574" i="1"/>
  <c r="X1575" i="1"/>
  <c r="X1576" i="1"/>
  <c r="X1577" i="1"/>
  <c r="X1578" i="1"/>
  <c r="X1579" i="1"/>
  <c r="X1580" i="1"/>
  <c r="X1581" i="1"/>
  <c r="X1582" i="1"/>
  <c r="X1583" i="1"/>
  <c r="X1584" i="1"/>
  <c r="X1585" i="1"/>
  <c r="X1586" i="1"/>
  <c r="X1587" i="1"/>
  <c r="X1588" i="1"/>
  <c r="X1589" i="1"/>
  <c r="X1590" i="1"/>
  <c r="X1591" i="1"/>
  <c r="X1592" i="1"/>
  <c r="E1973" i="4" s="1"/>
  <c r="X1593" i="1"/>
  <c r="X1594" i="1"/>
  <c r="X1595" i="1"/>
  <c r="X1596" i="1"/>
  <c r="X1597" i="1"/>
  <c r="X1598" i="1"/>
  <c r="X1599" i="1"/>
  <c r="X1600" i="1"/>
  <c r="X1601" i="1"/>
  <c r="X1602" i="1"/>
  <c r="X1603" i="1"/>
  <c r="X1604" i="1"/>
  <c r="X1605" i="1"/>
  <c r="X1606" i="1"/>
  <c r="X1607" i="1"/>
  <c r="X1608" i="1"/>
  <c r="X1609" i="1"/>
  <c r="X1610" i="1"/>
  <c r="X1611" i="1"/>
  <c r="X1612" i="1"/>
  <c r="X1613" i="1"/>
  <c r="X1614" i="1"/>
  <c r="X1615" i="1"/>
  <c r="X1616" i="1"/>
  <c r="X1617" i="1"/>
  <c r="X1618" i="1"/>
  <c r="X1619" i="1"/>
  <c r="X1620" i="1"/>
  <c r="X1621" i="1"/>
  <c r="X1622" i="1"/>
  <c r="X1623" i="1"/>
  <c r="X1624" i="1"/>
  <c r="X1625" i="1"/>
  <c r="X1626" i="1"/>
  <c r="X1627" i="1"/>
  <c r="X1628" i="1"/>
  <c r="X1629" i="1"/>
  <c r="X1630" i="1"/>
  <c r="X1631" i="1"/>
  <c r="X1632" i="1"/>
  <c r="X1633" i="1"/>
  <c r="X1634" i="1"/>
  <c r="X1635" i="1"/>
  <c r="X1636" i="1"/>
  <c r="X1637" i="1"/>
  <c r="X1638" i="1"/>
  <c r="X1639" i="1"/>
  <c r="X1640" i="1"/>
  <c r="X1641" i="1"/>
  <c r="X1642" i="1"/>
  <c r="X1643" i="1"/>
  <c r="X1644" i="1"/>
  <c r="X1645" i="1"/>
  <c r="X1646" i="1"/>
  <c r="X1647" i="1"/>
  <c r="X1648" i="1"/>
  <c r="X1649" i="1"/>
  <c r="X1650" i="1"/>
  <c r="X1651" i="1"/>
  <c r="X1652" i="1"/>
  <c r="X1653" i="1"/>
  <c r="X1654" i="1"/>
  <c r="X1655" i="1"/>
  <c r="X1656" i="1"/>
  <c r="E1974" i="4" s="1"/>
  <c r="X1657" i="1"/>
  <c r="X1658" i="1"/>
  <c r="X1659" i="1"/>
  <c r="X1660" i="1"/>
  <c r="X1661" i="1"/>
  <c r="X1662" i="1"/>
  <c r="X1663" i="1"/>
  <c r="X1664" i="1"/>
  <c r="X1665" i="1"/>
  <c r="X1666" i="1"/>
  <c r="X1667" i="1"/>
  <c r="X1668" i="1"/>
  <c r="X1669" i="1"/>
  <c r="X1670" i="1"/>
  <c r="X1671" i="1"/>
  <c r="X1672" i="1"/>
  <c r="X1673" i="1"/>
  <c r="X1674" i="1"/>
  <c r="X1675" i="1"/>
  <c r="X1676" i="1"/>
  <c r="X1677" i="1"/>
  <c r="X1678" i="1"/>
  <c r="X1679" i="1"/>
  <c r="X1680" i="1"/>
  <c r="X1681" i="1"/>
  <c r="X1682" i="1"/>
  <c r="X1683" i="1"/>
  <c r="X1684" i="1"/>
  <c r="X1685" i="1"/>
  <c r="X1686" i="1"/>
  <c r="X1687" i="1"/>
  <c r="X1688" i="1"/>
  <c r="X1689" i="1"/>
  <c r="X1690" i="1"/>
  <c r="X1691" i="1"/>
  <c r="X1692" i="1"/>
  <c r="X1693" i="1"/>
  <c r="X1694" i="1"/>
  <c r="X1695" i="1"/>
  <c r="X1696" i="1"/>
  <c r="X1697" i="1"/>
  <c r="X1698" i="1"/>
  <c r="X1699" i="1"/>
  <c r="X1700" i="1"/>
  <c r="X1701" i="1"/>
  <c r="X1702" i="1"/>
  <c r="X1703" i="1"/>
  <c r="X1704" i="1"/>
  <c r="X1705" i="1"/>
  <c r="X1706" i="1"/>
  <c r="X1707" i="1"/>
  <c r="X1708" i="1"/>
  <c r="X1709" i="1"/>
  <c r="X1710" i="1"/>
  <c r="X1711" i="1"/>
  <c r="X1712" i="1"/>
  <c r="X1713" i="1"/>
  <c r="X1714" i="1"/>
  <c r="X1715" i="1"/>
  <c r="X1716" i="1"/>
  <c r="X1717" i="1"/>
  <c r="X1718" i="1"/>
  <c r="X1719" i="1"/>
  <c r="X1720" i="1"/>
  <c r="X1721" i="1"/>
  <c r="X1722" i="1"/>
  <c r="X1723" i="1"/>
  <c r="X1724" i="1"/>
  <c r="X1725" i="1"/>
  <c r="X1726" i="1"/>
  <c r="X1727" i="1"/>
  <c r="X1728" i="1"/>
  <c r="X1729" i="1"/>
  <c r="X1730" i="1"/>
  <c r="X1731" i="1"/>
  <c r="X1732" i="1"/>
  <c r="X1733" i="1"/>
  <c r="X1734" i="1"/>
  <c r="X1735" i="1"/>
  <c r="X1736" i="1"/>
  <c r="X1737" i="1"/>
  <c r="X1738" i="1"/>
  <c r="X1739" i="1"/>
  <c r="X1740" i="1"/>
  <c r="E1975" i="4" s="1"/>
  <c r="X1741" i="1"/>
  <c r="X1742" i="1"/>
  <c r="X1743" i="1"/>
  <c r="X1744" i="1"/>
  <c r="X1745" i="1"/>
  <c r="X1746" i="1"/>
  <c r="X1747" i="1"/>
  <c r="X1748" i="1"/>
  <c r="X1749" i="1"/>
  <c r="X1750" i="1"/>
  <c r="X1751" i="1"/>
  <c r="X1752" i="1"/>
  <c r="X1753" i="1"/>
  <c r="X1754" i="1"/>
  <c r="X1755" i="1"/>
  <c r="X1756" i="1"/>
  <c r="X1757" i="1"/>
  <c r="X1758" i="1"/>
  <c r="X1759" i="1"/>
  <c r="X1760" i="1"/>
  <c r="X1761" i="1"/>
  <c r="X1762" i="1"/>
  <c r="X1763" i="1"/>
  <c r="X1764" i="1"/>
  <c r="X1765" i="1"/>
  <c r="X1766" i="1"/>
  <c r="X1767" i="1"/>
  <c r="X1768" i="1"/>
  <c r="X1769" i="1"/>
  <c r="X1770" i="1"/>
  <c r="X1771" i="1"/>
  <c r="X1772" i="1"/>
  <c r="X1773" i="1"/>
  <c r="X1774" i="1"/>
  <c r="X1775" i="1"/>
  <c r="X1776" i="1"/>
  <c r="X1777" i="1"/>
  <c r="X1778" i="1"/>
  <c r="X1779" i="1"/>
  <c r="X1780" i="1"/>
  <c r="X1781" i="1"/>
  <c r="X1782" i="1"/>
  <c r="X1783" i="1"/>
  <c r="X1784" i="1"/>
  <c r="X1785" i="1"/>
  <c r="X1786" i="1"/>
  <c r="X1787" i="1"/>
  <c r="X1788" i="1"/>
  <c r="X1789" i="1"/>
  <c r="X1790" i="1"/>
  <c r="X1791" i="1"/>
  <c r="X1792" i="1"/>
  <c r="X1793" i="1"/>
  <c r="X1794" i="1"/>
  <c r="X1795" i="1"/>
  <c r="X1796" i="1"/>
  <c r="X1797" i="1"/>
  <c r="X1798" i="1"/>
  <c r="X1799" i="1"/>
  <c r="X1800" i="1"/>
  <c r="X1801" i="1"/>
  <c r="X1802" i="1"/>
  <c r="X1803" i="1"/>
  <c r="X1804" i="1"/>
  <c r="X1805" i="1"/>
  <c r="X1806" i="1"/>
  <c r="X1807" i="1"/>
  <c r="X1808" i="1"/>
  <c r="X1809" i="1"/>
  <c r="X1810" i="1"/>
  <c r="X1811" i="1"/>
  <c r="X1812" i="1"/>
  <c r="X1813" i="1"/>
  <c r="X1814" i="1"/>
  <c r="X1815" i="1"/>
  <c r="X1816" i="1"/>
  <c r="X1817" i="1"/>
  <c r="X1818" i="1"/>
  <c r="X1819" i="1"/>
  <c r="X1820" i="1"/>
  <c r="X1821" i="1"/>
  <c r="X1822" i="1"/>
  <c r="X1823" i="1"/>
  <c r="X1824" i="1"/>
  <c r="X1825" i="1"/>
  <c r="X1826" i="1"/>
  <c r="X1827" i="1"/>
  <c r="X1828" i="1"/>
  <c r="X1829" i="1"/>
  <c r="X1830" i="1"/>
  <c r="X1831" i="1"/>
  <c r="X1832" i="1"/>
  <c r="X1833" i="1"/>
  <c r="X1834" i="1"/>
  <c r="E1976" i="4" s="1"/>
  <c r="X1835" i="1"/>
  <c r="X1836" i="1"/>
  <c r="X1837" i="1"/>
  <c r="X1838" i="1"/>
  <c r="X1839" i="1"/>
  <c r="X1840" i="1"/>
  <c r="X1841" i="1"/>
  <c r="X1842" i="1"/>
  <c r="X1843" i="1"/>
  <c r="X1844" i="1"/>
  <c r="X1845" i="1"/>
  <c r="X1846" i="1"/>
  <c r="X1847" i="1"/>
  <c r="X1848" i="1"/>
  <c r="X1849" i="1"/>
  <c r="X1850" i="1"/>
  <c r="X1851" i="1"/>
  <c r="X1852" i="1"/>
  <c r="X1853" i="1"/>
  <c r="X1854" i="1"/>
  <c r="X1855" i="1"/>
  <c r="X1856" i="1"/>
  <c r="X1857" i="1"/>
  <c r="X1858" i="1"/>
  <c r="X1859" i="1"/>
  <c r="X1860" i="1"/>
  <c r="X1861" i="1"/>
  <c r="X1862" i="1"/>
  <c r="X1863" i="1"/>
  <c r="X1864" i="1"/>
  <c r="X1865" i="1"/>
  <c r="E1977" i="4" s="1"/>
  <c r="X1866" i="1"/>
  <c r="X1867" i="1"/>
  <c r="X1868" i="1"/>
  <c r="X1869" i="1"/>
  <c r="X1870" i="1"/>
  <c r="X1871" i="1"/>
  <c r="X1872" i="1"/>
  <c r="X1873" i="1"/>
  <c r="X1874" i="1"/>
  <c r="X1875" i="1"/>
  <c r="X1876" i="1"/>
  <c r="X1877" i="1"/>
  <c r="X1878" i="1"/>
  <c r="X1879" i="1"/>
  <c r="X1880" i="1"/>
  <c r="X1881" i="1"/>
  <c r="X1882" i="1"/>
  <c r="X1883" i="1"/>
  <c r="X1884" i="1"/>
  <c r="X1885" i="1"/>
  <c r="X1886" i="1"/>
  <c r="X1887" i="1"/>
  <c r="X1888" i="1"/>
  <c r="X1889" i="1"/>
  <c r="X1890" i="1"/>
  <c r="X1891" i="1"/>
  <c r="X1892" i="1"/>
  <c r="X1893" i="1"/>
  <c r="X1894" i="1"/>
  <c r="X1895" i="1"/>
  <c r="X1896" i="1"/>
  <c r="X1897" i="1"/>
  <c r="X1898" i="1"/>
  <c r="X1899" i="1"/>
  <c r="X1900" i="1"/>
  <c r="X1901" i="1"/>
  <c r="X1902" i="1"/>
  <c r="X1903" i="1"/>
  <c r="X1904" i="1"/>
  <c r="X1905" i="1"/>
  <c r="X1906" i="1"/>
  <c r="X1907" i="1"/>
  <c r="X1908" i="1"/>
  <c r="X1909" i="1"/>
  <c r="X1910" i="1"/>
  <c r="X1911" i="1"/>
  <c r="X1912" i="1"/>
  <c r="X1913" i="1"/>
  <c r="X1914" i="1"/>
  <c r="X1915" i="1"/>
  <c r="X1916" i="1"/>
  <c r="X1917" i="1"/>
  <c r="X1918" i="1"/>
  <c r="X1919" i="1"/>
  <c r="X1920" i="1"/>
  <c r="X1921" i="1"/>
  <c r="X1922" i="1"/>
  <c r="X1923" i="1"/>
  <c r="X1924" i="1"/>
  <c r="X1925" i="1"/>
  <c r="X1926" i="1"/>
  <c r="X1927" i="1"/>
  <c r="X1928" i="1"/>
  <c r="X1929" i="1"/>
  <c r="X1930" i="1"/>
  <c r="X1931" i="1"/>
  <c r="X1932" i="1"/>
  <c r="X1933" i="1"/>
  <c r="X1934" i="1"/>
  <c r="X1935" i="1"/>
  <c r="X1936" i="1"/>
  <c r="X1937" i="1"/>
  <c r="X1938" i="1"/>
  <c r="X1939" i="1"/>
  <c r="X1940" i="1"/>
  <c r="X1941" i="1"/>
  <c r="X1942" i="1"/>
  <c r="X1943" i="1"/>
  <c r="X1944" i="1"/>
  <c r="X1945" i="1"/>
  <c r="X1946" i="1"/>
  <c r="X1947" i="1"/>
  <c r="X1948" i="1"/>
  <c r="X1949" i="1"/>
  <c r="X1950" i="1"/>
  <c r="X1951" i="1"/>
  <c r="X1952" i="1"/>
  <c r="X1953" i="1"/>
  <c r="X1954" i="1"/>
  <c r="X1955" i="1"/>
  <c r="X1956" i="1"/>
  <c r="X1957" i="1"/>
  <c r="X1958" i="1"/>
  <c r="X1959" i="1"/>
  <c r="X1960" i="1"/>
  <c r="X1961" i="1"/>
  <c r="X1962" i="1"/>
  <c r="X1963" i="1"/>
  <c r="X1964" i="1"/>
  <c r="X1965" i="1"/>
  <c r="X1966" i="1"/>
  <c r="X1967" i="1"/>
  <c r="V1540" i="1"/>
  <c r="V1560" i="1"/>
  <c r="V1561" i="1"/>
  <c r="V1579" i="1"/>
  <c r="N1515" i="1"/>
  <c r="N1516" i="1"/>
  <c r="N1517" i="1"/>
  <c r="N1518" i="1"/>
  <c r="N1519" i="1"/>
  <c r="N1520" i="1"/>
  <c r="N1521" i="1"/>
  <c r="N1522" i="1"/>
  <c r="N1523" i="1"/>
  <c r="N1524" i="1"/>
  <c r="N1525" i="1"/>
  <c r="N1526" i="1"/>
  <c r="N1527" i="1"/>
  <c r="N1528" i="1"/>
  <c r="N1529" i="1"/>
  <c r="N1530" i="1"/>
  <c r="N1531" i="1"/>
  <c r="N1532" i="1"/>
  <c r="N1533" i="1"/>
  <c r="N1534" i="1"/>
  <c r="N1535" i="1"/>
  <c r="N1536" i="1"/>
  <c r="N1537" i="1"/>
  <c r="N1538" i="1"/>
  <c r="N1539" i="1"/>
  <c r="N1540" i="1"/>
  <c r="N1541" i="1"/>
  <c r="N1542" i="1"/>
  <c r="N1543" i="1"/>
  <c r="N1544" i="1"/>
  <c r="N1545" i="1"/>
  <c r="N1546" i="1"/>
  <c r="N1547" i="1"/>
  <c r="N1548" i="1"/>
  <c r="N1549" i="1"/>
  <c r="N1550" i="1"/>
  <c r="N1551" i="1"/>
  <c r="N1552" i="1"/>
  <c r="N1554" i="1"/>
  <c r="N1555" i="1"/>
  <c r="N1556" i="1"/>
  <c r="N1557" i="1"/>
  <c r="N1558" i="1"/>
  <c r="N1559" i="1"/>
  <c r="N1560" i="1"/>
  <c r="N1561" i="1"/>
  <c r="N1562" i="1"/>
  <c r="N1579" i="1"/>
  <c r="N1580" i="1"/>
  <c r="Q2" i="1"/>
  <c r="Q3" i="1"/>
  <c r="Q4" i="1"/>
  <c r="Q5" i="1"/>
  <c r="Q6" i="1"/>
  <c r="Q7" i="1"/>
  <c r="Q8" i="1"/>
  <c r="Q9" i="1"/>
  <c r="Q10" i="1"/>
  <c r="Q11" i="1"/>
  <c r="Q12" i="1"/>
  <c r="Q13" i="1"/>
  <c r="Q14" i="1"/>
  <c r="Q15" i="1"/>
  <c r="Q16" i="1"/>
  <c r="Q17" i="1"/>
  <c r="Q18" i="1"/>
  <c r="Q19" i="1"/>
  <c r="Q20" i="1"/>
  <c r="Q21" i="1"/>
  <c r="Q22" i="1"/>
  <c r="Q23" i="1"/>
  <c r="Q24" i="1"/>
  <c r="Q25" i="1"/>
  <c r="Q26" i="1"/>
  <c r="Q27" i="1"/>
  <c r="Q28" i="1"/>
  <c r="Q29" i="1"/>
  <c r="Q30" i="1"/>
  <c r="Q31" i="1"/>
  <c r="Q32" i="1"/>
  <c r="Q33" i="1"/>
  <c r="Q34" i="1"/>
  <c r="Q35" i="1"/>
  <c r="Q36" i="1"/>
  <c r="Q37" i="1"/>
  <c r="Q38" i="1"/>
  <c r="Q39" i="1"/>
  <c r="Q40" i="1"/>
  <c r="Q41" i="1"/>
  <c r="Q42" i="1"/>
  <c r="Q43" i="1"/>
  <c r="Q44" i="1"/>
  <c r="Q45" i="1"/>
  <c r="Q46" i="1"/>
  <c r="Q47" i="1"/>
  <c r="Q48" i="1"/>
  <c r="Q49" i="1"/>
  <c r="Q50" i="1"/>
  <c r="Q51" i="1"/>
  <c r="Q52" i="1"/>
  <c r="Q53" i="1"/>
  <c r="Q54" i="1"/>
  <c r="Q55" i="1"/>
  <c r="Q56" i="1"/>
  <c r="Q57" i="1"/>
  <c r="Q58" i="1"/>
  <c r="Q59" i="1"/>
  <c r="Q60" i="1"/>
  <c r="Q61" i="1"/>
  <c r="Q62" i="1"/>
  <c r="Q63" i="1"/>
  <c r="Q64" i="1"/>
  <c r="Q65" i="1"/>
  <c r="Q66" i="1"/>
  <c r="Q67" i="1"/>
  <c r="Q68" i="1"/>
  <c r="Q69" i="1"/>
  <c r="Q70" i="1"/>
  <c r="Q71" i="1"/>
  <c r="Q72" i="1"/>
  <c r="Q73" i="1"/>
  <c r="Q74" i="1"/>
  <c r="Q75" i="1"/>
  <c r="Q76" i="1"/>
  <c r="Q77" i="1"/>
  <c r="Q78" i="1"/>
  <c r="Q79" i="1"/>
  <c r="Q80" i="1"/>
  <c r="Q81" i="1"/>
  <c r="Q82" i="1"/>
  <c r="Q83" i="1"/>
  <c r="Q84" i="1"/>
  <c r="Q85" i="1"/>
  <c r="Q86" i="1"/>
  <c r="Q87" i="1"/>
  <c r="Q88" i="1"/>
  <c r="Q89" i="1"/>
  <c r="Q90" i="1"/>
  <c r="Q91" i="1"/>
  <c r="Q92" i="1"/>
  <c r="Q93" i="1"/>
  <c r="Q94" i="1"/>
  <c r="Q95" i="1"/>
  <c r="Q96" i="1"/>
  <c r="Q97" i="1"/>
  <c r="Q98" i="1"/>
  <c r="Q99" i="1"/>
  <c r="Q100" i="1"/>
  <c r="Q101" i="1"/>
  <c r="Q102" i="1"/>
  <c r="Q103" i="1"/>
  <c r="Q104" i="1"/>
  <c r="Q105" i="1"/>
  <c r="Q106" i="1"/>
  <c r="Q107" i="1"/>
  <c r="Q108" i="1"/>
  <c r="Q109" i="1"/>
  <c r="Q110" i="1"/>
  <c r="Q111" i="1"/>
  <c r="Q112" i="1"/>
  <c r="Q113" i="1"/>
  <c r="Q114" i="1"/>
  <c r="Q115" i="1"/>
  <c r="Q116" i="1"/>
  <c r="Q117" i="1"/>
  <c r="Q118" i="1"/>
  <c r="Q119" i="1"/>
  <c r="Q120" i="1"/>
  <c r="Q121" i="1"/>
  <c r="Q122" i="1"/>
  <c r="Q123" i="1"/>
  <c r="Q124" i="1"/>
  <c r="Q125" i="1"/>
  <c r="Q126" i="1"/>
  <c r="Q127" i="1"/>
  <c r="Q128" i="1"/>
  <c r="Q129" i="1"/>
  <c r="Q130" i="1"/>
  <c r="Q131" i="1"/>
  <c r="Q132" i="1"/>
  <c r="Q133" i="1"/>
  <c r="Q134" i="1"/>
  <c r="Q135" i="1"/>
  <c r="Q136" i="1"/>
  <c r="Q137" i="1"/>
  <c r="Q138" i="1"/>
  <c r="Q139" i="1"/>
  <c r="Q140" i="1"/>
  <c r="Q141" i="1"/>
  <c r="Q142" i="1"/>
  <c r="Q143" i="1"/>
  <c r="Q144" i="1"/>
  <c r="Q145" i="1"/>
  <c r="Q146" i="1"/>
  <c r="Q147" i="1"/>
  <c r="Q148" i="1"/>
  <c r="Q149" i="1"/>
  <c r="Q150" i="1"/>
  <c r="Q151" i="1"/>
  <c r="Q152" i="1"/>
  <c r="Q153" i="1"/>
  <c r="Q154" i="1"/>
  <c r="Q155" i="1"/>
  <c r="Q156" i="1"/>
  <c r="Q157" i="1"/>
  <c r="Q158" i="1"/>
  <c r="Q159" i="1"/>
  <c r="Q160" i="1"/>
  <c r="Q161" i="1"/>
  <c r="Q162" i="1"/>
  <c r="Q163" i="1"/>
  <c r="Q164" i="1"/>
  <c r="Q165" i="1"/>
  <c r="Q166" i="1"/>
  <c r="Q167" i="1"/>
  <c r="Q168" i="1"/>
  <c r="Q169" i="1"/>
  <c r="Q170" i="1"/>
  <c r="Q171" i="1"/>
  <c r="Q172" i="1"/>
  <c r="Q173" i="1"/>
  <c r="Q174" i="1"/>
  <c r="Q175" i="1"/>
  <c r="Q176" i="1"/>
  <c r="Q177" i="1"/>
  <c r="Q178" i="1"/>
  <c r="Q179" i="1"/>
  <c r="Q180" i="1"/>
  <c r="Q181" i="1"/>
  <c r="Q182" i="1"/>
  <c r="Q183" i="1"/>
  <c r="Q184" i="1"/>
  <c r="Q185" i="1"/>
  <c r="Q186" i="1"/>
  <c r="Q187" i="1"/>
  <c r="Q188" i="1"/>
  <c r="Q189" i="1"/>
  <c r="Q190" i="1"/>
  <c r="Q191" i="1"/>
  <c r="Q192" i="1"/>
  <c r="Q193" i="1"/>
  <c r="Q194" i="1"/>
  <c r="Q195" i="1"/>
  <c r="Q196" i="1"/>
  <c r="Q197" i="1"/>
  <c r="Q198" i="1"/>
  <c r="Q199" i="1"/>
  <c r="Q200" i="1"/>
  <c r="Q201" i="1"/>
  <c r="Q202" i="1"/>
  <c r="Q203" i="1"/>
  <c r="Q204" i="1"/>
  <c r="Q205" i="1"/>
  <c r="Q206" i="1"/>
  <c r="Q207" i="1"/>
  <c r="Q208" i="1"/>
  <c r="Q209" i="1"/>
  <c r="Q210" i="1"/>
  <c r="Q211" i="1"/>
  <c r="Q212" i="1"/>
  <c r="Q213" i="1"/>
  <c r="Q214" i="1"/>
  <c r="Q215" i="1"/>
  <c r="Q216" i="1"/>
  <c r="Q217" i="1"/>
  <c r="Q218" i="1"/>
  <c r="Q219" i="1"/>
  <c r="Q220" i="1"/>
  <c r="Q221" i="1"/>
  <c r="Q222" i="1"/>
  <c r="Q223" i="1"/>
  <c r="Q224" i="1"/>
  <c r="Q225" i="1"/>
  <c r="Q226" i="1"/>
  <c r="Q227" i="1"/>
  <c r="Q228" i="1"/>
  <c r="Q229" i="1"/>
  <c r="Q230" i="1"/>
  <c r="Q231" i="1"/>
  <c r="Q232" i="1"/>
  <c r="Q233" i="1"/>
  <c r="Q234" i="1"/>
  <c r="Q235" i="1"/>
  <c r="Q236" i="1"/>
  <c r="Q237" i="1"/>
  <c r="Q238" i="1"/>
  <c r="Q239" i="1"/>
  <c r="Q240" i="1"/>
  <c r="Q241" i="1"/>
  <c r="Q242" i="1"/>
  <c r="Q243" i="1"/>
  <c r="Q244" i="1"/>
  <c r="Q245" i="1"/>
  <c r="Q246" i="1"/>
  <c r="Q247" i="1"/>
  <c r="Q248" i="1"/>
  <c r="Q249" i="1"/>
  <c r="Q250" i="1"/>
  <c r="Q251" i="1"/>
  <c r="Q252" i="1"/>
  <c r="Q253" i="1"/>
  <c r="Q254" i="1"/>
  <c r="Q255" i="1"/>
  <c r="Q256" i="1"/>
  <c r="Q257" i="1"/>
  <c r="Q258" i="1"/>
  <c r="Q259" i="1"/>
  <c r="Q260" i="1"/>
  <c r="Q261" i="1"/>
  <c r="Q262" i="1"/>
  <c r="Q263" i="1"/>
  <c r="Q264" i="1"/>
  <c r="Q265" i="1"/>
  <c r="Q266" i="1"/>
  <c r="Q267" i="1"/>
  <c r="Q268" i="1"/>
  <c r="Q269" i="1"/>
  <c r="Q270" i="1"/>
  <c r="Q271" i="1"/>
  <c r="Q272" i="1"/>
  <c r="Q273" i="1"/>
  <c r="Q274" i="1"/>
  <c r="Q275" i="1"/>
  <c r="Q276" i="1"/>
  <c r="Q277" i="1"/>
  <c r="Q278" i="1"/>
  <c r="Q279" i="1"/>
  <c r="Q280" i="1"/>
  <c r="Q281" i="1"/>
  <c r="Q282" i="1"/>
  <c r="Q283" i="1"/>
  <c r="Q284" i="1"/>
  <c r="Q285" i="1"/>
  <c r="Q286" i="1"/>
  <c r="Q287" i="1"/>
  <c r="Q288" i="1"/>
  <c r="Q289" i="1"/>
  <c r="Q290" i="1"/>
  <c r="Q291" i="1"/>
  <c r="Q292" i="1"/>
  <c r="Q293" i="1"/>
  <c r="Q294" i="1"/>
  <c r="Q295" i="1"/>
  <c r="Q296" i="1"/>
  <c r="Q297" i="1"/>
  <c r="Q298" i="1"/>
  <c r="Q299" i="1"/>
  <c r="Q300" i="1"/>
  <c r="Q301" i="1"/>
  <c r="Q302" i="1"/>
  <c r="Q303" i="1"/>
  <c r="Q304" i="1"/>
  <c r="Q305" i="1"/>
  <c r="Q306" i="1"/>
  <c r="Q307" i="1"/>
  <c r="Q308" i="1"/>
  <c r="Q309" i="1"/>
  <c r="Q310" i="1"/>
  <c r="Q311" i="1"/>
  <c r="Q312" i="1"/>
  <c r="Q313" i="1"/>
  <c r="Q314" i="1"/>
  <c r="Q315" i="1"/>
  <c r="Q316" i="1"/>
  <c r="Q317" i="1"/>
  <c r="Q318" i="1"/>
  <c r="Q319" i="1"/>
  <c r="Q320" i="1"/>
  <c r="Q321" i="1"/>
  <c r="Q322" i="1"/>
  <c r="Q323" i="1"/>
  <c r="Q324" i="1"/>
  <c r="Q325" i="1"/>
  <c r="Q326" i="1"/>
  <c r="Q327" i="1"/>
  <c r="Q328" i="1"/>
  <c r="Q329" i="1"/>
  <c r="Q330" i="1"/>
  <c r="Q331" i="1"/>
  <c r="Q332" i="1"/>
  <c r="Q333" i="1"/>
  <c r="Q334" i="1"/>
  <c r="Q335" i="1"/>
  <c r="Q336" i="1"/>
  <c r="Q337" i="1"/>
  <c r="Q338" i="1"/>
  <c r="Q339" i="1"/>
  <c r="Q340" i="1"/>
  <c r="Q341" i="1"/>
  <c r="Q342" i="1"/>
  <c r="Q343" i="1"/>
  <c r="Q344" i="1"/>
  <c r="Q345" i="1"/>
  <c r="Q346" i="1"/>
  <c r="Q347" i="1"/>
  <c r="Q348" i="1"/>
  <c r="Q349" i="1"/>
  <c r="Q350" i="1"/>
  <c r="Q351" i="1"/>
  <c r="Q352" i="1"/>
  <c r="Q353" i="1"/>
  <c r="Q354" i="1"/>
  <c r="Q355" i="1"/>
  <c r="Q356" i="1"/>
  <c r="Q357" i="1"/>
  <c r="Q358" i="1"/>
  <c r="Q359" i="1"/>
  <c r="Q360" i="1"/>
  <c r="Q361" i="1"/>
  <c r="Q362" i="1"/>
  <c r="Q363" i="1"/>
  <c r="Q364" i="1"/>
  <c r="Q365" i="1"/>
  <c r="Q366" i="1"/>
  <c r="Q367" i="1"/>
  <c r="Q368" i="1"/>
  <c r="Q369" i="1"/>
  <c r="Q370" i="1"/>
  <c r="Q371" i="1"/>
  <c r="Q372" i="1"/>
  <c r="Q373" i="1"/>
  <c r="Q374" i="1"/>
  <c r="Q375" i="1"/>
  <c r="Q376" i="1"/>
  <c r="Q377" i="1"/>
  <c r="Q378" i="1"/>
  <c r="Q379" i="1"/>
  <c r="Q380" i="1"/>
  <c r="Q381" i="1"/>
  <c r="Q382" i="1"/>
  <c r="Q383" i="1"/>
  <c r="Q384" i="1"/>
  <c r="Q385" i="1"/>
  <c r="Q386" i="1"/>
  <c r="Q387" i="1"/>
  <c r="Q388" i="1"/>
  <c r="Q389" i="1"/>
  <c r="Q390" i="1"/>
  <c r="Q391" i="1"/>
  <c r="Q392" i="1"/>
  <c r="Q393" i="1"/>
  <c r="Q394" i="1"/>
  <c r="Q395" i="1"/>
  <c r="Q396" i="1"/>
  <c r="Q397" i="1"/>
  <c r="Q398" i="1"/>
  <c r="Q399" i="1"/>
  <c r="Q400" i="1"/>
  <c r="Q401" i="1"/>
  <c r="Q402" i="1"/>
  <c r="Q403" i="1"/>
  <c r="Q404" i="1"/>
  <c r="Q405" i="1"/>
  <c r="Q406" i="1"/>
  <c r="Q407" i="1"/>
  <c r="Q408" i="1"/>
  <c r="Q409" i="1"/>
  <c r="Q410" i="1"/>
  <c r="Q411" i="1"/>
  <c r="Q412" i="1"/>
  <c r="Q413" i="1"/>
  <c r="Q414" i="1"/>
  <c r="Q415" i="1"/>
  <c r="Q416" i="1"/>
  <c r="Q417" i="1"/>
  <c r="Q418" i="1"/>
  <c r="Q419" i="1"/>
  <c r="Q420" i="1"/>
  <c r="Q421" i="1"/>
  <c r="Q422" i="1"/>
  <c r="Q423" i="1"/>
  <c r="Q424" i="1"/>
  <c r="Q425" i="1"/>
  <c r="Q426" i="1"/>
  <c r="Q427" i="1"/>
  <c r="Q428" i="1"/>
  <c r="Q429" i="1"/>
  <c r="Q430" i="1"/>
  <c r="Q431" i="1"/>
  <c r="Q432" i="1"/>
  <c r="Q433" i="1"/>
  <c r="Q434" i="1"/>
  <c r="Q435" i="1"/>
  <c r="Q436" i="1"/>
  <c r="Q437" i="1"/>
  <c r="Q438" i="1"/>
  <c r="Q439" i="1"/>
  <c r="Q440" i="1"/>
  <c r="Q441" i="1"/>
  <c r="Q442" i="1"/>
  <c r="Q443" i="1"/>
  <c r="Q444" i="1"/>
  <c r="Q445" i="1"/>
  <c r="Q446" i="1"/>
  <c r="Q447" i="1"/>
  <c r="Q448" i="1"/>
  <c r="Q449" i="1"/>
  <c r="Q450" i="1"/>
  <c r="Q451" i="1"/>
  <c r="Q452" i="1"/>
  <c r="Q453" i="1"/>
  <c r="Q454" i="1"/>
  <c r="Q455" i="1"/>
  <c r="Q456" i="1"/>
  <c r="Q457" i="1"/>
  <c r="Q458" i="1"/>
  <c r="Q459" i="1"/>
  <c r="Q460" i="1"/>
  <c r="Q461" i="1"/>
  <c r="Q462" i="1"/>
  <c r="Q463" i="1"/>
  <c r="Q464" i="1"/>
  <c r="Q465" i="1"/>
  <c r="Q466" i="1"/>
  <c r="Q467" i="1"/>
  <c r="Q468" i="1"/>
  <c r="Q469" i="1"/>
  <c r="Q470" i="1"/>
  <c r="Q471" i="1"/>
  <c r="Q472" i="1"/>
  <c r="Q473" i="1"/>
  <c r="Q474" i="1"/>
  <c r="Q475" i="1"/>
  <c r="Q476" i="1"/>
  <c r="Q477" i="1"/>
  <c r="Q478" i="1"/>
  <c r="Q479" i="1"/>
  <c r="Q480" i="1"/>
  <c r="Q481" i="1"/>
  <c r="Q482" i="1"/>
  <c r="Q483" i="1"/>
  <c r="Q484" i="1"/>
  <c r="Q485" i="1"/>
  <c r="Q486" i="1"/>
  <c r="Q487" i="1"/>
  <c r="Q488" i="1"/>
  <c r="Q489" i="1"/>
  <c r="Q490" i="1"/>
  <c r="Q491" i="1"/>
  <c r="Q492" i="1"/>
  <c r="Q493" i="1"/>
  <c r="Q494" i="1"/>
  <c r="Q495" i="1"/>
  <c r="Q496" i="1"/>
  <c r="Q497" i="1"/>
  <c r="Q498" i="1"/>
  <c r="Q499" i="1"/>
  <c r="Q500" i="1"/>
  <c r="Q501" i="1"/>
  <c r="Q502" i="1"/>
  <c r="Q503" i="1"/>
  <c r="Q504" i="1"/>
  <c r="Q505" i="1"/>
  <c r="Q506" i="1"/>
  <c r="Q507" i="1"/>
  <c r="Q508" i="1"/>
  <c r="Q509" i="1"/>
  <c r="Q510" i="1"/>
  <c r="Q511" i="1"/>
  <c r="Q512" i="1"/>
  <c r="Q513" i="1"/>
  <c r="Q514" i="1"/>
  <c r="Q515" i="1"/>
  <c r="Q516" i="1"/>
  <c r="Q517" i="1"/>
  <c r="Q518" i="1"/>
  <c r="Q519" i="1"/>
  <c r="Q520" i="1"/>
  <c r="Q521" i="1"/>
  <c r="Q522" i="1"/>
  <c r="Q523" i="1"/>
  <c r="Q524" i="1"/>
  <c r="Q525" i="1"/>
  <c r="Q526" i="1"/>
  <c r="Q527" i="1"/>
  <c r="Q528" i="1"/>
  <c r="Q529" i="1"/>
  <c r="Q530" i="1"/>
  <c r="Q531" i="1"/>
  <c r="Q532" i="1"/>
  <c r="Q533" i="1"/>
  <c r="Q534" i="1"/>
  <c r="Q535" i="1"/>
  <c r="Q536" i="1"/>
  <c r="Q537" i="1"/>
  <c r="Q538" i="1"/>
  <c r="Q539" i="1"/>
  <c r="Q540" i="1"/>
  <c r="Q541" i="1"/>
  <c r="Q542" i="1"/>
  <c r="Q543" i="1"/>
  <c r="Q544" i="1"/>
  <c r="Q545" i="1"/>
  <c r="Q546" i="1"/>
  <c r="Q547" i="1"/>
  <c r="Q548" i="1"/>
  <c r="Q549" i="1"/>
  <c r="Q550" i="1"/>
  <c r="Q551" i="1"/>
  <c r="Q552" i="1"/>
  <c r="Q553" i="1"/>
  <c r="Q554" i="1"/>
  <c r="Q555" i="1"/>
  <c r="Q556" i="1"/>
  <c r="Q557" i="1"/>
  <c r="Q558" i="1"/>
  <c r="Q559" i="1"/>
  <c r="Q560" i="1"/>
  <c r="Q561" i="1"/>
  <c r="Q562" i="1"/>
  <c r="Q563" i="1"/>
  <c r="Q564" i="1"/>
  <c r="Q565" i="1"/>
  <c r="Q566" i="1"/>
  <c r="Q567" i="1"/>
  <c r="Q568" i="1"/>
  <c r="Q569" i="1"/>
  <c r="Q570" i="1"/>
  <c r="Q571" i="1"/>
  <c r="Q572" i="1"/>
  <c r="Q573" i="1"/>
  <c r="Q574" i="1"/>
  <c r="Q575" i="1"/>
  <c r="Q576" i="1"/>
  <c r="Q577" i="1"/>
  <c r="Q578" i="1"/>
  <c r="Q579" i="1"/>
  <c r="Q580" i="1"/>
  <c r="Q581" i="1"/>
  <c r="Q582" i="1"/>
  <c r="Q583" i="1"/>
  <c r="Q584" i="1"/>
  <c r="Q585" i="1"/>
  <c r="Q586" i="1"/>
  <c r="Q587" i="1"/>
  <c r="Q588" i="1"/>
  <c r="Q589" i="1"/>
  <c r="Q590" i="1"/>
  <c r="Q591" i="1"/>
  <c r="Q592" i="1"/>
  <c r="Q593" i="1"/>
  <c r="Q594" i="1"/>
  <c r="Q595" i="1"/>
  <c r="Q596" i="1"/>
  <c r="Q597" i="1"/>
  <c r="Q598" i="1"/>
  <c r="Q599" i="1"/>
  <c r="Q600" i="1"/>
  <c r="Q601" i="1"/>
  <c r="Q602" i="1"/>
  <c r="Q603" i="1"/>
  <c r="Q604" i="1"/>
  <c r="Q605" i="1"/>
  <c r="Q606" i="1"/>
  <c r="Q607" i="1"/>
  <c r="Q608" i="1"/>
  <c r="Q609" i="1"/>
  <c r="Q610" i="1"/>
  <c r="Q611" i="1"/>
  <c r="Q612" i="1"/>
  <c r="Q613" i="1"/>
  <c r="Q614" i="1"/>
  <c r="Q615" i="1"/>
  <c r="Q616" i="1"/>
  <c r="Q617" i="1"/>
  <c r="Q618" i="1"/>
  <c r="Q619" i="1"/>
  <c r="Q620" i="1"/>
  <c r="Q621" i="1"/>
  <c r="Q622" i="1"/>
  <c r="Q623" i="1"/>
  <c r="Q624" i="1"/>
  <c r="Q625" i="1"/>
  <c r="Q626" i="1"/>
  <c r="Q627" i="1"/>
  <c r="Q628" i="1"/>
  <c r="Q629" i="1"/>
  <c r="Q630" i="1"/>
  <c r="Q631" i="1"/>
  <c r="Q632" i="1"/>
  <c r="Q633" i="1"/>
  <c r="Q634" i="1"/>
  <c r="Q635" i="1"/>
  <c r="Q636" i="1"/>
  <c r="Q637" i="1"/>
  <c r="Q638" i="1"/>
  <c r="Q639" i="1"/>
  <c r="Q640" i="1"/>
  <c r="Q641" i="1"/>
  <c r="Q642" i="1"/>
  <c r="Q643" i="1"/>
  <c r="Q644" i="1"/>
  <c r="Q645" i="1"/>
  <c r="Q646" i="1"/>
  <c r="Q647" i="1"/>
  <c r="Q648" i="1"/>
  <c r="Q649" i="1"/>
  <c r="Q650" i="1"/>
  <c r="Q651" i="1"/>
  <c r="Q652" i="1"/>
  <c r="Q653" i="1"/>
  <c r="Q654" i="1"/>
  <c r="Q655" i="1"/>
  <c r="Q656" i="1"/>
  <c r="Q657" i="1"/>
  <c r="Q658" i="1"/>
  <c r="Q659" i="1"/>
  <c r="Q660" i="1"/>
  <c r="Q661" i="1"/>
  <c r="Q662" i="1"/>
  <c r="Q663" i="1"/>
  <c r="Q664" i="1"/>
  <c r="Q665" i="1"/>
  <c r="Q666" i="1"/>
  <c r="Q667" i="1"/>
  <c r="Q668" i="1"/>
  <c r="Q669" i="1"/>
  <c r="Q670" i="1"/>
  <c r="Q671" i="1"/>
  <c r="Q672" i="1"/>
  <c r="Q673" i="1"/>
  <c r="Q674" i="1"/>
  <c r="Q675" i="1"/>
  <c r="Q676" i="1"/>
  <c r="Q677" i="1"/>
  <c r="Q678" i="1"/>
  <c r="Q679" i="1"/>
  <c r="Q680" i="1"/>
  <c r="Q681" i="1"/>
  <c r="Q682" i="1"/>
  <c r="Q683" i="1"/>
  <c r="Q684" i="1"/>
  <c r="Q685" i="1"/>
  <c r="Q686" i="1"/>
  <c r="Q687" i="1"/>
  <c r="Q688" i="1"/>
  <c r="Q689" i="1"/>
  <c r="Q690" i="1"/>
  <c r="Q691" i="1"/>
  <c r="Q692" i="1"/>
  <c r="Q693" i="1"/>
  <c r="Q694" i="1"/>
  <c r="Q695" i="1"/>
  <c r="Q696" i="1"/>
  <c r="Q697" i="1"/>
  <c r="Q698" i="1"/>
  <c r="Q699" i="1"/>
  <c r="Q700" i="1"/>
  <c r="Q701" i="1"/>
  <c r="Q702" i="1"/>
  <c r="Q703" i="1"/>
  <c r="Q704" i="1"/>
  <c r="Q705" i="1"/>
  <c r="Q706" i="1"/>
  <c r="Q707" i="1"/>
  <c r="Q708" i="1"/>
  <c r="Q709" i="1"/>
  <c r="Q710" i="1"/>
  <c r="Q711" i="1"/>
  <c r="Q712" i="1"/>
  <c r="Q713" i="1"/>
  <c r="Q714" i="1"/>
  <c r="Q715" i="1"/>
  <c r="Q716" i="1"/>
  <c r="Q717" i="1"/>
  <c r="Q718" i="1"/>
  <c r="Q719" i="1"/>
  <c r="Q720" i="1"/>
  <c r="Q721" i="1"/>
  <c r="Q722" i="1"/>
  <c r="Q723" i="1"/>
  <c r="Q724" i="1"/>
  <c r="Q725" i="1"/>
  <c r="Q726" i="1"/>
  <c r="Q727" i="1"/>
  <c r="Q728" i="1"/>
  <c r="Q729" i="1"/>
  <c r="Q730" i="1"/>
  <c r="Q731" i="1"/>
  <c r="Q732" i="1"/>
  <c r="Q733" i="1"/>
  <c r="Q734" i="1"/>
  <c r="Q735" i="1"/>
  <c r="Q736" i="1"/>
  <c r="Q737" i="1"/>
  <c r="Q738" i="1"/>
  <c r="Q739" i="1"/>
  <c r="Q740" i="1"/>
  <c r="Q741" i="1"/>
  <c r="Q742" i="1"/>
  <c r="Q743" i="1"/>
  <c r="Q744" i="1"/>
  <c r="Q745" i="1"/>
  <c r="Q746" i="1"/>
  <c r="Q747" i="1"/>
  <c r="Q748" i="1"/>
  <c r="Q749" i="1"/>
  <c r="Q750" i="1"/>
  <c r="Q751" i="1"/>
  <c r="Q752" i="1"/>
  <c r="Q753" i="1"/>
  <c r="Q754" i="1"/>
  <c r="Q755" i="1"/>
  <c r="Q756" i="1"/>
  <c r="Q757" i="1"/>
  <c r="Q758" i="1"/>
  <c r="Q759" i="1"/>
  <c r="Q760" i="1"/>
  <c r="Q761" i="1"/>
  <c r="Q762" i="1"/>
  <c r="Q763" i="1"/>
  <c r="Q764" i="1"/>
  <c r="Q765" i="1"/>
  <c r="Q766" i="1"/>
  <c r="Q767" i="1"/>
  <c r="Q768" i="1"/>
  <c r="Q769" i="1"/>
  <c r="Q770" i="1"/>
  <c r="Q771" i="1"/>
  <c r="Q772" i="1"/>
  <c r="Q773" i="1"/>
  <c r="Q774" i="1"/>
  <c r="Q775" i="1"/>
  <c r="Q776" i="1"/>
  <c r="Q777" i="1"/>
  <c r="Q778" i="1"/>
  <c r="Q779" i="1"/>
  <c r="Q780" i="1"/>
  <c r="Q781" i="1"/>
  <c r="Q782" i="1"/>
  <c r="Q783" i="1"/>
  <c r="Q784" i="1"/>
  <c r="Q785" i="1"/>
  <c r="Q786" i="1"/>
  <c r="Q787" i="1"/>
  <c r="Q788" i="1"/>
  <c r="Q789" i="1"/>
  <c r="Q790" i="1"/>
  <c r="Q791" i="1"/>
  <c r="Q792" i="1"/>
  <c r="Q793" i="1"/>
  <c r="Q794" i="1"/>
  <c r="Q795" i="1"/>
  <c r="Q796" i="1"/>
  <c r="Q797" i="1"/>
  <c r="Q798" i="1"/>
  <c r="Q799" i="1"/>
  <c r="Q800" i="1"/>
  <c r="Q801" i="1"/>
  <c r="Q802" i="1"/>
  <c r="Q803" i="1"/>
  <c r="Q804" i="1"/>
  <c r="Q805" i="1"/>
  <c r="Q806" i="1"/>
  <c r="Q807" i="1"/>
  <c r="Q808" i="1"/>
  <c r="Q809" i="1"/>
  <c r="Q810" i="1"/>
  <c r="Q811" i="1"/>
  <c r="Q812" i="1"/>
  <c r="Q813" i="1"/>
  <c r="Q814" i="1"/>
  <c r="Q815" i="1"/>
  <c r="Q816" i="1"/>
  <c r="Q817" i="1"/>
  <c r="Q818" i="1"/>
  <c r="Q819" i="1"/>
  <c r="Q820" i="1"/>
  <c r="Q821" i="1"/>
  <c r="Q822" i="1"/>
  <c r="Q823" i="1"/>
  <c r="Q824" i="1"/>
  <c r="Q825" i="1"/>
  <c r="Q826" i="1"/>
  <c r="Q827" i="1"/>
  <c r="Q828" i="1"/>
  <c r="Q829" i="1"/>
  <c r="Q830" i="1"/>
  <c r="Q831" i="1"/>
  <c r="Q832" i="1"/>
  <c r="Q833" i="1"/>
  <c r="Q834" i="1"/>
  <c r="Q835" i="1"/>
  <c r="Q836" i="1"/>
  <c r="Q837" i="1"/>
  <c r="Q838" i="1"/>
  <c r="Q839" i="1"/>
  <c r="Q840" i="1"/>
  <c r="Q841" i="1"/>
  <c r="Q842" i="1"/>
  <c r="Q843" i="1"/>
  <c r="Q844" i="1"/>
  <c r="Q845" i="1"/>
  <c r="Q846" i="1"/>
  <c r="Q847" i="1"/>
  <c r="Q848" i="1"/>
  <c r="Q849" i="1"/>
  <c r="Q850" i="1"/>
  <c r="Q851" i="1"/>
  <c r="Q852" i="1"/>
  <c r="Q853" i="1"/>
  <c r="Q854" i="1"/>
  <c r="Q855" i="1"/>
  <c r="Q856" i="1"/>
  <c r="Q857" i="1"/>
  <c r="Q858" i="1"/>
  <c r="Q859" i="1"/>
  <c r="Q860" i="1"/>
  <c r="Q861" i="1"/>
  <c r="Q862" i="1"/>
  <c r="Q863" i="1"/>
  <c r="Q864" i="1"/>
  <c r="Q865" i="1"/>
  <c r="Q866" i="1"/>
  <c r="Q867" i="1"/>
  <c r="Q868" i="1"/>
  <c r="Q869" i="1"/>
  <c r="Q870" i="1"/>
  <c r="Q871" i="1"/>
  <c r="Q872" i="1"/>
  <c r="Q873" i="1"/>
  <c r="Q874" i="1"/>
  <c r="Q875" i="1"/>
  <c r="Q876" i="1"/>
  <c r="Q877" i="1"/>
  <c r="Q878" i="1"/>
  <c r="Q879" i="1"/>
  <c r="Q880" i="1"/>
  <c r="Q881" i="1"/>
  <c r="Q882" i="1"/>
  <c r="Q883" i="1"/>
  <c r="Q884" i="1"/>
  <c r="Q885" i="1"/>
  <c r="Q886" i="1"/>
  <c r="Q887" i="1"/>
  <c r="Q888" i="1"/>
  <c r="Q889" i="1"/>
  <c r="Q890" i="1"/>
  <c r="Q891" i="1"/>
  <c r="Q892" i="1"/>
  <c r="Q893" i="1"/>
  <c r="Q894" i="1"/>
  <c r="Q895" i="1"/>
  <c r="Q896" i="1"/>
  <c r="Q897" i="1"/>
  <c r="Q898" i="1"/>
  <c r="Q899" i="1"/>
  <c r="Q900" i="1"/>
  <c r="Q901" i="1"/>
  <c r="Q902" i="1"/>
  <c r="Q903" i="1"/>
  <c r="Q904" i="1"/>
  <c r="Q905" i="1"/>
  <c r="Q906" i="1"/>
  <c r="Q907" i="1"/>
  <c r="Q908" i="1"/>
  <c r="Q909" i="1"/>
  <c r="Q910" i="1"/>
  <c r="Q911" i="1"/>
  <c r="Q912" i="1"/>
  <c r="Q913" i="1"/>
  <c r="Q914" i="1"/>
  <c r="Q915" i="1"/>
  <c r="Q916" i="1"/>
  <c r="Q917" i="1"/>
  <c r="Q918" i="1"/>
  <c r="Q919" i="1"/>
  <c r="Q920" i="1"/>
  <c r="Q921" i="1"/>
  <c r="Q922" i="1"/>
  <c r="Q923" i="1"/>
  <c r="Q924" i="1"/>
  <c r="Q925" i="1"/>
  <c r="Q926" i="1"/>
  <c r="Q927" i="1"/>
  <c r="Q928" i="1"/>
  <c r="Q929" i="1"/>
  <c r="Q930" i="1"/>
  <c r="Q931" i="1"/>
  <c r="Q932" i="1"/>
  <c r="Q933" i="1"/>
  <c r="Q934" i="1"/>
  <c r="Q935" i="1"/>
  <c r="Q936" i="1"/>
  <c r="Q937" i="1"/>
  <c r="Q938" i="1"/>
  <c r="Q939" i="1"/>
  <c r="Q940" i="1"/>
  <c r="Q941" i="1"/>
  <c r="Q942" i="1"/>
  <c r="Q943" i="1"/>
  <c r="Q944" i="1"/>
  <c r="Q945" i="1"/>
  <c r="Q946" i="1"/>
  <c r="Q947" i="1"/>
  <c r="Q948" i="1"/>
  <c r="Q949" i="1"/>
  <c r="Q950" i="1"/>
  <c r="Q951" i="1"/>
  <c r="Q952" i="1"/>
  <c r="Q953" i="1"/>
  <c r="Q954" i="1"/>
  <c r="Q955" i="1"/>
  <c r="Q956" i="1"/>
  <c r="Q957" i="1"/>
  <c r="Q958" i="1"/>
  <c r="Q959" i="1"/>
  <c r="Q960" i="1"/>
  <c r="Q961" i="1"/>
  <c r="Q962" i="1"/>
  <c r="Q963" i="1"/>
  <c r="Q964" i="1"/>
  <c r="Q965" i="1"/>
  <c r="Q966" i="1"/>
  <c r="Q967" i="1"/>
  <c r="Q968" i="1"/>
  <c r="Q969" i="1"/>
  <c r="Q970" i="1"/>
  <c r="Q971" i="1"/>
  <c r="Q972" i="1"/>
  <c r="Q973" i="1"/>
  <c r="Q974" i="1"/>
  <c r="Q975" i="1"/>
  <c r="Q976" i="1"/>
  <c r="Q977" i="1"/>
  <c r="Q978" i="1"/>
  <c r="Q979" i="1"/>
  <c r="Q980" i="1"/>
  <c r="Q981" i="1"/>
  <c r="Q982" i="1"/>
  <c r="Q983" i="1"/>
  <c r="Q984" i="1"/>
  <c r="Q985" i="1"/>
  <c r="Q986" i="1"/>
  <c r="Q987" i="1"/>
  <c r="Q988" i="1"/>
  <c r="Q989" i="1"/>
  <c r="Q990" i="1"/>
  <c r="Q991" i="1"/>
  <c r="Q992" i="1"/>
  <c r="Q993" i="1"/>
  <c r="Q994" i="1"/>
  <c r="Q995" i="1"/>
  <c r="Q996" i="1"/>
  <c r="Q997" i="1"/>
  <c r="Q998" i="1"/>
  <c r="Q999" i="1"/>
  <c r="Q1000" i="1"/>
  <c r="Q1001" i="1"/>
  <c r="Q1002" i="1"/>
  <c r="Q1003" i="1"/>
  <c r="Q1004" i="1"/>
  <c r="Q1005" i="1"/>
  <c r="Q1006" i="1"/>
  <c r="Q1007" i="1"/>
  <c r="Q1008" i="1"/>
  <c r="Q1009" i="1"/>
  <c r="Q1010" i="1"/>
  <c r="Q1011" i="1"/>
  <c r="Q1012" i="1"/>
  <c r="Q1013" i="1"/>
  <c r="Q1014" i="1"/>
  <c r="Q1015" i="1"/>
  <c r="Q1016" i="1"/>
  <c r="Q1017" i="1"/>
  <c r="Q1018" i="1"/>
  <c r="Q1019" i="1"/>
  <c r="Q1020" i="1"/>
  <c r="Q1021" i="1"/>
  <c r="Q1022" i="1"/>
  <c r="Q1023" i="1"/>
  <c r="Q1024" i="1"/>
  <c r="Q1025" i="1"/>
  <c r="Q1026" i="1"/>
  <c r="Q1027" i="1"/>
  <c r="Q1028" i="1"/>
  <c r="Q1029" i="1"/>
  <c r="Q1030" i="1"/>
  <c r="Q1031" i="1"/>
  <c r="Q1032" i="1"/>
  <c r="Q1033" i="1"/>
  <c r="Q1034" i="1"/>
  <c r="Q1035" i="1"/>
  <c r="Q1036" i="1"/>
  <c r="Q1037" i="1"/>
  <c r="Q1038" i="1"/>
  <c r="Q1039" i="1"/>
  <c r="Q1040" i="1"/>
  <c r="Q1041" i="1"/>
  <c r="Q1042" i="1"/>
  <c r="Q1043" i="1"/>
  <c r="Q1044" i="1"/>
  <c r="Q1045" i="1"/>
  <c r="Q1046" i="1"/>
  <c r="Q1047" i="1"/>
  <c r="Q1048" i="1"/>
  <c r="Q1049" i="1"/>
  <c r="Q1050" i="1"/>
  <c r="Q1051" i="1"/>
  <c r="Q1052" i="1"/>
  <c r="Q1053" i="1"/>
  <c r="Q1054" i="1"/>
  <c r="Q1055" i="1"/>
  <c r="Q1056" i="1"/>
  <c r="Q1057" i="1"/>
  <c r="Q1058" i="1"/>
  <c r="Q1059" i="1"/>
  <c r="Q1060" i="1"/>
  <c r="Q1061" i="1"/>
  <c r="Q1062" i="1"/>
  <c r="Q1063" i="1"/>
  <c r="Q1064" i="1"/>
  <c r="Q1065" i="1"/>
  <c r="Q1066" i="1"/>
  <c r="Q1067" i="1"/>
  <c r="Q1068" i="1"/>
  <c r="Q1069" i="1"/>
  <c r="Q1070" i="1"/>
  <c r="Q1071" i="1"/>
  <c r="Q1072" i="1"/>
  <c r="Q1073" i="1"/>
  <c r="Q1074" i="1"/>
  <c r="Q1075" i="1"/>
  <c r="Q1076" i="1"/>
  <c r="Q1077" i="1"/>
  <c r="Q1078" i="1"/>
  <c r="Q1079" i="1"/>
  <c r="Q1080" i="1"/>
  <c r="Q1081" i="1"/>
  <c r="Q1082" i="1"/>
  <c r="Q1083" i="1"/>
  <c r="Q1084" i="1"/>
  <c r="Q1085" i="1"/>
  <c r="Q1086" i="1"/>
  <c r="Q1087" i="1"/>
  <c r="Q1088" i="1"/>
  <c r="Q1089" i="1"/>
  <c r="Q1090" i="1"/>
  <c r="Q1091" i="1"/>
  <c r="Q1092" i="1"/>
  <c r="Q1093" i="1"/>
  <c r="Q1094" i="1"/>
  <c r="Q1095" i="1"/>
  <c r="Q1096" i="1"/>
  <c r="Q1097" i="1"/>
  <c r="Q1098" i="1"/>
  <c r="Q1099" i="1"/>
  <c r="Q1100" i="1"/>
  <c r="Q1101" i="1"/>
  <c r="Q1102" i="1"/>
  <c r="Q1103" i="1"/>
  <c r="Q1104" i="1"/>
  <c r="Q1105" i="1"/>
  <c r="Q1106" i="1"/>
  <c r="Q1107" i="1"/>
  <c r="Q1108" i="1"/>
  <c r="Q1109" i="1"/>
  <c r="Q1110" i="1"/>
  <c r="Q1111" i="1"/>
  <c r="Q1112" i="1"/>
  <c r="Q1113" i="1"/>
  <c r="Q1114" i="1"/>
  <c r="Q1115" i="1"/>
  <c r="Q1116" i="1"/>
  <c r="Q1117" i="1"/>
  <c r="Q1118" i="1"/>
  <c r="Q1119" i="1"/>
  <c r="Q1120" i="1"/>
  <c r="Q1121" i="1"/>
  <c r="Q1122" i="1"/>
  <c r="Q1123" i="1"/>
  <c r="Q1124" i="1"/>
  <c r="Q1125" i="1"/>
  <c r="Q1126" i="1"/>
  <c r="Q1127" i="1"/>
  <c r="Q1128" i="1"/>
  <c r="Q1129" i="1"/>
  <c r="Q1130" i="1"/>
  <c r="Q1131" i="1"/>
  <c r="Q1132" i="1"/>
  <c r="Q1133" i="1"/>
  <c r="Q1134" i="1"/>
  <c r="Q1135" i="1"/>
  <c r="Q1136" i="1"/>
  <c r="Q1137" i="1"/>
  <c r="Q1138" i="1"/>
  <c r="Q1139" i="1"/>
  <c r="Q1140" i="1"/>
  <c r="Q1141" i="1"/>
  <c r="Q1142" i="1"/>
  <c r="Q1143" i="1"/>
  <c r="Q1144" i="1"/>
  <c r="Q1145" i="1"/>
  <c r="Q1146" i="1"/>
  <c r="Q1147" i="1"/>
  <c r="Q1148" i="1"/>
  <c r="Q1149" i="1"/>
  <c r="Q1150" i="1"/>
  <c r="Q1151" i="1"/>
  <c r="Q1152" i="1"/>
  <c r="Q1153" i="1"/>
  <c r="Q1154" i="1"/>
  <c r="Q1155" i="1"/>
  <c r="Q1156" i="1"/>
  <c r="Q1157" i="1"/>
  <c r="Q1158" i="1"/>
  <c r="Q1159" i="1"/>
  <c r="Q1160" i="1"/>
  <c r="Q1161" i="1"/>
  <c r="Q1162" i="1"/>
  <c r="Q1163" i="1"/>
  <c r="Q1164" i="1"/>
  <c r="Q1165" i="1"/>
  <c r="Q1166" i="1"/>
  <c r="Q1167" i="1"/>
  <c r="Q1168" i="1"/>
  <c r="Q1169" i="1"/>
  <c r="Q1170" i="1"/>
  <c r="Q1171" i="1"/>
  <c r="Q1172" i="1"/>
  <c r="Q1173" i="1"/>
  <c r="Q1174" i="1"/>
  <c r="Q1175" i="1"/>
  <c r="Q1176" i="1"/>
  <c r="Q1177" i="1"/>
  <c r="Q1178" i="1"/>
  <c r="Q1179" i="1"/>
  <c r="Q1180" i="1"/>
  <c r="Q1181" i="1"/>
  <c r="Q1182" i="1"/>
  <c r="Q1183" i="1"/>
  <c r="Q1184" i="1"/>
  <c r="Q1185" i="1"/>
  <c r="Q1186" i="1"/>
  <c r="Q1187" i="1"/>
  <c r="Q1188" i="1"/>
  <c r="Q1189" i="1"/>
  <c r="Q1190" i="1"/>
  <c r="Q1191" i="1"/>
  <c r="Q1192" i="1"/>
  <c r="Q1193" i="1"/>
  <c r="Q1194" i="1"/>
  <c r="Q1195" i="1"/>
  <c r="Q1196" i="1"/>
  <c r="Q1197" i="1"/>
  <c r="Q1198" i="1"/>
  <c r="Q1199" i="1"/>
  <c r="Q1200" i="1"/>
  <c r="Q1201" i="1"/>
  <c r="Q1202" i="1"/>
  <c r="Q1203" i="1"/>
  <c r="Q1204" i="1"/>
  <c r="Q1205" i="1"/>
  <c r="Q1206" i="1"/>
  <c r="Q1207" i="1"/>
  <c r="Q1208" i="1"/>
  <c r="Q1209" i="1"/>
  <c r="Q1210" i="1"/>
  <c r="Q1211" i="1"/>
  <c r="Q1212" i="1"/>
  <c r="Q1213" i="1"/>
  <c r="Q1214" i="1"/>
  <c r="Q1215" i="1"/>
  <c r="Q1216" i="1"/>
  <c r="Q1217" i="1"/>
  <c r="Q1218" i="1"/>
  <c r="Q1219" i="1"/>
  <c r="Q1220" i="1"/>
  <c r="Q1221" i="1"/>
  <c r="Q1222" i="1"/>
  <c r="Q1223" i="1"/>
  <c r="Q1224" i="1"/>
  <c r="Q1225" i="1"/>
  <c r="Q1226" i="1"/>
  <c r="Q1227" i="1"/>
  <c r="Q1228" i="1"/>
  <c r="Q1229" i="1"/>
  <c r="Q1230" i="1"/>
  <c r="Q1231" i="1"/>
  <c r="Q1232" i="1"/>
  <c r="Q1233" i="1"/>
  <c r="Q1234" i="1"/>
  <c r="Q1235" i="1"/>
  <c r="Q1236" i="1"/>
  <c r="Q1237" i="1"/>
  <c r="Q1238" i="1"/>
  <c r="Q1239" i="1"/>
  <c r="Q1240" i="1"/>
  <c r="Q1241" i="1"/>
  <c r="Q1242" i="1"/>
  <c r="Q1243" i="1"/>
  <c r="Q1244" i="1"/>
  <c r="Q1245" i="1"/>
  <c r="Q1246" i="1"/>
  <c r="Q1247" i="1"/>
  <c r="Q1248" i="1"/>
  <c r="Q1249" i="1"/>
  <c r="Q1250" i="1"/>
  <c r="Q1251" i="1"/>
  <c r="Q1252" i="1"/>
  <c r="Q1253" i="1"/>
  <c r="Q1254" i="1"/>
  <c r="Q1255" i="1"/>
  <c r="Q1256" i="1"/>
  <c r="Q1257" i="1"/>
  <c r="Q1258" i="1"/>
  <c r="Q1259" i="1"/>
  <c r="Q1260" i="1"/>
  <c r="Q1261" i="1"/>
  <c r="Q1262" i="1"/>
  <c r="Q1263" i="1"/>
  <c r="Q1264" i="1"/>
  <c r="Q1265" i="1"/>
  <c r="Q1266" i="1"/>
  <c r="Q1267" i="1"/>
  <c r="Q1268" i="1"/>
  <c r="Q1269" i="1"/>
  <c r="Q1270" i="1"/>
  <c r="Q1271" i="1"/>
  <c r="Q1272" i="1"/>
  <c r="Q1273" i="1"/>
  <c r="Q1274" i="1"/>
  <c r="Q1275" i="1"/>
  <c r="Q1276" i="1"/>
  <c r="Q1277" i="1"/>
  <c r="Q1278" i="1"/>
  <c r="Q1279" i="1"/>
  <c r="Q1280" i="1"/>
  <c r="Q1281" i="1"/>
  <c r="Q1282" i="1"/>
  <c r="Q1283" i="1"/>
  <c r="Q1284" i="1"/>
  <c r="Q1285" i="1"/>
  <c r="Q1286" i="1"/>
  <c r="Q1287" i="1"/>
  <c r="Q1288" i="1"/>
  <c r="Q1289" i="1"/>
  <c r="Q1290" i="1"/>
  <c r="Q1291" i="1"/>
  <c r="Q1292" i="1"/>
  <c r="Q1293" i="1"/>
  <c r="Q1294" i="1"/>
  <c r="Q1295" i="1"/>
  <c r="Q1296" i="1"/>
  <c r="Q1297" i="1"/>
  <c r="Q1298" i="1"/>
  <c r="Q1299" i="1"/>
  <c r="Q1300" i="1"/>
  <c r="Q1301" i="1"/>
  <c r="Q1302" i="1"/>
  <c r="Q1303" i="1"/>
  <c r="Q1304" i="1"/>
  <c r="Q1305" i="1"/>
  <c r="Q1306" i="1"/>
  <c r="Q1307" i="1"/>
  <c r="Q1308" i="1"/>
  <c r="Q1309" i="1"/>
  <c r="Q1310" i="1"/>
  <c r="Q1311" i="1"/>
  <c r="Q1312" i="1"/>
  <c r="Q1313" i="1"/>
  <c r="Q1314" i="1"/>
  <c r="Q1315" i="1"/>
  <c r="Q1316" i="1"/>
  <c r="Q1317" i="1"/>
  <c r="Q1318" i="1"/>
  <c r="Q1319" i="1"/>
  <c r="Q1320" i="1"/>
  <c r="Q1321" i="1"/>
  <c r="Q1322" i="1"/>
  <c r="Q1323" i="1"/>
  <c r="Q1324" i="1"/>
  <c r="Q1325" i="1"/>
  <c r="Q1326" i="1"/>
  <c r="Q1327" i="1"/>
  <c r="Q1328" i="1"/>
  <c r="Q1329" i="1"/>
  <c r="Q1330" i="1"/>
  <c r="Q1331" i="1"/>
  <c r="Q1332" i="1"/>
  <c r="Q1333" i="1"/>
  <c r="Q1334" i="1"/>
  <c r="Q1335" i="1"/>
  <c r="Q1336" i="1"/>
  <c r="Q1337" i="1"/>
  <c r="Q1338" i="1"/>
  <c r="Q1339" i="1"/>
  <c r="Q1340" i="1"/>
  <c r="Q1341" i="1"/>
  <c r="Q1342" i="1"/>
  <c r="Q1343" i="1"/>
  <c r="Q1344" i="1"/>
  <c r="Q1345" i="1"/>
  <c r="Q1346" i="1"/>
  <c r="Q1347" i="1"/>
  <c r="Q1348" i="1"/>
  <c r="Q1349" i="1"/>
  <c r="Q1350" i="1"/>
  <c r="Q1351" i="1"/>
  <c r="Q1352" i="1"/>
  <c r="Q1353" i="1"/>
  <c r="Q1354" i="1"/>
  <c r="Q1355" i="1"/>
  <c r="Q1356" i="1"/>
  <c r="Q1357" i="1"/>
  <c r="Q1358" i="1"/>
  <c r="Q1359" i="1"/>
  <c r="Q1360" i="1"/>
  <c r="Q1361" i="1"/>
  <c r="Q1362" i="1"/>
  <c r="Q1363" i="1"/>
  <c r="Q1364" i="1"/>
  <c r="Q1365" i="1"/>
  <c r="Q1366" i="1"/>
  <c r="Q1367" i="1"/>
  <c r="Q1368" i="1"/>
  <c r="Q1369" i="1"/>
  <c r="Q1370" i="1"/>
  <c r="Q1371" i="1"/>
  <c r="Q1372" i="1"/>
  <c r="Q1373" i="1"/>
  <c r="Q1374" i="1"/>
  <c r="Q1375" i="1"/>
  <c r="Q1376" i="1"/>
  <c r="Q1377" i="1"/>
  <c r="Q1378" i="1"/>
  <c r="Q1379" i="1"/>
  <c r="Q1380" i="1"/>
  <c r="Q1381" i="1"/>
  <c r="Q1382" i="1"/>
  <c r="Q1383" i="1"/>
  <c r="Q1384" i="1"/>
  <c r="Q1385" i="1"/>
  <c r="Q1386" i="1"/>
  <c r="Q1387" i="1"/>
  <c r="Q1388" i="1"/>
  <c r="Q1389" i="1"/>
  <c r="Q1390" i="1"/>
  <c r="Q1391" i="1"/>
  <c r="Q1392" i="1"/>
  <c r="Q1393" i="1"/>
  <c r="Q1394" i="1"/>
  <c r="Q1395" i="1"/>
  <c r="Q1396" i="1"/>
  <c r="Q1397" i="1"/>
  <c r="Q1398" i="1"/>
  <c r="Q1399" i="1"/>
  <c r="Q1400" i="1"/>
  <c r="Q1401" i="1"/>
  <c r="Q1402" i="1"/>
  <c r="Q1403" i="1"/>
  <c r="Q1404" i="1"/>
  <c r="Q1405" i="1"/>
  <c r="Q1406" i="1"/>
  <c r="Q1407" i="1"/>
  <c r="Q1408" i="1"/>
  <c r="Q1409" i="1"/>
  <c r="Q1410" i="1"/>
  <c r="Q1411" i="1"/>
  <c r="Q1412" i="1"/>
  <c r="Q1413" i="1"/>
  <c r="Q1414" i="1"/>
  <c r="Q1415" i="1"/>
  <c r="Q1416" i="1"/>
  <c r="Q1417" i="1"/>
  <c r="Q1418" i="1"/>
  <c r="Q1419" i="1"/>
  <c r="Q1420" i="1"/>
  <c r="Q1421" i="1"/>
  <c r="Q1422" i="1"/>
  <c r="Q1423" i="1"/>
  <c r="Q1424" i="1"/>
  <c r="Q1425" i="1"/>
  <c r="Q1426" i="1"/>
  <c r="Q1427" i="1"/>
  <c r="Q1428" i="1"/>
  <c r="Q1429" i="1"/>
  <c r="Q1430" i="1"/>
  <c r="Q1431" i="1"/>
  <c r="Q1432" i="1"/>
  <c r="Q1433" i="1"/>
  <c r="Q1434" i="1"/>
  <c r="Q1435" i="1"/>
  <c r="Q1436" i="1"/>
  <c r="Q1437" i="1"/>
  <c r="Q1438" i="1"/>
  <c r="Q1439" i="1"/>
  <c r="Q1440" i="1"/>
  <c r="Q1441" i="1"/>
  <c r="Q1442" i="1"/>
  <c r="Q1443" i="1"/>
  <c r="Q1444" i="1"/>
  <c r="Q1445" i="1"/>
  <c r="Q1446" i="1"/>
  <c r="Q1447" i="1"/>
  <c r="Q1448" i="1"/>
  <c r="Q1449" i="1"/>
  <c r="Q1450" i="1"/>
  <c r="Q1451" i="1"/>
  <c r="Q1452" i="1"/>
  <c r="Q1453" i="1"/>
  <c r="Q1454" i="1"/>
  <c r="Q1455" i="1"/>
  <c r="Q1456" i="1"/>
  <c r="Q1457" i="1"/>
  <c r="Q1458" i="1"/>
  <c r="Q1459" i="1"/>
  <c r="Q1460" i="1"/>
  <c r="Q1461" i="1"/>
  <c r="Q1462" i="1"/>
  <c r="Q1463" i="1"/>
  <c r="Q1464" i="1"/>
  <c r="Q1465" i="1"/>
  <c r="Q1466" i="1"/>
  <c r="Q1467" i="1"/>
  <c r="Q1468" i="1"/>
  <c r="Q1469" i="1"/>
  <c r="Q1470" i="1"/>
  <c r="Q1471" i="1"/>
  <c r="Q1472" i="1"/>
  <c r="Q1473" i="1"/>
  <c r="Q1474" i="1"/>
  <c r="Q1475" i="1"/>
  <c r="Q1476" i="1"/>
  <c r="Q1477" i="1"/>
  <c r="Q1478" i="1"/>
  <c r="Q1479" i="1"/>
  <c r="Q1480" i="1"/>
  <c r="Q1481" i="1"/>
  <c r="Q1482" i="1"/>
  <c r="Q1483" i="1"/>
  <c r="Q1484" i="1"/>
  <c r="Q1485" i="1"/>
  <c r="Q1486" i="1"/>
  <c r="Q1487" i="1"/>
  <c r="Q1488" i="1"/>
  <c r="Q1489" i="1"/>
  <c r="Q1490" i="1"/>
  <c r="Q1491" i="1"/>
  <c r="Q1492" i="1"/>
  <c r="Q1493" i="1"/>
  <c r="Q1494" i="1"/>
  <c r="Q1495" i="1"/>
  <c r="Q1496" i="1"/>
  <c r="Q1497" i="1"/>
  <c r="Q1498" i="1"/>
  <c r="Q1499" i="1"/>
  <c r="Q1500" i="1"/>
  <c r="Q1501" i="1"/>
  <c r="Q1502" i="1"/>
  <c r="Q1503" i="1"/>
  <c r="Q1504" i="1"/>
  <c r="Q1505" i="1"/>
  <c r="Q1506" i="1"/>
  <c r="Q1507" i="1"/>
  <c r="Q1508" i="1"/>
  <c r="Q1509" i="1"/>
  <c r="Q1510" i="1"/>
  <c r="Q1511" i="1"/>
  <c r="Q1512" i="1"/>
  <c r="Q1513" i="1"/>
  <c r="Q1514" i="1"/>
  <c r="Q1515" i="1"/>
  <c r="Q1516" i="1"/>
  <c r="Q1517" i="1"/>
  <c r="Q1518" i="1"/>
  <c r="Q1519" i="1"/>
  <c r="Q1520" i="1"/>
  <c r="Q1521" i="1"/>
  <c r="Q1522" i="1"/>
  <c r="Q1523" i="1"/>
  <c r="Q1524" i="1"/>
  <c r="Q1525" i="1"/>
  <c r="Q1526" i="1"/>
  <c r="Q1527" i="1"/>
  <c r="Q1528" i="1"/>
  <c r="Q1529" i="1"/>
  <c r="Q1530" i="1"/>
  <c r="Q1531" i="1"/>
  <c r="Q1532" i="1"/>
  <c r="Q1533" i="1"/>
  <c r="Q1534" i="1"/>
  <c r="Q1535" i="1"/>
  <c r="Q1536" i="1"/>
  <c r="Q1537" i="1"/>
  <c r="Q1538" i="1"/>
  <c r="Q1539" i="1"/>
  <c r="Q1540" i="1"/>
  <c r="Q1541" i="1"/>
  <c r="Q1542" i="1"/>
  <c r="Q1543" i="1"/>
  <c r="Q1544" i="1"/>
  <c r="Q1545" i="1"/>
  <c r="Q1546" i="1"/>
  <c r="Q1547" i="1"/>
  <c r="Q1548" i="1"/>
  <c r="Q1549" i="1"/>
  <c r="Q1550" i="1"/>
  <c r="Q1551" i="1"/>
  <c r="Q1552" i="1"/>
  <c r="Q1553" i="1"/>
  <c r="Q1554" i="1"/>
  <c r="Q1555" i="1"/>
  <c r="Q1556" i="1"/>
  <c r="Q1557" i="1"/>
  <c r="Q1558" i="1"/>
  <c r="Q1559" i="1"/>
  <c r="Q1560" i="1"/>
  <c r="Q1561" i="1"/>
  <c r="Q1562" i="1"/>
  <c r="Q1563" i="1"/>
  <c r="Q1564" i="1"/>
  <c r="Q1565" i="1"/>
  <c r="Q1566" i="1"/>
  <c r="Q1567" i="1"/>
  <c r="Q1568" i="1"/>
  <c r="Q1569" i="1"/>
  <c r="Q1570" i="1"/>
  <c r="Q1571" i="1"/>
  <c r="Q1572" i="1"/>
  <c r="Q1573" i="1"/>
  <c r="Q1574" i="1"/>
  <c r="Q1575" i="1"/>
  <c r="Q1576" i="1"/>
  <c r="Q1577" i="1"/>
  <c r="Q1578" i="1"/>
  <c r="Q1579" i="1"/>
  <c r="Q1580" i="1"/>
  <c r="Q1581" i="1"/>
  <c r="Q1582" i="1"/>
  <c r="Q1583" i="1"/>
  <c r="Q1584" i="1"/>
  <c r="Q1585" i="1"/>
  <c r="Q1586" i="1"/>
  <c r="Q1587" i="1"/>
  <c r="Q1588" i="1"/>
  <c r="Q1589" i="1"/>
  <c r="Q1590" i="1"/>
  <c r="Q1591" i="1"/>
  <c r="Q1592" i="1"/>
  <c r="Q1593" i="1"/>
  <c r="Q1594" i="1"/>
  <c r="Q1595" i="1"/>
  <c r="Q1596" i="1"/>
  <c r="Q1597" i="1"/>
  <c r="Q1598" i="1"/>
  <c r="Q1599" i="1"/>
  <c r="Q1600" i="1"/>
  <c r="Q1601" i="1"/>
  <c r="Q1602" i="1"/>
  <c r="Q1603" i="1"/>
  <c r="Q1604" i="1"/>
  <c r="Q1605" i="1"/>
  <c r="Q1606" i="1"/>
  <c r="Q1607" i="1"/>
  <c r="Q1608" i="1"/>
  <c r="Q1609" i="1"/>
  <c r="Q1610" i="1"/>
  <c r="Q1611" i="1"/>
  <c r="Q1612" i="1"/>
  <c r="Q1613" i="1"/>
  <c r="Q1614" i="1"/>
  <c r="Q1615" i="1"/>
  <c r="Q1616" i="1"/>
  <c r="Q1617" i="1"/>
  <c r="Q1618" i="1"/>
  <c r="Q1619" i="1"/>
  <c r="Q1620" i="1"/>
  <c r="Q1621" i="1"/>
  <c r="Q1622" i="1"/>
  <c r="Q1623" i="1"/>
  <c r="Q1624" i="1"/>
  <c r="Q1625" i="1"/>
  <c r="Q1626" i="1"/>
  <c r="Q1627" i="1"/>
  <c r="Q1628" i="1"/>
  <c r="Q1629" i="1"/>
  <c r="Q1630" i="1"/>
  <c r="Q1631" i="1"/>
  <c r="Q1632" i="1"/>
  <c r="Q1633" i="1"/>
  <c r="Q1634" i="1"/>
  <c r="Q1635" i="1"/>
  <c r="Q1636" i="1"/>
  <c r="Q1637" i="1"/>
  <c r="Q1638" i="1"/>
  <c r="Q1639" i="1"/>
  <c r="Q1640" i="1"/>
  <c r="Q1641" i="1"/>
  <c r="Q1642" i="1"/>
  <c r="Q1643" i="1"/>
  <c r="Q1644" i="1"/>
  <c r="Q1645" i="1"/>
  <c r="Q1646" i="1"/>
  <c r="Q1647" i="1"/>
  <c r="Q1648" i="1"/>
  <c r="Q1649" i="1"/>
  <c r="Q1650" i="1"/>
  <c r="Q1651" i="1"/>
  <c r="Q1652" i="1"/>
  <c r="Q1653" i="1"/>
  <c r="Q1654" i="1"/>
  <c r="Q1655" i="1"/>
  <c r="Q1656" i="1"/>
  <c r="Q1657" i="1"/>
  <c r="Q1658" i="1"/>
  <c r="Q1659" i="1"/>
  <c r="Q1660" i="1"/>
  <c r="Q1661" i="1"/>
  <c r="Q1662" i="1"/>
  <c r="Q1663" i="1"/>
  <c r="Q1664" i="1"/>
  <c r="Q1665" i="1"/>
  <c r="Q1666" i="1"/>
  <c r="Q1667" i="1"/>
  <c r="Q1668" i="1"/>
  <c r="Q1669" i="1"/>
  <c r="Q1670" i="1"/>
  <c r="Q1671" i="1"/>
  <c r="Q1672" i="1"/>
  <c r="Q1673" i="1"/>
  <c r="Q1674" i="1"/>
  <c r="Q1675" i="1"/>
  <c r="Q1676" i="1"/>
  <c r="Q1677" i="1"/>
  <c r="Q1678" i="1"/>
  <c r="Q1679" i="1"/>
  <c r="Q1680" i="1"/>
  <c r="Q1681" i="1"/>
  <c r="Q1682" i="1"/>
  <c r="Q1683" i="1"/>
  <c r="Q1684" i="1"/>
  <c r="Q1685" i="1"/>
  <c r="Q1686" i="1"/>
  <c r="Q1687" i="1"/>
  <c r="Q1688" i="1"/>
  <c r="Q1689" i="1"/>
  <c r="Q1690" i="1"/>
  <c r="Q1691" i="1"/>
  <c r="Q1692" i="1"/>
  <c r="Q1693" i="1"/>
  <c r="Q1694" i="1"/>
  <c r="Q1695" i="1"/>
  <c r="Q1696" i="1"/>
  <c r="Q1697" i="1"/>
  <c r="Q1698" i="1"/>
  <c r="Q1699" i="1"/>
  <c r="Q1700" i="1"/>
  <c r="Q1701" i="1"/>
  <c r="Q1702" i="1"/>
  <c r="Q1703" i="1"/>
  <c r="Q1704" i="1"/>
  <c r="Q1705" i="1"/>
  <c r="Q1706" i="1"/>
  <c r="Q1707" i="1"/>
  <c r="Q1708" i="1"/>
  <c r="Q1709" i="1"/>
  <c r="Q1710" i="1"/>
  <c r="Q1711" i="1"/>
  <c r="Q1712" i="1"/>
  <c r="Q1713" i="1"/>
  <c r="Q1714" i="1"/>
  <c r="Q1715" i="1"/>
  <c r="Q1716" i="1"/>
  <c r="Q1717" i="1"/>
  <c r="Q1718" i="1"/>
  <c r="Q1719" i="1"/>
  <c r="Q1720" i="1"/>
  <c r="Q1721" i="1"/>
  <c r="Q1722" i="1"/>
  <c r="Q1723" i="1"/>
  <c r="Q1724" i="1"/>
  <c r="Q1725" i="1"/>
  <c r="Q1726" i="1"/>
  <c r="Q1727" i="1"/>
  <c r="Q1728" i="1"/>
  <c r="Q1729" i="1"/>
  <c r="Q1730" i="1"/>
  <c r="Q1731" i="1"/>
  <c r="Q1732" i="1"/>
  <c r="Q1733" i="1"/>
  <c r="Q1734" i="1"/>
  <c r="Q1735" i="1"/>
  <c r="Q1736" i="1"/>
  <c r="Q1737" i="1"/>
  <c r="Q1738" i="1"/>
  <c r="Q1739" i="1"/>
  <c r="Q1740" i="1"/>
  <c r="Q1741" i="1"/>
  <c r="Q1742" i="1"/>
  <c r="Q1743" i="1"/>
  <c r="Q1744" i="1"/>
  <c r="Q1745" i="1"/>
  <c r="Q1746" i="1"/>
  <c r="Q1747" i="1"/>
  <c r="Q1748" i="1"/>
  <c r="Q1749" i="1"/>
  <c r="Q1750" i="1"/>
  <c r="Q1751" i="1"/>
  <c r="Q1752" i="1"/>
  <c r="Q1753" i="1"/>
  <c r="Q1754" i="1"/>
  <c r="Q1755" i="1"/>
  <c r="Q1756" i="1"/>
  <c r="Q1757" i="1"/>
  <c r="Q1758" i="1"/>
  <c r="Q1759" i="1"/>
  <c r="Q1760" i="1"/>
  <c r="Q1761" i="1"/>
  <c r="Q1762" i="1"/>
  <c r="Q1763" i="1"/>
  <c r="Q1764" i="1"/>
  <c r="Q1765" i="1"/>
  <c r="Q1766" i="1"/>
  <c r="Q1767" i="1"/>
  <c r="Q1768" i="1"/>
  <c r="Q1769" i="1"/>
  <c r="Q1770" i="1"/>
  <c r="Q1771" i="1"/>
  <c r="Q1772" i="1"/>
  <c r="Q1773" i="1"/>
  <c r="Q1774" i="1"/>
  <c r="Q1775" i="1"/>
  <c r="Q1776" i="1"/>
  <c r="Q1777" i="1"/>
  <c r="Q1778" i="1"/>
  <c r="Q1779" i="1"/>
  <c r="Q1780" i="1"/>
  <c r="Q1781" i="1"/>
  <c r="Q1782" i="1"/>
  <c r="Q1783" i="1"/>
  <c r="Q1784" i="1"/>
  <c r="Q1785" i="1"/>
  <c r="Q1786" i="1"/>
  <c r="Q1787" i="1"/>
  <c r="Q1788" i="1"/>
  <c r="Q1789" i="1"/>
  <c r="Q1790" i="1"/>
  <c r="Q1791" i="1"/>
  <c r="Q1792" i="1"/>
  <c r="Q1793" i="1"/>
  <c r="Q1794" i="1"/>
  <c r="Q1795" i="1"/>
  <c r="Q1796" i="1"/>
  <c r="Q1797" i="1"/>
  <c r="Q1798" i="1"/>
  <c r="Q1799" i="1"/>
  <c r="Q1800" i="1"/>
  <c r="Q1801" i="1"/>
  <c r="Q1802" i="1"/>
  <c r="Q1803" i="1"/>
  <c r="Q1804" i="1"/>
  <c r="Q1805" i="1"/>
  <c r="Q1806" i="1"/>
  <c r="Q1807" i="1"/>
  <c r="Q1808" i="1"/>
  <c r="Q1809" i="1"/>
  <c r="Q1810" i="1"/>
  <c r="Q1811" i="1"/>
  <c r="Q1812" i="1"/>
  <c r="Q1813" i="1"/>
  <c r="Q1814" i="1"/>
  <c r="Q1815" i="1"/>
  <c r="Q1816" i="1"/>
  <c r="Q1817" i="1"/>
  <c r="Q1818" i="1"/>
  <c r="Q1819" i="1"/>
  <c r="Q1820" i="1"/>
  <c r="Q1821" i="1"/>
  <c r="Q1822" i="1"/>
  <c r="Q1823" i="1"/>
  <c r="Q1824" i="1"/>
  <c r="Q1825" i="1"/>
  <c r="Q1826" i="1"/>
  <c r="Q1827" i="1"/>
  <c r="Q1828" i="1"/>
  <c r="Q1829" i="1"/>
  <c r="Q1830" i="1"/>
  <c r="Q1831" i="1"/>
  <c r="Q1832" i="1"/>
  <c r="Q1833" i="1"/>
  <c r="Q1834" i="1"/>
  <c r="Q1835" i="1"/>
  <c r="Q1836" i="1"/>
  <c r="Q1837" i="1"/>
  <c r="Q1838" i="1"/>
  <c r="Q1839" i="1"/>
  <c r="Q1840" i="1"/>
  <c r="Q1841" i="1"/>
  <c r="Q1842" i="1"/>
  <c r="Q1843" i="1"/>
  <c r="Q1844" i="1"/>
  <c r="Q1845" i="1"/>
  <c r="Q1846" i="1"/>
  <c r="Q1847" i="1"/>
  <c r="Q1848" i="1"/>
  <c r="Q1849" i="1"/>
  <c r="Q1850" i="1"/>
  <c r="Q1851" i="1"/>
  <c r="Q1852" i="1"/>
  <c r="Q1853" i="1"/>
  <c r="Q1854" i="1"/>
  <c r="Q1855" i="1"/>
  <c r="Q1856" i="1"/>
  <c r="Q1857" i="1"/>
  <c r="Q1858" i="1"/>
  <c r="Q1859" i="1"/>
  <c r="Q1860" i="1"/>
  <c r="Q1861" i="1"/>
  <c r="Q1862" i="1"/>
  <c r="Q1863" i="1"/>
  <c r="Q1864" i="1"/>
  <c r="Q1865" i="1"/>
  <c r="Q1866" i="1"/>
  <c r="Q1867" i="1"/>
  <c r="Q1868" i="1"/>
  <c r="Q1869" i="1"/>
  <c r="Q1870" i="1"/>
  <c r="Q1871" i="1"/>
  <c r="Q1872" i="1"/>
  <c r="Q1873" i="1"/>
  <c r="Q1874" i="1"/>
  <c r="Q1875" i="1"/>
  <c r="Q1876" i="1"/>
  <c r="Q1877" i="1"/>
  <c r="Q1878" i="1"/>
  <c r="Q1879" i="1"/>
  <c r="Q1880" i="1"/>
  <c r="Q1881" i="1"/>
  <c r="Q1882" i="1"/>
  <c r="Q1883" i="1"/>
  <c r="Q1884" i="1"/>
  <c r="Q1885" i="1"/>
  <c r="Q1886" i="1"/>
  <c r="Q1887" i="1"/>
  <c r="Q1888" i="1"/>
  <c r="Q1889" i="1"/>
  <c r="Q1890" i="1"/>
  <c r="Q1891" i="1"/>
  <c r="Q1892" i="1"/>
  <c r="Q1893" i="1"/>
  <c r="Q1894" i="1"/>
  <c r="Q1895" i="1"/>
  <c r="Q1896" i="1"/>
  <c r="Q1897" i="1"/>
  <c r="Q1898" i="1"/>
  <c r="Q1899" i="1"/>
  <c r="Q1900" i="1"/>
  <c r="Q1901" i="1"/>
  <c r="Q1902" i="1"/>
  <c r="Q1903" i="1"/>
  <c r="Q1904" i="1"/>
  <c r="Q1905" i="1"/>
  <c r="Q1906" i="1"/>
  <c r="Q1907" i="1"/>
  <c r="Q1908" i="1"/>
  <c r="Q1909" i="1"/>
  <c r="Q1910" i="1"/>
  <c r="Q1911" i="1"/>
  <c r="Q1912" i="1"/>
  <c r="Q1913" i="1"/>
  <c r="Q1914" i="1"/>
  <c r="Q1915" i="1"/>
  <c r="Q1916" i="1"/>
  <c r="Q1917" i="1"/>
  <c r="Q1918" i="1"/>
  <c r="Q1919" i="1"/>
  <c r="Q1920" i="1"/>
  <c r="Q1921" i="1"/>
  <c r="Q1922" i="1"/>
  <c r="Q1923" i="1"/>
  <c r="Q1924" i="1"/>
  <c r="Q1925" i="1"/>
  <c r="Q1926" i="1"/>
  <c r="Q1927" i="1"/>
  <c r="Q1928" i="1"/>
  <c r="Q1929" i="1"/>
  <c r="Q1930" i="1"/>
  <c r="Q1931" i="1"/>
  <c r="Q1932" i="1"/>
  <c r="Q1933" i="1"/>
  <c r="Q1934" i="1"/>
  <c r="Q1935" i="1"/>
  <c r="Q1936" i="1"/>
  <c r="Q1937" i="1"/>
  <c r="Q1938" i="1"/>
  <c r="Q1939" i="1"/>
  <c r="Q1940" i="1"/>
  <c r="Q1941" i="1"/>
  <c r="Q1942" i="1"/>
  <c r="Q1943" i="1"/>
  <c r="Q1944" i="1"/>
  <c r="Q1945" i="1"/>
  <c r="Q1946" i="1"/>
  <c r="Q1947" i="1"/>
  <c r="Q1948" i="1"/>
  <c r="Q1949" i="1"/>
  <c r="Q1950" i="1"/>
  <c r="Q1951" i="1"/>
  <c r="Q1952" i="1"/>
  <c r="Q1953" i="1"/>
  <c r="Q1954" i="1"/>
  <c r="Q1955" i="1"/>
  <c r="Q1956" i="1"/>
  <c r="Q1957" i="1"/>
  <c r="Q1958" i="1"/>
  <c r="Q1959" i="1"/>
  <c r="Q1960" i="1"/>
  <c r="Q1961" i="1"/>
  <c r="Q1962" i="1"/>
  <c r="Q1963" i="1"/>
  <c r="Q1964" i="1"/>
  <c r="Q1965" i="1"/>
  <c r="Q1966" i="1"/>
  <c r="Q1967" i="1"/>
  <c r="R2" i="1"/>
  <c r="T2" i="1" s="1"/>
  <c r="R3" i="1"/>
  <c r="T3" i="1" s="1"/>
  <c r="R4" i="1"/>
  <c r="R5" i="1"/>
  <c r="R6" i="1"/>
  <c r="T6" i="1" s="1"/>
  <c r="R7" i="1"/>
  <c r="T7" i="1" s="1"/>
  <c r="R8" i="1"/>
  <c r="T8" i="1" s="1"/>
  <c r="R9" i="1"/>
  <c r="T9" i="1" s="1"/>
  <c r="R10" i="1"/>
  <c r="T10" i="1" s="1"/>
  <c r="R11" i="1"/>
  <c r="T11" i="1" s="1"/>
  <c r="R12" i="1"/>
  <c r="T12" i="1" s="1"/>
  <c r="R13" i="1"/>
  <c r="T13" i="1" s="1"/>
  <c r="R14" i="1"/>
  <c r="T14" i="1" s="1"/>
  <c r="R15" i="1"/>
  <c r="T15" i="1" s="1"/>
  <c r="R16" i="1"/>
  <c r="T16" i="1" s="1"/>
  <c r="R17" i="1"/>
  <c r="T17" i="1" s="1"/>
  <c r="R18" i="1"/>
  <c r="T18" i="1" s="1"/>
  <c r="R19" i="1"/>
  <c r="T19" i="1" s="1"/>
  <c r="R20" i="1"/>
  <c r="T20" i="1" s="1"/>
  <c r="R21" i="1"/>
  <c r="T21" i="1" s="1"/>
  <c r="R22" i="1"/>
  <c r="T22" i="1" s="1"/>
  <c r="R23" i="1"/>
  <c r="T23" i="1" s="1"/>
  <c r="R24" i="1"/>
  <c r="T24" i="1" s="1"/>
  <c r="R25" i="1"/>
  <c r="T25" i="1" s="1"/>
  <c r="R26" i="1"/>
  <c r="T26" i="1" s="1"/>
  <c r="R27" i="1"/>
  <c r="T27" i="1" s="1"/>
  <c r="R28" i="1"/>
  <c r="T28" i="1" s="1"/>
  <c r="R29" i="1"/>
  <c r="T29" i="1" s="1"/>
  <c r="R30" i="1"/>
  <c r="T30" i="1" s="1"/>
  <c r="R31" i="1"/>
  <c r="T31" i="1" s="1"/>
  <c r="R32" i="1"/>
  <c r="T32" i="1" s="1"/>
  <c r="R33" i="1"/>
  <c r="T33" i="1" s="1"/>
  <c r="R34" i="1"/>
  <c r="T34" i="1" s="1"/>
  <c r="R35" i="1"/>
  <c r="T35" i="1" s="1"/>
  <c r="R36" i="1"/>
  <c r="T36" i="1" s="1"/>
  <c r="R37" i="1"/>
  <c r="T37" i="1" s="1"/>
  <c r="R38" i="1"/>
  <c r="T38" i="1" s="1"/>
  <c r="R39" i="1"/>
  <c r="T39" i="1" s="1"/>
  <c r="R40" i="1"/>
  <c r="T40" i="1" s="1"/>
  <c r="R41" i="1"/>
  <c r="T41" i="1" s="1"/>
  <c r="R42" i="1"/>
  <c r="T42" i="1" s="1"/>
  <c r="R43" i="1"/>
  <c r="T43" i="1" s="1"/>
  <c r="R44" i="1"/>
  <c r="T44" i="1" s="1"/>
  <c r="R45" i="1"/>
  <c r="T45" i="1" s="1"/>
  <c r="R46" i="1"/>
  <c r="T46" i="1" s="1"/>
  <c r="R47" i="1"/>
  <c r="T47" i="1" s="1"/>
  <c r="R48" i="1"/>
  <c r="T48" i="1" s="1"/>
  <c r="R49" i="1"/>
  <c r="T49" i="1" s="1"/>
  <c r="R50" i="1"/>
  <c r="T50" i="1" s="1"/>
  <c r="R51" i="1"/>
  <c r="T51" i="1" s="1"/>
  <c r="R52" i="1"/>
  <c r="T52" i="1" s="1"/>
  <c r="R53" i="1"/>
  <c r="T53" i="1" s="1"/>
  <c r="R54" i="1"/>
  <c r="T54" i="1" s="1"/>
  <c r="R55" i="1"/>
  <c r="T55" i="1" s="1"/>
  <c r="R56" i="1"/>
  <c r="T56" i="1" s="1"/>
  <c r="R57" i="1"/>
  <c r="T57" i="1" s="1"/>
  <c r="R58" i="1"/>
  <c r="T58" i="1" s="1"/>
  <c r="R59" i="1"/>
  <c r="T59" i="1" s="1"/>
  <c r="R60" i="1"/>
  <c r="T60" i="1" s="1"/>
  <c r="R61" i="1"/>
  <c r="T61" i="1" s="1"/>
  <c r="R62" i="1"/>
  <c r="T62" i="1" s="1"/>
  <c r="R63" i="1"/>
  <c r="T63" i="1" s="1"/>
  <c r="R64" i="1"/>
  <c r="T64" i="1" s="1"/>
  <c r="R65" i="1"/>
  <c r="T65" i="1" s="1"/>
  <c r="R66" i="1"/>
  <c r="T66" i="1" s="1"/>
  <c r="R67" i="1"/>
  <c r="T67" i="1" s="1"/>
  <c r="R68" i="1"/>
  <c r="T68" i="1" s="1"/>
  <c r="R69" i="1"/>
  <c r="T69" i="1" s="1"/>
  <c r="R70" i="1"/>
  <c r="T70" i="1" s="1"/>
  <c r="R71" i="1"/>
  <c r="T71" i="1" s="1"/>
  <c r="R72" i="1"/>
  <c r="T72" i="1" s="1"/>
  <c r="R73" i="1"/>
  <c r="T73" i="1" s="1"/>
  <c r="R74" i="1"/>
  <c r="T74" i="1" s="1"/>
  <c r="R75" i="1"/>
  <c r="T75" i="1" s="1"/>
  <c r="R76" i="1"/>
  <c r="T76" i="1" s="1"/>
  <c r="R77" i="1"/>
  <c r="T77" i="1" s="1"/>
  <c r="R78" i="1"/>
  <c r="T78" i="1" s="1"/>
  <c r="R79" i="1"/>
  <c r="T79" i="1" s="1"/>
  <c r="R80" i="1"/>
  <c r="T80" i="1" s="1"/>
  <c r="R81" i="1"/>
  <c r="T81" i="1" s="1"/>
  <c r="R82" i="1"/>
  <c r="T82" i="1" s="1"/>
  <c r="R83" i="1"/>
  <c r="T83" i="1" s="1"/>
  <c r="R84" i="1"/>
  <c r="T84" i="1" s="1"/>
  <c r="R85" i="1"/>
  <c r="T85" i="1" s="1"/>
  <c r="R86" i="1"/>
  <c r="T86" i="1" s="1"/>
  <c r="R87" i="1"/>
  <c r="T87" i="1" s="1"/>
  <c r="R88" i="1"/>
  <c r="T88" i="1" s="1"/>
  <c r="R89" i="1"/>
  <c r="T89" i="1" s="1"/>
  <c r="R90" i="1"/>
  <c r="T90" i="1" s="1"/>
  <c r="R91" i="1"/>
  <c r="T91" i="1" s="1"/>
  <c r="R92" i="1"/>
  <c r="T92" i="1" s="1"/>
  <c r="R93" i="1"/>
  <c r="T93" i="1" s="1"/>
  <c r="R94" i="1"/>
  <c r="T94" i="1" s="1"/>
  <c r="R95" i="1"/>
  <c r="T95" i="1" s="1"/>
  <c r="R96" i="1"/>
  <c r="T96" i="1" s="1"/>
  <c r="R97" i="1"/>
  <c r="T97" i="1" s="1"/>
  <c r="R98" i="1"/>
  <c r="T98" i="1" s="1"/>
  <c r="R99" i="1"/>
  <c r="T99" i="1" s="1"/>
  <c r="R100" i="1"/>
  <c r="T100" i="1" s="1"/>
  <c r="R101" i="1"/>
  <c r="T101" i="1" s="1"/>
  <c r="R102" i="1"/>
  <c r="T102" i="1" s="1"/>
  <c r="R103" i="1"/>
  <c r="T103" i="1" s="1"/>
  <c r="R104" i="1"/>
  <c r="T104" i="1" s="1"/>
  <c r="R105" i="1"/>
  <c r="T105" i="1" s="1"/>
  <c r="R106" i="1"/>
  <c r="T106" i="1" s="1"/>
  <c r="R107" i="1"/>
  <c r="T107" i="1" s="1"/>
  <c r="R108" i="1"/>
  <c r="T108" i="1" s="1"/>
  <c r="R109" i="1"/>
  <c r="T109" i="1" s="1"/>
  <c r="R110" i="1"/>
  <c r="T110" i="1" s="1"/>
  <c r="R111" i="1"/>
  <c r="T111" i="1" s="1"/>
  <c r="R112" i="1"/>
  <c r="T112" i="1" s="1"/>
  <c r="R113" i="1"/>
  <c r="T113" i="1" s="1"/>
  <c r="R114" i="1"/>
  <c r="T114" i="1" s="1"/>
  <c r="R115" i="1"/>
  <c r="T115" i="1" s="1"/>
  <c r="R116" i="1"/>
  <c r="T116" i="1" s="1"/>
  <c r="R117" i="1"/>
  <c r="T117" i="1" s="1"/>
  <c r="R118" i="1"/>
  <c r="T118" i="1" s="1"/>
  <c r="R119" i="1"/>
  <c r="T119" i="1" s="1"/>
  <c r="R120" i="1"/>
  <c r="T120" i="1" s="1"/>
  <c r="R121" i="1"/>
  <c r="T121" i="1" s="1"/>
  <c r="R122" i="1"/>
  <c r="T122" i="1" s="1"/>
  <c r="R123" i="1"/>
  <c r="T123" i="1" s="1"/>
  <c r="R124" i="1"/>
  <c r="T124" i="1" s="1"/>
  <c r="R125" i="1"/>
  <c r="T125" i="1" s="1"/>
  <c r="R126" i="1"/>
  <c r="T126" i="1" s="1"/>
  <c r="R127" i="1"/>
  <c r="T127" i="1" s="1"/>
  <c r="R128" i="1"/>
  <c r="T128" i="1" s="1"/>
  <c r="R129" i="1"/>
  <c r="T129" i="1" s="1"/>
  <c r="R130" i="1"/>
  <c r="T130" i="1" s="1"/>
  <c r="R131" i="1"/>
  <c r="T131" i="1" s="1"/>
  <c r="R132" i="1"/>
  <c r="T132" i="1" s="1"/>
  <c r="R133" i="1"/>
  <c r="T133" i="1" s="1"/>
  <c r="R134" i="1"/>
  <c r="T134" i="1" s="1"/>
  <c r="R135" i="1"/>
  <c r="T135" i="1" s="1"/>
  <c r="R136" i="1"/>
  <c r="T136" i="1" s="1"/>
  <c r="R137" i="1"/>
  <c r="T137" i="1" s="1"/>
  <c r="R138" i="1"/>
  <c r="T138" i="1" s="1"/>
  <c r="R139" i="1"/>
  <c r="T139" i="1" s="1"/>
  <c r="R140" i="1"/>
  <c r="T140" i="1" s="1"/>
  <c r="R141" i="1"/>
  <c r="T141" i="1" s="1"/>
  <c r="R142" i="1"/>
  <c r="T142" i="1" s="1"/>
  <c r="R143" i="1"/>
  <c r="T143" i="1" s="1"/>
  <c r="R144" i="1"/>
  <c r="T144" i="1" s="1"/>
  <c r="R145" i="1"/>
  <c r="T145" i="1" s="1"/>
  <c r="R146" i="1"/>
  <c r="T146" i="1" s="1"/>
  <c r="R147" i="1"/>
  <c r="T147" i="1" s="1"/>
  <c r="R148" i="1"/>
  <c r="T148" i="1" s="1"/>
  <c r="R149" i="1"/>
  <c r="T149" i="1" s="1"/>
  <c r="R150" i="1"/>
  <c r="T150" i="1" s="1"/>
  <c r="R151" i="1"/>
  <c r="T151" i="1" s="1"/>
  <c r="R152" i="1"/>
  <c r="T152" i="1" s="1"/>
  <c r="R153" i="1"/>
  <c r="T153" i="1" s="1"/>
  <c r="R154" i="1"/>
  <c r="T154" i="1" s="1"/>
  <c r="R155" i="1"/>
  <c r="T155" i="1" s="1"/>
  <c r="R156" i="1"/>
  <c r="T156" i="1" s="1"/>
  <c r="R157" i="1"/>
  <c r="T157" i="1" s="1"/>
  <c r="R158" i="1"/>
  <c r="T158" i="1" s="1"/>
  <c r="R159" i="1"/>
  <c r="T159" i="1" s="1"/>
  <c r="R160" i="1"/>
  <c r="T160" i="1" s="1"/>
  <c r="R161" i="1"/>
  <c r="T161" i="1" s="1"/>
  <c r="R162" i="1"/>
  <c r="T162" i="1" s="1"/>
  <c r="R163" i="1"/>
  <c r="T163" i="1" s="1"/>
  <c r="R164" i="1"/>
  <c r="T164" i="1" s="1"/>
  <c r="R165" i="1"/>
  <c r="T165" i="1" s="1"/>
  <c r="R166" i="1"/>
  <c r="T166" i="1" s="1"/>
  <c r="R167" i="1"/>
  <c r="T167" i="1" s="1"/>
  <c r="R168" i="1"/>
  <c r="T168" i="1" s="1"/>
  <c r="R169" i="1"/>
  <c r="T169" i="1" s="1"/>
  <c r="R170" i="1"/>
  <c r="T170" i="1" s="1"/>
  <c r="R171" i="1"/>
  <c r="T171" i="1" s="1"/>
  <c r="R172" i="1"/>
  <c r="T172" i="1" s="1"/>
  <c r="R173" i="1"/>
  <c r="T173" i="1" s="1"/>
  <c r="R174" i="1"/>
  <c r="T174" i="1" s="1"/>
  <c r="R175" i="1"/>
  <c r="T175" i="1" s="1"/>
  <c r="R176" i="1"/>
  <c r="T176" i="1" s="1"/>
  <c r="R177" i="1"/>
  <c r="T177" i="1" s="1"/>
  <c r="R178" i="1"/>
  <c r="T178" i="1" s="1"/>
  <c r="R179" i="1"/>
  <c r="T179" i="1" s="1"/>
  <c r="R180" i="1"/>
  <c r="T180" i="1" s="1"/>
  <c r="R181" i="1"/>
  <c r="T181" i="1" s="1"/>
  <c r="R182" i="1"/>
  <c r="T182" i="1" s="1"/>
  <c r="R183" i="1"/>
  <c r="T183" i="1" s="1"/>
  <c r="R184" i="1"/>
  <c r="T184" i="1" s="1"/>
  <c r="R185" i="1"/>
  <c r="T185" i="1" s="1"/>
  <c r="R186" i="1"/>
  <c r="T186" i="1" s="1"/>
  <c r="R187" i="1"/>
  <c r="T187" i="1" s="1"/>
  <c r="R188" i="1"/>
  <c r="T188" i="1" s="1"/>
  <c r="R189" i="1"/>
  <c r="T189" i="1" s="1"/>
  <c r="R190" i="1"/>
  <c r="T190" i="1" s="1"/>
  <c r="R191" i="1"/>
  <c r="T191" i="1" s="1"/>
  <c r="R192" i="1"/>
  <c r="T192" i="1" s="1"/>
  <c r="R193" i="1"/>
  <c r="T193" i="1" s="1"/>
  <c r="R194" i="1"/>
  <c r="T194" i="1" s="1"/>
  <c r="R195" i="1"/>
  <c r="T195" i="1" s="1"/>
  <c r="R196" i="1"/>
  <c r="T196" i="1" s="1"/>
  <c r="R197" i="1"/>
  <c r="T197" i="1" s="1"/>
  <c r="R198" i="1"/>
  <c r="T198" i="1" s="1"/>
  <c r="R199" i="1"/>
  <c r="T199" i="1" s="1"/>
  <c r="R200" i="1"/>
  <c r="T200" i="1" s="1"/>
  <c r="R201" i="1"/>
  <c r="T201" i="1" s="1"/>
  <c r="R202" i="1"/>
  <c r="T202" i="1" s="1"/>
  <c r="R203" i="1"/>
  <c r="T203" i="1" s="1"/>
  <c r="R204" i="1"/>
  <c r="T204" i="1" s="1"/>
  <c r="R205" i="1"/>
  <c r="T205" i="1" s="1"/>
  <c r="R206" i="1"/>
  <c r="T206" i="1" s="1"/>
  <c r="R207" i="1"/>
  <c r="T207" i="1" s="1"/>
  <c r="R208" i="1"/>
  <c r="T208" i="1" s="1"/>
  <c r="R209" i="1"/>
  <c r="T209" i="1" s="1"/>
  <c r="R210" i="1"/>
  <c r="T210" i="1" s="1"/>
  <c r="R211" i="1"/>
  <c r="T211" i="1" s="1"/>
  <c r="R212" i="1"/>
  <c r="T212" i="1" s="1"/>
  <c r="R213" i="1"/>
  <c r="T213" i="1" s="1"/>
  <c r="R214" i="1"/>
  <c r="T214" i="1" s="1"/>
  <c r="R215" i="1"/>
  <c r="T215" i="1" s="1"/>
  <c r="R216" i="1"/>
  <c r="T216" i="1" s="1"/>
  <c r="R217" i="1"/>
  <c r="T217" i="1" s="1"/>
  <c r="R218" i="1"/>
  <c r="T218" i="1" s="1"/>
  <c r="R219" i="1"/>
  <c r="T219" i="1" s="1"/>
  <c r="R220" i="1"/>
  <c r="T220" i="1" s="1"/>
  <c r="R221" i="1"/>
  <c r="T221" i="1" s="1"/>
  <c r="R222" i="1"/>
  <c r="T222" i="1" s="1"/>
  <c r="R223" i="1"/>
  <c r="T223" i="1" s="1"/>
  <c r="R224" i="1"/>
  <c r="T224" i="1" s="1"/>
  <c r="R225" i="1"/>
  <c r="T225" i="1" s="1"/>
  <c r="R226" i="1"/>
  <c r="T226" i="1" s="1"/>
  <c r="R227" i="1"/>
  <c r="T227" i="1" s="1"/>
  <c r="R228" i="1"/>
  <c r="T228" i="1" s="1"/>
  <c r="R229" i="1"/>
  <c r="T229" i="1" s="1"/>
  <c r="R230" i="1"/>
  <c r="T230" i="1" s="1"/>
  <c r="R231" i="1"/>
  <c r="T231" i="1" s="1"/>
  <c r="R232" i="1"/>
  <c r="T232" i="1" s="1"/>
  <c r="R233" i="1"/>
  <c r="T233" i="1" s="1"/>
  <c r="R234" i="1"/>
  <c r="T234" i="1" s="1"/>
  <c r="R235" i="1"/>
  <c r="T235" i="1" s="1"/>
  <c r="R236" i="1"/>
  <c r="T236" i="1" s="1"/>
  <c r="R237" i="1"/>
  <c r="T237" i="1" s="1"/>
  <c r="R238" i="1"/>
  <c r="T238" i="1" s="1"/>
  <c r="R239" i="1"/>
  <c r="T239" i="1" s="1"/>
  <c r="R240" i="1"/>
  <c r="T240" i="1" s="1"/>
  <c r="R241" i="1"/>
  <c r="T241" i="1" s="1"/>
  <c r="R242" i="1"/>
  <c r="T242" i="1" s="1"/>
  <c r="R243" i="1"/>
  <c r="T243" i="1" s="1"/>
  <c r="R244" i="1"/>
  <c r="T244" i="1" s="1"/>
  <c r="R245" i="1"/>
  <c r="T245" i="1" s="1"/>
  <c r="R246" i="1"/>
  <c r="T246" i="1" s="1"/>
  <c r="R247" i="1"/>
  <c r="T247" i="1" s="1"/>
  <c r="R248" i="1"/>
  <c r="T248" i="1" s="1"/>
  <c r="R249" i="1"/>
  <c r="T249" i="1" s="1"/>
  <c r="R250" i="1"/>
  <c r="T250" i="1" s="1"/>
  <c r="R251" i="1"/>
  <c r="T251" i="1" s="1"/>
  <c r="R252" i="1"/>
  <c r="T252" i="1" s="1"/>
  <c r="R253" i="1"/>
  <c r="T253" i="1" s="1"/>
  <c r="R254" i="1"/>
  <c r="T254" i="1" s="1"/>
  <c r="R255" i="1"/>
  <c r="T255" i="1" s="1"/>
  <c r="R256" i="1"/>
  <c r="T256" i="1" s="1"/>
  <c r="R257" i="1"/>
  <c r="T257" i="1" s="1"/>
  <c r="R258" i="1"/>
  <c r="T258" i="1" s="1"/>
  <c r="R259" i="1"/>
  <c r="T259" i="1" s="1"/>
  <c r="R260" i="1"/>
  <c r="T260" i="1" s="1"/>
  <c r="R261" i="1"/>
  <c r="T261" i="1" s="1"/>
  <c r="R262" i="1"/>
  <c r="T262" i="1" s="1"/>
  <c r="R263" i="1"/>
  <c r="T263" i="1" s="1"/>
  <c r="R264" i="1"/>
  <c r="T264" i="1" s="1"/>
  <c r="R265" i="1"/>
  <c r="T265" i="1" s="1"/>
  <c r="R266" i="1"/>
  <c r="T266" i="1" s="1"/>
  <c r="R267" i="1"/>
  <c r="T267" i="1" s="1"/>
  <c r="R268" i="1"/>
  <c r="T268" i="1" s="1"/>
  <c r="R269" i="1"/>
  <c r="T269" i="1" s="1"/>
  <c r="R270" i="1"/>
  <c r="T270" i="1" s="1"/>
  <c r="R271" i="1"/>
  <c r="T271" i="1" s="1"/>
  <c r="R272" i="1"/>
  <c r="T272" i="1" s="1"/>
  <c r="R273" i="1"/>
  <c r="T273" i="1" s="1"/>
  <c r="R274" i="1"/>
  <c r="T274" i="1" s="1"/>
  <c r="R275" i="1"/>
  <c r="T275" i="1" s="1"/>
  <c r="R276" i="1"/>
  <c r="T276" i="1" s="1"/>
  <c r="R277" i="1"/>
  <c r="T277" i="1" s="1"/>
  <c r="R278" i="1"/>
  <c r="T278" i="1" s="1"/>
  <c r="R279" i="1"/>
  <c r="T279" i="1" s="1"/>
  <c r="R280" i="1"/>
  <c r="T280" i="1" s="1"/>
  <c r="R281" i="1"/>
  <c r="T281" i="1" s="1"/>
  <c r="R282" i="1"/>
  <c r="T282" i="1" s="1"/>
  <c r="R283" i="1"/>
  <c r="T283" i="1" s="1"/>
  <c r="R284" i="1"/>
  <c r="T284" i="1" s="1"/>
  <c r="R285" i="1"/>
  <c r="T285" i="1" s="1"/>
  <c r="R286" i="1"/>
  <c r="T286" i="1" s="1"/>
  <c r="R287" i="1"/>
  <c r="T287" i="1" s="1"/>
  <c r="R288" i="1"/>
  <c r="T288" i="1" s="1"/>
  <c r="R289" i="1"/>
  <c r="T289" i="1" s="1"/>
  <c r="R290" i="1"/>
  <c r="T290" i="1" s="1"/>
  <c r="R291" i="1"/>
  <c r="T291" i="1" s="1"/>
  <c r="R292" i="1"/>
  <c r="T292" i="1" s="1"/>
  <c r="R293" i="1"/>
  <c r="T293" i="1" s="1"/>
  <c r="R294" i="1"/>
  <c r="T294" i="1" s="1"/>
  <c r="R295" i="1"/>
  <c r="T295" i="1" s="1"/>
  <c r="R296" i="1"/>
  <c r="T296" i="1" s="1"/>
  <c r="R297" i="1"/>
  <c r="T297" i="1" s="1"/>
  <c r="R298" i="1"/>
  <c r="T298" i="1" s="1"/>
  <c r="R299" i="1"/>
  <c r="T299" i="1" s="1"/>
  <c r="R300" i="1"/>
  <c r="T300" i="1" s="1"/>
  <c r="R301" i="1"/>
  <c r="T301" i="1" s="1"/>
  <c r="R302" i="1"/>
  <c r="T302" i="1" s="1"/>
  <c r="R303" i="1"/>
  <c r="T303" i="1" s="1"/>
  <c r="R304" i="1"/>
  <c r="T304" i="1" s="1"/>
  <c r="R305" i="1"/>
  <c r="T305" i="1" s="1"/>
  <c r="R306" i="1"/>
  <c r="T306" i="1" s="1"/>
  <c r="R307" i="1"/>
  <c r="T307" i="1" s="1"/>
  <c r="R308" i="1"/>
  <c r="T308" i="1" s="1"/>
  <c r="R309" i="1"/>
  <c r="T309" i="1" s="1"/>
  <c r="R310" i="1"/>
  <c r="T310" i="1" s="1"/>
  <c r="R311" i="1"/>
  <c r="T311" i="1" s="1"/>
  <c r="R312" i="1"/>
  <c r="T312" i="1" s="1"/>
  <c r="R313" i="1"/>
  <c r="T313" i="1" s="1"/>
  <c r="R314" i="1"/>
  <c r="T314" i="1" s="1"/>
  <c r="R315" i="1"/>
  <c r="T315" i="1" s="1"/>
  <c r="R316" i="1"/>
  <c r="T316" i="1" s="1"/>
  <c r="R317" i="1"/>
  <c r="T317" i="1" s="1"/>
  <c r="R318" i="1"/>
  <c r="T318" i="1" s="1"/>
  <c r="R319" i="1"/>
  <c r="T319" i="1" s="1"/>
  <c r="R320" i="1"/>
  <c r="T320" i="1" s="1"/>
  <c r="R321" i="1"/>
  <c r="T321" i="1" s="1"/>
  <c r="R322" i="1"/>
  <c r="T322" i="1" s="1"/>
  <c r="R323" i="1"/>
  <c r="T323" i="1" s="1"/>
  <c r="R324" i="1"/>
  <c r="T324" i="1" s="1"/>
  <c r="R325" i="1"/>
  <c r="T325" i="1" s="1"/>
  <c r="R326" i="1"/>
  <c r="T326" i="1" s="1"/>
  <c r="R327" i="1"/>
  <c r="T327" i="1" s="1"/>
  <c r="R328" i="1"/>
  <c r="T328" i="1" s="1"/>
  <c r="R329" i="1"/>
  <c r="T329" i="1" s="1"/>
  <c r="R330" i="1"/>
  <c r="T330" i="1" s="1"/>
  <c r="R331" i="1"/>
  <c r="T331" i="1" s="1"/>
  <c r="R332" i="1"/>
  <c r="T332" i="1" s="1"/>
  <c r="R333" i="1"/>
  <c r="T333" i="1" s="1"/>
  <c r="R334" i="1"/>
  <c r="T334" i="1" s="1"/>
  <c r="R335" i="1"/>
  <c r="T335" i="1" s="1"/>
  <c r="R336" i="1"/>
  <c r="T336" i="1" s="1"/>
  <c r="R337" i="1"/>
  <c r="T337" i="1" s="1"/>
  <c r="R338" i="1"/>
  <c r="T338" i="1" s="1"/>
  <c r="R339" i="1"/>
  <c r="T339" i="1" s="1"/>
  <c r="R340" i="1"/>
  <c r="T340" i="1" s="1"/>
  <c r="R341" i="1"/>
  <c r="T341" i="1" s="1"/>
  <c r="R342" i="1"/>
  <c r="T342" i="1" s="1"/>
  <c r="R343" i="1"/>
  <c r="T343" i="1" s="1"/>
  <c r="R344" i="1"/>
  <c r="T344" i="1" s="1"/>
  <c r="R345" i="1"/>
  <c r="T345" i="1" s="1"/>
  <c r="R346" i="1"/>
  <c r="T346" i="1" s="1"/>
  <c r="R347" i="1"/>
  <c r="T347" i="1" s="1"/>
  <c r="R348" i="1"/>
  <c r="T348" i="1" s="1"/>
  <c r="R349" i="1"/>
  <c r="T349" i="1" s="1"/>
  <c r="R350" i="1"/>
  <c r="T350" i="1" s="1"/>
  <c r="R351" i="1"/>
  <c r="T351" i="1" s="1"/>
  <c r="R352" i="1"/>
  <c r="T352" i="1" s="1"/>
  <c r="R353" i="1"/>
  <c r="T353" i="1" s="1"/>
  <c r="R354" i="1"/>
  <c r="T354" i="1" s="1"/>
  <c r="R355" i="1"/>
  <c r="T355" i="1" s="1"/>
  <c r="R356" i="1"/>
  <c r="T356" i="1" s="1"/>
  <c r="R357" i="1"/>
  <c r="T357" i="1" s="1"/>
  <c r="R358" i="1"/>
  <c r="T358" i="1" s="1"/>
  <c r="R359" i="1"/>
  <c r="T359" i="1" s="1"/>
  <c r="R360" i="1"/>
  <c r="T360" i="1" s="1"/>
  <c r="R361" i="1"/>
  <c r="T361" i="1" s="1"/>
  <c r="R362" i="1"/>
  <c r="T362" i="1" s="1"/>
  <c r="R363" i="1"/>
  <c r="T363" i="1" s="1"/>
  <c r="R364" i="1"/>
  <c r="T364" i="1" s="1"/>
  <c r="R365" i="1"/>
  <c r="T365" i="1" s="1"/>
  <c r="R366" i="1"/>
  <c r="T366" i="1" s="1"/>
  <c r="R367" i="1"/>
  <c r="T367" i="1" s="1"/>
  <c r="R368" i="1"/>
  <c r="T368" i="1" s="1"/>
  <c r="R369" i="1"/>
  <c r="T369" i="1" s="1"/>
  <c r="R370" i="1"/>
  <c r="T370" i="1" s="1"/>
  <c r="R371" i="1"/>
  <c r="T371" i="1" s="1"/>
  <c r="R372" i="1"/>
  <c r="T372" i="1" s="1"/>
  <c r="R373" i="1"/>
  <c r="T373" i="1" s="1"/>
  <c r="R374" i="1"/>
  <c r="T374" i="1" s="1"/>
  <c r="R375" i="1"/>
  <c r="T375" i="1" s="1"/>
  <c r="R376" i="1"/>
  <c r="T376" i="1" s="1"/>
  <c r="R377" i="1"/>
  <c r="T377" i="1" s="1"/>
  <c r="R378" i="1"/>
  <c r="T378" i="1" s="1"/>
  <c r="R379" i="1"/>
  <c r="T379" i="1" s="1"/>
  <c r="R380" i="1"/>
  <c r="T380" i="1" s="1"/>
  <c r="R381" i="1"/>
  <c r="T381" i="1" s="1"/>
  <c r="R382" i="1"/>
  <c r="T382" i="1" s="1"/>
  <c r="R383" i="1"/>
  <c r="T383" i="1" s="1"/>
  <c r="R384" i="1"/>
  <c r="T384" i="1" s="1"/>
  <c r="R385" i="1"/>
  <c r="T385" i="1" s="1"/>
  <c r="R386" i="1"/>
  <c r="T386" i="1" s="1"/>
  <c r="R387" i="1"/>
  <c r="T387" i="1" s="1"/>
  <c r="R388" i="1"/>
  <c r="T388" i="1" s="1"/>
  <c r="R389" i="1"/>
  <c r="T389" i="1" s="1"/>
  <c r="R390" i="1"/>
  <c r="T390" i="1" s="1"/>
  <c r="R391" i="1"/>
  <c r="T391" i="1" s="1"/>
  <c r="R392" i="1"/>
  <c r="T392" i="1" s="1"/>
  <c r="R393" i="1"/>
  <c r="T393" i="1" s="1"/>
  <c r="R394" i="1"/>
  <c r="T394" i="1" s="1"/>
  <c r="R395" i="1"/>
  <c r="T395" i="1" s="1"/>
  <c r="R396" i="1"/>
  <c r="T396" i="1" s="1"/>
  <c r="R397" i="1"/>
  <c r="T397" i="1" s="1"/>
  <c r="R398" i="1"/>
  <c r="T398" i="1" s="1"/>
  <c r="R399" i="1"/>
  <c r="T399" i="1" s="1"/>
  <c r="R400" i="1"/>
  <c r="T400" i="1" s="1"/>
  <c r="R401" i="1"/>
  <c r="T401" i="1" s="1"/>
  <c r="R402" i="1"/>
  <c r="T402" i="1" s="1"/>
  <c r="R403" i="1"/>
  <c r="T403" i="1" s="1"/>
  <c r="R404" i="1"/>
  <c r="T404" i="1" s="1"/>
  <c r="R405" i="1"/>
  <c r="T405" i="1" s="1"/>
  <c r="R406" i="1"/>
  <c r="T406" i="1" s="1"/>
  <c r="R407" i="1"/>
  <c r="T407" i="1" s="1"/>
  <c r="R408" i="1"/>
  <c r="T408" i="1" s="1"/>
  <c r="R409" i="1"/>
  <c r="T409" i="1" s="1"/>
  <c r="R410" i="1"/>
  <c r="T410" i="1" s="1"/>
  <c r="R411" i="1"/>
  <c r="T411" i="1" s="1"/>
  <c r="R412" i="1"/>
  <c r="T412" i="1" s="1"/>
  <c r="R413" i="1"/>
  <c r="T413" i="1" s="1"/>
  <c r="R414" i="1"/>
  <c r="T414" i="1" s="1"/>
  <c r="R415" i="1"/>
  <c r="T415" i="1" s="1"/>
  <c r="R416" i="1"/>
  <c r="T416" i="1" s="1"/>
  <c r="R417" i="1"/>
  <c r="T417" i="1" s="1"/>
  <c r="R418" i="1"/>
  <c r="T418" i="1" s="1"/>
  <c r="R419" i="1"/>
  <c r="T419" i="1" s="1"/>
  <c r="R420" i="1"/>
  <c r="T420" i="1" s="1"/>
  <c r="R421" i="1"/>
  <c r="T421" i="1" s="1"/>
  <c r="R422" i="1"/>
  <c r="T422" i="1" s="1"/>
  <c r="R423" i="1"/>
  <c r="T423" i="1" s="1"/>
  <c r="R424" i="1"/>
  <c r="T424" i="1" s="1"/>
  <c r="R425" i="1"/>
  <c r="T425" i="1" s="1"/>
  <c r="R426" i="1"/>
  <c r="T426" i="1" s="1"/>
  <c r="R427" i="1"/>
  <c r="T427" i="1" s="1"/>
  <c r="R428" i="1"/>
  <c r="T428" i="1" s="1"/>
  <c r="R429" i="1"/>
  <c r="T429" i="1" s="1"/>
  <c r="R430" i="1"/>
  <c r="T430" i="1" s="1"/>
  <c r="R431" i="1"/>
  <c r="T431" i="1" s="1"/>
  <c r="R432" i="1"/>
  <c r="T432" i="1" s="1"/>
  <c r="R433" i="1"/>
  <c r="T433" i="1" s="1"/>
  <c r="R434" i="1"/>
  <c r="T434" i="1" s="1"/>
  <c r="R435" i="1"/>
  <c r="T435" i="1" s="1"/>
  <c r="R436" i="1"/>
  <c r="T436" i="1" s="1"/>
  <c r="R437" i="1"/>
  <c r="T437" i="1" s="1"/>
  <c r="R438" i="1"/>
  <c r="T438" i="1" s="1"/>
  <c r="R439" i="1"/>
  <c r="T439" i="1" s="1"/>
  <c r="R440" i="1"/>
  <c r="T440" i="1" s="1"/>
  <c r="R441" i="1"/>
  <c r="T441" i="1" s="1"/>
  <c r="R442" i="1"/>
  <c r="T442" i="1" s="1"/>
  <c r="R443" i="1"/>
  <c r="T443" i="1" s="1"/>
  <c r="R444" i="1"/>
  <c r="T444" i="1" s="1"/>
  <c r="R445" i="1"/>
  <c r="T445" i="1" s="1"/>
  <c r="R446" i="1"/>
  <c r="T446" i="1" s="1"/>
  <c r="R447" i="1"/>
  <c r="T447" i="1" s="1"/>
  <c r="R448" i="1"/>
  <c r="T448" i="1" s="1"/>
  <c r="R449" i="1"/>
  <c r="T449" i="1" s="1"/>
  <c r="R450" i="1"/>
  <c r="T450" i="1" s="1"/>
  <c r="R451" i="1"/>
  <c r="T451" i="1" s="1"/>
  <c r="R452" i="1"/>
  <c r="T452" i="1" s="1"/>
  <c r="R453" i="1"/>
  <c r="T453" i="1" s="1"/>
  <c r="R454" i="1"/>
  <c r="T454" i="1" s="1"/>
  <c r="R455" i="1"/>
  <c r="T455" i="1" s="1"/>
  <c r="R456" i="1"/>
  <c r="T456" i="1" s="1"/>
  <c r="R457" i="1"/>
  <c r="T457" i="1" s="1"/>
  <c r="R458" i="1"/>
  <c r="T458" i="1" s="1"/>
  <c r="R459" i="1"/>
  <c r="T459" i="1" s="1"/>
  <c r="R460" i="1"/>
  <c r="T460" i="1" s="1"/>
  <c r="R461" i="1"/>
  <c r="T461" i="1" s="1"/>
  <c r="R462" i="1"/>
  <c r="T462" i="1" s="1"/>
  <c r="R463" i="1"/>
  <c r="T463" i="1" s="1"/>
  <c r="R464" i="1"/>
  <c r="T464" i="1" s="1"/>
  <c r="R465" i="1"/>
  <c r="T465" i="1" s="1"/>
  <c r="R466" i="1"/>
  <c r="T466" i="1" s="1"/>
  <c r="R467" i="1"/>
  <c r="T467" i="1" s="1"/>
  <c r="R468" i="1"/>
  <c r="T468" i="1" s="1"/>
  <c r="R469" i="1"/>
  <c r="T469" i="1" s="1"/>
  <c r="R470" i="1"/>
  <c r="T470" i="1" s="1"/>
  <c r="R471" i="1"/>
  <c r="T471" i="1" s="1"/>
  <c r="R472" i="1"/>
  <c r="T472" i="1" s="1"/>
  <c r="R473" i="1"/>
  <c r="T473" i="1" s="1"/>
  <c r="R474" i="1"/>
  <c r="T474" i="1" s="1"/>
  <c r="R475" i="1"/>
  <c r="T475" i="1" s="1"/>
  <c r="R476" i="1"/>
  <c r="T476" i="1" s="1"/>
  <c r="R477" i="1"/>
  <c r="T477" i="1" s="1"/>
  <c r="R478" i="1"/>
  <c r="T478" i="1" s="1"/>
  <c r="R479" i="1"/>
  <c r="T479" i="1" s="1"/>
  <c r="R480" i="1"/>
  <c r="T480" i="1" s="1"/>
  <c r="R481" i="1"/>
  <c r="T481" i="1" s="1"/>
  <c r="R482" i="1"/>
  <c r="T482" i="1" s="1"/>
  <c r="R483" i="1"/>
  <c r="T483" i="1" s="1"/>
  <c r="R484" i="1"/>
  <c r="T484" i="1" s="1"/>
  <c r="R485" i="1"/>
  <c r="T485" i="1" s="1"/>
  <c r="R486" i="1"/>
  <c r="T486" i="1" s="1"/>
  <c r="R487" i="1"/>
  <c r="T487" i="1" s="1"/>
  <c r="R488" i="1"/>
  <c r="T488" i="1" s="1"/>
  <c r="R489" i="1"/>
  <c r="T489" i="1" s="1"/>
  <c r="R490" i="1"/>
  <c r="T490" i="1" s="1"/>
  <c r="R491" i="1"/>
  <c r="T491" i="1" s="1"/>
  <c r="R492" i="1"/>
  <c r="T492" i="1" s="1"/>
  <c r="R493" i="1"/>
  <c r="T493" i="1" s="1"/>
  <c r="R494" i="1"/>
  <c r="T494" i="1" s="1"/>
  <c r="R495" i="1"/>
  <c r="T495" i="1" s="1"/>
  <c r="R496" i="1"/>
  <c r="T496" i="1" s="1"/>
  <c r="R497" i="1"/>
  <c r="T497" i="1" s="1"/>
  <c r="R498" i="1"/>
  <c r="T498" i="1" s="1"/>
  <c r="R499" i="1"/>
  <c r="T499" i="1" s="1"/>
  <c r="R500" i="1"/>
  <c r="T500" i="1" s="1"/>
  <c r="R501" i="1"/>
  <c r="T501" i="1" s="1"/>
  <c r="R502" i="1"/>
  <c r="T502" i="1" s="1"/>
  <c r="R503" i="1"/>
  <c r="T503" i="1" s="1"/>
  <c r="R504" i="1"/>
  <c r="T504" i="1" s="1"/>
  <c r="R505" i="1"/>
  <c r="T505" i="1" s="1"/>
  <c r="R506" i="1"/>
  <c r="T506" i="1" s="1"/>
  <c r="R507" i="1"/>
  <c r="T507" i="1" s="1"/>
  <c r="R508" i="1"/>
  <c r="T508" i="1" s="1"/>
  <c r="R509" i="1"/>
  <c r="T509" i="1" s="1"/>
  <c r="R510" i="1"/>
  <c r="T510" i="1" s="1"/>
  <c r="R511" i="1"/>
  <c r="T511" i="1" s="1"/>
  <c r="R512" i="1"/>
  <c r="T512" i="1" s="1"/>
  <c r="R513" i="1"/>
  <c r="T513" i="1" s="1"/>
  <c r="R514" i="1"/>
  <c r="T514" i="1" s="1"/>
  <c r="R515" i="1"/>
  <c r="T515" i="1" s="1"/>
  <c r="R516" i="1"/>
  <c r="T516" i="1" s="1"/>
  <c r="R517" i="1"/>
  <c r="T517" i="1" s="1"/>
  <c r="R518" i="1"/>
  <c r="T518" i="1" s="1"/>
  <c r="R519" i="1"/>
  <c r="T519" i="1" s="1"/>
  <c r="R520" i="1"/>
  <c r="T520" i="1" s="1"/>
  <c r="R521" i="1"/>
  <c r="T521" i="1" s="1"/>
  <c r="R522" i="1"/>
  <c r="T522" i="1" s="1"/>
  <c r="R523" i="1"/>
  <c r="T523" i="1" s="1"/>
  <c r="R524" i="1"/>
  <c r="T524" i="1" s="1"/>
  <c r="R525" i="1"/>
  <c r="R526" i="1"/>
  <c r="T526" i="1" s="1"/>
  <c r="R527" i="1"/>
  <c r="T527" i="1" s="1"/>
  <c r="R528" i="1"/>
  <c r="T528" i="1" s="1"/>
  <c r="R529" i="1"/>
  <c r="T529" i="1" s="1"/>
  <c r="R530" i="1"/>
  <c r="T530" i="1" s="1"/>
  <c r="R531" i="1"/>
  <c r="T531" i="1" s="1"/>
  <c r="R532" i="1"/>
  <c r="T532" i="1" s="1"/>
  <c r="R533" i="1"/>
  <c r="T533" i="1" s="1"/>
  <c r="R534" i="1"/>
  <c r="T534" i="1" s="1"/>
  <c r="R535" i="1"/>
  <c r="T535" i="1" s="1"/>
  <c r="R536" i="1"/>
  <c r="T536" i="1" s="1"/>
  <c r="R537" i="1"/>
  <c r="T537" i="1" s="1"/>
  <c r="R538" i="1"/>
  <c r="T538" i="1" s="1"/>
  <c r="R539" i="1"/>
  <c r="T539" i="1" s="1"/>
  <c r="R540" i="1"/>
  <c r="T540" i="1" s="1"/>
  <c r="R541" i="1"/>
  <c r="T541" i="1" s="1"/>
  <c r="R542" i="1"/>
  <c r="T542" i="1" s="1"/>
  <c r="R543" i="1"/>
  <c r="T543" i="1" s="1"/>
  <c r="R544" i="1"/>
  <c r="T544" i="1" s="1"/>
  <c r="R545" i="1"/>
  <c r="T545" i="1" s="1"/>
  <c r="R546" i="1"/>
  <c r="T546" i="1" s="1"/>
  <c r="R547" i="1"/>
  <c r="T547" i="1" s="1"/>
  <c r="R548" i="1"/>
  <c r="T548" i="1" s="1"/>
  <c r="R549" i="1"/>
  <c r="T549" i="1" s="1"/>
  <c r="R550" i="1"/>
  <c r="T550" i="1" s="1"/>
  <c r="R551" i="1"/>
  <c r="T551" i="1" s="1"/>
  <c r="R552" i="1"/>
  <c r="T552" i="1" s="1"/>
  <c r="R553" i="1"/>
  <c r="T553" i="1" s="1"/>
  <c r="R554" i="1"/>
  <c r="T554" i="1" s="1"/>
  <c r="R555" i="1"/>
  <c r="T555" i="1" s="1"/>
  <c r="R556" i="1"/>
  <c r="T556" i="1" s="1"/>
  <c r="R557" i="1"/>
  <c r="T557" i="1" s="1"/>
  <c r="R558" i="1"/>
  <c r="T558" i="1" s="1"/>
  <c r="R559" i="1"/>
  <c r="T559" i="1" s="1"/>
  <c r="R560" i="1"/>
  <c r="T560" i="1" s="1"/>
  <c r="R561" i="1"/>
  <c r="T561" i="1" s="1"/>
  <c r="R562" i="1"/>
  <c r="T562" i="1" s="1"/>
  <c r="R563" i="1"/>
  <c r="T563" i="1" s="1"/>
  <c r="R564" i="1"/>
  <c r="T564" i="1" s="1"/>
  <c r="R565" i="1"/>
  <c r="T565" i="1" s="1"/>
  <c r="R566" i="1"/>
  <c r="T566" i="1" s="1"/>
  <c r="R567" i="1"/>
  <c r="T567" i="1" s="1"/>
  <c r="R568" i="1"/>
  <c r="T568" i="1" s="1"/>
  <c r="R569" i="1"/>
  <c r="T569" i="1" s="1"/>
  <c r="R570" i="1"/>
  <c r="T570" i="1" s="1"/>
  <c r="R571" i="1"/>
  <c r="T571" i="1" s="1"/>
  <c r="R572" i="1"/>
  <c r="T572" i="1" s="1"/>
  <c r="R573" i="1"/>
  <c r="T573" i="1" s="1"/>
  <c r="R574" i="1"/>
  <c r="T574" i="1" s="1"/>
  <c r="R575" i="1"/>
  <c r="T575" i="1" s="1"/>
  <c r="R576" i="1"/>
  <c r="T576" i="1" s="1"/>
  <c r="R577" i="1"/>
  <c r="T577" i="1" s="1"/>
  <c r="R578" i="1"/>
  <c r="T578" i="1" s="1"/>
  <c r="R579" i="1"/>
  <c r="T579" i="1" s="1"/>
  <c r="R580" i="1"/>
  <c r="T580" i="1" s="1"/>
  <c r="R581" i="1"/>
  <c r="T581" i="1" s="1"/>
  <c r="R582" i="1"/>
  <c r="T582" i="1" s="1"/>
  <c r="R583" i="1"/>
  <c r="T583" i="1" s="1"/>
  <c r="R584" i="1"/>
  <c r="T584" i="1" s="1"/>
  <c r="R585" i="1"/>
  <c r="T585" i="1" s="1"/>
  <c r="R586" i="1"/>
  <c r="T586" i="1" s="1"/>
  <c r="R587" i="1"/>
  <c r="T587" i="1" s="1"/>
  <c r="R588" i="1"/>
  <c r="T588" i="1" s="1"/>
  <c r="R589" i="1"/>
  <c r="T589" i="1" s="1"/>
  <c r="R590" i="1"/>
  <c r="T590" i="1" s="1"/>
  <c r="R591" i="1"/>
  <c r="T591" i="1" s="1"/>
  <c r="R592" i="1"/>
  <c r="T592" i="1" s="1"/>
  <c r="R593" i="1"/>
  <c r="T593" i="1" s="1"/>
  <c r="R594" i="1"/>
  <c r="T594" i="1" s="1"/>
  <c r="R595" i="1"/>
  <c r="T595" i="1" s="1"/>
  <c r="R596" i="1"/>
  <c r="T596" i="1" s="1"/>
  <c r="R597" i="1"/>
  <c r="T597" i="1" s="1"/>
  <c r="R598" i="1"/>
  <c r="T598" i="1" s="1"/>
  <c r="R599" i="1"/>
  <c r="T599" i="1" s="1"/>
  <c r="R600" i="1"/>
  <c r="T600" i="1" s="1"/>
  <c r="R601" i="1"/>
  <c r="T601" i="1" s="1"/>
  <c r="R602" i="1"/>
  <c r="T602" i="1" s="1"/>
  <c r="R603" i="1"/>
  <c r="T603" i="1" s="1"/>
  <c r="R604" i="1"/>
  <c r="T604" i="1" s="1"/>
  <c r="R605" i="1"/>
  <c r="T605" i="1" s="1"/>
  <c r="R606" i="1"/>
  <c r="T606" i="1" s="1"/>
  <c r="R607" i="1"/>
  <c r="T607" i="1" s="1"/>
  <c r="R608" i="1"/>
  <c r="T608" i="1" s="1"/>
  <c r="R609" i="1"/>
  <c r="T609" i="1" s="1"/>
  <c r="R610" i="1"/>
  <c r="T610" i="1" s="1"/>
  <c r="R611" i="1"/>
  <c r="T611" i="1" s="1"/>
  <c r="R612" i="1"/>
  <c r="T612" i="1" s="1"/>
  <c r="R613" i="1"/>
  <c r="T613" i="1" s="1"/>
  <c r="R614" i="1"/>
  <c r="T614" i="1" s="1"/>
  <c r="R615" i="1"/>
  <c r="T615" i="1" s="1"/>
  <c r="R616" i="1"/>
  <c r="T616" i="1" s="1"/>
  <c r="R617" i="1"/>
  <c r="T617" i="1" s="1"/>
  <c r="R618" i="1"/>
  <c r="T618" i="1" s="1"/>
  <c r="R619" i="1"/>
  <c r="T619" i="1" s="1"/>
  <c r="R620" i="1"/>
  <c r="T620" i="1" s="1"/>
  <c r="R621" i="1"/>
  <c r="T621" i="1" s="1"/>
  <c r="R622" i="1"/>
  <c r="T622" i="1" s="1"/>
  <c r="R623" i="1"/>
  <c r="T623" i="1" s="1"/>
  <c r="R624" i="1"/>
  <c r="T624" i="1" s="1"/>
  <c r="R625" i="1"/>
  <c r="T625" i="1" s="1"/>
  <c r="R626" i="1"/>
  <c r="T626" i="1" s="1"/>
  <c r="R627" i="1"/>
  <c r="T627" i="1" s="1"/>
  <c r="R628" i="1"/>
  <c r="T628" i="1" s="1"/>
  <c r="R629" i="1"/>
  <c r="T629" i="1" s="1"/>
  <c r="R630" i="1"/>
  <c r="T630" i="1" s="1"/>
  <c r="R631" i="1"/>
  <c r="T631" i="1" s="1"/>
  <c r="R632" i="1"/>
  <c r="T632" i="1" s="1"/>
  <c r="R633" i="1"/>
  <c r="T633" i="1" s="1"/>
  <c r="R634" i="1"/>
  <c r="T634" i="1" s="1"/>
  <c r="R635" i="1"/>
  <c r="T635" i="1" s="1"/>
  <c r="R636" i="1"/>
  <c r="T636" i="1" s="1"/>
  <c r="R637" i="1"/>
  <c r="T637" i="1" s="1"/>
  <c r="R638" i="1"/>
  <c r="T638" i="1" s="1"/>
  <c r="R639" i="1"/>
  <c r="T639" i="1" s="1"/>
  <c r="R640" i="1"/>
  <c r="T640" i="1" s="1"/>
  <c r="R641" i="1"/>
  <c r="T641" i="1" s="1"/>
  <c r="R642" i="1"/>
  <c r="T642" i="1" s="1"/>
  <c r="R643" i="1"/>
  <c r="T643" i="1" s="1"/>
  <c r="R644" i="1"/>
  <c r="T644" i="1" s="1"/>
  <c r="R645" i="1"/>
  <c r="T645" i="1" s="1"/>
  <c r="R646" i="1"/>
  <c r="T646" i="1" s="1"/>
  <c r="R647" i="1"/>
  <c r="T647" i="1" s="1"/>
  <c r="R648" i="1"/>
  <c r="T648" i="1" s="1"/>
  <c r="R649" i="1"/>
  <c r="T649" i="1" s="1"/>
  <c r="R650" i="1"/>
  <c r="T650" i="1" s="1"/>
  <c r="R651" i="1"/>
  <c r="T651" i="1" s="1"/>
  <c r="R652" i="1"/>
  <c r="T652" i="1" s="1"/>
  <c r="R653" i="1"/>
  <c r="T653" i="1" s="1"/>
  <c r="R654" i="1"/>
  <c r="T654" i="1" s="1"/>
  <c r="R655" i="1"/>
  <c r="T655" i="1" s="1"/>
  <c r="R656" i="1"/>
  <c r="T656" i="1" s="1"/>
  <c r="R657" i="1"/>
  <c r="T657" i="1" s="1"/>
  <c r="R658" i="1"/>
  <c r="T658" i="1" s="1"/>
  <c r="R659" i="1"/>
  <c r="T659" i="1" s="1"/>
  <c r="R660" i="1"/>
  <c r="T660" i="1" s="1"/>
  <c r="R661" i="1"/>
  <c r="T661" i="1" s="1"/>
  <c r="R662" i="1"/>
  <c r="T662" i="1" s="1"/>
  <c r="R663" i="1"/>
  <c r="T663" i="1" s="1"/>
  <c r="R664" i="1"/>
  <c r="T664" i="1" s="1"/>
  <c r="R665" i="1"/>
  <c r="T665" i="1" s="1"/>
  <c r="R666" i="1"/>
  <c r="T666" i="1" s="1"/>
  <c r="R667" i="1"/>
  <c r="T667" i="1" s="1"/>
  <c r="R668" i="1"/>
  <c r="T668" i="1" s="1"/>
  <c r="R669" i="1"/>
  <c r="T669" i="1" s="1"/>
  <c r="R670" i="1"/>
  <c r="T670" i="1" s="1"/>
  <c r="R671" i="1"/>
  <c r="T671" i="1" s="1"/>
  <c r="R672" i="1"/>
  <c r="T672" i="1" s="1"/>
  <c r="R673" i="1"/>
  <c r="T673" i="1" s="1"/>
  <c r="R674" i="1"/>
  <c r="T674" i="1" s="1"/>
  <c r="R675" i="1"/>
  <c r="T675" i="1" s="1"/>
  <c r="R676" i="1"/>
  <c r="T676" i="1" s="1"/>
  <c r="R677" i="1"/>
  <c r="T677" i="1" s="1"/>
  <c r="R678" i="1"/>
  <c r="T678" i="1" s="1"/>
  <c r="R679" i="1"/>
  <c r="T679" i="1" s="1"/>
  <c r="R680" i="1"/>
  <c r="T680" i="1" s="1"/>
  <c r="R681" i="1"/>
  <c r="T681" i="1" s="1"/>
  <c r="R682" i="1"/>
  <c r="T682" i="1" s="1"/>
  <c r="R683" i="1"/>
  <c r="T683" i="1" s="1"/>
  <c r="R684" i="1"/>
  <c r="T684" i="1" s="1"/>
  <c r="R685" i="1"/>
  <c r="T685" i="1" s="1"/>
  <c r="R686" i="1"/>
  <c r="T686" i="1" s="1"/>
  <c r="R687" i="1"/>
  <c r="T687" i="1" s="1"/>
  <c r="R688" i="1"/>
  <c r="T688" i="1" s="1"/>
  <c r="R689" i="1"/>
  <c r="T689" i="1" s="1"/>
  <c r="R690" i="1"/>
  <c r="T690" i="1" s="1"/>
  <c r="R691" i="1"/>
  <c r="T691" i="1" s="1"/>
  <c r="R692" i="1"/>
  <c r="T692" i="1" s="1"/>
  <c r="R693" i="1"/>
  <c r="T693" i="1" s="1"/>
  <c r="R694" i="1"/>
  <c r="T694" i="1" s="1"/>
  <c r="R695" i="1"/>
  <c r="T695" i="1" s="1"/>
  <c r="R696" i="1"/>
  <c r="T696" i="1" s="1"/>
  <c r="R697" i="1"/>
  <c r="T697" i="1" s="1"/>
  <c r="R698" i="1"/>
  <c r="T698" i="1" s="1"/>
  <c r="R699" i="1"/>
  <c r="T699" i="1" s="1"/>
  <c r="R700" i="1"/>
  <c r="T700" i="1" s="1"/>
  <c r="R701" i="1"/>
  <c r="T701" i="1" s="1"/>
  <c r="R702" i="1"/>
  <c r="T702" i="1" s="1"/>
  <c r="R703" i="1"/>
  <c r="T703" i="1" s="1"/>
  <c r="R704" i="1"/>
  <c r="T704" i="1" s="1"/>
  <c r="R705" i="1"/>
  <c r="T705" i="1" s="1"/>
  <c r="R706" i="1"/>
  <c r="T706" i="1" s="1"/>
  <c r="R707" i="1"/>
  <c r="T707" i="1" s="1"/>
  <c r="R708" i="1"/>
  <c r="T708" i="1" s="1"/>
  <c r="R709" i="1"/>
  <c r="T709" i="1" s="1"/>
  <c r="R710" i="1"/>
  <c r="T710" i="1" s="1"/>
  <c r="R711" i="1"/>
  <c r="T711" i="1" s="1"/>
  <c r="R712" i="1"/>
  <c r="T712" i="1" s="1"/>
  <c r="R713" i="1"/>
  <c r="T713" i="1" s="1"/>
  <c r="R714" i="1"/>
  <c r="T714" i="1" s="1"/>
  <c r="R715" i="1"/>
  <c r="T715" i="1" s="1"/>
  <c r="R716" i="1"/>
  <c r="T716" i="1" s="1"/>
  <c r="R717" i="1"/>
  <c r="T717" i="1" s="1"/>
  <c r="R718" i="1"/>
  <c r="T718" i="1" s="1"/>
  <c r="R719" i="1"/>
  <c r="T719" i="1" s="1"/>
  <c r="R720" i="1"/>
  <c r="T720" i="1" s="1"/>
  <c r="R721" i="1"/>
  <c r="T721" i="1" s="1"/>
  <c r="R722" i="1"/>
  <c r="T722" i="1" s="1"/>
  <c r="R723" i="1"/>
  <c r="T723" i="1" s="1"/>
  <c r="R724" i="1"/>
  <c r="T724" i="1" s="1"/>
  <c r="R725" i="1"/>
  <c r="T725" i="1" s="1"/>
  <c r="R726" i="1"/>
  <c r="T726" i="1" s="1"/>
  <c r="R727" i="1"/>
  <c r="T727" i="1" s="1"/>
  <c r="R728" i="1"/>
  <c r="T728" i="1" s="1"/>
  <c r="R729" i="1"/>
  <c r="T729" i="1" s="1"/>
  <c r="R730" i="1"/>
  <c r="T730" i="1" s="1"/>
  <c r="R731" i="1"/>
  <c r="T731" i="1" s="1"/>
  <c r="R732" i="1"/>
  <c r="T732" i="1" s="1"/>
  <c r="R733" i="1"/>
  <c r="T733" i="1" s="1"/>
  <c r="R734" i="1"/>
  <c r="T734" i="1" s="1"/>
  <c r="R735" i="1"/>
  <c r="T735" i="1" s="1"/>
  <c r="R736" i="1"/>
  <c r="T736" i="1" s="1"/>
  <c r="R737" i="1"/>
  <c r="T737" i="1" s="1"/>
  <c r="R738" i="1"/>
  <c r="T738" i="1" s="1"/>
  <c r="R739" i="1"/>
  <c r="T739" i="1" s="1"/>
  <c r="R740" i="1"/>
  <c r="T740" i="1" s="1"/>
  <c r="R741" i="1"/>
  <c r="T741" i="1" s="1"/>
  <c r="R742" i="1"/>
  <c r="T742" i="1" s="1"/>
  <c r="R743" i="1"/>
  <c r="T743" i="1" s="1"/>
  <c r="R744" i="1"/>
  <c r="T744" i="1" s="1"/>
  <c r="R745" i="1"/>
  <c r="T745" i="1" s="1"/>
  <c r="R746" i="1"/>
  <c r="T746" i="1" s="1"/>
  <c r="R747" i="1"/>
  <c r="T747" i="1" s="1"/>
  <c r="R748" i="1"/>
  <c r="T748" i="1" s="1"/>
  <c r="R749" i="1"/>
  <c r="T749" i="1" s="1"/>
  <c r="R750" i="1"/>
  <c r="T750" i="1" s="1"/>
  <c r="R751" i="1"/>
  <c r="T751" i="1" s="1"/>
  <c r="R752" i="1"/>
  <c r="T752" i="1" s="1"/>
  <c r="R753" i="1"/>
  <c r="T753" i="1" s="1"/>
  <c r="R754" i="1"/>
  <c r="T754" i="1" s="1"/>
  <c r="R755" i="1"/>
  <c r="T755" i="1" s="1"/>
  <c r="R756" i="1"/>
  <c r="T756" i="1" s="1"/>
  <c r="R757" i="1"/>
  <c r="T757" i="1" s="1"/>
  <c r="R758" i="1"/>
  <c r="T758" i="1" s="1"/>
  <c r="R759" i="1"/>
  <c r="T759" i="1" s="1"/>
  <c r="R760" i="1"/>
  <c r="T760" i="1" s="1"/>
  <c r="R761" i="1"/>
  <c r="T761" i="1" s="1"/>
  <c r="R762" i="1"/>
  <c r="T762" i="1" s="1"/>
  <c r="R763" i="1"/>
  <c r="T763" i="1" s="1"/>
  <c r="R764" i="1"/>
  <c r="T764" i="1" s="1"/>
  <c r="R765" i="1"/>
  <c r="T765" i="1" s="1"/>
  <c r="R766" i="1"/>
  <c r="T766" i="1" s="1"/>
  <c r="R767" i="1"/>
  <c r="T767" i="1" s="1"/>
  <c r="R768" i="1"/>
  <c r="T768" i="1" s="1"/>
  <c r="R769" i="1"/>
  <c r="T769" i="1" s="1"/>
  <c r="R770" i="1"/>
  <c r="T770" i="1" s="1"/>
  <c r="R771" i="1"/>
  <c r="T771" i="1" s="1"/>
  <c r="R772" i="1"/>
  <c r="T772" i="1" s="1"/>
  <c r="R773" i="1"/>
  <c r="T773" i="1" s="1"/>
  <c r="R774" i="1"/>
  <c r="T774" i="1" s="1"/>
  <c r="R775" i="1"/>
  <c r="T775" i="1" s="1"/>
  <c r="R776" i="1"/>
  <c r="T776" i="1" s="1"/>
  <c r="R777" i="1"/>
  <c r="T777" i="1" s="1"/>
  <c r="R778" i="1"/>
  <c r="T778" i="1" s="1"/>
  <c r="R779" i="1"/>
  <c r="T779" i="1" s="1"/>
  <c r="R780" i="1"/>
  <c r="T780" i="1" s="1"/>
  <c r="R781" i="1"/>
  <c r="T781" i="1" s="1"/>
  <c r="R782" i="1"/>
  <c r="T782" i="1" s="1"/>
  <c r="R783" i="1"/>
  <c r="T783" i="1" s="1"/>
  <c r="R784" i="1"/>
  <c r="T784" i="1" s="1"/>
  <c r="R785" i="1"/>
  <c r="T785" i="1" s="1"/>
  <c r="R786" i="1"/>
  <c r="T786" i="1" s="1"/>
  <c r="R787" i="1"/>
  <c r="T787" i="1" s="1"/>
  <c r="R788" i="1"/>
  <c r="T788" i="1" s="1"/>
  <c r="R789" i="1"/>
  <c r="T789" i="1" s="1"/>
  <c r="R790" i="1"/>
  <c r="T790" i="1" s="1"/>
  <c r="R791" i="1"/>
  <c r="T791" i="1" s="1"/>
  <c r="R792" i="1"/>
  <c r="T792" i="1" s="1"/>
  <c r="R793" i="1"/>
  <c r="T793" i="1" s="1"/>
  <c r="R794" i="1"/>
  <c r="T794" i="1" s="1"/>
  <c r="R795" i="1"/>
  <c r="T795" i="1" s="1"/>
  <c r="R796" i="1"/>
  <c r="T796" i="1" s="1"/>
  <c r="R797" i="1"/>
  <c r="T797" i="1" s="1"/>
  <c r="R798" i="1"/>
  <c r="T798" i="1" s="1"/>
  <c r="R799" i="1"/>
  <c r="T799" i="1" s="1"/>
  <c r="R800" i="1"/>
  <c r="T800" i="1" s="1"/>
  <c r="R801" i="1"/>
  <c r="T801" i="1" s="1"/>
  <c r="R802" i="1"/>
  <c r="T802" i="1" s="1"/>
  <c r="R803" i="1"/>
  <c r="T803" i="1" s="1"/>
  <c r="R804" i="1"/>
  <c r="T804" i="1" s="1"/>
  <c r="R805" i="1"/>
  <c r="T805" i="1" s="1"/>
  <c r="R806" i="1"/>
  <c r="T806" i="1" s="1"/>
  <c r="R807" i="1"/>
  <c r="T807" i="1" s="1"/>
  <c r="R808" i="1"/>
  <c r="T808" i="1" s="1"/>
  <c r="R809" i="1"/>
  <c r="T809" i="1" s="1"/>
  <c r="R810" i="1"/>
  <c r="T810" i="1" s="1"/>
  <c r="R811" i="1"/>
  <c r="T811" i="1" s="1"/>
  <c r="R812" i="1"/>
  <c r="T812" i="1" s="1"/>
  <c r="R813" i="1"/>
  <c r="T813" i="1" s="1"/>
  <c r="R814" i="1"/>
  <c r="T814" i="1" s="1"/>
  <c r="R815" i="1"/>
  <c r="T815" i="1" s="1"/>
  <c r="R816" i="1"/>
  <c r="T816" i="1" s="1"/>
  <c r="R817" i="1"/>
  <c r="T817" i="1" s="1"/>
  <c r="R818" i="1"/>
  <c r="T818" i="1" s="1"/>
  <c r="R819" i="1"/>
  <c r="T819" i="1" s="1"/>
  <c r="R820" i="1"/>
  <c r="T820" i="1" s="1"/>
  <c r="R821" i="1"/>
  <c r="T821" i="1" s="1"/>
  <c r="R822" i="1"/>
  <c r="T822" i="1" s="1"/>
  <c r="R823" i="1"/>
  <c r="T823" i="1" s="1"/>
  <c r="R824" i="1"/>
  <c r="T824" i="1" s="1"/>
  <c r="R825" i="1"/>
  <c r="T825" i="1" s="1"/>
  <c r="R826" i="1"/>
  <c r="T826" i="1" s="1"/>
  <c r="R827" i="1"/>
  <c r="T827" i="1" s="1"/>
  <c r="R828" i="1"/>
  <c r="T828" i="1" s="1"/>
  <c r="R829" i="1"/>
  <c r="T829" i="1" s="1"/>
  <c r="R830" i="1"/>
  <c r="T830" i="1" s="1"/>
  <c r="R831" i="1"/>
  <c r="T831" i="1" s="1"/>
  <c r="R832" i="1"/>
  <c r="T832" i="1" s="1"/>
  <c r="R833" i="1"/>
  <c r="T833" i="1" s="1"/>
  <c r="R834" i="1"/>
  <c r="T834" i="1" s="1"/>
  <c r="R835" i="1"/>
  <c r="T835" i="1" s="1"/>
  <c r="R836" i="1"/>
  <c r="T836" i="1" s="1"/>
  <c r="R837" i="1"/>
  <c r="T837" i="1" s="1"/>
  <c r="R838" i="1"/>
  <c r="T838" i="1" s="1"/>
  <c r="R839" i="1"/>
  <c r="T839" i="1" s="1"/>
  <c r="R840" i="1"/>
  <c r="T840" i="1" s="1"/>
  <c r="R841" i="1"/>
  <c r="T841" i="1" s="1"/>
  <c r="R842" i="1"/>
  <c r="T842" i="1" s="1"/>
  <c r="R843" i="1"/>
  <c r="T843" i="1" s="1"/>
  <c r="R844" i="1"/>
  <c r="T844" i="1" s="1"/>
  <c r="R845" i="1"/>
  <c r="T845" i="1" s="1"/>
  <c r="R846" i="1"/>
  <c r="T846" i="1" s="1"/>
  <c r="R847" i="1"/>
  <c r="T847" i="1" s="1"/>
  <c r="R848" i="1"/>
  <c r="T848" i="1" s="1"/>
  <c r="R849" i="1"/>
  <c r="T849" i="1" s="1"/>
  <c r="R850" i="1"/>
  <c r="T850" i="1" s="1"/>
  <c r="R851" i="1"/>
  <c r="T851" i="1" s="1"/>
  <c r="R852" i="1"/>
  <c r="T852" i="1" s="1"/>
  <c r="R853" i="1"/>
  <c r="T853" i="1" s="1"/>
  <c r="R854" i="1"/>
  <c r="T854" i="1" s="1"/>
  <c r="R855" i="1"/>
  <c r="T855" i="1" s="1"/>
  <c r="R856" i="1"/>
  <c r="T856" i="1" s="1"/>
  <c r="R857" i="1"/>
  <c r="T857" i="1" s="1"/>
  <c r="R858" i="1"/>
  <c r="T858" i="1" s="1"/>
  <c r="R859" i="1"/>
  <c r="T859" i="1" s="1"/>
  <c r="R860" i="1"/>
  <c r="T860" i="1" s="1"/>
  <c r="R861" i="1"/>
  <c r="T861" i="1" s="1"/>
  <c r="R862" i="1"/>
  <c r="T862" i="1" s="1"/>
  <c r="R863" i="1"/>
  <c r="T863" i="1" s="1"/>
  <c r="R864" i="1"/>
  <c r="T864" i="1" s="1"/>
  <c r="R865" i="1"/>
  <c r="T865" i="1" s="1"/>
  <c r="R866" i="1"/>
  <c r="T866" i="1" s="1"/>
  <c r="R867" i="1"/>
  <c r="T867" i="1" s="1"/>
  <c r="R868" i="1"/>
  <c r="T868" i="1" s="1"/>
  <c r="R869" i="1"/>
  <c r="T869" i="1" s="1"/>
  <c r="R870" i="1"/>
  <c r="T870" i="1" s="1"/>
  <c r="R871" i="1"/>
  <c r="T871" i="1" s="1"/>
  <c r="R872" i="1"/>
  <c r="T872" i="1" s="1"/>
  <c r="R873" i="1"/>
  <c r="T873" i="1" s="1"/>
  <c r="R874" i="1"/>
  <c r="T874" i="1" s="1"/>
  <c r="R875" i="1"/>
  <c r="T875" i="1" s="1"/>
  <c r="R876" i="1"/>
  <c r="T876" i="1" s="1"/>
  <c r="R877" i="1"/>
  <c r="T877" i="1" s="1"/>
  <c r="R878" i="1"/>
  <c r="T878" i="1" s="1"/>
  <c r="R879" i="1"/>
  <c r="T879" i="1" s="1"/>
  <c r="R880" i="1"/>
  <c r="T880" i="1" s="1"/>
  <c r="R881" i="1"/>
  <c r="T881" i="1" s="1"/>
  <c r="R882" i="1"/>
  <c r="T882" i="1" s="1"/>
  <c r="R883" i="1"/>
  <c r="T883" i="1" s="1"/>
  <c r="R884" i="1"/>
  <c r="T884" i="1" s="1"/>
  <c r="R885" i="1"/>
  <c r="T885" i="1" s="1"/>
  <c r="R886" i="1"/>
  <c r="T886" i="1" s="1"/>
  <c r="R887" i="1"/>
  <c r="T887" i="1" s="1"/>
  <c r="R888" i="1"/>
  <c r="T888" i="1" s="1"/>
  <c r="R889" i="1"/>
  <c r="T889" i="1" s="1"/>
  <c r="R890" i="1"/>
  <c r="T890" i="1" s="1"/>
  <c r="R891" i="1"/>
  <c r="T891" i="1" s="1"/>
  <c r="R892" i="1"/>
  <c r="T892" i="1" s="1"/>
  <c r="R893" i="1"/>
  <c r="T893" i="1" s="1"/>
  <c r="R894" i="1"/>
  <c r="T894" i="1" s="1"/>
  <c r="R895" i="1"/>
  <c r="T895" i="1" s="1"/>
  <c r="R896" i="1"/>
  <c r="T896" i="1" s="1"/>
  <c r="R897" i="1"/>
  <c r="T897" i="1" s="1"/>
  <c r="R898" i="1"/>
  <c r="T898" i="1" s="1"/>
  <c r="R899" i="1"/>
  <c r="T899" i="1" s="1"/>
  <c r="R900" i="1"/>
  <c r="T900" i="1" s="1"/>
  <c r="R901" i="1"/>
  <c r="T901" i="1" s="1"/>
  <c r="R902" i="1"/>
  <c r="T902" i="1" s="1"/>
  <c r="R903" i="1"/>
  <c r="T903" i="1" s="1"/>
  <c r="R904" i="1"/>
  <c r="T904" i="1" s="1"/>
  <c r="R905" i="1"/>
  <c r="T905" i="1" s="1"/>
  <c r="R906" i="1"/>
  <c r="T906" i="1" s="1"/>
  <c r="R907" i="1"/>
  <c r="T907" i="1" s="1"/>
  <c r="R908" i="1"/>
  <c r="T908" i="1" s="1"/>
  <c r="R909" i="1"/>
  <c r="T909" i="1" s="1"/>
  <c r="R910" i="1"/>
  <c r="T910" i="1" s="1"/>
  <c r="R911" i="1"/>
  <c r="T911" i="1" s="1"/>
  <c r="R912" i="1"/>
  <c r="T912" i="1" s="1"/>
  <c r="R913" i="1"/>
  <c r="T913" i="1" s="1"/>
  <c r="R914" i="1"/>
  <c r="T914" i="1" s="1"/>
  <c r="R915" i="1"/>
  <c r="T915" i="1" s="1"/>
  <c r="R916" i="1"/>
  <c r="T916" i="1" s="1"/>
  <c r="R917" i="1"/>
  <c r="T917" i="1" s="1"/>
  <c r="R918" i="1"/>
  <c r="T918" i="1" s="1"/>
  <c r="R919" i="1"/>
  <c r="T919" i="1" s="1"/>
  <c r="R920" i="1"/>
  <c r="T920" i="1" s="1"/>
  <c r="R921" i="1"/>
  <c r="T921" i="1" s="1"/>
  <c r="R922" i="1"/>
  <c r="T922" i="1" s="1"/>
  <c r="R923" i="1"/>
  <c r="T923" i="1" s="1"/>
  <c r="R924" i="1"/>
  <c r="T924" i="1" s="1"/>
  <c r="R925" i="1"/>
  <c r="T925" i="1" s="1"/>
  <c r="R926" i="1"/>
  <c r="T926" i="1" s="1"/>
  <c r="R927" i="1"/>
  <c r="T927" i="1" s="1"/>
  <c r="R928" i="1"/>
  <c r="T928" i="1" s="1"/>
  <c r="R929" i="1"/>
  <c r="T929" i="1" s="1"/>
  <c r="R930" i="1"/>
  <c r="T930" i="1" s="1"/>
  <c r="R931" i="1"/>
  <c r="T931" i="1" s="1"/>
  <c r="R932" i="1"/>
  <c r="T932" i="1" s="1"/>
  <c r="R933" i="1"/>
  <c r="T933" i="1" s="1"/>
  <c r="R934" i="1"/>
  <c r="T934" i="1" s="1"/>
  <c r="R935" i="1"/>
  <c r="T935" i="1" s="1"/>
  <c r="R936" i="1"/>
  <c r="T936" i="1" s="1"/>
  <c r="R937" i="1"/>
  <c r="T937" i="1" s="1"/>
  <c r="R938" i="1"/>
  <c r="T938" i="1" s="1"/>
  <c r="R939" i="1"/>
  <c r="T939" i="1" s="1"/>
  <c r="R940" i="1"/>
  <c r="T940" i="1" s="1"/>
  <c r="R941" i="1"/>
  <c r="T941" i="1" s="1"/>
  <c r="R942" i="1"/>
  <c r="T942" i="1" s="1"/>
  <c r="R943" i="1"/>
  <c r="T943" i="1" s="1"/>
  <c r="R944" i="1"/>
  <c r="T944" i="1" s="1"/>
  <c r="R945" i="1"/>
  <c r="T945" i="1" s="1"/>
  <c r="R946" i="1"/>
  <c r="T946" i="1" s="1"/>
  <c r="R947" i="1"/>
  <c r="T947" i="1" s="1"/>
  <c r="R948" i="1"/>
  <c r="T948" i="1" s="1"/>
  <c r="R949" i="1"/>
  <c r="T949" i="1" s="1"/>
  <c r="R950" i="1"/>
  <c r="T950" i="1" s="1"/>
  <c r="R951" i="1"/>
  <c r="T951" i="1" s="1"/>
  <c r="R952" i="1"/>
  <c r="T952" i="1" s="1"/>
  <c r="R953" i="1"/>
  <c r="T953" i="1" s="1"/>
  <c r="R954" i="1"/>
  <c r="T954" i="1" s="1"/>
  <c r="R955" i="1"/>
  <c r="T955" i="1" s="1"/>
  <c r="R956" i="1"/>
  <c r="T956" i="1" s="1"/>
  <c r="R957" i="1"/>
  <c r="T957" i="1" s="1"/>
  <c r="R958" i="1"/>
  <c r="T958" i="1" s="1"/>
  <c r="R959" i="1"/>
  <c r="T959" i="1" s="1"/>
  <c r="R960" i="1"/>
  <c r="T960" i="1" s="1"/>
  <c r="R961" i="1"/>
  <c r="T961" i="1" s="1"/>
  <c r="R962" i="1"/>
  <c r="T962" i="1" s="1"/>
  <c r="R963" i="1"/>
  <c r="T963" i="1" s="1"/>
  <c r="R964" i="1"/>
  <c r="T964" i="1" s="1"/>
  <c r="R965" i="1"/>
  <c r="T965" i="1" s="1"/>
  <c r="R966" i="1"/>
  <c r="T966" i="1" s="1"/>
  <c r="R967" i="1"/>
  <c r="T967" i="1" s="1"/>
  <c r="R968" i="1"/>
  <c r="T968" i="1" s="1"/>
  <c r="R969" i="1"/>
  <c r="T969" i="1" s="1"/>
  <c r="R970" i="1"/>
  <c r="T970" i="1" s="1"/>
  <c r="R971" i="1"/>
  <c r="T971" i="1" s="1"/>
  <c r="R972" i="1"/>
  <c r="T972" i="1" s="1"/>
  <c r="R973" i="1"/>
  <c r="T973" i="1" s="1"/>
  <c r="R974" i="1"/>
  <c r="T974" i="1" s="1"/>
  <c r="R975" i="1"/>
  <c r="T975" i="1" s="1"/>
  <c r="R976" i="1"/>
  <c r="T976" i="1" s="1"/>
  <c r="R977" i="1"/>
  <c r="T977" i="1" s="1"/>
  <c r="R978" i="1"/>
  <c r="T978" i="1" s="1"/>
  <c r="R979" i="1"/>
  <c r="T979" i="1" s="1"/>
  <c r="R980" i="1"/>
  <c r="T980" i="1" s="1"/>
  <c r="R981" i="1"/>
  <c r="T981" i="1" s="1"/>
  <c r="R982" i="1"/>
  <c r="T982" i="1" s="1"/>
  <c r="R983" i="1"/>
  <c r="T983" i="1" s="1"/>
  <c r="R984" i="1"/>
  <c r="T984" i="1" s="1"/>
  <c r="R985" i="1"/>
  <c r="T985" i="1" s="1"/>
  <c r="R986" i="1"/>
  <c r="T986" i="1" s="1"/>
  <c r="R987" i="1"/>
  <c r="T987" i="1" s="1"/>
  <c r="R988" i="1"/>
  <c r="T988" i="1" s="1"/>
  <c r="R989" i="1"/>
  <c r="T989" i="1" s="1"/>
  <c r="R990" i="1"/>
  <c r="T990" i="1" s="1"/>
  <c r="R991" i="1"/>
  <c r="T991" i="1" s="1"/>
  <c r="R992" i="1"/>
  <c r="T992" i="1" s="1"/>
  <c r="R993" i="1"/>
  <c r="T993" i="1" s="1"/>
  <c r="R994" i="1"/>
  <c r="T994" i="1" s="1"/>
  <c r="R995" i="1"/>
  <c r="T995" i="1" s="1"/>
  <c r="R996" i="1"/>
  <c r="T996" i="1" s="1"/>
  <c r="R997" i="1"/>
  <c r="T997" i="1" s="1"/>
  <c r="R998" i="1"/>
  <c r="T998" i="1" s="1"/>
  <c r="R999" i="1"/>
  <c r="T999" i="1" s="1"/>
  <c r="R1000" i="1"/>
  <c r="T1000" i="1" s="1"/>
  <c r="R1001" i="1"/>
  <c r="T1001" i="1" s="1"/>
  <c r="R1002" i="1"/>
  <c r="T1002" i="1" s="1"/>
  <c r="R1003" i="1"/>
  <c r="T1003" i="1" s="1"/>
  <c r="R1004" i="1"/>
  <c r="T1004" i="1" s="1"/>
  <c r="R1005" i="1"/>
  <c r="T1005" i="1" s="1"/>
  <c r="R1006" i="1"/>
  <c r="T1006" i="1" s="1"/>
  <c r="R1007" i="1"/>
  <c r="T1007" i="1" s="1"/>
  <c r="R1008" i="1"/>
  <c r="T1008" i="1" s="1"/>
  <c r="R1009" i="1"/>
  <c r="T1009" i="1" s="1"/>
  <c r="R1010" i="1"/>
  <c r="T1010" i="1" s="1"/>
  <c r="R1011" i="1"/>
  <c r="T1011" i="1" s="1"/>
  <c r="R1012" i="1"/>
  <c r="T1012" i="1" s="1"/>
  <c r="R1013" i="1"/>
  <c r="T1013" i="1" s="1"/>
  <c r="R1014" i="1"/>
  <c r="T1014" i="1" s="1"/>
  <c r="R1015" i="1"/>
  <c r="T1015" i="1" s="1"/>
  <c r="R1016" i="1"/>
  <c r="T1016" i="1" s="1"/>
  <c r="R1017" i="1"/>
  <c r="T1017" i="1" s="1"/>
  <c r="R1018" i="1"/>
  <c r="T1018" i="1" s="1"/>
  <c r="R1019" i="1"/>
  <c r="T1019" i="1" s="1"/>
  <c r="R1020" i="1"/>
  <c r="T1020" i="1" s="1"/>
  <c r="R1021" i="1"/>
  <c r="T1021" i="1" s="1"/>
  <c r="R1022" i="1"/>
  <c r="T1022" i="1" s="1"/>
  <c r="R1023" i="1"/>
  <c r="T1023" i="1" s="1"/>
  <c r="R1024" i="1"/>
  <c r="T1024" i="1" s="1"/>
  <c r="R1025" i="1"/>
  <c r="T1025" i="1" s="1"/>
  <c r="R1026" i="1"/>
  <c r="T1026" i="1" s="1"/>
  <c r="R1027" i="1"/>
  <c r="T1027" i="1" s="1"/>
  <c r="R1028" i="1"/>
  <c r="T1028" i="1" s="1"/>
  <c r="R1029" i="1"/>
  <c r="T1029" i="1" s="1"/>
  <c r="R1030" i="1"/>
  <c r="T1030" i="1" s="1"/>
  <c r="R1031" i="1"/>
  <c r="T1031" i="1" s="1"/>
  <c r="R1032" i="1"/>
  <c r="T1032" i="1" s="1"/>
  <c r="R1033" i="1"/>
  <c r="T1033" i="1" s="1"/>
  <c r="R1034" i="1"/>
  <c r="T1034" i="1" s="1"/>
  <c r="R1035" i="1"/>
  <c r="T1035" i="1" s="1"/>
  <c r="R1036" i="1"/>
  <c r="T1036" i="1" s="1"/>
  <c r="R1037" i="1"/>
  <c r="T1037" i="1" s="1"/>
  <c r="R1038" i="1"/>
  <c r="T1038" i="1" s="1"/>
  <c r="R1039" i="1"/>
  <c r="T1039" i="1" s="1"/>
  <c r="R1040" i="1"/>
  <c r="T1040" i="1" s="1"/>
  <c r="R1041" i="1"/>
  <c r="T1041" i="1" s="1"/>
  <c r="R1042" i="1"/>
  <c r="T1042" i="1" s="1"/>
  <c r="R1043" i="1"/>
  <c r="T1043" i="1" s="1"/>
  <c r="R1044" i="1"/>
  <c r="T1044" i="1" s="1"/>
  <c r="R1045" i="1"/>
  <c r="T1045" i="1" s="1"/>
  <c r="R1046" i="1"/>
  <c r="T1046" i="1" s="1"/>
  <c r="R1047" i="1"/>
  <c r="T1047" i="1" s="1"/>
  <c r="R1048" i="1"/>
  <c r="T1048" i="1" s="1"/>
  <c r="R1049" i="1"/>
  <c r="T1049" i="1" s="1"/>
  <c r="R1050" i="1"/>
  <c r="T1050" i="1" s="1"/>
  <c r="R1051" i="1"/>
  <c r="T1051" i="1" s="1"/>
  <c r="R1052" i="1"/>
  <c r="T1052" i="1" s="1"/>
  <c r="R1053" i="1"/>
  <c r="T1053" i="1" s="1"/>
  <c r="R1054" i="1"/>
  <c r="T1054" i="1" s="1"/>
  <c r="R1055" i="1"/>
  <c r="T1055" i="1" s="1"/>
  <c r="R1056" i="1"/>
  <c r="T1056" i="1" s="1"/>
  <c r="R1057" i="1"/>
  <c r="T1057" i="1" s="1"/>
  <c r="R1058" i="1"/>
  <c r="T1058" i="1" s="1"/>
  <c r="R1059" i="1"/>
  <c r="T1059" i="1" s="1"/>
  <c r="R1060" i="1"/>
  <c r="T1060" i="1" s="1"/>
  <c r="R1061" i="1"/>
  <c r="T1061" i="1" s="1"/>
  <c r="R1062" i="1"/>
  <c r="T1062" i="1" s="1"/>
  <c r="R1063" i="1"/>
  <c r="T1063" i="1" s="1"/>
  <c r="R1064" i="1"/>
  <c r="T1064" i="1" s="1"/>
  <c r="R1065" i="1"/>
  <c r="T1065" i="1" s="1"/>
  <c r="R1066" i="1"/>
  <c r="T1066" i="1" s="1"/>
  <c r="R1067" i="1"/>
  <c r="T1067" i="1" s="1"/>
  <c r="R1068" i="1"/>
  <c r="T1068" i="1" s="1"/>
  <c r="R1069" i="1"/>
  <c r="T1069" i="1" s="1"/>
  <c r="R1070" i="1"/>
  <c r="T1070" i="1" s="1"/>
  <c r="R1071" i="1"/>
  <c r="T1071" i="1" s="1"/>
  <c r="R1072" i="1"/>
  <c r="T1072" i="1" s="1"/>
  <c r="R1073" i="1"/>
  <c r="T1073" i="1" s="1"/>
  <c r="R1074" i="1"/>
  <c r="T1074" i="1" s="1"/>
  <c r="R1075" i="1"/>
  <c r="T1075" i="1" s="1"/>
  <c r="R1076" i="1"/>
  <c r="T1076" i="1" s="1"/>
  <c r="R1077" i="1"/>
  <c r="T1077" i="1" s="1"/>
  <c r="R1078" i="1"/>
  <c r="T1078" i="1" s="1"/>
  <c r="R1079" i="1"/>
  <c r="T1079" i="1" s="1"/>
  <c r="R1080" i="1"/>
  <c r="T1080" i="1" s="1"/>
  <c r="R1081" i="1"/>
  <c r="T1081" i="1" s="1"/>
  <c r="R1082" i="1"/>
  <c r="T1082" i="1" s="1"/>
  <c r="R1083" i="1"/>
  <c r="T1083" i="1" s="1"/>
  <c r="R1084" i="1"/>
  <c r="T1084" i="1" s="1"/>
  <c r="R1085" i="1"/>
  <c r="T1085" i="1" s="1"/>
  <c r="R1086" i="1"/>
  <c r="T1086" i="1" s="1"/>
  <c r="R1087" i="1"/>
  <c r="T1087" i="1" s="1"/>
  <c r="R1088" i="1"/>
  <c r="T1088" i="1" s="1"/>
  <c r="R1089" i="1"/>
  <c r="T1089" i="1" s="1"/>
  <c r="R1090" i="1"/>
  <c r="T1090" i="1" s="1"/>
  <c r="R1091" i="1"/>
  <c r="T1091" i="1" s="1"/>
  <c r="R1092" i="1"/>
  <c r="T1092" i="1" s="1"/>
  <c r="R1093" i="1"/>
  <c r="T1093" i="1" s="1"/>
  <c r="R1094" i="1"/>
  <c r="T1094" i="1" s="1"/>
  <c r="R1095" i="1"/>
  <c r="T1095" i="1" s="1"/>
  <c r="R1096" i="1"/>
  <c r="T1096" i="1" s="1"/>
  <c r="R1097" i="1"/>
  <c r="T1097" i="1" s="1"/>
  <c r="R1098" i="1"/>
  <c r="T1098" i="1" s="1"/>
  <c r="R1099" i="1"/>
  <c r="T1099" i="1" s="1"/>
  <c r="R1100" i="1"/>
  <c r="T1100" i="1" s="1"/>
  <c r="R1101" i="1"/>
  <c r="T1101" i="1" s="1"/>
  <c r="R1102" i="1"/>
  <c r="T1102" i="1" s="1"/>
  <c r="R1103" i="1"/>
  <c r="T1103" i="1" s="1"/>
  <c r="R1104" i="1"/>
  <c r="T1104" i="1" s="1"/>
  <c r="R1105" i="1"/>
  <c r="T1105" i="1" s="1"/>
  <c r="R1106" i="1"/>
  <c r="T1106" i="1" s="1"/>
  <c r="R1107" i="1"/>
  <c r="T1107" i="1" s="1"/>
  <c r="R1108" i="1"/>
  <c r="T1108" i="1" s="1"/>
  <c r="R1109" i="1"/>
  <c r="T1109" i="1" s="1"/>
  <c r="R1110" i="1"/>
  <c r="T1110" i="1" s="1"/>
  <c r="R1111" i="1"/>
  <c r="T1111" i="1" s="1"/>
  <c r="R1112" i="1"/>
  <c r="T1112" i="1" s="1"/>
  <c r="R1113" i="1"/>
  <c r="T1113" i="1" s="1"/>
  <c r="R1114" i="1"/>
  <c r="T1114" i="1" s="1"/>
  <c r="R1115" i="1"/>
  <c r="T1115" i="1" s="1"/>
  <c r="R1116" i="1"/>
  <c r="T1116" i="1" s="1"/>
  <c r="R1117" i="1"/>
  <c r="T1117" i="1" s="1"/>
  <c r="R1118" i="1"/>
  <c r="T1118" i="1" s="1"/>
  <c r="R1119" i="1"/>
  <c r="T1119" i="1" s="1"/>
  <c r="R1120" i="1"/>
  <c r="T1120" i="1" s="1"/>
  <c r="R1121" i="1"/>
  <c r="T1121" i="1" s="1"/>
  <c r="R1122" i="1"/>
  <c r="T1122" i="1" s="1"/>
  <c r="R1123" i="1"/>
  <c r="T1123" i="1" s="1"/>
  <c r="R1124" i="1"/>
  <c r="T1124" i="1" s="1"/>
  <c r="R1125" i="1"/>
  <c r="T1125" i="1" s="1"/>
  <c r="R1126" i="1"/>
  <c r="T1126" i="1" s="1"/>
  <c r="R1127" i="1"/>
  <c r="T1127" i="1" s="1"/>
  <c r="R1128" i="1"/>
  <c r="T1128" i="1" s="1"/>
  <c r="R1129" i="1"/>
  <c r="T1129" i="1" s="1"/>
  <c r="R1130" i="1"/>
  <c r="T1130" i="1" s="1"/>
  <c r="R1131" i="1"/>
  <c r="T1131" i="1" s="1"/>
  <c r="R1132" i="1"/>
  <c r="T1132" i="1" s="1"/>
  <c r="R1133" i="1"/>
  <c r="T1133" i="1" s="1"/>
  <c r="R1134" i="1"/>
  <c r="T1134" i="1" s="1"/>
  <c r="R1135" i="1"/>
  <c r="T1135" i="1" s="1"/>
  <c r="R1136" i="1"/>
  <c r="T1136" i="1" s="1"/>
  <c r="R1137" i="1"/>
  <c r="T1137" i="1" s="1"/>
  <c r="R1138" i="1"/>
  <c r="T1138" i="1" s="1"/>
  <c r="R1139" i="1"/>
  <c r="T1139" i="1" s="1"/>
  <c r="R1140" i="1"/>
  <c r="T1140" i="1" s="1"/>
  <c r="R1141" i="1"/>
  <c r="T1141" i="1" s="1"/>
  <c r="R1142" i="1"/>
  <c r="T1142" i="1" s="1"/>
  <c r="R1143" i="1"/>
  <c r="T1143" i="1" s="1"/>
  <c r="R1144" i="1"/>
  <c r="T1144" i="1" s="1"/>
  <c r="R1145" i="1"/>
  <c r="T1145" i="1" s="1"/>
  <c r="R1146" i="1"/>
  <c r="T1146" i="1" s="1"/>
  <c r="R1147" i="1"/>
  <c r="T1147" i="1" s="1"/>
  <c r="R1148" i="1"/>
  <c r="T1148" i="1" s="1"/>
  <c r="R1149" i="1"/>
  <c r="T1149" i="1" s="1"/>
  <c r="R1150" i="1"/>
  <c r="T1150" i="1" s="1"/>
  <c r="R1151" i="1"/>
  <c r="T1151" i="1" s="1"/>
  <c r="R1152" i="1"/>
  <c r="T1152" i="1" s="1"/>
  <c r="R1153" i="1"/>
  <c r="T1153" i="1" s="1"/>
  <c r="R1154" i="1"/>
  <c r="T1154" i="1" s="1"/>
  <c r="R1155" i="1"/>
  <c r="T1155" i="1" s="1"/>
  <c r="R1156" i="1"/>
  <c r="T1156" i="1" s="1"/>
  <c r="R1157" i="1"/>
  <c r="T1157" i="1" s="1"/>
  <c r="R1158" i="1"/>
  <c r="T1158" i="1" s="1"/>
  <c r="R1159" i="1"/>
  <c r="T1159" i="1" s="1"/>
  <c r="R1160" i="1"/>
  <c r="T1160" i="1" s="1"/>
  <c r="R1161" i="1"/>
  <c r="T1161" i="1" s="1"/>
  <c r="R1162" i="1"/>
  <c r="T1162" i="1" s="1"/>
  <c r="R1163" i="1"/>
  <c r="T1163" i="1" s="1"/>
  <c r="R1164" i="1"/>
  <c r="T1164" i="1" s="1"/>
  <c r="R1165" i="1"/>
  <c r="T1165" i="1" s="1"/>
  <c r="R1166" i="1"/>
  <c r="T1166" i="1" s="1"/>
  <c r="R1167" i="1"/>
  <c r="T1167" i="1" s="1"/>
  <c r="R1168" i="1"/>
  <c r="T1168" i="1" s="1"/>
  <c r="R1169" i="1"/>
  <c r="T1169" i="1" s="1"/>
  <c r="R1170" i="1"/>
  <c r="T1170" i="1" s="1"/>
  <c r="R1171" i="1"/>
  <c r="T1171" i="1" s="1"/>
  <c r="R1172" i="1"/>
  <c r="T1172" i="1" s="1"/>
  <c r="R1173" i="1"/>
  <c r="T1173" i="1" s="1"/>
  <c r="R1174" i="1"/>
  <c r="T1174" i="1" s="1"/>
  <c r="R1175" i="1"/>
  <c r="T1175" i="1" s="1"/>
  <c r="R1176" i="1"/>
  <c r="T1176" i="1" s="1"/>
  <c r="R1177" i="1"/>
  <c r="T1177" i="1" s="1"/>
  <c r="R1178" i="1"/>
  <c r="T1178" i="1" s="1"/>
  <c r="R1179" i="1"/>
  <c r="T1179" i="1" s="1"/>
  <c r="R1180" i="1"/>
  <c r="T1180" i="1" s="1"/>
  <c r="R1181" i="1"/>
  <c r="T1181" i="1" s="1"/>
  <c r="R1182" i="1"/>
  <c r="T1182" i="1" s="1"/>
  <c r="R1183" i="1"/>
  <c r="T1183" i="1" s="1"/>
  <c r="R1184" i="1"/>
  <c r="T1184" i="1" s="1"/>
  <c r="R1185" i="1"/>
  <c r="T1185" i="1" s="1"/>
  <c r="R1186" i="1"/>
  <c r="T1186" i="1" s="1"/>
  <c r="R1187" i="1"/>
  <c r="T1187" i="1" s="1"/>
  <c r="R1188" i="1"/>
  <c r="T1188" i="1" s="1"/>
  <c r="R1189" i="1"/>
  <c r="T1189" i="1" s="1"/>
  <c r="R1190" i="1"/>
  <c r="T1190" i="1" s="1"/>
  <c r="R1191" i="1"/>
  <c r="T1191" i="1" s="1"/>
  <c r="R1192" i="1"/>
  <c r="T1192" i="1" s="1"/>
  <c r="R1193" i="1"/>
  <c r="T1193" i="1" s="1"/>
  <c r="R1194" i="1"/>
  <c r="T1194" i="1" s="1"/>
  <c r="R1195" i="1"/>
  <c r="T1195" i="1" s="1"/>
  <c r="R1196" i="1"/>
  <c r="T1196" i="1" s="1"/>
  <c r="R1197" i="1"/>
  <c r="T1197" i="1" s="1"/>
  <c r="R1198" i="1"/>
  <c r="T1198" i="1" s="1"/>
  <c r="R1199" i="1"/>
  <c r="T1199" i="1" s="1"/>
  <c r="R1200" i="1"/>
  <c r="T1200" i="1" s="1"/>
  <c r="R1201" i="1"/>
  <c r="T1201" i="1" s="1"/>
  <c r="R1202" i="1"/>
  <c r="T1202" i="1" s="1"/>
  <c r="R1203" i="1"/>
  <c r="T1203" i="1" s="1"/>
  <c r="R1204" i="1"/>
  <c r="T1204" i="1" s="1"/>
  <c r="R1205" i="1"/>
  <c r="T1205" i="1" s="1"/>
  <c r="R1206" i="1"/>
  <c r="T1206" i="1" s="1"/>
  <c r="R1207" i="1"/>
  <c r="T1207" i="1" s="1"/>
  <c r="R1208" i="1"/>
  <c r="T1208" i="1" s="1"/>
  <c r="R1209" i="1"/>
  <c r="T1209" i="1" s="1"/>
  <c r="R1210" i="1"/>
  <c r="T1210" i="1" s="1"/>
  <c r="R1211" i="1"/>
  <c r="T1211" i="1" s="1"/>
  <c r="R1212" i="1"/>
  <c r="T1212" i="1" s="1"/>
  <c r="R1213" i="1"/>
  <c r="T1213" i="1" s="1"/>
  <c r="R1214" i="1"/>
  <c r="T1214" i="1" s="1"/>
  <c r="R1215" i="1"/>
  <c r="T1215" i="1" s="1"/>
  <c r="R1216" i="1"/>
  <c r="T1216" i="1" s="1"/>
  <c r="R1217" i="1"/>
  <c r="T1217" i="1" s="1"/>
  <c r="R1218" i="1"/>
  <c r="T1218" i="1" s="1"/>
  <c r="R1219" i="1"/>
  <c r="T1219" i="1" s="1"/>
  <c r="R1220" i="1"/>
  <c r="T1220" i="1" s="1"/>
  <c r="R1221" i="1"/>
  <c r="T1221" i="1" s="1"/>
  <c r="R1222" i="1"/>
  <c r="T1222" i="1" s="1"/>
  <c r="R1223" i="1"/>
  <c r="T1223" i="1" s="1"/>
  <c r="R1224" i="1"/>
  <c r="T1224" i="1" s="1"/>
  <c r="R1225" i="1"/>
  <c r="T1225" i="1" s="1"/>
  <c r="R1226" i="1"/>
  <c r="T1226" i="1" s="1"/>
  <c r="R1227" i="1"/>
  <c r="T1227" i="1" s="1"/>
  <c r="R1228" i="1"/>
  <c r="T1228" i="1" s="1"/>
  <c r="R1229" i="1"/>
  <c r="T1229" i="1" s="1"/>
  <c r="R1230" i="1"/>
  <c r="T1230" i="1" s="1"/>
  <c r="R1231" i="1"/>
  <c r="T1231" i="1" s="1"/>
  <c r="R1232" i="1"/>
  <c r="T1232" i="1" s="1"/>
  <c r="R1233" i="1"/>
  <c r="T1233" i="1" s="1"/>
  <c r="R1234" i="1"/>
  <c r="T1234" i="1" s="1"/>
  <c r="R1235" i="1"/>
  <c r="T1235" i="1" s="1"/>
  <c r="R1236" i="1"/>
  <c r="T1236" i="1" s="1"/>
  <c r="R1237" i="1"/>
  <c r="T1237" i="1" s="1"/>
  <c r="R1238" i="1"/>
  <c r="T1238" i="1" s="1"/>
  <c r="R1239" i="1"/>
  <c r="T1239" i="1" s="1"/>
  <c r="R1240" i="1"/>
  <c r="T1240" i="1" s="1"/>
  <c r="R1241" i="1"/>
  <c r="T1241" i="1" s="1"/>
  <c r="R1242" i="1"/>
  <c r="T1242" i="1" s="1"/>
  <c r="R1243" i="1"/>
  <c r="T1243" i="1" s="1"/>
  <c r="R1244" i="1"/>
  <c r="T1244" i="1" s="1"/>
  <c r="R1245" i="1"/>
  <c r="T1245" i="1" s="1"/>
  <c r="R1246" i="1"/>
  <c r="T1246" i="1" s="1"/>
  <c r="R1247" i="1"/>
  <c r="T1247" i="1" s="1"/>
  <c r="R1248" i="1"/>
  <c r="T1248" i="1" s="1"/>
  <c r="R1249" i="1"/>
  <c r="T1249" i="1" s="1"/>
  <c r="R1250" i="1"/>
  <c r="T1250" i="1" s="1"/>
  <c r="R1251" i="1"/>
  <c r="T1251" i="1" s="1"/>
  <c r="R1252" i="1"/>
  <c r="T1252" i="1" s="1"/>
  <c r="R1253" i="1"/>
  <c r="T1253" i="1" s="1"/>
  <c r="R1254" i="1"/>
  <c r="T1254" i="1" s="1"/>
  <c r="R1255" i="1"/>
  <c r="T1255" i="1" s="1"/>
  <c r="R1256" i="1"/>
  <c r="T1256" i="1" s="1"/>
  <c r="R1257" i="1"/>
  <c r="T1257" i="1" s="1"/>
  <c r="R1258" i="1"/>
  <c r="T1258" i="1" s="1"/>
  <c r="R1259" i="1"/>
  <c r="T1259" i="1" s="1"/>
  <c r="R1260" i="1"/>
  <c r="T1260" i="1" s="1"/>
  <c r="R1261" i="1"/>
  <c r="T1261" i="1" s="1"/>
  <c r="R1262" i="1"/>
  <c r="T1262" i="1" s="1"/>
  <c r="R1263" i="1"/>
  <c r="T1263" i="1" s="1"/>
  <c r="R1264" i="1"/>
  <c r="T1264" i="1" s="1"/>
  <c r="R1265" i="1"/>
  <c r="T1265" i="1" s="1"/>
  <c r="R1266" i="1"/>
  <c r="T1266" i="1" s="1"/>
  <c r="R1267" i="1"/>
  <c r="T1267" i="1" s="1"/>
  <c r="R1268" i="1"/>
  <c r="T1268" i="1" s="1"/>
  <c r="R1269" i="1"/>
  <c r="T1269" i="1" s="1"/>
  <c r="R1270" i="1"/>
  <c r="T1270" i="1" s="1"/>
  <c r="R1271" i="1"/>
  <c r="T1271" i="1" s="1"/>
  <c r="R1272" i="1"/>
  <c r="T1272" i="1" s="1"/>
  <c r="R1273" i="1"/>
  <c r="T1273" i="1" s="1"/>
  <c r="R1274" i="1"/>
  <c r="T1274" i="1" s="1"/>
  <c r="R1275" i="1"/>
  <c r="T1275" i="1" s="1"/>
  <c r="R1276" i="1"/>
  <c r="T1276" i="1" s="1"/>
  <c r="R1277" i="1"/>
  <c r="T1277" i="1" s="1"/>
  <c r="R1278" i="1"/>
  <c r="T1278" i="1" s="1"/>
  <c r="R1279" i="1"/>
  <c r="T1279" i="1" s="1"/>
  <c r="R1280" i="1"/>
  <c r="T1280" i="1" s="1"/>
  <c r="R1281" i="1"/>
  <c r="T1281" i="1" s="1"/>
  <c r="R1282" i="1"/>
  <c r="T1282" i="1" s="1"/>
  <c r="R1283" i="1"/>
  <c r="T1283" i="1" s="1"/>
  <c r="R1284" i="1"/>
  <c r="T1284" i="1" s="1"/>
  <c r="R1285" i="1"/>
  <c r="T1285" i="1" s="1"/>
  <c r="R1286" i="1"/>
  <c r="T1286" i="1" s="1"/>
  <c r="R1287" i="1"/>
  <c r="T1287" i="1" s="1"/>
  <c r="R1288" i="1"/>
  <c r="T1288" i="1" s="1"/>
  <c r="R1289" i="1"/>
  <c r="T1289" i="1" s="1"/>
  <c r="R1290" i="1"/>
  <c r="T1290" i="1" s="1"/>
  <c r="R1291" i="1"/>
  <c r="T1291" i="1" s="1"/>
  <c r="R1292" i="1"/>
  <c r="T1292" i="1" s="1"/>
  <c r="R1293" i="1"/>
  <c r="T1293" i="1" s="1"/>
  <c r="R1294" i="1"/>
  <c r="T1294" i="1" s="1"/>
  <c r="R1295" i="1"/>
  <c r="T1295" i="1" s="1"/>
  <c r="R1296" i="1"/>
  <c r="T1296" i="1" s="1"/>
  <c r="R1297" i="1"/>
  <c r="T1297" i="1" s="1"/>
  <c r="R1298" i="1"/>
  <c r="T1298" i="1" s="1"/>
  <c r="R1299" i="1"/>
  <c r="T1299" i="1" s="1"/>
  <c r="R1300" i="1"/>
  <c r="T1300" i="1" s="1"/>
  <c r="R1301" i="1"/>
  <c r="T1301" i="1" s="1"/>
  <c r="R1302" i="1"/>
  <c r="T1302" i="1" s="1"/>
  <c r="R1303" i="1"/>
  <c r="T1303" i="1" s="1"/>
  <c r="R1304" i="1"/>
  <c r="T1304" i="1" s="1"/>
  <c r="R1305" i="1"/>
  <c r="T1305" i="1" s="1"/>
  <c r="R1306" i="1"/>
  <c r="T1306" i="1" s="1"/>
  <c r="R1307" i="1"/>
  <c r="T1307" i="1" s="1"/>
  <c r="R1308" i="1"/>
  <c r="T1308" i="1" s="1"/>
  <c r="R1309" i="1"/>
  <c r="T1309" i="1" s="1"/>
  <c r="R1310" i="1"/>
  <c r="T1310" i="1" s="1"/>
  <c r="R1311" i="1"/>
  <c r="T1311" i="1" s="1"/>
  <c r="R1312" i="1"/>
  <c r="T1312" i="1" s="1"/>
  <c r="R1313" i="1"/>
  <c r="T1313" i="1" s="1"/>
  <c r="R1314" i="1"/>
  <c r="T1314" i="1" s="1"/>
  <c r="R1315" i="1"/>
  <c r="T1315" i="1" s="1"/>
  <c r="R1316" i="1"/>
  <c r="T1316" i="1" s="1"/>
  <c r="R1317" i="1"/>
  <c r="T1317" i="1" s="1"/>
  <c r="R1318" i="1"/>
  <c r="T1318" i="1" s="1"/>
  <c r="R1319" i="1"/>
  <c r="T1319" i="1" s="1"/>
  <c r="R1320" i="1"/>
  <c r="T1320" i="1" s="1"/>
  <c r="R1321" i="1"/>
  <c r="T1321" i="1" s="1"/>
  <c r="R1322" i="1"/>
  <c r="T1322" i="1" s="1"/>
  <c r="R1323" i="1"/>
  <c r="T1323" i="1" s="1"/>
  <c r="R1324" i="1"/>
  <c r="T1324" i="1" s="1"/>
  <c r="R1325" i="1"/>
  <c r="T1325" i="1" s="1"/>
  <c r="R1326" i="1"/>
  <c r="T1326" i="1" s="1"/>
  <c r="R1327" i="1"/>
  <c r="T1327" i="1" s="1"/>
  <c r="R1328" i="1"/>
  <c r="T1328" i="1" s="1"/>
  <c r="R1329" i="1"/>
  <c r="T1329" i="1" s="1"/>
  <c r="R1330" i="1"/>
  <c r="T1330" i="1" s="1"/>
  <c r="R1331" i="1"/>
  <c r="T1331" i="1" s="1"/>
  <c r="R1332" i="1"/>
  <c r="T1332" i="1" s="1"/>
  <c r="R1333" i="1"/>
  <c r="T1333" i="1" s="1"/>
  <c r="R1334" i="1"/>
  <c r="T1334" i="1" s="1"/>
  <c r="R1335" i="1"/>
  <c r="T1335" i="1" s="1"/>
  <c r="R1336" i="1"/>
  <c r="T1336" i="1" s="1"/>
  <c r="R1337" i="1"/>
  <c r="T1337" i="1" s="1"/>
  <c r="R1338" i="1"/>
  <c r="T1338" i="1" s="1"/>
  <c r="R1339" i="1"/>
  <c r="T1339" i="1" s="1"/>
  <c r="R1340" i="1"/>
  <c r="T1340" i="1" s="1"/>
  <c r="R1341" i="1"/>
  <c r="T1341" i="1" s="1"/>
  <c r="R1342" i="1"/>
  <c r="T1342" i="1" s="1"/>
  <c r="R1343" i="1"/>
  <c r="T1343" i="1" s="1"/>
  <c r="R1344" i="1"/>
  <c r="T1344" i="1" s="1"/>
  <c r="R1345" i="1"/>
  <c r="T1345" i="1" s="1"/>
  <c r="R1346" i="1"/>
  <c r="T1346" i="1" s="1"/>
  <c r="R1347" i="1"/>
  <c r="T1347" i="1" s="1"/>
  <c r="R1348" i="1"/>
  <c r="T1348" i="1" s="1"/>
  <c r="R1349" i="1"/>
  <c r="T1349" i="1" s="1"/>
  <c r="R1350" i="1"/>
  <c r="T1350" i="1" s="1"/>
  <c r="R1351" i="1"/>
  <c r="T1351" i="1" s="1"/>
  <c r="R1352" i="1"/>
  <c r="T1352" i="1" s="1"/>
  <c r="R1353" i="1"/>
  <c r="T1353" i="1" s="1"/>
  <c r="R1354" i="1"/>
  <c r="T1354" i="1" s="1"/>
  <c r="R1355" i="1"/>
  <c r="T1355" i="1" s="1"/>
  <c r="R1356" i="1"/>
  <c r="T1356" i="1" s="1"/>
  <c r="R1357" i="1"/>
  <c r="T1357" i="1" s="1"/>
  <c r="R1358" i="1"/>
  <c r="T1358" i="1" s="1"/>
  <c r="R1359" i="1"/>
  <c r="T1359" i="1" s="1"/>
  <c r="R1360" i="1"/>
  <c r="T1360" i="1" s="1"/>
  <c r="R1361" i="1"/>
  <c r="T1361" i="1" s="1"/>
  <c r="R1362" i="1"/>
  <c r="T1362" i="1" s="1"/>
  <c r="R1363" i="1"/>
  <c r="T1363" i="1" s="1"/>
  <c r="R1364" i="1"/>
  <c r="T1364" i="1" s="1"/>
  <c r="R1365" i="1"/>
  <c r="T1365" i="1" s="1"/>
  <c r="R1366" i="1"/>
  <c r="T1366" i="1" s="1"/>
  <c r="R1367" i="1"/>
  <c r="T1367" i="1" s="1"/>
  <c r="R1368" i="1"/>
  <c r="T1368" i="1" s="1"/>
  <c r="R1369" i="1"/>
  <c r="T1369" i="1" s="1"/>
  <c r="R1370" i="1"/>
  <c r="T1370" i="1" s="1"/>
  <c r="R1371" i="1"/>
  <c r="T1371" i="1" s="1"/>
  <c r="R1372" i="1"/>
  <c r="T1372" i="1" s="1"/>
  <c r="R1373" i="1"/>
  <c r="T1373" i="1" s="1"/>
  <c r="R1374" i="1"/>
  <c r="T1374" i="1" s="1"/>
  <c r="R1375" i="1"/>
  <c r="T1375" i="1" s="1"/>
  <c r="R1376" i="1"/>
  <c r="T1376" i="1" s="1"/>
  <c r="R1377" i="1"/>
  <c r="T1377" i="1" s="1"/>
  <c r="R1378" i="1"/>
  <c r="T1378" i="1" s="1"/>
  <c r="R1379" i="1"/>
  <c r="T1379" i="1" s="1"/>
  <c r="R1380" i="1"/>
  <c r="T1380" i="1" s="1"/>
  <c r="R1381" i="1"/>
  <c r="T1381" i="1" s="1"/>
  <c r="R1382" i="1"/>
  <c r="T1382" i="1" s="1"/>
  <c r="R1383" i="1"/>
  <c r="T1383" i="1" s="1"/>
  <c r="R1384" i="1"/>
  <c r="T1384" i="1" s="1"/>
  <c r="R1385" i="1"/>
  <c r="T1385" i="1" s="1"/>
  <c r="R1386" i="1"/>
  <c r="T1386" i="1" s="1"/>
  <c r="R1387" i="1"/>
  <c r="T1387" i="1" s="1"/>
  <c r="R1388" i="1"/>
  <c r="T1388" i="1" s="1"/>
  <c r="R1389" i="1"/>
  <c r="T1389" i="1" s="1"/>
  <c r="R1390" i="1"/>
  <c r="T1390" i="1" s="1"/>
  <c r="R1391" i="1"/>
  <c r="T1391" i="1" s="1"/>
  <c r="R1392" i="1"/>
  <c r="T1392" i="1" s="1"/>
  <c r="R1393" i="1"/>
  <c r="T1393" i="1" s="1"/>
  <c r="R1394" i="1"/>
  <c r="T1394" i="1" s="1"/>
  <c r="R1395" i="1"/>
  <c r="T1395" i="1" s="1"/>
  <c r="R1396" i="1"/>
  <c r="T1396" i="1" s="1"/>
  <c r="R1397" i="1"/>
  <c r="T1397" i="1" s="1"/>
  <c r="R1398" i="1"/>
  <c r="T1398" i="1" s="1"/>
  <c r="R1399" i="1"/>
  <c r="T1399" i="1" s="1"/>
  <c r="R1400" i="1"/>
  <c r="T1400" i="1" s="1"/>
  <c r="R1401" i="1"/>
  <c r="T1401" i="1" s="1"/>
  <c r="R1402" i="1"/>
  <c r="T1402" i="1" s="1"/>
  <c r="R1403" i="1"/>
  <c r="T1403" i="1" s="1"/>
  <c r="R1404" i="1"/>
  <c r="T1404" i="1" s="1"/>
  <c r="R1405" i="1"/>
  <c r="T1405" i="1" s="1"/>
  <c r="R1406" i="1"/>
  <c r="T1406" i="1" s="1"/>
  <c r="R1407" i="1"/>
  <c r="T1407" i="1" s="1"/>
  <c r="R1408" i="1"/>
  <c r="T1408" i="1" s="1"/>
  <c r="R1409" i="1"/>
  <c r="T1409" i="1" s="1"/>
  <c r="R1410" i="1"/>
  <c r="T1410" i="1" s="1"/>
  <c r="R1411" i="1"/>
  <c r="T1411" i="1" s="1"/>
  <c r="R1412" i="1"/>
  <c r="T1412" i="1" s="1"/>
  <c r="R1413" i="1"/>
  <c r="T1413" i="1" s="1"/>
  <c r="R1414" i="1"/>
  <c r="T1414" i="1" s="1"/>
  <c r="R1415" i="1"/>
  <c r="T1415" i="1" s="1"/>
  <c r="R1416" i="1"/>
  <c r="T1416" i="1" s="1"/>
  <c r="R1417" i="1"/>
  <c r="T1417" i="1" s="1"/>
  <c r="R1418" i="1"/>
  <c r="T1418" i="1" s="1"/>
  <c r="R1419" i="1"/>
  <c r="T1419" i="1" s="1"/>
  <c r="R1420" i="1"/>
  <c r="T1420" i="1" s="1"/>
  <c r="R1421" i="1"/>
  <c r="T1421" i="1" s="1"/>
  <c r="R1422" i="1"/>
  <c r="T1422" i="1" s="1"/>
  <c r="R1423" i="1"/>
  <c r="T1423" i="1" s="1"/>
  <c r="R1424" i="1"/>
  <c r="T1424" i="1" s="1"/>
  <c r="R1425" i="1"/>
  <c r="T1425" i="1" s="1"/>
  <c r="R1426" i="1"/>
  <c r="T1426" i="1" s="1"/>
  <c r="R1427" i="1"/>
  <c r="T1427" i="1" s="1"/>
  <c r="R1428" i="1"/>
  <c r="T1428" i="1" s="1"/>
  <c r="R1429" i="1"/>
  <c r="T1429" i="1" s="1"/>
  <c r="R1430" i="1"/>
  <c r="T1430" i="1" s="1"/>
  <c r="R1431" i="1"/>
  <c r="T1431" i="1" s="1"/>
  <c r="R1432" i="1"/>
  <c r="T1432" i="1" s="1"/>
  <c r="R1433" i="1"/>
  <c r="T1433" i="1" s="1"/>
  <c r="R1434" i="1"/>
  <c r="T1434" i="1" s="1"/>
  <c r="R1435" i="1"/>
  <c r="T1435" i="1" s="1"/>
  <c r="R1436" i="1"/>
  <c r="T1436" i="1" s="1"/>
  <c r="R1437" i="1"/>
  <c r="T1437" i="1" s="1"/>
  <c r="R1438" i="1"/>
  <c r="T1438" i="1" s="1"/>
  <c r="R1439" i="1"/>
  <c r="T1439" i="1" s="1"/>
  <c r="R1440" i="1"/>
  <c r="T1440" i="1" s="1"/>
  <c r="R1441" i="1"/>
  <c r="T1441" i="1" s="1"/>
  <c r="R1442" i="1"/>
  <c r="T1442" i="1" s="1"/>
  <c r="R1443" i="1"/>
  <c r="T1443" i="1" s="1"/>
  <c r="R1444" i="1"/>
  <c r="T1444" i="1" s="1"/>
  <c r="R1445" i="1"/>
  <c r="T1445" i="1" s="1"/>
  <c r="R1446" i="1"/>
  <c r="T1446" i="1" s="1"/>
  <c r="R1447" i="1"/>
  <c r="T1447" i="1" s="1"/>
  <c r="R1448" i="1"/>
  <c r="T1448" i="1" s="1"/>
  <c r="R1449" i="1"/>
  <c r="T1449" i="1" s="1"/>
  <c r="R1450" i="1"/>
  <c r="T1450" i="1" s="1"/>
  <c r="R1451" i="1"/>
  <c r="T1451" i="1" s="1"/>
  <c r="R1452" i="1"/>
  <c r="T1452" i="1" s="1"/>
  <c r="R1453" i="1"/>
  <c r="T1453" i="1" s="1"/>
  <c r="R1454" i="1"/>
  <c r="T1454" i="1" s="1"/>
  <c r="R1455" i="1"/>
  <c r="T1455" i="1" s="1"/>
  <c r="R1456" i="1"/>
  <c r="T1456" i="1" s="1"/>
  <c r="R1457" i="1"/>
  <c r="T1457" i="1" s="1"/>
  <c r="R1458" i="1"/>
  <c r="T1458" i="1" s="1"/>
  <c r="R1459" i="1"/>
  <c r="T1459" i="1" s="1"/>
  <c r="R1460" i="1"/>
  <c r="T1460" i="1" s="1"/>
  <c r="R1461" i="1"/>
  <c r="T1461" i="1" s="1"/>
  <c r="R1462" i="1"/>
  <c r="T1462" i="1" s="1"/>
  <c r="R1463" i="1"/>
  <c r="T1463" i="1" s="1"/>
  <c r="R1464" i="1"/>
  <c r="T1464" i="1" s="1"/>
  <c r="R1465" i="1"/>
  <c r="T1465" i="1" s="1"/>
  <c r="R1466" i="1"/>
  <c r="T1466" i="1" s="1"/>
  <c r="R1467" i="1"/>
  <c r="T1467" i="1" s="1"/>
  <c r="R1468" i="1"/>
  <c r="T1468" i="1" s="1"/>
  <c r="R1469" i="1"/>
  <c r="T1469" i="1" s="1"/>
  <c r="R1470" i="1"/>
  <c r="T1470" i="1" s="1"/>
  <c r="R1471" i="1"/>
  <c r="T1471" i="1" s="1"/>
  <c r="R1472" i="1"/>
  <c r="T1472" i="1" s="1"/>
  <c r="R1473" i="1"/>
  <c r="T1473" i="1" s="1"/>
  <c r="R1474" i="1"/>
  <c r="T1474" i="1" s="1"/>
  <c r="R1475" i="1"/>
  <c r="T1475" i="1" s="1"/>
  <c r="R1476" i="1"/>
  <c r="T1476" i="1" s="1"/>
  <c r="R1477" i="1"/>
  <c r="T1477" i="1" s="1"/>
  <c r="R1478" i="1"/>
  <c r="T1478" i="1" s="1"/>
  <c r="R1479" i="1"/>
  <c r="T1479" i="1" s="1"/>
  <c r="R1480" i="1"/>
  <c r="T1480" i="1" s="1"/>
  <c r="R1481" i="1"/>
  <c r="T1481" i="1" s="1"/>
  <c r="R1482" i="1"/>
  <c r="T1482" i="1" s="1"/>
  <c r="R1483" i="1"/>
  <c r="T1483" i="1" s="1"/>
  <c r="R1484" i="1"/>
  <c r="T1484" i="1" s="1"/>
  <c r="R1485" i="1"/>
  <c r="T1485" i="1" s="1"/>
  <c r="R1486" i="1"/>
  <c r="T1486" i="1" s="1"/>
  <c r="R1487" i="1"/>
  <c r="T1487" i="1" s="1"/>
  <c r="R1488" i="1"/>
  <c r="T1488" i="1" s="1"/>
  <c r="R1489" i="1"/>
  <c r="T1489" i="1" s="1"/>
  <c r="R1490" i="1"/>
  <c r="T1490" i="1" s="1"/>
  <c r="R1491" i="1"/>
  <c r="T1491" i="1" s="1"/>
  <c r="R1492" i="1"/>
  <c r="T1492" i="1" s="1"/>
  <c r="R1493" i="1"/>
  <c r="T1493" i="1" s="1"/>
  <c r="R1494" i="1"/>
  <c r="T1494" i="1" s="1"/>
  <c r="R1495" i="1"/>
  <c r="T1495" i="1" s="1"/>
  <c r="R1496" i="1"/>
  <c r="T1496" i="1" s="1"/>
  <c r="R1497" i="1"/>
  <c r="T1497" i="1" s="1"/>
  <c r="R1498" i="1"/>
  <c r="T1498" i="1" s="1"/>
  <c r="R1499" i="1"/>
  <c r="T1499" i="1" s="1"/>
  <c r="R1500" i="1"/>
  <c r="T1500" i="1" s="1"/>
  <c r="R1501" i="1"/>
  <c r="T1501" i="1" s="1"/>
  <c r="R1502" i="1"/>
  <c r="T1502" i="1" s="1"/>
  <c r="R1503" i="1"/>
  <c r="T1503" i="1" s="1"/>
  <c r="R1504" i="1"/>
  <c r="T1504" i="1" s="1"/>
  <c r="R1505" i="1"/>
  <c r="T1505" i="1" s="1"/>
  <c r="R1506" i="1"/>
  <c r="T1506" i="1" s="1"/>
  <c r="R1507" i="1"/>
  <c r="T1507" i="1" s="1"/>
  <c r="R1508" i="1"/>
  <c r="T1508" i="1" s="1"/>
  <c r="R1509" i="1"/>
  <c r="T1509" i="1" s="1"/>
  <c r="R1510" i="1"/>
  <c r="T1510" i="1" s="1"/>
  <c r="R1511" i="1"/>
  <c r="T1511" i="1" s="1"/>
  <c r="R1512" i="1"/>
  <c r="T1512" i="1" s="1"/>
  <c r="R1513" i="1"/>
  <c r="T1513" i="1" s="1"/>
  <c r="R1514" i="1"/>
  <c r="T1514" i="1" s="1"/>
  <c r="R1515" i="1"/>
  <c r="T1515" i="1" s="1"/>
  <c r="R1516" i="1"/>
  <c r="T1516" i="1" s="1"/>
  <c r="R1517" i="1"/>
  <c r="T1517" i="1" s="1"/>
  <c r="R1518" i="1"/>
  <c r="T1518" i="1" s="1"/>
  <c r="R1519" i="1"/>
  <c r="T1519" i="1" s="1"/>
  <c r="R1520" i="1"/>
  <c r="T1520" i="1" s="1"/>
  <c r="R1521" i="1"/>
  <c r="T1521" i="1" s="1"/>
  <c r="R1522" i="1"/>
  <c r="T1522" i="1" s="1"/>
  <c r="R1523" i="1"/>
  <c r="T1523" i="1" s="1"/>
  <c r="R1524" i="1"/>
  <c r="T1524" i="1" s="1"/>
  <c r="R1525" i="1"/>
  <c r="T1525" i="1" s="1"/>
  <c r="R1526" i="1"/>
  <c r="T1526" i="1" s="1"/>
  <c r="R1527" i="1"/>
  <c r="T1527" i="1" s="1"/>
  <c r="R1528" i="1"/>
  <c r="T1528" i="1" s="1"/>
  <c r="R1529" i="1"/>
  <c r="T1529" i="1" s="1"/>
  <c r="R1530" i="1"/>
  <c r="T1530" i="1" s="1"/>
  <c r="R1531" i="1"/>
  <c r="T1531" i="1" s="1"/>
  <c r="R1532" i="1"/>
  <c r="T1532" i="1" s="1"/>
  <c r="R1533" i="1"/>
  <c r="T1533" i="1" s="1"/>
  <c r="R1534" i="1"/>
  <c r="T1534" i="1" s="1"/>
  <c r="R1535" i="1"/>
  <c r="T1535" i="1" s="1"/>
  <c r="R1536" i="1"/>
  <c r="T1536" i="1" s="1"/>
  <c r="R1537" i="1"/>
  <c r="T1537" i="1" s="1"/>
  <c r="R1538" i="1"/>
  <c r="T1538" i="1" s="1"/>
  <c r="R1539" i="1"/>
  <c r="T1539" i="1" s="1"/>
  <c r="R1540" i="1"/>
  <c r="T1540" i="1" s="1"/>
  <c r="R1541" i="1"/>
  <c r="T1541" i="1" s="1"/>
  <c r="R1542" i="1"/>
  <c r="T1542" i="1" s="1"/>
  <c r="R1543" i="1"/>
  <c r="T1543" i="1" s="1"/>
  <c r="R1544" i="1"/>
  <c r="T1544" i="1" s="1"/>
  <c r="R1545" i="1"/>
  <c r="T1545" i="1" s="1"/>
  <c r="R1546" i="1"/>
  <c r="T1546" i="1" s="1"/>
  <c r="R1547" i="1"/>
  <c r="T1547" i="1" s="1"/>
  <c r="R1548" i="1"/>
  <c r="T1548" i="1" s="1"/>
  <c r="R1549" i="1"/>
  <c r="T1549" i="1" s="1"/>
  <c r="R1550" i="1"/>
  <c r="T1550" i="1" s="1"/>
  <c r="R1551" i="1"/>
  <c r="T1551" i="1" s="1"/>
  <c r="R1552" i="1"/>
  <c r="T1552" i="1" s="1"/>
  <c r="R1553" i="1"/>
  <c r="T1553" i="1" s="1"/>
  <c r="R1554" i="1"/>
  <c r="T1554" i="1" s="1"/>
  <c r="R1555" i="1"/>
  <c r="T1555" i="1" s="1"/>
  <c r="R1556" i="1"/>
  <c r="T1556" i="1" s="1"/>
  <c r="R1557" i="1"/>
  <c r="T1557" i="1" s="1"/>
  <c r="R1558" i="1"/>
  <c r="T1558" i="1" s="1"/>
  <c r="R1559" i="1"/>
  <c r="T1559" i="1" s="1"/>
  <c r="R1560" i="1"/>
  <c r="T1560" i="1" s="1"/>
  <c r="R1561" i="1"/>
  <c r="T1561" i="1" s="1"/>
  <c r="R1562" i="1"/>
  <c r="T1562" i="1" s="1"/>
  <c r="R1563" i="1"/>
  <c r="T1563" i="1" s="1"/>
  <c r="R1564" i="1"/>
  <c r="T1564" i="1" s="1"/>
  <c r="R1565" i="1"/>
  <c r="T1565" i="1" s="1"/>
  <c r="R1566" i="1"/>
  <c r="T1566" i="1" s="1"/>
  <c r="R1567" i="1"/>
  <c r="T1567" i="1" s="1"/>
  <c r="R1568" i="1"/>
  <c r="T1568" i="1" s="1"/>
  <c r="R1569" i="1"/>
  <c r="T1569" i="1" s="1"/>
  <c r="R1570" i="1"/>
  <c r="T1570" i="1" s="1"/>
  <c r="R1571" i="1"/>
  <c r="T1571" i="1" s="1"/>
  <c r="R1572" i="1"/>
  <c r="T1572" i="1" s="1"/>
  <c r="R1573" i="1"/>
  <c r="T1573" i="1" s="1"/>
  <c r="R1574" i="1"/>
  <c r="T1574" i="1" s="1"/>
  <c r="R1575" i="1"/>
  <c r="T1575" i="1" s="1"/>
  <c r="R1576" i="1"/>
  <c r="T1576" i="1" s="1"/>
  <c r="R1577" i="1"/>
  <c r="T1577" i="1" s="1"/>
  <c r="R1578" i="1"/>
  <c r="T1578" i="1" s="1"/>
  <c r="R1579" i="1"/>
  <c r="T1579" i="1" s="1"/>
  <c r="R1580" i="1"/>
  <c r="T1580" i="1" s="1"/>
  <c r="R1581" i="1"/>
  <c r="T1581" i="1" s="1"/>
  <c r="R1582" i="1"/>
  <c r="T1582" i="1" s="1"/>
  <c r="R1583" i="1"/>
  <c r="T1583" i="1" s="1"/>
  <c r="R1584" i="1"/>
  <c r="T1584" i="1" s="1"/>
  <c r="R1585" i="1"/>
  <c r="T1585" i="1" s="1"/>
  <c r="R1586" i="1"/>
  <c r="T1586" i="1" s="1"/>
  <c r="R1587" i="1"/>
  <c r="T1587" i="1" s="1"/>
  <c r="R1588" i="1"/>
  <c r="T1588" i="1" s="1"/>
  <c r="R1589" i="1"/>
  <c r="T1589" i="1" s="1"/>
  <c r="R1590" i="1"/>
  <c r="T1590" i="1" s="1"/>
  <c r="R1591" i="1"/>
  <c r="T1591" i="1" s="1"/>
  <c r="R1592" i="1"/>
  <c r="T1592" i="1" s="1"/>
  <c r="R1593" i="1"/>
  <c r="T1593" i="1" s="1"/>
  <c r="R1594" i="1"/>
  <c r="T1594" i="1" s="1"/>
  <c r="R1595" i="1"/>
  <c r="T1595" i="1" s="1"/>
  <c r="R1596" i="1"/>
  <c r="T1596" i="1" s="1"/>
  <c r="R1597" i="1"/>
  <c r="T1597" i="1" s="1"/>
  <c r="R1598" i="1"/>
  <c r="T1598" i="1" s="1"/>
  <c r="R1599" i="1"/>
  <c r="T1599" i="1" s="1"/>
  <c r="R1600" i="1"/>
  <c r="T1600" i="1" s="1"/>
  <c r="R1601" i="1"/>
  <c r="T1601" i="1" s="1"/>
  <c r="R1602" i="1"/>
  <c r="T1602" i="1" s="1"/>
  <c r="R1603" i="1"/>
  <c r="T1603" i="1" s="1"/>
  <c r="R1604" i="1"/>
  <c r="T1604" i="1" s="1"/>
  <c r="R1605" i="1"/>
  <c r="T1605" i="1" s="1"/>
  <c r="R1606" i="1"/>
  <c r="T1606" i="1" s="1"/>
  <c r="R1607" i="1"/>
  <c r="T1607" i="1" s="1"/>
  <c r="R1608" i="1"/>
  <c r="T1608" i="1" s="1"/>
  <c r="R1609" i="1"/>
  <c r="T1609" i="1" s="1"/>
  <c r="R1610" i="1"/>
  <c r="T1610" i="1" s="1"/>
  <c r="R1611" i="1"/>
  <c r="T1611" i="1" s="1"/>
  <c r="R1612" i="1"/>
  <c r="T1612" i="1" s="1"/>
  <c r="R1613" i="1"/>
  <c r="T1613" i="1" s="1"/>
  <c r="R1614" i="1"/>
  <c r="T1614" i="1" s="1"/>
  <c r="R1615" i="1"/>
  <c r="T1615" i="1" s="1"/>
  <c r="R1616" i="1"/>
  <c r="T1616" i="1" s="1"/>
  <c r="R1617" i="1"/>
  <c r="T1617" i="1" s="1"/>
  <c r="R1618" i="1"/>
  <c r="T1618" i="1" s="1"/>
  <c r="R1619" i="1"/>
  <c r="T1619" i="1" s="1"/>
  <c r="R1620" i="1"/>
  <c r="T1620" i="1" s="1"/>
  <c r="R1621" i="1"/>
  <c r="T1621" i="1" s="1"/>
  <c r="R1622" i="1"/>
  <c r="T1622" i="1" s="1"/>
  <c r="R1623" i="1"/>
  <c r="T1623" i="1" s="1"/>
  <c r="R1624" i="1"/>
  <c r="T1624" i="1" s="1"/>
  <c r="R1625" i="1"/>
  <c r="T1625" i="1" s="1"/>
  <c r="R1626" i="1"/>
  <c r="T1626" i="1" s="1"/>
  <c r="R1627" i="1"/>
  <c r="T1627" i="1" s="1"/>
  <c r="R1628" i="1"/>
  <c r="T1628" i="1" s="1"/>
  <c r="R1629" i="1"/>
  <c r="T1629" i="1" s="1"/>
  <c r="R1630" i="1"/>
  <c r="T1630" i="1" s="1"/>
  <c r="R1631" i="1"/>
  <c r="T1631" i="1" s="1"/>
  <c r="R1632" i="1"/>
  <c r="T1632" i="1" s="1"/>
  <c r="R1633" i="1"/>
  <c r="T1633" i="1" s="1"/>
  <c r="R1634" i="1"/>
  <c r="T1634" i="1" s="1"/>
  <c r="R1635" i="1"/>
  <c r="T1635" i="1" s="1"/>
  <c r="R1636" i="1"/>
  <c r="T1636" i="1" s="1"/>
  <c r="R1637" i="1"/>
  <c r="T1637" i="1" s="1"/>
  <c r="R1638" i="1"/>
  <c r="T1638" i="1" s="1"/>
  <c r="R1639" i="1"/>
  <c r="T1639" i="1" s="1"/>
  <c r="R1640" i="1"/>
  <c r="T1640" i="1" s="1"/>
  <c r="R1641" i="1"/>
  <c r="T1641" i="1" s="1"/>
  <c r="R1642" i="1"/>
  <c r="T1642" i="1" s="1"/>
  <c r="R1643" i="1"/>
  <c r="T1643" i="1" s="1"/>
  <c r="R1644" i="1"/>
  <c r="T1644" i="1" s="1"/>
  <c r="R1645" i="1"/>
  <c r="T1645" i="1" s="1"/>
  <c r="R1646" i="1"/>
  <c r="T1646" i="1" s="1"/>
  <c r="R1647" i="1"/>
  <c r="T1647" i="1" s="1"/>
  <c r="R1648" i="1"/>
  <c r="T1648" i="1" s="1"/>
  <c r="R1649" i="1"/>
  <c r="T1649" i="1" s="1"/>
  <c r="R1650" i="1"/>
  <c r="T1650" i="1" s="1"/>
  <c r="R1651" i="1"/>
  <c r="T1651" i="1" s="1"/>
  <c r="R1652" i="1"/>
  <c r="T1652" i="1" s="1"/>
  <c r="R1653" i="1"/>
  <c r="T1653" i="1" s="1"/>
  <c r="R1654" i="1"/>
  <c r="T1654" i="1" s="1"/>
  <c r="R1655" i="1"/>
  <c r="T1655" i="1" s="1"/>
  <c r="R1656" i="1"/>
  <c r="T1656" i="1" s="1"/>
  <c r="R1657" i="1"/>
  <c r="T1657" i="1" s="1"/>
  <c r="R1658" i="1"/>
  <c r="T1658" i="1" s="1"/>
  <c r="R1659" i="1"/>
  <c r="T1659" i="1" s="1"/>
  <c r="R1660" i="1"/>
  <c r="T1660" i="1" s="1"/>
  <c r="R1661" i="1"/>
  <c r="T1661" i="1" s="1"/>
  <c r="R1662" i="1"/>
  <c r="T1662" i="1" s="1"/>
  <c r="R1663" i="1"/>
  <c r="T1663" i="1" s="1"/>
  <c r="R1664" i="1"/>
  <c r="T1664" i="1" s="1"/>
  <c r="R1665" i="1"/>
  <c r="T1665" i="1" s="1"/>
  <c r="R1666" i="1"/>
  <c r="T1666" i="1" s="1"/>
  <c r="R1667" i="1"/>
  <c r="T1667" i="1" s="1"/>
  <c r="R1668" i="1"/>
  <c r="T1668" i="1" s="1"/>
  <c r="R1669" i="1"/>
  <c r="T1669" i="1" s="1"/>
  <c r="R1670" i="1"/>
  <c r="T1670" i="1" s="1"/>
  <c r="R1671" i="1"/>
  <c r="T1671" i="1" s="1"/>
  <c r="R1672" i="1"/>
  <c r="T1672" i="1" s="1"/>
  <c r="R1673" i="1"/>
  <c r="T1673" i="1" s="1"/>
  <c r="R1674" i="1"/>
  <c r="T1674" i="1" s="1"/>
  <c r="R1675" i="1"/>
  <c r="T1675" i="1" s="1"/>
  <c r="R1676" i="1"/>
  <c r="T1676" i="1" s="1"/>
  <c r="R1677" i="1"/>
  <c r="T1677" i="1" s="1"/>
  <c r="R1678" i="1"/>
  <c r="T1678" i="1" s="1"/>
  <c r="R1679" i="1"/>
  <c r="T1679" i="1" s="1"/>
  <c r="R1680" i="1"/>
  <c r="T1680" i="1" s="1"/>
  <c r="R1681" i="1"/>
  <c r="T1681" i="1" s="1"/>
  <c r="R1682" i="1"/>
  <c r="T1682" i="1" s="1"/>
  <c r="R1683" i="1"/>
  <c r="T1683" i="1" s="1"/>
  <c r="R1684" i="1"/>
  <c r="T1684" i="1" s="1"/>
  <c r="R1685" i="1"/>
  <c r="T1685" i="1" s="1"/>
  <c r="R1686" i="1"/>
  <c r="T1686" i="1" s="1"/>
  <c r="R1687" i="1"/>
  <c r="T1687" i="1" s="1"/>
  <c r="R1688" i="1"/>
  <c r="T1688" i="1" s="1"/>
  <c r="R1689" i="1"/>
  <c r="T1689" i="1" s="1"/>
  <c r="R1690" i="1"/>
  <c r="T1690" i="1" s="1"/>
  <c r="R1691" i="1"/>
  <c r="T1691" i="1" s="1"/>
  <c r="R1692" i="1"/>
  <c r="T1692" i="1" s="1"/>
  <c r="R1693" i="1"/>
  <c r="T1693" i="1" s="1"/>
  <c r="R1694" i="1"/>
  <c r="T1694" i="1" s="1"/>
  <c r="R1695" i="1"/>
  <c r="T1695" i="1" s="1"/>
  <c r="R1696" i="1"/>
  <c r="T1696" i="1" s="1"/>
  <c r="R1697" i="1"/>
  <c r="T1697" i="1" s="1"/>
  <c r="R1698" i="1"/>
  <c r="T1698" i="1" s="1"/>
  <c r="R1699" i="1"/>
  <c r="T1699" i="1" s="1"/>
  <c r="R1700" i="1"/>
  <c r="T1700" i="1" s="1"/>
  <c r="R1701" i="1"/>
  <c r="T1701" i="1" s="1"/>
  <c r="R1702" i="1"/>
  <c r="T1702" i="1" s="1"/>
  <c r="R1703" i="1"/>
  <c r="T1703" i="1" s="1"/>
  <c r="R1704" i="1"/>
  <c r="T1704" i="1" s="1"/>
  <c r="R1705" i="1"/>
  <c r="T1705" i="1" s="1"/>
  <c r="R1706" i="1"/>
  <c r="T1706" i="1" s="1"/>
  <c r="R1707" i="1"/>
  <c r="T1707" i="1" s="1"/>
  <c r="R1708" i="1"/>
  <c r="T1708" i="1" s="1"/>
  <c r="R1709" i="1"/>
  <c r="T1709" i="1" s="1"/>
  <c r="R1710" i="1"/>
  <c r="T1710" i="1" s="1"/>
  <c r="R1711" i="1"/>
  <c r="T1711" i="1" s="1"/>
  <c r="R1712" i="1"/>
  <c r="T1712" i="1" s="1"/>
  <c r="R1713" i="1"/>
  <c r="T1713" i="1" s="1"/>
  <c r="R1714" i="1"/>
  <c r="T1714" i="1" s="1"/>
  <c r="R1715" i="1"/>
  <c r="T1715" i="1" s="1"/>
  <c r="R1716" i="1"/>
  <c r="T1716" i="1" s="1"/>
  <c r="R1717" i="1"/>
  <c r="T1717" i="1" s="1"/>
  <c r="R1718" i="1"/>
  <c r="T1718" i="1" s="1"/>
  <c r="R1719" i="1"/>
  <c r="T1719" i="1" s="1"/>
  <c r="R1720" i="1"/>
  <c r="T1720" i="1" s="1"/>
  <c r="R1721" i="1"/>
  <c r="T1721" i="1" s="1"/>
  <c r="R1722" i="1"/>
  <c r="T1722" i="1" s="1"/>
  <c r="R1723" i="1"/>
  <c r="T1723" i="1" s="1"/>
  <c r="R1724" i="1"/>
  <c r="T1724" i="1" s="1"/>
  <c r="R1725" i="1"/>
  <c r="T1725" i="1" s="1"/>
  <c r="R1726" i="1"/>
  <c r="T1726" i="1" s="1"/>
  <c r="R1727" i="1"/>
  <c r="T1727" i="1" s="1"/>
  <c r="R1728" i="1"/>
  <c r="T1728" i="1" s="1"/>
  <c r="R1729" i="1"/>
  <c r="T1729" i="1" s="1"/>
  <c r="R1730" i="1"/>
  <c r="T1730" i="1" s="1"/>
  <c r="R1731" i="1"/>
  <c r="T1731" i="1" s="1"/>
  <c r="R1732" i="1"/>
  <c r="T1732" i="1" s="1"/>
  <c r="R1733" i="1"/>
  <c r="T1733" i="1" s="1"/>
  <c r="R1734" i="1"/>
  <c r="T1734" i="1" s="1"/>
  <c r="R1735" i="1"/>
  <c r="T1735" i="1" s="1"/>
  <c r="R1736" i="1"/>
  <c r="T1736" i="1" s="1"/>
  <c r="R1737" i="1"/>
  <c r="T1737" i="1" s="1"/>
  <c r="R1738" i="1"/>
  <c r="T1738" i="1" s="1"/>
  <c r="R1739" i="1"/>
  <c r="T1739" i="1" s="1"/>
  <c r="R1740" i="1"/>
  <c r="T1740" i="1" s="1"/>
  <c r="R1741" i="1"/>
  <c r="T1741" i="1" s="1"/>
  <c r="R1742" i="1"/>
  <c r="T1742" i="1" s="1"/>
  <c r="R1743" i="1"/>
  <c r="T1743" i="1" s="1"/>
  <c r="R1744" i="1"/>
  <c r="T1744" i="1" s="1"/>
  <c r="R1745" i="1"/>
  <c r="T1745" i="1" s="1"/>
  <c r="R1746" i="1"/>
  <c r="T1746" i="1" s="1"/>
  <c r="R1747" i="1"/>
  <c r="T1747" i="1" s="1"/>
  <c r="R1748" i="1"/>
  <c r="T1748" i="1" s="1"/>
  <c r="R1749" i="1"/>
  <c r="T1749" i="1" s="1"/>
  <c r="R1750" i="1"/>
  <c r="T1750" i="1" s="1"/>
  <c r="R1751" i="1"/>
  <c r="T1751" i="1" s="1"/>
  <c r="R1752" i="1"/>
  <c r="T1752" i="1" s="1"/>
  <c r="R1753" i="1"/>
  <c r="T1753" i="1" s="1"/>
  <c r="R1754" i="1"/>
  <c r="T1754" i="1" s="1"/>
  <c r="R1755" i="1"/>
  <c r="T1755" i="1" s="1"/>
  <c r="R1756" i="1"/>
  <c r="T1756" i="1" s="1"/>
  <c r="R1757" i="1"/>
  <c r="T1757" i="1" s="1"/>
  <c r="R1758" i="1"/>
  <c r="T1758" i="1" s="1"/>
  <c r="R1759" i="1"/>
  <c r="T1759" i="1" s="1"/>
  <c r="R1760" i="1"/>
  <c r="T1760" i="1" s="1"/>
  <c r="R1761" i="1"/>
  <c r="T1761" i="1" s="1"/>
  <c r="R1762" i="1"/>
  <c r="T1762" i="1" s="1"/>
  <c r="R1763" i="1"/>
  <c r="T1763" i="1" s="1"/>
  <c r="R1764" i="1"/>
  <c r="T1764" i="1" s="1"/>
  <c r="R1765" i="1"/>
  <c r="T1765" i="1" s="1"/>
  <c r="R1766" i="1"/>
  <c r="T1766" i="1" s="1"/>
  <c r="R1767" i="1"/>
  <c r="T1767" i="1" s="1"/>
  <c r="R1768" i="1"/>
  <c r="T1768" i="1" s="1"/>
  <c r="R1769" i="1"/>
  <c r="T1769" i="1" s="1"/>
  <c r="R1770" i="1"/>
  <c r="T1770" i="1" s="1"/>
  <c r="R1771" i="1"/>
  <c r="T1771" i="1" s="1"/>
  <c r="R1772" i="1"/>
  <c r="T1772" i="1" s="1"/>
  <c r="R1773" i="1"/>
  <c r="T1773" i="1" s="1"/>
  <c r="R1774" i="1"/>
  <c r="T1774" i="1" s="1"/>
  <c r="R1775" i="1"/>
  <c r="T1775" i="1" s="1"/>
  <c r="R1776" i="1"/>
  <c r="T1776" i="1" s="1"/>
  <c r="R1777" i="1"/>
  <c r="T1777" i="1" s="1"/>
  <c r="R1778" i="1"/>
  <c r="T1778" i="1" s="1"/>
  <c r="R1779" i="1"/>
  <c r="T1779" i="1" s="1"/>
  <c r="R1780" i="1"/>
  <c r="T1780" i="1" s="1"/>
  <c r="R1781" i="1"/>
  <c r="T1781" i="1" s="1"/>
  <c r="R1782" i="1"/>
  <c r="T1782" i="1" s="1"/>
  <c r="R1783" i="1"/>
  <c r="T1783" i="1" s="1"/>
  <c r="R1784" i="1"/>
  <c r="T1784" i="1" s="1"/>
  <c r="R1785" i="1"/>
  <c r="T1785" i="1" s="1"/>
  <c r="R1786" i="1"/>
  <c r="T1786" i="1" s="1"/>
  <c r="R1787" i="1"/>
  <c r="T1787" i="1" s="1"/>
  <c r="R1788" i="1"/>
  <c r="T1788" i="1" s="1"/>
  <c r="R1789" i="1"/>
  <c r="T1789" i="1" s="1"/>
  <c r="R1790" i="1"/>
  <c r="T1790" i="1" s="1"/>
  <c r="R1791" i="1"/>
  <c r="T1791" i="1" s="1"/>
  <c r="R1792" i="1"/>
  <c r="T1792" i="1" s="1"/>
  <c r="R1793" i="1"/>
  <c r="T1793" i="1" s="1"/>
  <c r="R1794" i="1"/>
  <c r="T1794" i="1" s="1"/>
  <c r="R1795" i="1"/>
  <c r="T1795" i="1" s="1"/>
  <c r="R1796" i="1"/>
  <c r="T1796" i="1" s="1"/>
  <c r="R1797" i="1"/>
  <c r="T1797" i="1" s="1"/>
  <c r="R1798" i="1"/>
  <c r="T1798" i="1" s="1"/>
  <c r="R1799" i="1"/>
  <c r="T1799" i="1" s="1"/>
  <c r="R1800" i="1"/>
  <c r="T1800" i="1" s="1"/>
  <c r="R1801" i="1"/>
  <c r="T1801" i="1" s="1"/>
  <c r="R1802" i="1"/>
  <c r="T1802" i="1" s="1"/>
  <c r="R1803" i="1"/>
  <c r="T1803" i="1" s="1"/>
  <c r="R1804" i="1"/>
  <c r="T1804" i="1" s="1"/>
  <c r="R1805" i="1"/>
  <c r="T1805" i="1" s="1"/>
  <c r="R1806" i="1"/>
  <c r="T1806" i="1" s="1"/>
  <c r="R1807" i="1"/>
  <c r="T1807" i="1" s="1"/>
  <c r="R1808" i="1"/>
  <c r="T1808" i="1" s="1"/>
  <c r="R1809" i="1"/>
  <c r="T1809" i="1" s="1"/>
  <c r="R1810" i="1"/>
  <c r="T1810" i="1" s="1"/>
  <c r="R1811" i="1"/>
  <c r="T1811" i="1" s="1"/>
  <c r="R1812" i="1"/>
  <c r="T1812" i="1" s="1"/>
  <c r="R1813" i="1"/>
  <c r="T1813" i="1" s="1"/>
  <c r="R1814" i="1"/>
  <c r="T1814" i="1" s="1"/>
  <c r="R1815" i="1"/>
  <c r="T1815" i="1" s="1"/>
  <c r="R1816" i="1"/>
  <c r="T1816" i="1" s="1"/>
  <c r="R1817" i="1"/>
  <c r="T1817" i="1" s="1"/>
  <c r="R1818" i="1"/>
  <c r="T1818" i="1" s="1"/>
  <c r="R1819" i="1"/>
  <c r="T1819" i="1" s="1"/>
  <c r="R1820" i="1"/>
  <c r="T1820" i="1" s="1"/>
  <c r="R1821" i="1"/>
  <c r="T1821" i="1" s="1"/>
  <c r="R1822" i="1"/>
  <c r="T1822" i="1" s="1"/>
  <c r="R1823" i="1"/>
  <c r="T1823" i="1" s="1"/>
  <c r="R1824" i="1"/>
  <c r="T1824" i="1" s="1"/>
  <c r="R1825" i="1"/>
  <c r="T1825" i="1" s="1"/>
  <c r="R1826" i="1"/>
  <c r="T1826" i="1" s="1"/>
  <c r="R1827" i="1"/>
  <c r="T1827" i="1" s="1"/>
  <c r="R1828" i="1"/>
  <c r="T1828" i="1" s="1"/>
  <c r="R1829" i="1"/>
  <c r="T1829" i="1" s="1"/>
  <c r="R1830" i="1"/>
  <c r="T1830" i="1" s="1"/>
  <c r="R1831" i="1"/>
  <c r="T1831" i="1" s="1"/>
  <c r="R1832" i="1"/>
  <c r="T1832" i="1" s="1"/>
  <c r="R1833" i="1"/>
  <c r="T1833" i="1" s="1"/>
  <c r="R1834" i="1"/>
  <c r="T1834" i="1" s="1"/>
  <c r="R1835" i="1"/>
  <c r="T1835" i="1" s="1"/>
  <c r="R1836" i="1"/>
  <c r="T1836" i="1" s="1"/>
  <c r="R1837" i="1"/>
  <c r="T1837" i="1" s="1"/>
  <c r="R1838" i="1"/>
  <c r="T1838" i="1" s="1"/>
  <c r="R1839" i="1"/>
  <c r="T1839" i="1" s="1"/>
  <c r="R1840" i="1"/>
  <c r="T1840" i="1" s="1"/>
  <c r="R1841" i="1"/>
  <c r="T1841" i="1" s="1"/>
  <c r="R1842" i="1"/>
  <c r="T1842" i="1" s="1"/>
  <c r="R1843" i="1"/>
  <c r="T1843" i="1" s="1"/>
  <c r="R1844" i="1"/>
  <c r="T1844" i="1" s="1"/>
  <c r="R1845" i="1"/>
  <c r="T1845" i="1" s="1"/>
  <c r="R1846" i="1"/>
  <c r="T1846" i="1" s="1"/>
  <c r="R1847" i="1"/>
  <c r="T1847" i="1" s="1"/>
  <c r="R1848" i="1"/>
  <c r="T1848" i="1" s="1"/>
  <c r="R1849" i="1"/>
  <c r="T1849" i="1" s="1"/>
  <c r="R1850" i="1"/>
  <c r="T1850" i="1" s="1"/>
  <c r="R1851" i="1"/>
  <c r="T1851" i="1" s="1"/>
  <c r="R1852" i="1"/>
  <c r="T1852" i="1" s="1"/>
  <c r="R1853" i="1"/>
  <c r="T1853" i="1" s="1"/>
  <c r="R1854" i="1"/>
  <c r="T1854" i="1" s="1"/>
  <c r="R1855" i="1"/>
  <c r="T1855" i="1" s="1"/>
  <c r="R1856" i="1"/>
  <c r="T1856" i="1" s="1"/>
  <c r="R1857" i="1"/>
  <c r="T1857" i="1" s="1"/>
  <c r="R1858" i="1"/>
  <c r="T1858" i="1" s="1"/>
  <c r="R1859" i="1"/>
  <c r="T1859" i="1" s="1"/>
  <c r="R1860" i="1"/>
  <c r="T1860" i="1" s="1"/>
  <c r="R1861" i="1"/>
  <c r="T1861" i="1" s="1"/>
  <c r="R1862" i="1"/>
  <c r="T1862" i="1" s="1"/>
  <c r="R1863" i="1"/>
  <c r="T1863" i="1" s="1"/>
  <c r="R1864" i="1"/>
  <c r="T1864" i="1" s="1"/>
  <c r="R1865" i="1"/>
  <c r="T1865" i="1" s="1"/>
  <c r="R1866" i="1"/>
  <c r="T1866" i="1" s="1"/>
  <c r="R1867" i="1"/>
  <c r="T1867" i="1" s="1"/>
  <c r="R1868" i="1"/>
  <c r="T1868" i="1" s="1"/>
  <c r="R1869" i="1"/>
  <c r="T1869" i="1" s="1"/>
  <c r="R1870" i="1"/>
  <c r="T1870" i="1" s="1"/>
  <c r="R1871" i="1"/>
  <c r="T1871" i="1" s="1"/>
  <c r="R1872" i="1"/>
  <c r="T1872" i="1" s="1"/>
  <c r="R1873" i="1"/>
  <c r="T1873" i="1" s="1"/>
  <c r="R1874" i="1"/>
  <c r="T1874" i="1" s="1"/>
  <c r="R1875" i="1"/>
  <c r="T1875" i="1" s="1"/>
  <c r="R1876" i="1"/>
  <c r="T1876" i="1" s="1"/>
  <c r="R1877" i="1"/>
  <c r="T1877" i="1" s="1"/>
  <c r="R1878" i="1"/>
  <c r="T1878" i="1" s="1"/>
  <c r="R1879" i="1"/>
  <c r="T1879" i="1" s="1"/>
  <c r="R1880" i="1"/>
  <c r="T1880" i="1" s="1"/>
  <c r="R1881" i="1"/>
  <c r="T1881" i="1" s="1"/>
  <c r="R1882" i="1"/>
  <c r="T1882" i="1" s="1"/>
  <c r="R1883" i="1"/>
  <c r="T1883" i="1" s="1"/>
  <c r="R1884" i="1"/>
  <c r="T1884" i="1" s="1"/>
  <c r="R1885" i="1"/>
  <c r="T1885" i="1" s="1"/>
  <c r="R1886" i="1"/>
  <c r="T1886" i="1" s="1"/>
  <c r="R1887" i="1"/>
  <c r="T1887" i="1" s="1"/>
  <c r="R1888" i="1"/>
  <c r="T1888" i="1" s="1"/>
  <c r="R1889" i="1"/>
  <c r="T1889" i="1" s="1"/>
  <c r="R1890" i="1"/>
  <c r="T1890" i="1" s="1"/>
  <c r="R1891" i="1"/>
  <c r="T1891" i="1" s="1"/>
  <c r="R1892" i="1"/>
  <c r="T1892" i="1" s="1"/>
  <c r="R1893" i="1"/>
  <c r="T1893" i="1" s="1"/>
  <c r="R1894" i="1"/>
  <c r="T1894" i="1" s="1"/>
  <c r="R1895" i="1"/>
  <c r="T1895" i="1" s="1"/>
  <c r="R1896" i="1"/>
  <c r="T1896" i="1" s="1"/>
  <c r="R1897" i="1"/>
  <c r="T1897" i="1" s="1"/>
  <c r="R1898" i="1"/>
  <c r="T1898" i="1" s="1"/>
  <c r="R1899" i="1"/>
  <c r="T1899" i="1" s="1"/>
  <c r="R1900" i="1"/>
  <c r="T1900" i="1" s="1"/>
  <c r="R1901" i="1"/>
  <c r="T1901" i="1" s="1"/>
  <c r="R1902" i="1"/>
  <c r="T1902" i="1" s="1"/>
  <c r="R1903" i="1"/>
  <c r="T1903" i="1" s="1"/>
  <c r="R1904" i="1"/>
  <c r="T1904" i="1" s="1"/>
  <c r="R1905" i="1"/>
  <c r="T1905" i="1" s="1"/>
  <c r="R1906" i="1"/>
  <c r="T1906" i="1" s="1"/>
  <c r="R1907" i="1"/>
  <c r="T1907" i="1" s="1"/>
  <c r="R1908" i="1"/>
  <c r="T1908" i="1" s="1"/>
  <c r="R1909" i="1"/>
  <c r="T1909" i="1" s="1"/>
  <c r="R1910" i="1"/>
  <c r="T1910" i="1" s="1"/>
  <c r="R1911" i="1"/>
  <c r="T1911" i="1" s="1"/>
  <c r="R1912" i="1"/>
  <c r="T1912" i="1" s="1"/>
  <c r="R1913" i="1"/>
  <c r="T1913" i="1" s="1"/>
  <c r="R1914" i="1"/>
  <c r="T1914" i="1" s="1"/>
  <c r="R1915" i="1"/>
  <c r="T1915" i="1" s="1"/>
  <c r="R1916" i="1"/>
  <c r="T1916" i="1" s="1"/>
  <c r="R1917" i="1"/>
  <c r="T1917" i="1" s="1"/>
  <c r="R1918" i="1"/>
  <c r="T1918" i="1" s="1"/>
  <c r="R1919" i="1"/>
  <c r="T1919" i="1" s="1"/>
  <c r="R1920" i="1"/>
  <c r="T1920" i="1" s="1"/>
  <c r="R1921" i="1"/>
  <c r="T1921" i="1" s="1"/>
  <c r="R1922" i="1"/>
  <c r="T1922" i="1" s="1"/>
  <c r="R1923" i="1"/>
  <c r="T1923" i="1" s="1"/>
  <c r="R1924" i="1"/>
  <c r="T1924" i="1" s="1"/>
  <c r="R1925" i="1"/>
  <c r="T1925" i="1" s="1"/>
  <c r="R1926" i="1"/>
  <c r="T1926" i="1" s="1"/>
  <c r="R1927" i="1"/>
  <c r="T1927" i="1" s="1"/>
  <c r="R1928" i="1"/>
  <c r="T1928" i="1" s="1"/>
  <c r="R1929" i="1"/>
  <c r="T1929" i="1" s="1"/>
  <c r="R1930" i="1"/>
  <c r="T1930" i="1" s="1"/>
  <c r="R1931" i="1"/>
  <c r="T1931" i="1" s="1"/>
  <c r="R1932" i="1"/>
  <c r="T1932" i="1" s="1"/>
  <c r="R1933" i="1"/>
  <c r="T1933" i="1" s="1"/>
  <c r="R1934" i="1"/>
  <c r="T1934" i="1" s="1"/>
  <c r="R1935" i="1"/>
  <c r="T1935" i="1" s="1"/>
  <c r="R1936" i="1"/>
  <c r="T1936" i="1" s="1"/>
  <c r="R1937" i="1"/>
  <c r="T1937" i="1" s="1"/>
  <c r="R1938" i="1"/>
  <c r="T1938" i="1" s="1"/>
  <c r="R1939" i="1"/>
  <c r="T1939" i="1" s="1"/>
  <c r="R1940" i="1"/>
  <c r="T1940" i="1" s="1"/>
  <c r="R1941" i="1"/>
  <c r="T1941" i="1" s="1"/>
  <c r="R1942" i="1"/>
  <c r="T1942" i="1" s="1"/>
  <c r="R1943" i="1"/>
  <c r="T1943" i="1" s="1"/>
  <c r="R1944" i="1"/>
  <c r="T1944" i="1" s="1"/>
  <c r="R1945" i="1"/>
  <c r="T1945" i="1" s="1"/>
  <c r="R1946" i="1"/>
  <c r="T1946" i="1" s="1"/>
  <c r="R1947" i="1"/>
  <c r="T1947" i="1" s="1"/>
  <c r="R1948" i="1"/>
  <c r="T1948" i="1" s="1"/>
  <c r="R1949" i="1"/>
  <c r="T1949" i="1" s="1"/>
  <c r="R1950" i="1"/>
  <c r="T1950" i="1" s="1"/>
  <c r="R1951" i="1"/>
  <c r="T1951" i="1" s="1"/>
  <c r="R1952" i="1"/>
  <c r="T1952" i="1" s="1"/>
  <c r="R1953" i="1"/>
  <c r="T1953" i="1" s="1"/>
  <c r="R1954" i="1"/>
  <c r="T1954" i="1" s="1"/>
  <c r="R1955" i="1"/>
  <c r="T1955" i="1" s="1"/>
  <c r="R1956" i="1"/>
  <c r="T1956" i="1" s="1"/>
  <c r="R1957" i="1"/>
  <c r="T1957" i="1" s="1"/>
  <c r="R1958" i="1"/>
  <c r="T1958" i="1" s="1"/>
  <c r="R1959" i="1"/>
  <c r="T1959" i="1" s="1"/>
  <c r="R1960" i="1"/>
  <c r="T1960" i="1" s="1"/>
  <c r="R1961" i="1"/>
  <c r="T1961" i="1" s="1"/>
  <c r="R1962" i="1"/>
  <c r="T1962" i="1" s="1"/>
  <c r="R1963" i="1"/>
  <c r="T1963" i="1" s="1"/>
  <c r="R1964" i="1"/>
  <c r="T1964" i="1" s="1"/>
  <c r="R1965" i="1"/>
  <c r="T1965" i="1" s="1"/>
  <c r="R1966" i="1"/>
  <c r="T1966" i="1" s="1"/>
  <c r="R1967" i="1"/>
  <c r="T1967" i="1" s="1"/>
  <c r="S2" i="1"/>
  <c r="U2" i="1" s="1"/>
  <c r="S3" i="1"/>
  <c r="U3" i="1" s="1"/>
  <c r="S4" i="1"/>
  <c r="U4" i="1" s="1"/>
  <c r="S5" i="1"/>
  <c r="U5" i="1" s="1"/>
  <c r="S6" i="1"/>
  <c r="U6" i="1" s="1"/>
  <c r="S7" i="1"/>
  <c r="U7" i="1" s="1"/>
  <c r="S8" i="1"/>
  <c r="U8" i="1" s="1"/>
  <c r="S9" i="1"/>
  <c r="U9" i="1" s="1"/>
  <c r="S10" i="1"/>
  <c r="U10" i="1" s="1"/>
  <c r="S11" i="1"/>
  <c r="U11" i="1" s="1"/>
  <c r="S12" i="1"/>
  <c r="U12" i="1" s="1"/>
  <c r="S13" i="1"/>
  <c r="U13" i="1" s="1"/>
  <c r="S14" i="1"/>
  <c r="U14" i="1" s="1"/>
  <c r="S15" i="1"/>
  <c r="U15" i="1" s="1"/>
  <c r="S16" i="1"/>
  <c r="U16" i="1" s="1"/>
  <c r="S17" i="1"/>
  <c r="U17" i="1" s="1"/>
  <c r="S18" i="1"/>
  <c r="U18" i="1" s="1"/>
  <c r="S19" i="1"/>
  <c r="U19" i="1" s="1"/>
  <c r="S20" i="1"/>
  <c r="U20" i="1" s="1"/>
  <c r="S21" i="1"/>
  <c r="U21" i="1" s="1"/>
  <c r="S22" i="1"/>
  <c r="U22" i="1" s="1"/>
  <c r="S23" i="1"/>
  <c r="U23" i="1" s="1"/>
  <c r="S24" i="1"/>
  <c r="U24" i="1" s="1"/>
  <c r="S25" i="1"/>
  <c r="U25" i="1" s="1"/>
  <c r="S26" i="1"/>
  <c r="U26" i="1" s="1"/>
  <c r="S27" i="1"/>
  <c r="U27" i="1" s="1"/>
  <c r="S28" i="1"/>
  <c r="U28" i="1" s="1"/>
  <c r="S29" i="1"/>
  <c r="U29" i="1" s="1"/>
  <c r="S30" i="1"/>
  <c r="U30" i="1" s="1"/>
  <c r="S31" i="1"/>
  <c r="U31" i="1" s="1"/>
  <c r="S32" i="1"/>
  <c r="U32" i="1" s="1"/>
  <c r="S33" i="1"/>
  <c r="U33" i="1" s="1"/>
  <c r="S34" i="1"/>
  <c r="U34" i="1" s="1"/>
  <c r="S35" i="1"/>
  <c r="U35" i="1" s="1"/>
  <c r="S36" i="1"/>
  <c r="U36" i="1" s="1"/>
  <c r="S37" i="1"/>
  <c r="U37" i="1" s="1"/>
  <c r="S38" i="1"/>
  <c r="U38" i="1" s="1"/>
  <c r="S39" i="1"/>
  <c r="U39" i="1" s="1"/>
  <c r="S40" i="1"/>
  <c r="U40" i="1" s="1"/>
  <c r="S41" i="1"/>
  <c r="U41" i="1" s="1"/>
  <c r="S42" i="1"/>
  <c r="U42" i="1" s="1"/>
  <c r="S43" i="1"/>
  <c r="U43" i="1" s="1"/>
  <c r="S44" i="1"/>
  <c r="U44" i="1" s="1"/>
  <c r="S45" i="1"/>
  <c r="U45" i="1" s="1"/>
  <c r="S46" i="1"/>
  <c r="U46" i="1" s="1"/>
  <c r="S47" i="1"/>
  <c r="U47" i="1" s="1"/>
  <c r="S48" i="1"/>
  <c r="U48" i="1" s="1"/>
  <c r="S49" i="1"/>
  <c r="U49" i="1" s="1"/>
  <c r="S50" i="1"/>
  <c r="U50" i="1" s="1"/>
  <c r="S51" i="1"/>
  <c r="U51" i="1" s="1"/>
  <c r="S52" i="1"/>
  <c r="U52" i="1" s="1"/>
  <c r="S53" i="1"/>
  <c r="U53" i="1" s="1"/>
  <c r="S54" i="1"/>
  <c r="U54" i="1" s="1"/>
  <c r="S55" i="1"/>
  <c r="U55" i="1" s="1"/>
  <c r="S56" i="1"/>
  <c r="U56" i="1" s="1"/>
  <c r="S57" i="1"/>
  <c r="U57" i="1" s="1"/>
  <c r="S58" i="1"/>
  <c r="U58" i="1" s="1"/>
  <c r="S59" i="1"/>
  <c r="U59" i="1" s="1"/>
  <c r="S60" i="1"/>
  <c r="U60" i="1" s="1"/>
  <c r="S61" i="1"/>
  <c r="U61" i="1" s="1"/>
  <c r="S62" i="1"/>
  <c r="U62" i="1" s="1"/>
  <c r="S63" i="1"/>
  <c r="U63" i="1" s="1"/>
  <c r="S64" i="1"/>
  <c r="U64" i="1" s="1"/>
  <c r="S65" i="1"/>
  <c r="U65" i="1" s="1"/>
  <c r="S66" i="1"/>
  <c r="U66" i="1" s="1"/>
  <c r="S67" i="1"/>
  <c r="U67" i="1" s="1"/>
  <c r="S68" i="1"/>
  <c r="U68" i="1" s="1"/>
  <c r="S69" i="1"/>
  <c r="U69" i="1" s="1"/>
  <c r="S70" i="1"/>
  <c r="U70" i="1" s="1"/>
  <c r="S71" i="1"/>
  <c r="U71" i="1" s="1"/>
  <c r="S72" i="1"/>
  <c r="U72" i="1" s="1"/>
  <c r="S73" i="1"/>
  <c r="U73" i="1" s="1"/>
  <c r="S74" i="1"/>
  <c r="U74" i="1" s="1"/>
  <c r="S75" i="1"/>
  <c r="U75" i="1" s="1"/>
  <c r="S76" i="1"/>
  <c r="U76" i="1" s="1"/>
  <c r="S77" i="1"/>
  <c r="U77" i="1" s="1"/>
  <c r="S78" i="1"/>
  <c r="U78" i="1" s="1"/>
  <c r="S79" i="1"/>
  <c r="U79" i="1" s="1"/>
  <c r="S80" i="1"/>
  <c r="U80" i="1" s="1"/>
  <c r="S81" i="1"/>
  <c r="U81" i="1" s="1"/>
  <c r="S82" i="1"/>
  <c r="U82" i="1" s="1"/>
  <c r="S83" i="1"/>
  <c r="U83" i="1" s="1"/>
  <c r="S84" i="1"/>
  <c r="U84" i="1" s="1"/>
  <c r="S85" i="1"/>
  <c r="U85" i="1" s="1"/>
  <c r="S86" i="1"/>
  <c r="U86" i="1" s="1"/>
  <c r="S87" i="1"/>
  <c r="U87" i="1" s="1"/>
  <c r="S88" i="1"/>
  <c r="U88" i="1" s="1"/>
  <c r="S89" i="1"/>
  <c r="U89" i="1" s="1"/>
  <c r="S90" i="1"/>
  <c r="U90" i="1" s="1"/>
  <c r="S91" i="1"/>
  <c r="U91" i="1" s="1"/>
  <c r="S92" i="1"/>
  <c r="U92" i="1" s="1"/>
  <c r="S93" i="1"/>
  <c r="U93" i="1" s="1"/>
  <c r="S94" i="1"/>
  <c r="U94" i="1" s="1"/>
  <c r="S95" i="1"/>
  <c r="U95" i="1" s="1"/>
  <c r="S96" i="1"/>
  <c r="U96" i="1" s="1"/>
  <c r="S97" i="1"/>
  <c r="U97" i="1" s="1"/>
  <c r="S98" i="1"/>
  <c r="U98" i="1" s="1"/>
  <c r="S99" i="1"/>
  <c r="U99" i="1" s="1"/>
  <c r="S100" i="1"/>
  <c r="U100" i="1" s="1"/>
  <c r="S101" i="1"/>
  <c r="U101" i="1" s="1"/>
  <c r="S102" i="1"/>
  <c r="U102" i="1" s="1"/>
  <c r="S103" i="1"/>
  <c r="U103" i="1" s="1"/>
  <c r="S104" i="1"/>
  <c r="U104" i="1" s="1"/>
  <c r="S105" i="1"/>
  <c r="U105" i="1" s="1"/>
  <c r="S106" i="1"/>
  <c r="U106" i="1" s="1"/>
  <c r="S107" i="1"/>
  <c r="U107" i="1" s="1"/>
  <c r="S108" i="1"/>
  <c r="U108" i="1" s="1"/>
  <c r="S109" i="1"/>
  <c r="U109" i="1" s="1"/>
  <c r="S110" i="1"/>
  <c r="U110" i="1" s="1"/>
  <c r="S111" i="1"/>
  <c r="U111" i="1" s="1"/>
  <c r="S112" i="1"/>
  <c r="U112" i="1" s="1"/>
  <c r="S113" i="1"/>
  <c r="U113" i="1" s="1"/>
  <c r="S114" i="1"/>
  <c r="U114" i="1" s="1"/>
  <c r="S115" i="1"/>
  <c r="U115" i="1" s="1"/>
  <c r="S116" i="1"/>
  <c r="U116" i="1" s="1"/>
  <c r="S117" i="1"/>
  <c r="U117" i="1" s="1"/>
  <c r="S118" i="1"/>
  <c r="U118" i="1" s="1"/>
  <c r="S119" i="1"/>
  <c r="U119" i="1" s="1"/>
  <c r="S120" i="1"/>
  <c r="U120" i="1" s="1"/>
  <c r="S121" i="1"/>
  <c r="U121" i="1" s="1"/>
  <c r="S122" i="1"/>
  <c r="U122" i="1" s="1"/>
  <c r="S123" i="1"/>
  <c r="U123" i="1" s="1"/>
  <c r="S124" i="1"/>
  <c r="U124" i="1" s="1"/>
  <c r="S125" i="1"/>
  <c r="U125" i="1" s="1"/>
  <c r="S126" i="1"/>
  <c r="U126" i="1" s="1"/>
  <c r="S127" i="1"/>
  <c r="U127" i="1" s="1"/>
  <c r="S128" i="1"/>
  <c r="U128" i="1" s="1"/>
  <c r="S129" i="1"/>
  <c r="U129" i="1" s="1"/>
  <c r="S130" i="1"/>
  <c r="U130" i="1" s="1"/>
  <c r="S131" i="1"/>
  <c r="U131" i="1" s="1"/>
  <c r="S132" i="1"/>
  <c r="U132" i="1" s="1"/>
  <c r="S133" i="1"/>
  <c r="U133" i="1" s="1"/>
  <c r="S134" i="1"/>
  <c r="U134" i="1" s="1"/>
  <c r="S135" i="1"/>
  <c r="U135" i="1" s="1"/>
  <c r="S136" i="1"/>
  <c r="U136" i="1" s="1"/>
  <c r="S137" i="1"/>
  <c r="U137" i="1" s="1"/>
  <c r="S138" i="1"/>
  <c r="U138" i="1" s="1"/>
  <c r="S139" i="1"/>
  <c r="U139" i="1" s="1"/>
  <c r="S140" i="1"/>
  <c r="U140" i="1" s="1"/>
  <c r="S141" i="1"/>
  <c r="U141" i="1" s="1"/>
  <c r="S142" i="1"/>
  <c r="U142" i="1" s="1"/>
  <c r="S143" i="1"/>
  <c r="U143" i="1" s="1"/>
  <c r="S144" i="1"/>
  <c r="U144" i="1" s="1"/>
  <c r="S145" i="1"/>
  <c r="U145" i="1" s="1"/>
  <c r="S146" i="1"/>
  <c r="U146" i="1" s="1"/>
  <c r="S147" i="1"/>
  <c r="U147" i="1" s="1"/>
  <c r="S148" i="1"/>
  <c r="U148" i="1" s="1"/>
  <c r="S149" i="1"/>
  <c r="U149" i="1" s="1"/>
  <c r="S150" i="1"/>
  <c r="U150" i="1" s="1"/>
  <c r="S151" i="1"/>
  <c r="U151" i="1" s="1"/>
  <c r="S152" i="1"/>
  <c r="U152" i="1" s="1"/>
  <c r="S153" i="1"/>
  <c r="U153" i="1" s="1"/>
  <c r="S154" i="1"/>
  <c r="U154" i="1" s="1"/>
  <c r="S155" i="1"/>
  <c r="U155" i="1" s="1"/>
  <c r="S156" i="1"/>
  <c r="U156" i="1" s="1"/>
  <c r="S157" i="1"/>
  <c r="U157" i="1" s="1"/>
  <c r="S158" i="1"/>
  <c r="U158" i="1" s="1"/>
  <c r="S159" i="1"/>
  <c r="U159" i="1" s="1"/>
  <c r="S160" i="1"/>
  <c r="U160" i="1" s="1"/>
  <c r="S161" i="1"/>
  <c r="U161" i="1" s="1"/>
  <c r="S162" i="1"/>
  <c r="U162" i="1" s="1"/>
  <c r="S163" i="1"/>
  <c r="U163" i="1" s="1"/>
  <c r="S164" i="1"/>
  <c r="U164" i="1" s="1"/>
  <c r="S165" i="1"/>
  <c r="U165" i="1" s="1"/>
  <c r="S166" i="1"/>
  <c r="U166" i="1" s="1"/>
  <c r="S167" i="1"/>
  <c r="U167" i="1" s="1"/>
  <c r="S168" i="1"/>
  <c r="U168" i="1" s="1"/>
  <c r="S169" i="1"/>
  <c r="U169" i="1" s="1"/>
  <c r="S170" i="1"/>
  <c r="U170" i="1" s="1"/>
  <c r="S171" i="1"/>
  <c r="U171" i="1" s="1"/>
  <c r="S172" i="1"/>
  <c r="U172" i="1" s="1"/>
  <c r="S173" i="1"/>
  <c r="U173" i="1" s="1"/>
  <c r="S174" i="1"/>
  <c r="U174" i="1" s="1"/>
  <c r="S175" i="1"/>
  <c r="U175" i="1" s="1"/>
  <c r="S176" i="1"/>
  <c r="U176" i="1" s="1"/>
  <c r="S177" i="1"/>
  <c r="U177" i="1" s="1"/>
  <c r="S178" i="1"/>
  <c r="U178" i="1" s="1"/>
  <c r="S179" i="1"/>
  <c r="U179" i="1" s="1"/>
  <c r="S180" i="1"/>
  <c r="U180" i="1" s="1"/>
  <c r="S181" i="1"/>
  <c r="U181" i="1" s="1"/>
  <c r="S182" i="1"/>
  <c r="U182" i="1" s="1"/>
  <c r="S183" i="1"/>
  <c r="U183" i="1" s="1"/>
  <c r="S184" i="1"/>
  <c r="U184" i="1" s="1"/>
  <c r="S185" i="1"/>
  <c r="U185" i="1" s="1"/>
  <c r="S186" i="1"/>
  <c r="U186" i="1" s="1"/>
  <c r="S187" i="1"/>
  <c r="U187" i="1" s="1"/>
  <c r="S188" i="1"/>
  <c r="U188" i="1" s="1"/>
  <c r="S189" i="1"/>
  <c r="U189" i="1" s="1"/>
  <c r="S190" i="1"/>
  <c r="U190" i="1" s="1"/>
  <c r="S191" i="1"/>
  <c r="U191" i="1" s="1"/>
  <c r="S192" i="1"/>
  <c r="U192" i="1" s="1"/>
  <c r="S193" i="1"/>
  <c r="U193" i="1" s="1"/>
  <c r="S194" i="1"/>
  <c r="U194" i="1" s="1"/>
  <c r="S195" i="1"/>
  <c r="U195" i="1" s="1"/>
  <c r="S196" i="1"/>
  <c r="U196" i="1" s="1"/>
  <c r="S197" i="1"/>
  <c r="U197" i="1" s="1"/>
  <c r="S198" i="1"/>
  <c r="S199" i="1"/>
  <c r="U199" i="1" s="1"/>
  <c r="S200" i="1"/>
  <c r="U200" i="1" s="1"/>
  <c r="S201" i="1"/>
  <c r="U201" i="1" s="1"/>
  <c r="S202" i="1"/>
  <c r="U202" i="1" s="1"/>
  <c r="S203" i="1"/>
  <c r="U203" i="1" s="1"/>
  <c r="S204" i="1"/>
  <c r="U204" i="1" s="1"/>
  <c r="S205" i="1"/>
  <c r="U205" i="1" s="1"/>
  <c r="S206" i="1"/>
  <c r="U206" i="1" s="1"/>
  <c r="S207" i="1"/>
  <c r="U207" i="1" s="1"/>
  <c r="S208" i="1"/>
  <c r="U208" i="1" s="1"/>
  <c r="S209" i="1"/>
  <c r="U209" i="1" s="1"/>
  <c r="S210" i="1"/>
  <c r="U210" i="1" s="1"/>
  <c r="S211" i="1"/>
  <c r="U211" i="1" s="1"/>
  <c r="S212" i="1"/>
  <c r="U212" i="1" s="1"/>
  <c r="S213" i="1"/>
  <c r="U213" i="1" s="1"/>
  <c r="S214" i="1"/>
  <c r="U214" i="1" s="1"/>
  <c r="S215" i="1"/>
  <c r="U215" i="1" s="1"/>
  <c r="S216" i="1"/>
  <c r="U216" i="1" s="1"/>
  <c r="S217" i="1"/>
  <c r="U217" i="1" s="1"/>
  <c r="S218" i="1"/>
  <c r="U218" i="1" s="1"/>
  <c r="S219" i="1"/>
  <c r="U219" i="1" s="1"/>
  <c r="S220" i="1"/>
  <c r="U220" i="1" s="1"/>
  <c r="S221" i="1"/>
  <c r="U221" i="1" s="1"/>
  <c r="S222" i="1"/>
  <c r="U222" i="1" s="1"/>
  <c r="S223" i="1"/>
  <c r="U223" i="1" s="1"/>
  <c r="S224" i="1"/>
  <c r="U224" i="1" s="1"/>
  <c r="S225" i="1"/>
  <c r="U225" i="1" s="1"/>
  <c r="S226" i="1"/>
  <c r="U226" i="1" s="1"/>
  <c r="S227" i="1"/>
  <c r="U227" i="1" s="1"/>
  <c r="S228" i="1"/>
  <c r="U228" i="1" s="1"/>
  <c r="S229" i="1"/>
  <c r="U229" i="1" s="1"/>
  <c r="S230" i="1"/>
  <c r="U230" i="1" s="1"/>
  <c r="S231" i="1"/>
  <c r="U231" i="1" s="1"/>
  <c r="S232" i="1"/>
  <c r="U232" i="1" s="1"/>
  <c r="S233" i="1"/>
  <c r="U233" i="1" s="1"/>
  <c r="S234" i="1"/>
  <c r="U234" i="1" s="1"/>
  <c r="S235" i="1"/>
  <c r="U235" i="1" s="1"/>
  <c r="S236" i="1"/>
  <c r="U236" i="1" s="1"/>
  <c r="S237" i="1"/>
  <c r="U237" i="1" s="1"/>
  <c r="S238" i="1"/>
  <c r="U238" i="1" s="1"/>
  <c r="S239" i="1"/>
  <c r="U239" i="1" s="1"/>
  <c r="S240" i="1"/>
  <c r="U240" i="1" s="1"/>
  <c r="S241" i="1"/>
  <c r="U241" i="1" s="1"/>
  <c r="S242" i="1"/>
  <c r="U242" i="1" s="1"/>
  <c r="S243" i="1"/>
  <c r="U243" i="1" s="1"/>
  <c r="S244" i="1"/>
  <c r="U244" i="1" s="1"/>
  <c r="S245" i="1"/>
  <c r="U245" i="1" s="1"/>
  <c r="S246" i="1"/>
  <c r="U246" i="1" s="1"/>
  <c r="S247" i="1"/>
  <c r="U247" i="1" s="1"/>
  <c r="S248" i="1"/>
  <c r="U248" i="1" s="1"/>
  <c r="S249" i="1"/>
  <c r="U249" i="1" s="1"/>
  <c r="S250" i="1"/>
  <c r="U250" i="1" s="1"/>
  <c r="S251" i="1"/>
  <c r="U251" i="1" s="1"/>
  <c r="S252" i="1"/>
  <c r="U252" i="1" s="1"/>
  <c r="S253" i="1"/>
  <c r="U253" i="1" s="1"/>
  <c r="S254" i="1"/>
  <c r="U254" i="1" s="1"/>
  <c r="S255" i="1"/>
  <c r="U255" i="1" s="1"/>
  <c r="S256" i="1"/>
  <c r="U256" i="1" s="1"/>
  <c r="S257" i="1"/>
  <c r="U257" i="1" s="1"/>
  <c r="S258" i="1"/>
  <c r="U258" i="1" s="1"/>
  <c r="S259" i="1"/>
  <c r="U259" i="1" s="1"/>
  <c r="S260" i="1"/>
  <c r="U260" i="1" s="1"/>
  <c r="S261" i="1"/>
  <c r="U261" i="1" s="1"/>
  <c r="S262" i="1"/>
  <c r="U262" i="1" s="1"/>
  <c r="S263" i="1"/>
  <c r="U263" i="1" s="1"/>
  <c r="S264" i="1"/>
  <c r="U264" i="1" s="1"/>
  <c r="S265" i="1"/>
  <c r="U265" i="1" s="1"/>
  <c r="S266" i="1"/>
  <c r="U266" i="1" s="1"/>
  <c r="S267" i="1"/>
  <c r="U267" i="1" s="1"/>
  <c r="S268" i="1"/>
  <c r="U268" i="1" s="1"/>
  <c r="S269" i="1"/>
  <c r="U269" i="1" s="1"/>
  <c r="S270" i="1"/>
  <c r="U270" i="1" s="1"/>
  <c r="S271" i="1"/>
  <c r="U271" i="1" s="1"/>
  <c r="S272" i="1"/>
  <c r="U272" i="1" s="1"/>
  <c r="S273" i="1"/>
  <c r="U273" i="1" s="1"/>
  <c r="S274" i="1"/>
  <c r="U274" i="1" s="1"/>
  <c r="S275" i="1"/>
  <c r="U275" i="1" s="1"/>
  <c r="S276" i="1"/>
  <c r="U276" i="1" s="1"/>
  <c r="S277" i="1"/>
  <c r="U277" i="1" s="1"/>
  <c r="S278" i="1"/>
  <c r="U278" i="1" s="1"/>
  <c r="S279" i="1"/>
  <c r="U279" i="1" s="1"/>
  <c r="S280" i="1"/>
  <c r="U280" i="1" s="1"/>
  <c r="S281" i="1"/>
  <c r="U281" i="1" s="1"/>
  <c r="S282" i="1"/>
  <c r="U282" i="1" s="1"/>
  <c r="S283" i="1"/>
  <c r="U283" i="1" s="1"/>
  <c r="S284" i="1"/>
  <c r="U284" i="1" s="1"/>
  <c r="S285" i="1"/>
  <c r="U285" i="1" s="1"/>
  <c r="S286" i="1"/>
  <c r="U286" i="1" s="1"/>
  <c r="S287" i="1"/>
  <c r="U287" i="1" s="1"/>
  <c r="S288" i="1"/>
  <c r="U288" i="1" s="1"/>
  <c r="S289" i="1"/>
  <c r="U289" i="1" s="1"/>
  <c r="S290" i="1"/>
  <c r="U290" i="1" s="1"/>
  <c r="S291" i="1"/>
  <c r="U291" i="1" s="1"/>
  <c r="S292" i="1"/>
  <c r="U292" i="1" s="1"/>
  <c r="S293" i="1"/>
  <c r="U293" i="1" s="1"/>
  <c r="S294" i="1"/>
  <c r="U294" i="1" s="1"/>
  <c r="S295" i="1"/>
  <c r="U295" i="1" s="1"/>
  <c r="S296" i="1"/>
  <c r="U296" i="1" s="1"/>
  <c r="S297" i="1"/>
  <c r="U297" i="1" s="1"/>
  <c r="S298" i="1"/>
  <c r="U298" i="1" s="1"/>
  <c r="S299" i="1"/>
  <c r="U299" i="1" s="1"/>
  <c r="S300" i="1"/>
  <c r="U300" i="1" s="1"/>
  <c r="S301" i="1"/>
  <c r="U301" i="1" s="1"/>
  <c r="S302" i="1"/>
  <c r="U302" i="1" s="1"/>
  <c r="S303" i="1"/>
  <c r="U303" i="1" s="1"/>
  <c r="S304" i="1"/>
  <c r="U304" i="1" s="1"/>
  <c r="S305" i="1"/>
  <c r="U305" i="1" s="1"/>
  <c r="S306" i="1"/>
  <c r="U306" i="1" s="1"/>
  <c r="S307" i="1"/>
  <c r="U307" i="1" s="1"/>
  <c r="S308" i="1"/>
  <c r="U308" i="1" s="1"/>
  <c r="S309" i="1"/>
  <c r="U309" i="1" s="1"/>
  <c r="S310" i="1"/>
  <c r="U310" i="1" s="1"/>
  <c r="S311" i="1"/>
  <c r="U311" i="1" s="1"/>
  <c r="S312" i="1"/>
  <c r="U312" i="1" s="1"/>
  <c r="S313" i="1"/>
  <c r="U313" i="1" s="1"/>
  <c r="S314" i="1"/>
  <c r="U314" i="1" s="1"/>
  <c r="S315" i="1"/>
  <c r="U315" i="1" s="1"/>
  <c r="S316" i="1"/>
  <c r="U316" i="1" s="1"/>
  <c r="S317" i="1"/>
  <c r="U317" i="1" s="1"/>
  <c r="S318" i="1"/>
  <c r="U318" i="1" s="1"/>
  <c r="S319" i="1"/>
  <c r="U319" i="1" s="1"/>
  <c r="S320" i="1"/>
  <c r="U320" i="1" s="1"/>
  <c r="S321" i="1"/>
  <c r="U321" i="1" s="1"/>
  <c r="S322" i="1"/>
  <c r="U322" i="1" s="1"/>
  <c r="S323" i="1"/>
  <c r="U323" i="1" s="1"/>
  <c r="S324" i="1"/>
  <c r="U324" i="1" s="1"/>
  <c r="S325" i="1"/>
  <c r="U325" i="1" s="1"/>
  <c r="S326" i="1"/>
  <c r="U326" i="1" s="1"/>
  <c r="S327" i="1"/>
  <c r="U327" i="1" s="1"/>
  <c r="S328" i="1"/>
  <c r="U328" i="1" s="1"/>
  <c r="S329" i="1"/>
  <c r="U329" i="1" s="1"/>
  <c r="S330" i="1"/>
  <c r="U330" i="1" s="1"/>
  <c r="S331" i="1"/>
  <c r="U331" i="1" s="1"/>
  <c r="S332" i="1"/>
  <c r="U332" i="1" s="1"/>
  <c r="S333" i="1"/>
  <c r="U333" i="1" s="1"/>
  <c r="S334" i="1"/>
  <c r="U334" i="1" s="1"/>
  <c r="S335" i="1"/>
  <c r="U335" i="1" s="1"/>
  <c r="S336" i="1"/>
  <c r="U336" i="1" s="1"/>
  <c r="S337" i="1"/>
  <c r="U337" i="1" s="1"/>
  <c r="S338" i="1"/>
  <c r="U338" i="1" s="1"/>
  <c r="S339" i="1"/>
  <c r="U339" i="1" s="1"/>
  <c r="S340" i="1"/>
  <c r="U340" i="1" s="1"/>
  <c r="S341" i="1"/>
  <c r="U341" i="1" s="1"/>
  <c r="S342" i="1"/>
  <c r="U342" i="1" s="1"/>
  <c r="S343" i="1"/>
  <c r="U343" i="1" s="1"/>
  <c r="S344" i="1"/>
  <c r="U344" i="1" s="1"/>
  <c r="S345" i="1"/>
  <c r="U345" i="1" s="1"/>
  <c r="S346" i="1"/>
  <c r="U346" i="1" s="1"/>
  <c r="S347" i="1"/>
  <c r="U347" i="1" s="1"/>
  <c r="S348" i="1"/>
  <c r="U348" i="1" s="1"/>
  <c r="S349" i="1"/>
  <c r="U349" i="1" s="1"/>
  <c r="S350" i="1"/>
  <c r="U350" i="1" s="1"/>
  <c r="S351" i="1"/>
  <c r="U351" i="1" s="1"/>
  <c r="S352" i="1"/>
  <c r="U352" i="1" s="1"/>
  <c r="S353" i="1"/>
  <c r="U353" i="1" s="1"/>
  <c r="S354" i="1"/>
  <c r="U354" i="1" s="1"/>
  <c r="S355" i="1"/>
  <c r="U355" i="1" s="1"/>
  <c r="S356" i="1"/>
  <c r="U356" i="1" s="1"/>
  <c r="S357" i="1"/>
  <c r="U357" i="1" s="1"/>
  <c r="S358" i="1"/>
  <c r="U358" i="1" s="1"/>
  <c r="S359" i="1"/>
  <c r="U359" i="1" s="1"/>
  <c r="S360" i="1"/>
  <c r="U360" i="1" s="1"/>
  <c r="S361" i="1"/>
  <c r="U361" i="1" s="1"/>
  <c r="S362" i="1"/>
  <c r="U362" i="1" s="1"/>
  <c r="S363" i="1"/>
  <c r="U363" i="1" s="1"/>
  <c r="S364" i="1"/>
  <c r="U364" i="1" s="1"/>
  <c r="S365" i="1"/>
  <c r="U365" i="1" s="1"/>
  <c r="S366" i="1"/>
  <c r="U366" i="1" s="1"/>
  <c r="S367" i="1"/>
  <c r="U367" i="1" s="1"/>
  <c r="S368" i="1"/>
  <c r="U368" i="1" s="1"/>
  <c r="S369" i="1"/>
  <c r="U369" i="1" s="1"/>
  <c r="S370" i="1"/>
  <c r="U370" i="1" s="1"/>
  <c r="S371" i="1"/>
  <c r="U371" i="1" s="1"/>
  <c r="S372" i="1"/>
  <c r="U372" i="1" s="1"/>
  <c r="S373" i="1"/>
  <c r="U373" i="1" s="1"/>
  <c r="S374" i="1"/>
  <c r="U374" i="1" s="1"/>
  <c r="S375" i="1"/>
  <c r="U375" i="1" s="1"/>
  <c r="S376" i="1"/>
  <c r="U376" i="1" s="1"/>
  <c r="S377" i="1"/>
  <c r="U377" i="1" s="1"/>
  <c r="S378" i="1"/>
  <c r="U378" i="1" s="1"/>
  <c r="S379" i="1"/>
  <c r="U379" i="1" s="1"/>
  <c r="S380" i="1"/>
  <c r="U380" i="1" s="1"/>
  <c r="S381" i="1"/>
  <c r="U381" i="1" s="1"/>
  <c r="S382" i="1"/>
  <c r="U382" i="1" s="1"/>
  <c r="S383" i="1"/>
  <c r="U383" i="1" s="1"/>
  <c r="S384" i="1"/>
  <c r="U384" i="1" s="1"/>
  <c r="S385" i="1"/>
  <c r="U385" i="1" s="1"/>
  <c r="S386" i="1"/>
  <c r="U386" i="1" s="1"/>
  <c r="S387" i="1"/>
  <c r="U387" i="1" s="1"/>
  <c r="S388" i="1"/>
  <c r="U388" i="1" s="1"/>
  <c r="S389" i="1"/>
  <c r="U389" i="1" s="1"/>
  <c r="S390" i="1"/>
  <c r="U390" i="1" s="1"/>
  <c r="S391" i="1"/>
  <c r="U391" i="1" s="1"/>
  <c r="S392" i="1"/>
  <c r="U392" i="1" s="1"/>
  <c r="S393" i="1"/>
  <c r="U393" i="1" s="1"/>
  <c r="S394" i="1"/>
  <c r="U394" i="1" s="1"/>
  <c r="S395" i="1"/>
  <c r="U395" i="1" s="1"/>
  <c r="S396" i="1"/>
  <c r="U396" i="1" s="1"/>
  <c r="S397" i="1"/>
  <c r="U397" i="1" s="1"/>
  <c r="S398" i="1"/>
  <c r="U398" i="1" s="1"/>
  <c r="S399" i="1"/>
  <c r="U399" i="1" s="1"/>
  <c r="S400" i="1"/>
  <c r="U400" i="1" s="1"/>
  <c r="S401" i="1"/>
  <c r="U401" i="1" s="1"/>
  <c r="S402" i="1"/>
  <c r="U402" i="1" s="1"/>
  <c r="S403" i="1"/>
  <c r="U403" i="1" s="1"/>
  <c r="S404" i="1"/>
  <c r="U404" i="1" s="1"/>
  <c r="S405" i="1"/>
  <c r="U405" i="1" s="1"/>
  <c r="S406" i="1"/>
  <c r="U406" i="1" s="1"/>
  <c r="S407" i="1"/>
  <c r="U407" i="1" s="1"/>
  <c r="S408" i="1"/>
  <c r="U408" i="1" s="1"/>
  <c r="S409" i="1"/>
  <c r="U409" i="1" s="1"/>
  <c r="S410" i="1"/>
  <c r="U410" i="1" s="1"/>
  <c r="S411" i="1"/>
  <c r="U411" i="1" s="1"/>
  <c r="S412" i="1"/>
  <c r="U412" i="1" s="1"/>
  <c r="S413" i="1"/>
  <c r="U413" i="1" s="1"/>
  <c r="S414" i="1"/>
  <c r="U414" i="1" s="1"/>
  <c r="S415" i="1"/>
  <c r="U415" i="1" s="1"/>
  <c r="S416" i="1"/>
  <c r="U416" i="1" s="1"/>
  <c r="S417" i="1"/>
  <c r="U417" i="1" s="1"/>
  <c r="S418" i="1"/>
  <c r="U418" i="1" s="1"/>
  <c r="S419" i="1"/>
  <c r="U419" i="1" s="1"/>
  <c r="S420" i="1"/>
  <c r="U420" i="1" s="1"/>
  <c r="S421" i="1"/>
  <c r="U421" i="1" s="1"/>
  <c r="S422" i="1"/>
  <c r="U422" i="1" s="1"/>
  <c r="S423" i="1"/>
  <c r="U423" i="1" s="1"/>
  <c r="S424" i="1"/>
  <c r="U424" i="1" s="1"/>
  <c r="S425" i="1"/>
  <c r="U425" i="1" s="1"/>
  <c r="S426" i="1"/>
  <c r="U426" i="1" s="1"/>
  <c r="S427" i="1"/>
  <c r="U427" i="1" s="1"/>
  <c r="S428" i="1"/>
  <c r="U428" i="1" s="1"/>
  <c r="S429" i="1"/>
  <c r="U429" i="1" s="1"/>
  <c r="S430" i="1"/>
  <c r="U430" i="1" s="1"/>
  <c r="S431" i="1"/>
  <c r="U431" i="1" s="1"/>
  <c r="S432" i="1"/>
  <c r="U432" i="1" s="1"/>
  <c r="S433" i="1"/>
  <c r="U433" i="1" s="1"/>
  <c r="S434" i="1"/>
  <c r="U434" i="1" s="1"/>
  <c r="S435" i="1"/>
  <c r="U435" i="1" s="1"/>
  <c r="S436" i="1"/>
  <c r="U436" i="1" s="1"/>
  <c r="S437" i="1"/>
  <c r="U437" i="1" s="1"/>
  <c r="S438" i="1"/>
  <c r="U438" i="1" s="1"/>
  <c r="S439" i="1"/>
  <c r="U439" i="1" s="1"/>
  <c r="S440" i="1"/>
  <c r="U440" i="1" s="1"/>
  <c r="S441" i="1"/>
  <c r="U441" i="1" s="1"/>
  <c r="S442" i="1"/>
  <c r="U442" i="1" s="1"/>
  <c r="S443" i="1"/>
  <c r="U443" i="1" s="1"/>
  <c r="S444" i="1"/>
  <c r="U444" i="1" s="1"/>
  <c r="S445" i="1"/>
  <c r="U445" i="1" s="1"/>
  <c r="S446" i="1"/>
  <c r="U446" i="1" s="1"/>
  <c r="S447" i="1"/>
  <c r="U447" i="1" s="1"/>
  <c r="S448" i="1"/>
  <c r="U448" i="1" s="1"/>
  <c r="S449" i="1"/>
  <c r="U449" i="1" s="1"/>
  <c r="S450" i="1"/>
  <c r="U450" i="1" s="1"/>
  <c r="S451" i="1"/>
  <c r="U451" i="1" s="1"/>
  <c r="S452" i="1"/>
  <c r="U452" i="1" s="1"/>
  <c r="S453" i="1"/>
  <c r="U453" i="1" s="1"/>
  <c r="S454" i="1"/>
  <c r="U454" i="1" s="1"/>
  <c r="S455" i="1"/>
  <c r="U455" i="1" s="1"/>
  <c r="S456" i="1"/>
  <c r="U456" i="1" s="1"/>
  <c r="S457" i="1"/>
  <c r="U457" i="1" s="1"/>
  <c r="S458" i="1"/>
  <c r="U458" i="1" s="1"/>
  <c r="S459" i="1"/>
  <c r="U459" i="1" s="1"/>
  <c r="S460" i="1"/>
  <c r="U460" i="1" s="1"/>
  <c r="S461" i="1"/>
  <c r="U461" i="1" s="1"/>
  <c r="S462" i="1"/>
  <c r="U462" i="1" s="1"/>
  <c r="S463" i="1"/>
  <c r="U463" i="1" s="1"/>
  <c r="S464" i="1"/>
  <c r="U464" i="1" s="1"/>
  <c r="S465" i="1"/>
  <c r="U465" i="1" s="1"/>
  <c r="S466" i="1"/>
  <c r="U466" i="1" s="1"/>
  <c r="S467" i="1"/>
  <c r="U467" i="1" s="1"/>
  <c r="S468" i="1"/>
  <c r="U468" i="1" s="1"/>
  <c r="S469" i="1"/>
  <c r="U469" i="1" s="1"/>
  <c r="S470" i="1"/>
  <c r="U470" i="1" s="1"/>
  <c r="S471" i="1"/>
  <c r="U471" i="1" s="1"/>
  <c r="S472" i="1"/>
  <c r="U472" i="1" s="1"/>
  <c r="S473" i="1"/>
  <c r="U473" i="1" s="1"/>
  <c r="S474" i="1"/>
  <c r="U474" i="1" s="1"/>
  <c r="S475" i="1"/>
  <c r="U475" i="1" s="1"/>
  <c r="S476" i="1"/>
  <c r="U476" i="1" s="1"/>
  <c r="S477" i="1"/>
  <c r="U477" i="1" s="1"/>
  <c r="S478" i="1"/>
  <c r="U478" i="1" s="1"/>
  <c r="S479" i="1"/>
  <c r="U479" i="1" s="1"/>
  <c r="S480" i="1"/>
  <c r="U480" i="1" s="1"/>
  <c r="S481" i="1"/>
  <c r="U481" i="1" s="1"/>
  <c r="S482" i="1"/>
  <c r="U482" i="1" s="1"/>
  <c r="S483" i="1"/>
  <c r="U483" i="1" s="1"/>
  <c r="S484" i="1"/>
  <c r="U484" i="1" s="1"/>
  <c r="S485" i="1"/>
  <c r="U485" i="1" s="1"/>
  <c r="S486" i="1"/>
  <c r="U486" i="1" s="1"/>
  <c r="S487" i="1"/>
  <c r="U487" i="1" s="1"/>
  <c r="S488" i="1"/>
  <c r="U488" i="1" s="1"/>
  <c r="S489" i="1"/>
  <c r="U489" i="1" s="1"/>
  <c r="S490" i="1"/>
  <c r="U490" i="1" s="1"/>
  <c r="S491" i="1"/>
  <c r="U491" i="1" s="1"/>
  <c r="S492" i="1"/>
  <c r="U492" i="1" s="1"/>
  <c r="S493" i="1"/>
  <c r="U493" i="1" s="1"/>
  <c r="S494" i="1"/>
  <c r="U494" i="1" s="1"/>
  <c r="S495" i="1"/>
  <c r="U495" i="1" s="1"/>
  <c r="S496" i="1"/>
  <c r="U496" i="1" s="1"/>
  <c r="S497" i="1"/>
  <c r="U497" i="1" s="1"/>
  <c r="S498" i="1"/>
  <c r="U498" i="1" s="1"/>
  <c r="S499" i="1"/>
  <c r="U499" i="1" s="1"/>
  <c r="S500" i="1"/>
  <c r="U500" i="1" s="1"/>
  <c r="S501" i="1"/>
  <c r="U501" i="1" s="1"/>
  <c r="S502" i="1"/>
  <c r="U502" i="1" s="1"/>
  <c r="S503" i="1"/>
  <c r="U503" i="1" s="1"/>
  <c r="S504" i="1"/>
  <c r="U504" i="1" s="1"/>
  <c r="S505" i="1"/>
  <c r="U505" i="1" s="1"/>
  <c r="S506" i="1"/>
  <c r="U506" i="1" s="1"/>
  <c r="S507" i="1"/>
  <c r="U507" i="1" s="1"/>
  <c r="S508" i="1"/>
  <c r="U508" i="1" s="1"/>
  <c r="S509" i="1"/>
  <c r="U509" i="1" s="1"/>
  <c r="S510" i="1"/>
  <c r="U510" i="1" s="1"/>
  <c r="S511" i="1"/>
  <c r="U511" i="1" s="1"/>
  <c r="S512" i="1"/>
  <c r="U512" i="1" s="1"/>
  <c r="S513" i="1"/>
  <c r="U513" i="1" s="1"/>
  <c r="S514" i="1"/>
  <c r="U514" i="1" s="1"/>
  <c r="S515" i="1"/>
  <c r="U515" i="1" s="1"/>
  <c r="S516" i="1"/>
  <c r="U516" i="1" s="1"/>
  <c r="S517" i="1"/>
  <c r="U517" i="1" s="1"/>
  <c r="S518" i="1"/>
  <c r="U518" i="1" s="1"/>
  <c r="S519" i="1"/>
  <c r="U519" i="1" s="1"/>
  <c r="S520" i="1"/>
  <c r="U520" i="1" s="1"/>
  <c r="S521" i="1"/>
  <c r="U521" i="1" s="1"/>
  <c r="S522" i="1"/>
  <c r="U522" i="1" s="1"/>
  <c r="S523" i="1"/>
  <c r="U523" i="1" s="1"/>
  <c r="S524" i="1"/>
  <c r="U524" i="1" s="1"/>
  <c r="S525" i="1"/>
  <c r="U525" i="1" s="1"/>
  <c r="S526" i="1"/>
  <c r="U526" i="1" s="1"/>
  <c r="S527" i="1"/>
  <c r="U527" i="1" s="1"/>
  <c r="S528" i="1"/>
  <c r="U528" i="1" s="1"/>
  <c r="S529" i="1"/>
  <c r="U529" i="1" s="1"/>
  <c r="S530" i="1"/>
  <c r="U530" i="1" s="1"/>
  <c r="S531" i="1"/>
  <c r="U531" i="1" s="1"/>
  <c r="S532" i="1"/>
  <c r="U532" i="1" s="1"/>
  <c r="S533" i="1"/>
  <c r="U533" i="1" s="1"/>
  <c r="S534" i="1"/>
  <c r="U534" i="1" s="1"/>
  <c r="S535" i="1"/>
  <c r="U535" i="1" s="1"/>
  <c r="S536" i="1"/>
  <c r="U536" i="1" s="1"/>
  <c r="S537" i="1"/>
  <c r="U537" i="1" s="1"/>
  <c r="S538" i="1"/>
  <c r="U538" i="1" s="1"/>
  <c r="S539" i="1"/>
  <c r="U539" i="1" s="1"/>
  <c r="S540" i="1"/>
  <c r="U540" i="1" s="1"/>
  <c r="S541" i="1"/>
  <c r="U541" i="1" s="1"/>
  <c r="S542" i="1"/>
  <c r="U542" i="1" s="1"/>
  <c r="S543" i="1"/>
  <c r="U543" i="1" s="1"/>
  <c r="S544" i="1"/>
  <c r="U544" i="1" s="1"/>
  <c r="S545" i="1"/>
  <c r="U545" i="1" s="1"/>
  <c r="S546" i="1"/>
  <c r="U546" i="1" s="1"/>
  <c r="S547" i="1"/>
  <c r="U547" i="1" s="1"/>
  <c r="S548" i="1"/>
  <c r="U548" i="1" s="1"/>
  <c r="S549" i="1"/>
  <c r="U549" i="1" s="1"/>
  <c r="S550" i="1"/>
  <c r="U550" i="1" s="1"/>
  <c r="S551" i="1"/>
  <c r="U551" i="1" s="1"/>
  <c r="S552" i="1"/>
  <c r="U552" i="1" s="1"/>
  <c r="S553" i="1"/>
  <c r="U553" i="1" s="1"/>
  <c r="S554" i="1"/>
  <c r="U554" i="1" s="1"/>
  <c r="S555" i="1"/>
  <c r="U555" i="1" s="1"/>
  <c r="S556" i="1"/>
  <c r="U556" i="1" s="1"/>
  <c r="S557" i="1"/>
  <c r="U557" i="1" s="1"/>
  <c r="S558" i="1"/>
  <c r="U558" i="1" s="1"/>
  <c r="S559" i="1"/>
  <c r="U559" i="1" s="1"/>
  <c r="S560" i="1"/>
  <c r="U560" i="1" s="1"/>
  <c r="S561" i="1"/>
  <c r="U561" i="1" s="1"/>
  <c r="S562" i="1"/>
  <c r="U562" i="1" s="1"/>
  <c r="S563" i="1"/>
  <c r="U563" i="1" s="1"/>
  <c r="S564" i="1"/>
  <c r="U564" i="1" s="1"/>
  <c r="S565" i="1"/>
  <c r="U565" i="1" s="1"/>
  <c r="S566" i="1"/>
  <c r="U566" i="1" s="1"/>
  <c r="S567" i="1"/>
  <c r="U567" i="1" s="1"/>
  <c r="S568" i="1"/>
  <c r="U568" i="1" s="1"/>
  <c r="S569" i="1"/>
  <c r="U569" i="1" s="1"/>
  <c r="S570" i="1"/>
  <c r="U570" i="1" s="1"/>
  <c r="S571" i="1"/>
  <c r="U571" i="1" s="1"/>
  <c r="S572" i="1"/>
  <c r="U572" i="1" s="1"/>
  <c r="S573" i="1"/>
  <c r="U573" i="1" s="1"/>
  <c r="S574" i="1"/>
  <c r="U574" i="1" s="1"/>
  <c r="S575" i="1"/>
  <c r="U575" i="1" s="1"/>
  <c r="S576" i="1"/>
  <c r="U576" i="1" s="1"/>
  <c r="S577" i="1"/>
  <c r="U577" i="1" s="1"/>
  <c r="S578" i="1"/>
  <c r="U578" i="1" s="1"/>
  <c r="S579" i="1"/>
  <c r="U579" i="1" s="1"/>
  <c r="S580" i="1"/>
  <c r="U580" i="1" s="1"/>
  <c r="S581" i="1"/>
  <c r="U581" i="1" s="1"/>
  <c r="S582" i="1"/>
  <c r="U582" i="1" s="1"/>
  <c r="S583" i="1"/>
  <c r="U583" i="1" s="1"/>
  <c r="S584" i="1"/>
  <c r="U584" i="1" s="1"/>
  <c r="S585" i="1"/>
  <c r="U585" i="1" s="1"/>
  <c r="S586" i="1"/>
  <c r="U586" i="1" s="1"/>
  <c r="S587" i="1"/>
  <c r="U587" i="1" s="1"/>
  <c r="S588" i="1"/>
  <c r="U588" i="1" s="1"/>
  <c r="S589" i="1"/>
  <c r="U589" i="1" s="1"/>
  <c r="S590" i="1"/>
  <c r="U590" i="1" s="1"/>
  <c r="S591" i="1"/>
  <c r="U591" i="1" s="1"/>
  <c r="S592" i="1"/>
  <c r="U592" i="1" s="1"/>
  <c r="S593" i="1"/>
  <c r="U593" i="1" s="1"/>
  <c r="S594" i="1"/>
  <c r="U594" i="1" s="1"/>
  <c r="S595" i="1"/>
  <c r="U595" i="1" s="1"/>
  <c r="S596" i="1"/>
  <c r="U596" i="1" s="1"/>
  <c r="S597" i="1"/>
  <c r="U597" i="1" s="1"/>
  <c r="S598" i="1"/>
  <c r="U598" i="1" s="1"/>
  <c r="S599" i="1"/>
  <c r="U599" i="1" s="1"/>
  <c r="S600" i="1"/>
  <c r="U600" i="1" s="1"/>
  <c r="S601" i="1"/>
  <c r="U601" i="1" s="1"/>
  <c r="S602" i="1"/>
  <c r="U602" i="1" s="1"/>
  <c r="S603" i="1"/>
  <c r="U603" i="1" s="1"/>
  <c r="S604" i="1"/>
  <c r="U604" i="1" s="1"/>
  <c r="S605" i="1"/>
  <c r="U605" i="1" s="1"/>
  <c r="S606" i="1"/>
  <c r="U606" i="1" s="1"/>
  <c r="S607" i="1"/>
  <c r="U607" i="1" s="1"/>
  <c r="S608" i="1"/>
  <c r="U608" i="1" s="1"/>
  <c r="S609" i="1"/>
  <c r="U609" i="1" s="1"/>
  <c r="S610" i="1"/>
  <c r="U610" i="1" s="1"/>
  <c r="S611" i="1"/>
  <c r="U611" i="1" s="1"/>
  <c r="S612" i="1"/>
  <c r="U612" i="1" s="1"/>
  <c r="S613" i="1"/>
  <c r="U613" i="1" s="1"/>
  <c r="S614" i="1"/>
  <c r="U614" i="1" s="1"/>
  <c r="S615" i="1"/>
  <c r="U615" i="1" s="1"/>
  <c r="S616" i="1"/>
  <c r="U616" i="1" s="1"/>
  <c r="S617" i="1"/>
  <c r="U617" i="1" s="1"/>
  <c r="S618" i="1"/>
  <c r="U618" i="1" s="1"/>
  <c r="S619" i="1"/>
  <c r="U619" i="1" s="1"/>
  <c r="S620" i="1"/>
  <c r="U620" i="1" s="1"/>
  <c r="S621" i="1"/>
  <c r="U621" i="1" s="1"/>
  <c r="S622" i="1"/>
  <c r="U622" i="1" s="1"/>
  <c r="S623" i="1"/>
  <c r="U623" i="1" s="1"/>
  <c r="S624" i="1"/>
  <c r="U624" i="1" s="1"/>
  <c r="S625" i="1"/>
  <c r="U625" i="1" s="1"/>
  <c r="S626" i="1"/>
  <c r="U626" i="1" s="1"/>
  <c r="S627" i="1"/>
  <c r="U627" i="1" s="1"/>
  <c r="S628" i="1"/>
  <c r="U628" i="1" s="1"/>
  <c r="S629" i="1"/>
  <c r="U629" i="1" s="1"/>
  <c r="S630" i="1"/>
  <c r="U630" i="1" s="1"/>
  <c r="S631" i="1"/>
  <c r="U631" i="1" s="1"/>
  <c r="S632" i="1"/>
  <c r="U632" i="1" s="1"/>
  <c r="S633" i="1"/>
  <c r="U633" i="1" s="1"/>
  <c r="S634" i="1"/>
  <c r="U634" i="1" s="1"/>
  <c r="S635" i="1"/>
  <c r="U635" i="1" s="1"/>
  <c r="S636" i="1"/>
  <c r="U636" i="1" s="1"/>
  <c r="S637" i="1"/>
  <c r="U637" i="1" s="1"/>
  <c r="S638" i="1"/>
  <c r="U638" i="1" s="1"/>
  <c r="S639" i="1"/>
  <c r="U639" i="1" s="1"/>
  <c r="S640" i="1"/>
  <c r="U640" i="1" s="1"/>
  <c r="S641" i="1"/>
  <c r="U641" i="1" s="1"/>
  <c r="S642" i="1"/>
  <c r="U642" i="1" s="1"/>
  <c r="S643" i="1"/>
  <c r="U643" i="1" s="1"/>
  <c r="S644" i="1"/>
  <c r="U644" i="1" s="1"/>
  <c r="S645" i="1"/>
  <c r="U645" i="1" s="1"/>
  <c r="S646" i="1"/>
  <c r="U646" i="1" s="1"/>
  <c r="S647" i="1"/>
  <c r="U647" i="1" s="1"/>
  <c r="S648" i="1"/>
  <c r="U648" i="1" s="1"/>
  <c r="S649" i="1"/>
  <c r="U649" i="1" s="1"/>
  <c r="S650" i="1"/>
  <c r="U650" i="1" s="1"/>
  <c r="S651" i="1"/>
  <c r="U651" i="1" s="1"/>
  <c r="S652" i="1"/>
  <c r="U652" i="1" s="1"/>
  <c r="S653" i="1"/>
  <c r="U653" i="1" s="1"/>
  <c r="S654" i="1"/>
  <c r="U654" i="1" s="1"/>
  <c r="S655" i="1"/>
  <c r="U655" i="1" s="1"/>
  <c r="S656" i="1"/>
  <c r="U656" i="1" s="1"/>
  <c r="S657" i="1"/>
  <c r="U657" i="1" s="1"/>
  <c r="S658" i="1"/>
  <c r="U658" i="1" s="1"/>
  <c r="S659" i="1"/>
  <c r="U659" i="1" s="1"/>
  <c r="S660" i="1"/>
  <c r="U660" i="1" s="1"/>
  <c r="S661" i="1"/>
  <c r="U661" i="1" s="1"/>
  <c r="S662" i="1"/>
  <c r="U662" i="1" s="1"/>
  <c r="S663" i="1"/>
  <c r="U663" i="1" s="1"/>
  <c r="S664" i="1"/>
  <c r="U664" i="1" s="1"/>
  <c r="S665" i="1"/>
  <c r="U665" i="1" s="1"/>
  <c r="S666" i="1"/>
  <c r="U666" i="1" s="1"/>
  <c r="S667" i="1"/>
  <c r="U667" i="1" s="1"/>
  <c r="S668" i="1"/>
  <c r="U668" i="1" s="1"/>
  <c r="S669" i="1"/>
  <c r="U669" i="1" s="1"/>
  <c r="S670" i="1"/>
  <c r="U670" i="1" s="1"/>
  <c r="S671" i="1"/>
  <c r="U671" i="1" s="1"/>
  <c r="S672" i="1"/>
  <c r="U672" i="1" s="1"/>
  <c r="S673" i="1"/>
  <c r="U673" i="1" s="1"/>
  <c r="S674" i="1"/>
  <c r="U674" i="1" s="1"/>
  <c r="S675" i="1"/>
  <c r="U675" i="1" s="1"/>
  <c r="S676" i="1"/>
  <c r="U676" i="1" s="1"/>
  <c r="S677" i="1"/>
  <c r="U677" i="1" s="1"/>
  <c r="S678" i="1"/>
  <c r="U678" i="1" s="1"/>
  <c r="S679" i="1"/>
  <c r="U679" i="1" s="1"/>
  <c r="S680" i="1"/>
  <c r="U680" i="1" s="1"/>
  <c r="S681" i="1"/>
  <c r="U681" i="1" s="1"/>
  <c r="S682" i="1"/>
  <c r="U682" i="1" s="1"/>
  <c r="S683" i="1"/>
  <c r="U683" i="1" s="1"/>
  <c r="S684" i="1"/>
  <c r="U684" i="1" s="1"/>
  <c r="S685" i="1"/>
  <c r="U685" i="1" s="1"/>
  <c r="S686" i="1"/>
  <c r="U686" i="1" s="1"/>
  <c r="S687" i="1"/>
  <c r="U687" i="1" s="1"/>
  <c r="S688" i="1"/>
  <c r="U688" i="1" s="1"/>
  <c r="S689" i="1"/>
  <c r="U689" i="1" s="1"/>
  <c r="S690" i="1"/>
  <c r="U690" i="1" s="1"/>
  <c r="S691" i="1"/>
  <c r="U691" i="1" s="1"/>
  <c r="S692" i="1"/>
  <c r="U692" i="1" s="1"/>
  <c r="S693" i="1"/>
  <c r="U693" i="1" s="1"/>
  <c r="S694" i="1"/>
  <c r="U694" i="1" s="1"/>
  <c r="S695" i="1"/>
  <c r="U695" i="1" s="1"/>
  <c r="S696" i="1"/>
  <c r="U696" i="1" s="1"/>
  <c r="S697" i="1"/>
  <c r="U697" i="1" s="1"/>
  <c r="S698" i="1"/>
  <c r="U698" i="1" s="1"/>
  <c r="S699" i="1"/>
  <c r="U699" i="1" s="1"/>
  <c r="S700" i="1"/>
  <c r="U700" i="1" s="1"/>
  <c r="S701" i="1"/>
  <c r="U701" i="1" s="1"/>
  <c r="S702" i="1"/>
  <c r="U702" i="1" s="1"/>
  <c r="S703" i="1"/>
  <c r="U703" i="1" s="1"/>
  <c r="S704" i="1"/>
  <c r="U704" i="1" s="1"/>
  <c r="S705" i="1"/>
  <c r="U705" i="1" s="1"/>
  <c r="S706" i="1"/>
  <c r="U706" i="1" s="1"/>
  <c r="S707" i="1"/>
  <c r="U707" i="1" s="1"/>
  <c r="S708" i="1"/>
  <c r="U708" i="1" s="1"/>
  <c r="S709" i="1"/>
  <c r="U709" i="1" s="1"/>
  <c r="S710" i="1"/>
  <c r="U710" i="1" s="1"/>
  <c r="S711" i="1"/>
  <c r="U711" i="1" s="1"/>
  <c r="S712" i="1"/>
  <c r="U712" i="1" s="1"/>
  <c r="S713" i="1"/>
  <c r="U713" i="1" s="1"/>
  <c r="S714" i="1"/>
  <c r="U714" i="1" s="1"/>
  <c r="S715" i="1"/>
  <c r="U715" i="1" s="1"/>
  <c r="S716" i="1"/>
  <c r="U716" i="1" s="1"/>
  <c r="S717" i="1"/>
  <c r="U717" i="1" s="1"/>
  <c r="S718" i="1"/>
  <c r="U718" i="1" s="1"/>
  <c r="S719" i="1"/>
  <c r="U719" i="1" s="1"/>
  <c r="S720" i="1"/>
  <c r="U720" i="1" s="1"/>
  <c r="S721" i="1"/>
  <c r="U721" i="1" s="1"/>
  <c r="S722" i="1"/>
  <c r="U722" i="1" s="1"/>
  <c r="S723" i="1"/>
  <c r="U723" i="1" s="1"/>
  <c r="S724" i="1"/>
  <c r="U724" i="1" s="1"/>
  <c r="S725" i="1"/>
  <c r="U725" i="1" s="1"/>
  <c r="S726" i="1"/>
  <c r="U726" i="1" s="1"/>
  <c r="S727" i="1"/>
  <c r="U727" i="1" s="1"/>
  <c r="S728" i="1"/>
  <c r="U728" i="1" s="1"/>
  <c r="S729" i="1"/>
  <c r="U729" i="1" s="1"/>
  <c r="S730" i="1"/>
  <c r="U730" i="1" s="1"/>
  <c r="S731" i="1"/>
  <c r="U731" i="1" s="1"/>
  <c r="S732" i="1"/>
  <c r="U732" i="1" s="1"/>
  <c r="S733" i="1"/>
  <c r="U733" i="1" s="1"/>
  <c r="S734" i="1"/>
  <c r="U734" i="1" s="1"/>
  <c r="S735" i="1"/>
  <c r="U735" i="1" s="1"/>
  <c r="S736" i="1"/>
  <c r="U736" i="1" s="1"/>
  <c r="S737" i="1"/>
  <c r="U737" i="1" s="1"/>
  <c r="S738" i="1"/>
  <c r="U738" i="1" s="1"/>
  <c r="S739" i="1"/>
  <c r="U739" i="1" s="1"/>
  <c r="S740" i="1"/>
  <c r="U740" i="1" s="1"/>
  <c r="S741" i="1"/>
  <c r="U741" i="1" s="1"/>
  <c r="S742" i="1"/>
  <c r="U742" i="1" s="1"/>
  <c r="S743" i="1"/>
  <c r="U743" i="1" s="1"/>
  <c r="S744" i="1"/>
  <c r="U744" i="1" s="1"/>
  <c r="S745" i="1"/>
  <c r="U745" i="1" s="1"/>
  <c r="S746" i="1"/>
  <c r="U746" i="1" s="1"/>
  <c r="S747" i="1"/>
  <c r="U747" i="1" s="1"/>
  <c r="S748" i="1"/>
  <c r="U748" i="1" s="1"/>
  <c r="S749" i="1"/>
  <c r="U749" i="1" s="1"/>
  <c r="S750" i="1"/>
  <c r="U750" i="1" s="1"/>
  <c r="S751" i="1"/>
  <c r="U751" i="1" s="1"/>
  <c r="S752" i="1"/>
  <c r="U752" i="1" s="1"/>
  <c r="S753" i="1"/>
  <c r="U753" i="1" s="1"/>
  <c r="S754" i="1"/>
  <c r="U754" i="1" s="1"/>
  <c r="S755" i="1"/>
  <c r="U755" i="1" s="1"/>
  <c r="S756" i="1"/>
  <c r="U756" i="1" s="1"/>
  <c r="S757" i="1"/>
  <c r="U757" i="1" s="1"/>
  <c r="S758" i="1"/>
  <c r="U758" i="1" s="1"/>
  <c r="S759" i="1"/>
  <c r="U759" i="1" s="1"/>
  <c r="S760" i="1"/>
  <c r="U760" i="1" s="1"/>
  <c r="S761" i="1"/>
  <c r="U761" i="1" s="1"/>
  <c r="S762" i="1"/>
  <c r="U762" i="1" s="1"/>
  <c r="S763" i="1"/>
  <c r="U763" i="1" s="1"/>
  <c r="S764" i="1"/>
  <c r="U764" i="1" s="1"/>
  <c r="S765" i="1"/>
  <c r="U765" i="1" s="1"/>
  <c r="S766" i="1"/>
  <c r="U766" i="1" s="1"/>
  <c r="S767" i="1"/>
  <c r="U767" i="1" s="1"/>
  <c r="S768" i="1"/>
  <c r="U768" i="1" s="1"/>
  <c r="S769" i="1"/>
  <c r="U769" i="1" s="1"/>
  <c r="S770" i="1"/>
  <c r="U770" i="1" s="1"/>
  <c r="S771" i="1"/>
  <c r="U771" i="1" s="1"/>
  <c r="S772" i="1"/>
  <c r="U772" i="1" s="1"/>
  <c r="S773" i="1"/>
  <c r="U773" i="1" s="1"/>
  <c r="S774" i="1"/>
  <c r="U774" i="1" s="1"/>
  <c r="S775" i="1"/>
  <c r="U775" i="1" s="1"/>
  <c r="S776" i="1"/>
  <c r="U776" i="1" s="1"/>
  <c r="S777" i="1"/>
  <c r="U777" i="1" s="1"/>
  <c r="S778" i="1"/>
  <c r="U778" i="1" s="1"/>
  <c r="S779" i="1"/>
  <c r="U779" i="1" s="1"/>
  <c r="S780" i="1"/>
  <c r="U780" i="1" s="1"/>
  <c r="S781" i="1"/>
  <c r="U781" i="1" s="1"/>
  <c r="S782" i="1"/>
  <c r="U782" i="1" s="1"/>
  <c r="S783" i="1"/>
  <c r="U783" i="1" s="1"/>
  <c r="S784" i="1"/>
  <c r="U784" i="1" s="1"/>
  <c r="S785" i="1"/>
  <c r="U785" i="1" s="1"/>
  <c r="S786" i="1"/>
  <c r="U786" i="1" s="1"/>
  <c r="S787" i="1"/>
  <c r="U787" i="1" s="1"/>
  <c r="S788" i="1"/>
  <c r="U788" i="1" s="1"/>
  <c r="S789" i="1"/>
  <c r="U789" i="1" s="1"/>
  <c r="S790" i="1"/>
  <c r="U790" i="1" s="1"/>
  <c r="S791" i="1"/>
  <c r="U791" i="1" s="1"/>
  <c r="S792" i="1"/>
  <c r="U792" i="1" s="1"/>
  <c r="S793" i="1"/>
  <c r="U793" i="1" s="1"/>
  <c r="S794" i="1"/>
  <c r="U794" i="1" s="1"/>
  <c r="S795" i="1"/>
  <c r="U795" i="1" s="1"/>
  <c r="S796" i="1"/>
  <c r="U796" i="1" s="1"/>
  <c r="S797" i="1"/>
  <c r="U797" i="1" s="1"/>
  <c r="S798" i="1"/>
  <c r="U798" i="1" s="1"/>
  <c r="S799" i="1"/>
  <c r="U799" i="1" s="1"/>
  <c r="S800" i="1"/>
  <c r="U800" i="1" s="1"/>
  <c r="S801" i="1"/>
  <c r="U801" i="1" s="1"/>
  <c r="S802" i="1"/>
  <c r="U802" i="1" s="1"/>
  <c r="S803" i="1"/>
  <c r="U803" i="1" s="1"/>
  <c r="S804" i="1"/>
  <c r="U804" i="1" s="1"/>
  <c r="S805" i="1"/>
  <c r="U805" i="1" s="1"/>
  <c r="S806" i="1"/>
  <c r="U806" i="1" s="1"/>
  <c r="S807" i="1"/>
  <c r="U807" i="1" s="1"/>
  <c r="S808" i="1"/>
  <c r="U808" i="1" s="1"/>
  <c r="S809" i="1"/>
  <c r="U809" i="1" s="1"/>
  <c r="S810" i="1"/>
  <c r="U810" i="1" s="1"/>
  <c r="S811" i="1"/>
  <c r="U811" i="1" s="1"/>
  <c r="S812" i="1"/>
  <c r="U812" i="1" s="1"/>
  <c r="S813" i="1"/>
  <c r="U813" i="1" s="1"/>
  <c r="S814" i="1"/>
  <c r="U814" i="1" s="1"/>
  <c r="S815" i="1"/>
  <c r="U815" i="1" s="1"/>
  <c r="S816" i="1"/>
  <c r="U816" i="1" s="1"/>
  <c r="S817" i="1"/>
  <c r="U817" i="1" s="1"/>
  <c r="S818" i="1"/>
  <c r="U818" i="1" s="1"/>
  <c r="S819" i="1"/>
  <c r="U819" i="1" s="1"/>
  <c r="S820" i="1"/>
  <c r="U820" i="1" s="1"/>
  <c r="S821" i="1"/>
  <c r="U821" i="1" s="1"/>
  <c r="S822" i="1"/>
  <c r="U822" i="1" s="1"/>
  <c r="S823" i="1"/>
  <c r="U823" i="1" s="1"/>
  <c r="S824" i="1"/>
  <c r="U824" i="1" s="1"/>
  <c r="S825" i="1"/>
  <c r="U825" i="1" s="1"/>
  <c r="S826" i="1"/>
  <c r="U826" i="1" s="1"/>
  <c r="S827" i="1"/>
  <c r="U827" i="1" s="1"/>
  <c r="S828" i="1"/>
  <c r="U828" i="1" s="1"/>
  <c r="S829" i="1"/>
  <c r="U829" i="1" s="1"/>
  <c r="S830" i="1"/>
  <c r="U830" i="1" s="1"/>
  <c r="S831" i="1"/>
  <c r="U831" i="1" s="1"/>
  <c r="S832" i="1"/>
  <c r="U832" i="1" s="1"/>
  <c r="S833" i="1"/>
  <c r="U833" i="1" s="1"/>
  <c r="S834" i="1"/>
  <c r="U834" i="1" s="1"/>
  <c r="S835" i="1"/>
  <c r="U835" i="1" s="1"/>
  <c r="S836" i="1"/>
  <c r="U836" i="1" s="1"/>
  <c r="S837" i="1"/>
  <c r="U837" i="1" s="1"/>
  <c r="S838" i="1"/>
  <c r="U838" i="1" s="1"/>
  <c r="S839" i="1"/>
  <c r="U839" i="1" s="1"/>
  <c r="S840" i="1"/>
  <c r="U840" i="1" s="1"/>
  <c r="S841" i="1"/>
  <c r="U841" i="1" s="1"/>
  <c r="S842" i="1"/>
  <c r="U842" i="1" s="1"/>
  <c r="S843" i="1"/>
  <c r="U843" i="1" s="1"/>
  <c r="S844" i="1"/>
  <c r="U844" i="1" s="1"/>
  <c r="S845" i="1"/>
  <c r="U845" i="1" s="1"/>
  <c r="S846" i="1"/>
  <c r="U846" i="1" s="1"/>
  <c r="S847" i="1"/>
  <c r="U847" i="1" s="1"/>
  <c r="S848" i="1"/>
  <c r="U848" i="1" s="1"/>
  <c r="S849" i="1"/>
  <c r="U849" i="1" s="1"/>
  <c r="S850" i="1"/>
  <c r="U850" i="1" s="1"/>
  <c r="S851" i="1"/>
  <c r="U851" i="1" s="1"/>
  <c r="S852" i="1"/>
  <c r="U852" i="1" s="1"/>
  <c r="S853" i="1"/>
  <c r="U853" i="1" s="1"/>
  <c r="S854" i="1"/>
  <c r="U854" i="1" s="1"/>
  <c r="S855" i="1"/>
  <c r="U855" i="1" s="1"/>
  <c r="S856" i="1"/>
  <c r="U856" i="1" s="1"/>
  <c r="S857" i="1"/>
  <c r="U857" i="1" s="1"/>
  <c r="S858" i="1"/>
  <c r="U858" i="1" s="1"/>
  <c r="S859" i="1"/>
  <c r="U859" i="1" s="1"/>
  <c r="S860" i="1"/>
  <c r="U860" i="1" s="1"/>
  <c r="S861" i="1"/>
  <c r="U861" i="1" s="1"/>
  <c r="S862" i="1"/>
  <c r="U862" i="1" s="1"/>
  <c r="S863" i="1"/>
  <c r="U863" i="1" s="1"/>
  <c r="S864" i="1"/>
  <c r="U864" i="1" s="1"/>
  <c r="S865" i="1"/>
  <c r="U865" i="1" s="1"/>
  <c r="S866" i="1"/>
  <c r="U866" i="1" s="1"/>
  <c r="S867" i="1"/>
  <c r="U867" i="1" s="1"/>
  <c r="S868" i="1"/>
  <c r="U868" i="1" s="1"/>
  <c r="S869" i="1"/>
  <c r="U869" i="1" s="1"/>
  <c r="S870" i="1"/>
  <c r="U870" i="1" s="1"/>
  <c r="S871" i="1"/>
  <c r="U871" i="1" s="1"/>
  <c r="S872" i="1"/>
  <c r="U872" i="1" s="1"/>
  <c r="S873" i="1"/>
  <c r="U873" i="1" s="1"/>
  <c r="S874" i="1"/>
  <c r="U874" i="1" s="1"/>
  <c r="S875" i="1"/>
  <c r="U875" i="1" s="1"/>
  <c r="S876" i="1"/>
  <c r="U876" i="1" s="1"/>
  <c r="S877" i="1"/>
  <c r="U877" i="1" s="1"/>
  <c r="S878" i="1"/>
  <c r="U878" i="1" s="1"/>
  <c r="S879" i="1"/>
  <c r="U879" i="1" s="1"/>
  <c r="S880" i="1"/>
  <c r="U880" i="1" s="1"/>
  <c r="S881" i="1"/>
  <c r="U881" i="1" s="1"/>
  <c r="S882" i="1"/>
  <c r="U882" i="1" s="1"/>
  <c r="S883" i="1"/>
  <c r="U883" i="1" s="1"/>
  <c r="S884" i="1"/>
  <c r="U884" i="1" s="1"/>
  <c r="S885" i="1"/>
  <c r="U885" i="1" s="1"/>
  <c r="S886" i="1"/>
  <c r="U886" i="1" s="1"/>
  <c r="S887" i="1"/>
  <c r="U887" i="1" s="1"/>
  <c r="S888" i="1"/>
  <c r="U888" i="1" s="1"/>
  <c r="S889" i="1"/>
  <c r="U889" i="1" s="1"/>
  <c r="S890" i="1"/>
  <c r="U890" i="1" s="1"/>
  <c r="S891" i="1"/>
  <c r="U891" i="1" s="1"/>
  <c r="S892" i="1"/>
  <c r="U892" i="1" s="1"/>
  <c r="S893" i="1"/>
  <c r="U893" i="1" s="1"/>
  <c r="S894" i="1"/>
  <c r="U894" i="1" s="1"/>
  <c r="S895" i="1"/>
  <c r="U895" i="1" s="1"/>
  <c r="S896" i="1"/>
  <c r="U896" i="1" s="1"/>
  <c r="S897" i="1"/>
  <c r="U897" i="1" s="1"/>
  <c r="S898" i="1"/>
  <c r="U898" i="1" s="1"/>
  <c r="S899" i="1"/>
  <c r="U899" i="1" s="1"/>
  <c r="S900" i="1"/>
  <c r="U900" i="1" s="1"/>
  <c r="S901" i="1"/>
  <c r="U901" i="1" s="1"/>
  <c r="S902" i="1"/>
  <c r="U902" i="1" s="1"/>
  <c r="S903" i="1"/>
  <c r="U903" i="1" s="1"/>
  <c r="S904" i="1"/>
  <c r="U904" i="1" s="1"/>
  <c r="S905" i="1"/>
  <c r="U905" i="1" s="1"/>
  <c r="S906" i="1"/>
  <c r="U906" i="1" s="1"/>
  <c r="S907" i="1"/>
  <c r="U907" i="1" s="1"/>
  <c r="S908" i="1"/>
  <c r="U908" i="1" s="1"/>
  <c r="S909" i="1"/>
  <c r="U909" i="1" s="1"/>
  <c r="S910" i="1"/>
  <c r="U910" i="1" s="1"/>
  <c r="S911" i="1"/>
  <c r="U911" i="1" s="1"/>
  <c r="S912" i="1"/>
  <c r="U912" i="1" s="1"/>
  <c r="S913" i="1"/>
  <c r="U913" i="1" s="1"/>
  <c r="S914" i="1"/>
  <c r="U914" i="1" s="1"/>
  <c r="S915" i="1"/>
  <c r="U915" i="1" s="1"/>
  <c r="S916" i="1"/>
  <c r="U916" i="1" s="1"/>
  <c r="S917" i="1"/>
  <c r="U917" i="1" s="1"/>
  <c r="S918" i="1"/>
  <c r="U918" i="1" s="1"/>
  <c r="S919" i="1"/>
  <c r="U919" i="1" s="1"/>
  <c r="S920" i="1"/>
  <c r="U920" i="1" s="1"/>
  <c r="S921" i="1"/>
  <c r="U921" i="1" s="1"/>
  <c r="S922" i="1"/>
  <c r="U922" i="1" s="1"/>
  <c r="S923" i="1"/>
  <c r="U923" i="1" s="1"/>
  <c r="S924" i="1"/>
  <c r="U924" i="1" s="1"/>
  <c r="S925" i="1"/>
  <c r="U925" i="1" s="1"/>
  <c r="S926" i="1"/>
  <c r="U926" i="1" s="1"/>
  <c r="S927" i="1"/>
  <c r="U927" i="1" s="1"/>
  <c r="S928" i="1"/>
  <c r="U928" i="1" s="1"/>
  <c r="S929" i="1"/>
  <c r="U929" i="1" s="1"/>
  <c r="S930" i="1"/>
  <c r="U930" i="1" s="1"/>
  <c r="S931" i="1"/>
  <c r="U931" i="1" s="1"/>
  <c r="S932" i="1"/>
  <c r="U932" i="1" s="1"/>
  <c r="S933" i="1"/>
  <c r="U933" i="1" s="1"/>
  <c r="S934" i="1"/>
  <c r="U934" i="1" s="1"/>
  <c r="S935" i="1"/>
  <c r="U935" i="1" s="1"/>
  <c r="S936" i="1"/>
  <c r="U936" i="1" s="1"/>
  <c r="S937" i="1"/>
  <c r="U937" i="1" s="1"/>
  <c r="S938" i="1"/>
  <c r="U938" i="1" s="1"/>
  <c r="S939" i="1"/>
  <c r="U939" i="1" s="1"/>
  <c r="S940" i="1"/>
  <c r="U940" i="1" s="1"/>
  <c r="S941" i="1"/>
  <c r="U941" i="1" s="1"/>
  <c r="S942" i="1"/>
  <c r="U942" i="1" s="1"/>
  <c r="S943" i="1"/>
  <c r="U943" i="1" s="1"/>
  <c r="S944" i="1"/>
  <c r="U944" i="1" s="1"/>
  <c r="S945" i="1"/>
  <c r="U945" i="1" s="1"/>
  <c r="S946" i="1"/>
  <c r="U946" i="1" s="1"/>
  <c r="S947" i="1"/>
  <c r="U947" i="1" s="1"/>
  <c r="S948" i="1"/>
  <c r="U948" i="1" s="1"/>
  <c r="S949" i="1"/>
  <c r="U949" i="1" s="1"/>
  <c r="S950" i="1"/>
  <c r="U950" i="1" s="1"/>
  <c r="S951" i="1"/>
  <c r="U951" i="1" s="1"/>
  <c r="S952" i="1"/>
  <c r="U952" i="1" s="1"/>
  <c r="S953" i="1"/>
  <c r="U953" i="1" s="1"/>
  <c r="S954" i="1"/>
  <c r="U954" i="1" s="1"/>
  <c r="S955" i="1"/>
  <c r="U955" i="1" s="1"/>
  <c r="S956" i="1"/>
  <c r="U956" i="1" s="1"/>
  <c r="S957" i="1"/>
  <c r="U957" i="1" s="1"/>
  <c r="S958" i="1"/>
  <c r="U958" i="1" s="1"/>
  <c r="S959" i="1"/>
  <c r="U959" i="1" s="1"/>
  <c r="S960" i="1"/>
  <c r="U960" i="1" s="1"/>
  <c r="S961" i="1"/>
  <c r="U961" i="1" s="1"/>
  <c r="S962" i="1"/>
  <c r="U962" i="1" s="1"/>
  <c r="S963" i="1"/>
  <c r="U963" i="1" s="1"/>
  <c r="S964" i="1"/>
  <c r="U964" i="1" s="1"/>
  <c r="S965" i="1"/>
  <c r="U965" i="1" s="1"/>
  <c r="S966" i="1"/>
  <c r="U966" i="1" s="1"/>
  <c r="S967" i="1"/>
  <c r="U967" i="1" s="1"/>
  <c r="S968" i="1"/>
  <c r="U968" i="1" s="1"/>
  <c r="S969" i="1"/>
  <c r="U969" i="1" s="1"/>
  <c r="S970" i="1"/>
  <c r="U970" i="1" s="1"/>
  <c r="S971" i="1"/>
  <c r="U971" i="1" s="1"/>
  <c r="S972" i="1"/>
  <c r="U972" i="1" s="1"/>
  <c r="S973" i="1"/>
  <c r="U973" i="1" s="1"/>
  <c r="S974" i="1"/>
  <c r="U974" i="1" s="1"/>
  <c r="S975" i="1"/>
  <c r="U975" i="1" s="1"/>
  <c r="S976" i="1"/>
  <c r="U976" i="1" s="1"/>
  <c r="S977" i="1"/>
  <c r="U977" i="1" s="1"/>
  <c r="S978" i="1"/>
  <c r="U978" i="1" s="1"/>
  <c r="S979" i="1"/>
  <c r="U979" i="1" s="1"/>
  <c r="S980" i="1"/>
  <c r="U980" i="1" s="1"/>
  <c r="S981" i="1"/>
  <c r="U981" i="1" s="1"/>
  <c r="S982" i="1"/>
  <c r="U982" i="1" s="1"/>
  <c r="S983" i="1"/>
  <c r="U983" i="1" s="1"/>
  <c r="S984" i="1"/>
  <c r="U984" i="1" s="1"/>
  <c r="S985" i="1"/>
  <c r="U985" i="1" s="1"/>
  <c r="S986" i="1"/>
  <c r="U986" i="1" s="1"/>
  <c r="S987" i="1"/>
  <c r="U987" i="1" s="1"/>
  <c r="S988" i="1"/>
  <c r="U988" i="1" s="1"/>
  <c r="S989" i="1"/>
  <c r="U989" i="1" s="1"/>
  <c r="S990" i="1"/>
  <c r="U990" i="1" s="1"/>
  <c r="S991" i="1"/>
  <c r="U991" i="1" s="1"/>
  <c r="S992" i="1"/>
  <c r="U992" i="1" s="1"/>
  <c r="S993" i="1"/>
  <c r="U993" i="1" s="1"/>
  <c r="S994" i="1"/>
  <c r="U994" i="1" s="1"/>
  <c r="S995" i="1"/>
  <c r="U995" i="1" s="1"/>
  <c r="S996" i="1"/>
  <c r="U996" i="1" s="1"/>
  <c r="S997" i="1"/>
  <c r="U997" i="1" s="1"/>
  <c r="S998" i="1"/>
  <c r="U998" i="1" s="1"/>
  <c r="S999" i="1"/>
  <c r="U999" i="1" s="1"/>
  <c r="S1000" i="1"/>
  <c r="U1000" i="1" s="1"/>
  <c r="S1001" i="1"/>
  <c r="U1001" i="1" s="1"/>
  <c r="S1002" i="1"/>
  <c r="U1002" i="1" s="1"/>
  <c r="S1003" i="1"/>
  <c r="U1003" i="1" s="1"/>
  <c r="S1004" i="1"/>
  <c r="U1004" i="1" s="1"/>
  <c r="S1005" i="1"/>
  <c r="U1005" i="1" s="1"/>
  <c r="S1006" i="1"/>
  <c r="U1006" i="1" s="1"/>
  <c r="S1007" i="1"/>
  <c r="U1007" i="1" s="1"/>
  <c r="S1008" i="1"/>
  <c r="U1008" i="1" s="1"/>
  <c r="S1009" i="1"/>
  <c r="U1009" i="1" s="1"/>
  <c r="S1010" i="1"/>
  <c r="U1010" i="1" s="1"/>
  <c r="S1011" i="1"/>
  <c r="U1011" i="1" s="1"/>
  <c r="S1012" i="1"/>
  <c r="U1012" i="1" s="1"/>
  <c r="S1013" i="1"/>
  <c r="U1013" i="1" s="1"/>
  <c r="S1014" i="1"/>
  <c r="U1014" i="1" s="1"/>
  <c r="S1015" i="1"/>
  <c r="U1015" i="1" s="1"/>
  <c r="S1016" i="1"/>
  <c r="U1016" i="1" s="1"/>
  <c r="S1017" i="1"/>
  <c r="U1017" i="1" s="1"/>
  <c r="S1018" i="1"/>
  <c r="U1018" i="1" s="1"/>
  <c r="S1019" i="1"/>
  <c r="U1019" i="1" s="1"/>
  <c r="S1020" i="1"/>
  <c r="U1020" i="1" s="1"/>
  <c r="S1021" i="1"/>
  <c r="U1021" i="1" s="1"/>
  <c r="S1022" i="1"/>
  <c r="U1022" i="1" s="1"/>
  <c r="S1023" i="1"/>
  <c r="U1023" i="1" s="1"/>
  <c r="S1024" i="1"/>
  <c r="U1024" i="1" s="1"/>
  <c r="S1025" i="1"/>
  <c r="U1025" i="1" s="1"/>
  <c r="S1026" i="1"/>
  <c r="U1026" i="1" s="1"/>
  <c r="S1027" i="1"/>
  <c r="U1027" i="1" s="1"/>
  <c r="S1028" i="1"/>
  <c r="U1028" i="1" s="1"/>
  <c r="S1029" i="1"/>
  <c r="U1029" i="1" s="1"/>
  <c r="S1030" i="1"/>
  <c r="U1030" i="1" s="1"/>
  <c r="S1031" i="1"/>
  <c r="U1031" i="1" s="1"/>
  <c r="S1032" i="1"/>
  <c r="U1032" i="1" s="1"/>
  <c r="S1033" i="1"/>
  <c r="U1033" i="1" s="1"/>
  <c r="S1034" i="1"/>
  <c r="U1034" i="1" s="1"/>
  <c r="S1035" i="1"/>
  <c r="U1035" i="1" s="1"/>
  <c r="S1036" i="1"/>
  <c r="U1036" i="1" s="1"/>
  <c r="S1037" i="1"/>
  <c r="U1037" i="1" s="1"/>
  <c r="S1038" i="1"/>
  <c r="U1038" i="1" s="1"/>
  <c r="S1039" i="1"/>
  <c r="U1039" i="1" s="1"/>
  <c r="S1040" i="1"/>
  <c r="U1040" i="1" s="1"/>
  <c r="S1041" i="1"/>
  <c r="U1041" i="1" s="1"/>
  <c r="S1042" i="1"/>
  <c r="U1042" i="1" s="1"/>
  <c r="S1043" i="1"/>
  <c r="U1043" i="1" s="1"/>
  <c r="S1044" i="1"/>
  <c r="U1044" i="1" s="1"/>
  <c r="S1045" i="1"/>
  <c r="U1045" i="1" s="1"/>
  <c r="S1046" i="1"/>
  <c r="U1046" i="1" s="1"/>
  <c r="S1047" i="1"/>
  <c r="U1047" i="1" s="1"/>
  <c r="S1048" i="1"/>
  <c r="U1048" i="1" s="1"/>
  <c r="S1049" i="1"/>
  <c r="U1049" i="1" s="1"/>
  <c r="S1050" i="1"/>
  <c r="U1050" i="1" s="1"/>
  <c r="S1051" i="1"/>
  <c r="U1051" i="1" s="1"/>
  <c r="S1052" i="1"/>
  <c r="U1052" i="1" s="1"/>
  <c r="S1053" i="1"/>
  <c r="U1053" i="1" s="1"/>
  <c r="S1054" i="1"/>
  <c r="U1054" i="1" s="1"/>
  <c r="S1055" i="1"/>
  <c r="U1055" i="1" s="1"/>
  <c r="S1056" i="1"/>
  <c r="U1056" i="1" s="1"/>
  <c r="S1057" i="1"/>
  <c r="U1057" i="1" s="1"/>
  <c r="S1058" i="1"/>
  <c r="U1058" i="1" s="1"/>
  <c r="S1059" i="1"/>
  <c r="U1059" i="1" s="1"/>
  <c r="S1060" i="1"/>
  <c r="U1060" i="1" s="1"/>
  <c r="S1061" i="1"/>
  <c r="U1061" i="1" s="1"/>
  <c r="S1062" i="1"/>
  <c r="U1062" i="1" s="1"/>
  <c r="S1063" i="1"/>
  <c r="U1063" i="1" s="1"/>
  <c r="S1064" i="1"/>
  <c r="U1064" i="1" s="1"/>
  <c r="S1065" i="1"/>
  <c r="U1065" i="1" s="1"/>
  <c r="S1066" i="1"/>
  <c r="U1066" i="1" s="1"/>
  <c r="S1067" i="1"/>
  <c r="U1067" i="1" s="1"/>
  <c r="S1068" i="1"/>
  <c r="U1068" i="1" s="1"/>
  <c r="S1069" i="1"/>
  <c r="U1069" i="1" s="1"/>
  <c r="S1070" i="1"/>
  <c r="U1070" i="1" s="1"/>
  <c r="S1071" i="1"/>
  <c r="U1071" i="1" s="1"/>
  <c r="S1072" i="1"/>
  <c r="U1072" i="1" s="1"/>
  <c r="S1073" i="1"/>
  <c r="U1073" i="1" s="1"/>
  <c r="S1074" i="1"/>
  <c r="U1074" i="1" s="1"/>
  <c r="S1075" i="1"/>
  <c r="U1075" i="1" s="1"/>
  <c r="S1076" i="1"/>
  <c r="U1076" i="1" s="1"/>
  <c r="S1077" i="1"/>
  <c r="U1077" i="1" s="1"/>
  <c r="S1078" i="1"/>
  <c r="U1078" i="1" s="1"/>
  <c r="S1079" i="1"/>
  <c r="U1079" i="1" s="1"/>
  <c r="S1080" i="1"/>
  <c r="U1080" i="1" s="1"/>
  <c r="S1081" i="1"/>
  <c r="U1081" i="1" s="1"/>
  <c r="S1082" i="1"/>
  <c r="U1082" i="1" s="1"/>
  <c r="S1083" i="1"/>
  <c r="U1083" i="1" s="1"/>
  <c r="S1084" i="1"/>
  <c r="U1084" i="1" s="1"/>
  <c r="S1085" i="1"/>
  <c r="U1085" i="1" s="1"/>
  <c r="S1086" i="1"/>
  <c r="U1086" i="1" s="1"/>
  <c r="S1087" i="1"/>
  <c r="U1087" i="1" s="1"/>
  <c r="S1088" i="1"/>
  <c r="U1088" i="1" s="1"/>
  <c r="S1089" i="1"/>
  <c r="U1089" i="1" s="1"/>
  <c r="S1090" i="1"/>
  <c r="U1090" i="1" s="1"/>
  <c r="S1091" i="1"/>
  <c r="U1091" i="1" s="1"/>
  <c r="S1092" i="1"/>
  <c r="U1092" i="1" s="1"/>
  <c r="S1093" i="1"/>
  <c r="U1093" i="1" s="1"/>
  <c r="S1094" i="1"/>
  <c r="U1094" i="1" s="1"/>
  <c r="S1095" i="1"/>
  <c r="U1095" i="1" s="1"/>
  <c r="S1096" i="1"/>
  <c r="U1096" i="1" s="1"/>
  <c r="S1097" i="1"/>
  <c r="U1097" i="1" s="1"/>
  <c r="S1098" i="1"/>
  <c r="U1098" i="1" s="1"/>
  <c r="S1099" i="1"/>
  <c r="U1099" i="1" s="1"/>
  <c r="S1100" i="1"/>
  <c r="U1100" i="1" s="1"/>
  <c r="S1101" i="1"/>
  <c r="U1101" i="1" s="1"/>
  <c r="S1102" i="1"/>
  <c r="U1102" i="1" s="1"/>
  <c r="S1103" i="1"/>
  <c r="U1103" i="1" s="1"/>
  <c r="S1104" i="1"/>
  <c r="U1104" i="1" s="1"/>
  <c r="S1105" i="1"/>
  <c r="U1105" i="1" s="1"/>
  <c r="S1106" i="1"/>
  <c r="U1106" i="1" s="1"/>
  <c r="S1107" i="1"/>
  <c r="U1107" i="1" s="1"/>
  <c r="S1108" i="1"/>
  <c r="U1108" i="1" s="1"/>
  <c r="S1109" i="1"/>
  <c r="U1109" i="1" s="1"/>
  <c r="S1110" i="1"/>
  <c r="U1110" i="1" s="1"/>
  <c r="S1111" i="1"/>
  <c r="U1111" i="1" s="1"/>
  <c r="S1112" i="1"/>
  <c r="U1112" i="1" s="1"/>
  <c r="S1113" i="1"/>
  <c r="U1113" i="1" s="1"/>
  <c r="S1114" i="1"/>
  <c r="U1114" i="1" s="1"/>
  <c r="S1115" i="1"/>
  <c r="U1115" i="1" s="1"/>
  <c r="S1116" i="1"/>
  <c r="U1116" i="1" s="1"/>
  <c r="S1117" i="1"/>
  <c r="U1117" i="1" s="1"/>
  <c r="S1118" i="1"/>
  <c r="U1118" i="1" s="1"/>
  <c r="S1119" i="1"/>
  <c r="U1119" i="1" s="1"/>
  <c r="S1120" i="1"/>
  <c r="U1120" i="1" s="1"/>
  <c r="S1121" i="1"/>
  <c r="U1121" i="1" s="1"/>
  <c r="S1122" i="1"/>
  <c r="U1122" i="1" s="1"/>
  <c r="S1123" i="1"/>
  <c r="U1123" i="1" s="1"/>
  <c r="S1124" i="1"/>
  <c r="U1124" i="1" s="1"/>
  <c r="S1125" i="1"/>
  <c r="U1125" i="1" s="1"/>
  <c r="S1126" i="1"/>
  <c r="U1126" i="1" s="1"/>
  <c r="S1127" i="1"/>
  <c r="U1127" i="1" s="1"/>
  <c r="S1128" i="1"/>
  <c r="U1128" i="1" s="1"/>
  <c r="S1129" i="1"/>
  <c r="U1129" i="1" s="1"/>
  <c r="S1130" i="1"/>
  <c r="U1130" i="1" s="1"/>
  <c r="S1131" i="1"/>
  <c r="U1131" i="1" s="1"/>
  <c r="S1132" i="1"/>
  <c r="U1132" i="1" s="1"/>
  <c r="S1133" i="1"/>
  <c r="U1133" i="1" s="1"/>
  <c r="S1134" i="1"/>
  <c r="U1134" i="1" s="1"/>
  <c r="S1135" i="1"/>
  <c r="U1135" i="1" s="1"/>
  <c r="S1136" i="1"/>
  <c r="U1136" i="1" s="1"/>
  <c r="S1137" i="1"/>
  <c r="U1137" i="1" s="1"/>
  <c r="S1138" i="1"/>
  <c r="U1138" i="1" s="1"/>
  <c r="S1139" i="1"/>
  <c r="U1139" i="1" s="1"/>
  <c r="S1140" i="1"/>
  <c r="U1140" i="1" s="1"/>
  <c r="S1141" i="1"/>
  <c r="U1141" i="1" s="1"/>
  <c r="S1142" i="1"/>
  <c r="U1142" i="1" s="1"/>
  <c r="S1143" i="1"/>
  <c r="U1143" i="1" s="1"/>
  <c r="S1144" i="1"/>
  <c r="U1144" i="1" s="1"/>
  <c r="S1145" i="1"/>
  <c r="U1145" i="1" s="1"/>
  <c r="S1146" i="1"/>
  <c r="U1146" i="1" s="1"/>
  <c r="S1147" i="1"/>
  <c r="U1147" i="1" s="1"/>
  <c r="S1148" i="1"/>
  <c r="U1148" i="1" s="1"/>
  <c r="S1149" i="1"/>
  <c r="U1149" i="1" s="1"/>
  <c r="S1150" i="1"/>
  <c r="U1150" i="1" s="1"/>
  <c r="S1151" i="1"/>
  <c r="U1151" i="1" s="1"/>
  <c r="S1152" i="1"/>
  <c r="U1152" i="1" s="1"/>
  <c r="S1153" i="1"/>
  <c r="U1153" i="1" s="1"/>
  <c r="S1154" i="1"/>
  <c r="U1154" i="1" s="1"/>
  <c r="S1155" i="1"/>
  <c r="U1155" i="1" s="1"/>
  <c r="S1156" i="1"/>
  <c r="U1156" i="1" s="1"/>
  <c r="S1157" i="1"/>
  <c r="U1157" i="1" s="1"/>
  <c r="S1158" i="1"/>
  <c r="U1158" i="1" s="1"/>
  <c r="S1159" i="1"/>
  <c r="U1159" i="1" s="1"/>
  <c r="S1160" i="1"/>
  <c r="U1160" i="1" s="1"/>
  <c r="S1161" i="1"/>
  <c r="U1161" i="1" s="1"/>
  <c r="S1162" i="1"/>
  <c r="U1162" i="1" s="1"/>
  <c r="S1163" i="1"/>
  <c r="U1163" i="1" s="1"/>
  <c r="S1164" i="1"/>
  <c r="U1164" i="1" s="1"/>
  <c r="S1165" i="1"/>
  <c r="U1165" i="1" s="1"/>
  <c r="S1166" i="1"/>
  <c r="U1166" i="1" s="1"/>
  <c r="S1167" i="1"/>
  <c r="U1167" i="1" s="1"/>
  <c r="S1168" i="1"/>
  <c r="U1168" i="1" s="1"/>
  <c r="S1169" i="1"/>
  <c r="U1169" i="1" s="1"/>
  <c r="S1170" i="1"/>
  <c r="U1170" i="1" s="1"/>
  <c r="S1171" i="1"/>
  <c r="U1171" i="1" s="1"/>
  <c r="S1172" i="1"/>
  <c r="U1172" i="1" s="1"/>
  <c r="S1173" i="1"/>
  <c r="U1173" i="1" s="1"/>
  <c r="S1174" i="1"/>
  <c r="U1174" i="1" s="1"/>
  <c r="S1175" i="1"/>
  <c r="U1175" i="1" s="1"/>
  <c r="S1176" i="1"/>
  <c r="U1176" i="1" s="1"/>
  <c r="S1177" i="1"/>
  <c r="U1177" i="1" s="1"/>
  <c r="S1178" i="1"/>
  <c r="U1178" i="1" s="1"/>
  <c r="S1179" i="1"/>
  <c r="U1179" i="1" s="1"/>
  <c r="S1180" i="1"/>
  <c r="U1180" i="1" s="1"/>
  <c r="S1181" i="1"/>
  <c r="U1181" i="1" s="1"/>
  <c r="S1182" i="1"/>
  <c r="U1182" i="1" s="1"/>
  <c r="S1183" i="1"/>
  <c r="U1183" i="1" s="1"/>
  <c r="S1184" i="1"/>
  <c r="U1184" i="1" s="1"/>
  <c r="S1185" i="1"/>
  <c r="U1185" i="1" s="1"/>
  <c r="S1186" i="1"/>
  <c r="U1186" i="1" s="1"/>
  <c r="S1187" i="1"/>
  <c r="U1187" i="1" s="1"/>
  <c r="S1188" i="1"/>
  <c r="U1188" i="1" s="1"/>
  <c r="S1189" i="1"/>
  <c r="U1189" i="1" s="1"/>
  <c r="S1190" i="1"/>
  <c r="U1190" i="1" s="1"/>
  <c r="S1191" i="1"/>
  <c r="U1191" i="1" s="1"/>
  <c r="S1192" i="1"/>
  <c r="U1192" i="1" s="1"/>
  <c r="S1193" i="1"/>
  <c r="U1193" i="1" s="1"/>
  <c r="S1194" i="1"/>
  <c r="U1194" i="1" s="1"/>
  <c r="S1195" i="1"/>
  <c r="U1195" i="1" s="1"/>
  <c r="S1196" i="1"/>
  <c r="U1196" i="1" s="1"/>
  <c r="S1197" i="1"/>
  <c r="U1197" i="1" s="1"/>
  <c r="S1198" i="1"/>
  <c r="U1198" i="1" s="1"/>
  <c r="S1199" i="1"/>
  <c r="U1199" i="1" s="1"/>
  <c r="S1200" i="1"/>
  <c r="U1200" i="1" s="1"/>
  <c r="S1201" i="1"/>
  <c r="U1201" i="1" s="1"/>
  <c r="S1202" i="1"/>
  <c r="U1202" i="1" s="1"/>
  <c r="S1203" i="1"/>
  <c r="U1203" i="1" s="1"/>
  <c r="S1204" i="1"/>
  <c r="U1204" i="1" s="1"/>
  <c r="S1205" i="1"/>
  <c r="U1205" i="1" s="1"/>
  <c r="S1206" i="1"/>
  <c r="U1206" i="1" s="1"/>
  <c r="S1207" i="1"/>
  <c r="U1207" i="1" s="1"/>
  <c r="S1208" i="1"/>
  <c r="U1208" i="1" s="1"/>
  <c r="S1209" i="1"/>
  <c r="U1209" i="1" s="1"/>
  <c r="S1210" i="1"/>
  <c r="U1210" i="1" s="1"/>
  <c r="S1211" i="1"/>
  <c r="U1211" i="1" s="1"/>
  <c r="S1212" i="1"/>
  <c r="U1212" i="1" s="1"/>
  <c r="S1213" i="1"/>
  <c r="U1213" i="1" s="1"/>
  <c r="S1214" i="1"/>
  <c r="U1214" i="1" s="1"/>
  <c r="S1215" i="1"/>
  <c r="U1215" i="1" s="1"/>
  <c r="S1216" i="1"/>
  <c r="U1216" i="1" s="1"/>
  <c r="S1217" i="1"/>
  <c r="U1217" i="1" s="1"/>
  <c r="S1218" i="1"/>
  <c r="U1218" i="1" s="1"/>
  <c r="S1219" i="1"/>
  <c r="U1219" i="1" s="1"/>
  <c r="S1220" i="1"/>
  <c r="U1220" i="1" s="1"/>
  <c r="S1221" i="1"/>
  <c r="U1221" i="1" s="1"/>
  <c r="S1222" i="1"/>
  <c r="U1222" i="1" s="1"/>
  <c r="S1223" i="1"/>
  <c r="U1223" i="1" s="1"/>
  <c r="S1224" i="1"/>
  <c r="U1224" i="1" s="1"/>
  <c r="S1225" i="1"/>
  <c r="U1225" i="1" s="1"/>
  <c r="S1226" i="1"/>
  <c r="U1226" i="1" s="1"/>
  <c r="S1227" i="1"/>
  <c r="U1227" i="1" s="1"/>
  <c r="S1228" i="1"/>
  <c r="U1228" i="1" s="1"/>
  <c r="S1229" i="1"/>
  <c r="U1229" i="1" s="1"/>
  <c r="S1230" i="1"/>
  <c r="U1230" i="1" s="1"/>
  <c r="S1231" i="1"/>
  <c r="U1231" i="1" s="1"/>
  <c r="S1232" i="1"/>
  <c r="U1232" i="1" s="1"/>
  <c r="S1233" i="1"/>
  <c r="U1233" i="1" s="1"/>
  <c r="S1234" i="1"/>
  <c r="U1234" i="1" s="1"/>
  <c r="S1235" i="1"/>
  <c r="U1235" i="1" s="1"/>
  <c r="S1236" i="1"/>
  <c r="U1236" i="1" s="1"/>
  <c r="S1237" i="1"/>
  <c r="U1237" i="1" s="1"/>
  <c r="S1238" i="1"/>
  <c r="U1238" i="1" s="1"/>
  <c r="S1239" i="1"/>
  <c r="U1239" i="1" s="1"/>
  <c r="S1240" i="1"/>
  <c r="U1240" i="1" s="1"/>
  <c r="S1241" i="1"/>
  <c r="U1241" i="1" s="1"/>
  <c r="S1242" i="1"/>
  <c r="U1242" i="1" s="1"/>
  <c r="S1243" i="1"/>
  <c r="U1243" i="1" s="1"/>
  <c r="S1244" i="1"/>
  <c r="U1244" i="1" s="1"/>
  <c r="S1245" i="1"/>
  <c r="U1245" i="1" s="1"/>
  <c r="S1246" i="1"/>
  <c r="U1246" i="1" s="1"/>
  <c r="S1247" i="1"/>
  <c r="U1247" i="1" s="1"/>
  <c r="S1248" i="1"/>
  <c r="U1248" i="1" s="1"/>
  <c r="S1249" i="1"/>
  <c r="U1249" i="1" s="1"/>
  <c r="S1250" i="1"/>
  <c r="U1250" i="1" s="1"/>
  <c r="S1251" i="1"/>
  <c r="U1251" i="1" s="1"/>
  <c r="S1252" i="1"/>
  <c r="U1252" i="1" s="1"/>
  <c r="S1253" i="1"/>
  <c r="U1253" i="1" s="1"/>
  <c r="S1254" i="1"/>
  <c r="U1254" i="1" s="1"/>
  <c r="S1255" i="1"/>
  <c r="U1255" i="1" s="1"/>
  <c r="S1256" i="1"/>
  <c r="U1256" i="1" s="1"/>
  <c r="S1257" i="1"/>
  <c r="U1257" i="1" s="1"/>
  <c r="S1258" i="1"/>
  <c r="U1258" i="1" s="1"/>
  <c r="S1259" i="1"/>
  <c r="U1259" i="1" s="1"/>
  <c r="S1260" i="1"/>
  <c r="U1260" i="1" s="1"/>
  <c r="S1261" i="1"/>
  <c r="U1261" i="1" s="1"/>
  <c r="S1262" i="1"/>
  <c r="U1262" i="1" s="1"/>
  <c r="S1263" i="1"/>
  <c r="U1263" i="1" s="1"/>
  <c r="S1264" i="1"/>
  <c r="U1264" i="1" s="1"/>
  <c r="S1265" i="1"/>
  <c r="U1265" i="1" s="1"/>
  <c r="S1266" i="1"/>
  <c r="U1266" i="1" s="1"/>
  <c r="S1267" i="1"/>
  <c r="U1267" i="1" s="1"/>
  <c r="S1268" i="1"/>
  <c r="U1268" i="1" s="1"/>
  <c r="S1269" i="1"/>
  <c r="U1269" i="1" s="1"/>
  <c r="S1270" i="1"/>
  <c r="U1270" i="1" s="1"/>
  <c r="S1271" i="1"/>
  <c r="U1271" i="1" s="1"/>
  <c r="S1272" i="1"/>
  <c r="U1272" i="1" s="1"/>
  <c r="S1273" i="1"/>
  <c r="U1273" i="1" s="1"/>
  <c r="S1274" i="1"/>
  <c r="U1274" i="1" s="1"/>
  <c r="S1275" i="1"/>
  <c r="U1275" i="1" s="1"/>
  <c r="S1276" i="1"/>
  <c r="U1276" i="1" s="1"/>
  <c r="S1277" i="1"/>
  <c r="U1277" i="1" s="1"/>
  <c r="S1278" i="1"/>
  <c r="U1278" i="1" s="1"/>
  <c r="S1279" i="1"/>
  <c r="U1279" i="1" s="1"/>
  <c r="S1280" i="1"/>
  <c r="U1280" i="1" s="1"/>
  <c r="S1281" i="1"/>
  <c r="U1281" i="1" s="1"/>
  <c r="S1282" i="1"/>
  <c r="U1282" i="1" s="1"/>
  <c r="S1283" i="1"/>
  <c r="U1283" i="1" s="1"/>
  <c r="S1284" i="1"/>
  <c r="U1284" i="1" s="1"/>
  <c r="S1285" i="1"/>
  <c r="U1285" i="1" s="1"/>
  <c r="S1286" i="1"/>
  <c r="U1286" i="1" s="1"/>
  <c r="S1287" i="1"/>
  <c r="U1287" i="1" s="1"/>
  <c r="S1288" i="1"/>
  <c r="U1288" i="1" s="1"/>
  <c r="S1289" i="1"/>
  <c r="U1289" i="1" s="1"/>
  <c r="S1290" i="1"/>
  <c r="U1290" i="1" s="1"/>
  <c r="S1291" i="1"/>
  <c r="U1291" i="1" s="1"/>
  <c r="S1292" i="1"/>
  <c r="U1292" i="1" s="1"/>
  <c r="S1293" i="1"/>
  <c r="U1293" i="1" s="1"/>
  <c r="S1294" i="1"/>
  <c r="U1294" i="1" s="1"/>
  <c r="S1295" i="1"/>
  <c r="U1295" i="1" s="1"/>
  <c r="S1296" i="1"/>
  <c r="U1296" i="1" s="1"/>
  <c r="S1297" i="1"/>
  <c r="U1297" i="1" s="1"/>
  <c r="S1298" i="1"/>
  <c r="U1298" i="1" s="1"/>
  <c r="S1299" i="1"/>
  <c r="U1299" i="1" s="1"/>
  <c r="S1300" i="1"/>
  <c r="U1300" i="1" s="1"/>
  <c r="S1301" i="1"/>
  <c r="U1301" i="1" s="1"/>
  <c r="S1302" i="1"/>
  <c r="U1302" i="1" s="1"/>
  <c r="S1303" i="1"/>
  <c r="U1303" i="1" s="1"/>
  <c r="S1304" i="1"/>
  <c r="U1304" i="1" s="1"/>
  <c r="S1305" i="1"/>
  <c r="U1305" i="1" s="1"/>
  <c r="S1306" i="1"/>
  <c r="U1306" i="1" s="1"/>
  <c r="S1307" i="1"/>
  <c r="U1307" i="1" s="1"/>
  <c r="S1308" i="1"/>
  <c r="U1308" i="1" s="1"/>
  <c r="S1309" i="1"/>
  <c r="U1309" i="1" s="1"/>
  <c r="S1310" i="1"/>
  <c r="U1310" i="1" s="1"/>
  <c r="S1311" i="1"/>
  <c r="U1311" i="1" s="1"/>
  <c r="S1312" i="1"/>
  <c r="U1312" i="1" s="1"/>
  <c r="S1313" i="1"/>
  <c r="U1313" i="1" s="1"/>
  <c r="S1314" i="1"/>
  <c r="U1314" i="1" s="1"/>
  <c r="S1315" i="1"/>
  <c r="U1315" i="1" s="1"/>
  <c r="S1316" i="1"/>
  <c r="U1316" i="1" s="1"/>
  <c r="S1317" i="1"/>
  <c r="U1317" i="1" s="1"/>
  <c r="S1318" i="1"/>
  <c r="U1318" i="1" s="1"/>
  <c r="S1319" i="1"/>
  <c r="U1319" i="1" s="1"/>
  <c r="S1320" i="1"/>
  <c r="U1320" i="1" s="1"/>
  <c r="S1321" i="1"/>
  <c r="U1321" i="1" s="1"/>
  <c r="S1322" i="1"/>
  <c r="U1322" i="1" s="1"/>
  <c r="S1323" i="1"/>
  <c r="U1323" i="1" s="1"/>
  <c r="S1324" i="1"/>
  <c r="U1324" i="1" s="1"/>
  <c r="S1325" i="1"/>
  <c r="U1325" i="1" s="1"/>
  <c r="S1326" i="1"/>
  <c r="U1326" i="1" s="1"/>
  <c r="S1327" i="1"/>
  <c r="U1327" i="1" s="1"/>
  <c r="S1328" i="1"/>
  <c r="U1328" i="1" s="1"/>
  <c r="S1329" i="1"/>
  <c r="U1329" i="1" s="1"/>
  <c r="S1330" i="1"/>
  <c r="U1330" i="1" s="1"/>
  <c r="S1331" i="1"/>
  <c r="U1331" i="1" s="1"/>
  <c r="S1332" i="1"/>
  <c r="U1332" i="1" s="1"/>
  <c r="S1333" i="1"/>
  <c r="U1333" i="1" s="1"/>
  <c r="S1334" i="1"/>
  <c r="U1334" i="1" s="1"/>
  <c r="S1335" i="1"/>
  <c r="U1335" i="1" s="1"/>
  <c r="S1336" i="1"/>
  <c r="U1336" i="1" s="1"/>
  <c r="S1337" i="1"/>
  <c r="U1337" i="1" s="1"/>
  <c r="S1338" i="1"/>
  <c r="U1338" i="1" s="1"/>
  <c r="S1339" i="1"/>
  <c r="U1339" i="1" s="1"/>
  <c r="S1340" i="1"/>
  <c r="U1340" i="1" s="1"/>
  <c r="S1341" i="1"/>
  <c r="U1341" i="1" s="1"/>
  <c r="S1342" i="1"/>
  <c r="U1342" i="1" s="1"/>
  <c r="S1343" i="1"/>
  <c r="U1343" i="1" s="1"/>
  <c r="S1344" i="1"/>
  <c r="U1344" i="1" s="1"/>
  <c r="S1345" i="1"/>
  <c r="U1345" i="1" s="1"/>
  <c r="S1346" i="1"/>
  <c r="U1346" i="1" s="1"/>
  <c r="S1347" i="1"/>
  <c r="U1347" i="1" s="1"/>
  <c r="S1348" i="1"/>
  <c r="U1348" i="1" s="1"/>
  <c r="S1349" i="1"/>
  <c r="U1349" i="1" s="1"/>
  <c r="S1350" i="1"/>
  <c r="U1350" i="1" s="1"/>
  <c r="S1351" i="1"/>
  <c r="U1351" i="1" s="1"/>
  <c r="S1352" i="1"/>
  <c r="U1352" i="1" s="1"/>
  <c r="S1353" i="1"/>
  <c r="U1353" i="1" s="1"/>
  <c r="S1354" i="1"/>
  <c r="U1354" i="1" s="1"/>
  <c r="S1355" i="1"/>
  <c r="U1355" i="1" s="1"/>
  <c r="S1356" i="1"/>
  <c r="U1356" i="1" s="1"/>
  <c r="S1357" i="1"/>
  <c r="U1357" i="1" s="1"/>
  <c r="S1358" i="1"/>
  <c r="U1358" i="1" s="1"/>
  <c r="S1359" i="1"/>
  <c r="U1359" i="1" s="1"/>
  <c r="S1360" i="1"/>
  <c r="U1360" i="1" s="1"/>
  <c r="S1361" i="1"/>
  <c r="U1361" i="1" s="1"/>
  <c r="S1362" i="1"/>
  <c r="U1362" i="1" s="1"/>
  <c r="S1363" i="1"/>
  <c r="U1363" i="1" s="1"/>
  <c r="S1364" i="1"/>
  <c r="U1364" i="1" s="1"/>
  <c r="S1365" i="1"/>
  <c r="U1365" i="1" s="1"/>
  <c r="S1366" i="1"/>
  <c r="U1366" i="1" s="1"/>
  <c r="S1367" i="1"/>
  <c r="U1367" i="1" s="1"/>
  <c r="S1368" i="1"/>
  <c r="U1368" i="1" s="1"/>
  <c r="S1369" i="1"/>
  <c r="U1369" i="1" s="1"/>
  <c r="S1370" i="1"/>
  <c r="U1370" i="1" s="1"/>
  <c r="S1371" i="1"/>
  <c r="U1371" i="1" s="1"/>
  <c r="S1372" i="1"/>
  <c r="U1372" i="1" s="1"/>
  <c r="S1373" i="1"/>
  <c r="U1373" i="1" s="1"/>
  <c r="S1374" i="1"/>
  <c r="U1374" i="1" s="1"/>
  <c r="S1375" i="1"/>
  <c r="U1375" i="1" s="1"/>
  <c r="S1376" i="1"/>
  <c r="U1376" i="1" s="1"/>
  <c r="S1377" i="1"/>
  <c r="U1377" i="1" s="1"/>
  <c r="S1378" i="1"/>
  <c r="U1378" i="1" s="1"/>
  <c r="S1379" i="1"/>
  <c r="U1379" i="1" s="1"/>
  <c r="S1380" i="1"/>
  <c r="U1380" i="1" s="1"/>
  <c r="S1381" i="1"/>
  <c r="U1381" i="1" s="1"/>
  <c r="S1382" i="1"/>
  <c r="U1382" i="1" s="1"/>
  <c r="S1383" i="1"/>
  <c r="U1383" i="1" s="1"/>
  <c r="S1384" i="1"/>
  <c r="U1384" i="1" s="1"/>
  <c r="S1385" i="1"/>
  <c r="U1385" i="1" s="1"/>
  <c r="S1386" i="1"/>
  <c r="U1386" i="1" s="1"/>
  <c r="S1387" i="1"/>
  <c r="U1387" i="1" s="1"/>
  <c r="S1388" i="1"/>
  <c r="U1388" i="1" s="1"/>
  <c r="S1389" i="1"/>
  <c r="U1389" i="1" s="1"/>
  <c r="S1390" i="1"/>
  <c r="U1390" i="1" s="1"/>
  <c r="S1391" i="1"/>
  <c r="U1391" i="1" s="1"/>
  <c r="S1392" i="1"/>
  <c r="U1392" i="1" s="1"/>
  <c r="S1393" i="1"/>
  <c r="U1393" i="1" s="1"/>
  <c r="S1394" i="1"/>
  <c r="U1394" i="1" s="1"/>
  <c r="S1395" i="1"/>
  <c r="U1395" i="1" s="1"/>
  <c r="S1396" i="1"/>
  <c r="U1396" i="1" s="1"/>
  <c r="S1397" i="1"/>
  <c r="U1397" i="1" s="1"/>
  <c r="S1398" i="1"/>
  <c r="U1398" i="1" s="1"/>
  <c r="S1399" i="1"/>
  <c r="U1399" i="1" s="1"/>
  <c r="S1400" i="1"/>
  <c r="U1400" i="1" s="1"/>
  <c r="S1401" i="1"/>
  <c r="U1401" i="1" s="1"/>
  <c r="S1402" i="1"/>
  <c r="U1402" i="1" s="1"/>
  <c r="S1403" i="1"/>
  <c r="U1403" i="1" s="1"/>
  <c r="S1404" i="1"/>
  <c r="U1404" i="1" s="1"/>
  <c r="S1405" i="1"/>
  <c r="U1405" i="1" s="1"/>
  <c r="S1406" i="1"/>
  <c r="U1406" i="1" s="1"/>
  <c r="S1407" i="1"/>
  <c r="U1407" i="1" s="1"/>
  <c r="S1408" i="1"/>
  <c r="U1408" i="1" s="1"/>
  <c r="S1409" i="1"/>
  <c r="U1409" i="1" s="1"/>
  <c r="S1410" i="1"/>
  <c r="U1410" i="1" s="1"/>
  <c r="S1411" i="1"/>
  <c r="U1411" i="1" s="1"/>
  <c r="S1412" i="1"/>
  <c r="U1412" i="1" s="1"/>
  <c r="S1413" i="1"/>
  <c r="U1413" i="1" s="1"/>
  <c r="S1414" i="1"/>
  <c r="U1414" i="1" s="1"/>
  <c r="S1415" i="1"/>
  <c r="U1415" i="1" s="1"/>
  <c r="S1416" i="1"/>
  <c r="U1416" i="1" s="1"/>
  <c r="S1417" i="1"/>
  <c r="U1417" i="1" s="1"/>
  <c r="S1418" i="1"/>
  <c r="U1418" i="1" s="1"/>
  <c r="S1419" i="1"/>
  <c r="U1419" i="1" s="1"/>
  <c r="S1420" i="1"/>
  <c r="U1420" i="1" s="1"/>
  <c r="S1421" i="1"/>
  <c r="U1421" i="1" s="1"/>
  <c r="S1422" i="1"/>
  <c r="U1422" i="1" s="1"/>
  <c r="S1423" i="1"/>
  <c r="U1423" i="1" s="1"/>
  <c r="S1424" i="1"/>
  <c r="U1424" i="1" s="1"/>
  <c r="S1425" i="1"/>
  <c r="U1425" i="1" s="1"/>
  <c r="S1426" i="1"/>
  <c r="U1426" i="1" s="1"/>
  <c r="S1427" i="1"/>
  <c r="U1427" i="1" s="1"/>
  <c r="S1428" i="1"/>
  <c r="U1428" i="1" s="1"/>
  <c r="S1429" i="1"/>
  <c r="U1429" i="1" s="1"/>
  <c r="S1430" i="1"/>
  <c r="U1430" i="1" s="1"/>
  <c r="S1431" i="1"/>
  <c r="U1431" i="1" s="1"/>
  <c r="S1432" i="1"/>
  <c r="U1432" i="1" s="1"/>
  <c r="S1433" i="1"/>
  <c r="U1433" i="1" s="1"/>
  <c r="S1434" i="1"/>
  <c r="U1434" i="1" s="1"/>
  <c r="S1435" i="1"/>
  <c r="U1435" i="1" s="1"/>
  <c r="S1436" i="1"/>
  <c r="U1436" i="1" s="1"/>
  <c r="S1437" i="1"/>
  <c r="U1437" i="1" s="1"/>
  <c r="S1438" i="1"/>
  <c r="U1438" i="1" s="1"/>
  <c r="S1439" i="1"/>
  <c r="U1439" i="1" s="1"/>
  <c r="S1440" i="1"/>
  <c r="U1440" i="1" s="1"/>
  <c r="S1441" i="1"/>
  <c r="U1441" i="1" s="1"/>
  <c r="S1442" i="1"/>
  <c r="U1442" i="1" s="1"/>
  <c r="S1443" i="1"/>
  <c r="U1443" i="1" s="1"/>
  <c r="S1444" i="1"/>
  <c r="U1444" i="1" s="1"/>
  <c r="S1445" i="1"/>
  <c r="U1445" i="1" s="1"/>
  <c r="S1446" i="1"/>
  <c r="U1446" i="1" s="1"/>
  <c r="S1447" i="1"/>
  <c r="U1447" i="1" s="1"/>
  <c r="S1448" i="1"/>
  <c r="U1448" i="1" s="1"/>
  <c r="S1449" i="1"/>
  <c r="U1449" i="1" s="1"/>
  <c r="S1450" i="1"/>
  <c r="U1450" i="1" s="1"/>
  <c r="S1451" i="1"/>
  <c r="U1451" i="1" s="1"/>
  <c r="S1452" i="1"/>
  <c r="U1452" i="1" s="1"/>
  <c r="S1453" i="1"/>
  <c r="U1453" i="1" s="1"/>
  <c r="S1454" i="1"/>
  <c r="U1454" i="1" s="1"/>
  <c r="S1455" i="1"/>
  <c r="U1455" i="1" s="1"/>
  <c r="S1456" i="1"/>
  <c r="U1456" i="1" s="1"/>
  <c r="S1457" i="1"/>
  <c r="U1457" i="1" s="1"/>
  <c r="S1458" i="1"/>
  <c r="U1458" i="1" s="1"/>
  <c r="S1459" i="1"/>
  <c r="U1459" i="1" s="1"/>
  <c r="S1460" i="1"/>
  <c r="U1460" i="1" s="1"/>
  <c r="S1461" i="1"/>
  <c r="U1461" i="1" s="1"/>
  <c r="S1462" i="1"/>
  <c r="U1462" i="1" s="1"/>
  <c r="S1463" i="1"/>
  <c r="U1463" i="1" s="1"/>
  <c r="S1464" i="1"/>
  <c r="U1464" i="1" s="1"/>
  <c r="S1465" i="1"/>
  <c r="U1465" i="1" s="1"/>
  <c r="S1466" i="1"/>
  <c r="U1466" i="1" s="1"/>
  <c r="S1467" i="1"/>
  <c r="U1467" i="1" s="1"/>
  <c r="S1468" i="1"/>
  <c r="U1468" i="1" s="1"/>
  <c r="S1469" i="1"/>
  <c r="U1469" i="1" s="1"/>
  <c r="S1470" i="1"/>
  <c r="U1470" i="1" s="1"/>
  <c r="S1471" i="1"/>
  <c r="U1471" i="1" s="1"/>
  <c r="S1472" i="1"/>
  <c r="U1472" i="1" s="1"/>
  <c r="S1473" i="1"/>
  <c r="U1473" i="1" s="1"/>
  <c r="S1474" i="1"/>
  <c r="U1474" i="1" s="1"/>
  <c r="S1475" i="1"/>
  <c r="U1475" i="1" s="1"/>
  <c r="S1476" i="1"/>
  <c r="U1476" i="1" s="1"/>
  <c r="S1477" i="1"/>
  <c r="U1477" i="1" s="1"/>
  <c r="S1478" i="1"/>
  <c r="U1478" i="1" s="1"/>
  <c r="S1479" i="1"/>
  <c r="U1479" i="1" s="1"/>
  <c r="S1480" i="1"/>
  <c r="U1480" i="1" s="1"/>
  <c r="S1481" i="1"/>
  <c r="U1481" i="1" s="1"/>
  <c r="S1482" i="1"/>
  <c r="U1482" i="1" s="1"/>
  <c r="S1483" i="1"/>
  <c r="U1483" i="1" s="1"/>
  <c r="S1484" i="1"/>
  <c r="U1484" i="1" s="1"/>
  <c r="S1485" i="1"/>
  <c r="U1485" i="1" s="1"/>
  <c r="S1486" i="1"/>
  <c r="U1486" i="1" s="1"/>
  <c r="S1487" i="1"/>
  <c r="U1487" i="1" s="1"/>
  <c r="S1488" i="1"/>
  <c r="U1488" i="1" s="1"/>
  <c r="S1489" i="1"/>
  <c r="U1489" i="1" s="1"/>
  <c r="S1490" i="1"/>
  <c r="U1490" i="1" s="1"/>
  <c r="S1491" i="1"/>
  <c r="U1491" i="1" s="1"/>
  <c r="S1492" i="1"/>
  <c r="U1492" i="1" s="1"/>
  <c r="S1493" i="1"/>
  <c r="U1493" i="1" s="1"/>
  <c r="S1494" i="1"/>
  <c r="U1494" i="1" s="1"/>
  <c r="S1495" i="1"/>
  <c r="U1495" i="1" s="1"/>
  <c r="S1496" i="1"/>
  <c r="U1496" i="1" s="1"/>
  <c r="S1497" i="1"/>
  <c r="U1497" i="1" s="1"/>
  <c r="S1498" i="1"/>
  <c r="U1498" i="1" s="1"/>
  <c r="S1499" i="1"/>
  <c r="U1499" i="1" s="1"/>
  <c r="S1500" i="1"/>
  <c r="U1500" i="1" s="1"/>
  <c r="S1501" i="1"/>
  <c r="U1501" i="1" s="1"/>
  <c r="S1502" i="1"/>
  <c r="U1502" i="1" s="1"/>
  <c r="S1503" i="1"/>
  <c r="U1503" i="1" s="1"/>
  <c r="S1504" i="1"/>
  <c r="U1504" i="1" s="1"/>
  <c r="S1505" i="1"/>
  <c r="U1505" i="1" s="1"/>
  <c r="S1506" i="1"/>
  <c r="U1506" i="1" s="1"/>
  <c r="S1507" i="1"/>
  <c r="U1507" i="1" s="1"/>
  <c r="S1508" i="1"/>
  <c r="U1508" i="1" s="1"/>
  <c r="S1509" i="1"/>
  <c r="U1509" i="1" s="1"/>
  <c r="S1510" i="1"/>
  <c r="U1510" i="1" s="1"/>
  <c r="S1511" i="1"/>
  <c r="U1511" i="1" s="1"/>
  <c r="S1512" i="1"/>
  <c r="U1512" i="1" s="1"/>
  <c r="S1513" i="1"/>
  <c r="U1513" i="1" s="1"/>
  <c r="S1514" i="1"/>
  <c r="U1514" i="1" s="1"/>
  <c r="S1515" i="1"/>
  <c r="U1515" i="1" s="1"/>
  <c r="S1516" i="1"/>
  <c r="U1516" i="1" s="1"/>
  <c r="S1517" i="1"/>
  <c r="U1517" i="1" s="1"/>
  <c r="S1518" i="1"/>
  <c r="U1518" i="1" s="1"/>
  <c r="S1519" i="1"/>
  <c r="U1519" i="1" s="1"/>
  <c r="S1520" i="1"/>
  <c r="U1520" i="1" s="1"/>
  <c r="S1521" i="1"/>
  <c r="U1521" i="1" s="1"/>
  <c r="S1522" i="1"/>
  <c r="S1523" i="1"/>
  <c r="U1523" i="1" s="1"/>
  <c r="S1524" i="1"/>
  <c r="U1524" i="1" s="1"/>
  <c r="S1525" i="1"/>
  <c r="U1525" i="1" s="1"/>
  <c r="S1526" i="1"/>
  <c r="U1526" i="1" s="1"/>
  <c r="S1527" i="1"/>
  <c r="U1527" i="1" s="1"/>
  <c r="S1528" i="1"/>
  <c r="U1528" i="1" s="1"/>
  <c r="S1529" i="1"/>
  <c r="U1529" i="1" s="1"/>
  <c r="S1530" i="1"/>
  <c r="U1530" i="1" s="1"/>
  <c r="S1531" i="1"/>
  <c r="U1531" i="1" s="1"/>
  <c r="S1532" i="1"/>
  <c r="U1532" i="1" s="1"/>
  <c r="S1533" i="1"/>
  <c r="U1533" i="1" s="1"/>
  <c r="S1534" i="1"/>
  <c r="U1534" i="1" s="1"/>
  <c r="S1535" i="1"/>
  <c r="U1535" i="1" s="1"/>
  <c r="S1536" i="1"/>
  <c r="U1536" i="1" s="1"/>
  <c r="S1537" i="1"/>
  <c r="U1537" i="1" s="1"/>
  <c r="S1538" i="1"/>
  <c r="U1538" i="1" s="1"/>
  <c r="S1539" i="1"/>
  <c r="U1539" i="1" s="1"/>
  <c r="S1540" i="1"/>
  <c r="U1540" i="1" s="1"/>
  <c r="S1541" i="1"/>
  <c r="U1541" i="1" s="1"/>
  <c r="S1542" i="1"/>
  <c r="U1542" i="1" s="1"/>
  <c r="S1543" i="1"/>
  <c r="U1543" i="1" s="1"/>
  <c r="S1544" i="1"/>
  <c r="U1544" i="1" s="1"/>
  <c r="S1545" i="1"/>
  <c r="U1545" i="1" s="1"/>
  <c r="S1546" i="1"/>
  <c r="U1546" i="1" s="1"/>
  <c r="S1547" i="1"/>
  <c r="U1547" i="1" s="1"/>
  <c r="S1548" i="1"/>
  <c r="U1548" i="1" s="1"/>
  <c r="S1549" i="1"/>
  <c r="U1549" i="1" s="1"/>
  <c r="S1550" i="1"/>
  <c r="U1550" i="1" s="1"/>
  <c r="S1551" i="1"/>
  <c r="U1551" i="1" s="1"/>
  <c r="S1552" i="1"/>
  <c r="U1552" i="1" s="1"/>
  <c r="S1553" i="1"/>
  <c r="U1553" i="1" s="1"/>
  <c r="S1554" i="1"/>
  <c r="U1554" i="1" s="1"/>
  <c r="S1555" i="1"/>
  <c r="U1555" i="1" s="1"/>
  <c r="S1556" i="1"/>
  <c r="U1556" i="1" s="1"/>
  <c r="S1557" i="1"/>
  <c r="U1557" i="1" s="1"/>
  <c r="S1558" i="1"/>
  <c r="U1558" i="1" s="1"/>
  <c r="S1559" i="1"/>
  <c r="U1559" i="1" s="1"/>
  <c r="S1560" i="1"/>
  <c r="U1560" i="1" s="1"/>
  <c r="S1561" i="1"/>
  <c r="U1561" i="1" s="1"/>
  <c r="S1562" i="1"/>
  <c r="U1562" i="1" s="1"/>
  <c r="S1563" i="1"/>
  <c r="U1563" i="1" s="1"/>
  <c r="S1564" i="1"/>
  <c r="U1564" i="1" s="1"/>
  <c r="S1565" i="1"/>
  <c r="U1565" i="1" s="1"/>
  <c r="S1566" i="1"/>
  <c r="U1566" i="1" s="1"/>
  <c r="S1567" i="1"/>
  <c r="U1567" i="1" s="1"/>
  <c r="S1568" i="1"/>
  <c r="U1568" i="1" s="1"/>
  <c r="S1569" i="1"/>
  <c r="U1569" i="1" s="1"/>
  <c r="S1570" i="1"/>
  <c r="U1570" i="1" s="1"/>
  <c r="S1571" i="1"/>
  <c r="U1571" i="1" s="1"/>
  <c r="S1572" i="1"/>
  <c r="U1572" i="1" s="1"/>
  <c r="S1573" i="1"/>
  <c r="U1573" i="1" s="1"/>
  <c r="S1574" i="1"/>
  <c r="U1574" i="1" s="1"/>
  <c r="S1575" i="1"/>
  <c r="U1575" i="1" s="1"/>
  <c r="S1576" i="1"/>
  <c r="U1576" i="1" s="1"/>
  <c r="S1577" i="1"/>
  <c r="U1577" i="1" s="1"/>
  <c r="S1578" i="1"/>
  <c r="U1578" i="1" s="1"/>
  <c r="S1579" i="1"/>
  <c r="U1579" i="1" s="1"/>
  <c r="S1580" i="1"/>
  <c r="U1580" i="1" s="1"/>
  <c r="S1581" i="1"/>
  <c r="U1581" i="1" s="1"/>
  <c r="S1582" i="1"/>
  <c r="U1582" i="1" s="1"/>
  <c r="S1583" i="1"/>
  <c r="U1583" i="1" s="1"/>
  <c r="S1584" i="1"/>
  <c r="U1584" i="1" s="1"/>
  <c r="S1585" i="1"/>
  <c r="U1585" i="1" s="1"/>
  <c r="S1586" i="1"/>
  <c r="U1586" i="1" s="1"/>
  <c r="S1587" i="1"/>
  <c r="U1587" i="1" s="1"/>
  <c r="S1588" i="1"/>
  <c r="U1588" i="1" s="1"/>
  <c r="S1589" i="1"/>
  <c r="U1589" i="1" s="1"/>
  <c r="S1590" i="1"/>
  <c r="U1590" i="1" s="1"/>
  <c r="S1591" i="1"/>
  <c r="U1591" i="1" s="1"/>
  <c r="S1592" i="1"/>
  <c r="U1592" i="1" s="1"/>
  <c r="S1593" i="1"/>
  <c r="U1593" i="1" s="1"/>
  <c r="S1594" i="1"/>
  <c r="U1594" i="1" s="1"/>
  <c r="S1595" i="1"/>
  <c r="U1595" i="1" s="1"/>
  <c r="S1596" i="1"/>
  <c r="U1596" i="1" s="1"/>
  <c r="S1597" i="1"/>
  <c r="U1597" i="1" s="1"/>
  <c r="S1598" i="1"/>
  <c r="U1598" i="1" s="1"/>
  <c r="S1599" i="1"/>
  <c r="U1599" i="1" s="1"/>
  <c r="S1600" i="1"/>
  <c r="U1600" i="1" s="1"/>
  <c r="S1601" i="1"/>
  <c r="U1601" i="1" s="1"/>
  <c r="S1602" i="1"/>
  <c r="U1602" i="1" s="1"/>
  <c r="S1603" i="1"/>
  <c r="U1603" i="1" s="1"/>
  <c r="S1604" i="1"/>
  <c r="U1604" i="1" s="1"/>
  <c r="S1605" i="1"/>
  <c r="U1605" i="1" s="1"/>
  <c r="S1606" i="1"/>
  <c r="U1606" i="1" s="1"/>
  <c r="S1607" i="1"/>
  <c r="U1607" i="1" s="1"/>
  <c r="S1608" i="1"/>
  <c r="U1608" i="1" s="1"/>
  <c r="S1609" i="1"/>
  <c r="U1609" i="1" s="1"/>
  <c r="S1610" i="1"/>
  <c r="U1610" i="1" s="1"/>
  <c r="S1611" i="1"/>
  <c r="U1611" i="1" s="1"/>
  <c r="S1612" i="1"/>
  <c r="U1612" i="1" s="1"/>
  <c r="S1613" i="1"/>
  <c r="U1613" i="1" s="1"/>
  <c r="S1614" i="1"/>
  <c r="U1614" i="1" s="1"/>
  <c r="S1615" i="1"/>
  <c r="U1615" i="1" s="1"/>
  <c r="S1616" i="1"/>
  <c r="U1616" i="1" s="1"/>
  <c r="S1617" i="1"/>
  <c r="U1617" i="1" s="1"/>
  <c r="S1618" i="1"/>
  <c r="U1618" i="1" s="1"/>
  <c r="S1619" i="1"/>
  <c r="U1619" i="1" s="1"/>
  <c r="S1620" i="1"/>
  <c r="U1620" i="1" s="1"/>
  <c r="S1621" i="1"/>
  <c r="U1621" i="1" s="1"/>
  <c r="S1622" i="1"/>
  <c r="U1622" i="1" s="1"/>
  <c r="S1623" i="1"/>
  <c r="U1623" i="1" s="1"/>
  <c r="S1624" i="1"/>
  <c r="U1624" i="1" s="1"/>
  <c r="S1625" i="1"/>
  <c r="U1625" i="1" s="1"/>
  <c r="S1626" i="1"/>
  <c r="U1626" i="1" s="1"/>
  <c r="S1627" i="1"/>
  <c r="U1627" i="1" s="1"/>
  <c r="S1628" i="1"/>
  <c r="U1628" i="1" s="1"/>
  <c r="S1629" i="1"/>
  <c r="U1629" i="1" s="1"/>
  <c r="S1630" i="1"/>
  <c r="U1630" i="1" s="1"/>
  <c r="S1631" i="1"/>
  <c r="U1631" i="1" s="1"/>
  <c r="S1632" i="1"/>
  <c r="U1632" i="1" s="1"/>
  <c r="S1633" i="1"/>
  <c r="U1633" i="1" s="1"/>
  <c r="S1634" i="1"/>
  <c r="U1634" i="1" s="1"/>
  <c r="S1635" i="1"/>
  <c r="U1635" i="1" s="1"/>
  <c r="S1636" i="1"/>
  <c r="U1636" i="1" s="1"/>
  <c r="S1637" i="1"/>
  <c r="U1637" i="1" s="1"/>
  <c r="S1638" i="1"/>
  <c r="U1638" i="1" s="1"/>
  <c r="S1639" i="1"/>
  <c r="U1639" i="1" s="1"/>
  <c r="S1640" i="1"/>
  <c r="U1640" i="1" s="1"/>
  <c r="S1641" i="1"/>
  <c r="U1641" i="1" s="1"/>
  <c r="S1642" i="1"/>
  <c r="U1642" i="1" s="1"/>
  <c r="S1643" i="1"/>
  <c r="U1643" i="1" s="1"/>
  <c r="S1644" i="1"/>
  <c r="U1644" i="1" s="1"/>
  <c r="S1645" i="1"/>
  <c r="U1645" i="1" s="1"/>
  <c r="S1646" i="1"/>
  <c r="U1646" i="1" s="1"/>
  <c r="S1647" i="1"/>
  <c r="U1647" i="1" s="1"/>
  <c r="S1648" i="1"/>
  <c r="U1648" i="1" s="1"/>
  <c r="S1649" i="1"/>
  <c r="U1649" i="1" s="1"/>
  <c r="S1650" i="1"/>
  <c r="U1650" i="1" s="1"/>
  <c r="S1651" i="1"/>
  <c r="U1651" i="1" s="1"/>
  <c r="S1652" i="1"/>
  <c r="U1652" i="1" s="1"/>
  <c r="S1653" i="1"/>
  <c r="U1653" i="1" s="1"/>
  <c r="S1654" i="1"/>
  <c r="U1654" i="1" s="1"/>
  <c r="S1655" i="1"/>
  <c r="U1655" i="1" s="1"/>
  <c r="S1656" i="1"/>
  <c r="U1656" i="1" s="1"/>
  <c r="S1657" i="1"/>
  <c r="U1657" i="1" s="1"/>
  <c r="S1658" i="1"/>
  <c r="U1658" i="1" s="1"/>
  <c r="S1659" i="1"/>
  <c r="U1659" i="1" s="1"/>
  <c r="S1660" i="1"/>
  <c r="U1660" i="1" s="1"/>
  <c r="S1661" i="1"/>
  <c r="U1661" i="1" s="1"/>
  <c r="S1662" i="1"/>
  <c r="U1662" i="1" s="1"/>
  <c r="S1663" i="1"/>
  <c r="U1663" i="1" s="1"/>
  <c r="S1664" i="1"/>
  <c r="U1664" i="1" s="1"/>
  <c r="S1665" i="1"/>
  <c r="U1665" i="1" s="1"/>
  <c r="S1666" i="1"/>
  <c r="U1666" i="1" s="1"/>
  <c r="S1667" i="1"/>
  <c r="U1667" i="1" s="1"/>
  <c r="S1668" i="1"/>
  <c r="U1668" i="1" s="1"/>
  <c r="S1669" i="1"/>
  <c r="U1669" i="1" s="1"/>
  <c r="S1670" i="1"/>
  <c r="U1670" i="1" s="1"/>
  <c r="S1671" i="1"/>
  <c r="U1671" i="1" s="1"/>
  <c r="S1672" i="1"/>
  <c r="U1672" i="1" s="1"/>
  <c r="S1673" i="1"/>
  <c r="U1673" i="1" s="1"/>
  <c r="S1674" i="1"/>
  <c r="U1674" i="1" s="1"/>
  <c r="S1675" i="1"/>
  <c r="U1675" i="1" s="1"/>
  <c r="S1676" i="1"/>
  <c r="U1676" i="1" s="1"/>
  <c r="S1677" i="1"/>
  <c r="U1677" i="1" s="1"/>
  <c r="S1678" i="1"/>
  <c r="U1678" i="1" s="1"/>
  <c r="S1679" i="1"/>
  <c r="U1679" i="1" s="1"/>
  <c r="S1680" i="1"/>
  <c r="U1680" i="1" s="1"/>
  <c r="S1681" i="1"/>
  <c r="U1681" i="1" s="1"/>
  <c r="S1682" i="1"/>
  <c r="U1682" i="1" s="1"/>
  <c r="S1683" i="1"/>
  <c r="U1683" i="1" s="1"/>
  <c r="S1684" i="1"/>
  <c r="U1684" i="1" s="1"/>
  <c r="S1685" i="1"/>
  <c r="U1685" i="1" s="1"/>
  <c r="S1686" i="1"/>
  <c r="U1686" i="1" s="1"/>
  <c r="S1687" i="1"/>
  <c r="U1687" i="1" s="1"/>
  <c r="S1688" i="1"/>
  <c r="U1688" i="1" s="1"/>
  <c r="S1689" i="1"/>
  <c r="U1689" i="1" s="1"/>
  <c r="S1690" i="1"/>
  <c r="U1690" i="1" s="1"/>
  <c r="S1691" i="1"/>
  <c r="U1691" i="1" s="1"/>
  <c r="S1692" i="1"/>
  <c r="U1692" i="1" s="1"/>
  <c r="S1693" i="1"/>
  <c r="U1693" i="1" s="1"/>
  <c r="S1694" i="1"/>
  <c r="U1694" i="1" s="1"/>
  <c r="S1695" i="1"/>
  <c r="U1695" i="1" s="1"/>
  <c r="S1696" i="1"/>
  <c r="U1696" i="1" s="1"/>
  <c r="S1697" i="1"/>
  <c r="U1697" i="1" s="1"/>
  <c r="S1698" i="1"/>
  <c r="U1698" i="1" s="1"/>
  <c r="S1699" i="1"/>
  <c r="U1699" i="1" s="1"/>
  <c r="S1700" i="1"/>
  <c r="U1700" i="1" s="1"/>
  <c r="S1701" i="1"/>
  <c r="U1701" i="1" s="1"/>
  <c r="S1702" i="1"/>
  <c r="U1702" i="1" s="1"/>
  <c r="S1703" i="1"/>
  <c r="U1703" i="1" s="1"/>
  <c r="S1704" i="1"/>
  <c r="U1704" i="1" s="1"/>
  <c r="S1705" i="1"/>
  <c r="U1705" i="1" s="1"/>
  <c r="S1706" i="1"/>
  <c r="U1706" i="1" s="1"/>
  <c r="S1707" i="1"/>
  <c r="U1707" i="1" s="1"/>
  <c r="S1708" i="1"/>
  <c r="U1708" i="1" s="1"/>
  <c r="S1709" i="1"/>
  <c r="U1709" i="1" s="1"/>
  <c r="S1710" i="1"/>
  <c r="U1710" i="1" s="1"/>
  <c r="S1711" i="1"/>
  <c r="U1711" i="1" s="1"/>
  <c r="S1712" i="1"/>
  <c r="U1712" i="1" s="1"/>
  <c r="S1713" i="1"/>
  <c r="U1713" i="1" s="1"/>
  <c r="S1714" i="1"/>
  <c r="U1714" i="1" s="1"/>
  <c r="S1715" i="1"/>
  <c r="U1715" i="1" s="1"/>
  <c r="S1716" i="1"/>
  <c r="U1716" i="1" s="1"/>
  <c r="S1717" i="1"/>
  <c r="U1717" i="1" s="1"/>
  <c r="S1718" i="1"/>
  <c r="U1718" i="1" s="1"/>
  <c r="S1719" i="1"/>
  <c r="U1719" i="1" s="1"/>
  <c r="S1720" i="1"/>
  <c r="U1720" i="1" s="1"/>
  <c r="S1721" i="1"/>
  <c r="U1721" i="1" s="1"/>
  <c r="S1722" i="1"/>
  <c r="U1722" i="1" s="1"/>
  <c r="S1723" i="1"/>
  <c r="U1723" i="1" s="1"/>
  <c r="S1724" i="1"/>
  <c r="U1724" i="1" s="1"/>
  <c r="S1725" i="1"/>
  <c r="U1725" i="1" s="1"/>
  <c r="S1726" i="1"/>
  <c r="U1726" i="1" s="1"/>
  <c r="S1727" i="1"/>
  <c r="U1727" i="1" s="1"/>
  <c r="S1728" i="1"/>
  <c r="U1728" i="1" s="1"/>
  <c r="S1729" i="1"/>
  <c r="U1729" i="1" s="1"/>
  <c r="S1730" i="1"/>
  <c r="U1730" i="1" s="1"/>
  <c r="S1731" i="1"/>
  <c r="U1731" i="1" s="1"/>
  <c r="S1732" i="1"/>
  <c r="U1732" i="1" s="1"/>
  <c r="S1733" i="1"/>
  <c r="U1733" i="1" s="1"/>
  <c r="S1734" i="1"/>
  <c r="U1734" i="1" s="1"/>
  <c r="S1735" i="1"/>
  <c r="U1735" i="1" s="1"/>
  <c r="S1736" i="1"/>
  <c r="U1736" i="1" s="1"/>
  <c r="S1737" i="1"/>
  <c r="U1737" i="1" s="1"/>
  <c r="S1738" i="1"/>
  <c r="U1738" i="1" s="1"/>
  <c r="S1739" i="1"/>
  <c r="U1739" i="1" s="1"/>
  <c r="S1740" i="1"/>
  <c r="U1740" i="1" s="1"/>
  <c r="S1741" i="1"/>
  <c r="U1741" i="1" s="1"/>
  <c r="S1742" i="1"/>
  <c r="U1742" i="1" s="1"/>
  <c r="S1743" i="1"/>
  <c r="U1743" i="1" s="1"/>
  <c r="S1744" i="1"/>
  <c r="U1744" i="1" s="1"/>
  <c r="S1745" i="1"/>
  <c r="U1745" i="1" s="1"/>
  <c r="S1746" i="1"/>
  <c r="U1746" i="1" s="1"/>
  <c r="S1747" i="1"/>
  <c r="U1747" i="1" s="1"/>
  <c r="S1748" i="1"/>
  <c r="U1748" i="1" s="1"/>
  <c r="S1749" i="1"/>
  <c r="U1749" i="1" s="1"/>
  <c r="S1750" i="1"/>
  <c r="U1750" i="1" s="1"/>
  <c r="S1751" i="1"/>
  <c r="U1751" i="1" s="1"/>
  <c r="S1752" i="1"/>
  <c r="U1752" i="1" s="1"/>
  <c r="S1753" i="1"/>
  <c r="U1753" i="1" s="1"/>
  <c r="S1754" i="1"/>
  <c r="U1754" i="1" s="1"/>
  <c r="S1755" i="1"/>
  <c r="U1755" i="1" s="1"/>
  <c r="S1756" i="1"/>
  <c r="U1756" i="1" s="1"/>
  <c r="S1757" i="1"/>
  <c r="U1757" i="1" s="1"/>
  <c r="S1758" i="1"/>
  <c r="U1758" i="1" s="1"/>
  <c r="S1759" i="1"/>
  <c r="U1759" i="1" s="1"/>
  <c r="S1760" i="1"/>
  <c r="U1760" i="1" s="1"/>
  <c r="S1761" i="1"/>
  <c r="U1761" i="1" s="1"/>
  <c r="S1762" i="1"/>
  <c r="U1762" i="1" s="1"/>
  <c r="S1763" i="1"/>
  <c r="U1763" i="1" s="1"/>
  <c r="S1764" i="1"/>
  <c r="U1764" i="1" s="1"/>
  <c r="S1765" i="1"/>
  <c r="U1765" i="1" s="1"/>
  <c r="S1766" i="1"/>
  <c r="U1766" i="1" s="1"/>
  <c r="S1767" i="1"/>
  <c r="U1767" i="1" s="1"/>
  <c r="S1768" i="1"/>
  <c r="U1768" i="1" s="1"/>
  <c r="S1769" i="1"/>
  <c r="U1769" i="1" s="1"/>
  <c r="S1770" i="1"/>
  <c r="U1770" i="1" s="1"/>
  <c r="S1771" i="1"/>
  <c r="U1771" i="1" s="1"/>
  <c r="S1772" i="1"/>
  <c r="U1772" i="1" s="1"/>
  <c r="S1773" i="1"/>
  <c r="U1773" i="1" s="1"/>
  <c r="S1774" i="1"/>
  <c r="U1774" i="1" s="1"/>
  <c r="S1775" i="1"/>
  <c r="U1775" i="1" s="1"/>
  <c r="S1776" i="1"/>
  <c r="U1776" i="1" s="1"/>
  <c r="S1777" i="1"/>
  <c r="U1777" i="1" s="1"/>
  <c r="S1778" i="1"/>
  <c r="U1778" i="1" s="1"/>
  <c r="S1779" i="1"/>
  <c r="U1779" i="1" s="1"/>
  <c r="S1780" i="1"/>
  <c r="U1780" i="1" s="1"/>
  <c r="S1781" i="1"/>
  <c r="U1781" i="1" s="1"/>
  <c r="S1782" i="1"/>
  <c r="U1782" i="1" s="1"/>
  <c r="S1783" i="1"/>
  <c r="U1783" i="1" s="1"/>
  <c r="S1784" i="1"/>
  <c r="U1784" i="1" s="1"/>
  <c r="S1785" i="1"/>
  <c r="U1785" i="1" s="1"/>
  <c r="S1786" i="1"/>
  <c r="U1786" i="1" s="1"/>
  <c r="S1787" i="1"/>
  <c r="U1787" i="1" s="1"/>
  <c r="S1788" i="1"/>
  <c r="U1788" i="1" s="1"/>
  <c r="S1789" i="1"/>
  <c r="U1789" i="1" s="1"/>
  <c r="S1790" i="1"/>
  <c r="U1790" i="1" s="1"/>
  <c r="S1791" i="1"/>
  <c r="U1791" i="1" s="1"/>
  <c r="S1792" i="1"/>
  <c r="U1792" i="1" s="1"/>
  <c r="S1793" i="1"/>
  <c r="U1793" i="1" s="1"/>
  <c r="S1794" i="1"/>
  <c r="U1794" i="1" s="1"/>
  <c r="S1795" i="1"/>
  <c r="U1795" i="1" s="1"/>
  <c r="S1796" i="1"/>
  <c r="U1796" i="1" s="1"/>
  <c r="S1797" i="1"/>
  <c r="U1797" i="1" s="1"/>
  <c r="S1798" i="1"/>
  <c r="U1798" i="1" s="1"/>
  <c r="S1799" i="1"/>
  <c r="U1799" i="1" s="1"/>
  <c r="S1800" i="1"/>
  <c r="U1800" i="1" s="1"/>
  <c r="S1801" i="1"/>
  <c r="U1801" i="1" s="1"/>
  <c r="S1802" i="1"/>
  <c r="U1802" i="1" s="1"/>
  <c r="S1803" i="1"/>
  <c r="U1803" i="1" s="1"/>
  <c r="S1804" i="1"/>
  <c r="U1804" i="1" s="1"/>
  <c r="S1805" i="1"/>
  <c r="U1805" i="1" s="1"/>
  <c r="S1806" i="1"/>
  <c r="U1806" i="1" s="1"/>
  <c r="S1807" i="1"/>
  <c r="U1807" i="1" s="1"/>
  <c r="S1808" i="1"/>
  <c r="U1808" i="1" s="1"/>
  <c r="S1809" i="1"/>
  <c r="U1809" i="1" s="1"/>
  <c r="S1810" i="1"/>
  <c r="U1810" i="1" s="1"/>
  <c r="S1811" i="1"/>
  <c r="U1811" i="1" s="1"/>
  <c r="S1812" i="1"/>
  <c r="U1812" i="1" s="1"/>
  <c r="S1813" i="1"/>
  <c r="U1813" i="1" s="1"/>
  <c r="S1814" i="1"/>
  <c r="U1814" i="1" s="1"/>
  <c r="S1815" i="1"/>
  <c r="U1815" i="1" s="1"/>
  <c r="S1816" i="1"/>
  <c r="U1816" i="1" s="1"/>
  <c r="S1817" i="1"/>
  <c r="U1817" i="1" s="1"/>
  <c r="S1818" i="1"/>
  <c r="U1818" i="1" s="1"/>
  <c r="S1819" i="1"/>
  <c r="U1819" i="1" s="1"/>
  <c r="S1820" i="1"/>
  <c r="U1820" i="1" s="1"/>
  <c r="S1821" i="1"/>
  <c r="U1821" i="1" s="1"/>
  <c r="S1822" i="1"/>
  <c r="U1822" i="1" s="1"/>
  <c r="S1823" i="1"/>
  <c r="U1823" i="1" s="1"/>
  <c r="S1824" i="1"/>
  <c r="U1824" i="1" s="1"/>
  <c r="S1825" i="1"/>
  <c r="U1825" i="1" s="1"/>
  <c r="S1826" i="1"/>
  <c r="U1826" i="1" s="1"/>
  <c r="S1827" i="1"/>
  <c r="U1827" i="1" s="1"/>
  <c r="S1828" i="1"/>
  <c r="U1828" i="1" s="1"/>
  <c r="S1829" i="1"/>
  <c r="U1829" i="1" s="1"/>
  <c r="S1830" i="1"/>
  <c r="U1830" i="1" s="1"/>
  <c r="S1831" i="1"/>
  <c r="U1831" i="1" s="1"/>
  <c r="S1832" i="1"/>
  <c r="U1832" i="1" s="1"/>
  <c r="S1833" i="1"/>
  <c r="U1833" i="1" s="1"/>
  <c r="S1834" i="1"/>
  <c r="U1834" i="1" s="1"/>
  <c r="S1835" i="1"/>
  <c r="U1835" i="1" s="1"/>
  <c r="S1836" i="1"/>
  <c r="U1836" i="1" s="1"/>
  <c r="S1837" i="1"/>
  <c r="U1837" i="1" s="1"/>
  <c r="S1838" i="1"/>
  <c r="U1838" i="1" s="1"/>
  <c r="S1839" i="1"/>
  <c r="U1839" i="1" s="1"/>
  <c r="S1840" i="1"/>
  <c r="U1840" i="1" s="1"/>
  <c r="S1841" i="1"/>
  <c r="U1841" i="1" s="1"/>
  <c r="S1842" i="1"/>
  <c r="U1842" i="1" s="1"/>
  <c r="S1843" i="1"/>
  <c r="U1843" i="1" s="1"/>
  <c r="S1844" i="1"/>
  <c r="U1844" i="1" s="1"/>
  <c r="S1845" i="1"/>
  <c r="U1845" i="1" s="1"/>
  <c r="S1846" i="1"/>
  <c r="U1846" i="1" s="1"/>
  <c r="S1847" i="1"/>
  <c r="U1847" i="1" s="1"/>
  <c r="S1848" i="1"/>
  <c r="U1848" i="1" s="1"/>
  <c r="S1849" i="1"/>
  <c r="U1849" i="1" s="1"/>
  <c r="S1850" i="1"/>
  <c r="U1850" i="1" s="1"/>
  <c r="S1851" i="1"/>
  <c r="U1851" i="1" s="1"/>
  <c r="S1852" i="1"/>
  <c r="U1852" i="1" s="1"/>
  <c r="S1853" i="1"/>
  <c r="U1853" i="1" s="1"/>
  <c r="S1854" i="1"/>
  <c r="U1854" i="1" s="1"/>
  <c r="S1855" i="1"/>
  <c r="U1855" i="1" s="1"/>
  <c r="S1856" i="1"/>
  <c r="U1856" i="1" s="1"/>
  <c r="S1857" i="1"/>
  <c r="U1857" i="1" s="1"/>
  <c r="S1858" i="1"/>
  <c r="U1858" i="1" s="1"/>
  <c r="S1859" i="1"/>
  <c r="U1859" i="1" s="1"/>
  <c r="S1860" i="1"/>
  <c r="U1860" i="1" s="1"/>
  <c r="S1861" i="1"/>
  <c r="U1861" i="1" s="1"/>
  <c r="S1862" i="1"/>
  <c r="U1862" i="1" s="1"/>
  <c r="S1863" i="1"/>
  <c r="U1863" i="1" s="1"/>
  <c r="S1864" i="1"/>
  <c r="U1864" i="1" s="1"/>
  <c r="S1865" i="1"/>
  <c r="U1865" i="1" s="1"/>
  <c r="S1866" i="1"/>
  <c r="U1866" i="1" s="1"/>
  <c r="S1867" i="1"/>
  <c r="U1867" i="1" s="1"/>
  <c r="S1868" i="1"/>
  <c r="U1868" i="1" s="1"/>
  <c r="S1869" i="1"/>
  <c r="U1869" i="1" s="1"/>
  <c r="S1870" i="1"/>
  <c r="U1870" i="1" s="1"/>
  <c r="S1871" i="1"/>
  <c r="U1871" i="1" s="1"/>
  <c r="S1872" i="1"/>
  <c r="U1872" i="1" s="1"/>
  <c r="S1873" i="1"/>
  <c r="U1873" i="1" s="1"/>
  <c r="S1874" i="1"/>
  <c r="U1874" i="1" s="1"/>
  <c r="S1875" i="1"/>
  <c r="U1875" i="1" s="1"/>
  <c r="S1876" i="1"/>
  <c r="U1876" i="1" s="1"/>
  <c r="S1877" i="1"/>
  <c r="U1877" i="1" s="1"/>
  <c r="S1878" i="1"/>
  <c r="U1878" i="1" s="1"/>
  <c r="S1879" i="1"/>
  <c r="U1879" i="1" s="1"/>
  <c r="S1880" i="1"/>
  <c r="U1880" i="1" s="1"/>
  <c r="S1881" i="1"/>
  <c r="U1881" i="1" s="1"/>
  <c r="S1882" i="1"/>
  <c r="U1882" i="1" s="1"/>
  <c r="S1883" i="1"/>
  <c r="U1883" i="1" s="1"/>
  <c r="S1884" i="1"/>
  <c r="U1884" i="1" s="1"/>
  <c r="S1885" i="1"/>
  <c r="U1885" i="1" s="1"/>
  <c r="S1886" i="1"/>
  <c r="U1886" i="1" s="1"/>
  <c r="S1887" i="1"/>
  <c r="U1887" i="1" s="1"/>
  <c r="S1888" i="1"/>
  <c r="U1888" i="1" s="1"/>
  <c r="S1889" i="1"/>
  <c r="U1889" i="1" s="1"/>
  <c r="S1890" i="1"/>
  <c r="U1890" i="1" s="1"/>
  <c r="S1891" i="1"/>
  <c r="U1891" i="1" s="1"/>
  <c r="S1892" i="1"/>
  <c r="U1892" i="1" s="1"/>
  <c r="S1893" i="1"/>
  <c r="U1893" i="1" s="1"/>
  <c r="S1894" i="1"/>
  <c r="U1894" i="1" s="1"/>
  <c r="S1895" i="1"/>
  <c r="U1895" i="1" s="1"/>
  <c r="S1896" i="1"/>
  <c r="U1896" i="1" s="1"/>
  <c r="S1897" i="1"/>
  <c r="U1897" i="1" s="1"/>
  <c r="S1898" i="1"/>
  <c r="U1898" i="1" s="1"/>
  <c r="S1899" i="1"/>
  <c r="U1899" i="1" s="1"/>
  <c r="S1900" i="1"/>
  <c r="U1900" i="1" s="1"/>
  <c r="S1901" i="1"/>
  <c r="U1901" i="1" s="1"/>
  <c r="S1902" i="1"/>
  <c r="U1902" i="1" s="1"/>
  <c r="S1903" i="1"/>
  <c r="U1903" i="1" s="1"/>
  <c r="S1904" i="1"/>
  <c r="U1904" i="1" s="1"/>
  <c r="S1905" i="1"/>
  <c r="U1905" i="1" s="1"/>
  <c r="S1906" i="1"/>
  <c r="U1906" i="1" s="1"/>
  <c r="S1907" i="1"/>
  <c r="U1907" i="1" s="1"/>
  <c r="S1908" i="1"/>
  <c r="U1908" i="1" s="1"/>
  <c r="S1909" i="1"/>
  <c r="U1909" i="1" s="1"/>
  <c r="S1910" i="1"/>
  <c r="U1910" i="1" s="1"/>
  <c r="S1911" i="1"/>
  <c r="U1911" i="1" s="1"/>
  <c r="S1912" i="1"/>
  <c r="U1912" i="1" s="1"/>
  <c r="S1913" i="1"/>
  <c r="U1913" i="1" s="1"/>
  <c r="S1914" i="1"/>
  <c r="U1914" i="1" s="1"/>
  <c r="S1915" i="1"/>
  <c r="U1915" i="1" s="1"/>
  <c r="S1916" i="1"/>
  <c r="U1916" i="1" s="1"/>
  <c r="S1917" i="1"/>
  <c r="U1917" i="1" s="1"/>
  <c r="S1918" i="1"/>
  <c r="U1918" i="1" s="1"/>
  <c r="S1919" i="1"/>
  <c r="U1919" i="1" s="1"/>
  <c r="S1920" i="1"/>
  <c r="U1920" i="1" s="1"/>
  <c r="S1921" i="1"/>
  <c r="U1921" i="1" s="1"/>
  <c r="S1922" i="1"/>
  <c r="U1922" i="1" s="1"/>
  <c r="S1923" i="1"/>
  <c r="U1923" i="1" s="1"/>
  <c r="S1924" i="1"/>
  <c r="U1924" i="1" s="1"/>
  <c r="S1925" i="1"/>
  <c r="U1925" i="1" s="1"/>
  <c r="S1926" i="1"/>
  <c r="U1926" i="1" s="1"/>
  <c r="S1927" i="1"/>
  <c r="U1927" i="1" s="1"/>
  <c r="S1928" i="1"/>
  <c r="U1928" i="1" s="1"/>
  <c r="S1929" i="1"/>
  <c r="U1929" i="1" s="1"/>
  <c r="S1930" i="1"/>
  <c r="U1930" i="1" s="1"/>
  <c r="S1931" i="1"/>
  <c r="U1931" i="1" s="1"/>
  <c r="S1932" i="1"/>
  <c r="U1932" i="1" s="1"/>
  <c r="S1933" i="1"/>
  <c r="U1933" i="1" s="1"/>
  <c r="S1934" i="1"/>
  <c r="U1934" i="1" s="1"/>
  <c r="S1935" i="1"/>
  <c r="U1935" i="1" s="1"/>
  <c r="S1936" i="1"/>
  <c r="U1936" i="1" s="1"/>
  <c r="S1937" i="1"/>
  <c r="U1937" i="1" s="1"/>
  <c r="S1938" i="1"/>
  <c r="U1938" i="1" s="1"/>
  <c r="S1939" i="1"/>
  <c r="U1939" i="1" s="1"/>
  <c r="S1940" i="1"/>
  <c r="U1940" i="1" s="1"/>
  <c r="S1941" i="1"/>
  <c r="U1941" i="1" s="1"/>
  <c r="S1942" i="1"/>
  <c r="U1942" i="1" s="1"/>
  <c r="S1943" i="1"/>
  <c r="U1943" i="1" s="1"/>
  <c r="S1944" i="1"/>
  <c r="U1944" i="1" s="1"/>
  <c r="S1945" i="1"/>
  <c r="U1945" i="1" s="1"/>
  <c r="S1946" i="1"/>
  <c r="U1946" i="1" s="1"/>
  <c r="S1947" i="1"/>
  <c r="U1947" i="1" s="1"/>
  <c r="S1948" i="1"/>
  <c r="U1948" i="1" s="1"/>
  <c r="S1949" i="1"/>
  <c r="U1949" i="1" s="1"/>
  <c r="S1950" i="1"/>
  <c r="U1950" i="1" s="1"/>
  <c r="S1951" i="1"/>
  <c r="U1951" i="1" s="1"/>
  <c r="S1952" i="1"/>
  <c r="U1952" i="1" s="1"/>
  <c r="S1953" i="1"/>
  <c r="U1953" i="1" s="1"/>
  <c r="S1954" i="1"/>
  <c r="U1954" i="1" s="1"/>
  <c r="S1955" i="1"/>
  <c r="U1955" i="1" s="1"/>
  <c r="S1956" i="1"/>
  <c r="U1956" i="1" s="1"/>
  <c r="S1957" i="1"/>
  <c r="U1957" i="1" s="1"/>
  <c r="S1958" i="1"/>
  <c r="U1958" i="1" s="1"/>
  <c r="S1959" i="1"/>
  <c r="U1959" i="1" s="1"/>
  <c r="S1960" i="1"/>
  <c r="U1960" i="1" s="1"/>
  <c r="S1961" i="1"/>
  <c r="U1961" i="1" s="1"/>
  <c r="S1962" i="1"/>
  <c r="U1962" i="1" s="1"/>
  <c r="S1963" i="1"/>
  <c r="U1963" i="1" s="1"/>
  <c r="S1964" i="1"/>
  <c r="U1964" i="1" s="1"/>
  <c r="S1965" i="1"/>
  <c r="U1965" i="1" s="1"/>
  <c r="S1966" i="1"/>
  <c r="U1966" i="1" s="1"/>
  <c r="S1967" i="1"/>
  <c r="U1967" i="1" s="1"/>
  <c r="K2" i="1"/>
  <c r="M2" i="1" s="1"/>
  <c r="K3" i="1"/>
  <c r="M3" i="1" s="1"/>
  <c r="K4" i="1"/>
  <c r="M4" i="1" s="1"/>
  <c r="K5" i="1"/>
  <c r="M5" i="1" s="1"/>
  <c r="K6" i="1"/>
  <c r="M6" i="1" s="1"/>
  <c r="K7" i="1"/>
  <c r="M7" i="1" s="1"/>
  <c r="K8" i="1"/>
  <c r="M8" i="1" s="1"/>
  <c r="K9" i="1"/>
  <c r="M9" i="1" s="1"/>
  <c r="K10" i="1"/>
  <c r="M10" i="1" s="1"/>
  <c r="K11" i="1"/>
  <c r="M11" i="1" s="1"/>
  <c r="K12" i="1"/>
  <c r="M12" i="1" s="1"/>
  <c r="K13" i="1"/>
  <c r="M13" i="1" s="1"/>
  <c r="K14" i="1"/>
  <c r="M14" i="1" s="1"/>
  <c r="K15" i="1"/>
  <c r="M15" i="1" s="1"/>
  <c r="K16" i="1"/>
  <c r="M16" i="1" s="1"/>
  <c r="K17" i="1"/>
  <c r="M17" i="1" s="1"/>
  <c r="K18" i="1"/>
  <c r="M18" i="1" s="1"/>
  <c r="K19" i="1"/>
  <c r="M19" i="1" s="1"/>
  <c r="K20" i="1"/>
  <c r="M20" i="1" s="1"/>
  <c r="K21" i="1"/>
  <c r="M21" i="1" s="1"/>
  <c r="K22" i="1"/>
  <c r="M22" i="1" s="1"/>
  <c r="K23" i="1"/>
  <c r="M23" i="1" s="1"/>
  <c r="K24" i="1"/>
  <c r="M24" i="1" s="1"/>
  <c r="K25" i="1"/>
  <c r="M25" i="1" s="1"/>
  <c r="K26" i="1"/>
  <c r="M26" i="1" s="1"/>
  <c r="K27" i="1"/>
  <c r="M27" i="1" s="1"/>
  <c r="K28" i="1"/>
  <c r="M28" i="1" s="1"/>
  <c r="K29" i="1"/>
  <c r="M29" i="1" s="1"/>
  <c r="K30" i="1"/>
  <c r="M30" i="1" s="1"/>
  <c r="K31" i="1"/>
  <c r="M31" i="1" s="1"/>
  <c r="K32" i="1"/>
  <c r="M32" i="1" s="1"/>
  <c r="K33" i="1"/>
  <c r="M33" i="1" s="1"/>
  <c r="K34" i="1"/>
  <c r="M34" i="1" s="1"/>
  <c r="K35" i="1"/>
  <c r="M35" i="1" s="1"/>
  <c r="K36" i="1"/>
  <c r="M36" i="1" s="1"/>
  <c r="K37" i="1"/>
  <c r="M37" i="1" s="1"/>
  <c r="K38" i="1"/>
  <c r="M38" i="1" s="1"/>
  <c r="K39" i="1"/>
  <c r="M39" i="1" s="1"/>
  <c r="K40" i="1"/>
  <c r="M40" i="1" s="1"/>
  <c r="K41" i="1"/>
  <c r="M41" i="1" s="1"/>
  <c r="K42" i="1"/>
  <c r="M42" i="1" s="1"/>
  <c r="K43" i="1"/>
  <c r="M43" i="1" s="1"/>
  <c r="K44" i="1"/>
  <c r="M44" i="1" s="1"/>
  <c r="K45" i="1"/>
  <c r="M45" i="1" s="1"/>
  <c r="K46" i="1"/>
  <c r="M46" i="1" s="1"/>
  <c r="K47" i="1"/>
  <c r="M47" i="1" s="1"/>
  <c r="K48" i="1"/>
  <c r="M48" i="1" s="1"/>
  <c r="K49" i="1"/>
  <c r="M49" i="1" s="1"/>
  <c r="K50" i="1"/>
  <c r="M50" i="1" s="1"/>
  <c r="K51" i="1"/>
  <c r="M51" i="1" s="1"/>
  <c r="K52" i="1"/>
  <c r="M52" i="1" s="1"/>
  <c r="K53" i="1"/>
  <c r="M53" i="1" s="1"/>
  <c r="K54" i="1"/>
  <c r="M54" i="1" s="1"/>
  <c r="K55" i="1"/>
  <c r="M55" i="1" s="1"/>
  <c r="K56" i="1"/>
  <c r="M56" i="1" s="1"/>
  <c r="K57" i="1"/>
  <c r="M57" i="1" s="1"/>
  <c r="K58" i="1"/>
  <c r="M58" i="1" s="1"/>
  <c r="K59" i="1"/>
  <c r="M59" i="1" s="1"/>
  <c r="K60" i="1"/>
  <c r="M60" i="1" s="1"/>
  <c r="K61" i="1"/>
  <c r="M61" i="1" s="1"/>
  <c r="K62" i="1"/>
  <c r="M62" i="1" s="1"/>
  <c r="K63" i="1"/>
  <c r="M63" i="1" s="1"/>
  <c r="K64" i="1"/>
  <c r="M64" i="1" s="1"/>
  <c r="K65" i="1"/>
  <c r="M65" i="1" s="1"/>
  <c r="K66" i="1"/>
  <c r="M66" i="1" s="1"/>
  <c r="K67" i="1"/>
  <c r="M67" i="1" s="1"/>
  <c r="K68" i="1"/>
  <c r="M68" i="1" s="1"/>
  <c r="K69" i="1"/>
  <c r="M69" i="1" s="1"/>
  <c r="K70" i="1"/>
  <c r="M70" i="1" s="1"/>
  <c r="K71" i="1"/>
  <c r="M71" i="1" s="1"/>
  <c r="K72" i="1"/>
  <c r="M72" i="1" s="1"/>
  <c r="K73" i="1"/>
  <c r="M73" i="1" s="1"/>
  <c r="K74" i="1"/>
  <c r="M74" i="1" s="1"/>
  <c r="K75" i="1"/>
  <c r="M75" i="1" s="1"/>
  <c r="K76" i="1"/>
  <c r="M76" i="1" s="1"/>
  <c r="K77" i="1"/>
  <c r="M77" i="1" s="1"/>
  <c r="K78" i="1"/>
  <c r="M78" i="1" s="1"/>
  <c r="K79" i="1"/>
  <c r="M79" i="1" s="1"/>
  <c r="K80" i="1"/>
  <c r="M80" i="1" s="1"/>
  <c r="K81" i="1"/>
  <c r="M81" i="1" s="1"/>
  <c r="K82" i="1"/>
  <c r="M82" i="1" s="1"/>
  <c r="K83" i="1"/>
  <c r="M83" i="1" s="1"/>
  <c r="K84" i="1"/>
  <c r="M84" i="1" s="1"/>
  <c r="K85" i="1"/>
  <c r="M85" i="1" s="1"/>
  <c r="K86" i="1"/>
  <c r="M86" i="1" s="1"/>
  <c r="K87" i="1"/>
  <c r="M87" i="1" s="1"/>
  <c r="K88" i="1"/>
  <c r="M88" i="1" s="1"/>
  <c r="K89" i="1"/>
  <c r="M89" i="1" s="1"/>
  <c r="K90" i="1"/>
  <c r="M90" i="1" s="1"/>
  <c r="K91" i="1"/>
  <c r="M91" i="1" s="1"/>
  <c r="K92" i="1"/>
  <c r="M92" i="1" s="1"/>
  <c r="K93" i="1"/>
  <c r="M93" i="1" s="1"/>
  <c r="K94" i="1"/>
  <c r="M94" i="1" s="1"/>
  <c r="K95" i="1"/>
  <c r="M95" i="1" s="1"/>
  <c r="K96" i="1"/>
  <c r="M96" i="1" s="1"/>
  <c r="K97" i="1"/>
  <c r="M97" i="1" s="1"/>
  <c r="K98" i="1"/>
  <c r="M98" i="1" s="1"/>
  <c r="K99" i="1"/>
  <c r="M99" i="1" s="1"/>
  <c r="K100" i="1"/>
  <c r="M100" i="1" s="1"/>
  <c r="K101" i="1"/>
  <c r="M101" i="1" s="1"/>
  <c r="K102" i="1"/>
  <c r="M102" i="1" s="1"/>
  <c r="K103" i="1"/>
  <c r="M103" i="1" s="1"/>
  <c r="K104" i="1"/>
  <c r="M104" i="1" s="1"/>
  <c r="K105" i="1"/>
  <c r="M105" i="1" s="1"/>
  <c r="K106" i="1"/>
  <c r="M106" i="1" s="1"/>
  <c r="K107" i="1"/>
  <c r="M107" i="1" s="1"/>
  <c r="K108" i="1"/>
  <c r="M108" i="1" s="1"/>
  <c r="K109" i="1"/>
  <c r="M109" i="1" s="1"/>
  <c r="K110" i="1"/>
  <c r="M110" i="1" s="1"/>
  <c r="K111" i="1"/>
  <c r="M111" i="1" s="1"/>
  <c r="K112" i="1"/>
  <c r="M112" i="1" s="1"/>
  <c r="K113" i="1"/>
  <c r="M113" i="1" s="1"/>
  <c r="K114" i="1"/>
  <c r="M114" i="1" s="1"/>
  <c r="K115" i="1"/>
  <c r="M115" i="1" s="1"/>
  <c r="K116" i="1"/>
  <c r="M116" i="1" s="1"/>
  <c r="K117" i="1"/>
  <c r="M117" i="1" s="1"/>
  <c r="K118" i="1"/>
  <c r="M118" i="1" s="1"/>
  <c r="K119" i="1"/>
  <c r="M119" i="1" s="1"/>
  <c r="K120" i="1"/>
  <c r="M120" i="1" s="1"/>
  <c r="K121" i="1"/>
  <c r="M121" i="1" s="1"/>
  <c r="K122" i="1"/>
  <c r="M122" i="1" s="1"/>
  <c r="K123" i="1"/>
  <c r="M123" i="1" s="1"/>
  <c r="K124" i="1"/>
  <c r="M124" i="1" s="1"/>
  <c r="K125" i="1"/>
  <c r="M125" i="1" s="1"/>
  <c r="K126" i="1"/>
  <c r="M126" i="1" s="1"/>
  <c r="K127" i="1"/>
  <c r="M127" i="1" s="1"/>
  <c r="K128" i="1"/>
  <c r="M128" i="1" s="1"/>
  <c r="K129" i="1"/>
  <c r="M129" i="1" s="1"/>
  <c r="K130" i="1"/>
  <c r="M130" i="1" s="1"/>
  <c r="K131" i="1"/>
  <c r="M131" i="1" s="1"/>
  <c r="K132" i="1"/>
  <c r="M132" i="1" s="1"/>
  <c r="K133" i="1"/>
  <c r="M133" i="1" s="1"/>
  <c r="K134" i="1"/>
  <c r="M134" i="1" s="1"/>
  <c r="K135" i="1"/>
  <c r="M135" i="1" s="1"/>
  <c r="K136" i="1"/>
  <c r="M136" i="1" s="1"/>
  <c r="K137" i="1"/>
  <c r="M137" i="1" s="1"/>
  <c r="K138" i="1"/>
  <c r="M138" i="1" s="1"/>
  <c r="K139" i="1"/>
  <c r="M139" i="1" s="1"/>
  <c r="K140" i="1"/>
  <c r="M140" i="1" s="1"/>
  <c r="K141" i="1"/>
  <c r="M141" i="1" s="1"/>
  <c r="K142" i="1"/>
  <c r="M142" i="1" s="1"/>
  <c r="K143" i="1"/>
  <c r="M143" i="1" s="1"/>
  <c r="K144" i="1"/>
  <c r="M144" i="1" s="1"/>
  <c r="K145" i="1"/>
  <c r="M145" i="1" s="1"/>
  <c r="K146" i="1"/>
  <c r="M146" i="1" s="1"/>
  <c r="K147" i="1"/>
  <c r="M147" i="1" s="1"/>
  <c r="K148" i="1"/>
  <c r="M148" i="1" s="1"/>
  <c r="K149" i="1"/>
  <c r="M149" i="1" s="1"/>
  <c r="K150" i="1"/>
  <c r="M150" i="1" s="1"/>
  <c r="K151" i="1"/>
  <c r="M151" i="1" s="1"/>
  <c r="K152" i="1"/>
  <c r="M152" i="1" s="1"/>
  <c r="K153" i="1"/>
  <c r="M153" i="1" s="1"/>
  <c r="K154" i="1"/>
  <c r="M154" i="1" s="1"/>
  <c r="K155" i="1"/>
  <c r="M155" i="1" s="1"/>
  <c r="K156" i="1"/>
  <c r="M156" i="1" s="1"/>
  <c r="K157" i="1"/>
  <c r="M157" i="1" s="1"/>
  <c r="K158" i="1"/>
  <c r="M158" i="1" s="1"/>
  <c r="K159" i="1"/>
  <c r="M159" i="1" s="1"/>
  <c r="K160" i="1"/>
  <c r="M160" i="1" s="1"/>
  <c r="K161" i="1"/>
  <c r="M161" i="1" s="1"/>
  <c r="K162" i="1"/>
  <c r="M162" i="1" s="1"/>
  <c r="K163" i="1"/>
  <c r="M163" i="1" s="1"/>
  <c r="K164" i="1"/>
  <c r="M164" i="1" s="1"/>
  <c r="K165" i="1"/>
  <c r="M165" i="1" s="1"/>
  <c r="K166" i="1"/>
  <c r="M166" i="1" s="1"/>
  <c r="K167" i="1"/>
  <c r="M167" i="1" s="1"/>
  <c r="K168" i="1"/>
  <c r="M168" i="1" s="1"/>
  <c r="K169" i="1"/>
  <c r="M169" i="1" s="1"/>
  <c r="K170" i="1"/>
  <c r="M170" i="1" s="1"/>
  <c r="K171" i="1"/>
  <c r="M171" i="1" s="1"/>
  <c r="K172" i="1"/>
  <c r="M172" i="1" s="1"/>
  <c r="K173" i="1"/>
  <c r="M173" i="1" s="1"/>
  <c r="K174" i="1"/>
  <c r="M174" i="1" s="1"/>
  <c r="K175" i="1"/>
  <c r="M175" i="1" s="1"/>
  <c r="K176" i="1"/>
  <c r="M176" i="1" s="1"/>
  <c r="K177" i="1"/>
  <c r="M177" i="1" s="1"/>
  <c r="K178" i="1"/>
  <c r="M178" i="1" s="1"/>
  <c r="K179" i="1"/>
  <c r="M179" i="1" s="1"/>
  <c r="K180" i="1"/>
  <c r="M180" i="1" s="1"/>
  <c r="K181" i="1"/>
  <c r="M181" i="1" s="1"/>
  <c r="K182" i="1"/>
  <c r="M182" i="1" s="1"/>
  <c r="K183" i="1"/>
  <c r="M183" i="1" s="1"/>
  <c r="K184" i="1"/>
  <c r="M184" i="1" s="1"/>
  <c r="K185" i="1"/>
  <c r="M185" i="1" s="1"/>
  <c r="K186" i="1"/>
  <c r="M186" i="1" s="1"/>
  <c r="K187" i="1"/>
  <c r="M187" i="1" s="1"/>
  <c r="K188" i="1"/>
  <c r="M188" i="1" s="1"/>
  <c r="K189" i="1"/>
  <c r="M189" i="1" s="1"/>
  <c r="K190" i="1"/>
  <c r="M190" i="1" s="1"/>
  <c r="K191" i="1"/>
  <c r="M191" i="1" s="1"/>
  <c r="K192" i="1"/>
  <c r="M192" i="1" s="1"/>
  <c r="K193" i="1"/>
  <c r="M193" i="1" s="1"/>
  <c r="K194" i="1"/>
  <c r="M194" i="1" s="1"/>
  <c r="K195" i="1"/>
  <c r="M195" i="1" s="1"/>
  <c r="K196" i="1"/>
  <c r="M196" i="1" s="1"/>
  <c r="K197" i="1"/>
  <c r="M197" i="1" s="1"/>
  <c r="K198" i="1"/>
  <c r="M198" i="1" s="1"/>
  <c r="K199" i="1"/>
  <c r="M199" i="1" s="1"/>
  <c r="K200" i="1"/>
  <c r="M200" i="1" s="1"/>
  <c r="K201" i="1"/>
  <c r="M201" i="1" s="1"/>
  <c r="K202" i="1"/>
  <c r="M202" i="1" s="1"/>
  <c r="K203" i="1"/>
  <c r="M203" i="1" s="1"/>
  <c r="K204" i="1"/>
  <c r="M204" i="1" s="1"/>
  <c r="K205" i="1"/>
  <c r="M205" i="1" s="1"/>
  <c r="K206" i="1"/>
  <c r="M206" i="1" s="1"/>
  <c r="K207" i="1"/>
  <c r="M207" i="1" s="1"/>
  <c r="K208" i="1"/>
  <c r="M208" i="1" s="1"/>
  <c r="K209" i="1"/>
  <c r="M209" i="1" s="1"/>
  <c r="K210" i="1"/>
  <c r="M210" i="1" s="1"/>
  <c r="K211" i="1"/>
  <c r="M211" i="1" s="1"/>
  <c r="K212" i="1"/>
  <c r="M212" i="1" s="1"/>
  <c r="K213" i="1"/>
  <c r="M213" i="1" s="1"/>
  <c r="K214" i="1"/>
  <c r="M214" i="1" s="1"/>
  <c r="K215" i="1"/>
  <c r="M215" i="1" s="1"/>
  <c r="K216" i="1"/>
  <c r="M216" i="1" s="1"/>
  <c r="K217" i="1"/>
  <c r="M217" i="1" s="1"/>
  <c r="K218" i="1"/>
  <c r="M218" i="1" s="1"/>
  <c r="K219" i="1"/>
  <c r="M219" i="1" s="1"/>
  <c r="K220" i="1"/>
  <c r="M220" i="1" s="1"/>
  <c r="K221" i="1"/>
  <c r="M221" i="1" s="1"/>
  <c r="K222" i="1"/>
  <c r="M222" i="1" s="1"/>
  <c r="K223" i="1"/>
  <c r="M223" i="1" s="1"/>
  <c r="K224" i="1"/>
  <c r="M224" i="1" s="1"/>
  <c r="K225" i="1"/>
  <c r="M225" i="1" s="1"/>
  <c r="K226" i="1"/>
  <c r="M226" i="1" s="1"/>
  <c r="K227" i="1"/>
  <c r="M227" i="1" s="1"/>
  <c r="K228" i="1"/>
  <c r="M228" i="1" s="1"/>
  <c r="K229" i="1"/>
  <c r="M229" i="1" s="1"/>
  <c r="K230" i="1"/>
  <c r="M230" i="1" s="1"/>
  <c r="K231" i="1"/>
  <c r="M231" i="1" s="1"/>
  <c r="K232" i="1"/>
  <c r="M232" i="1" s="1"/>
  <c r="K233" i="1"/>
  <c r="M233" i="1" s="1"/>
  <c r="K234" i="1"/>
  <c r="M234" i="1" s="1"/>
  <c r="K235" i="1"/>
  <c r="M235" i="1" s="1"/>
  <c r="K236" i="1"/>
  <c r="M236" i="1" s="1"/>
  <c r="K237" i="1"/>
  <c r="M237" i="1" s="1"/>
  <c r="K238" i="1"/>
  <c r="M238" i="1" s="1"/>
  <c r="K239" i="1"/>
  <c r="M239" i="1" s="1"/>
  <c r="K240" i="1"/>
  <c r="M240" i="1" s="1"/>
  <c r="K241" i="1"/>
  <c r="M241" i="1" s="1"/>
  <c r="K242" i="1"/>
  <c r="M242" i="1" s="1"/>
  <c r="K243" i="1"/>
  <c r="M243" i="1" s="1"/>
  <c r="K244" i="1"/>
  <c r="M244" i="1" s="1"/>
  <c r="K245" i="1"/>
  <c r="M245" i="1" s="1"/>
  <c r="K246" i="1"/>
  <c r="M246" i="1" s="1"/>
  <c r="K247" i="1"/>
  <c r="M247" i="1" s="1"/>
  <c r="K248" i="1"/>
  <c r="M248" i="1" s="1"/>
  <c r="K249" i="1"/>
  <c r="M249" i="1" s="1"/>
  <c r="K250" i="1"/>
  <c r="M250" i="1" s="1"/>
  <c r="K251" i="1"/>
  <c r="M251" i="1" s="1"/>
  <c r="K252" i="1"/>
  <c r="M252" i="1" s="1"/>
  <c r="K253" i="1"/>
  <c r="M253" i="1" s="1"/>
  <c r="K254" i="1"/>
  <c r="M254" i="1" s="1"/>
  <c r="K255" i="1"/>
  <c r="M255" i="1" s="1"/>
  <c r="K256" i="1"/>
  <c r="M256" i="1" s="1"/>
  <c r="K257" i="1"/>
  <c r="M257" i="1" s="1"/>
  <c r="K258" i="1"/>
  <c r="M258" i="1" s="1"/>
  <c r="K259" i="1"/>
  <c r="M259" i="1" s="1"/>
  <c r="K260" i="1"/>
  <c r="M260" i="1" s="1"/>
  <c r="K261" i="1"/>
  <c r="M261" i="1" s="1"/>
  <c r="K262" i="1"/>
  <c r="M262" i="1" s="1"/>
  <c r="K263" i="1"/>
  <c r="M263" i="1" s="1"/>
  <c r="K264" i="1"/>
  <c r="M264" i="1" s="1"/>
  <c r="K265" i="1"/>
  <c r="M265" i="1" s="1"/>
  <c r="K266" i="1"/>
  <c r="M266" i="1" s="1"/>
  <c r="K267" i="1"/>
  <c r="M267" i="1" s="1"/>
  <c r="K268" i="1"/>
  <c r="M268" i="1" s="1"/>
  <c r="K269" i="1"/>
  <c r="M269" i="1" s="1"/>
  <c r="K270" i="1"/>
  <c r="M270" i="1" s="1"/>
  <c r="K271" i="1"/>
  <c r="M271" i="1" s="1"/>
  <c r="K272" i="1"/>
  <c r="M272" i="1" s="1"/>
  <c r="K273" i="1"/>
  <c r="M273" i="1" s="1"/>
  <c r="K274" i="1"/>
  <c r="M274" i="1" s="1"/>
  <c r="K275" i="1"/>
  <c r="M275" i="1" s="1"/>
  <c r="K276" i="1"/>
  <c r="M276" i="1" s="1"/>
  <c r="K277" i="1"/>
  <c r="M277" i="1" s="1"/>
  <c r="K278" i="1"/>
  <c r="M278" i="1" s="1"/>
  <c r="K279" i="1"/>
  <c r="M279" i="1" s="1"/>
  <c r="K280" i="1"/>
  <c r="M280" i="1" s="1"/>
  <c r="K281" i="1"/>
  <c r="M281" i="1" s="1"/>
  <c r="K282" i="1"/>
  <c r="M282" i="1" s="1"/>
  <c r="K283" i="1"/>
  <c r="M283" i="1" s="1"/>
  <c r="K284" i="1"/>
  <c r="M284" i="1" s="1"/>
  <c r="K285" i="1"/>
  <c r="M285" i="1" s="1"/>
  <c r="K286" i="1"/>
  <c r="M286" i="1" s="1"/>
  <c r="K287" i="1"/>
  <c r="M287" i="1" s="1"/>
  <c r="K288" i="1"/>
  <c r="M288" i="1" s="1"/>
  <c r="K289" i="1"/>
  <c r="M289" i="1" s="1"/>
  <c r="K290" i="1"/>
  <c r="M290" i="1" s="1"/>
  <c r="K291" i="1"/>
  <c r="M291" i="1" s="1"/>
  <c r="K292" i="1"/>
  <c r="M292" i="1" s="1"/>
  <c r="K293" i="1"/>
  <c r="M293" i="1" s="1"/>
  <c r="K294" i="1"/>
  <c r="M294" i="1" s="1"/>
  <c r="K295" i="1"/>
  <c r="M295" i="1" s="1"/>
  <c r="K296" i="1"/>
  <c r="M296" i="1" s="1"/>
  <c r="K297" i="1"/>
  <c r="M297" i="1" s="1"/>
  <c r="K298" i="1"/>
  <c r="M298" i="1" s="1"/>
  <c r="K299" i="1"/>
  <c r="M299" i="1" s="1"/>
  <c r="K300" i="1"/>
  <c r="M300" i="1" s="1"/>
  <c r="K301" i="1"/>
  <c r="M301" i="1" s="1"/>
  <c r="K302" i="1"/>
  <c r="M302" i="1" s="1"/>
  <c r="K303" i="1"/>
  <c r="M303" i="1" s="1"/>
  <c r="K304" i="1"/>
  <c r="M304" i="1" s="1"/>
  <c r="K305" i="1"/>
  <c r="M305" i="1" s="1"/>
  <c r="K306" i="1"/>
  <c r="M306" i="1" s="1"/>
  <c r="K307" i="1"/>
  <c r="M307" i="1" s="1"/>
  <c r="K308" i="1"/>
  <c r="M308" i="1" s="1"/>
  <c r="K309" i="1"/>
  <c r="M309" i="1" s="1"/>
  <c r="K310" i="1"/>
  <c r="M310" i="1" s="1"/>
  <c r="K311" i="1"/>
  <c r="M311" i="1" s="1"/>
  <c r="K312" i="1"/>
  <c r="M312" i="1" s="1"/>
  <c r="K313" i="1"/>
  <c r="M313" i="1" s="1"/>
  <c r="K314" i="1"/>
  <c r="M314" i="1" s="1"/>
  <c r="K315" i="1"/>
  <c r="M315" i="1" s="1"/>
  <c r="K316" i="1"/>
  <c r="M316" i="1" s="1"/>
  <c r="K317" i="1"/>
  <c r="M317" i="1" s="1"/>
  <c r="K318" i="1"/>
  <c r="M318" i="1" s="1"/>
  <c r="K319" i="1"/>
  <c r="M319" i="1" s="1"/>
  <c r="K320" i="1"/>
  <c r="M320" i="1" s="1"/>
  <c r="K321" i="1"/>
  <c r="M321" i="1" s="1"/>
  <c r="K322" i="1"/>
  <c r="M322" i="1" s="1"/>
  <c r="K323" i="1"/>
  <c r="M323" i="1" s="1"/>
  <c r="K324" i="1"/>
  <c r="M324" i="1" s="1"/>
  <c r="K325" i="1"/>
  <c r="M325" i="1" s="1"/>
  <c r="K326" i="1"/>
  <c r="M326" i="1" s="1"/>
  <c r="K327" i="1"/>
  <c r="M327" i="1" s="1"/>
  <c r="K328" i="1"/>
  <c r="M328" i="1" s="1"/>
  <c r="K329" i="1"/>
  <c r="M329" i="1" s="1"/>
  <c r="K330" i="1"/>
  <c r="M330" i="1" s="1"/>
  <c r="K331" i="1"/>
  <c r="M331" i="1" s="1"/>
  <c r="K332" i="1"/>
  <c r="M332" i="1" s="1"/>
  <c r="K333" i="1"/>
  <c r="M333" i="1" s="1"/>
  <c r="K334" i="1"/>
  <c r="M334" i="1" s="1"/>
  <c r="K335" i="1"/>
  <c r="M335" i="1" s="1"/>
  <c r="K336" i="1"/>
  <c r="M336" i="1" s="1"/>
  <c r="K337" i="1"/>
  <c r="M337" i="1" s="1"/>
  <c r="K338" i="1"/>
  <c r="M338" i="1" s="1"/>
  <c r="K339" i="1"/>
  <c r="M339" i="1" s="1"/>
  <c r="K340" i="1"/>
  <c r="M340" i="1" s="1"/>
  <c r="K341" i="1"/>
  <c r="M341" i="1" s="1"/>
  <c r="K342" i="1"/>
  <c r="M342" i="1" s="1"/>
  <c r="K343" i="1"/>
  <c r="M343" i="1" s="1"/>
  <c r="K344" i="1"/>
  <c r="M344" i="1" s="1"/>
  <c r="K345" i="1"/>
  <c r="M345" i="1" s="1"/>
  <c r="K346" i="1"/>
  <c r="M346" i="1" s="1"/>
  <c r="K347" i="1"/>
  <c r="M347" i="1" s="1"/>
  <c r="K348" i="1"/>
  <c r="M348" i="1" s="1"/>
  <c r="K349" i="1"/>
  <c r="M349" i="1" s="1"/>
  <c r="K350" i="1"/>
  <c r="M350" i="1" s="1"/>
  <c r="K351" i="1"/>
  <c r="M351" i="1" s="1"/>
  <c r="K352" i="1"/>
  <c r="M352" i="1" s="1"/>
  <c r="K353" i="1"/>
  <c r="M353" i="1" s="1"/>
  <c r="K354" i="1"/>
  <c r="M354" i="1" s="1"/>
  <c r="K355" i="1"/>
  <c r="M355" i="1" s="1"/>
  <c r="K356" i="1"/>
  <c r="M356" i="1" s="1"/>
  <c r="K357" i="1"/>
  <c r="M357" i="1" s="1"/>
  <c r="K358" i="1"/>
  <c r="M358" i="1" s="1"/>
  <c r="K359" i="1"/>
  <c r="M359" i="1" s="1"/>
  <c r="K360" i="1"/>
  <c r="M360" i="1" s="1"/>
  <c r="K361" i="1"/>
  <c r="M361" i="1" s="1"/>
  <c r="K362" i="1"/>
  <c r="M362" i="1" s="1"/>
  <c r="K363" i="1"/>
  <c r="M363" i="1" s="1"/>
  <c r="K364" i="1"/>
  <c r="M364" i="1" s="1"/>
  <c r="K365" i="1"/>
  <c r="M365" i="1" s="1"/>
  <c r="K366" i="1"/>
  <c r="M366" i="1" s="1"/>
  <c r="K367" i="1"/>
  <c r="M367" i="1" s="1"/>
  <c r="K368" i="1"/>
  <c r="M368" i="1" s="1"/>
  <c r="K369" i="1"/>
  <c r="M369" i="1" s="1"/>
  <c r="K370" i="1"/>
  <c r="M370" i="1" s="1"/>
  <c r="K371" i="1"/>
  <c r="M371" i="1" s="1"/>
  <c r="K372" i="1"/>
  <c r="M372" i="1" s="1"/>
  <c r="K373" i="1"/>
  <c r="M373" i="1" s="1"/>
  <c r="K374" i="1"/>
  <c r="M374" i="1" s="1"/>
  <c r="K375" i="1"/>
  <c r="M375" i="1" s="1"/>
  <c r="K376" i="1"/>
  <c r="M376" i="1" s="1"/>
  <c r="K377" i="1"/>
  <c r="M377" i="1" s="1"/>
  <c r="K378" i="1"/>
  <c r="M378" i="1" s="1"/>
  <c r="K379" i="1"/>
  <c r="M379" i="1" s="1"/>
  <c r="K380" i="1"/>
  <c r="M380" i="1" s="1"/>
  <c r="K381" i="1"/>
  <c r="M381" i="1" s="1"/>
  <c r="K382" i="1"/>
  <c r="M382" i="1" s="1"/>
  <c r="K383" i="1"/>
  <c r="M383" i="1" s="1"/>
  <c r="K384" i="1"/>
  <c r="M384" i="1" s="1"/>
  <c r="K385" i="1"/>
  <c r="M385" i="1" s="1"/>
  <c r="K386" i="1"/>
  <c r="M386" i="1" s="1"/>
  <c r="K387" i="1"/>
  <c r="M387" i="1" s="1"/>
  <c r="K388" i="1"/>
  <c r="M388" i="1" s="1"/>
  <c r="K389" i="1"/>
  <c r="M389" i="1" s="1"/>
  <c r="K390" i="1"/>
  <c r="M390" i="1" s="1"/>
  <c r="K391" i="1"/>
  <c r="M391" i="1" s="1"/>
  <c r="K392" i="1"/>
  <c r="M392" i="1" s="1"/>
  <c r="K393" i="1"/>
  <c r="M393" i="1" s="1"/>
  <c r="K394" i="1"/>
  <c r="M394" i="1" s="1"/>
  <c r="K395" i="1"/>
  <c r="M395" i="1" s="1"/>
  <c r="K396" i="1"/>
  <c r="M396" i="1" s="1"/>
  <c r="K397" i="1"/>
  <c r="M397" i="1" s="1"/>
  <c r="K398" i="1"/>
  <c r="M398" i="1" s="1"/>
  <c r="K399" i="1"/>
  <c r="M399" i="1" s="1"/>
  <c r="K400" i="1"/>
  <c r="M400" i="1" s="1"/>
  <c r="K401" i="1"/>
  <c r="M401" i="1" s="1"/>
  <c r="K402" i="1"/>
  <c r="M402" i="1" s="1"/>
  <c r="K403" i="1"/>
  <c r="M403" i="1" s="1"/>
  <c r="K404" i="1"/>
  <c r="M404" i="1" s="1"/>
  <c r="K405" i="1"/>
  <c r="M405" i="1" s="1"/>
  <c r="K406" i="1"/>
  <c r="M406" i="1" s="1"/>
  <c r="K407" i="1"/>
  <c r="M407" i="1" s="1"/>
  <c r="K408" i="1"/>
  <c r="M408" i="1" s="1"/>
  <c r="K409" i="1"/>
  <c r="M409" i="1" s="1"/>
  <c r="K410" i="1"/>
  <c r="M410" i="1" s="1"/>
  <c r="K411" i="1"/>
  <c r="M411" i="1" s="1"/>
  <c r="K412" i="1"/>
  <c r="M412" i="1" s="1"/>
  <c r="K413" i="1"/>
  <c r="M413" i="1" s="1"/>
  <c r="K414" i="1"/>
  <c r="M414" i="1" s="1"/>
  <c r="K415" i="1"/>
  <c r="M415" i="1" s="1"/>
  <c r="K416" i="1"/>
  <c r="M416" i="1" s="1"/>
  <c r="K417" i="1"/>
  <c r="M417" i="1" s="1"/>
  <c r="K418" i="1"/>
  <c r="M418" i="1" s="1"/>
  <c r="K419" i="1"/>
  <c r="M419" i="1" s="1"/>
  <c r="K420" i="1"/>
  <c r="M420" i="1" s="1"/>
  <c r="K421" i="1"/>
  <c r="M421" i="1" s="1"/>
  <c r="K422" i="1"/>
  <c r="M422" i="1" s="1"/>
  <c r="K423" i="1"/>
  <c r="M423" i="1" s="1"/>
  <c r="K424" i="1"/>
  <c r="M424" i="1" s="1"/>
  <c r="K425" i="1"/>
  <c r="M425" i="1" s="1"/>
  <c r="K426" i="1"/>
  <c r="M426" i="1" s="1"/>
  <c r="K427" i="1"/>
  <c r="M427" i="1" s="1"/>
  <c r="K428" i="1"/>
  <c r="M428" i="1" s="1"/>
  <c r="K429" i="1"/>
  <c r="M429" i="1" s="1"/>
  <c r="K430" i="1"/>
  <c r="M430" i="1" s="1"/>
  <c r="K431" i="1"/>
  <c r="M431" i="1" s="1"/>
  <c r="K432" i="1"/>
  <c r="M432" i="1" s="1"/>
  <c r="K433" i="1"/>
  <c r="M433" i="1" s="1"/>
  <c r="K434" i="1"/>
  <c r="M434" i="1" s="1"/>
  <c r="K435" i="1"/>
  <c r="M435" i="1" s="1"/>
  <c r="K436" i="1"/>
  <c r="M436" i="1" s="1"/>
  <c r="K437" i="1"/>
  <c r="M437" i="1" s="1"/>
  <c r="K438" i="1"/>
  <c r="M438" i="1" s="1"/>
  <c r="K439" i="1"/>
  <c r="M439" i="1" s="1"/>
  <c r="K440" i="1"/>
  <c r="M440" i="1" s="1"/>
  <c r="K441" i="1"/>
  <c r="M441" i="1" s="1"/>
  <c r="K442" i="1"/>
  <c r="M442" i="1" s="1"/>
  <c r="K443" i="1"/>
  <c r="M443" i="1" s="1"/>
  <c r="K444" i="1"/>
  <c r="M444" i="1" s="1"/>
  <c r="K445" i="1"/>
  <c r="M445" i="1" s="1"/>
  <c r="K446" i="1"/>
  <c r="M446" i="1" s="1"/>
  <c r="K447" i="1"/>
  <c r="M447" i="1" s="1"/>
  <c r="K448" i="1"/>
  <c r="M448" i="1" s="1"/>
  <c r="K449" i="1"/>
  <c r="M449" i="1" s="1"/>
  <c r="K450" i="1"/>
  <c r="M450" i="1" s="1"/>
  <c r="K451" i="1"/>
  <c r="M451" i="1" s="1"/>
  <c r="K452" i="1"/>
  <c r="M452" i="1" s="1"/>
  <c r="K453" i="1"/>
  <c r="M453" i="1" s="1"/>
  <c r="K454" i="1"/>
  <c r="M454" i="1" s="1"/>
  <c r="K455" i="1"/>
  <c r="M455" i="1" s="1"/>
  <c r="K456" i="1"/>
  <c r="M456" i="1" s="1"/>
  <c r="K457" i="1"/>
  <c r="M457" i="1" s="1"/>
  <c r="K458" i="1"/>
  <c r="M458" i="1" s="1"/>
  <c r="K459" i="1"/>
  <c r="M459" i="1" s="1"/>
  <c r="K460" i="1"/>
  <c r="M460" i="1" s="1"/>
  <c r="K461" i="1"/>
  <c r="M461" i="1" s="1"/>
  <c r="K462" i="1"/>
  <c r="M462" i="1" s="1"/>
  <c r="K463" i="1"/>
  <c r="M463" i="1" s="1"/>
  <c r="K464" i="1"/>
  <c r="M464" i="1" s="1"/>
  <c r="K465" i="1"/>
  <c r="M465" i="1" s="1"/>
  <c r="K466" i="1"/>
  <c r="M466" i="1" s="1"/>
  <c r="K467" i="1"/>
  <c r="M467" i="1" s="1"/>
  <c r="K468" i="1"/>
  <c r="M468" i="1" s="1"/>
  <c r="K469" i="1"/>
  <c r="M469" i="1" s="1"/>
  <c r="K470" i="1"/>
  <c r="M470" i="1" s="1"/>
  <c r="K471" i="1"/>
  <c r="M471" i="1" s="1"/>
  <c r="K472" i="1"/>
  <c r="M472" i="1" s="1"/>
  <c r="K473" i="1"/>
  <c r="M473" i="1" s="1"/>
  <c r="K474" i="1"/>
  <c r="M474" i="1" s="1"/>
  <c r="K475" i="1"/>
  <c r="M475" i="1" s="1"/>
  <c r="K476" i="1"/>
  <c r="M476" i="1" s="1"/>
  <c r="K477" i="1"/>
  <c r="M477" i="1" s="1"/>
  <c r="K478" i="1"/>
  <c r="M478" i="1" s="1"/>
  <c r="K479" i="1"/>
  <c r="M479" i="1" s="1"/>
  <c r="K480" i="1"/>
  <c r="M480" i="1" s="1"/>
  <c r="K481" i="1"/>
  <c r="M481" i="1" s="1"/>
  <c r="K482" i="1"/>
  <c r="M482" i="1" s="1"/>
  <c r="K483" i="1"/>
  <c r="M483" i="1" s="1"/>
  <c r="K484" i="1"/>
  <c r="M484" i="1" s="1"/>
  <c r="K485" i="1"/>
  <c r="M485" i="1" s="1"/>
  <c r="K486" i="1"/>
  <c r="M486" i="1" s="1"/>
  <c r="K487" i="1"/>
  <c r="M487" i="1" s="1"/>
  <c r="K488" i="1"/>
  <c r="M488" i="1" s="1"/>
  <c r="K489" i="1"/>
  <c r="M489" i="1" s="1"/>
  <c r="K490" i="1"/>
  <c r="M490" i="1" s="1"/>
  <c r="K491" i="1"/>
  <c r="M491" i="1" s="1"/>
  <c r="K492" i="1"/>
  <c r="M492" i="1" s="1"/>
  <c r="K493" i="1"/>
  <c r="M493" i="1" s="1"/>
  <c r="K494" i="1"/>
  <c r="M494" i="1" s="1"/>
  <c r="K495" i="1"/>
  <c r="M495" i="1" s="1"/>
  <c r="K496" i="1"/>
  <c r="M496" i="1" s="1"/>
  <c r="K497" i="1"/>
  <c r="M497" i="1" s="1"/>
  <c r="K498" i="1"/>
  <c r="M498" i="1" s="1"/>
  <c r="K499" i="1"/>
  <c r="M499" i="1" s="1"/>
  <c r="K500" i="1"/>
  <c r="M500" i="1" s="1"/>
  <c r="K501" i="1"/>
  <c r="M501" i="1" s="1"/>
  <c r="K502" i="1"/>
  <c r="M502" i="1" s="1"/>
  <c r="K503" i="1"/>
  <c r="M503" i="1" s="1"/>
  <c r="K504" i="1"/>
  <c r="M504" i="1" s="1"/>
  <c r="K505" i="1"/>
  <c r="M505" i="1" s="1"/>
  <c r="K506" i="1"/>
  <c r="M506" i="1" s="1"/>
  <c r="K507" i="1"/>
  <c r="M507" i="1" s="1"/>
  <c r="K508" i="1"/>
  <c r="M508" i="1" s="1"/>
  <c r="K509" i="1"/>
  <c r="M509" i="1" s="1"/>
  <c r="K510" i="1"/>
  <c r="M510" i="1" s="1"/>
  <c r="K511" i="1"/>
  <c r="M511" i="1" s="1"/>
  <c r="K512" i="1"/>
  <c r="M512" i="1" s="1"/>
  <c r="K513" i="1"/>
  <c r="M513" i="1" s="1"/>
  <c r="K514" i="1"/>
  <c r="M514" i="1" s="1"/>
  <c r="K515" i="1"/>
  <c r="M515" i="1" s="1"/>
  <c r="K516" i="1"/>
  <c r="M516" i="1" s="1"/>
  <c r="K517" i="1"/>
  <c r="M517" i="1" s="1"/>
  <c r="K518" i="1"/>
  <c r="M518" i="1" s="1"/>
  <c r="K519" i="1"/>
  <c r="M519" i="1" s="1"/>
  <c r="K520" i="1"/>
  <c r="M520" i="1" s="1"/>
  <c r="K521" i="1"/>
  <c r="M521" i="1" s="1"/>
  <c r="K522" i="1"/>
  <c r="M522" i="1" s="1"/>
  <c r="K523" i="1"/>
  <c r="M523" i="1" s="1"/>
  <c r="K524" i="1"/>
  <c r="M524" i="1" s="1"/>
  <c r="K525" i="1"/>
  <c r="M525" i="1" s="1"/>
  <c r="K526" i="1"/>
  <c r="M526" i="1" s="1"/>
  <c r="K527" i="1"/>
  <c r="M527" i="1" s="1"/>
  <c r="K528" i="1"/>
  <c r="M528" i="1" s="1"/>
  <c r="K529" i="1"/>
  <c r="M529" i="1" s="1"/>
  <c r="K530" i="1"/>
  <c r="M530" i="1" s="1"/>
  <c r="K531" i="1"/>
  <c r="M531" i="1" s="1"/>
  <c r="K532" i="1"/>
  <c r="M532" i="1" s="1"/>
  <c r="K533" i="1"/>
  <c r="M533" i="1" s="1"/>
  <c r="K534" i="1"/>
  <c r="M534" i="1" s="1"/>
  <c r="K535" i="1"/>
  <c r="M535" i="1" s="1"/>
  <c r="K536" i="1"/>
  <c r="M536" i="1" s="1"/>
  <c r="K537" i="1"/>
  <c r="M537" i="1" s="1"/>
  <c r="K538" i="1"/>
  <c r="M538" i="1" s="1"/>
  <c r="K539" i="1"/>
  <c r="M539" i="1" s="1"/>
  <c r="K540" i="1"/>
  <c r="M540" i="1" s="1"/>
  <c r="K541" i="1"/>
  <c r="M541" i="1" s="1"/>
  <c r="K542" i="1"/>
  <c r="M542" i="1" s="1"/>
  <c r="K543" i="1"/>
  <c r="M543" i="1" s="1"/>
  <c r="K544" i="1"/>
  <c r="M544" i="1" s="1"/>
  <c r="K545" i="1"/>
  <c r="M545" i="1" s="1"/>
  <c r="K546" i="1"/>
  <c r="M546" i="1" s="1"/>
  <c r="K547" i="1"/>
  <c r="M547" i="1" s="1"/>
  <c r="K548" i="1"/>
  <c r="M548" i="1" s="1"/>
  <c r="K549" i="1"/>
  <c r="M549" i="1" s="1"/>
  <c r="K550" i="1"/>
  <c r="M550" i="1" s="1"/>
  <c r="K551" i="1"/>
  <c r="M551" i="1" s="1"/>
  <c r="K552" i="1"/>
  <c r="M552" i="1" s="1"/>
  <c r="K553" i="1"/>
  <c r="M553" i="1" s="1"/>
  <c r="K554" i="1"/>
  <c r="M554" i="1" s="1"/>
  <c r="K555" i="1"/>
  <c r="M555" i="1" s="1"/>
  <c r="K556" i="1"/>
  <c r="M556" i="1" s="1"/>
  <c r="K557" i="1"/>
  <c r="M557" i="1" s="1"/>
  <c r="K558" i="1"/>
  <c r="M558" i="1" s="1"/>
  <c r="K559" i="1"/>
  <c r="M559" i="1" s="1"/>
  <c r="K560" i="1"/>
  <c r="M560" i="1" s="1"/>
  <c r="K561" i="1"/>
  <c r="M561" i="1" s="1"/>
  <c r="K562" i="1"/>
  <c r="M562" i="1" s="1"/>
  <c r="K563" i="1"/>
  <c r="M563" i="1" s="1"/>
  <c r="K564" i="1"/>
  <c r="M564" i="1" s="1"/>
  <c r="K565" i="1"/>
  <c r="M565" i="1" s="1"/>
  <c r="K566" i="1"/>
  <c r="M566" i="1" s="1"/>
  <c r="K567" i="1"/>
  <c r="M567" i="1" s="1"/>
  <c r="K568" i="1"/>
  <c r="M568" i="1" s="1"/>
  <c r="K569" i="1"/>
  <c r="M569" i="1" s="1"/>
  <c r="K570" i="1"/>
  <c r="M570" i="1" s="1"/>
  <c r="K571" i="1"/>
  <c r="M571" i="1" s="1"/>
  <c r="K572" i="1"/>
  <c r="M572" i="1" s="1"/>
  <c r="K573" i="1"/>
  <c r="M573" i="1" s="1"/>
  <c r="K574" i="1"/>
  <c r="M574" i="1" s="1"/>
  <c r="K575" i="1"/>
  <c r="M575" i="1" s="1"/>
  <c r="K576" i="1"/>
  <c r="M576" i="1" s="1"/>
  <c r="K577" i="1"/>
  <c r="M577" i="1" s="1"/>
  <c r="K578" i="1"/>
  <c r="M578" i="1" s="1"/>
  <c r="K579" i="1"/>
  <c r="M579" i="1" s="1"/>
  <c r="K580" i="1"/>
  <c r="M580" i="1" s="1"/>
  <c r="K581" i="1"/>
  <c r="M581" i="1" s="1"/>
  <c r="K582" i="1"/>
  <c r="M582" i="1" s="1"/>
  <c r="K583" i="1"/>
  <c r="M583" i="1" s="1"/>
  <c r="K584" i="1"/>
  <c r="M584" i="1" s="1"/>
  <c r="K585" i="1"/>
  <c r="M585" i="1" s="1"/>
  <c r="K586" i="1"/>
  <c r="M586" i="1" s="1"/>
  <c r="K587" i="1"/>
  <c r="M587" i="1" s="1"/>
  <c r="K588" i="1"/>
  <c r="M588" i="1" s="1"/>
  <c r="K589" i="1"/>
  <c r="M589" i="1" s="1"/>
  <c r="K590" i="1"/>
  <c r="M590" i="1" s="1"/>
  <c r="K591" i="1"/>
  <c r="M591" i="1" s="1"/>
  <c r="K592" i="1"/>
  <c r="M592" i="1" s="1"/>
  <c r="K593" i="1"/>
  <c r="M593" i="1" s="1"/>
  <c r="K594" i="1"/>
  <c r="M594" i="1" s="1"/>
  <c r="K595" i="1"/>
  <c r="M595" i="1" s="1"/>
  <c r="K596" i="1"/>
  <c r="M596" i="1" s="1"/>
  <c r="K597" i="1"/>
  <c r="M597" i="1" s="1"/>
  <c r="K598" i="1"/>
  <c r="M598" i="1" s="1"/>
  <c r="K599" i="1"/>
  <c r="M599" i="1" s="1"/>
  <c r="K600" i="1"/>
  <c r="M600" i="1" s="1"/>
  <c r="K601" i="1"/>
  <c r="M601" i="1" s="1"/>
  <c r="K602" i="1"/>
  <c r="M602" i="1" s="1"/>
  <c r="K603" i="1"/>
  <c r="M603" i="1" s="1"/>
  <c r="K604" i="1"/>
  <c r="M604" i="1" s="1"/>
  <c r="K605" i="1"/>
  <c r="M605" i="1" s="1"/>
  <c r="K606" i="1"/>
  <c r="M606" i="1" s="1"/>
  <c r="K607" i="1"/>
  <c r="M607" i="1" s="1"/>
  <c r="K608" i="1"/>
  <c r="M608" i="1" s="1"/>
  <c r="K609" i="1"/>
  <c r="M609" i="1" s="1"/>
  <c r="K610" i="1"/>
  <c r="M610" i="1" s="1"/>
  <c r="K611" i="1"/>
  <c r="M611" i="1" s="1"/>
  <c r="K612" i="1"/>
  <c r="M612" i="1" s="1"/>
  <c r="K613" i="1"/>
  <c r="M613" i="1" s="1"/>
  <c r="K614" i="1"/>
  <c r="M614" i="1" s="1"/>
  <c r="K615" i="1"/>
  <c r="M615" i="1" s="1"/>
  <c r="K616" i="1"/>
  <c r="M616" i="1" s="1"/>
  <c r="K617" i="1"/>
  <c r="M617" i="1" s="1"/>
  <c r="K618" i="1"/>
  <c r="M618" i="1" s="1"/>
  <c r="K619" i="1"/>
  <c r="M619" i="1" s="1"/>
  <c r="K620" i="1"/>
  <c r="M620" i="1" s="1"/>
  <c r="K621" i="1"/>
  <c r="M621" i="1" s="1"/>
  <c r="K622" i="1"/>
  <c r="M622" i="1" s="1"/>
  <c r="K623" i="1"/>
  <c r="M623" i="1" s="1"/>
  <c r="K624" i="1"/>
  <c r="M624" i="1" s="1"/>
  <c r="K625" i="1"/>
  <c r="M625" i="1" s="1"/>
  <c r="K626" i="1"/>
  <c r="M626" i="1" s="1"/>
  <c r="K627" i="1"/>
  <c r="M627" i="1" s="1"/>
  <c r="K628" i="1"/>
  <c r="M628" i="1" s="1"/>
  <c r="K629" i="1"/>
  <c r="M629" i="1" s="1"/>
  <c r="K630" i="1"/>
  <c r="M630" i="1" s="1"/>
  <c r="K631" i="1"/>
  <c r="M631" i="1" s="1"/>
  <c r="K632" i="1"/>
  <c r="M632" i="1" s="1"/>
  <c r="K633" i="1"/>
  <c r="M633" i="1" s="1"/>
  <c r="K634" i="1"/>
  <c r="M634" i="1" s="1"/>
  <c r="K635" i="1"/>
  <c r="M635" i="1" s="1"/>
  <c r="K636" i="1"/>
  <c r="M636" i="1" s="1"/>
  <c r="K637" i="1"/>
  <c r="M637" i="1" s="1"/>
  <c r="K638" i="1"/>
  <c r="M638" i="1" s="1"/>
  <c r="K639" i="1"/>
  <c r="M639" i="1" s="1"/>
  <c r="K640" i="1"/>
  <c r="M640" i="1" s="1"/>
  <c r="K641" i="1"/>
  <c r="M641" i="1" s="1"/>
  <c r="K642" i="1"/>
  <c r="M642" i="1" s="1"/>
  <c r="K643" i="1"/>
  <c r="M643" i="1" s="1"/>
  <c r="K644" i="1"/>
  <c r="M644" i="1" s="1"/>
  <c r="K645" i="1"/>
  <c r="M645" i="1" s="1"/>
  <c r="K646" i="1"/>
  <c r="M646" i="1" s="1"/>
  <c r="K647" i="1"/>
  <c r="M647" i="1" s="1"/>
  <c r="K648" i="1"/>
  <c r="M648" i="1" s="1"/>
  <c r="K649" i="1"/>
  <c r="M649" i="1" s="1"/>
  <c r="K650" i="1"/>
  <c r="M650" i="1" s="1"/>
  <c r="K651" i="1"/>
  <c r="M651" i="1" s="1"/>
  <c r="K652" i="1"/>
  <c r="M652" i="1" s="1"/>
  <c r="K653" i="1"/>
  <c r="M653" i="1" s="1"/>
  <c r="K654" i="1"/>
  <c r="M654" i="1" s="1"/>
  <c r="K655" i="1"/>
  <c r="M655" i="1" s="1"/>
  <c r="K656" i="1"/>
  <c r="M656" i="1" s="1"/>
  <c r="K657" i="1"/>
  <c r="M657" i="1" s="1"/>
  <c r="K658" i="1"/>
  <c r="M658" i="1" s="1"/>
  <c r="K659" i="1"/>
  <c r="M659" i="1" s="1"/>
  <c r="K660" i="1"/>
  <c r="M660" i="1" s="1"/>
  <c r="K661" i="1"/>
  <c r="M661" i="1" s="1"/>
  <c r="K662" i="1"/>
  <c r="M662" i="1" s="1"/>
  <c r="K663" i="1"/>
  <c r="M663" i="1" s="1"/>
  <c r="K664" i="1"/>
  <c r="M664" i="1" s="1"/>
  <c r="K665" i="1"/>
  <c r="M665" i="1" s="1"/>
  <c r="K666" i="1"/>
  <c r="M666" i="1" s="1"/>
  <c r="K667" i="1"/>
  <c r="M667" i="1" s="1"/>
  <c r="K668" i="1"/>
  <c r="M668" i="1" s="1"/>
  <c r="K669" i="1"/>
  <c r="M669" i="1" s="1"/>
  <c r="K670" i="1"/>
  <c r="M670" i="1" s="1"/>
  <c r="K671" i="1"/>
  <c r="M671" i="1" s="1"/>
  <c r="K672" i="1"/>
  <c r="M672" i="1" s="1"/>
  <c r="K673" i="1"/>
  <c r="M673" i="1" s="1"/>
  <c r="K674" i="1"/>
  <c r="M674" i="1" s="1"/>
  <c r="K675" i="1"/>
  <c r="M675" i="1" s="1"/>
  <c r="K676" i="1"/>
  <c r="M676" i="1" s="1"/>
  <c r="K677" i="1"/>
  <c r="M677" i="1" s="1"/>
  <c r="K678" i="1"/>
  <c r="M678" i="1" s="1"/>
  <c r="K679" i="1"/>
  <c r="M679" i="1" s="1"/>
  <c r="K680" i="1"/>
  <c r="M680" i="1" s="1"/>
  <c r="K681" i="1"/>
  <c r="M681" i="1" s="1"/>
  <c r="K682" i="1"/>
  <c r="M682" i="1" s="1"/>
  <c r="K683" i="1"/>
  <c r="M683" i="1" s="1"/>
  <c r="K684" i="1"/>
  <c r="M684" i="1" s="1"/>
  <c r="K685" i="1"/>
  <c r="M685" i="1" s="1"/>
  <c r="K686" i="1"/>
  <c r="M686" i="1" s="1"/>
  <c r="K687" i="1"/>
  <c r="M687" i="1" s="1"/>
  <c r="K688" i="1"/>
  <c r="M688" i="1" s="1"/>
  <c r="K689" i="1"/>
  <c r="M689" i="1" s="1"/>
  <c r="K690" i="1"/>
  <c r="M690" i="1" s="1"/>
  <c r="K691" i="1"/>
  <c r="M691" i="1" s="1"/>
  <c r="K692" i="1"/>
  <c r="M692" i="1" s="1"/>
  <c r="K693" i="1"/>
  <c r="M693" i="1" s="1"/>
  <c r="K694" i="1"/>
  <c r="M694" i="1" s="1"/>
  <c r="K695" i="1"/>
  <c r="M695" i="1" s="1"/>
  <c r="K696" i="1"/>
  <c r="M696" i="1" s="1"/>
  <c r="K697" i="1"/>
  <c r="M697" i="1" s="1"/>
  <c r="K698" i="1"/>
  <c r="M698" i="1" s="1"/>
  <c r="K699" i="1"/>
  <c r="M699" i="1" s="1"/>
  <c r="K700" i="1"/>
  <c r="M700" i="1" s="1"/>
  <c r="K701" i="1"/>
  <c r="M701" i="1" s="1"/>
  <c r="K702" i="1"/>
  <c r="M702" i="1" s="1"/>
  <c r="K703" i="1"/>
  <c r="M703" i="1" s="1"/>
  <c r="K704" i="1"/>
  <c r="M704" i="1" s="1"/>
  <c r="K705" i="1"/>
  <c r="M705" i="1" s="1"/>
  <c r="K706" i="1"/>
  <c r="M706" i="1" s="1"/>
  <c r="K707" i="1"/>
  <c r="M707" i="1" s="1"/>
  <c r="K708" i="1"/>
  <c r="M708" i="1" s="1"/>
  <c r="K709" i="1"/>
  <c r="M709" i="1" s="1"/>
  <c r="K710" i="1"/>
  <c r="M710" i="1" s="1"/>
  <c r="K711" i="1"/>
  <c r="M711" i="1" s="1"/>
  <c r="K712" i="1"/>
  <c r="M712" i="1" s="1"/>
  <c r="K713" i="1"/>
  <c r="M713" i="1" s="1"/>
  <c r="K714" i="1"/>
  <c r="M714" i="1" s="1"/>
  <c r="K715" i="1"/>
  <c r="M715" i="1" s="1"/>
  <c r="K716" i="1"/>
  <c r="M716" i="1" s="1"/>
  <c r="K717" i="1"/>
  <c r="M717" i="1" s="1"/>
  <c r="K718" i="1"/>
  <c r="M718" i="1" s="1"/>
  <c r="K719" i="1"/>
  <c r="M719" i="1" s="1"/>
  <c r="K720" i="1"/>
  <c r="M720" i="1" s="1"/>
  <c r="K721" i="1"/>
  <c r="M721" i="1" s="1"/>
  <c r="K722" i="1"/>
  <c r="M722" i="1" s="1"/>
  <c r="K723" i="1"/>
  <c r="M723" i="1" s="1"/>
  <c r="K724" i="1"/>
  <c r="M724" i="1" s="1"/>
  <c r="K725" i="1"/>
  <c r="M725" i="1" s="1"/>
  <c r="K726" i="1"/>
  <c r="M726" i="1" s="1"/>
  <c r="K727" i="1"/>
  <c r="M727" i="1" s="1"/>
  <c r="K728" i="1"/>
  <c r="M728" i="1" s="1"/>
  <c r="K729" i="1"/>
  <c r="M729" i="1" s="1"/>
  <c r="K730" i="1"/>
  <c r="M730" i="1" s="1"/>
  <c r="K731" i="1"/>
  <c r="M731" i="1" s="1"/>
  <c r="K732" i="1"/>
  <c r="M732" i="1" s="1"/>
  <c r="K733" i="1"/>
  <c r="M733" i="1" s="1"/>
  <c r="K734" i="1"/>
  <c r="M734" i="1" s="1"/>
  <c r="K735" i="1"/>
  <c r="M735" i="1" s="1"/>
  <c r="K736" i="1"/>
  <c r="M736" i="1" s="1"/>
  <c r="K737" i="1"/>
  <c r="M737" i="1" s="1"/>
  <c r="K738" i="1"/>
  <c r="M738" i="1" s="1"/>
  <c r="K739" i="1"/>
  <c r="M739" i="1" s="1"/>
  <c r="K740" i="1"/>
  <c r="M740" i="1" s="1"/>
  <c r="K741" i="1"/>
  <c r="M741" i="1" s="1"/>
  <c r="K742" i="1"/>
  <c r="M742" i="1" s="1"/>
  <c r="K743" i="1"/>
  <c r="M743" i="1" s="1"/>
  <c r="K744" i="1"/>
  <c r="M744" i="1" s="1"/>
  <c r="K745" i="1"/>
  <c r="M745" i="1" s="1"/>
  <c r="K746" i="1"/>
  <c r="M746" i="1" s="1"/>
  <c r="K747" i="1"/>
  <c r="M747" i="1" s="1"/>
  <c r="K748" i="1"/>
  <c r="M748" i="1" s="1"/>
  <c r="K749" i="1"/>
  <c r="M749" i="1" s="1"/>
  <c r="K750" i="1"/>
  <c r="M750" i="1" s="1"/>
  <c r="K751" i="1"/>
  <c r="M751" i="1" s="1"/>
  <c r="K752" i="1"/>
  <c r="M752" i="1" s="1"/>
  <c r="K753" i="1"/>
  <c r="M753" i="1" s="1"/>
  <c r="K754" i="1"/>
  <c r="M754" i="1" s="1"/>
  <c r="K755" i="1"/>
  <c r="M755" i="1" s="1"/>
  <c r="K756" i="1"/>
  <c r="M756" i="1" s="1"/>
  <c r="K757" i="1"/>
  <c r="M757" i="1" s="1"/>
  <c r="K758" i="1"/>
  <c r="M758" i="1" s="1"/>
  <c r="K759" i="1"/>
  <c r="M759" i="1" s="1"/>
  <c r="K760" i="1"/>
  <c r="M760" i="1" s="1"/>
  <c r="K761" i="1"/>
  <c r="M761" i="1" s="1"/>
  <c r="K762" i="1"/>
  <c r="M762" i="1" s="1"/>
  <c r="K763" i="1"/>
  <c r="M763" i="1" s="1"/>
  <c r="K764" i="1"/>
  <c r="M764" i="1" s="1"/>
  <c r="K765" i="1"/>
  <c r="M765" i="1" s="1"/>
  <c r="K766" i="1"/>
  <c r="M766" i="1" s="1"/>
  <c r="K767" i="1"/>
  <c r="M767" i="1" s="1"/>
  <c r="K768" i="1"/>
  <c r="M768" i="1" s="1"/>
  <c r="K769" i="1"/>
  <c r="M769" i="1" s="1"/>
  <c r="K770" i="1"/>
  <c r="M770" i="1" s="1"/>
  <c r="K771" i="1"/>
  <c r="M771" i="1" s="1"/>
  <c r="K772" i="1"/>
  <c r="M772" i="1" s="1"/>
  <c r="K773" i="1"/>
  <c r="M773" i="1" s="1"/>
  <c r="K774" i="1"/>
  <c r="M774" i="1" s="1"/>
  <c r="K775" i="1"/>
  <c r="M775" i="1" s="1"/>
  <c r="K776" i="1"/>
  <c r="M776" i="1" s="1"/>
  <c r="K777" i="1"/>
  <c r="M777" i="1" s="1"/>
  <c r="K778" i="1"/>
  <c r="M778" i="1" s="1"/>
  <c r="K779" i="1"/>
  <c r="M779" i="1" s="1"/>
  <c r="K780" i="1"/>
  <c r="M780" i="1" s="1"/>
  <c r="K781" i="1"/>
  <c r="M781" i="1" s="1"/>
  <c r="K782" i="1"/>
  <c r="M782" i="1" s="1"/>
  <c r="K783" i="1"/>
  <c r="M783" i="1" s="1"/>
  <c r="K784" i="1"/>
  <c r="M784" i="1" s="1"/>
  <c r="K785" i="1"/>
  <c r="M785" i="1" s="1"/>
  <c r="K786" i="1"/>
  <c r="M786" i="1" s="1"/>
  <c r="K787" i="1"/>
  <c r="M787" i="1" s="1"/>
  <c r="K788" i="1"/>
  <c r="M788" i="1" s="1"/>
  <c r="K789" i="1"/>
  <c r="M789" i="1" s="1"/>
  <c r="K790" i="1"/>
  <c r="M790" i="1" s="1"/>
  <c r="K791" i="1"/>
  <c r="M791" i="1" s="1"/>
  <c r="K792" i="1"/>
  <c r="M792" i="1" s="1"/>
  <c r="K793" i="1"/>
  <c r="M793" i="1" s="1"/>
  <c r="K794" i="1"/>
  <c r="M794" i="1" s="1"/>
  <c r="K795" i="1"/>
  <c r="M795" i="1" s="1"/>
  <c r="K796" i="1"/>
  <c r="M796" i="1" s="1"/>
  <c r="K797" i="1"/>
  <c r="M797" i="1" s="1"/>
  <c r="K798" i="1"/>
  <c r="M798" i="1" s="1"/>
  <c r="K799" i="1"/>
  <c r="M799" i="1" s="1"/>
  <c r="K800" i="1"/>
  <c r="M800" i="1" s="1"/>
  <c r="K801" i="1"/>
  <c r="M801" i="1" s="1"/>
  <c r="K802" i="1"/>
  <c r="M802" i="1" s="1"/>
  <c r="K803" i="1"/>
  <c r="M803" i="1" s="1"/>
  <c r="K804" i="1"/>
  <c r="M804" i="1" s="1"/>
  <c r="K805" i="1"/>
  <c r="M805" i="1" s="1"/>
  <c r="K806" i="1"/>
  <c r="M806" i="1" s="1"/>
  <c r="K807" i="1"/>
  <c r="M807" i="1" s="1"/>
  <c r="K808" i="1"/>
  <c r="M808" i="1" s="1"/>
  <c r="K809" i="1"/>
  <c r="M809" i="1" s="1"/>
  <c r="K810" i="1"/>
  <c r="M810" i="1" s="1"/>
  <c r="K811" i="1"/>
  <c r="M811" i="1" s="1"/>
  <c r="K812" i="1"/>
  <c r="M812" i="1" s="1"/>
  <c r="K813" i="1"/>
  <c r="M813" i="1" s="1"/>
  <c r="K814" i="1"/>
  <c r="M814" i="1" s="1"/>
  <c r="K815" i="1"/>
  <c r="M815" i="1" s="1"/>
  <c r="K816" i="1"/>
  <c r="M816" i="1" s="1"/>
  <c r="K817" i="1"/>
  <c r="M817" i="1" s="1"/>
  <c r="K818" i="1"/>
  <c r="M818" i="1" s="1"/>
  <c r="K819" i="1"/>
  <c r="M819" i="1" s="1"/>
  <c r="K820" i="1"/>
  <c r="M820" i="1" s="1"/>
  <c r="K821" i="1"/>
  <c r="M821" i="1" s="1"/>
  <c r="K822" i="1"/>
  <c r="M822" i="1" s="1"/>
  <c r="K823" i="1"/>
  <c r="M823" i="1" s="1"/>
  <c r="K824" i="1"/>
  <c r="M824" i="1" s="1"/>
  <c r="K825" i="1"/>
  <c r="M825" i="1" s="1"/>
  <c r="K826" i="1"/>
  <c r="M826" i="1" s="1"/>
  <c r="K827" i="1"/>
  <c r="M827" i="1" s="1"/>
  <c r="K828" i="1"/>
  <c r="M828" i="1" s="1"/>
  <c r="K829" i="1"/>
  <c r="M829" i="1" s="1"/>
  <c r="K830" i="1"/>
  <c r="M830" i="1" s="1"/>
  <c r="K831" i="1"/>
  <c r="M831" i="1" s="1"/>
  <c r="K832" i="1"/>
  <c r="M832" i="1" s="1"/>
  <c r="K833" i="1"/>
  <c r="M833" i="1" s="1"/>
  <c r="K834" i="1"/>
  <c r="M834" i="1" s="1"/>
  <c r="K835" i="1"/>
  <c r="M835" i="1" s="1"/>
  <c r="K836" i="1"/>
  <c r="M836" i="1" s="1"/>
  <c r="K837" i="1"/>
  <c r="M837" i="1" s="1"/>
  <c r="K838" i="1"/>
  <c r="M838" i="1" s="1"/>
  <c r="K839" i="1"/>
  <c r="M839" i="1" s="1"/>
  <c r="K840" i="1"/>
  <c r="M840" i="1" s="1"/>
  <c r="K841" i="1"/>
  <c r="M841" i="1" s="1"/>
  <c r="K842" i="1"/>
  <c r="M842" i="1" s="1"/>
  <c r="K843" i="1"/>
  <c r="M843" i="1" s="1"/>
  <c r="K844" i="1"/>
  <c r="M844" i="1" s="1"/>
  <c r="K845" i="1"/>
  <c r="M845" i="1" s="1"/>
  <c r="K846" i="1"/>
  <c r="M846" i="1" s="1"/>
  <c r="K847" i="1"/>
  <c r="M847" i="1" s="1"/>
  <c r="K848" i="1"/>
  <c r="M848" i="1" s="1"/>
  <c r="K849" i="1"/>
  <c r="M849" i="1" s="1"/>
  <c r="K850" i="1"/>
  <c r="M850" i="1" s="1"/>
  <c r="K851" i="1"/>
  <c r="M851" i="1" s="1"/>
  <c r="K852" i="1"/>
  <c r="M852" i="1" s="1"/>
  <c r="K853" i="1"/>
  <c r="M853" i="1" s="1"/>
  <c r="K854" i="1"/>
  <c r="M854" i="1" s="1"/>
  <c r="K855" i="1"/>
  <c r="M855" i="1" s="1"/>
  <c r="K856" i="1"/>
  <c r="M856" i="1" s="1"/>
  <c r="K857" i="1"/>
  <c r="M857" i="1" s="1"/>
  <c r="K858" i="1"/>
  <c r="M858" i="1" s="1"/>
  <c r="K859" i="1"/>
  <c r="M859" i="1" s="1"/>
  <c r="K860" i="1"/>
  <c r="M860" i="1" s="1"/>
  <c r="K861" i="1"/>
  <c r="M861" i="1" s="1"/>
  <c r="K862" i="1"/>
  <c r="M862" i="1" s="1"/>
  <c r="K863" i="1"/>
  <c r="M863" i="1" s="1"/>
  <c r="K864" i="1"/>
  <c r="M864" i="1" s="1"/>
  <c r="K865" i="1"/>
  <c r="M865" i="1" s="1"/>
  <c r="K866" i="1"/>
  <c r="M866" i="1" s="1"/>
  <c r="K867" i="1"/>
  <c r="M867" i="1" s="1"/>
  <c r="K868" i="1"/>
  <c r="M868" i="1" s="1"/>
  <c r="K869" i="1"/>
  <c r="M869" i="1" s="1"/>
  <c r="K870" i="1"/>
  <c r="M870" i="1" s="1"/>
  <c r="K871" i="1"/>
  <c r="M871" i="1" s="1"/>
  <c r="K872" i="1"/>
  <c r="M872" i="1" s="1"/>
  <c r="K873" i="1"/>
  <c r="M873" i="1" s="1"/>
  <c r="K874" i="1"/>
  <c r="M874" i="1" s="1"/>
  <c r="K875" i="1"/>
  <c r="M875" i="1" s="1"/>
  <c r="K876" i="1"/>
  <c r="M876" i="1" s="1"/>
  <c r="K877" i="1"/>
  <c r="M877" i="1" s="1"/>
  <c r="K878" i="1"/>
  <c r="M878" i="1" s="1"/>
  <c r="K879" i="1"/>
  <c r="M879" i="1" s="1"/>
  <c r="K880" i="1"/>
  <c r="M880" i="1" s="1"/>
  <c r="K881" i="1"/>
  <c r="M881" i="1" s="1"/>
  <c r="K882" i="1"/>
  <c r="M882" i="1" s="1"/>
  <c r="K883" i="1"/>
  <c r="M883" i="1" s="1"/>
  <c r="K884" i="1"/>
  <c r="M884" i="1" s="1"/>
  <c r="K885" i="1"/>
  <c r="M885" i="1" s="1"/>
  <c r="K886" i="1"/>
  <c r="M886" i="1" s="1"/>
  <c r="K887" i="1"/>
  <c r="M887" i="1" s="1"/>
  <c r="K888" i="1"/>
  <c r="M888" i="1" s="1"/>
  <c r="K889" i="1"/>
  <c r="M889" i="1" s="1"/>
  <c r="K890" i="1"/>
  <c r="M890" i="1" s="1"/>
  <c r="K891" i="1"/>
  <c r="M891" i="1" s="1"/>
  <c r="K892" i="1"/>
  <c r="M892" i="1" s="1"/>
  <c r="K893" i="1"/>
  <c r="M893" i="1" s="1"/>
  <c r="K894" i="1"/>
  <c r="M894" i="1" s="1"/>
  <c r="K895" i="1"/>
  <c r="M895" i="1" s="1"/>
  <c r="K896" i="1"/>
  <c r="M896" i="1" s="1"/>
  <c r="K897" i="1"/>
  <c r="M897" i="1" s="1"/>
  <c r="K898" i="1"/>
  <c r="M898" i="1" s="1"/>
  <c r="K899" i="1"/>
  <c r="M899" i="1" s="1"/>
  <c r="K900" i="1"/>
  <c r="M900" i="1" s="1"/>
  <c r="K901" i="1"/>
  <c r="M901" i="1" s="1"/>
  <c r="K902" i="1"/>
  <c r="M902" i="1" s="1"/>
  <c r="K903" i="1"/>
  <c r="M903" i="1" s="1"/>
  <c r="K904" i="1"/>
  <c r="M904" i="1" s="1"/>
  <c r="K905" i="1"/>
  <c r="M905" i="1" s="1"/>
  <c r="K906" i="1"/>
  <c r="M906" i="1" s="1"/>
  <c r="K907" i="1"/>
  <c r="M907" i="1" s="1"/>
  <c r="K908" i="1"/>
  <c r="M908" i="1" s="1"/>
  <c r="K909" i="1"/>
  <c r="M909" i="1" s="1"/>
  <c r="K910" i="1"/>
  <c r="M910" i="1" s="1"/>
  <c r="K911" i="1"/>
  <c r="M911" i="1" s="1"/>
  <c r="K912" i="1"/>
  <c r="M912" i="1" s="1"/>
  <c r="K913" i="1"/>
  <c r="M913" i="1" s="1"/>
  <c r="K914" i="1"/>
  <c r="M914" i="1" s="1"/>
  <c r="K915" i="1"/>
  <c r="M915" i="1" s="1"/>
  <c r="K916" i="1"/>
  <c r="M916" i="1" s="1"/>
  <c r="K917" i="1"/>
  <c r="M917" i="1" s="1"/>
  <c r="K918" i="1"/>
  <c r="M918" i="1" s="1"/>
  <c r="K919" i="1"/>
  <c r="M919" i="1" s="1"/>
  <c r="K920" i="1"/>
  <c r="M920" i="1" s="1"/>
  <c r="K921" i="1"/>
  <c r="M921" i="1" s="1"/>
  <c r="K922" i="1"/>
  <c r="M922" i="1" s="1"/>
  <c r="K923" i="1"/>
  <c r="M923" i="1" s="1"/>
  <c r="K924" i="1"/>
  <c r="M924" i="1" s="1"/>
  <c r="K925" i="1"/>
  <c r="M925" i="1" s="1"/>
  <c r="K926" i="1"/>
  <c r="M926" i="1" s="1"/>
  <c r="K927" i="1"/>
  <c r="M927" i="1" s="1"/>
  <c r="K928" i="1"/>
  <c r="M928" i="1" s="1"/>
  <c r="K929" i="1"/>
  <c r="M929" i="1" s="1"/>
  <c r="K930" i="1"/>
  <c r="M930" i="1" s="1"/>
  <c r="K931" i="1"/>
  <c r="M931" i="1" s="1"/>
  <c r="K932" i="1"/>
  <c r="M932" i="1" s="1"/>
  <c r="K933" i="1"/>
  <c r="M933" i="1" s="1"/>
  <c r="K934" i="1"/>
  <c r="M934" i="1" s="1"/>
  <c r="K935" i="1"/>
  <c r="M935" i="1" s="1"/>
  <c r="K936" i="1"/>
  <c r="M936" i="1" s="1"/>
  <c r="K937" i="1"/>
  <c r="M937" i="1" s="1"/>
  <c r="K938" i="1"/>
  <c r="M938" i="1" s="1"/>
  <c r="K939" i="1"/>
  <c r="M939" i="1" s="1"/>
  <c r="K940" i="1"/>
  <c r="M940" i="1" s="1"/>
  <c r="K941" i="1"/>
  <c r="M941" i="1" s="1"/>
  <c r="K942" i="1"/>
  <c r="M942" i="1" s="1"/>
  <c r="K943" i="1"/>
  <c r="M943" i="1" s="1"/>
  <c r="K944" i="1"/>
  <c r="M944" i="1" s="1"/>
  <c r="K945" i="1"/>
  <c r="M945" i="1" s="1"/>
  <c r="K946" i="1"/>
  <c r="M946" i="1" s="1"/>
  <c r="K947" i="1"/>
  <c r="M947" i="1" s="1"/>
  <c r="K948" i="1"/>
  <c r="M948" i="1" s="1"/>
  <c r="K949" i="1"/>
  <c r="M949" i="1" s="1"/>
  <c r="K950" i="1"/>
  <c r="M950" i="1" s="1"/>
  <c r="K951" i="1"/>
  <c r="M951" i="1" s="1"/>
  <c r="K952" i="1"/>
  <c r="M952" i="1" s="1"/>
  <c r="K953" i="1"/>
  <c r="M953" i="1" s="1"/>
  <c r="K954" i="1"/>
  <c r="M954" i="1" s="1"/>
  <c r="K955" i="1"/>
  <c r="M955" i="1" s="1"/>
  <c r="K956" i="1"/>
  <c r="M956" i="1" s="1"/>
  <c r="K957" i="1"/>
  <c r="M957" i="1" s="1"/>
  <c r="K958" i="1"/>
  <c r="M958" i="1" s="1"/>
  <c r="K959" i="1"/>
  <c r="M959" i="1" s="1"/>
  <c r="K960" i="1"/>
  <c r="M960" i="1" s="1"/>
  <c r="K961" i="1"/>
  <c r="M961" i="1" s="1"/>
  <c r="K962" i="1"/>
  <c r="M962" i="1" s="1"/>
  <c r="K963" i="1"/>
  <c r="M963" i="1" s="1"/>
  <c r="K964" i="1"/>
  <c r="M964" i="1" s="1"/>
  <c r="K965" i="1"/>
  <c r="M965" i="1" s="1"/>
  <c r="K966" i="1"/>
  <c r="M966" i="1" s="1"/>
  <c r="K967" i="1"/>
  <c r="M967" i="1" s="1"/>
  <c r="K968" i="1"/>
  <c r="M968" i="1" s="1"/>
  <c r="K969" i="1"/>
  <c r="M969" i="1" s="1"/>
  <c r="K970" i="1"/>
  <c r="M970" i="1" s="1"/>
  <c r="K971" i="1"/>
  <c r="M971" i="1" s="1"/>
  <c r="K972" i="1"/>
  <c r="M972" i="1" s="1"/>
  <c r="K973" i="1"/>
  <c r="M973" i="1" s="1"/>
  <c r="K974" i="1"/>
  <c r="M974" i="1" s="1"/>
  <c r="K975" i="1"/>
  <c r="M975" i="1" s="1"/>
  <c r="K976" i="1"/>
  <c r="M976" i="1" s="1"/>
  <c r="K977" i="1"/>
  <c r="M977" i="1" s="1"/>
  <c r="K978" i="1"/>
  <c r="M978" i="1" s="1"/>
  <c r="K979" i="1"/>
  <c r="M979" i="1" s="1"/>
  <c r="K980" i="1"/>
  <c r="M980" i="1" s="1"/>
  <c r="K981" i="1"/>
  <c r="M981" i="1" s="1"/>
  <c r="K982" i="1"/>
  <c r="M982" i="1" s="1"/>
  <c r="K983" i="1"/>
  <c r="M983" i="1" s="1"/>
  <c r="K984" i="1"/>
  <c r="M984" i="1" s="1"/>
  <c r="K985" i="1"/>
  <c r="M985" i="1" s="1"/>
  <c r="K986" i="1"/>
  <c r="M986" i="1" s="1"/>
  <c r="K987" i="1"/>
  <c r="M987" i="1" s="1"/>
  <c r="K988" i="1"/>
  <c r="M988" i="1" s="1"/>
  <c r="K989" i="1"/>
  <c r="M989" i="1" s="1"/>
  <c r="K990" i="1"/>
  <c r="M990" i="1" s="1"/>
  <c r="K991" i="1"/>
  <c r="M991" i="1" s="1"/>
  <c r="K992" i="1"/>
  <c r="M992" i="1" s="1"/>
  <c r="K993" i="1"/>
  <c r="M993" i="1" s="1"/>
  <c r="K994" i="1"/>
  <c r="M994" i="1" s="1"/>
  <c r="K995" i="1"/>
  <c r="M995" i="1" s="1"/>
  <c r="K996" i="1"/>
  <c r="M996" i="1" s="1"/>
  <c r="K997" i="1"/>
  <c r="M997" i="1" s="1"/>
  <c r="K998" i="1"/>
  <c r="M998" i="1" s="1"/>
  <c r="K999" i="1"/>
  <c r="M999" i="1" s="1"/>
  <c r="K1000" i="1"/>
  <c r="M1000" i="1" s="1"/>
  <c r="K1001" i="1"/>
  <c r="M1001" i="1" s="1"/>
  <c r="K1002" i="1"/>
  <c r="M1002" i="1" s="1"/>
  <c r="K1003" i="1"/>
  <c r="M1003" i="1" s="1"/>
  <c r="K1004" i="1"/>
  <c r="M1004" i="1" s="1"/>
  <c r="K1005" i="1"/>
  <c r="M1005" i="1" s="1"/>
  <c r="K1006" i="1"/>
  <c r="M1006" i="1" s="1"/>
  <c r="K1007" i="1"/>
  <c r="M1007" i="1" s="1"/>
  <c r="K1008" i="1"/>
  <c r="M1008" i="1" s="1"/>
  <c r="K1009" i="1"/>
  <c r="M1009" i="1" s="1"/>
  <c r="K1010" i="1"/>
  <c r="M1010" i="1" s="1"/>
  <c r="K1011" i="1"/>
  <c r="M1011" i="1" s="1"/>
  <c r="K1012" i="1"/>
  <c r="M1012" i="1" s="1"/>
  <c r="K1013" i="1"/>
  <c r="M1013" i="1" s="1"/>
  <c r="K1014" i="1"/>
  <c r="M1014" i="1" s="1"/>
  <c r="K1015" i="1"/>
  <c r="M1015" i="1" s="1"/>
  <c r="K1016" i="1"/>
  <c r="M1016" i="1" s="1"/>
  <c r="K1017" i="1"/>
  <c r="M1017" i="1" s="1"/>
  <c r="K1018" i="1"/>
  <c r="M1018" i="1" s="1"/>
  <c r="K1019" i="1"/>
  <c r="M1019" i="1" s="1"/>
  <c r="K1020" i="1"/>
  <c r="M1020" i="1" s="1"/>
  <c r="K1021" i="1"/>
  <c r="M1021" i="1" s="1"/>
  <c r="K1022" i="1"/>
  <c r="M1022" i="1" s="1"/>
  <c r="K1023" i="1"/>
  <c r="M1023" i="1" s="1"/>
  <c r="K1024" i="1"/>
  <c r="M1024" i="1" s="1"/>
  <c r="K1025" i="1"/>
  <c r="M1025" i="1" s="1"/>
  <c r="K1026" i="1"/>
  <c r="M1026" i="1" s="1"/>
  <c r="K1027" i="1"/>
  <c r="M1027" i="1" s="1"/>
  <c r="K1028" i="1"/>
  <c r="M1028" i="1" s="1"/>
  <c r="K1029" i="1"/>
  <c r="M1029" i="1" s="1"/>
  <c r="K1030" i="1"/>
  <c r="M1030" i="1" s="1"/>
  <c r="K1031" i="1"/>
  <c r="M1031" i="1" s="1"/>
  <c r="K1032" i="1"/>
  <c r="M1032" i="1" s="1"/>
  <c r="K1033" i="1"/>
  <c r="M1033" i="1" s="1"/>
  <c r="K1034" i="1"/>
  <c r="M1034" i="1" s="1"/>
  <c r="K1035" i="1"/>
  <c r="M1035" i="1" s="1"/>
  <c r="K1036" i="1"/>
  <c r="M1036" i="1" s="1"/>
  <c r="K1037" i="1"/>
  <c r="M1037" i="1" s="1"/>
  <c r="K1038" i="1"/>
  <c r="M1038" i="1" s="1"/>
  <c r="K1039" i="1"/>
  <c r="M1039" i="1" s="1"/>
  <c r="K1040" i="1"/>
  <c r="M1040" i="1" s="1"/>
  <c r="K1041" i="1"/>
  <c r="M1041" i="1" s="1"/>
  <c r="K1042" i="1"/>
  <c r="M1042" i="1" s="1"/>
  <c r="K1043" i="1"/>
  <c r="M1043" i="1" s="1"/>
  <c r="K1044" i="1"/>
  <c r="M1044" i="1" s="1"/>
  <c r="K1045" i="1"/>
  <c r="M1045" i="1" s="1"/>
  <c r="K1046" i="1"/>
  <c r="M1046" i="1" s="1"/>
  <c r="K1047" i="1"/>
  <c r="M1047" i="1" s="1"/>
  <c r="K1048" i="1"/>
  <c r="M1048" i="1" s="1"/>
  <c r="K1049" i="1"/>
  <c r="M1049" i="1" s="1"/>
  <c r="K1050" i="1"/>
  <c r="M1050" i="1" s="1"/>
  <c r="K1051" i="1"/>
  <c r="M1051" i="1" s="1"/>
  <c r="K1052" i="1"/>
  <c r="M1052" i="1" s="1"/>
  <c r="K1053" i="1"/>
  <c r="M1053" i="1" s="1"/>
  <c r="K1054" i="1"/>
  <c r="M1054" i="1" s="1"/>
  <c r="K1055" i="1"/>
  <c r="M1055" i="1" s="1"/>
  <c r="K1056" i="1"/>
  <c r="M1056" i="1" s="1"/>
  <c r="K1057" i="1"/>
  <c r="M1057" i="1" s="1"/>
  <c r="K1058" i="1"/>
  <c r="M1058" i="1" s="1"/>
  <c r="K1059" i="1"/>
  <c r="M1059" i="1" s="1"/>
  <c r="K1060" i="1"/>
  <c r="M1060" i="1" s="1"/>
  <c r="K1061" i="1"/>
  <c r="M1061" i="1" s="1"/>
  <c r="K1062" i="1"/>
  <c r="M1062" i="1" s="1"/>
  <c r="K1063" i="1"/>
  <c r="M1063" i="1" s="1"/>
  <c r="K1064" i="1"/>
  <c r="M1064" i="1" s="1"/>
  <c r="K1065" i="1"/>
  <c r="M1065" i="1" s="1"/>
  <c r="K1066" i="1"/>
  <c r="M1066" i="1" s="1"/>
  <c r="K1067" i="1"/>
  <c r="M1067" i="1" s="1"/>
  <c r="K1068" i="1"/>
  <c r="M1068" i="1" s="1"/>
  <c r="K1069" i="1"/>
  <c r="M1069" i="1" s="1"/>
  <c r="K1070" i="1"/>
  <c r="M1070" i="1" s="1"/>
  <c r="K1071" i="1"/>
  <c r="M1071" i="1" s="1"/>
  <c r="K1072" i="1"/>
  <c r="M1072" i="1" s="1"/>
  <c r="K1073" i="1"/>
  <c r="M1073" i="1" s="1"/>
  <c r="K1074" i="1"/>
  <c r="M1074" i="1" s="1"/>
  <c r="K1075" i="1"/>
  <c r="M1075" i="1" s="1"/>
  <c r="K1076" i="1"/>
  <c r="M1076" i="1" s="1"/>
  <c r="K1077" i="1"/>
  <c r="M1077" i="1" s="1"/>
  <c r="K1078" i="1"/>
  <c r="M1078" i="1" s="1"/>
  <c r="K1079" i="1"/>
  <c r="M1079" i="1" s="1"/>
  <c r="K1080" i="1"/>
  <c r="M1080" i="1" s="1"/>
  <c r="K1081" i="1"/>
  <c r="M1081" i="1" s="1"/>
  <c r="K1082" i="1"/>
  <c r="M1082" i="1" s="1"/>
  <c r="K1083" i="1"/>
  <c r="M1083" i="1" s="1"/>
  <c r="K1084" i="1"/>
  <c r="M1084" i="1" s="1"/>
  <c r="K1085" i="1"/>
  <c r="M1085" i="1" s="1"/>
  <c r="K1086" i="1"/>
  <c r="M1086" i="1" s="1"/>
  <c r="K1087" i="1"/>
  <c r="M1087" i="1" s="1"/>
  <c r="K1088" i="1"/>
  <c r="M1088" i="1" s="1"/>
  <c r="K1089" i="1"/>
  <c r="M1089" i="1" s="1"/>
  <c r="K1090" i="1"/>
  <c r="M1090" i="1" s="1"/>
  <c r="K1091" i="1"/>
  <c r="M1091" i="1" s="1"/>
  <c r="K1092" i="1"/>
  <c r="M1092" i="1" s="1"/>
  <c r="K1093" i="1"/>
  <c r="M1093" i="1" s="1"/>
  <c r="K1094" i="1"/>
  <c r="M1094" i="1" s="1"/>
  <c r="K1095" i="1"/>
  <c r="M1095" i="1" s="1"/>
  <c r="K1096" i="1"/>
  <c r="M1096" i="1" s="1"/>
  <c r="K1097" i="1"/>
  <c r="M1097" i="1" s="1"/>
  <c r="K1098" i="1"/>
  <c r="M1098" i="1" s="1"/>
  <c r="K1099" i="1"/>
  <c r="M1099" i="1" s="1"/>
  <c r="K1100" i="1"/>
  <c r="M1100" i="1" s="1"/>
  <c r="K1101" i="1"/>
  <c r="M1101" i="1" s="1"/>
  <c r="K1102" i="1"/>
  <c r="M1102" i="1" s="1"/>
  <c r="K1103" i="1"/>
  <c r="M1103" i="1" s="1"/>
  <c r="K1104" i="1"/>
  <c r="M1104" i="1" s="1"/>
  <c r="K1105" i="1"/>
  <c r="M1105" i="1" s="1"/>
  <c r="K1106" i="1"/>
  <c r="M1106" i="1" s="1"/>
  <c r="K1107" i="1"/>
  <c r="M1107" i="1" s="1"/>
  <c r="K1108" i="1"/>
  <c r="M1108" i="1" s="1"/>
  <c r="K1109" i="1"/>
  <c r="M1109" i="1" s="1"/>
  <c r="K1110" i="1"/>
  <c r="M1110" i="1" s="1"/>
  <c r="K1111" i="1"/>
  <c r="M1111" i="1" s="1"/>
  <c r="K1112" i="1"/>
  <c r="M1112" i="1" s="1"/>
  <c r="K1113" i="1"/>
  <c r="M1113" i="1" s="1"/>
  <c r="K1114" i="1"/>
  <c r="M1114" i="1" s="1"/>
  <c r="K1115" i="1"/>
  <c r="M1115" i="1" s="1"/>
  <c r="K1116" i="1"/>
  <c r="M1116" i="1" s="1"/>
  <c r="K1117" i="1"/>
  <c r="M1117" i="1" s="1"/>
  <c r="K1118" i="1"/>
  <c r="M1118" i="1" s="1"/>
  <c r="K1119" i="1"/>
  <c r="M1119" i="1" s="1"/>
  <c r="K1120" i="1"/>
  <c r="M1120" i="1" s="1"/>
  <c r="K1121" i="1"/>
  <c r="M1121" i="1" s="1"/>
  <c r="K1122" i="1"/>
  <c r="M1122" i="1" s="1"/>
  <c r="K1123" i="1"/>
  <c r="M1123" i="1" s="1"/>
  <c r="K1124" i="1"/>
  <c r="M1124" i="1" s="1"/>
  <c r="K1125" i="1"/>
  <c r="M1125" i="1" s="1"/>
  <c r="K1126" i="1"/>
  <c r="M1126" i="1" s="1"/>
  <c r="K1127" i="1"/>
  <c r="M1127" i="1" s="1"/>
  <c r="K1128" i="1"/>
  <c r="M1128" i="1" s="1"/>
  <c r="K1129" i="1"/>
  <c r="M1129" i="1" s="1"/>
  <c r="K1130" i="1"/>
  <c r="M1130" i="1" s="1"/>
  <c r="K1131" i="1"/>
  <c r="M1131" i="1" s="1"/>
  <c r="K1132" i="1"/>
  <c r="M1132" i="1" s="1"/>
  <c r="K1133" i="1"/>
  <c r="M1133" i="1" s="1"/>
  <c r="K1134" i="1"/>
  <c r="M1134" i="1" s="1"/>
  <c r="K1135" i="1"/>
  <c r="M1135" i="1" s="1"/>
  <c r="K1136" i="1"/>
  <c r="M1136" i="1" s="1"/>
  <c r="K1137" i="1"/>
  <c r="M1137" i="1" s="1"/>
  <c r="K1138" i="1"/>
  <c r="M1138" i="1" s="1"/>
  <c r="K1139" i="1"/>
  <c r="M1139" i="1" s="1"/>
  <c r="K1140" i="1"/>
  <c r="M1140" i="1" s="1"/>
  <c r="K1141" i="1"/>
  <c r="M1141" i="1" s="1"/>
  <c r="K1142" i="1"/>
  <c r="M1142" i="1" s="1"/>
  <c r="K1143" i="1"/>
  <c r="M1143" i="1" s="1"/>
  <c r="K1144" i="1"/>
  <c r="M1144" i="1" s="1"/>
  <c r="K1145" i="1"/>
  <c r="M1145" i="1" s="1"/>
  <c r="K1146" i="1"/>
  <c r="M1146" i="1" s="1"/>
  <c r="K1147" i="1"/>
  <c r="M1147" i="1" s="1"/>
  <c r="K1148" i="1"/>
  <c r="M1148" i="1" s="1"/>
  <c r="K1149" i="1"/>
  <c r="M1149" i="1" s="1"/>
  <c r="K1150" i="1"/>
  <c r="M1150" i="1" s="1"/>
  <c r="K1151" i="1"/>
  <c r="M1151" i="1" s="1"/>
  <c r="K1152" i="1"/>
  <c r="M1152" i="1" s="1"/>
  <c r="K1153" i="1"/>
  <c r="M1153" i="1" s="1"/>
  <c r="K1154" i="1"/>
  <c r="M1154" i="1" s="1"/>
  <c r="K1155" i="1"/>
  <c r="M1155" i="1" s="1"/>
  <c r="K1156" i="1"/>
  <c r="M1156" i="1" s="1"/>
  <c r="K1157" i="1"/>
  <c r="M1157" i="1" s="1"/>
  <c r="K1158" i="1"/>
  <c r="M1158" i="1" s="1"/>
  <c r="K1159" i="1"/>
  <c r="M1159" i="1" s="1"/>
  <c r="K1160" i="1"/>
  <c r="M1160" i="1" s="1"/>
  <c r="K1161" i="1"/>
  <c r="M1161" i="1" s="1"/>
  <c r="K1162" i="1"/>
  <c r="M1162" i="1" s="1"/>
  <c r="K1163" i="1"/>
  <c r="M1163" i="1" s="1"/>
  <c r="K1164" i="1"/>
  <c r="M1164" i="1" s="1"/>
  <c r="K1165" i="1"/>
  <c r="M1165" i="1" s="1"/>
  <c r="K1166" i="1"/>
  <c r="M1166" i="1" s="1"/>
  <c r="K1167" i="1"/>
  <c r="M1167" i="1" s="1"/>
  <c r="K1168" i="1"/>
  <c r="M1168" i="1" s="1"/>
  <c r="K1169" i="1"/>
  <c r="M1169" i="1" s="1"/>
  <c r="K1170" i="1"/>
  <c r="M1170" i="1" s="1"/>
  <c r="K1171" i="1"/>
  <c r="M1171" i="1" s="1"/>
  <c r="K1172" i="1"/>
  <c r="M1172" i="1" s="1"/>
  <c r="K1173" i="1"/>
  <c r="M1173" i="1" s="1"/>
  <c r="K1174" i="1"/>
  <c r="M1174" i="1" s="1"/>
  <c r="K1175" i="1"/>
  <c r="M1175" i="1" s="1"/>
  <c r="K1176" i="1"/>
  <c r="M1176" i="1" s="1"/>
  <c r="K1177" i="1"/>
  <c r="M1177" i="1" s="1"/>
  <c r="K1178" i="1"/>
  <c r="M1178" i="1" s="1"/>
  <c r="K1179" i="1"/>
  <c r="M1179" i="1" s="1"/>
  <c r="K1180" i="1"/>
  <c r="M1180" i="1" s="1"/>
  <c r="K1181" i="1"/>
  <c r="M1181" i="1" s="1"/>
  <c r="K1182" i="1"/>
  <c r="M1182" i="1" s="1"/>
  <c r="K1183" i="1"/>
  <c r="M1183" i="1" s="1"/>
  <c r="K1184" i="1"/>
  <c r="M1184" i="1" s="1"/>
  <c r="K1185" i="1"/>
  <c r="M1185" i="1" s="1"/>
  <c r="K1186" i="1"/>
  <c r="M1186" i="1" s="1"/>
  <c r="K1187" i="1"/>
  <c r="M1187" i="1" s="1"/>
  <c r="K1188" i="1"/>
  <c r="M1188" i="1" s="1"/>
  <c r="K1189" i="1"/>
  <c r="M1189" i="1" s="1"/>
  <c r="K1190" i="1"/>
  <c r="M1190" i="1" s="1"/>
  <c r="K1191" i="1"/>
  <c r="M1191" i="1" s="1"/>
  <c r="K1192" i="1"/>
  <c r="M1192" i="1" s="1"/>
  <c r="K1193" i="1"/>
  <c r="M1193" i="1" s="1"/>
  <c r="K1194" i="1"/>
  <c r="M1194" i="1" s="1"/>
  <c r="K1195" i="1"/>
  <c r="M1195" i="1" s="1"/>
  <c r="K1196" i="1"/>
  <c r="M1196" i="1" s="1"/>
  <c r="K1197" i="1"/>
  <c r="M1197" i="1" s="1"/>
  <c r="K1198" i="1"/>
  <c r="M1198" i="1" s="1"/>
  <c r="K1199" i="1"/>
  <c r="M1199" i="1" s="1"/>
  <c r="K1200" i="1"/>
  <c r="M1200" i="1" s="1"/>
  <c r="K1201" i="1"/>
  <c r="M1201" i="1" s="1"/>
  <c r="K1202" i="1"/>
  <c r="M1202" i="1" s="1"/>
  <c r="K1203" i="1"/>
  <c r="M1203" i="1" s="1"/>
  <c r="K1204" i="1"/>
  <c r="M1204" i="1" s="1"/>
  <c r="K1205" i="1"/>
  <c r="M1205" i="1" s="1"/>
  <c r="K1206" i="1"/>
  <c r="M1206" i="1" s="1"/>
  <c r="K1207" i="1"/>
  <c r="M1207" i="1" s="1"/>
  <c r="K1208" i="1"/>
  <c r="M1208" i="1" s="1"/>
  <c r="K1209" i="1"/>
  <c r="M1209" i="1" s="1"/>
  <c r="K1210" i="1"/>
  <c r="M1210" i="1" s="1"/>
  <c r="K1211" i="1"/>
  <c r="M1211" i="1" s="1"/>
  <c r="K1212" i="1"/>
  <c r="M1212" i="1" s="1"/>
  <c r="K1213" i="1"/>
  <c r="M1213" i="1" s="1"/>
  <c r="K1214" i="1"/>
  <c r="M1214" i="1" s="1"/>
  <c r="K1215" i="1"/>
  <c r="M1215" i="1" s="1"/>
  <c r="K1216" i="1"/>
  <c r="M1216" i="1" s="1"/>
  <c r="K1217" i="1"/>
  <c r="M1217" i="1" s="1"/>
  <c r="K1218" i="1"/>
  <c r="M1218" i="1" s="1"/>
  <c r="K1219" i="1"/>
  <c r="M1219" i="1" s="1"/>
  <c r="K1220" i="1"/>
  <c r="M1220" i="1" s="1"/>
  <c r="K1221" i="1"/>
  <c r="M1221" i="1" s="1"/>
  <c r="K1222" i="1"/>
  <c r="M1222" i="1" s="1"/>
  <c r="K1223" i="1"/>
  <c r="M1223" i="1" s="1"/>
  <c r="K1224" i="1"/>
  <c r="M1224" i="1" s="1"/>
  <c r="K1225" i="1"/>
  <c r="M1225" i="1" s="1"/>
  <c r="K1226" i="1"/>
  <c r="M1226" i="1" s="1"/>
  <c r="K1227" i="1"/>
  <c r="M1227" i="1" s="1"/>
  <c r="K1228" i="1"/>
  <c r="M1228" i="1" s="1"/>
  <c r="K1229" i="1"/>
  <c r="M1229" i="1" s="1"/>
  <c r="K1230" i="1"/>
  <c r="M1230" i="1" s="1"/>
  <c r="K1231" i="1"/>
  <c r="M1231" i="1" s="1"/>
  <c r="K1232" i="1"/>
  <c r="M1232" i="1" s="1"/>
  <c r="K1233" i="1"/>
  <c r="M1233" i="1" s="1"/>
  <c r="K1234" i="1"/>
  <c r="M1234" i="1" s="1"/>
  <c r="K1235" i="1"/>
  <c r="M1235" i="1" s="1"/>
  <c r="K1236" i="1"/>
  <c r="M1236" i="1" s="1"/>
  <c r="K1237" i="1"/>
  <c r="M1237" i="1" s="1"/>
  <c r="K1238" i="1"/>
  <c r="M1238" i="1" s="1"/>
  <c r="K1239" i="1"/>
  <c r="M1239" i="1" s="1"/>
  <c r="K1240" i="1"/>
  <c r="M1240" i="1" s="1"/>
  <c r="K1241" i="1"/>
  <c r="M1241" i="1" s="1"/>
  <c r="K1242" i="1"/>
  <c r="M1242" i="1" s="1"/>
  <c r="K1243" i="1"/>
  <c r="M1243" i="1" s="1"/>
  <c r="K1244" i="1"/>
  <c r="M1244" i="1" s="1"/>
  <c r="K1245" i="1"/>
  <c r="M1245" i="1" s="1"/>
  <c r="K1246" i="1"/>
  <c r="M1246" i="1" s="1"/>
  <c r="K1247" i="1"/>
  <c r="M1247" i="1" s="1"/>
  <c r="K1248" i="1"/>
  <c r="M1248" i="1" s="1"/>
  <c r="K1249" i="1"/>
  <c r="M1249" i="1" s="1"/>
  <c r="K1250" i="1"/>
  <c r="M1250" i="1" s="1"/>
  <c r="K1251" i="1"/>
  <c r="M1251" i="1" s="1"/>
  <c r="K1252" i="1"/>
  <c r="M1252" i="1" s="1"/>
  <c r="K1253" i="1"/>
  <c r="M1253" i="1" s="1"/>
  <c r="K1254" i="1"/>
  <c r="M1254" i="1" s="1"/>
  <c r="K1255" i="1"/>
  <c r="M1255" i="1" s="1"/>
  <c r="K1256" i="1"/>
  <c r="M1256" i="1" s="1"/>
  <c r="K1257" i="1"/>
  <c r="M1257" i="1" s="1"/>
  <c r="K1258" i="1"/>
  <c r="M1258" i="1" s="1"/>
  <c r="K1259" i="1"/>
  <c r="M1259" i="1" s="1"/>
  <c r="K1260" i="1"/>
  <c r="M1260" i="1" s="1"/>
  <c r="K1261" i="1"/>
  <c r="M1261" i="1" s="1"/>
  <c r="K1262" i="1"/>
  <c r="M1262" i="1" s="1"/>
  <c r="K1263" i="1"/>
  <c r="M1263" i="1" s="1"/>
  <c r="K1264" i="1"/>
  <c r="M1264" i="1" s="1"/>
  <c r="K1265" i="1"/>
  <c r="M1265" i="1" s="1"/>
  <c r="K1266" i="1"/>
  <c r="M1266" i="1" s="1"/>
  <c r="K1267" i="1"/>
  <c r="M1267" i="1" s="1"/>
  <c r="K1268" i="1"/>
  <c r="M1268" i="1" s="1"/>
  <c r="K1269" i="1"/>
  <c r="M1269" i="1" s="1"/>
  <c r="K1270" i="1"/>
  <c r="M1270" i="1" s="1"/>
  <c r="K1271" i="1"/>
  <c r="M1271" i="1" s="1"/>
  <c r="K1272" i="1"/>
  <c r="M1272" i="1" s="1"/>
  <c r="K1273" i="1"/>
  <c r="M1273" i="1" s="1"/>
  <c r="K1274" i="1"/>
  <c r="M1274" i="1" s="1"/>
  <c r="K1275" i="1"/>
  <c r="M1275" i="1" s="1"/>
  <c r="K1276" i="1"/>
  <c r="M1276" i="1" s="1"/>
  <c r="K1277" i="1"/>
  <c r="M1277" i="1" s="1"/>
  <c r="K1278" i="1"/>
  <c r="M1278" i="1" s="1"/>
  <c r="K1279" i="1"/>
  <c r="M1279" i="1" s="1"/>
  <c r="K1280" i="1"/>
  <c r="M1280" i="1" s="1"/>
  <c r="K1281" i="1"/>
  <c r="M1281" i="1" s="1"/>
  <c r="K1282" i="1"/>
  <c r="M1282" i="1" s="1"/>
  <c r="K1283" i="1"/>
  <c r="M1283" i="1" s="1"/>
  <c r="K1284" i="1"/>
  <c r="M1284" i="1" s="1"/>
  <c r="K1285" i="1"/>
  <c r="M1285" i="1" s="1"/>
  <c r="K1286" i="1"/>
  <c r="M1286" i="1" s="1"/>
  <c r="K1287" i="1"/>
  <c r="M1287" i="1" s="1"/>
  <c r="K1288" i="1"/>
  <c r="M1288" i="1" s="1"/>
  <c r="K1289" i="1"/>
  <c r="M1289" i="1" s="1"/>
  <c r="K1290" i="1"/>
  <c r="M1290" i="1" s="1"/>
  <c r="K1291" i="1"/>
  <c r="M1291" i="1" s="1"/>
  <c r="K1292" i="1"/>
  <c r="M1292" i="1" s="1"/>
  <c r="K1293" i="1"/>
  <c r="M1293" i="1" s="1"/>
  <c r="K1294" i="1"/>
  <c r="M1294" i="1" s="1"/>
  <c r="K1295" i="1"/>
  <c r="M1295" i="1" s="1"/>
  <c r="K1296" i="1"/>
  <c r="M1296" i="1" s="1"/>
  <c r="K1297" i="1"/>
  <c r="M1297" i="1" s="1"/>
  <c r="K1298" i="1"/>
  <c r="M1298" i="1" s="1"/>
  <c r="K1299" i="1"/>
  <c r="M1299" i="1" s="1"/>
  <c r="K1300" i="1"/>
  <c r="M1300" i="1" s="1"/>
  <c r="K1301" i="1"/>
  <c r="M1301" i="1" s="1"/>
  <c r="K1302" i="1"/>
  <c r="M1302" i="1" s="1"/>
  <c r="K1303" i="1"/>
  <c r="M1303" i="1" s="1"/>
  <c r="K1304" i="1"/>
  <c r="M1304" i="1" s="1"/>
  <c r="K1305" i="1"/>
  <c r="M1305" i="1" s="1"/>
  <c r="K1306" i="1"/>
  <c r="M1306" i="1" s="1"/>
  <c r="K1307" i="1"/>
  <c r="M1307" i="1" s="1"/>
  <c r="K1308" i="1"/>
  <c r="M1308" i="1" s="1"/>
  <c r="K1309" i="1"/>
  <c r="M1309" i="1" s="1"/>
  <c r="K1310" i="1"/>
  <c r="M1310" i="1" s="1"/>
  <c r="K1311" i="1"/>
  <c r="M1311" i="1" s="1"/>
  <c r="K1312" i="1"/>
  <c r="M1312" i="1" s="1"/>
  <c r="K1313" i="1"/>
  <c r="M1313" i="1" s="1"/>
  <c r="K1314" i="1"/>
  <c r="M1314" i="1" s="1"/>
  <c r="K1315" i="1"/>
  <c r="M1315" i="1" s="1"/>
  <c r="K1316" i="1"/>
  <c r="M1316" i="1" s="1"/>
  <c r="K1317" i="1"/>
  <c r="M1317" i="1" s="1"/>
  <c r="K1318" i="1"/>
  <c r="M1318" i="1" s="1"/>
  <c r="K1319" i="1"/>
  <c r="M1319" i="1" s="1"/>
  <c r="K1320" i="1"/>
  <c r="M1320" i="1" s="1"/>
  <c r="K1321" i="1"/>
  <c r="M1321" i="1" s="1"/>
  <c r="K1322" i="1"/>
  <c r="M1322" i="1" s="1"/>
  <c r="K1323" i="1"/>
  <c r="M1323" i="1" s="1"/>
  <c r="K1324" i="1"/>
  <c r="M1324" i="1" s="1"/>
  <c r="K1325" i="1"/>
  <c r="M1325" i="1" s="1"/>
  <c r="K1326" i="1"/>
  <c r="M1326" i="1" s="1"/>
  <c r="K1327" i="1"/>
  <c r="M1327" i="1" s="1"/>
  <c r="K1328" i="1"/>
  <c r="M1328" i="1" s="1"/>
  <c r="K1329" i="1"/>
  <c r="M1329" i="1" s="1"/>
  <c r="K1330" i="1"/>
  <c r="M1330" i="1" s="1"/>
  <c r="K1331" i="1"/>
  <c r="M1331" i="1" s="1"/>
  <c r="K1332" i="1"/>
  <c r="M1332" i="1" s="1"/>
  <c r="K1333" i="1"/>
  <c r="M1333" i="1" s="1"/>
  <c r="K1334" i="1"/>
  <c r="M1334" i="1" s="1"/>
  <c r="K1335" i="1"/>
  <c r="M1335" i="1" s="1"/>
  <c r="K1336" i="1"/>
  <c r="M1336" i="1" s="1"/>
  <c r="K1337" i="1"/>
  <c r="M1337" i="1" s="1"/>
  <c r="K1338" i="1"/>
  <c r="M1338" i="1" s="1"/>
  <c r="K1339" i="1"/>
  <c r="M1339" i="1" s="1"/>
  <c r="K1340" i="1"/>
  <c r="M1340" i="1" s="1"/>
  <c r="K1341" i="1"/>
  <c r="M1341" i="1" s="1"/>
  <c r="K1342" i="1"/>
  <c r="M1342" i="1" s="1"/>
  <c r="K1343" i="1"/>
  <c r="M1343" i="1" s="1"/>
  <c r="K1344" i="1"/>
  <c r="M1344" i="1" s="1"/>
  <c r="K1345" i="1"/>
  <c r="M1345" i="1" s="1"/>
  <c r="K1346" i="1"/>
  <c r="M1346" i="1" s="1"/>
  <c r="K1347" i="1"/>
  <c r="M1347" i="1" s="1"/>
  <c r="K1348" i="1"/>
  <c r="M1348" i="1" s="1"/>
  <c r="K1349" i="1"/>
  <c r="M1349" i="1" s="1"/>
  <c r="K1350" i="1"/>
  <c r="M1350" i="1" s="1"/>
  <c r="K1351" i="1"/>
  <c r="M1351" i="1" s="1"/>
  <c r="K1352" i="1"/>
  <c r="M1352" i="1" s="1"/>
  <c r="K1353" i="1"/>
  <c r="M1353" i="1" s="1"/>
  <c r="K1354" i="1"/>
  <c r="M1354" i="1" s="1"/>
  <c r="K1355" i="1"/>
  <c r="M1355" i="1" s="1"/>
  <c r="K1356" i="1"/>
  <c r="M1356" i="1" s="1"/>
  <c r="K1357" i="1"/>
  <c r="M1357" i="1" s="1"/>
  <c r="K1358" i="1"/>
  <c r="M1358" i="1" s="1"/>
  <c r="K1359" i="1"/>
  <c r="M1359" i="1" s="1"/>
  <c r="K1360" i="1"/>
  <c r="M1360" i="1" s="1"/>
  <c r="K1361" i="1"/>
  <c r="M1361" i="1" s="1"/>
  <c r="K1362" i="1"/>
  <c r="M1362" i="1" s="1"/>
  <c r="K1363" i="1"/>
  <c r="M1363" i="1" s="1"/>
  <c r="K1364" i="1"/>
  <c r="M1364" i="1" s="1"/>
  <c r="K1365" i="1"/>
  <c r="M1365" i="1" s="1"/>
  <c r="K1366" i="1"/>
  <c r="M1366" i="1" s="1"/>
  <c r="K1367" i="1"/>
  <c r="M1367" i="1" s="1"/>
  <c r="K1368" i="1"/>
  <c r="M1368" i="1" s="1"/>
  <c r="K1369" i="1"/>
  <c r="M1369" i="1" s="1"/>
  <c r="K1370" i="1"/>
  <c r="M1370" i="1" s="1"/>
  <c r="K1371" i="1"/>
  <c r="M1371" i="1" s="1"/>
  <c r="K1372" i="1"/>
  <c r="M1372" i="1" s="1"/>
  <c r="K1373" i="1"/>
  <c r="M1373" i="1" s="1"/>
  <c r="K1374" i="1"/>
  <c r="M1374" i="1" s="1"/>
  <c r="K1375" i="1"/>
  <c r="M1375" i="1" s="1"/>
  <c r="K1376" i="1"/>
  <c r="M1376" i="1" s="1"/>
  <c r="K1377" i="1"/>
  <c r="M1377" i="1" s="1"/>
  <c r="K1378" i="1"/>
  <c r="M1378" i="1" s="1"/>
  <c r="K1379" i="1"/>
  <c r="M1379" i="1" s="1"/>
  <c r="K1380" i="1"/>
  <c r="M1380" i="1" s="1"/>
  <c r="K1381" i="1"/>
  <c r="M1381" i="1" s="1"/>
  <c r="K1382" i="1"/>
  <c r="M1382" i="1" s="1"/>
  <c r="K1383" i="1"/>
  <c r="M1383" i="1" s="1"/>
  <c r="K1384" i="1"/>
  <c r="M1384" i="1" s="1"/>
  <c r="K1385" i="1"/>
  <c r="M1385" i="1" s="1"/>
  <c r="K1386" i="1"/>
  <c r="M1386" i="1" s="1"/>
  <c r="K1387" i="1"/>
  <c r="M1387" i="1" s="1"/>
  <c r="K1388" i="1"/>
  <c r="M1388" i="1" s="1"/>
  <c r="K1389" i="1"/>
  <c r="M1389" i="1" s="1"/>
  <c r="K1390" i="1"/>
  <c r="M1390" i="1" s="1"/>
  <c r="K1391" i="1"/>
  <c r="M1391" i="1" s="1"/>
  <c r="K1392" i="1"/>
  <c r="M1392" i="1" s="1"/>
  <c r="K1393" i="1"/>
  <c r="M1393" i="1" s="1"/>
  <c r="K1394" i="1"/>
  <c r="M1394" i="1" s="1"/>
  <c r="K1395" i="1"/>
  <c r="M1395" i="1" s="1"/>
  <c r="K1396" i="1"/>
  <c r="M1396" i="1" s="1"/>
  <c r="K1397" i="1"/>
  <c r="M1397" i="1" s="1"/>
  <c r="K1398" i="1"/>
  <c r="M1398" i="1" s="1"/>
  <c r="K1399" i="1"/>
  <c r="M1399" i="1" s="1"/>
  <c r="K1400" i="1"/>
  <c r="M1400" i="1" s="1"/>
  <c r="K1401" i="1"/>
  <c r="M1401" i="1" s="1"/>
  <c r="K1402" i="1"/>
  <c r="M1402" i="1" s="1"/>
  <c r="K1403" i="1"/>
  <c r="M1403" i="1" s="1"/>
  <c r="K1404" i="1"/>
  <c r="M1404" i="1" s="1"/>
  <c r="K1405" i="1"/>
  <c r="M1405" i="1" s="1"/>
  <c r="K1406" i="1"/>
  <c r="M1406" i="1" s="1"/>
  <c r="K1407" i="1"/>
  <c r="M1407" i="1" s="1"/>
  <c r="K1408" i="1"/>
  <c r="M1408" i="1" s="1"/>
  <c r="K1409" i="1"/>
  <c r="M1409" i="1" s="1"/>
  <c r="K1410" i="1"/>
  <c r="M1410" i="1" s="1"/>
  <c r="K1411" i="1"/>
  <c r="M1411" i="1" s="1"/>
  <c r="K1412" i="1"/>
  <c r="M1412" i="1" s="1"/>
  <c r="K1413" i="1"/>
  <c r="M1413" i="1" s="1"/>
  <c r="K1414" i="1"/>
  <c r="M1414" i="1" s="1"/>
  <c r="K1415" i="1"/>
  <c r="M1415" i="1" s="1"/>
  <c r="K1416" i="1"/>
  <c r="M1416" i="1" s="1"/>
  <c r="K1417" i="1"/>
  <c r="M1417" i="1" s="1"/>
  <c r="K1418" i="1"/>
  <c r="M1418" i="1" s="1"/>
  <c r="K1419" i="1"/>
  <c r="M1419" i="1" s="1"/>
  <c r="K1420" i="1"/>
  <c r="M1420" i="1" s="1"/>
  <c r="K1421" i="1"/>
  <c r="M1421" i="1" s="1"/>
  <c r="K1422" i="1"/>
  <c r="M1422" i="1" s="1"/>
  <c r="K1423" i="1"/>
  <c r="M1423" i="1" s="1"/>
  <c r="K1424" i="1"/>
  <c r="M1424" i="1" s="1"/>
  <c r="K1425" i="1"/>
  <c r="M1425" i="1" s="1"/>
  <c r="K1426" i="1"/>
  <c r="M1426" i="1" s="1"/>
  <c r="K1427" i="1"/>
  <c r="M1427" i="1" s="1"/>
  <c r="K1428" i="1"/>
  <c r="M1428" i="1" s="1"/>
  <c r="K1429" i="1"/>
  <c r="M1429" i="1" s="1"/>
  <c r="K1430" i="1"/>
  <c r="M1430" i="1" s="1"/>
  <c r="K1431" i="1"/>
  <c r="M1431" i="1" s="1"/>
  <c r="K1432" i="1"/>
  <c r="M1432" i="1" s="1"/>
  <c r="K1433" i="1"/>
  <c r="M1433" i="1" s="1"/>
  <c r="K1434" i="1"/>
  <c r="M1434" i="1" s="1"/>
  <c r="K1435" i="1"/>
  <c r="M1435" i="1" s="1"/>
  <c r="K1436" i="1"/>
  <c r="M1436" i="1" s="1"/>
  <c r="K1437" i="1"/>
  <c r="M1437" i="1" s="1"/>
  <c r="K1438" i="1"/>
  <c r="M1438" i="1" s="1"/>
  <c r="K1439" i="1"/>
  <c r="M1439" i="1" s="1"/>
  <c r="K1440" i="1"/>
  <c r="M1440" i="1" s="1"/>
  <c r="K1441" i="1"/>
  <c r="M1441" i="1" s="1"/>
  <c r="K1442" i="1"/>
  <c r="M1442" i="1" s="1"/>
  <c r="K1443" i="1"/>
  <c r="M1443" i="1" s="1"/>
  <c r="K1444" i="1"/>
  <c r="M1444" i="1" s="1"/>
  <c r="K1445" i="1"/>
  <c r="M1445" i="1" s="1"/>
  <c r="K1446" i="1"/>
  <c r="M1446" i="1" s="1"/>
  <c r="K1447" i="1"/>
  <c r="M1447" i="1" s="1"/>
  <c r="K1448" i="1"/>
  <c r="M1448" i="1" s="1"/>
  <c r="K1449" i="1"/>
  <c r="M1449" i="1" s="1"/>
  <c r="K1450" i="1"/>
  <c r="M1450" i="1" s="1"/>
  <c r="K1451" i="1"/>
  <c r="M1451" i="1" s="1"/>
  <c r="K1452" i="1"/>
  <c r="M1452" i="1" s="1"/>
  <c r="K1453" i="1"/>
  <c r="M1453" i="1" s="1"/>
  <c r="K1454" i="1"/>
  <c r="M1454" i="1" s="1"/>
  <c r="K1455" i="1"/>
  <c r="M1455" i="1" s="1"/>
  <c r="K1456" i="1"/>
  <c r="M1456" i="1" s="1"/>
  <c r="K1457" i="1"/>
  <c r="M1457" i="1" s="1"/>
  <c r="K1458" i="1"/>
  <c r="M1458" i="1" s="1"/>
  <c r="K1459" i="1"/>
  <c r="M1459" i="1" s="1"/>
  <c r="K1460" i="1"/>
  <c r="M1460" i="1" s="1"/>
  <c r="K1461" i="1"/>
  <c r="M1461" i="1" s="1"/>
  <c r="K1462" i="1"/>
  <c r="M1462" i="1" s="1"/>
  <c r="K1463" i="1"/>
  <c r="M1463" i="1" s="1"/>
  <c r="K1464" i="1"/>
  <c r="M1464" i="1" s="1"/>
  <c r="K1465" i="1"/>
  <c r="M1465" i="1" s="1"/>
  <c r="K1466" i="1"/>
  <c r="M1466" i="1" s="1"/>
  <c r="K1467" i="1"/>
  <c r="M1467" i="1" s="1"/>
  <c r="K1468" i="1"/>
  <c r="M1468" i="1" s="1"/>
  <c r="K1469" i="1"/>
  <c r="M1469" i="1" s="1"/>
  <c r="K1470" i="1"/>
  <c r="M1470" i="1" s="1"/>
  <c r="K1471" i="1"/>
  <c r="M1471" i="1" s="1"/>
  <c r="K1472" i="1"/>
  <c r="M1472" i="1" s="1"/>
  <c r="K1473" i="1"/>
  <c r="M1473" i="1" s="1"/>
  <c r="K1474" i="1"/>
  <c r="M1474" i="1" s="1"/>
  <c r="K1475" i="1"/>
  <c r="M1475" i="1" s="1"/>
  <c r="K1476" i="1"/>
  <c r="M1476" i="1" s="1"/>
  <c r="K1477" i="1"/>
  <c r="M1477" i="1" s="1"/>
  <c r="K1478" i="1"/>
  <c r="M1478" i="1" s="1"/>
  <c r="K1479" i="1"/>
  <c r="M1479" i="1" s="1"/>
  <c r="K1480" i="1"/>
  <c r="M1480" i="1" s="1"/>
  <c r="K1481" i="1"/>
  <c r="M1481" i="1" s="1"/>
  <c r="K1482" i="1"/>
  <c r="M1482" i="1" s="1"/>
  <c r="K1483" i="1"/>
  <c r="M1483" i="1" s="1"/>
  <c r="K1484" i="1"/>
  <c r="M1484" i="1" s="1"/>
  <c r="K1485" i="1"/>
  <c r="M1485" i="1" s="1"/>
  <c r="K1486" i="1"/>
  <c r="M1486" i="1" s="1"/>
  <c r="K1487" i="1"/>
  <c r="M1487" i="1" s="1"/>
  <c r="K1488" i="1"/>
  <c r="M1488" i="1" s="1"/>
  <c r="K1489" i="1"/>
  <c r="M1489" i="1" s="1"/>
  <c r="K1490" i="1"/>
  <c r="M1490" i="1" s="1"/>
  <c r="K1491" i="1"/>
  <c r="M1491" i="1" s="1"/>
  <c r="K1492" i="1"/>
  <c r="M1492" i="1" s="1"/>
  <c r="K1493" i="1"/>
  <c r="M1493" i="1" s="1"/>
  <c r="K1494" i="1"/>
  <c r="M1494" i="1" s="1"/>
  <c r="K1495" i="1"/>
  <c r="M1495" i="1" s="1"/>
  <c r="K1496" i="1"/>
  <c r="M1496" i="1" s="1"/>
  <c r="K1497" i="1"/>
  <c r="M1497" i="1" s="1"/>
  <c r="K1498" i="1"/>
  <c r="M1498" i="1" s="1"/>
  <c r="K1499" i="1"/>
  <c r="M1499" i="1" s="1"/>
  <c r="K1500" i="1"/>
  <c r="M1500" i="1" s="1"/>
  <c r="K1501" i="1"/>
  <c r="M1501" i="1" s="1"/>
  <c r="K1502" i="1"/>
  <c r="M1502" i="1" s="1"/>
  <c r="K1503" i="1"/>
  <c r="M1503" i="1" s="1"/>
  <c r="K1504" i="1"/>
  <c r="M1504" i="1" s="1"/>
  <c r="K1505" i="1"/>
  <c r="M1505" i="1" s="1"/>
  <c r="K1506" i="1"/>
  <c r="M1506" i="1" s="1"/>
  <c r="K1507" i="1"/>
  <c r="M1507" i="1" s="1"/>
  <c r="K1508" i="1"/>
  <c r="M1508" i="1" s="1"/>
  <c r="K1509" i="1"/>
  <c r="M1509" i="1" s="1"/>
  <c r="K1510" i="1"/>
  <c r="M1510" i="1" s="1"/>
  <c r="K1511" i="1"/>
  <c r="M1511" i="1" s="1"/>
  <c r="K1512" i="1"/>
  <c r="M1512" i="1" s="1"/>
  <c r="K1513" i="1"/>
  <c r="M1513" i="1" s="1"/>
  <c r="K1514" i="1"/>
  <c r="M1514" i="1" s="1"/>
  <c r="K1515" i="1"/>
  <c r="M1515" i="1" s="1"/>
  <c r="K1516" i="1"/>
  <c r="M1516" i="1" s="1"/>
  <c r="K1517" i="1"/>
  <c r="M1517" i="1" s="1"/>
  <c r="K1518" i="1"/>
  <c r="M1518" i="1" s="1"/>
  <c r="K1519" i="1"/>
  <c r="M1519" i="1" s="1"/>
  <c r="K1520" i="1"/>
  <c r="M1520" i="1" s="1"/>
  <c r="K1521" i="1"/>
  <c r="M1521" i="1" s="1"/>
  <c r="K1522" i="1"/>
  <c r="M1522" i="1" s="1"/>
  <c r="K1523" i="1"/>
  <c r="M1523" i="1" s="1"/>
  <c r="K1524" i="1"/>
  <c r="M1524" i="1" s="1"/>
  <c r="K1525" i="1"/>
  <c r="M1525" i="1" s="1"/>
  <c r="K1526" i="1"/>
  <c r="M1526" i="1" s="1"/>
  <c r="K1527" i="1"/>
  <c r="M1527" i="1" s="1"/>
  <c r="K1528" i="1"/>
  <c r="M1528" i="1" s="1"/>
  <c r="K1529" i="1"/>
  <c r="M1529" i="1" s="1"/>
  <c r="K1530" i="1"/>
  <c r="M1530" i="1" s="1"/>
  <c r="K1531" i="1"/>
  <c r="M1531" i="1" s="1"/>
  <c r="K1532" i="1"/>
  <c r="M1532" i="1" s="1"/>
  <c r="K1533" i="1"/>
  <c r="M1533" i="1" s="1"/>
  <c r="K1534" i="1"/>
  <c r="M1534" i="1" s="1"/>
  <c r="K1535" i="1"/>
  <c r="M1535" i="1" s="1"/>
  <c r="K1536" i="1"/>
  <c r="M1536" i="1" s="1"/>
  <c r="K1537" i="1"/>
  <c r="M1537" i="1" s="1"/>
  <c r="K1538" i="1"/>
  <c r="M1538" i="1" s="1"/>
  <c r="K1539" i="1"/>
  <c r="M1539" i="1" s="1"/>
  <c r="K1540" i="1"/>
  <c r="M1540" i="1" s="1"/>
  <c r="K1541" i="1"/>
  <c r="M1541" i="1" s="1"/>
  <c r="K1542" i="1"/>
  <c r="M1542" i="1" s="1"/>
  <c r="K1543" i="1"/>
  <c r="M1543" i="1" s="1"/>
  <c r="K1544" i="1"/>
  <c r="M1544" i="1" s="1"/>
  <c r="K1545" i="1"/>
  <c r="M1545" i="1" s="1"/>
  <c r="K1546" i="1"/>
  <c r="M1546" i="1" s="1"/>
  <c r="K1547" i="1"/>
  <c r="M1547" i="1" s="1"/>
  <c r="K1548" i="1"/>
  <c r="M1548" i="1" s="1"/>
  <c r="K1549" i="1"/>
  <c r="M1549" i="1" s="1"/>
  <c r="K1550" i="1"/>
  <c r="M1550" i="1" s="1"/>
  <c r="K1551" i="1"/>
  <c r="M1551" i="1" s="1"/>
  <c r="K1552" i="1"/>
  <c r="M1552" i="1" s="1"/>
  <c r="K1553" i="1"/>
  <c r="M1553" i="1" s="1"/>
  <c r="K1554" i="1"/>
  <c r="M1554" i="1" s="1"/>
  <c r="K1555" i="1"/>
  <c r="M1555" i="1" s="1"/>
  <c r="K1556" i="1"/>
  <c r="M1556" i="1" s="1"/>
  <c r="K1557" i="1"/>
  <c r="M1557" i="1" s="1"/>
  <c r="K1558" i="1"/>
  <c r="M1558" i="1" s="1"/>
  <c r="K1559" i="1"/>
  <c r="M1559" i="1" s="1"/>
  <c r="K1560" i="1"/>
  <c r="M1560" i="1" s="1"/>
  <c r="K1561" i="1"/>
  <c r="M1561" i="1" s="1"/>
  <c r="K1562" i="1"/>
  <c r="M1562" i="1" s="1"/>
  <c r="K1563" i="1"/>
  <c r="M1563" i="1" s="1"/>
  <c r="K1564" i="1"/>
  <c r="M1564" i="1" s="1"/>
  <c r="K1565" i="1"/>
  <c r="M1565" i="1" s="1"/>
  <c r="K1566" i="1"/>
  <c r="M1566" i="1" s="1"/>
  <c r="K1567" i="1"/>
  <c r="M1567" i="1" s="1"/>
  <c r="K1568" i="1"/>
  <c r="M1568" i="1" s="1"/>
  <c r="K1569" i="1"/>
  <c r="M1569" i="1" s="1"/>
  <c r="K1570" i="1"/>
  <c r="M1570" i="1" s="1"/>
  <c r="K1571" i="1"/>
  <c r="M1571" i="1" s="1"/>
  <c r="K1572" i="1"/>
  <c r="M1572" i="1" s="1"/>
  <c r="K1573" i="1"/>
  <c r="M1573" i="1" s="1"/>
  <c r="K1574" i="1"/>
  <c r="M1574" i="1" s="1"/>
  <c r="K1575" i="1"/>
  <c r="M1575" i="1" s="1"/>
  <c r="K1576" i="1"/>
  <c r="M1576" i="1" s="1"/>
  <c r="K1577" i="1"/>
  <c r="M1577" i="1" s="1"/>
  <c r="K1578" i="1"/>
  <c r="M1578" i="1" s="1"/>
  <c r="K1579" i="1"/>
  <c r="M1579" i="1" s="1"/>
  <c r="K1580" i="1"/>
  <c r="M1580" i="1" s="1"/>
  <c r="K1581" i="1"/>
  <c r="M1581" i="1" s="1"/>
  <c r="K1582" i="1"/>
  <c r="M1582" i="1" s="1"/>
  <c r="K1583" i="1"/>
  <c r="M1583" i="1" s="1"/>
  <c r="K1584" i="1"/>
  <c r="M1584" i="1" s="1"/>
  <c r="K1585" i="1"/>
  <c r="M1585" i="1" s="1"/>
  <c r="K1586" i="1"/>
  <c r="M1586" i="1" s="1"/>
  <c r="K1587" i="1"/>
  <c r="M1587" i="1" s="1"/>
  <c r="K1588" i="1"/>
  <c r="M1588" i="1" s="1"/>
  <c r="K1589" i="1"/>
  <c r="M1589" i="1" s="1"/>
  <c r="K1590" i="1"/>
  <c r="M1590" i="1" s="1"/>
  <c r="K1591" i="1"/>
  <c r="M1591" i="1" s="1"/>
  <c r="K1592" i="1"/>
  <c r="M1592" i="1" s="1"/>
  <c r="K1593" i="1"/>
  <c r="M1593" i="1" s="1"/>
  <c r="K1594" i="1"/>
  <c r="M1594" i="1" s="1"/>
  <c r="K1595" i="1"/>
  <c r="M1595" i="1" s="1"/>
  <c r="K1596" i="1"/>
  <c r="M1596" i="1" s="1"/>
  <c r="K1597" i="1"/>
  <c r="M1597" i="1" s="1"/>
  <c r="K1598" i="1"/>
  <c r="M1598" i="1" s="1"/>
  <c r="K1599" i="1"/>
  <c r="M1599" i="1" s="1"/>
  <c r="K1600" i="1"/>
  <c r="M1600" i="1" s="1"/>
  <c r="K1601" i="1"/>
  <c r="M1601" i="1" s="1"/>
  <c r="K1602" i="1"/>
  <c r="M1602" i="1" s="1"/>
  <c r="K1603" i="1"/>
  <c r="M1603" i="1" s="1"/>
  <c r="K1604" i="1"/>
  <c r="M1604" i="1" s="1"/>
  <c r="K1605" i="1"/>
  <c r="M1605" i="1" s="1"/>
  <c r="K1606" i="1"/>
  <c r="M1606" i="1" s="1"/>
  <c r="K1607" i="1"/>
  <c r="M1607" i="1" s="1"/>
  <c r="K1608" i="1"/>
  <c r="M1608" i="1" s="1"/>
  <c r="K1609" i="1"/>
  <c r="M1609" i="1" s="1"/>
  <c r="K1610" i="1"/>
  <c r="M1610" i="1" s="1"/>
  <c r="K1611" i="1"/>
  <c r="M1611" i="1" s="1"/>
  <c r="K1612" i="1"/>
  <c r="M1612" i="1" s="1"/>
  <c r="K1613" i="1"/>
  <c r="M1613" i="1" s="1"/>
  <c r="K1614" i="1"/>
  <c r="M1614" i="1" s="1"/>
  <c r="K1615" i="1"/>
  <c r="M1615" i="1" s="1"/>
  <c r="K1616" i="1"/>
  <c r="M1616" i="1" s="1"/>
  <c r="K1617" i="1"/>
  <c r="M1617" i="1" s="1"/>
  <c r="K1618" i="1"/>
  <c r="M1618" i="1" s="1"/>
  <c r="K1619" i="1"/>
  <c r="M1619" i="1" s="1"/>
  <c r="K1620" i="1"/>
  <c r="M1620" i="1" s="1"/>
  <c r="K1621" i="1"/>
  <c r="M1621" i="1" s="1"/>
  <c r="K1622" i="1"/>
  <c r="M1622" i="1" s="1"/>
  <c r="K1623" i="1"/>
  <c r="M1623" i="1" s="1"/>
  <c r="K1624" i="1"/>
  <c r="M1624" i="1" s="1"/>
  <c r="K1625" i="1"/>
  <c r="M1625" i="1" s="1"/>
  <c r="K1626" i="1"/>
  <c r="M1626" i="1" s="1"/>
  <c r="K1627" i="1"/>
  <c r="M1627" i="1" s="1"/>
  <c r="K1628" i="1"/>
  <c r="M1628" i="1" s="1"/>
  <c r="K1629" i="1"/>
  <c r="M1629" i="1" s="1"/>
  <c r="K1630" i="1"/>
  <c r="M1630" i="1" s="1"/>
  <c r="K1631" i="1"/>
  <c r="M1631" i="1" s="1"/>
  <c r="K1632" i="1"/>
  <c r="M1632" i="1" s="1"/>
  <c r="K1633" i="1"/>
  <c r="M1633" i="1" s="1"/>
  <c r="K1634" i="1"/>
  <c r="M1634" i="1" s="1"/>
  <c r="K1635" i="1"/>
  <c r="M1635" i="1" s="1"/>
  <c r="K1636" i="1"/>
  <c r="M1636" i="1" s="1"/>
  <c r="K1637" i="1"/>
  <c r="M1637" i="1" s="1"/>
  <c r="K1638" i="1"/>
  <c r="M1638" i="1" s="1"/>
  <c r="K1639" i="1"/>
  <c r="M1639" i="1" s="1"/>
  <c r="K1640" i="1"/>
  <c r="M1640" i="1" s="1"/>
  <c r="K1641" i="1"/>
  <c r="M1641" i="1" s="1"/>
  <c r="K1642" i="1"/>
  <c r="M1642" i="1" s="1"/>
  <c r="K1643" i="1"/>
  <c r="M1643" i="1" s="1"/>
  <c r="K1644" i="1"/>
  <c r="M1644" i="1" s="1"/>
  <c r="K1645" i="1"/>
  <c r="M1645" i="1" s="1"/>
  <c r="K1646" i="1"/>
  <c r="M1646" i="1" s="1"/>
  <c r="K1647" i="1"/>
  <c r="M1647" i="1" s="1"/>
  <c r="K1648" i="1"/>
  <c r="M1648" i="1" s="1"/>
  <c r="K1649" i="1"/>
  <c r="M1649" i="1" s="1"/>
  <c r="K1650" i="1"/>
  <c r="M1650" i="1" s="1"/>
  <c r="K1651" i="1"/>
  <c r="M1651" i="1" s="1"/>
  <c r="K1652" i="1"/>
  <c r="M1652" i="1" s="1"/>
  <c r="K1653" i="1"/>
  <c r="M1653" i="1" s="1"/>
  <c r="K1654" i="1"/>
  <c r="M1654" i="1" s="1"/>
  <c r="K1655" i="1"/>
  <c r="M1655" i="1" s="1"/>
  <c r="K1656" i="1"/>
  <c r="M1656" i="1" s="1"/>
  <c r="K1657" i="1"/>
  <c r="M1657" i="1" s="1"/>
  <c r="K1658" i="1"/>
  <c r="M1658" i="1" s="1"/>
  <c r="K1659" i="1"/>
  <c r="M1659" i="1" s="1"/>
  <c r="K1660" i="1"/>
  <c r="M1660" i="1" s="1"/>
  <c r="K1661" i="1"/>
  <c r="M1661" i="1" s="1"/>
  <c r="K1662" i="1"/>
  <c r="M1662" i="1" s="1"/>
  <c r="K1663" i="1"/>
  <c r="M1663" i="1" s="1"/>
  <c r="K1664" i="1"/>
  <c r="M1664" i="1" s="1"/>
  <c r="K1665" i="1"/>
  <c r="M1665" i="1" s="1"/>
  <c r="K1666" i="1"/>
  <c r="M1666" i="1" s="1"/>
  <c r="K1667" i="1"/>
  <c r="M1667" i="1" s="1"/>
  <c r="K1668" i="1"/>
  <c r="M1668" i="1" s="1"/>
  <c r="K1669" i="1"/>
  <c r="M1669" i="1" s="1"/>
  <c r="K1670" i="1"/>
  <c r="M1670" i="1" s="1"/>
  <c r="K1671" i="1"/>
  <c r="M1671" i="1" s="1"/>
  <c r="K1672" i="1"/>
  <c r="M1672" i="1" s="1"/>
  <c r="K1673" i="1"/>
  <c r="M1673" i="1" s="1"/>
  <c r="K1674" i="1"/>
  <c r="M1674" i="1" s="1"/>
  <c r="K1675" i="1"/>
  <c r="M1675" i="1" s="1"/>
  <c r="K1676" i="1"/>
  <c r="M1676" i="1" s="1"/>
  <c r="K1677" i="1"/>
  <c r="M1677" i="1" s="1"/>
  <c r="K1678" i="1"/>
  <c r="M1678" i="1" s="1"/>
  <c r="K1679" i="1"/>
  <c r="M1679" i="1" s="1"/>
  <c r="K1680" i="1"/>
  <c r="M1680" i="1" s="1"/>
  <c r="K1681" i="1"/>
  <c r="M1681" i="1" s="1"/>
  <c r="K1682" i="1"/>
  <c r="M1682" i="1" s="1"/>
  <c r="K1683" i="1"/>
  <c r="M1683" i="1" s="1"/>
  <c r="K1684" i="1"/>
  <c r="M1684" i="1" s="1"/>
  <c r="K1685" i="1"/>
  <c r="M1685" i="1" s="1"/>
  <c r="K1686" i="1"/>
  <c r="M1686" i="1" s="1"/>
  <c r="K1687" i="1"/>
  <c r="M1687" i="1" s="1"/>
  <c r="K1688" i="1"/>
  <c r="M1688" i="1" s="1"/>
  <c r="K1689" i="1"/>
  <c r="M1689" i="1" s="1"/>
  <c r="K1690" i="1"/>
  <c r="M1690" i="1" s="1"/>
  <c r="K1691" i="1"/>
  <c r="M1691" i="1" s="1"/>
  <c r="K1692" i="1"/>
  <c r="M1692" i="1" s="1"/>
  <c r="K1693" i="1"/>
  <c r="M1693" i="1" s="1"/>
  <c r="K1694" i="1"/>
  <c r="M1694" i="1" s="1"/>
  <c r="K1695" i="1"/>
  <c r="M1695" i="1" s="1"/>
  <c r="K1696" i="1"/>
  <c r="M1696" i="1" s="1"/>
  <c r="K1697" i="1"/>
  <c r="M1697" i="1" s="1"/>
  <c r="K1698" i="1"/>
  <c r="M1698" i="1" s="1"/>
  <c r="K1699" i="1"/>
  <c r="M1699" i="1" s="1"/>
  <c r="K1700" i="1"/>
  <c r="M1700" i="1" s="1"/>
  <c r="K1701" i="1"/>
  <c r="M1701" i="1" s="1"/>
  <c r="K1702" i="1"/>
  <c r="M1702" i="1" s="1"/>
  <c r="K1703" i="1"/>
  <c r="M1703" i="1" s="1"/>
  <c r="K1704" i="1"/>
  <c r="M1704" i="1" s="1"/>
  <c r="K1705" i="1"/>
  <c r="M1705" i="1" s="1"/>
  <c r="K1706" i="1"/>
  <c r="M1706" i="1" s="1"/>
  <c r="K1707" i="1"/>
  <c r="M1707" i="1" s="1"/>
  <c r="K1708" i="1"/>
  <c r="M1708" i="1" s="1"/>
  <c r="K1709" i="1"/>
  <c r="M1709" i="1" s="1"/>
  <c r="K1710" i="1"/>
  <c r="M1710" i="1" s="1"/>
  <c r="K1711" i="1"/>
  <c r="M1711" i="1" s="1"/>
  <c r="K1712" i="1"/>
  <c r="M1712" i="1" s="1"/>
  <c r="K1713" i="1"/>
  <c r="M1713" i="1" s="1"/>
  <c r="K1714" i="1"/>
  <c r="M1714" i="1" s="1"/>
  <c r="K1715" i="1"/>
  <c r="M1715" i="1" s="1"/>
  <c r="K1716" i="1"/>
  <c r="M1716" i="1" s="1"/>
  <c r="K1717" i="1"/>
  <c r="M1717" i="1" s="1"/>
  <c r="K1718" i="1"/>
  <c r="M1718" i="1" s="1"/>
  <c r="K1719" i="1"/>
  <c r="M1719" i="1" s="1"/>
  <c r="K1720" i="1"/>
  <c r="M1720" i="1" s="1"/>
  <c r="K1721" i="1"/>
  <c r="M1721" i="1" s="1"/>
  <c r="K1722" i="1"/>
  <c r="M1722" i="1" s="1"/>
  <c r="K1723" i="1"/>
  <c r="M1723" i="1" s="1"/>
  <c r="K1724" i="1"/>
  <c r="M1724" i="1" s="1"/>
  <c r="K1725" i="1"/>
  <c r="M1725" i="1" s="1"/>
  <c r="K1726" i="1"/>
  <c r="M1726" i="1" s="1"/>
  <c r="K1727" i="1"/>
  <c r="M1727" i="1" s="1"/>
  <c r="K1728" i="1"/>
  <c r="M1728" i="1" s="1"/>
  <c r="K1729" i="1"/>
  <c r="M1729" i="1" s="1"/>
  <c r="K1730" i="1"/>
  <c r="M1730" i="1" s="1"/>
  <c r="K1731" i="1"/>
  <c r="M1731" i="1" s="1"/>
  <c r="K1732" i="1"/>
  <c r="M1732" i="1" s="1"/>
  <c r="K1733" i="1"/>
  <c r="M1733" i="1" s="1"/>
  <c r="K1734" i="1"/>
  <c r="M1734" i="1" s="1"/>
  <c r="K1735" i="1"/>
  <c r="M1735" i="1" s="1"/>
  <c r="K1736" i="1"/>
  <c r="M1736" i="1" s="1"/>
  <c r="K1737" i="1"/>
  <c r="M1737" i="1" s="1"/>
  <c r="K1738" i="1"/>
  <c r="M1738" i="1" s="1"/>
  <c r="K1739" i="1"/>
  <c r="M1739" i="1" s="1"/>
  <c r="K1740" i="1"/>
  <c r="M1740" i="1" s="1"/>
  <c r="K1741" i="1"/>
  <c r="M1741" i="1" s="1"/>
  <c r="K1742" i="1"/>
  <c r="M1742" i="1" s="1"/>
  <c r="K1743" i="1"/>
  <c r="M1743" i="1" s="1"/>
  <c r="K1744" i="1"/>
  <c r="M1744" i="1" s="1"/>
  <c r="K1745" i="1"/>
  <c r="M1745" i="1" s="1"/>
  <c r="K1746" i="1"/>
  <c r="M1746" i="1" s="1"/>
  <c r="K1747" i="1"/>
  <c r="M1747" i="1" s="1"/>
  <c r="K1748" i="1"/>
  <c r="M1748" i="1" s="1"/>
  <c r="K1749" i="1"/>
  <c r="M1749" i="1" s="1"/>
  <c r="K1750" i="1"/>
  <c r="M1750" i="1" s="1"/>
  <c r="K1751" i="1"/>
  <c r="M1751" i="1" s="1"/>
  <c r="K1752" i="1"/>
  <c r="M1752" i="1" s="1"/>
  <c r="K1753" i="1"/>
  <c r="M1753" i="1" s="1"/>
  <c r="K1754" i="1"/>
  <c r="M1754" i="1" s="1"/>
  <c r="K1755" i="1"/>
  <c r="M1755" i="1" s="1"/>
  <c r="K1756" i="1"/>
  <c r="M1756" i="1" s="1"/>
  <c r="K1757" i="1"/>
  <c r="M1757" i="1" s="1"/>
  <c r="K1758" i="1"/>
  <c r="M1758" i="1" s="1"/>
  <c r="K1759" i="1"/>
  <c r="M1759" i="1" s="1"/>
  <c r="K1760" i="1"/>
  <c r="M1760" i="1" s="1"/>
  <c r="K1761" i="1"/>
  <c r="M1761" i="1" s="1"/>
  <c r="K1762" i="1"/>
  <c r="M1762" i="1" s="1"/>
  <c r="K1763" i="1"/>
  <c r="M1763" i="1" s="1"/>
  <c r="K1764" i="1"/>
  <c r="M1764" i="1" s="1"/>
  <c r="K1765" i="1"/>
  <c r="M1765" i="1" s="1"/>
  <c r="K1766" i="1"/>
  <c r="M1766" i="1" s="1"/>
  <c r="K1767" i="1"/>
  <c r="M1767" i="1" s="1"/>
  <c r="K1768" i="1"/>
  <c r="M1768" i="1" s="1"/>
  <c r="K1769" i="1"/>
  <c r="M1769" i="1" s="1"/>
  <c r="K1770" i="1"/>
  <c r="M1770" i="1" s="1"/>
  <c r="K1771" i="1"/>
  <c r="M1771" i="1" s="1"/>
  <c r="K1772" i="1"/>
  <c r="M1772" i="1" s="1"/>
  <c r="K1773" i="1"/>
  <c r="M1773" i="1" s="1"/>
  <c r="K1774" i="1"/>
  <c r="M1774" i="1" s="1"/>
  <c r="K1775" i="1"/>
  <c r="M1775" i="1" s="1"/>
  <c r="K1776" i="1"/>
  <c r="M1776" i="1" s="1"/>
  <c r="K1777" i="1"/>
  <c r="M1777" i="1" s="1"/>
  <c r="K1778" i="1"/>
  <c r="M1778" i="1" s="1"/>
  <c r="K1779" i="1"/>
  <c r="M1779" i="1" s="1"/>
  <c r="K1780" i="1"/>
  <c r="M1780" i="1" s="1"/>
  <c r="K1781" i="1"/>
  <c r="M1781" i="1" s="1"/>
  <c r="K1782" i="1"/>
  <c r="M1782" i="1" s="1"/>
  <c r="K1783" i="1"/>
  <c r="M1783" i="1" s="1"/>
  <c r="K1784" i="1"/>
  <c r="M1784" i="1" s="1"/>
  <c r="K1785" i="1"/>
  <c r="M1785" i="1" s="1"/>
  <c r="K1786" i="1"/>
  <c r="M1786" i="1" s="1"/>
  <c r="K1787" i="1"/>
  <c r="M1787" i="1" s="1"/>
  <c r="K1788" i="1"/>
  <c r="M1788" i="1" s="1"/>
  <c r="K1789" i="1"/>
  <c r="M1789" i="1" s="1"/>
  <c r="K1790" i="1"/>
  <c r="M1790" i="1" s="1"/>
  <c r="K1791" i="1"/>
  <c r="M1791" i="1" s="1"/>
  <c r="K1792" i="1"/>
  <c r="M1792" i="1" s="1"/>
  <c r="K1793" i="1"/>
  <c r="M1793" i="1" s="1"/>
  <c r="K1794" i="1"/>
  <c r="M1794" i="1" s="1"/>
  <c r="K1795" i="1"/>
  <c r="M1795" i="1" s="1"/>
  <c r="K1796" i="1"/>
  <c r="M1796" i="1" s="1"/>
  <c r="K1797" i="1"/>
  <c r="M1797" i="1" s="1"/>
  <c r="K1798" i="1"/>
  <c r="M1798" i="1" s="1"/>
  <c r="K1799" i="1"/>
  <c r="M1799" i="1" s="1"/>
  <c r="K1800" i="1"/>
  <c r="M1800" i="1" s="1"/>
  <c r="K1801" i="1"/>
  <c r="M1801" i="1" s="1"/>
  <c r="K1802" i="1"/>
  <c r="M1802" i="1" s="1"/>
  <c r="K1803" i="1"/>
  <c r="M1803" i="1" s="1"/>
  <c r="K1804" i="1"/>
  <c r="M1804" i="1" s="1"/>
  <c r="K1805" i="1"/>
  <c r="M1805" i="1" s="1"/>
  <c r="K1806" i="1"/>
  <c r="M1806" i="1" s="1"/>
  <c r="K1807" i="1"/>
  <c r="M1807" i="1" s="1"/>
  <c r="K1808" i="1"/>
  <c r="M1808" i="1" s="1"/>
  <c r="K1809" i="1"/>
  <c r="M1809" i="1" s="1"/>
  <c r="K1810" i="1"/>
  <c r="M1810" i="1" s="1"/>
  <c r="K1811" i="1"/>
  <c r="M1811" i="1" s="1"/>
  <c r="K1812" i="1"/>
  <c r="M1812" i="1" s="1"/>
  <c r="K1813" i="1"/>
  <c r="M1813" i="1" s="1"/>
  <c r="K1814" i="1"/>
  <c r="M1814" i="1" s="1"/>
  <c r="K1815" i="1"/>
  <c r="M1815" i="1" s="1"/>
  <c r="K1816" i="1"/>
  <c r="M1816" i="1" s="1"/>
  <c r="K1817" i="1"/>
  <c r="M1817" i="1" s="1"/>
  <c r="K1818" i="1"/>
  <c r="M1818" i="1" s="1"/>
  <c r="K1819" i="1"/>
  <c r="M1819" i="1" s="1"/>
  <c r="K1820" i="1"/>
  <c r="M1820" i="1" s="1"/>
  <c r="K1821" i="1"/>
  <c r="M1821" i="1" s="1"/>
  <c r="K1822" i="1"/>
  <c r="M1822" i="1" s="1"/>
  <c r="K1823" i="1"/>
  <c r="M1823" i="1" s="1"/>
  <c r="K1824" i="1"/>
  <c r="M1824" i="1" s="1"/>
  <c r="K1825" i="1"/>
  <c r="M1825" i="1" s="1"/>
  <c r="K1826" i="1"/>
  <c r="M1826" i="1" s="1"/>
  <c r="K1827" i="1"/>
  <c r="M1827" i="1" s="1"/>
  <c r="K1828" i="1"/>
  <c r="M1828" i="1" s="1"/>
  <c r="K1829" i="1"/>
  <c r="M1829" i="1" s="1"/>
  <c r="K1830" i="1"/>
  <c r="M1830" i="1" s="1"/>
  <c r="K1831" i="1"/>
  <c r="M1831" i="1" s="1"/>
  <c r="K1832" i="1"/>
  <c r="M1832" i="1" s="1"/>
  <c r="K1833" i="1"/>
  <c r="M1833" i="1" s="1"/>
  <c r="K1834" i="1"/>
  <c r="M1834" i="1" s="1"/>
  <c r="K1835" i="1"/>
  <c r="M1835" i="1" s="1"/>
  <c r="K1836" i="1"/>
  <c r="M1836" i="1" s="1"/>
  <c r="K1837" i="1"/>
  <c r="M1837" i="1" s="1"/>
  <c r="K1838" i="1"/>
  <c r="M1838" i="1" s="1"/>
  <c r="K1839" i="1"/>
  <c r="M1839" i="1" s="1"/>
  <c r="K1840" i="1"/>
  <c r="M1840" i="1" s="1"/>
  <c r="K1841" i="1"/>
  <c r="M1841" i="1" s="1"/>
  <c r="K1842" i="1"/>
  <c r="M1842" i="1" s="1"/>
  <c r="K1843" i="1"/>
  <c r="M1843" i="1" s="1"/>
  <c r="K1844" i="1"/>
  <c r="M1844" i="1" s="1"/>
  <c r="K1845" i="1"/>
  <c r="M1845" i="1" s="1"/>
  <c r="K1846" i="1"/>
  <c r="M1846" i="1" s="1"/>
  <c r="K1847" i="1"/>
  <c r="M1847" i="1" s="1"/>
  <c r="K1848" i="1"/>
  <c r="M1848" i="1" s="1"/>
  <c r="K1849" i="1"/>
  <c r="M1849" i="1" s="1"/>
  <c r="K1850" i="1"/>
  <c r="M1850" i="1" s="1"/>
  <c r="K1851" i="1"/>
  <c r="M1851" i="1" s="1"/>
  <c r="K1852" i="1"/>
  <c r="M1852" i="1" s="1"/>
  <c r="K1853" i="1"/>
  <c r="M1853" i="1" s="1"/>
  <c r="K1854" i="1"/>
  <c r="M1854" i="1" s="1"/>
  <c r="K1855" i="1"/>
  <c r="M1855" i="1" s="1"/>
  <c r="K1856" i="1"/>
  <c r="M1856" i="1" s="1"/>
  <c r="K1857" i="1"/>
  <c r="M1857" i="1" s="1"/>
  <c r="K1858" i="1"/>
  <c r="M1858" i="1" s="1"/>
  <c r="K1859" i="1"/>
  <c r="M1859" i="1" s="1"/>
  <c r="K1860" i="1"/>
  <c r="M1860" i="1" s="1"/>
  <c r="K1861" i="1"/>
  <c r="M1861" i="1" s="1"/>
  <c r="K1862" i="1"/>
  <c r="M1862" i="1" s="1"/>
  <c r="K1863" i="1"/>
  <c r="M1863" i="1" s="1"/>
  <c r="K1864" i="1"/>
  <c r="M1864" i="1" s="1"/>
  <c r="K1865" i="1"/>
  <c r="M1865" i="1" s="1"/>
  <c r="K1866" i="1"/>
  <c r="M1866" i="1" s="1"/>
  <c r="K1867" i="1"/>
  <c r="M1867" i="1" s="1"/>
  <c r="K1868" i="1"/>
  <c r="M1868" i="1" s="1"/>
  <c r="K1869" i="1"/>
  <c r="M1869" i="1" s="1"/>
  <c r="K1870" i="1"/>
  <c r="M1870" i="1" s="1"/>
  <c r="K1871" i="1"/>
  <c r="M1871" i="1" s="1"/>
  <c r="K1872" i="1"/>
  <c r="M1872" i="1" s="1"/>
  <c r="K1873" i="1"/>
  <c r="M1873" i="1" s="1"/>
  <c r="K1874" i="1"/>
  <c r="M1874" i="1" s="1"/>
  <c r="K1875" i="1"/>
  <c r="M1875" i="1" s="1"/>
  <c r="K1876" i="1"/>
  <c r="M1876" i="1" s="1"/>
  <c r="K1877" i="1"/>
  <c r="M1877" i="1" s="1"/>
  <c r="K1878" i="1"/>
  <c r="M1878" i="1" s="1"/>
  <c r="K1879" i="1"/>
  <c r="M1879" i="1" s="1"/>
  <c r="K1880" i="1"/>
  <c r="M1880" i="1" s="1"/>
  <c r="K1881" i="1"/>
  <c r="M1881" i="1" s="1"/>
  <c r="K1882" i="1"/>
  <c r="M1882" i="1" s="1"/>
  <c r="K1883" i="1"/>
  <c r="M1883" i="1" s="1"/>
  <c r="K1884" i="1"/>
  <c r="M1884" i="1" s="1"/>
  <c r="K1885" i="1"/>
  <c r="M1885" i="1" s="1"/>
  <c r="K1886" i="1"/>
  <c r="M1886" i="1" s="1"/>
  <c r="K1887" i="1"/>
  <c r="M1887" i="1" s="1"/>
  <c r="K1888" i="1"/>
  <c r="M1888" i="1" s="1"/>
  <c r="K1889" i="1"/>
  <c r="M1889" i="1" s="1"/>
  <c r="K1890" i="1"/>
  <c r="M1890" i="1" s="1"/>
  <c r="K1891" i="1"/>
  <c r="M1891" i="1" s="1"/>
  <c r="K1892" i="1"/>
  <c r="M1892" i="1" s="1"/>
  <c r="K1893" i="1"/>
  <c r="M1893" i="1" s="1"/>
  <c r="K1894" i="1"/>
  <c r="M1894" i="1" s="1"/>
  <c r="K1895" i="1"/>
  <c r="M1895" i="1" s="1"/>
  <c r="K1896" i="1"/>
  <c r="M1896" i="1" s="1"/>
  <c r="K1897" i="1"/>
  <c r="M1897" i="1" s="1"/>
  <c r="K1898" i="1"/>
  <c r="M1898" i="1" s="1"/>
  <c r="K1899" i="1"/>
  <c r="M1899" i="1" s="1"/>
  <c r="K1900" i="1"/>
  <c r="M1900" i="1" s="1"/>
  <c r="K1901" i="1"/>
  <c r="M1901" i="1" s="1"/>
  <c r="K1902" i="1"/>
  <c r="M1902" i="1" s="1"/>
  <c r="K1903" i="1"/>
  <c r="M1903" i="1" s="1"/>
  <c r="K1904" i="1"/>
  <c r="M1904" i="1" s="1"/>
  <c r="K1905" i="1"/>
  <c r="M1905" i="1" s="1"/>
  <c r="K1906" i="1"/>
  <c r="M1906" i="1" s="1"/>
  <c r="K1907" i="1"/>
  <c r="M1907" i="1" s="1"/>
  <c r="K1908" i="1"/>
  <c r="M1908" i="1" s="1"/>
  <c r="K1909" i="1"/>
  <c r="M1909" i="1" s="1"/>
  <c r="K1910" i="1"/>
  <c r="M1910" i="1" s="1"/>
  <c r="K1911" i="1"/>
  <c r="M1911" i="1" s="1"/>
  <c r="K1912" i="1"/>
  <c r="M1912" i="1" s="1"/>
  <c r="K1913" i="1"/>
  <c r="M1913" i="1" s="1"/>
  <c r="K1914" i="1"/>
  <c r="M1914" i="1" s="1"/>
  <c r="K1915" i="1"/>
  <c r="M1915" i="1" s="1"/>
  <c r="K1916" i="1"/>
  <c r="M1916" i="1" s="1"/>
  <c r="K1917" i="1"/>
  <c r="M1917" i="1" s="1"/>
  <c r="K1918" i="1"/>
  <c r="M1918" i="1" s="1"/>
  <c r="K1919" i="1"/>
  <c r="M1919" i="1" s="1"/>
  <c r="K1920" i="1"/>
  <c r="M1920" i="1" s="1"/>
  <c r="K1921" i="1"/>
  <c r="M1921" i="1" s="1"/>
  <c r="K1922" i="1"/>
  <c r="M1922" i="1" s="1"/>
  <c r="K1923" i="1"/>
  <c r="M1923" i="1" s="1"/>
  <c r="K1924" i="1"/>
  <c r="M1924" i="1" s="1"/>
  <c r="K1925" i="1"/>
  <c r="M1925" i="1" s="1"/>
  <c r="K1926" i="1"/>
  <c r="M1926" i="1" s="1"/>
  <c r="K1927" i="1"/>
  <c r="M1927" i="1" s="1"/>
  <c r="K1928" i="1"/>
  <c r="M1928" i="1" s="1"/>
  <c r="K1929" i="1"/>
  <c r="M1929" i="1" s="1"/>
  <c r="K1930" i="1"/>
  <c r="M1930" i="1" s="1"/>
  <c r="K1931" i="1"/>
  <c r="M1931" i="1" s="1"/>
  <c r="K1932" i="1"/>
  <c r="M1932" i="1" s="1"/>
  <c r="K1933" i="1"/>
  <c r="M1933" i="1" s="1"/>
  <c r="K1934" i="1"/>
  <c r="M1934" i="1" s="1"/>
  <c r="K1935" i="1"/>
  <c r="M1935" i="1" s="1"/>
  <c r="K1936" i="1"/>
  <c r="M1936" i="1" s="1"/>
  <c r="K1937" i="1"/>
  <c r="M1937" i="1" s="1"/>
  <c r="K1938" i="1"/>
  <c r="M1938" i="1" s="1"/>
  <c r="K1939" i="1"/>
  <c r="M1939" i="1" s="1"/>
  <c r="K1940" i="1"/>
  <c r="M1940" i="1" s="1"/>
  <c r="K1941" i="1"/>
  <c r="M1941" i="1" s="1"/>
  <c r="K1942" i="1"/>
  <c r="M1942" i="1" s="1"/>
  <c r="K1943" i="1"/>
  <c r="M1943" i="1" s="1"/>
  <c r="K1944" i="1"/>
  <c r="M1944" i="1" s="1"/>
  <c r="K1945" i="1"/>
  <c r="M1945" i="1" s="1"/>
  <c r="K1946" i="1"/>
  <c r="M1946" i="1" s="1"/>
  <c r="K1947" i="1"/>
  <c r="M1947" i="1" s="1"/>
  <c r="K1948" i="1"/>
  <c r="M1948" i="1" s="1"/>
  <c r="K1949" i="1"/>
  <c r="M1949" i="1" s="1"/>
  <c r="K1950" i="1"/>
  <c r="M1950" i="1" s="1"/>
  <c r="K1951" i="1"/>
  <c r="M1951" i="1" s="1"/>
  <c r="K1952" i="1"/>
  <c r="M1952" i="1" s="1"/>
  <c r="K1953" i="1"/>
  <c r="M1953" i="1" s="1"/>
  <c r="K1954" i="1"/>
  <c r="M1954" i="1" s="1"/>
  <c r="K1955" i="1"/>
  <c r="M1955" i="1" s="1"/>
  <c r="K1956" i="1"/>
  <c r="M1956" i="1" s="1"/>
  <c r="K1957" i="1"/>
  <c r="M1957" i="1" s="1"/>
  <c r="K1958" i="1"/>
  <c r="M1958" i="1" s="1"/>
  <c r="K1959" i="1"/>
  <c r="M1959" i="1" s="1"/>
  <c r="K1960" i="1"/>
  <c r="M1960" i="1" s="1"/>
  <c r="K1961" i="1"/>
  <c r="M1961" i="1" s="1"/>
  <c r="K1962" i="1"/>
  <c r="M1962" i="1" s="1"/>
  <c r="K1963" i="1"/>
  <c r="M1963" i="1" s="1"/>
  <c r="K1964" i="1"/>
  <c r="M1964" i="1" s="1"/>
  <c r="K1965" i="1"/>
  <c r="M1965" i="1" s="1"/>
  <c r="K1966" i="1"/>
  <c r="M1966" i="1" s="1"/>
  <c r="K1967" i="1"/>
  <c r="M1967" i="1" s="1"/>
  <c r="J2" i="1"/>
  <c r="L2" i="1" s="1"/>
  <c r="J3" i="1"/>
  <c r="L3" i="1" s="1"/>
  <c r="J4" i="1"/>
  <c r="L4" i="1" s="1"/>
  <c r="J5" i="1"/>
  <c r="L5" i="1" s="1"/>
  <c r="J6" i="1"/>
  <c r="L6" i="1" s="1"/>
  <c r="J7" i="1"/>
  <c r="L7" i="1" s="1"/>
  <c r="J8" i="1"/>
  <c r="L8" i="1" s="1"/>
  <c r="J9" i="1"/>
  <c r="L9" i="1" s="1"/>
  <c r="J10" i="1"/>
  <c r="L10" i="1" s="1"/>
  <c r="J11" i="1"/>
  <c r="L11" i="1" s="1"/>
  <c r="J12" i="1"/>
  <c r="L12" i="1" s="1"/>
  <c r="J13" i="1"/>
  <c r="L13" i="1" s="1"/>
  <c r="J14" i="1"/>
  <c r="L14" i="1" s="1"/>
  <c r="J15" i="1"/>
  <c r="L15" i="1" s="1"/>
  <c r="J16" i="1"/>
  <c r="L16" i="1" s="1"/>
  <c r="J17" i="1"/>
  <c r="L17" i="1" s="1"/>
  <c r="J18" i="1"/>
  <c r="L18" i="1" s="1"/>
  <c r="J19" i="1"/>
  <c r="L19" i="1" s="1"/>
  <c r="J20" i="1"/>
  <c r="L20" i="1" s="1"/>
  <c r="J21" i="1"/>
  <c r="L21" i="1" s="1"/>
  <c r="J22" i="1"/>
  <c r="L22" i="1" s="1"/>
  <c r="J23" i="1"/>
  <c r="L23" i="1" s="1"/>
  <c r="J24" i="1"/>
  <c r="L24" i="1" s="1"/>
  <c r="J25" i="1"/>
  <c r="L25" i="1" s="1"/>
  <c r="J26" i="1"/>
  <c r="L26" i="1" s="1"/>
  <c r="J27" i="1"/>
  <c r="L27" i="1" s="1"/>
  <c r="J28" i="1"/>
  <c r="L28" i="1" s="1"/>
  <c r="J29" i="1"/>
  <c r="L29" i="1" s="1"/>
  <c r="J30" i="1"/>
  <c r="L30" i="1" s="1"/>
  <c r="J31" i="1"/>
  <c r="L31" i="1" s="1"/>
  <c r="J32" i="1"/>
  <c r="L32" i="1" s="1"/>
  <c r="J33" i="1"/>
  <c r="L33" i="1" s="1"/>
  <c r="J34" i="1"/>
  <c r="L34" i="1" s="1"/>
  <c r="J35" i="1"/>
  <c r="L35" i="1" s="1"/>
  <c r="J36" i="1"/>
  <c r="L36" i="1" s="1"/>
  <c r="J37" i="1"/>
  <c r="L37" i="1" s="1"/>
  <c r="J38" i="1"/>
  <c r="L38" i="1" s="1"/>
  <c r="J39" i="1"/>
  <c r="L39" i="1" s="1"/>
  <c r="J40" i="1"/>
  <c r="L40" i="1" s="1"/>
  <c r="J41" i="1"/>
  <c r="L41" i="1" s="1"/>
  <c r="J42" i="1"/>
  <c r="L42" i="1" s="1"/>
  <c r="J43" i="1"/>
  <c r="L43" i="1" s="1"/>
  <c r="J44" i="1"/>
  <c r="L44" i="1" s="1"/>
  <c r="J45" i="1"/>
  <c r="L45" i="1" s="1"/>
  <c r="J46" i="1"/>
  <c r="L46" i="1" s="1"/>
  <c r="J47" i="1"/>
  <c r="L47" i="1" s="1"/>
  <c r="J48" i="1"/>
  <c r="L48" i="1" s="1"/>
  <c r="J49" i="1"/>
  <c r="L49" i="1" s="1"/>
  <c r="J50" i="1"/>
  <c r="L50" i="1" s="1"/>
  <c r="J51" i="1"/>
  <c r="L51" i="1" s="1"/>
  <c r="J52" i="1"/>
  <c r="L52" i="1" s="1"/>
  <c r="J53" i="1"/>
  <c r="L53" i="1" s="1"/>
  <c r="J54" i="1"/>
  <c r="L54" i="1" s="1"/>
  <c r="J55" i="1"/>
  <c r="L55" i="1" s="1"/>
  <c r="J56" i="1"/>
  <c r="L56" i="1" s="1"/>
  <c r="J57" i="1"/>
  <c r="L57" i="1" s="1"/>
  <c r="J58" i="1"/>
  <c r="L58" i="1" s="1"/>
  <c r="J59" i="1"/>
  <c r="L59" i="1" s="1"/>
  <c r="J60" i="1"/>
  <c r="L60" i="1" s="1"/>
  <c r="J61" i="1"/>
  <c r="L61" i="1" s="1"/>
  <c r="J62" i="1"/>
  <c r="L62" i="1" s="1"/>
  <c r="J63" i="1"/>
  <c r="L63" i="1" s="1"/>
  <c r="J64" i="1"/>
  <c r="L64" i="1" s="1"/>
  <c r="J65" i="1"/>
  <c r="L65" i="1" s="1"/>
  <c r="J66" i="1"/>
  <c r="L66" i="1" s="1"/>
  <c r="J67" i="1"/>
  <c r="L67" i="1" s="1"/>
  <c r="J68" i="1"/>
  <c r="L68" i="1" s="1"/>
  <c r="J69" i="1"/>
  <c r="L69" i="1" s="1"/>
  <c r="J70" i="1"/>
  <c r="L70" i="1" s="1"/>
  <c r="J71" i="1"/>
  <c r="L71" i="1" s="1"/>
  <c r="J72" i="1"/>
  <c r="L72" i="1" s="1"/>
  <c r="J73" i="1"/>
  <c r="L73" i="1" s="1"/>
  <c r="J74" i="1"/>
  <c r="L74" i="1" s="1"/>
  <c r="J75" i="1"/>
  <c r="L75" i="1" s="1"/>
  <c r="J76" i="1"/>
  <c r="L76" i="1" s="1"/>
  <c r="J77" i="1"/>
  <c r="L77" i="1" s="1"/>
  <c r="J78" i="1"/>
  <c r="L78" i="1" s="1"/>
  <c r="J79" i="1"/>
  <c r="L79" i="1" s="1"/>
  <c r="J80" i="1"/>
  <c r="L80" i="1" s="1"/>
  <c r="J81" i="1"/>
  <c r="L81" i="1" s="1"/>
  <c r="J82" i="1"/>
  <c r="L82" i="1" s="1"/>
  <c r="J83" i="1"/>
  <c r="L83" i="1" s="1"/>
  <c r="J84" i="1"/>
  <c r="L84" i="1" s="1"/>
  <c r="J85" i="1"/>
  <c r="L85" i="1" s="1"/>
  <c r="J86" i="1"/>
  <c r="L86" i="1" s="1"/>
  <c r="J87" i="1"/>
  <c r="L87" i="1" s="1"/>
  <c r="J88" i="1"/>
  <c r="L88" i="1" s="1"/>
  <c r="J89" i="1"/>
  <c r="L89" i="1" s="1"/>
  <c r="J90" i="1"/>
  <c r="L90" i="1" s="1"/>
  <c r="J91" i="1"/>
  <c r="L91" i="1" s="1"/>
  <c r="J92" i="1"/>
  <c r="L92" i="1" s="1"/>
  <c r="J93" i="1"/>
  <c r="L93" i="1" s="1"/>
  <c r="J94" i="1"/>
  <c r="L94" i="1" s="1"/>
  <c r="J95" i="1"/>
  <c r="L95" i="1" s="1"/>
  <c r="J96" i="1"/>
  <c r="L96" i="1" s="1"/>
  <c r="J97" i="1"/>
  <c r="L97" i="1" s="1"/>
  <c r="J98" i="1"/>
  <c r="L98" i="1" s="1"/>
  <c r="J99" i="1"/>
  <c r="L99" i="1" s="1"/>
  <c r="J100" i="1"/>
  <c r="L100" i="1" s="1"/>
  <c r="J101" i="1"/>
  <c r="L101" i="1" s="1"/>
  <c r="J102" i="1"/>
  <c r="L102" i="1" s="1"/>
  <c r="J103" i="1"/>
  <c r="L103" i="1" s="1"/>
  <c r="J104" i="1"/>
  <c r="L104" i="1" s="1"/>
  <c r="J105" i="1"/>
  <c r="L105" i="1" s="1"/>
  <c r="J106" i="1"/>
  <c r="L106" i="1" s="1"/>
  <c r="J107" i="1"/>
  <c r="L107" i="1" s="1"/>
  <c r="J108" i="1"/>
  <c r="L108" i="1" s="1"/>
  <c r="J109" i="1"/>
  <c r="L109" i="1" s="1"/>
  <c r="J110" i="1"/>
  <c r="L110" i="1" s="1"/>
  <c r="J111" i="1"/>
  <c r="L111" i="1" s="1"/>
  <c r="J112" i="1"/>
  <c r="L112" i="1" s="1"/>
  <c r="J113" i="1"/>
  <c r="L113" i="1" s="1"/>
  <c r="J114" i="1"/>
  <c r="L114" i="1" s="1"/>
  <c r="J115" i="1"/>
  <c r="L115" i="1" s="1"/>
  <c r="J116" i="1"/>
  <c r="L116" i="1" s="1"/>
  <c r="J117" i="1"/>
  <c r="L117" i="1" s="1"/>
  <c r="J118" i="1"/>
  <c r="L118" i="1" s="1"/>
  <c r="J119" i="1"/>
  <c r="L119" i="1" s="1"/>
  <c r="J120" i="1"/>
  <c r="L120" i="1" s="1"/>
  <c r="J121" i="1"/>
  <c r="L121" i="1" s="1"/>
  <c r="J122" i="1"/>
  <c r="L122" i="1" s="1"/>
  <c r="J123" i="1"/>
  <c r="L123" i="1" s="1"/>
  <c r="J124" i="1"/>
  <c r="L124" i="1" s="1"/>
  <c r="J125" i="1"/>
  <c r="L125" i="1" s="1"/>
  <c r="J126" i="1"/>
  <c r="L126" i="1" s="1"/>
  <c r="J127" i="1"/>
  <c r="L127" i="1" s="1"/>
  <c r="J128" i="1"/>
  <c r="L128" i="1" s="1"/>
  <c r="J129" i="1"/>
  <c r="L129" i="1" s="1"/>
  <c r="J130" i="1"/>
  <c r="L130" i="1" s="1"/>
  <c r="J131" i="1"/>
  <c r="L131" i="1" s="1"/>
  <c r="J132" i="1"/>
  <c r="L132" i="1" s="1"/>
  <c r="J133" i="1"/>
  <c r="L133" i="1" s="1"/>
  <c r="J134" i="1"/>
  <c r="L134" i="1" s="1"/>
  <c r="J135" i="1"/>
  <c r="L135" i="1" s="1"/>
  <c r="J136" i="1"/>
  <c r="L136" i="1" s="1"/>
  <c r="J137" i="1"/>
  <c r="L137" i="1" s="1"/>
  <c r="J138" i="1"/>
  <c r="L138" i="1" s="1"/>
  <c r="J139" i="1"/>
  <c r="L139" i="1" s="1"/>
  <c r="J140" i="1"/>
  <c r="L140" i="1" s="1"/>
  <c r="J141" i="1"/>
  <c r="L141" i="1" s="1"/>
  <c r="J142" i="1"/>
  <c r="L142" i="1" s="1"/>
  <c r="J143" i="1"/>
  <c r="L143" i="1" s="1"/>
  <c r="J144" i="1"/>
  <c r="L144" i="1" s="1"/>
  <c r="J145" i="1"/>
  <c r="L145" i="1" s="1"/>
  <c r="J146" i="1"/>
  <c r="L146" i="1" s="1"/>
  <c r="J147" i="1"/>
  <c r="L147" i="1" s="1"/>
  <c r="J148" i="1"/>
  <c r="L148" i="1" s="1"/>
  <c r="J149" i="1"/>
  <c r="L149" i="1" s="1"/>
  <c r="J150" i="1"/>
  <c r="L150" i="1" s="1"/>
  <c r="J151" i="1"/>
  <c r="L151" i="1" s="1"/>
  <c r="J152" i="1"/>
  <c r="L152" i="1" s="1"/>
  <c r="J153" i="1"/>
  <c r="L153" i="1" s="1"/>
  <c r="J154" i="1"/>
  <c r="L154" i="1" s="1"/>
  <c r="J155" i="1"/>
  <c r="L155" i="1" s="1"/>
  <c r="J156" i="1"/>
  <c r="L156" i="1" s="1"/>
  <c r="J157" i="1"/>
  <c r="L157" i="1" s="1"/>
  <c r="J158" i="1"/>
  <c r="L158" i="1" s="1"/>
  <c r="J159" i="1"/>
  <c r="L159" i="1" s="1"/>
  <c r="J160" i="1"/>
  <c r="L160" i="1" s="1"/>
  <c r="J161" i="1"/>
  <c r="L161" i="1" s="1"/>
  <c r="J162" i="1"/>
  <c r="L162" i="1" s="1"/>
  <c r="J163" i="1"/>
  <c r="L163" i="1" s="1"/>
  <c r="J164" i="1"/>
  <c r="L164" i="1" s="1"/>
  <c r="J165" i="1"/>
  <c r="L165" i="1" s="1"/>
  <c r="J166" i="1"/>
  <c r="L166" i="1" s="1"/>
  <c r="J167" i="1"/>
  <c r="L167" i="1" s="1"/>
  <c r="J168" i="1"/>
  <c r="L168" i="1" s="1"/>
  <c r="J169" i="1"/>
  <c r="L169" i="1" s="1"/>
  <c r="J170" i="1"/>
  <c r="L170" i="1" s="1"/>
  <c r="J171" i="1"/>
  <c r="L171" i="1" s="1"/>
  <c r="J172" i="1"/>
  <c r="L172" i="1" s="1"/>
  <c r="J173" i="1"/>
  <c r="L173" i="1" s="1"/>
  <c r="J174" i="1"/>
  <c r="L174" i="1" s="1"/>
  <c r="J175" i="1"/>
  <c r="L175" i="1" s="1"/>
  <c r="J176" i="1"/>
  <c r="L176" i="1" s="1"/>
  <c r="J177" i="1"/>
  <c r="L177" i="1" s="1"/>
  <c r="J178" i="1"/>
  <c r="L178" i="1" s="1"/>
  <c r="J179" i="1"/>
  <c r="L179" i="1" s="1"/>
  <c r="J180" i="1"/>
  <c r="L180" i="1" s="1"/>
  <c r="J181" i="1"/>
  <c r="L181" i="1" s="1"/>
  <c r="J182" i="1"/>
  <c r="L182" i="1" s="1"/>
  <c r="J183" i="1"/>
  <c r="L183" i="1" s="1"/>
  <c r="J184" i="1"/>
  <c r="L184" i="1" s="1"/>
  <c r="J185" i="1"/>
  <c r="L185" i="1" s="1"/>
  <c r="J186" i="1"/>
  <c r="L186" i="1" s="1"/>
  <c r="J187" i="1"/>
  <c r="L187" i="1" s="1"/>
  <c r="J188" i="1"/>
  <c r="L188" i="1" s="1"/>
  <c r="J189" i="1"/>
  <c r="L189" i="1" s="1"/>
  <c r="J190" i="1"/>
  <c r="L190" i="1" s="1"/>
  <c r="J191" i="1"/>
  <c r="L191" i="1" s="1"/>
  <c r="J192" i="1"/>
  <c r="L192" i="1" s="1"/>
  <c r="J193" i="1"/>
  <c r="L193" i="1" s="1"/>
  <c r="J194" i="1"/>
  <c r="L194" i="1" s="1"/>
  <c r="J195" i="1"/>
  <c r="L195" i="1" s="1"/>
  <c r="J196" i="1"/>
  <c r="L196" i="1" s="1"/>
  <c r="J197" i="1"/>
  <c r="L197" i="1" s="1"/>
  <c r="J198" i="1"/>
  <c r="L198" i="1" s="1"/>
  <c r="J199" i="1"/>
  <c r="L199" i="1" s="1"/>
  <c r="J200" i="1"/>
  <c r="L200" i="1" s="1"/>
  <c r="J201" i="1"/>
  <c r="L201" i="1" s="1"/>
  <c r="J202" i="1"/>
  <c r="L202" i="1" s="1"/>
  <c r="J203" i="1"/>
  <c r="L203" i="1" s="1"/>
  <c r="J204" i="1"/>
  <c r="L204" i="1" s="1"/>
  <c r="J205" i="1"/>
  <c r="L205" i="1" s="1"/>
  <c r="J206" i="1"/>
  <c r="L206" i="1" s="1"/>
  <c r="J207" i="1"/>
  <c r="L207" i="1" s="1"/>
  <c r="J208" i="1"/>
  <c r="L208" i="1" s="1"/>
  <c r="J209" i="1"/>
  <c r="L209" i="1" s="1"/>
  <c r="J210" i="1"/>
  <c r="L210" i="1" s="1"/>
  <c r="J211" i="1"/>
  <c r="L211" i="1" s="1"/>
  <c r="J212" i="1"/>
  <c r="L212" i="1" s="1"/>
  <c r="J213" i="1"/>
  <c r="L213" i="1" s="1"/>
  <c r="J214" i="1"/>
  <c r="L214" i="1" s="1"/>
  <c r="J215" i="1"/>
  <c r="L215" i="1" s="1"/>
  <c r="J216" i="1"/>
  <c r="L216" i="1" s="1"/>
  <c r="J217" i="1"/>
  <c r="L217" i="1" s="1"/>
  <c r="J218" i="1"/>
  <c r="L218" i="1" s="1"/>
  <c r="J219" i="1"/>
  <c r="L219" i="1" s="1"/>
  <c r="J220" i="1"/>
  <c r="L220" i="1" s="1"/>
  <c r="J221" i="1"/>
  <c r="L221" i="1" s="1"/>
  <c r="J222" i="1"/>
  <c r="L222" i="1" s="1"/>
  <c r="J223" i="1"/>
  <c r="L223" i="1" s="1"/>
  <c r="J224" i="1"/>
  <c r="L224" i="1" s="1"/>
  <c r="J225" i="1"/>
  <c r="L225" i="1" s="1"/>
  <c r="J226" i="1"/>
  <c r="L226" i="1" s="1"/>
  <c r="J227" i="1"/>
  <c r="L227" i="1" s="1"/>
  <c r="J228" i="1"/>
  <c r="L228" i="1" s="1"/>
  <c r="J229" i="1"/>
  <c r="L229" i="1" s="1"/>
  <c r="J230" i="1"/>
  <c r="L230" i="1" s="1"/>
  <c r="J231" i="1"/>
  <c r="L231" i="1" s="1"/>
  <c r="J232" i="1"/>
  <c r="L232" i="1" s="1"/>
  <c r="J233" i="1"/>
  <c r="L233" i="1" s="1"/>
  <c r="J234" i="1"/>
  <c r="L234" i="1" s="1"/>
  <c r="J235" i="1"/>
  <c r="L235" i="1" s="1"/>
  <c r="J236" i="1"/>
  <c r="L236" i="1" s="1"/>
  <c r="J237" i="1"/>
  <c r="L237" i="1" s="1"/>
  <c r="J238" i="1"/>
  <c r="L238" i="1" s="1"/>
  <c r="J239" i="1"/>
  <c r="L239" i="1" s="1"/>
  <c r="J240" i="1"/>
  <c r="L240" i="1" s="1"/>
  <c r="J241" i="1"/>
  <c r="L241" i="1" s="1"/>
  <c r="J242" i="1"/>
  <c r="L242" i="1" s="1"/>
  <c r="J243" i="1"/>
  <c r="L243" i="1" s="1"/>
  <c r="J244" i="1"/>
  <c r="L244" i="1" s="1"/>
  <c r="J245" i="1"/>
  <c r="L245" i="1" s="1"/>
  <c r="J246" i="1"/>
  <c r="L246" i="1" s="1"/>
  <c r="J247" i="1"/>
  <c r="L247" i="1" s="1"/>
  <c r="J248" i="1"/>
  <c r="L248" i="1" s="1"/>
  <c r="J249" i="1"/>
  <c r="L249" i="1" s="1"/>
  <c r="J250" i="1"/>
  <c r="L250" i="1" s="1"/>
  <c r="J251" i="1"/>
  <c r="L251" i="1" s="1"/>
  <c r="J252" i="1"/>
  <c r="L252" i="1" s="1"/>
  <c r="J253" i="1"/>
  <c r="L253" i="1" s="1"/>
  <c r="J254" i="1"/>
  <c r="L254" i="1" s="1"/>
  <c r="J255" i="1"/>
  <c r="L255" i="1" s="1"/>
  <c r="J256" i="1"/>
  <c r="L256" i="1" s="1"/>
  <c r="J257" i="1"/>
  <c r="L257" i="1" s="1"/>
  <c r="J258" i="1"/>
  <c r="L258" i="1" s="1"/>
  <c r="J259" i="1"/>
  <c r="L259" i="1" s="1"/>
  <c r="J260" i="1"/>
  <c r="L260" i="1" s="1"/>
  <c r="J261" i="1"/>
  <c r="L261" i="1" s="1"/>
  <c r="J262" i="1"/>
  <c r="L262" i="1" s="1"/>
  <c r="J263" i="1"/>
  <c r="L263" i="1" s="1"/>
  <c r="J264" i="1"/>
  <c r="L264" i="1" s="1"/>
  <c r="J265" i="1"/>
  <c r="L265" i="1" s="1"/>
  <c r="J266" i="1"/>
  <c r="L266" i="1" s="1"/>
  <c r="J267" i="1"/>
  <c r="L267" i="1" s="1"/>
  <c r="J268" i="1"/>
  <c r="L268" i="1" s="1"/>
  <c r="J269" i="1"/>
  <c r="L269" i="1" s="1"/>
  <c r="J270" i="1"/>
  <c r="L270" i="1" s="1"/>
  <c r="J271" i="1"/>
  <c r="L271" i="1" s="1"/>
  <c r="J272" i="1"/>
  <c r="L272" i="1" s="1"/>
  <c r="J273" i="1"/>
  <c r="L273" i="1" s="1"/>
  <c r="J274" i="1"/>
  <c r="L274" i="1" s="1"/>
  <c r="J275" i="1"/>
  <c r="L275" i="1" s="1"/>
  <c r="J276" i="1"/>
  <c r="L276" i="1" s="1"/>
  <c r="J277" i="1"/>
  <c r="L277" i="1" s="1"/>
  <c r="J278" i="1"/>
  <c r="L278" i="1" s="1"/>
  <c r="J279" i="1"/>
  <c r="L279" i="1" s="1"/>
  <c r="J280" i="1"/>
  <c r="L280" i="1" s="1"/>
  <c r="J281" i="1"/>
  <c r="L281" i="1" s="1"/>
  <c r="J282" i="1"/>
  <c r="L282" i="1" s="1"/>
  <c r="J283" i="1"/>
  <c r="L283" i="1" s="1"/>
  <c r="J284" i="1"/>
  <c r="L284" i="1" s="1"/>
  <c r="J285" i="1"/>
  <c r="L285" i="1" s="1"/>
  <c r="J286" i="1"/>
  <c r="L286" i="1" s="1"/>
  <c r="J287" i="1"/>
  <c r="L287" i="1" s="1"/>
  <c r="J288" i="1"/>
  <c r="L288" i="1" s="1"/>
  <c r="J289" i="1"/>
  <c r="L289" i="1" s="1"/>
  <c r="J290" i="1"/>
  <c r="L290" i="1" s="1"/>
  <c r="J291" i="1"/>
  <c r="L291" i="1" s="1"/>
  <c r="J292" i="1"/>
  <c r="L292" i="1" s="1"/>
  <c r="J293" i="1"/>
  <c r="L293" i="1" s="1"/>
  <c r="J294" i="1"/>
  <c r="L294" i="1" s="1"/>
  <c r="J295" i="1"/>
  <c r="L295" i="1" s="1"/>
  <c r="J296" i="1"/>
  <c r="L296" i="1" s="1"/>
  <c r="J297" i="1"/>
  <c r="L297" i="1" s="1"/>
  <c r="J298" i="1"/>
  <c r="L298" i="1" s="1"/>
  <c r="J299" i="1"/>
  <c r="L299" i="1" s="1"/>
  <c r="J300" i="1"/>
  <c r="L300" i="1" s="1"/>
  <c r="J301" i="1"/>
  <c r="L301" i="1" s="1"/>
  <c r="J302" i="1"/>
  <c r="L302" i="1" s="1"/>
  <c r="J303" i="1"/>
  <c r="L303" i="1" s="1"/>
  <c r="J304" i="1"/>
  <c r="L304" i="1" s="1"/>
  <c r="J305" i="1"/>
  <c r="L305" i="1" s="1"/>
  <c r="J306" i="1"/>
  <c r="L306" i="1" s="1"/>
  <c r="J307" i="1"/>
  <c r="L307" i="1" s="1"/>
  <c r="J308" i="1"/>
  <c r="L308" i="1" s="1"/>
  <c r="J309" i="1"/>
  <c r="L309" i="1" s="1"/>
  <c r="J310" i="1"/>
  <c r="L310" i="1" s="1"/>
  <c r="J311" i="1"/>
  <c r="L311" i="1" s="1"/>
  <c r="J312" i="1"/>
  <c r="L312" i="1" s="1"/>
  <c r="J313" i="1"/>
  <c r="L313" i="1" s="1"/>
  <c r="J314" i="1"/>
  <c r="L314" i="1" s="1"/>
  <c r="J315" i="1"/>
  <c r="L315" i="1" s="1"/>
  <c r="J316" i="1"/>
  <c r="L316" i="1" s="1"/>
  <c r="J317" i="1"/>
  <c r="L317" i="1" s="1"/>
  <c r="J318" i="1"/>
  <c r="L318" i="1" s="1"/>
  <c r="J319" i="1"/>
  <c r="L319" i="1" s="1"/>
  <c r="J320" i="1"/>
  <c r="L320" i="1" s="1"/>
  <c r="J321" i="1"/>
  <c r="L321" i="1" s="1"/>
  <c r="J322" i="1"/>
  <c r="L322" i="1" s="1"/>
  <c r="J323" i="1"/>
  <c r="L323" i="1" s="1"/>
  <c r="J324" i="1"/>
  <c r="L324" i="1" s="1"/>
  <c r="J325" i="1"/>
  <c r="L325" i="1" s="1"/>
  <c r="J326" i="1"/>
  <c r="L326" i="1" s="1"/>
  <c r="J327" i="1"/>
  <c r="L327" i="1" s="1"/>
  <c r="J328" i="1"/>
  <c r="L328" i="1" s="1"/>
  <c r="J329" i="1"/>
  <c r="L329" i="1" s="1"/>
  <c r="J330" i="1"/>
  <c r="L330" i="1" s="1"/>
  <c r="J331" i="1"/>
  <c r="L331" i="1" s="1"/>
  <c r="J332" i="1"/>
  <c r="L332" i="1" s="1"/>
  <c r="J333" i="1"/>
  <c r="L333" i="1" s="1"/>
  <c r="J334" i="1"/>
  <c r="L334" i="1" s="1"/>
  <c r="J335" i="1"/>
  <c r="L335" i="1" s="1"/>
  <c r="J336" i="1"/>
  <c r="L336" i="1" s="1"/>
  <c r="J337" i="1"/>
  <c r="L337" i="1" s="1"/>
  <c r="J338" i="1"/>
  <c r="L338" i="1" s="1"/>
  <c r="J339" i="1"/>
  <c r="L339" i="1" s="1"/>
  <c r="J340" i="1"/>
  <c r="L340" i="1" s="1"/>
  <c r="J341" i="1"/>
  <c r="L341" i="1" s="1"/>
  <c r="J342" i="1"/>
  <c r="L342" i="1" s="1"/>
  <c r="J343" i="1"/>
  <c r="L343" i="1" s="1"/>
  <c r="J344" i="1"/>
  <c r="L344" i="1" s="1"/>
  <c r="J345" i="1"/>
  <c r="L345" i="1" s="1"/>
  <c r="J346" i="1"/>
  <c r="L346" i="1" s="1"/>
  <c r="J347" i="1"/>
  <c r="L347" i="1" s="1"/>
  <c r="J348" i="1"/>
  <c r="L348" i="1" s="1"/>
  <c r="J349" i="1"/>
  <c r="L349" i="1" s="1"/>
  <c r="J350" i="1"/>
  <c r="L350" i="1" s="1"/>
  <c r="J351" i="1"/>
  <c r="L351" i="1" s="1"/>
  <c r="J352" i="1"/>
  <c r="L352" i="1" s="1"/>
  <c r="J353" i="1"/>
  <c r="L353" i="1" s="1"/>
  <c r="J354" i="1"/>
  <c r="L354" i="1" s="1"/>
  <c r="J355" i="1"/>
  <c r="L355" i="1" s="1"/>
  <c r="J356" i="1"/>
  <c r="L356" i="1" s="1"/>
  <c r="J357" i="1"/>
  <c r="L357" i="1" s="1"/>
  <c r="J358" i="1"/>
  <c r="L358" i="1" s="1"/>
  <c r="J359" i="1"/>
  <c r="L359" i="1" s="1"/>
  <c r="J360" i="1"/>
  <c r="L360" i="1" s="1"/>
  <c r="J361" i="1"/>
  <c r="L361" i="1" s="1"/>
  <c r="J362" i="1"/>
  <c r="L362" i="1" s="1"/>
  <c r="J363" i="1"/>
  <c r="L363" i="1" s="1"/>
  <c r="J364" i="1"/>
  <c r="L364" i="1" s="1"/>
  <c r="J365" i="1"/>
  <c r="L365" i="1" s="1"/>
  <c r="J366" i="1"/>
  <c r="L366" i="1" s="1"/>
  <c r="J367" i="1"/>
  <c r="L367" i="1" s="1"/>
  <c r="J368" i="1"/>
  <c r="L368" i="1" s="1"/>
  <c r="J369" i="1"/>
  <c r="L369" i="1" s="1"/>
  <c r="J370" i="1"/>
  <c r="L370" i="1" s="1"/>
  <c r="J371" i="1"/>
  <c r="L371" i="1" s="1"/>
  <c r="J372" i="1"/>
  <c r="L372" i="1" s="1"/>
  <c r="J373" i="1"/>
  <c r="L373" i="1" s="1"/>
  <c r="J374" i="1"/>
  <c r="L374" i="1" s="1"/>
  <c r="J375" i="1"/>
  <c r="L375" i="1" s="1"/>
  <c r="J376" i="1"/>
  <c r="L376" i="1" s="1"/>
  <c r="J377" i="1"/>
  <c r="L377" i="1" s="1"/>
  <c r="J378" i="1"/>
  <c r="L378" i="1" s="1"/>
  <c r="J379" i="1"/>
  <c r="L379" i="1" s="1"/>
  <c r="J380" i="1"/>
  <c r="L380" i="1" s="1"/>
  <c r="J381" i="1"/>
  <c r="L381" i="1" s="1"/>
  <c r="J382" i="1"/>
  <c r="L382" i="1" s="1"/>
  <c r="J383" i="1"/>
  <c r="L383" i="1" s="1"/>
  <c r="J384" i="1"/>
  <c r="L384" i="1" s="1"/>
  <c r="J385" i="1"/>
  <c r="L385" i="1" s="1"/>
  <c r="J386" i="1"/>
  <c r="L386" i="1" s="1"/>
  <c r="J387" i="1"/>
  <c r="L387" i="1" s="1"/>
  <c r="J388" i="1"/>
  <c r="L388" i="1" s="1"/>
  <c r="J389" i="1"/>
  <c r="L389" i="1" s="1"/>
  <c r="J390" i="1"/>
  <c r="L390" i="1" s="1"/>
  <c r="J391" i="1"/>
  <c r="L391" i="1" s="1"/>
  <c r="J392" i="1"/>
  <c r="L392" i="1" s="1"/>
  <c r="J393" i="1"/>
  <c r="L393" i="1" s="1"/>
  <c r="J394" i="1"/>
  <c r="L394" i="1" s="1"/>
  <c r="J395" i="1"/>
  <c r="L395" i="1" s="1"/>
  <c r="J396" i="1"/>
  <c r="L396" i="1" s="1"/>
  <c r="J397" i="1"/>
  <c r="L397" i="1" s="1"/>
  <c r="J398" i="1"/>
  <c r="L398" i="1" s="1"/>
  <c r="J399" i="1"/>
  <c r="L399" i="1" s="1"/>
  <c r="J400" i="1"/>
  <c r="L400" i="1" s="1"/>
  <c r="J401" i="1"/>
  <c r="L401" i="1" s="1"/>
  <c r="J402" i="1"/>
  <c r="L402" i="1" s="1"/>
  <c r="J403" i="1"/>
  <c r="L403" i="1" s="1"/>
  <c r="J404" i="1"/>
  <c r="L404" i="1" s="1"/>
  <c r="J405" i="1"/>
  <c r="L405" i="1" s="1"/>
  <c r="J406" i="1"/>
  <c r="L406" i="1" s="1"/>
  <c r="J407" i="1"/>
  <c r="L407" i="1" s="1"/>
  <c r="J408" i="1"/>
  <c r="L408" i="1" s="1"/>
  <c r="J409" i="1"/>
  <c r="L409" i="1" s="1"/>
  <c r="J410" i="1"/>
  <c r="L410" i="1" s="1"/>
  <c r="J411" i="1"/>
  <c r="L411" i="1" s="1"/>
  <c r="J412" i="1"/>
  <c r="L412" i="1" s="1"/>
  <c r="J413" i="1"/>
  <c r="L413" i="1" s="1"/>
  <c r="J414" i="1"/>
  <c r="L414" i="1" s="1"/>
  <c r="J415" i="1"/>
  <c r="L415" i="1" s="1"/>
  <c r="J416" i="1"/>
  <c r="L416" i="1" s="1"/>
  <c r="J417" i="1"/>
  <c r="L417" i="1" s="1"/>
  <c r="J418" i="1"/>
  <c r="L418" i="1" s="1"/>
  <c r="J419" i="1"/>
  <c r="L419" i="1" s="1"/>
  <c r="J420" i="1"/>
  <c r="L420" i="1" s="1"/>
  <c r="J421" i="1"/>
  <c r="L421" i="1" s="1"/>
  <c r="J422" i="1"/>
  <c r="L422" i="1" s="1"/>
  <c r="J423" i="1"/>
  <c r="L423" i="1" s="1"/>
  <c r="J424" i="1"/>
  <c r="L424" i="1" s="1"/>
  <c r="J425" i="1"/>
  <c r="L425" i="1" s="1"/>
  <c r="J426" i="1"/>
  <c r="L426" i="1" s="1"/>
  <c r="J427" i="1"/>
  <c r="L427" i="1" s="1"/>
  <c r="J428" i="1"/>
  <c r="L428" i="1" s="1"/>
  <c r="J429" i="1"/>
  <c r="L429" i="1" s="1"/>
  <c r="J430" i="1"/>
  <c r="L430" i="1" s="1"/>
  <c r="J431" i="1"/>
  <c r="L431" i="1" s="1"/>
  <c r="J432" i="1"/>
  <c r="L432" i="1" s="1"/>
  <c r="J433" i="1"/>
  <c r="L433" i="1" s="1"/>
  <c r="J434" i="1"/>
  <c r="L434" i="1" s="1"/>
  <c r="J435" i="1"/>
  <c r="L435" i="1" s="1"/>
  <c r="J436" i="1"/>
  <c r="L436" i="1" s="1"/>
  <c r="J437" i="1"/>
  <c r="L437" i="1" s="1"/>
  <c r="J438" i="1"/>
  <c r="L438" i="1" s="1"/>
  <c r="J439" i="1"/>
  <c r="L439" i="1" s="1"/>
  <c r="J440" i="1"/>
  <c r="L440" i="1" s="1"/>
  <c r="J441" i="1"/>
  <c r="L441" i="1" s="1"/>
  <c r="J442" i="1"/>
  <c r="L442" i="1" s="1"/>
  <c r="J443" i="1"/>
  <c r="L443" i="1" s="1"/>
  <c r="J444" i="1"/>
  <c r="L444" i="1" s="1"/>
  <c r="J445" i="1"/>
  <c r="L445" i="1" s="1"/>
  <c r="J446" i="1"/>
  <c r="L446" i="1" s="1"/>
  <c r="J447" i="1"/>
  <c r="L447" i="1" s="1"/>
  <c r="J448" i="1"/>
  <c r="L448" i="1" s="1"/>
  <c r="J449" i="1"/>
  <c r="L449" i="1" s="1"/>
  <c r="J450" i="1"/>
  <c r="L450" i="1" s="1"/>
  <c r="J451" i="1"/>
  <c r="L451" i="1" s="1"/>
  <c r="J452" i="1"/>
  <c r="L452" i="1" s="1"/>
  <c r="J453" i="1"/>
  <c r="L453" i="1" s="1"/>
  <c r="J454" i="1"/>
  <c r="L454" i="1" s="1"/>
  <c r="J455" i="1"/>
  <c r="L455" i="1" s="1"/>
  <c r="J456" i="1"/>
  <c r="L456" i="1" s="1"/>
  <c r="J457" i="1"/>
  <c r="L457" i="1" s="1"/>
  <c r="J458" i="1"/>
  <c r="L458" i="1" s="1"/>
  <c r="J459" i="1"/>
  <c r="L459" i="1" s="1"/>
  <c r="J460" i="1"/>
  <c r="L460" i="1" s="1"/>
  <c r="J461" i="1"/>
  <c r="L461" i="1" s="1"/>
  <c r="J462" i="1"/>
  <c r="L462" i="1" s="1"/>
  <c r="J463" i="1"/>
  <c r="L463" i="1" s="1"/>
  <c r="J464" i="1"/>
  <c r="L464" i="1" s="1"/>
  <c r="J465" i="1"/>
  <c r="L465" i="1" s="1"/>
  <c r="J466" i="1"/>
  <c r="L466" i="1" s="1"/>
  <c r="J467" i="1"/>
  <c r="L467" i="1" s="1"/>
  <c r="J468" i="1"/>
  <c r="L468" i="1" s="1"/>
  <c r="J469" i="1"/>
  <c r="L469" i="1" s="1"/>
  <c r="J470" i="1"/>
  <c r="L470" i="1" s="1"/>
  <c r="J471" i="1"/>
  <c r="L471" i="1" s="1"/>
  <c r="J472" i="1"/>
  <c r="L472" i="1" s="1"/>
  <c r="J473" i="1"/>
  <c r="L473" i="1" s="1"/>
  <c r="J474" i="1"/>
  <c r="L474" i="1" s="1"/>
  <c r="J475" i="1"/>
  <c r="L475" i="1" s="1"/>
  <c r="J476" i="1"/>
  <c r="L476" i="1" s="1"/>
  <c r="J477" i="1"/>
  <c r="L477" i="1" s="1"/>
  <c r="J478" i="1"/>
  <c r="L478" i="1" s="1"/>
  <c r="J479" i="1"/>
  <c r="L479" i="1" s="1"/>
  <c r="J480" i="1"/>
  <c r="L480" i="1" s="1"/>
  <c r="J481" i="1"/>
  <c r="L481" i="1" s="1"/>
  <c r="J482" i="1"/>
  <c r="L482" i="1" s="1"/>
  <c r="J483" i="1"/>
  <c r="L483" i="1" s="1"/>
  <c r="J484" i="1"/>
  <c r="L484" i="1" s="1"/>
  <c r="J485" i="1"/>
  <c r="L485" i="1" s="1"/>
  <c r="J486" i="1"/>
  <c r="L486" i="1" s="1"/>
  <c r="J487" i="1"/>
  <c r="L487" i="1" s="1"/>
  <c r="J488" i="1"/>
  <c r="L488" i="1" s="1"/>
  <c r="J489" i="1"/>
  <c r="L489" i="1" s="1"/>
  <c r="J490" i="1"/>
  <c r="L490" i="1" s="1"/>
  <c r="J491" i="1"/>
  <c r="L491" i="1" s="1"/>
  <c r="J492" i="1"/>
  <c r="L492" i="1" s="1"/>
  <c r="J493" i="1"/>
  <c r="L493" i="1" s="1"/>
  <c r="J494" i="1"/>
  <c r="L494" i="1" s="1"/>
  <c r="J495" i="1"/>
  <c r="L495" i="1" s="1"/>
  <c r="J496" i="1"/>
  <c r="L496" i="1" s="1"/>
  <c r="J497" i="1"/>
  <c r="L497" i="1" s="1"/>
  <c r="J498" i="1"/>
  <c r="L498" i="1" s="1"/>
  <c r="J499" i="1"/>
  <c r="L499" i="1" s="1"/>
  <c r="J500" i="1"/>
  <c r="L500" i="1" s="1"/>
  <c r="J501" i="1"/>
  <c r="L501" i="1" s="1"/>
  <c r="J502" i="1"/>
  <c r="L502" i="1" s="1"/>
  <c r="J503" i="1"/>
  <c r="L503" i="1" s="1"/>
  <c r="J504" i="1"/>
  <c r="L504" i="1" s="1"/>
  <c r="J505" i="1"/>
  <c r="L505" i="1" s="1"/>
  <c r="J506" i="1"/>
  <c r="L506" i="1" s="1"/>
  <c r="J507" i="1"/>
  <c r="L507" i="1" s="1"/>
  <c r="J508" i="1"/>
  <c r="L508" i="1" s="1"/>
  <c r="J509" i="1"/>
  <c r="L509" i="1" s="1"/>
  <c r="J510" i="1"/>
  <c r="L510" i="1" s="1"/>
  <c r="J511" i="1"/>
  <c r="L511" i="1" s="1"/>
  <c r="J512" i="1"/>
  <c r="L512" i="1" s="1"/>
  <c r="J513" i="1"/>
  <c r="L513" i="1" s="1"/>
  <c r="J514" i="1"/>
  <c r="L514" i="1" s="1"/>
  <c r="J515" i="1"/>
  <c r="L515" i="1" s="1"/>
  <c r="J516" i="1"/>
  <c r="L516" i="1" s="1"/>
  <c r="J517" i="1"/>
  <c r="L517" i="1" s="1"/>
  <c r="J518" i="1"/>
  <c r="L518" i="1" s="1"/>
  <c r="J519" i="1"/>
  <c r="L519" i="1" s="1"/>
  <c r="J520" i="1"/>
  <c r="L520" i="1" s="1"/>
  <c r="J521" i="1"/>
  <c r="L521" i="1" s="1"/>
  <c r="J522" i="1"/>
  <c r="L522" i="1" s="1"/>
  <c r="J523" i="1"/>
  <c r="L523" i="1" s="1"/>
  <c r="J524" i="1"/>
  <c r="L524" i="1" s="1"/>
  <c r="J525" i="1"/>
  <c r="L525" i="1" s="1"/>
  <c r="J526" i="1"/>
  <c r="L526" i="1" s="1"/>
  <c r="J527" i="1"/>
  <c r="L527" i="1" s="1"/>
  <c r="J528" i="1"/>
  <c r="L528" i="1" s="1"/>
  <c r="J529" i="1"/>
  <c r="L529" i="1" s="1"/>
  <c r="J530" i="1"/>
  <c r="L530" i="1" s="1"/>
  <c r="J531" i="1"/>
  <c r="L531" i="1" s="1"/>
  <c r="J532" i="1"/>
  <c r="L532" i="1" s="1"/>
  <c r="J533" i="1"/>
  <c r="L533" i="1" s="1"/>
  <c r="J534" i="1"/>
  <c r="L534" i="1" s="1"/>
  <c r="J535" i="1"/>
  <c r="L535" i="1" s="1"/>
  <c r="J536" i="1"/>
  <c r="L536" i="1" s="1"/>
  <c r="J537" i="1"/>
  <c r="L537" i="1" s="1"/>
  <c r="J538" i="1"/>
  <c r="L538" i="1" s="1"/>
  <c r="J539" i="1"/>
  <c r="L539" i="1" s="1"/>
  <c r="J540" i="1"/>
  <c r="L540" i="1" s="1"/>
  <c r="J541" i="1"/>
  <c r="L541" i="1" s="1"/>
  <c r="J542" i="1"/>
  <c r="L542" i="1" s="1"/>
  <c r="J543" i="1"/>
  <c r="L543" i="1" s="1"/>
  <c r="J544" i="1"/>
  <c r="L544" i="1" s="1"/>
  <c r="J545" i="1"/>
  <c r="L545" i="1" s="1"/>
  <c r="J546" i="1"/>
  <c r="L546" i="1" s="1"/>
  <c r="J547" i="1"/>
  <c r="L547" i="1" s="1"/>
  <c r="J548" i="1"/>
  <c r="L548" i="1" s="1"/>
  <c r="J549" i="1"/>
  <c r="L549" i="1" s="1"/>
  <c r="J550" i="1"/>
  <c r="L550" i="1" s="1"/>
  <c r="J551" i="1"/>
  <c r="L551" i="1" s="1"/>
  <c r="J552" i="1"/>
  <c r="L552" i="1" s="1"/>
  <c r="J553" i="1"/>
  <c r="L553" i="1" s="1"/>
  <c r="J554" i="1"/>
  <c r="L554" i="1" s="1"/>
  <c r="J555" i="1"/>
  <c r="L555" i="1" s="1"/>
  <c r="J556" i="1"/>
  <c r="L556" i="1" s="1"/>
  <c r="J557" i="1"/>
  <c r="L557" i="1" s="1"/>
  <c r="J558" i="1"/>
  <c r="L558" i="1" s="1"/>
  <c r="J559" i="1"/>
  <c r="L559" i="1" s="1"/>
  <c r="J560" i="1"/>
  <c r="L560" i="1" s="1"/>
  <c r="J561" i="1"/>
  <c r="L561" i="1" s="1"/>
  <c r="J562" i="1"/>
  <c r="L562" i="1" s="1"/>
  <c r="J563" i="1"/>
  <c r="L563" i="1" s="1"/>
  <c r="J564" i="1"/>
  <c r="L564" i="1" s="1"/>
  <c r="J565" i="1"/>
  <c r="L565" i="1" s="1"/>
  <c r="J566" i="1"/>
  <c r="L566" i="1" s="1"/>
  <c r="J567" i="1"/>
  <c r="L567" i="1" s="1"/>
  <c r="J568" i="1"/>
  <c r="L568" i="1" s="1"/>
  <c r="J569" i="1"/>
  <c r="L569" i="1" s="1"/>
  <c r="J570" i="1"/>
  <c r="L570" i="1" s="1"/>
  <c r="J571" i="1"/>
  <c r="L571" i="1" s="1"/>
  <c r="J572" i="1"/>
  <c r="L572" i="1" s="1"/>
  <c r="J573" i="1"/>
  <c r="L573" i="1" s="1"/>
  <c r="J574" i="1"/>
  <c r="L574" i="1" s="1"/>
  <c r="J575" i="1"/>
  <c r="L575" i="1" s="1"/>
  <c r="J576" i="1"/>
  <c r="L576" i="1" s="1"/>
  <c r="J577" i="1"/>
  <c r="L577" i="1" s="1"/>
  <c r="J578" i="1"/>
  <c r="L578" i="1" s="1"/>
  <c r="J579" i="1"/>
  <c r="L579" i="1" s="1"/>
  <c r="J580" i="1"/>
  <c r="L580" i="1" s="1"/>
  <c r="J581" i="1"/>
  <c r="L581" i="1" s="1"/>
  <c r="J582" i="1"/>
  <c r="L582" i="1" s="1"/>
  <c r="J583" i="1"/>
  <c r="L583" i="1" s="1"/>
  <c r="J584" i="1"/>
  <c r="L584" i="1" s="1"/>
  <c r="J585" i="1"/>
  <c r="L585" i="1" s="1"/>
  <c r="J586" i="1"/>
  <c r="L586" i="1" s="1"/>
  <c r="J587" i="1"/>
  <c r="L587" i="1" s="1"/>
  <c r="J588" i="1"/>
  <c r="L588" i="1" s="1"/>
  <c r="J589" i="1"/>
  <c r="L589" i="1" s="1"/>
  <c r="J590" i="1"/>
  <c r="L590" i="1" s="1"/>
  <c r="J591" i="1"/>
  <c r="L591" i="1" s="1"/>
  <c r="J592" i="1"/>
  <c r="L592" i="1" s="1"/>
  <c r="J593" i="1"/>
  <c r="L593" i="1" s="1"/>
  <c r="J594" i="1"/>
  <c r="L594" i="1" s="1"/>
  <c r="J595" i="1"/>
  <c r="L595" i="1" s="1"/>
  <c r="J596" i="1"/>
  <c r="L596" i="1" s="1"/>
  <c r="J597" i="1"/>
  <c r="L597" i="1" s="1"/>
  <c r="J598" i="1"/>
  <c r="L598" i="1" s="1"/>
  <c r="J599" i="1"/>
  <c r="L599" i="1" s="1"/>
  <c r="J600" i="1"/>
  <c r="L600" i="1" s="1"/>
  <c r="J601" i="1"/>
  <c r="L601" i="1" s="1"/>
  <c r="J602" i="1"/>
  <c r="L602" i="1" s="1"/>
  <c r="J603" i="1"/>
  <c r="L603" i="1" s="1"/>
  <c r="J604" i="1"/>
  <c r="L604" i="1" s="1"/>
  <c r="J605" i="1"/>
  <c r="L605" i="1" s="1"/>
  <c r="J606" i="1"/>
  <c r="L606" i="1" s="1"/>
  <c r="J607" i="1"/>
  <c r="L607" i="1" s="1"/>
  <c r="J608" i="1"/>
  <c r="L608" i="1" s="1"/>
  <c r="J609" i="1"/>
  <c r="L609" i="1" s="1"/>
  <c r="J610" i="1"/>
  <c r="L610" i="1" s="1"/>
  <c r="J611" i="1"/>
  <c r="L611" i="1" s="1"/>
  <c r="J612" i="1"/>
  <c r="L612" i="1" s="1"/>
  <c r="J613" i="1"/>
  <c r="L613" i="1" s="1"/>
  <c r="J614" i="1"/>
  <c r="L614" i="1" s="1"/>
  <c r="J615" i="1"/>
  <c r="L615" i="1" s="1"/>
  <c r="J616" i="1"/>
  <c r="L616" i="1" s="1"/>
  <c r="J617" i="1"/>
  <c r="L617" i="1" s="1"/>
  <c r="J618" i="1"/>
  <c r="L618" i="1" s="1"/>
  <c r="J619" i="1"/>
  <c r="L619" i="1" s="1"/>
  <c r="J620" i="1"/>
  <c r="L620" i="1" s="1"/>
  <c r="J621" i="1"/>
  <c r="L621" i="1" s="1"/>
  <c r="J622" i="1"/>
  <c r="L622" i="1" s="1"/>
  <c r="J623" i="1"/>
  <c r="L623" i="1" s="1"/>
  <c r="J624" i="1"/>
  <c r="L624" i="1" s="1"/>
  <c r="J625" i="1"/>
  <c r="L625" i="1" s="1"/>
  <c r="J626" i="1"/>
  <c r="L626" i="1" s="1"/>
  <c r="J627" i="1"/>
  <c r="L627" i="1" s="1"/>
  <c r="J628" i="1"/>
  <c r="L628" i="1" s="1"/>
  <c r="J629" i="1"/>
  <c r="L629" i="1" s="1"/>
  <c r="J630" i="1"/>
  <c r="L630" i="1" s="1"/>
  <c r="J631" i="1"/>
  <c r="L631" i="1" s="1"/>
  <c r="J632" i="1"/>
  <c r="L632" i="1" s="1"/>
  <c r="J633" i="1"/>
  <c r="L633" i="1" s="1"/>
  <c r="J634" i="1"/>
  <c r="L634" i="1" s="1"/>
  <c r="J635" i="1"/>
  <c r="L635" i="1" s="1"/>
  <c r="J636" i="1"/>
  <c r="L636" i="1" s="1"/>
  <c r="J637" i="1"/>
  <c r="L637" i="1" s="1"/>
  <c r="J638" i="1"/>
  <c r="L638" i="1" s="1"/>
  <c r="J639" i="1"/>
  <c r="L639" i="1" s="1"/>
  <c r="J640" i="1"/>
  <c r="L640" i="1" s="1"/>
  <c r="J641" i="1"/>
  <c r="L641" i="1" s="1"/>
  <c r="J642" i="1"/>
  <c r="L642" i="1" s="1"/>
  <c r="J643" i="1"/>
  <c r="L643" i="1" s="1"/>
  <c r="J644" i="1"/>
  <c r="L644" i="1" s="1"/>
  <c r="J645" i="1"/>
  <c r="L645" i="1" s="1"/>
  <c r="J646" i="1"/>
  <c r="L646" i="1" s="1"/>
  <c r="J647" i="1"/>
  <c r="L647" i="1" s="1"/>
  <c r="J648" i="1"/>
  <c r="L648" i="1" s="1"/>
  <c r="J649" i="1"/>
  <c r="L649" i="1" s="1"/>
  <c r="J650" i="1"/>
  <c r="L650" i="1" s="1"/>
  <c r="J651" i="1"/>
  <c r="L651" i="1" s="1"/>
  <c r="J652" i="1"/>
  <c r="L652" i="1" s="1"/>
  <c r="J653" i="1"/>
  <c r="L653" i="1" s="1"/>
  <c r="J654" i="1"/>
  <c r="L654" i="1" s="1"/>
  <c r="J655" i="1"/>
  <c r="L655" i="1" s="1"/>
  <c r="J656" i="1"/>
  <c r="L656" i="1" s="1"/>
  <c r="J657" i="1"/>
  <c r="L657" i="1" s="1"/>
  <c r="J658" i="1"/>
  <c r="L658" i="1" s="1"/>
  <c r="J659" i="1"/>
  <c r="L659" i="1" s="1"/>
  <c r="J660" i="1"/>
  <c r="L660" i="1" s="1"/>
  <c r="J661" i="1"/>
  <c r="L661" i="1" s="1"/>
  <c r="J662" i="1"/>
  <c r="L662" i="1" s="1"/>
  <c r="J663" i="1"/>
  <c r="L663" i="1" s="1"/>
  <c r="J664" i="1"/>
  <c r="L664" i="1" s="1"/>
  <c r="J665" i="1"/>
  <c r="L665" i="1" s="1"/>
  <c r="J666" i="1"/>
  <c r="L666" i="1" s="1"/>
  <c r="J667" i="1"/>
  <c r="L667" i="1" s="1"/>
  <c r="J668" i="1"/>
  <c r="L668" i="1" s="1"/>
  <c r="J669" i="1"/>
  <c r="L669" i="1" s="1"/>
  <c r="J670" i="1"/>
  <c r="L670" i="1" s="1"/>
  <c r="J671" i="1"/>
  <c r="L671" i="1" s="1"/>
  <c r="J672" i="1"/>
  <c r="L672" i="1" s="1"/>
  <c r="J673" i="1"/>
  <c r="L673" i="1" s="1"/>
  <c r="J674" i="1"/>
  <c r="L674" i="1" s="1"/>
  <c r="J675" i="1"/>
  <c r="L675" i="1" s="1"/>
  <c r="J676" i="1"/>
  <c r="L676" i="1" s="1"/>
  <c r="J677" i="1"/>
  <c r="L677" i="1" s="1"/>
  <c r="J678" i="1"/>
  <c r="L678" i="1" s="1"/>
  <c r="J679" i="1"/>
  <c r="L679" i="1" s="1"/>
  <c r="J680" i="1"/>
  <c r="L680" i="1" s="1"/>
  <c r="J681" i="1"/>
  <c r="L681" i="1" s="1"/>
  <c r="J682" i="1"/>
  <c r="L682" i="1" s="1"/>
  <c r="J683" i="1"/>
  <c r="L683" i="1" s="1"/>
  <c r="J684" i="1"/>
  <c r="L684" i="1" s="1"/>
  <c r="J685" i="1"/>
  <c r="L685" i="1" s="1"/>
  <c r="J686" i="1"/>
  <c r="L686" i="1" s="1"/>
  <c r="J687" i="1"/>
  <c r="L687" i="1" s="1"/>
  <c r="J688" i="1"/>
  <c r="L688" i="1" s="1"/>
  <c r="J689" i="1"/>
  <c r="L689" i="1" s="1"/>
  <c r="J690" i="1"/>
  <c r="L690" i="1" s="1"/>
  <c r="J691" i="1"/>
  <c r="L691" i="1" s="1"/>
  <c r="J692" i="1"/>
  <c r="L692" i="1" s="1"/>
  <c r="J693" i="1"/>
  <c r="L693" i="1" s="1"/>
  <c r="J694" i="1"/>
  <c r="L694" i="1" s="1"/>
  <c r="J695" i="1"/>
  <c r="L695" i="1" s="1"/>
  <c r="J696" i="1"/>
  <c r="L696" i="1" s="1"/>
  <c r="J697" i="1"/>
  <c r="L697" i="1" s="1"/>
  <c r="J698" i="1"/>
  <c r="L698" i="1" s="1"/>
  <c r="J699" i="1"/>
  <c r="L699" i="1" s="1"/>
  <c r="J700" i="1"/>
  <c r="L700" i="1" s="1"/>
  <c r="J701" i="1"/>
  <c r="L701" i="1" s="1"/>
  <c r="J702" i="1"/>
  <c r="L702" i="1" s="1"/>
  <c r="J703" i="1"/>
  <c r="L703" i="1" s="1"/>
  <c r="J704" i="1"/>
  <c r="L704" i="1" s="1"/>
  <c r="J705" i="1"/>
  <c r="L705" i="1" s="1"/>
  <c r="J706" i="1"/>
  <c r="L706" i="1" s="1"/>
  <c r="J707" i="1"/>
  <c r="L707" i="1" s="1"/>
  <c r="J708" i="1"/>
  <c r="L708" i="1" s="1"/>
  <c r="J709" i="1"/>
  <c r="L709" i="1" s="1"/>
  <c r="J710" i="1"/>
  <c r="L710" i="1" s="1"/>
  <c r="J711" i="1"/>
  <c r="L711" i="1" s="1"/>
  <c r="J712" i="1"/>
  <c r="L712" i="1" s="1"/>
  <c r="J713" i="1"/>
  <c r="L713" i="1" s="1"/>
  <c r="J714" i="1"/>
  <c r="L714" i="1" s="1"/>
  <c r="J715" i="1"/>
  <c r="L715" i="1" s="1"/>
  <c r="J716" i="1"/>
  <c r="L716" i="1" s="1"/>
  <c r="J717" i="1"/>
  <c r="L717" i="1" s="1"/>
  <c r="J718" i="1"/>
  <c r="L718" i="1" s="1"/>
  <c r="J719" i="1"/>
  <c r="L719" i="1" s="1"/>
  <c r="J720" i="1"/>
  <c r="L720" i="1" s="1"/>
  <c r="J721" i="1"/>
  <c r="L721" i="1" s="1"/>
  <c r="J722" i="1"/>
  <c r="L722" i="1" s="1"/>
  <c r="J723" i="1"/>
  <c r="L723" i="1" s="1"/>
  <c r="J724" i="1"/>
  <c r="L724" i="1" s="1"/>
  <c r="J725" i="1"/>
  <c r="L725" i="1" s="1"/>
  <c r="J726" i="1"/>
  <c r="L726" i="1" s="1"/>
  <c r="J727" i="1"/>
  <c r="L727" i="1" s="1"/>
  <c r="J728" i="1"/>
  <c r="L728" i="1" s="1"/>
  <c r="J729" i="1"/>
  <c r="L729" i="1" s="1"/>
  <c r="J730" i="1"/>
  <c r="L730" i="1" s="1"/>
  <c r="J731" i="1"/>
  <c r="L731" i="1" s="1"/>
  <c r="J732" i="1"/>
  <c r="L732" i="1" s="1"/>
  <c r="J733" i="1"/>
  <c r="L733" i="1" s="1"/>
  <c r="J734" i="1"/>
  <c r="L734" i="1" s="1"/>
  <c r="J735" i="1"/>
  <c r="L735" i="1" s="1"/>
  <c r="J736" i="1"/>
  <c r="L736" i="1" s="1"/>
  <c r="J737" i="1"/>
  <c r="L737" i="1" s="1"/>
  <c r="J738" i="1"/>
  <c r="L738" i="1" s="1"/>
  <c r="J739" i="1"/>
  <c r="L739" i="1" s="1"/>
  <c r="J740" i="1"/>
  <c r="L740" i="1" s="1"/>
  <c r="J741" i="1"/>
  <c r="L741" i="1" s="1"/>
  <c r="J742" i="1"/>
  <c r="L742" i="1" s="1"/>
  <c r="J743" i="1"/>
  <c r="L743" i="1" s="1"/>
  <c r="J744" i="1"/>
  <c r="L744" i="1" s="1"/>
  <c r="J745" i="1"/>
  <c r="L745" i="1" s="1"/>
  <c r="J746" i="1"/>
  <c r="L746" i="1" s="1"/>
  <c r="J747" i="1"/>
  <c r="L747" i="1" s="1"/>
  <c r="J748" i="1"/>
  <c r="L748" i="1" s="1"/>
  <c r="J749" i="1"/>
  <c r="L749" i="1" s="1"/>
  <c r="J750" i="1"/>
  <c r="L750" i="1" s="1"/>
  <c r="J751" i="1"/>
  <c r="L751" i="1" s="1"/>
  <c r="J752" i="1"/>
  <c r="L752" i="1" s="1"/>
  <c r="J753" i="1"/>
  <c r="L753" i="1" s="1"/>
  <c r="J754" i="1"/>
  <c r="L754" i="1" s="1"/>
  <c r="J755" i="1"/>
  <c r="L755" i="1" s="1"/>
  <c r="J756" i="1"/>
  <c r="L756" i="1" s="1"/>
  <c r="J757" i="1"/>
  <c r="L757" i="1" s="1"/>
  <c r="J758" i="1"/>
  <c r="L758" i="1" s="1"/>
  <c r="J759" i="1"/>
  <c r="L759" i="1" s="1"/>
  <c r="J760" i="1"/>
  <c r="L760" i="1" s="1"/>
  <c r="J761" i="1"/>
  <c r="L761" i="1" s="1"/>
  <c r="J762" i="1"/>
  <c r="L762" i="1" s="1"/>
  <c r="J763" i="1"/>
  <c r="L763" i="1" s="1"/>
  <c r="J764" i="1"/>
  <c r="L764" i="1" s="1"/>
  <c r="J765" i="1"/>
  <c r="L765" i="1" s="1"/>
  <c r="J766" i="1"/>
  <c r="L766" i="1" s="1"/>
  <c r="J767" i="1"/>
  <c r="L767" i="1" s="1"/>
  <c r="J768" i="1"/>
  <c r="L768" i="1" s="1"/>
  <c r="J769" i="1"/>
  <c r="L769" i="1" s="1"/>
  <c r="J770" i="1"/>
  <c r="L770" i="1" s="1"/>
  <c r="J771" i="1"/>
  <c r="L771" i="1" s="1"/>
  <c r="J772" i="1"/>
  <c r="L772" i="1" s="1"/>
  <c r="J773" i="1"/>
  <c r="L773" i="1" s="1"/>
  <c r="J774" i="1"/>
  <c r="L774" i="1" s="1"/>
  <c r="J775" i="1"/>
  <c r="L775" i="1" s="1"/>
  <c r="J776" i="1"/>
  <c r="L776" i="1" s="1"/>
  <c r="J777" i="1"/>
  <c r="L777" i="1" s="1"/>
  <c r="J778" i="1"/>
  <c r="L778" i="1" s="1"/>
  <c r="J779" i="1"/>
  <c r="L779" i="1" s="1"/>
  <c r="J780" i="1"/>
  <c r="L780" i="1" s="1"/>
  <c r="J781" i="1"/>
  <c r="L781" i="1" s="1"/>
  <c r="J782" i="1"/>
  <c r="L782" i="1" s="1"/>
  <c r="J783" i="1"/>
  <c r="L783" i="1" s="1"/>
  <c r="J784" i="1"/>
  <c r="L784" i="1" s="1"/>
  <c r="J785" i="1"/>
  <c r="L785" i="1" s="1"/>
  <c r="J786" i="1"/>
  <c r="L786" i="1" s="1"/>
  <c r="J787" i="1"/>
  <c r="L787" i="1" s="1"/>
  <c r="J788" i="1"/>
  <c r="L788" i="1" s="1"/>
  <c r="J789" i="1"/>
  <c r="L789" i="1" s="1"/>
  <c r="J790" i="1"/>
  <c r="L790" i="1" s="1"/>
  <c r="J791" i="1"/>
  <c r="L791" i="1" s="1"/>
  <c r="J792" i="1"/>
  <c r="L792" i="1" s="1"/>
  <c r="J793" i="1"/>
  <c r="L793" i="1" s="1"/>
  <c r="J794" i="1"/>
  <c r="L794" i="1" s="1"/>
  <c r="J795" i="1"/>
  <c r="L795" i="1" s="1"/>
  <c r="J796" i="1"/>
  <c r="L796" i="1" s="1"/>
  <c r="J797" i="1"/>
  <c r="L797" i="1" s="1"/>
  <c r="J798" i="1"/>
  <c r="L798" i="1" s="1"/>
  <c r="J799" i="1"/>
  <c r="L799" i="1" s="1"/>
  <c r="J800" i="1"/>
  <c r="L800" i="1" s="1"/>
  <c r="J801" i="1"/>
  <c r="L801" i="1" s="1"/>
  <c r="J802" i="1"/>
  <c r="L802" i="1" s="1"/>
  <c r="J803" i="1"/>
  <c r="L803" i="1" s="1"/>
  <c r="J804" i="1"/>
  <c r="L804" i="1" s="1"/>
  <c r="J805" i="1"/>
  <c r="L805" i="1" s="1"/>
  <c r="J806" i="1"/>
  <c r="L806" i="1" s="1"/>
  <c r="J807" i="1"/>
  <c r="L807" i="1" s="1"/>
  <c r="J808" i="1"/>
  <c r="L808" i="1" s="1"/>
  <c r="J809" i="1"/>
  <c r="L809" i="1" s="1"/>
  <c r="J810" i="1"/>
  <c r="L810" i="1" s="1"/>
  <c r="J811" i="1"/>
  <c r="L811" i="1" s="1"/>
  <c r="J812" i="1"/>
  <c r="L812" i="1" s="1"/>
  <c r="J813" i="1"/>
  <c r="L813" i="1" s="1"/>
  <c r="J814" i="1"/>
  <c r="L814" i="1" s="1"/>
  <c r="J815" i="1"/>
  <c r="L815" i="1" s="1"/>
  <c r="J816" i="1"/>
  <c r="L816" i="1" s="1"/>
  <c r="J817" i="1"/>
  <c r="L817" i="1" s="1"/>
  <c r="J818" i="1"/>
  <c r="L818" i="1" s="1"/>
  <c r="J819" i="1"/>
  <c r="L819" i="1" s="1"/>
  <c r="J820" i="1"/>
  <c r="L820" i="1" s="1"/>
  <c r="J821" i="1"/>
  <c r="L821" i="1" s="1"/>
  <c r="J822" i="1"/>
  <c r="L822" i="1" s="1"/>
  <c r="J823" i="1"/>
  <c r="L823" i="1" s="1"/>
  <c r="J824" i="1"/>
  <c r="L824" i="1" s="1"/>
  <c r="J825" i="1"/>
  <c r="L825" i="1" s="1"/>
  <c r="J826" i="1"/>
  <c r="L826" i="1" s="1"/>
  <c r="J827" i="1"/>
  <c r="L827" i="1" s="1"/>
  <c r="J828" i="1"/>
  <c r="L828" i="1" s="1"/>
  <c r="J829" i="1"/>
  <c r="L829" i="1" s="1"/>
  <c r="J830" i="1"/>
  <c r="L830" i="1" s="1"/>
  <c r="J831" i="1"/>
  <c r="L831" i="1" s="1"/>
  <c r="J832" i="1"/>
  <c r="L832" i="1" s="1"/>
  <c r="J833" i="1"/>
  <c r="L833" i="1" s="1"/>
  <c r="J834" i="1"/>
  <c r="L834" i="1" s="1"/>
  <c r="J835" i="1"/>
  <c r="L835" i="1" s="1"/>
  <c r="J836" i="1"/>
  <c r="L836" i="1" s="1"/>
  <c r="J837" i="1"/>
  <c r="L837" i="1" s="1"/>
  <c r="J838" i="1"/>
  <c r="L838" i="1" s="1"/>
  <c r="J839" i="1"/>
  <c r="L839" i="1" s="1"/>
  <c r="J840" i="1"/>
  <c r="L840" i="1" s="1"/>
  <c r="J841" i="1"/>
  <c r="L841" i="1" s="1"/>
  <c r="J842" i="1"/>
  <c r="L842" i="1" s="1"/>
  <c r="J843" i="1"/>
  <c r="L843" i="1" s="1"/>
  <c r="J844" i="1"/>
  <c r="L844" i="1" s="1"/>
  <c r="J845" i="1"/>
  <c r="L845" i="1" s="1"/>
  <c r="J846" i="1"/>
  <c r="L846" i="1" s="1"/>
  <c r="J847" i="1"/>
  <c r="L847" i="1" s="1"/>
  <c r="J848" i="1"/>
  <c r="L848" i="1" s="1"/>
  <c r="J849" i="1"/>
  <c r="L849" i="1" s="1"/>
  <c r="J850" i="1"/>
  <c r="L850" i="1" s="1"/>
  <c r="J851" i="1"/>
  <c r="L851" i="1" s="1"/>
  <c r="J852" i="1"/>
  <c r="L852" i="1" s="1"/>
  <c r="J853" i="1"/>
  <c r="L853" i="1" s="1"/>
  <c r="J854" i="1"/>
  <c r="L854" i="1" s="1"/>
  <c r="J855" i="1"/>
  <c r="L855" i="1" s="1"/>
  <c r="J856" i="1"/>
  <c r="L856" i="1" s="1"/>
  <c r="J857" i="1"/>
  <c r="L857" i="1" s="1"/>
  <c r="J858" i="1"/>
  <c r="L858" i="1" s="1"/>
  <c r="J859" i="1"/>
  <c r="L859" i="1" s="1"/>
  <c r="J860" i="1"/>
  <c r="L860" i="1" s="1"/>
  <c r="J861" i="1"/>
  <c r="L861" i="1" s="1"/>
  <c r="J862" i="1"/>
  <c r="L862" i="1" s="1"/>
  <c r="J863" i="1"/>
  <c r="L863" i="1" s="1"/>
  <c r="J864" i="1"/>
  <c r="L864" i="1" s="1"/>
  <c r="J865" i="1"/>
  <c r="L865" i="1" s="1"/>
  <c r="J866" i="1"/>
  <c r="L866" i="1" s="1"/>
  <c r="J867" i="1"/>
  <c r="L867" i="1" s="1"/>
  <c r="J868" i="1"/>
  <c r="L868" i="1" s="1"/>
  <c r="J869" i="1"/>
  <c r="L869" i="1" s="1"/>
  <c r="J870" i="1"/>
  <c r="L870" i="1" s="1"/>
  <c r="J871" i="1"/>
  <c r="L871" i="1" s="1"/>
  <c r="J872" i="1"/>
  <c r="L872" i="1" s="1"/>
  <c r="J873" i="1"/>
  <c r="L873" i="1" s="1"/>
  <c r="J874" i="1"/>
  <c r="L874" i="1" s="1"/>
  <c r="J875" i="1"/>
  <c r="L875" i="1" s="1"/>
  <c r="J876" i="1"/>
  <c r="L876" i="1" s="1"/>
  <c r="J877" i="1"/>
  <c r="L877" i="1" s="1"/>
  <c r="J878" i="1"/>
  <c r="L878" i="1" s="1"/>
  <c r="J879" i="1"/>
  <c r="L879" i="1" s="1"/>
  <c r="J880" i="1"/>
  <c r="L880" i="1" s="1"/>
  <c r="J881" i="1"/>
  <c r="L881" i="1" s="1"/>
  <c r="J882" i="1"/>
  <c r="L882" i="1" s="1"/>
  <c r="J883" i="1"/>
  <c r="L883" i="1" s="1"/>
  <c r="J884" i="1"/>
  <c r="L884" i="1" s="1"/>
  <c r="J885" i="1"/>
  <c r="L885" i="1" s="1"/>
  <c r="J886" i="1"/>
  <c r="L886" i="1" s="1"/>
  <c r="J887" i="1"/>
  <c r="L887" i="1" s="1"/>
  <c r="J888" i="1"/>
  <c r="L888" i="1" s="1"/>
  <c r="J889" i="1"/>
  <c r="L889" i="1" s="1"/>
  <c r="J890" i="1"/>
  <c r="L890" i="1" s="1"/>
  <c r="J891" i="1"/>
  <c r="L891" i="1" s="1"/>
  <c r="J892" i="1"/>
  <c r="L892" i="1" s="1"/>
  <c r="J893" i="1"/>
  <c r="L893" i="1" s="1"/>
  <c r="J894" i="1"/>
  <c r="L894" i="1" s="1"/>
  <c r="J895" i="1"/>
  <c r="L895" i="1" s="1"/>
  <c r="J896" i="1"/>
  <c r="L896" i="1" s="1"/>
  <c r="J897" i="1"/>
  <c r="L897" i="1" s="1"/>
  <c r="J898" i="1"/>
  <c r="L898" i="1" s="1"/>
  <c r="J899" i="1"/>
  <c r="L899" i="1" s="1"/>
  <c r="J900" i="1"/>
  <c r="L900" i="1" s="1"/>
  <c r="J901" i="1"/>
  <c r="L901" i="1" s="1"/>
  <c r="J902" i="1"/>
  <c r="L902" i="1" s="1"/>
  <c r="J903" i="1"/>
  <c r="L903" i="1" s="1"/>
  <c r="J904" i="1"/>
  <c r="L904" i="1" s="1"/>
  <c r="J905" i="1"/>
  <c r="L905" i="1" s="1"/>
  <c r="J906" i="1"/>
  <c r="L906" i="1" s="1"/>
  <c r="J907" i="1"/>
  <c r="L907" i="1" s="1"/>
  <c r="J908" i="1"/>
  <c r="L908" i="1" s="1"/>
  <c r="J909" i="1"/>
  <c r="L909" i="1" s="1"/>
  <c r="J910" i="1"/>
  <c r="L910" i="1" s="1"/>
  <c r="J911" i="1"/>
  <c r="L911" i="1" s="1"/>
  <c r="J912" i="1"/>
  <c r="L912" i="1" s="1"/>
  <c r="J913" i="1"/>
  <c r="L913" i="1" s="1"/>
  <c r="J914" i="1"/>
  <c r="L914" i="1" s="1"/>
  <c r="J915" i="1"/>
  <c r="L915" i="1" s="1"/>
  <c r="J916" i="1"/>
  <c r="L916" i="1" s="1"/>
  <c r="J917" i="1"/>
  <c r="L917" i="1" s="1"/>
  <c r="J918" i="1"/>
  <c r="L918" i="1" s="1"/>
  <c r="J919" i="1"/>
  <c r="L919" i="1" s="1"/>
  <c r="J920" i="1"/>
  <c r="L920" i="1" s="1"/>
  <c r="J921" i="1"/>
  <c r="L921" i="1" s="1"/>
  <c r="J922" i="1"/>
  <c r="L922" i="1" s="1"/>
  <c r="J923" i="1"/>
  <c r="L923" i="1" s="1"/>
  <c r="J924" i="1"/>
  <c r="L924" i="1" s="1"/>
  <c r="J925" i="1"/>
  <c r="L925" i="1" s="1"/>
  <c r="J926" i="1"/>
  <c r="L926" i="1" s="1"/>
  <c r="J927" i="1"/>
  <c r="L927" i="1" s="1"/>
  <c r="J928" i="1"/>
  <c r="L928" i="1" s="1"/>
  <c r="J929" i="1"/>
  <c r="L929" i="1" s="1"/>
  <c r="J930" i="1"/>
  <c r="L930" i="1" s="1"/>
  <c r="J931" i="1"/>
  <c r="L931" i="1" s="1"/>
  <c r="J932" i="1"/>
  <c r="L932" i="1" s="1"/>
  <c r="J933" i="1"/>
  <c r="L933" i="1" s="1"/>
  <c r="J934" i="1"/>
  <c r="L934" i="1" s="1"/>
  <c r="J935" i="1"/>
  <c r="L935" i="1" s="1"/>
  <c r="J936" i="1"/>
  <c r="L936" i="1" s="1"/>
  <c r="J937" i="1"/>
  <c r="L937" i="1" s="1"/>
  <c r="J938" i="1"/>
  <c r="L938" i="1" s="1"/>
  <c r="J939" i="1"/>
  <c r="L939" i="1" s="1"/>
  <c r="J940" i="1"/>
  <c r="L940" i="1" s="1"/>
  <c r="J941" i="1"/>
  <c r="L941" i="1" s="1"/>
  <c r="J942" i="1"/>
  <c r="L942" i="1" s="1"/>
  <c r="J943" i="1"/>
  <c r="L943" i="1" s="1"/>
  <c r="J944" i="1"/>
  <c r="L944" i="1" s="1"/>
  <c r="J945" i="1"/>
  <c r="L945" i="1" s="1"/>
  <c r="J946" i="1"/>
  <c r="L946" i="1" s="1"/>
  <c r="J947" i="1"/>
  <c r="L947" i="1" s="1"/>
  <c r="J948" i="1"/>
  <c r="L948" i="1" s="1"/>
  <c r="J949" i="1"/>
  <c r="L949" i="1" s="1"/>
  <c r="J950" i="1"/>
  <c r="L950" i="1" s="1"/>
  <c r="J951" i="1"/>
  <c r="L951" i="1" s="1"/>
  <c r="J952" i="1"/>
  <c r="L952" i="1" s="1"/>
  <c r="J953" i="1"/>
  <c r="L953" i="1" s="1"/>
  <c r="J954" i="1"/>
  <c r="L954" i="1" s="1"/>
  <c r="J955" i="1"/>
  <c r="L955" i="1" s="1"/>
  <c r="J956" i="1"/>
  <c r="L956" i="1" s="1"/>
  <c r="J957" i="1"/>
  <c r="L957" i="1" s="1"/>
  <c r="J958" i="1"/>
  <c r="L958" i="1" s="1"/>
  <c r="J959" i="1"/>
  <c r="L959" i="1" s="1"/>
  <c r="J960" i="1"/>
  <c r="L960" i="1" s="1"/>
  <c r="J961" i="1"/>
  <c r="L961" i="1" s="1"/>
  <c r="J962" i="1"/>
  <c r="L962" i="1" s="1"/>
  <c r="J963" i="1"/>
  <c r="L963" i="1" s="1"/>
  <c r="J964" i="1"/>
  <c r="L964" i="1" s="1"/>
  <c r="J965" i="1"/>
  <c r="L965" i="1" s="1"/>
  <c r="J966" i="1"/>
  <c r="L966" i="1" s="1"/>
  <c r="J967" i="1"/>
  <c r="L967" i="1" s="1"/>
  <c r="J968" i="1"/>
  <c r="L968" i="1" s="1"/>
  <c r="J969" i="1"/>
  <c r="L969" i="1" s="1"/>
  <c r="J970" i="1"/>
  <c r="L970" i="1" s="1"/>
  <c r="J971" i="1"/>
  <c r="L971" i="1" s="1"/>
  <c r="J972" i="1"/>
  <c r="L972" i="1" s="1"/>
  <c r="J973" i="1"/>
  <c r="L973" i="1" s="1"/>
  <c r="J974" i="1"/>
  <c r="L974" i="1" s="1"/>
  <c r="J975" i="1"/>
  <c r="L975" i="1" s="1"/>
  <c r="J976" i="1"/>
  <c r="L976" i="1" s="1"/>
  <c r="J977" i="1"/>
  <c r="L977" i="1" s="1"/>
  <c r="J978" i="1"/>
  <c r="L978" i="1" s="1"/>
  <c r="J979" i="1"/>
  <c r="L979" i="1" s="1"/>
  <c r="J980" i="1"/>
  <c r="L980" i="1" s="1"/>
  <c r="J981" i="1"/>
  <c r="L981" i="1" s="1"/>
  <c r="J982" i="1"/>
  <c r="L982" i="1" s="1"/>
  <c r="J983" i="1"/>
  <c r="L983" i="1" s="1"/>
  <c r="J984" i="1"/>
  <c r="L984" i="1" s="1"/>
  <c r="J985" i="1"/>
  <c r="L985" i="1" s="1"/>
  <c r="J986" i="1"/>
  <c r="L986" i="1" s="1"/>
  <c r="J987" i="1"/>
  <c r="L987" i="1" s="1"/>
  <c r="J988" i="1"/>
  <c r="L988" i="1" s="1"/>
  <c r="J989" i="1"/>
  <c r="L989" i="1" s="1"/>
  <c r="J990" i="1"/>
  <c r="L990" i="1" s="1"/>
  <c r="J991" i="1"/>
  <c r="L991" i="1" s="1"/>
  <c r="J992" i="1"/>
  <c r="L992" i="1" s="1"/>
  <c r="J993" i="1"/>
  <c r="L993" i="1" s="1"/>
  <c r="J994" i="1"/>
  <c r="L994" i="1" s="1"/>
  <c r="J995" i="1"/>
  <c r="L995" i="1" s="1"/>
  <c r="J996" i="1"/>
  <c r="L996" i="1" s="1"/>
  <c r="J997" i="1"/>
  <c r="L997" i="1" s="1"/>
  <c r="J998" i="1"/>
  <c r="L998" i="1" s="1"/>
  <c r="J999" i="1"/>
  <c r="L999" i="1" s="1"/>
  <c r="J1000" i="1"/>
  <c r="L1000" i="1" s="1"/>
  <c r="J1001" i="1"/>
  <c r="L1001" i="1" s="1"/>
  <c r="J1002" i="1"/>
  <c r="L1002" i="1" s="1"/>
  <c r="J1003" i="1"/>
  <c r="L1003" i="1" s="1"/>
  <c r="J1004" i="1"/>
  <c r="L1004" i="1" s="1"/>
  <c r="J1005" i="1"/>
  <c r="L1005" i="1" s="1"/>
  <c r="J1006" i="1"/>
  <c r="L1006" i="1" s="1"/>
  <c r="J1007" i="1"/>
  <c r="L1007" i="1" s="1"/>
  <c r="J1008" i="1"/>
  <c r="L1008" i="1" s="1"/>
  <c r="J1009" i="1"/>
  <c r="L1009" i="1" s="1"/>
  <c r="J1010" i="1"/>
  <c r="L1010" i="1" s="1"/>
  <c r="J1011" i="1"/>
  <c r="L1011" i="1" s="1"/>
  <c r="J1012" i="1"/>
  <c r="L1012" i="1" s="1"/>
  <c r="J1013" i="1"/>
  <c r="L1013" i="1" s="1"/>
  <c r="J1014" i="1"/>
  <c r="L1014" i="1" s="1"/>
  <c r="J1015" i="1"/>
  <c r="L1015" i="1" s="1"/>
  <c r="J1016" i="1"/>
  <c r="L1016" i="1" s="1"/>
  <c r="J1017" i="1"/>
  <c r="L1017" i="1" s="1"/>
  <c r="J1018" i="1"/>
  <c r="L1018" i="1" s="1"/>
  <c r="J1019" i="1"/>
  <c r="L1019" i="1" s="1"/>
  <c r="J1020" i="1"/>
  <c r="L1020" i="1" s="1"/>
  <c r="J1021" i="1"/>
  <c r="L1021" i="1" s="1"/>
  <c r="J1022" i="1"/>
  <c r="L1022" i="1" s="1"/>
  <c r="J1023" i="1"/>
  <c r="L1023" i="1" s="1"/>
  <c r="J1024" i="1"/>
  <c r="L1024" i="1" s="1"/>
  <c r="J1025" i="1"/>
  <c r="L1025" i="1" s="1"/>
  <c r="J1026" i="1"/>
  <c r="L1026" i="1" s="1"/>
  <c r="J1027" i="1"/>
  <c r="L1027" i="1" s="1"/>
  <c r="J1028" i="1"/>
  <c r="L1028" i="1" s="1"/>
  <c r="J1029" i="1"/>
  <c r="L1029" i="1" s="1"/>
  <c r="J1030" i="1"/>
  <c r="L1030" i="1" s="1"/>
  <c r="J1031" i="1"/>
  <c r="L1031" i="1" s="1"/>
  <c r="J1032" i="1"/>
  <c r="L1032" i="1" s="1"/>
  <c r="J1033" i="1"/>
  <c r="L1033" i="1" s="1"/>
  <c r="J1034" i="1"/>
  <c r="L1034" i="1" s="1"/>
  <c r="J1035" i="1"/>
  <c r="L1035" i="1" s="1"/>
  <c r="J1036" i="1"/>
  <c r="L1036" i="1" s="1"/>
  <c r="J1037" i="1"/>
  <c r="L1037" i="1" s="1"/>
  <c r="J1038" i="1"/>
  <c r="L1038" i="1" s="1"/>
  <c r="J1039" i="1"/>
  <c r="L1039" i="1" s="1"/>
  <c r="J1040" i="1"/>
  <c r="L1040" i="1" s="1"/>
  <c r="J1041" i="1"/>
  <c r="L1041" i="1" s="1"/>
  <c r="J1042" i="1"/>
  <c r="L1042" i="1" s="1"/>
  <c r="J1043" i="1"/>
  <c r="L1043" i="1" s="1"/>
  <c r="J1044" i="1"/>
  <c r="L1044" i="1" s="1"/>
  <c r="J1045" i="1"/>
  <c r="L1045" i="1" s="1"/>
  <c r="J1046" i="1"/>
  <c r="L1046" i="1" s="1"/>
  <c r="J1047" i="1"/>
  <c r="L1047" i="1" s="1"/>
  <c r="J1048" i="1"/>
  <c r="L1048" i="1" s="1"/>
  <c r="J1049" i="1"/>
  <c r="L1049" i="1" s="1"/>
  <c r="J1050" i="1"/>
  <c r="L1050" i="1" s="1"/>
  <c r="J1051" i="1"/>
  <c r="L1051" i="1" s="1"/>
  <c r="J1052" i="1"/>
  <c r="L1052" i="1" s="1"/>
  <c r="J1053" i="1"/>
  <c r="L1053" i="1" s="1"/>
  <c r="J1054" i="1"/>
  <c r="L1054" i="1" s="1"/>
  <c r="J1055" i="1"/>
  <c r="L1055" i="1" s="1"/>
  <c r="J1056" i="1"/>
  <c r="L1056" i="1" s="1"/>
  <c r="J1057" i="1"/>
  <c r="L1057" i="1" s="1"/>
  <c r="J1058" i="1"/>
  <c r="L1058" i="1" s="1"/>
  <c r="J1059" i="1"/>
  <c r="L1059" i="1" s="1"/>
  <c r="J1060" i="1"/>
  <c r="L1060" i="1" s="1"/>
  <c r="J1061" i="1"/>
  <c r="L1061" i="1" s="1"/>
  <c r="J1062" i="1"/>
  <c r="L1062" i="1" s="1"/>
  <c r="J1063" i="1"/>
  <c r="L1063" i="1" s="1"/>
  <c r="J1064" i="1"/>
  <c r="L1064" i="1" s="1"/>
  <c r="J1065" i="1"/>
  <c r="L1065" i="1" s="1"/>
  <c r="J1066" i="1"/>
  <c r="L1066" i="1" s="1"/>
  <c r="J1067" i="1"/>
  <c r="L1067" i="1" s="1"/>
  <c r="J1068" i="1"/>
  <c r="L1068" i="1" s="1"/>
  <c r="J1069" i="1"/>
  <c r="L1069" i="1" s="1"/>
  <c r="J1070" i="1"/>
  <c r="L1070" i="1" s="1"/>
  <c r="J1071" i="1"/>
  <c r="L1071" i="1" s="1"/>
  <c r="J1072" i="1"/>
  <c r="L1072" i="1" s="1"/>
  <c r="J1073" i="1"/>
  <c r="L1073" i="1" s="1"/>
  <c r="J1074" i="1"/>
  <c r="L1074" i="1" s="1"/>
  <c r="J1075" i="1"/>
  <c r="L1075" i="1" s="1"/>
  <c r="J1076" i="1"/>
  <c r="L1076" i="1" s="1"/>
  <c r="J1077" i="1"/>
  <c r="L1077" i="1" s="1"/>
  <c r="J1078" i="1"/>
  <c r="L1078" i="1" s="1"/>
  <c r="J1079" i="1"/>
  <c r="L1079" i="1" s="1"/>
  <c r="J1080" i="1"/>
  <c r="L1080" i="1" s="1"/>
  <c r="J1081" i="1"/>
  <c r="L1081" i="1" s="1"/>
  <c r="J1082" i="1"/>
  <c r="L1082" i="1" s="1"/>
  <c r="J1083" i="1"/>
  <c r="L1083" i="1" s="1"/>
  <c r="J1084" i="1"/>
  <c r="L1084" i="1" s="1"/>
  <c r="J1085" i="1"/>
  <c r="L1085" i="1" s="1"/>
  <c r="J1086" i="1"/>
  <c r="L1086" i="1" s="1"/>
  <c r="J1087" i="1"/>
  <c r="L1087" i="1" s="1"/>
  <c r="J1088" i="1"/>
  <c r="L1088" i="1" s="1"/>
  <c r="J1089" i="1"/>
  <c r="L1089" i="1" s="1"/>
  <c r="J1090" i="1"/>
  <c r="L1090" i="1" s="1"/>
  <c r="J1091" i="1"/>
  <c r="L1091" i="1" s="1"/>
  <c r="J1092" i="1"/>
  <c r="L1092" i="1" s="1"/>
  <c r="J1093" i="1"/>
  <c r="L1093" i="1" s="1"/>
  <c r="J1094" i="1"/>
  <c r="L1094" i="1" s="1"/>
  <c r="J1095" i="1"/>
  <c r="L1095" i="1" s="1"/>
  <c r="J1096" i="1"/>
  <c r="L1096" i="1" s="1"/>
  <c r="J1097" i="1"/>
  <c r="L1097" i="1" s="1"/>
  <c r="J1098" i="1"/>
  <c r="L1098" i="1" s="1"/>
  <c r="J1099" i="1"/>
  <c r="L1099" i="1" s="1"/>
  <c r="J1100" i="1"/>
  <c r="L1100" i="1" s="1"/>
  <c r="J1101" i="1"/>
  <c r="L1101" i="1" s="1"/>
  <c r="J1102" i="1"/>
  <c r="L1102" i="1" s="1"/>
  <c r="J1103" i="1"/>
  <c r="L1103" i="1" s="1"/>
  <c r="J1104" i="1"/>
  <c r="L1104" i="1" s="1"/>
  <c r="J1105" i="1"/>
  <c r="L1105" i="1" s="1"/>
  <c r="J1106" i="1"/>
  <c r="L1106" i="1" s="1"/>
  <c r="J1107" i="1"/>
  <c r="L1107" i="1" s="1"/>
  <c r="J1108" i="1"/>
  <c r="L1108" i="1" s="1"/>
  <c r="J1109" i="1"/>
  <c r="L1109" i="1" s="1"/>
  <c r="J1110" i="1"/>
  <c r="L1110" i="1" s="1"/>
  <c r="J1111" i="1"/>
  <c r="L1111" i="1" s="1"/>
  <c r="J1112" i="1"/>
  <c r="L1112" i="1" s="1"/>
  <c r="J1113" i="1"/>
  <c r="L1113" i="1" s="1"/>
  <c r="J1114" i="1"/>
  <c r="L1114" i="1" s="1"/>
  <c r="J1115" i="1"/>
  <c r="L1115" i="1" s="1"/>
  <c r="J1116" i="1"/>
  <c r="L1116" i="1" s="1"/>
  <c r="J1117" i="1"/>
  <c r="L1117" i="1" s="1"/>
  <c r="J1118" i="1"/>
  <c r="L1118" i="1" s="1"/>
  <c r="J1119" i="1"/>
  <c r="L1119" i="1" s="1"/>
  <c r="J1120" i="1"/>
  <c r="L1120" i="1" s="1"/>
  <c r="J1121" i="1"/>
  <c r="L1121" i="1" s="1"/>
  <c r="J1122" i="1"/>
  <c r="L1122" i="1" s="1"/>
  <c r="J1123" i="1"/>
  <c r="L1123" i="1" s="1"/>
  <c r="J1124" i="1"/>
  <c r="L1124" i="1" s="1"/>
  <c r="J1125" i="1"/>
  <c r="L1125" i="1" s="1"/>
  <c r="J1126" i="1"/>
  <c r="L1126" i="1" s="1"/>
  <c r="J1127" i="1"/>
  <c r="L1127" i="1" s="1"/>
  <c r="J1128" i="1"/>
  <c r="L1128" i="1" s="1"/>
  <c r="J1129" i="1"/>
  <c r="L1129" i="1" s="1"/>
  <c r="J1130" i="1"/>
  <c r="L1130" i="1" s="1"/>
  <c r="J1131" i="1"/>
  <c r="L1131" i="1" s="1"/>
  <c r="J1132" i="1"/>
  <c r="L1132" i="1" s="1"/>
  <c r="J1133" i="1"/>
  <c r="L1133" i="1" s="1"/>
  <c r="J1134" i="1"/>
  <c r="L1134" i="1" s="1"/>
  <c r="J1135" i="1"/>
  <c r="L1135" i="1" s="1"/>
  <c r="J1136" i="1"/>
  <c r="L1136" i="1" s="1"/>
  <c r="J1137" i="1"/>
  <c r="L1137" i="1" s="1"/>
  <c r="J1138" i="1"/>
  <c r="L1138" i="1" s="1"/>
  <c r="J1139" i="1"/>
  <c r="L1139" i="1" s="1"/>
  <c r="J1140" i="1"/>
  <c r="L1140" i="1" s="1"/>
  <c r="J1141" i="1"/>
  <c r="L1141" i="1" s="1"/>
  <c r="J1142" i="1"/>
  <c r="L1142" i="1" s="1"/>
  <c r="J1143" i="1"/>
  <c r="L1143" i="1" s="1"/>
  <c r="J1144" i="1"/>
  <c r="L1144" i="1" s="1"/>
  <c r="J1145" i="1"/>
  <c r="L1145" i="1" s="1"/>
  <c r="J1146" i="1"/>
  <c r="L1146" i="1" s="1"/>
  <c r="J1147" i="1"/>
  <c r="L1147" i="1" s="1"/>
  <c r="J1148" i="1"/>
  <c r="L1148" i="1" s="1"/>
  <c r="J1149" i="1"/>
  <c r="L1149" i="1" s="1"/>
  <c r="J1150" i="1"/>
  <c r="L1150" i="1" s="1"/>
  <c r="J1151" i="1"/>
  <c r="L1151" i="1" s="1"/>
  <c r="J1152" i="1"/>
  <c r="L1152" i="1" s="1"/>
  <c r="J1153" i="1"/>
  <c r="L1153" i="1" s="1"/>
  <c r="J1154" i="1"/>
  <c r="L1154" i="1" s="1"/>
  <c r="J1155" i="1"/>
  <c r="L1155" i="1" s="1"/>
  <c r="J1156" i="1"/>
  <c r="L1156" i="1" s="1"/>
  <c r="J1157" i="1"/>
  <c r="L1157" i="1" s="1"/>
  <c r="J1158" i="1"/>
  <c r="L1158" i="1" s="1"/>
  <c r="J1159" i="1"/>
  <c r="L1159" i="1" s="1"/>
  <c r="J1160" i="1"/>
  <c r="L1160" i="1" s="1"/>
  <c r="J1161" i="1"/>
  <c r="L1161" i="1" s="1"/>
  <c r="J1162" i="1"/>
  <c r="L1162" i="1" s="1"/>
  <c r="J1163" i="1"/>
  <c r="L1163" i="1" s="1"/>
  <c r="J1164" i="1"/>
  <c r="L1164" i="1" s="1"/>
  <c r="J1165" i="1"/>
  <c r="L1165" i="1" s="1"/>
  <c r="J1166" i="1"/>
  <c r="L1166" i="1" s="1"/>
  <c r="J1167" i="1"/>
  <c r="L1167" i="1" s="1"/>
  <c r="J1168" i="1"/>
  <c r="L1168" i="1" s="1"/>
  <c r="J1169" i="1"/>
  <c r="L1169" i="1" s="1"/>
  <c r="J1170" i="1"/>
  <c r="L1170" i="1" s="1"/>
  <c r="J1171" i="1"/>
  <c r="L1171" i="1" s="1"/>
  <c r="J1172" i="1"/>
  <c r="L1172" i="1" s="1"/>
  <c r="J1173" i="1"/>
  <c r="L1173" i="1" s="1"/>
  <c r="J1174" i="1"/>
  <c r="L1174" i="1" s="1"/>
  <c r="J1175" i="1"/>
  <c r="L1175" i="1" s="1"/>
  <c r="J1176" i="1"/>
  <c r="L1176" i="1" s="1"/>
  <c r="J1177" i="1"/>
  <c r="L1177" i="1" s="1"/>
  <c r="J1178" i="1"/>
  <c r="L1178" i="1" s="1"/>
  <c r="J1179" i="1"/>
  <c r="L1179" i="1" s="1"/>
  <c r="J1180" i="1"/>
  <c r="L1180" i="1" s="1"/>
  <c r="J1181" i="1"/>
  <c r="L1181" i="1" s="1"/>
  <c r="J1182" i="1"/>
  <c r="L1182" i="1" s="1"/>
  <c r="J1183" i="1"/>
  <c r="L1183" i="1" s="1"/>
  <c r="J1184" i="1"/>
  <c r="L1184" i="1" s="1"/>
  <c r="J1185" i="1"/>
  <c r="L1185" i="1" s="1"/>
  <c r="J1186" i="1"/>
  <c r="L1186" i="1" s="1"/>
  <c r="J1187" i="1"/>
  <c r="L1187" i="1" s="1"/>
  <c r="J1188" i="1"/>
  <c r="L1188" i="1" s="1"/>
  <c r="J1189" i="1"/>
  <c r="L1189" i="1" s="1"/>
  <c r="J1190" i="1"/>
  <c r="L1190" i="1" s="1"/>
  <c r="J1191" i="1"/>
  <c r="L1191" i="1" s="1"/>
  <c r="J1192" i="1"/>
  <c r="L1192" i="1" s="1"/>
  <c r="J1193" i="1"/>
  <c r="L1193" i="1" s="1"/>
  <c r="J1194" i="1"/>
  <c r="L1194" i="1" s="1"/>
  <c r="J1195" i="1"/>
  <c r="L1195" i="1" s="1"/>
  <c r="J1196" i="1"/>
  <c r="L1196" i="1" s="1"/>
  <c r="J1197" i="1"/>
  <c r="L1197" i="1" s="1"/>
  <c r="J1198" i="1"/>
  <c r="L1198" i="1" s="1"/>
  <c r="J1199" i="1"/>
  <c r="L1199" i="1" s="1"/>
  <c r="J1200" i="1"/>
  <c r="L1200" i="1" s="1"/>
  <c r="J1201" i="1"/>
  <c r="L1201" i="1" s="1"/>
  <c r="J1202" i="1"/>
  <c r="L1202" i="1" s="1"/>
  <c r="J1203" i="1"/>
  <c r="L1203" i="1" s="1"/>
  <c r="J1204" i="1"/>
  <c r="L1204" i="1" s="1"/>
  <c r="J1205" i="1"/>
  <c r="L1205" i="1" s="1"/>
  <c r="J1206" i="1"/>
  <c r="L1206" i="1" s="1"/>
  <c r="J1207" i="1"/>
  <c r="L1207" i="1" s="1"/>
  <c r="J1208" i="1"/>
  <c r="L1208" i="1" s="1"/>
  <c r="J1209" i="1"/>
  <c r="L1209" i="1" s="1"/>
  <c r="J1210" i="1"/>
  <c r="L1210" i="1" s="1"/>
  <c r="J1211" i="1"/>
  <c r="L1211" i="1" s="1"/>
  <c r="J1212" i="1"/>
  <c r="L1212" i="1" s="1"/>
  <c r="J1213" i="1"/>
  <c r="L1213" i="1" s="1"/>
  <c r="J1214" i="1"/>
  <c r="L1214" i="1" s="1"/>
  <c r="J1215" i="1"/>
  <c r="L1215" i="1" s="1"/>
  <c r="J1216" i="1"/>
  <c r="L1216" i="1" s="1"/>
  <c r="J1217" i="1"/>
  <c r="L1217" i="1" s="1"/>
  <c r="J1218" i="1"/>
  <c r="L1218" i="1" s="1"/>
  <c r="J1219" i="1"/>
  <c r="L1219" i="1" s="1"/>
  <c r="J1220" i="1"/>
  <c r="L1220" i="1" s="1"/>
  <c r="J1221" i="1"/>
  <c r="L1221" i="1" s="1"/>
  <c r="J1222" i="1"/>
  <c r="L1222" i="1" s="1"/>
  <c r="J1223" i="1"/>
  <c r="L1223" i="1" s="1"/>
  <c r="J1224" i="1"/>
  <c r="L1224" i="1" s="1"/>
  <c r="J1225" i="1"/>
  <c r="L1225" i="1" s="1"/>
  <c r="J1226" i="1"/>
  <c r="L1226" i="1" s="1"/>
  <c r="J1227" i="1"/>
  <c r="L1227" i="1" s="1"/>
  <c r="J1228" i="1"/>
  <c r="L1228" i="1" s="1"/>
  <c r="J1229" i="1"/>
  <c r="L1229" i="1" s="1"/>
  <c r="J1230" i="1"/>
  <c r="L1230" i="1" s="1"/>
  <c r="J1231" i="1"/>
  <c r="L1231" i="1" s="1"/>
  <c r="J1232" i="1"/>
  <c r="L1232" i="1" s="1"/>
  <c r="J1233" i="1"/>
  <c r="L1233" i="1" s="1"/>
  <c r="J1234" i="1"/>
  <c r="L1234" i="1" s="1"/>
  <c r="J1235" i="1"/>
  <c r="L1235" i="1" s="1"/>
  <c r="J1236" i="1"/>
  <c r="L1236" i="1" s="1"/>
  <c r="J1237" i="1"/>
  <c r="L1237" i="1" s="1"/>
  <c r="J1238" i="1"/>
  <c r="L1238" i="1" s="1"/>
  <c r="J1239" i="1"/>
  <c r="L1239" i="1" s="1"/>
  <c r="J1240" i="1"/>
  <c r="L1240" i="1" s="1"/>
  <c r="J1241" i="1"/>
  <c r="L1241" i="1" s="1"/>
  <c r="J1242" i="1"/>
  <c r="L1242" i="1" s="1"/>
  <c r="J1243" i="1"/>
  <c r="L1243" i="1" s="1"/>
  <c r="J1244" i="1"/>
  <c r="L1244" i="1" s="1"/>
  <c r="J1245" i="1"/>
  <c r="L1245" i="1" s="1"/>
  <c r="J1246" i="1"/>
  <c r="L1246" i="1" s="1"/>
  <c r="J1247" i="1"/>
  <c r="L1247" i="1" s="1"/>
  <c r="J1248" i="1"/>
  <c r="L1248" i="1" s="1"/>
  <c r="J1249" i="1"/>
  <c r="L1249" i="1" s="1"/>
  <c r="J1250" i="1"/>
  <c r="L1250" i="1" s="1"/>
  <c r="J1251" i="1"/>
  <c r="L1251" i="1" s="1"/>
  <c r="J1252" i="1"/>
  <c r="L1252" i="1" s="1"/>
  <c r="J1253" i="1"/>
  <c r="L1253" i="1" s="1"/>
  <c r="J1254" i="1"/>
  <c r="L1254" i="1" s="1"/>
  <c r="J1255" i="1"/>
  <c r="L1255" i="1" s="1"/>
  <c r="J1256" i="1"/>
  <c r="L1256" i="1" s="1"/>
  <c r="J1257" i="1"/>
  <c r="L1257" i="1" s="1"/>
  <c r="J1258" i="1"/>
  <c r="L1258" i="1" s="1"/>
  <c r="J1259" i="1"/>
  <c r="L1259" i="1" s="1"/>
  <c r="J1260" i="1"/>
  <c r="L1260" i="1" s="1"/>
  <c r="J1261" i="1"/>
  <c r="L1261" i="1" s="1"/>
  <c r="J1262" i="1"/>
  <c r="L1262" i="1" s="1"/>
  <c r="J1263" i="1"/>
  <c r="L1263" i="1" s="1"/>
  <c r="J1264" i="1"/>
  <c r="L1264" i="1" s="1"/>
  <c r="J1265" i="1"/>
  <c r="L1265" i="1" s="1"/>
  <c r="J1266" i="1"/>
  <c r="L1266" i="1" s="1"/>
  <c r="J1267" i="1"/>
  <c r="L1267" i="1" s="1"/>
  <c r="J1268" i="1"/>
  <c r="L1268" i="1" s="1"/>
  <c r="J1269" i="1"/>
  <c r="L1269" i="1" s="1"/>
  <c r="J1270" i="1"/>
  <c r="L1270" i="1" s="1"/>
  <c r="J1271" i="1"/>
  <c r="L1271" i="1" s="1"/>
  <c r="J1272" i="1"/>
  <c r="L1272" i="1" s="1"/>
  <c r="J1273" i="1"/>
  <c r="L1273" i="1" s="1"/>
  <c r="J1274" i="1"/>
  <c r="L1274" i="1" s="1"/>
  <c r="J1275" i="1"/>
  <c r="L1275" i="1" s="1"/>
  <c r="J1276" i="1"/>
  <c r="L1276" i="1" s="1"/>
  <c r="J1277" i="1"/>
  <c r="L1277" i="1" s="1"/>
  <c r="J1278" i="1"/>
  <c r="L1278" i="1" s="1"/>
  <c r="J1279" i="1"/>
  <c r="L1279" i="1" s="1"/>
  <c r="J1280" i="1"/>
  <c r="L1280" i="1" s="1"/>
  <c r="J1281" i="1"/>
  <c r="L1281" i="1" s="1"/>
  <c r="J1282" i="1"/>
  <c r="L1282" i="1" s="1"/>
  <c r="J1283" i="1"/>
  <c r="L1283" i="1" s="1"/>
  <c r="J1284" i="1"/>
  <c r="L1284" i="1" s="1"/>
  <c r="J1285" i="1"/>
  <c r="L1285" i="1" s="1"/>
  <c r="J1286" i="1"/>
  <c r="L1286" i="1" s="1"/>
  <c r="J1287" i="1"/>
  <c r="L1287" i="1" s="1"/>
  <c r="J1288" i="1"/>
  <c r="L1288" i="1" s="1"/>
  <c r="J1289" i="1"/>
  <c r="L1289" i="1" s="1"/>
  <c r="J1290" i="1"/>
  <c r="L1290" i="1" s="1"/>
  <c r="J1291" i="1"/>
  <c r="L1291" i="1" s="1"/>
  <c r="J1292" i="1"/>
  <c r="L1292" i="1" s="1"/>
  <c r="J1293" i="1"/>
  <c r="L1293" i="1" s="1"/>
  <c r="J1294" i="1"/>
  <c r="L1294" i="1" s="1"/>
  <c r="J1295" i="1"/>
  <c r="L1295" i="1" s="1"/>
  <c r="J1296" i="1"/>
  <c r="L1296" i="1" s="1"/>
  <c r="J1297" i="1"/>
  <c r="L1297" i="1" s="1"/>
  <c r="J1298" i="1"/>
  <c r="L1298" i="1" s="1"/>
  <c r="J1299" i="1"/>
  <c r="L1299" i="1" s="1"/>
  <c r="J1300" i="1"/>
  <c r="L1300" i="1" s="1"/>
  <c r="J1301" i="1"/>
  <c r="L1301" i="1" s="1"/>
  <c r="J1302" i="1"/>
  <c r="L1302" i="1" s="1"/>
  <c r="J1303" i="1"/>
  <c r="L1303" i="1" s="1"/>
  <c r="J1304" i="1"/>
  <c r="L1304" i="1" s="1"/>
  <c r="J1305" i="1"/>
  <c r="L1305" i="1" s="1"/>
  <c r="J1306" i="1"/>
  <c r="L1306" i="1" s="1"/>
  <c r="J1307" i="1"/>
  <c r="L1307" i="1" s="1"/>
  <c r="J1308" i="1"/>
  <c r="L1308" i="1" s="1"/>
  <c r="J1309" i="1"/>
  <c r="L1309" i="1" s="1"/>
  <c r="J1310" i="1"/>
  <c r="L1310" i="1" s="1"/>
  <c r="J1311" i="1"/>
  <c r="L1311" i="1" s="1"/>
  <c r="J1312" i="1"/>
  <c r="L1312" i="1" s="1"/>
  <c r="J1313" i="1"/>
  <c r="L1313" i="1" s="1"/>
  <c r="J1314" i="1"/>
  <c r="L1314" i="1" s="1"/>
  <c r="J1315" i="1"/>
  <c r="L1315" i="1" s="1"/>
  <c r="J1316" i="1"/>
  <c r="L1316" i="1" s="1"/>
  <c r="J1317" i="1"/>
  <c r="L1317" i="1" s="1"/>
  <c r="J1318" i="1"/>
  <c r="L1318" i="1" s="1"/>
  <c r="J1319" i="1"/>
  <c r="L1319" i="1" s="1"/>
  <c r="J1320" i="1"/>
  <c r="L1320" i="1" s="1"/>
  <c r="J1321" i="1"/>
  <c r="L1321" i="1" s="1"/>
  <c r="J1322" i="1"/>
  <c r="L1322" i="1" s="1"/>
  <c r="J1323" i="1"/>
  <c r="L1323" i="1" s="1"/>
  <c r="J1324" i="1"/>
  <c r="L1324" i="1" s="1"/>
  <c r="J1325" i="1"/>
  <c r="L1325" i="1" s="1"/>
  <c r="J1326" i="1"/>
  <c r="L1326" i="1" s="1"/>
  <c r="J1327" i="1"/>
  <c r="L1327" i="1" s="1"/>
  <c r="J1328" i="1"/>
  <c r="L1328" i="1" s="1"/>
  <c r="J1329" i="1"/>
  <c r="L1329" i="1" s="1"/>
  <c r="J1330" i="1"/>
  <c r="L1330" i="1" s="1"/>
  <c r="J1331" i="1"/>
  <c r="L1331" i="1" s="1"/>
  <c r="J1332" i="1"/>
  <c r="L1332" i="1" s="1"/>
  <c r="J1333" i="1"/>
  <c r="L1333" i="1" s="1"/>
  <c r="J1334" i="1"/>
  <c r="L1334" i="1" s="1"/>
  <c r="J1335" i="1"/>
  <c r="L1335" i="1" s="1"/>
  <c r="J1336" i="1"/>
  <c r="L1336" i="1" s="1"/>
  <c r="J1337" i="1"/>
  <c r="L1337" i="1" s="1"/>
  <c r="J1338" i="1"/>
  <c r="L1338" i="1" s="1"/>
  <c r="J1339" i="1"/>
  <c r="L1339" i="1" s="1"/>
  <c r="J1340" i="1"/>
  <c r="L1340" i="1" s="1"/>
  <c r="J1341" i="1"/>
  <c r="L1341" i="1" s="1"/>
  <c r="J1342" i="1"/>
  <c r="L1342" i="1" s="1"/>
  <c r="J1343" i="1"/>
  <c r="L1343" i="1" s="1"/>
  <c r="J1344" i="1"/>
  <c r="L1344" i="1" s="1"/>
  <c r="J1345" i="1"/>
  <c r="L1345" i="1" s="1"/>
  <c r="J1346" i="1"/>
  <c r="L1346" i="1" s="1"/>
  <c r="J1347" i="1"/>
  <c r="L1347" i="1" s="1"/>
  <c r="J1348" i="1"/>
  <c r="L1348" i="1" s="1"/>
  <c r="J1349" i="1"/>
  <c r="L1349" i="1" s="1"/>
  <c r="J1350" i="1"/>
  <c r="L1350" i="1" s="1"/>
  <c r="J1351" i="1"/>
  <c r="L1351" i="1" s="1"/>
  <c r="J1352" i="1"/>
  <c r="L1352" i="1" s="1"/>
  <c r="J1353" i="1"/>
  <c r="L1353" i="1" s="1"/>
  <c r="J1354" i="1"/>
  <c r="L1354" i="1" s="1"/>
  <c r="J1355" i="1"/>
  <c r="L1355" i="1" s="1"/>
  <c r="J1356" i="1"/>
  <c r="L1356" i="1" s="1"/>
  <c r="J1357" i="1"/>
  <c r="L1357" i="1" s="1"/>
  <c r="J1358" i="1"/>
  <c r="L1358" i="1" s="1"/>
  <c r="J1359" i="1"/>
  <c r="L1359" i="1" s="1"/>
  <c r="J1360" i="1"/>
  <c r="L1360" i="1" s="1"/>
  <c r="J1361" i="1"/>
  <c r="L1361" i="1" s="1"/>
  <c r="J1362" i="1"/>
  <c r="L1362" i="1" s="1"/>
  <c r="J1363" i="1"/>
  <c r="L1363" i="1" s="1"/>
  <c r="J1364" i="1"/>
  <c r="L1364" i="1" s="1"/>
  <c r="J1365" i="1"/>
  <c r="L1365" i="1" s="1"/>
  <c r="J1366" i="1"/>
  <c r="L1366" i="1" s="1"/>
  <c r="J1367" i="1"/>
  <c r="L1367" i="1" s="1"/>
  <c r="J1368" i="1"/>
  <c r="L1368" i="1" s="1"/>
  <c r="J1369" i="1"/>
  <c r="L1369" i="1" s="1"/>
  <c r="J1370" i="1"/>
  <c r="L1370" i="1" s="1"/>
  <c r="J1371" i="1"/>
  <c r="L1371" i="1" s="1"/>
  <c r="J1372" i="1"/>
  <c r="L1372" i="1" s="1"/>
  <c r="J1373" i="1"/>
  <c r="L1373" i="1" s="1"/>
  <c r="J1374" i="1"/>
  <c r="L1374" i="1" s="1"/>
  <c r="J1375" i="1"/>
  <c r="L1375" i="1" s="1"/>
  <c r="J1376" i="1"/>
  <c r="L1376" i="1" s="1"/>
  <c r="J1377" i="1"/>
  <c r="L1377" i="1" s="1"/>
  <c r="J1378" i="1"/>
  <c r="L1378" i="1" s="1"/>
  <c r="J1379" i="1"/>
  <c r="L1379" i="1" s="1"/>
  <c r="J1380" i="1"/>
  <c r="L1380" i="1" s="1"/>
  <c r="J1381" i="1"/>
  <c r="L1381" i="1" s="1"/>
  <c r="J1382" i="1"/>
  <c r="L1382" i="1" s="1"/>
  <c r="J1383" i="1"/>
  <c r="L1383" i="1" s="1"/>
  <c r="J1384" i="1"/>
  <c r="L1384" i="1" s="1"/>
  <c r="J1385" i="1"/>
  <c r="L1385" i="1" s="1"/>
  <c r="J1386" i="1"/>
  <c r="L1386" i="1" s="1"/>
  <c r="J1387" i="1"/>
  <c r="L1387" i="1" s="1"/>
  <c r="J1388" i="1"/>
  <c r="L1388" i="1" s="1"/>
  <c r="J1389" i="1"/>
  <c r="L1389" i="1" s="1"/>
  <c r="J1390" i="1"/>
  <c r="L1390" i="1" s="1"/>
  <c r="J1391" i="1"/>
  <c r="L1391" i="1" s="1"/>
  <c r="J1392" i="1"/>
  <c r="L1392" i="1" s="1"/>
  <c r="J1393" i="1"/>
  <c r="L1393" i="1" s="1"/>
  <c r="J1394" i="1"/>
  <c r="L1394" i="1" s="1"/>
  <c r="J1395" i="1"/>
  <c r="L1395" i="1" s="1"/>
  <c r="J1396" i="1"/>
  <c r="L1396" i="1" s="1"/>
  <c r="J1397" i="1"/>
  <c r="L1397" i="1" s="1"/>
  <c r="J1398" i="1"/>
  <c r="L1398" i="1" s="1"/>
  <c r="J1399" i="1"/>
  <c r="L1399" i="1" s="1"/>
  <c r="J1400" i="1"/>
  <c r="L1400" i="1" s="1"/>
  <c r="J1401" i="1"/>
  <c r="L1401" i="1" s="1"/>
  <c r="J1402" i="1"/>
  <c r="L1402" i="1" s="1"/>
  <c r="J1403" i="1"/>
  <c r="L1403" i="1" s="1"/>
  <c r="J1404" i="1"/>
  <c r="L1404" i="1" s="1"/>
  <c r="J1405" i="1"/>
  <c r="L1405" i="1" s="1"/>
  <c r="J1406" i="1"/>
  <c r="L1406" i="1" s="1"/>
  <c r="J1407" i="1"/>
  <c r="L1407" i="1" s="1"/>
  <c r="J1408" i="1"/>
  <c r="L1408" i="1" s="1"/>
  <c r="J1409" i="1"/>
  <c r="L1409" i="1" s="1"/>
  <c r="J1410" i="1"/>
  <c r="L1410" i="1" s="1"/>
  <c r="J1411" i="1"/>
  <c r="L1411" i="1" s="1"/>
  <c r="J1412" i="1"/>
  <c r="L1412" i="1" s="1"/>
  <c r="J1413" i="1"/>
  <c r="L1413" i="1" s="1"/>
  <c r="J1414" i="1"/>
  <c r="L1414" i="1" s="1"/>
  <c r="J1415" i="1"/>
  <c r="L1415" i="1" s="1"/>
  <c r="J1416" i="1"/>
  <c r="L1416" i="1" s="1"/>
  <c r="J1417" i="1"/>
  <c r="L1417" i="1" s="1"/>
  <c r="J1418" i="1"/>
  <c r="L1418" i="1" s="1"/>
  <c r="J1419" i="1"/>
  <c r="L1419" i="1" s="1"/>
  <c r="J1420" i="1"/>
  <c r="L1420" i="1" s="1"/>
  <c r="J1421" i="1"/>
  <c r="L1421" i="1" s="1"/>
  <c r="J1422" i="1"/>
  <c r="L1422" i="1" s="1"/>
  <c r="J1423" i="1"/>
  <c r="L1423" i="1" s="1"/>
  <c r="J1424" i="1"/>
  <c r="L1424" i="1" s="1"/>
  <c r="J1425" i="1"/>
  <c r="L1425" i="1" s="1"/>
  <c r="J1426" i="1"/>
  <c r="L1426" i="1" s="1"/>
  <c r="J1427" i="1"/>
  <c r="L1427" i="1" s="1"/>
  <c r="J1428" i="1"/>
  <c r="L1428" i="1" s="1"/>
  <c r="J1429" i="1"/>
  <c r="L1429" i="1" s="1"/>
  <c r="J1430" i="1"/>
  <c r="L1430" i="1" s="1"/>
  <c r="J1431" i="1"/>
  <c r="L1431" i="1" s="1"/>
  <c r="J1432" i="1"/>
  <c r="L1432" i="1" s="1"/>
  <c r="J1433" i="1"/>
  <c r="L1433" i="1" s="1"/>
  <c r="J1434" i="1"/>
  <c r="L1434" i="1" s="1"/>
  <c r="J1435" i="1"/>
  <c r="L1435" i="1" s="1"/>
  <c r="J1436" i="1"/>
  <c r="L1436" i="1" s="1"/>
  <c r="J1437" i="1"/>
  <c r="L1437" i="1" s="1"/>
  <c r="J1438" i="1"/>
  <c r="L1438" i="1" s="1"/>
  <c r="J1439" i="1"/>
  <c r="L1439" i="1" s="1"/>
  <c r="J1440" i="1"/>
  <c r="L1440" i="1" s="1"/>
  <c r="J1441" i="1"/>
  <c r="L1441" i="1" s="1"/>
  <c r="J1442" i="1"/>
  <c r="L1442" i="1" s="1"/>
  <c r="J1443" i="1"/>
  <c r="L1443" i="1" s="1"/>
  <c r="J1444" i="1"/>
  <c r="L1444" i="1" s="1"/>
  <c r="J1445" i="1"/>
  <c r="L1445" i="1" s="1"/>
  <c r="J1446" i="1"/>
  <c r="L1446" i="1" s="1"/>
  <c r="J1447" i="1"/>
  <c r="L1447" i="1" s="1"/>
  <c r="J1448" i="1"/>
  <c r="L1448" i="1" s="1"/>
  <c r="J1449" i="1"/>
  <c r="L1449" i="1" s="1"/>
  <c r="J1450" i="1"/>
  <c r="L1450" i="1" s="1"/>
  <c r="J1451" i="1"/>
  <c r="L1451" i="1" s="1"/>
  <c r="J1452" i="1"/>
  <c r="L1452" i="1" s="1"/>
  <c r="J1453" i="1"/>
  <c r="L1453" i="1" s="1"/>
  <c r="J1454" i="1"/>
  <c r="L1454" i="1" s="1"/>
  <c r="J1455" i="1"/>
  <c r="L1455" i="1" s="1"/>
  <c r="J1456" i="1"/>
  <c r="L1456" i="1" s="1"/>
  <c r="J1457" i="1"/>
  <c r="L1457" i="1" s="1"/>
  <c r="J1458" i="1"/>
  <c r="L1458" i="1" s="1"/>
  <c r="J1459" i="1"/>
  <c r="L1459" i="1" s="1"/>
  <c r="J1460" i="1"/>
  <c r="L1460" i="1" s="1"/>
  <c r="J1461" i="1"/>
  <c r="L1461" i="1" s="1"/>
  <c r="J1462" i="1"/>
  <c r="L1462" i="1" s="1"/>
  <c r="J1463" i="1"/>
  <c r="L1463" i="1" s="1"/>
  <c r="J1464" i="1"/>
  <c r="L1464" i="1" s="1"/>
  <c r="J1465" i="1"/>
  <c r="L1465" i="1" s="1"/>
  <c r="J1466" i="1"/>
  <c r="L1466" i="1" s="1"/>
  <c r="J1467" i="1"/>
  <c r="L1467" i="1" s="1"/>
  <c r="J1468" i="1"/>
  <c r="L1468" i="1" s="1"/>
  <c r="J1469" i="1"/>
  <c r="L1469" i="1" s="1"/>
  <c r="J1470" i="1"/>
  <c r="L1470" i="1" s="1"/>
  <c r="J1471" i="1"/>
  <c r="L1471" i="1" s="1"/>
  <c r="J1472" i="1"/>
  <c r="L1472" i="1" s="1"/>
  <c r="J1473" i="1"/>
  <c r="L1473" i="1" s="1"/>
  <c r="J1474" i="1"/>
  <c r="L1474" i="1" s="1"/>
  <c r="J1475" i="1"/>
  <c r="L1475" i="1" s="1"/>
  <c r="J1476" i="1"/>
  <c r="L1476" i="1" s="1"/>
  <c r="J1477" i="1"/>
  <c r="L1477" i="1" s="1"/>
  <c r="J1478" i="1"/>
  <c r="L1478" i="1" s="1"/>
  <c r="J1479" i="1"/>
  <c r="L1479" i="1" s="1"/>
  <c r="J1480" i="1"/>
  <c r="L1480" i="1" s="1"/>
  <c r="J1481" i="1"/>
  <c r="L1481" i="1" s="1"/>
  <c r="J1482" i="1"/>
  <c r="L1482" i="1" s="1"/>
  <c r="J1483" i="1"/>
  <c r="L1483" i="1" s="1"/>
  <c r="J1484" i="1"/>
  <c r="L1484" i="1" s="1"/>
  <c r="J1485" i="1"/>
  <c r="L1485" i="1" s="1"/>
  <c r="J1486" i="1"/>
  <c r="L1486" i="1" s="1"/>
  <c r="J1487" i="1"/>
  <c r="L1487" i="1" s="1"/>
  <c r="J1488" i="1"/>
  <c r="L1488" i="1" s="1"/>
  <c r="J1489" i="1"/>
  <c r="L1489" i="1" s="1"/>
  <c r="J1490" i="1"/>
  <c r="L1490" i="1" s="1"/>
  <c r="J1491" i="1"/>
  <c r="L1491" i="1" s="1"/>
  <c r="J1492" i="1"/>
  <c r="L1492" i="1" s="1"/>
  <c r="J1493" i="1"/>
  <c r="L1493" i="1" s="1"/>
  <c r="J1494" i="1"/>
  <c r="L1494" i="1" s="1"/>
  <c r="J1495" i="1"/>
  <c r="L1495" i="1" s="1"/>
  <c r="J1496" i="1"/>
  <c r="L1496" i="1" s="1"/>
  <c r="J1497" i="1"/>
  <c r="L1497" i="1" s="1"/>
  <c r="J1498" i="1"/>
  <c r="L1498" i="1" s="1"/>
  <c r="J1499" i="1"/>
  <c r="L1499" i="1" s="1"/>
  <c r="J1500" i="1"/>
  <c r="L1500" i="1" s="1"/>
  <c r="J1501" i="1"/>
  <c r="L1501" i="1" s="1"/>
  <c r="J1502" i="1"/>
  <c r="L1502" i="1" s="1"/>
  <c r="J1503" i="1"/>
  <c r="L1503" i="1" s="1"/>
  <c r="J1504" i="1"/>
  <c r="L1504" i="1" s="1"/>
  <c r="J1505" i="1"/>
  <c r="L1505" i="1" s="1"/>
  <c r="J1506" i="1"/>
  <c r="L1506" i="1" s="1"/>
  <c r="J1507" i="1"/>
  <c r="L1507" i="1" s="1"/>
  <c r="J1508" i="1"/>
  <c r="L1508" i="1" s="1"/>
  <c r="J1509" i="1"/>
  <c r="L1509" i="1" s="1"/>
  <c r="J1510" i="1"/>
  <c r="L1510" i="1" s="1"/>
  <c r="J1511" i="1"/>
  <c r="L1511" i="1" s="1"/>
  <c r="J1512" i="1"/>
  <c r="L1512" i="1" s="1"/>
  <c r="J1513" i="1"/>
  <c r="L1513" i="1" s="1"/>
  <c r="J1514" i="1"/>
  <c r="L1514" i="1" s="1"/>
  <c r="J1515" i="1"/>
  <c r="L1515" i="1" s="1"/>
  <c r="J1516" i="1"/>
  <c r="L1516" i="1" s="1"/>
  <c r="J1517" i="1"/>
  <c r="L1517" i="1" s="1"/>
  <c r="J1518" i="1"/>
  <c r="L1518" i="1" s="1"/>
  <c r="J1519" i="1"/>
  <c r="L1519" i="1" s="1"/>
  <c r="J1520" i="1"/>
  <c r="L1520" i="1" s="1"/>
  <c r="J1521" i="1"/>
  <c r="L1521" i="1" s="1"/>
  <c r="J1522" i="1"/>
  <c r="L1522" i="1" s="1"/>
  <c r="J1523" i="1"/>
  <c r="L1523" i="1" s="1"/>
  <c r="J1524" i="1"/>
  <c r="L1524" i="1" s="1"/>
  <c r="J1525" i="1"/>
  <c r="L1525" i="1" s="1"/>
  <c r="J1526" i="1"/>
  <c r="L1526" i="1" s="1"/>
  <c r="J1527" i="1"/>
  <c r="L1527" i="1" s="1"/>
  <c r="J1528" i="1"/>
  <c r="L1528" i="1" s="1"/>
  <c r="J1529" i="1"/>
  <c r="L1529" i="1" s="1"/>
  <c r="J1530" i="1"/>
  <c r="L1530" i="1" s="1"/>
  <c r="J1531" i="1"/>
  <c r="L1531" i="1" s="1"/>
  <c r="J1532" i="1"/>
  <c r="L1532" i="1" s="1"/>
  <c r="J1533" i="1"/>
  <c r="L1533" i="1" s="1"/>
  <c r="J1534" i="1"/>
  <c r="L1534" i="1" s="1"/>
  <c r="J1535" i="1"/>
  <c r="L1535" i="1" s="1"/>
  <c r="J1536" i="1"/>
  <c r="L1536" i="1" s="1"/>
  <c r="J1537" i="1"/>
  <c r="L1537" i="1" s="1"/>
  <c r="J1538" i="1"/>
  <c r="L1538" i="1" s="1"/>
  <c r="J1539" i="1"/>
  <c r="L1539" i="1" s="1"/>
  <c r="J1540" i="1"/>
  <c r="L1540" i="1" s="1"/>
  <c r="J1541" i="1"/>
  <c r="L1541" i="1" s="1"/>
  <c r="J1542" i="1"/>
  <c r="L1542" i="1" s="1"/>
  <c r="J1543" i="1"/>
  <c r="L1543" i="1" s="1"/>
  <c r="J1544" i="1"/>
  <c r="L1544" i="1" s="1"/>
  <c r="J1545" i="1"/>
  <c r="L1545" i="1" s="1"/>
  <c r="J1546" i="1"/>
  <c r="L1546" i="1" s="1"/>
  <c r="J1547" i="1"/>
  <c r="L1547" i="1" s="1"/>
  <c r="J1548" i="1"/>
  <c r="L1548" i="1" s="1"/>
  <c r="J1549" i="1"/>
  <c r="L1549" i="1" s="1"/>
  <c r="J1550" i="1"/>
  <c r="L1550" i="1" s="1"/>
  <c r="J1551" i="1"/>
  <c r="L1551" i="1" s="1"/>
  <c r="J1552" i="1"/>
  <c r="L1552" i="1" s="1"/>
  <c r="J1553" i="1"/>
  <c r="L1553" i="1" s="1"/>
  <c r="J1554" i="1"/>
  <c r="L1554" i="1" s="1"/>
  <c r="J1555" i="1"/>
  <c r="L1555" i="1" s="1"/>
  <c r="J1556" i="1"/>
  <c r="L1556" i="1" s="1"/>
  <c r="J1557" i="1"/>
  <c r="L1557" i="1" s="1"/>
  <c r="J1558" i="1"/>
  <c r="L1558" i="1" s="1"/>
  <c r="J1559" i="1"/>
  <c r="L1559" i="1" s="1"/>
  <c r="J1560" i="1"/>
  <c r="L1560" i="1" s="1"/>
  <c r="J1561" i="1"/>
  <c r="L1561" i="1" s="1"/>
  <c r="J1562" i="1"/>
  <c r="L1562" i="1" s="1"/>
  <c r="J1563" i="1"/>
  <c r="L1563" i="1" s="1"/>
  <c r="J1564" i="1"/>
  <c r="L1564" i="1" s="1"/>
  <c r="J1565" i="1"/>
  <c r="L1565" i="1" s="1"/>
  <c r="J1566" i="1"/>
  <c r="L1566" i="1" s="1"/>
  <c r="J1567" i="1"/>
  <c r="L1567" i="1" s="1"/>
  <c r="J1568" i="1"/>
  <c r="L1568" i="1" s="1"/>
  <c r="J1569" i="1"/>
  <c r="L1569" i="1" s="1"/>
  <c r="J1570" i="1"/>
  <c r="L1570" i="1" s="1"/>
  <c r="J1571" i="1"/>
  <c r="L1571" i="1" s="1"/>
  <c r="J1572" i="1"/>
  <c r="L1572" i="1" s="1"/>
  <c r="J1573" i="1"/>
  <c r="L1573" i="1" s="1"/>
  <c r="J1574" i="1"/>
  <c r="L1574" i="1" s="1"/>
  <c r="J1575" i="1"/>
  <c r="L1575" i="1" s="1"/>
  <c r="J1576" i="1"/>
  <c r="L1576" i="1" s="1"/>
  <c r="J1577" i="1"/>
  <c r="L1577" i="1" s="1"/>
  <c r="J1578" i="1"/>
  <c r="L1578" i="1" s="1"/>
  <c r="J1579" i="1"/>
  <c r="L1579" i="1" s="1"/>
  <c r="J1580" i="1"/>
  <c r="L1580" i="1" s="1"/>
  <c r="J1581" i="1"/>
  <c r="L1581" i="1" s="1"/>
  <c r="J1582" i="1"/>
  <c r="L1582" i="1" s="1"/>
  <c r="J1583" i="1"/>
  <c r="L1583" i="1" s="1"/>
  <c r="J1584" i="1"/>
  <c r="L1584" i="1" s="1"/>
  <c r="J1585" i="1"/>
  <c r="L1585" i="1" s="1"/>
  <c r="J1586" i="1"/>
  <c r="L1586" i="1" s="1"/>
  <c r="J1587" i="1"/>
  <c r="L1587" i="1" s="1"/>
  <c r="J1588" i="1"/>
  <c r="L1588" i="1" s="1"/>
  <c r="J1589" i="1"/>
  <c r="L1589" i="1" s="1"/>
  <c r="J1590" i="1"/>
  <c r="L1590" i="1" s="1"/>
  <c r="J1591" i="1"/>
  <c r="L1591" i="1" s="1"/>
  <c r="J1592" i="1"/>
  <c r="L1592" i="1" s="1"/>
  <c r="J1593" i="1"/>
  <c r="L1593" i="1" s="1"/>
  <c r="J1594" i="1"/>
  <c r="L1594" i="1" s="1"/>
  <c r="J1595" i="1"/>
  <c r="L1595" i="1" s="1"/>
  <c r="J1596" i="1"/>
  <c r="L1596" i="1" s="1"/>
  <c r="J1597" i="1"/>
  <c r="L1597" i="1" s="1"/>
  <c r="J1598" i="1"/>
  <c r="L1598" i="1" s="1"/>
  <c r="J1599" i="1"/>
  <c r="L1599" i="1" s="1"/>
  <c r="J1600" i="1"/>
  <c r="L1600" i="1" s="1"/>
  <c r="J1601" i="1"/>
  <c r="L1601" i="1" s="1"/>
  <c r="J1602" i="1"/>
  <c r="L1602" i="1" s="1"/>
  <c r="J1603" i="1"/>
  <c r="L1603" i="1" s="1"/>
  <c r="J1604" i="1"/>
  <c r="L1604" i="1" s="1"/>
  <c r="J1605" i="1"/>
  <c r="L1605" i="1" s="1"/>
  <c r="J1606" i="1"/>
  <c r="L1606" i="1" s="1"/>
  <c r="J1607" i="1"/>
  <c r="L1607" i="1" s="1"/>
  <c r="J1608" i="1"/>
  <c r="L1608" i="1" s="1"/>
  <c r="J1609" i="1"/>
  <c r="L1609" i="1" s="1"/>
  <c r="J1610" i="1"/>
  <c r="L1610" i="1" s="1"/>
  <c r="J1611" i="1"/>
  <c r="L1611" i="1" s="1"/>
  <c r="J1612" i="1"/>
  <c r="L1612" i="1" s="1"/>
  <c r="J1613" i="1"/>
  <c r="L1613" i="1" s="1"/>
  <c r="J1614" i="1"/>
  <c r="L1614" i="1" s="1"/>
  <c r="J1615" i="1"/>
  <c r="L1615" i="1" s="1"/>
  <c r="J1616" i="1"/>
  <c r="L1616" i="1" s="1"/>
  <c r="J1617" i="1"/>
  <c r="L1617" i="1" s="1"/>
  <c r="J1618" i="1"/>
  <c r="L1618" i="1" s="1"/>
  <c r="J1619" i="1"/>
  <c r="L1619" i="1" s="1"/>
  <c r="J1620" i="1"/>
  <c r="L1620" i="1" s="1"/>
  <c r="J1621" i="1"/>
  <c r="L1621" i="1" s="1"/>
  <c r="J1622" i="1"/>
  <c r="L1622" i="1" s="1"/>
  <c r="J1623" i="1"/>
  <c r="L1623" i="1" s="1"/>
  <c r="J1624" i="1"/>
  <c r="L1624" i="1" s="1"/>
  <c r="J1625" i="1"/>
  <c r="L1625" i="1" s="1"/>
  <c r="J1626" i="1"/>
  <c r="L1626" i="1" s="1"/>
  <c r="J1627" i="1"/>
  <c r="L1627" i="1" s="1"/>
  <c r="J1628" i="1"/>
  <c r="L1628" i="1" s="1"/>
  <c r="J1629" i="1"/>
  <c r="L1629" i="1" s="1"/>
  <c r="J1630" i="1"/>
  <c r="L1630" i="1" s="1"/>
  <c r="J1631" i="1"/>
  <c r="L1631" i="1" s="1"/>
  <c r="J1632" i="1"/>
  <c r="L1632" i="1" s="1"/>
  <c r="J1633" i="1"/>
  <c r="L1633" i="1" s="1"/>
  <c r="J1634" i="1"/>
  <c r="L1634" i="1" s="1"/>
  <c r="J1635" i="1"/>
  <c r="L1635" i="1" s="1"/>
  <c r="J1636" i="1"/>
  <c r="L1636" i="1" s="1"/>
  <c r="J1637" i="1"/>
  <c r="L1637" i="1" s="1"/>
  <c r="J1638" i="1"/>
  <c r="L1638" i="1" s="1"/>
  <c r="J1639" i="1"/>
  <c r="L1639" i="1" s="1"/>
  <c r="J1640" i="1"/>
  <c r="L1640" i="1" s="1"/>
  <c r="J1641" i="1"/>
  <c r="L1641" i="1" s="1"/>
  <c r="J1642" i="1"/>
  <c r="L1642" i="1" s="1"/>
  <c r="J1643" i="1"/>
  <c r="L1643" i="1" s="1"/>
  <c r="J1644" i="1"/>
  <c r="L1644" i="1" s="1"/>
  <c r="J1645" i="1"/>
  <c r="L1645" i="1" s="1"/>
  <c r="J1646" i="1"/>
  <c r="L1646" i="1" s="1"/>
  <c r="J1647" i="1"/>
  <c r="L1647" i="1" s="1"/>
  <c r="J1648" i="1"/>
  <c r="L1648" i="1" s="1"/>
  <c r="J1649" i="1"/>
  <c r="L1649" i="1" s="1"/>
  <c r="J1650" i="1"/>
  <c r="L1650" i="1" s="1"/>
  <c r="J1651" i="1"/>
  <c r="L1651" i="1" s="1"/>
  <c r="J1652" i="1"/>
  <c r="L1652" i="1" s="1"/>
  <c r="J1653" i="1"/>
  <c r="L1653" i="1" s="1"/>
  <c r="J1654" i="1"/>
  <c r="L1654" i="1" s="1"/>
  <c r="J1655" i="1"/>
  <c r="L1655" i="1" s="1"/>
  <c r="J1656" i="1"/>
  <c r="L1656" i="1" s="1"/>
  <c r="J1657" i="1"/>
  <c r="L1657" i="1" s="1"/>
  <c r="J1658" i="1"/>
  <c r="L1658" i="1" s="1"/>
  <c r="J1659" i="1"/>
  <c r="L1659" i="1" s="1"/>
  <c r="J1660" i="1"/>
  <c r="L1660" i="1" s="1"/>
  <c r="J1661" i="1"/>
  <c r="L1661" i="1" s="1"/>
  <c r="J1662" i="1"/>
  <c r="L1662" i="1" s="1"/>
  <c r="J1663" i="1"/>
  <c r="L1663" i="1" s="1"/>
  <c r="J1664" i="1"/>
  <c r="L1664" i="1" s="1"/>
  <c r="J1665" i="1"/>
  <c r="L1665" i="1" s="1"/>
  <c r="J1666" i="1"/>
  <c r="L1666" i="1" s="1"/>
  <c r="J1667" i="1"/>
  <c r="L1667" i="1" s="1"/>
  <c r="J1668" i="1"/>
  <c r="L1668" i="1" s="1"/>
  <c r="J1669" i="1"/>
  <c r="L1669" i="1" s="1"/>
  <c r="J1670" i="1"/>
  <c r="L1670" i="1" s="1"/>
  <c r="J1671" i="1"/>
  <c r="L1671" i="1" s="1"/>
  <c r="J1672" i="1"/>
  <c r="L1672" i="1" s="1"/>
  <c r="J1673" i="1"/>
  <c r="L1673" i="1" s="1"/>
  <c r="J1674" i="1"/>
  <c r="L1674" i="1" s="1"/>
  <c r="J1675" i="1"/>
  <c r="L1675" i="1" s="1"/>
  <c r="J1676" i="1"/>
  <c r="L1676" i="1" s="1"/>
  <c r="J1677" i="1"/>
  <c r="L1677" i="1" s="1"/>
  <c r="J1678" i="1"/>
  <c r="L1678" i="1" s="1"/>
  <c r="J1679" i="1"/>
  <c r="L1679" i="1" s="1"/>
  <c r="J1680" i="1"/>
  <c r="L1680" i="1" s="1"/>
  <c r="J1681" i="1"/>
  <c r="L1681" i="1" s="1"/>
  <c r="J1682" i="1"/>
  <c r="L1682" i="1" s="1"/>
  <c r="J1683" i="1"/>
  <c r="L1683" i="1" s="1"/>
  <c r="J1684" i="1"/>
  <c r="L1684" i="1" s="1"/>
  <c r="J1685" i="1"/>
  <c r="L1685" i="1" s="1"/>
  <c r="J1686" i="1"/>
  <c r="L1686" i="1" s="1"/>
  <c r="J1687" i="1"/>
  <c r="L1687" i="1" s="1"/>
  <c r="J1688" i="1"/>
  <c r="L1688" i="1" s="1"/>
  <c r="J1689" i="1"/>
  <c r="L1689" i="1" s="1"/>
  <c r="J1690" i="1"/>
  <c r="L1690" i="1" s="1"/>
  <c r="J1691" i="1"/>
  <c r="L1691" i="1" s="1"/>
  <c r="J1692" i="1"/>
  <c r="L1692" i="1" s="1"/>
  <c r="J1693" i="1"/>
  <c r="L1693" i="1" s="1"/>
  <c r="J1694" i="1"/>
  <c r="L1694" i="1" s="1"/>
  <c r="J1695" i="1"/>
  <c r="L1695" i="1" s="1"/>
  <c r="J1696" i="1"/>
  <c r="L1696" i="1" s="1"/>
  <c r="J1697" i="1"/>
  <c r="L1697" i="1" s="1"/>
  <c r="J1698" i="1"/>
  <c r="L1698" i="1" s="1"/>
  <c r="J1699" i="1"/>
  <c r="L1699" i="1" s="1"/>
  <c r="J1700" i="1"/>
  <c r="L1700" i="1" s="1"/>
  <c r="J1701" i="1"/>
  <c r="L1701" i="1" s="1"/>
  <c r="J1702" i="1"/>
  <c r="L1702" i="1" s="1"/>
  <c r="J1703" i="1"/>
  <c r="L1703" i="1" s="1"/>
  <c r="J1704" i="1"/>
  <c r="L1704" i="1" s="1"/>
  <c r="J1705" i="1"/>
  <c r="L1705" i="1" s="1"/>
  <c r="J1706" i="1"/>
  <c r="L1706" i="1" s="1"/>
  <c r="J1707" i="1"/>
  <c r="L1707" i="1" s="1"/>
  <c r="J1708" i="1"/>
  <c r="L1708" i="1" s="1"/>
  <c r="J1709" i="1"/>
  <c r="L1709" i="1" s="1"/>
  <c r="J1710" i="1"/>
  <c r="L1710" i="1" s="1"/>
  <c r="J1711" i="1"/>
  <c r="L1711" i="1" s="1"/>
  <c r="J1712" i="1"/>
  <c r="L1712" i="1" s="1"/>
  <c r="J1713" i="1"/>
  <c r="L1713" i="1" s="1"/>
  <c r="J1714" i="1"/>
  <c r="L1714" i="1" s="1"/>
  <c r="J1715" i="1"/>
  <c r="L1715" i="1" s="1"/>
  <c r="J1716" i="1"/>
  <c r="L1716" i="1" s="1"/>
  <c r="J1717" i="1"/>
  <c r="L1717" i="1" s="1"/>
  <c r="J1718" i="1"/>
  <c r="L1718" i="1" s="1"/>
  <c r="J1719" i="1"/>
  <c r="L1719" i="1" s="1"/>
  <c r="J1720" i="1"/>
  <c r="L1720" i="1" s="1"/>
  <c r="J1721" i="1"/>
  <c r="L1721" i="1" s="1"/>
  <c r="J1722" i="1"/>
  <c r="L1722" i="1" s="1"/>
  <c r="J1723" i="1"/>
  <c r="L1723" i="1" s="1"/>
  <c r="J1724" i="1"/>
  <c r="L1724" i="1" s="1"/>
  <c r="J1725" i="1"/>
  <c r="L1725" i="1" s="1"/>
  <c r="J1726" i="1"/>
  <c r="L1726" i="1" s="1"/>
  <c r="J1727" i="1"/>
  <c r="L1727" i="1" s="1"/>
  <c r="J1728" i="1"/>
  <c r="L1728" i="1" s="1"/>
  <c r="J1729" i="1"/>
  <c r="L1729" i="1" s="1"/>
  <c r="J1730" i="1"/>
  <c r="L1730" i="1" s="1"/>
  <c r="J1731" i="1"/>
  <c r="L1731" i="1" s="1"/>
  <c r="J1732" i="1"/>
  <c r="L1732" i="1" s="1"/>
  <c r="J1733" i="1"/>
  <c r="L1733" i="1" s="1"/>
  <c r="J1734" i="1"/>
  <c r="L1734" i="1" s="1"/>
  <c r="J1735" i="1"/>
  <c r="L1735" i="1" s="1"/>
  <c r="J1736" i="1"/>
  <c r="L1736" i="1" s="1"/>
  <c r="J1737" i="1"/>
  <c r="L1737" i="1" s="1"/>
  <c r="J1738" i="1"/>
  <c r="L1738" i="1" s="1"/>
  <c r="J1739" i="1"/>
  <c r="L1739" i="1" s="1"/>
  <c r="J1740" i="1"/>
  <c r="L1740" i="1" s="1"/>
  <c r="J1741" i="1"/>
  <c r="L1741" i="1" s="1"/>
  <c r="J1742" i="1"/>
  <c r="L1742" i="1" s="1"/>
  <c r="J1743" i="1"/>
  <c r="L1743" i="1" s="1"/>
  <c r="J1744" i="1"/>
  <c r="L1744" i="1" s="1"/>
  <c r="J1745" i="1"/>
  <c r="L1745" i="1" s="1"/>
  <c r="J1746" i="1"/>
  <c r="L1746" i="1" s="1"/>
  <c r="J1747" i="1"/>
  <c r="L1747" i="1" s="1"/>
  <c r="J1748" i="1"/>
  <c r="L1748" i="1" s="1"/>
  <c r="J1749" i="1"/>
  <c r="L1749" i="1" s="1"/>
  <c r="J1750" i="1"/>
  <c r="L1750" i="1" s="1"/>
  <c r="J1751" i="1"/>
  <c r="L1751" i="1" s="1"/>
  <c r="J1752" i="1"/>
  <c r="L1752" i="1" s="1"/>
  <c r="J1753" i="1"/>
  <c r="L1753" i="1" s="1"/>
  <c r="J1754" i="1"/>
  <c r="L1754" i="1" s="1"/>
  <c r="J1755" i="1"/>
  <c r="L1755" i="1" s="1"/>
  <c r="J1756" i="1"/>
  <c r="L1756" i="1" s="1"/>
  <c r="J1757" i="1"/>
  <c r="L1757" i="1" s="1"/>
  <c r="J1758" i="1"/>
  <c r="L1758" i="1" s="1"/>
  <c r="J1759" i="1"/>
  <c r="L1759" i="1" s="1"/>
  <c r="J1760" i="1"/>
  <c r="L1760" i="1" s="1"/>
  <c r="J1761" i="1"/>
  <c r="L1761" i="1" s="1"/>
  <c r="J1762" i="1"/>
  <c r="L1762" i="1" s="1"/>
  <c r="J1763" i="1"/>
  <c r="L1763" i="1" s="1"/>
  <c r="J1764" i="1"/>
  <c r="L1764" i="1" s="1"/>
  <c r="J1765" i="1"/>
  <c r="L1765" i="1" s="1"/>
  <c r="J1766" i="1"/>
  <c r="L1766" i="1" s="1"/>
  <c r="J1767" i="1"/>
  <c r="L1767" i="1" s="1"/>
  <c r="J1768" i="1"/>
  <c r="L1768" i="1" s="1"/>
  <c r="J1769" i="1"/>
  <c r="L1769" i="1" s="1"/>
  <c r="J1770" i="1"/>
  <c r="L1770" i="1" s="1"/>
  <c r="J1771" i="1"/>
  <c r="L1771" i="1" s="1"/>
  <c r="J1772" i="1"/>
  <c r="L1772" i="1" s="1"/>
  <c r="J1773" i="1"/>
  <c r="L1773" i="1" s="1"/>
  <c r="J1774" i="1"/>
  <c r="L1774" i="1" s="1"/>
  <c r="J1775" i="1"/>
  <c r="L1775" i="1" s="1"/>
  <c r="J1776" i="1"/>
  <c r="L1776" i="1" s="1"/>
  <c r="J1777" i="1"/>
  <c r="L1777" i="1" s="1"/>
  <c r="J1778" i="1"/>
  <c r="L1778" i="1" s="1"/>
  <c r="J1779" i="1"/>
  <c r="L1779" i="1" s="1"/>
  <c r="J1780" i="1"/>
  <c r="L1780" i="1" s="1"/>
  <c r="J1781" i="1"/>
  <c r="L1781" i="1" s="1"/>
  <c r="J1782" i="1"/>
  <c r="L1782" i="1" s="1"/>
  <c r="J1783" i="1"/>
  <c r="L1783" i="1" s="1"/>
  <c r="J1784" i="1"/>
  <c r="L1784" i="1" s="1"/>
  <c r="J1785" i="1"/>
  <c r="L1785" i="1" s="1"/>
  <c r="J1786" i="1"/>
  <c r="L1786" i="1" s="1"/>
  <c r="J1787" i="1"/>
  <c r="L1787" i="1" s="1"/>
  <c r="J1788" i="1"/>
  <c r="L1788" i="1" s="1"/>
  <c r="J1789" i="1"/>
  <c r="L1789" i="1" s="1"/>
  <c r="J1790" i="1"/>
  <c r="L1790" i="1" s="1"/>
  <c r="J1791" i="1"/>
  <c r="L1791" i="1" s="1"/>
  <c r="J1792" i="1"/>
  <c r="L1792" i="1" s="1"/>
  <c r="J1793" i="1"/>
  <c r="L1793" i="1" s="1"/>
  <c r="J1794" i="1"/>
  <c r="L1794" i="1" s="1"/>
  <c r="J1795" i="1"/>
  <c r="L1795" i="1" s="1"/>
  <c r="J1796" i="1"/>
  <c r="L1796" i="1" s="1"/>
  <c r="J1797" i="1"/>
  <c r="L1797" i="1" s="1"/>
  <c r="J1798" i="1"/>
  <c r="L1798" i="1" s="1"/>
  <c r="J1799" i="1"/>
  <c r="L1799" i="1" s="1"/>
  <c r="J1800" i="1"/>
  <c r="L1800" i="1" s="1"/>
  <c r="J1801" i="1"/>
  <c r="L1801" i="1" s="1"/>
  <c r="J1802" i="1"/>
  <c r="L1802" i="1" s="1"/>
  <c r="J1803" i="1"/>
  <c r="L1803" i="1" s="1"/>
  <c r="J1804" i="1"/>
  <c r="L1804" i="1" s="1"/>
  <c r="J1805" i="1"/>
  <c r="L1805" i="1" s="1"/>
  <c r="J1806" i="1"/>
  <c r="L1806" i="1" s="1"/>
  <c r="J1807" i="1"/>
  <c r="L1807" i="1" s="1"/>
  <c r="J1808" i="1"/>
  <c r="L1808" i="1" s="1"/>
  <c r="J1809" i="1"/>
  <c r="L1809" i="1" s="1"/>
  <c r="J1810" i="1"/>
  <c r="L1810" i="1" s="1"/>
  <c r="J1811" i="1"/>
  <c r="L1811" i="1" s="1"/>
  <c r="J1812" i="1"/>
  <c r="L1812" i="1" s="1"/>
  <c r="J1813" i="1"/>
  <c r="L1813" i="1" s="1"/>
  <c r="J1814" i="1"/>
  <c r="L1814" i="1" s="1"/>
  <c r="J1815" i="1"/>
  <c r="L1815" i="1" s="1"/>
  <c r="J1816" i="1"/>
  <c r="L1816" i="1" s="1"/>
  <c r="J1817" i="1"/>
  <c r="L1817" i="1" s="1"/>
  <c r="J1818" i="1"/>
  <c r="L1818" i="1" s="1"/>
  <c r="J1819" i="1"/>
  <c r="L1819" i="1" s="1"/>
  <c r="J1820" i="1"/>
  <c r="L1820" i="1" s="1"/>
  <c r="J1821" i="1"/>
  <c r="L1821" i="1" s="1"/>
  <c r="J1822" i="1"/>
  <c r="L1822" i="1" s="1"/>
  <c r="J1823" i="1"/>
  <c r="L1823" i="1" s="1"/>
  <c r="J1824" i="1"/>
  <c r="L1824" i="1" s="1"/>
  <c r="J1825" i="1"/>
  <c r="L1825" i="1" s="1"/>
  <c r="J1826" i="1"/>
  <c r="L1826" i="1" s="1"/>
  <c r="J1827" i="1"/>
  <c r="L1827" i="1" s="1"/>
  <c r="J1828" i="1"/>
  <c r="L1828" i="1" s="1"/>
  <c r="J1829" i="1"/>
  <c r="L1829" i="1" s="1"/>
  <c r="J1830" i="1"/>
  <c r="L1830" i="1" s="1"/>
  <c r="J1831" i="1"/>
  <c r="L1831" i="1" s="1"/>
  <c r="J1832" i="1"/>
  <c r="L1832" i="1" s="1"/>
  <c r="J1833" i="1"/>
  <c r="L1833" i="1" s="1"/>
  <c r="J1834" i="1"/>
  <c r="L1834" i="1" s="1"/>
  <c r="J1835" i="1"/>
  <c r="L1835" i="1" s="1"/>
  <c r="J1836" i="1"/>
  <c r="L1836" i="1" s="1"/>
  <c r="J1837" i="1"/>
  <c r="L1837" i="1" s="1"/>
  <c r="J1838" i="1"/>
  <c r="L1838" i="1" s="1"/>
  <c r="J1839" i="1"/>
  <c r="L1839" i="1" s="1"/>
  <c r="J1840" i="1"/>
  <c r="L1840" i="1" s="1"/>
  <c r="J1841" i="1"/>
  <c r="L1841" i="1" s="1"/>
  <c r="J1842" i="1"/>
  <c r="L1842" i="1" s="1"/>
  <c r="J1843" i="1"/>
  <c r="L1843" i="1" s="1"/>
  <c r="J1844" i="1"/>
  <c r="L1844" i="1" s="1"/>
  <c r="J1845" i="1"/>
  <c r="L1845" i="1" s="1"/>
  <c r="J1846" i="1"/>
  <c r="L1846" i="1" s="1"/>
  <c r="J1847" i="1"/>
  <c r="L1847" i="1" s="1"/>
  <c r="J1848" i="1"/>
  <c r="L1848" i="1" s="1"/>
  <c r="J1849" i="1"/>
  <c r="L1849" i="1" s="1"/>
  <c r="J1850" i="1"/>
  <c r="L1850" i="1" s="1"/>
  <c r="J1851" i="1"/>
  <c r="L1851" i="1" s="1"/>
  <c r="J1852" i="1"/>
  <c r="L1852" i="1" s="1"/>
  <c r="J1853" i="1"/>
  <c r="L1853" i="1" s="1"/>
  <c r="J1854" i="1"/>
  <c r="L1854" i="1" s="1"/>
  <c r="J1855" i="1"/>
  <c r="L1855" i="1" s="1"/>
  <c r="J1856" i="1"/>
  <c r="L1856" i="1" s="1"/>
  <c r="J1857" i="1"/>
  <c r="L1857" i="1" s="1"/>
  <c r="J1858" i="1"/>
  <c r="L1858" i="1" s="1"/>
  <c r="J1859" i="1"/>
  <c r="L1859" i="1" s="1"/>
  <c r="J1860" i="1"/>
  <c r="L1860" i="1" s="1"/>
  <c r="J1861" i="1"/>
  <c r="L1861" i="1" s="1"/>
  <c r="J1862" i="1"/>
  <c r="L1862" i="1" s="1"/>
  <c r="J1863" i="1"/>
  <c r="L1863" i="1" s="1"/>
  <c r="J1864" i="1"/>
  <c r="L1864" i="1" s="1"/>
  <c r="J1865" i="1"/>
  <c r="L1865" i="1" s="1"/>
  <c r="J1866" i="1"/>
  <c r="L1866" i="1" s="1"/>
  <c r="J1867" i="1"/>
  <c r="L1867" i="1" s="1"/>
  <c r="J1868" i="1"/>
  <c r="L1868" i="1" s="1"/>
  <c r="J1869" i="1"/>
  <c r="L1869" i="1" s="1"/>
  <c r="J1870" i="1"/>
  <c r="L1870" i="1" s="1"/>
  <c r="J1871" i="1"/>
  <c r="L1871" i="1" s="1"/>
  <c r="J1872" i="1"/>
  <c r="L1872" i="1" s="1"/>
  <c r="J1873" i="1"/>
  <c r="L1873" i="1" s="1"/>
  <c r="J1874" i="1"/>
  <c r="L1874" i="1" s="1"/>
  <c r="J1875" i="1"/>
  <c r="L1875" i="1" s="1"/>
  <c r="J1876" i="1"/>
  <c r="L1876" i="1" s="1"/>
  <c r="J1877" i="1"/>
  <c r="L1877" i="1" s="1"/>
  <c r="J1878" i="1"/>
  <c r="L1878" i="1" s="1"/>
  <c r="J1879" i="1"/>
  <c r="L1879" i="1" s="1"/>
  <c r="J1880" i="1"/>
  <c r="L1880" i="1" s="1"/>
  <c r="J1881" i="1"/>
  <c r="L1881" i="1" s="1"/>
  <c r="J1882" i="1"/>
  <c r="L1882" i="1" s="1"/>
  <c r="J1883" i="1"/>
  <c r="L1883" i="1" s="1"/>
  <c r="J1884" i="1"/>
  <c r="L1884" i="1" s="1"/>
  <c r="J1885" i="1"/>
  <c r="L1885" i="1" s="1"/>
  <c r="J1886" i="1"/>
  <c r="L1886" i="1" s="1"/>
  <c r="J1887" i="1"/>
  <c r="L1887" i="1" s="1"/>
  <c r="J1888" i="1"/>
  <c r="L1888" i="1" s="1"/>
  <c r="J1889" i="1"/>
  <c r="L1889" i="1" s="1"/>
  <c r="J1890" i="1"/>
  <c r="L1890" i="1" s="1"/>
  <c r="J1891" i="1"/>
  <c r="L1891" i="1" s="1"/>
  <c r="J1892" i="1"/>
  <c r="L1892" i="1" s="1"/>
  <c r="J1893" i="1"/>
  <c r="L1893" i="1" s="1"/>
  <c r="J1894" i="1"/>
  <c r="L1894" i="1" s="1"/>
  <c r="J1895" i="1"/>
  <c r="L1895" i="1" s="1"/>
  <c r="J1896" i="1"/>
  <c r="L1896" i="1" s="1"/>
  <c r="J1897" i="1"/>
  <c r="L1897" i="1" s="1"/>
  <c r="J1898" i="1"/>
  <c r="L1898" i="1" s="1"/>
  <c r="J1899" i="1"/>
  <c r="L1899" i="1" s="1"/>
  <c r="J1900" i="1"/>
  <c r="L1900" i="1" s="1"/>
  <c r="J1901" i="1"/>
  <c r="L1901" i="1" s="1"/>
  <c r="J1902" i="1"/>
  <c r="L1902" i="1" s="1"/>
  <c r="J1903" i="1"/>
  <c r="L1903" i="1" s="1"/>
  <c r="J1904" i="1"/>
  <c r="L1904" i="1" s="1"/>
  <c r="J1905" i="1"/>
  <c r="L1905" i="1" s="1"/>
  <c r="J1906" i="1"/>
  <c r="L1906" i="1" s="1"/>
  <c r="J1907" i="1"/>
  <c r="L1907" i="1" s="1"/>
  <c r="J1908" i="1"/>
  <c r="L1908" i="1" s="1"/>
  <c r="J1909" i="1"/>
  <c r="L1909" i="1" s="1"/>
  <c r="J1910" i="1"/>
  <c r="L1910" i="1" s="1"/>
  <c r="J1911" i="1"/>
  <c r="L1911" i="1" s="1"/>
  <c r="J1912" i="1"/>
  <c r="L1912" i="1" s="1"/>
  <c r="J1913" i="1"/>
  <c r="L1913" i="1" s="1"/>
  <c r="J1914" i="1"/>
  <c r="L1914" i="1" s="1"/>
  <c r="J1915" i="1"/>
  <c r="L1915" i="1" s="1"/>
  <c r="J1916" i="1"/>
  <c r="L1916" i="1" s="1"/>
  <c r="J1917" i="1"/>
  <c r="L1917" i="1" s="1"/>
  <c r="J1918" i="1"/>
  <c r="L1918" i="1" s="1"/>
  <c r="J1919" i="1"/>
  <c r="L1919" i="1" s="1"/>
  <c r="J1920" i="1"/>
  <c r="L1920" i="1" s="1"/>
  <c r="J1921" i="1"/>
  <c r="L1921" i="1" s="1"/>
  <c r="J1922" i="1"/>
  <c r="L1922" i="1" s="1"/>
  <c r="J1923" i="1"/>
  <c r="L1923" i="1" s="1"/>
  <c r="J1924" i="1"/>
  <c r="L1924" i="1" s="1"/>
  <c r="J1925" i="1"/>
  <c r="L1925" i="1" s="1"/>
  <c r="J1926" i="1"/>
  <c r="L1926" i="1" s="1"/>
  <c r="J1927" i="1"/>
  <c r="L1927" i="1" s="1"/>
  <c r="J1928" i="1"/>
  <c r="L1928" i="1" s="1"/>
  <c r="J1929" i="1"/>
  <c r="L1929" i="1" s="1"/>
  <c r="J1930" i="1"/>
  <c r="L1930" i="1" s="1"/>
  <c r="J1931" i="1"/>
  <c r="L1931" i="1" s="1"/>
  <c r="J1932" i="1"/>
  <c r="L1932" i="1" s="1"/>
  <c r="J1933" i="1"/>
  <c r="L1933" i="1" s="1"/>
  <c r="J1934" i="1"/>
  <c r="L1934" i="1" s="1"/>
  <c r="J1935" i="1"/>
  <c r="L1935" i="1" s="1"/>
  <c r="J1936" i="1"/>
  <c r="L1936" i="1" s="1"/>
  <c r="J1937" i="1"/>
  <c r="L1937" i="1" s="1"/>
  <c r="J1938" i="1"/>
  <c r="L1938" i="1" s="1"/>
  <c r="J1939" i="1"/>
  <c r="L1939" i="1" s="1"/>
  <c r="J1940" i="1"/>
  <c r="L1940" i="1" s="1"/>
  <c r="J1941" i="1"/>
  <c r="L1941" i="1" s="1"/>
  <c r="J1942" i="1"/>
  <c r="L1942" i="1" s="1"/>
  <c r="J1943" i="1"/>
  <c r="L1943" i="1" s="1"/>
  <c r="J1944" i="1"/>
  <c r="L1944" i="1" s="1"/>
  <c r="J1945" i="1"/>
  <c r="L1945" i="1" s="1"/>
  <c r="J1946" i="1"/>
  <c r="L1946" i="1" s="1"/>
  <c r="J1947" i="1"/>
  <c r="L1947" i="1" s="1"/>
  <c r="J1948" i="1"/>
  <c r="L1948" i="1" s="1"/>
  <c r="J1949" i="1"/>
  <c r="L1949" i="1" s="1"/>
  <c r="J1950" i="1"/>
  <c r="L1950" i="1" s="1"/>
  <c r="J1951" i="1"/>
  <c r="L1951" i="1" s="1"/>
  <c r="J1952" i="1"/>
  <c r="L1952" i="1" s="1"/>
  <c r="J1953" i="1"/>
  <c r="L1953" i="1" s="1"/>
  <c r="J1954" i="1"/>
  <c r="L1954" i="1" s="1"/>
  <c r="J1955" i="1"/>
  <c r="L1955" i="1" s="1"/>
  <c r="J1956" i="1"/>
  <c r="L1956" i="1" s="1"/>
  <c r="J1957" i="1"/>
  <c r="L1957" i="1" s="1"/>
  <c r="J1958" i="1"/>
  <c r="L1958" i="1" s="1"/>
  <c r="J1959" i="1"/>
  <c r="L1959" i="1" s="1"/>
  <c r="J1960" i="1"/>
  <c r="L1960" i="1" s="1"/>
  <c r="J1961" i="1"/>
  <c r="L1961" i="1" s="1"/>
  <c r="J1962" i="1"/>
  <c r="L1962" i="1" s="1"/>
  <c r="J1963" i="1"/>
  <c r="L1963" i="1" s="1"/>
  <c r="J1964" i="1"/>
  <c r="L1964" i="1" s="1"/>
  <c r="J1965" i="1"/>
  <c r="L1965" i="1" s="1"/>
  <c r="J1966" i="1"/>
  <c r="L1966" i="1" s="1"/>
  <c r="J1967" i="1"/>
  <c r="L1967" i="1" s="1"/>
  <c r="I2" i="1"/>
  <c r="I3" i="1"/>
  <c r="I4" i="1"/>
  <c r="I5" i="1"/>
  <c r="I6" i="1"/>
  <c r="I7" i="1"/>
  <c r="I8" i="1"/>
  <c r="I9" i="1"/>
  <c r="I10" i="1"/>
  <c r="I11" i="1"/>
  <c r="I12" i="1"/>
  <c r="I13" i="1"/>
  <c r="I14" i="1"/>
  <c r="I15" i="1"/>
  <c r="I16" i="1"/>
  <c r="I17" i="1"/>
  <c r="I18" i="1"/>
  <c r="I19" i="1"/>
  <c r="I20" i="1"/>
  <c r="I21" i="1"/>
  <c r="I22" i="1"/>
  <c r="I23" i="1"/>
  <c r="I24" i="1"/>
  <c r="I25" i="1"/>
  <c r="I26" i="1"/>
  <c r="I27" i="1"/>
  <c r="I28" i="1"/>
  <c r="I29" i="1"/>
  <c r="I30" i="1"/>
  <c r="I31" i="1"/>
  <c r="I32" i="1"/>
  <c r="I33" i="1"/>
  <c r="I34" i="1"/>
  <c r="I35" i="1"/>
  <c r="I36" i="1"/>
  <c r="I37" i="1"/>
  <c r="I38" i="1"/>
  <c r="I39" i="1"/>
  <c r="I40" i="1"/>
  <c r="I41" i="1"/>
  <c r="I42" i="1"/>
  <c r="I43" i="1"/>
  <c r="I44" i="1"/>
  <c r="I45" i="1"/>
  <c r="I46" i="1"/>
  <c r="I47" i="1"/>
  <c r="I48" i="1"/>
  <c r="I49" i="1"/>
  <c r="I50" i="1"/>
  <c r="I51" i="1"/>
  <c r="I52" i="1"/>
  <c r="I53" i="1"/>
  <c r="I54" i="1"/>
  <c r="I55" i="1"/>
  <c r="I56" i="1"/>
  <c r="I57" i="1"/>
  <c r="I58" i="1"/>
  <c r="I59" i="1"/>
  <c r="I60" i="1"/>
  <c r="I61" i="1"/>
  <c r="I62" i="1"/>
  <c r="I63" i="1"/>
  <c r="I64" i="1"/>
  <c r="I65" i="1"/>
  <c r="I66" i="1"/>
  <c r="I67" i="1"/>
  <c r="I68" i="1"/>
  <c r="I69" i="1"/>
  <c r="I70" i="1"/>
  <c r="I71" i="1"/>
  <c r="I72" i="1"/>
  <c r="I73" i="1"/>
  <c r="I74" i="1"/>
  <c r="I75" i="1"/>
  <c r="I76" i="1"/>
  <c r="I77" i="1"/>
  <c r="I78" i="1"/>
  <c r="I79" i="1"/>
  <c r="I80" i="1"/>
  <c r="I81" i="1"/>
  <c r="I82" i="1"/>
  <c r="I83" i="1"/>
  <c r="I84" i="1"/>
  <c r="I85" i="1"/>
  <c r="I86" i="1"/>
  <c r="I87" i="1"/>
  <c r="I88" i="1"/>
  <c r="I89" i="1"/>
  <c r="I90" i="1"/>
  <c r="I91" i="1"/>
  <c r="I92" i="1"/>
  <c r="I93" i="1"/>
  <c r="I94" i="1"/>
  <c r="I95" i="1"/>
  <c r="I96" i="1"/>
  <c r="I97" i="1"/>
  <c r="I98" i="1"/>
  <c r="I99" i="1"/>
  <c r="I100" i="1"/>
  <c r="I101" i="1"/>
  <c r="I102" i="1"/>
  <c r="I103" i="1"/>
  <c r="I104" i="1"/>
  <c r="I105" i="1"/>
  <c r="I106" i="1"/>
  <c r="I107" i="1"/>
  <c r="I108" i="1"/>
  <c r="I109" i="1"/>
  <c r="I110" i="1"/>
  <c r="I111" i="1"/>
  <c r="I112" i="1"/>
  <c r="I113" i="1"/>
  <c r="I114" i="1"/>
  <c r="I115" i="1"/>
  <c r="I116" i="1"/>
  <c r="I117" i="1"/>
  <c r="I118" i="1"/>
  <c r="I119" i="1"/>
  <c r="I120" i="1"/>
  <c r="I121" i="1"/>
  <c r="I122" i="1"/>
  <c r="I123" i="1"/>
  <c r="I124" i="1"/>
  <c r="I125" i="1"/>
  <c r="I126" i="1"/>
  <c r="I127" i="1"/>
  <c r="I128" i="1"/>
  <c r="I129" i="1"/>
  <c r="I130" i="1"/>
  <c r="I131" i="1"/>
  <c r="I132" i="1"/>
  <c r="I133" i="1"/>
  <c r="I134" i="1"/>
  <c r="I135" i="1"/>
  <c r="I136" i="1"/>
  <c r="I137" i="1"/>
  <c r="I138" i="1"/>
  <c r="I139" i="1"/>
  <c r="I140" i="1"/>
  <c r="I141" i="1"/>
  <c r="I142" i="1"/>
  <c r="I143" i="1"/>
  <c r="I144" i="1"/>
  <c r="I145" i="1"/>
  <c r="I146" i="1"/>
  <c r="I147" i="1"/>
  <c r="I148" i="1"/>
  <c r="I149" i="1"/>
  <c r="I150" i="1"/>
  <c r="I151" i="1"/>
  <c r="I152" i="1"/>
  <c r="I153" i="1"/>
  <c r="I154" i="1"/>
  <c r="I155" i="1"/>
  <c r="I156" i="1"/>
  <c r="I157" i="1"/>
  <c r="I158" i="1"/>
  <c r="I159" i="1"/>
  <c r="I160" i="1"/>
  <c r="I161" i="1"/>
  <c r="I162" i="1"/>
  <c r="I163" i="1"/>
  <c r="I164" i="1"/>
  <c r="I165" i="1"/>
  <c r="I166" i="1"/>
  <c r="I167" i="1"/>
  <c r="I168" i="1"/>
  <c r="I169" i="1"/>
  <c r="I170" i="1"/>
  <c r="I171" i="1"/>
  <c r="I172" i="1"/>
  <c r="I173" i="1"/>
  <c r="I174" i="1"/>
  <c r="I175" i="1"/>
  <c r="I176" i="1"/>
  <c r="I177" i="1"/>
  <c r="I178" i="1"/>
  <c r="I179" i="1"/>
  <c r="I180" i="1"/>
  <c r="I181" i="1"/>
  <c r="I182" i="1"/>
  <c r="I183" i="1"/>
  <c r="I184" i="1"/>
  <c r="I185" i="1"/>
  <c r="I186" i="1"/>
  <c r="I187" i="1"/>
  <c r="I188" i="1"/>
  <c r="I189" i="1"/>
  <c r="I190" i="1"/>
  <c r="I191" i="1"/>
  <c r="I192" i="1"/>
  <c r="I193" i="1"/>
  <c r="I194" i="1"/>
  <c r="I195" i="1"/>
  <c r="I196" i="1"/>
  <c r="I197" i="1"/>
  <c r="I198" i="1"/>
  <c r="I199" i="1"/>
  <c r="I200" i="1"/>
  <c r="I201" i="1"/>
  <c r="I202" i="1"/>
  <c r="I203" i="1"/>
  <c r="I204" i="1"/>
  <c r="I205" i="1"/>
  <c r="I206" i="1"/>
  <c r="I207" i="1"/>
  <c r="I208" i="1"/>
  <c r="I209" i="1"/>
  <c r="I210" i="1"/>
  <c r="I211" i="1"/>
  <c r="I212" i="1"/>
  <c r="I213" i="1"/>
  <c r="I214" i="1"/>
  <c r="I215" i="1"/>
  <c r="I216" i="1"/>
  <c r="I217" i="1"/>
  <c r="I218" i="1"/>
  <c r="I219" i="1"/>
  <c r="I220" i="1"/>
  <c r="I221" i="1"/>
  <c r="I222" i="1"/>
  <c r="I223" i="1"/>
  <c r="I224" i="1"/>
  <c r="I225" i="1"/>
  <c r="I226" i="1"/>
  <c r="I227" i="1"/>
  <c r="I228" i="1"/>
  <c r="I229" i="1"/>
  <c r="I230" i="1"/>
  <c r="I231" i="1"/>
  <c r="I232" i="1"/>
  <c r="I233" i="1"/>
  <c r="I234" i="1"/>
  <c r="I235" i="1"/>
  <c r="I236" i="1"/>
  <c r="I237" i="1"/>
  <c r="I238" i="1"/>
  <c r="I239" i="1"/>
  <c r="I240" i="1"/>
  <c r="I241" i="1"/>
  <c r="I242" i="1"/>
  <c r="I243" i="1"/>
  <c r="I244" i="1"/>
  <c r="I245" i="1"/>
  <c r="I246" i="1"/>
  <c r="I247" i="1"/>
  <c r="I248" i="1"/>
  <c r="I249" i="1"/>
  <c r="I250" i="1"/>
  <c r="I251" i="1"/>
  <c r="I252" i="1"/>
  <c r="I253" i="1"/>
  <c r="I254" i="1"/>
  <c r="I255" i="1"/>
  <c r="I256" i="1"/>
  <c r="I257" i="1"/>
  <c r="I258" i="1"/>
  <c r="I259" i="1"/>
  <c r="I260" i="1"/>
  <c r="I261" i="1"/>
  <c r="I262" i="1"/>
  <c r="I263" i="1"/>
  <c r="I264" i="1"/>
  <c r="I265" i="1"/>
  <c r="I266" i="1"/>
  <c r="I267" i="1"/>
  <c r="I268" i="1"/>
  <c r="I269" i="1"/>
  <c r="I270" i="1"/>
  <c r="I271" i="1"/>
  <c r="I272" i="1"/>
  <c r="I273" i="1"/>
  <c r="I274" i="1"/>
  <c r="I275" i="1"/>
  <c r="I276" i="1"/>
  <c r="I277" i="1"/>
  <c r="I278" i="1"/>
  <c r="I279" i="1"/>
  <c r="I280" i="1"/>
  <c r="I281" i="1"/>
  <c r="I282" i="1"/>
  <c r="I283" i="1"/>
  <c r="I284" i="1"/>
  <c r="I285" i="1"/>
  <c r="I286" i="1"/>
  <c r="I287" i="1"/>
  <c r="I288" i="1"/>
  <c r="I289" i="1"/>
  <c r="I290" i="1"/>
  <c r="I291" i="1"/>
  <c r="I292" i="1"/>
  <c r="I293" i="1"/>
  <c r="I294" i="1"/>
  <c r="I295" i="1"/>
  <c r="I296" i="1"/>
  <c r="I297" i="1"/>
  <c r="I298" i="1"/>
  <c r="I299" i="1"/>
  <c r="I300" i="1"/>
  <c r="I301" i="1"/>
  <c r="I302" i="1"/>
  <c r="I303" i="1"/>
  <c r="I304" i="1"/>
  <c r="I305" i="1"/>
  <c r="I306" i="1"/>
  <c r="I307" i="1"/>
  <c r="I308" i="1"/>
  <c r="I309" i="1"/>
  <c r="I310" i="1"/>
  <c r="I311" i="1"/>
  <c r="I312" i="1"/>
  <c r="I313" i="1"/>
  <c r="I314" i="1"/>
  <c r="I315" i="1"/>
  <c r="I316" i="1"/>
  <c r="I317" i="1"/>
  <c r="I318" i="1"/>
  <c r="I319" i="1"/>
  <c r="I320" i="1"/>
  <c r="I321" i="1"/>
  <c r="I322" i="1"/>
  <c r="I323" i="1"/>
  <c r="I324" i="1"/>
  <c r="I325" i="1"/>
  <c r="I326" i="1"/>
  <c r="I327" i="1"/>
  <c r="I328" i="1"/>
  <c r="I329" i="1"/>
  <c r="I330" i="1"/>
  <c r="I331" i="1"/>
  <c r="I332" i="1"/>
  <c r="I333" i="1"/>
  <c r="I334" i="1"/>
  <c r="I335" i="1"/>
  <c r="I336" i="1"/>
  <c r="I337" i="1"/>
  <c r="I338" i="1"/>
  <c r="I339" i="1"/>
  <c r="I340" i="1"/>
  <c r="I341" i="1"/>
  <c r="I342" i="1"/>
  <c r="I343" i="1"/>
  <c r="I344" i="1"/>
  <c r="I345" i="1"/>
  <c r="I346" i="1"/>
  <c r="I347" i="1"/>
  <c r="I348" i="1"/>
  <c r="I349" i="1"/>
  <c r="I350" i="1"/>
  <c r="I351" i="1"/>
  <c r="I352" i="1"/>
  <c r="I353" i="1"/>
  <c r="I354" i="1"/>
  <c r="I355" i="1"/>
  <c r="I356" i="1"/>
  <c r="I357" i="1"/>
  <c r="I358" i="1"/>
  <c r="I359" i="1"/>
  <c r="I360" i="1"/>
  <c r="I361" i="1"/>
  <c r="I362" i="1"/>
  <c r="I363" i="1"/>
  <c r="I364" i="1"/>
  <c r="I365" i="1"/>
  <c r="I366" i="1"/>
  <c r="I367" i="1"/>
  <c r="I368" i="1"/>
  <c r="I369" i="1"/>
  <c r="I370" i="1"/>
  <c r="I371" i="1"/>
  <c r="I372" i="1"/>
  <c r="I373" i="1"/>
  <c r="I374" i="1"/>
  <c r="I375" i="1"/>
  <c r="I376" i="1"/>
  <c r="I377" i="1"/>
  <c r="I378" i="1"/>
  <c r="I379" i="1"/>
  <c r="I380" i="1"/>
  <c r="I381" i="1"/>
  <c r="I382" i="1"/>
  <c r="I383" i="1"/>
  <c r="I384" i="1"/>
  <c r="I385" i="1"/>
  <c r="I386" i="1"/>
  <c r="I387" i="1"/>
  <c r="I388" i="1"/>
  <c r="I389" i="1"/>
  <c r="I390" i="1"/>
  <c r="I391" i="1"/>
  <c r="I392" i="1"/>
  <c r="I393" i="1"/>
  <c r="I394" i="1"/>
  <c r="I395" i="1"/>
  <c r="I396" i="1"/>
  <c r="I397" i="1"/>
  <c r="I398" i="1"/>
  <c r="I399" i="1"/>
  <c r="I400" i="1"/>
  <c r="I401" i="1"/>
  <c r="I402" i="1"/>
  <c r="I403" i="1"/>
  <c r="I404" i="1"/>
  <c r="I405" i="1"/>
  <c r="I406" i="1"/>
  <c r="I407" i="1"/>
  <c r="I408" i="1"/>
  <c r="I409" i="1"/>
  <c r="I410" i="1"/>
  <c r="I411" i="1"/>
  <c r="I412" i="1"/>
  <c r="I413" i="1"/>
  <c r="I414" i="1"/>
  <c r="I415" i="1"/>
  <c r="I416" i="1"/>
  <c r="I417" i="1"/>
  <c r="I418" i="1"/>
  <c r="I419" i="1"/>
  <c r="I420" i="1"/>
  <c r="I421" i="1"/>
  <c r="I422" i="1"/>
  <c r="I423" i="1"/>
  <c r="I424" i="1"/>
  <c r="I425" i="1"/>
  <c r="I426" i="1"/>
  <c r="I427" i="1"/>
  <c r="I428" i="1"/>
  <c r="I429" i="1"/>
  <c r="I430" i="1"/>
  <c r="I431" i="1"/>
  <c r="I432" i="1"/>
  <c r="I433" i="1"/>
  <c r="I434" i="1"/>
  <c r="I435" i="1"/>
  <c r="I436" i="1"/>
  <c r="I437" i="1"/>
  <c r="I438" i="1"/>
  <c r="I439" i="1"/>
  <c r="I440" i="1"/>
  <c r="I441" i="1"/>
  <c r="I442" i="1"/>
  <c r="I443" i="1"/>
  <c r="I444" i="1"/>
  <c r="I445" i="1"/>
  <c r="I446" i="1"/>
  <c r="I447" i="1"/>
  <c r="I448" i="1"/>
  <c r="I449" i="1"/>
  <c r="I450" i="1"/>
  <c r="I451" i="1"/>
  <c r="I452" i="1"/>
  <c r="I453" i="1"/>
  <c r="I454" i="1"/>
  <c r="I455" i="1"/>
  <c r="I456" i="1"/>
  <c r="I457" i="1"/>
  <c r="I458" i="1"/>
  <c r="I459" i="1"/>
  <c r="I460" i="1"/>
  <c r="I461" i="1"/>
  <c r="I462" i="1"/>
  <c r="I463" i="1"/>
  <c r="I464" i="1"/>
  <c r="I465" i="1"/>
  <c r="I466" i="1"/>
  <c r="I467" i="1"/>
  <c r="I468" i="1"/>
  <c r="I469" i="1"/>
  <c r="I470" i="1"/>
  <c r="I471" i="1"/>
  <c r="I472" i="1"/>
  <c r="I473" i="1"/>
  <c r="I474" i="1"/>
  <c r="I475" i="1"/>
  <c r="I476" i="1"/>
  <c r="I477" i="1"/>
  <c r="I478" i="1"/>
  <c r="I479" i="1"/>
  <c r="I480" i="1"/>
  <c r="I481" i="1"/>
  <c r="I482" i="1"/>
  <c r="I483" i="1"/>
  <c r="I484" i="1"/>
  <c r="I485" i="1"/>
  <c r="I486" i="1"/>
  <c r="I487" i="1"/>
  <c r="I488" i="1"/>
  <c r="I489" i="1"/>
  <c r="I490" i="1"/>
  <c r="I491" i="1"/>
  <c r="I492" i="1"/>
  <c r="I493" i="1"/>
  <c r="I494" i="1"/>
  <c r="I495" i="1"/>
  <c r="I496" i="1"/>
  <c r="I497" i="1"/>
  <c r="I498" i="1"/>
  <c r="I499" i="1"/>
  <c r="I500" i="1"/>
  <c r="I501" i="1"/>
  <c r="I502" i="1"/>
  <c r="I503" i="1"/>
  <c r="I504" i="1"/>
  <c r="I505" i="1"/>
  <c r="I506" i="1"/>
  <c r="I507" i="1"/>
  <c r="I508" i="1"/>
  <c r="I509" i="1"/>
  <c r="I510" i="1"/>
  <c r="I511" i="1"/>
  <c r="I512" i="1"/>
  <c r="I513" i="1"/>
  <c r="I514" i="1"/>
  <c r="I515" i="1"/>
  <c r="I516" i="1"/>
  <c r="I517" i="1"/>
  <c r="I518" i="1"/>
  <c r="I519" i="1"/>
  <c r="I520" i="1"/>
  <c r="I521" i="1"/>
  <c r="I522" i="1"/>
  <c r="I523" i="1"/>
  <c r="I524" i="1"/>
  <c r="I525" i="1"/>
  <c r="I526" i="1"/>
  <c r="I527" i="1"/>
  <c r="I528" i="1"/>
  <c r="I529" i="1"/>
  <c r="I530" i="1"/>
  <c r="I531" i="1"/>
  <c r="I532" i="1"/>
  <c r="I533" i="1"/>
  <c r="I534" i="1"/>
  <c r="I535" i="1"/>
  <c r="I536" i="1"/>
  <c r="I537" i="1"/>
  <c r="I538" i="1"/>
  <c r="I539" i="1"/>
  <c r="I540" i="1"/>
  <c r="I541" i="1"/>
  <c r="I542" i="1"/>
  <c r="I543" i="1"/>
  <c r="I544" i="1"/>
  <c r="I545" i="1"/>
  <c r="I546" i="1"/>
  <c r="I547" i="1"/>
  <c r="I548" i="1"/>
  <c r="I549" i="1"/>
  <c r="I550" i="1"/>
  <c r="I551" i="1"/>
  <c r="I552" i="1"/>
  <c r="I553" i="1"/>
  <c r="I554" i="1"/>
  <c r="I555" i="1"/>
  <c r="I556" i="1"/>
  <c r="I557" i="1"/>
  <c r="I558" i="1"/>
  <c r="I559" i="1"/>
  <c r="I560" i="1"/>
  <c r="I561" i="1"/>
  <c r="I562" i="1"/>
  <c r="I563" i="1"/>
  <c r="I564" i="1"/>
  <c r="I565" i="1"/>
  <c r="I566" i="1"/>
  <c r="I567" i="1"/>
  <c r="I568" i="1"/>
  <c r="I569" i="1"/>
  <c r="I570" i="1"/>
  <c r="I571" i="1"/>
  <c r="I572" i="1"/>
  <c r="I573" i="1"/>
  <c r="I574" i="1"/>
  <c r="I575" i="1"/>
  <c r="I576" i="1"/>
  <c r="I577" i="1"/>
  <c r="I578" i="1"/>
  <c r="I579" i="1"/>
  <c r="I580" i="1"/>
  <c r="I581" i="1"/>
  <c r="I582" i="1"/>
  <c r="I583" i="1"/>
  <c r="I584" i="1"/>
  <c r="I585" i="1"/>
  <c r="I586" i="1"/>
  <c r="I587" i="1"/>
  <c r="I588" i="1"/>
  <c r="I589" i="1"/>
  <c r="I590" i="1"/>
  <c r="I591" i="1"/>
  <c r="I592" i="1"/>
  <c r="I593" i="1"/>
  <c r="I594" i="1"/>
  <c r="I595" i="1"/>
  <c r="I596" i="1"/>
  <c r="I597" i="1"/>
  <c r="I598" i="1"/>
  <c r="I599" i="1"/>
  <c r="I600" i="1"/>
  <c r="I601" i="1"/>
  <c r="I602" i="1"/>
  <c r="I603" i="1"/>
  <c r="I604" i="1"/>
  <c r="I605" i="1"/>
  <c r="I606" i="1"/>
  <c r="I607" i="1"/>
  <c r="I608" i="1"/>
  <c r="I609" i="1"/>
  <c r="I610" i="1"/>
  <c r="I611" i="1"/>
  <c r="I612" i="1"/>
  <c r="I613" i="1"/>
  <c r="I614" i="1"/>
  <c r="I615" i="1"/>
  <c r="I616" i="1"/>
  <c r="I617" i="1"/>
  <c r="I618" i="1"/>
  <c r="I619" i="1"/>
  <c r="I620" i="1"/>
  <c r="I621" i="1"/>
  <c r="I622" i="1"/>
  <c r="I623" i="1"/>
  <c r="I624" i="1"/>
  <c r="I625" i="1"/>
  <c r="I626" i="1"/>
  <c r="I627" i="1"/>
  <c r="I628" i="1"/>
  <c r="I629" i="1"/>
  <c r="I630" i="1"/>
  <c r="I631" i="1"/>
  <c r="I632" i="1"/>
  <c r="I633" i="1"/>
  <c r="I634" i="1"/>
  <c r="I635" i="1"/>
  <c r="I636" i="1"/>
  <c r="I637" i="1"/>
  <c r="I638" i="1"/>
  <c r="I639" i="1"/>
  <c r="I640" i="1"/>
  <c r="I641" i="1"/>
  <c r="I642" i="1"/>
  <c r="I643" i="1"/>
  <c r="I644" i="1"/>
  <c r="I645" i="1"/>
  <c r="I646" i="1"/>
  <c r="I647" i="1"/>
  <c r="I648" i="1"/>
  <c r="I649" i="1"/>
  <c r="I650" i="1"/>
  <c r="I651" i="1"/>
  <c r="I652" i="1"/>
  <c r="I653" i="1"/>
  <c r="I654" i="1"/>
  <c r="I655" i="1"/>
  <c r="I656" i="1"/>
  <c r="I657" i="1"/>
  <c r="I658" i="1"/>
  <c r="I659" i="1"/>
  <c r="I660" i="1"/>
  <c r="I661" i="1"/>
  <c r="I662" i="1"/>
  <c r="I663" i="1"/>
  <c r="I664" i="1"/>
  <c r="I665" i="1"/>
  <c r="I666" i="1"/>
  <c r="I667" i="1"/>
  <c r="I668" i="1"/>
  <c r="I669" i="1"/>
  <c r="I670" i="1"/>
  <c r="I671" i="1"/>
  <c r="I672" i="1"/>
  <c r="I673" i="1"/>
  <c r="I674" i="1"/>
  <c r="I675" i="1"/>
  <c r="I676" i="1"/>
  <c r="I677" i="1"/>
  <c r="I678" i="1"/>
  <c r="I679" i="1"/>
  <c r="I680" i="1"/>
  <c r="I681" i="1"/>
  <c r="I682" i="1"/>
  <c r="I683" i="1"/>
  <c r="I684" i="1"/>
  <c r="I685" i="1"/>
  <c r="I686" i="1"/>
  <c r="I687" i="1"/>
  <c r="I688" i="1"/>
  <c r="I689" i="1"/>
  <c r="I690" i="1"/>
  <c r="I691" i="1"/>
  <c r="I692" i="1"/>
  <c r="I693" i="1"/>
  <c r="I694" i="1"/>
  <c r="I695" i="1"/>
  <c r="I696" i="1"/>
  <c r="I697" i="1"/>
  <c r="I698" i="1"/>
  <c r="I699" i="1"/>
  <c r="I700" i="1"/>
  <c r="I701" i="1"/>
  <c r="I702" i="1"/>
  <c r="I703" i="1"/>
  <c r="I704" i="1"/>
  <c r="I705" i="1"/>
  <c r="I706" i="1"/>
  <c r="I707" i="1"/>
  <c r="I708" i="1"/>
  <c r="I709" i="1"/>
  <c r="I710" i="1"/>
  <c r="I711" i="1"/>
  <c r="I712" i="1"/>
  <c r="I713" i="1"/>
  <c r="I714" i="1"/>
  <c r="I715" i="1"/>
  <c r="I716" i="1"/>
  <c r="I717" i="1"/>
  <c r="I718" i="1"/>
  <c r="I719" i="1"/>
  <c r="I720" i="1"/>
  <c r="I721" i="1"/>
  <c r="I722" i="1"/>
  <c r="I723" i="1"/>
  <c r="I724" i="1"/>
  <c r="I725" i="1"/>
  <c r="I726" i="1"/>
  <c r="I727" i="1"/>
  <c r="I728" i="1"/>
  <c r="I729" i="1"/>
  <c r="I730" i="1"/>
  <c r="I731" i="1"/>
  <c r="I732" i="1"/>
  <c r="I733" i="1"/>
  <c r="I734" i="1"/>
  <c r="I735" i="1"/>
  <c r="I736" i="1"/>
  <c r="I737" i="1"/>
  <c r="I738" i="1"/>
  <c r="I739" i="1"/>
  <c r="I740" i="1"/>
  <c r="I741" i="1"/>
  <c r="I742" i="1"/>
  <c r="I743" i="1"/>
  <c r="I744" i="1"/>
  <c r="I745" i="1"/>
  <c r="I746" i="1"/>
  <c r="I747" i="1"/>
  <c r="I748" i="1"/>
  <c r="I749" i="1"/>
  <c r="I750" i="1"/>
  <c r="I751" i="1"/>
  <c r="I752" i="1"/>
  <c r="I753" i="1"/>
  <c r="I754" i="1"/>
  <c r="I755" i="1"/>
  <c r="I756" i="1"/>
  <c r="I757" i="1"/>
  <c r="I758" i="1"/>
  <c r="I759" i="1"/>
  <c r="I760" i="1"/>
  <c r="I761" i="1"/>
  <c r="I762" i="1"/>
  <c r="I763" i="1"/>
  <c r="I764" i="1"/>
  <c r="I765" i="1"/>
  <c r="I766" i="1"/>
  <c r="I767" i="1"/>
  <c r="I768" i="1"/>
  <c r="I769" i="1"/>
  <c r="I770" i="1"/>
  <c r="I771" i="1"/>
  <c r="I772" i="1"/>
  <c r="I773" i="1"/>
  <c r="I774" i="1"/>
  <c r="I775" i="1"/>
  <c r="I776" i="1"/>
  <c r="I777" i="1"/>
  <c r="I778" i="1"/>
  <c r="I779" i="1"/>
  <c r="I780" i="1"/>
  <c r="I781" i="1"/>
  <c r="I782" i="1"/>
  <c r="I783" i="1"/>
  <c r="I784" i="1"/>
  <c r="I785" i="1"/>
  <c r="I786" i="1"/>
  <c r="I787" i="1"/>
  <c r="I788" i="1"/>
  <c r="I789" i="1"/>
  <c r="I790" i="1"/>
  <c r="I791" i="1"/>
  <c r="I792" i="1"/>
  <c r="I793" i="1"/>
  <c r="I794" i="1"/>
  <c r="I795" i="1"/>
  <c r="I796" i="1"/>
  <c r="I797" i="1"/>
  <c r="I798" i="1"/>
  <c r="I799" i="1"/>
  <c r="I800" i="1"/>
  <c r="I801" i="1"/>
  <c r="I802" i="1"/>
  <c r="I803" i="1"/>
  <c r="I804" i="1"/>
  <c r="I805" i="1"/>
  <c r="I806" i="1"/>
  <c r="I807" i="1"/>
  <c r="I808" i="1"/>
  <c r="I809" i="1"/>
  <c r="I810" i="1"/>
  <c r="I811" i="1"/>
  <c r="I812" i="1"/>
  <c r="I813" i="1"/>
  <c r="I814" i="1"/>
  <c r="I815" i="1"/>
  <c r="I816" i="1"/>
  <c r="I817" i="1"/>
  <c r="I818" i="1"/>
  <c r="I819" i="1"/>
  <c r="I820" i="1"/>
  <c r="I821" i="1"/>
  <c r="I822" i="1"/>
  <c r="I823" i="1"/>
  <c r="I824" i="1"/>
  <c r="I825" i="1"/>
  <c r="I826" i="1"/>
  <c r="I827" i="1"/>
  <c r="I828" i="1"/>
  <c r="I829" i="1"/>
  <c r="I830" i="1"/>
  <c r="I831" i="1"/>
  <c r="I832" i="1"/>
  <c r="I833" i="1"/>
  <c r="I834" i="1"/>
  <c r="I835" i="1"/>
  <c r="I836" i="1"/>
  <c r="I837" i="1"/>
  <c r="I838" i="1"/>
  <c r="I839" i="1"/>
  <c r="I840" i="1"/>
  <c r="I841" i="1"/>
  <c r="I842" i="1"/>
  <c r="I843" i="1"/>
  <c r="I844" i="1"/>
  <c r="I845" i="1"/>
  <c r="I846" i="1"/>
  <c r="I847" i="1"/>
  <c r="I848" i="1"/>
  <c r="I849" i="1"/>
  <c r="I850" i="1"/>
  <c r="I851" i="1"/>
  <c r="I852" i="1"/>
  <c r="I853" i="1"/>
  <c r="I854" i="1"/>
  <c r="I855" i="1"/>
  <c r="I856" i="1"/>
  <c r="I857" i="1"/>
  <c r="I858" i="1"/>
  <c r="I859" i="1"/>
  <c r="I860" i="1"/>
  <c r="I861" i="1"/>
  <c r="I862" i="1"/>
  <c r="I863" i="1"/>
  <c r="I864" i="1"/>
  <c r="I865" i="1"/>
  <c r="I866" i="1"/>
  <c r="I867" i="1"/>
  <c r="I868" i="1"/>
  <c r="I869" i="1"/>
  <c r="I870" i="1"/>
  <c r="I871" i="1"/>
  <c r="I872" i="1"/>
  <c r="I873" i="1"/>
  <c r="I874" i="1"/>
  <c r="I875" i="1"/>
  <c r="I876" i="1"/>
  <c r="I877" i="1"/>
  <c r="I878" i="1"/>
  <c r="I879" i="1"/>
  <c r="I880" i="1"/>
  <c r="I881" i="1"/>
  <c r="I882" i="1"/>
  <c r="I883" i="1"/>
  <c r="I884" i="1"/>
  <c r="I885" i="1"/>
  <c r="I886" i="1"/>
  <c r="I887" i="1"/>
  <c r="I888" i="1"/>
  <c r="I889" i="1"/>
  <c r="I890" i="1"/>
  <c r="I891" i="1"/>
  <c r="I892" i="1"/>
  <c r="I893" i="1"/>
  <c r="I894" i="1"/>
  <c r="I895" i="1"/>
  <c r="I896" i="1"/>
  <c r="I897" i="1"/>
  <c r="I898" i="1"/>
  <c r="I899" i="1"/>
  <c r="I900" i="1"/>
  <c r="I901" i="1"/>
  <c r="I902" i="1"/>
  <c r="I903" i="1"/>
  <c r="I904" i="1"/>
  <c r="I905" i="1"/>
  <c r="I906" i="1"/>
  <c r="I907" i="1"/>
  <c r="I908" i="1"/>
  <c r="I909" i="1"/>
  <c r="I910" i="1"/>
  <c r="I911" i="1"/>
  <c r="I912" i="1"/>
  <c r="I913" i="1"/>
  <c r="I914" i="1"/>
  <c r="I915" i="1"/>
  <c r="I916" i="1"/>
  <c r="I917" i="1"/>
  <c r="I918" i="1"/>
  <c r="I919" i="1"/>
  <c r="I920" i="1"/>
  <c r="I921" i="1"/>
  <c r="I922" i="1"/>
  <c r="I923" i="1"/>
  <c r="I924" i="1"/>
  <c r="I925" i="1"/>
  <c r="I926" i="1"/>
  <c r="I927" i="1"/>
  <c r="I928" i="1"/>
  <c r="I929" i="1"/>
  <c r="I930" i="1"/>
  <c r="I931" i="1"/>
  <c r="I932" i="1"/>
  <c r="I933" i="1"/>
  <c r="I934" i="1"/>
  <c r="I935" i="1"/>
  <c r="I936" i="1"/>
  <c r="I937" i="1"/>
  <c r="I938" i="1"/>
  <c r="I939" i="1"/>
  <c r="I940" i="1"/>
  <c r="I941" i="1"/>
  <c r="I942" i="1"/>
  <c r="I943" i="1"/>
  <c r="I944" i="1"/>
  <c r="I945" i="1"/>
  <c r="I946" i="1"/>
  <c r="I947" i="1"/>
  <c r="I948" i="1"/>
  <c r="I949" i="1"/>
  <c r="I950" i="1"/>
  <c r="I951" i="1"/>
  <c r="I952" i="1"/>
  <c r="I953" i="1"/>
  <c r="I954" i="1"/>
  <c r="I955" i="1"/>
  <c r="I956" i="1"/>
  <c r="I957" i="1"/>
  <c r="I958" i="1"/>
  <c r="I959" i="1"/>
  <c r="I960" i="1"/>
  <c r="I961" i="1"/>
  <c r="I962" i="1"/>
  <c r="I963" i="1"/>
  <c r="I964" i="1"/>
  <c r="I965" i="1"/>
  <c r="I966" i="1"/>
  <c r="I967" i="1"/>
  <c r="I968" i="1"/>
  <c r="I969" i="1"/>
  <c r="I970" i="1"/>
  <c r="I971" i="1"/>
  <c r="I972" i="1"/>
  <c r="I973" i="1"/>
  <c r="I974" i="1"/>
  <c r="I975" i="1"/>
  <c r="I976" i="1"/>
  <c r="I977" i="1"/>
  <c r="I978" i="1"/>
  <c r="I979" i="1"/>
  <c r="I980" i="1"/>
  <c r="I981" i="1"/>
  <c r="I982" i="1"/>
  <c r="I983" i="1"/>
  <c r="I984" i="1"/>
  <c r="I985" i="1"/>
  <c r="I986" i="1"/>
  <c r="I987" i="1"/>
  <c r="I988" i="1"/>
  <c r="I989" i="1"/>
  <c r="I990" i="1"/>
  <c r="I991" i="1"/>
  <c r="I992" i="1"/>
  <c r="I993" i="1"/>
  <c r="I994" i="1"/>
  <c r="I995" i="1"/>
  <c r="I996" i="1"/>
  <c r="I997" i="1"/>
  <c r="I998" i="1"/>
  <c r="I999" i="1"/>
  <c r="I1000" i="1"/>
  <c r="I1001" i="1"/>
  <c r="I1002" i="1"/>
  <c r="I1003" i="1"/>
  <c r="I1004" i="1"/>
  <c r="I1005" i="1"/>
  <c r="I1006" i="1"/>
  <c r="I1007" i="1"/>
  <c r="I1008" i="1"/>
  <c r="I1009" i="1"/>
  <c r="I1010" i="1"/>
  <c r="I1011" i="1"/>
  <c r="I1012" i="1"/>
  <c r="I1013" i="1"/>
  <c r="I1014" i="1"/>
  <c r="I1015" i="1"/>
  <c r="I1016" i="1"/>
  <c r="I1017" i="1"/>
  <c r="I1018" i="1"/>
  <c r="I1019" i="1"/>
  <c r="I1020" i="1"/>
  <c r="I1021" i="1"/>
  <c r="I1022" i="1"/>
  <c r="I1023" i="1"/>
  <c r="I1024" i="1"/>
  <c r="I1025" i="1"/>
  <c r="I1026" i="1"/>
  <c r="I1027" i="1"/>
  <c r="I1028" i="1"/>
  <c r="I1029" i="1"/>
  <c r="I1030" i="1"/>
  <c r="I1031" i="1"/>
  <c r="I1032" i="1"/>
  <c r="I1033" i="1"/>
  <c r="I1034" i="1"/>
  <c r="I1035" i="1"/>
  <c r="I1036" i="1"/>
  <c r="I1037" i="1"/>
  <c r="I1038" i="1"/>
  <c r="I1039" i="1"/>
  <c r="I1040" i="1"/>
  <c r="I1041" i="1"/>
  <c r="I1042" i="1"/>
  <c r="I1043" i="1"/>
  <c r="I1044" i="1"/>
  <c r="I1045" i="1"/>
  <c r="I1046" i="1"/>
  <c r="I1047" i="1"/>
  <c r="I1048" i="1"/>
  <c r="I1049" i="1"/>
  <c r="I1050" i="1"/>
  <c r="I1051" i="1"/>
  <c r="I1052" i="1"/>
  <c r="I1053" i="1"/>
  <c r="I1054" i="1"/>
  <c r="I1055" i="1"/>
  <c r="I1056" i="1"/>
  <c r="I1057" i="1"/>
  <c r="I1058" i="1"/>
  <c r="I1059" i="1"/>
  <c r="I1060" i="1"/>
  <c r="I1061" i="1"/>
  <c r="I1062" i="1"/>
  <c r="I1063" i="1"/>
  <c r="I1064" i="1"/>
  <c r="I1065" i="1"/>
  <c r="I1066" i="1"/>
  <c r="I1067" i="1"/>
  <c r="I1068" i="1"/>
  <c r="I1069" i="1"/>
  <c r="I1070" i="1"/>
  <c r="I1071" i="1"/>
  <c r="I1072" i="1"/>
  <c r="I1073" i="1"/>
  <c r="I1074" i="1"/>
  <c r="I1075" i="1"/>
  <c r="I1076" i="1"/>
  <c r="I1077" i="1"/>
  <c r="I1078" i="1"/>
  <c r="I1079" i="1"/>
  <c r="I1080" i="1"/>
  <c r="I1081" i="1"/>
  <c r="I1082" i="1"/>
  <c r="I1083" i="1"/>
  <c r="I1084" i="1"/>
  <c r="I1085" i="1"/>
  <c r="I1086" i="1"/>
  <c r="I1087" i="1"/>
  <c r="I1088" i="1"/>
  <c r="I1089" i="1"/>
  <c r="I1090" i="1"/>
  <c r="I1091" i="1"/>
  <c r="I1092" i="1"/>
  <c r="I1093" i="1"/>
  <c r="I1094" i="1"/>
  <c r="I1095" i="1"/>
  <c r="I1096" i="1"/>
  <c r="I1097" i="1"/>
  <c r="I1098" i="1"/>
  <c r="I1099" i="1"/>
  <c r="I1100" i="1"/>
  <c r="I1101" i="1"/>
  <c r="I1102" i="1"/>
  <c r="I1103" i="1"/>
  <c r="I1104" i="1"/>
  <c r="I1105" i="1"/>
  <c r="I1106" i="1"/>
  <c r="I1107" i="1"/>
  <c r="I1108" i="1"/>
  <c r="I1109" i="1"/>
  <c r="I1110" i="1"/>
  <c r="I1111" i="1"/>
  <c r="I1112" i="1"/>
  <c r="I1113" i="1"/>
  <c r="I1114" i="1"/>
  <c r="I1115" i="1"/>
  <c r="I1116" i="1"/>
  <c r="I1117" i="1"/>
  <c r="I1118" i="1"/>
  <c r="I1119" i="1"/>
  <c r="I1120" i="1"/>
  <c r="I1121" i="1"/>
  <c r="I1122" i="1"/>
  <c r="I1123" i="1"/>
  <c r="I1124" i="1"/>
  <c r="I1125" i="1"/>
  <c r="I1126" i="1"/>
  <c r="I1127" i="1"/>
  <c r="I1128" i="1"/>
  <c r="I1129" i="1"/>
  <c r="I1130" i="1"/>
  <c r="I1131" i="1"/>
  <c r="I1132" i="1"/>
  <c r="I1133" i="1"/>
  <c r="I1134" i="1"/>
  <c r="I1135" i="1"/>
  <c r="I1136" i="1"/>
  <c r="I1137" i="1"/>
  <c r="I1138" i="1"/>
  <c r="I1139" i="1"/>
  <c r="I1140" i="1"/>
  <c r="I1141" i="1"/>
  <c r="I1142" i="1"/>
  <c r="I1143" i="1"/>
  <c r="I1144" i="1"/>
  <c r="I1145" i="1"/>
  <c r="I1146" i="1"/>
  <c r="I1147" i="1"/>
  <c r="I1148" i="1"/>
  <c r="I1149" i="1"/>
  <c r="I1150" i="1"/>
  <c r="I1151" i="1"/>
  <c r="I1152" i="1"/>
  <c r="I1153" i="1"/>
  <c r="I1154" i="1"/>
  <c r="I1155" i="1"/>
  <c r="I1156" i="1"/>
  <c r="I1157" i="1"/>
  <c r="I1158" i="1"/>
  <c r="I1159" i="1"/>
  <c r="I1160" i="1"/>
  <c r="I1161" i="1"/>
  <c r="I1162" i="1"/>
  <c r="I1163" i="1"/>
  <c r="I1164" i="1"/>
  <c r="I1165" i="1"/>
  <c r="I1166" i="1"/>
  <c r="I1167" i="1"/>
  <c r="I1168" i="1"/>
  <c r="I1169" i="1"/>
  <c r="I1170" i="1"/>
  <c r="I1171" i="1"/>
  <c r="I1172" i="1"/>
  <c r="I1173" i="1"/>
  <c r="I1174" i="1"/>
  <c r="I1175" i="1"/>
  <c r="I1176" i="1"/>
  <c r="I1177" i="1"/>
  <c r="I1178" i="1"/>
  <c r="I1179" i="1"/>
  <c r="I1180" i="1"/>
  <c r="I1181" i="1"/>
  <c r="I1182" i="1"/>
  <c r="I1183" i="1"/>
  <c r="I1184" i="1"/>
  <c r="I1185" i="1"/>
  <c r="I1186" i="1"/>
  <c r="I1187" i="1"/>
  <c r="I1188" i="1"/>
  <c r="I1189" i="1"/>
  <c r="I1190" i="1"/>
  <c r="I1191" i="1"/>
  <c r="I1192" i="1"/>
  <c r="I1193" i="1"/>
  <c r="I1194" i="1"/>
  <c r="I1195" i="1"/>
  <c r="I1196" i="1"/>
  <c r="I1197" i="1"/>
  <c r="I1198" i="1"/>
  <c r="I1199" i="1"/>
  <c r="I1200" i="1"/>
  <c r="I1201" i="1"/>
  <c r="I1202" i="1"/>
  <c r="I1203" i="1"/>
  <c r="I1204" i="1"/>
  <c r="I1205" i="1"/>
  <c r="I1206" i="1"/>
  <c r="I1207" i="1"/>
  <c r="I1208" i="1"/>
  <c r="I1209" i="1"/>
  <c r="I1210" i="1"/>
  <c r="I1211" i="1"/>
  <c r="I1212" i="1"/>
  <c r="I1213" i="1"/>
  <c r="I1214" i="1"/>
  <c r="I1215" i="1"/>
  <c r="I1216" i="1"/>
  <c r="I1217" i="1"/>
  <c r="I1218" i="1"/>
  <c r="I1219" i="1"/>
  <c r="I1220" i="1"/>
  <c r="I1221" i="1"/>
  <c r="I1222" i="1"/>
  <c r="I1223" i="1"/>
  <c r="I1224" i="1"/>
  <c r="I1225" i="1"/>
  <c r="I1226" i="1"/>
  <c r="I1227" i="1"/>
  <c r="I1228" i="1"/>
  <c r="I1229" i="1"/>
  <c r="I1230" i="1"/>
  <c r="I1231" i="1"/>
  <c r="I1232" i="1"/>
  <c r="I1233" i="1"/>
  <c r="I1234" i="1"/>
  <c r="I1235" i="1"/>
  <c r="I1236" i="1"/>
  <c r="I1237" i="1"/>
  <c r="I1238" i="1"/>
  <c r="I1239" i="1"/>
  <c r="I1240" i="1"/>
  <c r="I1241" i="1"/>
  <c r="I1242" i="1"/>
  <c r="I1243" i="1"/>
  <c r="I1244" i="1"/>
  <c r="I1245" i="1"/>
  <c r="I1246" i="1"/>
  <c r="I1247" i="1"/>
  <c r="I1248" i="1"/>
  <c r="I1249" i="1"/>
  <c r="I1250" i="1"/>
  <c r="I1251" i="1"/>
  <c r="I1252" i="1"/>
  <c r="I1253" i="1"/>
  <c r="I1254" i="1"/>
  <c r="I1255" i="1"/>
  <c r="I1256" i="1"/>
  <c r="I1257" i="1"/>
  <c r="I1258" i="1"/>
  <c r="I1259" i="1"/>
  <c r="I1260" i="1"/>
  <c r="I1261" i="1"/>
  <c r="I1262" i="1"/>
  <c r="I1263" i="1"/>
  <c r="I1264" i="1"/>
  <c r="I1265" i="1"/>
  <c r="I1266" i="1"/>
  <c r="I1267" i="1"/>
  <c r="I1268" i="1"/>
  <c r="I1269" i="1"/>
  <c r="I1270" i="1"/>
  <c r="I1271" i="1"/>
  <c r="I1272" i="1"/>
  <c r="I1273" i="1"/>
  <c r="I1274" i="1"/>
  <c r="I1275" i="1"/>
  <c r="I1276" i="1"/>
  <c r="I1277" i="1"/>
  <c r="I1278" i="1"/>
  <c r="I1279" i="1"/>
  <c r="I1280" i="1"/>
  <c r="I1281" i="1"/>
  <c r="I1282" i="1"/>
  <c r="I1283" i="1"/>
  <c r="I1284" i="1"/>
  <c r="I1285" i="1"/>
  <c r="I1286" i="1"/>
  <c r="I1287" i="1"/>
  <c r="I1288" i="1"/>
  <c r="I1289" i="1"/>
  <c r="I1290" i="1"/>
  <c r="I1291" i="1"/>
  <c r="I1292" i="1"/>
  <c r="I1293" i="1"/>
  <c r="I1294" i="1"/>
  <c r="I1295" i="1"/>
  <c r="I1296" i="1"/>
  <c r="I1297" i="1"/>
  <c r="I1298" i="1"/>
  <c r="I1299" i="1"/>
  <c r="I1300" i="1"/>
  <c r="I1301" i="1"/>
  <c r="I1302" i="1"/>
  <c r="I1303" i="1"/>
  <c r="I1304" i="1"/>
  <c r="I1305" i="1"/>
  <c r="I1306" i="1"/>
  <c r="I1307" i="1"/>
  <c r="I1308" i="1"/>
  <c r="I1309" i="1"/>
  <c r="I1310" i="1"/>
  <c r="I1311" i="1"/>
  <c r="I1312" i="1"/>
  <c r="I1313" i="1"/>
  <c r="I1314" i="1"/>
  <c r="I1315" i="1"/>
  <c r="I1316" i="1"/>
  <c r="I1317" i="1"/>
  <c r="I1318" i="1"/>
  <c r="I1319" i="1"/>
  <c r="I1320" i="1"/>
  <c r="I1321" i="1"/>
  <c r="I1322" i="1"/>
  <c r="I1323" i="1"/>
  <c r="I1324" i="1"/>
  <c r="I1325" i="1"/>
  <c r="I1326" i="1"/>
  <c r="I1327" i="1"/>
  <c r="I1328" i="1"/>
  <c r="I1329" i="1"/>
  <c r="I1330" i="1"/>
  <c r="I1331" i="1"/>
  <c r="I1332" i="1"/>
  <c r="I1333" i="1"/>
  <c r="I1334" i="1"/>
  <c r="I1335" i="1"/>
  <c r="I1336" i="1"/>
  <c r="I1337" i="1"/>
  <c r="I1338" i="1"/>
  <c r="I1339" i="1"/>
  <c r="I1340" i="1"/>
  <c r="I1341" i="1"/>
  <c r="I1342" i="1"/>
  <c r="I1343" i="1"/>
  <c r="I1344" i="1"/>
  <c r="I1345" i="1"/>
  <c r="I1346" i="1"/>
  <c r="I1347" i="1"/>
  <c r="I1348" i="1"/>
  <c r="I1349" i="1"/>
  <c r="I1350" i="1"/>
  <c r="I1351" i="1"/>
  <c r="I1352" i="1"/>
  <c r="I1353" i="1"/>
  <c r="I1354" i="1"/>
  <c r="I1355" i="1"/>
  <c r="I1356" i="1"/>
  <c r="I1357" i="1"/>
  <c r="I1358" i="1"/>
  <c r="I1359" i="1"/>
  <c r="I1360" i="1"/>
  <c r="I1361" i="1"/>
  <c r="I1362" i="1"/>
  <c r="I1363" i="1"/>
  <c r="I1364" i="1"/>
  <c r="I1365" i="1"/>
  <c r="I1366" i="1"/>
  <c r="I1367" i="1"/>
  <c r="I1368" i="1"/>
  <c r="I1369" i="1"/>
  <c r="I1370" i="1"/>
  <c r="I1371" i="1"/>
  <c r="I1372" i="1"/>
  <c r="I1373" i="1"/>
  <c r="I1374" i="1"/>
  <c r="I1375" i="1"/>
  <c r="I1376" i="1"/>
  <c r="I1377" i="1"/>
  <c r="I1378" i="1"/>
  <c r="I1379" i="1"/>
  <c r="I1380" i="1"/>
  <c r="I1381" i="1"/>
  <c r="I1382" i="1"/>
  <c r="I1383" i="1"/>
  <c r="I1384" i="1"/>
  <c r="I1385" i="1"/>
  <c r="I1386" i="1"/>
  <c r="I1387" i="1"/>
  <c r="I1388" i="1"/>
  <c r="I1389" i="1"/>
  <c r="I1390" i="1"/>
  <c r="I1391" i="1"/>
  <c r="I1392" i="1"/>
  <c r="I1393" i="1"/>
  <c r="I1394" i="1"/>
  <c r="I1395" i="1"/>
  <c r="I1396" i="1"/>
  <c r="I1397" i="1"/>
  <c r="I1398" i="1"/>
  <c r="I1399" i="1"/>
  <c r="I1400" i="1"/>
  <c r="I1401" i="1"/>
  <c r="I1402" i="1"/>
  <c r="I1403" i="1"/>
  <c r="I1404" i="1"/>
  <c r="I1405" i="1"/>
  <c r="I1406" i="1"/>
  <c r="I1407" i="1"/>
  <c r="I1408" i="1"/>
  <c r="I1409" i="1"/>
  <c r="I1410" i="1"/>
  <c r="I1411" i="1"/>
  <c r="I1412" i="1"/>
  <c r="I1413" i="1"/>
  <c r="I1414" i="1"/>
  <c r="I1415" i="1"/>
  <c r="I1416" i="1"/>
  <c r="I1417" i="1"/>
  <c r="I1418" i="1"/>
  <c r="I1419" i="1"/>
  <c r="I1420" i="1"/>
  <c r="I1421" i="1"/>
  <c r="I1422" i="1"/>
  <c r="I1423" i="1"/>
  <c r="I1424" i="1"/>
  <c r="I1425" i="1"/>
  <c r="I1426" i="1"/>
  <c r="I1427" i="1"/>
  <c r="I1428" i="1"/>
  <c r="I1429" i="1"/>
  <c r="I1430" i="1"/>
  <c r="I1431" i="1"/>
  <c r="I1432" i="1"/>
  <c r="I1433" i="1"/>
  <c r="I1434" i="1"/>
  <c r="I1435" i="1"/>
  <c r="I1436" i="1"/>
  <c r="I1437" i="1"/>
  <c r="I1438" i="1"/>
  <c r="I1439" i="1"/>
  <c r="I1440" i="1"/>
  <c r="I1441" i="1"/>
  <c r="I1442" i="1"/>
  <c r="I1443" i="1"/>
  <c r="I1444" i="1"/>
  <c r="I1445" i="1"/>
  <c r="I1446" i="1"/>
  <c r="I1447" i="1"/>
  <c r="I1448" i="1"/>
  <c r="I1449" i="1"/>
  <c r="I1450" i="1"/>
  <c r="I1451" i="1"/>
  <c r="I1452" i="1"/>
  <c r="I1453" i="1"/>
  <c r="I1454" i="1"/>
  <c r="I1455" i="1"/>
  <c r="I1456" i="1"/>
  <c r="I1457" i="1"/>
  <c r="I1458" i="1"/>
  <c r="I1459" i="1"/>
  <c r="I1460" i="1"/>
  <c r="I1461" i="1"/>
  <c r="I1462" i="1"/>
  <c r="I1463" i="1"/>
  <c r="I1464" i="1"/>
  <c r="I1465" i="1"/>
  <c r="I1466" i="1"/>
  <c r="I1467" i="1"/>
  <c r="I1468" i="1"/>
  <c r="I1469" i="1"/>
  <c r="I1470" i="1"/>
  <c r="I1471" i="1"/>
  <c r="I1472" i="1"/>
  <c r="I1473" i="1"/>
  <c r="I1474" i="1"/>
  <c r="I1475" i="1"/>
  <c r="I1476" i="1"/>
  <c r="I1477" i="1"/>
  <c r="I1478" i="1"/>
  <c r="I1479" i="1"/>
  <c r="I1480" i="1"/>
  <c r="I1481" i="1"/>
  <c r="I1482" i="1"/>
  <c r="I1483" i="1"/>
  <c r="I1484" i="1"/>
  <c r="I1485" i="1"/>
  <c r="I1486" i="1"/>
  <c r="I1487" i="1"/>
  <c r="I1488" i="1"/>
  <c r="I1489" i="1"/>
  <c r="I1490" i="1"/>
  <c r="I1491" i="1"/>
  <c r="I1492" i="1"/>
  <c r="I1493" i="1"/>
  <c r="I1494" i="1"/>
  <c r="I1495" i="1"/>
  <c r="I1496" i="1"/>
  <c r="I1497" i="1"/>
  <c r="I1498" i="1"/>
  <c r="I1499" i="1"/>
  <c r="I1500" i="1"/>
  <c r="I1501" i="1"/>
  <c r="I1502" i="1"/>
  <c r="I1503" i="1"/>
  <c r="I1504" i="1"/>
  <c r="I1505" i="1"/>
  <c r="I1506" i="1"/>
  <c r="I1507" i="1"/>
  <c r="I1508" i="1"/>
  <c r="I1509" i="1"/>
  <c r="I1510" i="1"/>
  <c r="I1511" i="1"/>
  <c r="I1512" i="1"/>
  <c r="I1513" i="1"/>
  <c r="I1514" i="1"/>
  <c r="I1515" i="1"/>
  <c r="I1516" i="1"/>
  <c r="I1517" i="1"/>
  <c r="I1518" i="1"/>
  <c r="I1519" i="1"/>
  <c r="I1520" i="1"/>
  <c r="I1521" i="1"/>
  <c r="I1522" i="1"/>
  <c r="I1523" i="1"/>
  <c r="I1524" i="1"/>
  <c r="I1525" i="1"/>
  <c r="I1526" i="1"/>
  <c r="I1527" i="1"/>
  <c r="I1528" i="1"/>
  <c r="I1529" i="1"/>
  <c r="I1530" i="1"/>
  <c r="I1531" i="1"/>
  <c r="I1532" i="1"/>
  <c r="I1533" i="1"/>
  <c r="I1534" i="1"/>
  <c r="I1535" i="1"/>
  <c r="I1536" i="1"/>
  <c r="I1537" i="1"/>
  <c r="I1538" i="1"/>
  <c r="I1539" i="1"/>
  <c r="I1540" i="1"/>
  <c r="I1541" i="1"/>
  <c r="I1542" i="1"/>
  <c r="I1543" i="1"/>
  <c r="I1544" i="1"/>
  <c r="I1545" i="1"/>
  <c r="I1546" i="1"/>
  <c r="I1547" i="1"/>
  <c r="I1548" i="1"/>
  <c r="I1549" i="1"/>
  <c r="I1550" i="1"/>
  <c r="I1551" i="1"/>
  <c r="I1552" i="1"/>
  <c r="I1553" i="1"/>
  <c r="I1554" i="1"/>
  <c r="I1555" i="1"/>
  <c r="I1556" i="1"/>
  <c r="I1557" i="1"/>
  <c r="I1558" i="1"/>
  <c r="I1559" i="1"/>
  <c r="I1560" i="1"/>
  <c r="I1561" i="1"/>
  <c r="I1562" i="1"/>
  <c r="I1563" i="1"/>
  <c r="I1564" i="1"/>
  <c r="I1565" i="1"/>
  <c r="I1566" i="1"/>
  <c r="I1567" i="1"/>
  <c r="I1568" i="1"/>
  <c r="I1569" i="1"/>
  <c r="I1570" i="1"/>
  <c r="I1571" i="1"/>
  <c r="I1572" i="1"/>
  <c r="I1573" i="1"/>
  <c r="I1574" i="1"/>
  <c r="I1575" i="1"/>
  <c r="I1576" i="1"/>
  <c r="I1577" i="1"/>
  <c r="I1578" i="1"/>
  <c r="I1579" i="1"/>
  <c r="I1580" i="1"/>
  <c r="I1581" i="1"/>
  <c r="I1582" i="1"/>
  <c r="I1583" i="1"/>
  <c r="I1584" i="1"/>
  <c r="I1585" i="1"/>
  <c r="I1586" i="1"/>
  <c r="I1587" i="1"/>
  <c r="I1588" i="1"/>
  <c r="I1589" i="1"/>
  <c r="I1590" i="1"/>
  <c r="I1591" i="1"/>
  <c r="I1592" i="1"/>
  <c r="I1593" i="1"/>
  <c r="I1594" i="1"/>
  <c r="I1595" i="1"/>
  <c r="I1596" i="1"/>
  <c r="I1597" i="1"/>
  <c r="I1598" i="1"/>
  <c r="I1599" i="1"/>
  <c r="I1600" i="1"/>
  <c r="I1601" i="1"/>
  <c r="I1602" i="1"/>
  <c r="I1603" i="1"/>
  <c r="I1604" i="1"/>
  <c r="I1605" i="1"/>
  <c r="I1606" i="1"/>
  <c r="I1607" i="1"/>
  <c r="I1608" i="1"/>
  <c r="I1609" i="1"/>
  <c r="I1610" i="1"/>
  <c r="I1611" i="1"/>
  <c r="I1612" i="1"/>
  <c r="I1613" i="1"/>
  <c r="I1614" i="1"/>
  <c r="I1615" i="1"/>
  <c r="I1616" i="1"/>
  <c r="I1617" i="1"/>
  <c r="I1618" i="1"/>
  <c r="I1619" i="1"/>
  <c r="I1620" i="1"/>
  <c r="I1621" i="1"/>
  <c r="I1622" i="1"/>
  <c r="I1623" i="1"/>
  <c r="I1624" i="1"/>
  <c r="I1625" i="1"/>
  <c r="I1626" i="1"/>
  <c r="I1627" i="1"/>
  <c r="I1628" i="1"/>
  <c r="I1629" i="1"/>
  <c r="I1630" i="1"/>
  <c r="I1631" i="1"/>
  <c r="I1632" i="1"/>
  <c r="I1633" i="1"/>
  <c r="I1634" i="1"/>
  <c r="I1635" i="1"/>
  <c r="I1636" i="1"/>
  <c r="I1637" i="1"/>
  <c r="I1638" i="1"/>
  <c r="I1639" i="1"/>
  <c r="I1640" i="1"/>
  <c r="I1641" i="1"/>
  <c r="I1642" i="1"/>
  <c r="I1643" i="1"/>
  <c r="I1644" i="1"/>
  <c r="I1645" i="1"/>
  <c r="I1646" i="1"/>
  <c r="I1647" i="1"/>
  <c r="I1648" i="1"/>
  <c r="I1649" i="1"/>
  <c r="I1650" i="1"/>
  <c r="I1651" i="1"/>
  <c r="I1652" i="1"/>
  <c r="I1653" i="1"/>
  <c r="I1654" i="1"/>
  <c r="I1655" i="1"/>
  <c r="I1656" i="1"/>
  <c r="I1657" i="1"/>
  <c r="I1658" i="1"/>
  <c r="I1659" i="1"/>
  <c r="I1660" i="1"/>
  <c r="I1661" i="1"/>
  <c r="I1662" i="1"/>
  <c r="I1663" i="1"/>
  <c r="I1664" i="1"/>
  <c r="I1665" i="1"/>
  <c r="I1666" i="1"/>
  <c r="I1667" i="1"/>
  <c r="I1668" i="1"/>
  <c r="I1669" i="1"/>
  <c r="I1670" i="1"/>
  <c r="I1671" i="1"/>
  <c r="I1672" i="1"/>
  <c r="I1673" i="1"/>
  <c r="I1674" i="1"/>
  <c r="I1675" i="1"/>
  <c r="I1676" i="1"/>
  <c r="I1677" i="1"/>
  <c r="I1678" i="1"/>
  <c r="I1679" i="1"/>
  <c r="I1680" i="1"/>
  <c r="I1681" i="1"/>
  <c r="I1682" i="1"/>
  <c r="I1683" i="1"/>
  <c r="I1684" i="1"/>
  <c r="I1685" i="1"/>
  <c r="I1686" i="1"/>
  <c r="I1687" i="1"/>
  <c r="I1688" i="1"/>
  <c r="I1689" i="1"/>
  <c r="I1690" i="1"/>
  <c r="I1691" i="1"/>
  <c r="I1692" i="1"/>
  <c r="I1693" i="1"/>
  <c r="I1694" i="1"/>
  <c r="I1695" i="1"/>
  <c r="I1696" i="1"/>
  <c r="I1697" i="1"/>
  <c r="I1698" i="1"/>
  <c r="I1699" i="1"/>
  <c r="I1700" i="1"/>
  <c r="I1701" i="1"/>
  <c r="I1702" i="1"/>
  <c r="I1703" i="1"/>
  <c r="I1704" i="1"/>
  <c r="I1705" i="1"/>
  <c r="I1706" i="1"/>
  <c r="I1707" i="1"/>
  <c r="I1708" i="1"/>
  <c r="I1709" i="1"/>
  <c r="I1710" i="1"/>
  <c r="I1711" i="1"/>
  <c r="I1712" i="1"/>
  <c r="I1713" i="1"/>
  <c r="I1714" i="1"/>
  <c r="I1715" i="1"/>
  <c r="I1716" i="1"/>
  <c r="I1717" i="1"/>
  <c r="I1718" i="1"/>
  <c r="I1719" i="1"/>
  <c r="I1720" i="1"/>
  <c r="I1721" i="1"/>
  <c r="I1722" i="1"/>
  <c r="I1723" i="1"/>
  <c r="I1724" i="1"/>
  <c r="I1725" i="1"/>
  <c r="I1726" i="1"/>
  <c r="I1727" i="1"/>
  <c r="I1728" i="1"/>
  <c r="I1729" i="1"/>
  <c r="I1730" i="1"/>
  <c r="I1731" i="1"/>
  <c r="I1732" i="1"/>
  <c r="I1733" i="1"/>
  <c r="I1734" i="1"/>
  <c r="I1735" i="1"/>
  <c r="I1736" i="1"/>
  <c r="I1737" i="1"/>
  <c r="I1738" i="1"/>
  <c r="I1739" i="1"/>
  <c r="I1740" i="1"/>
  <c r="I1741" i="1"/>
  <c r="I1742" i="1"/>
  <c r="I1743" i="1"/>
  <c r="I1744" i="1"/>
  <c r="I1745" i="1"/>
  <c r="I1746" i="1"/>
  <c r="I1747" i="1"/>
  <c r="I1748" i="1"/>
  <c r="I1749" i="1"/>
  <c r="I1750" i="1"/>
  <c r="I1751" i="1"/>
  <c r="I1752" i="1"/>
  <c r="I1753" i="1"/>
  <c r="I1754" i="1"/>
  <c r="I1755" i="1"/>
  <c r="I1756" i="1"/>
  <c r="I1757" i="1"/>
  <c r="I1758" i="1"/>
  <c r="I1759" i="1"/>
  <c r="I1760" i="1"/>
  <c r="I1761" i="1"/>
  <c r="I1762" i="1"/>
  <c r="I1763" i="1"/>
  <c r="I1764" i="1"/>
  <c r="I1765" i="1"/>
  <c r="I1766" i="1"/>
  <c r="I1767" i="1"/>
  <c r="I1768" i="1"/>
  <c r="I1769" i="1"/>
  <c r="I1770" i="1"/>
  <c r="I1771" i="1"/>
  <c r="I1772" i="1"/>
  <c r="I1773" i="1"/>
  <c r="I1774" i="1"/>
  <c r="I1775" i="1"/>
  <c r="I1776" i="1"/>
  <c r="I1777" i="1"/>
  <c r="I1778" i="1"/>
  <c r="I1779" i="1"/>
  <c r="I1780" i="1"/>
  <c r="I1781" i="1"/>
  <c r="I1782" i="1"/>
  <c r="I1783" i="1"/>
  <c r="I1784" i="1"/>
  <c r="I1785" i="1"/>
  <c r="I1786" i="1"/>
  <c r="I1787" i="1"/>
  <c r="I1788" i="1"/>
  <c r="I1789" i="1"/>
  <c r="I1790" i="1"/>
  <c r="I1791" i="1"/>
  <c r="I1792" i="1"/>
  <c r="I1793" i="1"/>
  <c r="I1794" i="1"/>
  <c r="I1795" i="1"/>
  <c r="I1796" i="1"/>
  <c r="I1797" i="1"/>
  <c r="I1798" i="1"/>
  <c r="I1799" i="1"/>
  <c r="I1800" i="1"/>
  <c r="I1801" i="1"/>
  <c r="I1802" i="1"/>
  <c r="I1803" i="1"/>
  <c r="I1804" i="1"/>
  <c r="I1805" i="1"/>
  <c r="I1806" i="1"/>
  <c r="I1807" i="1"/>
  <c r="I1808" i="1"/>
  <c r="I1809" i="1"/>
  <c r="I1810" i="1"/>
  <c r="I1811" i="1"/>
  <c r="I1812" i="1"/>
  <c r="I1813" i="1"/>
  <c r="I1814" i="1"/>
  <c r="I1815" i="1"/>
  <c r="I1816" i="1"/>
  <c r="I1817" i="1"/>
  <c r="I1818" i="1"/>
  <c r="I1819" i="1"/>
  <c r="I1820" i="1"/>
  <c r="I1821" i="1"/>
  <c r="I1822" i="1"/>
  <c r="I1823" i="1"/>
  <c r="I1824" i="1"/>
  <c r="I1825" i="1"/>
  <c r="I1826" i="1"/>
  <c r="I1827" i="1"/>
  <c r="I1828" i="1"/>
  <c r="I1829" i="1"/>
  <c r="I1830" i="1"/>
  <c r="I1831" i="1"/>
  <c r="I1832" i="1"/>
  <c r="I1833" i="1"/>
  <c r="I1834" i="1"/>
  <c r="I1835" i="1"/>
  <c r="I1836" i="1"/>
  <c r="I1837" i="1"/>
  <c r="I1838" i="1"/>
  <c r="I1839" i="1"/>
  <c r="I1840" i="1"/>
  <c r="I1841" i="1"/>
  <c r="I1842" i="1"/>
  <c r="I1843" i="1"/>
  <c r="I1844" i="1"/>
  <c r="I1845" i="1"/>
  <c r="I1846" i="1"/>
  <c r="I1847" i="1"/>
  <c r="I1848" i="1"/>
  <c r="I1849" i="1"/>
  <c r="I1850" i="1"/>
  <c r="I1851" i="1"/>
  <c r="I1852" i="1"/>
  <c r="I1853" i="1"/>
  <c r="I1854" i="1"/>
  <c r="I1855" i="1"/>
  <c r="I1856" i="1"/>
  <c r="I1857" i="1"/>
  <c r="I1858" i="1"/>
  <c r="I1859" i="1"/>
  <c r="I1860" i="1"/>
  <c r="I1861" i="1"/>
  <c r="I1862" i="1"/>
  <c r="I1863" i="1"/>
  <c r="I1864" i="1"/>
  <c r="I1865" i="1"/>
  <c r="I1866" i="1"/>
  <c r="I1867" i="1"/>
  <c r="I1868" i="1"/>
  <c r="I1869" i="1"/>
  <c r="I1870" i="1"/>
  <c r="I1871" i="1"/>
  <c r="I1872" i="1"/>
  <c r="I1873" i="1"/>
  <c r="I1874" i="1"/>
  <c r="I1875" i="1"/>
  <c r="I1876" i="1"/>
  <c r="I1877" i="1"/>
  <c r="I1878" i="1"/>
  <c r="I1879" i="1"/>
  <c r="I1880" i="1"/>
  <c r="I1881" i="1"/>
  <c r="I1882" i="1"/>
  <c r="I1883" i="1"/>
  <c r="I1884" i="1"/>
  <c r="I1885" i="1"/>
  <c r="I1886" i="1"/>
  <c r="I1887" i="1"/>
  <c r="I1888" i="1"/>
  <c r="I1889" i="1"/>
  <c r="I1890" i="1"/>
  <c r="I1891" i="1"/>
  <c r="I1892" i="1"/>
  <c r="I1893" i="1"/>
  <c r="I1894" i="1"/>
  <c r="I1895" i="1"/>
  <c r="I1896" i="1"/>
  <c r="I1897" i="1"/>
  <c r="I1898" i="1"/>
  <c r="I1899" i="1"/>
  <c r="I1900" i="1"/>
  <c r="I1901" i="1"/>
  <c r="I1902" i="1"/>
  <c r="I1903" i="1"/>
  <c r="I1904" i="1"/>
  <c r="I1905" i="1"/>
  <c r="I1906" i="1"/>
  <c r="I1907" i="1"/>
  <c r="I1908" i="1"/>
  <c r="I1909" i="1"/>
  <c r="I1910" i="1"/>
  <c r="I1911" i="1"/>
  <c r="I1912" i="1"/>
  <c r="I1913" i="1"/>
  <c r="I1914" i="1"/>
  <c r="I1915" i="1"/>
  <c r="I1916" i="1"/>
  <c r="I1917" i="1"/>
  <c r="I1918" i="1"/>
  <c r="I1919" i="1"/>
  <c r="I1920" i="1"/>
  <c r="I1921" i="1"/>
  <c r="I1922" i="1"/>
  <c r="I1923" i="1"/>
  <c r="I1924" i="1"/>
  <c r="I1925" i="1"/>
  <c r="I1926" i="1"/>
  <c r="I1927" i="1"/>
  <c r="I1928" i="1"/>
  <c r="I1929" i="1"/>
  <c r="I1930" i="1"/>
  <c r="I1931" i="1"/>
  <c r="I1932" i="1"/>
  <c r="I1933" i="1"/>
  <c r="I1934" i="1"/>
  <c r="I1935" i="1"/>
  <c r="I1936" i="1"/>
  <c r="I1937" i="1"/>
  <c r="I1938" i="1"/>
  <c r="I1939" i="1"/>
  <c r="I1940" i="1"/>
  <c r="I1941" i="1"/>
  <c r="I1942" i="1"/>
  <c r="I1943" i="1"/>
  <c r="I1944" i="1"/>
  <c r="I1945" i="1"/>
  <c r="I1946" i="1"/>
  <c r="I1947" i="1"/>
  <c r="I1948" i="1"/>
  <c r="I1949" i="1"/>
  <c r="I1950" i="1"/>
  <c r="I1951" i="1"/>
  <c r="I1952" i="1"/>
  <c r="I1953" i="1"/>
  <c r="I1954" i="1"/>
  <c r="I1955" i="1"/>
  <c r="I1956" i="1"/>
  <c r="I1957" i="1"/>
  <c r="I1958" i="1"/>
  <c r="I1959" i="1"/>
  <c r="I1960" i="1"/>
  <c r="I1961" i="1"/>
  <c r="I1962" i="1"/>
  <c r="I1963" i="1"/>
  <c r="I1964" i="1"/>
  <c r="I1965" i="1"/>
  <c r="I1966" i="1"/>
  <c r="I1967" i="1"/>
  <c r="T4" i="1"/>
  <c r="T5" i="1"/>
  <c r="T525" i="1"/>
  <c r="U198" i="1"/>
  <c r="U1522" i="1"/>
  <c r="M3" i="4"/>
  <c r="M4" i="4"/>
  <c r="M5" i="4"/>
  <c r="M6" i="4"/>
  <c r="M7" i="4"/>
  <c r="M8" i="4"/>
  <c r="M9" i="4"/>
  <c r="M10" i="4"/>
  <c r="M11" i="4"/>
  <c r="M12" i="4"/>
  <c r="M13" i="4"/>
  <c r="M14" i="4"/>
  <c r="M15" i="4"/>
  <c r="M16" i="4"/>
  <c r="M17" i="4"/>
  <c r="M18" i="4"/>
  <c r="M19" i="4"/>
  <c r="M20" i="4"/>
  <c r="M21" i="4"/>
  <c r="M22" i="4"/>
  <c r="M23" i="4"/>
  <c r="M24" i="4"/>
  <c r="M25" i="4"/>
  <c r="M26" i="4"/>
  <c r="M27" i="4"/>
  <c r="M28" i="4"/>
  <c r="M29" i="4"/>
  <c r="M30" i="4"/>
  <c r="M31" i="4"/>
  <c r="M32" i="4"/>
  <c r="M33" i="4"/>
  <c r="M34" i="4"/>
  <c r="M35" i="4"/>
  <c r="M36" i="4"/>
  <c r="M37" i="4"/>
  <c r="M38" i="4"/>
  <c r="M39" i="4"/>
  <c r="M40" i="4"/>
  <c r="M41" i="4"/>
  <c r="M42" i="4"/>
  <c r="M43" i="4"/>
  <c r="M44" i="4"/>
  <c r="M45" i="4"/>
  <c r="M46" i="4"/>
  <c r="M47" i="4"/>
  <c r="M48" i="4"/>
  <c r="M49" i="4"/>
  <c r="M50" i="4"/>
  <c r="M51" i="4"/>
  <c r="M52" i="4"/>
  <c r="M53" i="4"/>
  <c r="M54" i="4"/>
  <c r="M55" i="4"/>
  <c r="M56" i="4"/>
  <c r="M57" i="4"/>
  <c r="M58" i="4"/>
  <c r="M59" i="4"/>
  <c r="M60" i="4"/>
  <c r="M61" i="4"/>
  <c r="M62" i="4"/>
  <c r="M63" i="4"/>
  <c r="M64" i="4"/>
  <c r="M65" i="4"/>
  <c r="M66" i="4"/>
  <c r="M67" i="4"/>
  <c r="M68" i="4"/>
  <c r="M69" i="4"/>
  <c r="M70" i="4"/>
  <c r="M71" i="4"/>
  <c r="M72" i="4"/>
  <c r="M73" i="4"/>
  <c r="M74" i="4"/>
  <c r="M75" i="4"/>
  <c r="M76" i="4"/>
  <c r="M77" i="4"/>
  <c r="M78" i="4"/>
  <c r="M79" i="4"/>
  <c r="M80" i="4"/>
  <c r="M81" i="4"/>
  <c r="M82" i="4"/>
  <c r="M83" i="4"/>
  <c r="M84" i="4"/>
  <c r="M85" i="4"/>
  <c r="M86" i="4"/>
  <c r="M87" i="4"/>
  <c r="M88" i="4"/>
  <c r="M89" i="4"/>
  <c r="M90" i="4"/>
  <c r="M91" i="4"/>
  <c r="M92" i="4"/>
  <c r="M93" i="4"/>
  <c r="M94" i="4"/>
  <c r="M95" i="4"/>
  <c r="M96" i="4"/>
  <c r="M97" i="4"/>
  <c r="M98" i="4"/>
  <c r="M99" i="4"/>
  <c r="M100" i="4"/>
  <c r="M101" i="4"/>
  <c r="M102" i="4"/>
  <c r="M103" i="4"/>
  <c r="M104" i="4"/>
  <c r="M105" i="4"/>
  <c r="M106" i="4"/>
  <c r="M107" i="4"/>
  <c r="M108" i="4"/>
  <c r="M109" i="4"/>
  <c r="M110" i="4"/>
  <c r="M111" i="4"/>
  <c r="M112" i="4"/>
  <c r="M113" i="4"/>
  <c r="M114" i="4"/>
  <c r="M115" i="4"/>
  <c r="M116" i="4"/>
  <c r="M117" i="4"/>
  <c r="M118" i="4"/>
  <c r="M119" i="4"/>
  <c r="M120" i="4"/>
  <c r="M121" i="4"/>
  <c r="M122" i="4"/>
  <c r="M123" i="4"/>
  <c r="M124" i="4"/>
  <c r="M125" i="4"/>
  <c r="M126" i="4"/>
  <c r="M127" i="4"/>
  <c r="M128" i="4"/>
  <c r="M129" i="4"/>
  <c r="M130" i="4"/>
  <c r="M131" i="4"/>
  <c r="M132" i="4"/>
  <c r="M133" i="4"/>
  <c r="M134" i="4"/>
  <c r="M135" i="4"/>
  <c r="M136" i="4"/>
  <c r="M137" i="4"/>
  <c r="M138" i="4"/>
  <c r="M139" i="4"/>
  <c r="M140" i="4"/>
  <c r="M141" i="4"/>
  <c r="M142" i="4"/>
  <c r="M143" i="4"/>
  <c r="M144" i="4"/>
  <c r="M145" i="4"/>
  <c r="M146" i="4"/>
  <c r="M147" i="4"/>
  <c r="M148" i="4"/>
  <c r="M149" i="4"/>
  <c r="M150" i="4"/>
  <c r="M151" i="4"/>
  <c r="M152" i="4"/>
  <c r="M153" i="4"/>
  <c r="M154" i="4"/>
  <c r="M155" i="4"/>
  <c r="M156" i="4"/>
  <c r="M157" i="4"/>
  <c r="M158" i="4"/>
  <c r="M159" i="4"/>
  <c r="M160" i="4"/>
  <c r="M161" i="4"/>
  <c r="M162" i="4"/>
  <c r="M163" i="4"/>
  <c r="M164" i="4"/>
  <c r="M165" i="4"/>
  <c r="M166" i="4"/>
  <c r="M167" i="4"/>
  <c r="M168" i="4"/>
  <c r="M169" i="4"/>
  <c r="M170" i="4"/>
  <c r="M171" i="4"/>
  <c r="M172" i="4"/>
  <c r="M173" i="4"/>
  <c r="M174" i="4"/>
  <c r="M175" i="4"/>
  <c r="M176" i="4"/>
  <c r="M177" i="4"/>
  <c r="M178" i="4"/>
  <c r="M179" i="4"/>
  <c r="M180" i="4"/>
  <c r="M181" i="4"/>
  <c r="M182" i="4"/>
  <c r="M183" i="4"/>
  <c r="M184" i="4"/>
  <c r="M185" i="4"/>
  <c r="M186" i="4"/>
  <c r="M187" i="4"/>
  <c r="M188" i="4"/>
  <c r="M189" i="4"/>
  <c r="M190" i="4"/>
  <c r="M191" i="4"/>
  <c r="M192" i="4"/>
  <c r="M193" i="4"/>
  <c r="M194" i="4"/>
  <c r="M195" i="4"/>
  <c r="M196" i="4"/>
  <c r="M197" i="4"/>
  <c r="M198" i="4"/>
  <c r="M199" i="4"/>
  <c r="M200" i="4"/>
  <c r="M201" i="4"/>
  <c r="M202" i="4"/>
  <c r="M203" i="4"/>
  <c r="M204" i="4"/>
  <c r="M205" i="4"/>
  <c r="M206" i="4"/>
  <c r="M207" i="4"/>
  <c r="M208" i="4"/>
  <c r="M209" i="4"/>
  <c r="M210" i="4"/>
  <c r="M211" i="4"/>
  <c r="M212" i="4"/>
  <c r="M213" i="4"/>
  <c r="M214" i="4"/>
  <c r="M215" i="4"/>
  <c r="M216" i="4"/>
  <c r="M217" i="4"/>
  <c r="M218" i="4"/>
  <c r="M219" i="4"/>
  <c r="M220" i="4"/>
  <c r="M221" i="4"/>
  <c r="M222" i="4"/>
  <c r="M223" i="4"/>
  <c r="M224" i="4"/>
  <c r="M225" i="4"/>
  <c r="M226" i="4"/>
  <c r="M227" i="4"/>
  <c r="M228" i="4"/>
  <c r="M229" i="4"/>
  <c r="M230" i="4"/>
  <c r="M231" i="4"/>
  <c r="M232" i="4"/>
  <c r="M233" i="4"/>
  <c r="M234" i="4"/>
  <c r="M235" i="4"/>
  <c r="M236" i="4"/>
  <c r="M237" i="4"/>
  <c r="M238" i="4"/>
  <c r="M239" i="4"/>
  <c r="M240" i="4"/>
  <c r="M241" i="4"/>
  <c r="M242" i="4"/>
  <c r="M243" i="4"/>
  <c r="M244" i="4"/>
  <c r="M245" i="4"/>
  <c r="M246" i="4"/>
  <c r="M247" i="4"/>
  <c r="M248" i="4"/>
  <c r="M249" i="4"/>
  <c r="M250" i="4"/>
  <c r="M251" i="4"/>
  <c r="M252" i="4"/>
  <c r="M253" i="4"/>
  <c r="M254" i="4"/>
  <c r="M255" i="4"/>
  <c r="M256" i="4"/>
  <c r="M257" i="4"/>
  <c r="M258" i="4"/>
  <c r="M259" i="4"/>
  <c r="M260" i="4"/>
  <c r="M261" i="4"/>
  <c r="M262" i="4"/>
  <c r="M263" i="4"/>
  <c r="M264" i="4"/>
  <c r="M265" i="4"/>
  <c r="M266" i="4"/>
  <c r="M267" i="4"/>
  <c r="M268" i="4"/>
  <c r="M269" i="4"/>
  <c r="M270" i="4"/>
  <c r="M271" i="4"/>
  <c r="M272" i="4"/>
  <c r="M273" i="4"/>
  <c r="M274" i="4"/>
  <c r="M275" i="4"/>
  <c r="M276" i="4"/>
  <c r="M277" i="4"/>
  <c r="M278" i="4"/>
  <c r="M279" i="4"/>
  <c r="M280" i="4"/>
  <c r="M281" i="4"/>
  <c r="M282" i="4"/>
  <c r="M283" i="4"/>
  <c r="M284" i="4"/>
  <c r="M285" i="4"/>
  <c r="M286" i="4"/>
  <c r="M287" i="4"/>
  <c r="M288" i="4"/>
  <c r="M289" i="4"/>
  <c r="M290" i="4"/>
  <c r="M291" i="4"/>
  <c r="M292" i="4"/>
  <c r="M293" i="4"/>
  <c r="M294" i="4"/>
  <c r="M295" i="4"/>
  <c r="M296" i="4"/>
  <c r="M297" i="4"/>
  <c r="M298" i="4"/>
  <c r="M299" i="4"/>
  <c r="M300" i="4"/>
  <c r="M301" i="4"/>
  <c r="M302" i="4"/>
  <c r="M303" i="4"/>
  <c r="M304" i="4"/>
  <c r="M305" i="4"/>
  <c r="M306" i="4"/>
  <c r="M307" i="4"/>
  <c r="M308" i="4"/>
  <c r="M309" i="4"/>
  <c r="M310" i="4"/>
  <c r="M311" i="4"/>
  <c r="M312" i="4"/>
  <c r="M313" i="4"/>
  <c r="M314" i="4"/>
  <c r="M315" i="4"/>
  <c r="M316" i="4"/>
  <c r="M317" i="4"/>
  <c r="M318" i="4"/>
  <c r="M319" i="4"/>
  <c r="M320" i="4"/>
  <c r="M321" i="4"/>
  <c r="M322" i="4"/>
  <c r="M323" i="4"/>
  <c r="M324" i="4"/>
  <c r="M325" i="4"/>
  <c r="M326" i="4"/>
  <c r="M327" i="4"/>
  <c r="M328" i="4"/>
  <c r="M329" i="4"/>
  <c r="M330" i="4"/>
  <c r="M331" i="4"/>
  <c r="M332" i="4"/>
  <c r="M333" i="4"/>
  <c r="M334" i="4"/>
  <c r="M335" i="4"/>
  <c r="M336" i="4"/>
  <c r="M337" i="4"/>
  <c r="M338" i="4"/>
  <c r="M339" i="4"/>
  <c r="M340" i="4"/>
  <c r="M341" i="4"/>
  <c r="M342" i="4"/>
  <c r="M343" i="4"/>
  <c r="M344" i="4"/>
  <c r="M345" i="4"/>
  <c r="M346" i="4"/>
  <c r="M347" i="4"/>
  <c r="M348" i="4"/>
  <c r="M349" i="4"/>
  <c r="M350" i="4"/>
  <c r="M351" i="4"/>
  <c r="M352" i="4"/>
  <c r="M353" i="4"/>
  <c r="M354" i="4"/>
  <c r="M355" i="4"/>
  <c r="M356" i="4"/>
  <c r="M357" i="4"/>
  <c r="M358" i="4"/>
  <c r="M359" i="4"/>
  <c r="M360" i="4"/>
  <c r="M361" i="4"/>
  <c r="M362" i="4"/>
  <c r="M363" i="4"/>
  <c r="M364" i="4"/>
  <c r="M365" i="4"/>
  <c r="M366" i="4"/>
  <c r="M367" i="4"/>
  <c r="M368" i="4"/>
  <c r="M369" i="4"/>
  <c r="M370" i="4"/>
  <c r="M371" i="4"/>
  <c r="M372" i="4"/>
  <c r="M373" i="4"/>
  <c r="M374" i="4"/>
  <c r="M375" i="4"/>
  <c r="M376" i="4"/>
  <c r="M377" i="4"/>
  <c r="M378" i="4"/>
  <c r="M379" i="4"/>
  <c r="M380" i="4"/>
  <c r="M381" i="4"/>
  <c r="M382" i="4"/>
  <c r="M383" i="4"/>
  <c r="M384" i="4"/>
  <c r="M385" i="4"/>
  <c r="M386" i="4"/>
  <c r="M387" i="4"/>
  <c r="M388" i="4"/>
  <c r="M389" i="4"/>
  <c r="M390" i="4"/>
  <c r="M391" i="4"/>
  <c r="M392" i="4"/>
  <c r="M393" i="4"/>
  <c r="M394" i="4"/>
  <c r="M395" i="4"/>
  <c r="M396" i="4"/>
  <c r="M397" i="4"/>
  <c r="M398" i="4"/>
  <c r="M399" i="4"/>
  <c r="M400" i="4"/>
  <c r="M401" i="4"/>
  <c r="M402" i="4"/>
  <c r="M403" i="4"/>
  <c r="M404" i="4"/>
  <c r="M405" i="4"/>
  <c r="M406" i="4"/>
  <c r="M407" i="4"/>
  <c r="M408" i="4"/>
  <c r="M409" i="4"/>
  <c r="M410" i="4"/>
  <c r="M411" i="4"/>
  <c r="M412" i="4"/>
  <c r="M413" i="4"/>
  <c r="M414" i="4"/>
  <c r="M415" i="4"/>
  <c r="M416" i="4"/>
  <c r="M417" i="4"/>
  <c r="M418" i="4"/>
  <c r="M419" i="4"/>
  <c r="M420" i="4"/>
  <c r="M421" i="4"/>
  <c r="M422" i="4"/>
  <c r="M423" i="4"/>
  <c r="M424" i="4"/>
  <c r="M425" i="4"/>
  <c r="M426" i="4"/>
  <c r="M427" i="4"/>
  <c r="M428" i="4"/>
  <c r="M429" i="4"/>
  <c r="M430" i="4"/>
  <c r="M431" i="4"/>
  <c r="M432" i="4"/>
  <c r="M433" i="4"/>
  <c r="M434" i="4"/>
  <c r="M435" i="4"/>
  <c r="M436" i="4"/>
  <c r="M437" i="4"/>
  <c r="M438" i="4"/>
  <c r="M439" i="4"/>
  <c r="M440" i="4"/>
  <c r="M441" i="4"/>
  <c r="M442" i="4"/>
  <c r="M443" i="4"/>
  <c r="M444" i="4"/>
  <c r="M445" i="4"/>
  <c r="M446" i="4"/>
  <c r="M447" i="4"/>
  <c r="M448" i="4"/>
  <c r="M449" i="4"/>
  <c r="M450" i="4"/>
  <c r="M451" i="4"/>
  <c r="M452" i="4"/>
  <c r="M453" i="4"/>
  <c r="M454" i="4"/>
  <c r="M455" i="4"/>
  <c r="M456" i="4"/>
  <c r="M457" i="4"/>
  <c r="M458" i="4"/>
  <c r="M459" i="4"/>
  <c r="M460" i="4"/>
  <c r="M461" i="4"/>
  <c r="M462" i="4"/>
  <c r="M463" i="4"/>
  <c r="M464" i="4"/>
  <c r="M465" i="4"/>
  <c r="M466" i="4"/>
  <c r="M467" i="4"/>
  <c r="M468" i="4"/>
  <c r="M469" i="4"/>
  <c r="M470" i="4"/>
  <c r="M471" i="4"/>
  <c r="M472" i="4"/>
  <c r="M473" i="4"/>
  <c r="M474" i="4"/>
  <c r="M475" i="4"/>
  <c r="M476" i="4"/>
  <c r="M477" i="4"/>
  <c r="M478" i="4"/>
  <c r="M479" i="4"/>
  <c r="M480" i="4"/>
  <c r="M481" i="4"/>
  <c r="M482" i="4"/>
  <c r="M483" i="4"/>
  <c r="M484" i="4"/>
  <c r="M485" i="4"/>
  <c r="M486" i="4"/>
  <c r="M487" i="4"/>
  <c r="M488" i="4"/>
  <c r="M489" i="4"/>
  <c r="M490" i="4"/>
  <c r="M491" i="4"/>
  <c r="M492" i="4"/>
  <c r="M493" i="4"/>
  <c r="M494" i="4"/>
  <c r="M495" i="4"/>
  <c r="M496" i="4"/>
  <c r="M497" i="4"/>
  <c r="M498" i="4"/>
  <c r="M499" i="4"/>
  <c r="M500" i="4"/>
  <c r="M501" i="4"/>
  <c r="M502" i="4"/>
  <c r="M503" i="4"/>
  <c r="M504" i="4"/>
  <c r="M505" i="4"/>
  <c r="M506" i="4"/>
  <c r="M507" i="4"/>
  <c r="M508" i="4"/>
  <c r="M509" i="4"/>
  <c r="M510" i="4"/>
  <c r="M511" i="4"/>
  <c r="M512" i="4"/>
  <c r="M513" i="4"/>
  <c r="M514" i="4"/>
  <c r="M515" i="4"/>
  <c r="M516" i="4"/>
  <c r="M517" i="4"/>
  <c r="M518" i="4"/>
  <c r="M519" i="4"/>
  <c r="M520" i="4"/>
  <c r="M521" i="4"/>
  <c r="M522" i="4"/>
  <c r="M523" i="4"/>
  <c r="M524" i="4"/>
  <c r="M525" i="4"/>
  <c r="M526" i="4"/>
  <c r="M527" i="4"/>
  <c r="M528" i="4"/>
  <c r="M529" i="4"/>
  <c r="M530" i="4"/>
  <c r="M531" i="4"/>
  <c r="M532" i="4"/>
  <c r="M533" i="4"/>
  <c r="M534" i="4"/>
  <c r="M535" i="4"/>
  <c r="M536" i="4"/>
  <c r="M537" i="4"/>
  <c r="M538" i="4"/>
  <c r="M539" i="4"/>
  <c r="M540" i="4"/>
  <c r="M541" i="4"/>
  <c r="M542" i="4"/>
  <c r="M543" i="4"/>
  <c r="M544" i="4"/>
  <c r="M545" i="4"/>
  <c r="M546" i="4"/>
  <c r="M547" i="4"/>
  <c r="M548" i="4"/>
  <c r="M549" i="4"/>
  <c r="M550" i="4"/>
  <c r="M551" i="4"/>
  <c r="M552" i="4"/>
  <c r="M553" i="4"/>
  <c r="M554" i="4"/>
  <c r="M555" i="4"/>
  <c r="M556" i="4"/>
  <c r="M557" i="4"/>
  <c r="M558" i="4"/>
  <c r="M559" i="4"/>
  <c r="M560" i="4"/>
  <c r="M561" i="4"/>
  <c r="M562" i="4"/>
  <c r="M563" i="4"/>
  <c r="M564" i="4"/>
  <c r="M565" i="4"/>
  <c r="M566" i="4"/>
  <c r="M567" i="4"/>
  <c r="M568" i="4"/>
  <c r="M569" i="4"/>
  <c r="M570" i="4"/>
  <c r="M571" i="4"/>
  <c r="M572" i="4"/>
  <c r="M573" i="4"/>
  <c r="M574" i="4"/>
  <c r="M575" i="4"/>
  <c r="M576" i="4"/>
  <c r="M577" i="4"/>
  <c r="M578" i="4"/>
  <c r="M579" i="4"/>
  <c r="M580" i="4"/>
  <c r="M581" i="4"/>
  <c r="M582" i="4"/>
  <c r="M583" i="4"/>
  <c r="M584" i="4"/>
  <c r="M585" i="4"/>
  <c r="M586" i="4"/>
  <c r="M587" i="4"/>
  <c r="M588" i="4"/>
  <c r="M589" i="4"/>
  <c r="M590" i="4"/>
  <c r="M591" i="4"/>
  <c r="M592" i="4"/>
  <c r="M593" i="4"/>
  <c r="M594" i="4"/>
  <c r="M595" i="4"/>
  <c r="M596" i="4"/>
  <c r="M597" i="4"/>
  <c r="M598" i="4"/>
  <c r="M599" i="4"/>
  <c r="M600" i="4"/>
  <c r="M601" i="4"/>
  <c r="M602" i="4"/>
  <c r="M603" i="4"/>
  <c r="M604" i="4"/>
  <c r="M605" i="4"/>
  <c r="M606" i="4"/>
  <c r="M607" i="4"/>
  <c r="M608" i="4"/>
  <c r="M609" i="4"/>
  <c r="M610" i="4"/>
  <c r="M611" i="4"/>
  <c r="M612" i="4"/>
  <c r="M613" i="4"/>
  <c r="M614" i="4"/>
  <c r="M615" i="4"/>
  <c r="M616" i="4"/>
  <c r="M617" i="4"/>
  <c r="M618" i="4"/>
  <c r="M619" i="4"/>
  <c r="M620" i="4"/>
  <c r="M621" i="4"/>
  <c r="M622" i="4"/>
  <c r="M623" i="4"/>
  <c r="M624" i="4"/>
  <c r="M625" i="4"/>
  <c r="M626" i="4"/>
  <c r="M627" i="4"/>
  <c r="M628" i="4"/>
  <c r="M629" i="4"/>
  <c r="M630" i="4"/>
  <c r="M631" i="4"/>
  <c r="M632" i="4"/>
  <c r="M633" i="4"/>
  <c r="M634" i="4"/>
  <c r="M635" i="4"/>
  <c r="M636" i="4"/>
  <c r="M637" i="4"/>
  <c r="M638" i="4"/>
  <c r="M639" i="4"/>
  <c r="M640" i="4"/>
  <c r="M641" i="4"/>
  <c r="M642" i="4"/>
  <c r="M643" i="4"/>
  <c r="M644" i="4"/>
  <c r="M645" i="4"/>
  <c r="M646" i="4"/>
  <c r="M647" i="4"/>
  <c r="M648" i="4"/>
  <c r="M649" i="4"/>
  <c r="M650" i="4"/>
  <c r="M651" i="4"/>
  <c r="M652" i="4"/>
  <c r="M653" i="4"/>
  <c r="M654" i="4"/>
  <c r="M655" i="4"/>
  <c r="M656" i="4"/>
  <c r="M657" i="4"/>
  <c r="M658" i="4"/>
  <c r="M659" i="4"/>
  <c r="M660" i="4"/>
  <c r="M661" i="4"/>
  <c r="M662" i="4"/>
  <c r="M663" i="4"/>
  <c r="M664" i="4"/>
  <c r="M665" i="4"/>
  <c r="M666" i="4"/>
  <c r="M667" i="4"/>
  <c r="M668" i="4"/>
  <c r="M669" i="4"/>
  <c r="M670" i="4"/>
  <c r="M671" i="4"/>
  <c r="M672" i="4"/>
  <c r="M673" i="4"/>
  <c r="M674" i="4"/>
  <c r="M675" i="4"/>
  <c r="M676" i="4"/>
  <c r="M677" i="4"/>
  <c r="M678" i="4"/>
  <c r="M679" i="4"/>
  <c r="M680" i="4"/>
  <c r="M681" i="4"/>
  <c r="M682" i="4"/>
  <c r="M683" i="4"/>
  <c r="M684" i="4"/>
  <c r="M685" i="4"/>
  <c r="M686" i="4"/>
  <c r="M687" i="4"/>
  <c r="M688" i="4"/>
  <c r="M689" i="4"/>
  <c r="M690" i="4"/>
  <c r="M691" i="4"/>
  <c r="M692" i="4"/>
  <c r="M693" i="4"/>
  <c r="M694" i="4"/>
  <c r="M695" i="4"/>
  <c r="M696" i="4"/>
  <c r="M697" i="4"/>
  <c r="M698" i="4"/>
  <c r="M699" i="4"/>
  <c r="M700" i="4"/>
  <c r="M701" i="4"/>
  <c r="M702" i="4"/>
  <c r="M703" i="4"/>
  <c r="M704" i="4"/>
  <c r="M705" i="4"/>
  <c r="M706" i="4"/>
  <c r="M707" i="4"/>
  <c r="M708" i="4"/>
  <c r="M709" i="4"/>
  <c r="M710" i="4"/>
  <c r="M711" i="4"/>
  <c r="M712" i="4"/>
  <c r="M713" i="4"/>
  <c r="M714" i="4"/>
  <c r="M715" i="4"/>
  <c r="M716" i="4"/>
  <c r="M717" i="4"/>
  <c r="M718" i="4"/>
  <c r="M719" i="4"/>
  <c r="M720" i="4"/>
  <c r="M721" i="4"/>
  <c r="M722" i="4"/>
  <c r="M723" i="4"/>
  <c r="M724" i="4"/>
  <c r="M725" i="4"/>
  <c r="M726" i="4"/>
  <c r="M727" i="4"/>
  <c r="M728" i="4"/>
  <c r="M729" i="4"/>
  <c r="M730" i="4"/>
  <c r="M731" i="4"/>
  <c r="M732" i="4"/>
  <c r="M733" i="4"/>
  <c r="M734" i="4"/>
  <c r="M735" i="4"/>
  <c r="M736" i="4"/>
  <c r="M737" i="4"/>
  <c r="M738" i="4"/>
  <c r="M739" i="4"/>
  <c r="M740" i="4"/>
  <c r="M741" i="4"/>
  <c r="M742" i="4"/>
  <c r="M743" i="4"/>
  <c r="M744" i="4"/>
  <c r="M745" i="4"/>
  <c r="M746" i="4"/>
  <c r="M747" i="4"/>
  <c r="M748" i="4"/>
  <c r="M749" i="4"/>
  <c r="M750" i="4"/>
  <c r="M751" i="4"/>
  <c r="M752" i="4"/>
  <c r="M753" i="4"/>
  <c r="M754" i="4"/>
  <c r="M755" i="4"/>
  <c r="M756" i="4"/>
  <c r="M757" i="4"/>
  <c r="M758" i="4"/>
  <c r="M759" i="4"/>
  <c r="M760" i="4"/>
  <c r="M761" i="4"/>
  <c r="M762" i="4"/>
  <c r="M763" i="4"/>
  <c r="M764" i="4"/>
  <c r="M765" i="4"/>
  <c r="M766" i="4"/>
  <c r="M767" i="4"/>
  <c r="M768" i="4"/>
  <c r="M769" i="4"/>
  <c r="M770" i="4"/>
  <c r="M771" i="4"/>
  <c r="M772" i="4"/>
  <c r="M773" i="4"/>
  <c r="M774" i="4"/>
  <c r="M775" i="4"/>
  <c r="M776" i="4"/>
  <c r="M777" i="4"/>
  <c r="M778" i="4"/>
  <c r="M779" i="4"/>
  <c r="M780" i="4"/>
  <c r="M781" i="4"/>
  <c r="M782" i="4"/>
  <c r="M783" i="4"/>
  <c r="M784" i="4"/>
  <c r="M785" i="4"/>
  <c r="M786" i="4"/>
  <c r="M787" i="4"/>
  <c r="M788" i="4"/>
  <c r="M789" i="4"/>
  <c r="M790" i="4"/>
  <c r="M791" i="4"/>
  <c r="M792" i="4"/>
  <c r="M793" i="4"/>
  <c r="M794" i="4"/>
  <c r="M795" i="4"/>
  <c r="M796" i="4"/>
  <c r="M797" i="4"/>
  <c r="M798" i="4"/>
  <c r="M799" i="4"/>
  <c r="M800" i="4"/>
  <c r="M801" i="4"/>
  <c r="M802" i="4"/>
  <c r="M803" i="4"/>
  <c r="M804" i="4"/>
  <c r="M805" i="4"/>
  <c r="M806" i="4"/>
  <c r="M807" i="4"/>
  <c r="M808" i="4"/>
  <c r="M809" i="4"/>
  <c r="M810" i="4"/>
  <c r="M811" i="4"/>
  <c r="M812" i="4"/>
  <c r="M813" i="4"/>
  <c r="M814" i="4"/>
  <c r="M815" i="4"/>
  <c r="M816" i="4"/>
  <c r="M817" i="4"/>
  <c r="M818" i="4"/>
  <c r="M819" i="4"/>
  <c r="M820" i="4"/>
  <c r="M821" i="4"/>
  <c r="M822" i="4"/>
  <c r="M823" i="4"/>
  <c r="M824" i="4"/>
  <c r="M825" i="4"/>
  <c r="M826" i="4"/>
  <c r="M827" i="4"/>
  <c r="M828" i="4"/>
  <c r="M829" i="4"/>
  <c r="M830" i="4"/>
  <c r="M831" i="4"/>
  <c r="M832" i="4"/>
  <c r="M833" i="4"/>
  <c r="M834" i="4"/>
  <c r="M835" i="4"/>
  <c r="M836" i="4"/>
  <c r="M837" i="4"/>
  <c r="M838" i="4"/>
  <c r="M839" i="4"/>
  <c r="M840" i="4"/>
  <c r="M841" i="4"/>
  <c r="M842" i="4"/>
  <c r="M843" i="4"/>
  <c r="M844" i="4"/>
  <c r="M845" i="4"/>
  <c r="M846" i="4"/>
  <c r="M847" i="4"/>
  <c r="M848" i="4"/>
  <c r="M849" i="4"/>
  <c r="M850" i="4"/>
  <c r="M851" i="4"/>
  <c r="M852" i="4"/>
  <c r="M853" i="4"/>
  <c r="M854" i="4"/>
  <c r="M855" i="4"/>
  <c r="M856" i="4"/>
  <c r="M857" i="4"/>
  <c r="M858" i="4"/>
  <c r="M859" i="4"/>
  <c r="M860" i="4"/>
  <c r="M861" i="4"/>
  <c r="M862" i="4"/>
  <c r="M863" i="4"/>
  <c r="M864" i="4"/>
  <c r="M865" i="4"/>
  <c r="M866" i="4"/>
  <c r="M867" i="4"/>
  <c r="M868" i="4"/>
  <c r="M869" i="4"/>
  <c r="M870" i="4"/>
  <c r="M871" i="4"/>
  <c r="M872" i="4"/>
  <c r="M873" i="4"/>
  <c r="M874" i="4"/>
  <c r="M875" i="4"/>
  <c r="M876" i="4"/>
  <c r="M877" i="4"/>
  <c r="M878" i="4"/>
  <c r="M879" i="4"/>
  <c r="M880" i="4"/>
  <c r="M881" i="4"/>
  <c r="M882" i="4"/>
  <c r="M883" i="4"/>
  <c r="M884" i="4"/>
  <c r="M885" i="4"/>
  <c r="M886" i="4"/>
  <c r="M887" i="4"/>
  <c r="M888" i="4"/>
  <c r="M889" i="4"/>
  <c r="M890" i="4"/>
  <c r="M891" i="4"/>
  <c r="M892" i="4"/>
  <c r="M893" i="4"/>
  <c r="M894" i="4"/>
  <c r="M895" i="4"/>
  <c r="M896" i="4"/>
  <c r="M897" i="4"/>
  <c r="M898" i="4"/>
  <c r="M899" i="4"/>
  <c r="M900" i="4"/>
  <c r="M901" i="4"/>
  <c r="M902" i="4"/>
  <c r="M903" i="4"/>
  <c r="M904" i="4"/>
  <c r="M905" i="4"/>
  <c r="M906" i="4"/>
  <c r="M907" i="4"/>
  <c r="M908" i="4"/>
  <c r="M909" i="4"/>
  <c r="M910" i="4"/>
  <c r="M911" i="4"/>
  <c r="M912" i="4"/>
  <c r="M913" i="4"/>
  <c r="M914" i="4"/>
  <c r="M915" i="4"/>
  <c r="M916" i="4"/>
  <c r="M917" i="4"/>
  <c r="M918" i="4"/>
  <c r="M919" i="4"/>
  <c r="M920" i="4"/>
  <c r="M921" i="4"/>
  <c r="M922" i="4"/>
  <c r="M923" i="4"/>
  <c r="M924" i="4"/>
  <c r="M925" i="4"/>
  <c r="M926" i="4"/>
  <c r="M927" i="4"/>
  <c r="M928" i="4"/>
  <c r="M929" i="4"/>
  <c r="M930" i="4"/>
  <c r="M931" i="4"/>
  <c r="M932" i="4"/>
  <c r="M933" i="4"/>
  <c r="M934" i="4"/>
  <c r="M935" i="4"/>
  <c r="M936" i="4"/>
  <c r="M937" i="4"/>
  <c r="M938" i="4"/>
  <c r="M939" i="4"/>
  <c r="M940" i="4"/>
  <c r="M941" i="4"/>
  <c r="M942" i="4"/>
  <c r="M943" i="4"/>
  <c r="M944" i="4"/>
  <c r="M945" i="4"/>
  <c r="M946" i="4"/>
  <c r="M947" i="4"/>
  <c r="M948" i="4"/>
  <c r="M949" i="4"/>
  <c r="M950" i="4"/>
  <c r="M951" i="4"/>
  <c r="M952" i="4"/>
  <c r="M953" i="4"/>
  <c r="M954" i="4"/>
  <c r="M955" i="4"/>
  <c r="M956" i="4"/>
  <c r="M957" i="4"/>
  <c r="M958" i="4"/>
  <c r="M959" i="4"/>
  <c r="M960" i="4"/>
  <c r="M961" i="4"/>
  <c r="M962" i="4"/>
  <c r="M963" i="4"/>
  <c r="M964" i="4"/>
  <c r="M965" i="4"/>
  <c r="M966" i="4"/>
  <c r="M967" i="4"/>
  <c r="M968" i="4"/>
  <c r="M969" i="4"/>
  <c r="M970" i="4"/>
  <c r="M971" i="4"/>
  <c r="M972" i="4"/>
  <c r="M973" i="4"/>
  <c r="M974" i="4"/>
  <c r="M975" i="4"/>
  <c r="M976" i="4"/>
  <c r="M977" i="4"/>
  <c r="M978" i="4"/>
  <c r="M979" i="4"/>
  <c r="M980" i="4"/>
  <c r="M981" i="4"/>
  <c r="M982" i="4"/>
  <c r="M983" i="4"/>
  <c r="M984" i="4"/>
  <c r="M985" i="4"/>
  <c r="M986" i="4"/>
  <c r="M987" i="4"/>
  <c r="M988" i="4"/>
  <c r="M989" i="4"/>
  <c r="M990" i="4"/>
  <c r="M991" i="4"/>
  <c r="M992" i="4"/>
  <c r="M993" i="4"/>
  <c r="M994" i="4"/>
  <c r="M995" i="4"/>
  <c r="M996" i="4"/>
  <c r="M997" i="4"/>
  <c r="M998" i="4"/>
  <c r="M999" i="4"/>
  <c r="M1000" i="4"/>
  <c r="M1001" i="4"/>
  <c r="M1002" i="4"/>
  <c r="M1003" i="4"/>
  <c r="M1004" i="4"/>
  <c r="M1005" i="4"/>
  <c r="M1006" i="4"/>
  <c r="M1007" i="4"/>
  <c r="M1008" i="4"/>
  <c r="M1009" i="4"/>
  <c r="M1010" i="4"/>
  <c r="M1011" i="4"/>
  <c r="M1012" i="4"/>
  <c r="M1013" i="4"/>
  <c r="M1014" i="4"/>
  <c r="M1015" i="4"/>
  <c r="M1016" i="4"/>
  <c r="M1017" i="4"/>
  <c r="M1018" i="4"/>
  <c r="M1019" i="4"/>
  <c r="M1020" i="4"/>
  <c r="M1021" i="4"/>
  <c r="M1022" i="4"/>
  <c r="M1023" i="4"/>
  <c r="M1024" i="4"/>
  <c r="M1025" i="4"/>
  <c r="M1026" i="4"/>
  <c r="M1027" i="4"/>
  <c r="M1028" i="4"/>
  <c r="M1029" i="4"/>
  <c r="M1030" i="4"/>
  <c r="M1031" i="4"/>
  <c r="M1032" i="4"/>
  <c r="M1033" i="4"/>
  <c r="M1034" i="4"/>
  <c r="M1035" i="4"/>
  <c r="M1036" i="4"/>
  <c r="M1037" i="4"/>
  <c r="M1038" i="4"/>
  <c r="M1039" i="4"/>
  <c r="M1040" i="4"/>
  <c r="M1041" i="4"/>
  <c r="M1042" i="4"/>
  <c r="M1043" i="4"/>
  <c r="M1044" i="4"/>
  <c r="M1045" i="4"/>
  <c r="M1046" i="4"/>
  <c r="M1047" i="4"/>
  <c r="M1048" i="4"/>
  <c r="M1049" i="4"/>
  <c r="M1050" i="4"/>
  <c r="M1051" i="4"/>
  <c r="M1052" i="4"/>
  <c r="M1053" i="4"/>
  <c r="M1054" i="4"/>
  <c r="M1055" i="4"/>
  <c r="M1056" i="4"/>
  <c r="M1057" i="4"/>
  <c r="M1058" i="4"/>
  <c r="M1059" i="4"/>
  <c r="M1060" i="4"/>
  <c r="M1061" i="4"/>
  <c r="M1062" i="4"/>
  <c r="M1063" i="4"/>
  <c r="M1064" i="4"/>
  <c r="M1065" i="4"/>
  <c r="M1066" i="4"/>
  <c r="M1067" i="4"/>
  <c r="M1068" i="4"/>
  <c r="M1069" i="4"/>
  <c r="M1070" i="4"/>
  <c r="M1071" i="4"/>
  <c r="M1072" i="4"/>
  <c r="M1073" i="4"/>
  <c r="M1074" i="4"/>
  <c r="M1075" i="4"/>
  <c r="M1076" i="4"/>
  <c r="M1077" i="4"/>
  <c r="M1078" i="4"/>
  <c r="M1079" i="4"/>
  <c r="M1080" i="4"/>
  <c r="M1081" i="4"/>
  <c r="M1082" i="4"/>
  <c r="M1083" i="4"/>
  <c r="M1084" i="4"/>
  <c r="M1085" i="4"/>
  <c r="M1086" i="4"/>
  <c r="M1087" i="4"/>
  <c r="M1088" i="4"/>
  <c r="M1089" i="4"/>
  <c r="M1090" i="4"/>
  <c r="M1091" i="4"/>
  <c r="M1092" i="4"/>
  <c r="M1093" i="4"/>
  <c r="M1094" i="4"/>
  <c r="M1095" i="4"/>
  <c r="M1096" i="4"/>
  <c r="M1097" i="4"/>
  <c r="M1098" i="4"/>
  <c r="M1099" i="4"/>
  <c r="M1100" i="4"/>
  <c r="M1101" i="4"/>
  <c r="M1102" i="4"/>
  <c r="M1103" i="4"/>
  <c r="M1104" i="4"/>
  <c r="M1105" i="4"/>
  <c r="M1106" i="4"/>
  <c r="M1107" i="4"/>
  <c r="M1108" i="4"/>
  <c r="M1109" i="4"/>
  <c r="M1110" i="4"/>
  <c r="M1111" i="4"/>
  <c r="M1112" i="4"/>
  <c r="M1113" i="4"/>
  <c r="M1114" i="4"/>
  <c r="M1115" i="4"/>
  <c r="M1116" i="4"/>
  <c r="M1117" i="4"/>
  <c r="M1118" i="4"/>
  <c r="M1119" i="4"/>
  <c r="M1120" i="4"/>
  <c r="M1121" i="4"/>
  <c r="M1122" i="4"/>
  <c r="M1123" i="4"/>
  <c r="M1124" i="4"/>
  <c r="M1125" i="4"/>
  <c r="M1126" i="4"/>
  <c r="M1127" i="4"/>
  <c r="M1128" i="4"/>
  <c r="M1129" i="4"/>
  <c r="M1130" i="4"/>
  <c r="M1131" i="4"/>
  <c r="M1132" i="4"/>
  <c r="M1133" i="4"/>
  <c r="M1134" i="4"/>
  <c r="M1135" i="4"/>
  <c r="M1136" i="4"/>
  <c r="M1137" i="4"/>
  <c r="M1138" i="4"/>
  <c r="M1139" i="4"/>
  <c r="M1140" i="4"/>
  <c r="M1141" i="4"/>
  <c r="M1142" i="4"/>
  <c r="M1143" i="4"/>
  <c r="M1144" i="4"/>
  <c r="M1145" i="4"/>
  <c r="M1146" i="4"/>
  <c r="M1147" i="4"/>
  <c r="M1148" i="4"/>
  <c r="M1149" i="4"/>
  <c r="M1150" i="4"/>
  <c r="M1151" i="4"/>
  <c r="M1152" i="4"/>
  <c r="M1153" i="4"/>
  <c r="M1154" i="4"/>
  <c r="M1155" i="4"/>
  <c r="M1156" i="4"/>
  <c r="M1157" i="4"/>
  <c r="M1158" i="4"/>
  <c r="M1159" i="4"/>
  <c r="M1160" i="4"/>
  <c r="M1161" i="4"/>
  <c r="M1162" i="4"/>
  <c r="M1163" i="4"/>
  <c r="M1164" i="4"/>
  <c r="M1165" i="4"/>
  <c r="M1166" i="4"/>
  <c r="M1167" i="4"/>
  <c r="M1168" i="4"/>
  <c r="M1169" i="4"/>
  <c r="M1170" i="4"/>
  <c r="M1171" i="4"/>
  <c r="M1172" i="4"/>
  <c r="M1173" i="4"/>
  <c r="M1174" i="4"/>
  <c r="M1175" i="4"/>
  <c r="M1176" i="4"/>
  <c r="M1177" i="4"/>
  <c r="M1178" i="4"/>
  <c r="M1179" i="4"/>
  <c r="M1180" i="4"/>
  <c r="M1181" i="4"/>
  <c r="M1182" i="4"/>
  <c r="M1183" i="4"/>
  <c r="M1184" i="4"/>
  <c r="M1185" i="4"/>
  <c r="M1186" i="4"/>
  <c r="M1187" i="4"/>
  <c r="M1188" i="4"/>
  <c r="M1189" i="4"/>
  <c r="M1190" i="4"/>
  <c r="M1191" i="4"/>
  <c r="M1192" i="4"/>
  <c r="M1193" i="4"/>
  <c r="M1194" i="4"/>
  <c r="M1195" i="4"/>
  <c r="M1196" i="4"/>
  <c r="M1197" i="4"/>
  <c r="M1198" i="4"/>
  <c r="M1199" i="4"/>
  <c r="M1200" i="4"/>
  <c r="M1201" i="4"/>
  <c r="M1202" i="4"/>
  <c r="M1203" i="4"/>
  <c r="M1204" i="4"/>
  <c r="M1205" i="4"/>
  <c r="M1206" i="4"/>
  <c r="M1207" i="4"/>
  <c r="M1208" i="4"/>
  <c r="M1209" i="4"/>
  <c r="M1210" i="4"/>
  <c r="M1211" i="4"/>
  <c r="M1212" i="4"/>
  <c r="M1213" i="4"/>
  <c r="M1214" i="4"/>
  <c r="M1215" i="4"/>
  <c r="M1216" i="4"/>
  <c r="M1217" i="4"/>
  <c r="M1218" i="4"/>
  <c r="M1219" i="4"/>
  <c r="M1220" i="4"/>
  <c r="M1221" i="4"/>
  <c r="M1222" i="4"/>
  <c r="M1223" i="4"/>
  <c r="M1224" i="4"/>
  <c r="M1225" i="4"/>
  <c r="M1226" i="4"/>
  <c r="M1227" i="4"/>
  <c r="M1228" i="4"/>
  <c r="M1229" i="4"/>
  <c r="M1230" i="4"/>
  <c r="M1231" i="4"/>
  <c r="M1232" i="4"/>
  <c r="M1233" i="4"/>
  <c r="M1234" i="4"/>
  <c r="M1235" i="4"/>
  <c r="M1236" i="4"/>
  <c r="M1237" i="4"/>
  <c r="M1238" i="4"/>
  <c r="M1239" i="4"/>
  <c r="M1240" i="4"/>
  <c r="M1241" i="4"/>
  <c r="M1242" i="4"/>
  <c r="M1243" i="4"/>
  <c r="M1244" i="4"/>
  <c r="M1245" i="4"/>
  <c r="M1246" i="4"/>
  <c r="M1247" i="4"/>
  <c r="M1248" i="4"/>
  <c r="M1249" i="4"/>
  <c r="M1250" i="4"/>
  <c r="M1251" i="4"/>
  <c r="M1252" i="4"/>
  <c r="M1253" i="4"/>
  <c r="M1254" i="4"/>
  <c r="M1255" i="4"/>
  <c r="M1256" i="4"/>
  <c r="M1257" i="4"/>
  <c r="M1258" i="4"/>
  <c r="M1259" i="4"/>
  <c r="M1260" i="4"/>
  <c r="M1261" i="4"/>
  <c r="M1262" i="4"/>
  <c r="M1263" i="4"/>
  <c r="M1264" i="4"/>
  <c r="M1265" i="4"/>
  <c r="M1266" i="4"/>
  <c r="M1267" i="4"/>
  <c r="M1268" i="4"/>
  <c r="M1269" i="4"/>
  <c r="M1270" i="4"/>
  <c r="M1271" i="4"/>
  <c r="M1272" i="4"/>
  <c r="M1273" i="4"/>
  <c r="M1274" i="4"/>
  <c r="M1275" i="4"/>
  <c r="M1276" i="4"/>
  <c r="M1277" i="4"/>
  <c r="M1278" i="4"/>
  <c r="M1279" i="4"/>
  <c r="M1280" i="4"/>
  <c r="M1281" i="4"/>
  <c r="M1282" i="4"/>
  <c r="M1283" i="4"/>
  <c r="M1284" i="4"/>
  <c r="M1285" i="4"/>
  <c r="M1286" i="4"/>
  <c r="M1287" i="4"/>
  <c r="M1288" i="4"/>
  <c r="M1289" i="4"/>
  <c r="M1290" i="4"/>
  <c r="M1291" i="4"/>
  <c r="M1292" i="4"/>
  <c r="M1293" i="4"/>
  <c r="M1294" i="4"/>
  <c r="M1295" i="4"/>
  <c r="M1296" i="4"/>
  <c r="M1297" i="4"/>
  <c r="M1298" i="4"/>
  <c r="M1299" i="4"/>
  <c r="M1300" i="4"/>
  <c r="M1301" i="4"/>
  <c r="M1302" i="4"/>
  <c r="M1303" i="4"/>
  <c r="M1304" i="4"/>
  <c r="M1305" i="4"/>
  <c r="M1306" i="4"/>
  <c r="M1307" i="4"/>
  <c r="M1308" i="4"/>
  <c r="M1309" i="4"/>
  <c r="M1310" i="4"/>
  <c r="M1311" i="4"/>
  <c r="M1312" i="4"/>
  <c r="M1313" i="4"/>
  <c r="M1314" i="4"/>
  <c r="M1315" i="4"/>
  <c r="M1316" i="4"/>
  <c r="M1317" i="4"/>
  <c r="M1318" i="4"/>
  <c r="M1319" i="4"/>
  <c r="M1320" i="4"/>
  <c r="M1321" i="4"/>
  <c r="M1322" i="4"/>
  <c r="M1323" i="4"/>
  <c r="M1324" i="4"/>
  <c r="M1325" i="4"/>
  <c r="M1326" i="4"/>
  <c r="M1327" i="4"/>
  <c r="M1328" i="4"/>
  <c r="M1329" i="4"/>
  <c r="M1330" i="4"/>
  <c r="M1331" i="4"/>
  <c r="M1332" i="4"/>
  <c r="M1333" i="4"/>
  <c r="M1334" i="4"/>
  <c r="M1335" i="4"/>
  <c r="M1336" i="4"/>
  <c r="M1337" i="4"/>
  <c r="M1338" i="4"/>
  <c r="M1339" i="4"/>
  <c r="M1340" i="4"/>
  <c r="M1341" i="4"/>
  <c r="M1342" i="4"/>
  <c r="M1343" i="4"/>
  <c r="M1344" i="4"/>
  <c r="M1345" i="4"/>
  <c r="M1346" i="4"/>
  <c r="M1347" i="4"/>
  <c r="M1348" i="4"/>
  <c r="M1349" i="4"/>
  <c r="M1350" i="4"/>
  <c r="M1351" i="4"/>
  <c r="M1352" i="4"/>
  <c r="M1353" i="4"/>
  <c r="M1354" i="4"/>
  <c r="M1355" i="4"/>
  <c r="M1356" i="4"/>
  <c r="M1357" i="4"/>
  <c r="M1358" i="4"/>
  <c r="M1359" i="4"/>
  <c r="M1360" i="4"/>
  <c r="M1361" i="4"/>
  <c r="M1362" i="4"/>
  <c r="M1363" i="4"/>
  <c r="M1364" i="4"/>
  <c r="M1365" i="4"/>
  <c r="M1366" i="4"/>
  <c r="M1367" i="4"/>
  <c r="M1368" i="4"/>
  <c r="M1369" i="4"/>
  <c r="M1370" i="4"/>
  <c r="M1371" i="4"/>
  <c r="M1372" i="4"/>
  <c r="M1373" i="4"/>
  <c r="M1374" i="4"/>
  <c r="M1375" i="4"/>
  <c r="M1376" i="4"/>
  <c r="M1377" i="4"/>
  <c r="M1378" i="4"/>
  <c r="M1379" i="4"/>
  <c r="M1380" i="4"/>
  <c r="M1381" i="4"/>
  <c r="M1382" i="4"/>
  <c r="M1383" i="4"/>
  <c r="M1384" i="4"/>
  <c r="M1385" i="4"/>
  <c r="M1386" i="4"/>
  <c r="M1387" i="4"/>
  <c r="M1388" i="4"/>
  <c r="M1389" i="4"/>
  <c r="M1390" i="4"/>
  <c r="M1391" i="4"/>
  <c r="M1392" i="4"/>
  <c r="M1393" i="4"/>
  <c r="M1394" i="4"/>
  <c r="M1395" i="4"/>
  <c r="M1396" i="4"/>
  <c r="M1397" i="4"/>
  <c r="M1398" i="4"/>
  <c r="M1399" i="4"/>
  <c r="M1400" i="4"/>
  <c r="M1401" i="4"/>
  <c r="M1402" i="4"/>
  <c r="M1403" i="4"/>
  <c r="M1404" i="4"/>
  <c r="M1405" i="4"/>
  <c r="M1406" i="4"/>
  <c r="M1407" i="4"/>
  <c r="M1408" i="4"/>
  <c r="M1409" i="4"/>
  <c r="M1410" i="4"/>
  <c r="M1411" i="4"/>
  <c r="M1412" i="4"/>
  <c r="M1413" i="4"/>
  <c r="M1414" i="4"/>
  <c r="N1414" i="4" s="1"/>
  <c r="M1415" i="4"/>
  <c r="M1416" i="4"/>
  <c r="M1417" i="4"/>
  <c r="M1418" i="4"/>
  <c r="M1419" i="4"/>
  <c r="M1420" i="4"/>
  <c r="M1421" i="4"/>
  <c r="M1422" i="4"/>
  <c r="N1422" i="4" s="1"/>
  <c r="M1423" i="4"/>
  <c r="M1424" i="4"/>
  <c r="M1425" i="4"/>
  <c r="M1426" i="4"/>
  <c r="M1427" i="4"/>
  <c r="M1428" i="4"/>
  <c r="M1429" i="4"/>
  <c r="M1430" i="4"/>
  <c r="N1430" i="4" s="1"/>
  <c r="M1431" i="4"/>
  <c r="M1432" i="4"/>
  <c r="M1433" i="4"/>
  <c r="M1434" i="4"/>
  <c r="M1435" i="4"/>
  <c r="M1436" i="4"/>
  <c r="M1437" i="4"/>
  <c r="M1438" i="4"/>
  <c r="N1438" i="4" s="1"/>
  <c r="M1439" i="4"/>
  <c r="M1440" i="4"/>
  <c r="M1441" i="4"/>
  <c r="M1442" i="4"/>
  <c r="M1443" i="4"/>
  <c r="M1444" i="4"/>
  <c r="M1445" i="4"/>
  <c r="M1446" i="4"/>
  <c r="N1446" i="4" s="1"/>
  <c r="M1447" i="4"/>
  <c r="M1448" i="4"/>
  <c r="M1449" i="4"/>
  <c r="M1450" i="4"/>
  <c r="M1451" i="4"/>
  <c r="M1452" i="4"/>
  <c r="M1453" i="4"/>
  <c r="M1454" i="4"/>
  <c r="N1454" i="4" s="1"/>
  <c r="M1455" i="4"/>
  <c r="M1456" i="4"/>
  <c r="M1457" i="4"/>
  <c r="M1458" i="4"/>
  <c r="M1459" i="4"/>
  <c r="M1460" i="4"/>
  <c r="M1461" i="4"/>
  <c r="M1462" i="4"/>
  <c r="N1462" i="4" s="1"/>
  <c r="M1463" i="4"/>
  <c r="M1464" i="4"/>
  <c r="M1465" i="4"/>
  <c r="M1466" i="4"/>
  <c r="M1467" i="4"/>
  <c r="M1468" i="4"/>
  <c r="M1469" i="4"/>
  <c r="M1470" i="4"/>
  <c r="N1470" i="4" s="1"/>
  <c r="M1471" i="4"/>
  <c r="M1472" i="4"/>
  <c r="M1473" i="4"/>
  <c r="M1474" i="4"/>
  <c r="N1474" i="4" s="1"/>
  <c r="M1475" i="4"/>
  <c r="M1476" i="4"/>
  <c r="M1477" i="4"/>
  <c r="M1478" i="4"/>
  <c r="N1478" i="4" s="1"/>
  <c r="M1479" i="4"/>
  <c r="M1480" i="4"/>
  <c r="M1481" i="4"/>
  <c r="M1482" i="4"/>
  <c r="N1482" i="4" s="1"/>
  <c r="M1483" i="4"/>
  <c r="M1484" i="4"/>
  <c r="M1485" i="4"/>
  <c r="M1486" i="4"/>
  <c r="N1486" i="4" s="1"/>
  <c r="M1487" i="4"/>
  <c r="M1488" i="4"/>
  <c r="M1489" i="4"/>
  <c r="M1490" i="4"/>
  <c r="N1490" i="4" s="1"/>
  <c r="M1491" i="4"/>
  <c r="M1492" i="4"/>
  <c r="M1493" i="4"/>
  <c r="M1494" i="4"/>
  <c r="N1494" i="4" s="1"/>
  <c r="M1495" i="4"/>
  <c r="M1496" i="4"/>
  <c r="M1497" i="4"/>
  <c r="M1498" i="4"/>
  <c r="N1498" i="4" s="1"/>
  <c r="M1499" i="4"/>
  <c r="M1500" i="4"/>
  <c r="M1501" i="4"/>
  <c r="M1502" i="4"/>
  <c r="N1502" i="4" s="1"/>
  <c r="M1503" i="4"/>
  <c r="M1504" i="4"/>
  <c r="M1505" i="4"/>
  <c r="M1506" i="4"/>
  <c r="N1506" i="4" s="1"/>
  <c r="M1507" i="4"/>
  <c r="M1508" i="4"/>
  <c r="M1509" i="4"/>
  <c r="M1510" i="4"/>
  <c r="N1510" i="4" s="1"/>
  <c r="M1511" i="4"/>
  <c r="M1512" i="4"/>
  <c r="M1513" i="4"/>
  <c r="M1514" i="4"/>
  <c r="N1514" i="4" s="1"/>
  <c r="M1515" i="4"/>
  <c r="M1516" i="4"/>
  <c r="M1517" i="4"/>
  <c r="M1518" i="4"/>
  <c r="N1518" i="4" s="1"/>
  <c r="M1519" i="4"/>
  <c r="M1520" i="4"/>
  <c r="M1521" i="4"/>
  <c r="M1522" i="4"/>
  <c r="N1522" i="4" s="1"/>
  <c r="M1523" i="4"/>
  <c r="M1524" i="4"/>
  <c r="Q1524" i="4" s="1"/>
  <c r="R1524" i="4" s="1"/>
  <c r="M1525" i="4"/>
  <c r="M1526" i="4"/>
  <c r="M1527" i="4"/>
  <c r="M1528" i="4"/>
  <c r="Q1528" i="4" s="1"/>
  <c r="R1528" i="4" s="1"/>
  <c r="M1529" i="4"/>
  <c r="M1530" i="4"/>
  <c r="N1530" i="4" s="1"/>
  <c r="M1531" i="4"/>
  <c r="M1532" i="4"/>
  <c r="M1533" i="4"/>
  <c r="M1534" i="4"/>
  <c r="M1535" i="4"/>
  <c r="M1536" i="4"/>
  <c r="Q1536" i="4" s="1"/>
  <c r="R1536" i="4" s="1"/>
  <c r="M1537" i="4"/>
  <c r="M1538" i="4"/>
  <c r="N1538" i="4" s="1"/>
  <c r="M1539" i="4"/>
  <c r="M1540" i="4"/>
  <c r="Q1540" i="4" s="1"/>
  <c r="R1540" i="4" s="1"/>
  <c r="M1541" i="4"/>
  <c r="M1542" i="4"/>
  <c r="M1543" i="4"/>
  <c r="M1544" i="4"/>
  <c r="Q1544" i="4" s="1"/>
  <c r="R1544" i="4" s="1"/>
  <c r="M1545" i="4"/>
  <c r="M1546" i="4"/>
  <c r="N1546" i="4" s="1"/>
  <c r="M1547" i="4"/>
  <c r="M1548" i="4"/>
  <c r="M1549" i="4"/>
  <c r="M1550" i="4"/>
  <c r="M1551" i="4"/>
  <c r="M1552" i="4"/>
  <c r="Q1552" i="4" s="1"/>
  <c r="R1552" i="4" s="1"/>
  <c r="M1553" i="4"/>
  <c r="M1554" i="4"/>
  <c r="N1554" i="4" s="1"/>
  <c r="M1555" i="4"/>
  <c r="M1556" i="4"/>
  <c r="Q1556" i="4" s="1"/>
  <c r="R1556" i="4" s="1"/>
  <c r="M1557" i="4"/>
  <c r="M1558" i="4"/>
  <c r="Q1558" i="4" s="1"/>
  <c r="R1558" i="4" s="1"/>
  <c r="M1559" i="4"/>
  <c r="M1560" i="4"/>
  <c r="Q1560" i="4" s="1"/>
  <c r="R1560" i="4" s="1"/>
  <c r="M1561" i="4"/>
  <c r="M1562" i="4"/>
  <c r="Q1562" i="4" s="1"/>
  <c r="R1562" i="4" s="1"/>
  <c r="M1563" i="4"/>
  <c r="M1564" i="4"/>
  <c r="Q1564" i="4" s="1"/>
  <c r="R1564" i="4" s="1"/>
  <c r="M1565" i="4"/>
  <c r="M1566" i="4"/>
  <c r="Q1566" i="4" s="1"/>
  <c r="R1566" i="4" s="1"/>
  <c r="M1567" i="4"/>
  <c r="M1568" i="4"/>
  <c r="Q1568" i="4" s="1"/>
  <c r="R1568" i="4" s="1"/>
  <c r="M1569" i="4"/>
  <c r="M1570" i="4"/>
  <c r="Q1570" i="4" s="1"/>
  <c r="R1570" i="4" s="1"/>
  <c r="M1571" i="4"/>
  <c r="M1572" i="4"/>
  <c r="Q1572" i="4" s="1"/>
  <c r="R1572" i="4" s="1"/>
  <c r="M1573" i="4"/>
  <c r="M1574" i="4"/>
  <c r="Q1574" i="4" s="1"/>
  <c r="R1574" i="4" s="1"/>
  <c r="M1575" i="4"/>
  <c r="M1576" i="4"/>
  <c r="Q1576" i="4" s="1"/>
  <c r="R1576" i="4" s="1"/>
  <c r="M1577" i="4"/>
  <c r="M1578" i="4"/>
  <c r="Q1578" i="4" s="1"/>
  <c r="R1578" i="4" s="1"/>
  <c r="M1579" i="4"/>
  <c r="M1580" i="4"/>
  <c r="Q1580" i="4" s="1"/>
  <c r="R1580" i="4" s="1"/>
  <c r="M1581" i="4"/>
  <c r="M1582" i="4"/>
  <c r="Q1582" i="4" s="1"/>
  <c r="R1582" i="4" s="1"/>
  <c r="M1583" i="4"/>
  <c r="M1584" i="4"/>
  <c r="Q1584" i="4" s="1"/>
  <c r="R1584" i="4" s="1"/>
  <c r="M1585" i="4"/>
  <c r="M1586" i="4"/>
  <c r="Q1586" i="4" s="1"/>
  <c r="R1586" i="4" s="1"/>
  <c r="M1587" i="4"/>
  <c r="M1588" i="4"/>
  <c r="Q1588" i="4" s="1"/>
  <c r="R1588" i="4" s="1"/>
  <c r="M1589" i="4"/>
  <c r="M1590" i="4"/>
  <c r="Q1590" i="4" s="1"/>
  <c r="R1590" i="4" s="1"/>
  <c r="M1591" i="4"/>
  <c r="M1592" i="4"/>
  <c r="Q1592" i="4" s="1"/>
  <c r="R1592" i="4" s="1"/>
  <c r="M1593" i="4"/>
  <c r="M1594" i="4"/>
  <c r="Q1594" i="4" s="1"/>
  <c r="R1594" i="4" s="1"/>
  <c r="M1595" i="4"/>
  <c r="M1596" i="4"/>
  <c r="Q1596" i="4" s="1"/>
  <c r="R1596" i="4" s="1"/>
  <c r="M1597" i="4"/>
  <c r="M1598" i="4"/>
  <c r="Q1598" i="4" s="1"/>
  <c r="R1598" i="4" s="1"/>
  <c r="M1599" i="4"/>
  <c r="M1600" i="4"/>
  <c r="Q1600" i="4" s="1"/>
  <c r="R1600" i="4" s="1"/>
  <c r="M1601" i="4"/>
  <c r="M1602" i="4"/>
  <c r="Q1602" i="4" s="1"/>
  <c r="R1602" i="4" s="1"/>
  <c r="M1603" i="4"/>
  <c r="M1604" i="4"/>
  <c r="Q1604" i="4" s="1"/>
  <c r="R1604" i="4" s="1"/>
  <c r="M1605" i="4"/>
  <c r="M1606" i="4"/>
  <c r="Q1606" i="4" s="1"/>
  <c r="R1606" i="4" s="1"/>
  <c r="M1607" i="4"/>
  <c r="M1608" i="4"/>
  <c r="Q1608" i="4" s="1"/>
  <c r="R1608" i="4" s="1"/>
  <c r="M1609" i="4"/>
  <c r="M1610" i="4"/>
  <c r="Q1610" i="4" s="1"/>
  <c r="R1610" i="4" s="1"/>
  <c r="M1611" i="4"/>
  <c r="M1612" i="4"/>
  <c r="Q1612" i="4" s="1"/>
  <c r="R1612" i="4" s="1"/>
  <c r="M1613" i="4"/>
  <c r="Q1614" i="4"/>
  <c r="R1614" i="4" s="1"/>
  <c r="M2" i="4"/>
  <c r="N2" i="4" s="1"/>
  <c r="L3" i="4"/>
  <c r="L4" i="4"/>
  <c r="L5" i="4"/>
  <c r="L6" i="4"/>
  <c r="L7" i="4"/>
  <c r="L8" i="4"/>
  <c r="L9" i="4"/>
  <c r="L10" i="4"/>
  <c r="L11" i="4"/>
  <c r="L12" i="4"/>
  <c r="L13" i="4"/>
  <c r="L14" i="4"/>
  <c r="L15" i="4"/>
  <c r="L16" i="4"/>
  <c r="L17" i="4"/>
  <c r="L18" i="4"/>
  <c r="L19" i="4"/>
  <c r="L20" i="4"/>
  <c r="L21" i="4"/>
  <c r="L22" i="4"/>
  <c r="L23" i="4"/>
  <c r="L24" i="4"/>
  <c r="L25" i="4"/>
  <c r="L26" i="4"/>
  <c r="L27" i="4"/>
  <c r="L28" i="4"/>
  <c r="L29" i="4"/>
  <c r="L30" i="4"/>
  <c r="L31" i="4"/>
  <c r="L32" i="4"/>
  <c r="L33" i="4"/>
  <c r="L34" i="4"/>
  <c r="L35" i="4"/>
  <c r="L36" i="4"/>
  <c r="L37" i="4"/>
  <c r="L38" i="4"/>
  <c r="L39" i="4"/>
  <c r="L40" i="4"/>
  <c r="L41" i="4"/>
  <c r="L42" i="4"/>
  <c r="L43" i="4"/>
  <c r="L44" i="4"/>
  <c r="L45" i="4"/>
  <c r="L46" i="4"/>
  <c r="L47" i="4"/>
  <c r="L48" i="4"/>
  <c r="L49" i="4"/>
  <c r="L50" i="4"/>
  <c r="L51" i="4"/>
  <c r="L52" i="4"/>
  <c r="L53" i="4"/>
  <c r="L54" i="4"/>
  <c r="L55" i="4"/>
  <c r="L56" i="4"/>
  <c r="L57" i="4"/>
  <c r="L58" i="4"/>
  <c r="L59" i="4"/>
  <c r="L60" i="4"/>
  <c r="L61" i="4"/>
  <c r="L62" i="4"/>
  <c r="L63" i="4"/>
  <c r="L64" i="4"/>
  <c r="L65" i="4"/>
  <c r="L66" i="4"/>
  <c r="L67" i="4"/>
  <c r="L68" i="4"/>
  <c r="L69" i="4"/>
  <c r="L70" i="4"/>
  <c r="L71" i="4"/>
  <c r="L72" i="4"/>
  <c r="L73" i="4"/>
  <c r="L74" i="4"/>
  <c r="L75" i="4"/>
  <c r="L76" i="4"/>
  <c r="L77" i="4"/>
  <c r="L78" i="4"/>
  <c r="L79" i="4"/>
  <c r="L80" i="4"/>
  <c r="L81" i="4"/>
  <c r="L82" i="4"/>
  <c r="L83" i="4"/>
  <c r="L84" i="4"/>
  <c r="L85" i="4"/>
  <c r="L86" i="4"/>
  <c r="L87" i="4"/>
  <c r="L88" i="4"/>
  <c r="L89" i="4"/>
  <c r="L90" i="4"/>
  <c r="L91" i="4"/>
  <c r="L92" i="4"/>
  <c r="L93" i="4"/>
  <c r="L94" i="4"/>
  <c r="L95" i="4"/>
  <c r="L96" i="4"/>
  <c r="L97" i="4"/>
  <c r="L98" i="4"/>
  <c r="L99" i="4"/>
  <c r="L100" i="4"/>
  <c r="L101" i="4"/>
  <c r="L102" i="4"/>
  <c r="L103" i="4"/>
  <c r="L104" i="4"/>
  <c r="L105" i="4"/>
  <c r="L106" i="4"/>
  <c r="L107" i="4"/>
  <c r="L108" i="4"/>
  <c r="L109" i="4"/>
  <c r="L110" i="4"/>
  <c r="L111" i="4"/>
  <c r="L112" i="4"/>
  <c r="L113" i="4"/>
  <c r="L114" i="4"/>
  <c r="L115" i="4"/>
  <c r="L116" i="4"/>
  <c r="L117" i="4"/>
  <c r="L118" i="4"/>
  <c r="L119" i="4"/>
  <c r="L120" i="4"/>
  <c r="L121" i="4"/>
  <c r="L122" i="4"/>
  <c r="L123" i="4"/>
  <c r="L124" i="4"/>
  <c r="L125" i="4"/>
  <c r="L126" i="4"/>
  <c r="L127" i="4"/>
  <c r="L128" i="4"/>
  <c r="L129" i="4"/>
  <c r="L130" i="4"/>
  <c r="L131" i="4"/>
  <c r="L132" i="4"/>
  <c r="L133" i="4"/>
  <c r="L134" i="4"/>
  <c r="L135" i="4"/>
  <c r="L136" i="4"/>
  <c r="L137" i="4"/>
  <c r="L138" i="4"/>
  <c r="L139" i="4"/>
  <c r="L140" i="4"/>
  <c r="L141" i="4"/>
  <c r="L142" i="4"/>
  <c r="L143" i="4"/>
  <c r="L144" i="4"/>
  <c r="L145" i="4"/>
  <c r="L146" i="4"/>
  <c r="L147" i="4"/>
  <c r="L148" i="4"/>
  <c r="L149" i="4"/>
  <c r="L150" i="4"/>
  <c r="L151" i="4"/>
  <c r="L152" i="4"/>
  <c r="L153" i="4"/>
  <c r="L154" i="4"/>
  <c r="L155" i="4"/>
  <c r="L156" i="4"/>
  <c r="L157" i="4"/>
  <c r="L158" i="4"/>
  <c r="L159" i="4"/>
  <c r="L160" i="4"/>
  <c r="L161" i="4"/>
  <c r="L162" i="4"/>
  <c r="L163" i="4"/>
  <c r="L164" i="4"/>
  <c r="L165" i="4"/>
  <c r="L166" i="4"/>
  <c r="L167" i="4"/>
  <c r="L168" i="4"/>
  <c r="L169" i="4"/>
  <c r="L170" i="4"/>
  <c r="L171" i="4"/>
  <c r="L172" i="4"/>
  <c r="L173" i="4"/>
  <c r="L174" i="4"/>
  <c r="L175" i="4"/>
  <c r="L176" i="4"/>
  <c r="L177" i="4"/>
  <c r="L178" i="4"/>
  <c r="L179" i="4"/>
  <c r="L180" i="4"/>
  <c r="L181" i="4"/>
  <c r="L182" i="4"/>
  <c r="L183" i="4"/>
  <c r="L184" i="4"/>
  <c r="L185" i="4"/>
  <c r="L186" i="4"/>
  <c r="L187" i="4"/>
  <c r="L188" i="4"/>
  <c r="L189" i="4"/>
  <c r="L190" i="4"/>
  <c r="L191" i="4"/>
  <c r="L192" i="4"/>
  <c r="L193" i="4"/>
  <c r="L194" i="4"/>
  <c r="L195" i="4"/>
  <c r="L196" i="4"/>
  <c r="L197" i="4"/>
  <c r="L198" i="4"/>
  <c r="L199" i="4"/>
  <c r="L200" i="4"/>
  <c r="L201" i="4"/>
  <c r="L202" i="4"/>
  <c r="L203" i="4"/>
  <c r="L204" i="4"/>
  <c r="L205" i="4"/>
  <c r="L206" i="4"/>
  <c r="L207" i="4"/>
  <c r="L208" i="4"/>
  <c r="L209" i="4"/>
  <c r="L210" i="4"/>
  <c r="L211" i="4"/>
  <c r="L212" i="4"/>
  <c r="L213" i="4"/>
  <c r="L214" i="4"/>
  <c r="L215" i="4"/>
  <c r="L216" i="4"/>
  <c r="L217" i="4"/>
  <c r="L218" i="4"/>
  <c r="L219" i="4"/>
  <c r="L220" i="4"/>
  <c r="L221" i="4"/>
  <c r="L222" i="4"/>
  <c r="L223" i="4"/>
  <c r="L224" i="4"/>
  <c r="L225" i="4"/>
  <c r="L226" i="4"/>
  <c r="L227" i="4"/>
  <c r="L228" i="4"/>
  <c r="L229" i="4"/>
  <c r="L230" i="4"/>
  <c r="L231" i="4"/>
  <c r="L232" i="4"/>
  <c r="L233" i="4"/>
  <c r="L234" i="4"/>
  <c r="L235" i="4"/>
  <c r="L236" i="4"/>
  <c r="L237" i="4"/>
  <c r="L238" i="4"/>
  <c r="L239" i="4"/>
  <c r="L240" i="4"/>
  <c r="L241" i="4"/>
  <c r="L242" i="4"/>
  <c r="L243" i="4"/>
  <c r="L244" i="4"/>
  <c r="L245" i="4"/>
  <c r="L246" i="4"/>
  <c r="L247" i="4"/>
  <c r="L248" i="4"/>
  <c r="L249" i="4"/>
  <c r="L250" i="4"/>
  <c r="L251" i="4"/>
  <c r="L252" i="4"/>
  <c r="L253" i="4"/>
  <c r="L254" i="4"/>
  <c r="L255" i="4"/>
  <c r="L256" i="4"/>
  <c r="L257" i="4"/>
  <c r="L258" i="4"/>
  <c r="L259" i="4"/>
  <c r="L260" i="4"/>
  <c r="L261" i="4"/>
  <c r="L262" i="4"/>
  <c r="L263" i="4"/>
  <c r="L264" i="4"/>
  <c r="L265" i="4"/>
  <c r="L266" i="4"/>
  <c r="L267" i="4"/>
  <c r="L268" i="4"/>
  <c r="L269" i="4"/>
  <c r="L270" i="4"/>
  <c r="L271" i="4"/>
  <c r="L272" i="4"/>
  <c r="L273" i="4"/>
  <c r="L274" i="4"/>
  <c r="L275" i="4"/>
  <c r="L276" i="4"/>
  <c r="L277" i="4"/>
  <c r="L278" i="4"/>
  <c r="L279" i="4"/>
  <c r="L280" i="4"/>
  <c r="L281" i="4"/>
  <c r="L282" i="4"/>
  <c r="L283" i="4"/>
  <c r="L284" i="4"/>
  <c r="L285" i="4"/>
  <c r="L286" i="4"/>
  <c r="L287" i="4"/>
  <c r="L288" i="4"/>
  <c r="L289" i="4"/>
  <c r="L290" i="4"/>
  <c r="L291" i="4"/>
  <c r="L292" i="4"/>
  <c r="L293" i="4"/>
  <c r="L294" i="4"/>
  <c r="L295" i="4"/>
  <c r="L296" i="4"/>
  <c r="L297" i="4"/>
  <c r="L298" i="4"/>
  <c r="L299" i="4"/>
  <c r="L300" i="4"/>
  <c r="L301" i="4"/>
  <c r="L302" i="4"/>
  <c r="L303" i="4"/>
  <c r="L304" i="4"/>
  <c r="L305" i="4"/>
  <c r="L306" i="4"/>
  <c r="L307" i="4"/>
  <c r="L308" i="4"/>
  <c r="L309" i="4"/>
  <c r="L310" i="4"/>
  <c r="L311" i="4"/>
  <c r="L312" i="4"/>
  <c r="L313" i="4"/>
  <c r="L314" i="4"/>
  <c r="L315" i="4"/>
  <c r="L316" i="4"/>
  <c r="L317" i="4"/>
  <c r="L318" i="4"/>
  <c r="L319" i="4"/>
  <c r="L320" i="4"/>
  <c r="L321" i="4"/>
  <c r="L322" i="4"/>
  <c r="L323" i="4"/>
  <c r="L324" i="4"/>
  <c r="L325" i="4"/>
  <c r="L326" i="4"/>
  <c r="L327" i="4"/>
  <c r="L328" i="4"/>
  <c r="L329" i="4"/>
  <c r="L330" i="4"/>
  <c r="L331" i="4"/>
  <c r="L332" i="4"/>
  <c r="L333" i="4"/>
  <c r="L334" i="4"/>
  <c r="L335" i="4"/>
  <c r="L336" i="4"/>
  <c r="L337" i="4"/>
  <c r="L338" i="4"/>
  <c r="L339" i="4"/>
  <c r="L340" i="4"/>
  <c r="L341" i="4"/>
  <c r="L342" i="4"/>
  <c r="L343" i="4"/>
  <c r="L344" i="4"/>
  <c r="L345" i="4"/>
  <c r="L346" i="4"/>
  <c r="L347" i="4"/>
  <c r="L348" i="4"/>
  <c r="L349" i="4"/>
  <c r="L350" i="4"/>
  <c r="L351" i="4"/>
  <c r="L352" i="4"/>
  <c r="L353" i="4"/>
  <c r="L354" i="4"/>
  <c r="L355" i="4"/>
  <c r="L356" i="4"/>
  <c r="L357" i="4"/>
  <c r="L358" i="4"/>
  <c r="L359" i="4"/>
  <c r="L360" i="4"/>
  <c r="L361" i="4"/>
  <c r="L362" i="4"/>
  <c r="L363" i="4"/>
  <c r="L364" i="4"/>
  <c r="L365" i="4"/>
  <c r="L366" i="4"/>
  <c r="L367" i="4"/>
  <c r="L368" i="4"/>
  <c r="L369" i="4"/>
  <c r="L370" i="4"/>
  <c r="L371" i="4"/>
  <c r="L372" i="4"/>
  <c r="L373" i="4"/>
  <c r="L374" i="4"/>
  <c r="L375" i="4"/>
  <c r="L376" i="4"/>
  <c r="L377" i="4"/>
  <c r="L378" i="4"/>
  <c r="L379" i="4"/>
  <c r="L380" i="4"/>
  <c r="L381" i="4"/>
  <c r="L382" i="4"/>
  <c r="L383" i="4"/>
  <c r="L384" i="4"/>
  <c r="L385" i="4"/>
  <c r="L386" i="4"/>
  <c r="L387" i="4"/>
  <c r="L388" i="4"/>
  <c r="L389" i="4"/>
  <c r="L390" i="4"/>
  <c r="L391" i="4"/>
  <c r="L392" i="4"/>
  <c r="L393" i="4"/>
  <c r="L394" i="4"/>
  <c r="L395" i="4"/>
  <c r="L396" i="4"/>
  <c r="L397" i="4"/>
  <c r="L398" i="4"/>
  <c r="L399" i="4"/>
  <c r="L400" i="4"/>
  <c r="L401" i="4"/>
  <c r="L402" i="4"/>
  <c r="L403" i="4"/>
  <c r="L404" i="4"/>
  <c r="L405" i="4"/>
  <c r="L406" i="4"/>
  <c r="L407" i="4"/>
  <c r="L408" i="4"/>
  <c r="L409" i="4"/>
  <c r="L410" i="4"/>
  <c r="L411" i="4"/>
  <c r="L412" i="4"/>
  <c r="L413" i="4"/>
  <c r="L414" i="4"/>
  <c r="L415" i="4"/>
  <c r="L416" i="4"/>
  <c r="L417" i="4"/>
  <c r="L418" i="4"/>
  <c r="L419" i="4"/>
  <c r="L420" i="4"/>
  <c r="L421" i="4"/>
  <c r="L422" i="4"/>
  <c r="L423" i="4"/>
  <c r="L424" i="4"/>
  <c r="L425" i="4"/>
  <c r="L426" i="4"/>
  <c r="L427" i="4"/>
  <c r="L428" i="4"/>
  <c r="L429" i="4"/>
  <c r="L430" i="4"/>
  <c r="L431" i="4"/>
  <c r="L432" i="4"/>
  <c r="L433" i="4"/>
  <c r="L434" i="4"/>
  <c r="L435" i="4"/>
  <c r="L436" i="4"/>
  <c r="L437" i="4"/>
  <c r="L438" i="4"/>
  <c r="L439" i="4"/>
  <c r="L440" i="4"/>
  <c r="L441" i="4"/>
  <c r="L442" i="4"/>
  <c r="L443" i="4"/>
  <c r="L444" i="4"/>
  <c r="L445" i="4"/>
  <c r="L446" i="4"/>
  <c r="L447" i="4"/>
  <c r="L448" i="4"/>
  <c r="L449" i="4"/>
  <c r="L450" i="4"/>
  <c r="L451" i="4"/>
  <c r="L452" i="4"/>
  <c r="L453" i="4"/>
  <c r="L454" i="4"/>
  <c r="L455" i="4"/>
  <c r="L456" i="4"/>
  <c r="L457" i="4"/>
  <c r="L458" i="4"/>
  <c r="L459" i="4"/>
  <c r="L460" i="4"/>
  <c r="L461" i="4"/>
  <c r="L462" i="4"/>
  <c r="L463" i="4"/>
  <c r="L464" i="4"/>
  <c r="L465" i="4"/>
  <c r="L466" i="4"/>
  <c r="L467" i="4"/>
  <c r="L468" i="4"/>
  <c r="L469" i="4"/>
  <c r="L470" i="4"/>
  <c r="L471" i="4"/>
  <c r="L472" i="4"/>
  <c r="L473" i="4"/>
  <c r="L474" i="4"/>
  <c r="L475" i="4"/>
  <c r="L476" i="4"/>
  <c r="L477" i="4"/>
  <c r="L478" i="4"/>
  <c r="L479" i="4"/>
  <c r="L480" i="4"/>
  <c r="L481" i="4"/>
  <c r="L482" i="4"/>
  <c r="L483" i="4"/>
  <c r="L484" i="4"/>
  <c r="L485" i="4"/>
  <c r="L486" i="4"/>
  <c r="L487" i="4"/>
  <c r="L488" i="4"/>
  <c r="L489" i="4"/>
  <c r="L490" i="4"/>
  <c r="L491" i="4"/>
  <c r="L492" i="4"/>
  <c r="L493" i="4"/>
  <c r="L494" i="4"/>
  <c r="L495" i="4"/>
  <c r="L496" i="4"/>
  <c r="L497" i="4"/>
  <c r="L498" i="4"/>
  <c r="L499" i="4"/>
  <c r="L500" i="4"/>
  <c r="L501" i="4"/>
  <c r="L502" i="4"/>
  <c r="L503" i="4"/>
  <c r="L504" i="4"/>
  <c r="L505" i="4"/>
  <c r="L506" i="4"/>
  <c r="L507" i="4"/>
  <c r="L508" i="4"/>
  <c r="L509" i="4"/>
  <c r="L510" i="4"/>
  <c r="L511" i="4"/>
  <c r="L512" i="4"/>
  <c r="L513" i="4"/>
  <c r="L514" i="4"/>
  <c r="L515" i="4"/>
  <c r="L516" i="4"/>
  <c r="L517" i="4"/>
  <c r="L518" i="4"/>
  <c r="L519" i="4"/>
  <c r="L520" i="4"/>
  <c r="L521" i="4"/>
  <c r="L522" i="4"/>
  <c r="L523" i="4"/>
  <c r="L524" i="4"/>
  <c r="L525" i="4"/>
  <c r="L526" i="4"/>
  <c r="L527" i="4"/>
  <c r="L528" i="4"/>
  <c r="L529" i="4"/>
  <c r="L530" i="4"/>
  <c r="L531" i="4"/>
  <c r="L532" i="4"/>
  <c r="L533" i="4"/>
  <c r="L534" i="4"/>
  <c r="L535" i="4"/>
  <c r="L536" i="4"/>
  <c r="L537" i="4"/>
  <c r="L538" i="4"/>
  <c r="L539" i="4"/>
  <c r="L540" i="4"/>
  <c r="L541" i="4"/>
  <c r="L542" i="4"/>
  <c r="L543" i="4"/>
  <c r="L544" i="4"/>
  <c r="L545" i="4"/>
  <c r="L546" i="4"/>
  <c r="L547" i="4"/>
  <c r="L548" i="4"/>
  <c r="L549" i="4"/>
  <c r="L550" i="4"/>
  <c r="L551" i="4"/>
  <c r="L552" i="4"/>
  <c r="L553" i="4"/>
  <c r="L554" i="4"/>
  <c r="L555" i="4"/>
  <c r="L556" i="4"/>
  <c r="L557" i="4"/>
  <c r="L558" i="4"/>
  <c r="L559" i="4"/>
  <c r="L560" i="4"/>
  <c r="L561" i="4"/>
  <c r="L562" i="4"/>
  <c r="L563" i="4"/>
  <c r="L564" i="4"/>
  <c r="L565" i="4"/>
  <c r="L566" i="4"/>
  <c r="L567" i="4"/>
  <c r="L568" i="4"/>
  <c r="L569" i="4"/>
  <c r="L570" i="4"/>
  <c r="L571" i="4"/>
  <c r="L572" i="4"/>
  <c r="L573" i="4"/>
  <c r="L574" i="4"/>
  <c r="L575" i="4"/>
  <c r="L576" i="4"/>
  <c r="L577" i="4"/>
  <c r="L578" i="4"/>
  <c r="L579" i="4"/>
  <c r="L580" i="4"/>
  <c r="L581" i="4"/>
  <c r="L582" i="4"/>
  <c r="L583" i="4"/>
  <c r="L584" i="4"/>
  <c r="L585" i="4"/>
  <c r="L586" i="4"/>
  <c r="L587" i="4"/>
  <c r="L588" i="4"/>
  <c r="L589" i="4"/>
  <c r="L590" i="4"/>
  <c r="L591" i="4"/>
  <c r="L592" i="4"/>
  <c r="L593" i="4"/>
  <c r="L594" i="4"/>
  <c r="L595" i="4"/>
  <c r="L596" i="4"/>
  <c r="L597" i="4"/>
  <c r="L598" i="4"/>
  <c r="L599" i="4"/>
  <c r="L600" i="4"/>
  <c r="L601" i="4"/>
  <c r="L602" i="4"/>
  <c r="L603" i="4"/>
  <c r="L604" i="4"/>
  <c r="L605" i="4"/>
  <c r="L606" i="4"/>
  <c r="L607" i="4"/>
  <c r="L608" i="4"/>
  <c r="L609" i="4"/>
  <c r="L610" i="4"/>
  <c r="L611" i="4"/>
  <c r="L612" i="4"/>
  <c r="L613" i="4"/>
  <c r="L614" i="4"/>
  <c r="L615" i="4"/>
  <c r="L616" i="4"/>
  <c r="L617" i="4"/>
  <c r="L618" i="4"/>
  <c r="L619" i="4"/>
  <c r="L620" i="4"/>
  <c r="L621" i="4"/>
  <c r="L622" i="4"/>
  <c r="L623" i="4"/>
  <c r="L624" i="4"/>
  <c r="L625" i="4"/>
  <c r="L626" i="4"/>
  <c r="L627" i="4"/>
  <c r="L628" i="4"/>
  <c r="L629" i="4"/>
  <c r="L630" i="4"/>
  <c r="L631" i="4"/>
  <c r="L632" i="4"/>
  <c r="L633" i="4"/>
  <c r="L634" i="4"/>
  <c r="L635" i="4"/>
  <c r="L636" i="4"/>
  <c r="L637" i="4"/>
  <c r="L638" i="4"/>
  <c r="L639" i="4"/>
  <c r="L640" i="4"/>
  <c r="L641" i="4"/>
  <c r="L642" i="4"/>
  <c r="L643" i="4"/>
  <c r="L644" i="4"/>
  <c r="L645" i="4"/>
  <c r="L646" i="4"/>
  <c r="L647" i="4"/>
  <c r="L648" i="4"/>
  <c r="L649" i="4"/>
  <c r="L650" i="4"/>
  <c r="L651" i="4"/>
  <c r="L652" i="4"/>
  <c r="L653" i="4"/>
  <c r="L654" i="4"/>
  <c r="L655" i="4"/>
  <c r="L656" i="4"/>
  <c r="L657" i="4"/>
  <c r="L658" i="4"/>
  <c r="L659" i="4"/>
  <c r="L660" i="4"/>
  <c r="L661" i="4"/>
  <c r="L662" i="4"/>
  <c r="L663" i="4"/>
  <c r="L664" i="4"/>
  <c r="L665" i="4"/>
  <c r="L666" i="4"/>
  <c r="L667" i="4"/>
  <c r="L668" i="4"/>
  <c r="L669" i="4"/>
  <c r="L670" i="4"/>
  <c r="L671" i="4"/>
  <c r="L672" i="4"/>
  <c r="L673" i="4"/>
  <c r="L674" i="4"/>
  <c r="L675" i="4"/>
  <c r="L676" i="4"/>
  <c r="L677" i="4"/>
  <c r="L678" i="4"/>
  <c r="L679" i="4"/>
  <c r="L680" i="4"/>
  <c r="L681" i="4"/>
  <c r="L682" i="4"/>
  <c r="L683" i="4"/>
  <c r="L684" i="4"/>
  <c r="L685" i="4"/>
  <c r="L686" i="4"/>
  <c r="L687" i="4"/>
  <c r="L688" i="4"/>
  <c r="L689" i="4"/>
  <c r="L690" i="4"/>
  <c r="L691" i="4"/>
  <c r="L692" i="4"/>
  <c r="L693" i="4"/>
  <c r="L694" i="4"/>
  <c r="L695" i="4"/>
  <c r="L696" i="4"/>
  <c r="L697" i="4"/>
  <c r="L698" i="4"/>
  <c r="L699" i="4"/>
  <c r="L700" i="4"/>
  <c r="L701" i="4"/>
  <c r="L702" i="4"/>
  <c r="L703" i="4"/>
  <c r="L704" i="4"/>
  <c r="L705" i="4"/>
  <c r="L706" i="4"/>
  <c r="L707" i="4"/>
  <c r="L708" i="4"/>
  <c r="L709" i="4"/>
  <c r="L710" i="4"/>
  <c r="L711" i="4"/>
  <c r="L712" i="4"/>
  <c r="L713" i="4"/>
  <c r="L714" i="4"/>
  <c r="L715" i="4"/>
  <c r="L716" i="4"/>
  <c r="L717" i="4"/>
  <c r="L718" i="4"/>
  <c r="L719" i="4"/>
  <c r="L720" i="4"/>
  <c r="L721" i="4"/>
  <c r="L722" i="4"/>
  <c r="L723" i="4"/>
  <c r="L724" i="4"/>
  <c r="L725" i="4"/>
  <c r="L726" i="4"/>
  <c r="L727" i="4"/>
  <c r="L728" i="4"/>
  <c r="L729" i="4"/>
  <c r="L730" i="4"/>
  <c r="L731" i="4"/>
  <c r="L732" i="4"/>
  <c r="L733" i="4"/>
  <c r="L734" i="4"/>
  <c r="L735" i="4"/>
  <c r="L736" i="4"/>
  <c r="L737" i="4"/>
  <c r="L738" i="4"/>
  <c r="L739" i="4"/>
  <c r="L740" i="4"/>
  <c r="L741" i="4"/>
  <c r="L742" i="4"/>
  <c r="L743" i="4"/>
  <c r="L744" i="4"/>
  <c r="L745" i="4"/>
  <c r="L746" i="4"/>
  <c r="L747" i="4"/>
  <c r="L748" i="4"/>
  <c r="L749" i="4"/>
  <c r="L750" i="4"/>
  <c r="L751" i="4"/>
  <c r="L752" i="4"/>
  <c r="L753" i="4"/>
  <c r="L754" i="4"/>
  <c r="L755" i="4"/>
  <c r="L756" i="4"/>
  <c r="L757" i="4"/>
  <c r="L758" i="4"/>
  <c r="L759" i="4"/>
  <c r="L760" i="4"/>
  <c r="L761" i="4"/>
  <c r="L762" i="4"/>
  <c r="L763" i="4"/>
  <c r="L764" i="4"/>
  <c r="L765" i="4"/>
  <c r="L766" i="4"/>
  <c r="L767" i="4"/>
  <c r="L768" i="4"/>
  <c r="L769" i="4"/>
  <c r="L770" i="4"/>
  <c r="L771" i="4"/>
  <c r="L772" i="4"/>
  <c r="L773" i="4"/>
  <c r="L774" i="4"/>
  <c r="L775" i="4"/>
  <c r="L776" i="4"/>
  <c r="L777" i="4"/>
  <c r="L778" i="4"/>
  <c r="L779" i="4"/>
  <c r="L780" i="4"/>
  <c r="L781" i="4"/>
  <c r="L782" i="4"/>
  <c r="L783" i="4"/>
  <c r="L784" i="4"/>
  <c r="L785" i="4"/>
  <c r="L786" i="4"/>
  <c r="L787" i="4"/>
  <c r="L788" i="4"/>
  <c r="L789" i="4"/>
  <c r="L790" i="4"/>
  <c r="L791" i="4"/>
  <c r="L792" i="4"/>
  <c r="L793" i="4"/>
  <c r="L794" i="4"/>
  <c r="L795" i="4"/>
  <c r="L796" i="4"/>
  <c r="L797" i="4"/>
  <c r="L798" i="4"/>
  <c r="L799" i="4"/>
  <c r="L800" i="4"/>
  <c r="L801" i="4"/>
  <c r="L802" i="4"/>
  <c r="L803" i="4"/>
  <c r="L804" i="4"/>
  <c r="L805" i="4"/>
  <c r="L806" i="4"/>
  <c r="L807" i="4"/>
  <c r="L808" i="4"/>
  <c r="L809" i="4"/>
  <c r="L810" i="4"/>
  <c r="L811" i="4"/>
  <c r="L812" i="4"/>
  <c r="L813" i="4"/>
  <c r="L814" i="4"/>
  <c r="L815" i="4"/>
  <c r="L816" i="4"/>
  <c r="L817" i="4"/>
  <c r="L818" i="4"/>
  <c r="L819" i="4"/>
  <c r="L820" i="4"/>
  <c r="L821" i="4"/>
  <c r="L822" i="4"/>
  <c r="L823" i="4"/>
  <c r="L824" i="4"/>
  <c r="L825" i="4"/>
  <c r="L826" i="4"/>
  <c r="L827" i="4"/>
  <c r="L828" i="4"/>
  <c r="L829" i="4"/>
  <c r="L830" i="4"/>
  <c r="L831" i="4"/>
  <c r="L832" i="4"/>
  <c r="L833" i="4"/>
  <c r="L834" i="4"/>
  <c r="L835" i="4"/>
  <c r="L836" i="4"/>
  <c r="L837" i="4"/>
  <c r="L838" i="4"/>
  <c r="L839" i="4"/>
  <c r="L840" i="4"/>
  <c r="L841" i="4"/>
  <c r="L842" i="4"/>
  <c r="L843" i="4"/>
  <c r="L844" i="4"/>
  <c r="L845" i="4"/>
  <c r="L846" i="4"/>
  <c r="L847" i="4"/>
  <c r="L848" i="4"/>
  <c r="L849" i="4"/>
  <c r="L850" i="4"/>
  <c r="L851" i="4"/>
  <c r="L852" i="4"/>
  <c r="L853" i="4"/>
  <c r="L854" i="4"/>
  <c r="L855" i="4"/>
  <c r="L856" i="4"/>
  <c r="L857" i="4"/>
  <c r="L858" i="4"/>
  <c r="L859" i="4"/>
  <c r="L860" i="4"/>
  <c r="L861" i="4"/>
  <c r="L862" i="4"/>
  <c r="L863" i="4"/>
  <c r="L864" i="4"/>
  <c r="L865" i="4"/>
  <c r="L866" i="4"/>
  <c r="L867" i="4"/>
  <c r="L868" i="4"/>
  <c r="L869" i="4"/>
  <c r="L870" i="4"/>
  <c r="L871" i="4"/>
  <c r="L872" i="4"/>
  <c r="L873" i="4"/>
  <c r="L874" i="4"/>
  <c r="L875" i="4"/>
  <c r="L876" i="4"/>
  <c r="L877" i="4"/>
  <c r="L878" i="4"/>
  <c r="L879" i="4"/>
  <c r="L880" i="4"/>
  <c r="L881" i="4"/>
  <c r="L882" i="4"/>
  <c r="L883" i="4"/>
  <c r="L884" i="4"/>
  <c r="L885" i="4"/>
  <c r="L886" i="4"/>
  <c r="L887" i="4"/>
  <c r="L888" i="4"/>
  <c r="L889" i="4"/>
  <c r="L890" i="4"/>
  <c r="L891" i="4"/>
  <c r="L892" i="4"/>
  <c r="L893" i="4"/>
  <c r="L894" i="4"/>
  <c r="L895" i="4"/>
  <c r="L896" i="4"/>
  <c r="L897" i="4"/>
  <c r="L898" i="4"/>
  <c r="L899" i="4"/>
  <c r="L900" i="4"/>
  <c r="L901" i="4"/>
  <c r="L902" i="4"/>
  <c r="L903" i="4"/>
  <c r="L904" i="4"/>
  <c r="L905" i="4"/>
  <c r="L906" i="4"/>
  <c r="L907" i="4"/>
  <c r="L908" i="4"/>
  <c r="L909" i="4"/>
  <c r="L910" i="4"/>
  <c r="L911" i="4"/>
  <c r="L912" i="4"/>
  <c r="L913" i="4"/>
  <c r="L914" i="4"/>
  <c r="L915" i="4"/>
  <c r="L916" i="4"/>
  <c r="L917" i="4"/>
  <c r="L918" i="4"/>
  <c r="L919" i="4"/>
  <c r="L920" i="4"/>
  <c r="L921" i="4"/>
  <c r="L922" i="4"/>
  <c r="L923" i="4"/>
  <c r="L924" i="4"/>
  <c r="L925" i="4"/>
  <c r="L926" i="4"/>
  <c r="L927" i="4"/>
  <c r="L928" i="4"/>
  <c r="L929" i="4"/>
  <c r="L930" i="4"/>
  <c r="L931" i="4"/>
  <c r="L932" i="4"/>
  <c r="L933" i="4"/>
  <c r="L934" i="4"/>
  <c r="L935" i="4"/>
  <c r="L936" i="4"/>
  <c r="L937" i="4"/>
  <c r="L938" i="4"/>
  <c r="L939" i="4"/>
  <c r="L940" i="4"/>
  <c r="L941" i="4"/>
  <c r="L942" i="4"/>
  <c r="L943" i="4"/>
  <c r="L944" i="4"/>
  <c r="L945" i="4"/>
  <c r="L946" i="4"/>
  <c r="L947" i="4"/>
  <c r="L948" i="4"/>
  <c r="L949" i="4"/>
  <c r="L950" i="4"/>
  <c r="L951" i="4"/>
  <c r="L952" i="4"/>
  <c r="L953" i="4"/>
  <c r="L954" i="4"/>
  <c r="L955" i="4"/>
  <c r="L956" i="4"/>
  <c r="L957" i="4"/>
  <c r="L958" i="4"/>
  <c r="L959" i="4"/>
  <c r="L960" i="4"/>
  <c r="L961" i="4"/>
  <c r="L962" i="4"/>
  <c r="L963" i="4"/>
  <c r="L964" i="4"/>
  <c r="L965" i="4"/>
  <c r="L966" i="4"/>
  <c r="L967" i="4"/>
  <c r="L968" i="4"/>
  <c r="L969" i="4"/>
  <c r="L970" i="4"/>
  <c r="L971" i="4"/>
  <c r="L972" i="4"/>
  <c r="L973" i="4"/>
  <c r="L974" i="4"/>
  <c r="L975" i="4"/>
  <c r="L976" i="4"/>
  <c r="L977" i="4"/>
  <c r="L978" i="4"/>
  <c r="L979" i="4"/>
  <c r="L980" i="4"/>
  <c r="L981" i="4"/>
  <c r="L982" i="4"/>
  <c r="L983" i="4"/>
  <c r="L984" i="4"/>
  <c r="L985" i="4"/>
  <c r="L986" i="4"/>
  <c r="L987" i="4"/>
  <c r="L988" i="4"/>
  <c r="L989" i="4"/>
  <c r="L990" i="4"/>
  <c r="L991" i="4"/>
  <c r="L992" i="4"/>
  <c r="L993" i="4"/>
  <c r="L994" i="4"/>
  <c r="L995" i="4"/>
  <c r="L996" i="4"/>
  <c r="L997" i="4"/>
  <c r="L998" i="4"/>
  <c r="L999" i="4"/>
  <c r="L1000" i="4"/>
  <c r="L1001" i="4"/>
  <c r="L1002" i="4"/>
  <c r="L1003" i="4"/>
  <c r="L1004" i="4"/>
  <c r="L1005" i="4"/>
  <c r="L1006" i="4"/>
  <c r="L1007" i="4"/>
  <c r="L1008" i="4"/>
  <c r="L1009" i="4"/>
  <c r="L1010" i="4"/>
  <c r="L1011" i="4"/>
  <c r="L1012" i="4"/>
  <c r="L1013" i="4"/>
  <c r="L1014" i="4"/>
  <c r="L1015" i="4"/>
  <c r="L1016" i="4"/>
  <c r="L1017" i="4"/>
  <c r="L1018" i="4"/>
  <c r="L1019" i="4"/>
  <c r="L1020" i="4"/>
  <c r="L1021" i="4"/>
  <c r="L1022" i="4"/>
  <c r="L1023" i="4"/>
  <c r="L1024" i="4"/>
  <c r="L1025" i="4"/>
  <c r="L1026" i="4"/>
  <c r="L1027" i="4"/>
  <c r="L1028" i="4"/>
  <c r="L1029" i="4"/>
  <c r="L1030" i="4"/>
  <c r="L1031" i="4"/>
  <c r="L1032" i="4"/>
  <c r="L1033" i="4"/>
  <c r="L1034" i="4"/>
  <c r="L1035" i="4"/>
  <c r="L1036" i="4"/>
  <c r="L1037" i="4"/>
  <c r="L1038" i="4"/>
  <c r="L1039" i="4"/>
  <c r="L1040" i="4"/>
  <c r="L1041" i="4"/>
  <c r="L1042" i="4"/>
  <c r="L1043" i="4"/>
  <c r="L1044" i="4"/>
  <c r="L1045" i="4"/>
  <c r="L1046" i="4"/>
  <c r="L1047" i="4"/>
  <c r="L1048" i="4"/>
  <c r="L1049" i="4"/>
  <c r="L1050" i="4"/>
  <c r="L1051" i="4"/>
  <c r="L1052" i="4"/>
  <c r="L1053" i="4"/>
  <c r="L1054" i="4"/>
  <c r="L1055" i="4"/>
  <c r="L1056" i="4"/>
  <c r="L1057" i="4"/>
  <c r="L1058" i="4"/>
  <c r="L1059" i="4"/>
  <c r="L1060" i="4"/>
  <c r="L1061" i="4"/>
  <c r="L1062" i="4"/>
  <c r="L1063" i="4"/>
  <c r="L1064" i="4"/>
  <c r="L1065" i="4"/>
  <c r="L1066" i="4"/>
  <c r="L1067" i="4"/>
  <c r="L1068" i="4"/>
  <c r="L1069" i="4"/>
  <c r="L1070" i="4"/>
  <c r="L1071" i="4"/>
  <c r="L1072" i="4"/>
  <c r="L1073" i="4"/>
  <c r="L1074" i="4"/>
  <c r="L1075" i="4"/>
  <c r="L1076" i="4"/>
  <c r="L1077" i="4"/>
  <c r="L1078" i="4"/>
  <c r="L1079" i="4"/>
  <c r="L1080" i="4"/>
  <c r="L1081" i="4"/>
  <c r="L1082" i="4"/>
  <c r="L1083" i="4"/>
  <c r="L1084" i="4"/>
  <c r="L1085" i="4"/>
  <c r="L1086" i="4"/>
  <c r="L1087" i="4"/>
  <c r="L1088" i="4"/>
  <c r="L1089" i="4"/>
  <c r="L1090" i="4"/>
  <c r="L1091" i="4"/>
  <c r="L1092" i="4"/>
  <c r="L1093" i="4"/>
  <c r="L1094" i="4"/>
  <c r="L1095" i="4"/>
  <c r="L1096" i="4"/>
  <c r="L1097" i="4"/>
  <c r="L1098" i="4"/>
  <c r="L1099" i="4"/>
  <c r="L1100" i="4"/>
  <c r="L1101" i="4"/>
  <c r="L1102" i="4"/>
  <c r="L1103" i="4"/>
  <c r="L1104" i="4"/>
  <c r="L1105" i="4"/>
  <c r="L1106" i="4"/>
  <c r="L1107" i="4"/>
  <c r="L1108" i="4"/>
  <c r="L1109" i="4"/>
  <c r="L1110" i="4"/>
  <c r="L1111" i="4"/>
  <c r="L1112" i="4"/>
  <c r="L1113" i="4"/>
  <c r="L1114" i="4"/>
  <c r="L1115" i="4"/>
  <c r="L1116" i="4"/>
  <c r="L1117" i="4"/>
  <c r="L1118" i="4"/>
  <c r="L1119" i="4"/>
  <c r="L1120" i="4"/>
  <c r="L1121" i="4"/>
  <c r="L1122" i="4"/>
  <c r="L1123" i="4"/>
  <c r="L1124" i="4"/>
  <c r="L1125" i="4"/>
  <c r="L1126" i="4"/>
  <c r="L1127" i="4"/>
  <c r="L1128" i="4"/>
  <c r="L1129" i="4"/>
  <c r="L1130" i="4"/>
  <c r="L1131" i="4"/>
  <c r="L1132" i="4"/>
  <c r="L1133" i="4"/>
  <c r="L1134" i="4"/>
  <c r="L1135" i="4"/>
  <c r="L1136" i="4"/>
  <c r="L1137" i="4"/>
  <c r="L1138" i="4"/>
  <c r="L1139" i="4"/>
  <c r="L1140" i="4"/>
  <c r="L1141" i="4"/>
  <c r="L1142" i="4"/>
  <c r="L1143" i="4"/>
  <c r="L1144" i="4"/>
  <c r="L1145" i="4"/>
  <c r="L1146" i="4"/>
  <c r="L1147" i="4"/>
  <c r="L1148" i="4"/>
  <c r="L1149" i="4"/>
  <c r="L1150" i="4"/>
  <c r="L1151" i="4"/>
  <c r="L1152" i="4"/>
  <c r="L1153" i="4"/>
  <c r="L1154" i="4"/>
  <c r="L1155" i="4"/>
  <c r="L1156" i="4"/>
  <c r="L1157" i="4"/>
  <c r="L1158" i="4"/>
  <c r="L1159" i="4"/>
  <c r="L1160" i="4"/>
  <c r="L1161" i="4"/>
  <c r="L1162" i="4"/>
  <c r="L1163" i="4"/>
  <c r="L1164" i="4"/>
  <c r="L1165" i="4"/>
  <c r="L1166" i="4"/>
  <c r="L1167" i="4"/>
  <c r="L1168" i="4"/>
  <c r="L1169" i="4"/>
  <c r="L1170" i="4"/>
  <c r="L1171" i="4"/>
  <c r="L1172" i="4"/>
  <c r="L1173" i="4"/>
  <c r="L1174" i="4"/>
  <c r="L1175" i="4"/>
  <c r="L1176" i="4"/>
  <c r="L1177" i="4"/>
  <c r="L1178" i="4"/>
  <c r="L1179" i="4"/>
  <c r="L1180" i="4"/>
  <c r="L1181" i="4"/>
  <c r="L1182" i="4"/>
  <c r="L1183" i="4"/>
  <c r="L1184" i="4"/>
  <c r="L1185" i="4"/>
  <c r="L1186" i="4"/>
  <c r="L1187" i="4"/>
  <c r="L1188" i="4"/>
  <c r="L1189" i="4"/>
  <c r="L1190" i="4"/>
  <c r="L1191" i="4"/>
  <c r="L1192" i="4"/>
  <c r="L1193" i="4"/>
  <c r="L1194" i="4"/>
  <c r="L1195" i="4"/>
  <c r="L1196" i="4"/>
  <c r="L1197" i="4"/>
  <c r="L1198" i="4"/>
  <c r="L1199" i="4"/>
  <c r="L1200" i="4"/>
  <c r="L1201" i="4"/>
  <c r="L1202" i="4"/>
  <c r="L1203" i="4"/>
  <c r="L1204" i="4"/>
  <c r="L1205" i="4"/>
  <c r="L1206" i="4"/>
  <c r="L1207" i="4"/>
  <c r="L1208" i="4"/>
  <c r="L1209" i="4"/>
  <c r="L1210" i="4"/>
  <c r="L1211" i="4"/>
  <c r="L1212" i="4"/>
  <c r="L1213" i="4"/>
  <c r="L1214" i="4"/>
  <c r="L1215" i="4"/>
  <c r="L1216" i="4"/>
  <c r="L1217" i="4"/>
  <c r="L1218" i="4"/>
  <c r="L1219" i="4"/>
  <c r="L1220" i="4"/>
  <c r="L1221" i="4"/>
  <c r="L1222" i="4"/>
  <c r="L1223" i="4"/>
  <c r="L1224" i="4"/>
  <c r="L1225" i="4"/>
  <c r="L1226" i="4"/>
  <c r="L1227" i="4"/>
  <c r="L1228" i="4"/>
  <c r="L1229" i="4"/>
  <c r="L1230" i="4"/>
  <c r="L1231" i="4"/>
  <c r="L1232" i="4"/>
  <c r="L1233" i="4"/>
  <c r="L1234" i="4"/>
  <c r="L1235" i="4"/>
  <c r="L1236" i="4"/>
  <c r="L1237" i="4"/>
  <c r="L1238" i="4"/>
  <c r="L1239" i="4"/>
  <c r="L1240" i="4"/>
  <c r="L1241" i="4"/>
  <c r="L1242" i="4"/>
  <c r="L1243" i="4"/>
  <c r="L1244" i="4"/>
  <c r="L1245" i="4"/>
  <c r="L1246" i="4"/>
  <c r="L1247" i="4"/>
  <c r="L1248" i="4"/>
  <c r="L1249" i="4"/>
  <c r="L1250" i="4"/>
  <c r="L1251" i="4"/>
  <c r="L1252" i="4"/>
  <c r="L1253" i="4"/>
  <c r="L1254" i="4"/>
  <c r="L1255" i="4"/>
  <c r="L1256" i="4"/>
  <c r="L1257" i="4"/>
  <c r="L1258" i="4"/>
  <c r="L1259" i="4"/>
  <c r="L1260" i="4"/>
  <c r="L1261" i="4"/>
  <c r="L1262" i="4"/>
  <c r="L1263" i="4"/>
  <c r="L1264" i="4"/>
  <c r="L1265" i="4"/>
  <c r="L1266" i="4"/>
  <c r="L1267" i="4"/>
  <c r="L1268" i="4"/>
  <c r="L1269" i="4"/>
  <c r="L1270" i="4"/>
  <c r="L1271" i="4"/>
  <c r="L1272" i="4"/>
  <c r="L1273" i="4"/>
  <c r="L1274" i="4"/>
  <c r="L1275" i="4"/>
  <c r="L1276" i="4"/>
  <c r="L1277" i="4"/>
  <c r="L1278" i="4"/>
  <c r="L1279" i="4"/>
  <c r="L1280" i="4"/>
  <c r="L1281" i="4"/>
  <c r="L1282" i="4"/>
  <c r="L1283" i="4"/>
  <c r="L1284" i="4"/>
  <c r="L1285" i="4"/>
  <c r="L1286" i="4"/>
  <c r="L1287" i="4"/>
  <c r="L1288" i="4"/>
  <c r="L1289" i="4"/>
  <c r="L1290" i="4"/>
  <c r="L1291" i="4"/>
  <c r="L1292" i="4"/>
  <c r="L1293" i="4"/>
  <c r="L1294" i="4"/>
  <c r="L1295" i="4"/>
  <c r="L1296" i="4"/>
  <c r="L1297" i="4"/>
  <c r="L1298" i="4"/>
  <c r="L1299" i="4"/>
  <c r="L1300" i="4"/>
  <c r="L1301" i="4"/>
  <c r="L1302" i="4"/>
  <c r="L1303" i="4"/>
  <c r="L1304" i="4"/>
  <c r="L1305" i="4"/>
  <c r="L1306" i="4"/>
  <c r="L1307" i="4"/>
  <c r="L1308" i="4"/>
  <c r="L1309" i="4"/>
  <c r="L1310" i="4"/>
  <c r="L1311" i="4"/>
  <c r="L1312" i="4"/>
  <c r="L1313" i="4"/>
  <c r="L1314" i="4"/>
  <c r="L1315" i="4"/>
  <c r="L1316" i="4"/>
  <c r="L1317" i="4"/>
  <c r="L1318" i="4"/>
  <c r="L1319" i="4"/>
  <c r="L1320" i="4"/>
  <c r="L1321" i="4"/>
  <c r="L1322" i="4"/>
  <c r="L1323" i="4"/>
  <c r="L1324" i="4"/>
  <c r="L1325" i="4"/>
  <c r="L1326" i="4"/>
  <c r="L1327" i="4"/>
  <c r="L1328" i="4"/>
  <c r="L1329" i="4"/>
  <c r="L1330" i="4"/>
  <c r="L1331" i="4"/>
  <c r="L1332" i="4"/>
  <c r="L1333" i="4"/>
  <c r="L1334" i="4"/>
  <c r="L1335" i="4"/>
  <c r="L1336" i="4"/>
  <c r="L1337" i="4"/>
  <c r="L1338" i="4"/>
  <c r="L1339" i="4"/>
  <c r="L1340" i="4"/>
  <c r="L1341" i="4"/>
  <c r="L1342" i="4"/>
  <c r="L1343" i="4"/>
  <c r="L1344" i="4"/>
  <c r="L1345" i="4"/>
  <c r="L1346" i="4"/>
  <c r="L1347" i="4"/>
  <c r="L1348" i="4"/>
  <c r="L1349" i="4"/>
  <c r="L1350" i="4"/>
  <c r="L1351" i="4"/>
  <c r="L1352" i="4"/>
  <c r="L1353" i="4"/>
  <c r="L1354" i="4"/>
  <c r="L1355" i="4"/>
  <c r="L1356" i="4"/>
  <c r="L1357" i="4"/>
  <c r="L1358" i="4"/>
  <c r="L1359" i="4"/>
  <c r="L1360" i="4"/>
  <c r="L1361" i="4"/>
  <c r="L1362" i="4"/>
  <c r="L1363" i="4"/>
  <c r="L1364" i="4"/>
  <c r="L1365" i="4"/>
  <c r="L1366" i="4"/>
  <c r="L1367" i="4"/>
  <c r="L1368" i="4"/>
  <c r="L1369" i="4"/>
  <c r="L1370" i="4"/>
  <c r="L1371" i="4"/>
  <c r="L1372" i="4"/>
  <c r="L1373" i="4"/>
  <c r="L1374" i="4"/>
  <c r="L1375" i="4"/>
  <c r="L1376" i="4"/>
  <c r="L1377" i="4"/>
  <c r="L1378" i="4"/>
  <c r="L1379" i="4"/>
  <c r="L1380" i="4"/>
  <c r="L1381" i="4"/>
  <c r="L1382" i="4"/>
  <c r="L1383" i="4"/>
  <c r="L1384" i="4"/>
  <c r="L1385" i="4"/>
  <c r="L1386" i="4"/>
  <c r="L1387" i="4"/>
  <c r="L1388" i="4"/>
  <c r="L1389" i="4"/>
  <c r="L1390" i="4"/>
  <c r="L1391" i="4"/>
  <c r="L1392" i="4"/>
  <c r="L1393" i="4"/>
  <c r="L1394" i="4"/>
  <c r="L1395" i="4"/>
  <c r="L1396" i="4"/>
  <c r="L1397" i="4"/>
  <c r="L1398" i="4"/>
  <c r="L1399" i="4"/>
  <c r="L1400" i="4"/>
  <c r="L1401" i="4"/>
  <c r="L1402" i="4"/>
  <c r="L1403" i="4"/>
  <c r="L1404" i="4"/>
  <c r="L1405" i="4"/>
  <c r="L1406" i="4"/>
  <c r="L1407" i="4"/>
  <c r="L1408" i="4"/>
  <c r="L1409" i="4"/>
  <c r="L1410" i="4"/>
  <c r="L1411" i="4"/>
  <c r="L1412" i="4"/>
  <c r="L1413" i="4"/>
  <c r="L1414" i="4"/>
  <c r="L1415" i="4"/>
  <c r="L1416" i="4"/>
  <c r="L1417" i="4"/>
  <c r="L1418" i="4"/>
  <c r="L1419" i="4"/>
  <c r="L1420" i="4"/>
  <c r="L1421" i="4"/>
  <c r="L1422" i="4"/>
  <c r="L1423" i="4"/>
  <c r="L1424" i="4"/>
  <c r="L1425" i="4"/>
  <c r="L1426" i="4"/>
  <c r="L1427" i="4"/>
  <c r="L1428" i="4"/>
  <c r="L1429" i="4"/>
  <c r="L1430" i="4"/>
  <c r="L1431" i="4"/>
  <c r="L1432" i="4"/>
  <c r="L1433" i="4"/>
  <c r="L1434" i="4"/>
  <c r="L1435" i="4"/>
  <c r="L1436" i="4"/>
  <c r="L1437" i="4"/>
  <c r="L1438" i="4"/>
  <c r="L1439" i="4"/>
  <c r="L1440" i="4"/>
  <c r="L1441" i="4"/>
  <c r="L1442" i="4"/>
  <c r="L1443" i="4"/>
  <c r="L1444" i="4"/>
  <c r="L1445" i="4"/>
  <c r="L1446" i="4"/>
  <c r="L1447" i="4"/>
  <c r="L1448" i="4"/>
  <c r="L1449" i="4"/>
  <c r="L1450" i="4"/>
  <c r="L1451" i="4"/>
  <c r="L1452" i="4"/>
  <c r="L1453" i="4"/>
  <c r="L1454" i="4"/>
  <c r="L1455" i="4"/>
  <c r="L1456" i="4"/>
  <c r="L1457" i="4"/>
  <c r="L1458" i="4"/>
  <c r="L1459" i="4"/>
  <c r="L1460" i="4"/>
  <c r="L1461" i="4"/>
  <c r="L1462" i="4"/>
  <c r="L1463" i="4"/>
  <c r="L1464" i="4"/>
  <c r="L1465" i="4"/>
  <c r="L1466" i="4"/>
  <c r="L1467" i="4"/>
  <c r="L1468" i="4"/>
  <c r="L1469" i="4"/>
  <c r="L1470" i="4"/>
  <c r="L1471" i="4"/>
  <c r="L1472" i="4"/>
  <c r="L1473" i="4"/>
  <c r="L1474" i="4"/>
  <c r="L1475" i="4"/>
  <c r="L1476" i="4"/>
  <c r="L1477" i="4"/>
  <c r="L1478" i="4"/>
  <c r="L1479" i="4"/>
  <c r="L1480" i="4"/>
  <c r="L1481" i="4"/>
  <c r="L1482" i="4"/>
  <c r="L1483" i="4"/>
  <c r="L1484" i="4"/>
  <c r="L1485" i="4"/>
  <c r="L1486" i="4"/>
  <c r="L1487" i="4"/>
  <c r="L1488" i="4"/>
  <c r="L1489" i="4"/>
  <c r="L1490" i="4"/>
  <c r="L1491" i="4"/>
  <c r="L1492" i="4"/>
  <c r="L1493" i="4"/>
  <c r="L1494" i="4"/>
  <c r="L1495" i="4"/>
  <c r="L1496" i="4"/>
  <c r="L1497" i="4"/>
  <c r="L1498" i="4"/>
  <c r="L1499" i="4"/>
  <c r="L1500" i="4"/>
  <c r="L1501" i="4"/>
  <c r="L1502" i="4"/>
  <c r="L1503" i="4"/>
  <c r="L1504" i="4"/>
  <c r="L1505" i="4"/>
  <c r="L1506" i="4"/>
  <c r="L1507" i="4"/>
  <c r="L1508" i="4"/>
  <c r="L1509" i="4"/>
  <c r="L1510" i="4"/>
  <c r="L1511" i="4"/>
  <c r="L1512" i="4"/>
  <c r="L1513" i="4"/>
  <c r="L1514" i="4"/>
  <c r="L1515" i="4"/>
  <c r="L1516" i="4"/>
  <c r="L1517" i="4"/>
  <c r="L1518" i="4"/>
  <c r="L1519" i="4"/>
  <c r="L1520" i="4"/>
  <c r="L1521" i="4"/>
  <c r="L1522" i="4"/>
  <c r="L1523" i="4"/>
  <c r="L1524" i="4"/>
  <c r="L1525" i="4"/>
  <c r="L1526" i="4"/>
  <c r="L1527" i="4"/>
  <c r="L1528" i="4"/>
  <c r="L1529" i="4"/>
  <c r="L1530" i="4"/>
  <c r="L1531" i="4"/>
  <c r="L1532" i="4"/>
  <c r="L1533" i="4"/>
  <c r="L1534" i="4"/>
  <c r="L1535" i="4"/>
  <c r="L1536" i="4"/>
  <c r="L1537" i="4"/>
  <c r="L1538" i="4"/>
  <c r="L1539" i="4"/>
  <c r="L1540" i="4"/>
  <c r="L1541" i="4"/>
  <c r="L1542" i="4"/>
  <c r="L1543" i="4"/>
  <c r="L1544" i="4"/>
  <c r="L1545" i="4"/>
  <c r="L1546" i="4"/>
  <c r="L1547" i="4"/>
  <c r="L1548" i="4"/>
  <c r="L1549" i="4"/>
  <c r="L1550" i="4"/>
  <c r="L1551" i="4"/>
  <c r="L1552" i="4"/>
  <c r="L1553" i="4"/>
  <c r="L1554" i="4"/>
  <c r="L1555" i="4"/>
  <c r="L1556" i="4"/>
  <c r="L1557" i="4"/>
  <c r="L1558" i="4"/>
  <c r="L1559" i="4"/>
  <c r="L1560" i="4"/>
  <c r="L1561" i="4"/>
  <c r="L1562" i="4"/>
  <c r="L1563" i="4"/>
  <c r="L1564" i="4"/>
  <c r="L1565" i="4"/>
  <c r="L1566" i="4"/>
  <c r="L1567" i="4"/>
  <c r="L1568" i="4"/>
  <c r="L1569" i="4"/>
  <c r="L1570" i="4"/>
  <c r="L1571" i="4"/>
  <c r="L1572" i="4"/>
  <c r="L1573" i="4"/>
  <c r="L1574" i="4"/>
  <c r="L1575" i="4"/>
  <c r="L1576" i="4"/>
  <c r="L1577" i="4"/>
  <c r="L1578" i="4"/>
  <c r="L1579" i="4"/>
  <c r="L1580" i="4"/>
  <c r="L1581" i="4"/>
  <c r="L1582" i="4"/>
  <c r="L1583" i="4"/>
  <c r="L1584" i="4"/>
  <c r="L1585" i="4"/>
  <c r="L1586" i="4"/>
  <c r="L1587" i="4"/>
  <c r="L1588" i="4"/>
  <c r="L1589" i="4"/>
  <c r="L1590" i="4"/>
  <c r="L1591" i="4"/>
  <c r="L1592" i="4"/>
  <c r="L1593" i="4"/>
  <c r="L1594" i="4"/>
  <c r="L1595" i="4"/>
  <c r="L1596" i="4"/>
  <c r="L1597" i="4"/>
  <c r="L1598" i="4"/>
  <c r="L1599" i="4"/>
  <c r="L1600" i="4"/>
  <c r="L1601" i="4"/>
  <c r="L1602" i="4"/>
  <c r="L1603" i="4"/>
  <c r="L1604" i="4"/>
  <c r="L1605" i="4"/>
  <c r="L1606" i="4"/>
  <c r="L1607" i="4"/>
  <c r="L1608" i="4"/>
  <c r="L1609" i="4"/>
  <c r="L1610" i="4"/>
  <c r="L1611" i="4"/>
  <c r="L1612" i="4"/>
  <c r="L1613" i="4"/>
  <c r="L2" i="4"/>
  <c r="N5" i="4"/>
  <c r="N6" i="4"/>
  <c r="N9" i="4"/>
  <c r="N10" i="4"/>
  <c r="N13" i="4"/>
  <c r="N14" i="4"/>
  <c r="N17" i="4"/>
  <c r="N18" i="4"/>
  <c r="N21" i="4"/>
  <c r="N22" i="4"/>
  <c r="N25" i="4"/>
  <c r="N26" i="4"/>
  <c r="N29" i="4"/>
  <c r="N30" i="4"/>
  <c r="N33" i="4"/>
  <c r="N34" i="4"/>
  <c r="N37" i="4"/>
  <c r="N38" i="4"/>
  <c r="N41" i="4"/>
  <c r="N42" i="4"/>
  <c r="N45" i="4"/>
  <c r="N46" i="4"/>
  <c r="N49" i="4"/>
  <c r="N50" i="4"/>
  <c r="N53" i="4"/>
  <c r="N54" i="4"/>
  <c r="N57" i="4"/>
  <c r="N58" i="4"/>
  <c r="N61" i="4"/>
  <c r="N62" i="4"/>
  <c r="N65" i="4"/>
  <c r="N66" i="4"/>
  <c r="N69" i="4"/>
  <c r="N70" i="4"/>
  <c r="N73" i="4"/>
  <c r="N74" i="4"/>
  <c r="N77" i="4"/>
  <c r="N78" i="4"/>
  <c r="N81" i="4"/>
  <c r="N82" i="4"/>
  <c r="N85" i="4"/>
  <c r="N86" i="4"/>
  <c r="N89" i="4"/>
  <c r="N90" i="4"/>
  <c r="N93" i="4"/>
  <c r="N94" i="4"/>
  <c r="N97" i="4"/>
  <c r="N98" i="4"/>
  <c r="N101" i="4"/>
  <c r="N102" i="4"/>
  <c r="N105" i="4"/>
  <c r="N106" i="4"/>
  <c r="N109" i="4"/>
  <c r="N110" i="4"/>
  <c r="N113" i="4"/>
  <c r="N114" i="4"/>
  <c r="N117" i="4"/>
  <c r="N118" i="4"/>
  <c r="N121" i="4"/>
  <c r="N122" i="4"/>
  <c r="N125" i="4"/>
  <c r="N126" i="4"/>
  <c r="N129" i="4"/>
  <c r="N130" i="4"/>
  <c r="N133" i="4"/>
  <c r="N134" i="4"/>
  <c r="N137" i="4"/>
  <c r="N138" i="4"/>
  <c r="N141" i="4"/>
  <c r="N142" i="4"/>
  <c r="N145" i="4"/>
  <c r="N146" i="4"/>
  <c r="N149" i="4"/>
  <c r="N150" i="4"/>
  <c r="N153" i="4"/>
  <c r="N154" i="4"/>
  <c r="N157" i="4"/>
  <c r="N158" i="4"/>
  <c r="N161" i="4"/>
  <c r="N162" i="4"/>
  <c r="N165" i="4"/>
  <c r="N166" i="4"/>
  <c r="N169" i="4"/>
  <c r="N170" i="4"/>
  <c r="N173" i="4"/>
  <c r="N174" i="4"/>
  <c r="N177" i="4"/>
  <c r="N178" i="4"/>
  <c r="N181" i="4"/>
  <c r="N182" i="4"/>
  <c r="N185" i="4"/>
  <c r="N186" i="4"/>
  <c r="N189" i="4"/>
  <c r="N190" i="4"/>
  <c r="N193" i="4"/>
  <c r="N194" i="4"/>
  <c r="N197" i="4"/>
  <c r="N198" i="4"/>
  <c r="N201" i="4"/>
  <c r="N202" i="4"/>
  <c r="N205" i="4"/>
  <c r="N206" i="4"/>
  <c r="N209" i="4"/>
  <c r="N210" i="4"/>
  <c r="N213" i="4"/>
  <c r="N214" i="4"/>
  <c r="N217" i="4"/>
  <c r="N218" i="4"/>
  <c r="N221" i="4"/>
  <c r="N222" i="4"/>
  <c r="N225" i="4"/>
  <c r="N226" i="4"/>
  <c r="N229" i="4"/>
  <c r="N230" i="4"/>
  <c r="N233" i="4"/>
  <c r="N234" i="4"/>
  <c r="N237" i="4"/>
  <c r="N238" i="4"/>
  <c r="N241" i="4"/>
  <c r="N242" i="4"/>
  <c r="N245" i="4"/>
  <c r="N246" i="4"/>
  <c r="N249" i="4"/>
  <c r="N250" i="4"/>
  <c r="N253" i="4"/>
  <c r="N254" i="4"/>
  <c r="N257" i="4"/>
  <c r="N258" i="4"/>
  <c r="N261" i="4"/>
  <c r="N262" i="4"/>
  <c r="N265" i="4"/>
  <c r="N266" i="4"/>
  <c r="N269" i="4"/>
  <c r="N270" i="4"/>
  <c r="N273" i="4"/>
  <c r="N274" i="4"/>
  <c r="N277" i="4"/>
  <c r="N278" i="4"/>
  <c r="N281" i="4"/>
  <c r="N282" i="4"/>
  <c r="N285" i="4"/>
  <c r="N286" i="4"/>
  <c r="N289" i="4"/>
  <c r="N290" i="4"/>
  <c r="N293" i="4"/>
  <c r="N294" i="4"/>
  <c r="N297" i="4"/>
  <c r="N298" i="4"/>
  <c r="N301" i="4"/>
  <c r="N302" i="4"/>
  <c r="N305" i="4"/>
  <c r="N306" i="4"/>
  <c r="N309" i="4"/>
  <c r="N310" i="4"/>
  <c r="N313" i="4"/>
  <c r="N314" i="4"/>
  <c r="N317" i="4"/>
  <c r="N318" i="4"/>
  <c r="N321" i="4"/>
  <c r="N322" i="4"/>
  <c r="N325" i="4"/>
  <c r="N326" i="4"/>
  <c r="N329" i="4"/>
  <c r="N330" i="4"/>
  <c r="N333" i="4"/>
  <c r="N334" i="4"/>
  <c r="N337" i="4"/>
  <c r="N338" i="4"/>
  <c r="N341" i="4"/>
  <c r="N342" i="4"/>
  <c r="N345" i="4"/>
  <c r="N346" i="4"/>
  <c r="N349" i="4"/>
  <c r="N350" i="4"/>
  <c r="N353" i="4"/>
  <c r="N354" i="4"/>
  <c r="N357" i="4"/>
  <c r="N358" i="4"/>
  <c r="N361" i="4"/>
  <c r="N362" i="4"/>
  <c r="N365" i="4"/>
  <c r="N366" i="4"/>
  <c r="N369" i="4"/>
  <c r="N370" i="4"/>
  <c r="N373" i="4"/>
  <c r="N374" i="4"/>
  <c r="N377" i="4"/>
  <c r="N378" i="4"/>
  <c r="N381" i="4"/>
  <c r="N382" i="4"/>
  <c r="N385" i="4"/>
  <c r="N386" i="4"/>
  <c r="N389" i="4"/>
  <c r="N390" i="4"/>
  <c r="N393" i="4"/>
  <c r="N394" i="4"/>
  <c r="N397" i="4"/>
  <c r="N398" i="4"/>
  <c r="N401" i="4"/>
  <c r="N402" i="4"/>
  <c r="N405" i="4"/>
  <c r="N406" i="4"/>
  <c r="N409" i="4"/>
  <c r="N410" i="4"/>
  <c r="N413" i="4"/>
  <c r="N414" i="4"/>
  <c r="N417" i="4"/>
  <c r="N418" i="4"/>
  <c r="N421" i="4"/>
  <c r="N422" i="4"/>
  <c r="N425" i="4"/>
  <c r="N426" i="4"/>
  <c r="N429" i="4"/>
  <c r="N430" i="4"/>
  <c r="N433" i="4"/>
  <c r="N434" i="4"/>
  <c r="N437" i="4"/>
  <c r="N438" i="4"/>
  <c r="N441" i="4"/>
  <c r="N442" i="4"/>
  <c r="N445" i="4"/>
  <c r="N446" i="4"/>
  <c r="N449" i="4"/>
  <c r="N450" i="4"/>
  <c r="N453" i="4"/>
  <c r="N454" i="4"/>
  <c r="N457" i="4"/>
  <c r="N458" i="4"/>
  <c r="N461" i="4"/>
  <c r="N462" i="4"/>
  <c r="N465" i="4"/>
  <c r="N466" i="4"/>
  <c r="N469" i="4"/>
  <c r="N470" i="4"/>
  <c r="N473" i="4"/>
  <c r="N474" i="4"/>
  <c r="N477" i="4"/>
  <c r="N478" i="4"/>
  <c r="N481" i="4"/>
  <c r="N482" i="4"/>
  <c r="N485" i="4"/>
  <c r="N486" i="4"/>
  <c r="N489" i="4"/>
  <c r="N490" i="4"/>
  <c r="N493" i="4"/>
  <c r="N494" i="4"/>
  <c r="N497" i="4"/>
  <c r="N498" i="4"/>
  <c r="N501" i="4"/>
  <c r="N502" i="4"/>
  <c r="N505" i="4"/>
  <c r="N506" i="4"/>
  <c r="N509" i="4"/>
  <c r="N510" i="4"/>
  <c r="N513" i="4"/>
  <c r="N514" i="4"/>
  <c r="N517" i="4"/>
  <c r="N518" i="4"/>
  <c r="N521" i="4"/>
  <c r="N522" i="4"/>
  <c r="N525" i="4"/>
  <c r="N526" i="4"/>
  <c r="N529" i="4"/>
  <c r="N530" i="4"/>
  <c r="N533" i="4"/>
  <c r="N534" i="4"/>
  <c r="N537" i="4"/>
  <c r="N538" i="4"/>
  <c r="N541" i="4"/>
  <c r="N542" i="4"/>
  <c r="N545" i="4"/>
  <c r="N546" i="4"/>
  <c r="N549" i="4"/>
  <c r="N550" i="4"/>
  <c r="N553" i="4"/>
  <c r="N554" i="4"/>
  <c r="N557" i="4"/>
  <c r="N558" i="4"/>
  <c r="N561" i="4"/>
  <c r="N562" i="4"/>
  <c r="N565" i="4"/>
  <c r="N566" i="4"/>
  <c r="N569" i="4"/>
  <c r="N570" i="4"/>
  <c r="N573" i="4"/>
  <c r="N574" i="4"/>
  <c r="N577" i="4"/>
  <c r="N578" i="4"/>
  <c r="N581" i="4"/>
  <c r="N582" i="4"/>
  <c r="N585" i="4"/>
  <c r="N586" i="4"/>
  <c r="N589" i="4"/>
  <c r="N590" i="4"/>
  <c r="N593" i="4"/>
  <c r="N594" i="4"/>
  <c r="N597" i="4"/>
  <c r="N598" i="4"/>
  <c r="N601" i="4"/>
  <c r="N602" i="4"/>
  <c r="N605" i="4"/>
  <c r="N606" i="4"/>
  <c r="N609" i="4"/>
  <c r="N610" i="4"/>
  <c r="N613" i="4"/>
  <c r="N614" i="4"/>
  <c r="N617" i="4"/>
  <c r="N618" i="4"/>
  <c r="N621" i="4"/>
  <c r="N622" i="4"/>
  <c r="N625" i="4"/>
  <c r="N626" i="4"/>
  <c r="N629" i="4"/>
  <c r="N630" i="4"/>
  <c r="N633" i="4"/>
  <c r="N634" i="4"/>
  <c r="N637" i="4"/>
  <c r="N638" i="4"/>
  <c r="N641" i="4"/>
  <c r="N642" i="4"/>
  <c r="N645" i="4"/>
  <c r="N646" i="4"/>
  <c r="N649" i="4"/>
  <c r="N650" i="4"/>
  <c r="N653" i="4"/>
  <c r="N654" i="4"/>
  <c r="N657" i="4"/>
  <c r="N658" i="4"/>
  <c r="N661" i="4"/>
  <c r="N662" i="4"/>
  <c r="N665" i="4"/>
  <c r="N666" i="4"/>
  <c r="N669" i="4"/>
  <c r="N670" i="4"/>
  <c r="N673" i="4"/>
  <c r="N674" i="4"/>
  <c r="N677" i="4"/>
  <c r="N678" i="4"/>
  <c r="N681" i="4"/>
  <c r="N682" i="4"/>
  <c r="N685" i="4"/>
  <c r="N686" i="4"/>
  <c r="N689" i="4"/>
  <c r="N690" i="4"/>
  <c r="N693" i="4"/>
  <c r="N694" i="4"/>
  <c r="N697" i="4"/>
  <c r="N698" i="4"/>
  <c r="N701" i="4"/>
  <c r="N702" i="4"/>
  <c r="N705" i="4"/>
  <c r="N706" i="4"/>
  <c r="N709" i="4"/>
  <c r="N710" i="4"/>
  <c r="N713" i="4"/>
  <c r="N714" i="4"/>
  <c r="N717" i="4"/>
  <c r="N718" i="4"/>
  <c r="N721" i="4"/>
  <c r="N722" i="4"/>
  <c r="N725" i="4"/>
  <c r="N726" i="4"/>
  <c r="N729" i="4"/>
  <c r="N730" i="4"/>
  <c r="N733" i="4"/>
  <c r="N734" i="4"/>
  <c r="N737" i="4"/>
  <c r="N738" i="4"/>
  <c r="N741" i="4"/>
  <c r="N742" i="4"/>
  <c r="N745" i="4"/>
  <c r="N746" i="4"/>
  <c r="N749" i="4"/>
  <c r="N750" i="4"/>
  <c r="N753" i="4"/>
  <c r="N754" i="4"/>
  <c r="N757" i="4"/>
  <c r="N758" i="4"/>
  <c r="N761" i="4"/>
  <c r="N762" i="4"/>
  <c r="N765" i="4"/>
  <c r="N766" i="4"/>
  <c r="N769" i="4"/>
  <c r="N770" i="4"/>
  <c r="N773" i="4"/>
  <c r="N774" i="4"/>
  <c r="N777" i="4"/>
  <c r="N778" i="4"/>
  <c r="N781" i="4"/>
  <c r="N782" i="4"/>
  <c r="N785" i="4"/>
  <c r="N786" i="4"/>
  <c r="N789" i="4"/>
  <c r="N790" i="4"/>
  <c r="N793" i="4"/>
  <c r="N794" i="4"/>
  <c r="N797" i="4"/>
  <c r="N798" i="4"/>
  <c r="N801" i="4"/>
  <c r="N802" i="4"/>
  <c r="N805" i="4"/>
  <c r="N806" i="4"/>
  <c r="N809" i="4"/>
  <c r="N810" i="4"/>
  <c r="N813" i="4"/>
  <c r="N814" i="4"/>
  <c r="N817" i="4"/>
  <c r="N818" i="4"/>
  <c r="N821" i="4"/>
  <c r="N822" i="4"/>
  <c r="N825" i="4"/>
  <c r="N826" i="4"/>
  <c r="N829" i="4"/>
  <c r="N830" i="4"/>
  <c r="N833" i="4"/>
  <c r="N834" i="4"/>
  <c r="N837" i="4"/>
  <c r="N838" i="4"/>
  <c r="N841" i="4"/>
  <c r="N842" i="4"/>
  <c r="N845" i="4"/>
  <c r="N846" i="4"/>
  <c r="N849" i="4"/>
  <c r="N850" i="4"/>
  <c r="N853" i="4"/>
  <c r="N854" i="4"/>
  <c r="N857" i="4"/>
  <c r="N858" i="4"/>
  <c r="N861" i="4"/>
  <c r="N862" i="4"/>
  <c r="N865" i="4"/>
  <c r="N866" i="4"/>
  <c r="N869" i="4"/>
  <c r="N870" i="4"/>
  <c r="N873" i="4"/>
  <c r="N874" i="4"/>
  <c r="N877" i="4"/>
  <c r="N878" i="4"/>
  <c r="N881" i="4"/>
  <c r="N882" i="4"/>
  <c r="N885" i="4"/>
  <c r="N886" i="4"/>
  <c r="N889" i="4"/>
  <c r="N890" i="4"/>
  <c r="N893" i="4"/>
  <c r="N894" i="4"/>
  <c r="N897" i="4"/>
  <c r="N898" i="4"/>
  <c r="N901" i="4"/>
  <c r="N902" i="4"/>
  <c r="N905" i="4"/>
  <c r="N906" i="4"/>
  <c r="N909" i="4"/>
  <c r="N910" i="4"/>
  <c r="N913" i="4"/>
  <c r="N914" i="4"/>
  <c r="N917" i="4"/>
  <c r="N918" i="4"/>
  <c r="N921" i="4"/>
  <c r="N922" i="4"/>
  <c r="N925" i="4"/>
  <c r="N926" i="4"/>
  <c r="N929" i="4"/>
  <c r="N930" i="4"/>
  <c r="N933" i="4"/>
  <c r="N934" i="4"/>
  <c r="N937" i="4"/>
  <c r="N938" i="4"/>
  <c r="N941" i="4"/>
  <c r="N942" i="4"/>
  <c r="N945" i="4"/>
  <c r="N946" i="4"/>
  <c r="N949" i="4"/>
  <c r="N950" i="4"/>
  <c r="N953" i="4"/>
  <c r="N954" i="4"/>
  <c r="N957" i="4"/>
  <c r="N958" i="4"/>
  <c r="N961" i="4"/>
  <c r="N962" i="4"/>
  <c r="N965" i="4"/>
  <c r="N966" i="4"/>
  <c r="N969" i="4"/>
  <c r="N970" i="4"/>
  <c r="N973" i="4"/>
  <c r="N974" i="4"/>
  <c r="N977" i="4"/>
  <c r="N978" i="4"/>
  <c r="N981" i="4"/>
  <c r="N982" i="4"/>
  <c r="N985" i="4"/>
  <c r="N986" i="4"/>
  <c r="N989" i="4"/>
  <c r="N990" i="4"/>
  <c r="N993" i="4"/>
  <c r="N994" i="4"/>
  <c r="N997" i="4"/>
  <c r="N998" i="4"/>
  <c r="N1001" i="4"/>
  <c r="N1002" i="4"/>
  <c r="N1005" i="4"/>
  <c r="N1006" i="4"/>
  <c r="N1009" i="4"/>
  <c r="N1010" i="4"/>
  <c r="N1013" i="4"/>
  <c r="N1014" i="4"/>
  <c r="N1017" i="4"/>
  <c r="N1018" i="4"/>
  <c r="N1021" i="4"/>
  <c r="N1022" i="4"/>
  <c r="N1025" i="4"/>
  <c r="N1026" i="4"/>
  <c r="N1029" i="4"/>
  <c r="N1030" i="4"/>
  <c r="N1033" i="4"/>
  <c r="N1034" i="4"/>
  <c r="N1037" i="4"/>
  <c r="N1038" i="4"/>
  <c r="N1041" i="4"/>
  <c r="N1042" i="4"/>
  <c r="N1045" i="4"/>
  <c r="N1046" i="4"/>
  <c r="N1049" i="4"/>
  <c r="N1050" i="4"/>
  <c r="N1053" i="4"/>
  <c r="N1054" i="4"/>
  <c r="N1057" i="4"/>
  <c r="N1058" i="4"/>
  <c r="N1061" i="4"/>
  <c r="N1062" i="4"/>
  <c r="N1065" i="4"/>
  <c r="N1066" i="4"/>
  <c r="N1069" i="4"/>
  <c r="N1070" i="4"/>
  <c r="N1073" i="4"/>
  <c r="N1074" i="4"/>
  <c r="N1077" i="4"/>
  <c r="N1078" i="4"/>
  <c r="N1081" i="4"/>
  <c r="N1082" i="4"/>
  <c r="N1085" i="4"/>
  <c r="N1086" i="4"/>
  <c r="N1089" i="4"/>
  <c r="N1090" i="4"/>
  <c r="N1093" i="4"/>
  <c r="N1094" i="4"/>
  <c r="N1097" i="4"/>
  <c r="N1098" i="4"/>
  <c r="N1101" i="4"/>
  <c r="N1102" i="4"/>
  <c r="N1105" i="4"/>
  <c r="N1106" i="4"/>
  <c r="N1109" i="4"/>
  <c r="N1110" i="4"/>
  <c r="N1113" i="4"/>
  <c r="N1114" i="4"/>
  <c r="N1117" i="4"/>
  <c r="N1118" i="4"/>
  <c r="N1121" i="4"/>
  <c r="N1122" i="4"/>
  <c r="N1125" i="4"/>
  <c r="N1126" i="4"/>
  <c r="N1129" i="4"/>
  <c r="N1130" i="4"/>
  <c r="N1133" i="4"/>
  <c r="N1134" i="4"/>
  <c r="N1137" i="4"/>
  <c r="N1138" i="4"/>
  <c r="N1141" i="4"/>
  <c r="N1142" i="4"/>
  <c r="N1145" i="4"/>
  <c r="N1146" i="4"/>
  <c r="N1149" i="4"/>
  <c r="N1150" i="4"/>
  <c r="N1153" i="4"/>
  <c r="N1154" i="4"/>
  <c r="N1157" i="4"/>
  <c r="N1158" i="4"/>
  <c r="N1161" i="4"/>
  <c r="N1162" i="4"/>
  <c r="N1165" i="4"/>
  <c r="N1166" i="4"/>
  <c r="N1169" i="4"/>
  <c r="N1170" i="4"/>
  <c r="N1173" i="4"/>
  <c r="N1174" i="4"/>
  <c r="N1177" i="4"/>
  <c r="N1178" i="4"/>
  <c r="N1181" i="4"/>
  <c r="N1182" i="4"/>
  <c r="N1185" i="4"/>
  <c r="N1186" i="4"/>
  <c r="N1189" i="4"/>
  <c r="N1190" i="4"/>
  <c r="N1193" i="4"/>
  <c r="N1194" i="4"/>
  <c r="N1197" i="4"/>
  <c r="N1198" i="4"/>
  <c r="N1201" i="4"/>
  <c r="N1202" i="4"/>
  <c r="N1205" i="4"/>
  <c r="N1206" i="4"/>
  <c r="N1209" i="4"/>
  <c r="N1210" i="4"/>
  <c r="N1213" i="4"/>
  <c r="N1214" i="4"/>
  <c r="N1217" i="4"/>
  <c r="N1218" i="4"/>
  <c r="N1221" i="4"/>
  <c r="N1222" i="4"/>
  <c r="N1225" i="4"/>
  <c r="N1226" i="4"/>
  <c r="N1229" i="4"/>
  <c r="N1230" i="4"/>
  <c r="N1233" i="4"/>
  <c r="N1234" i="4"/>
  <c r="N1237" i="4"/>
  <c r="N1238" i="4"/>
  <c r="N1241" i="4"/>
  <c r="N1242" i="4"/>
  <c r="N1245" i="4"/>
  <c r="N1246" i="4"/>
  <c r="N1249" i="4"/>
  <c r="N1250" i="4"/>
  <c r="N1253" i="4"/>
  <c r="N1254" i="4"/>
  <c r="N1257" i="4"/>
  <c r="N1258" i="4"/>
  <c r="N1261" i="4"/>
  <c r="N1262" i="4"/>
  <c r="N1265" i="4"/>
  <c r="N1266" i="4"/>
  <c r="N1269" i="4"/>
  <c r="N1270" i="4"/>
  <c r="N1273" i="4"/>
  <c r="N1274" i="4"/>
  <c r="N1277" i="4"/>
  <c r="N1278" i="4"/>
  <c r="N1281" i="4"/>
  <c r="N1282" i="4"/>
  <c r="N1285" i="4"/>
  <c r="N1286" i="4"/>
  <c r="N1289" i="4"/>
  <c r="N1290" i="4"/>
  <c r="N1293" i="4"/>
  <c r="N1294" i="4"/>
  <c r="N1297" i="4"/>
  <c r="N1298" i="4"/>
  <c r="N1301" i="4"/>
  <c r="N1302" i="4"/>
  <c r="N1305" i="4"/>
  <c r="N1306" i="4"/>
  <c r="N1309" i="4"/>
  <c r="N1310" i="4"/>
  <c r="N1313" i="4"/>
  <c r="N1314" i="4"/>
  <c r="N1317" i="4"/>
  <c r="N1318" i="4"/>
  <c r="N1321" i="4"/>
  <c r="N1322" i="4"/>
  <c r="N1325" i="4"/>
  <c r="N1326" i="4"/>
  <c r="N1329" i="4"/>
  <c r="N1330" i="4"/>
  <c r="N1333" i="4"/>
  <c r="N1334" i="4"/>
  <c r="N1337" i="4"/>
  <c r="N1338" i="4"/>
  <c r="N1341" i="4"/>
  <c r="N1342" i="4"/>
  <c r="N1345" i="4"/>
  <c r="N1346" i="4"/>
  <c r="N1349" i="4"/>
  <c r="N1350" i="4"/>
  <c r="N1353" i="4"/>
  <c r="N1354" i="4"/>
  <c r="N1357" i="4"/>
  <c r="N1358" i="4"/>
  <c r="N1361" i="4"/>
  <c r="N1362" i="4"/>
  <c r="N1365" i="4"/>
  <c r="N1366" i="4"/>
  <c r="N1369" i="4"/>
  <c r="N1370" i="4"/>
  <c r="N1373" i="4"/>
  <c r="N1374" i="4"/>
  <c r="N1377" i="4"/>
  <c r="N1378" i="4"/>
  <c r="N1381" i="4"/>
  <c r="N1382" i="4"/>
  <c r="N1385" i="4"/>
  <c r="N1386" i="4"/>
  <c r="N1389" i="4"/>
  <c r="N1390" i="4"/>
  <c r="N1393" i="4"/>
  <c r="N1394" i="4"/>
  <c r="N1397" i="4"/>
  <c r="N1398" i="4"/>
  <c r="N1401" i="4"/>
  <c r="N1402" i="4"/>
  <c r="N1405" i="4"/>
  <c r="N1406" i="4"/>
  <c r="N1409" i="4"/>
  <c r="N1410" i="4"/>
  <c r="N1413" i="4"/>
  <c r="N1417" i="4"/>
  <c r="N1418" i="4"/>
  <c r="N1421" i="4"/>
  <c r="N1425" i="4"/>
  <c r="N1426" i="4"/>
  <c r="N1429" i="4"/>
  <c r="N1433" i="4"/>
  <c r="N1434" i="4"/>
  <c r="N1437" i="4"/>
  <c r="N1441" i="4"/>
  <c r="N1442" i="4"/>
  <c r="N1445" i="4"/>
  <c r="N1449" i="4"/>
  <c r="N1450" i="4"/>
  <c r="N1453" i="4"/>
  <c r="N1457" i="4"/>
  <c r="N1458" i="4"/>
  <c r="N1461" i="4"/>
  <c r="N1465" i="4"/>
  <c r="N1466" i="4"/>
  <c r="N1469" i="4"/>
  <c r="N1473" i="4"/>
  <c r="N1477" i="4"/>
  <c r="N1481" i="4"/>
  <c r="N1485" i="4"/>
  <c r="N1489" i="4"/>
  <c r="N1493" i="4"/>
  <c r="N1497" i="4"/>
  <c r="N1501" i="4"/>
  <c r="N1505" i="4"/>
  <c r="N1509" i="4"/>
  <c r="N1513" i="4"/>
  <c r="N1517" i="4"/>
  <c r="N1521" i="4"/>
  <c r="Q1525" i="4"/>
  <c r="R1525" i="4" s="1"/>
  <c r="N1526" i="4"/>
  <c r="Q1529" i="4"/>
  <c r="R1529" i="4" s="1"/>
  <c r="Q1532" i="4"/>
  <c r="R1532" i="4" s="1"/>
  <c r="Q1533" i="4"/>
  <c r="R1533" i="4" s="1"/>
  <c r="N1534" i="4"/>
  <c r="Q1537" i="4"/>
  <c r="R1537" i="4" s="1"/>
  <c r="Q1541" i="4"/>
  <c r="R1541" i="4" s="1"/>
  <c r="N1542" i="4"/>
  <c r="Q1545" i="4"/>
  <c r="R1545" i="4" s="1"/>
  <c r="Q1548" i="4"/>
  <c r="R1548" i="4" s="1"/>
  <c r="Q1549" i="4"/>
  <c r="R1549" i="4" s="1"/>
  <c r="N1550" i="4"/>
  <c r="Q1553" i="4"/>
  <c r="R1553" i="4" s="1"/>
  <c r="Q1555" i="4"/>
  <c r="R1555" i="4" s="1"/>
  <c r="Q1557" i="4"/>
  <c r="R1557" i="4" s="1"/>
  <c r="Q1559" i="4"/>
  <c r="R1559" i="4" s="1"/>
  <c r="Q1561" i="4"/>
  <c r="R1561" i="4" s="1"/>
  <c r="Q1563" i="4"/>
  <c r="R1563" i="4" s="1"/>
  <c r="Q1565" i="4"/>
  <c r="R1565" i="4" s="1"/>
  <c r="Q1567" i="4"/>
  <c r="R1567" i="4" s="1"/>
  <c r="Q1569" i="4"/>
  <c r="R1569" i="4" s="1"/>
  <c r="Q1571" i="4"/>
  <c r="R1571" i="4" s="1"/>
  <c r="Q1573" i="4"/>
  <c r="R1573" i="4" s="1"/>
  <c r="Q1575" i="4"/>
  <c r="R1575" i="4" s="1"/>
  <c r="Q1577" i="4"/>
  <c r="R1577" i="4" s="1"/>
  <c r="Q1579" i="4"/>
  <c r="R1579" i="4" s="1"/>
  <c r="Q1581" i="4"/>
  <c r="R1581" i="4" s="1"/>
  <c r="Q1583" i="4"/>
  <c r="R1583" i="4" s="1"/>
  <c r="Q1585" i="4"/>
  <c r="R1585" i="4" s="1"/>
  <c r="Q1587" i="4"/>
  <c r="R1587" i="4" s="1"/>
  <c r="Q1589" i="4"/>
  <c r="R1589" i="4" s="1"/>
  <c r="Q1591" i="4"/>
  <c r="R1591" i="4" s="1"/>
  <c r="Q1593" i="4"/>
  <c r="R1593" i="4" s="1"/>
  <c r="Q1595" i="4"/>
  <c r="R1595" i="4" s="1"/>
  <c r="Q1597" i="4"/>
  <c r="R1597" i="4" s="1"/>
  <c r="Q1599" i="4"/>
  <c r="R1599" i="4" s="1"/>
  <c r="Q1601" i="4"/>
  <c r="R1601" i="4" s="1"/>
  <c r="Q1603" i="4"/>
  <c r="R1603" i="4" s="1"/>
  <c r="Q1605" i="4"/>
  <c r="R1605" i="4" s="1"/>
  <c r="Q1607" i="4"/>
  <c r="R1607" i="4" s="1"/>
  <c r="Q1609" i="4"/>
  <c r="R1609" i="4" s="1"/>
  <c r="Q1611" i="4"/>
  <c r="R1611" i="4" s="1"/>
  <c r="Q1613" i="4"/>
  <c r="R1613" i="4" s="1"/>
  <c r="BI2" i="1"/>
  <c r="BI3" i="1"/>
  <c r="BI4" i="1"/>
  <c r="BI5" i="1"/>
  <c r="BI6" i="1"/>
  <c r="BI7" i="1"/>
  <c r="BI8" i="1"/>
  <c r="BI9" i="1"/>
  <c r="BI10" i="1"/>
  <c r="BI11" i="1"/>
  <c r="BI12" i="1"/>
  <c r="BI13" i="1"/>
  <c r="BI14" i="1"/>
  <c r="BI15" i="1"/>
  <c r="BI16" i="1"/>
  <c r="BI17" i="1"/>
  <c r="BI18" i="1"/>
  <c r="BI19" i="1"/>
  <c r="BI20" i="1"/>
  <c r="BI21" i="1"/>
  <c r="BI22" i="1"/>
  <c r="BI23" i="1"/>
  <c r="BI24" i="1"/>
  <c r="BI25" i="1"/>
  <c r="BI26" i="1"/>
  <c r="BI27" i="1"/>
  <c r="BI28" i="1"/>
  <c r="BI29" i="1"/>
  <c r="BI30" i="1"/>
  <c r="BI31" i="1"/>
  <c r="BI32" i="1"/>
  <c r="BI33" i="1"/>
  <c r="BI34" i="1"/>
  <c r="BI35" i="1"/>
  <c r="BI36" i="1"/>
  <c r="BI37" i="1"/>
  <c r="BI38" i="1"/>
  <c r="BI39" i="1"/>
  <c r="BI40" i="1"/>
  <c r="BI41" i="1"/>
  <c r="BI42" i="1"/>
  <c r="BI43" i="1"/>
  <c r="BI44" i="1"/>
  <c r="BI45" i="1"/>
  <c r="BI46" i="1"/>
  <c r="BI47" i="1"/>
  <c r="BI48" i="1"/>
  <c r="BI49" i="1"/>
  <c r="BI50" i="1"/>
  <c r="BI51" i="1"/>
  <c r="BI52" i="1"/>
  <c r="BI53" i="1"/>
  <c r="BI54" i="1"/>
  <c r="BI55" i="1"/>
  <c r="BI56" i="1"/>
  <c r="BI57" i="1"/>
  <c r="BI58" i="1"/>
  <c r="BI59" i="1"/>
  <c r="BI60" i="1"/>
  <c r="BI61" i="1"/>
  <c r="BI62" i="1"/>
  <c r="BI63" i="1"/>
  <c r="BI64" i="1"/>
  <c r="BI65" i="1"/>
  <c r="BI66" i="1"/>
  <c r="BI67" i="1"/>
  <c r="BI68" i="1"/>
  <c r="BI69" i="1"/>
  <c r="BI70" i="1"/>
  <c r="BI71" i="1"/>
  <c r="BI72" i="1"/>
  <c r="BI73" i="1"/>
  <c r="BI74" i="1"/>
  <c r="BI75" i="1"/>
  <c r="BI76" i="1"/>
  <c r="BI77" i="1"/>
  <c r="BI78" i="1"/>
  <c r="BI79" i="1"/>
  <c r="BI80" i="1"/>
  <c r="BI81" i="1"/>
  <c r="BI82" i="1"/>
  <c r="BI83" i="1"/>
  <c r="BI84" i="1"/>
  <c r="BI85" i="1"/>
  <c r="BI86" i="1"/>
  <c r="BI87" i="1"/>
  <c r="BI88" i="1"/>
  <c r="BI89" i="1"/>
  <c r="BI90" i="1"/>
  <c r="BI91" i="1"/>
  <c r="BI92" i="1"/>
  <c r="BI93" i="1"/>
  <c r="BI94" i="1"/>
  <c r="BI95" i="1"/>
  <c r="BI96" i="1"/>
  <c r="BI97" i="1"/>
  <c r="BI98" i="1"/>
  <c r="BI99" i="1"/>
  <c r="BI100" i="1"/>
  <c r="BI101" i="1"/>
  <c r="BI102" i="1"/>
  <c r="BI103" i="1"/>
  <c r="BI104" i="1"/>
  <c r="BI105" i="1"/>
  <c r="BI106" i="1"/>
  <c r="BI107" i="1"/>
  <c r="BI108" i="1"/>
  <c r="BI109" i="1"/>
  <c r="BI110" i="1"/>
  <c r="BI111" i="1"/>
  <c r="BI112" i="1"/>
  <c r="BI113" i="1"/>
  <c r="BI114" i="1"/>
  <c r="BI115" i="1"/>
  <c r="BI116" i="1"/>
  <c r="BI117" i="1"/>
  <c r="BI118" i="1"/>
  <c r="BI119" i="1"/>
  <c r="BI120" i="1"/>
  <c r="BI121" i="1"/>
  <c r="BI122" i="1"/>
  <c r="BI123" i="1"/>
  <c r="BI124" i="1"/>
  <c r="BI125" i="1"/>
  <c r="BI126" i="1"/>
  <c r="BI127" i="1"/>
  <c r="BI128" i="1"/>
  <c r="BI129" i="1"/>
  <c r="BI130" i="1"/>
  <c r="BI131" i="1"/>
  <c r="BI132" i="1"/>
  <c r="BI133" i="1"/>
  <c r="BI134" i="1"/>
  <c r="BI135" i="1"/>
  <c r="BI136" i="1"/>
  <c r="BI137" i="1"/>
  <c r="BI138" i="1"/>
  <c r="BI139" i="1"/>
  <c r="BI140" i="1"/>
  <c r="BI141" i="1"/>
  <c r="BI142" i="1"/>
  <c r="BI143" i="1"/>
  <c r="BI144" i="1"/>
  <c r="BI145" i="1"/>
  <c r="BI146" i="1"/>
  <c r="BI147" i="1"/>
  <c r="BI148" i="1"/>
  <c r="BI149" i="1"/>
  <c r="BI150" i="1"/>
  <c r="BI151" i="1"/>
  <c r="BI152" i="1"/>
  <c r="BI153" i="1"/>
  <c r="BI154" i="1"/>
  <c r="BI155" i="1"/>
  <c r="BI156" i="1"/>
  <c r="BI157" i="1"/>
  <c r="BI158" i="1"/>
  <c r="BI159" i="1"/>
  <c r="BI160" i="1"/>
  <c r="BI161" i="1"/>
  <c r="BI162" i="1"/>
  <c r="BI163" i="1"/>
  <c r="BI164" i="1"/>
  <c r="BI165" i="1"/>
  <c r="BI166" i="1"/>
  <c r="BI167" i="1"/>
  <c r="BI168" i="1"/>
  <c r="BI169" i="1"/>
  <c r="BI170" i="1"/>
  <c r="BI171" i="1"/>
  <c r="BI172" i="1"/>
  <c r="BI173" i="1"/>
  <c r="BI174" i="1"/>
  <c r="BI175" i="1"/>
  <c r="BI176" i="1"/>
  <c r="BI177" i="1"/>
  <c r="BI178" i="1"/>
  <c r="BI179" i="1"/>
  <c r="BI180" i="1"/>
  <c r="BI181" i="1"/>
  <c r="BI182" i="1"/>
  <c r="BI183" i="1"/>
  <c r="BI184" i="1"/>
  <c r="BI185" i="1"/>
  <c r="BI186" i="1"/>
  <c r="BI187" i="1"/>
  <c r="BI188" i="1"/>
  <c r="BI189" i="1"/>
  <c r="BI190" i="1"/>
  <c r="BI191" i="1"/>
  <c r="BI192" i="1"/>
  <c r="BI193" i="1"/>
  <c r="BI194" i="1"/>
  <c r="BI195" i="1"/>
  <c r="BI196" i="1"/>
  <c r="BI197" i="1"/>
  <c r="BI198" i="1"/>
  <c r="BI199" i="1"/>
  <c r="BI200" i="1"/>
  <c r="BI201" i="1"/>
  <c r="BI202" i="1"/>
  <c r="BI203" i="1"/>
  <c r="BI204" i="1"/>
  <c r="BI205" i="1"/>
  <c r="BI206" i="1"/>
  <c r="BI207" i="1"/>
  <c r="BI208" i="1"/>
  <c r="BI209" i="1"/>
  <c r="BI210" i="1"/>
  <c r="BI211" i="1"/>
  <c r="BI212" i="1"/>
  <c r="BI213" i="1"/>
  <c r="BI214" i="1"/>
  <c r="BI215" i="1"/>
  <c r="BI216" i="1"/>
  <c r="BI217" i="1"/>
  <c r="BI218" i="1"/>
  <c r="BI219" i="1"/>
  <c r="BI220" i="1"/>
  <c r="BI221" i="1"/>
  <c r="BI222" i="1"/>
  <c r="BI223" i="1"/>
  <c r="BI224" i="1"/>
  <c r="BI225" i="1"/>
  <c r="BI226" i="1"/>
  <c r="BI227" i="1"/>
  <c r="BI228" i="1"/>
  <c r="BI229" i="1"/>
  <c r="BI230" i="1"/>
  <c r="BI231" i="1"/>
  <c r="BI232" i="1"/>
  <c r="BI233" i="1"/>
  <c r="BI234" i="1"/>
  <c r="BI235" i="1"/>
  <c r="BI236" i="1"/>
  <c r="BI237" i="1"/>
  <c r="BI238" i="1"/>
  <c r="BI239" i="1"/>
  <c r="BI240" i="1"/>
  <c r="BI241" i="1"/>
  <c r="BI242" i="1"/>
  <c r="BI243" i="1"/>
  <c r="BI244" i="1"/>
  <c r="BI245" i="1"/>
  <c r="BI246" i="1"/>
  <c r="BI247" i="1"/>
  <c r="BI248" i="1"/>
  <c r="BI249" i="1"/>
  <c r="BI250" i="1"/>
  <c r="BI251" i="1"/>
  <c r="BI252" i="1"/>
  <c r="BI253" i="1"/>
  <c r="BI254" i="1"/>
  <c r="BI255" i="1"/>
  <c r="BI256" i="1"/>
  <c r="BI257" i="1"/>
  <c r="BI258" i="1"/>
  <c r="BI259" i="1"/>
  <c r="BI260" i="1"/>
  <c r="BI261" i="1"/>
  <c r="BI262" i="1"/>
  <c r="BI263" i="1"/>
  <c r="BI264" i="1"/>
  <c r="BI265" i="1"/>
  <c r="BI266" i="1"/>
  <c r="BI267" i="1"/>
  <c r="BI268" i="1"/>
  <c r="BI269" i="1"/>
  <c r="BI270" i="1"/>
  <c r="BI271" i="1"/>
  <c r="BI272" i="1"/>
  <c r="BI273" i="1"/>
  <c r="BI274" i="1"/>
  <c r="BI275" i="1"/>
  <c r="BI276" i="1"/>
  <c r="BI277" i="1"/>
  <c r="BI278" i="1"/>
  <c r="BI279" i="1"/>
  <c r="BI280" i="1"/>
  <c r="BI281" i="1"/>
  <c r="BI282" i="1"/>
  <c r="BI283" i="1"/>
  <c r="BI284" i="1"/>
  <c r="BI285" i="1"/>
  <c r="BI286" i="1"/>
  <c r="BI287" i="1"/>
  <c r="BI288" i="1"/>
  <c r="BI289" i="1"/>
  <c r="BI290" i="1"/>
  <c r="BI291" i="1"/>
  <c r="BI292" i="1"/>
  <c r="BI293" i="1"/>
  <c r="BI294" i="1"/>
  <c r="BI295" i="1"/>
  <c r="BI296" i="1"/>
  <c r="BI297" i="1"/>
  <c r="BI298" i="1"/>
  <c r="BI299" i="1"/>
  <c r="BI300" i="1"/>
  <c r="BI301" i="1"/>
  <c r="BI302" i="1"/>
  <c r="BI303" i="1"/>
  <c r="BI304" i="1"/>
  <c r="BI305" i="1"/>
  <c r="BI306" i="1"/>
  <c r="BI307" i="1"/>
  <c r="BI308" i="1"/>
  <c r="BI309" i="1"/>
  <c r="BI310" i="1"/>
  <c r="BI311" i="1"/>
  <c r="BI312" i="1"/>
  <c r="BI313" i="1"/>
  <c r="BI314" i="1"/>
  <c r="BI315" i="1"/>
  <c r="BI316" i="1"/>
  <c r="BI317" i="1"/>
  <c r="BI318" i="1"/>
  <c r="BI319" i="1"/>
  <c r="BI320" i="1"/>
  <c r="BI321" i="1"/>
  <c r="BI322" i="1"/>
  <c r="BI323" i="1"/>
  <c r="BI324" i="1"/>
  <c r="BI325" i="1"/>
  <c r="BI326" i="1"/>
  <c r="BI327" i="1"/>
  <c r="BI328" i="1"/>
  <c r="BI329" i="1"/>
  <c r="BI330" i="1"/>
  <c r="BI331" i="1"/>
  <c r="BI332" i="1"/>
  <c r="BI333" i="1"/>
  <c r="BI334" i="1"/>
  <c r="BI335" i="1"/>
  <c r="BI336" i="1"/>
  <c r="BI337" i="1"/>
  <c r="BI338" i="1"/>
  <c r="BI339" i="1"/>
  <c r="BI340" i="1"/>
  <c r="BI341" i="1"/>
  <c r="BI342" i="1"/>
  <c r="BI343" i="1"/>
  <c r="BI344" i="1"/>
  <c r="BI345" i="1"/>
  <c r="BI346" i="1"/>
  <c r="BI347" i="1"/>
  <c r="BI348" i="1"/>
  <c r="BI349" i="1"/>
  <c r="BI350" i="1"/>
  <c r="BI351" i="1"/>
  <c r="BI352" i="1"/>
  <c r="BI353" i="1"/>
  <c r="BI354" i="1"/>
  <c r="BI355" i="1"/>
  <c r="BI356" i="1"/>
  <c r="BI357" i="1"/>
  <c r="BI358" i="1"/>
  <c r="BI359" i="1"/>
  <c r="BI360" i="1"/>
  <c r="BI361" i="1"/>
  <c r="BI362" i="1"/>
  <c r="BI363" i="1"/>
  <c r="BI364" i="1"/>
  <c r="BI365" i="1"/>
  <c r="BI366" i="1"/>
  <c r="BI367" i="1"/>
  <c r="BI368" i="1"/>
  <c r="BI369" i="1"/>
  <c r="BI370" i="1"/>
  <c r="BI371" i="1"/>
  <c r="BI372" i="1"/>
  <c r="BI373" i="1"/>
  <c r="BI374" i="1"/>
  <c r="BI375" i="1"/>
  <c r="BI376" i="1"/>
  <c r="BI377" i="1"/>
  <c r="BI378" i="1"/>
  <c r="BI379" i="1"/>
  <c r="BI380" i="1"/>
  <c r="BI381" i="1"/>
  <c r="BI382" i="1"/>
  <c r="BI383" i="1"/>
  <c r="BI384" i="1"/>
  <c r="BI385" i="1"/>
  <c r="BI386" i="1"/>
  <c r="BI387" i="1"/>
  <c r="BI388" i="1"/>
  <c r="BI389" i="1"/>
  <c r="BI390" i="1"/>
  <c r="BI391" i="1"/>
  <c r="BI392" i="1"/>
  <c r="BI393" i="1"/>
  <c r="BI394" i="1"/>
  <c r="BI395" i="1"/>
  <c r="BI396" i="1"/>
  <c r="BI397" i="1"/>
  <c r="BI398" i="1"/>
  <c r="BI399" i="1"/>
  <c r="BI400" i="1"/>
  <c r="BI401" i="1"/>
  <c r="BI402" i="1"/>
  <c r="BI403" i="1"/>
  <c r="BI404" i="1"/>
  <c r="BI405" i="1"/>
  <c r="BI406" i="1"/>
  <c r="BI407" i="1"/>
  <c r="BI408" i="1"/>
  <c r="BI409" i="1"/>
  <c r="BI410" i="1"/>
  <c r="BI411" i="1"/>
  <c r="BI412" i="1"/>
  <c r="BI413" i="1"/>
  <c r="BI414" i="1"/>
  <c r="BI415" i="1"/>
  <c r="BI416" i="1"/>
  <c r="BI417" i="1"/>
  <c r="BI418" i="1"/>
  <c r="BI419" i="1"/>
  <c r="BI420" i="1"/>
  <c r="BI421" i="1"/>
  <c r="BI422" i="1"/>
  <c r="BI423" i="1"/>
  <c r="BI424" i="1"/>
  <c r="BI425" i="1"/>
  <c r="BI426" i="1"/>
  <c r="BI427" i="1"/>
  <c r="BI428" i="1"/>
  <c r="BI429" i="1"/>
  <c r="BI430" i="1"/>
  <c r="BI431" i="1"/>
  <c r="BI432" i="1"/>
  <c r="BI433" i="1"/>
  <c r="BI434" i="1"/>
  <c r="BI435" i="1"/>
  <c r="BI436" i="1"/>
  <c r="BI437" i="1"/>
  <c r="BI438" i="1"/>
  <c r="BI439" i="1"/>
  <c r="BI440" i="1"/>
  <c r="BI441" i="1"/>
  <c r="BI442" i="1"/>
  <c r="BI443" i="1"/>
  <c r="BI444" i="1"/>
  <c r="BI445" i="1"/>
  <c r="BI446" i="1"/>
  <c r="BI447" i="1"/>
  <c r="BI448" i="1"/>
  <c r="BI449" i="1"/>
  <c r="BI450" i="1"/>
  <c r="BI451" i="1"/>
  <c r="BI452" i="1"/>
  <c r="BI453" i="1"/>
  <c r="BI454" i="1"/>
  <c r="BI455" i="1"/>
  <c r="BI456" i="1"/>
  <c r="BI457" i="1"/>
  <c r="BI458" i="1"/>
  <c r="BI459" i="1"/>
  <c r="BI460" i="1"/>
  <c r="BI461" i="1"/>
  <c r="BI462" i="1"/>
  <c r="BI463" i="1"/>
  <c r="BI464" i="1"/>
  <c r="BI465" i="1"/>
  <c r="BI466" i="1"/>
  <c r="BI467" i="1"/>
  <c r="BI468" i="1"/>
  <c r="BI469" i="1"/>
  <c r="BI470" i="1"/>
  <c r="BI471" i="1"/>
  <c r="BI472" i="1"/>
  <c r="BI473" i="1"/>
  <c r="BI474" i="1"/>
  <c r="BI475" i="1"/>
  <c r="BI476" i="1"/>
  <c r="BI477" i="1"/>
  <c r="BI478" i="1"/>
  <c r="BI479" i="1"/>
  <c r="BI480" i="1"/>
  <c r="BI481" i="1"/>
  <c r="BI482" i="1"/>
  <c r="BI483" i="1"/>
  <c r="BI484" i="1"/>
  <c r="BI485" i="1"/>
  <c r="BI486" i="1"/>
  <c r="BI487" i="1"/>
  <c r="BI488" i="1"/>
  <c r="BI489" i="1"/>
  <c r="BI490" i="1"/>
  <c r="BI491" i="1"/>
  <c r="BI492" i="1"/>
  <c r="BI493" i="1"/>
  <c r="BI494" i="1"/>
  <c r="BI495" i="1"/>
  <c r="BI496" i="1"/>
  <c r="BI497" i="1"/>
  <c r="BI498" i="1"/>
  <c r="BI499" i="1"/>
  <c r="BI500" i="1"/>
  <c r="BI501" i="1"/>
  <c r="BI502" i="1"/>
  <c r="BI503" i="1"/>
  <c r="BI504" i="1"/>
  <c r="BI505" i="1"/>
  <c r="BI506" i="1"/>
  <c r="BI507" i="1"/>
  <c r="BI508" i="1"/>
  <c r="BI509" i="1"/>
  <c r="BI510" i="1"/>
  <c r="BI511" i="1"/>
  <c r="BI512" i="1"/>
  <c r="BI513" i="1"/>
  <c r="BI514" i="1"/>
  <c r="BI515" i="1"/>
  <c r="BI516" i="1"/>
  <c r="BI517" i="1"/>
  <c r="BI518" i="1"/>
  <c r="BI519" i="1"/>
  <c r="BI520" i="1"/>
  <c r="BI521" i="1"/>
  <c r="BI522" i="1"/>
  <c r="BI523" i="1"/>
  <c r="BI524" i="1"/>
  <c r="BI525" i="1"/>
  <c r="BI526" i="1"/>
  <c r="BI527" i="1"/>
  <c r="BI528" i="1"/>
  <c r="BI529" i="1"/>
  <c r="BI530" i="1"/>
  <c r="BI531" i="1"/>
  <c r="BI532" i="1"/>
  <c r="BI533" i="1"/>
  <c r="BI534" i="1"/>
  <c r="BI535" i="1"/>
  <c r="BI536" i="1"/>
  <c r="BI537" i="1"/>
  <c r="BI538" i="1"/>
  <c r="BI539" i="1"/>
  <c r="BI540" i="1"/>
  <c r="BI541" i="1"/>
  <c r="BI542" i="1"/>
  <c r="BI543" i="1"/>
  <c r="BI544" i="1"/>
  <c r="BI545" i="1"/>
  <c r="BI546" i="1"/>
  <c r="BI547" i="1"/>
  <c r="BI548" i="1"/>
  <c r="BI549" i="1"/>
  <c r="BI550" i="1"/>
  <c r="BI551" i="1"/>
  <c r="BI552" i="1"/>
  <c r="BI553" i="1"/>
  <c r="BI554" i="1"/>
  <c r="BI555" i="1"/>
  <c r="BI556" i="1"/>
  <c r="BI557" i="1"/>
  <c r="BI558" i="1"/>
  <c r="BI559" i="1"/>
  <c r="BI560" i="1"/>
  <c r="BI561" i="1"/>
  <c r="BI562" i="1"/>
  <c r="BI563" i="1"/>
  <c r="BI564" i="1"/>
  <c r="BI565" i="1"/>
  <c r="BI566" i="1"/>
  <c r="BI567" i="1"/>
  <c r="BI568" i="1"/>
  <c r="BI569" i="1"/>
  <c r="BI570" i="1"/>
  <c r="BI571" i="1"/>
  <c r="BI572" i="1"/>
  <c r="BI573" i="1"/>
  <c r="BI574" i="1"/>
  <c r="BI575" i="1"/>
  <c r="BI576" i="1"/>
  <c r="BI577" i="1"/>
  <c r="BI578" i="1"/>
  <c r="BI579" i="1"/>
  <c r="BI580" i="1"/>
  <c r="BI581" i="1"/>
  <c r="BI582" i="1"/>
  <c r="BI583" i="1"/>
  <c r="BI584" i="1"/>
  <c r="BI585" i="1"/>
  <c r="BI586" i="1"/>
  <c r="BI587" i="1"/>
  <c r="BI588" i="1"/>
  <c r="BI589" i="1"/>
  <c r="BI590" i="1"/>
  <c r="BI591" i="1"/>
  <c r="BI592" i="1"/>
  <c r="BI593" i="1"/>
  <c r="BI594" i="1"/>
  <c r="BI595" i="1"/>
  <c r="BI596" i="1"/>
  <c r="BI597" i="1"/>
  <c r="BI598" i="1"/>
  <c r="BI599" i="1"/>
  <c r="BI600" i="1"/>
  <c r="BI601" i="1"/>
  <c r="BI602" i="1"/>
  <c r="BI603" i="1"/>
  <c r="BI604" i="1"/>
  <c r="BI605" i="1"/>
  <c r="BI606" i="1"/>
  <c r="BI607" i="1"/>
  <c r="BI608" i="1"/>
  <c r="BI609" i="1"/>
  <c r="BI610" i="1"/>
  <c r="BI611" i="1"/>
  <c r="BI612" i="1"/>
  <c r="BI613" i="1"/>
  <c r="BI614" i="1"/>
  <c r="BI615" i="1"/>
  <c r="BI616" i="1"/>
  <c r="BI617" i="1"/>
  <c r="BI618" i="1"/>
  <c r="BI619" i="1"/>
  <c r="BI620" i="1"/>
  <c r="BI621" i="1"/>
  <c r="BI622" i="1"/>
  <c r="BI623" i="1"/>
  <c r="BI624" i="1"/>
  <c r="BI625" i="1"/>
  <c r="BI626" i="1"/>
  <c r="BI627" i="1"/>
  <c r="BI628" i="1"/>
  <c r="BI629" i="1"/>
  <c r="BI630" i="1"/>
  <c r="BI631" i="1"/>
  <c r="BI632" i="1"/>
  <c r="BI633" i="1"/>
  <c r="BI634" i="1"/>
  <c r="BI635" i="1"/>
  <c r="BI636" i="1"/>
  <c r="BI637" i="1"/>
  <c r="BI638" i="1"/>
  <c r="BI639" i="1"/>
  <c r="BI640" i="1"/>
  <c r="BI641" i="1"/>
  <c r="BI642" i="1"/>
  <c r="BI643" i="1"/>
  <c r="BI644" i="1"/>
  <c r="BI645" i="1"/>
  <c r="BI646" i="1"/>
  <c r="BI647" i="1"/>
  <c r="BI648" i="1"/>
  <c r="BI649" i="1"/>
  <c r="BI650" i="1"/>
  <c r="BI651" i="1"/>
  <c r="BI652" i="1"/>
  <c r="BI653" i="1"/>
  <c r="BI654" i="1"/>
  <c r="BI655" i="1"/>
  <c r="BI656" i="1"/>
  <c r="BI657" i="1"/>
  <c r="BI658" i="1"/>
  <c r="BI659" i="1"/>
  <c r="BI660" i="1"/>
  <c r="BI661" i="1"/>
  <c r="BI662" i="1"/>
  <c r="BI663" i="1"/>
  <c r="BI664" i="1"/>
  <c r="BI665" i="1"/>
  <c r="BI666" i="1"/>
  <c r="BI667" i="1"/>
  <c r="BI668" i="1"/>
  <c r="BI669" i="1"/>
  <c r="BI670" i="1"/>
  <c r="BI671" i="1"/>
  <c r="BI672" i="1"/>
  <c r="BI673" i="1"/>
  <c r="BI674" i="1"/>
  <c r="BI675" i="1"/>
  <c r="BI676" i="1"/>
  <c r="BI677" i="1"/>
  <c r="BI678" i="1"/>
  <c r="BI679" i="1"/>
  <c r="BI680" i="1"/>
  <c r="BI681" i="1"/>
  <c r="BI682" i="1"/>
  <c r="BI683" i="1"/>
  <c r="BI684" i="1"/>
  <c r="BI685" i="1"/>
  <c r="BI686" i="1"/>
  <c r="BI687" i="1"/>
  <c r="BI688" i="1"/>
  <c r="BI689" i="1"/>
  <c r="BI690" i="1"/>
  <c r="BI691" i="1"/>
  <c r="BI692" i="1"/>
  <c r="BI693" i="1"/>
  <c r="BI694" i="1"/>
  <c r="BI695" i="1"/>
  <c r="BI696" i="1"/>
  <c r="BI697" i="1"/>
  <c r="BI698" i="1"/>
  <c r="BI699" i="1"/>
  <c r="BI700" i="1"/>
  <c r="BI701" i="1"/>
  <c r="BI702" i="1"/>
  <c r="BI703" i="1"/>
  <c r="BI704" i="1"/>
  <c r="BI705" i="1"/>
  <c r="BI706" i="1"/>
  <c r="BI707" i="1"/>
  <c r="BI708" i="1"/>
  <c r="BI709" i="1"/>
  <c r="BI710" i="1"/>
  <c r="BI711" i="1"/>
  <c r="BI712" i="1"/>
  <c r="BI713" i="1"/>
  <c r="BI714" i="1"/>
  <c r="BI715" i="1"/>
  <c r="BI716" i="1"/>
  <c r="BI717" i="1"/>
  <c r="BI718" i="1"/>
  <c r="BI719" i="1"/>
  <c r="BI720" i="1"/>
  <c r="BI721" i="1"/>
  <c r="BI722" i="1"/>
  <c r="BI723" i="1"/>
  <c r="BI724" i="1"/>
  <c r="BI725" i="1"/>
  <c r="BI726" i="1"/>
  <c r="BI727" i="1"/>
  <c r="BI728" i="1"/>
  <c r="BI729" i="1"/>
  <c r="BI730" i="1"/>
  <c r="BI731" i="1"/>
  <c r="BI732" i="1"/>
  <c r="BI733" i="1"/>
  <c r="BI734" i="1"/>
  <c r="BI735" i="1"/>
  <c r="BI736" i="1"/>
  <c r="BI737" i="1"/>
  <c r="BI738" i="1"/>
  <c r="BI739" i="1"/>
  <c r="BI740" i="1"/>
  <c r="BI741" i="1"/>
  <c r="BI742" i="1"/>
  <c r="BI743" i="1"/>
  <c r="BI744" i="1"/>
  <c r="BI745" i="1"/>
  <c r="BI746" i="1"/>
  <c r="BI747" i="1"/>
  <c r="BI748" i="1"/>
  <c r="BI749" i="1"/>
  <c r="BI750" i="1"/>
  <c r="BI751" i="1"/>
  <c r="BI752" i="1"/>
  <c r="BI753" i="1"/>
  <c r="BI754" i="1"/>
  <c r="BI755" i="1"/>
  <c r="BI756" i="1"/>
  <c r="BI757" i="1"/>
  <c r="BI758" i="1"/>
  <c r="BI759" i="1"/>
  <c r="BI760" i="1"/>
  <c r="BI761" i="1"/>
  <c r="BI762" i="1"/>
  <c r="BI763" i="1"/>
  <c r="BI764" i="1"/>
  <c r="BI765" i="1"/>
  <c r="BI766" i="1"/>
  <c r="BI767" i="1"/>
  <c r="BI768" i="1"/>
  <c r="BI769" i="1"/>
  <c r="BI770" i="1"/>
  <c r="BI771" i="1"/>
  <c r="BI772" i="1"/>
  <c r="BI773" i="1"/>
  <c r="BI774" i="1"/>
  <c r="BI775" i="1"/>
  <c r="BI776" i="1"/>
  <c r="BI777" i="1"/>
  <c r="BI778" i="1"/>
  <c r="BI779" i="1"/>
  <c r="BI780" i="1"/>
  <c r="BI781" i="1"/>
  <c r="BI782" i="1"/>
  <c r="BI783" i="1"/>
  <c r="BI784" i="1"/>
  <c r="BI785" i="1"/>
  <c r="BI786" i="1"/>
  <c r="BI787" i="1"/>
  <c r="BI788" i="1"/>
  <c r="BI789" i="1"/>
  <c r="BI790" i="1"/>
  <c r="BI791" i="1"/>
  <c r="BI792" i="1"/>
  <c r="BI793" i="1"/>
  <c r="BI794" i="1"/>
  <c r="BI795" i="1"/>
  <c r="BI796" i="1"/>
  <c r="BI797" i="1"/>
  <c r="BI798" i="1"/>
  <c r="BI799" i="1"/>
  <c r="BI800" i="1"/>
  <c r="BI801" i="1"/>
  <c r="BI802" i="1"/>
  <c r="BI803" i="1"/>
  <c r="BI804" i="1"/>
  <c r="BI805" i="1"/>
  <c r="BI806" i="1"/>
  <c r="BI807" i="1"/>
  <c r="BI808" i="1"/>
  <c r="BI809" i="1"/>
  <c r="BI810" i="1"/>
  <c r="BI811" i="1"/>
  <c r="BI812" i="1"/>
  <c r="BI813" i="1"/>
  <c r="BI814" i="1"/>
  <c r="BI815" i="1"/>
  <c r="BI816" i="1"/>
  <c r="BI817" i="1"/>
  <c r="BI818" i="1"/>
  <c r="BI819" i="1"/>
  <c r="BI820" i="1"/>
  <c r="BI821" i="1"/>
  <c r="BI822" i="1"/>
  <c r="BI823" i="1"/>
  <c r="BI824" i="1"/>
  <c r="BI825" i="1"/>
  <c r="BI826" i="1"/>
  <c r="BI827" i="1"/>
  <c r="BI828" i="1"/>
  <c r="BI829" i="1"/>
  <c r="BI830" i="1"/>
  <c r="BI831" i="1"/>
  <c r="BI832" i="1"/>
  <c r="BI833" i="1"/>
  <c r="BI834" i="1"/>
  <c r="BI835" i="1"/>
  <c r="BI836" i="1"/>
  <c r="BI837" i="1"/>
  <c r="BI838" i="1"/>
  <c r="BI839" i="1"/>
  <c r="BI840" i="1"/>
  <c r="BI841" i="1"/>
  <c r="BI842" i="1"/>
  <c r="BI843" i="1"/>
  <c r="BI844" i="1"/>
  <c r="BI845" i="1"/>
  <c r="BI846" i="1"/>
  <c r="BI847" i="1"/>
  <c r="BI848" i="1"/>
  <c r="BI849" i="1"/>
  <c r="BI850" i="1"/>
  <c r="BI851" i="1"/>
  <c r="BI852" i="1"/>
  <c r="BI853" i="1"/>
  <c r="BI854" i="1"/>
  <c r="BI855" i="1"/>
  <c r="BI856" i="1"/>
  <c r="BI857" i="1"/>
  <c r="BI858" i="1"/>
  <c r="BI859" i="1"/>
  <c r="BI860" i="1"/>
  <c r="BI861" i="1"/>
  <c r="BI862" i="1"/>
  <c r="BI863" i="1"/>
  <c r="BI864" i="1"/>
  <c r="BI865" i="1"/>
  <c r="BI866" i="1"/>
  <c r="BI867" i="1"/>
  <c r="BI868" i="1"/>
  <c r="BI869" i="1"/>
  <c r="BI870" i="1"/>
  <c r="BI871" i="1"/>
  <c r="BI872" i="1"/>
  <c r="BI873" i="1"/>
  <c r="BI874" i="1"/>
  <c r="BI875" i="1"/>
  <c r="BI876" i="1"/>
  <c r="BI877" i="1"/>
  <c r="BI878" i="1"/>
  <c r="BI879" i="1"/>
  <c r="BI880" i="1"/>
  <c r="BI881" i="1"/>
  <c r="BI882" i="1"/>
  <c r="BI883" i="1"/>
  <c r="BI884" i="1"/>
  <c r="BI885" i="1"/>
  <c r="BI886" i="1"/>
  <c r="BI887" i="1"/>
  <c r="BI888" i="1"/>
  <c r="BI889" i="1"/>
  <c r="BI890" i="1"/>
  <c r="BI891" i="1"/>
  <c r="BI892" i="1"/>
  <c r="BI893" i="1"/>
  <c r="BI894" i="1"/>
  <c r="BI895" i="1"/>
  <c r="BI896" i="1"/>
  <c r="BI897" i="1"/>
  <c r="BI898" i="1"/>
  <c r="BI899" i="1"/>
  <c r="BI900" i="1"/>
  <c r="BI901" i="1"/>
  <c r="BI902" i="1"/>
  <c r="BI903" i="1"/>
  <c r="BI904" i="1"/>
  <c r="BI905" i="1"/>
  <c r="BI906" i="1"/>
  <c r="BI907" i="1"/>
  <c r="BI908" i="1"/>
  <c r="BI909" i="1"/>
  <c r="BI910" i="1"/>
  <c r="BI911" i="1"/>
  <c r="BI912" i="1"/>
  <c r="BI913" i="1"/>
  <c r="BI914" i="1"/>
  <c r="BI915" i="1"/>
  <c r="BI916" i="1"/>
  <c r="BI917" i="1"/>
  <c r="BI918" i="1"/>
  <c r="BI919" i="1"/>
  <c r="BI920" i="1"/>
  <c r="BI921" i="1"/>
  <c r="BI922" i="1"/>
  <c r="BI923" i="1"/>
  <c r="BI924" i="1"/>
  <c r="BI925" i="1"/>
  <c r="BI926" i="1"/>
  <c r="BI927" i="1"/>
  <c r="BI928" i="1"/>
  <c r="BI929" i="1"/>
  <c r="BI930" i="1"/>
  <c r="BI931" i="1"/>
  <c r="BI932" i="1"/>
  <c r="BI933" i="1"/>
  <c r="BI934" i="1"/>
  <c r="BI935" i="1"/>
  <c r="BI936" i="1"/>
  <c r="BI937" i="1"/>
  <c r="BI938" i="1"/>
  <c r="BI939" i="1"/>
  <c r="BI940" i="1"/>
  <c r="BI941" i="1"/>
  <c r="BI942" i="1"/>
  <c r="BI943" i="1"/>
  <c r="BI944" i="1"/>
  <c r="BI945" i="1"/>
  <c r="BI946" i="1"/>
  <c r="BI947" i="1"/>
  <c r="BI948" i="1"/>
  <c r="BI949" i="1"/>
  <c r="BI950" i="1"/>
  <c r="BI951" i="1"/>
  <c r="BI952" i="1"/>
  <c r="BI953" i="1"/>
  <c r="BI954" i="1"/>
  <c r="BI955" i="1"/>
  <c r="BI956" i="1"/>
  <c r="BI957" i="1"/>
  <c r="BI958" i="1"/>
  <c r="BI959" i="1"/>
  <c r="BI960" i="1"/>
  <c r="BI961" i="1"/>
  <c r="BI962" i="1"/>
  <c r="BI963" i="1"/>
  <c r="BI964" i="1"/>
  <c r="BI965" i="1"/>
  <c r="BI966" i="1"/>
  <c r="BI967" i="1"/>
  <c r="BI968" i="1"/>
  <c r="BI969" i="1"/>
  <c r="BI970" i="1"/>
  <c r="BI971" i="1"/>
  <c r="BI972" i="1"/>
  <c r="BI973" i="1"/>
  <c r="BI974" i="1"/>
  <c r="BI975" i="1"/>
  <c r="BI976" i="1"/>
  <c r="BI977" i="1"/>
  <c r="BI978" i="1"/>
  <c r="BI979" i="1"/>
  <c r="BI980" i="1"/>
  <c r="BI981" i="1"/>
  <c r="BI982" i="1"/>
  <c r="BI983" i="1"/>
  <c r="BI984" i="1"/>
  <c r="BI985" i="1"/>
  <c r="BI986" i="1"/>
  <c r="BI987" i="1"/>
  <c r="BI988" i="1"/>
  <c r="BI989" i="1"/>
  <c r="BI990" i="1"/>
  <c r="BI991" i="1"/>
  <c r="BI992" i="1"/>
  <c r="BI993" i="1"/>
  <c r="BI994" i="1"/>
  <c r="BI995" i="1"/>
  <c r="BI996" i="1"/>
  <c r="BI997" i="1"/>
  <c r="BI998" i="1"/>
  <c r="BI999" i="1"/>
  <c r="BI1000" i="1"/>
  <c r="BI1001" i="1"/>
  <c r="BI1002" i="1"/>
  <c r="BI1003" i="1"/>
  <c r="BI1004" i="1"/>
  <c r="BI1005" i="1"/>
  <c r="BI1006" i="1"/>
  <c r="BI1007" i="1"/>
  <c r="BI1008" i="1"/>
  <c r="BI1009" i="1"/>
  <c r="BI1010" i="1"/>
  <c r="BI1011" i="1"/>
  <c r="BI1012" i="1"/>
  <c r="BI1013" i="1"/>
  <c r="BI1014" i="1"/>
  <c r="BI1015" i="1"/>
  <c r="BI1016" i="1"/>
  <c r="BI1017" i="1"/>
  <c r="BI1018" i="1"/>
  <c r="BI1019" i="1"/>
  <c r="BI1020" i="1"/>
  <c r="BI1021" i="1"/>
  <c r="BI1022" i="1"/>
  <c r="BI1023" i="1"/>
  <c r="BI1024" i="1"/>
  <c r="BI1025" i="1"/>
  <c r="BI1026" i="1"/>
  <c r="BI1027" i="1"/>
  <c r="BI1028" i="1"/>
  <c r="BI1029" i="1"/>
  <c r="BI1030" i="1"/>
  <c r="BI1031" i="1"/>
  <c r="BI1032" i="1"/>
  <c r="BI1033" i="1"/>
  <c r="BI1034" i="1"/>
  <c r="BI1035" i="1"/>
  <c r="BI1036" i="1"/>
  <c r="BI1037" i="1"/>
  <c r="BI1038" i="1"/>
  <c r="BI1039" i="1"/>
  <c r="BI1040" i="1"/>
  <c r="BI1041" i="1"/>
  <c r="BI1042" i="1"/>
  <c r="BI1043" i="1"/>
  <c r="BI1044" i="1"/>
  <c r="BI1045" i="1"/>
  <c r="BI1046" i="1"/>
  <c r="BI1047" i="1"/>
  <c r="BI1048" i="1"/>
  <c r="BI1049" i="1"/>
  <c r="BI1050" i="1"/>
  <c r="BI1051" i="1"/>
  <c r="BI1052" i="1"/>
  <c r="BI1053" i="1"/>
  <c r="BI1054" i="1"/>
  <c r="BI1055" i="1"/>
  <c r="BI1056" i="1"/>
  <c r="BI1057" i="1"/>
  <c r="BI1058" i="1"/>
  <c r="BI1059" i="1"/>
  <c r="BI1060" i="1"/>
  <c r="BI1061" i="1"/>
  <c r="BI1062" i="1"/>
  <c r="BI1063" i="1"/>
  <c r="BI1064" i="1"/>
  <c r="BI1065" i="1"/>
  <c r="BI1066" i="1"/>
  <c r="BI1067" i="1"/>
  <c r="BI1068" i="1"/>
  <c r="BI1069" i="1"/>
  <c r="BI1070" i="1"/>
  <c r="BI1071" i="1"/>
  <c r="BI1072" i="1"/>
  <c r="BI1073" i="1"/>
  <c r="BI1074" i="1"/>
  <c r="BI1075" i="1"/>
  <c r="BI1076" i="1"/>
  <c r="BI1077" i="1"/>
  <c r="BI1078" i="1"/>
  <c r="BI1079" i="1"/>
  <c r="BI1080" i="1"/>
  <c r="BI1081" i="1"/>
  <c r="BI1082" i="1"/>
  <c r="BI1083" i="1"/>
  <c r="BI1084" i="1"/>
  <c r="BI1085" i="1"/>
  <c r="BI1086" i="1"/>
  <c r="BI1087" i="1"/>
  <c r="BI1088" i="1"/>
  <c r="BI1089" i="1"/>
  <c r="BI1090" i="1"/>
  <c r="BI1091" i="1"/>
  <c r="BI1092" i="1"/>
  <c r="BI1093" i="1"/>
  <c r="BI1094" i="1"/>
  <c r="BI1095" i="1"/>
  <c r="BI1096" i="1"/>
  <c r="BI1097" i="1"/>
  <c r="BI1098" i="1"/>
  <c r="BI1099" i="1"/>
  <c r="BI1100" i="1"/>
  <c r="BI1101" i="1"/>
  <c r="BI1102" i="1"/>
  <c r="BI1103" i="1"/>
  <c r="BI1104" i="1"/>
  <c r="BI1105" i="1"/>
  <c r="BI1106" i="1"/>
  <c r="BI1107" i="1"/>
  <c r="BI1108" i="1"/>
  <c r="BI1109" i="1"/>
  <c r="BI1110" i="1"/>
  <c r="BI1111" i="1"/>
  <c r="BI1112" i="1"/>
  <c r="BI1113" i="1"/>
  <c r="BI1114" i="1"/>
  <c r="BI1115" i="1"/>
  <c r="BI1116" i="1"/>
  <c r="BI1117" i="1"/>
  <c r="BI1118" i="1"/>
  <c r="BI1119" i="1"/>
  <c r="BI1120" i="1"/>
  <c r="BI1121" i="1"/>
  <c r="BI1122" i="1"/>
  <c r="BI1123" i="1"/>
  <c r="BI1124" i="1"/>
  <c r="BI1125" i="1"/>
  <c r="BI1126" i="1"/>
  <c r="BI1127" i="1"/>
  <c r="BI1128" i="1"/>
  <c r="BI1129" i="1"/>
  <c r="BI1130" i="1"/>
  <c r="BI1131" i="1"/>
  <c r="BI1132" i="1"/>
  <c r="BI1133" i="1"/>
  <c r="BI1134" i="1"/>
  <c r="BI1135" i="1"/>
  <c r="BI1136" i="1"/>
  <c r="BI1137" i="1"/>
  <c r="BI1138" i="1"/>
  <c r="BI1139" i="1"/>
  <c r="BI1140" i="1"/>
  <c r="BI1141" i="1"/>
  <c r="BI1142" i="1"/>
  <c r="BI1143" i="1"/>
  <c r="BI1144" i="1"/>
  <c r="BI1145" i="1"/>
  <c r="BI1146" i="1"/>
  <c r="BI1147" i="1"/>
  <c r="BI1148" i="1"/>
  <c r="BI1149" i="1"/>
  <c r="BI1150" i="1"/>
  <c r="BI1151" i="1"/>
  <c r="BI1152" i="1"/>
  <c r="BI1153" i="1"/>
  <c r="BI1154" i="1"/>
  <c r="BI1155" i="1"/>
  <c r="BI1156" i="1"/>
  <c r="BI1157" i="1"/>
  <c r="BI1158" i="1"/>
  <c r="BI1159" i="1"/>
  <c r="BI1160" i="1"/>
  <c r="BI1161" i="1"/>
  <c r="BI1162" i="1"/>
  <c r="BI1163" i="1"/>
  <c r="BI1164" i="1"/>
  <c r="BI1165" i="1"/>
  <c r="BI1166" i="1"/>
  <c r="BI1167" i="1"/>
  <c r="BI1168" i="1"/>
  <c r="BI1169" i="1"/>
  <c r="BI1170" i="1"/>
  <c r="BI1171" i="1"/>
  <c r="BI1172" i="1"/>
  <c r="BI1173" i="1"/>
  <c r="BI1174" i="1"/>
  <c r="BI1175" i="1"/>
  <c r="BI1176" i="1"/>
  <c r="BI1177" i="1"/>
  <c r="BI1178" i="1"/>
  <c r="BI1179" i="1"/>
  <c r="BI1180" i="1"/>
  <c r="BI1181" i="1"/>
  <c r="BI1182" i="1"/>
  <c r="BI1183" i="1"/>
  <c r="BI1184" i="1"/>
  <c r="BI1185" i="1"/>
  <c r="BI1186" i="1"/>
  <c r="BI1187" i="1"/>
  <c r="BI1188" i="1"/>
  <c r="BI1189" i="1"/>
  <c r="BI1190" i="1"/>
  <c r="BI1191" i="1"/>
  <c r="BI1192" i="1"/>
  <c r="BI1193" i="1"/>
  <c r="BI1194" i="1"/>
  <c r="BI1195" i="1"/>
  <c r="BI1196" i="1"/>
  <c r="BI1197" i="1"/>
  <c r="BI1198" i="1"/>
  <c r="BI1199" i="1"/>
  <c r="BI1200" i="1"/>
  <c r="BI1201" i="1"/>
  <c r="BI1202" i="1"/>
  <c r="BI1203" i="1"/>
  <c r="BI1204" i="1"/>
  <c r="BI1205" i="1"/>
  <c r="BI1206" i="1"/>
  <c r="BI1207" i="1"/>
  <c r="BI1208" i="1"/>
  <c r="BI1209" i="1"/>
  <c r="BI1210" i="1"/>
  <c r="BI1211" i="1"/>
  <c r="BI1212" i="1"/>
  <c r="BI1213" i="1"/>
  <c r="BI1214" i="1"/>
  <c r="BI1215" i="1"/>
  <c r="BI1216" i="1"/>
  <c r="BI1217" i="1"/>
  <c r="BI1218" i="1"/>
  <c r="BI1219" i="1"/>
  <c r="BI1220" i="1"/>
  <c r="BI1221" i="1"/>
  <c r="BI1222" i="1"/>
  <c r="BI1223" i="1"/>
  <c r="BI1224" i="1"/>
  <c r="BI1225" i="1"/>
  <c r="BI1226" i="1"/>
  <c r="BI1227" i="1"/>
  <c r="BI1228" i="1"/>
  <c r="BI1229" i="1"/>
  <c r="BI1230" i="1"/>
  <c r="BI1231" i="1"/>
  <c r="BI1232" i="1"/>
  <c r="BI1233" i="1"/>
  <c r="BI1234" i="1"/>
  <c r="BI1235" i="1"/>
  <c r="BI1236" i="1"/>
  <c r="BI1237" i="1"/>
  <c r="BI1238" i="1"/>
  <c r="BI1239" i="1"/>
  <c r="BI1240" i="1"/>
  <c r="BI1241" i="1"/>
  <c r="BI1242" i="1"/>
  <c r="BI1243" i="1"/>
  <c r="BI1244" i="1"/>
  <c r="BI1245" i="1"/>
  <c r="BI1246" i="1"/>
  <c r="BI1247" i="1"/>
  <c r="BI1248" i="1"/>
  <c r="BI1249" i="1"/>
  <c r="BI1250" i="1"/>
  <c r="BI1251" i="1"/>
  <c r="BI1252" i="1"/>
  <c r="BI1253" i="1"/>
  <c r="BI1254" i="1"/>
  <c r="BI1255" i="1"/>
  <c r="BI1256" i="1"/>
  <c r="BI1257" i="1"/>
  <c r="BI1258" i="1"/>
  <c r="BI1259" i="1"/>
  <c r="BI1260" i="1"/>
  <c r="BI1261" i="1"/>
  <c r="BI1262" i="1"/>
  <c r="BI1263" i="1"/>
  <c r="BI1264" i="1"/>
  <c r="BI1265" i="1"/>
  <c r="BI1266" i="1"/>
  <c r="BI1267" i="1"/>
  <c r="BI1268" i="1"/>
  <c r="BI1269" i="1"/>
  <c r="BI1270" i="1"/>
  <c r="BI1271" i="1"/>
  <c r="BI1272" i="1"/>
  <c r="BI1273" i="1"/>
  <c r="BI1274" i="1"/>
  <c r="BI1275" i="1"/>
  <c r="BI1276" i="1"/>
  <c r="BI1277" i="1"/>
  <c r="BI1278" i="1"/>
  <c r="BI1279" i="1"/>
  <c r="BI1280" i="1"/>
  <c r="BI1281" i="1"/>
  <c r="BI1282" i="1"/>
  <c r="BI1283" i="1"/>
  <c r="BI1284" i="1"/>
  <c r="BI1285" i="1"/>
  <c r="BI1286" i="1"/>
  <c r="BI1287" i="1"/>
  <c r="BI1288" i="1"/>
  <c r="BI1289" i="1"/>
  <c r="BI1290" i="1"/>
  <c r="BI1291" i="1"/>
  <c r="BI1292" i="1"/>
  <c r="BI1293" i="1"/>
  <c r="BI1294" i="1"/>
  <c r="BI1295" i="1"/>
  <c r="BI1296" i="1"/>
  <c r="BI1297" i="1"/>
  <c r="BI1298" i="1"/>
  <c r="BI1299" i="1"/>
  <c r="BI1300" i="1"/>
  <c r="BI1301" i="1"/>
  <c r="BI1302" i="1"/>
  <c r="BI1303" i="1"/>
  <c r="BI1304" i="1"/>
  <c r="BI1305" i="1"/>
  <c r="BI1306" i="1"/>
  <c r="BI1307" i="1"/>
  <c r="BI1308" i="1"/>
  <c r="BI1309" i="1"/>
  <c r="BI1310" i="1"/>
  <c r="BI1311" i="1"/>
  <c r="BI1312" i="1"/>
  <c r="BI1313" i="1"/>
  <c r="BI1314" i="1"/>
  <c r="BI1315" i="1"/>
  <c r="BI1316" i="1"/>
  <c r="BI1317" i="1"/>
  <c r="BI1318" i="1"/>
  <c r="BI1319" i="1"/>
  <c r="BI1320" i="1"/>
  <c r="BI1321" i="1"/>
  <c r="BI1322" i="1"/>
  <c r="BI1323" i="1"/>
  <c r="BI1324" i="1"/>
  <c r="BI1325" i="1"/>
  <c r="BI1326" i="1"/>
  <c r="BI1327" i="1"/>
  <c r="BI1328" i="1"/>
  <c r="BI1329" i="1"/>
  <c r="BI1330" i="1"/>
  <c r="BI1331" i="1"/>
  <c r="BI1332" i="1"/>
  <c r="BI1333" i="1"/>
  <c r="BI1334" i="1"/>
  <c r="BI1335" i="1"/>
  <c r="BI1336" i="1"/>
  <c r="BI1337" i="1"/>
  <c r="BI1338" i="1"/>
  <c r="BI1339" i="1"/>
  <c r="BI1340" i="1"/>
  <c r="BI1341" i="1"/>
  <c r="BI1342" i="1"/>
  <c r="BI1343" i="1"/>
  <c r="BI1344" i="1"/>
  <c r="BI1345" i="1"/>
  <c r="BI1346" i="1"/>
  <c r="BI1347" i="1"/>
  <c r="BI1348" i="1"/>
  <c r="BI1349" i="1"/>
  <c r="BI1350" i="1"/>
  <c r="BI1351" i="1"/>
  <c r="BI1352" i="1"/>
  <c r="BI1353" i="1"/>
  <c r="BI1354" i="1"/>
  <c r="BI1355" i="1"/>
  <c r="BI1356" i="1"/>
  <c r="BI1357" i="1"/>
  <c r="BI1358" i="1"/>
  <c r="BI1359" i="1"/>
  <c r="BI1360" i="1"/>
  <c r="BI1361" i="1"/>
  <c r="BI1362" i="1"/>
  <c r="BI1363" i="1"/>
  <c r="BI1364" i="1"/>
  <c r="BI1365" i="1"/>
  <c r="BI1366" i="1"/>
  <c r="BI1367" i="1"/>
  <c r="BI1368" i="1"/>
  <c r="BI1369" i="1"/>
  <c r="BI1370" i="1"/>
  <c r="BI1371" i="1"/>
  <c r="BI1372" i="1"/>
  <c r="BI1373" i="1"/>
  <c r="BI1374" i="1"/>
  <c r="BI1375" i="1"/>
  <c r="BI1376" i="1"/>
  <c r="BI1377" i="1"/>
  <c r="BI1378" i="1"/>
  <c r="BI1379" i="1"/>
  <c r="BI1380" i="1"/>
  <c r="BI1381" i="1"/>
  <c r="BI1382" i="1"/>
  <c r="BI1383" i="1"/>
  <c r="BI1384" i="1"/>
  <c r="BI1385" i="1"/>
  <c r="BI1386" i="1"/>
  <c r="BI1387" i="1"/>
  <c r="BI1388" i="1"/>
  <c r="BI1389" i="1"/>
  <c r="BI1390" i="1"/>
  <c r="BI1391" i="1"/>
  <c r="BI1392" i="1"/>
  <c r="BI1393" i="1"/>
  <c r="BI1394" i="1"/>
  <c r="BI1395" i="1"/>
  <c r="BI1396" i="1"/>
  <c r="BI1397" i="1"/>
  <c r="BI1398" i="1"/>
  <c r="BI1399" i="1"/>
  <c r="BI1400" i="1"/>
  <c r="BI1401" i="1"/>
  <c r="BI1402" i="1"/>
  <c r="BI1403" i="1"/>
  <c r="BI1404" i="1"/>
  <c r="BI1405" i="1"/>
  <c r="BI1406" i="1"/>
  <c r="BI1407" i="1"/>
  <c r="BI1408" i="1"/>
  <c r="BI1409" i="1"/>
  <c r="BI1410" i="1"/>
  <c r="BI1411" i="1"/>
  <c r="BI1412" i="1"/>
  <c r="BI1413" i="1"/>
  <c r="BI1414" i="1"/>
  <c r="BI1415" i="1"/>
  <c r="BI1416" i="1"/>
  <c r="BI1417" i="1"/>
  <c r="BI1418" i="1"/>
  <c r="BI1419" i="1"/>
  <c r="BI1420" i="1"/>
  <c r="BI1421" i="1"/>
  <c r="BI1422" i="1"/>
  <c r="BI1423" i="1"/>
  <c r="BI1424" i="1"/>
  <c r="BI1425" i="1"/>
  <c r="BI1426" i="1"/>
  <c r="BI1427" i="1"/>
  <c r="BI1428" i="1"/>
  <c r="BI1429" i="1"/>
  <c r="BI1430" i="1"/>
  <c r="BI1431" i="1"/>
  <c r="BI1432" i="1"/>
  <c r="BI1433" i="1"/>
  <c r="BI1434" i="1"/>
  <c r="BI1435" i="1"/>
  <c r="BI1436" i="1"/>
  <c r="BI1437" i="1"/>
  <c r="BI1438" i="1"/>
  <c r="BI1439" i="1"/>
  <c r="BI1440" i="1"/>
  <c r="BI1441" i="1"/>
  <c r="BI1442" i="1"/>
  <c r="BI1443" i="1"/>
  <c r="BI1444" i="1"/>
  <c r="BI1445" i="1"/>
  <c r="BI1446" i="1"/>
  <c r="BI1447" i="1"/>
  <c r="BI1448" i="1"/>
  <c r="BI1449" i="1"/>
  <c r="BI1450" i="1"/>
  <c r="BI1451" i="1"/>
  <c r="BI1452" i="1"/>
  <c r="BI1453" i="1"/>
  <c r="BI1454" i="1"/>
  <c r="BI1455" i="1"/>
  <c r="BI1456" i="1"/>
  <c r="BI1457" i="1"/>
  <c r="BI1458" i="1"/>
  <c r="BI1459" i="1"/>
  <c r="BI1460" i="1"/>
  <c r="BI1461" i="1"/>
  <c r="BI1462" i="1"/>
  <c r="BI1463" i="1"/>
  <c r="BI1464" i="1"/>
  <c r="BI1465" i="1"/>
  <c r="BI1466" i="1"/>
  <c r="BI1467" i="1"/>
  <c r="BI1468" i="1"/>
  <c r="BI1469" i="1"/>
  <c r="BI1470" i="1"/>
  <c r="BI1471" i="1"/>
  <c r="BI1472" i="1"/>
  <c r="BI1473" i="1"/>
  <c r="BI1474" i="1"/>
  <c r="BI1475" i="1"/>
  <c r="BI1476" i="1"/>
  <c r="BI1477" i="1"/>
  <c r="BI1478" i="1"/>
  <c r="BI1479" i="1"/>
  <c r="BI1480" i="1"/>
  <c r="BI1481" i="1"/>
  <c r="BI1482" i="1"/>
  <c r="BI1483" i="1"/>
  <c r="BI1484" i="1"/>
  <c r="BI1485" i="1"/>
  <c r="BI1486" i="1"/>
  <c r="BI1487" i="1"/>
  <c r="BI1488" i="1"/>
  <c r="BI1489" i="1"/>
  <c r="BI1490" i="1"/>
  <c r="BI1491" i="1"/>
  <c r="BI1492" i="1"/>
  <c r="BI1493" i="1"/>
  <c r="BI1494" i="1"/>
  <c r="BI1495" i="1"/>
  <c r="BI1496" i="1"/>
  <c r="BI1497" i="1"/>
  <c r="BI1498" i="1"/>
  <c r="BI1499" i="1"/>
  <c r="BI1500" i="1"/>
  <c r="BI1501" i="1"/>
  <c r="BI1502" i="1"/>
  <c r="BI1503" i="1"/>
  <c r="BI1504" i="1"/>
  <c r="BI1505" i="1"/>
  <c r="BI1506" i="1"/>
  <c r="BI1507" i="1"/>
  <c r="BI1508" i="1"/>
  <c r="BI1509" i="1"/>
  <c r="BI1510" i="1"/>
  <c r="BI1511" i="1"/>
  <c r="BI1512" i="1"/>
  <c r="BI1513" i="1"/>
  <c r="BI1514" i="1"/>
  <c r="BI1515" i="1"/>
  <c r="BI1516" i="1"/>
  <c r="BI1517" i="1"/>
  <c r="BI1518" i="1"/>
  <c r="BI1519" i="1"/>
  <c r="BI1520" i="1"/>
  <c r="BI1521" i="1"/>
  <c r="BI1522" i="1"/>
  <c r="BI1523" i="1"/>
  <c r="BI1524" i="1"/>
  <c r="BI1525" i="1"/>
  <c r="BI1526" i="1"/>
  <c r="BI1527" i="1"/>
  <c r="BI1528" i="1"/>
  <c r="BI1529" i="1"/>
  <c r="BI1530" i="1"/>
  <c r="BI1531" i="1"/>
  <c r="BI1532" i="1"/>
  <c r="BI1533" i="1"/>
  <c r="BI1534" i="1"/>
  <c r="BI1535" i="1"/>
  <c r="BI1536" i="1"/>
  <c r="BI1537" i="1"/>
  <c r="BI1538" i="1"/>
  <c r="BI1539" i="1"/>
  <c r="BI1540" i="1"/>
  <c r="BI1541" i="1"/>
  <c r="BI1542" i="1"/>
  <c r="BI1543" i="1"/>
  <c r="BI1544" i="1"/>
  <c r="BI1545" i="1"/>
  <c r="BI1546" i="1"/>
  <c r="BI1547" i="1"/>
  <c r="BI1548" i="1"/>
  <c r="BI1549" i="1"/>
  <c r="BI1550" i="1"/>
  <c r="BI1551" i="1"/>
  <c r="BI1552" i="1"/>
  <c r="BI1553" i="1"/>
  <c r="BI1554" i="1"/>
  <c r="BI1555" i="1"/>
  <c r="BI1556" i="1"/>
  <c r="BI1557" i="1"/>
  <c r="BI1558" i="1"/>
  <c r="BI1559" i="1"/>
  <c r="BI1560" i="1"/>
  <c r="BI1561" i="1"/>
  <c r="BI1562" i="1"/>
  <c r="BI1563" i="1"/>
  <c r="BI1564" i="1"/>
  <c r="BI1565" i="1"/>
  <c r="BI1566" i="1"/>
  <c r="BI1567" i="1"/>
  <c r="BI1568" i="1"/>
  <c r="BI1569" i="1"/>
  <c r="BI1570" i="1"/>
  <c r="BI1571" i="1"/>
  <c r="BI1572" i="1"/>
  <c r="BI1573" i="1"/>
  <c r="BI1574" i="1"/>
  <c r="BI1575" i="1"/>
  <c r="BI1576" i="1"/>
  <c r="BI1577" i="1"/>
  <c r="BI1578" i="1"/>
  <c r="BI1579" i="1"/>
  <c r="BI1580" i="1"/>
  <c r="BI1581" i="1"/>
  <c r="BI1582" i="1"/>
  <c r="BI1583" i="1"/>
  <c r="BI1584" i="1"/>
  <c r="BI1585" i="1"/>
  <c r="BI1586" i="1"/>
  <c r="BI1587" i="1"/>
  <c r="BI1588" i="1"/>
  <c r="BI1589" i="1"/>
  <c r="BI1590" i="1"/>
  <c r="BI1591" i="1"/>
  <c r="BI1592" i="1"/>
  <c r="BI1593" i="1"/>
  <c r="BI1594" i="1"/>
  <c r="BI1595" i="1"/>
  <c r="BI1596" i="1"/>
  <c r="BI1597" i="1"/>
  <c r="BI1598" i="1"/>
  <c r="BI1599" i="1"/>
  <c r="BI1600" i="1"/>
  <c r="BI1601" i="1"/>
  <c r="BI1602" i="1"/>
  <c r="BI1603" i="1"/>
  <c r="BI1604" i="1"/>
  <c r="BI1605" i="1"/>
  <c r="BI1606" i="1"/>
  <c r="BI1607" i="1"/>
  <c r="BI1608" i="1"/>
  <c r="BI1609" i="1"/>
  <c r="BI1610" i="1"/>
  <c r="BI1611" i="1"/>
  <c r="BI1612" i="1"/>
  <c r="BI1613" i="1"/>
  <c r="BI1614" i="1"/>
  <c r="BI1615" i="1"/>
  <c r="BI1616" i="1"/>
  <c r="BI1617" i="1"/>
  <c r="BI1618" i="1"/>
  <c r="BI1619" i="1"/>
  <c r="BI1620" i="1"/>
  <c r="BI1621" i="1"/>
  <c r="BI1622" i="1"/>
  <c r="BI1623" i="1"/>
  <c r="BI1624" i="1"/>
  <c r="BI1625" i="1"/>
  <c r="BI1626" i="1"/>
  <c r="BI1627" i="1"/>
  <c r="BI1628" i="1"/>
  <c r="BI1629" i="1"/>
  <c r="BI1630" i="1"/>
  <c r="BI1631" i="1"/>
  <c r="BI1632" i="1"/>
  <c r="BI1633" i="1"/>
  <c r="BI1634" i="1"/>
  <c r="BI1635" i="1"/>
  <c r="BI1636" i="1"/>
  <c r="BI1637" i="1"/>
  <c r="BI1638" i="1"/>
  <c r="BI1639" i="1"/>
  <c r="BI1640" i="1"/>
  <c r="BI1641" i="1"/>
  <c r="BI1642" i="1"/>
  <c r="BI1643" i="1"/>
  <c r="BI1644" i="1"/>
  <c r="BI1645" i="1"/>
  <c r="BI1646" i="1"/>
  <c r="BI1647" i="1"/>
  <c r="BI1648" i="1"/>
  <c r="BI1649" i="1"/>
  <c r="BI1650" i="1"/>
  <c r="BI1651" i="1"/>
  <c r="BI1652" i="1"/>
  <c r="BI1653" i="1"/>
  <c r="BI1654" i="1"/>
  <c r="BI1655" i="1"/>
  <c r="BI1656" i="1"/>
  <c r="BI1657" i="1"/>
  <c r="BI1658" i="1"/>
  <c r="BI1659" i="1"/>
  <c r="BI1660" i="1"/>
  <c r="BI1661" i="1"/>
  <c r="BI1662" i="1"/>
  <c r="BI1663" i="1"/>
  <c r="BI1664" i="1"/>
  <c r="BI1665" i="1"/>
  <c r="BI1666" i="1"/>
  <c r="BI1667" i="1"/>
  <c r="BI1668" i="1"/>
  <c r="BI1669" i="1"/>
  <c r="BI1670" i="1"/>
  <c r="BI1671" i="1"/>
  <c r="BI1672" i="1"/>
  <c r="BI1673" i="1"/>
  <c r="BI1674" i="1"/>
  <c r="BI1675" i="1"/>
  <c r="BI1676" i="1"/>
  <c r="BI1677" i="1"/>
  <c r="BI1678" i="1"/>
  <c r="BI1679" i="1"/>
  <c r="BI1680" i="1"/>
  <c r="BI1681" i="1"/>
  <c r="BI1682" i="1"/>
  <c r="BI1683" i="1"/>
  <c r="BI1684" i="1"/>
  <c r="BI1685" i="1"/>
  <c r="BI1686" i="1"/>
  <c r="BI1687" i="1"/>
  <c r="BI1688" i="1"/>
  <c r="BI1689" i="1"/>
  <c r="BI1690" i="1"/>
  <c r="BI1691" i="1"/>
  <c r="BI1692" i="1"/>
  <c r="BI1693" i="1"/>
  <c r="BI1694" i="1"/>
  <c r="BI1695" i="1"/>
  <c r="BI1696" i="1"/>
  <c r="BI1697" i="1"/>
  <c r="BI1698" i="1"/>
  <c r="BI1699" i="1"/>
  <c r="BI1700" i="1"/>
  <c r="BI1701" i="1"/>
  <c r="BI1702" i="1"/>
  <c r="BI1703" i="1"/>
  <c r="BI1704" i="1"/>
  <c r="BI1705" i="1"/>
  <c r="BI1706" i="1"/>
  <c r="BI1707" i="1"/>
  <c r="BI1708" i="1"/>
  <c r="BI1709" i="1"/>
  <c r="BI1710" i="1"/>
  <c r="BI1711" i="1"/>
  <c r="BI1712" i="1"/>
  <c r="BI1713" i="1"/>
  <c r="BI1714" i="1"/>
  <c r="BI1715" i="1"/>
  <c r="BI1716" i="1"/>
  <c r="BI1717" i="1"/>
  <c r="BI1718" i="1"/>
  <c r="BI1719" i="1"/>
  <c r="BI1720" i="1"/>
  <c r="BI1721" i="1"/>
  <c r="BI1722" i="1"/>
  <c r="BI1723" i="1"/>
  <c r="BI1724" i="1"/>
  <c r="BI1725" i="1"/>
  <c r="BI1726" i="1"/>
  <c r="BI1727" i="1"/>
  <c r="BI1728" i="1"/>
  <c r="BI1729" i="1"/>
  <c r="BI1730" i="1"/>
  <c r="BI1731" i="1"/>
  <c r="BI1732" i="1"/>
  <c r="BI1733" i="1"/>
  <c r="BI1734" i="1"/>
  <c r="BI1735" i="1"/>
  <c r="BI1736" i="1"/>
  <c r="BI1737" i="1"/>
  <c r="BI1738" i="1"/>
  <c r="BI1739" i="1"/>
  <c r="BI1740" i="1"/>
  <c r="BI1741" i="1"/>
  <c r="BI1742" i="1"/>
  <c r="BI1743" i="1"/>
  <c r="BI1744" i="1"/>
  <c r="BI1745" i="1"/>
  <c r="BI1746" i="1"/>
  <c r="BI1747" i="1"/>
  <c r="BI1748" i="1"/>
  <c r="BI1749" i="1"/>
  <c r="BI1750" i="1"/>
  <c r="BI1751" i="1"/>
  <c r="BI1752" i="1"/>
  <c r="BI1753" i="1"/>
  <c r="BI1754" i="1"/>
  <c r="BI1755" i="1"/>
  <c r="BI1756" i="1"/>
  <c r="BI1757" i="1"/>
  <c r="BI1758" i="1"/>
  <c r="BI1759" i="1"/>
  <c r="BI1760" i="1"/>
  <c r="BI1761" i="1"/>
  <c r="BI1762" i="1"/>
  <c r="BI1763" i="1"/>
  <c r="BI1764" i="1"/>
  <c r="BI1765" i="1"/>
  <c r="BI1766" i="1"/>
  <c r="BI1767" i="1"/>
  <c r="BI1768" i="1"/>
  <c r="BI1769" i="1"/>
  <c r="BI1770" i="1"/>
  <c r="BI1771" i="1"/>
  <c r="BI1772" i="1"/>
  <c r="BI1773" i="1"/>
  <c r="BI1774" i="1"/>
  <c r="BI1775" i="1"/>
  <c r="BI1776" i="1"/>
  <c r="BI1777" i="1"/>
  <c r="BI1778" i="1"/>
  <c r="BI1779" i="1"/>
  <c r="BI1780" i="1"/>
  <c r="BI1781" i="1"/>
  <c r="BI1782" i="1"/>
  <c r="BI1783" i="1"/>
  <c r="BI1784" i="1"/>
  <c r="BI1785" i="1"/>
  <c r="BI1786" i="1"/>
  <c r="BI1787" i="1"/>
  <c r="BI1788" i="1"/>
  <c r="BI1789" i="1"/>
  <c r="BI1790" i="1"/>
  <c r="BI1791" i="1"/>
  <c r="BI1792" i="1"/>
  <c r="BI1793" i="1"/>
  <c r="BI1794" i="1"/>
  <c r="BI1795" i="1"/>
  <c r="BI1796" i="1"/>
  <c r="BI1797" i="1"/>
  <c r="BI1798" i="1"/>
  <c r="BI1799" i="1"/>
  <c r="BI1800" i="1"/>
  <c r="BI1801" i="1"/>
  <c r="BI1802" i="1"/>
  <c r="BI1803" i="1"/>
  <c r="BI1804" i="1"/>
  <c r="BI1805" i="1"/>
  <c r="BI1806" i="1"/>
  <c r="BI1807" i="1"/>
  <c r="BI1808" i="1"/>
  <c r="BI1809" i="1"/>
  <c r="BI1810" i="1"/>
  <c r="BI1811" i="1"/>
  <c r="BI1812" i="1"/>
  <c r="BI1813" i="1"/>
  <c r="BI1814" i="1"/>
  <c r="BI1815" i="1"/>
  <c r="BI1816" i="1"/>
  <c r="BI1817" i="1"/>
  <c r="BI1818" i="1"/>
  <c r="BI1819" i="1"/>
  <c r="BI1820" i="1"/>
  <c r="BI1821" i="1"/>
  <c r="BI1822" i="1"/>
  <c r="BI1823" i="1"/>
  <c r="BI1824" i="1"/>
  <c r="BI1825" i="1"/>
  <c r="BI1826" i="1"/>
  <c r="BI1827" i="1"/>
  <c r="BI1828" i="1"/>
  <c r="BI1829" i="1"/>
  <c r="BI1830" i="1"/>
  <c r="BI1831" i="1"/>
  <c r="BI1832" i="1"/>
  <c r="BI1833" i="1"/>
  <c r="BI1834" i="1"/>
  <c r="BI1835" i="1"/>
  <c r="BI1836" i="1"/>
  <c r="BI1837" i="1"/>
  <c r="BI1838" i="1"/>
  <c r="BI1839" i="1"/>
  <c r="BI1840" i="1"/>
  <c r="BI1841" i="1"/>
  <c r="BI1842" i="1"/>
  <c r="BI1843" i="1"/>
  <c r="BI1844" i="1"/>
  <c r="BI1845" i="1"/>
  <c r="BI1846" i="1"/>
  <c r="BI1847" i="1"/>
  <c r="BI1848" i="1"/>
  <c r="BI1849" i="1"/>
  <c r="BI1850" i="1"/>
  <c r="BI1851" i="1"/>
  <c r="BI1852" i="1"/>
  <c r="BI1853" i="1"/>
  <c r="BI1854" i="1"/>
  <c r="BI1855" i="1"/>
  <c r="BI1856" i="1"/>
  <c r="BI1857" i="1"/>
  <c r="BI1858" i="1"/>
  <c r="BI1859" i="1"/>
  <c r="BI1860" i="1"/>
  <c r="BI1861" i="1"/>
  <c r="BI1862" i="1"/>
  <c r="BI1863" i="1"/>
  <c r="BI1864" i="1"/>
  <c r="BI1865" i="1"/>
  <c r="BI1866" i="1"/>
  <c r="BI1867" i="1"/>
  <c r="BI1868" i="1"/>
  <c r="BI1869" i="1"/>
  <c r="BI1870" i="1"/>
  <c r="BI1871" i="1"/>
  <c r="BI1872" i="1"/>
  <c r="BI1873" i="1"/>
  <c r="BI1874" i="1"/>
  <c r="BI1875" i="1"/>
  <c r="BI1876" i="1"/>
  <c r="BI1877" i="1"/>
  <c r="BI1878" i="1"/>
  <c r="BI1879" i="1"/>
  <c r="BI1880" i="1"/>
  <c r="BI1881" i="1"/>
  <c r="BI1882" i="1"/>
  <c r="BI1883" i="1"/>
  <c r="BI1884" i="1"/>
  <c r="BI1885" i="1"/>
  <c r="BI1886" i="1"/>
  <c r="BI1887" i="1"/>
  <c r="BI1888" i="1"/>
  <c r="BI1889" i="1"/>
  <c r="BI1890" i="1"/>
  <c r="BI1891" i="1"/>
  <c r="BI1892" i="1"/>
  <c r="BI1893" i="1"/>
  <c r="BI1894" i="1"/>
  <c r="BI1895" i="1"/>
  <c r="BI1896" i="1"/>
  <c r="BI1897" i="1"/>
  <c r="BI1898" i="1"/>
  <c r="BI1899" i="1"/>
  <c r="BI1900" i="1"/>
  <c r="BI1901" i="1"/>
  <c r="BI1902" i="1"/>
  <c r="BI1903" i="1"/>
  <c r="BI1904" i="1"/>
  <c r="BI1905" i="1"/>
  <c r="BI1906" i="1"/>
  <c r="BI1907" i="1"/>
  <c r="BI1908" i="1"/>
  <c r="BI1909" i="1"/>
  <c r="BI1910" i="1"/>
  <c r="BI1911" i="1"/>
  <c r="BI1912" i="1"/>
  <c r="BI1913" i="1"/>
  <c r="BI1914" i="1"/>
  <c r="BI1915" i="1"/>
  <c r="BI1916" i="1"/>
  <c r="BI1917" i="1"/>
  <c r="BI1918" i="1"/>
  <c r="BI1919" i="1"/>
  <c r="BI1920" i="1"/>
  <c r="BI1921" i="1"/>
  <c r="BI1922" i="1"/>
  <c r="BI1923" i="1"/>
  <c r="BI1924" i="1"/>
  <c r="BI1925" i="1"/>
  <c r="BI1926" i="1"/>
  <c r="BI1927" i="1"/>
  <c r="BI1928" i="1"/>
  <c r="BI1929" i="1"/>
  <c r="BI1930" i="1"/>
  <c r="BI1931" i="1"/>
  <c r="BI1932" i="1"/>
  <c r="BI1933" i="1"/>
  <c r="BI1934" i="1"/>
  <c r="BI1935" i="1"/>
  <c r="BI1936" i="1"/>
  <c r="BI1937" i="1"/>
  <c r="BI1938" i="1"/>
  <c r="BI1939" i="1"/>
  <c r="BI1940" i="1"/>
  <c r="BI1941" i="1"/>
  <c r="BI1942" i="1"/>
  <c r="BI1943" i="1"/>
  <c r="BI1944" i="1"/>
  <c r="BI1945" i="1"/>
  <c r="BI1946" i="1"/>
  <c r="BI1947" i="1"/>
  <c r="BI1948" i="1"/>
  <c r="BI1949" i="1"/>
  <c r="BI1950" i="1"/>
  <c r="BI1951" i="1"/>
  <c r="BI1952" i="1"/>
  <c r="BI1953" i="1"/>
  <c r="BI1954" i="1"/>
  <c r="BI1955" i="1"/>
  <c r="BI1956" i="1"/>
  <c r="BI1957" i="1"/>
  <c r="BI1958" i="1"/>
  <c r="BI1959" i="1"/>
  <c r="BI1960" i="1"/>
  <c r="BI1961" i="1"/>
  <c r="BI1962" i="1"/>
  <c r="BI1963" i="1"/>
  <c r="BI1964" i="1"/>
  <c r="BI1965" i="1"/>
  <c r="BI1966" i="1"/>
  <c r="BI1967" i="1"/>
  <c r="O1579" i="1" l="1"/>
  <c r="O1559" i="1"/>
  <c r="O1555" i="1"/>
  <c r="O1550" i="1"/>
  <c r="O1546" i="1"/>
  <c r="O1542" i="1"/>
  <c r="O1538" i="1"/>
  <c r="O1534" i="1"/>
  <c r="O1530" i="1"/>
  <c r="O1526" i="1"/>
  <c r="O1522" i="1"/>
  <c r="O1518" i="1"/>
  <c r="O1562" i="1"/>
  <c r="O1558" i="1"/>
  <c r="O1554" i="1"/>
  <c r="O1549" i="1"/>
  <c r="O1545" i="1"/>
  <c r="O1541" i="1"/>
  <c r="O1537" i="1"/>
  <c r="O1533" i="1"/>
  <c r="O1529" i="1"/>
  <c r="O1525" i="1"/>
  <c r="O1521" i="1"/>
  <c r="O1517" i="1"/>
  <c r="O1561" i="1"/>
  <c r="O1557" i="1"/>
  <c r="O1552" i="1"/>
  <c r="O1548" i="1"/>
  <c r="O1544" i="1"/>
  <c r="O1540" i="1"/>
  <c r="O1536" i="1"/>
  <c r="O1532" i="1"/>
  <c r="O1528" i="1"/>
  <c r="O1524" i="1"/>
  <c r="O1520" i="1"/>
  <c r="O1516" i="1"/>
  <c r="O1580" i="1"/>
  <c r="O1560" i="1"/>
  <c r="O1556" i="1"/>
  <c r="O1551" i="1"/>
  <c r="O1547" i="1"/>
  <c r="O1543" i="1"/>
  <c r="O1539" i="1"/>
  <c r="O1535" i="1"/>
  <c r="O1531" i="1"/>
  <c r="O1527" i="1"/>
  <c r="O1523" i="1"/>
  <c r="O1519" i="1"/>
  <c r="O1515" i="1"/>
  <c r="N1918" i="1"/>
  <c r="N1910" i="1"/>
  <c r="N1870" i="1"/>
  <c r="N212" i="1"/>
  <c r="N1943" i="1"/>
  <c r="N1927" i="1"/>
  <c r="N1903" i="1"/>
  <c r="N1932" i="1"/>
  <c r="N1916" i="1"/>
  <c r="N1904" i="1"/>
  <c r="N1939" i="1"/>
  <c r="N1931" i="1"/>
  <c r="N1923" i="1"/>
  <c r="N1919" i="1"/>
  <c r="N1938" i="1"/>
  <c r="N1934" i="1"/>
  <c r="N1922" i="1"/>
  <c r="N1950" i="1"/>
  <c r="N1926" i="1"/>
  <c r="N1914" i="1"/>
  <c r="N1902" i="1"/>
  <c r="N1886" i="1"/>
  <c r="N1794" i="1"/>
  <c r="N1936" i="1"/>
  <c r="N1928" i="1"/>
  <c r="N1920" i="1"/>
  <c r="N1888" i="1"/>
  <c r="N1880" i="1"/>
  <c r="N1949" i="1"/>
  <c r="N1933" i="1"/>
  <c r="N1925" i="1"/>
  <c r="N1921" i="1"/>
  <c r="N1917" i="1"/>
  <c r="N1905" i="1"/>
  <c r="N1901" i="1"/>
  <c r="N1885" i="1"/>
  <c r="N1873" i="1"/>
  <c r="N1553" i="1"/>
  <c r="V1962" i="1"/>
  <c r="V1958" i="1"/>
  <c r="V1954" i="1"/>
  <c r="V1950" i="1"/>
  <c r="V1946" i="1"/>
  <c r="V1942" i="1"/>
  <c r="V1938" i="1"/>
  <c r="V1934" i="1"/>
  <c r="V1926" i="1"/>
  <c r="V1922" i="1"/>
  <c r="V1918" i="1"/>
  <c r="V1914" i="1"/>
  <c r="V1910" i="1"/>
  <c r="V1902" i="1"/>
  <c r="V1886" i="1"/>
  <c r="V1870" i="1"/>
  <c r="V1794" i="1"/>
  <c r="V1961" i="1"/>
  <c r="V1957" i="1"/>
  <c r="V1953" i="1"/>
  <c r="V1949" i="1"/>
  <c r="V1945" i="1"/>
  <c r="V1941" i="1"/>
  <c r="V1933" i="1"/>
  <c r="V1925" i="1"/>
  <c r="V1921" i="1"/>
  <c r="V1917" i="1"/>
  <c r="V1909" i="1"/>
  <c r="V1905" i="1"/>
  <c r="V1901" i="1"/>
  <c r="V1885" i="1"/>
  <c r="V1873" i="1"/>
  <c r="V1553" i="1"/>
  <c r="V1964" i="1"/>
  <c r="V1960" i="1"/>
  <c r="V1956" i="1"/>
  <c r="V1952" i="1"/>
  <c r="V1948" i="1"/>
  <c r="V1944" i="1"/>
  <c r="V1936" i="1"/>
  <c r="V1932" i="1"/>
  <c r="V1928" i="1"/>
  <c r="V1920" i="1"/>
  <c r="V1916" i="1"/>
  <c r="V1904" i="1"/>
  <c r="V1888" i="1"/>
  <c r="V1880" i="1"/>
  <c r="V1963" i="1"/>
  <c r="V1959" i="1"/>
  <c r="V1955" i="1"/>
  <c r="V1951" i="1"/>
  <c r="V1947" i="1"/>
  <c r="V1943" i="1"/>
  <c r="V1939" i="1"/>
  <c r="V1927" i="1"/>
  <c r="V1923" i="1"/>
  <c r="V1919" i="1"/>
  <c r="V1903" i="1"/>
  <c r="N1966" i="1"/>
  <c r="N1962" i="1"/>
  <c r="N1958" i="1"/>
  <c r="N1954" i="1"/>
  <c r="N1946" i="1"/>
  <c r="N1942" i="1"/>
  <c r="N1930" i="1"/>
  <c r="N1906" i="1"/>
  <c r="N1898" i="1"/>
  <c r="N1894" i="1"/>
  <c r="N1890" i="1"/>
  <c r="N1882" i="1"/>
  <c r="N1878" i="1"/>
  <c r="N1874" i="1"/>
  <c r="N1866" i="1"/>
  <c r="N1862" i="1"/>
  <c r="N1858" i="1"/>
  <c r="N1854" i="1"/>
  <c r="N1850" i="1"/>
  <c r="N1846" i="1"/>
  <c r="N1842" i="1"/>
  <c r="N1838" i="1"/>
  <c r="N1834" i="1"/>
  <c r="N1830" i="1"/>
  <c r="N1826" i="1"/>
  <c r="N1822" i="1"/>
  <c r="N1818" i="1"/>
  <c r="N1814" i="1"/>
  <c r="N1810" i="1"/>
  <c r="N1806" i="1"/>
  <c r="N1802" i="1"/>
  <c r="N1798" i="1"/>
  <c r="N1790" i="1"/>
  <c r="N1786" i="1"/>
  <c r="N1782" i="1"/>
  <c r="N1778" i="1"/>
  <c r="N1774" i="1"/>
  <c r="N1770" i="1"/>
  <c r="N1766" i="1"/>
  <c r="N1762" i="1"/>
  <c r="N1758" i="1"/>
  <c r="N1754" i="1"/>
  <c r="N1750" i="1"/>
  <c r="N1746" i="1"/>
  <c r="N1742" i="1"/>
  <c r="N1738" i="1"/>
  <c r="N1734" i="1"/>
  <c r="N1730" i="1"/>
  <c r="N1726" i="1"/>
  <c r="N1722" i="1"/>
  <c r="N1718" i="1"/>
  <c r="N1714" i="1"/>
  <c r="N1710" i="1"/>
  <c r="N1706" i="1"/>
  <c r="N1702" i="1"/>
  <c r="N1698" i="1"/>
  <c r="N1694" i="1"/>
  <c r="N1690" i="1"/>
  <c r="N1686" i="1"/>
  <c r="N1682" i="1"/>
  <c r="N1678" i="1"/>
  <c r="N1674" i="1"/>
  <c r="N1670" i="1"/>
  <c r="N1666" i="1"/>
  <c r="N1662" i="1"/>
  <c r="N1658" i="1"/>
  <c r="N1654" i="1"/>
  <c r="N1650" i="1"/>
  <c r="N1646" i="1"/>
  <c r="N1642" i="1"/>
  <c r="N1638" i="1"/>
  <c r="N1634" i="1"/>
  <c r="N1630" i="1"/>
  <c r="N1626" i="1"/>
  <c r="N1622" i="1"/>
  <c r="N1618" i="1"/>
  <c r="N1614" i="1"/>
  <c r="N1610" i="1"/>
  <c r="N1606" i="1"/>
  <c r="N1602" i="1"/>
  <c r="N1598" i="1"/>
  <c r="N1594" i="1"/>
  <c r="N1590" i="1"/>
  <c r="N1586" i="1"/>
  <c r="N1582" i="1"/>
  <c r="N1578" i="1"/>
  <c r="N1574" i="1"/>
  <c r="N1570" i="1"/>
  <c r="N1566" i="1"/>
  <c r="N1514" i="1"/>
  <c r="N1510" i="1"/>
  <c r="N1506" i="1"/>
  <c r="N1502" i="1"/>
  <c r="N1498" i="1"/>
  <c r="N1494" i="1"/>
  <c r="N1490" i="1"/>
  <c r="N1486" i="1"/>
  <c r="N1482" i="1"/>
  <c r="N1478" i="1"/>
  <c r="N1474" i="1"/>
  <c r="N1470" i="1"/>
  <c r="N1466" i="1"/>
  <c r="N1462" i="1"/>
  <c r="N1458" i="1"/>
  <c r="N1454" i="1"/>
  <c r="N1450" i="1"/>
  <c r="N1446" i="1"/>
  <c r="N1442" i="1"/>
  <c r="N1438" i="1"/>
  <c r="N1434" i="1"/>
  <c r="N1430" i="1"/>
  <c r="N1426" i="1"/>
  <c r="N1422" i="1"/>
  <c r="N1418" i="1"/>
  <c r="N1414" i="1"/>
  <c r="N1410" i="1"/>
  <c r="N1406" i="1"/>
  <c r="N1402" i="1"/>
  <c r="N1398" i="1"/>
  <c r="N1394" i="1"/>
  <c r="N1390" i="1"/>
  <c r="N1386" i="1"/>
  <c r="N1382" i="1"/>
  <c r="N1378" i="1"/>
  <c r="N1374" i="1"/>
  <c r="N1370" i="1"/>
  <c r="N1366" i="1"/>
  <c r="N1362" i="1"/>
  <c r="N1358" i="1"/>
  <c r="N1354" i="1"/>
  <c r="N1350" i="1"/>
  <c r="N1346" i="1"/>
  <c r="N1342" i="1"/>
  <c r="N1338" i="1"/>
  <c r="N1334" i="1"/>
  <c r="N1330" i="1"/>
  <c r="N1326" i="1"/>
  <c r="N1322" i="1"/>
  <c r="N1318" i="1"/>
  <c r="N1314" i="1"/>
  <c r="N1310" i="1"/>
  <c r="N1306" i="1"/>
  <c r="N1302" i="1"/>
  <c r="N1298" i="1"/>
  <c r="N1294" i="1"/>
  <c r="N1290" i="1"/>
  <c r="N1286" i="1"/>
  <c r="N1282" i="1"/>
  <c r="N1278" i="1"/>
  <c r="N1274" i="1"/>
  <c r="N1270" i="1"/>
  <c r="N1266" i="1"/>
  <c r="N1262" i="1"/>
  <c r="N1258" i="1"/>
  <c r="N1254" i="1"/>
  <c r="N1250" i="1"/>
  <c r="N1246" i="1"/>
  <c r="N1242" i="1"/>
  <c r="N1238" i="1"/>
  <c r="N1234" i="1"/>
  <c r="N1230" i="1"/>
  <c r="N1226" i="1"/>
  <c r="N1222" i="1"/>
  <c r="N1218" i="1"/>
  <c r="N1214" i="1"/>
  <c r="N1210" i="1"/>
  <c r="N1206" i="1"/>
  <c r="N1202" i="1"/>
  <c r="N1198" i="1"/>
  <c r="N1194" i="1"/>
  <c r="N1190" i="1"/>
  <c r="N1186" i="1"/>
  <c r="N1182" i="1"/>
  <c r="N1178" i="1"/>
  <c r="N1174" i="1"/>
  <c r="N1170" i="1"/>
  <c r="N1166" i="1"/>
  <c r="N1162" i="1"/>
  <c r="N1158" i="1"/>
  <c r="N1154" i="1"/>
  <c r="N1150" i="1"/>
  <c r="N1146" i="1"/>
  <c r="N1142" i="1"/>
  <c r="N1138" i="1"/>
  <c r="N1134" i="1"/>
  <c r="N1130" i="1"/>
  <c r="N1126" i="1"/>
  <c r="N1122" i="1"/>
  <c r="N1118" i="1"/>
  <c r="N1114" i="1"/>
  <c r="N1110" i="1"/>
  <c r="N1106" i="1"/>
  <c r="N1102" i="1"/>
  <c r="N1098" i="1"/>
  <c r="N1094" i="1"/>
  <c r="N1090" i="1"/>
  <c r="N1086" i="1"/>
  <c r="N1082" i="1"/>
  <c r="N1078" i="1"/>
  <c r="N1074" i="1"/>
  <c r="N1070" i="1"/>
  <c r="N1066" i="1"/>
  <c r="N1062" i="1"/>
  <c r="N1058" i="1"/>
  <c r="N1054" i="1"/>
  <c r="N1050" i="1"/>
  <c r="N1046" i="1"/>
  <c r="N1042" i="1"/>
  <c r="N1038" i="1"/>
  <c r="N1034" i="1"/>
  <c r="N1030" i="1"/>
  <c r="N1026" i="1"/>
  <c r="N1022" i="1"/>
  <c r="N1018" i="1"/>
  <c r="N1014" i="1"/>
  <c r="N1010" i="1"/>
  <c r="N1006" i="1"/>
  <c r="N1002" i="1"/>
  <c r="N998" i="1"/>
  <c r="N994" i="1"/>
  <c r="N990" i="1"/>
  <c r="N986" i="1"/>
  <c r="N982" i="1"/>
  <c r="N978" i="1"/>
  <c r="N974" i="1"/>
  <c r="N970" i="1"/>
  <c r="N966" i="1"/>
  <c r="N962" i="1"/>
  <c r="N958" i="1"/>
  <c r="N954" i="1"/>
  <c r="N950" i="1"/>
  <c r="N946" i="1"/>
  <c r="N942" i="1"/>
  <c r="N938" i="1"/>
  <c r="N934" i="1"/>
  <c r="N930" i="1"/>
  <c r="N926" i="1"/>
  <c r="N922" i="1"/>
  <c r="N918" i="1"/>
  <c r="N914" i="1"/>
  <c r="N910" i="1"/>
  <c r="N906" i="1"/>
  <c r="N902" i="1"/>
  <c r="N898" i="1"/>
  <c r="N894" i="1"/>
  <c r="N890" i="1"/>
  <c r="N886" i="1"/>
  <c r="N882" i="1"/>
  <c r="N878" i="1"/>
  <c r="N874" i="1"/>
  <c r="N870" i="1"/>
  <c r="N866" i="1"/>
  <c r="N862" i="1"/>
  <c r="N858" i="1"/>
  <c r="N854" i="1"/>
  <c r="N850" i="1"/>
  <c r="N846" i="1"/>
  <c r="N842" i="1"/>
  <c r="N838" i="1"/>
  <c r="N834" i="1"/>
  <c r="N830" i="1"/>
  <c r="N826" i="1"/>
  <c r="N822" i="1"/>
  <c r="N818" i="1"/>
  <c r="N814" i="1"/>
  <c r="N810" i="1"/>
  <c r="N806" i="1"/>
  <c r="N802" i="1"/>
  <c r="N798" i="1"/>
  <c r="N794" i="1"/>
  <c r="N790" i="1"/>
  <c r="N786" i="1"/>
  <c r="N782" i="1"/>
  <c r="N778" i="1"/>
  <c r="N774" i="1"/>
  <c r="N770" i="1"/>
  <c r="N766" i="1"/>
  <c r="N762" i="1"/>
  <c r="N758" i="1"/>
  <c r="N754" i="1"/>
  <c r="N750" i="1"/>
  <c r="N746" i="1"/>
  <c r="N742" i="1"/>
  <c r="N738" i="1"/>
  <c r="N734" i="1"/>
  <c r="N730" i="1"/>
  <c r="N726" i="1"/>
  <c r="N722" i="1"/>
  <c r="N718" i="1"/>
  <c r="N714" i="1"/>
  <c r="N710" i="1"/>
  <c r="N706" i="1"/>
  <c r="N702" i="1"/>
  <c r="N698" i="1"/>
  <c r="N694" i="1"/>
  <c r="N690" i="1"/>
  <c r="N686" i="1"/>
  <c r="N682" i="1"/>
  <c r="N678" i="1"/>
  <c r="N674" i="1"/>
  <c r="N670" i="1"/>
  <c r="N666" i="1"/>
  <c r="N662" i="1"/>
  <c r="N658" i="1"/>
  <c r="N654" i="1"/>
  <c r="N650" i="1"/>
  <c r="N646" i="1"/>
  <c r="N642" i="1"/>
  <c r="N638" i="1"/>
  <c r="N634" i="1"/>
  <c r="N630" i="1"/>
  <c r="N626" i="1"/>
  <c r="N622" i="1"/>
  <c r="N618" i="1"/>
  <c r="N614" i="1"/>
  <c r="N610" i="1"/>
  <c r="N606" i="1"/>
  <c r="N602" i="1"/>
  <c r="N598" i="1"/>
  <c r="N594" i="1"/>
  <c r="N590" i="1"/>
  <c r="N586" i="1"/>
  <c r="N582" i="1"/>
  <c r="N578" i="1"/>
  <c r="N574" i="1"/>
  <c r="N570" i="1"/>
  <c r="N566" i="1"/>
  <c r="N562" i="1"/>
  <c r="N558" i="1"/>
  <c r="N554" i="1"/>
  <c r="N550" i="1"/>
  <c r="N546" i="1"/>
  <c r="N542" i="1"/>
  <c r="N538" i="1"/>
  <c r="N534" i="1"/>
  <c r="N530" i="1"/>
  <c r="N526" i="1"/>
  <c r="N522" i="1"/>
  <c r="N518" i="1"/>
  <c r="N514" i="1"/>
  <c r="N510" i="1"/>
  <c r="N506" i="1"/>
  <c r="N502" i="1"/>
  <c r="N498" i="1"/>
  <c r="N494" i="1"/>
  <c r="N490" i="1"/>
  <c r="N486" i="1"/>
  <c r="N482" i="1"/>
  <c r="N478" i="1"/>
  <c r="N474" i="1"/>
  <c r="N470" i="1"/>
  <c r="N466" i="1"/>
  <c r="N462" i="1"/>
  <c r="N458" i="1"/>
  <c r="N454" i="1"/>
  <c r="N450" i="1"/>
  <c r="N446" i="1"/>
  <c r="N442" i="1"/>
  <c r="N438" i="1"/>
  <c r="N434" i="1"/>
  <c r="N430" i="1"/>
  <c r="N426" i="1"/>
  <c r="N422" i="1"/>
  <c r="N418" i="1"/>
  <c r="N414" i="1"/>
  <c r="N410" i="1"/>
  <c r="N406" i="1"/>
  <c r="N402" i="1"/>
  <c r="N398" i="1"/>
  <c r="N394" i="1"/>
  <c r="N390" i="1"/>
  <c r="N386" i="1"/>
  <c r="N382" i="1"/>
  <c r="N378" i="1"/>
  <c r="N374" i="1"/>
  <c r="N370" i="1"/>
  <c r="N366" i="1"/>
  <c r="N362" i="1"/>
  <c r="N358" i="1"/>
  <c r="N354" i="1"/>
  <c r="N350" i="1"/>
  <c r="N346" i="1"/>
  <c r="N342" i="1"/>
  <c r="N338" i="1"/>
  <c r="N334" i="1"/>
  <c r="N330" i="1"/>
  <c r="N326" i="1"/>
  <c r="N322" i="1"/>
  <c r="N318" i="1"/>
  <c r="N314" i="1"/>
  <c r="N310" i="1"/>
  <c r="N306" i="1"/>
  <c r="N302" i="1"/>
  <c r="N298" i="1"/>
  <c r="N294" i="1"/>
  <c r="N290" i="1"/>
  <c r="N286" i="1"/>
  <c r="N282" i="1"/>
  <c r="N278" i="1"/>
  <c r="N274" i="1"/>
  <c r="N270" i="1"/>
  <c r="N266" i="1"/>
  <c r="N262" i="1"/>
  <c r="N258" i="1"/>
  <c r="N254" i="1"/>
  <c r="N250" i="1"/>
  <c r="N246" i="1"/>
  <c r="N242" i="1"/>
  <c r="N238" i="1"/>
  <c r="N234" i="1"/>
  <c r="N230" i="1"/>
  <c r="N226" i="1"/>
  <c r="N222" i="1"/>
  <c r="N218" i="1"/>
  <c r="N214" i="1"/>
  <c r="N210" i="1"/>
  <c r="N206" i="1"/>
  <c r="N202" i="1"/>
  <c r="N198" i="1"/>
  <c r="N194" i="1"/>
  <c r="N190" i="1"/>
  <c r="N186" i="1"/>
  <c r="N182" i="1"/>
  <c r="N178" i="1"/>
  <c r="N174" i="1"/>
  <c r="N170" i="1"/>
  <c r="N166" i="1"/>
  <c r="N162" i="1"/>
  <c r="N158" i="1"/>
  <c r="N154" i="1"/>
  <c r="N150" i="1"/>
  <c r="N146" i="1"/>
  <c r="N142" i="1"/>
  <c r="N138" i="1"/>
  <c r="N134" i="1"/>
  <c r="N130" i="1"/>
  <c r="N126" i="1"/>
  <c r="N122" i="1"/>
  <c r="N118" i="1"/>
  <c r="N114" i="1"/>
  <c r="N110" i="1"/>
  <c r="N106" i="1"/>
  <c r="N102" i="1"/>
  <c r="N98" i="1"/>
  <c r="N94" i="1"/>
  <c r="N90" i="1"/>
  <c r="N86" i="1"/>
  <c r="N82" i="1"/>
  <c r="N78" i="1"/>
  <c r="N74" i="1"/>
  <c r="N70" i="1"/>
  <c r="N66" i="1"/>
  <c r="N62" i="1"/>
  <c r="N58" i="1"/>
  <c r="N54" i="1"/>
  <c r="N50" i="1"/>
  <c r="N46" i="1"/>
  <c r="N42" i="1"/>
  <c r="N38" i="1"/>
  <c r="N34" i="1"/>
  <c r="N30" i="1"/>
  <c r="N26" i="1"/>
  <c r="N22" i="1"/>
  <c r="N18" i="1"/>
  <c r="N14" i="1"/>
  <c r="N10" i="1"/>
  <c r="N6" i="1"/>
  <c r="N2" i="1"/>
  <c r="N1965" i="1"/>
  <c r="N1961" i="1"/>
  <c r="N1957" i="1"/>
  <c r="N1953" i="1"/>
  <c r="N1945" i="1"/>
  <c r="N1941" i="1"/>
  <c r="N1937" i="1"/>
  <c r="N1929" i="1"/>
  <c r="N1913" i="1"/>
  <c r="N1909" i="1"/>
  <c r="N1897" i="1"/>
  <c r="N1893" i="1"/>
  <c r="N1889" i="1"/>
  <c r="N1881" i="1"/>
  <c r="N1877" i="1"/>
  <c r="N1869" i="1"/>
  <c r="N1865" i="1"/>
  <c r="N1861" i="1"/>
  <c r="N1857" i="1"/>
  <c r="N1853" i="1"/>
  <c r="N1849" i="1"/>
  <c r="N1845" i="1"/>
  <c r="N1841" i="1"/>
  <c r="N1837" i="1"/>
  <c r="N1833" i="1"/>
  <c r="N1829" i="1"/>
  <c r="N1825" i="1"/>
  <c r="N1821" i="1"/>
  <c r="N1817" i="1"/>
  <c r="N1813" i="1"/>
  <c r="N1809" i="1"/>
  <c r="N1805" i="1"/>
  <c r="N1801" i="1"/>
  <c r="N1797" i="1"/>
  <c r="N1793" i="1"/>
  <c r="N1789" i="1"/>
  <c r="N1785" i="1"/>
  <c r="N1781" i="1"/>
  <c r="N1777" i="1"/>
  <c r="N1773" i="1"/>
  <c r="N1769" i="1"/>
  <c r="N1765" i="1"/>
  <c r="N1761" i="1"/>
  <c r="N1757" i="1"/>
  <c r="N1753" i="1"/>
  <c r="N1749" i="1"/>
  <c r="N1745" i="1"/>
  <c r="N1741" i="1"/>
  <c r="N1737" i="1"/>
  <c r="N1733" i="1"/>
  <c r="N1729" i="1"/>
  <c r="N1725" i="1"/>
  <c r="N1721" i="1"/>
  <c r="N1717" i="1"/>
  <c r="N1713" i="1"/>
  <c r="N1709" i="1"/>
  <c r="N1705" i="1"/>
  <c r="N1701" i="1"/>
  <c r="N1697" i="1"/>
  <c r="N1693" i="1"/>
  <c r="N1689" i="1"/>
  <c r="N1685" i="1"/>
  <c r="N1681" i="1"/>
  <c r="N1677" i="1"/>
  <c r="N1673" i="1"/>
  <c r="N1669" i="1"/>
  <c r="N1665" i="1"/>
  <c r="N1661" i="1"/>
  <c r="N1657" i="1"/>
  <c r="N1653" i="1"/>
  <c r="N1649" i="1"/>
  <c r="N1645" i="1"/>
  <c r="N1641" i="1"/>
  <c r="N1637" i="1"/>
  <c r="N1633" i="1"/>
  <c r="N1629" i="1"/>
  <c r="N1625" i="1"/>
  <c r="N1621" i="1"/>
  <c r="N1617" i="1"/>
  <c r="N1613" i="1"/>
  <c r="N1609" i="1"/>
  <c r="N1605" i="1"/>
  <c r="N1601" i="1"/>
  <c r="N1597" i="1"/>
  <c r="N1593" i="1"/>
  <c r="N1589" i="1"/>
  <c r="N1585" i="1"/>
  <c r="N1581" i="1"/>
  <c r="N1577" i="1"/>
  <c r="N1573" i="1"/>
  <c r="N1569" i="1"/>
  <c r="N1565" i="1"/>
  <c r="N1513" i="1"/>
  <c r="N1509" i="1"/>
  <c r="N1505" i="1"/>
  <c r="N1501" i="1"/>
  <c r="N1497" i="1"/>
  <c r="N1493" i="1"/>
  <c r="N1489" i="1"/>
  <c r="N1485" i="1"/>
  <c r="N1481" i="1"/>
  <c r="N1477" i="1"/>
  <c r="N1473" i="1"/>
  <c r="N1469" i="1"/>
  <c r="N1465" i="1"/>
  <c r="N1461" i="1"/>
  <c r="N1457" i="1"/>
  <c r="N1453" i="1"/>
  <c r="N1449" i="1"/>
  <c r="N1445" i="1"/>
  <c r="N1441" i="1"/>
  <c r="N1437" i="1"/>
  <c r="N1433" i="1"/>
  <c r="N1429" i="1"/>
  <c r="N1425" i="1"/>
  <c r="N1421" i="1"/>
  <c r="N1417" i="1"/>
  <c r="N1413" i="1"/>
  <c r="N1409" i="1"/>
  <c r="N1405" i="1"/>
  <c r="N1401" i="1"/>
  <c r="N1397" i="1"/>
  <c r="N1393" i="1"/>
  <c r="N1389" i="1"/>
  <c r="N1385" i="1"/>
  <c r="N1381" i="1"/>
  <c r="N1377" i="1"/>
  <c r="N1373" i="1"/>
  <c r="N1369" i="1"/>
  <c r="N1365" i="1"/>
  <c r="N1361" i="1"/>
  <c r="N1357" i="1"/>
  <c r="N1353" i="1"/>
  <c r="N1349" i="1"/>
  <c r="N1345" i="1"/>
  <c r="N1341" i="1"/>
  <c r="N1337" i="1"/>
  <c r="N1333" i="1"/>
  <c r="N1329" i="1"/>
  <c r="N1325" i="1"/>
  <c r="N1321" i="1"/>
  <c r="N1317" i="1"/>
  <c r="N1313" i="1"/>
  <c r="N1309" i="1"/>
  <c r="N1305" i="1"/>
  <c r="N1301" i="1"/>
  <c r="N1297" i="1"/>
  <c r="N1293" i="1"/>
  <c r="N1289" i="1"/>
  <c r="N1285" i="1"/>
  <c r="N1281" i="1"/>
  <c r="N1277" i="1"/>
  <c r="N1273" i="1"/>
  <c r="N1269" i="1"/>
  <c r="N1265" i="1"/>
  <c r="N1261" i="1"/>
  <c r="N1257" i="1"/>
  <c r="N1253" i="1"/>
  <c r="N1249" i="1"/>
  <c r="N1245" i="1"/>
  <c r="N1241" i="1"/>
  <c r="N1237" i="1"/>
  <c r="N1233" i="1"/>
  <c r="N1229" i="1"/>
  <c r="N1225" i="1"/>
  <c r="N1221" i="1"/>
  <c r="N1217" i="1"/>
  <c r="N1213" i="1"/>
  <c r="N1209" i="1"/>
  <c r="N1205" i="1"/>
  <c r="N1201" i="1"/>
  <c r="N1197" i="1"/>
  <c r="N1193" i="1"/>
  <c r="N1189" i="1"/>
  <c r="N1185" i="1"/>
  <c r="N1181" i="1"/>
  <c r="N1177" i="1"/>
  <c r="N1173" i="1"/>
  <c r="N1169" i="1"/>
  <c r="N1165" i="1"/>
  <c r="N1161" i="1"/>
  <c r="N1157" i="1"/>
  <c r="N1153" i="1"/>
  <c r="N1149" i="1"/>
  <c r="N1145" i="1"/>
  <c r="N1141" i="1"/>
  <c r="N1137" i="1"/>
  <c r="N1133" i="1"/>
  <c r="N1129" i="1"/>
  <c r="N1125" i="1"/>
  <c r="N1121" i="1"/>
  <c r="N1117" i="1"/>
  <c r="N1113" i="1"/>
  <c r="N1109" i="1"/>
  <c r="N1105" i="1"/>
  <c r="N1101" i="1"/>
  <c r="N1097" i="1"/>
  <c r="N1093" i="1"/>
  <c r="N1089" i="1"/>
  <c r="N1085" i="1"/>
  <c r="N1081" i="1"/>
  <c r="N1077" i="1"/>
  <c r="N1073" i="1"/>
  <c r="N1069" i="1"/>
  <c r="N1065" i="1"/>
  <c r="N1061" i="1"/>
  <c r="N1057" i="1"/>
  <c r="N1053" i="1"/>
  <c r="N1049" i="1"/>
  <c r="N1045" i="1"/>
  <c r="N1041" i="1"/>
  <c r="N1037" i="1"/>
  <c r="N1033" i="1"/>
  <c r="N1029" i="1"/>
  <c r="N1025" i="1"/>
  <c r="N1021" i="1"/>
  <c r="N1017" i="1"/>
  <c r="N1013" i="1"/>
  <c r="N1009" i="1"/>
  <c r="N1005" i="1"/>
  <c r="N1001" i="1"/>
  <c r="N997" i="1"/>
  <c r="N993" i="1"/>
  <c r="N989" i="1"/>
  <c r="N985" i="1"/>
  <c r="N981" i="1"/>
  <c r="N977" i="1"/>
  <c r="N973" i="1"/>
  <c r="N969" i="1"/>
  <c r="N965" i="1"/>
  <c r="N961" i="1"/>
  <c r="N957" i="1"/>
  <c r="N953" i="1"/>
  <c r="N949" i="1"/>
  <c r="N945" i="1"/>
  <c r="N941" i="1"/>
  <c r="N937" i="1"/>
  <c r="N933" i="1"/>
  <c r="N929" i="1"/>
  <c r="N925" i="1"/>
  <c r="N921" i="1"/>
  <c r="N917" i="1"/>
  <c r="N913" i="1"/>
  <c r="N909" i="1"/>
  <c r="N905" i="1"/>
  <c r="N901" i="1"/>
  <c r="N897" i="1"/>
  <c r="N893" i="1"/>
  <c r="N889" i="1"/>
  <c r="N885" i="1"/>
  <c r="N881" i="1"/>
  <c r="N877" i="1"/>
  <c r="N873" i="1"/>
  <c r="N869" i="1"/>
  <c r="N865" i="1"/>
  <c r="N861" i="1"/>
  <c r="N857" i="1"/>
  <c r="N853" i="1"/>
  <c r="N849" i="1"/>
  <c r="N845" i="1"/>
  <c r="N841" i="1"/>
  <c r="N837" i="1"/>
  <c r="N833" i="1"/>
  <c r="N829" i="1"/>
  <c r="N825" i="1"/>
  <c r="N821" i="1"/>
  <c r="N817" i="1"/>
  <c r="N813" i="1"/>
  <c r="N809" i="1"/>
  <c r="N805" i="1"/>
  <c r="N801" i="1"/>
  <c r="N797" i="1"/>
  <c r="N793" i="1"/>
  <c r="N789" i="1"/>
  <c r="N785" i="1"/>
  <c r="N781" i="1"/>
  <c r="N777" i="1"/>
  <c r="N773" i="1"/>
  <c r="N769" i="1"/>
  <c r="N765" i="1"/>
  <c r="N761" i="1"/>
  <c r="N757" i="1"/>
  <c r="N753" i="1"/>
  <c r="N749" i="1"/>
  <c r="N745" i="1"/>
  <c r="N741" i="1"/>
  <c r="N737" i="1"/>
  <c r="N733" i="1"/>
  <c r="N729" i="1"/>
  <c r="N725" i="1"/>
  <c r="N721" i="1"/>
  <c r="N717" i="1"/>
  <c r="N713" i="1"/>
  <c r="N709" i="1"/>
  <c r="N705" i="1"/>
  <c r="N701" i="1"/>
  <c r="N697" i="1"/>
  <c r="N693" i="1"/>
  <c r="N689" i="1"/>
  <c r="N685" i="1"/>
  <c r="N681" i="1"/>
  <c r="N677" i="1"/>
  <c r="N673" i="1"/>
  <c r="N669" i="1"/>
  <c r="N665" i="1"/>
  <c r="N661" i="1"/>
  <c r="N657" i="1"/>
  <c r="N653" i="1"/>
  <c r="N649" i="1"/>
  <c r="N645" i="1"/>
  <c r="N641" i="1"/>
  <c r="N637" i="1"/>
  <c r="N633" i="1"/>
  <c r="N629" i="1"/>
  <c r="N625" i="1"/>
  <c r="N621" i="1"/>
  <c r="N617" i="1"/>
  <c r="N613" i="1"/>
  <c r="N609" i="1"/>
  <c r="N605" i="1"/>
  <c r="N601" i="1"/>
  <c r="N597" i="1"/>
  <c r="N593" i="1"/>
  <c r="N589" i="1"/>
  <c r="N585" i="1"/>
  <c r="N581" i="1"/>
  <c r="N577" i="1"/>
  <c r="N573" i="1"/>
  <c r="N569" i="1"/>
  <c r="N565" i="1"/>
  <c r="N561" i="1"/>
  <c r="N557" i="1"/>
  <c r="N553" i="1"/>
  <c r="N549" i="1"/>
  <c r="N545" i="1"/>
  <c r="N541" i="1"/>
  <c r="N537" i="1"/>
  <c r="N533" i="1"/>
  <c r="N529" i="1"/>
  <c r="N525" i="1"/>
  <c r="N521" i="1"/>
  <c r="N517" i="1"/>
  <c r="N513" i="1"/>
  <c r="N509" i="1"/>
  <c r="N505" i="1"/>
  <c r="N501" i="1"/>
  <c r="N497" i="1"/>
  <c r="N493" i="1"/>
  <c r="N489" i="1"/>
  <c r="N485" i="1"/>
  <c r="N481" i="1"/>
  <c r="N477" i="1"/>
  <c r="N473" i="1"/>
  <c r="N469" i="1"/>
  <c r="N465" i="1"/>
  <c r="N461" i="1"/>
  <c r="N457" i="1"/>
  <c r="N453" i="1"/>
  <c r="N449" i="1"/>
  <c r="N445" i="1"/>
  <c r="N441" i="1"/>
  <c r="N437" i="1"/>
  <c r="N433" i="1"/>
  <c r="N429" i="1"/>
  <c r="N425" i="1"/>
  <c r="N421" i="1"/>
  <c r="N417" i="1"/>
  <c r="N413" i="1"/>
  <c r="N409" i="1"/>
  <c r="N405" i="1"/>
  <c r="N401" i="1"/>
  <c r="N397" i="1"/>
  <c r="N393" i="1"/>
  <c r="N389" i="1"/>
  <c r="N385" i="1"/>
  <c r="N381" i="1"/>
  <c r="N377" i="1"/>
  <c r="N373" i="1"/>
  <c r="N369" i="1"/>
  <c r="N365" i="1"/>
  <c r="N361" i="1"/>
  <c r="N357" i="1"/>
  <c r="N353" i="1"/>
  <c r="N349" i="1"/>
  <c r="N345" i="1"/>
  <c r="N341" i="1"/>
  <c r="N337" i="1"/>
  <c r="N333" i="1"/>
  <c r="N329" i="1"/>
  <c r="N325" i="1"/>
  <c r="N321" i="1"/>
  <c r="N317" i="1"/>
  <c r="N313" i="1"/>
  <c r="N309" i="1"/>
  <c r="N305" i="1"/>
  <c r="N301" i="1"/>
  <c r="N297" i="1"/>
  <c r="N293" i="1"/>
  <c r="N289" i="1"/>
  <c r="N285" i="1"/>
  <c r="N281" i="1"/>
  <c r="N277" i="1"/>
  <c r="N273" i="1"/>
  <c r="N269" i="1"/>
  <c r="N265" i="1"/>
  <c r="N261" i="1"/>
  <c r="N257" i="1"/>
  <c r="N253" i="1"/>
  <c r="N249" i="1"/>
  <c r="N245" i="1"/>
  <c r="N241" i="1"/>
  <c r="N237" i="1"/>
  <c r="N233" i="1"/>
  <c r="N229" i="1"/>
  <c r="N225" i="1"/>
  <c r="N221" i="1"/>
  <c r="N217" i="1"/>
  <c r="N213" i="1"/>
  <c r="N209" i="1"/>
  <c r="N205" i="1"/>
  <c r="N201" i="1"/>
  <c r="N197" i="1"/>
  <c r="N193" i="1"/>
  <c r="N189" i="1"/>
  <c r="N185" i="1"/>
  <c r="N181" i="1"/>
  <c r="N177" i="1"/>
  <c r="N173" i="1"/>
  <c r="N169" i="1"/>
  <c r="N165" i="1"/>
  <c r="N161" i="1"/>
  <c r="N157" i="1"/>
  <c r="N153" i="1"/>
  <c r="N149" i="1"/>
  <c r="N145" i="1"/>
  <c r="N141" i="1"/>
  <c r="N137" i="1"/>
  <c r="N133" i="1"/>
  <c r="N129" i="1"/>
  <c r="N125" i="1"/>
  <c r="N121" i="1"/>
  <c r="N117" i="1"/>
  <c r="N113" i="1"/>
  <c r="N109" i="1"/>
  <c r="N105" i="1"/>
  <c r="N101" i="1"/>
  <c r="N97" i="1"/>
  <c r="N93" i="1"/>
  <c r="N89" i="1"/>
  <c r="N85" i="1"/>
  <c r="N81" i="1"/>
  <c r="N77" i="1"/>
  <c r="N73" i="1"/>
  <c r="N69" i="1"/>
  <c r="N65" i="1"/>
  <c r="N61" i="1"/>
  <c r="N57" i="1"/>
  <c r="N53" i="1"/>
  <c r="N49" i="1"/>
  <c r="N45" i="1"/>
  <c r="N41" i="1"/>
  <c r="N1964" i="1"/>
  <c r="N1960" i="1"/>
  <c r="N1956" i="1"/>
  <c r="N1952" i="1"/>
  <c r="N1948" i="1"/>
  <c r="N1944" i="1"/>
  <c r="N1940" i="1"/>
  <c r="N1924" i="1"/>
  <c r="N1912" i="1"/>
  <c r="N1908" i="1"/>
  <c r="N1900" i="1"/>
  <c r="N1896" i="1"/>
  <c r="N1892" i="1"/>
  <c r="N1884" i="1"/>
  <c r="N1876" i="1"/>
  <c r="N1872" i="1"/>
  <c r="N1868" i="1"/>
  <c r="N1864" i="1"/>
  <c r="N1860" i="1"/>
  <c r="N1856" i="1"/>
  <c r="N1852" i="1"/>
  <c r="N1848" i="1"/>
  <c r="N1844" i="1"/>
  <c r="N1840" i="1"/>
  <c r="N1836" i="1"/>
  <c r="N1832" i="1"/>
  <c r="N1828" i="1"/>
  <c r="N1824" i="1"/>
  <c r="N1820" i="1"/>
  <c r="N1816" i="1"/>
  <c r="N1812" i="1"/>
  <c r="N1808" i="1"/>
  <c r="N1804" i="1"/>
  <c r="N1800" i="1"/>
  <c r="N1796" i="1"/>
  <c r="N1792" i="1"/>
  <c r="N1788" i="1"/>
  <c r="N1784" i="1"/>
  <c r="N1780" i="1"/>
  <c r="N1776" i="1"/>
  <c r="N1772" i="1"/>
  <c r="N1768" i="1"/>
  <c r="N1764" i="1"/>
  <c r="N1760" i="1"/>
  <c r="N1756" i="1"/>
  <c r="N1752" i="1"/>
  <c r="N1748" i="1"/>
  <c r="N1744" i="1"/>
  <c r="N1740" i="1"/>
  <c r="N1736" i="1"/>
  <c r="N1732" i="1"/>
  <c r="N1728" i="1"/>
  <c r="N1724" i="1"/>
  <c r="N1720" i="1"/>
  <c r="N1716" i="1"/>
  <c r="N1712" i="1"/>
  <c r="N1708" i="1"/>
  <c r="N1704" i="1"/>
  <c r="N1700" i="1"/>
  <c r="N1696" i="1"/>
  <c r="N1692" i="1"/>
  <c r="N1688" i="1"/>
  <c r="N1684" i="1"/>
  <c r="N1680" i="1"/>
  <c r="N1676" i="1"/>
  <c r="N1672" i="1"/>
  <c r="N1668" i="1"/>
  <c r="N1664" i="1"/>
  <c r="N1660" i="1"/>
  <c r="N1656" i="1"/>
  <c r="N1652" i="1"/>
  <c r="N1648" i="1"/>
  <c r="N1644" i="1"/>
  <c r="N1640" i="1"/>
  <c r="N1636" i="1"/>
  <c r="N1632" i="1"/>
  <c r="N1628" i="1"/>
  <c r="N1624" i="1"/>
  <c r="N1620" i="1"/>
  <c r="N1616" i="1"/>
  <c r="N1612" i="1"/>
  <c r="N1608" i="1"/>
  <c r="N1604" i="1"/>
  <c r="N1600" i="1"/>
  <c r="N1596" i="1"/>
  <c r="N1592" i="1"/>
  <c r="N1588" i="1"/>
  <c r="N1584" i="1"/>
  <c r="N1576" i="1"/>
  <c r="N1572" i="1"/>
  <c r="N1568" i="1"/>
  <c r="N1564" i="1"/>
  <c r="N1512" i="1"/>
  <c r="N1508" i="1"/>
  <c r="N1504" i="1"/>
  <c r="N1500" i="1"/>
  <c r="N1496" i="1"/>
  <c r="N1492" i="1"/>
  <c r="N1488" i="1"/>
  <c r="N1484" i="1"/>
  <c r="N1480" i="1"/>
  <c r="N1476" i="1"/>
  <c r="N1472" i="1"/>
  <c r="N1468" i="1"/>
  <c r="N1464" i="1"/>
  <c r="N1460" i="1"/>
  <c r="N1456" i="1"/>
  <c r="N1452" i="1"/>
  <c r="N1448" i="1"/>
  <c r="N1444" i="1"/>
  <c r="N1440" i="1"/>
  <c r="N1436" i="1"/>
  <c r="N1432" i="1"/>
  <c r="N1428" i="1"/>
  <c r="N1424" i="1"/>
  <c r="N1420" i="1"/>
  <c r="N1416" i="1"/>
  <c r="N1412" i="1"/>
  <c r="N1408" i="1"/>
  <c r="N1404" i="1"/>
  <c r="N1400" i="1"/>
  <c r="N1396" i="1"/>
  <c r="N1392" i="1"/>
  <c r="N1388" i="1"/>
  <c r="N1384" i="1"/>
  <c r="N1380" i="1"/>
  <c r="N1376" i="1"/>
  <c r="N1372" i="1"/>
  <c r="N1368" i="1"/>
  <c r="N1364" i="1"/>
  <c r="N1360" i="1"/>
  <c r="N1356" i="1"/>
  <c r="N1352" i="1"/>
  <c r="N1348" i="1"/>
  <c r="N1344" i="1"/>
  <c r="N1340" i="1"/>
  <c r="N1336" i="1"/>
  <c r="N1332" i="1"/>
  <c r="N1328" i="1"/>
  <c r="N1324" i="1"/>
  <c r="N1320" i="1"/>
  <c r="N1316" i="1"/>
  <c r="N1312" i="1"/>
  <c r="N1308" i="1"/>
  <c r="N1304" i="1"/>
  <c r="N1300" i="1"/>
  <c r="N1296" i="1"/>
  <c r="N1292" i="1"/>
  <c r="N1288" i="1"/>
  <c r="N1284" i="1"/>
  <c r="N1280" i="1"/>
  <c r="N1276" i="1"/>
  <c r="N1272" i="1"/>
  <c r="N1268" i="1"/>
  <c r="N1264" i="1"/>
  <c r="N1260" i="1"/>
  <c r="N1256" i="1"/>
  <c r="N1252" i="1"/>
  <c r="N1248" i="1"/>
  <c r="N1244" i="1"/>
  <c r="N1240" i="1"/>
  <c r="N1236" i="1"/>
  <c r="N1232" i="1"/>
  <c r="N1228" i="1"/>
  <c r="N1224" i="1"/>
  <c r="N1220" i="1"/>
  <c r="N1216" i="1"/>
  <c r="N1212" i="1"/>
  <c r="N1208" i="1"/>
  <c r="N1204" i="1"/>
  <c r="N1200" i="1"/>
  <c r="N1196" i="1"/>
  <c r="N1192" i="1"/>
  <c r="N1188" i="1"/>
  <c r="N1184" i="1"/>
  <c r="N1180" i="1"/>
  <c r="N1176" i="1"/>
  <c r="N1172" i="1"/>
  <c r="N1168" i="1"/>
  <c r="N1164" i="1"/>
  <c r="N1160" i="1"/>
  <c r="N1156" i="1"/>
  <c r="N1152" i="1"/>
  <c r="N1148" i="1"/>
  <c r="N1144" i="1"/>
  <c r="N1140" i="1"/>
  <c r="N1136" i="1"/>
  <c r="N1132" i="1"/>
  <c r="N1128" i="1"/>
  <c r="N1124" i="1"/>
  <c r="N1120" i="1"/>
  <c r="N1116" i="1"/>
  <c r="N1112" i="1"/>
  <c r="N1108" i="1"/>
  <c r="N1104" i="1"/>
  <c r="N1100" i="1"/>
  <c r="N1096" i="1"/>
  <c r="N1092" i="1"/>
  <c r="N1088" i="1"/>
  <c r="N1084" i="1"/>
  <c r="N1080" i="1"/>
  <c r="N1076" i="1"/>
  <c r="N1072" i="1"/>
  <c r="N1068" i="1"/>
  <c r="N1064" i="1"/>
  <c r="N1060" i="1"/>
  <c r="N1056" i="1"/>
  <c r="N1052" i="1"/>
  <c r="N1048" i="1"/>
  <c r="N1044" i="1"/>
  <c r="N1040" i="1"/>
  <c r="N1036" i="1"/>
  <c r="N1032" i="1"/>
  <c r="N1028" i="1"/>
  <c r="N1024" i="1"/>
  <c r="N1020" i="1"/>
  <c r="N1016" i="1"/>
  <c r="N1012" i="1"/>
  <c r="N1008" i="1"/>
  <c r="N1004" i="1"/>
  <c r="N1000" i="1"/>
  <c r="N996" i="1"/>
  <c r="N992" i="1"/>
  <c r="N988" i="1"/>
  <c r="N984" i="1"/>
  <c r="N980" i="1"/>
  <c r="N976" i="1"/>
  <c r="N972" i="1"/>
  <c r="N968" i="1"/>
  <c r="N964" i="1"/>
  <c r="N960" i="1"/>
  <c r="N956" i="1"/>
  <c r="N952" i="1"/>
  <c r="N948" i="1"/>
  <c r="N944" i="1"/>
  <c r="N940" i="1"/>
  <c r="N936" i="1"/>
  <c r="N932" i="1"/>
  <c r="N928" i="1"/>
  <c r="N924" i="1"/>
  <c r="N920" i="1"/>
  <c r="N916" i="1"/>
  <c r="N912" i="1"/>
  <c r="N908" i="1"/>
  <c r="N904" i="1"/>
  <c r="N900" i="1"/>
  <c r="N896" i="1"/>
  <c r="N892" i="1"/>
  <c r="N888" i="1"/>
  <c r="N884" i="1"/>
  <c r="N880" i="1"/>
  <c r="N876" i="1"/>
  <c r="N872" i="1"/>
  <c r="N868" i="1"/>
  <c r="N864" i="1"/>
  <c r="N860" i="1"/>
  <c r="N856" i="1"/>
  <c r="N852" i="1"/>
  <c r="N848" i="1"/>
  <c r="N844" i="1"/>
  <c r="N840" i="1"/>
  <c r="N836" i="1"/>
  <c r="N832" i="1"/>
  <c r="N828" i="1"/>
  <c r="N824" i="1"/>
  <c r="N820" i="1"/>
  <c r="N816" i="1"/>
  <c r="N812" i="1"/>
  <c r="N808" i="1"/>
  <c r="N804" i="1"/>
  <c r="N800" i="1"/>
  <c r="N796" i="1"/>
  <c r="N792" i="1"/>
  <c r="N788" i="1"/>
  <c r="N784" i="1"/>
  <c r="N780" i="1"/>
  <c r="N776" i="1"/>
  <c r="N772" i="1"/>
  <c r="N768" i="1"/>
  <c r="N764" i="1"/>
  <c r="N760" i="1"/>
  <c r="N756" i="1"/>
  <c r="N752" i="1"/>
  <c r="N748" i="1"/>
  <c r="N744" i="1"/>
  <c r="N740" i="1"/>
  <c r="N736" i="1"/>
  <c r="N732" i="1"/>
  <c r="N728" i="1"/>
  <c r="N724" i="1"/>
  <c r="N720" i="1"/>
  <c r="N716" i="1"/>
  <c r="N712" i="1"/>
  <c r="N708" i="1"/>
  <c r="N704" i="1"/>
  <c r="N700" i="1"/>
  <c r="N696" i="1"/>
  <c r="N692" i="1"/>
  <c r="N688" i="1"/>
  <c r="N684" i="1"/>
  <c r="N680" i="1"/>
  <c r="N676" i="1"/>
  <c r="N672" i="1"/>
  <c r="N668" i="1"/>
  <c r="N664" i="1"/>
  <c r="N660" i="1"/>
  <c r="N656" i="1"/>
  <c r="N652" i="1"/>
  <c r="N648" i="1"/>
  <c r="N644" i="1"/>
  <c r="N640" i="1"/>
  <c r="N636" i="1"/>
  <c r="N632" i="1"/>
  <c r="N628" i="1"/>
  <c r="N624" i="1"/>
  <c r="N620" i="1"/>
  <c r="N616" i="1"/>
  <c r="N612" i="1"/>
  <c r="N608" i="1"/>
  <c r="N604" i="1"/>
  <c r="N600" i="1"/>
  <c r="N596" i="1"/>
  <c r="N592" i="1"/>
  <c r="N588" i="1"/>
  <c r="N584" i="1"/>
  <c r="N580" i="1"/>
  <c r="N576" i="1"/>
  <c r="N572" i="1"/>
  <c r="N568" i="1"/>
  <c r="N564" i="1"/>
  <c r="N560" i="1"/>
  <c r="N556" i="1"/>
  <c r="N552" i="1"/>
  <c r="N548" i="1"/>
  <c r="N544" i="1"/>
  <c r="N540" i="1"/>
  <c r="N536" i="1"/>
  <c r="N532" i="1"/>
  <c r="N528" i="1"/>
  <c r="N524" i="1"/>
  <c r="N520" i="1"/>
  <c r="N516" i="1"/>
  <c r="N512" i="1"/>
  <c r="N508" i="1"/>
  <c r="N504" i="1"/>
  <c r="N500" i="1"/>
  <c r="N496" i="1"/>
  <c r="N492" i="1"/>
  <c r="N488" i="1"/>
  <c r="N484" i="1"/>
  <c r="N480" i="1"/>
  <c r="N476" i="1"/>
  <c r="N472" i="1"/>
  <c r="N468" i="1"/>
  <c r="N464" i="1"/>
  <c r="N460" i="1"/>
  <c r="N456" i="1"/>
  <c r="N452" i="1"/>
  <c r="N448" i="1"/>
  <c r="N444" i="1"/>
  <c r="N440" i="1"/>
  <c r="N436" i="1"/>
  <c r="N432" i="1"/>
  <c r="N428" i="1"/>
  <c r="N424" i="1"/>
  <c r="N420" i="1"/>
  <c r="N416" i="1"/>
  <c r="N412" i="1"/>
  <c r="N408" i="1"/>
  <c r="N404" i="1"/>
  <c r="N400" i="1"/>
  <c r="N396" i="1"/>
  <c r="N392" i="1"/>
  <c r="N388" i="1"/>
  <c r="N384" i="1"/>
  <c r="N380" i="1"/>
  <c r="N376" i="1"/>
  <c r="N372" i="1"/>
  <c r="N368" i="1"/>
  <c r="N364" i="1"/>
  <c r="N360" i="1"/>
  <c r="N356" i="1"/>
  <c r="N352" i="1"/>
  <c r="N348" i="1"/>
  <c r="N344" i="1"/>
  <c r="N340" i="1"/>
  <c r="N336" i="1"/>
  <c r="N332" i="1"/>
  <c r="N328" i="1"/>
  <c r="N324" i="1"/>
  <c r="N320" i="1"/>
  <c r="N316" i="1"/>
  <c r="N312" i="1"/>
  <c r="N308" i="1"/>
  <c r="N304" i="1"/>
  <c r="N300" i="1"/>
  <c r="N296" i="1"/>
  <c r="N292" i="1"/>
  <c r="N288" i="1"/>
  <c r="N284" i="1"/>
  <c r="N280" i="1"/>
  <c r="N276" i="1"/>
  <c r="N272" i="1"/>
  <c r="N268" i="1"/>
  <c r="N264" i="1"/>
  <c r="N260" i="1"/>
  <c r="N256" i="1"/>
  <c r="N252" i="1"/>
  <c r="N248" i="1"/>
  <c r="N244" i="1"/>
  <c r="N240" i="1"/>
  <c r="N236" i="1"/>
  <c r="N232" i="1"/>
  <c r="N228" i="1"/>
  <c r="N224" i="1"/>
  <c r="N220" i="1"/>
  <c r="N216" i="1"/>
  <c r="N208" i="1"/>
  <c r="N204" i="1"/>
  <c r="N200" i="1"/>
  <c r="N196" i="1"/>
  <c r="N192" i="1"/>
  <c r="N188" i="1"/>
  <c r="N184" i="1"/>
  <c r="N180" i="1"/>
  <c r="N176" i="1"/>
  <c r="N172" i="1"/>
  <c r="N168" i="1"/>
  <c r="N164" i="1"/>
  <c r="N160" i="1"/>
  <c r="N156" i="1"/>
  <c r="N152" i="1"/>
  <c r="N148" i="1"/>
  <c r="N144" i="1"/>
  <c r="N140" i="1"/>
  <c r="N136" i="1"/>
  <c r="N132" i="1"/>
  <c r="N128" i="1"/>
  <c r="N124" i="1"/>
  <c r="N120" i="1"/>
  <c r="N116" i="1"/>
  <c r="N112" i="1"/>
  <c r="N108" i="1"/>
  <c r="N104" i="1"/>
  <c r="N100" i="1"/>
  <c r="N96" i="1"/>
  <c r="N92" i="1"/>
  <c r="N88" i="1"/>
  <c r="N84" i="1"/>
  <c r="N80" i="1"/>
  <c r="N76" i="1"/>
  <c r="N72" i="1"/>
  <c r="N68" i="1"/>
  <c r="N64" i="1"/>
  <c r="N60" i="1"/>
  <c r="N56" i="1"/>
  <c r="N52" i="1"/>
  <c r="N48" i="1"/>
  <c r="N44" i="1"/>
  <c r="N1967" i="1"/>
  <c r="N1963" i="1"/>
  <c r="N1959" i="1"/>
  <c r="N1955" i="1"/>
  <c r="N1951" i="1"/>
  <c r="N1947" i="1"/>
  <c r="N1935" i="1"/>
  <c r="N1915" i="1"/>
  <c r="N1911" i="1"/>
  <c r="N1907" i="1"/>
  <c r="N1899" i="1"/>
  <c r="N1895" i="1"/>
  <c r="N1891" i="1"/>
  <c r="N1887" i="1"/>
  <c r="N1883" i="1"/>
  <c r="N1879" i="1"/>
  <c r="N1875" i="1"/>
  <c r="N1871" i="1"/>
  <c r="N1867" i="1"/>
  <c r="N1863" i="1"/>
  <c r="N1859" i="1"/>
  <c r="N1855" i="1"/>
  <c r="N1851" i="1"/>
  <c r="N1847" i="1"/>
  <c r="N1843" i="1"/>
  <c r="N1839" i="1"/>
  <c r="N1835" i="1"/>
  <c r="N1831" i="1"/>
  <c r="N1827" i="1"/>
  <c r="N1823" i="1"/>
  <c r="N1819" i="1"/>
  <c r="N1815" i="1"/>
  <c r="N1811" i="1"/>
  <c r="N1807" i="1"/>
  <c r="N1803" i="1"/>
  <c r="N1799" i="1"/>
  <c r="N1795" i="1"/>
  <c r="N1791" i="1"/>
  <c r="N1787" i="1"/>
  <c r="N1783" i="1"/>
  <c r="N1779" i="1"/>
  <c r="N1775" i="1"/>
  <c r="N1771" i="1"/>
  <c r="N1767" i="1"/>
  <c r="N1763" i="1"/>
  <c r="N1759" i="1"/>
  <c r="N1755" i="1"/>
  <c r="N1751" i="1"/>
  <c r="N1747" i="1"/>
  <c r="N1743" i="1"/>
  <c r="N1739" i="1"/>
  <c r="N1735" i="1"/>
  <c r="N1731" i="1"/>
  <c r="N1727" i="1"/>
  <c r="N1723" i="1"/>
  <c r="N1719" i="1"/>
  <c r="N1715" i="1"/>
  <c r="N1711" i="1"/>
  <c r="N1707" i="1"/>
  <c r="N1703" i="1"/>
  <c r="N1699" i="1"/>
  <c r="N1695" i="1"/>
  <c r="N1691" i="1"/>
  <c r="N1687" i="1"/>
  <c r="N1683" i="1"/>
  <c r="N1679" i="1"/>
  <c r="N1675" i="1"/>
  <c r="N1671" i="1"/>
  <c r="N1667" i="1"/>
  <c r="N1663" i="1"/>
  <c r="N1659" i="1"/>
  <c r="N1655" i="1"/>
  <c r="N1651" i="1"/>
  <c r="N1647" i="1"/>
  <c r="N1643" i="1"/>
  <c r="N1639" i="1"/>
  <c r="N1635" i="1"/>
  <c r="N1631" i="1"/>
  <c r="N1627" i="1"/>
  <c r="N1623" i="1"/>
  <c r="N1619" i="1"/>
  <c r="N1615" i="1"/>
  <c r="N1611" i="1"/>
  <c r="N1607" i="1"/>
  <c r="N1603" i="1"/>
  <c r="N1599" i="1"/>
  <c r="N1595" i="1"/>
  <c r="N1591" i="1"/>
  <c r="N1587" i="1"/>
  <c r="N1583" i="1"/>
  <c r="N1575" i="1"/>
  <c r="N1571" i="1"/>
  <c r="N1567" i="1"/>
  <c r="N1563" i="1"/>
  <c r="N1511" i="1"/>
  <c r="N1507" i="1"/>
  <c r="N1503" i="1"/>
  <c r="N1499" i="1"/>
  <c r="N1495" i="1"/>
  <c r="N1491" i="1"/>
  <c r="N1487" i="1"/>
  <c r="N1483" i="1"/>
  <c r="N1479" i="1"/>
  <c r="N1475" i="1"/>
  <c r="N1471" i="1"/>
  <c r="N1467" i="1"/>
  <c r="N1463" i="1"/>
  <c r="N1459" i="1"/>
  <c r="N1455" i="1"/>
  <c r="N1451" i="1"/>
  <c r="N1447" i="1"/>
  <c r="N1443" i="1"/>
  <c r="N1439" i="1"/>
  <c r="N1435" i="1"/>
  <c r="N1431" i="1"/>
  <c r="N1427" i="1"/>
  <c r="N1423" i="1"/>
  <c r="N1419" i="1"/>
  <c r="N1415" i="1"/>
  <c r="N1411" i="1"/>
  <c r="N1407" i="1"/>
  <c r="N1403" i="1"/>
  <c r="N1399" i="1"/>
  <c r="N1395" i="1"/>
  <c r="N1391" i="1"/>
  <c r="N1387" i="1"/>
  <c r="N1383" i="1"/>
  <c r="N1379" i="1"/>
  <c r="N1375" i="1"/>
  <c r="N1371" i="1"/>
  <c r="N1367" i="1"/>
  <c r="N1363" i="1"/>
  <c r="N1359" i="1"/>
  <c r="N1355" i="1"/>
  <c r="N1351" i="1"/>
  <c r="N1347" i="1"/>
  <c r="N1343" i="1"/>
  <c r="N1339" i="1"/>
  <c r="N1335" i="1"/>
  <c r="N1331" i="1"/>
  <c r="N1327" i="1"/>
  <c r="N1323" i="1"/>
  <c r="N1319" i="1"/>
  <c r="N1315" i="1"/>
  <c r="N1311" i="1"/>
  <c r="N1307" i="1"/>
  <c r="N1303" i="1"/>
  <c r="N1299" i="1"/>
  <c r="N1295" i="1"/>
  <c r="N1291" i="1"/>
  <c r="N1287" i="1"/>
  <c r="N1283" i="1"/>
  <c r="N1279" i="1"/>
  <c r="N1275" i="1"/>
  <c r="N1271" i="1"/>
  <c r="N1267" i="1"/>
  <c r="N1263" i="1"/>
  <c r="N1259" i="1"/>
  <c r="N1255" i="1"/>
  <c r="N1251" i="1"/>
  <c r="N1247" i="1"/>
  <c r="N1243" i="1"/>
  <c r="N1239" i="1"/>
  <c r="N1235" i="1"/>
  <c r="N1231" i="1"/>
  <c r="N1227" i="1"/>
  <c r="N1223" i="1"/>
  <c r="N1219" i="1"/>
  <c r="N1215" i="1"/>
  <c r="N1211" i="1"/>
  <c r="N1207" i="1"/>
  <c r="N1203" i="1"/>
  <c r="N1199" i="1"/>
  <c r="N1195" i="1"/>
  <c r="N1191" i="1"/>
  <c r="N1187" i="1"/>
  <c r="N1183" i="1"/>
  <c r="N1179" i="1"/>
  <c r="N1175" i="1"/>
  <c r="N1171" i="1"/>
  <c r="N1167" i="1"/>
  <c r="N1163" i="1"/>
  <c r="N1159" i="1"/>
  <c r="N1155" i="1"/>
  <c r="N1151" i="1"/>
  <c r="N1147" i="1"/>
  <c r="N1143" i="1"/>
  <c r="N1139" i="1"/>
  <c r="N1135" i="1"/>
  <c r="N1131" i="1"/>
  <c r="N1127" i="1"/>
  <c r="N1123" i="1"/>
  <c r="N1119" i="1"/>
  <c r="N1115" i="1"/>
  <c r="N1111" i="1"/>
  <c r="N1107" i="1"/>
  <c r="N1103" i="1"/>
  <c r="N1099" i="1"/>
  <c r="N1095" i="1"/>
  <c r="N1091" i="1"/>
  <c r="N1087" i="1"/>
  <c r="N1083" i="1"/>
  <c r="N1079" i="1"/>
  <c r="N1075" i="1"/>
  <c r="N1071" i="1"/>
  <c r="N1067" i="1"/>
  <c r="N1063" i="1"/>
  <c r="N1059" i="1"/>
  <c r="N1055" i="1"/>
  <c r="N1051" i="1"/>
  <c r="N1047" i="1"/>
  <c r="N1043" i="1"/>
  <c r="N1039" i="1"/>
  <c r="N1035" i="1"/>
  <c r="N1031" i="1"/>
  <c r="N1027" i="1"/>
  <c r="N1023" i="1"/>
  <c r="N1019" i="1"/>
  <c r="N1015" i="1"/>
  <c r="N1011" i="1"/>
  <c r="N1007" i="1"/>
  <c r="N1003" i="1"/>
  <c r="N999" i="1"/>
  <c r="N995" i="1"/>
  <c r="N991" i="1"/>
  <c r="N987" i="1"/>
  <c r="N983" i="1"/>
  <c r="N979" i="1"/>
  <c r="N975" i="1"/>
  <c r="N971" i="1"/>
  <c r="N967" i="1"/>
  <c r="N963" i="1"/>
  <c r="N959" i="1"/>
  <c r="N955" i="1"/>
  <c r="N951" i="1"/>
  <c r="N947" i="1"/>
  <c r="N943" i="1"/>
  <c r="N939" i="1"/>
  <c r="N935" i="1"/>
  <c r="N931" i="1"/>
  <c r="N927" i="1"/>
  <c r="N923" i="1"/>
  <c r="N919" i="1"/>
  <c r="N915" i="1"/>
  <c r="N911" i="1"/>
  <c r="N907" i="1"/>
  <c r="N903" i="1"/>
  <c r="N899" i="1"/>
  <c r="N895" i="1"/>
  <c r="N891" i="1"/>
  <c r="N887" i="1"/>
  <c r="N883" i="1"/>
  <c r="N879" i="1"/>
  <c r="N875" i="1"/>
  <c r="N871" i="1"/>
  <c r="N867" i="1"/>
  <c r="N863" i="1"/>
  <c r="N859" i="1"/>
  <c r="N855" i="1"/>
  <c r="N851" i="1"/>
  <c r="N847" i="1"/>
  <c r="N843" i="1"/>
  <c r="N839" i="1"/>
  <c r="N835" i="1"/>
  <c r="N831" i="1"/>
  <c r="N827" i="1"/>
  <c r="N823" i="1"/>
  <c r="N819" i="1"/>
  <c r="N815" i="1"/>
  <c r="N811" i="1"/>
  <c r="N807" i="1"/>
  <c r="N803" i="1"/>
  <c r="N799" i="1"/>
  <c r="N795" i="1"/>
  <c r="N791" i="1"/>
  <c r="N787" i="1"/>
  <c r="N783" i="1"/>
  <c r="N779" i="1"/>
  <c r="N775" i="1"/>
  <c r="N771" i="1"/>
  <c r="N767" i="1"/>
  <c r="N763" i="1"/>
  <c r="N759" i="1"/>
  <c r="N755" i="1"/>
  <c r="N751" i="1"/>
  <c r="N747" i="1"/>
  <c r="N743" i="1"/>
  <c r="N739" i="1"/>
  <c r="N735" i="1"/>
  <c r="N731" i="1"/>
  <c r="N727" i="1"/>
  <c r="N723" i="1"/>
  <c r="N719" i="1"/>
  <c r="N715" i="1"/>
  <c r="N711" i="1"/>
  <c r="N707" i="1"/>
  <c r="N703" i="1"/>
  <c r="N699" i="1"/>
  <c r="N695" i="1"/>
  <c r="N691" i="1"/>
  <c r="N687" i="1"/>
  <c r="N683" i="1"/>
  <c r="N679" i="1"/>
  <c r="N675" i="1"/>
  <c r="N671" i="1"/>
  <c r="N667" i="1"/>
  <c r="N663" i="1"/>
  <c r="N659" i="1"/>
  <c r="N655" i="1"/>
  <c r="N651" i="1"/>
  <c r="N647" i="1"/>
  <c r="N643" i="1"/>
  <c r="N639" i="1"/>
  <c r="N635" i="1"/>
  <c r="N631" i="1"/>
  <c r="N627" i="1"/>
  <c r="N623" i="1"/>
  <c r="N619" i="1"/>
  <c r="N615" i="1"/>
  <c r="N611" i="1"/>
  <c r="N607" i="1"/>
  <c r="N603" i="1"/>
  <c r="N599" i="1"/>
  <c r="N595" i="1"/>
  <c r="N591" i="1"/>
  <c r="N587" i="1"/>
  <c r="N583" i="1"/>
  <c r="N579" i="1"/>
  <c r="N575" i="1"/>
  <c r="N571" i="1"/>
  <c r="N567" i="1"/>
  <c r="N563" i="1"/>
  <c r="N559" i="1"/>
  <c r="N555" i="1"/>
  <c r="N551" i="1"/>
  <c r="N547" i="1"/>
  <c r="N543" i="1"/>
  <c r="N539" i="1"/>
  <c r="N535" i="1"/>
  <c r="N531" i="1"/>
  <c r="N527" i="1"/>
  <c r="N523" i="1"/>
  <c r="N519" i="1"/>
  <c r="N515" i="1"/>
  <c r="N511" i="1"/>
  <c r="N507" i="1"/>
  <c r="N503" i="1"/>
  <c r="N499" i="1"/>
  <c r="N495" i="1"/>
  <c r="N491" i="1"/>
  <c r="N487" i="1"/>
  <c r="N483" i="1"/>
  <c r="N479" i="1"/>
  <c r="N475" i="1"/>
  <c r="N471" i="1"/>
  <c r="N467" i="1"/>
  <c r="N463" i="1"/>
  <c r="N459" i="1"/>
  <c r="N455" i="1"/>
  <c r="N451" i="1"/>
  <c r="N447" i="1"/>
  <c r="N443" i="1"/>
  <c r="N439" i="1"/>
  <c r="N435" i="1"/>
  <c r="N431" i="1"/>
  <c r="N427" i="1"/>
  <c r="N423" i="1"/>
  <c r="N419" i="1"/>
  <c r="N415" i="1"/>
  <c r="N411" i="1"/>
  <c r="N407" i="1"/>
  <c r="N403" i="1"/>
  <c r="N399" i="1"/>
  <c r="N395" i="1"/>
  <c r="N391" i="1"/>
  <c r="N387" i="1"/>
  <c r="N383" i="1"/>
  <c r="N379" i="1"/>
  <c r="N375" i="1"/>
  <c r="N371" i="1"/>
  <c r="N367" i="1"/>
  <c r="N363" i="1"/>
  <c r="N359" i="1"/>
  <c r="N355" i="1"/>
  <c r="N351" i="1"/>
  <c r="N347" i="1"/>
  <c r="N343" i="1"/>
  <c r="N339" i="1"/>
  <c r="N335" i="1"/>
  <c r="N331" i="1"/>
  <c r="N327" i="1"/>
  <c r="N323" i="1"/>
  <c r="N319" i="1"/>
  <c r="N315" i="1"/>
  <c r="N311" i="1"/>
  <c r="N307" i="1"/>
  <c r="N303" i="1"/>
  <c r="N299" i="1"/>
  <c r="N295" i="1"/>
  <c r="N291" i="1"/>
  <c r="N287" i="1"/>
  <c r="N283" i="1"/>
  <c r="N279" i="1"/>
  <c r="N275" i="1"/>
  <c r="N271" i="1"/>
  <c r="N267" i="1"/>
  <c r="N263" i="1"/>
  <c r="N259" i="1"/>
  <c r="N255" i="1"/>
  <c r="N251" i="1"/>
  <c r="N247" i="1"/>
  <c r="N243" i="1"/>
  <c r="N239" i="1"/>
  <c r="N235" i="1"/>
  <c r="N231" i="1"/>
  <c r="N227" i="1"/>
  <c r="N223" i="1"/>
  <c r="N219" i="1"/>
  <c r="N215" i="1"/>
  <c r="N211" i="1"/>
  <c r="N207" i="1"/>
  <c r="N203" i="1"/>
  <c r="N199" i="1"/>
  <c r="N195" i="1"/>
  <c r="N191" i="1"/>
  <c r="N187" i="1"/>
  <c r="N183" i="1"/>
  <c r="N179" i="1"/>
  <c r="N175" i="1"/>
  <c r="N171" i="1"/>
  <c r="N167" i="1"/>
  <c r="N163" i="1"/>
  <c r="N159" i="1"/>
  <c r="N155" i="1"/>
  <c r="N151" i="1"/>
  <c r="N147" i="1"/>
  <c r="N143" i="1"/>
  <c r="N139" i="1"/>
  <c r="N135" i="1"/>
  <c r="N131" i="1"/>
  <c r="N127" i="1"/>
  <c r="N123" i="1"/>
  <c r="N119" i="1"/>
  <c r="N115" i="1"/>
  <c r="N111" i="1"/>
  <c r="N107" i="1"/>
  <c r="N103" i="1"/>
  <c r="N99" i="1"/>
  <c r="N95" i="1"/>
  <c r="N91" i="1"/>
  <c r="N87" i="1"/>
  <c r="N83" i="1"/>
  <c r="N79" i="1"/>
  <c r="N75" i="1"/>
  <c r="N71" i="1"/>
  <c r="N67" i="1"/>
  <c r="N63" i="1"/>
  <c r="N59" i="1"/>
  <c r="N55" i="1"/>
  <c r="N51" i="1"/>
  <c r="N47" i="1"/>
  <c r="N43" i="1"/>
  <c r="N39" i="1"/>
  <c r="N35" i="1"/>
  <c r="N31" i="1"/>
  <c r="N27" i="1"/>
  <c r="N23" i="1"/>
  <c r="N19" i="1"/>
  <c r="N15" i="1"/>
  <c r="N11" i="1"/>
  <c r="N7" i="1"/>
  <c r="N3" i="1"/>
  <c r="V1940" i="1"/>
  <c r="V1924" i="1"/>
  <c r="V1912" i="1"/>
  <c r="V1908" i="1"/>
  <c r="V1900" i="1"/>
  <c r="V1896" i="1"/>
  <c r="V1892" i="1"/>
  <c r="V1884" i="1"/>
  <c r="V1876" i="1"/>
  <c r="V1872" i="1"/>
  <c r="V1868" i="1"/>
  <c r="V1864" i="1"/>
  <c r="V1860" i="1"/>
  <c r="V1856" i="1"/>
  <c r="V1852" i="1"/>
  <c r="V1848" i="1"/>
  <c r="V1844" i="1"/>
  <c r="V1840" i="1"/>
  <c r="V1836" i="1"/>
  <c r="V1832" i="1"/>
  <c r="V1828" i="1"/>
  <c r="V1824" i="1"/>
  <c r="V1820" i="1"/>
  <c r="V1816" i="1"/>
  <c r="V1812" i="1"/>
  <c r="V1808" i="1"/>
  <c r="V1804" i="1"/>
  <c r="V1800" i="1"/>
  <c r="V1796" i="1"/>
  <c r="V1792" i="1"/>
  <c r="V1788" i="1"/>
  <c r="V1784" i="1"/>
  <c r="V1780" i="1"/>
  <c r="V1776" i="1"/>
  <c r="V1772" i="1"/>
  <c r="V1768" i="1"/>
  <c r="V1764" i="1"/>
  <c r="V1760" i="1"/>
  <c r="V1756" i="1"/>
  <c r="V1752" i="1"/>
  <c r="V1748" i="1"/>
  <c r="V1744" i="1"/>
  <c r="V1740" i="1"/>
  <c r="V1736" i="1"/>
  <c r="V1732" i="1"/>
  <c r="V1728" i="1"/>
  <c r="V1724" i="1"/>
  <c r="V1720" i="1"/>
  <c r="V1716" i="1"/>
  <c r="V1712" i="1"/>
  <c r="V1708" i="1"/>
  <c r="V1704" i="1"/>
  <c r="V1700" i="1"/>
  <c r="V1696" i="1"/>
  <c r="V1692" i="1"/>
  <c r="V1688" i="1"/>
  <c r="V1684" i="1"/>
  <c r="V1680" i="1"/>
  <c r="V1676" i="1"/>
  <c r="V1672" i="1"/>
  <c r="V1668" i="1"/>
  <c r="V1664" i="1"/>
  <c r="V1660" i="1"/>
  <c r="V1656" i="1"/>
  <c r="V1652" i="1"/>
  <c r="V1648" i="1"/>
  <c r="V1644" i="1"/>
  <c r="V1640" i="1"/>
  <c r="V1636" i="1"/>
  <c r="V1632" i="1"/>
  <c r="V1628" i="1"/>
  <c r="V1624" i="1"/>
  <c r="V1620" i="1"/>
  <c r="V1616" i="1"/>
  <c r="V1612" i="1"/>
  <c r="V1608" i="1"/>
  <c r="V1604" i="1"/>
  <c r="V1600" i="1"/>
  <c r="V1596" i="1"/>
  <c r="V1592" i="1"/>
  <c r="V1588" i="1"/>
  <c r="V1584" i="1"/>
  <c r="V1580" i="1"/>
  <c r="V1576" i="1"/>
  <c r="V1572" i="1"/>
  <c r="V1568" i="1"/>
  <c r="V1564" i="1"/>
  <c r="V1556" i="1"/>
  <c r="V1552" i="1"/>
  <c r="V1548" i="1"/>
  <c r="V1544" i="1"/>
  <c r="V1536" i="1"/>
  <c r="V1532" i="1"/>
  <c r="V1528" i="1"/>
  <c r="V1524" i="1"/>
  <c r="V1520" i="1"/>
  <c r="V1516" i="1"/>
  <c r="V1512" i="1"/>
  <c r="V1508" i="1"/>
  <c r="V1504" i="1"/>
  <c r="V1500" i="1"/>
  <c r="V1496" i="1"/>
  <c r="V1492" i="1"/>
  <c r="V1488" i="1"/>
  <c r="V1484" i="1"/>
  <c r="V1480" i="1"/>
  <c r="V1476" i="1"/>
  <c r="V1472" i="1"/>
  <c r="V1468" i="1"/>
  <c r="V1464" i="1"/>
  <c r="V1460" i="1"/>
  <c r="V1456" i="1"/>
  <c r="V1452" i="1"/>
  <c r="V1448" i="1"/>
  <c r="V1444" i="1"/>
  <c r="V1440" i="1"/>
  <c r="V1436" i="1"/>
  <c r="V1432" i="1"/>
  <c r="V1428" i="1"/>
  <c r="V1424" i="1"/>
  <c r="V1420" i="1"/>
  <c r="V1416" i="1"/>
  <c r="V1412" i="1"/>
  <c r="V1408" i="1"/>
  <c r="V1404" i="1"/>
  <c r="V1400" i="1"/>
  <c r="V1396" i="1"/>
  <c r="V1392" i="1"/>
  <c r="V1388" i="1"/>
  <c r="V1384" i="1"/>
  <c r="V1380" i="1"/>
  <c r="V1376" i="1"/>
  <c r="V1372" i="1"/>
  <c r="V1368" i="1"/>
  <c r="V1364" i="1"/>
  <c r="V1360" i="1"/>
  <c r="V1356" i="1"/>
  <c r="V1352" i="1"/>
  <c r="V1348" i="1"/>
  <c r="V1344" i="1"/>
  <c r="V1340" i="1"/>
  <c r="V1336" i="1"/>
  <c r="V1332" i="1"/>
  <c r="V1328" i="1"/>
  <c r="V1324" i="1"/>
  <c r="V1320" i="1"/>
  <c r="V1316" i="1"/>
  <c r="V1312" i="1"/>
  <c r="V1308" i="1"/>
  <c r="V1304" i="1"/>
  <c r="V1300" i="1"/>
  <c r="V1296" i="1"/>
  <c r="V1292" i="1"/>
  <c r="V1288" i="1"/>
  <c r="V1284" i="1"/>
  <c r="V1280" i="1"/>
  <c r="V1276" i="1"/>
  <c r="V1272" i="1"/>
  <c r="V1268" i="1"/>
  <c r="V1264" i="1"/>
  <c r="V1260" i="1"/>
  <c r="V1256" i="1"/>
  <c r="V1252" i="1"/>
  <c r="V1248" i="1"/>
  <c r="V1244" i="1"/>
  <c r="V1240" i="1"/>
  <c r="V1236" i="1"/>
  <c r="V1232" i="1"/>
  <c r="V1228" i="1"/>
  <c r="V1224" i="1"/>
  <c r="V1220" i="1"/>
  <c r="V1216" i="1"/>
  <c r="V1212" i="1"/>
  <c r="V1208" i="1"/>
  <c r="V1204" i="1"/>
  <c r="V1200" i="1"/>
  <c r="V1196" i="1"/>
  <c r="V1192" i="1"/>
  <c r="V1188" i="1"/>
  <c r="V1184" i="1"/>
  <c r="V1180" i="1"/>
  <c r="V1176" i="1"/>
  <c r="V1172" i="1"/>
  <c r="V1168" i="1"/>
  <c r="V1164" i="1"/>
  <c r="V1160" i="1"/>
  <c r="V1156" i="1"/>
  <c r="V1152" i="1"/>
  <c r="V1148" i="1"/>
  <c r="V1144" i="1"/>
  <c r="V1140" i="1"/>
  <c r="V1136" i="1"/>
  <c r="V1132" i="1"/>
  <c r="V1128" i="1"/>
  <c r="V1124" i="1"/>
  <c r="V1120" i="1"/>
  <c r="V1116" i="1"/>
  <c r="V1112" i="1"/>
  <c r="V1108" i="1"/>
  <c r="V1104" i="1"/>
  <c r="V1100" i="1"/>
  <c r="V1096" i="1"/>
  <c r="V1092" i="1"/>
  <c r="V1088" i="1"/>
  <c r="V1084" i="1"/>
  <c r="V1080" i="1"/>
  <c r="V1076" i="1"/>
  <c r="V1072" i="1"/>
  <c r="V1068" i="1"/>
  <c r="V1064" i="1"/>
  <c r="V1060" i="1"/>
  <c r="V1056" i="1"/>
  <c r="V1052" i="1"/>
  <c r="V1048" i="1"/>
  <c r="V1044" i="1"/>
  <c r="V1040" i="1"/>
  <c r="V1036" i="1"/>
  <c r="V1032" i="1"/>
  <c r="V1028" i="1"/>
  <c r="V1024" i="1"/>
  <c r="V1020" i="1"/>
  <c r="V1016" i="1"/>
  <c r="V1012" i="1"/>
  <c r="V1008" i="1"/>
  <c r="V1004" i="1"/>
  <c r="V1000" i="1"/>
  <c r="V996" i="1"/>
  <c r="V992" i="1"/>
  <c r="V988" i="1"/>
  <c r="V984" i="1"/>
  <c r="V980" i="1"/>
  <c r="V976" i="1"/>
  <c r="V972" i="1"/>
  <c r="V968" i="1"/>
  <c r="V964" i="1"/>
  <c r="V960" i="1"/>
  <c r="V956" i="1"/>
  <c r="V952" i="1"/>
  <c r="V948" i="1"/>
  <c r="V944" i="1"/>
  <c r="V940" i="1"/>
  <c r="V936" i="1"/>
  <c r="V932" i="1"/>
  <c r="V928" i="1"/>
  <c r="V924" i="1"/>
  <c r="V920" i="1"/>
  <c r="V916" i="1"/>
  <c r="V912" i="1"/>
  <c r="V908" i="1"/>
  <c r="V904" i="1"/>
  <c r="V900" i="1"/>
  <c r="V896" i="1"/>
  <c r="V892" i="1"/>
  <c r="V888" i="1"/>
  <c r="V884" i="1"/>
  <c r="V880" i="1"/>
  <c r="V876" i="1"/>
  <c r="V872" i="1"/>
  <c r="V868" i="1"/>
  <c r="V864" i="1"/>
  <c r="V860" i="1"/>
  <c r="V856" i="1"/>
  <c r="V852" i="1"/>
  <c r="V848" i="1"/>
  <c r="V844" i="1"/>
  <c r="V840" i="1"/>
  <c r="V836" i="1"/>
  <c r="V832" i="1"/>
  <c r="V828" i="1"/>
  <c r="V824" i="1"/>
  <c r="V820" i="1"/>
  <c r="V816" i="1"/>
  <c r="V812" i="1"/>
  <c r="V808" i="1"/>
  <c r="V804" i="1"/>
  <c r="V800" i="1"/>
  <c r="V796" i="1"/>
  <c r="V792" i="1"/>
  <c r="V788" i="1"/>
  <c r="V784" i="1"/>
  <c r="V780" i="1"/>
  <c r="V776" i="1"/>
  <c r="V772" i="1"/>
  <c r="V768" i="1"/>
  <c r="V764" i="1"/>
  <c r="V760" i="1"/>
  <c r="V756" i="1"/>
  <c r="V752" i="1"/>
  <c r="V748" i="1"/>
  <c r="V744" i="1"/>
  <c r="V740" i="1"/>
  <c r="V736" i="1"/>
  <c r="V732" i="1"/>
  <c r="V728" i="1"/>
  <c r="V724" i="1"/>
  <c r="V720" i="1"/>
  <c r="V716" i="1"/>
  <c r="V712" i="1"/>
  <c r="V708" i="1"/>
  <c r="V704" i="1"/>
  <c r="V700" i="1"/>
  <c r="V696" i="1"/>
  <c r="V692" i="1"/>
  <c r="V688" i="1"/>
  <c r="V684" i="1"/>
  <c r="V680" i="1"/>
  <c r="V676" i="1"/>
  <c r="V672" i="1"/>
  <c r="V668" i="1"/>
  <c r="V664" i="1"/>
  <c r="V660" i="1"/>
  <c r="V656" i="1"/>
  <c r="V652" i="1"/>
  <c r="V648" i="1"/>
  <c r="V644" i="1"/>
  <c r="V640" i="1"/>
  <c r="V636" i="1"/>
  <c r="V632" i="1"/>
  <c r="V628" i="1"/>
  <c r="V624" i="1"/>
  <c r="V620" i="1"/>
  <c r="V616" i="1"/>
  <c r="V612" i="1"/>
  <c r="N37" i="1"/>
  <c r="N33" i="1"/>
  <c r="N29" i="1"/>
  <c r="N25" i="1"/>
  <c r="N21" i="1"/>
  <c r="N17" i="1"/>
  <c r="N13" i="1"/>
  <c r="N9" i="1"/>
  <c r="N5" i="1"/>
  <c r="V1967" i="1"/>
  <c r="V1935" i="1"/>
  <c r="V1931" i="1"/>
  <c r="V1915" i="1"/>
  <c r="V1911" i="1"/>
  <c r="V1907" i="1"/>
  <c r="V1899" i="1"/>
  <c r="V1895" i="1"/>
  <c r="V1891" i="1"/>
  <c r="V1887" i="1"/>
  <c r="V1883" i="1"/>
  <c r="V1879" i="1"/>
  <c r="V1875" i="1"/>
  <c r="V1871" i="1"/>
  <c r="V1867" i="1"/>
  <c r="V1863" i="1"/>
  <c r="V1859" i="1"/>
  <c r="V1855" i="1"/>
  <c r="V1851" i="1"/>
  <c r="V1847" i="1"/>
  <c r="V1843" i="1"/>
  <c r="V1839" i="1"/>
  <c r="V1835" i="1"/>
  <c r="V1831" i="1"/>
  <c r="V1827" i="1"/>
  <c r="V1823" i="1"/>
  <c r="V1819" i="1"/>
  <c r="V1815" i="1"/>
  <c r="V1811" i="1"/>
  <c r="V1807" i="1"/>
  <c r="V1803" i="1"/>
  <c r="V1799" i="1"/>
  <c r="V1795" i="1"/>
  <c r="V1791" i="1"/>
  <c r="V1787" i="1"/>
  <c r="V1783" i="1"/>
  <c r="V1779" i="1"/>
  <c r="V1775" i="1"/>
  <c r="V1771" i="1"/>
  <c r="V1767" i="1"/>
  <c r="V1763" i="1"/>
  <c r="V1759" i="1"/>
  <c r="V1755" i="1"/>
  <c r="V1751" i="1"/>
  <c r="V1747" i="1"/>
  <c r="V1743" i="1"/>
  <c r="V1739" i="1"/>
  <c r="V1735" i="1"/>
  <c r="V1731" i="1"/>
  <c r="V1727" i="1"/>
  <c r="V1723" i="1"/>
  <c r="V1719" i="1"/>
  <c r="V1715" i="1"/>
  <c r="V1711" i="1"/>
  <c r="V1707" i="1"/>
  <c r="V1703" i="1"/>
  <c r="V1699" i="1"/>
  <c r="V1695" i="1"/>
  <c r="V1691" i="1"/>
  <c r="V1687" i="1"/>
  <c r="V1683" i="1"/>
  <c r="V1679" i="1"/>
  <c r="V1675" i="1"/>
  <c r="V1671" i="1"/>
  <c r="V1667" i="1"/>
  <c r="V1663" i="1"/>
  <c r="V1659" i="1"/>
  <c r="V1655" i="1"/>
  <c r="V1651" i="1"/>
  <c r="V1647" i="1"/>
  <c r="V1643" i="1"/>
  <c r="V1639" i="1"/>
  <c r="V1635" i="1"/>
  <c r="V1631" i="1"/>
  <c r="V1627" i="1"/>
  <c r="V1623" i="1"/>
  <c r="V1619" i="1"/>
  <c r="V1615" i="1"/>
  <c r="V1611" i="1"/>
  <c r="V1607" i="1"/>
  <c r="V1603" i="1"/>
  <c r="V1599" i="1"/>
  <c r="V1595" i="1"/>
  <c r="V1591" i="1"/>
  <c r="V1587" i="1"/>
  <c r="V1583" i="1"/>
  <c r="V1575" i="1"/>
  <c r="V1571" i="1"/>
  <c r="V1567" i="1"/>
  <c r="V1563" i="1"/>
  <c r="V1559" i="1"/>
  <c r="V1555" i="1"/>
  <c r="V1551" i="1"/>
  <c r="V1547" i="1"/>
  <c r="V1543" i="1"/>
  <c r="V1539" i="1"/>
  <c r="V1535" i="1"/>
  <c r="V1531" i="1"/>
  <c r="V1527" i="1"/>
  <c r="V1523" i="1"/>
  <c r="V1519" i="1"/>
  <c r="V1515" i="1"/>
  <c r="V1511" i="1"/>
  <c r="V1507" i="1"/>
  <c r="V1503" i="1"/>
  <c r="V1499" i="1"/>
  <c r="V1495" i="1"/>
  <c r="V1491" i="1"/>
  <c r="V1487" i="1"/>
  <c r="V1483" i="1"/>
  <c r="V1479" i="1"/>
  <c r="V1475" i="1"/>
  <c r="V1471" i="1"/>
  <c r="V1467" i="1"/>
  <c r="V1463" i="1"/>
  <c r="V1459" i="1"/>
  <c r="V1455" i="1"/>
  <c r="V1451" i="1"/>
  <c r="V1447" i="1"/>
  <c r="V1443" i="1"/>
  <c r="V1439" i="1"/>
  <c r="V1435" i="1"/>
  <c r="V1431" i="1"/>
  <c r="V1427" i="1"/>
  <c r="V1423" i="1"/>
  <c r="V1419" i="1"/>
  <c r="V1415" i="1"/>
  <c r="V1411" i="1"/>
  <c r="V1407" i="1"/>
  <c r="V1403" i="1"/>
  <c r="V1399" i="1"/>
  <c r="V1395" i="1"/>
  <c r="V1391" i="1"/>
  <c r="V1387" i="1"/>
  <c r="V1383" i="1"/>
  <c r="V1379" i="1"/>
  <c r="V1375" i="1"/>
  <c r="V1371" i="1"/>
  <c r="V1367" i="1"/>
  <c r="V1363" i="1"/>
  <c r="V1359" i="1"/>
  <c r="V1355" i="1"/>
  <c r="V1351" i="1"/>
  <c r="V1347" i="1"/>
  <c r="V1343" i="1"/>
  <c r="V1339" i="1"/>
  <c r="V1335" i="1"/>
  <c r="V1331" i="1"/>
  <c r="V1327" i="1"/>
  <c r="V1323" i="1"/>
  <c r="V1319" i="1"/>
  <c r="V1315" i="1"/>
  <c r="V1311" i="1"/>
  <c r="V1307" i="1"/>
  <c r="V1303" i="1"/>
  <c r="V1299" i="1"/>
  <c r="V1295" i="1"/>
  <c r="V1291" i="1"/>
  <c r="V1287" i="1"/>
  <c r="V1283" i="1"/>
  <c r="V1279" i="1"/>
  <c r="V1275" i="1"/>
  <c r="V1271" i="1"/>
  <c r="V1267" i="1"/>
  <c r="V1263" i="1"/>
  <c r="V1259" i="1"/>
  <c r="V1255" i="1"/>
  <c r="V1251" i="1"/>
  <c r="V1247" i="1"/>
  <c r="V1243" i="1"/>
  <c r="V1239" i="1"/>
  <c r="V1235" i="1"/>
  <c r="V1231" i="1"/>
  <c r="V1227" i="1"/>
  <c r="V1223" i="1"/>
  <c r="V1219" i="1"/>
  <c r="V1215" i="1"/>
  <c r="V1211" i="1"/>
  <c r="V1207" i="1"/>
  <c r="V1203" i="1"/>
  <c r="V1199" i="1"/>
  <c r="V1195" i="1"/>
  <c r="V1191" i="1"/>
  <c r="V1187" i="1"/>
  <c r="V1183" i="1"/>
  <c r="V1179" i="1"/>
  <c r="V1175" i="1"/>
  <c r="V1171" i="1"/>
  <c r="V1167" i="1"/>
  <c r="V1163" i="1"/>
  <c r="V1159" i="1"/>
  <c r="V1155" i="1"/>
  <c r="V1151" i="1"/>
  <c r="V1147" i="1"/>
  <c r="V1143" i="1"/>
  <c r="V1139" i="1"/>
  <c r="V1135" i="1"/>
  <c r="V1131" i="1"/>
  <c r="V1127" i="1"/>
  <c r="V1123" i="1"/>
  <c r="V1119" i="1"/>
  <c r="V1115" i="1"/>
  <c r="V1111" i="1"/>
  <c r="V1107" i="1"/>
  <c r="V1103" i="1"/>
  <c r="V1099" i="1"/>
  <c r="V1095" i="1"/>
  <c r="V1091" i="1"/>
  <c r="V1087" i="1"/>
  <c r="V1083" i="1"/>
  <c r="V1079" i="1"/>
  <c r="V1075" i="1"/>
  <c r="V1071" i="1"/>
  <c r="V1067" i="1"/>
  <c r="V1063" i="1"/>
  <c r="V1059" i="1"/>
  <c r="V1055" i="1"/>
  <c r="V1051" i="1"/>
  <c r="V1047" i="1"/>
  <c r="V1043" i="1"/>
  <c r="V1039" i="1"/>
  <c r="V1035" i="1"/>
  <c r="V1031" i="1"/>
  <c r="V1027" i="1"/>
  <c r="V1023" i="1"/>
  <c r="V1019" i="1"/>
  <c r="V1015" i="1"/>
  <c r="V1011" i="1"/>
  <c r="V1007" i="1"/>
  <c r="V1003" i="1"/>
  <c r="V999" i="1"/>
  <c r="V995" i="1"/>
  <c r="V991" i="1"/>
  <c r="V987" i="1"/>
  <c r="V983" i="1"/>
  <c r="V979" i="1"/>
  <c r="V975" i="1"/>
  <c r="V971" i="1"/>
  <c r="V967" i="1"/>
  <c r="V963" i="1"/>
  <c r="V959" i="1"/>
  <c r="V955" i="1"/>
  <c r="V951" i="1"/>
  <c r="V947" i="1"/>
  <c r="V943" i="1"/>
  <c r="V939" i="1"/>
  <c r="V935" i="1"/>
  <c r="V931" i="1"/>
  <c r="V927" i="1"/>
  <c r="V923" i="1"/>
  <c r="V919" i="1"/>
  <c r="V915" i="1"/>
  <c r="V911" i="1"/>
  <c r="V907" i="1"/>
  <c r="V903" i="1"/>
  <c r="V899" i="1"/>
  <c r="V895" i="1"/>
  <c r="V891" i="1"/>
  <c r="V887" i="1"/>
  <c r="V883" i="1"/>
  <c r="V879" i="1"/>
  <c r="V875" i="1"/>
  <c r="V871" i="1"/>
  <c r="V867" i="1"/>
  <c r="V863" i="1"/>
  <c r="V859" i="1"/>
  <c r="V855" i="1"/>
  <c r="V851" i="1"/>
  <c r="V847" i="1"/>
  <c r="V843" i="1"/>
  <c r="V839" i="1"/>
  <c r="V835" i="1"/>
  <c r="V831" i="1"/>
  <c r="V827" i="1"/>
  <c r="V823" i="1"/>
  <c r="V819" i="1"/>
  <c r="V815" i="1"/>
  <c r="V811" i="1"/>
  <c r="V807" i="1"/>
  <c r="V803" i="1"/>
  <c r="V799" i="1"/>
  <c r="V795" i="1"/>
  <c r="V791" i="1"/>
  <c r="V787" i="1"/>
  <c r="V783" i="1"/>
  <c r="V779" i="1"/>
  <c r="V775" i="1"/>
  <c r="V771" i="1"/>
  <c r="V767" i="1"/>
  <c r="V763" i="1"/>
  <c r="V759" i="1"/>
  <c r="V755" i="1"/>
  <c r="V751" i="1"/>
  <c r="V747" i="1"/>
  <c r="V743" i="1"/>
  <c r="V739" i="1"/>
  <c r="V735" i="1"/>
  <c r="V731" i="1"/>
  <c r="V727" i="1"/>
  <c r="V723" i="1"/>
  <c r="V719" i="1"/>
  <c r="V715" i="1"/>
  <c r="V711" i="1"/>
  <c r="V707" i="1"/>
  <c r="V703" i="1"/>
  <c r="V699" i="1"/>
  <c r="V695" i="1"/>
  <c r="V691" i="1"/>
  <c r="V687" i="1"/>
  <c r="V683" i="1"/>
  <c r="V679" i="1"/>
  <c r="V675" i="1"/>
  <c r="V671" i="1"/>
  <c r="V667" i="1"/>
  <c r="V663" i="1"/>
  <c r="V659" i="1"/>
  <c r="V655" i="1"/>
  <c r="V651" i="1"/>
  <c r="V647" i="1"/>
  <c r="V643" i="1"/>
  <c r="V639" i="1"/>
  <c r="V635" i="1"/>
  <c r="V631" i="1"/>
  <c r="V627" i="1"/>
  <c r="V623" i="1"/>
  <c r="V619" i="1"/>
  <c r="V615" i="1"/>
  <c r="V611" i="1"/>
  <c r="V607" i="1"/>
  <c r="V603" i="1"/>
  <c r="V599" i="1"/>
  <c r="V595" i="1"/>
  <c r="N40" i="1"/>
  <c r="N36" i="1"/>
  <c r="N32" i="1"/>
  <c r="N28" i="1"/>
  <c r="N24" i="1"/>
  <c r="N20" i="1"/>
  <c r="N16" i="1"/>
  <c r="N12" i="1"/>
  <c r="N8" i="1"/>
  <c r="N4" i="1"/>
  <c r="V1966" i="1"/>
  <c r="V1930" i="1"/>
  <c r="V1906" i="1"/>
  <c r="V1898" i="1"/>
  <c r="V1894" i="1"/>
  <c r="V1890" i="1"/>
  <c r="V1882" i="1"/>
  <c r="V1878" i="1"/>
  <c r="V1874" i="1"/>
  <c r="V1866" i="1"/>
  <c r="V1862" i="1"/>
  <c r="V1858" i="1"/>
  <c r="V1854" i="1"/>
  <c r="V1850" i="1"/>
  <c r="V1846" i="1"/>
  <c r="V1842" i="1"/>
  <c r="V1838" i="1"/>
  <c r="V1834" i="1"/>
  <c r="V1830" i="1"/>
  <c r="V1826" i="1"/>
  <c r="V1822" i="1"/>
  <c r="V1818" i="1"/>
  <c r="V1814" i="1"/>
  <c r="V1810" i="1"/>
  <c r="V1806" i="1"/>
  <c r="V1802" i="1"/>
  <c r="V1798" i="1"/>
  <c r="V1790" i="1"/>
  <c r="V1786" i="1"/>
  <c r="V1782" i="1"/>
  <c r="V1778" i="1"/>
  <c r="V1774" i="1"/>
  <c r="V1770" i="1"/>
  <c r="V1766" i="1"/>
  <c r="V1762" i="1"/>
  <c r="V1758" i="1"/>
  <c r="V1754" i="1"/>
  <c r="V1750" i="1"/>
  <c r="V1746" i="1"/>
  <c r="V1742" i="1"/>
  <c r="V1738" i="1"/>
  <c r="V1734" i="1"/>
  <c r="V1730" i="1"/>
  <c r="V1726" i="1"/>
  <c r="V1722" i="1"/>
  <c r="V1718" i="1"/>
  <c r="V1714" i="1"/>
  <c r="V1710" i="1"/>
  <c r="V1706" i="1"/>
  <c r="V1702" i="1"/>
  <c r="V1698" i="1"/>
  <c r="V1694" i="1"/>
  <c r="V1690" i="1"/>
  <c r="V1686" i="1"/>
  <c r="V1682" i="1"/>
  <c r="V1678" i="1"/>
  <c r="V1674" i="1"/>
  <c r="V1670" i="1"/>
  <c r="V1666" i="1"/>
  <c r="V1662" i="1"/>
  <c r="V1658" i="1"/>
  <c r="V1654" i="1"/>
  <c r="V1650" i="1"/>
  <c r="V1646" i="1"/>
  <c r="V1642" i="1"/>
  <c r="V1638" i="1"/>
  <c r="V1634" i="1"/>
  <c r="V1630" i="1"/>
  <c r="V1626" i="1"/>
  <c r="V1622" i="1"/>
  <c r="V1618" i="1"/>
  <c r="V1614" i="1"/>
  <c r="V1610" i="1"/>
  <c r="V1606" i="1"/>
  <c r="V1602" i="1"/>
  <c r="V1598" i="1"/>
  <c r="V1594" i="1"/>
  <c r="V1590" i="1"/>
  <c r="V1586" i="1"/>
  <c r="V1582" i="1"/>
  <c r="V1578" i="1"/>
  <c r="V1574" i="1"/>
  <c r="V1570" i="1"/>
  <c r="V1566" i="1"/>
  <c r="V1562" i="1"/>
  <c r="V1558" i="1"/>
  <c r="V1554" i="1"/>
  <c r="V1550" i="1"/>
  <c r="V1546" i="1"/>
  <c r="V1542" i="1"/>
  <c r="V1538" i="1"/>
  <c r="V1534" i="1"/>
  <c r="V1530" i="1"/>
  <c r="V1526" i="1"/>
  <c r="V1522" i="1"/>
  <c r="V1518" i="1"/>
  <c r="V1514" i="1"/>
  <c r="V1510" i="1"/>
  <c r="V1506" i="1"/>
  <c r="V1502" i="1"/>
  <c r="V1498" i="1"/>
  <c r="V1494" i="1"/>
  <c r="V1490" i="1"/>
  <c r="V1486" i="1"/>
  <c r="V1482" i="1"/>
  <c r="V1478" i="1"/>
  <c r="V1474" i="1"/>
  <c r="V1470" i="1"/>
  <c r="V1466" i="1"/>
  <c r="V1462" i="1"/>
  <c r="V1458" i="1"/>
  <c r="V1454" i="1"/>
  <c r="V1450" i="1"/>
  <c r="V1446" i="1"/>
  <c r="V1442" i="1"/>
  <c r="V1438" i="1"/>
  <c r="V1434" i="1"/>
  <c r="V1430" i="1"/>
  <c r="V1426" i="1"/>
  <c r="V1422" i="1"/>
  <c r="V1418" i="1"/>
  <c r="V1414" i="1"/>
  <c r="V1410" i="1"/>
  <c r="V1406" i="1"/>
  <c r="V1402" i="1"/>
  <c r="V1398" i="1"/>
  <c r="V1394" i="1"/>
  <c r="V1390" i="1"/>
  <c r="V1386" i="1"/>
  <c r="V1382" i="1"/>
  <c r="V1378" i="1"/>
  <c r="V1374" i="1"/>
  <c r="V1370" i="1"/>
  <c r="V1366" i="1"/>
  <c r="V1362" i="1"/>
  <c r="V1358" i="1"/>
  <c r="V1354" i="1"/>
  <c r="V1350" i="1"/>
  <c r="V1346" i="1"/>
  <c r="V1342" i="1"/>
  <c r="V1338" i="1"/>
  <c r="V1334" i="1"/>
  <c r="V1330" i="1"/>
  <c r="V1326" i="1"/>
  <c r="V1322" i="1"/>
  <c r="V1318" i="1"/>
  <c r="V1314" i="1"/>
  <c r="V1310" i="1"/>
  <c r="V1306" i="1"/>
  <c r="V1302" i="1"/>
  <c r="V1298" i="1"/>
  <c r="V1294" i="1"/>
  <c r="V1290" i="1"/>
  <c r="V1286" i="1"/>
  <c r="V1282" i="1"/>
  <c r="V1278" i="1"/>
  <c r="V1274" i="1"/>
  <c r="V1270" i="1"/>
  <c r="V1266" i="1"/>
  <c r="V1262" i="1"/>
  <c r="V1258" i="1"/>
  <c r="V1254" i="1"/>
  <c r="V1250" i="1"/>
  <c r="V1246" i="1"/>
  <c r="V1242" i="1"/>
  <c r="V1238" i="1"/>
  <c r="V1234" i="1"/>
  <c r="V1230" i="1"/>
  <c r="V1226" i="1"/>
  <c r="V1222" i="1"/>
  <c r="V1218" i="1"/>
  <c r="V1214" i="1"/>
  <c r="V1210" i="1"/>
  <c r="V1206" i="1"/>
  <c r="V1202" i="1"/>
  <c r="V1198" i="1"/>
  <c r="V1194" i="1"/>
  <c r="V1190" i="1"/>
  <c r="V1186" i="1"/>
  <c r="V1182" i="1"/>
  <c r="V1178" i="1"/>
  <c r="V1174" i="1"/>
  <c r="V1170" i="1"/>
  <c r="V1166" i="1"/>
  <c r="V1162" i="1"/>
  <c r="V1158" i="1"/>
  <c r="V1154" i="1"/>
  <c r="V1150" i="1"/>
  <c r="V1146" i="1"/>
  <c r="V1142" i="1"/>
  <c r="V1138" i="1"/>
  <c r="V1134" i="1"/>
  <c r="V1130" i="1"/>
  <c r="V1126" i="1"/>
  <c r="V1122" i="1"/>
  <c r="V1118" i="1"/>
  <c r="V1114" i="1"/>
  <c r="V1110" i="1"/>
  <c r="V1106" i="1"/>
  <c r="V1102" i="1"/>
  <c r="V1098" i="1"/>
  <c r="V1094" i="1"/>
  <c r="V1090" i="1"/>
  <c r="V1086" i="1"/>
  <c r="V1082" i="1"/>
  <c r="V1078" i="1"/>
  <c r="V1074" i="1"/>
  <c r="V1070" i="1"/>
  <c r="V1066" i="1"/>
  <c r="V1062" i="1"/>
  <c r="V1058" i="1"/>
  <c r="V1054" i="1"/>
  <c r="V1050" i="1"/>
  <c r="V1046" i="1"/>
  <c r="V1042" i="1"/>
  <c r="V1038" i="1"/>
  <c r="V1034" i="1"/>
  <c r="V1030" i="1"/>
  <c r="V1026" i="1"/>
  <c r="V1022" i="1"/>
  <c r="V1018" i="1"/>
  <c r="V1014" i="1"/>
  <c r="V1010" i="1"/>
  <c r="V1006" i="1"/>
  <c r="V1002" i="1"/>
  <c r="V998" i="1"/>
  <c r="V994" i="1"/>
  <c r="V990" i="1"/>
  <c r="V986" i="1"/>
  <c r="V982" i="1"/>
  <c r="V978" i="1"/>
  <c r="V974" i="1"/>
  <c r="V970" i="1"/>
  <c r="V966" i="1"/>
  <c r="V962" i="1"/>
  <c r="V958" i="1"/>
  <c r="V954" i="1"/>
  <c r="V950" i="1"/>
  <c r="V946" i="1"/>
  <c r="V942" i="1"/>
  <c r="V938" i="1"/>
  <c r="V934" i="1"/>
  <c r="V930" i="1"/>
  <c r="V926" i="1"/>
  <c r="V922" i="1"/>
  <c r="V918" i="1"/>
  <c r="V914" i="1"/>
  <c r="V910" i="1"/>
  <c r="V906" i="1"/>
  <c r="V902" i="1"/>
  <c r="V898" i="1"/>
  <c r="V894" i="1"/>
  <c r="V890" i="1"/>
  <c r="V886" i="1"/>
  <c r="V882" i="1"/>
  <c r="V878" i="1"/>
  <c r="V874" i="1"/>
  <c r="V870" i="1"/>
  <c r="V866" i="1"/>
  <c r="V862" i="1"/>
  <c r="V858" i="1"/>
  <c r="V854" i="1"/>
  <c r="V850" i="1"/>
  <c r="V846" i="1"/>
  <c r="V842" i="1"/>
  <c r="V838" i="1"/>
  <c r="V834" i="1"/>
  <c r="V830" i="1"/>
  <c r="V826" i="1"/>
  <c r="V822" i="1"/>
  <c r="V818" i="1"/>
  <c r="V814" i="1"/>
  <c r="V810" i="1"/>
  <c r="V806" i="1"/>
  <c r="V802" i="1"/>
  <c r="V798" i="1"/>
  <c r="V794" i="1"/>
  <c r="V790" i="1"/>
  <c r="V786" i="1"/>
  <c r="V782" i="1"/>
  <c r="V778" i="1"/>
  <c r="V774" i="1"/>
  <c r="V770" i="1"/>
  <c r="V766" i="1"/>
  <c r="V762" i="1"/>
  <c r="V758" i="1"/>
  <c r="V754" i="1"/>
  <c r="V750" i="1"/>
  <c r="V746" i="1"/>
  <c r="V742" i="1"/>
  <c r="V738" i="1"/>
  <c r="V734" i="1"/>
  <c r="V730" i="1"/>
  <c r="V726" i="1"/>
  <c r="V722" i="1"/>
  <c r="V718" i="1"/>
  <c r="V714" i="1"/>
  <c r="V710" i="1"/>
  <c r="V706" i="1"/>
  <c r="V702" i="1"/>
  <c r="V698" i="1"/>
  <c r="V694" i="1"/>
  <c r="V690" i="1"/>
  <c r="V686" i="1"/>
  <c r="V682" i="1"/>
  <c r="V678" i="1"/>
  <c r="V674" i="1"/>
  <c r="V670" i="1"/>
  <c r="V666" i="1"/>
  <c r="V662" i="1"/>
  <c r="V658" i="1"/>
  <c r="V654" i="1"/>
  <c r="V650" i="1"/>
  <c r="V646" i="1"/>
  <c r="V642" i="1"/>
  <c r="V638" i="1"/>
  <c r="V634" i="1"/>
  <c r="V630" i="1"/>
  <c r="V626" i="1"/>
  <c r="V622" i="1"/>
  <c r="V618" i="1"/>
  <c r="V614" i="1"/>
  <c r="V610" i="1"/>
  <c r="V606" i="1"/>
  <c r="V602" i="1"/>
  <c r="V598" i="1"/>
  <c r="V594" i="1"/>
  <c r="V1965" i="1"/>
  <c r="V1937" i="1"/>
  <c r="V1929" i="1"/>
  <c r="V1913" i="1"/>
  <c r="V1897" i="1"/>
  <c r="V1893" i="1"/>
  <c r="V1889" i="1"/>
  <c r="V1881" i="1"/>
  <c r="V1877" i="1"/>
  <c r="V1869" i="1"/>
  <c r="V1865" i="1"/>
  <c r="V1861" i="1"/>
  <c r="V1857" i="1"/>
  <c r="V1853" i="1"/>
  <c r="V1849" i="1"/>
  <c r="V1845" i="1"/>
  <c r="V1841" i="1"/>
  <c r="V1837" i="1"/>
  <c r="V1833" i="1"/>
  <c r="V1829" i="1"/>
  <c r="V1825" i="1"/>
  <c r="V1821" i="1"/>
  <c r="V1817" i="1"/>
  <c r="V1813" i="1"/>
  <c r="V1809" i="1"/>
  <c r="V1805" i="1"/>
  <c r="V1801" i="1"/>
  <c r="V1797" i="1"/>
  <c r="V1793" i="1"/>
  <c r="V1789" i="1"/>
  <c r="V1785" i="1"/>
  <c r="V1781" i="1"/>
  <c r="V1777" i="1"/>
  <c r="V1773" i="1"/>
  <c r="V1769" i="1"/>
  <c r="V1765" i="1"/>
  <c r="V1761" i="1"/>
  <c r="V1757" i="1"/>
  <c r="V1753" i="1"/>
  <c r="V1749" i="1"/>
  <c r="V1745" i="1"/>
  <c r="V1741" i="1"/>
  <c r="V1737" i="1"/>
  <c r="V1733" i="1"/>
  <c r="V1729" i="1"/>
  <c r="V1725" i="1"/>
  <c r="V1721" i="1"/>
  <c r="V1717" i="1"/>
  <c r="V1713" i="1"/>
  <c r="V1709" i="1"/>
  <c r="V1705" i="1"/>
  <c r="V1701" i="1"/>
  <c r="V1697" i="1"/>
  <c r="V1693" i="1"/>
  <c r="V1689" i="1"/>
  <c r="V1685" i="1"/>
  <c r="V1681" i="1"/>
  <c r="V1677" i="1"/>
  <c r="V1673" i="1"/>
  <c r="V1669" i="1"/>
  <c r="V1665" i="1"/>
  <c r="V1661" i="1"/>
  <c r="V1657" i="1"/>
  <c r="V1653" i="1"/>
  <c r="V1649" i="1"/>
  <c r="V1645" i="1"/>
  <c r="V1641" i="1"/>
  <c r="V1637" i="1"/>
  <c r="V1633" i="1"/>
  <c r="V1629" i="1"/>
  <c r="V1625" i="1"/>
  <c r="V1621" i="1"/>
  <c r="V1617" i="1"/>
  <c r="V1613" i="1"/>
  <c r="V1609" i="1"/>
  <c r="V1605" i="1"/>
  <c r="V1601" i="1"/>
  <c r="V1597" i="1"/>
  <c r="V1593" i="1"/>
  <c r="V1589" i="1"/>
  <c r="V1585" i="1"/>
  <c r="V1581" i="1"/>
  <c r="V1577" i="1"/>
  <c r="V1573" i="1"/>
  <c r="V1569" i="1"/>
  <c r="V1565" i="1"/>
  <c r="V1557" i="1"/>
  <c r="V1549" i="1"/>
  <c r="V1545" i="1"/>
  <c r="V1541" i="1"/>
  <c r="V1537" i="1"/>
  <c r="V1533" i="1"/>
  <c r="V1529" i="1"/>
  <c r="V1525" i="1"/>
  <c r="V1521" i="1"/>
  <c r="V1517" i="1"/>
  <c r="V1513" i="1"/>
  <c r="V1509" i="1"/>
  <c r="V1505" i="1"/>
  <c r="V1501" i="1"/>
  <c r="V1497" i="1"/>
  <c r="V1493" i="1"/>
  <c r="V1489" i="1"/>
  <c r="V1485" i="1"/>
  <c r="V1481" i="1"/>
  <c r="V1477" i="1"/>
  <c r="V1473" i="1"/>
  <c r="V1469" i="1"/>
  <c r="V1465" i="1"/>
  <c r="V1461" i="1"/>
  <c r="V1457" i="1"/>
  <c r="V1453" i="1"/>
  <c r="V1449" i="1"/>
  <c r="V1445" i="1"/>
  <c r="V1441" i="1"/>
  <c r="V1437" i="1"/>
  <c r="V1433" i="1"/>
  <c r="V1429" i="1"/>
  <c r="V1425" i="1"/>
  <c r="V1421" i="1"/>
  <c r="V1417" i="1"/>
  <c r="V1413" i="1"/>
  <c r="V1409" i="1"/>
  <c r="V1405" i="1"/>
  <c r="V1401" i="1"/>
  <c r="V1397" i="1"/>
  <c r="V1393" i="1"/>
  <c r="V1389" i="1"/>
  <c r="V1385" i="1"/>
  <c r="V1381" i="1"/>
  <c r="V1377" i="1"/>
  <c r="V1373" i="1"/>
  <c r="V1369" i="1"/>
  <c r="V1365" i="1"/>
  <c r="V1361" i="1"/>
  <c r="V1357" i="1"/>
  <c r="V1353" i="1"/>
  <c r="V1349" i="1"/>
  <c r="V1345" i="1"/>
  <c r="V1341" i="1"/>
  <c r="V1337" i="1"/>
  <c r="V1333" i="1"/>
  <c r="V1329" i="1"/>
  <c r="V1325" i="1"/>
  <c r="V1321" i="1"/>
  <c r="V1317" i="1"/>
  <c r="V1313" i="1"/>
  <c r="V1309" i="1"/>
  <c r="V1305" i="1"/>
  <c r="V1301" i="1"/>
  <c r="V1297" i="1"/>
  <c r="V1293" i="1"/>
  <c r="V1289" i="1"/>
  <c r="V1285" i="1"/>
  <c r="V1281" i="1"/>
  <c r="V1277" i="1"/>
  <c r="V1273" i="1"/>
  <c r="V1269" i="1"/>
  <c r="V1265" i="1"/>
  <c r="V1261" i="1"/>
  <c r="V1257" i="1"/>
  <c r="V1253" i="1"/>
  <c r="V1249" i="1"/>
  <c r="V1245" i="1"/>
  <c r="V1241" i="1"/>
  <c r="V1237" i="1"/>
  <c r="V1233" i="1"/>
  <c r="V1229" i="1"/>
  <c r="V1225" i="1"/>
  <c r="V1221" i="1"/>
  <c r="V1217" i="1"/>
  <c r="V1213" i="1"/>
  <c r="V1209" i="1"/>
  <c r="V1205" i="1"/>
  <c r="V1201" i="1"/>
  <c r="V1197" i="1"/>
  <c r="V1193" i="1"/>
  <c r="V1189" i="1"/>
  <c r="V1185" i="1"/>
  <c r="V1181" i="1"/>
  <c r="V1177" i="1"/>
  <c r="V1173" i="1"/>
  <c r="V1169" i="1"/>
  <c r="V1165" i="1"/>
  <c r="V1161" i="1"/>
  <c r="V1157" i="1"/>
  <c r="V1153" i="1"/>
  <c r="V1149" i="1"/>
  <c r="V1145" i="1"/>
  <c r="V1141" i="1"/>
  <c r="V1137" i="1"/>
  <c r="V1133" i="1"/>
  <c r="V1129" i="1"/>
  <c r="V1125" i="1"/>
  <c r="V1121" i="1"/>
  <c r="V1117" i="1"/>
  <c r="V1113" i="1"/>
  <c r="V1109" i="1"/>
  <c r="V1105" i="1"/>
  <c r="V1101" i="1"/>
  <c r="V1097" i="1"/>
  <c r="V1093" i="1"/>
  <c r="V1089" i="1"/>
  <c r="V1085" i="1"/>
  <c r="V1081" i="1"/>
  <c r="V1077" i="1"/>
  <c r="V1073" i="1"/>
  <c r="V1069" i="1"/>
  <c r="V1065" i="1"/>
  <c r="V1061" i="1"/>
  <c r="V1057" i="1"/>
  <c r="V1053" i="1"/>
  <c r="V1049" i="1"/>
  <c r="V1045" i="1"/>
  <c r="V1041" i="1"/>
  <c r="V1037" i="1"/>
  <c r="V1033" i="1"/>
  <c r="V1029" i="1"/>
  <c r="V1025" i="1"/>
  <c r="V1021" i="1"/>
  <c r="V1017" i="1"/>
  <c r="V1013" i="1"/>
  <c r="V1009" i="1"/>
  <c r="V1005" i="1"/>
  <c r="V1001" i="1"/>
  <c r="V997" i="1"/>
  <c r="V993" i="1"/>
  <c r="V989" i="1"/>
  <c r="V985" i="1"/>
  <c r="V981" i="1"/>
  <c r="V977" i="1"/>
  <c r="V973" i="1"/>
  <c r="V969" i="1"/>
  <c r="V965" i="1"/>
  <c r="V961" i="1"/>
  <c r="V957" i="1"/>
  <c r="V953" i="1"/>
  <c r="V949" i="1"/>
  <c r="V945" i="1"/>
  <c r="V941" i="1"/>
  <c r="V937" i="1"/>
  <c r="V933" i="1"/>
  <c r="V929" i="1"/>
  <c r="V925" i="1"/>
  <c r="V921" i="1"/>
  <c r="V917" i="1"/>
  <c r="V913" i="1"/>
  <c r="V909" i="1"/>
  <c r="V905" i="1"/>
  <c r="V901" i="1"/>
  <c r="V897" i="1"/>
  <c r="V893" i="1"/>
  <c r="V889" i="1"/>
  <c r="V885" i="1"/>
  <c r="V881" i="1"/>
  <c r="V877" i="1"/>
  <c r="V873" i="1"/>
  <c r="V869" i="1"/>
  <c r="V865" i="1"/>
  <c r="V861" i="1"/>
  <c r="V857" i="1"/>
  <c r="V853" i="1"/>
  <c r="V849" i="1"/>
  <c r="V845" i="1"/>
  <c r="V841" i="1"/>
  <c r="V837" i="1"/>
  <c r="V833" i="1"/>
  <c r="V829" i="1"/>
  <c r="V825" i="1"/>
  <c r="V821" i="1"/>
  <c r="V817" i="1"/>
  <c r="V813" i="1"/>
  <c r="V809" i="1"/>
  <c r="V805" i="1"/>
  <c r="V801" i="1"/>
  <c r="V797" i="1"/>
  <c r="V793" i="1"/>
  <c r="V789" i="1"/>
  <c r="V785" i="1"/>
  <c r="V781" i="1"/>
  <c r="V777" i="1"/>
  <c r="V773" i="1"/>
  <c r="V769" i="1"/>
  <c r="V765" i="1"/>
  <c r="V761" i="1"/>
  <c r="V757" i="1"/>
  <c r="V753" i="1"/>
  <c r="V749" i="1"/>
  <c r="V745" i="1"/>
  <c r="V741" i="1"/>
  <c r="V737" i="1"/>
  <c r="V733" i="1"/>
  <c r="V729" i="1"/>
  <c r="V725" i="1"/>
  <c r="V721" i="1"/>
  <c r="V717" i="1"/>
  <c r="V713" i="1"/>
  <c r="V709" i="1"/>
  <c r="V705" i="1"/>
  <c r="V701" i="1"/>
  <c r="V697" i="1"/>
  <c r="V693" i="1"/>
  <c r="V689" i="1"/>
  <c r="V685" i="1"/>
  <c r="V681" i="1"/>
  <c r="V677" i="1"/>
  <c r="V673" i="1"/>
  <c r="V669" i="1"/>
  <c r="V665" i="1"/>
  <c r="V661" i="1"/>
  <c r="V657" i="1"/>
  <c r="V653" i="1"/>
  <c r="V649" i="1"/>
  <c r="V645" i="1"/>
  <c r="V641" i="1"/>
  <c r="V637" i="1"/>
  <c r="V633" i="1"/>
  <c r="V629" i="1"/>
  <c r="V625" i="1"/>
  <c r="V621" i="1"/>
  <c r="V617" i="1"/>
  <c r="V613" i="1"/>
  <c r="V609" i="1"/>
  <c r="V591" i="1"/>
  <c r="V587" i="1"/>
  <c r="V583" i="1"/>
  <c r="V579" i="1"/>
  <c r="V575" i="1"/>
  <c r="V571" i="1"/>
  <c r="V567" i="1"/>
  <c r="V563" i="1"/>
  <c r="V559" i="1"/>
  <c r="V555" i="1"/>
  <c r="V551" i="1"/>
  <c r="V547" i="1"/>
  <c r="V543" i="1"/>
  <c r="V539" i="1"/>
  <c r="V535" i="1"/>
  <c r="V531" i="1"/>
  <c r="V527" i="1"/>
  <c r="V523" i="1"/>
  <c r="V519" i="1"/>
  <c r="V515" i="1"/>
  <c r="V511" i="1"/>
  <c r="V507" i="1"/>
  <c r="V503" i="1"/>
  <c r="V499" i="1"/>
  <c r="V495" i="1"/>
  <c r="V491" i="1"/>
  <c r="V487" i="1"/>
  <c r="V483" i="1"/>
  <c r="V479" i="1"/>
  <c r="V475" i="1"/>
  <c r="V471" i="1"/>
  <c r="V467" i="1"/>
  <c r="V463" i="1"/>
  <c r="V459" i="1"/>
  <c r="V455" i="1"/>
  <c r="V451" i="1"/>
  <c r="V447" i="1"/>
  <c r="V443" i="1"/>
  <c r="V439" i="1"/>
  <c r="V435" i="1"/>
  <c r="V431" i="1"/>
  <c r="V427" i="1"/>
  <c r="V423" i="1"/>
  <c r="V419" i="1"/>
  <c r="V415" i="1"/>
  <c r="V411" i="1"/>
  <c r="V407" i="1"/>
  <c r="V403" i="1"/>
  <c r="V399" i="1"/>
  <c r="V395" i="1"/>
  <c r="V391" i="1"/>
  <c r="V387" i="1"/>
  <c r="V383" i="1"/>
  <c r="V379" i="1"/>
  <c r="V375" i="1"/>
  <c r="V371" i="1"/>
  <c r="V367" i="1"/>
  <c r="V363" i="1"/>
  <c r="V359" i="1"/>
  <c r="V355" i="1"/>
  <c r="V351" i="1"/>
  <c r="V347" i="1"/>
  <c r="V343" i="1"/>
  <c r="V339" i="1"/>
  <c r="V335" i="1"/>
  <c r="V331" i="1"/>
  <c r="V327" i="1"/>
  <c r="V323" i="1"/>
  <c r="V319" i="1"/>
  <c r="V315" i="1"/>
  <c r="V311" i="1"/>
  <c r="V307" i="1"/>
  <c r="V303" i="1"/>
  <c r="V299" i="1"/>
  <c r="V295" i="1"/>
  <c r="V291" i="1"/>
  <c r="V287" i="1"/>
  <c r="V283" i="1"/>
  <c r="V279" i="1"/>
  <c r="V275" i="1"/>
  <c r="V271" i="1"/>
  <c r="V267" i="1"/>
  <c r="V263" i="1"/>
  <c r="V259" i="1"/>
  <c r="V255" i="1"/>
  <c r="V251" i="1"/>
  <c r="V247" i="1"/>
  <c r="V243" i="1"/>
  <c r="V239" i="1"/>
  <c r="V235" i="1"/>
  <c r="V231" i="1"/>
  <c r="V227" i="1"/>
  <c r="V223" i="1"/>
  <c r="V219" i="1"/>
  <c r="V215" i="1"/>
  <c r="V211" i="1"/>
  <c r="V207" i="1"/>
  <c r="V203" i="1"/>
  <c r="V199" i="1"/>
  <c r="V195" i="1"/>
  <c r="V191" i="1"/>
  <c r="V187" i="1"/>
  <c r="V183" i="1"/>
  <c r="V179" i="1"/>
  <c r="V175" i="1"/>
  <c r="V171" i="1"/>
  <c r="V167" i="1"/>
  <c r="V163" i="1"/>
  <c r="V159" i="1"/>
  <c r="V155" i="1"/>
  <c r="V151" i="1"/>
  <c r="V147" i="1"/>
  <c r="V143" i="1"/>
  <c r="V139" i="1"/>
  <c r="V135" i="1"/>
  <c r="V131" i="1"/>
  <c r="V127" i="1"/>
  <c r="V123" i="1"/>
  <c r="V119" i="1"/>
  <c r="V115" i="1"/>
  <c r="V111" i="1"/>
  <c r="V107" i="1"/>
  <c r="V103" i="1"/>
  <c r="V99" i="1"/>
  <c r="V95" i="1"/>
  <c r="V91" i="1"/>
  <c r="V87" i="1"/>
  <c r="V83" i="1"/>
  <c r="V79" i="1"/>
  <c r="V75" i="1"/>
  <c r="V71" i="1"/>
  <c r="V67" i="1"/>
  <c r="V63" i="1"/>
  <c r="V59" i="1"/>
  <c r="V55" i="1"/>
  <c r="V51" i="1"/>
  <c r="V47" i="1"/>
  <c r="V43" i="1"/>
  <c r="V39" i="1"/>
  <c r="V35" i="1"/>
  <c r="V31" i="1"/>
  <c r="V27" i="1"/>
  <c r="V23" i="1"/>
  <c r="V19" i="1"/>
  <c r="V15" i="1"/>
  <c r="V11" i="1"/>
  <c r="V7" i="1"/>
  <c r="V3" i="1"/>
  <c r="V590" i="1"/>
  <c r="V586" i="1"/>
  <c r="V582" i="1"/>
  <c r="V578" i="1"/>
  <c r="V574" i="1"/>
  <c r="V570" i="1"/>
  <c r="V566" i="1"/>
  <c r="V562" i="1"/>
  <c r="V558" i="1"/>
  <c r="V554" i="1"/>
  <c r="V550" i="1"/>
  <c r="V546" i="1"/>
  <c r="V542" i="1"/>
  <c r="V538" i="1"/>
  <c r="V534" i="1"/>
  <c r="V530" i="1"/>
  <c r="V526" i="1"/>
  <c r="V522" i="1"/>
  <c r="V518" i="1"/>
  <c r="V514" i="1"/>
  <c r="V510" i="1"/>
  <c r="V506" i="1"/>
  <c r="V502" i="1"/>
  <c r="V498" i="1"/>
  <c r="V494" i="1"/>
  <c r="V490" i="1"/>
  <c r="V486" i="1"/>
  <c r="V482" i="1"/>
  <c r="V478" i="1"/>
  <c r="V474" i="1"/>
  <c r="V470" i="1"/>
  <c r="V466" i="1"/>
  <c r="V462" i="1"/>
  <c r="V458" i="1"/>
  <c r="V454" i="1"/>
  <c r="V450" i="1"/>
  <c r="V446" i="1"/>
  <c r="V442" i="1"/>
  <c r="V438" i="1"/>
  <c r="V434" i="1"/>
  <c r="V430" i="1"/>
  <c r="V426" i="1"/>
  <c r="V422" i="1"/>
  <c r="V418" i="1"/>
  <c r="V414" i="1"/>
  <c r="V410" i="1"/>
  <c r="V406" i="1"/>
  <c r="V402" i="1"/>
  <c r="V398" i="1"/>
  <c r="V394" i="1"/>
  <c r="V390" i="1"/>
  <c r="V386" i="1"/>
  <c r="V382" i="1"/>
  <c r="V378" i="1"/>
  <c r="V374" i="1"/>
  <c r="V370" i="1"/>
  <c r="V366" i="1"/>
  <c r="V362" i="1"/>
  <c r="V358" i="1"/>
  <c r="V354" i="1"/>
  <c r="V350" i="1"/>
  <c r="V346" i="1"/>
  <c r="V342" i="1"/>
  <c r="V338" i="1"/>
  <c r="V334" i="1"/>
  <c r="V330" i="1"/>
  <c r="V326" i="1"/>
  <c r="V322" i="1"/>
  <c r="V318" i="1"/>
  <c r="V314" i="1"/>
  <c r="V310" i="1"/>
  <c r="V306" i="1"/>
  <c r="V302" i="1"/>
  <c r="V298" i="1"/>
  <c r="V294" i="1"/>
  <c r="V290" i="1"/>
  <c r="V286" i="1"/>
  <c r="V282" i="1"/>
  <c r="V278" i="1"/>
  <c r="V274" i="1"/>
  <c r="V270" i="1"/>
  <c r="V266" i="1"/>
  <c r="V262" i="1"/>
  <c r="V258" i="1"/>
  <c r="V254" i="1"/>
  <c r="V250" i="1"/>
  <c r="V246" i="1"/>
  <c r="V242" i="1"/>
  <c r="V238" i="1"/>
  <c r="V234" i="1"/>
  <c r="V230" i="1"/>
  <c r="V226" i="1"/>
  <c r="V222" i="1"/>
  <c r="V218" i="1"/>
  <c r="V214" i="1"/>
  <c r="V210" i="1"/>
  <c r="V206" i="1"/>
  <c r="V202" i="1"/>
  <c r="V198" i="1"/>
  <c r="V194" i="1"/>
  <c r="V190" i="1"/>
  <c r="V186" i="1"/>
  <c r="V182" i="1"/>
  <c r="V178" i="1"/>
  <c r="V174" i="1"/>
  <c r="V170" i="1"/>
  <c r="V166" i="1"/>
  <c r="V162" i="1"/>
  <c r="V158" i="1"/>
  <c r="V154" i="1"/>
  <c r="V150" i="1"/>
  <c r="V146" i="1"/>
  <c r="V142" i="1"/>
  <c r="V138" i="1"/>
  <c r="V134" i="1"/>
  <c r="V130" i="1"/>
  <c r="V126" i="1"/>
  <c r="V122" i="1"/>
  <c r="V118" i="1"/>
  <c r="V114" i="1"/>
  <c r="V110" i="1"/>
  <c r="V106" i="1"/>
  <c r="V102" i="1"/>
  <c r="V98" i="1"/>
  <c r="V94" i="1"/>
  <c r="V90" i="1"/>
  <c r="V86" i="1"/>
  <c r="V82" i="1"/>
  <c r="V78" i="1"/>
  <c r="V74" i="1"/>
  <c r="V70" i="1"/>
  <c r="V66" i="1"/>
  <c r="V62" i="1"/>
  <c r="V58" i="1"/>
  <c r="V54" i="1"/>
  <c r="V50" i="1"/>
  <c r="V46" i="1"/>
  <c r="V42" i="1"/>
  <c r="V38" i="1"/>
  <c r="V34" i="1"/>
  <c r="V30" i="1"/>
  <c r="V26" i="1"/>
  <c r="V22" i="1"/>
  <c r="V18" i="1"/>
  <c r="V14" i="1"/>
  <c r="V10" i="1"/>
  <c r="V6" i="1"/>
  <c r="V2" i="1"/>
  <c r="V605" i="1"/>
  <c r="V601" i="1"/>
  <c r="V597" i="1"/>
  <c r="V593" i="1"/>
  <c r="V589" i="1"/>
  <c r="V585" i="1"/>
  <c r="V581" i="1"/>
  <c r="V577" i="1"/>
  <c r="V573" i="1"/>
  <c r="V569" i="1"/>
  <c r="V565" i="1"/>
  <c r="V561" i="1"/>
  <c r="V557" i="1"/>
  <c r="V553" i="1"/>
  <c r="V549" i="1"/>
  <c r="V545" i="1"/>
  <c r="V541" i="1"/>
  <c r="V537" i="1"/>
  <c r="V533" i="1"/>
  <c r="V529" i="1"/>
  <c r="V525" i="1"/>
  <c r="V521" i="1"/>
  <c r="V517" i="1"/>
  <c r="V513" i="1"/>
  <c r="V509" i="1"/>
  <c r="V505" i="1"/>
  <c r="V501" i="1"/>
  <c r="V497" i="1"/>
  <c r="V493" i="1"/>
  <c r="V489" i="1"/>
  <c r="V485" i="1"/>
  <c r="V481" i="1"/>
  <c r="V477" i="1"/>
  <c r="V473" i="1"/>
  <c r="V469" i="1"/>
  <c r="V465" i="1"/>
  <c r="V461" i="1"/>
  <c r="V457" i="1"/>
  <c r="V453" i="1"/>
  <c r="V449" i="1"/>
  <c r="V445" i="1"/>
  <c r="V441" i="1"/>
  <c r="V437" i="1"/>
  <c r="V433" i="1"/>
  <c r="V429" i="1"/>
  <c r="V425" i="1"/>
  <c r="V421" i="1"/>
  <c r="V417" i="1"/>
  <c r="V413" i="1"/>
  <c r="V409" i="1"/>
  <c r="V405" i="1"/>
  <c r="V401" i="1"/>
  <c r="V397" i="1"/>
  <c r="V393" i="1"/>
  <c r="V389" i="1"/>
  <c r="V385" i="1"/>
  <c r="V381" i="1"/>
  <c r="V377" i="1"/>
  <c r="V373" i="1"/>
  <c r="V369" i="1"/>
  <c r="V365" i="1"/>
  <c r="V361" i="1"/>
  <c r="V357" i="1"/>
  <c r="V353" i="1"/>
  <c r="V349" i="1"/>
  <c r="V345" i="1"/>
  <c r="V341" i="1"/>
  <c r="V337" i="1"/>
  <c r="V333" i="1"/>
  <c r="V329" i="1"/>
  <c r="V325" i="1"/>
  <c r="V321" i="1"/>
  <c r="V317" i="1"/>
  <c r="V313" i="1"/>
  <c r="V309" i="1"/>
  <c r="V305" i="1"/>
  <c r="V301" i="1"/>
  <c r="V297" i="1"/>
  <c r="V293" i="1"/>
  <c r="V289" i="1"/>
  <c r="V285" i="1"/>
  <c r="V281" i="1"/>
  <c r="V277" i="1"/>
  <c r="V273" i="1"/>
  <c r="V269" i="1"/>
  <c r="V265" i="1"/>
  <c r="V261" i="1"/>
  <c r="V257" i="1"/>
  <c r="V253" i="1"/>
  <c r="V249" i="1"/>
  <c r="V245" i="1"/>
  <c r="V241" i="1"/>
  <c r="V237" i="1"/>
  <c r="V233" i="1"/>
  <c r="V229" i="1"/>
  <c r="V225" i="1"/>
  <c r="V221" i="1"/>
  <c r="V217" i="1"/>
  <c r="V213" i="1"/>
  <c r="V209" i="1"/>
  <c r="V205" i="1"/>
  <c r="V201" i="1"/>
  <c r="V197" i="1"/>
  <c r="V193" i="1"/>
  <c r="V189" i="1"/>
  <c r="V185" i="1"/>
  <c r="V181" i="1"/>
  <c r="V177" i="1"/>
  <c r="V173" i="1"/>
  <c r="V169" i="1"/>
  <c r="V165" i="1"/>
  <c r="V161" i="1"/>
  <c r="V157" i="1"/>
  <c r="V153" i="1"/>
  <c r="V149" i="1"/>
  <c r="V145" i="1"/>
  <c r="V141" i="1"/>
  <c r="V137" i="1"/>
  <c r="V133" i="1"/>
  <c r="V129" i="1"/>
  <c r="V125" i="1"/>
  <c r="V121" i="1"/>
  <c r="V117" i="1"/>
  <c r="V113" i="1"/>
  <c r="V109" i="1"/>
  <c r="V105" i="1"/>
  <c r="V101" i="1"/>
  <c r="V97" i="1"/>
  <c r="V93" i="1"/>
  <c r="V89" i="1"/>
  <c r="V85" i="1"/>
  <c r="V81" i="1"/>
  <c r="V77" i="1"/>
  <c r="V73" i="1"/>
  <c r="V69" i="1"/>
  <c r="V65" i="1"/>
  <c r="V61" i="1"/>
  <c r="V57" i="1"/>
  <c r="V53" i="1"/>
  <c r="V49" i="1"/>
  <c r="V45" i="1"/>
  <c r="V41" i="1"/>
  <c r="V37" i="1"/>
  <c r="V33" i="1"/>
  <c r="V29" i="1"/>
  <c r="V25" i="1"/>
  <c r="V21" i="1"/>
  <c r="V17" i="1"/>
  <c r="V13" i="1"/>
  <c r="V9" i="1"/>
  <c r="V5" i="1"/>
  <c r="V608" i="1"/>
  <c r="V604" i="1"/>
  <c r="V600" i="1"/>
  <c r="V596" i="1"/>
  <c r="V592" i="1"/>
  <c r="V588" i="1"/>
  <c r="V584" i="1"/>
  <c r="V580" i="1"/>
  <c r="V576" i="1"/>
  <c r="V572" i="1"/>
  <c r="V568" i="1"/>
  <c r="V564" i="1"/>
  <c r="V560" i="1"/>
  <c r="V556" i="1"/>
  <c r="V552" i="1"/>
  <c r="V548" i="1"/>
  <c r="V544" i="1"/>
  <c r="V540" i="1"/>
  <c r="V536" i="1"/>
  <c r="V532" i="1"/>
  <c r="V528" i="1"/>
  <c r="V524" i="1"/>
  <c r="V520" i="1"/>
  <c r="V516" i="1"/>
  <c r="V512" i="1"/>
  <c r="V508" i="1"/>
  <c r="V504" i="1"/>
  <c r="V500" i="1"/>
  <c r="V496" i="1"/>
  <c r="V492" i="1"/>
  <c r="V488" i="1"/>
  <c r="V484" i="1"/>
  <c r="V480" i="1"/>
  <c r="V476" i="1"/>
  <c r="V472" i="1"/>
  <c r="V468" i="1"/>
  <c r="V464" i="1"/>
  <c r="V460" i="1"/>
  <c r="V456" i="1"/>
  <c r="V452" i="1"/>
  <c r="V448" i="1"/>
  <c r="V444" i="1"/>
  <c r="V440" i="1"/>
  <c r="V436" i="1"/>
  <c r="V432" i="1"/>
  <c r="V428" i="1"/>
  <c r="V424" i="1"/>
  <c r="V420" i="1"/>
  <c r="V416" i="1"/>
  <c r="V412" i="1"/>
  <c r="V408" i="1"/>
  <c r="V404" i="1"/>
  <c r="V400" i="1"/>
  <c r="V396" i="1"/>
  <c r="V392" i="1"/>
  <c r="V388" i="1"/>
  <c r="V384" i="1"/>
  <c r="V380" i="1"/>
  <c r="V376" i="1"/>
  <c r="V372" i="1"/>
  <c r="V368" i="1"/>
  <c r="V364" i="1"/>
  <c r="V360" i="1"/>
  <c r="V356" i="1"/>
  <c r="V352" i="1"/>
  <c r="V348" i="1"/>
  <c r="V344" i="1"/>
  <c r="V340" i="1"/>
  <c r="V336" i="1"/>
  <c r="V332" i="1"/>
  <c r="V328" i="1"/>
  <c r="V324" i="1"/>
  <c r="V320" i="1"/>
  <c r="V316" i="1"/>
  <c r="V312" i="1"/>
  <c r="V308" i="1"/>
  <c r="V304" i="1"/>
  <c r="V300" i="1"/>
  <c r="V296" i="1"/>
  <c r="V292" i="1"/>
  <c r="V288" i="1"/>
  <c r="V284" i="1"/>
  <c r="V280" i="1"/>
  <c r="V276" i="1"/>
  <c r="V272" i="1"/>
  <c r="V268" i="1"/>
  <c r="V264" i="1"/>
  <c r="V260" i="1"/>
  <c r="V256" i="1"/>
  <c r="V252" i="1"/>
  <c r="V248" i="1"/>
  <c r="V244" i="1"/>
  <c r="V240" i="1"/>
  <c r="V236" i="1"/>
  <c r="V232" i="1"/>
  <c r="V228" i="1"/>
  <c r="V224" i="1"/>
  <c r="V220" i="1"/>
  <c r="V216" i="1"/>
  <c r="V212" i="1"/>
  <c r="V208" i="1"/>
  <c r="V204" i="1"/>
  <c r="V200" i="1"/>
  <c r="V196" i="1"/>
  <c r="V192" i="1"/>
  <c r="V188" i="1"/>
  <c r="V184" i="1"/>
  <c r="V180" i="1"/>
  <c r="V176" i="1"/>
  <c r="V172" i="1"/>
  <c r="V168" i="1"/>
  <c r="V164" i="1"/>
  <c r="V160" i="1"/>
  <c r="V156" i="1"/>
  <c r="V152" i="1"/>
  <c r="V148" i="1"/>
  <c r="V144" i="1"/>
  <c r="V140" i="1"/>
  <c r="V136" i="1"/>
  <c r="V132" i="1"/>
  <c r="V128" i="1"/>
  <c r="V124" i="1"/>
  <c r="V120" i="1"/>
  <c r="V116" i="1"/>
  <c r="V112" i="1"/>
  <c r="V108" i="1"/>
  <c r="V104" i="1"/>
  <c r="V100" i="1"/>
  <c r="V96" i="1"/>
  <c r="V92" i="1"/>
  <c r="V88" i="1"/>
  <c r="V84" i="1"/>
  <c r="V80" i="1"/>
  <c r="V76" i="1"/>
  <c r="V72" i="1"/>
  <c r="V68" i="1"/>
  <c r="V64" i="1"/>
  <c r="V60" i="1"/>
  <c r="V56" i="1"/>
  <c r="V52" i="1"/>
  <c r="V48" i="1"/>
  <c r="V44" i="1"/>
  <c r="V40" i="1"/>
  <c r="V36" i="1"/>
  <c r="V32" i="1"/>
  <c r="V28" i="1"/>
  <c r="V24" i="1"/>
  <c r="V20" i="1"/>
  <c r="V16" i="1"/>
  <c r="V12" i="1"/>
  <c r="V8" i="1"/>
  <c r="V4" i="1"/>
  <c r="Q1520" i="4"/>
  <c r="R1520" i="4" s="1"/>
  <c r="O1520" i="4"/>
  <c r="P1520" i="4" s="1"/>
  <c r="Q1516" i="4"/>
  <c r="R1516" i="4" s="1"/>
  <c r="O1516" i="4"/>
  <c r="P1516" i="4" s="1"/>
  <c r="Q1512" i="4"/>
  <c r="R1512" i="4" s="1"/>
  <c r="O1512" i="4"/>
  <c r="P1512" i="4" s="1"/>
  <c r="Q1508" i="4"/>
  <c r="R1508" i="4" s="1"/>
  <c r="O1508" i="4"/>
  <c r="P1508" i="4" s="1"/>
  <c r="Q1504" i="4"/>
  <c r="R1504" i="4" s="1"/>
  <c r="O1504" i="4"/>
  <c r="P1504" i="4" s="1"/>
  <c r="Q1500" i="4"/>
  <c r="R1500" i="4" s="1"/>
  <c r="O1500" i="4"/>
  <c r="P1500" i="4" s="1"/>
  <c r="Q1496" i="4"/>
  <c r="R1496" i="4" s="1"/>
  <c r="O1496" i="4"/>
  <c r="P1496" i="4" s="1"/>
  <c r="Q1492" i="4"/>
  <c r="R1492" i="4" s="1"/>
  <c r="O1492" i="4"/>
  <c r="P1492" i="4" s="1"/>
  <c r="Q1488" i="4"/>
  <c r="R1488" i="4" s="1"/>
  <c r="O1488" i="4"/>
  <c r="P1488" i="4" s="1"/>
  <c r="Q1484" i="4"/>
  <c r="R1484" i="4" s="1"/>
  <c r="O1484" i="4"/>
  <c r="P1484" i="4" s="1"/>
  <c r="Q1480" i="4"/>
  <c r="R1480" i="4" s="1"/>
  <c r="O1480" i="4"/>
  <c r="P1480" i="4" s="1"/>
  <c r="Q1476" i="4"/>
  <c r="R1476" i="4" s="1"/>
  <c r="O1476" i="4"/>
  <c r="P1476" i="4" s="1"/>
  <c r="Q1472" i="4"/>
  <c r="R1472" i="4" s="1"/>
  <c r="O1472" i="4"/>
  <c r="P1472" i="4" s="1"/>
  <c r="Q1468" i="4"/>
  <c r="R1468" i="4" s="1"/>
  <c r="O1468" i="4"/>
  <c r="P1468" i="4" s="1"/>
  <c r="Q1464" i="4"/>
  <c r="R1464" i="4" s="1"/>
  <c r="O1464" i="4"/>
  <c r="P1464" i="4" s="1"/>
  <c r="Q1460" i="4"/>
  <c r="R1460" i="4" s="1"/>
  <c r="O1460" i="4"/>
  <c r="P1460" i="4" s="1"/>
  <c r="Q1456" i="4"/>
  <c r="R1456" i="4" s="1"/>
  <c r="O1456" i="4"/>
  <c r="P1456" i="4" s="1"/>
  <c r="Q1452" i="4"/>
  <c r="R1452" i="4" s="1"/>
  <c r="O1452" i="4"/>
  <c r="P1452" i="4" s="1"/>
  <c r="Q1448" i="4"/>
  <c r="R1448" i="4" s="1"/>
  <c r="O1448" i="4"/>
  <c r="P1448" i="4" s="1"/>
  <c r="Q1444" i="4"/>
  <c r="R1444" i="4" s="1"/>
  <c r="O1444" i="4"/>
  <c r="P1444" i="4" s="1"/>
  <c r="Q1440" i="4"/>
  <c r="R1440" i="4" s="1"/>
  <c r="O1440" i="4"/>
  <c r="P1440" i="4" s="1"/>
  <c r="Q1436" i="4"/>
  <c r="R1436" i="4" s="1"/>
  <c r="O1436" i="4"/>
  <c r="P1436" i="4" s="1"/>
  <c r="Q1432" i="4"/>
  <c r="R1432" i="4" s="1"/>
  <c r="O1432" i="4"/>
  <c r="P1432" i="4" s="1"/>
  <c r="Q1428" i="4"/>
  <c r="R1428" i="4" s="1"/>
  <c r="O1428" i="4"/>
  <c r="P1428" i="4" s="1"/>
  <c r="Q1424" i="4"/>
  <c r="R1424" i="4" s="1"/>
  <c r="O1424" i="4"/>
  <c r="P1424" i="4" s="1"/>
  <c r="Q1420" i="4"/>
  <c r="R1420" i="4" s="1"/>
  <c r="O1420" i="4"/>
  <c r="P1420" i="4" s="1"/>
  <c r="Q1416" i="4"/>
  <c r="R1416" i="4" s="1"/>
  <c r="O1416" i="4"/>
  <c r="P1416" i="4" s="1"/>
  <c r="Q1412" i="4"/>
  <c r="R1412" i="4" s="1"/>
  <c r="O1412" i="4"/>
  <c r="P1412" i="4" s="1"/>
  <c r="Q1408" i="4"/>
  <c r="R1408" i="4" s="1"/>
  <c r="O1408" i="4"/>
  <c r="P1408" i="4" s="1"/>
  <c r="Q1404" i="4"/>
  <c r="R1404" i="4" s="1"/>
  <c r="O1404" i="4"/>
  <c r="P1404" i="4" s="1"/>
  <c r="Q1400" i="4"/>
  <c r="R1400" i="4" s="1"/>
  <c r="O1400" i="4"/>
  <c r="P1400" i="4" s="1"/>
  <c r="Q1396" i="4"/>
  <c r="R1396" i="4" s="1"/>
  <c r="O1396" i="4"/>
  <c r="P1396" i="4" s="1"/>
  <c r="Q1392" i="4"/>
  <c r="R1392" i="4" s="1"/>
  <c r="O1392" i="4"/>
  <c r="P1392" i="4" s="1"/>
  <c r="Q1388" i="4"/>
  <c r="R1388" i="4" s="1"/>
  <c r="O1388" i="4"/>
  <c r="P1388" i="4" s="1"/>
  <c r="Q1384" i="4"/>
  <c r="R1384" i="4" s="1"/>
  <c r="O1384" i="4"/>
  <c r="P1384" i="4" s="1"/>
  <c r="Q1380" i="4"/>
  <c r="R1380" i="4" s="1"/>
  <c r="O1380" i="4"/>
  <c r="P1380" i="4" s="1"/>
  <c r="Q1376" i="4"/>
  <c r="R1376" i="4" s="1"/>
  <c r="O1376" i="4"/>
  <c r="P1376" i="4" s="1"/>
  <c r="Q1372" i="4"/>
  <c r="R1372" i="4" s="1"/>
  <c r="O1372" i="4"/>
  <c r="P1372" i="4" s="1"/>
  <c r="Q1368" i="4"/>
  <c r="R1368" i="4" s="1"/>
  <c r="O1368" i="4"/>
  <c r="P1368" i="4" s="1"/>
  <c r="Q1364" i="4"/>
  <c r="R1364" i="4" s="1"/>
  <c r="O1364" i="4"/>
  <c r="P1364" i="4" s="1"/>
  <c r="Q1360" i="4"/>
  <c r="R1360" i="4" s="1"/>
  <c r="O1360" i="4"/>
  <c r="P1360" i="4" s="1"/>
  <c r="Q1356" i="4"/>
  <c r="R1356" i="4" s="1"/>
  <c r="O1356" i="4"/>
  <c r="P1356" i="4" s="1"/>
  <c r="Q1352" i="4"/>
  <c r="R1352" i="4" s="1"/>
  <c r="O1352" i="4"/>
  <c r="P1352" i="4" s="1"/>
  <c r="Q1348" i="4"/>
  <c r="R1348" i="4" s="1"/>
  <c r="O1348" i="4"/>
  <c r="P1348" i="4" s="1"/>
  <c r="Q1344" i="4"/>
  <c r="R1344" i="4" s="1"/>
  <c r="O1344" i="4"/>
  <c r="P1344" i="4" s="1"/>
  <c r="Q1340" i="4"/>
  <c r="R1340" i="4" s="1"/>
  <c r="O1340" i="4"/>
  <c r="P1340" i="4" s="1"/>
  <c r="Q1336" i="4"/>
  <c r="R1336" i="4" s="1"/>
  <c r="O1336" i="4"/>
  <c r="P1336" i="4" s="1"/>
  <c r="Q1332" i="4"/>
  <c r="R1332" i="4" s="1"/>
  <c r="O1332" i="4"/>
  <c r="P1332" i="4" s="1"/>
  <c r="Q1328" i="4"/>
  <c r="R1328" i="4" s="1"/>
  <c r="O1328" i="4"/>
  <c r="P1328" i="4" s="1"/>
  <c r="Q1324" i="4"/>
  <c r="R1324" i="4" s="1"/>
  <c r="O1324" i="4"/>
  <c r="P1324" i="4" s="1"/>
  <c r="Q1320" i="4"/>
  <c r="R1320" i="4" s="1"/>
  <c r="O1320" i="4"/>
  <c r="P1320" i="4" s="1"/>
  <c r="Q1316" i="4"/>
  <c r="R1316" i="4" s="1"/>
  <c r="O1316" i="4"/>
  <c r="P1316" i="4" s="1"/>
  <c r="Q1312" i="4"/>
  <c r="R1312" i="4" s="1"/>
  <c r="O1312" i="4"/>
  <c r="P1312" i="4" s="1"/>
  <c r="Q1308" i="4"/>
  <c r="R1308" i="4" s="1"/>
  <c r="O1308" i="4"/>
  <c r="P1308" i="4" s="1"/>
  <c r="Q1304" i="4"/>
  <c r="R1304" i="4" s="1"/>
  <c r="O1304" i="4"/>
  <c r="P1304" i="4" s="1"/>
  <c r="Q1300" i="4"/>
  <c r="R1300" i="4" s="1"/>
  <c r="O1300" i="4"/>
  <c r="P1300" i="4" s="1"/>
  <c r="Q1296" i="4"/>
  <c r="R1296" i="4" s="1"/>
  <c r="O1296" i="4"/>
  <c r="P1296" i="4" s="1"/>
  <c r="Q1292" i="4"/>
  <c r="R1292" i="4" s="1"/>
  <c r="O1292" i="4"/>
  <c r="P1292" i="4" s="1"/>
  <c r="Q1288" i="4"/>
  <c r="R1288" i="4" s="1"/>
  <c r="O1288" i="4"/>
  <c r="P1288" i="4" s="1"/>
  <c r="Q1284" i="4"/>
  <c r="R1284" i="4" s="1"/>
  <c r="O1284" i="4"/>
  <c r="P1284" i="4" s="1"/>
  <c r="Q1280" i="4"/>
  <c r="R1280" i="4" s="1"/>
  <c r="O1280" i="4"/>
  <c r="P1280" i="4" s="1"/>
  <c r="Q1276" i="4"/>
  <c r="R1276" i="4" s="1"/>
  <c r="O1276" i="4"/>
  <c r="P1276" i="4" s="1"/>
  <c r="Q1272" i="4"/>
  <c r="R1272" i="4" s="1"/>
  <c r="O1272" i="4"/>
  <c r="P1272" i="4" s="1"/>
  <c r="Q1268" i="4"/>
  <c r="R1268" i="4" s="1"/>
  <c r="O1268" i="4"/>
  <c r="P1268" i="4" s="1"/>
  <c r="Q1264" i="4"/>
  <c r="R1264" i="4" s="1"/>
  <c r="O1264" i="4"/>
  <c r="P1264" i="4" s="1"/>
  <c r="Q1260" i="4"/>
  <c r="R1260" i="4" s="1"/>
  <c r="O1260" i="4"/>
  <c r="P1260" i="4" s="1"/>
  <c r="Q1256" i="4"/>
  <c r="R1256" i="4" s="1"/>
  <c r="O1256" i="4"/>
  <c r="P1256" i="4" s="1"/>
  <c r="Q1252" i="4"/>
  <c r="R1252" i="4" s="1"/>
  <c r="O1252" i="4"/>
  <c r="P1252" i="4" s="1"/>
  <c r="Q1248" i="4"/>
  <c r="R1248" i="4" s="1"/>
  <c r="O1248" i="4"/>
  <c r="P1248" i="4" s="1"/>
  <c r="Q1244" i="4"/>
  <c r="R1244" i="4" s="1"/>
  <c r="O1244" i="4"/>
  <c r="P1244" i="4" s="1"/>
  <c r="Q1240" i="4"/>
  <c r="R1240" i="4" s="1"/>
  <c r="O1240" i="4"/>
  <c r="P1240" i="4" s="1"/>
  <c r="Q1236" i="4"/>
  <c r="R1236" i="4" s="1"/>
  <c r="O1236" i="4"/>
  <c r="P1236" i="4" s="1"/>
  <c r="Q1232" i="4"/>
  <c r="R1232" i="4" s="1"/>
  <c r="O1232" i="4"/>
  <c r="P1232" i="4" s="1"/>
  <c r="Q1228" i="4"/>
  <c r="R1228" i="4" s="1"/>
  <c r="O1228" i="4"/>
  <c r="P1228" i="4" s="1"/>
  <c r="Q1224" i="4"/>
  <c r="R1224" i="4" s="1"/>
  <c r="O1224" i="4"/>
  <c r="P1224" i="4" s="1"/>
  <c r="Q1220" i="4"/>
  <c r="R1220" i="4" s="1"/>
  <c r="O1220" i="4"/>
  <c r="P1220" i="4" s="1"/>
  <c r="Q1216" i="4"/>
  <c r="R1216" i="4" s="1"/>
  <c r="O1216" i="4"/>
  <c r="P1216" i="4" s="1"/>
  <c r="Q1212" i="4"/>
  <c r="R1212" i="4" s="1"/>
  <c r="O1212" i="4"/>
  <c r="P1212" i="4" s="1"/>
  <c r="Q1208" i="4"/>
  <c r="R1208" i="4" s="1"/>
  <c r="O1208" i="4"/>
  <c r="P1208" i="4" s="1"/>
  <c r="Q1204" i="4"/>
  <c r="R1204" i="4" s="1"/>
  <c r="O1204" i="4"/>
  <c r="P1204" i="4" s="1"/>
  <c r="Q1200" i="4"/>
  <c r="R1200" i="4" s="1"/>
  <c r="O1200" i="4"/>
  <c r="P1200" i="4" s="1"/>
  <c r="Q1196" i="4"/>
  <c r="R1196" i="4" s="1"/>
  <c r="O1196" i="4"/>
  <c r="P1196" i="4" s="1"/>
  <c r="Q1192" i="4"/>
  <c r="R1192" i="4" s="1"/>
  <c r="O1192" i="4"/>
  <c r="P1192" i="4" s="1"/>
  <c r="Q1188" i="4"/>
  <c r="R1188" i="4" s="1"/>
  <c r="O1188" i="4"/>
  <c r="P1188" i="4" s="1"/>
  <c r="Q1184" i="4"/>
  <c r="R1184" i="4" s="1"/>
  <c r="O1184" i="4"/>
  <c r="P1184" i="4" s="1"/>
  <c r="Q1180" i="4"/>
  <c r="R1180" i="4" s="1"/>
  <c r="O1180" i="4"/>
  <c r="P1180" i="4" s="1"/>
  <c r="Q1176" i="4"/>
  <c r="R1176" i="4" s="1"/>
  <c r="O1176" i="4"/>
  <c r="P1176" i="4" s="1"/>
  <c r="Q1172" i="4"/>
  <c r="R1172" i="4" s="1"/>
  <c r="O1172" i="4"/>
  <c r="P1172" i="4" s="1"/>
  <c r="Q1168" i="4"/>
  <c r="R1168" i="4" s="1"/>
  <c r="O1168" i="4"/>
  <c r="P1168" i="4" s="1"/>
  <c r="Q1164" i="4"/>
  <c r="R1164" i="4" s="1"/>
  <c r="O1164" i="4"/>
  <c r="P1164" i="4" s="1"/>
  <c r="Q1160" i="4"/>
  <c r="R1160" i="4" s="1"/>
  <c r="O1160" i="4"/>
  <c r="P1160" i="4" s="1"/>
  <c r="Q1156" i="4"/>
  <c r="R1156" i="4" s="1"/>
  <c r="O1156" i="4"/>
  <c r="P1156" i="4" s="1"/>
  <c r="Q1152" i="4"/>
  <c r="R1152" i="4" s="1"/>
  <c r="O1152" i="4"/>
  <c r="P1152" i="4" s="1"/>
  <c r="Q1148" i="4"/>
  <c r="R1148" i="4" s="1"/>
  <c r="O1148" i="4"/>
  <c r="P1148" i="4" s="1"/>
  <c r="Q1144" i="4"/>
  <c r="R1144" i="4" s="1"/>
  <c r="O1144" i="4"/>
  <c r="P1144" i="4" s="1"/>
  <c r="Q1140" i="4"/>
  <c r="R1140" i="4" s="1"/>
  <c r="O1140" i="4"/>
  <c r="P1140" i="4" s="1"/>
  <c r="Q1136" i="4"/>
  <c r="R1136" i="4" s="1"/>
  <c r="O1136" i="4"/>
  <c r="P1136" i="4" s="1"/>
  <c r="Q1132" i="4"/>
  <c r="R1132" i="4" s="1"/>
  <c r="O1132" i="4"/>
  <c r="P1132" i="4" s="1"/>
  <c r="Q1128" i="4"/>
  <c r="R1128" i="4" s="1"/>
  <c r="O1128" i="4"/>
  <c r="P1128" i="4" s="1"/>
  <c r="Q1124" i="4"/>
  <c r="R1124" i="4" s="1"/>
  <c r="O1124" i="4"/>
  <c r="P1124" i="4" s="1"/>
  <c r="Q1120" i="4"/>
  <c r="R1120" i="4" s="1"/>
  <c r="O1120" i="4"/>
  <c r="P1120" i="4" s="1"/>
  <c r="Q1116" i="4"/>
  <c r="R1116" i="4" s="1"/>
  <c r="O1116" i="4"/>
  <c r="P1116" i="4" s="1"/>
  <c r="Q1112" i="4"/>
  <c r="R1112" i="4" s="1"/>
  <c r="O1112" i="4"/>
  <c r="P1112" i="4" s="1"/>
  <c r="Q1108" i="4"/>
  <c r="R1108" i="4" s="1"/>
  <c r="O1108" i="4"/>
  <c r="P1108" i="4" s="1"/>
  <c r="Q1104" i="4"/>
  <c r="R1104" i="4" s="1"/>
  <c r="O1104" i="4"/>
  <c r="P1104" i="4" s="1"/>
  <c r="Q1100" i="4"/>
  <c r="R1100" i="4" s="1"/>
  <c r="O1100" i="4"/>
  <c r="P1100" i="4" s="1"/>
  <c r="Q1096" i="4"/>
  <c r="R1096" i="4" s="1"/>
  <c r="O1096" i="4"/>
  <c r="P1096" i="4" s="1"/>
  <c r="Q1092" i="4"/>
  <c r="R1092" i="4" s="1"/>
  <c r="O1092" i="4"/>
  <c r="P1092" i="4" s="1"/>
  <c r="Q1088" i="4"/>
  <c r="R1088" i="4" s="1"/>
  <c r="O1088" i="4"/>
  <c r="P1088" i="4" s="1"/>
  <c r="Q1084" i="4"/>
  <c r="R1084" i="4" s="1"/>
  <c r="O1084" i="4"/>
  <c r="P1084" i="4" s="1"/>
  <c r="Q1080" i="4"/>
  <c r="R1080" i="4" s="1"/>
  <c r="O1080" i="4"/>
  <c r="P1080" i="4" s="1"/>
  <c r="Q1076" i="4"/>
  <c r="R1076" i="4" s="1"/>
  <c r="O1076" i="4"/>
  <c r="P1076" i="4" s="1"/>
  <c r="Q1072" i="4"/>
  <c r="R1072" i="4" s="1"/>
  <c r="O1072" i="4"/>
  <c r="P1072" i="4" s="1"/>
  <c r="Q1068" i="4"/>
  <c r="R1068" i="4" s="1"/>
  <c r="O1068" i="4"/>
  <c r="P1068" i="4" s="1"/>
  <c r="Q1064" i="4"/>
  <c r="R1064" i="4" s="1"/>
  <c r="O1064" i="4"/>
  <c r="P1064" i="4" s="1"/>
  <c r="Q1060" i="4"/>
  <c r="R1060" i="4" s="1"/>
  <c r="O1060" i="4"/>
  <c r="P1060" i="4" s="1"/>
  <c r="Q1056" i="4"/>
  <c r="R1056" i="4" s="1"/>
  <c r="O1056" i="4"/>
  <c r="P1056" i="4" s="1"/>
  <c r="Q1052" i="4"/>
  <c r="R1052" i="4" s="1"/>
  <c r="O1052" i="4"/>
  <c r="P1052" i="4" s="1"/>
  <c r="Q1048" i="4"/>
  <c r="R1048" i="4" s="1"/>
  <c r="O1048" i="4"/>
  <c r="P1048" i="4" s="1"/>
  <c r="Q1044" i="4"/>
  <c r="R1044" i="4" s="1"/>
  <c r="O1044" i="4"/>
  <c r="P1044" i="4" s="1"/>
  <c r="Q1040" i="4"/>
  <c r="R1040" i="4" s="1"/>
  <c r="O1040" i="4"/>
  <c r="P1040" i="4" s="1"/>
  <c r="Q1036" i="4"/>
  <c r="R1036" i="4" s="1"/>
  <c r="O1036" i="4"/>
  <c r="P1036" i="4" s="1"/>
  <c r="Q1032" i="4"/>
  <c r="R1032" i="4" s="1"/>
  <c r="O1032" i="4"/>
  <c r="P1032" i="4" s="1"/>
  <c r="Q1028" i="4"/>
  <c r="R1028" i="4" s="1"/>
  <c r="O1028" i="4"/>
  <c r="P1028" i="4" s="1"/>
  <c r="Q1024" i="4"/>
  <c r="R1024" i="4" s="1"/>
  <c r="O1024" i="4"/>
  <c r="P1024" i="4" s="1"/>
  <c r="Q1020" i="4"/>
  <c r="R1020" i="4" s="1"/>
  <c r="O1020" i="4"/>
  <c r="P1020" i="4" s="1"/>
  <c r="Q1016" i="4"/>
  <c r="R1016" i="4" s="1"/>
  <c r="O1016" i="4"/>
  <c r="P1016" i="4" s="1"/>
  <c r="Q1012" i="4"/>
  <c r="R1012" i="4" s="1"/>
  <c r="O1012" i="4"/>
  <c r="P1012" i="4" s="1"/>
  <c r="Q1008" i="4"/>
  <c r="R1008" i="4" s="1"/>
  <c r="O1008" i="4"/>
  <c r="P1008" i="4" s="1"/>
  <c r="Q1004" i="4"/>
  <c r="R1004" i="4" s="1"/>
  <c r="O1004" i="4"/>
  <c r="P1004" i="4" s="1"/>
  <c r="Q1000" i="4"/>
  <c r="R1000" i="4" s="1"/>
  <c r="O1000" i="4"/>
  <c r="P1000" i="4" s="1"/>
  <c r="Q996" i="4"/>
  <c r="R996" i="4" s="1"/>
  <c r="O996" i="4"/>
  <c r="P996" i="4" s="1"/>
  <c r="Q992" i="4"/>
  <c r="R992" i="4" s="1"/>
  <c r="O992" i="4"/>
  <c r="P992" i="4" s="1"/>
  <c r="Q988" i="4"/>
  <c r="R988" i="4" s="1"/>
  <c r="O988" i="4"/>
  <c r="P988" i="4" s="1"/>
  <c r="Q984" i="4"/>
  <c r="R984" i="4" s="1"/>
  <c r="O984" i="4"/>
  <c r="P984" i="4" s="1"/>
  <c r="Q980" i="4"/>
  <c r="R980" i="4" s="1"/>
  <c r="O980" i="4"/>
  <c r="P980" i="4" s="1"/>
  <c r="Q976" i="4"/>
  <c r="R976" i="4" s="1"/>
  <c r="O976" i="4"/>
  <c r="P976" i="4" s="1"/>
  <c r="Q972" i="4"/>
  <c r="R972" i="4" s="1"/>
  <c r="O972" i="4"/>
  <c r="P972" i="4" s="1"/>
  <c r="Q968" i="4"/>
  <c r="R968" i="4" s="1"/>
  <c r="O968" i="4"/>
  <c r="P968" i="4" s="1"/>
  <c r="Q964" i="4"/>
  <c r="R964" i="4" s="1"/>
  <c r="O964" i="4"/>
  <c r="P964" i="4" s="1"/>
  <c r="Q960" i="4"/>
  <c r="R960" i="4" s="1"/>
  <c r="O960" i="4"/>
  <c r="P960" i="4" s="1"/>
  <c r="Q956" i="4"/>
  <c r="R956" i="4" s="1"/>
  <c r="O956" i="4"/>
  <c r="P956" i="4" s="1"/>
  <c r="Q952" i="4"/>
  <c r="R952" i="4" s="1"/>
  <c r="O952" i="4"/>
  <c r="P952" i="4" s="1"/>
  <c r="Q948" i="4"/>
  <c r="R948" i="4" s="1"/>
  <c r="O948" i="4"/>
  <c r="P948" i="4" s="1"/>
  <c r="Q944" i="4"/>
  <c r="R944" i="4" s="1"/>
  <c r="O944" i="4"/>
  <c r="P944" i="4" s="1"/>
  <c r="Q940" i="4"/>
  <c r="R940" i="4" s="1"/>
  <c r="O940" i="4"/>
  <c r="P940" i="4" s="1"/>
  <c r="Q936" i="4"/>
  <c r="R936" i="4" s="1"/>
  <c r="O936" i="4"/>
  <c r="P936" i="4" s="1"/>
  <c r="Q932" i="4"/>
  <c r="R932" i="4" s="1"/>
  <c r="O932" i="4"/>
  <c r="P932" i="4" s="1"/>
  <c r="Q928" i="4"/>
  <c r="R928" i="4" s="1"/>
  <c r="O928" i="4"/>
  <c r="P928" i="4" s="1"/>
  <c r="Q924" i="4"/>
  <c r="R924" i="4" s="1"/>
  <c r="O924" i="4"/>
  <c r="P924" i="4" s="1"/>
  <c r="Q920" i="4"/>
  <c r="R920" i="4" s="1"/>
  <c r="O920" i="4"/>
  <c r="P920" i="4" s="1"/>
  <c r="Q916" i="4"/>
  <c r="R916" i="4" s="1"/>
  <c r="O916" i="4"/>
  <c r="P916" i="4" s="1"/>
  <c r="Q912" i="4"/>
  <c r="R912" i="4" s="1"/>
  <c r="O912" i="4"/>
  <c r="P912" i="4" s="1"/>
  <c r="Q908" i="4"/>
  <c r="R908" i="4" s="1"/>
  <c r="O908" i="4"/>
  <c r="P908" i="4" s="1"/>
  <c r="Q904" i="4"/>
  <c r="R904" i="4" s="1"/>
  <c r="O904" i="4"/>
  <c r="P904" i="4" s="1"/>
  <c r="Q900" i="4"/>
  <c r="R900" i="4" s="1"/>
  <c r="O900" i="4"/>
  <c r="P900" i="4" s="1"/>
  <c r="Q896" i="4"/>
  <c r="R896" i="4" s="1"/>
  <c r="O896" i="4"/>
  <c r="P896" i="4" s="1"/>
  <c r="Q892" i="4"/>
  <c r="R892" i="4" s="1"/>
  <c r="O892" i="4"/>
  <c r="P892" i="4" s="1"/>
  <c r="Q888" i="4"/>
  <c r="R888" i="4" s="1"/>
  <c r="O888" i="4"/>
  <c r="P888" i="4" s="1"/>
  <c r="Q884" i="4"/>
  <c r="R884" i="4" s="1"/>
  <c r="O884" i="4"/>
  <c r="P884" i="4" s="1"/>
  <c r="Q880" i="4"/>
  <c r="R880" i="4" s="1"/>
  <c r="O880" i="4"/>
  <c r="P880" i="4" s="1"/>
  <c r="Q876" i="4"/>
  <c r="R876" i="4" s="1"/>
  <c r="O876" i="4"/>
  <c r="P876" i="4" s="1"/>
  <c r="Q872" i="4"/>
  <c r="R872" i="4" s="1"/>
  <c r="O872" i="4"/>
  <c r="P872" i="4" s="1"/>
  <c r="Q868" i="4"/>
  <c r="R868" i="4" s="1"/>
  <c r="O868" i="4"/>
  <c r="P868" i="4" s="1"/>
  <c r="Q864" i="4"/>
  <c r="R864" i="4" s="1"/>
  <c r="O864" i="4"/>
  <c r="P864" i="4" s="1"/>
  <c r="Q860" i="4"/>
  <c r="R860" i="4" s="1"/>
  <c r="O860" i="4"/>
  <c r="P860" i="4" s="1"/>
  <c r="Q856" i="4"/>
  <c r="R856" i="4" s="1"/>
  <c r="O856" i="4"/>
  <c r="P856" i="4" s="1"/>
  <c r="Q852" i="4"/>
  <c r="R852" i="4" s="1"/>
  <c r="O852" i="4"/>
  <c r="P852" i="4" s="1"/>
  <c r="Q848" i="4"/>
  <c r="R848" i="4" s="1"/>
  <c r="O848" i="4"/>
  <c r="P848" i="4" s="1"/>
  <c r="Q844" i="4"/>
  <c r="R844" i="4" s="1"/>
  <c r="O844" i="4"/>
  <c r="P844" i="4" s="1"/>
  <c r="Q840" i="4"/>
  <c r="R840" i="4" s="1"/>
  <c r="O840" i="4"/>
  <c r="P840" i="4" s="1"/>
  <c r="Q836" i="4"/>
  <c r="R836" i="4" s="1"/>
  <c r="O836" i="4"/>
  <c r="P836" i="4" s="1"/>
  <c r="Q832" i="4"/>
  <c r="R832" i="4" s="1"/>
  <c r="O832" i="4"/>
  <c r="P832" i="4" s="1"/>
  <c r="Q828" i="4"/>
  <c r="R828" i="4" s="1"/>
  <c r="O828" i="4"/>
  <c r="P828" i="4" s="1"/>
  <c r="Q824" i="4"/>
  <c r="R824" i="4" s="1"/>
  <c r="O824" i="4"/>
  <c r="P824" i="4" s="1"/>
  <c r="Q820" i="4"/>
  <c r="R820" i="4" s="1"/>
  <c r="O820" i="4"/>
  <c r="P820" i="4" s="1"/>
  <c r="Q816" i="4"/>
  <c r="R816" i="4" s="1"/>
  <c r="O816" i="4"/>
  <c r="P816" i="4" s="1"/>
  <c r="Q812" i="4"/>
  <c r="R812" i="4" s="1"/>
  <c r="O812" i="4"/>
  <c r="P812" i="4" s="1"/>
  <c r="Q808" i="4"/>
  <c r="R808" i="4" s="1"/>
  <c r="O808" i="4"/>
  <c r="P808" i="4" s="1"/>
  <c r="Q804" i="4"/>
  <c r="R804" i="4" s="1"/>
  <c r="O804" i="4"/>
  <c r="P804" i="4" s="1"/>
  <c r="Q800" i="4"/>
  <c r="R800" i="4" s="1"/>
  <c r="O800" i="4"/>
  <c r="P800" i="4" s="1"/>
  <c r="Q796" i="4"/>
  <c r="R796" i="4" s="1"/>
  <c r="O796" i="4"/>
  <c r="P796" i="4" s="1"/>
  <c r="Q792" i="4"/>
  <c r="R792" i="4" s="1"/>
  <c r="O792" i="4"/>
  <c r="P792" i="4" s="1"/>
  <c r="Q788" i="4"/>
  <c r="R788" i="4" s="1"/>
  <c r="O788" i="4"/>
  <c r="P788" i="4" s="1"/>
  <c r="Q784" i="4"/>
  <c r="R784" i="4" s="1"/>
  <c r="O784" i="4"/>
  <c r="P784" i="4" s="1"/>
  <c r="Q780" i="4"/>
  <c r="R780" i="4" s="1"/>
  <c r="O780" i="4"/>
  <c r="P780" i="4" s="1"/>
  <c r="Q776" i="4"/>
  <c r="R776" i="4" s="1"/>
  <c r="O776" i="4"/>
  <c r="P776" i="4" s="1"/>
  <c r="Q772" i="4"/>
  <c r="R772" i="4" s="1"/>
  <c r="O772" i="4"/>
  <c r="P772" i="4" s="1"/>
  <c r="Q768" i="4"/>
  <c r="R768" i="4" s="1"/>
  <c r="O768" i="4"/>
  <c r="P768" i="4" s="1"/>
  <c r="Q764" i="4"/>
  <c r="R764" i="4" s="1"/>
  <c r="O764" i="4"/>
  <c r="P764" i="4" s="1"/>
  <c r="Q760" i="4"/>
  <c r="R760" i="4" s="1"/>
  <c r="O760" i="4"/>
  <c r="P760" i="4" s="1"/>
  <c r="Q756" i="4"/>
  <c r="R756" i="4" s="1"/>
  <c r="O756" i="4"/>
  <c r="P756" i="4" s="1"/>
  <c r="Q752" i="4"/>
  <c r="R752" i="4" s="1"/>
  <c r="O752" i="4"/>
  <c r="P752" i="4" s="1"/>
  <c r="Q748" i="4"/>
  <c r="R748" i="4" s="1"/>
  <c r="O748" i="4"/>
  <c r="P748" i="4" s="1"/>
  <c r="Q744" i="4"/>
  <c r="R744" i="4" s="1"/>
  <c r="O744" i="4"/>
  <c r="P744" i="4" s="1"/>
  <c r="Q740" i="4"/>
  <c r="R740" i="4" s="1"/>
  <c r="O740" i="4"/>
  <c r="P740" i="4" s="1"/>
  <c r="Q736" i="4"/>
  <c r="R736" i="4" s="1"/>
  <c r="O736" i="4"/>
  <c r="P736" i="4" s="1"/>
  <c r="Q732" i="4"/>
  <c r="R732" i="4" s="1"/>
  <c r="O732" i="4"/>
  <c r="P732" i="4" s="1"/>
  <c r="Q728" i="4"/>
  <c r="R728" i="4" s="1"/>
  <c r="O728" i="4"/>
  <c r="P728" i="4" s="1"/>
  <c r="Q724" i="4"/>
  <c r="R724" i="4" s="1"/>
  <c r="O724" i="4"/>
  <c r="P724" i="4" s="1"/>
  <c r="Q720" i="4"/>
  <c r="R720" i="4" s="1"/>
  <c r="O720" i="4"/>
  <c r="P720" i="4" s="1"/>
  <c r="Q716" i="4"/>
  <c r="R716" i="4" s="1"/>
  <c r="O716" i="4"/>
  <c r="P716" i="4" s="1"/>
  <c r="Q712" i="4"/>
  <c r="R712" i="4" s="1"/>
  <c r="O712" i="4"/>
  <c r="P712" i="4" s="1"/>
  <c r="Q708" i="4"/>
  <c r="R708" i="4" s="1"/>
  <c r="O708" i="4"/>
  <c r="P708" i="4" s="1"/>
  <c r="Q704" i="4"/>
  <c r="R704" i="4" s="1"/>
  <c r="O704" i="4"/>
  <c r="P704" i="4" s="1"/>
  <c r="Q700" i="4"/>
  <c r="R700" i="4" s="1"/>
  <c r="O700" i="4"/>
  <c r="P700" i="4" s="1"/>
  <c r="Q696" i="4"/>
  <c r="R696" i="4" s="1"/>
  <c r="O696" i="4"/>
  <c r="P696" i="4" s="1"/>
  <c r="Q692" i="4"/>
  <c r="R692" i="4" s="1"/>
  <c r="O692" i="4"/>
  <c r="P692" i="4" s="1"/>
  <c r="Q688" i="4"/>
  <c r="R688" i="4" s="1"/>
  <c r="O688" i="4"/>
  <c r="P688" i="4" s="1"/>
  <c r="Q684" i="4"/>
  <c r="R684" i="4" s="1"/>
  <c r="O684" i="4"/>
  <c r="P684" i="4" s="1"/>
  <c r="Q680" i="4"/>
  <c r="R680" i="4" s="1"/>
  <c r="O680" i="4"/>
  <c r="P680" i="4" s="1"/>
  <c r="Q676" i="4"/>
  <c r="R676" i="4" s="1"/>
  <c r="O676" i="4"/>
  <c r="P676" i="4" s="1"/>
  <c r="Q672" i="4"/>
  <c r="R672" i="4" s="1"/>
  <c r="O672" i="4"/>
  <c r="P672" i="4" s="1"/>
  <c r="Q668" i="4"/>
  <c r="R668" i="4" s="1"/>
  <c r="O668" i="4"/>
  <c r="P668" i="4" s="1"/>
  <c r="Q664" i="4"/>
  <c r="R664" i="4" s="1"/>
  <c r="O664" i="4"/>
  <c r="P664" i="4" s="1"/>
  <c r="Q660" i="4"/>
  <c r="R660" i="4" s="1"/>
  <c r="O660" i="4"/>
  <c r="P660" i="4" s="1"/>
  <c r="Q656" i="4"/>
  <c r="R656" i="4" s="1"/>
  <c r="O656" i="4"/>
  <c r="P656" i="4" s="1"/>
  <c r="Q652" i="4"/>
  <c r="R652" i="4" s="1"/>
  <c r="O652" i="4"/>
  <c r="P652" i="4" s="1"/>
  <c r="Q648" i="4"/>
  <c r="R648" i="4" s="1"/>
  <c r="O648" i="4"/>
  <c r="P648" i="4" s="1"/>
  <c r="Q644" i="4"/>
  <c r="R644" i="4" s="1"/>
  <c r="O644" i="4"/>
  <c r="P644" i="4" s="1"/>
  <c r="Q640" i="4"/>
  <c r="R640" i="4" s="1"/>
  <c r="O640" i="4"/>
  <c r="P640" i="4" s="1"/>
  <c r="Q636" i="4"/>
  <c r="R636" i="4" s="1"/>
  <c r="O636" i="4"/>
  <c r="P636" i="4" s="1"/>
  <c r="Q632" i="4"/>
  <c r="R632" i="4" s="1"/>
  <c r="O632" i="4"/>
  <c r="P632" i="4" s="1"/>
  <c r="Q628" i="4"/>
  <c r="R628" i="4" s="1"/>
  <c r="O628" i="4"/>
  <c r="P628" i="4" s="1"/>
  <c r="Q624" i="4"/>
  <c r="R624" i="4" s="1"/>
  <c r="O624" i="4"/>
  <c r="P624" i="4" s="1"/>
  <c r="Q620" i="4"/>
  <c r="R620" i="4" s="1"/>
  <c r="O620" i="4"/>
  <c r="P620" i="4" s="1"/>
  <c r="Q616" i="4"/>
  <c r="R616" i="4" s="1"/>
  <c r="O616" i="4"/>
  <c r="P616" i="4" s="1"/>
  <c r="Q612" i="4"/>
  <c r="R612" i="4" s="1"/>
  <c r="O612" i="4"/>
  <c r="P612" i="4" s="1"/>
  <c r="Q608" i="4"/>
  <c r="R608" i="4" s="1"/>
  <c r="O608" i="4"/>
  <c r="P608" i="4" s="1"/>
  <c r="Q604" i="4"/>
  <c r="R604" i="4" s="1"/>
  <c r="O604" i="4"/>
  <c r="P604" i="4" s="1"/>
  <c r="Q600" i="4"/>
  <c r="R600" i="4" s="1"/>
  <c r="O600" i="4"/>
  <c r="P600" i="4" s="1"/>
  <c r="Q596" i="4"/>
  <c r="R596" i="4" s="1"/>
  <c r="O596" i="4"/>
  <c r="P596" i="4" s="1"/>
  <c r="Q592" i="4"/>
  <c r="R592" i="4" s="1"/>
  <c r="O592" i="4"/>
  <c r="P592" i="4" s="1"/>
  <c r="Q588" i="4"/>
  <c r="R588" i="4" s="1"/>
  <c r="O588" i="4"/>
  <c r="P588" i="4" s="1"/>
  <c r="Q584" i="4"/>
  <c r="R584" i="4" s="1"/>
  <c r="O584" i="4"/>
  <c r="P584" i="4" s="1"/>
  <c r="Q580" i="4"/>
  <c r="R580" i="4" s="1"/>
  <c r="O580" i="4"/>
  <c r="P580" i="4" s="1"/>
  <c r="Q576" i="4"/>
  <c r="R576" i="4" s="1"/>
  <c r="O576" i="4"/>
  <c r="P576" i="4" s="1"/>
  <c r="Q572" i="4"/>
  <c r="R572" i="4" s="1"/>
  <c r="O572" i="4"/>
  <c r="P572" i="4" s="1"/>
  <c r="Q568" i="4"/>
  <c r="R568" i="4" s="1"/>
  <c r="O568" i="4"/>
  <c r="P568" i="4" s="1"/>
  <c r="Q564" i="4"/>
  <c r="R564" i="4" s="1"/>
  <c r="O564" i="4"/>
  <c r="P564" i="4" s="1"/>
  <c r="Q560" i="4"/>
  <c r="R560" i="4" s="1"/>
  <c r="O560" i="4"/>
  <c r="P560" i="4" s="1"/>
  <c r="Q556" i="4"/>
  <c r="R556" i="4" s="1"/>
  <c r="O556" i="4"/>
  <c r="P556" i="4" s="1"/>
  <c r="Q552" i="4"/>
  <c r="R552" i="4" s="1"/>
  <c r="O552" i="4"/>
  <c r="P552" i="4" s="1"/>
  <c r="Q548" i="4"/>
  <c r="R548" i="4" s="1"/>
  <c r="O548" i="4"/>
  <c r="P548" i="4" s="1"/>
  <c r="Q544" i="4"/>
  <c r="R544" i="4" s="1"/>
  <c r="O544" i="4"/>
  <c r="P544" i="4" s="1"/>
  <c r="Q540" i="4"/>
  <c r="R540" i="4" s="1"/>
  <c r="O540" i="4"/>
  <c r="P540" i="4" s="1"/>
  <c r="Q536" i="4"/>
  <c r="R536" i="4" s="1"/>
  <c r="O536" i="4"/>
  <c r="P536" i="4" s="1"/>
  <c r="Q532" i="4"/>
  <c r="R532" i="4" s="1"/>
  <c r="O532" i="4"/>
  <c r="P532" i="4" s="1"/>
  <c r="Q528" i="4"/>
  <c r="R528" i="4" s="1"/>
  <c r="O528" i="4"/>
  <c r="P528" i="4" s="1"/>
  <c r="Q524" i="4"/>
  <c r="R524" i="4" s="1"/>
  <c r="O524" i="4"/>
  <c r="P524" i="4" s="1"/>
  <c r="Q520" i="4"/>
  <c r="R520" i="4" s="1"/>
  <c r="O520" i="4"/>
  <c r="P520" i="4" s="1"/>
  <c r="Q516" i="4"/>
  <c r="R516" i="4" s="1"/>
  <c r="O516" i="4"/>
  <c r="P516" i="4" s="1"/>
  <c r="Q512" i="4"/>
  <c r="R512" i="4" s="1"/>
  <c r="O512" i="4"/>
  <c r="P512" i="4" s="1"/>
  <c r="Q508" i="4"/>
  <c r="R508" i="4" s="1"/>
  <c r="O508" i="4"/>
  <c r="P508" i="4" s="1"/>
  <c r="Q504" i="4"/>
  <c r="R504" i="4" s="1"/>
  <c r="O504" i="4"/>
  <c r="P504" i="4" s="1"/>
  <c r="Q500" i="4"/>
  <c r="R500" i="4" s="1"/>
  <c r="O500" i="4"/>
  <c r="P500" i="4" s="1"/>
  <c r="Q496" i="4"/>
  <c r="R496" i="4" s="1"/>
  <c r="O496" i="4"/>
  <c r="P496" i="4" s="1"/>
  <c r="Q492" i="4"/>
  <c r="R492" i="4" s="1"/>
  <c r="O492" i="4"/>
  <c r="P492" i="4" s="1"/>
  <c r="Q488" i="4"/>
  <c r="R488" i="4" s="1"/>
  <c r="O488" i="4"/>
  <c r="P488" i="4" s="1"/>
  <c r="Q484" i="4"/>
  <c r="R484" i="4" s="1"/>
  <c r="O484" i="4"/>
  <c r="P484" i="4" s="1"/>
  <c r="Q480" i="4"/>
  <c r="R480" i="4" s="1"/>
  <c r="O480" i="4"/>
  <c r="P480" i="4" s="1"/>
  <c r="Q476" i="4"/>
  <c r="R476" i="4" s="1"/>
  <c r="O476" i="4"/>
  <c r="P476" i="4" s="1"/>
  <c r="Q472" i="4"/>
  <c r="R472" i="4" s="1"/>
  <c r="O472" i="4"/>
  <c r="P472" i="4" s="1"/>
  <c r="Q468" i="4"/>
  <c r="R468" i="4" s="1"/>
  <c r="O468" i="4"/>
  <c r="P468" i="4" s="1"/>
  <c r="Q464" i="4"/>
  <c r="R464" i="4" s="1"/>
  <c r="O464" i="4"/>
  <c r="P464" i="4" s="1"/>
  <c r="Q460" i="4"/>
  <c r="R460" i="4" s="1"/>
  <c r="O460" i="4"/>
  <c r="P460" i="4" s="1"/>
  <c r="Q456" i="4"/>
  <c r="R456" i="4" s="1"/>
  <c r="O456" i="4"/>
  <c r="P456" i="4" s="1"/>
  <c r="Q452" i="4"/>
  <c r="R452" i="4" s="1"/>
  <c r="O452" i="4"/>
  <c r="P452" i="4" s="1"/>
  <c r="Q448" i="4"/>
  <c r="R448" i="4" s="1"/>
  <c r="O448" i="4"/>
  <c r="P448" i="4" s="1"/>
  <c r="Q444" i="4"/>
  <c r="R444" i="4" s="1"/>
  <c r="O444" i="4"/>
  <c r="P444" i="4" s="1"/>
  <c r="Q440" i="4"/>
  <c r="R440" i="4" s="1"/>
  <c r="O440" i="4"/>
  <c r="P440" i="4" s="1"/>
  <c r="Q436" i="4"/>
  <c r="R436" i="4" s="1"/>
  <c r="O436" i="4"/>
  <c r="P436" i="4" s="1"/>
  <c r="Q432" i="4"/>
  <c r="R432" i="4" s="1"/>
  <c r="O432" i="4"/>
  <c r="P432" i="4" s="1"/>
  <c r="Q428" i="4"/>
  <c r="R428" i="4" s="1"/>
  <c r="O428" i="4"/>
  <c r="P428" i="4" s="1"/>
  <c r="Q424" i="4"/>
  <c r="R424" i="4" s="1"/>
  <c r="O424" i="4"/>
  <c r="P424" i="4" s="1"/>
  <c r="Q420" i="4"/>
  <c r="R420" i="4" s="1"/>
  <c r="O420" i="4"/>
  <c r="P420" i="4" s="1"/>
  <c r="Q416" i="4"/>
  <c r="R416" i="4" s="1"/>
  <c r="O416" i="4"/>
  <c r="P416" i="4" s="1"/>
  <c r="Q412" i="4"/>
  <c r="R412" i="4" s="1"/>
  <c r="O412" i="4"/>
  <c r="P412" i="4" s="1"/>
  <c r="Q408" i="4"/>
  <c r="R408" i="4" s="1"/>
  <c r="O408" i="4"/>
  <c r="P408" i="4" s="1"/>
  <c r="Q404" i="4"/>
  <c r="R404" i="4" s="1"/>
  <c r="O404" i="4"/>
  <c r="P404" i="4" s="1"/>
  <c r="Q400" i="4"/>
  <c r="R400" i="4" s="1"/>
  <c r="O400" i="4"/>
  <c r="P400" i="4" s="1"/>
  <c r="Q396" i="4"/>
  <c r="R396" i="4" s="1"/>
  <c r="O396" i="4"/>
  <c r="P396" i="4" s="1"/>
  <c r="Q392" i="4"/>
  <c r="R392" i="4" s="1"/>
  <c r="O392" i="4"/>
  <c r="P392" i="4" s="1"/>
  <c r="Q388" i="4"/>
  <c r="R388" i="4" s="1"/>
  <c r="O388" i="4"/>
  <c r="P388" i="4" s="1"/>
  <c r="Q384" i="4"/>
  <c r="R384" i="4" s="1"/>
  <c r="O384" i="4"/>
  <c r="P384" i="4" s="1"/>
  <c r="Q380" i="4"/>
  <c r="R380" i="4" s="1"/>
  <c r="O380" i="4"/>
  <c r="P380" i="4" s="1"/>
  <c r="Q376" i="4"/>
  <c r="R376" i="4" s="1"/>
  <c r="O376" i="4"/>
  <c r="P376" i="4" s="1"/>
  <c r="Q372" i="4"/>
  <c r="R372" i="4" s="1"/>
  <c r="O372" i="4"/>
  <c r="P372" i="4" s="1"/>
  <c r="Q368" i="4"/>
  <c r="R368" i="4" s="1"/>
  <c r="O368" i="4"/>
  <c r="P368" i="4" s="1"/>
  <c r="Q364" i="4"/>
  <c r="R364" i="4" s="1"/>
  <c r="O364" i="4"/>
  <c r="P364" i="4" s="1"/>
  <c r="Q360" i="4"/>
  <c r="R360" i="4" s="1"/>
  <c r="O360" i="4"/>
  <c r="P360" i="4" s="1"/>
  <c r="Q356" i="4"/>
  <c r="R356" i="4" s="1"/>
  <c r="O356" i="4"/>
  <c r="P356" i="4" s="1"/>
  <c r="Q352" i="4"/>
  <c r="R352" i="4" s="1"/>
  <c r="O352" i="4"/>
  <c r="P352" i="4" s="1"/>
  <c r="Q348" i="4"/>
  <c r="R348" i="4" s="1"/>
  <c r="O348" i="4"/>
  <c r="P348" i="4" s="1"/>
  <c r="Q344" i="4"/>
  <c r="R344" i="4" s="1"/>
  <c r="O344" i="4"/>
  <c r="P344" i="4" s="1"/>
  <c r="Q340" i="4"/>
  <c r="R340" i="4" s="1"/>
  <c r="O340" i="4"/>
  <c r="P340" i="4" s="1"/>
  <c r="Q336" i="4"/>
  <c r="R336" i="4" s="1"/>
  <c r="O336" i="4"/>
  <c r="P336" i="4" s="1"/>
  <c r="Q332" i="4"/>
  <c r="R332" i="4" s="1"/>
  <c r="O332" i="4"/>
  <c r="P332" i="4" s="1"/>
  <c r="Q328" i="4"/>
  <c r="R328" i="4" s="1"/>
  <c r="O328" i="4"/>
  <c r="P328" i="4" s="1"/>
  <c r="Q324" i="4"/>
  <c r="R324" i="4" s="1"/>
  <c r="O324" i="4"/>
  <c r="P324" i="4" s="1"/>
  <c r="Q320" i="4"/>
  <c r="R320" i="4" s="1"/>
  <c r="O320" i="4"/>
  <c r="P320" i="4" s="1"/>
  <c r="Q316" i="4"/>
  <c r="R316" i="4" s="1"/>
  <c r="O316" i="4"/>
  <c r="P316" i="4" s="1"/>
  <c r="Q312" i="4"/>
  <c r="R312" i="4" s="1"/>
  <c r="O312" i="4"/>
  <c r="P312" i="4" s="1"/>
  <c r="Q308" i="4"/>
  <c r="R308" i="4" s="1"/>
  <c r="O308" i="4"/>
  <c r="P308" i="4" s="1"/>
  <c r="Q304" i="4"/>
  <c r="R304" i="4" s="1"/>
  <c r="O304" i="4"/>
  <c r="P304" i="4" s="1"/>
  <c r="Q300" i="4"/>
  <c r="R300" i="4" s="1"/>
  <c r="O300" i="4"/>
  <c r="P300" i="4" s="1"/>
  <c r="Q296" i="4"/>
  <c r="R296" i="4" s="1"/>
  <c r="O296" i="4"/>
  <c r="P296" i="4" s="1"/>
  <c r="Q292" i="4"/>
  <c r="R292" i="4" s="1"/>
  <c r="O292" i="4"/>
  <c r="P292" i="4" s="1"/>
  <c r="Q288" i="4"/>
  <c r="R288" i="4" s="1"/>
  <c r="O288" i="4"/>
  <c r="P288" i="4" s="1"/>
  <c r="Q284" i="4"/>
  <c r="R284" i="4" s="1"/>
  <c r="O284" i="4"/>
  <c r="P284" i="4" s="1"/>
  <c r="Q280" i="4"/>
  <c r="R280" i="4" s="1"/>
  <c r="O280" i="4"/>
  <c r="P280" i="4" s="1"/>
  <c r="Q276" i="4"/>
  <c r="R276" i="4" s="1"/>
  <c r="O276" i="4"/>
  <c r="P276" i="4" s="1"/>
  <c r="Q272" i="4"/>
  <c r="R272" i="4" s="1"/>
  <c r="O272" i="4"/>
  <c r="P272" i="4" s="1"/>
  <c r="Q268" i="4"/>
  <c r="R268" i="4" s="1"/>
  <c r="O268" i="4"/>
  <c r="P268" i="4" s="1"/>
  <c r="Q264" i="4"/>
  <c r="R264" i="4" s="1"/>
  <c r="O264" i="4"/>
  <c r="P264" i="4" s="1"/>
  <c r="Q260" i="4"/>
  <c r="R260" i="4" s="1"/>
  <c r="O260" i="4"/>
  <c r="P260" i="4" s="1"/>
  <c r="Q256" i="4"/>
  <c r="R256" i="4" s="1"/>
  <c r="O256" i="4"/>
  <c r="P256" i="4" s="1"/>
  <c r="Q252" i="4"/>
  <c r="R252" i="4" s="1"/>
  <c r="O252" i="4"/>
  <c r="P252" i="4" s="1"/>
  <c r="Q248" i="4"/>
  <c r="R248" i="4" s="1"/>
  <c r="O248" i="4"/>
  <c r="P248" i="4" s="1"/>
  <c r="Q244" i="4"/>
  <c r="R244" i="4" s="1"/>
  <c r="O244" i="4"/>
  <c r="P244" i="4" s="1"/>
  <c r="Q240" i="4"/>
  <c r="R240" i="4" s="1"/>
  <c r="O240" i="4"/>
  <c r="P240" i="4" s="1"/>
  <c r="Q236" i="4"/>
  <c r="R236" i="4" s="1"/>
  <c r="O236" i="4"/>
  <c r="P236" i="4" s="1"/>
  <c r="Q232" i="4"/>
  <c r="R232" i="4" s="1"/>
  <c r="O232" i="4"/>
  <c r="P232" i="4" s="1"/>
  <c r="Q228" i="4"/>
  <c r="R228" i="4" s="1"/>
  <c r="O228" i="4"/>
  <c r="P228" i="4" s="1"/>
  <c r="Q224" i="4"/>
  <c r="R224" i="4" s="1"/>
  <c r="O224" i="4"/>
  <c r="P224" i="4" s="1"/>
  <c r="Q220" i="4"/>
  <c r="R220" i="4" s="1"/>
  <c r="O220" i="4"/>
  <c r="P220" i="4" s="1"/>
  <c r="Q216" i="4"/>
  <c r="R216" i="4" s="1"/>
  <c r="O216" i="4"/>
  <c r="P216" i="4" s="1"/>
  <c r="Q212" i="4"/>
  <c r="R212" i="4" s="1"/>
  <c r="O212" i="4"/>
  <c r="P212" i="4" s="1"/>
  <c r="Q208" i="4"/>
  <c r="R208" i="4" s="1"/>
  <c r="O208" i="4"/>
  <c r="P208" i="4" s="1"/>
  <c r="Q204" i="4"/>
  <c r="R204" i="4" s="1"/>
  <c r="O204" i="4"/>
  <c r="P204" i="4" s="1"/>
  <c r="Q200" i="4"/>
  <c r="R200" i="4" s="1"/>
  <c r="O200" i="4"/>
  <c r="P200" i="4" s="1"/>
  <c r="Q196" i="4"/>
  <c r="R196" i="4" s="1"/>
  <c r="O196" i="4"/>
  <c r="P196" i="4" s="1"/>
  <c r="Q192" i="4"/>
  <c r="R192" i="4" s="1"/>
  <c r="O192" i="4"/>
  <c r="P192" i="4" s="1"/>
  <c r="Q188" i="4"/>
  <c r="R188" i="4" s="1"/>
  <c r="O188" i="4"/>
  <c r="P188" i="4" s="1"/>
  <c r="Q184" i="4"/>
  <c r="R184" i="4" s="1"/>
  <c r="O184" i="4"/>
  <c r="P184" i="4" s="1"/>
  <c r="Q180" i="4"/>
  <c r="R180" i="4" s="1"/>
  <c r="O180" i="4"/>
  <c r="P180" i="4" s="1"/>
  <c r="Q176" i="4"/>
  <c r="R176" i="4" s="1"/>
  <c r="O176" i="4"/>
  <c r="P176" i="4" s="1"/>
  <c r="Q172" i="4"/>
  <c r="R172" i="4" s="1"/>
  <c r="O172" i="4"/>
  <c r="P172" i="4" s="1"/>
  <c r="Q168" i="4"/>
  <c r="R168" i="4" s="1"/>
  <c r="O168" i="4"/>
  <c r="P168" i="4" s="1"/>
  <c r="Q164" i="4"/>
  <c r="R164" i="4" s="1"/>
  <c r="O164" i="4"/>
  <c r="P164" i="4" s="1"/>
  <c r="Q160" i="4"/>
  <c r="R160" i="4" s="1"/>
  <c r="O160" i="4"/>
  <c r="P160" i="4" s="1"/>
  <c r="Q156" i="4"/>
  <c r="R156" i="4" s="1"/>
  <c r="O156" i="4"/>
  <c r="P156" i="4" s="1"/>
  <c r="Q152" i="4"/>
  <c r="R152" i="4" s="1"/>
  <c r="O152" i="4"/>
  <c r="P152" i="4" s="1"/>
  <c r="Q148" i="4"/>
  <c r="R148" i="4" s="1"/>
  <c r="O148" i="4"/>
  <c r="P148" i="4" s="1"/>
  <c r="Q144" i="4"/>
  <c r="R144" i="4" s="1"/>
  <c r="O144" i="4"/>
  <c r="P144" i="4" s="1"/>
  <c r="Q140" i="4"/>
  <c r="R140" i="4" s="1"/>
  <c r="O140" i="4"/>
  <c r="P140" i="4" s="1"/>
  <c r="Q136" i="4"/>
  <c r="R136" i="4" s="1"/>
  <c r="O136" i="4"/>
  <c r="P136" i="4" s="1"/>
  <c r="Q132" i="4"/>
  <c r="R132" i="4" s="1"/>
  <c r="O132" i="4"/>
  <c r="P132" i="4" s="1"/>
  <c r="Q128" i="4"/>
  <c r="R128" i="4" s="1"/>
  <c r="O128" i="4"/>
  <c r="P128" i="4" s="1"/>
  <c r="Q124" i="4"/>
  <c r="R124" i="4" s="1"/>
  <c r="O124" i="4"/>
  <c r="P124" i="4" s="1"/>
  <c r="Q120" i="4"/>
  <c r="R120" i="4" s="1"/>
  <c r="O120" i="4"/>
  <c r="P120" i="4" s="1"/>
  <c r="Q116" i="4"/>
  <c r="R116" i="4" s="1"/>
  <c r="O116" i="4"/>
  <c r="P116" i="4" s="1"/>
  <c r="Q112" i="4"/>
  <c r="R112" i="4" s="1"/>
  <c r="O112" i="4"/>
  <c r="P112" i="4" s="1"/>
  <c r="Q108" i="4"/>
  <c r="R108" i="4" s="1"/>
  <c r="O108" i="4"/>
  <c r="P108" i="4" s="1"/>
  <c r="Q104" i="4"/>
  <c r="R104" i="4" s="1"/>
  <c r="O104" i="4"/>
  <c r="P104" i="4" s="1"/>
  <c r="Q100" i="4"/>
  <c r="R100" i="4" s="1"/>
  <c r="O100" i="4"/>
  <c r="P100" i="4" s="1"/>
  <c r="Q96" i="4"/>
  <c r="R96" i="4" s="1"/>
  <c r="O96" i="4"/>
  <c r="P96" i="4" s="1"/>
  <c r="Q92" i="4"/>
  <c r="R92" i="4" s="1"/>
  <c r="O92" i="4"/>
  <c r="P92" i="4" s="1"/>
  <c r="Q88" i="4"/>
  <c r="R88" i="4" s="1"/>
  <c r="O88" i="4"/>
  <c r="P88" i="4" s="1"/>
  <c r="Q84" i="4"/>
  <c r="R84" i="4" s="1"/>
  <c r="O84" i="4"/>
  <c r="P84" i="4" s="1"/>
  <c r="Q80" i="4"/>
  <c r="R80" i="4" s="1"/>
  <c r="O80" i="4"/>
  <c r="P80" i="4" s="1"/>
  <c r="Q76" i="4"/>
  <c r="R76" i="4" s="1"/>
  <c r="O76" i="4"/>
  <c r="P76" i="4" s="1"/>
  <c r="Q72" i="4"/>
  <c r="R72" i="4" s="1"/>
  <c r="O72" i="4"/>
  <c r="P72" i="4" s="1"/>
  <c r="Q68" i="4"/>
  <c r="R68" i="4" s="1"/>
  <c r="O68" i="4"/>
  <c r="P68" i="4" s="1"/>
  <c r="Q64" i="4"/>
  <c r="R64" i="4" s="1"/>
  <c r="O64" i="4"/>
  <c r="P64" i="4" s="1"/>
  <c r="Q60" i="4"/>
  <c r="R60" i="4" s="1"/>
  <c r="O60" i="4"/>
  <c r="P60" i="4" s="1"/>
  <c r="Q56" i="4"/>
  <c r="R56" i="4" s="1"/>
  <c r="O56" i="4"/>
  <c r="P56" i="4" s="1"/>
  <c r="Q52" i="4"/>
  <c r="R52" i="4" s="1"/>
  <c r="O52" i="4"/>
  <c r="P52" i="4" s="1"/>
  <c r="Q48" i="4"/>
  <c r="R48" i="4" s="1"/>
  <c r="O48" i="4"/>
  <c r="P48" i="4" s="1"/>
  <c r="Q44" i="4"/>
  <c r="R44" i="4" s="1"/>
  <c r="O44" i="4"/>
  <c r="P44" i="4" s="1"/>
  <c r="Q40" i="4"/>
  <c r="R40" i="4" s="1"/>
  <c r="O40" i="4"/>
  <c r="P40" i="4" s="1"/>
  <c r="Q36" i="4"/>
  <c r="R36" i="4" s="1"/>
  <c r="O36" i="4"/>
  <c r="P36" i="4" s="1"/>
  <c r="Q32" i="4"/>
  <c r="R32" i="4" s="1"/>
  <c r="O32" i="4"/>
  <c r="P32" i="4" s="1"/>
  <c r="Q28" i="4"/>
  <c r="R28" i="4" s="1"/>
  <c r="O28" i="4"/>
  <c r="P28" i="4" s="1"/>
  <c r="Q24" i="4"/>
  <c r="R24" i="4" s="1"/>
  <c r="O24" i="4"/>
  <c r="P24" i="4" s="1"/>
  <c r="Q20" i="4"/>
  <c r="R20" i="4" s="1"/>
  <c r="O20" i="4"/>
  <c r="P20" i="4" s="1"/>
  <c r="Q16" i="4"/>
  <c r="R16" i="4" s="1"/>
  <c r="O16" i="4"/>
  <c r="P16" i="4" s="1"/>
  <c r="Q12" i="4"/>
  <c r="R12" i="4" s="1"/>
  <c r="O12" i="4"/>
  <c r="P12" i="4" s="1"/>
  <c r="Q8" i="4"/>
  <c r="R8" i="4" s="1"/>
  <c r="O8" i="4"/>
  <c r="P8" i="4" s="1"/>
  <c r="Q4" i="4"/>
  <c r="R4" i="4" s="1"/>
  <c r="O4" i="4"/>
  <c r="P4" i="4" s="1"/>
  <c r="O2" i="4"/>
  <c r="P2" i="4" s="1"/>
  <c r="N1614" i="4"/>
  <c r="N1610" i="4"/>
  <c r="N1606" i="4"/>
  <c r="S1606" i="4" s="1"/>
  <c r="T1606" i="4" s="1"/>
  <c r="N1602" i="4"/>
  <c r="N1598" i="4"/>
  <c r="N1594" i="4"/>
  <c r="N1590" i="4"/>
  <c r="S1590" i="4" s="1"/>
  <c r="T1590" i="4" s="1"/>
  <c r="N1586" i="4"/>
  <c r="N1582" i="4"/>
  <c r="N1578" i="4"/>
  <c r="N1574" i="4"/>
  <c r="S1574" i="4" s="1"/>
  <c r="T1574" i="4" s="1"/>
  <c r="N1570" i="4"/>
  <c r="N1566" i="4"/>
  <c r="N1562" i="4"/>
  <c r="N1558" i="4"/>
  <c r="S1558" i="4" s="1"/>
  <c r="T1558" i="4" s="1"/>
  <c r="O1614" i="4"/>
  <c r="P1614" i="4" s="1"/>
  <c r="O1610" i="4"/>
  <c r="P1610" i="4" s="1"/>
  <c r="O1606" i="4"/>
  <c r="P1606" i="4" s="1"/>
  <c r="O1602" i="4"/>
  <c r="P1602" i="4" s="1"/>
  <c r="O1598" i="4"/>
  <c r="P1598" i="4" s="1"/>
  <c r="O1594" i="4"/>
  <c r="P1594" i="4" s="1"/>
  <c r="O1590" i="4"/>
  <c r="P1590" i="4" s="1"/>
  <c r="O1586" i="4"/>
  <c r="P1586" i="4" s="1"/>
  <c r="O1582" i="4"/>
  <c r="P1582" i="4" s="1"/>
  <c r="O1578" i="4"/>
  <c r="P1578" i="4" s="1"/>
  <c r="O1574" i="4"/>
  <c r="P1574" i="4" s="1"/>
  <c r="O1570" i="4"/>
  <c r="P1570" i="4" s="1"/>
  <c r="O1566" i="4"/>
  <c r="P1566" i="4" s="1"/>
  <c r="O1562" i="4"/>
  <c r="P1562" i="4" s="1"/>
  <c r="O1558" i="4"/>
  <c r="P1558" i="4" s="1"/>
  <c r="O1553" i="4"/>
  <c r="P1553" i="4" s="1"/>
  <c r="O1545" i="4"/>
  <c r="P1545" i="4" s="1"/>
  <c r="O1537" i="4"/>
  <c r="P1537" i="4" s="1"/>
  <c r="O1529" i="4"/>
  <c r="P1529" i="4" s="1"/>
  <c r="Q1551" i="4"/>
  <c r="R1551" i="4" s="1"/>
  <c r="O1551" i="4"/>
  <c r="P1551" i="4" s="1"/>
  <c r="Q1547" i="4"/>
  <c r="R1547" i="4" s="1"/>
  <c r="O1547" i="4"/>
  <c r="P1547" i="4" s="1"/>
  <c r="Q1543" i="4"/>
  <c r="R1543" i="4" s="1"/>
  <c r="O1543" i="4"/>
  <c r="P1543" i="4" s="1"/>
  <c r="Q1539" i="4"/>
  <c r="R1539" i="4" s="1"/>
  <c r="O1539" i="4"/>
  <c r="P1539" i="4" s="1"/>
  <c r="Q1535" i="4"/>
  <c r="R1535" i="4" s="1"/>
  <c r="O1535" i="4"/>
  <c r="P1535" i="4" s="1"/>
  <c r="Q1531" i="4"/>
  <c r="R1531" i="4" s="1"/>
  <c r="O1531" i="4"/>
  <c r="P1531" i="4" s="1"/>
  <c r="Q1527" i="4"/>
  <c r="R1527" i="4" s="1"/>
  <c r="O1527" i="4"/>
  <c r="P1527" i="4" s="1"/>
  <c r="Q1523" i="4"/>
  <c r="R1523" i="4" s="1"/>
  <c r="O1523" i="4"/>
  <c r="P1523" i="4" s="1"/>
  <c r="Q1519" i="4"/>
  <c r="R1519" i="4" s="1"/>
  <c r="O1519" i="4"/>
  <c r="P1519" i="4" s="1"/>
  <c r="Q1515" i="4"/>
  <c r="R1515" i="4" s="1"/>
  <c r="O1515" i="4"/>
  <c r="P1515" i="4" s="1"/>
  <c r="Q1511" i="4"/>
  <c r="R1511" i="4" s="1"/>
  <c r="O1511" i="4"/>
  <c r="P1511" i="4" s="1"/>
  <c r="Q1507" i="4"/>
  <c r="R1507" i="4" s="1"/>
  <c r="O1507" i="4"/>
  <c r="P1507" i="4" s="1"/>
  <c r="Q1503" i="4"/>
  <c r="R1503" i="4" s="1"/>
  <c r="O1503" i="4"/>
  <c r="P1503" i="4" s="1"/>
  <c r="Q1499" i="4"/>
  <c r="R1499" i="4" s="1"/>
  <c r="O1499" i="4"/>
  <c r="P1499" i="4" s="1"/>
  <c r="Q1495" i="4"/>
  <c r="R1495" i="4" s="1"/>
  <c r="O1495" i="4"/>
  <c r="P1495" i="4" s="1"/>
  <c r="Q1491" i="4"/>
  <c r="R1491" i="4" s="1"/>
  <c r="O1491" i="4"/>
  <c r="P1491" i="4" s="1"/>
  <c r="Q1487" i="4"/>
  <c r="R1487" i="4" s="1"/>
  <c r="O1487" i="4"/>
  <c r="P1487" i="4" s="1"/>
  <c r="Q1483" i="4"/>
  <c r="R1483" i="4" s="1"/>
  <c r="O1483" i="4"/>
  <c r="P1483" i="4" s="1"/>
  <c r="Q1479" i="4"/>
  <c r="R1479" i="4" s="1"/>
  <c r="O1479" i="4"/>
  <c r="P1479" i="4" s="1"/>
  <c r="Q1475" i="4"/>
  <c r="R1475" i="4" s="1"/>
  <c r="O1475" i="4"/>
  <c r="P1475" i="4" s="1"/>
  <c r="Q1471" i="4"/>
  <c r="R1471" i="4" s="1"/>
  <c r="O1471" i="4"/>
  <c r="P1471" i="4" s="1"/>
  <c r="Q1467" i="4"/>
  <c r="R1467" i="4" s="1"/>
  <c r="O1467" i="4"/>
  <c r="P1467" i="4" s="1"/>
  <c r="Q1463" i="4"/>
  <c r="R1463" i="4" s="1"/>
  <c r="O1463" i="4"/>
  <c r="P1463" i="4" s="1"/>
  <c r="Q1459" i="4"/>
  <c r="R1459" i="4" s="1"/>
  <c r="O1459" i="4"/>
  <c r="P1459" i="4" s="1"/>
  <c r="Q1455" i="4"/>
  <c r="R1455" i="4" s="1"/>
  <c r="O1455" i="4"/>
  <c r="P1455" i="4" s="1"/>
  <c r="Q1451" i="4"/>
  <c r="R1451" i="4" s="1"/>
  <c r="O1451" i="4"/>
  <c r="P1451" i="4" s="1"/>
  <c r="Q1447" i="4"/>
  <c r="R1447" i="4" s="1"/>
  <c r="O1447" i="4"/>
  <c r="P1447" i="4" s="1"/>
  <c r="Q1443" i="4"/>
  <c r="R1443" i="4" s="1"/>
  <c r="O1443" i="4"/>
  <c r="P1443" i="4" s="1"/>
  <c r="Q1439" i="4"/>
  <c r="R1439" i="4" s="1"/>
  <c r="O1439" i="4"/>
  <c r="P1439" i="4" s="1"/>
  <c r="Q1435" i="4"/>
  <c r="R1435" i="4" s="1"/>
  <c r="O1435" i="4"/>
  <c r="P1435" i="4" s="1"/>
  <c r="Q1431" i="4"/>
  <c r="R1431" i="4" s="1"/>
  <c r="O1431" i="4"/>
  <c r="P1431" i="4" s="1"/>
  <c r="Q1427" i="4"/>
  <c r="R1427" i="4" s="1"/>
  <c r="O1427" i="4"/>
  <c r="P1427" i="4" s="1"/>
  <c r="Q1423" i="4"/>
  <c r="R1423" i="4" s="1"/>
  <c r="O1423" i="4"/>
  <c r="P1423" i="4" s="1"/>
  <c r="Q1419" i="4"/>
  <c r="R1419" i="4" s="1"/>
  <c r="O1419" i="4"/>
  <c r="P1419" i="4" s="1"/>
  <c r="Q1415" i="4"/>
  <c r="R1415" i="4" s="1"/>
  <c r="O1415" i="4"/>
  <c r="P1415" i="4" s="1"/>
  <c r="Q1411" i="4"/>
  <c r="R1411" i="4" s="1"/>
  <c r="O1411" i="4"/>
  <c r="P1411" i="4" s="1"/>
  <c r="Q1407" i="4"/>
  <c r="R1407" i="4" s="1"/>
  <c r="O1407" i="4"/>
  <c r="P1407" i="4" s="1"/>
  <c r="Q1403" i="4"/>
  <c r="R1403" i="4" s="1"/>
  <c r="O1403" i="4"/>
  <c r="P1403" i="4" s="1"/>
  <c r="Q1399" i="4"/>
  <c r="R1399" i="4" s="1"/>
  <c r="O1399" i="4"/>
  <c r="P1399" i="4" s="1"/>
  <c r="Q1395" i="4"/>
  <c r="R1395" i="4" s="1"/>
  <c r="O1395" i="4"/>
  <c r="P1395" i="4" s="1"/>
  <c r="Q1391" i="4"/>
  <c r="R1391" i="4" s="1"/>
  <c r="O1391" i="4"/>
  <c r="P1391" i="4" s="1"/>
  <c r="Q1387" i="4"/>
  <c r="R1387" i="4" s="1"/>
  <c r="O1387" i="4"/>
  <c r="P1387" i="4" s="1"/>
  <c r="Q1383" i="4"/>
  <c r="R1383" i="4" s="1"/>
  <c r="O1383" i="4"/>
  <c r="P1383" i="4" s="1"/>
  <c r="Q1379" i="4"/>
  <c r="R1379" i="4" s="1"/>
  <c r="O1379" i="4"/>
  <c r="P1379" i="4" s="1"/>
  <c r="Q1375" i="4"/>
  <c r="R1375" i="4" s="1"/>
  <c r="O1375" i="4"/>
  <c r="P1375" i="4" s="1"/>
  <c r="Q1371" i="4"/>
  <c r="R1371" i="4" s="1"/>
  <c r="O1371" i="4"/>
  <c r="P1371" i="4" s="1"/>
  <c r="Q1367" i="4"/>
  <c r="R1367" i="4" s="1"/>
  <c r="O1367" i="4"/>
  <c r="P1367" i="4" s="1"/>
  <c r="Q1363" i="4"/>
  <c r="R1363" i="4" s="1"/>
  <c r="O1363" i="4"/>
  <c r="P1363" i="4" s="1"/>
  <c r="Q1359" i="4"/>
  <c r="R1359" i="4" s="1"/>
  <c r="O1359" i="4"/>
  <c r="P1359" i="4" s="1"/>
  <c r="Q1355" i="4"/>
  <c r="R1355" i="4" s="1"/>
  <c r="O1355" i="4"/>
  <c r="P1355" i="4" s="1"/>
  <c r="Q1351" i="4"/>
  <c r="R1351" i="4" s="1"/>
  <c r="O1351" i="4"/>
  <c r="P1351" i="4" s="1"/>
  <c r="Q1347" i="4"/>
  <c r="R1347" i="4" s="1"/>
  <c r="O1347" i="4"/>
  <c r="P1347" i="4" s="1"/>
  <c r="Q1343" i="4"/>
  <c r="R1343" i="4" s="1"/>
  <c r="O1343" i="4"/>
  <c r="P1343" i="4" s="1"/>
  <c r="Q1339" i="4"/>
  <c r="R1339" i="4" s="1"/>
  <c r="O1339" i="4"/>
  <c r="P1339" i="4" s="1"/>
  <c r="Q1335" i="4"/>
  <c r="R1335" i="4" s="1"/>
  <c r="O1335" i="4"/>
  <c r="P1335" i="4" s="1"/>
  <c r="Q1331" i="4"/>
  <c r="R1331" i="4" s="1"/>
  <c r="O1331" i="4"/>
  <c r="P1331" i="4" s="1"/>
  <c r="Q1327" i="4"/>
  <c r="R1327" i="4" s="1"/>
  <c r="O1327" i="4"/>
  <c r="P1327" i="4" s="1"/>
  <c r="Q1323" i="4"/>
  <c r="R1323" i="4" s="1"/>
  <c r="O1323" i="4"/>
  <c r="P1323" i="4" s="1"/>
  <c r="Q1319" i="4"/>
  <c r="R1319" i="4" s="1"/>
  <c r="O1319" i="4"/>
  <c r="P1319" i="4" s="1"/>
  <c r="Q1315" i="4"/>
  <c r="R1315" i="4" s="1"/>
  <c r="O1315" i="4"/>
  <c r="P1315" i="4" s="1"/>
  <c r="Q1311" i="4"/>
  <c r="R1311" i="4" s="1"/>
  <c r="O1311" i="4"/>
  <c r="P1311" i="4" s="1"/>
  <c r="Q1307" i="4"/>
  <c r="R1307" i="4" s="1"/>
  <c r="O1307" i="4"/>
  <c r="P1307" i="4" s="1"/>
  <c r="Q1303" i="4"/>
  <c r="R1303" i="4" s="1"/>
  <c r="O1303" i="4"/>
  <c r="P1303" i="4" s="1"/>
  <c r="Q1299" i="4"/>
  <c r="R1299" i="4" s="1"/>
  <c r="O1299" i="4"/>
  <c r="P1299" i="4" s="1"/>
  <c r="Q1295" i="4"/>
  <c r="R1295" i="4" s="1"/>
  <c r="O1295" i="4"/>
  <c r="P1295" i="4" s="1"/>
  <c r="Q1291" i="4"/>
  <c r="R1291" i="4" s="1"/>
  <c r="O1291" i="4"/>
  <c r="P1291" i="4" s="1"/>
  <c r="Q1287" i="4"/>
  <c r="R1287" i="4" s="1"/>
  <c r="O1287" i="4"/>
  <c r="P1287" i="4" s="1"/>
  <c r="Q1283" i="4"/>
  <c r="R1283" i="4" s="1"/>
  <c r="O1283" i="4"/>
  <c r="P1283" i="4" s="1"/>
  <c r="Q1279" i="4"/>
  <c r="R1279" i="4" s="1"/>
  <c r="O1279" i="4"/>
  <c r="P1279" i="4" s="1"/>
  <c r="Q1275" i="4"/>
  <c r="R1275" i="4" s="1"/>
  <c r="O1275" i="4"/>
  <c r="P1275" i="4" s="1"/>
  <c r="Q1271" i="4"/>
  <c r="R1271" i="4" s="1"/>
  <c r="O1271" i="4"/>
  <c r="P1271" i="4" s="1"/>
  <c r="Q1267" i="4"/>
  <c r="R1267" i="4" s="1"/>
  <c r="O1267" i="4"/>
  <c r="P1267" i="4" s="1"/>
  <c r="Q1263" i="4"/>
  <c r="R1263" i="4" s="1"/>
  <c r="O1263" i="4"/>
  <c r="P1263" i="4" s="1"/>
  <c r="Q1259" i="4"/>
  <c r="R1259" i="4" s="1"/>
  <c r="O1259" i="4"/>
  <c r="P1259" i="4" s="1"/>
  <c r="Q1255" i="4"/>
  <c r="R1255" i="4" s="1"/>
  <c r="O1255" i="4"/>
  <c r="P1255" i="4" s="1"/>
  <c r="Q1251" i="4"/>
  <c r="R1251" i="4" s="1"/>
  <c r="O1251" i="4"/>
  <c r="P1251" i="4" s="1"/>
  <c r="Q1247" i="4"/>
  <c r="R1247" i="4" s="1"/>
  <c r="O1247" i="4"/>
  <c r="P1247" i="4" s="1"/>
  <c r="Q1243" i="4"/>
  <c r="R1243" i="4" s="1"/>
  <c r="O1243" i="4"/>
  <c r="P1243" i="4" s="1"/>
  <c r="Q1239" i="4"/>
  <c r="R1239" i="4" s="1"/>
  <c r="O1239" i="4"/>
  <c r="P1239" i="4" s="1"/>
  <c r="Q1235" i="4"/>
  <c r="R1235" i="4" s="1"/>
  <c r="O1235" i="4"/>
  <c r="P1235" i="4" s="1"/>
  <c r="Q1231" i="4"/>
  <c r="R1231" i="4" s="1"/>
  <c r="O1231" i="4"/>
  <c r="P1231" i="4" s="1"/>
  <c r="Q1227" i="4"/>
  <c r="R1227" i="4" s="1"/>
  <c r="O1227" i="4"/>
  <c r="P1227" i="4" s="1"/>
  <c r="Q1223" i="4"/>
  <c r="R1223" i="4" s="1"/>
  <c r="O1223" i="4"/>
  <c r="P1223" i="4" s="1"/>
  <c r="Q1219" i="4"/>
  <c r="R1219" i="4" s="1"/>
  <c r="O1219" i="4"/>
  <c r="P1219" i="4" s="1"/>
  <c r="Q1215" i="4"/>
  <c r="R1215" i="4" s="1"/>
  <c r="O1215" i="4"/>
  <c r="P1215" i="4" s="1"/>
  <c r="Q1211" i="4"/>
  <c r="R1211" i="4" s="1"/>
  <c r="O1211" i="4"/>
  <c r="P1211" i="4" s="1"/>
  <c r="Q1207" i="4"/>
  <c r="R1207" i="4" s="1"/>
  <c r="O1207" i="4"/>
  <c r="P1207" i="4" s="1"/>
  <c r="Q1203" i="4"/>
  <c r="R1203" i="4" s="1"/>
  <c r="O1203" i="4"/>
  <c r="P1203" i="4" s="1"/>
  <c r="Q1199" i="4"/>
  <c r="R1199" i="4" s="1"/>
  <c r="O1199" i="4"/>
  <c r="P1199" i="4" s="1"/>
  <c r="Q1195" i="4"/>
  <c r="R1195" i="4" s="1"/>
  <c r="O1195" i="4"/>
  <c r="P1195" i="4" s="1"/>
  <c r="Q1191" i="4"/>
  <c r="R1191" i="4" s="1"/>
  <c r="O1191" i="4"/>
  <c r="P1191" i="4" s="1"/>
  <c r="Q1187" i="4"/>
  <c r="R1187" i="4" s="1"/>
  <c r="O1187" i="4"/>
  <c r="P1187" i="4" s="1"/>
  <c r="Q1183" i="4"/>
  <c r="R1183" i="4" s="1"/>
  <c r="O1183" i="4"/>
  <c r="P1183" i="4" s="1"/>
  <c r="Q1179" i="4"/>
  <c r="R1179" i="4" s="1"/>
  <c r="O1179" i="4"/>
  <c r="P1179" i="4" s="1"/>
  <c r="Q1175" i="4"/>
  <c r="R1175" i="4" s="1"/>
  <c r="O1175" i="4"/>
  <c r="P1175" i="4" s="1"/>
  <c r="Q1171" i="4"/>
  <c r="R1171" i="4" s="1"/>
  <c r="O1171" i="4"/>
  <c r="P1171" i="4" s="1"/>
  <c r="Q1167" i="4"/>
  <c r="R1167" i="4" s="1"/>
  <c r="O1167" i="4"/>
  <c r="P1167" i="4" s="1"/>
  <c r="Q1163" i="4"/>
  <c r="R1163" i="4" s="1"/>
  <c r="O1163" i="4"/>
  <c r="P1163" i="4" s="1"/>
  <c r="Q1159" i="4"/>
  <c r="R1159" i="4" s="1"/>
  <c r="O1159" i="4"/>
  <c r="P1159" i="4" s="1"/>
  <c r="Q1155" i="4"/>
  <c r="R1155" i="4" s="1"/>
  <c r="O1155" i="4"/>
  <c r="P1155" i="4" s="1"/>
  <c r="Q1151" i="4"/>
  <c r="R1151" i="4" s="1"/>
  <c r="O1151" i="4"/>
  <c r="P1151" i="4" s="1"/>
  <c r="Q1147" i="4"/>
  <c r="R1147" i="4" s="1"/>
  <c r="O1147" i="4"/>
  <c r="P1147" i="4" s="1"/>
  <c r="Q1143" i="4"/>
  <c r="R1143" i="4" s="1"/>
  <c r="O1143" i="4"/>
  <c r="P1143" i="4" s="1"/>
  <c r="Q1139" i="4"/>
  <c r="R1139" i="4" s="1"/>
  <c r="O1139" i="4"/>
  <c r="P1139" i="4" s="1"/>
  <c r="Q1135" i="4"/>
  <c r="R1135" i="4" s="1"/>
  <c r="O1135" i="4"/>
  <c r="P1135" i="4" s="1"/>
  <c r="Q1131" i="4"/>
  <c r="R1131" i="4" s="1"/>
  <c r="O1131" i="4"/>
  <c r="P1131" i="4" s="1"/>
  <c r="Q1127" i="4"/>
  <c r="R1127" i="4" s="1"/>
  <c r="O1127" i="4"/>
  <c r="P1127" i="4" s="1"/>
  <c r="Q1123" i="4"/>
  <c r="R1123" i="4" s="1"/>
  <c r="O1123" i="4"/>
  <c r="P1123" i="4" s="1"/>
  <c r="Q1119" i="4"/>
  <c r="R1119" i="4" s="1"/>
  <c r="O1119" i="4"/>
  <c r="P1119" i="4" s="1"/>
  <c r="Q1115" i="4"/>
  <c r="R1115" i="4" s="1"/>
  <c r="O1115" i="4"/>
  <c r="P1115" i="4" s="1"/>
  <c r="Q1111" i="4"/>
  <c r="R1111" i="4" s="1"/>
  <c r="O1111" i="4"/>
  <c r="P1111" i="4" s="1"/>
  <c r="Q1107" i="4"/>
  <c r="R1107" i="4" s="1"/>
  <c r="O1107" i="4"/>
  <c r="P1107" i="4" s="1"/>
  <c r="Q1103" i="4"/>
  <c r="R1103" i="4" s="1"/>
  <c r="O1103" i="4"/>
  <c r="P1103" i="4" s="1"/>
  <c r="Q1099" i="4"/>
  <c r="R1099" i="4" s="1"/>
  <c r="O1099" i="4"/>
  <c r="P1099" i="4" s="1"/>
  <c r="Q1095" i="4"/>
  <c r="R1095" i="4" s="1"/>
  <c r="O1095" i="4"/>
  <c r="P1095" i="4" s="1"/>
  <c r="Q1091" i="4"/>
  <c r="R1091" i="4" s="1"/>
  <c r="O1091" i="4"/>
  <c r="P1091" i="4" s="1"/>
  <c r="Q1087" i="4"/>
  <c r="R1087" i="4" s="1"/>
  <c r="O1087" i="4"/>
  <c r="P1087" i="4" s="1"/>
  <c r="Q1083" i="4"/>
  <c r="R1083" i="4" s="1"/>
  <c r="O1083" i="4"/>
  <c r="P1083" i="4" s="1"/>
  <c r="Q1079" i="4"/>
  <c r="R1079" i="4" s="1"/>
  <c r="O1079" i="4"/>
  <c r="P1079" i="4" s="1"/>
  <c r="Q1075" i="4"/>
  <c r="R1075" i="4" s="1"/>
  <c r="O1075" i="4"/>
  <c r="P1075" i="4" s="1"/>
  <c r="Q1071" i="4"/>
  <c r="R1071" i="4" s="1"/>
  <c r="O1071" i="4"/>
  <c r="P1071" i="4" s="1"/>
  <c r="Q1067" i="4"/>
  <c r="R1067" i="4" s="1"/>
  <c r="O1067" i="4"/>
  <c r="P1067" i="4" s="1"/>
  <c r="Q1063" i="4"/>
  <c r="R1063" i="4" s="1"/>
  <c r="O1063" i="4"/>
  <c r="P1063" i="4" s="1"/>
  <c r="Q1059" i="4"/>
  <c r="R1059" i="4" s="1"/>
  <c r="O1059" i="4"/>
  <c r="P1059" i="4" s="1"/>
  <c r="Q1055" i="4"/>
  <c r="R1055" i="4" s="1"/>
  <c r="O1055" i="4"/>
  <c r="P1055" i="4" s="1"/>
  <c r="Q1051" i="4"/>
  <c r="R1051" i="4" s="1"/>
  <c r="O1051" i="4"/>
  <c r="P1051" i="4" s="1"/>
  <c r="Q1047" i="4"/>
  <c r="R1047" i="4" s="1"/>
  <c r="O1047" i="4"/>
  <c r="P1047" i="4" s="1"/>
  <c r="Q1043" i="4"/>
  <c r="R1043" i="4" s="1"/>
  <c r="O1043" i="4"/>
  <c r="P1043" i="4" s="1"/>
  <c r="Q1039" i="4"/>
  <c r="R1039" i="4" s="1"/>
  <c r="O1039" i="4"/>
  <c r="P1039" i="4" s="1"/>
  <c r="Q1035" i="4"/>
  <c r="R1035" i="4" s="1"/>
  <c r="O1035" i="4"/>
  <c r="P1035" i="4" s="1"/>
  <c r="Q1031" i="4"/>
  <c r="R1031" i="4" s="1"/>
  <c r="O1031" i="4"/>
  <c r="P1031" i="4" s="1"/>
  <c r="Q1027" i="4"/>
  <c r="R1027" i="4" s="1"/>
  <c r="O1027" i="4"/>
  <c r="P1027" i="4" s="1"/>
  <c r="Q1023" i="4"/>
  <c r="R1023" i="4" s="1"/>
  <c r="O1023" i="4"/>
  <c r="P1023" i="4" s="1"/>
  <c r="Q1019" i="4"/>
  <c r="R1019" i="4" s="1"/>
  <c r="O1019" i="4"/>
  <c r="P1019" i="4" s="1"/>
  <c r="Q1015" i="4"/>
  <c r="R1015" i="4" s="1"/>
  <c r="O1015" i="4"/>
  <c r="P1015" i="4" s="1"/>
  <c r="Q1011" i="4"/>
  <c r="R1011" i="4" s="1"/>
  <c r="O1011" i="4"/>
  <c r="P1011" i="4" s="1"/>
  <c r="Q1007" i="4"/>
  <c r="R1007" i="4" s="1"/>
  <c r="O1007" i="4"/>
  <c r="P1007" i="4" s="1"/>
  <c r="Q1003" i="4"/>
  <c r="R1003" i="4" s="1"/>
  <c r="O1003" i="4"/>
  <c r="P1003" i="4" s="1"/>
  <c r="Q999" i="4"/>
  <c r="R999" i="4" s="1"/>
  <c r="O999" i="4"/>
  <c r="P999" i="4" s="1"/>
  <c r="Q995" i="4"/>
  <c r="R995" i="4" s="1"/>
  <c r="O995" i="4"/>
  <c r="P995" i="4" s="1"/>
  <c r="Q991" i="4"/>
  <c r="R991" i="4" s="1"/>
  <c r="O991" i="4"/>
  <c r="P991" i="4" s="1"/>
  <c r="Q987" i="4"/>
  <c r="R987" i="4" s="1"/>
  <c r="O987" i="4"/>
  <c r="P987" i="4" s="1"/>
  <c r="Q983" i="4"/>
  <c r="R983" i="4" s="1"/>
  <c r="O983" i="4"/>
  <c r="P983" i="4" s="1"/>
  <c r="Q979" i="4"/>
  <c r="R979" i="4" s="1"/>
  <c r="O979" i="4"/>
  <c r="P979" i="4" s="1"/>
  <c r="Q975" i="4"/>
  <c r="R975" i="4" s="1"/>
  <c r="O975" i="4"/>
  <c r="P975" i="4" s="1"/>
  <c r="Q971" i="4"/>
  <c r="R971" i="4" s="1"/>
  <c r="O971" i="4"/>
  <c r="P971" i="4" s="1"/>
  <c r="Q967" i="4"/>
  <c r="R967" i="4" s="1"/>
  <c r="O967" i="4"/>
  <c r="P967" i="4" s="1"/>
  <c r="Q963" i="4"/>
  <c r="R963" i="4" s="1"/>
  <c r="O963" i="4"/>
  <c r="P963" i="4" s="1"/>
  <c r="Q959" i="4"/>
  <c r="R959" i="4" s="1"/>
  <c r="O959" i="4"/>
  <c r="P959" i="4" s="1"/>
  <c r="Q955" i="4"/>
  <c r="R955" i="4" s="1"/>
  <c r="O955" i="4"/>
  <c r="P955" i="4" s="1"/>
  <c r="Q951" i="4"/>
  <c r="R951" i="4" s="1"/>
  <c r="O951" i="4"/>
  <c r="P951" i="4" s="1"/>
  <c r="Q947" i="4"/>
  <c r="R947" i="4" s="1"/>
  <c r="O947" i="4"/>
  <c r="P947" i="4" s="1"/>
  <c r="Q943" i="4"/>
  <c r="R943" i="4" s="1"/>
  <c r="O943" i="4"/>
  <c r="P943" i="4" s="1"/>
  <c r="Q939" i="4"/>
  <c r="R939" i="4" s="1"/>
  <c r="O939" i="4"/>
  <c r="P939" i="4" s="1"/>
  <c r="Q935" i="4"/>
  <c r="R935" i="4" s="1"/>
  <c r="O935" i="4"/>
  <c r="P935" i="4" s="1"/>
  <c r="Q931" i="4"/>
  <c r="R931" i="4" s="1"/>
  <c r="O931" i="4"/>
  <c r="P931" i="4" s="1"/>
  <c r="Q927" i="4"/>
  <c r="R927" i="4" s="1"/>
  <c r="O927" i="4"/>
  <c r="P927" i="4" s="1"/>
  <c r="Q923" i="4"/>
  <c r="R923" i="4" s="1"/>
  <c r="O923" i="4"/>
  <c r="P923" i="4" s="1"/>
  <c r="Q919" i="4"/>
  <c r="R919" i="4" s="1"/>
  <c r="O919" i="4"/>
  <c r="P919" i="4" s="1"/>
  <c r="Q915" i="4"/>
  <c r="R915" i="4" s="1"/>
  <c r="O915" i="4"/>
  <c r="P915" i="4" s="1"/>
  <c r="Q911" i="4"/>
  <c r="R911" i="4" s="1"/>
  <c r="O911" i="4"/>
  <c r="P911" i="4" s="1"/>
  <c r="Q907" i="4"/>
  <c r="R907" i="4" s="1"/>
  <c r="O907" i="4"/>
  <c r="P907" i="4" s="1"/>
  <c r="Q903" i="4"/>
  <c r="R903" i="4" s="1"/>
  <c r="O903" i="4"/>
  <c r="P903" i="4" s="1"/>
  <c r="Q899" i="4"/>
  <c r="R899" i="4" s="1"/>
  <c r="O899" i="4"/>
  <c r="P899" i="4" s="1"/>
  <c r="Q895" i="4"/>
  <c r="R895" i="4" s="1"/>
  <c r="O895" i="4"/>
  <c r="P895" i="4" s="1"/>
  <c r="Q891" i="4"/>
  <c r="R891" i="4" s="1"/>
  <c r="O891" i="4"/>
  <c r="P891" i="4" s="1"/>
  <c r="Q887" i="4"/>
  <c r="R887" i="4" s="1"/>
  <c r="O887" i="4"/>
  <c r="P887" i="4" s="1"/>
  <c r="Q883" i="4"/>
  <c r="R883" i="4" s="1"/>
  <c r="O883" i="4"/>
  <c r="P883" i="4" s="1"/>
  <c r="Q879" i="4"/>
  <c r="R879" i="4" s="1"/>
  <c r="O879" i="4"/>
  <c r="P879" i="4" s="1"/>
  <c r="Q875" i="4"/>
  <c r="R875" i="4" s="1"/>
  <c r="O875" i="4"/>
  <c r="P875" i="4" s="1"/>
  <c r="Q871" i="4"/>
  <c r="R871" i="4" s="1"/>
  <c r="O871" i="4"/>
  <c r="P871" i="4" s="1"/>
  <c r="Q867" i="4"/>
  <c r="R867" i="4" s="1"/>
  <c r="O867" i="4"/>
  <c r="P867" i="4" s="1"/>
  <c r="Q863" i="4"/>
  <c r="R863" i="4" s="1"/>
  <c r="O863" i="4"/>
  <c r="P863" i="4" s="1"/>
  <c r="Q859" i="4"/>
  <c r="R859" i="4" s="1"/>
  <c r="O859" i="4"/>
  <c r="P859" i="4" s="1"/>
  <c r="Q855" i="4"/>
  <c r="R855" i="4" s="1"/>
  <c r="O855" i="4"/>
  <c r="P855" i="4" s="1"/>
  <c r="Q851" i="4"/>
  <c r="R851" i="4" s="1"/>
  <c r="O851" i="4"/>
  <c r="P851" i="4" s="1"/>
  <c r="Q847" i="4"/>
  <c r="R847" i="4" s="1"/>
  <c r="O847" i="4"/>
  <c r="P847" i="4" s="1"/>
  <c r="Q843" i="4"/>
  <c r="R843" i="4" s="1"/>
  <c r="O843" i="4"/>
  <c r="P843" i="4" s="1"/>
  <c r="Q839" i="4"/>
  <c r="R839" i="4" s="1"/>
  <c r="O839" i="4"/>
  <c r="P839" i="4" s="1"/>
  <c r="Q835" i="4"/>
  <c r="R835" i="4" s="1"/>
  <c r="O835" i="4"/>
  <c r="P835" i="4" s="1"/>
  <c r="Q831" i="4"/>
  <c r="R831" i="4" s="1"/>
  <c r="O831" i="4"/>
  <c r="P831" i="4" s="1"/>
  <c r="Q827" i="4"/>
  <c r="R827" i="4" s="1"/>
  <c r="O827" i="4"/>
  <c r="P827" i="4" s="1"/>
  <c r="Q823" i="4"/>
  <c r="R823" i="4" s="1"/>
  <c r="O823" i="4"/>
  <c r="P823" i="4" s="1"/>
  <c r="Q819" i="4"/>
  <c r="R819" i="4" s="1"/>
  <c r="O819" i="4"/>
  <c r="P819" i="4" s="1"/>
  <c r="Q815" i="4"/>
  <c r="R815" i="4" s="1"/>
  <c r="O815" i="4"/>
  <c r="P815" i="4" s="1"/>
  <c r="Q811" i="4"/>
  <c r="R811" i="4" s="1"/>
  <c r="O811" i="4"/>
  <c r="P811" i="4" s="1"/>
  <c r="Q807" i="4"/>
  <c r="R807" i="4" s="1"/>
  <c r="O807" i="4"/>
  <c r="P807" i="4" s="1"/>
  <c r="Q803" i="4"/>
  <c r="R803" i="4" s="1"/>
  <c r="O803" i="4"/>
  <c r="P803" i="4" s="1"/>
  <c r="Q799" i="4"/>
  <c r="R799" i="4" s="1"/>
  <c r="O799" i="4"/>
  <c r="P799" i="4" s="1"/>
  <c r="Q795" i="4"/>
  <c r="R795" i="4" s="1"/>
  <c r="O795" i="4"/>
  <c r="P795" i="4" s="1"/>
  <c r="Q791" i="4"/>
  <c r="R791" i="4" s="1"/>
  <c r="O791" i="4"/>
  <c r="P791" i="4" s="1"/>
  <c r="Q787" i="4"/>
  <c r="R787" i="4" s="1"/>
  <c r="O787" i="4"/>
  <c r="P787" i="4" s="1"/>
  <c r="Q783" i="4"/>
  <c r="R783" i="4" s="1"/>
  <c r="O783" i="4"/>
  <c r="P783" i="4" s="1"/>
  <c r="Q779" i="4"/>
  <c r="R779" i="4" s="1"/>
  <c r="O779" i="4"/>
  <c r="P779" i="4" s="1"/>
  <c r="Q775" i="4"/>
  <c r="R775" i="4" s="1"/>
  <c r="O775" i="4"/>
  <c r="P775" i="4" s="1"/>
  <c r="Q771" i="4"/>
  <c r="R771" i="4" s="1"/>
  <c r="O771" i="4"/>
  <c r="P771" i="4" s="1"/>
  <c r="Q767" i="4"/>
  <c r="R767" i="4" s="1"/>
  <c r="O767" i="4"/>
  <c r="P767" i="4" s="1"/>
  <c r="Q763" i="4"/>
  <c r="R763" i="4" s="1"/>
  <c r="O763" i="4"/>
  <c r="P763" i="4" s="1"/>
  <c r="Q759" i="4"/>
  <c r="R759" i="4" s="1"/>
  <c r="O759" i="4"/>
  <c r="P759" i="4" s="1"/>
  <c r="Q755" i="4"/>
  <c r="R755" i="4" s="1"/>
  <c r="O755" i="4"/>
  <c r="P755" i="4" s="1"/>
  <c r="Q751" i="4"/>
  <c r="R751" i="4" s="1"/>
  <c r="O751" i="4"/>
  <c r="P751" i="4" s="1"/>
  <c r="Q747" i="4"/>
  <c r="R747" i="4" s="1"/>
  <c r="O747" i="4"/>
  <c r="P747" i="4" s="1"/>
  <c r="Q743" i="4"/>
  <c r="R743" i="4" s="1"/>
  <c r="O743" i="4"/>
  <c r="P743" i="4" s="1"/>
  <c r="Q739" i="4"/>
  <c r="R739" i="4" s="1"/>
  <c r="O739" i="4"/>
  <c r="P739" i="4" s="1"/>
  <c r="Q735" i="4"/>
  <c r="R735" i="4" s="1"/>
  <c r="O735" i="4"/>
  <c r="P735" i="4" s="1"/>
  <c r="Q731" i="4"/>
  <c r="R731" i="4" s="1"/>
  <c r="O731" i="4"/>
  <c r="P731" i="4" s="1"/>
  <c r="Q727" i="4"/>
  <c r="R727" i="4" s="1"/>
  <c r="O727" i="4"/>
  <c r="P727" i="4" s="1"/>
  <c r="Q723" i="4"/>
  <c r="R723" i="4" s="1"/>
  <c r="O723" i="4"/>
  <c r="P723" i="4" s="1"/>
  <c r="Q719" i="4"/>
  <c r="R719" i="4" s="1"/>
  <c r="O719" i="4"/>
  <c r="P719" i="4" s="1"/>
  <c r="Q715" i="4"/>
  <c r="R715" i="4" s="1"/>
  <c r="O715" i="4"/>
  <c r="P715" i="4" s="1"/>
  <c r="Q711" i="4"/>
  <c r="R711" i="4" s="1"/>
  <c r="O711" i="4"/>
  <c r="P711" i="4" s="1"/>
  <c r="Q707" i="4"/>
  <c r="R707" i="4" s="1"/>
  <c r="O707" i="4"/>
  <c r="P707" i="4" s="1"/>
  <c r="Q703" i="4"/>
  <c r="R703" i="4" s="1"/>
  <c r="O703" i="4"/>
  <c r="P703" i="4" s="1"/>
  <c r="Q699" i="4"/>
  <c r="R699" i="4" s="1"/>
  <c r="O699" i="4"/>
  <c r="P699" i="4" s="1"/>
  <c r="Q695" i="4"/>
  <c r="R695" i="4" s="1"/>
  <c r="O695" i="4"/>
  <c r="P695" i="4" s="1"/>
  <c r="Q691" i="4"/>
  <c r="R691" i="4" s="1"/>
  <c r="O691" i="4"/>
  <c r="P691" i="4" s="1"/>
  <c r="Q687" i="4"/>
  <c r="R687" i="4" s="1"/>
  <c r="O687" i="4"/>
  <c r="P687" i="4" s="1"/>
  <c r="Q683" i="4"/>
  <c r="R683" i="4" s="1"/>
  <c r="O683" i="4"/>
  <c r="P683" i="4" s="1"/>
  <c r="Q679" i="4"/>
  <c r="R679" i="4" s="1"/>
  <c r="O679" i="4"/>
  <c r="P679" i="4" s="1"/>
  <c r="Q675" i="4"/>
  <c r="R675" i="4" s="1"/>
  <c r="O675" i="4"/>
  <c r="P675" i="4" s="1"/>
  <c r="Q671" i="4"/>
  <c r="R671" i="4" s="1"/>
  <c r="O671" i="4"/>
  <c r="P671" i="4" s="1"/>
  <c r="Q667" i="4"/>
  <c r="R667" i="4" s="1"/>
  <c r="O667" i="4"/>
  <c r="P667" i="4" s="1"/>
  <c r="Q663" i="4"/>
  <c r="R663" i="4" s="1"/>
  <c r="O663" i="4"/>
  <c r="P663" i="4" s="1"/>
  <c r="Q659" i="4"/>
  <c r="R659" i="4" s="1"/>
  <c r="O659" i="4"/>
  <c r="P659" i="4" s="1"/>
  <c r="Q655" i="4"/>
  <c r="R655" i="4" s="1"/>
  <c r="O655" i="4"/>
  <c r="P655" i="4" s="1"/>
  <c r="Q651" i="4"/>
  <c r="R651" i="4" s="1"/>
  <c r="O651" i="4"/>
  <c r="P651" i="4" s="1"/>
  <c r="Q647" i="4"/>
  <c r="R647" i="4" s="1"/>
  <c r="O647" i="4"/>
  <c r="P647" i="4" s="1"/>
  <c r="Q643" i="4"/>
  <c r="R643" i="4" s="1"/>
  <c r="O643" i="4"/>
  <c r="P643" i="4" s="1"/>
  <c r="Q639" i="4"/>
  <c r="R639" i="4" s="1"/>
  <c r="O639" i="4"/>
  <c r="P639" i="4" s="1"/>
  <c r="Q635" i="4"/>
  <c r="R635" i="4" s="1"/>
  <c r="O635" i="4"/>
  <c r="P635" i="4" s="1"/>
  <c r="Q631" i="4"/>
  <c r="R631" i="4" s="1"/>
  <c r="O631" i="4"/>
  <c r="P631" i="4" s="1"/>
  <c r="Q627" i="4"/>
  <c r="R627" i="4" s="1"/>
  <c r="O627" i="4"/>
  <c r="P627" i="4" s="1"/>
  <c r="Q623" i="4"/>
  <c r="R623" i="4" s="1"/>
  <c r="O623" i="4"/>
  <c r="P623" i="4" s="1"/>
  <c r="Q619" i="4"/>
  <c r="R619" i="4" s="1"/>
  <c r="O619" i="4"/>
  <c r="P619" i="4" s="1"/>
  <c r="Q615" i="4"/>
  <c r="R615" i="4" s="1"/>
  <c r="O615" i="4"/>
  <c r="P615" i="4" s="1"/>
  <c r="Q611" i="4"/>
  <c r="R611" i="4" s="1"/>
  <c r="O611" i="4"/>
  <c r="P611" i="4" s="1"/>
  <c r="Q607" i="4"/>
  <c r="R607" i="4" s="1"/>
  <c r="O607" i="4"/>
  <c r="P607" i="4" s="1"/>
  <c r="Q603" i="4"/>
  <c r="R603" i="4" s="1"/>
  <c r="O603" i="4"/>
  <c r="P603" i="4" s="1"/>
  <c r="Q599" i="4"/>
  <c r="R599" i="4" s="1"/>
  <c r="O599" i="4"/>
  <c r="P599" i="4" s="1"/>
  <c r="Q595" i="4"/>
  <c r="R595" i="4" s="1"/>
  <c r="O595" i="4"/>
  <c r="P595" i="4" s="1"/>
  <c r="Q591" i="4"/>
  <c r="R591" i="4" s="1"/>
  <c r="O591" i="4"/>
  <c r="P591" i="4" s="1"/>
  <c r="Q587" i="4"/>
  <c r="R587" i="4" s="1"/>
  <c r="O587" i="4"/>
  <c r="P587" i="4" s="1"/>
  <c r="Q583" i="4"/>
  <c r="R583" i="4" s="1"/>
  <c r="O583" i="4"/>
  <c r="P583" i="4" s="1"/>
  <c r="Q579" i="4"/>
  <c r="R579" i="4" s="1"/>
  <c r="O579" i="4"/>
  <c r="P579" i="4" s="1"/>
  <c r="Q575" i="4"/>
  <c r="R575" i="4" s="1"/>
  <c r="O575" i="4"/>
  <c r="P575" i="4" s="1"/>
  <c r="Q571" i="4"/>
  <c r="R571" i="4" s="1"/>
  <c r="O571" i="4"/>
  <c r="P571" i="4" s="1"/>
  <c r="Q567" i="4"/>
  <c r="R567" i="4" s="1"/>
  <c r="O567" i="4"/>
  <c r="P567" i="4" s="1"/>
  <c r="Q563" i="4"/>
  <c r="R563" i="4" s="1"/>
  <c r="O563" i="4"/>
  <c r="P563" i="4" s="1"/>
  <c r="Q559" i="4"/>
  <c r="R559" i="4" s="1"/>
  <c r="O559" i="4"/>
  <c r="P559" i="4" s="1"/>
  <c r="Q555" i="4"/>
  <c r="R555" i="4" s="1"/>
  <c r="O555" i="4"/>
  <c r="P555" i="4" s="1"/>
  <c r="Q551" i="4"/>
  <c r="R551" i="4" s="1"/>
  <c r="O551" i="4"/>
  <c r="P551" i="4" s="1"/>
  <c r="Q547" i="4"/>
  <c r="R547" i="4" s="1"/>
  <c r="O547" i="4"/>
  <c r="P547" i="4" s="1"/>
  <c r="Q543" i="4"/>
  <c r="R543" i="4" s="1"/>
  <c r="O543" i="4"/>
  <c r="P543" i="4" s="1"/>
  <c r="Q539" i="4"/>
  <c r="R539" i="4" s="1"/>
  <c r="O539" i="4"/>
  <c r="P539" i="4" s="1"/>
  <c r="Q535" i="4"/>
  <c r="R535" i="4" s="1"/>
  <c r="O535" i="4"/>
  <c r="P535" i="4" s="1"/>
  <c r="Q531" i="4"/>
  <c r="R531" i="4" s="1"/>
  <c r="O531" i="4"/>
  <c r="P531" i="4" s="1"/>
  <c r="Q527" i="4"/>
  <c r="R527" i="4" s="1"/>
  <c r="O527" i="4"/>
  <c r="P527" i="4" s="1"/>
  <c r="Q523" i="4"/>
  <c r="R523" i="4" s="1"/>
  <c r="O523" i="4"/>
  <c r="P523" i="4" s="1"/>
  <c r="Q519" i="4"/>
  <c r="R519" i="4" s="1"/>
  <c r="O519" i="4"/>
  <c r="P519" i="4" s="1"/>
  <c r="Q515" i="4"/>
  <c r="R515" i="4" s="1"/>
  <c r="O515" i="4"/>
  <c r="P515" i="4" s="1"/>
  <c r="Q511" i="4"/>
  <c r="R511" i="4" s="1"/>
  <c r="O511" i="4"/>
  <c r="P511" i="4" s="1"/>
  <c r="Q507" i="4"/>
  <c r="R507" i="4" s="1"/>
  <c r="O507" i="4"/>
  <c r="P507" i="4" s="1"/>
  <c r="Q503" i="4"/>
  <c r="R503" i="4" s="1"/>
  <c r="O503" i="4"/>
  <c r="P503" i="4" s="1"/>
  <c r="Q499" i="4"/>
  <c r="R499" i="4" s="1"/>
  <c r="O499" i="4"/>
  <c r="P499" i="4" s="1"/>
  <c r="Q495" i="4"/>
  <c r="R495" i="4" s="1"/>
  <c r="O495" i="4"/>
  <c r="P495" i="4" s="1"/>
  <c r="Q491" i="4"/>
  <c r="R491" i="4" s="1"/>
  <c r="O491" i="4"/>
  <c r="P491" i="4" s="1"/>
  <c r="Q487" i="4"/>
  <c r="R487" i="4" s="1"/>
  <c r="O487" i="4"/>
  <c r="P487" i="4" s="1"/>
  <c r="Q483" i="4"/>
  <c r="R483" i="4" s="1"/>
  <c r="O483" i="4"/>
  <c r="P483" i="4" s="1"/>
  <c r="Q479" i="4"/>
  <c r="R479" i="4" s="1"/>
  <c r="O479" i="4"/>
  <c r="P479" i="4" s="1"/>
  <c r="Q475" i="4"/>
  <c r="R475" i="4" s="1"/>
  <c r="O475" i="4"/>
  <c r="P475" i="4" s="1"/>
  <c r="Q471" i="4"/>
  <c r="R471" i="4" s="1"/>
  <c r="O471" i="4"/>
  <c r="P471" i="4" s="1"/>
  <c r="Q467" i="4"/>
  <c r="R467" i="4" s="1"/>
  <c r="O467" i="4"/>
  <c r="P467" i="4" s="1"/>
  <c r="Q463" i="4"/>
  <c r="R463" i="4" s="1"/>
  <c r="O463" i="4"/>
  <c r="P463" i="4" s="1"/>
  <c r="Q459" i="4"/>
  <c r="R459" i="4" s="1"/>
  <c r="O459" i="4"/>
  <c r="P459" i="4" s="1"/>
  <c r="Q455" i="4"/>
  <c r="R455" i="4" s="1"/>
  <c r="O455" i="4"/>
  <c r="P455" i="4" s="1"/>
  <c r="Q451" i="4"/>
  <c r="R451" i="4" s="1"/>
  <c r="O451" i="4"/>
  <c r="P451" i="4" s="1"/>
  <c r="Q447" i="4"/>
  <c r="R447" i="4" s="1"/>
  <c r="O447" i="4"/>
  <c r="P447" i="4" s="1"/>
  <c r="Q443" i="4"/>
  <c r="R443" i="4" s="1"/>
  <c r="O443" i="4"/>
  <c r="P443" i="4" s="1"/>
  <c r="Q439" i="4"/>
  <c r="R439" i="4" s="1"/>
  <c r="O439" i="4"/>
  <c r="P439" i="4" s="1"/>
  <c r="Q435" i="4"/>
  <c r="R435" i="4" s="1"/>
  <c r="O435" i="4"/>
  <c r="P435" i="4" s="1"/>
  <c r="Q431" i="4"/>
  <c r="R431" i="4" s="1"/>
  <c r="O431" i="4"/>
  <c r="P431" i="4" s="1"/>
  <c r="Q427" i="4"/>
  <c r="R427" i="4" s="1"/>
  <c r="O427" i="4"/>
  <c r="P427" i="4" s="1"/>
  <c r="Q423" i="4"/>
  <c r="R423" i="4" s="1"/>
  <c r="O423" i="4"/>
  <c r="P423" i="4" s="1"/>
  <c r="Q419" i="4"/>
  <c r="R419" i="4" s="1"/>
  <c r="O419" i="4"/>
  <c r="P419" i="4" s="1"/>
  <c r="Q415" i="4"/>
  <c r="R415" i="4" s="1"/>
  <c r="O415" i="4"/>
  <c r="P415" i="4" s="1"/>
  <c r="Q411" i="4"/>
  <c r="R411" i="4" s="1"/>
  <c r="O411" i="4"/>
  <c r="P411" i="4" s="1"/>
  <c r="Q407" i="4"/>
  <c r="R407" i="4" s="1"/>
  <c r="O407" i="4"/>
  <c r="P407" i="4" s="1"/>
  <c r="Q403" i="4"/>
  <c r="R403" i="4" s="1"/>
  <c r="O403" i="4"/>
  <c r="P403" i="4" s="1"/>
  <c r="Q399" i="4"/>
  <c r="R399" i="4" s="1"/>
  <c r="O399" i="4"/>
  <c r="P399" i="4" s="1"/>
  <c r="Q395" i="4"/>
  <c r="R395" i="4" s="1"/>
  <c r="O395" i="4"/>
  <c r="P395" i="4" s="1"/>
  <c r="Q391" i="4"/>
  <c r="R391" i="4" s="1"/>
  <c r="O391" i="4"/>
  <c r="P391" i="4" s="1"/>
  <c r="Q387" i="4"/>
  <c r="R387" i="4" s="1"/>
  <c r="O387" i="4"/>
  <c r="P387" i="4" s="1"/>
  <c r="Q383" i="4"/>
  <c r="R383" i="4" s="1"/>
  <c r="O383" i="4"/>
  <c r="P383" i="4" s="1"/>
  <c r="Q379" i="4"/>
  <c r="R379" i="4" s="1"/>
  <c r="O379" i="4"/>
  <c r="P379" i="4" s="1"/>
  <c r="Q375" i="4"/>
  <c r="R375" i="4" s="1"/>
  <c r="O375" i="4"/>
  <c r="P375" i="4" s="1"/>
  <c r="Q371" i="4"/>
  <c r="R371" i="4" s="1"/>
  <c r="O371" i="4"/>
  <c r="P371" i="4" s="1"/>
  <c r="Q367" i="4"/>
  <c r="R367" i="4" s="1"/>
  <c r="O367" i="4"/>
  <c r="P367" i="4" s="1"/>
  <c r="Q363" i="4"/>
  <c r="R363" i="4" s="1"/>
  <c r="O363" i="4"/>
  <c r="P363" i="4" s="1"/>
  <c r="Q359" i="4"/>
  <c r="R359" i="4" s="1"/>
  <c r="O359" i="4"/>
  <c r="P359" i="4" s="1"/>
  <c r="Q355" i="4"/>
  <c r="R355" i="4" s="1"/>
  <c r="O355" i="4"/>
  <c r="P355" i="4" s="1"/>
  <c r="Q351" i="4"/>
  <c r="R351" i="4" s="1"/>
  <c r="O351" i="4"/>
  <c r="P351" i="4" s="1"/>
  <c r="Q347" i="4"/>
  <c r="R347" i="4" s="1"/>
  <c r="O347" i="4"/>
  <c r="P347" i="4" s="1"/>
  <c r="Q343" i="4"/>
  <c r="R343" i="4" s="1"/>
  <c r="O343" i="4"/>
  <c r="P343" i="4" s="1"/>
  <c r="Q339" i="4"/>
  <c r="R339" i="4" s="1"/>
  <c r="O339" i="4"/>
  <c r="P339" i="4" s="1"/>
  <c r="Q335" i="4"/>
  <c r="R335" i="4" s="1"/>
  <c r="O335" i="4"/>
  <c r="P335" i="4" s="1"/>
  <c r="Q331" i="4"/>
  <c r="R331" i="4" s="1"/>
  <c r="O331" i="4"/>
  <c r="P331" i="4" s="1"/>
  <c r="Q327" i="4"/>
  <c r="R327" i="4" s="1"/>
  <c r="O327" i="4"/>
  <c r="P327" i="4" s="1"/>
  <c r="Q323" i="4"/>
  <c r="R323" i="4" s="1"/>
  <c r="O323" i="4"/>
  <c r="P323" i="4" s="1"/>
  <c r="Q319" i="4"/>
  <c r="R319" i="4" s="1"/>
  <c r="O319" i="4"/>
  <c r="P319" i="4" s="1"/>
  <c r="Q315" i="4"/>
  <c r="R315" i="4" s="1"/>
  <c r="O315" i="4"/>
  <c r="P315" i="4" s="1"/>
  <c r="Q311" i="4"/>
  <c r="R311" i="4" s="1"/>
  <c r="O311" i="4"/>
  <c r="P311" i="4" s="1"/>
  <c r="Q307" i="4"/>
  <c r="R307" i="4" s="1"/>
  <c r="O307" i="4"/>
  <c r="P307" i="4" s="1"/>
  <c r="Q303" i="4"/>
  <c r="R303" i="4" s="1"/>
  <c r="O303" i="4"/>
  <c r="P303" i="4" s="1"/>
  <c r="Q299" i="4"/>
  <c r="R299" i="4" s="1"/>
  <c r="O299" i="4"/>
  <c r="P299" i="4" s="1"/>
  <c r="Q295" i="4"/>
  <c r="R295" i="4" s="1"/>
  <c r="O295" i="4"/>
  <c r="P295" i="4" s="1"/>
  <c r="Q291" i="4"/>
  <c r="R291" i="4" s="1"/>
  <c r="O291" i="4"/>
  <c r="P291" i="4" s="1"/>
  <c r="Q287" i="4"/>
  <c r="R287" i="4" s="1"/>
  <c r="O287" i="4"/>
  <c r="P287" i="4" s="1"/>
  <c r="Q283" i="4"/>
  <c r="R283" i="4" s="1"/>
  <c r="O283" i="4"/>
  <c r="P283" i="4" s="1"/>
  <c r="Q279" i="4"/>
  <c r="R279" i="4" s="1"/>
  <c r="O279" i="4"/>
  <c r="P279" i="4" s="1"/>
  <c r="Q275" i="4"/>
  <c r="R275" i="4" s="1"/>
  <c r="O275" i="4"/>
  <c r="P275" i="4" s="1"/>
  <c r="Q271" i="4"/>
  <c r="R271" i="4" s="1"/>
  <c r="O271" i="4"/>
  <c r="P271" i="4" s="1"/>
  <c r="Q267" i="4"/>
  <c r="R267" i="4" s="1"/>
  <c r="O267" i="4"/>
  <c r="P267" i="4" s="1"/>
  <c r="Q263" i="4"/>
  <c r="R263" i="4" s="1"/>
  <c r="O263" i="4"/>
  <c r="P263" i="4" s="1"/>
  <c r="Q259" i="4"/>
  <c r="R259" i="4" s="1"/>
  <c r="O259" i="4"/>
  <c r="P259" i="4" s="1"/>
  <c r="Q255" i="4"/>
  <c r="R255" i="4" s="1"/>
  <c r="O255" i="4"/>
  <c r="P255" i="4" s="1"/>
  <c r="Q251" i="4"/>
  <c r="R251" i="4" s="1"/>
  <c r="O251" i="4"/>
  <c r="P251" i="4" s="1"/>
  <c r="Q247" i="4"/>
  <c r="R247" i="4" s="1"/>
  <c r="O247" i="4"/>
  <c r="P247" i="4" s="1"/>
  <c r="Q243" i="4"/>
  <c r="R243" i="4" s="1"/>
  <c r="O243" i="4"/>
  <c r="P243" i="4" s="1"/>
  <c r="Q239" i="4"/>
  <c r="R239" i="4" s="1"/>
  <c r="O239" i="4"/>
  <c r="P239" i="4" s="1"/>
  <c r="Q235" i="4"/>
  <c r="R235" i="4" s="1"/>
  <c r="O235" i="4"/>
  <c r="P235" i="4" s="1"/>
  <c r="Q231" i="4"/>
  <c r="R231" i="4" s="1"/>
  <c r="O231" i="4"/>
  <c r="P231" i="4" s="1"/>
  <c r="Q227" i="4"/>
  <c r="R227" i="4" s="1"/>
  <c r="O227" i="4"/>
  <c r="P227" i="4" s="1"/>
  <c r="Q223" i="4"/>
  <c r="R223" i="4" s="1"/>
  <c r="O223" i="4"/>
  <c r="P223" i="4" s="1"/>
  <c r="Q219" i="4"/>
  <c r="R219" i="4" s="1"/>
  <c r="O219" i="4"/>
  <c r="P219" i="4" s="1"/>
  <c r="Q215" i="4"/>
  <c r="R215" i="4" s="1"/>
  <c r="O215" i="4"/>
  <c r="P215" i="4" s="1"/>
  <c r="Q211" i="4"/>
  <c r="R211" i="4" s="1"/>
  <c r="O211" i="4"/>
  <c r="P211" i="4" s="1"/>
  <c r="Q207" i="4"/>
  <c r="R207" i="4" s="1"/>
  <c r="O207" i="4"/>
  <c r="P207" i="4" s="1"/>
  <c r="Q203" i="4"/>
  <c r="R203" i="4" s="1"/>
  <c r="O203" i="4"/>
  <c r="P203" i="4" s="1"/>
  <c r="Q199" i="4"/>
  <c r="R199" i="4" s="1"/>
  <c r="O199" i="4"/>
  <c r="P199" i="4" s="1"/>
  <c r="Q195" i="4"/>
  <c r="R195" i="4" s="1"/>
  <c r="O195" i="4"/>
  <c r="P195" i="4" s="1"/>
  <c r="Q191" i="4"/>
  <c r="R191" i="4" s="1"/>
  <c r="O191" i="4"/>
  <c r="P191" i="4" s="1"/>
  <c r="Q187" i="4"/>
  <c r="R187" i="4" s="1"/>
  <c r="O187" i="4"/>
  <c r="P187" i="4" s="1"/>
  <c r="Q183" i="4"/>
  <c r="R183" i="4" s="1"/>
  <c r="O183" i="4"/>
  <c r="P183" i="4" s="1"/>
  <c r="Q179" i="4"/>
  <c r="R179" i="4" s="1"/>
  <c r="O179" i="4"/>
  <c r="P179" i="4" s="1"/>
  <c r="Q175" i="4"/>
  <c r="R175" i="4" s="1"/>
  <c r="O175" i="4"/>
  <c r="P175" i="4" s="1"/>
  <c r="Q171" i="4"/>
  <c r="R171" i="4" s="1"/>
  <c r="O171" i="4"/>
  <c r="P171" i="4" s="1"/>
  <c r="Q167" i="4"/>
  <c r="R167" i="4" s="1"/>
  <c r="O167" i="4"/>
  <c r="P167" i="4" s="1"/>
  <c r="Q163" i="4"/>
  <c r="R163" i="4" s="1"/>
  <c r="O163" i="4"/>
  <c r="P163" i="4" s="1"/>
  <c r="Q159" i="4"/>
  <c r="R159" i="4" s="1"/>
  <c r="O159" i="4"/>
  <c r="P159" i="4" s="1"/>
  <c r="Q155" i="4"/>
  <c r="R155" i="4" s="1"/>
  <c r="O155" i="4"/>
  <c r="P155" i="4" s="1"/>
  <c r="Q151" i="4"/>
  <c r="R151" i="4" s="1"/>
  <c r="O151" i="4"/>
  <c r="P151" i="4" s="1"/>
  <c r="Q147" i="4"/>
  <c r="R147" i="4" s="1"/>
  <c r="O147" i="4"/>
  <c r="P147" i="4" s="1"/>
  <c r="Q143" i="4"/>
  <c r="R143" i="4" s="1"/>
  <c r="O143" i="4"/>
  <c r="P143" i="4" s="1"/>
  <c r="Q139" i="4"/>
  <c r="R139" i="4" s="1"/>
  <c r="O139" i="4"/>
  <c r="P139" i="4" s="1"/>
  <c r="Q135" i="4"/>
  <c r="R135" i="4" s="1"/>
  <c r="O135" i="4"/>
  <c r="P135" i="4" s="1"/>
  <c r="Q131" i="4"/>
  <c r="R131" i="4" s="1"/>
  <c r="O131" i="4"/>
  <c r="P131" i="4" s="1"/>
  <c r="Q127" i="4"/>
  <c r="R127" i="4" s="1"/>
  <c r="O127" i="4"/>
  <c r="P127" i="4" s="1"/>
  <c r="Q123" i="4"/>
  <c r="R123" i="4" s="1"/>
  <c r="O123" i="4"/>
  <c r="P123" i="4" s="1"/>
  <c r="Q119" i="4"/>
  <c r="R119" i="4" s="1"/>
  <c r="O119" i="4"/>
  <c r="P119" i="4" s="1"/>
  <c r="Q115" i="4"/>
  <c r="R115" i="4" s="1"/>
  <c r="O115" i="4"/>
  <c r="P115" i="4" s="1"/>
  <c r="Q111" i="4"/>
  <c r="R111" i="4" s="1"/>
  <c r="O111" i="4"/>
  <c r="P111" i="4" s="1"/>
  <c r="Q107" i="4"/>
  <c r="R107" i="4" s="1"/>
  <c r="O107" i="4"/>
  <c r="P107" i="4" s="1"/>
  <c r="Q103" i="4"/>
  <c r="R103" i="4" s="1"/>
  <c r="O103" i="4"/>
  <c r="P103" i="4" s="1"/>
  <c r="Q99" i="4"/>
  <c r="R99" i="4" s="1"/>
  <c r="O99" i="4"/>
  <c r="P99" i="4" s="1"/>
  <c r="Q95" i="4"/>
  <c r="R95" i="4" s="1"/>
  <c r="O95" i="4"/>
  <c r="P95" i="4" s="1"/>
  <c r="Q91" i="4"/>
  <c r="R91" i="4" s="1"/>
  <c r="O91" i="4"/>
  <c r="P91" i="4" s="1"/>
  <c r="Q87" i="4"/>
  <c r="R87" i="4" s="1"/>
  <c r="O87" i="4"/>
  <c r="P87" i="4" s="1"/>
  <c r="Q83" i="4"/>
  <c r="R83" i="4" s="1"/>
  <c r="O83" i="4"/>
  <c r="P83" i="4" s="1"/>
  <c r="Q79" i="4"/>
  <c r="R79" i="4" s="1"/>
  <c r="O79" i="4"/>
  <c r="P79" i="4" s="1"/>
  <c r="Q75" i="4"/>
  <c r="R75" i="4" s="1"/>
  <c r="O75" i="4"/>
  <c r="P75" i="4" s="1"/>
  <c r="Q71" i="4"/>
  <c r="R71" i="4" s="1"/>
  <c r="O71" i="4"/>
  <c r="P71" i="4" s="1"/>
  <c r="Q67" i="4"/>
  <c r="R67" i="4" s="1"/>
  <c r="O67" i="4"/>
  <c r="P67" i="4" s="1"/>
  <c r="Q63" i="4"/>
  <c r="R63" i="4" s="1"/>
  <c r="O63" i="4"/>
  <c r="P63" i="4" s="1"/>
  <c r="Q59" i="4"/>
  <c r="R59" i="4" s="1"/>
  <c r="O59" i="4"/>
  <c r="P59" i="4" s="1"/>
  <c r="Q55" i="4"/>
  <c r="R55" i="4" s="1"/>
  <c r="O55" i="4"/>
  <c r="P55" i="4" s="1"/>
  <c r="Q51" i="4"/>
  <c r="R51" i="4" s="1"/>
  <c r="O51" i="4"/>
  <c r="P51" i="4" s="1"/>
  <c r="Q47" i="4"/>
  <c r="R47" i="4" s="1"/>
  <c r="O47" i="4"/>
  <c r="P47" i="4" s="1"/>
  <c r="Q43" i="4"/>
  <c r="R43" i="4" s="1"/>
  <c r="O43" i="4"/>
  <c r="P43" i="4" s="1"/>
  <c r="Q39" i="4"/>
  <c r="R39" i="4" s="1"/>
  <c r="O39" i="4"/>
  <c r="P39" i="4" s="1"/>
  <c r="Q35" i="4"/>
  <c r="R35" i="4" s="1"/>
  <c r="O35" i="4"/>
  <c r="P35" i="4" s="1"/>
  <c r="Q31" i="4"/>
  <c r="R31" i="4" s="1"/>
  <c r="O31" i="4"/>
  <c r="P31" i="4" s="1"/>
  <c r="Q27" i="4"/>
  <c r="R27" i="4" s="1"/>
  <c r="O27" i="4"/>
  <c r="P27" i="4" s="1"/>
  <c r="Q23" i="4"/>
  <c r="R23" i="4" s="1"/>
  <c r="O23" i="4"/>
  <c r="P23" i="4" s="1"/>
  <c r="Q19" i="4"/>
  <c r="R19" i="4" s="1"/>
  <c r="O19" i="4"/>
  <c r="P19" i="4" s="1"/>
  <c r="Q15" i="4"/>
  <c r="R15" i="4" s="1"/>
  <c r="O15" i="4"/>
  <c r="P15" i="4" s="1"/>
  <c r="Q11" i="4"/>
  <c r="R11" i="4" s="1"/>
  <c r="O11" i="4"/>
  <c r="P11" i="4" s="1"/>
  <c r="Q7" i="4"/>
  <c r="R7" i="4" s="1"/>
  <c r="O7" i="4"/>
  <c r="P7" i="4" s="1"/>
  <c r="Q3" i="4"/>
  <c r="R3" i="4" s="1"/>
  <c r="O3" i="4"/>
  <c r="P3" i="4" s="1"/>
  <c r="Q2" i="4"/>
  <c r="R2" i="4" s="1"/>
  <c r="N1613" i="4"/>
  <c r="N1609" i="4"/>
  <c r="N1605" i="4"/>
  <c r="N1601" i="4"/>
  <c r="S1601" i="4" s="1"/>
  <c r="T1601" i="4" s="1"/>
  <c r="N1597" i="4"/>
  <c r="N1593" i="4"/>
  <c r="N1589" i="4"/>
  <c r="N1585" i="4"/>
  <c r="S1585" i="4" s="1"/>
  <c r="T1585" i="4" s="1"/>
  <c r="N1581" i="4"/>
  <c r="N1577" i="4"/>
  <c r="N1573" i="4"/>
  <c r="N1569" i="4"/>
  <c r="S1569" i="4" s="1"/>
  <c r="T1569" i="4" s="1"/>
  <c r="N1565" i="4"/>
  <c r="N1561" i="4"/>
  <c r="N1557" i="4"/>
  <c r="N1553" i="4"/>
  <c r="S1553" i="4" s="1"/>
  <c r="T1553" i="4" s="1"/>
  <c r="N1549" i="4"/>
  <c r="N1545" i="4"/>
  <c r="S1545" i="4" s="1"/>
  <c r="T1545" i="4" s="1"/>
  <c r="N1541" i="4"/>
  <c r="N1537" i="4"/>
  <c r="S1537" i="4" s="1"/>
  <c r="T1537" i="4" s="1"/>
  <c r="N1533" i="4"/>
  <c r="N1529" i="4"/>
  <c r="S1529" i="4" s="1"/>
  <c r="T1529" i="4" s="1"/>
  <c r="N1525" i="4"/>
  <c r="O1613" i="4"/>
  <c r="P1613" i="4" s="1"/>
  <c r="O1609" i="4"/>
  <c r="P1609" i="4" s="1"/>
  <c r="O1605" i="4"/>
  <c r="P1605" i="4" s="1"/>
  <c r="O1601" i="4"/>
  <c r="P1601" i="4" s="1"/>
  <c r="O1597" i="4"/>
  <c r="P1597" i="4" s="1"/>
  <c r="O1593" i="4"/>
  <c r="P1593" i="4" s="1"/>
  <c r="O1589" i="4"/>
  <c r="P1589" i="4" s="1"/>
  <c r="O1585" i="4"/>
  <c r="P1585" i="4" s="1"/>
  <c r="O1581" i="4"/>
  <c r="P1581" i="4" s="1"/>
  <c r="O1577" i="4"/>
  <c r="P1577" i="4" s="1"/>
  <c r="O1573" i="4"/>
  <c r="P1573" i="4" s="1"/>
  <c r="O1569" i="4"/>
  <c r="P1569" i="4" s="1"/>
  <c r="O1565" i="4"/>
  <c r="P1565" i="4" s="1"/>
  <c r="O1561" i="4"/>
  <c r="P1561" i="4" s="1"/>
  <c r="O1557" i="4"/>
  <c r="P1557" i="4" s="1"/>
  <c r="O1552" i="4"/>
  <c r="P1552" i="4" s="1"/>
  <c r="O1544" i="4"/>
  <c r="P1544" i="4" s="1"/>
  <c r="O1536" i="4"/>
  <c r="P1536" i="4" s="1"/>
  <c r="O1528" i="4"/>
  <c r="P1528" i="4" s="1"/>
  <c r="Q1554" i="4"/>
  <c r="R1554" i="4" s="1"/>
  <c r="O1554" i="4"/>
  <c r="P1554" i="4" s="1"/>
  <c r="S1554" i="4" s="1"/>
  <c r="T1554" i="4" s="1"/>
  <c r="Q1550" i="4"/>
  <c r="R1550" i="4" s="1"/>
  <c r="O1550" i="4"/>
  <c r="P1550" i="4" s="1"/>
  <c r="Q1546" i="4"/>
  <c r="R1546" i="4" s="1"/>
  <c r="O1546" i="4"/>
  <c r="P1546" i="4" s="1"/>
  <c r="S1546" i="4" s="1"/>
  <c r="T1546" i="4" s="1"/>
  <c r="Q1542" i="4"/>
  <c r="R1542" i="4" s="1"/>
  <c r="O1542" i="4"/>
  <c r="P1542" i="4" s="1"/>
  <c r="Q1538" i="4"/>
  <c r="R1538" i="4" s="1"/>
  <c r="O1538" i="4"/>
  <c r="P1538" i="4" s="1"/>
  <c r="S1538" i="4" s="1"/>
  <c r="T1538" i="4" s="1"/>
  <c r="Q1534" i="4"/>
  <c r="R1534" i="4" s="1"/>
  <c r="O1534" i="4"/>
  <c r="P1534" i="4" s="1"/>
  <c r="Q1530" i="4"/>
  <c r="R1530" i="4" s="1"/>
  <c r="O1530" i="4"/>
  <c r="P1530" i="4" s="1"/>
  <c r="S1530" i="4" s="1"/>
  <c r="T1530" i="4" s="1"/>
  <c r="Q1526" i="4"/>
  <c r="R1526" i="4" s="1"/>
  <c r="O1526" i="4"/>
  <c r="P1526" i="4" s="1"/>
  <c r="Q1522" i="4"/>
  <c r="R1522" i="4" s="1"/>
  <c r="O1522" i="4"/>
  <c r="P1522" i="4" s="1"/>
  <c r="S1522" i="4" s="1"/>
  <c r="T1522" i="4" s="1"/>
  <c r="Q1518" i="4"/>
  <c r="R1518" i="4" s="1"/>
  <c r="O1518" i="4"/>
  <c r="P1518" i="4" s="1"/>
  <c r="Q1514" i="4"/>
  <c r="R1514" i="4" s="1"/>
  <c r="O1514" i="4"/>
  <c r="P1514" i="4" s="1"/>
  <c r="S1514" i="4" s="1"/>
  <c r="T1514" i="4" s="1"/>
  <c r="Q1510" i="4"/>
  <c r="R1510" i="4" s="1"/>
  <c r="O1510" i="4"/>
  <c r="P1510" i="4" s="1"/>
  <c r="Q1506" i="4"/>
  <c r="R1506" i="4" s="1"/>
  <c r="O1506" i="4"/>
  <c r="P1506" i="4" s="1"/>
  <c r="S1506" i="4" s="1"/>
  <c r="T1506" i="4" s="1"/>
  <c r="Q1502" i="4"/>
  <c r="R1502" i="4" s="1"/>
  <c r="O1502" i="4"/>
  <c r="P1502" i="4" s="1"/>
  <c r="Q1498" i="4"/>
  <c r="R1498" i="4" s="1"/>
  <c r="O1498" i="4"/>
  <c r="P1498" i="4" s="1"/>
  <c r="S1498" i="4" s="1"/>
  <c r="T1498" i="4" s="1"/>
  <c r="Q1494" i="4"/>
  <c r="R1494" i="4" s="1"/>
  <c r="O1494" i="4"/>
  <c r="P1494" i="4" s="1"/>
  <c r="Q1490" i="4"/>
  <c r="R1490" i="4" s="1"/>
  <c r="O1490" i="4"/>
  <c r="P1490" i="4" s="1"/>
  <c r="S1490" i="4" s="1"/>
  <c r="T1490" i="4" s="1"/>
  <c r="Q1486" i="4"/>
  <c r="R1486" i="4" s="1"/>
  <c r="O1486" i="4"/>
  <c r="P1486" i="4" s="1"/>
  <c r="Q1482" i="4"/>
  <c r="R1482" i="4" s="1"/>
  <c r="O1482" i="4"/>
  <c r="P1482" i="4" s="1"/>
  <c r="S1482" i="4" s="1"/>
  <c r="T1482" i="4" s="1"/>
  <c r="Q1478" i="4"/>
  <c r="R1478" i="4" s="1"/>
  <c r="O1478" i="4"/>
  <c r="P1478" i="4" s="1"/>
  <c r="Q1474" i="4"/>
  <c r="R1474" i="4" s="1"/>
  <c r="O1474" i="4"/>
  <c r="P1474" i="4" s="1"/>
  <c r="S1474" i="4" s="1"/>
  <c r="T1474" i="4" s="1"/>
  <c r="Q1470" i="4"/>
  <c r="R1470" i="4" s="1"/>
  <c r="O1470" i="4"/>
  <c r="P1470" i="4" s="1"/>
  <c r="Q1466" i="4"/>
  <c r="R1466" i="4" s="1"/>
  <c r="O1466" i="4"/>
  <c r="P1466" i="4" s="1"/>
  <c r="S1466" i="4" s="1"/>
  <c r="T1466" i="4" s="1"/>
  <c r="Q1462" i="4"/>
  <c r="R1462" i="4" s="1"/>
  <c r="O1462" i="4"/>
  <c r="P1462" i="4" s="1"/>
  <c r="Q1458" i="4"/>
  <c r="R1458" i="4" s="1"/>
  <c r="O1458" i="4"/>
  <c r="P1458" i="4" s="1"/>
  <c r="S1458" i="4" s="1"/>
  <c r="T1458" i="4" s="1"/>
  <c r="Q1454" i="4"/>
  <c r="R1454" i="4" s="1"/>
  <c r="O1454" i="4"/>
  <c r="P1454" i="4" s="1"/>
  <c r="Q1450" i="4"/>
  <c r="R1450" i="4" s="1"/>
  <c r="O1450" i="4"/>
  <c r="P1450" i="4" s="1"/>
  <c r="S1450" i="4" s="1"/>
  <c r="T1450" i="4" s="1"/>
  <c r="Q1446" i="4"/>
  <c r="R1446" i="4" s="1"/>
  <c r="O1446" i="4"/>
  <c r="P1446" i="4" s="1"/>
  <c r="Q1442" i="4"/>
  <c r="R1442" i="4" s="1"/>
  <c r="O1442" i="4"/>
  <c r="P1442" i="4" s="1"/>
  <c r="S1442" i="4" s="1"/>
  <c r="T1442" i="4" s="1"/>
  <c r="Q1438" i="4"/>
  <c r="R1438" i="4" s="1"/>
  <c r="O1438" i="4"/>
  <c r="P1438" i="4" s="1"/>
  <c r="Q1434" i="4"/>
  <c r="R1434" i="4" s="1"/>
  <c r="O1434" i="4"/>
  <c r="P1434" i="4" s="1"/>
  <c r="S1434" i="4" s="1"/>
  <c r="T1434" i="4" s="1"/>
  <c r="Q1430" i="4"/>
  <c r="R1430" i="4" s="1"/>
  <c r="O1430" i="4"/>
  <c r="P1430" i="4" s="1"/>
  <c r="Q1426" i="4"/>
  <c r="R1426" i="4" s="1"/>
  <c r="O1426" i="4"/>
  <c r="P1426" i="4" s="1"/>
  <c r="S1426" i="4" s="1"/>
  <c r="T1426" i="4" s="1"/>
  <c r="Q1422" i="4"/>
  <c r="R1422" i="4" s="1"/>
  <c r="O1422" i="4"/>
  <c r="P1422" i="4" s="1"/>
  <c r="Q1418" i="4"/>
  <c r="R1418" i="4" s="1"/>
  <c r="O1418" i="4"/>
  <c r="P1418" i="4" s="1"/>
  <c r="S1418" i="4" s="1"/>
  <c r="T1418" i="4" s="1"/>
  <c r="Q1414" i="4"/>
  <c r="R1414" i="4" s="1"/>
  <c r="O1414" i="4"/>
  <c r="P1414" i="4" s="1"/>
  <c r="Q1410" i="4"/>
  <c r="R1410" i="4" s="1"/>
  <c r="O1410" i="4"/>
  <c r="P1410" i="4" s="1"/>
  <c r="S1410" i="4" s="1"/>
  <c r="T1410" i="4" s="1"/>
  <c r="Q1406" i="4"/>
  <c r="R1406" i="4" s="1"/>
  <c r="O1406" i="4"/>
  <c r="P1406" i="4" s="1"/>
  <c r="Q1402" i="4"/>
  <c r="R1402" i="4" s="1"/>
  <c r="O1402" i="4"/>
  <c r="P1402" i="4" s="1"/>
  <c r="S1402" i="4" s="1"/>
  <c r="T1402" i="4" s="1"/>
  <c r="Q1398" i="4"/>
  <c r="R1398" i="4" s="1"/>
  <c r="O1398" i="4"/>
  <c r="P1398" i="4" s="1"/>
  <c r="Q1394" i="4"/>
  <c r="R1394" i="4" s="1"/>
  <c r="O1394" i="4"/>
  <c r="P1394" i="4" s="1"/>
  <c r="S1394" i="4" s="1"/>
  <c r="T1394" i="4" s="1"/>
  <c r="Q1390" i="4"/>
  <c r="R1390" i="4" s="1"/>
  <c r="O1390" i="4"/>
  <c r="P1390" i="4" s="1"/>
  <c r="Q1386" i="4"/>
  <c r="R1386" i="4" s="1"/>
  <c r="O1386" i="4"/>
  <c r="P1386" i="4" s="1"/>
  <c r="S1386" i="4" s="1"/>
  <c r="T1386" i="4" s="1"/>
  <c r="Q1382" i="4"/>
  <c r="R1382" i="4" s="1"/>
  <c r="O1382" i="4"/>
  <c r="P1382" i="4" s="1"/>
  <c r="Q1378" i="4"/>
  <c r="R1378" i="4" s="1"/>
  <c r="O1378" i="4"/>
  <c r="P1378" i="4" s="1"/>
  <c r="S1378" i="4" s="1"/>
  <c r="T1378" i="4" s="1"/>
  <c r="Q1374" i="4"/>
  <c r="R1374" i="4" s="1"/>
  <c r="O1374" i="4"/>
  <c r="P1374" i="4" s="1"/>
  <c r="Q1370" i="4"/>
  <c r="R1370" i="4" s="1"/>
  <c r="O1370" i="4"/>
  <c r="P1370" i="4" s="1"/>
  <c r="S1370" i="4" s="1"/>
  <c r="T1370" i="4" s="1"/>
  <c r="Q1366" i="4"/>
  <c r="R1366" i="4" s="1"/>
  <c r="O1366" i="4"/>
  <c r="P1366" i="4" s="1"/>
  <c r="Q1362" i="4"/>
  <c r="R1362" i="4" s="1"/>
  <c r="O1362" i="4"/>
  <c r="P1362" i="4" s="1"/>
  <c r="S1362" i="4" s="1"/>
  <c r="T1362" i="4" s="1"/>
  <c r="Q1358" i="4"/>
  <c r="R1358" i="4" s="1"/>
  <c r="O1358" i="4"/>
  <c r="P1358" i="4" s="1"/>
  <c r="Q1354" i="4"/>
  <c r="R1354" i="4" s="1"/>
  <c r="O1354" i="4"/>
  <c r="P1354" i="4" s="1"/>
  <c r="S1354" i="4" s="1"/>
  <c r="T1354" i="4" s="1"/>
  <c r="Q1350" i="4"/>
  <c r="R1350" i="4" s="1"/>
  <c r="O1350" i="4"/>
  <c r="P1350" i="4" s="1"/>
  <c r="Q1346" i="4"/>
  <c r="R1346" i="4" s="1"/>
  <c r="O1346" i="4"/>
  <c r="P1346" i="4" s="1"/>
  <c r="S1346" i="4" s="1"/>
  <c r="T1346" i="4" s="1"/>
  <c r="Q1342" i="4"/>
  <c r="R1342" i="4" s="1"/>
  <c r="O1342" i="4"/>
  <c r="P1342" i="4" s="1"/>
  <c r="Q1338" i="4"/>
  <c r="R1338" i="4" s="1"/>
  <c r="O1338" i="4"/>
  <c r="P1338" i="4" s="1"/>
  <c r="S1338" i="4" s="1"/>
  <c r="T1338" i="4" s="1"/>
  <c r="Q1334" i="4"/>
  <c r="R1334" i="4" s="1"/>
  <c r="O1334" i="4"/>
  <c r="P1334" i="4" s="1"/>
  <c r="Q1330" i="4"/>
  <c r="R1330" i="4" s="1"/>
  <c r="O1330" i="4"/>
  <c r="P1330" i="4" s="1"/>
  <c r="S1330" i="4" s="1"/>
  <c r="T1330" i="4" s="1"/>
  <c r="Q1326" i="4"/>
  <c r="R1326" i="4" s="1"/>
  <c r="O1326" i="4"/>
  <c r="P1326" i="4" s="1"/>
  <c r="Q1322" i="4"/>
  <c r="R1322" i="4" s="1"/>
  <c r="O1322" i="4"/>
  <c r="P1322" i="4" s="1"/>
  <c r="S1322" i="4" s="1"/>
  <c r="T1322" i="4" s="1"/>
  <c r="Q1318" i="4"/>
  <c r="R1318" i="4" s="1"/>
  <c r="O1318" i="4"/>
  <c r="P1318" i="4" s="1"/>
  <c r="Q1314" i="4"/>
  <c r="R1314" i="4" s="1"/>
  <c r="O1314" i="4"/>
  <c r="P1314" i="4" s="1"/>
  <c r="S1314" i="4" s="1"/>
  <c r="T1314" i="4" s="1"/>
  <c r="Q1310" i="4"/>
  <c r="R1310" i="4" s="1"/>
  <c r="O1310" i="4"/>
  <c r="P1310" i="4" s="1"/>
  <c r="Q1306" i="4"/>
  <c r="R1306" i="4" s="1"/>
  <c r="O1306" i="4"/>
  <c r="P1306" i="4" s="1"/>
  <c r="S1306" i="4" s="1"/>
  <c r="T1306" i="4" s="1"/>
  <c r="Q1302" i="4"/>
  <c r="R1302" i="4" s="1"/>
  <c r="O1302" i="4"/>
  <c r="P1302" i="4" s="1"/>
  <c r="Q1298" i="4"/>
  <c r="R1298" i="4" s="1"/>
  <c r="O1298" i="4"/>
  <c r="P1298" i="4" s="1"/>
  <c r="S1298" i="4" s="1"/>
  <c r="T1298" i="4" s="1"/>
  <c r="Q1294" i="4"/>
  <c r="R1294" i="4" s="1"/>
  <c r="O1294" i="4"/>
  <c r="P1294" i="4" s="1"/>
  <c r="Q1290" i="4"/>
  <c r="R1290" i="4" s="1"/>
  <c r="O1290" i="4"/>
  <c r="P1290" i="4" s="1"/>
  <c r="S1290" i="4" s="1"/>
  <c r="T1290" i="4" s="1"/>
  <c r="Q1286" i="4"/>
  <c r="R1286" i="4" s="1"/>
  <c r="O1286" i="4"/>
  <c r="P1286" i="4" s="1"/>
  <c r="Q1282" i="4"/>
  <c r="R1282" i="4" s="1"/>
  <c r="O1282" i="4"/>
  <c r="P1282" i="4" s="1"/>
  <c r="S1282" i="4" s="1"/>
  <c r="T1282" i="4" s="1"/>
  <c r="Q1278" i="4"/>
  <c r="R1278" i="4" s="1"/>
  <c r="O1278" i="4"/>
  <c r="P1278" i="4" s="1"/>
  <c r="Q1274" i="4"/>
  <c r="R1274" i="4" s="1"/>
  <c r="O1274" i="4"/>
  <c r="P1274" i="4" s="1"/>
  <c r="S1274" i="4" s="1"/>
  <c r="T1274" i="4" s="1"/>
  <c r="Q1270" i="4"/>
  <c r="R1270" i="4" s="1"/>
  <c r="O1270" i="4"/>
  <c r="P1270" i="4" s="1"/>
  <c r="Q1266" i="4"/>
  <c r="R1266" i="4" s="1"/>
  <c r="O1266" i="4"/>
  <c r="P1266" i="4" s="1"/>
  <c r="S1266" i="4" s="1"/>
  <c r="T1266" i="4" s="1"/>
  <c r="Q1262" i="4"/>
  <c r="R1262" i="4" s="1"/>
  <c r="O1262" i="4"/>
  <c r="P1262" i="4" s="1"/>
  <c r="Q1258" i="4"/>
  <c r="R1258" i="4" s="1"/>
  <c r="O1258" i="4"/>
  <c r="P1258" i="4" s="1"/>
  <c r="S1258" i="4" s="1"/>
  <c r="T1258" i="4" s="1"/>
  <c r="Q1254" i="4"/>
  <c r="R1254" i="4" s="1"/>
  <c r="O1254" i="4"/>
  <c r="P1254" i="4" s="1"/>
  <c r="Q1250" i="4"/>
  <c r="R1250" i="4" s="1"/>
  <c r="O1250" i="4"/>
  <c r="P1250" i="4" s="1"/>
  <c r="S1250" i="4" s="1"/>
  <c r="T1250" i="4" s="1"/>
  <c r="Q1246" i="4"/>
  <c r="R1246" i="4" s="1"/>
  <c r="O1246" i="4"/>
  <c r="P1246" i="4" s="1"/>
  <c r="Q1242" i="4"/>
  <c r="R1242" i="4" s="1"/>
  <c r="O1242" i="4"/>
  <c r="P1242" i="4" s="1"/>
  <c r="S1242" i="4" s="1"/>
  <c r="T1242" i="4" s="1"/>
  <c r="Q1238" i="4"/>
  <c r="R1238" i="4" s="1"/>
  <c r="O1238" i="4"/>
  <c r="P1238" i="4" s="1"/>
  <c r="Q1234" i="4"/>
  <c r="R1234" i="4" s="1"/>
  <c r="O1234" i="4"/>
  <c r="P1234" i="4" s="1"/>
  <c r="S1234" i="4" s="1"/>
  <c r="T1234" i="4" s="1"/>
  <c r="Q1230" i="4"/>
  <c r="R1230" i="4" s="1"/>
  <c r="O1230" i="4"/>
  <c r="P1230" i="4" s="1"/>
  <c r="Q1226" i="4"/>
  <c r="R1226" i="4" s="1"/>
  <c r="O1226" i="4"/>
  <c r="P1226" i="4" s="1"/>
  <c r="S1226" i="4" s="1"/>
  <c r="T1226" i="4" s="1"/>
  <c r="Q1222" i="4"/>
  <c r="R1222" i="4" s="1"/>
  <c r="O1222" i="4"/>
  <c r="P1222" i="4" s="1"/>
  <c r="Q1218" i="4"/>
  <c r="R1218" i="4" s="1"/>
  <c r="O1218" i="4"/>
  <c r="P1218" i="4" s="1"/>
  <c r="S1218" i="4" s="1"/>
  <c r="T1218" i="4" s="1"/>
  <c r="Q1214" i="4"/>
  <c r="R1214" i="4" s="1"/>
  <c r="O1214" i="4"/>
  <c r="P1214" i="4" s="1"/>
  <c r="Q1210" i="4"/>
  <c r="R1210" i="4" s="1"/>
  <c r="O1210" i="4"/>
  <c r="P1210" i="4" s="1"/>
  <c r="S1210" i="4" s="1"/>
  <c r="T1210" i="4" s="1"/>
  <c r="Q1206" i="4"/>
  <c r="R1206" i="4" s="1"/>
  <c r="O1206" i="4"/>
  <c r="P1206" i="4" s="1"/>
  <c r="Q1202" i="4"/>
  <c r="R1202" i="4" s="1"/>
  <c r="O1202" i="4"/>
  <c r="P1202" i="4" s="1"/>
  <c r="S1202" i="4" s="1"/>
  <c r="T1202" i="4" s="1"/>
  <c r="Q1198" i="4"/>
  <c r="R1198" i="4" s="1"/>
  <c r="O1198" i="4"/>
  <c r="P1198" i="4" s="1"/>
  <c r="Q1194" i="4"/>
  <c r="R1194" i="4" s="1"/>
  <c r="O1194" i="4"/>
  <c r="P1194" i="4" s="1"/>
  <c r="S1194" i="4" s="1"/>
  <c r="T1194" i="4" s="1"/>
  <c r="Q1190" i="4"/>
  <c r="R1190" i="4" s="1"/>
  <c r="O1190" i="4"/>
  <c r="P1190" i="4" s="1"/>
  <c r="Q1186" i="4"/>
  <c r="R1186" i="4" s="1"/>
  <c r="O1186" i="4"/>
  <c r="P1186" i="4" s="1"/>
  <c r="S1186" i="4" s="1"/>
  <c r="T1186" i="4" s="1"/>
  <c r="Q1182" i="4"/>
  <c r="R1182" i="4" s="1"/>
  <c r="O1182" i="4"/>
  <c r="P1182" i="4" s="1"/>
  <c r="Q1178" i="4"/>
  <c r="R1178" i="4" s="1"/>
  <c r="O1178" i="4"/>
  <c r="P1178" i="4" s="1"/>
  <c r="S1178" i="4" s="1"/>
  <c r="T1178" i="4" s="1"/>
  <c r="Q1174" i="4"/>
  <c r="R1174" i="4" s="1"/>
  <c r="O1174" i="4"/>
  <c r="P1174" i="4" s="1"/>
  <c r="Q1170" i="4"/>
  <c r="R1170" i="4" s="1"/>
  <c r="O1170" i="4"/>
  <c r="P1170" i="4" s="1"/>
  <c r="S1170" i="4" s="1"/>
  <c r="T1170" i="4" s="1"/>
  <c r="Q1166" i="4"/>
  <c r="R1166" i="4" s="1"/>
  <c r="O1166" i="4"/>
  <c r="P1166" i="4" s="1"/>
  <c r="Q1162" i="4"/>
  <c r="R1162" i="4" s="1"/>
  <c r="O1162" i="4"/>
  <c r="P1162" i="4" s="1"/>
  <c r="S1162" i="4" s="1"/>
  <c r="T1162" i="4" s="1"/>
  <c r="Q1158" i="4"/>
  <c r="R1158" i="4" s="1"/>
  <c r="O1158" i="4"/>
  <c r="P1158" i="4" s="1"/>
  <c r="Q1154" i="4"/>
  <c r="R1154" i="4" s="1"/>
  <c r="O1154" i="4"/>
  <c r="P1154" i="4" s="1"/>
  <c r="S1154" i="4" s="1"/>
  <c r="T1154" i="4" s="1"/>
  <c r="Q1150" i="4"/>
  <c r="R1150" i="4" s="1"/>
  <c r="O1150" i="4"/>
  <c r="P1150" i="4" s="1"/>
  <c r="Q1146" i="4"/>
  <c r="R1146" i="4" s="1"/>
  <c r="O1146" i="4"/>
  <c r="P1146" i="4" s="1"/>
  <c r="S1146" i="4" s="1"/>
  <c r="T1146" i="4" s="1"/>
  <c r="Q1142" i="4"/>
  <c r="R1142" i="4" s="1"/>
  <c r="O1142" i="4"/>
  <c r="P1142" i="4" s="1"/>
  <c r="Q1138" i="4"/>
  <c r="R1138" i="4" s="1"/>
  <c r="O1138" i="4"/>
  <c r="P1138" i="4" s="1"/>
  <c r="S1138" i="4" s="1"/>
  <c r="T1138" i="4" s="1"/>
  <c r="Q1134" i="4"/>
  <c r="R1134" i="4" s="1"/>
  <c r="O1134" i="4"/>
  <c r="P1134" i="4" s="1"/>
  <c r="Q1130" i="4"/>
  <c r="R1130" i="4" s="1"/>
  <c r="O1130" i="4"/>
  <c r="P1130" i="4" s="1"/>
  <c r="S1130" i="4" s="1"/>
  <c r="T1130" i="4" s="1"/>
  <c r="Q1126" i="4"/>
  <c r="R1126" i="4" s="1"/>
  <c r="O1126" i="4"/>
  <c r="P1126" i="4" s="1"/>
  <c r="Q1122" i="4"/>
  <c r="R1122" i="4" s="1"/>
  <c r="O1122" i="4"/>
  <c r="P1122" i="4" s="1"/>
  <c r="S1122" i="4" s="1"/>
  <c r="T1122" i="4" s="1"/>
  <c r="Q1118" i="4"/>
  <c r="R1118" i="4" s="1"/>
  <c r="O1118" i="4"/>
  <c r="P1118" i="4" s="1"/>
  <c r="Q1114" i="4"/>
  <c r="R1114" i="4" s="1"/>
  <c r="O1114" i="4"/>
  <c r="P1114" i="4" s="1"/>
  <c r="S1114" i="4" s="1"/>
  <c r="T1114" i="4" s="1"/>
  <c r="Q1110" i="4"/>
  <c r="R1110" i="4" s="1"/>
  <c r="O1110" i="4"/>
  <c r="P1110" i="4" s="1"/>
  <c r="Q1106" i="4"/>
  <c r="R1106" i="4" s="1"/>
  <c r="O1106" i="4"/>
  <c r="P1106" i="4" s="1"/>
  <c r="S1106" i="4" s="1"/>
  <c r="T1106" i="4" s="1"/>
  <c r="Q1102" i="4"/>
  <c r="R1102" i="4" s="1"/>
  <c r="O1102" i="4"/>
  <c r="P1102" i="4" s="1"/>
  <c r="Q1098" i="4"/>
  <c r="R1098" i="4" s="1"/>
  <c r="O1098" i="4"/>
  <c r="P1098" i="4" s="1"/>
  <c r="S1098" i="4" s="1"/>
  <c r="T1098" i="4" s="1"/>
  <c r="Q1094" i="4"/>
  <c r="R1094" i="4" s="1"/>
  <c r="O1094" i="4"/>
  <c r="P1094" i="4" s="1"/>
  <c r="Q1090" i="4"/>
  <c r="R1090" i="4" s="1"/>
  <c r="O1090" i="4"/>
  <c r="P1090" i="4" s="1"/>
  <c r="S1090" i="4" s="1"/>
  <c r="T1090" i="4" s="1"/>
  <c r="Q1086" i="4"/>
  <c r="R1086" i="4" s="1"/>
  <c r="O1086" i="4"/>
  <c r="P1086" i="4" s="1"/>
  <c r="Q1082" i="4"/>
  <c r="R1082" i="4" s="1"/>
  <c r="O1082" i="4"/>
  <c r="P1082" i="4" s="1"/>
  <c r="S1082" i="4" s="1"/>
  <c r="T1082" i="4" s="1"/>
  <c r="Q1078" i="4"/>
  <c r="R1078" i="4" s="1"/>
  <c r="O1078" i="4"/>
  <c r="P1078" i="4" s="1"/>
  <c r="Q1074" i="4"/>
  <c r="R1074" i="4" s="1"/>
  <c r="O1074" i="4"/>
  <c r="P1074" i="4" s="1"/>
  <c r="S1074" i="4" s="1"/>
  <c r="T1074" i="4" s="1"/>
  <c r="Q1070" i="4"/>
  <c r="R1070" i="4" s="1"/>
  <c r="O1070" i="4"/>
  <c r="P1070" i="4" s="1"/>
  <c r="Q1066" i="4"/>
  <c r="R1066" i="4" s="1"/>
  <c r="O1066" i="4"/>
  <c r="P1066" i="4" s="1"/>
  <c r="S1066" i="4" s="1"/>
  <c r="T1066" i="4" s="1"/>
  <c r="Q1062" i="4"/>
  <c r="R1062" i="4" s="1"/>
  <c r="O1062" i="4"/>
  <c r="P1062" i="4" s="1"/>
  <c r="Q1058" i="4"/>
  <c r="R1058" i="4" s="1"/>
  <c r="O1058" i="4"/>
  <c r="P1058" i="4" s="1"/>
  <c r="S1058" i="4" s="1"/>
  <c r="T1058" i="4" s="1"/>
  <c r="Q1054" i="4"/>
  <c r="R1054" i="4" s="1"/>
  <c r="O1054" i="4"/>
  <c r="P1054" i="4" s="1"/>
  <c r="Q1050" i="4"/>
  <c r="R1050" i="4" s="1"/>
  <c r="O1050" i="4"/>
  <c r="P1050" i="4" s="1"/>
  <c r="S1050" i="4" s="1"/>
  <c r="T1050" i="4" s="1"/>
  <c r="Q1046" i="4"/>
  <c r="R1046" i="4" s="1"/>
  <c r="O1046" i="4"/>
  <c r="P1046" i="4" s="1"/>
  <c r="Q1042" i="4"/>
  <c r="R1042" i="4" s="1"/>
  <c r="O1042" i="4"/>
  <c r="P1042" i="4" s="1"/>
  <c r="S1042" i="4" s="1"/>
  <c r="T1042" i="4" s="1"/>
  <c r="Q1038" i="4"/>
  <c r="R1038" i="4" s="1"/>
  <c r="O1038" i="4"/>
  <c r="P1038" i="4" s="1"/>
  <c r="Q1034" i="4"/>
  <c r="R1034" i="4" s="1"/>
  <c r="O1034" i="4"/>
  <c r="P1034" i="4" s="1"/>
  <c r="S1034" i="4" s="1"/>
  <c r="T1034" i="4" s="1"/>
  <c r="Q1030" i="4"/>
  <c r="R1030" i="4" s="1"/>
  <c r="O1030" i="4"/>
  <c r="P1030" i="4" s="1"/>
  <c r="Q1026" i="4"/>
  <c r="R1026" i="4" s="1"/>
  <c r="O1026" i="4"/>
  <c r="P1026" i="4" s="1"/>
  <c r="S1026" i="4" s="1"/>
  <c r="T1026" i="4" s="1"/>
  <c r="Q1022" i="4"/>
  <c r="R1022" i="4" s="1"/>
  <c r="O1022" i="4"/>
  <c r="P1022" i="4" s="1"/>
  <c r="Q1018" i="4"/>
  <c r="R1018" i="4" s="1"/>
  <c r="O1018" i="4"/>
  <c r="P1018" i="4" s="1"/>
  <c r="S1018" i="4" s="1"/>
  <c r="T1018" i="4" s="1"/>
  <c r="Q1014" i="4"/>
  <c r="R1014" i="4" s="1"/>
  <c r="O1014" i="4"/>
  <c r="P1014" i="4" s="1"/>
  <c r="Q1010" i="4"/>
  <c r="R1010" i="4" s="1"/>
  <c r="O1010" i="4"/>
  <c r="P1010" i="4" s="1"/>
  <c r="S1010" i="4" s="1"/>
  <c r="T1010" i="4" s="1"/>
  <c r="Q1006" i="4"/>
  <c r="R1006" i="4" s="1"/>
  <c r="O1006" i="4"/>
  <c r="P1006" i="4" s="1"/>
  <c r="Q1002" i="4"/>
  <c r="R1002" i="4" s="1"/>
  <c r="O1002" i="4"/>
  <c r="P1002" i="4" s="1"/>
  <c r="S1002" i="4" s="1"/>
  <c r="T1002" i="4" s="1"/>
  <c r="Q998" i="4"/>
  <c r="R998" i="4" s="1"/>
  <c r="O998" i="4"/>
  <c r="P998" i="4" s="1"/>
  <c r="Q994" i="4"/>
  <c r="R994" i="4" s="1"/>
  <c r="O994" i="4"/>
  <c r="P994" i="4" s="1"/>
  <c r="S994" i="4" s="1"/>
  <c r="T994" i="4" s="1"/>
  <c r="Q990" i="4"/>
  <c r="R990" i="4" s="1"/>
  <c r="O990" i="4"/>
  <c r="P990" i="4" s="1"/>
  <c r="Q986" i="4"/>
  <c r="R986" i="4" s="1"/>
  <c r="O986" i="4"/>
  <c r="P986" i="4" s="1"/>
  <c r="S986" i="4" s="1"/>
  <c r="T986" i="4" s="1"/>
  <c r="Q982" i="4"/>
  <c r="R982" i="4" s="1"/>
  <c r="O982" i="4"/>
  <c r="P982" i="4" s="1"/>
  <c r="Q978" i="4"/>
  <c r="R978" i="4" s="1"/>
  <c r="O978" i="4"/>
  <c r="P978" i="4" s="1"/>
  <c r="S978" i="4" s="1"/>
  <c r="T978" i="4" s="1"/>
  <c r="Q974" i="4"/>
  <c r="R974" i="4" s="1"/>
  <c r="O974" i="4"/>
  <c r="P974" i="4" s="1"/>
  <c r="Q970" i="4"/>
  <c r="R970" i="4" s="1"/>
  <c r="O970" i="4"/>
  <c r="P970" i="4" s="1"/>
  <c r="S970" i="4" s="1"/>
  <c r="T970" i="4" s="1"/>
  <c r="Q966" i="4"/>
  <c r="R966" i="4" s="1"/>
  <c r="O966" i="4"/>
  <c r="P966" i="4" s="1"/>
  <c r="Q962" i="4"/>
  <c r="R962" i="4" s="1"/>
  <c r="O962" i="4"/>
  <c r="P962" i="4" s="1"/>
  <c r="S962" i="4" s="1"/>
  <c r="T962" i="4" s="1"/>
  <c r="Q958" i="4"/>
  <c r="R958" i="4" s="1"/>
  <c r="O958" i="4"/>
  <c r="P958" i="4" s="1"/>
  <c r="Q954" i="4"/>
  <c r="R954" i="4" s="1"/>
  <c r="O954" i="4"/>
  <c r="P954" i="4" s="1"/>
  <c r="S954" i="4" s="1"/>
  <c r="T954" i="4" s="1"/>
  <c r="Q950" i="4"/>
  <c r="R950" i="4" s="1"/>
  <c r="O950" i="4"/>
  <c r="P950" i="4" s="1"/>
  <c r="Q946" i="4"/>
  <c r="R946" i="4" s="1"/>
  <c r="O946" i="4"/>
  <c r="P946" i="4" s="1"/>
  <c r="S946" i="4" s="1"/>
  <c r="T946" i="4" s="1"/>
  <c r="Q942" i="4"/>
  <c r="R942" i="4" s="1"/>
  <c r="O942" i="4"/>
  <c r="P942" i="4" s="1"/>
  <c r="Q938" i="4"/>
  <c r="R938" i="4" s="1"/>
  <c r="O938" i="4"/>
  <c r="P938" i="4" s="1"/>
  <c r="S938" i="4" s="1"/>
  <c r="T938" i="4" s="1"/>
  <c r="Q934" i="4"/>
  <c r="R934" i="4" s="1"/>
  <c r="O934" i="4"/>
  <c r="P934" i="4" s="1"/>
  <c r="Q930" i="4"/>
  <c r="R930" i="4" s="1"/>
  <c r="O930" i="4"/>
  <c r="P930" i="4" s="1"/>
  <c r="S930" i="4" s="1"/>
  <c r="T930" i="4" s="1"/>
  <c r="Q926" i="4"/>
  <c r="R926" i="4" s="1"/>
  <c r="O926" i="4"/>
  <c r="P926" i="4" s="1"/>
  <c r="Q922" i="4"/>
  <c r="R922" i="4" s="1"/>
  <c r="O922" i="4"/>
  <c r="P922" i="4" s="1"/>
  <c r="S922" i="4" s="1"/>
  <c r="T922" i="4" s="1"/>
  <c r="Q918" i="4"/>
  <c r="R918" i="4" s="1"/>
  <c r="O918" i="4"/>
  <c r="P918" i="4" s="1"/>
  <c r="Q914" i="4"/>
  <c r="R914" i="4" s="1"/>
  <c r="O914" i="4"/>
  <c r="P914" i="4" s="1"/>
  <c r="S914" i="4" s="1"/>
  <c r="T914" i="4" s="1"/>
  <c r="Q910" i="4"/>
  <c r="R910" i="4" s="1"/>
  <c r="O910" i="4"/>
  <c r="P910" i="4" s="1"/>
  <c r="Q906" i="4"/>
  <c r="R906" i="4" s="1"/>
  <c r="O906" i="4"/>
  <c r="P906" i="4" s="1"/>
  <c r="S906" i="4" s="1"/>
  <c r="T906" i="4" s="1"/>
  <c r="Q902" i="4"/>
  <c r="R902" i="4" s="1"/>
  <c r="O902" i="4"/>
  <c r="P902" i="4" s="1"/>
  <c r="Q898" i="4"/>
  <c r="R898" i="4" s="1"/>
  <c r="O898" i="4"/>
  <c r="P898" i="4" s="1"/>
  <c r="S898" i="4" s="1"/>
  <c r="T898" i="4" s="1"/>
  <c r="Q894" i="4"/>
  <c r="R894" i="4" s="1"/>
  <c r="O894" i="4"/>
  <c r="P894" i="4" s="1"/>
  <c r="Q890" i="4"/>
  <c r="R890" i="4" s="1"/>
  <c r="O890" i="4"/>
  <c r="P890" i="4" s="1"/>
  <c r="S890" i="4" s="1"/>
  <c r="T890" i="4" s="1"/>
  <c r="Q886" i="4"/>
  <c r="R886" i="4" s="1"/>
  <c r="O886" i="4"/>
  <c r="P886" i="4" s="1"/>
  <c r="Q882" i="4"/>
  <c r="R882" i="4" s="1"/>
  <c r="O882" i="4"/>
  <c r="P882" i="4" s="1"/>
  <c r="S882" i="4" s="1"/>
  <c r="T882" i="4" s="1"/>
  <c r="Q878" i="4"/>
  <c r="R878" i="4" s="1"/>
  <c r="O878" i="4"/>
  <c r="P878" i="4" s="1"/>
  <c r="Q874" i="4"/>
  <c r="R874" i="4" s="1"/>
  <c r="O874" i="4"/>
  <c r="P874" i="4" s="1"/>
  <c r="S874" i="4" s="1"/>
  <c r="T874" i="4" s="1"/>
  <c r="Q870" i="4"/>
  <c r="R870" i="4" s="1"/>
  <c r="O870" i="4"/>
  <c r="P870" i="4" s="1"/>
  <c r="Q866" i="4"/>
  <c r="R866" i="4" s="1"/>
  <c r="O866" i="4"/>
  <c r="P866" i="4" s="1"/>
  <c r="S866" i="4" s="1"/>
  <c r="T866" i="4" s="1"/>
  <c r="Q862" i="4"/>
  <c r="R862" i="4" s="1"/>
  <c r="O862" i="4"/>
  <c r="P862" i="4" s="1"/>
  <c r="Q858" i="4"/>
  <c r="R858" i="4" s="1"/>
  <c r="O858" i="4"/>
  <c r="P858" i="4" s="1"/>
  <c r="S858" i="4" s="1"/>
  <c r="T858" i="4" s="1"/>
  <c r="Q854" i="4"/>
  <c r="R854" i="4" s="1"/>
  <c r="O854" i="4"/>
  <c r="P854" i="4" s="1"/>
  <c r="Q850" i="4"/>
  <c r="R850" i="4" s="1"/>
  <c r="O850" i="4"/>
  <c r="P850" i="4" s="1"/>
  <c r="S850" i="4" s="1"/>
  <c r="T850" i="4" s="1"/>
  <c r="Q846" i="4"/>
  <c r="R846" i="4" s="1"/>
  <c r="O846" i="4"/>
  <c r="P846" i="4" s="1"/>
  <c r="Q842" i="4"/>
  <c r="R842" i="4" s="1"/>
  <c r="O842" i="4"/>
  <c r="P842" i="4" s="1"/>
  <c r="S842" i="4" s="1"/>
  <c r="T842" i="4" s="1"/>
  <c r="Q838" i="4"/>
  <c r="R838" i="4" s="1"/>
  <c r="O838" i="4"/>
  <c r="P838" i="4" s="1"/>
  <c r="Q834" i="4"/>
  <c r="R834" i="4" s="1"/>
  <c r="O834" i="4"/>
  <c r="P834" i="4" s="1"/>
  <c r="S834" i="4" s="1"/>
  <c r="T834" i="4" s="1"/>
  <c r="Q830" i="4"/>
  <c r="R830" i="4" s="1"/>
  <c r="O830" i="4"/>
  <c r="P830" i="4" s="1"/>
  <c r="Q826" i="4"/>
  <c r="R826" i="4" s="1"/>
  <c r="O826" i="4"/>
  <c r="P826" i="4" s="1"/>
  <c r="S826" i="4" s="1"/>
  <c r="T826" i="4" s="1"/>
  <c r="Q822" i="4"/>
  <c r="R822" i="4" s="1"/>
  <c r="O822" i="4"/>
  <c r="P822" i="4" s="1"/>
  <c r="Q818" i="4"/>
  <c r="R818" i="4" s="1"/>
  <c r="O818" i="4"/>
  <c r="P818" i="4" s="1"/>
  <c r="S818" i="4" s="1"/>
  <c r="T818" i="4" s="1"/>
  <c r="Q814" i="4"/>
  <c r="R814" i="4" s="1"/>
  <c r="O814" i="4"/>
  <c r="P814" i="4" s="1"/>
  <c r="Q810" i="4"/>
  <c r="R810" i="4" s="1"/>
  <c r="O810" i="4"/>
  <c r="P810" i="4" s="1"/>
  <c r="S810" i="4" s="1"/>
  <c r="T810" i="4" s="1"/>
  <c r="Q806" i="4"/>
  <c r="R806" i="4" s="1"/>
  <c r="O806" i="4"/>
  <c r="P806" i="4" s="1"/>
  <c r="Q802" i="4"/>
  <c r="R802" i="4" s="1"/>
  <c r="O802" i="4"/>
  <c r="P802" i="4" s="1"/>
  <c r="S802" i="4" s="1"/>
  <c r="T802" i="4" s="1"/>
  <c r="Q798" i="4"/>
  <c r="R798" i="4" s="1"/>
  <c r="O798" i="4"/>
  <c r="P798" i="4" s="1"/>
  <c r="Q794" i="4"/>
  <c r="R794" i="4" s="1"/>
  <c r="O794" i="4"/>
  <c r="P794" i="4" s="1"/>
  <c r="S794" i="4" s="1"/>
  <c r="T794" i="4" s="1"/>
  <c r="Q790" i="4"/>
  <c r="R790" i="4" s="1"/>
  <c r="O790" i="4"/>
  <c r="P790" i="4" s="1"/>
  <c r="Q786" i="4"/>
  <c r="R786" i="4" s="1"/>
  <c r="O786" i="4"/>
  <c r="P786" i="4" s="1"/>
  <c r="S786" i="4" s="1"/>
  <c r="T786" i="4" s="1"/>
  <c r="Q782" i="4"/>
  <c r="R782" i="4" s="1"/>
  <c r="O782" i="4"/>
  <c r="P782" i="4" s="1"/>
  <c r="Q778" i="4"/>
  <c r="R778" i="4" s="1"/>
  <c r="O778" i="4"/>
  <c r="P778" i="4" s="1"/>
  <c r="S778" i="4" s="1"/>
  <c r="T778" i="4" s="1"/>
  <c r="Q774" i="4"/>
  <c r="R774" i="4" s="1"/>
  <c r="O774" i="4"/>
  <c r="P774" i="4" s="1"/>
  <c r="Q770" i="4"/>
  <c r="R770" i="4" s="1"/>
  <c r="O770" i="4"/>
  <c r="P770" i="4" s="1"/>
  <c r="S770" i="4" s="1"/>
  <c r="T770" i="4" s="1"/>
  <c r="Q766" i="4"/>
  <c r="R766" i="4" s="1"/>
  <c r="O766" i="4"/>
  <c r="P766" i="4" s="1"/>
  <c r="Q762" i="4"/>
  <c r="R762" i="4" s="1"/>
  <c r="O762" i="4"/>
  <c r="P762" i="4" s="1"/>
  <c r="S762" i="4" s="1"/>
  <c r="T762" i="4" s="1"/>
  <c r="Q758" i="4"/>
  <c r="R758" i="4" s="1"/>
  <c r="O758" i="4"/>
  <c r="P758" i="4" s="1"/>
  <c r="Q754" i="4"/>
  <c r="R754" i="4" s="1"/>
  <c r="O754" i="4"/>
  <c r="P754" i="4" s="1"/>
  <c r="S754" i="4" s="1"/>
  <c r="T754" i="4" s="1"/>
  <c r="Q750" i="4"/>
  <c r="R750" i="4" s="1"/>
  <c r="O750" i="4"/>
  <c r="P750" i="4" s="1"/>
  <c r="Q746" i="4"/>
  <c r="R746" i="4" s="1"/>
  <c r="O746" i="4"/>
  <c r="P746" i="4" s="1"/>
  <c r="S746" i="4" s="1"/>
  <c r="T746" i="4" s="1"/>
  <c r="Q742" i="4"/>
  <c r="R742" i="4" s="1"/>
  <c r="O742" i="4"/>
  <c r="P742" i="4" s="1"/>
  <c r="Q738" i="4"/>
  <c r="R738" i="4" s="1"/>
  <c r="O738" i="4"/>
  <c r="P738" i="4" s="1"/>
  <c r="S738" i="4" s="1"/>
  <c r="T738" i="4" s="1"/>
  <c r="Q734" i="4"/>
  <c r="R734" i="4" s="1"/>
  <c r="O734" i="4"/>
  <c r="P734" i="4" s="1"/>
  <c r="Q730" i="4"/>
  <c r="R730" i="4" s="1"/>
  <c r="O730" i="4"/>
  <c r="P730" i="4" s="1"/>
  <c r="S730" i="4" s="1"/>
  <c r="T730" i="4" s="1"/>
  <c r="Q726" i="4"/>
  <c r="R726" i="4" s="1"/>
  <c r="O726" i="4"/>
  <c r="P726" i="4" s="1"/>
  <c r="Q722" i="4"/>
  <c r="R722" i="4" s="1"/>
  <c r="O722" i="4"/>
  <c r="P722" i="4" s="1"/>
  <c r="S722" i="4" s="1"/>
  <c r="T722" i="4" s="1"/>
  <c r="Q718" i="4"/>
  <c r="R718" i="4" s="1"/>
  <c r="O718" i="4"/>
  <c r="P718" i="4" s="1"/>
  <c r="Q714" i="4"/>
  <c r="R714" i="4" s="1"/>
  <c r="O714" i="4"/>
  <c r="P714" i="4" s="1"/>
  <c r="S714" i="4" s="1"/>
  <c r="T714" i="4" s="1"/>
  <c r="Q710" i="4"/>
  <c r="R710" i="4" s="1"/>
  <c r="O710" i="4"/>
  <c r="P710" i="4" s="1"/>
  <c r="Q706" i="4"/>
  <c r="R706" i="4" s="1"/>
  <c r="O706" i="4"/>
  <c r="P706" i="4" s="1"/>
  <c r="S706" i="4" s="1"/>
  <c r="T706" i="4" s="1"/>
  <c r="Q702" i="4"/>
  <c r="R702" i="4" s="1"/>
  <c r="O702" i="4"/>
  <c r="P702" i="4" s="1"/>
  <c r="Q698" i="4"/>
  <c r="R698" i="4" s="1"/>
  <c r="O698" i="4"/>
  <c r="P698" i="4" s="1"/>
  <c r="S698" i="4" s="1"/>
  <c r="T698" i="4" s="1"/>
  <c r="Q694" i="4"/>
  <c r="R694" i="4" s="1"/>
  <c r="O694" i="4"/>
  <c r="P694" i="4" s="1"/>
  <c r="Q690" i="4"/>
  <c r="R690" i="4" s="1"/>
  <c r="O690" i="4"/>
  <c r="P690" i="4" s="1"/>
  <c r="S690" i="4" s="1"/>
  <c r="T690" i="4" s="1"/>
  <c r="Q686" i="4"/>
  <c r="R686" i="4" s="1"/>
  <c r="O686" i="4"/>
  <c r="P686" i="4" s="1"/>
  <c r="Q682" i="4"/>
  <c r="R682" i="4" s="1"/>
  <c r="O682" i="4"/>
  <c r="P682" i="4" s="1"/>
  <c r="S682" i="4" s="1"/>
  <c r="T682" i="4" s="1"/>
  <c r="Q678" i="4"/>
  <c r="R678" i="4" s="1"/>
  <c r="O678" i="4"/>
  <c r="P678" i="4" s="1"/>
  <c r="Q674" i="4"/>
  <c r="R674" i="4" s="1"/>
  <c r="O674" i="4"/>
  <c r="P674" i="4" s="1"/>
  <c r="S674" i="4" s="1"/>
  <c r="T674" i="4" s="1"/>
  <c r="Q670" i="4"/>
  <c r="R670" i="4" s="1"/>
  <c r="O670" i="4"/>
  <c r="P670" i="4" s="1"/>
  <c r="Q666" i="4"/>
  <c r="R666" i="4" s="1"/>
  <c r="O666" i="4"/>
  <c r="P666" i="4" s="1"/>
  <c r="S666" i="4" s="1"/>
  <c r="T666" i="4" s="1"/>
  <c r="Q662" i="4"/>
  <c r="R662" i="4" s="1"/>
  <c r="O662" i="4"/>
  <c r="P662" i="4" s="1"/>
  <c r="Q658" i="4"/>
  <c r="R658" i="4" s="1"/>
  <c r="O658" i="4"/>
  <c r="P658" i="4" s="1"/>
  <c r="S658" i="4" s="1"/>
  <c r="T658" i="4" s="1"/>
  <c r="Q654" i="4"/>
  <c r="R654" i="4" s="1"/>
  <c r="O654" i="4"/>
  <c r="P654" i="4" s="1"/>
  <c r="Q650" i="4"/>
  <c r="R650" i="4" s="1"/>
  <c r="O650" i="4"/>
  <c r="P650" i="4" s="1"/>
  <c r="S650" i="4" s="1"/>
  <c r="T650" i="4" s="1"/>
  <c r="Q646" i="4"/>
  <c r="R646" i="4" s="1"/>
  <c r="O646" i="4"/>
  <c r="P646" i="4" s="1"/>
  <c r="Q642" i="4"/>
  <c r="R642" i="4" s="1"/>
  <c r="O642" i="4"/>
  <c r="P642" i="4" s="1"/>
  <c r="S642" i="4" s="1"/>
  <c r="T642" i="4" s="1"/>
  <c r="Q638" i="4"/>
  <c r="R638" i="4" s="1"/>
  <c r="O638" i="4"/>
  <c r="P638" i="4" s="1"/>
  <c r="Q634" i="4"/>
  <c r="R634" i="4" s="1"/>
  <c r="O634" i="4"/>
  <c r="P634" i="4" s="1"/>
  <c r="S634" i="4" s="1"/>
  <c r="T634" i="4" s="1"/>
  <c r="Q630" i="4"/>
  <c r="R630" i="4" s="1"/>
  <c r="O630" i="4"/>
  <c r="P630" i="4" s="1"/>
  <c r="Q626" i="4"/>
  <c r="R626" i="4" s="1"/>
  <c r="O626" i="4"/>
  <c r="P626" i="4" s="1"/>
  <c r="S626" i="4" s="1"/>
  <c r="T626" i="4" s="1"/>
  <c r="Q622" i="4"/>
  <c r="R622" i="4" s="1"/>
  <c r="O622" i="4"/>
  <c r="P622" i="4" s="1"/>
  <c r="Q618" i="4"/>
  <c r="R618" i="4" s="1"/>
  <c r="O618" i="4"/>
  <c r="P618" i="4" s="1"/>
  <c r="S618" i="4" s="1"/>
  <c r="T618" i="4" s="1"/>
  <c r="Q614" i="4"/>
  <c r="R614" i="4" s="1"/>
  <c r="O614" i="4"/>
  <c r="P614" i="4" s="1"/>
  <c r="Q610" i="4"/>
  <c r="R610" i="4" s="1"/>
  <c r="O610" i="4"/>
  <c r="P610" i="4" s="1"/>
  <c r="S610" i="4" s="1"/>
  <c r="T610" i="4" s="1"/>
  <c r="Q606" i="4"/>
  <c r="R606" i="4" s="1"/>
  <c r="O606" i="4"/>
  <c r="P606" i="4" s="1"/>
  <c r="Q602" i="4"/>
  <c r="R602" i="4" s="1"/>
  <c r="O602" i="4"/>
  <c r="P602" i="4" s="1"/>
  <c r="S602" i="4" s="1"/>
  <c r="T602" i="4" s="1"/>
  <c r="Q598" i="4"/>
  <c r="R598" i="4" s="1"/>
  <c r="O598" i="4"/>
  <c r="P598" i="4" s="1"/>
  <c r="Q594" i="4"/>
  <c r="R594" i="4" s="1"/>
  <c r="O594" i="4"/>
  <c r="P594" i="4" s="1"/>
  <c r="S594" i="4" s="1"/>
  <c r="T594" i="4" s="1"/>
  <c r="Q590" i="4"/>
  <c r="R590" i="4" s="1"/>
  <c r="O590" i="4"/>
  <c r="P590" i="4" s="1"/>
  <c r="Q586" i="4"/>
  <c r="R586" i="4" s="1"/>
  <c r="O586" i="4"/>
  <c r="P586" i="4" s="1"/>
  <c r="S586" i="4" s="1"/>
  <c r="T586" i="4" s="1"/>
  <c r="Q582" i="4"/>
  <c r="R582" i="4" s="1"/>
  <c r="O582" i="4"/>
  <c r="P582" i="4" s="1"/>
  <c r="Q578" i="4"/>
  <c r="R578" i="4" s="1"/>
  <c r="O578" i="4"/>
  <c r="P578" i="4" s="1"/>
  <c r="S578" i="4" s="1"/>
  <c r="T578" i="4" s="1"/>
  <c r="Q574" i="4"/>
  <c r="R574" i="4" s="1"/>
  <c r="O574" i="4"/>
  <c r="P574" i="4" s="1"/>
  <c r="Q570" i="4"/>
  <c r="R570" i="4" s="1"/>
  <c r="O570" i="4"/>
  <c r="P570" i="4" s="1"/>
  <c r="S570" i="4" s="1"/>
  <c r="T570" i="4" s="1"/>
  <c r="Q566" i="4"/>
  <c r="R566" i="4" s="1"/>
  <c r="O566" i="4"/>
  <c r="P566" i="4" s="1"/>
  <c r="Q562" i="4"/>
  <c r="R562" i="4" s="1"/>
  <c r="O562" i="4"/>
  <c r="P562" i="4" s="1"/>
  <c r="S562" i="4" s="1"/>
  <c r="T562" i="4" s="1"/>
  <c r="Q558" i="4"/>
  <c r="R558" i="4" s="1"/>
  <c r="O558" i="4"/>
  <c r="P558" i="4" s="1"/>
  <c r="Q554" i="4"/>
  <c r="R554" i="4" s="1"/>
  <c r="O554" i="4"/>
  <c r="P554" i="4" s="1"/>
  <c r="S554" i="4" s="1"/>
  <c r="T554" i="4" s="1"/>
  <c r="Q550" i="4"/>
  <c r="R550" i="4" s="1"/>
  <c r="O550" i="4"/>
  <c r="P550" i="4" s="1"/>
  <c r="Q546" i="4"/>
  <c r="R546" i="4" s="1"/>
  <c r="O546" i="4"/>
  <c r="P546" i="4" s="1"/>
  <c r="S546" i="4" s="1"/>
  <c r="T546" i="4" s="1"/>
  <c r="Q542" i="4"/>
  <c r="R542" i="4" s="1"/>
  <c r="O542" i="4"/>
  <c r="P542" i="4" s="1"/>
  <c r="Q538" i="4"/>
  <c r="R538" i="4" s="1"/>
  <c r="O538" i="4"/>
  <c r="P538" i="4" s="1"/>
  <c r="S538" i="4" s="1"/>
  <c r="T538" i="4" s="1"/>
  <c r="Q534" i="4"/>
  <c r="R534" i="4" s="1"/>
  <c r="O534" i="4"/>
  <c r="P534" i="4" s="1"/>
  <c r="Q530" i="4"/>
  <c r="R530" i="4" s="1"/>
  <c r="O530" i="4"/>
  <c r="P530" i="4" s="1"/>
  <c r="S530" i="4" s="1"/>
  <c r="T530" i="4" s="1"/>
  <c r="Q526" i="4"/>
  <c r="R526" i="4" s="1"/>
  <c r="O526" i="4"/>
  <c r="P526" i="4" s="1"/>
  <c r="Q522" i="4"/>
  <c r="R522" i="4" s="1"/>
  <c r="O522" i="4"/>
  <c r="P522" i="4" s="1"/>
  <c r="S522" i="4" s="1"/>
  <c r="T522" i="4" s="1"/>
  <c r="Q518" i="4"/>
  <c r="R518" i="4" s="1"/>
  <c r="O518" i="4"/>
  <c r="P518" i="4" s="1"/>
  <c r="Q514" i="4"/>
  <c r="R514" i="4" s="1"/>
  <c r="O514" i="4"/>
  <c r="P514" i="4" s="1"/>
  <c r="S514" i="4" s="1"/>
  <c r="T514" i="4" s="1"/>
  <c r="Q510" i="4"/>
  <c r="R510" i="4" s="1"/>
  <c r="O510" i="4"/>
  <c r="P510" i="4" s="1"/>
  <c r="Q506" i="4"/>
  <c r="R506" i="4" s="1"/>
  <c r="O506" i="4"/>
  <c r="P506" i="4" s="1"/>
  <c r="S506" i="4" s="1"/>
  <c r="T506" i="4" s="1"/>
  <c r="Q502" i="4"/>
  <c r="R502" i="4" s="1"/>
  <c r="O502" i="4"/>
  <c r="P502" i="4" s="1"/>
  <c r="Q498" i="4"/>
  <c r="R498" i="4" s="1"/>
  <c r="O498" i="4"/>
  <c r="P498" i="4" s="1"/>
  <c r="S498" i="4" s="1"/>
  <c r="T498" i="4" s="1"/>
  <c r="Q494" i="4"/>
  <c r="R494" i="4" s="1"/>
  <c r="O494" i="4"/>
  <c r="P494" i="4" s="1"/>
  <c r="Q490" i="4"/>
  <c r="R490" i="4" s="1"/>
  <c r="O490" i="4"/>
  <c r="P490" i="4" s="1"/>
  <c r="S490" i="4" s="1"/>
  <c r="T490" i="4" s="1"/>
  <c r="Q486" i="4"/>
  <c r="R486" i="4" s="1"/>
  <c r="O486" i="4"/>
  <c r="P486" i="4" s="1"/>
  <c r="Q482" i="4"/>
  <c r="R482" i="4" s="1"/>
  <c r="O482" i="4"/>
  <c r="P482" i="4" s="1"/>
  <c r="S482" i="4" s="1"/>
  <c r="T482" i="4" s="1"/>
  <c r="Q478" i="4"/>
  <c r="R478" i="4" s="1"/>
  <c r="O478" i="4"/>
  <c r="P478" i="4" s="1"/>
  <c r="Q474" i="4"/>
  <c r="R474" i="4" s="1"/>
  <c r="O474" i="4"/>
  <c r="P474" i="4" s="1"/>
  <c r="S474" i="4" s="1"/>
  <c r="T474" i="4" s="1"/>
  <c r="Q470" i="4"/>
  <c r="R470" i="4" s="1"/>
  <c r="O470" i="4"/>
  <c r="P470" i="4" s="1"/>
  <c r="Q466" i="4"/>
  <c r="R466" i="4" s="1"/>
  <c r="O466" i="4"/>
  <c r="P466" i="4" s="1"/>
  <c r="S466" i="4" s="1"/>
  <c r="T466" i="4" s="1"/>
  <c r="Q462" i="4"/>
  <c r="R462" i="4" s="1"/>
  <c r="O462" i="4"/>
  <c r="P462" i="4" s="1"/>
  <c r="Q458" i="4"/>
  <c r="R458" i="4" s="1"/>
  <c r="O458" i="4"/>
  <c r="P458" i="4" s="1"/>
  <c r="S458" i="4" s="1"/>
  <c r="T458" i="4" s="1"/>
  <c r="Q454" i="4"/>
  <c r="R454" i="4" s="1"/>
  <c r="O454" i="4"/>
  <c r="P454" i="4" s="1"/>
  <c r="Q450" i="4"/>
  <c r="R450" i="4" s="1"/>
  <c r="O450" i="4"/>
  <c r="P450" i="4" s="1"/>
  <c r="S450" i="4" s="1"/>
  <c r="T450" i="4" s="1"/>
  <c r="Q446" i="4"/>
  <c r="R446" i="4" s="1"/>
  <c r="O446" i="4"/>
  <c r="P446" i="4" s="1"/>
  <c r="Q442" i="4"/>
  <c r="R442" i="4" s="1"/>
  <c r="O442" i="4"/>
  <c r="P442" i="4" s="1"/>
  <c r="S442" i="4" s="1"/>
  <c r="T442" i="4" s="1"/>
  <c r="Q438" i="4"/>
  <c r="R438" i="4" s="1"/>
  <c r="O438" i="4"/>
  <c r="P438" i="4" s="1"/>
  <c r="Q434" i="4"/>
  <c r="R434" i="4" s="1"/>
  <c r="O434" i="4"/>
  <c r="P434" i="4" s="1"/>
  <c r="S434" i="4" s="1"/>
  <c r="T434" i="4" s="1"/>
  <c r="Q430" i="4"/>
  <c r="R430" i="4" s="1"/>
  <c r="O430" i="4"/>
  <c r="P430" i="4" s="1"/>
  <c r="Q426" i="4"/>
  <c r="R426" i="4" s="1"/>
  <c r="O426" i="4"/>
  <c r="P426" i="4" s="1"/>
  <c r="S426" i="4" s="1"/>
  <c r="T426" i="4" s="1"/>
  <c r="Q422" i="4"/>
  <c r="R422" i="4" s="1"/>
  <c r="O422" i="4"/>
  <c r="P422" i="4" s="1"/>
  <c r="Q418" i="4"/>
  <c r="R418" i="4" s="1"/>
  <c r="O418" i="4"/>
  <c r="P418" i="4" s="1"/>
  <c r="S418" i="4" s="1"/>
  <c r="T418" i="4" s="1"/>
  <c r="Q414" i="4"/>
  <c r="R414" i="4" s="1"/>
  <c r="O414" i="4"/>
  <c r="P414" i="4" s="1"/>
  <c r="Q410" i="4"/>
  <c r="R410" i="4" s="1"/>
  <c r="O410" i="4"/>
  <c r="P410" i="4" s="1"/>
  <c r="S410" i="4" s="1"/>
  <c r="T410" i="4" s="1"/>
  <c r="Q406" i="4"/>
  <c r="R406" i="4" s="1"/>
  <c r="O406" i="4"/>
  <c r="P406" i="4" s="1"/>
  <c r="Q402" i="4"/>
  <c r="R402" i="4" s="1"/>
  <c r="O402" i="4"/>
  <c r="P402" i="4" s="1"/>
  <c r="S402" i="4" s="1"/>
  <c r="T402" i="4" s="1"/>
  <c r="Q398" i="4"/>
  <c r="R398" i="4" s="1"/>
  <c r="O398" i="4"/>
  <c r="P398" i="4" s="1"/>
  <c r="Q394" i="4"/>
  <c r="R394" i="4" s="1"/>
  <c r="O394" i="4"/>
  <c r="P394" i="4" s="1"/>
  <c r="S394" i="4" s="1"/>
  <c r="T394" i="4" s="1"/>
  <c r="Q390" i="4"/>
  <c r="R390" i="4" s="1"/>
  <c r="O390" i="4"/>
  <c r="P390" i="4" s="1"/>
  <c r="Q386" i="4"/>
  <c r="R386" i="4" s="1"/>
  <c r="O386" i="4"/>
  <c r="P386" i="4" s="1"/>
  <c r="S386" i="4" s="1"/>
  <c r="T386" i="4" s="1"/>
  <c r="Q382" i="4"/>
  <c r="R382" i="4" s="1"/>
  <c r="O382" i="4"/>
  <c r="P382" i="4" s="1"/>
  <c r="Q378" i="4"/>
  <c r="R378" i="4" s="1"/>
  <c r="O378" i="4"/>
  <c r="P378" i="4" s="1"/>
  <c r="S378" i="4" s="1"/>
  <c r="T378" i="4" s="1"/>
  <c r="Q374" i="4"/>
  <c r="R374" i="4" s="1"/>
  <c r="O374" i="4"/>
  <c r="P374" i="4" s="1"/>
  <c r="Q370" i="4"/>
  <c r="R370" i="4" s="1"/>
  <c r="O370" i="4"/>
  <c r="P370" i="4" s="1"/>
  <c r="S370" i="4" s="1"/>
  <c r="T370" i="4" s="1"/>
  <c r="Q366" i="4"/>
  <c r="R366" i="4" s="1"/>
  <c r="O366" i="4"/>
  <c r="P366" i="4" s="1"/>
  <c r="Q362" i="4"/>
  <c r="R362" i="4" s="1"/>
  <c r="O362" i="4"/>
  <c r="P362" i="4" s="1"/>
  <c r="S362" i="4" s="1"/>
  <c r="T362" i="4" s="1"/>
  <c r="Q358" i="4"/>
  <c r="R358" i="4" s="1"/>
  <c r="O358" i="4"/>
  <c r="P358" i="4" s="1"/>
  <c r="Q354" i="4"/>
  <c r="R354" i="4" s="1"/>
  <c r="O354" i="4"/>
  <c r="P354" i="4" s="1"/>
  <c r="S354" i="4" s="1"/>
  <c r="T354" i="4" s="1"/>
  <c r="Q350" i="4"/>
  <c r="R350" i="4" s="1"/>
  <c r="O350" i="4"/>
  <c r="P350" i="4" s="1"/>
  <c r="Q346" i="4"/>
  <c r="R346" i="4" s="1"/>
  <c r="O346" i="4"/>
  <c r="P346" i="4" s="1"/>
  <c r="S346" i="4" s="1"/>
  <c r="T346" i="4" s="1"/>
  <c r="Q342" i="4"/>
  <c r="R342" i="4" s="1"/>
  <c r="O342" i="4"/>
  <c r="P342" i="4" s="1"/>
  <c r="Q338" i="4"/>
  <c r="R338" i="4" s="1"/>
  <c r="O338" i="4"/>
  <c r="P338" i="4" s="1"/>
  <c r="S338" i="4" s="1"/>
  <c r="T338" i="4" s="1"/>
  <c r="Q334" i="4"/>
  <c r="R334" i="4" s="1"/>
  <c r="O334" i="4"/>
  <c r="P334" i="4" s="1"/>
  <c r="Q330" i="4"/>
  <c r="R330" i="4" s="1"/>
  <c r="O330" i="4"/>
  <c r="P330" i="4" s="1"/>
  <c r="S330" i="4" s="1"/>
  <c r="T330" i="4" s="1"/>
  <c r="Q326" i="4"/>
  <c r="R326" i="4" s="1"/>
  <c r="O326" i="4"/>
  <c r="P326" i="4" s="1"/>
  <c r="Q322" i="4"/>
  <c r="R322" i="4" s="1"/>
  <c r="O322" i="4"/>
  <c r="P322" i="4" s="1"/>
  <c r="S322" i="4" s="1"/>
  <c r="T322" i="4" s="1"/>
  <c r="Q318" i="4"/>
  <c r="R318" i="4" s="1"/>
  <c r="O318" i="4"/>
  <c r="P318" i="4" s="1"/>
  <c r="Q314" i="4"/>
  <c r="R314" i="4" s="1"/>
  <c r="O314" i="4"/>
  <c r="P314" i="4" s="1"/>
  <c r="S314" i="4" s="1"/>
  <c r="T314" i="4" s="1"/>
  <c r="Q310" i="4"/>
  <c r="R310" i="4" s="1"/>
  <c r="O310" i="4"/>
  <c r="P310" i="4" s="1"/>
  <c r="Q306" i="4"/>
  <c r="R306" i="4" s="1"/>
  <c r="O306" i="4"/>
  <c r="P306" i="4" s="1"/>
  <c r="S306" i="4" s="1"/>
  <c r="T306" i="4" s="1"/>
  <c r="Q302" i="4"/>
  <c r="R302" i="4" s="1"/>
  <c r="O302" i="4"/>
  <c r="P302" i="4" s="1"/>
  <c r="Q298" i="4"/>
  <c r="R298" i="4" s="1"/>
  <c r="O298" i="4"/>
  <c r="P298" i="4" s="1"/>
  <c r="S298" i="4" s="1"/>
  <c r="T298" i="4" s="1"/>
  <c r="Q294" i="4"/>
  <c r="R294" i="4" s="1"/>
  <c r="O294" i="4"/>
  <c r="P294" i="4" s="1"/>
  <c r="Q290" i="4"/>
  <c r="R290" i="4" s="1"/>
  <c r="O290" i="4"/>
  <c r="P290" i="4" s="1"/>
  <c r="S290" i="4" s="1"/>
  <c r="T290" i="4" s="1"/>
  <c r="Q286" i="4"/>
  <c r="R286" i="4" s="1"/>
  <c r="O286" i="4"/>
  <c r="P286" i="4" s="1"/>
  <c r="Q282" i="4"/>
  <c r="R282" i="4" s="1"/>
  <c r="O282" i="4"/>
  <c r="P282" i="4" s="1"/>
  <c r="S282" i="4" s="1"/>
  <c r="T282" i="4" s="1"/>
  <c r="Q278" i="4"/>
  <c r="R278" i="4" s="1"/>
  <c r="O278" i="4"/>
  <c r="P278" i="4" s="1"/>
  <c r="Q274" i="4"/>
  <c r="R274" i="4" s="1"/>
  <c r="O274" i="4"/>
  <c r="P274" i="4" s="1"/>
  <c r="S274" i="4" s="1"/>
  <c r="T274" i="4" s="1"/>
  <c r="Q270" i="4"/>
  <c r="R270" i="4" s="1"/>
  <c r="O270" i="4"/>
  <c r="P270" i="4" s="1"/>
  <c r="Q266" i="4"/>
  <c r="R266" i="4" s="1"/>
  <c r="O266" i="4"/>
  <c r="P266" i="4" s="1"/>
  <c r="S266" i="4" s="1"/>
  <c r="T266" i="4" s="1"/>
  <c r="Q262" i="4"/>
  <c r="R262" i="4" s="1"/>
  <c r="O262" i="4"/>
  <c r="P262" i="4" s="1"/>
  <c r="Q258" i="4"/>
  <c r="R258" i="4" s="1"/>
  <c r="O258" i="4"/>
  <c r="P258" i="4" s="1"/>
  <c r="S258" i="4" s="1"/>
  <c r="T258" i="4" s="1"/>
  <c r="Q254" i="4"/>
  <c r="R254" i="4" s="1"/>
  <c r="O254" i="4"/>
  <c r="P254" i="4" s="1"/>
  <c r="Q250" i="4"/>
  <c r="R250" i="4" s="1"/>
  <c r="O250" i="4"/>
  <c r="P250" i="4" s="1"/>
  <c r="S250" i="4" s="1"/>
  <c r="T250" i="4" s="1"/>
  <c r="Q246" i="4"/>
  <c r="R246" i="4" s="1"/>
  <c r="O246" i="4"/>
  <c r="P246" i="4" s="1"/>
  <c r="Q242" i="4"/>
  <c r="R242" i="4" s="1"/>
  <c r="O242" i="4"/>
  <c r="P242" i="4" s="1"/>
  <c r="S242" i="4" s="1"/>
  <c r="T242" i="4" s="1"/>
  <c r="Q238" i="4"/>
  <c r="R238" i="4" s="1"/>
  <c r="O238" i="4"/>
  <c r="P238" i="4" s="1"/>
  <c r="Q234" i="4"/>
  <c r="R234" i="4" s="1"/>
  <c r="O234" i="4"/>
  <c r="P234" i="4" s="1"/>
  <c r="S234" i="4" s="1"/>
  <c r="T234" i="4" s="1"/>
  <c r="Q230" i="4"/>
  <c r="R230" i="4" s="1"/>
  <c r="O230" i="4"/>
  <c r="P230" i="4" s="1"/>
  <c r="Q226" i="4"/>
  <c r="R226" i="4" s="1"/>
  <c r="O226" i="4"/>
  <c r="P226" i="4" s="1"/>
  <c r="S226" i="4" s="1"/>
  <c r="T226" i="4" s="1"/>
  <c r="Q222" i="4"/>
  <c r="R222" i="4" s="1"/>
  <c r="O222" i="4"/>
  <c r="P222" i="4" s="1"/>
  <c r="Q218" i="4"/>
  <c r="R218" i="4" s="1"/>
  <c r="O218" i="4"/>
  <c r="P218" i="4" s="1"/>
  <c r="S218" i="4" s="1"/>
  <c r="T218" i="4" s="1"/>
  <c r="Q214" i="4"/>
  <c r="R214" i="4" s="1"/>
  <c r="O214" i="4"/>
  <c r="P214" i="4" s="1"/>
  <c r="Q210" i="4"/>
  <c r="R210" i="4" s="1"/>
  <c r="O210" i="4"/>
  <c r="P210" i="4" s="1"/>
  <c r="S210" i="4" s="1"/>
  <c r="T210" i="4" s="1"/>
  <c r="Q206" i="4"/>
  <c r="R206" i="4" s="1"/>
  <c r="O206" i="4"/>
  <c r="P206" i="4" s="1"/>
  <c r="Q202" i="4"/>
  <c r="R202" i="4" s="1"/>
  <c r="O202" i="4"/>
  <c r="P202" i="4" s="1"/>
  <c r="S202" i="4" s="1"/>
  <c r="T202" i="4" s="1"/>
  <c r="Q198" i="4"/>
  <c r="R198" i="4" s="1"/>
  <c r="O198" i="4"/>
  <c r="P198" i="4" s="1"/>
  <c r="Q194" i="4"/>
  <c r="R194" i="4" s="1"/>
  <c r="O194" i="4"/>
  <c r="P194" i="4" s="1"/>
  <c r="S194" i="4" s="1"/>
  <c r="T194" i="4" s="1"/>
  <c r="Q190" i="4"/>
  <c r="R190" i="4" s="1"/>
  <c r="O190" i="4"/>
  <c r="P190" i="4" s="1"/>
  <c r="Q186" i="4"/>
  <c r="R186" i="4" s="1"/>
  <c r="O186" i="4"/>
  <c r="P186" i="4" s="1"/>
  <c r="S186" i="4" s="1"/>
  <c r="T186" i="4" s="1"/>
  <c r="Q182" i="4"/>
  <c r="R182" i="4" s="1"/>
  <c r="O182" i="4"/>
  <c r="P182" i="4" s="1"/>
  <c r="Q178" i="4"/>
  <c r="R178" i="4" s="1"/>
  <c r="O178" i="4"/>
  <c r="P178" i="4" s="1"/>
  <c r="S178" i="4" s="1"/>
  <c r="T178" i="4" s="1"/>
  <c r="Q174" i="4"/>
  <c r="R174" i="4" s="1"/>
  <c r="O174" i="4"/>
  <c r="P174" i="4" s="1"/>
  <c r="Q170" i="4"/>
  <c r="R170" i="4" s="1"/>
  <c r="O170" i="4"/>
  <c r="P170" i="4" s="1"/>
  <c r="S170" i="4" s="1"/>
  <c r="T170" i="4" s="1"/>
  <c r="Q166" i="4"/>
  <c r="R166" i="4" s="1"/>
  <c r="O166" i="4"/>
  <c r="P166" i="4" s="1"/>
  <c r="Q162" i="4"/>
  <c r="R162" i="4" s="1"/>
  <c r="O162" i="4"/>
  <c r="P162" i="4" s="1"/>
  <c r="S162" i="4" s="1"/>
  <c r="T162" i="4" s="1"/>
  <c r="Q158" i="4"/>
  <c r="R158" i="4" s="1"/>
  <c r="O158" i="4"/>
  <c r="P158" i="4" s="1"/>
  <c r="Q154" i="4"/>
  <c r="R154" i="4" s="1"/>
  <c r="O154" i="4"/>
  <c r="P154" i="4" s="1"/>
  <c r="S154" i="4" s="1"/>
  <c r="T154" i="4" s="1"/>
  <c r="Q150" i="4"/>
  <c r="R150" i="4" s="1"/>
  <c r="O150" i="4"/>
  <c r="P150" i="4" s="1"/>
  <c r="Q146" i="4"/>
  <c r="R146" i="4" s="1"/>
  <c r="O146" i="4"/>
  <c r="P146" i="4" s="1"/>
  <c r="S146" i="4" s="1"/>
  <c r="T146" i="4" s="1"/>
  <c r="Q142" i="4"/>
  <c r="R142" i="4" s="1"/>
  <c r="O142" i="4"/>
  <c r="P142" i="4" s="1"/>
  <c r="Q138" i="4"/>
  <c r="R138" i="4" s="1"/>
  <c r="O138" i="4"/>
  <c r="P138" i="4" s="1"/>
  <c r="S138" i="4" s="1"/>
  <c r="T138" i="4" s="1"/>
  <c r="Q134" i="4"/>
  <c r="R134" i="4" s="1"/>
  <c r="O134" i="4"/>
  <c r="P134" i="4" s="1"/>
  <c r="Q130" i="4"/>
  <c r="R130" i="4" s="1"/>
  <c r="O130" i="4"/>
  <c r="P130" i="4" s="1"/>
  <c r="S130" i="4" s="1"/>
  <c r="T130" i="4" s="1"/>
  <c r="Q126" i="4"/>
  <c r="R126" i="4" s="1"/>
  <c r="O126" i="4"/>
  <c r="P126" i="4" s="1"/>
  <c r="Q122" i="4"/>
  <c r="R122" i="4" s="1"/>
  <c r="O122" i="4"/>
  <c r="P122" i="4" s="1"/>
  <c r="S122" i="4" s="1"/>
  <c r="T122" i="4" s="1"/>
  <c r="Q118" i="4"/>
  <c r="R118" i="4" s="1"/>
  <c r="O118" i="4"/>
  <c r="P118" i="4" s="1"/>
  <c r="Q114" i="4"/>
  <c r="R114" i="4" s="1"/>
  <c r="O114" i="4"/>
  <c r="P114" i="4" s="1"/>
  <c r="S114" i="4" s="1"/>
  <c r="T114" i="4" s="1"/>
  <c r="Q110" i="4"/>
  <c r="R110" i="4" s="1"/>
  <c r="O110" i="4"/>
  <c r="P110" i="4" s="1"/>
  <c r="Q106" i="4"/>
  <c r="R106" i="4" s="1"/>
  <c r="O106" i="4"/>
  <c r="P106" i="4" s="1"/>
  <c r="S106" i="4" s="1"/>
  <c r="T106" i="4" s="1"/>
  <c r="Q102" i="4"/>
  <c r="R102" i="4" s="1"/>
  <c r="O102" i="4"/>
  <c r="P102" i="4" s="1"/>
  <c r="Q98" i="4"/>
  <c r="R98" i="4" s="1"/>
  <c r="O98" i="4"/>
  <c r="P98" i="4" s="1"/>
  <c r="S98" i="4" s="1"/>
  <c r="T98" i="4" s="1"/>
  <c r="Q94" i="4"/>
  <c r="R94" i="4" s="1"/>
  <c r="O94" i="4"/>
  <c r="P94" i="4" s="1"/>
  <c r="Q90" i="4"/>
  <c r="R90" i="4" s="1"/>
  <c r="O90" i="4"/>
  <c r="P90" i="4" s="1"/>
  <c r="S90" i="4" s="1"/>
  <c r="T90" i="4" s="1"/>
  <c r="Q86" i="4"/>
  <c r="R86" i="4" s="1"/>
  <c r="O86" i="4"/>
  <c r="P86" i="4" s="1"/>
  <c r="Q82" i="4"/>
  <c r="R82" i="4" s="1"/>
  <c r="O82" i="4"/>
  <c r="P82" i="4" s="1"/>
  <c r="S82" i="4" s="1"/>
  <c r="T82" i="4" s="1"/>
  <c r="Q78" i="4"/>
  <c r="R78" i="4" s="1"/>
  <c r="O78" i="4"/>
  <c r="P78" i="4" s="1"/>
  <c r="Q74" i="4"/>
  <c r="R74" i="4" s="1"/>
  <c r="O74" i="4"/>
  <c r="P74" i="4" s="1"/>
  <c r="S74" i="4" s="1"/>
  <c r="T74" i="4" s="1"/>
  <c r="Q70" i="4"/>
  <c r="R70" i="4" s="1"/>
  <c r="O70" i="4"/>
  <c r="P70" i="4" s="1"/>
  <c r="Q66" i="4"/>
  <c r="R66" i="4" s="1"/>
  <c r="O66" i="4"/>
  <c r="P66" i="4" s="1"/>
  <c r="S66" i="4" s="1"/>
  <c r="T66" i="4" s="1"/>
  <c r="Q62" i="4"/>
  <c r="R62" i="4" s="1"/>
  <c r="O62" i="4"/>
  <c r="P62" i="4" s="1"/>
  <c r="Q58" i="4"/>
  <c r="R58" i="4" s="1"/>
  <c r="O58" i="4"/>
  <c r="P58" i="4" s="1"/>
  <c r="S58" i="4" s="1"/>
  <c r="T58" i="4" s="1"/>
  <c r="Q54" i="4"/>
  <c r="R54" i="4" s="1"/>
  <c r="O54" i="4"/>
  <c r="P54" i="4" s="1"/>
  <c r="Q50" i="4"/>
  <c r="R50" i="4" s="1"/>
  <c r="O50" i="4"/>
  <c r="P50" i="4" s="1"/>
  <c r="S50" i="4" s="1"/>
  <c r="T50" i="4" s="1"/>
  <c r="Q46" i="4"/>
  <c r="R46" i="4" s="1"/>
  <c r="O46" i="4"/>
  <c r="P46" i="4" s="1"/>
  <c r="Q42" i="4"/>
  <c r="R42" i="4" s="1"/>
  <c r="O42" i="4"/>
  <c r="P42" i="4" s="1"/>
  <c r="S42" i="4" s="1"/>
  <c r="T42" i="4" s="1"/>
  <c r="Q38" i="4"/>
  <c r="R38" i="4" s="1"/>
  <c r="O38" i="4"/>
  <c r="P38" i="4" s="1"/>
  <c r="Q34" i="4"/>
  <c r="R34" i="4" s="1"/>
  <c r="O34" i="4"/>
  <c r="P34" i="4" s="1"/>
  <c r="S34" i="4" s="1"/>
  <c r="T34" i="4" s="1"/>
  <c r="Q30" i="4"/>
  <c r="R30" i="4" s="1"/>
  <c r="O30" i="4"/>
  <c r="P30" i="4" s="1"/>
  <c r="Q26" i="4"/>
  <c r="R26" i="4" s="1"/>
  <c r="O26" i="4"/>
  <c r="P26" i="4" s="1"/>
  <c r="S26" i="4" s="1"/>
  <c r="T26" i="4" s="1"/>
  <c r="Q22" i="4"/>
  <c r="R22" i="4" s="1"/>
  <c r="O22" i="4"/>
  <c r="P22" i="4" s="1"/>
  <c r="Q18" i="4"/>
  <c r="R18" i="4" s="1"/>
  <c r="O18" i="4"/>
  <c r="P18" i="4" s="1"/>
  <c r="S18" i="4" s="1"/>
  <c r="T18" i="4" s="1"/>
  <c r="Q14" i="4"/>
  <c r="R14" i="4" s="1"/>
  <c r="O14" i="4"/>
  <c r="P14" i="4" s="1"/>
  <c r="Q10" i="4"/>
  <c r="R10" i="4" s="1"/>
  <c r="O10" i="4"/>
  <c r="P10" i="4" s="1"/>
  <c r="S10" i="4" s="1"/>
  <c r="T10" i="4" s="1"/>
  <c r="Q6" i="4"/>
  <c r="R6" i="4" s="1"/>
  <c r="O6" i="4"/>
  <c r="P6" i="4" s="1"/>
  <c r="N1612" i="4"/>
  <c r="N1608" i="4"/>
  <c r="S1608" i="4" s="1"/>
  <c r="T1608" i="4" s="1"/>
  <c r="N1604" i="4"/>
  <c r="N1600" i="4"/>
  <c r="N1596" i="4"/>
  <c r="N1592" i="4"/>
  <c r="S1592" i="4" s="1"/>
  <c r="T1592" i="4" s="1"/>
  <c r="N1588" i="4"/>
  <c r="N1584" i="4"/>
  <c r="N1580" i="4"/>
  <c r="N1576" i="4"/>
  <c r="S1576" i="4" s="1"/>
  <c r="T1576" i="4" s="1"/>
  <c r="N1572" i="4"/>
  <c r="N1568" i="4"/>
  <c r="N1564" i="4"/>
  <c r="N1560" i="4"/>
  <c r="S1560" i="4" s="1"/>
  <c r="T1560" i="4" s="1"/>
  <c r="N1556" i="4"/>
  <c r="N1552" i="4"/>
  <c r="S1552" i="4" s="1"/>
  <c r="T1552" i="4" s="1"/>
  <c r="N1548" i="4"/>
  <c r="N1544" i="4"/>
  <c r="S1544" i="4" s="1"/>
  <c r="T1544" i="4" s="1"/>
  <c r="N1540" i="4"/>
  <c r="N1536" i="4"/>
  <c r="S1536" i="4" s="1"/>
  <c r="T1536" i="4" s="1"/>
  <c r="N1532" i="4"/>
  <c r="N1528" i="4"/>
  <c r="S1528" i="4" s="1"/>
  <c r="T1528" i="4" s="1"/>
  <c r="N1524" i="4"/>
  <c r="N1520" i="4"/>
  <c r="S1520" i="4" s="1"/>
  <c r="T1520" i="4" s="1"/>
  <c r="N1516" i="4"/>
  <c r="N1512" i="4"/>
  <c r="S1512" i="4" s="1"/>
  <c r="T1512" i="4" s="1"/>
  <c r="N1508" i="4"/>
  <c r="N1504" i="4"/>
  <c r="S1504" i="4" s="1"/>
  <c r="T1504" i="4" s="1"/>
  <c r="N1500" i="4"/>
  <c r="N1496" i="4"/>
  <c r="S1496" i="4" s="1"/>
  <c r="T1496" i="4" s="1"/>
  <c r="N1492" i="4"/>
  <c r="N1488" i="4"/>
  <c r="S1488" i="4" s="1"/>
  <c r="T1488" i="4" s="1"/>
  <c r="N1484" i="4"/>
  <c r="N1480" i="4"/>
  <c r="S1480" i="4" s="1"/>
  <c r="T1480" i="4" s="1"/>
  <c r="N1476" i="4"/>
  <c r="N1472" i="4"/>
  <c r="S1472" i="4" s="1"/>
  <c r="T1472" i="4" s="1"/>
  <c r="N1468" i="4"/>
  <c r="N1464" i="4"/>
  <c r="S1464" i="4" s="1"/>
  <c r="T1464" i="4" s="1"/>
  <c r="N1460" i="4"/>
  <c r="N1456" i="4"/>
  <c r="S1456" i="4" s="1"/>
  <c r="T1456" i="4" s="1"/>
  <c r="N1452" i="4"/>
  <c r="N1448" i="4"/>
  <c r="S1448" i="4" s="1"/>
  <c r="T1448" i="4" s="1"/>
  <c r="N1444" i="4"/>
  <c r="N1440" i="4"/>
  <c r="S1440" i="4" s="1"/>
  <c r="T1440" i="4" s="1"/>
  <c r="N1436" i="4"/>
  <c r="N1432" i="4"/>
  <c r="S1432" i="4" s="1"/>
  <c r="T1432" i="4" s="1"/>
  <c r="N1428" i="4"/>
  <c r="N1424" i="4"/>
  <c r="S1424" i="4" s="1"/>
  <c r="T1424" i="4" s="1"/>
  <c r="N1420" i="4"/>
  <c r="N1416" i="4"/>
  <c r="S1416" i="4" s="1"/>
  <c r="T1416" i="4" s="1"/>
  <c r="N1412" i="4"/>
  <c r="N1408" i="4"/>
  <c r="S1408" i="4" s="1"/>
  <c r="T1408" i="4" s="1"/>
  <c r="N1404" i="4"/>
  <c r="N1400" i="4"/>
  <c r="S1400" i="4" s="1"/>
  <c r="T1400" i="4" s="1"/>
  <c r="N1396" i="4"/>
  <c r="N1392" i="4"/>
  <c r="S1392" i="4" s="1"/>
  <c r="T1392" i="4" s="1"/>
  <c r="N1388" i="4"/>
  <c r="N1384" i="4"/>
  <c r="S1384" i="4" s="1"/>
  <c r="T1384" i="4" s="1"/>
  <c r="N1380" i="4"/>
  <c r="N1376" i="4"/>
  <c r="S1376" i="4" s="1"/>
  <c r="T1376" i="4" s="1"/>
  <c r="N1372" i="4"/>
  <c r="N1368" i="4"/>
  <c r="S1368" i="4" s="1"/>
  <c r="T1368" i="4" s="1"/>
  <c r="N1364" i="4"/>
  <c r="N1360" i="4"/>
  <c r="S1360" i="4" s="1"/>
  <c r="T1360" i="4" s="1"/>
  <c r="N1356" i="4"/>
  <c r="N1352" i="4"/>
  <c r="S1352" i="4" s="1"/>
  <c r="T1352" i="4" s="1"/>
  <c r="N1348" i="4"/>
  <c r="N1344" i="4"/>
  <c r="S1344" i="4" s="1"/>
  <c r="T1344" i="4" s="1"/>
  <c r="N1340" i="4"/>
  <c r="N1336" i="4"/>
  <c r="S1336" i="4" s="1"/>
  <c r="T1336" i="4" s="1"/>
  <c r="N1332" i="4"/>
  <c r="N1328" i="4"/>
  <c r="S1328" i="4" s="1"/>
  <c r="T1328" i="4" s="1"/>
  <c r="N1324" i="4"/>
  <c r="N1320" i="4"/>
  <c r="S1320" i="4" s="1"/>
  <c r="T1320" i="4" s="1"/>
  <c r="N1316" i="4"/>
  <c r="N1312" i="4"/>
  <c r="S1312" i="4" s="1"/>
  <c r="T1312" i="4" s="1"/>
  <c r="N1308" i="4"/>
  <c r="N1304" i="4"/>
  <c r="S1304" i="4" s="1"/>
  <c r="T1304" i="4" s="1"/>
  <c r="N1300" i="4"/>
  <c r="N1296" i="4"/>
  <c r="S1296" i="4" s="1"/>
  <c r="T1296" i="4" s="1"/>
  <c r="N1292" i="4"/>
  <c r="N1288" i="4"/>
  <c r="S1288" i="4" s="1"/>
  <c r="T1288" i="4" s="1"/>
  <c r="N1284" i="4"/>
  <c r="N1280" i="4"/>
  <c r="S1280" i="4" s="1"/>
  <c r="T1280" i="4" s="1"/>
  <c r="N1276" i="4"/>
  <c r="N1272" i="4"/>
  <c r="S1272" i="4" s="1"/>
  <c r="T1272" i="4" s="1"/>
  <c r="N1268" i="4"/>
  <c r="N1264" i="4"/>
  <c r="S1264" i="4" s="1"/>
  <c r="T1264" i="4" s="1"/>
  <c r="N1260" i="4"/>
  <c r="N1256" i="4"/>
  <c r="S1256" i="4" s="1"/>
  <c r="T1256" i="4" s="1"/>
  <c r="N1252" i="4"/>
  <c r="N1248" i="4"/>
  <c r="S1248" i="4" s="1"/>
  <c r="T1248" i="4" s="1"/>
  <c r="N1244" i="4"/>
  <c r="N1240" i="4"/>
  <c r="S1240" i="4" s="1"/>
  <c r="T1240" i="4" s="1"/>
  <c r="N1236" i="4"/>
  <c r="N1232" i="4"/>
  <c r="S1232" i="4" s="1"/>
  <c r="T1232" i="4" s="1"/>
  <c r="N1228" i="4"/>
  <c r="N1224" i="4"/>
  <c r="S1224" i="4" s="1"/>
  <c r="T1224" i="4" s="1"/>
  <c r="N1220" i="4"/>
  <c r="N1216" i="4"/>
  <c r="S1216" i="4" s="1"/>
  <c r="T1216" i="4" s="1"/>
  <c r="N1212" i="4"/>
  <c r="N1208" i="4"/>
  <c r="S1208" i="4" s="1"/>
  <c r="T1208" i="4" s="1"/>
  <c r="N1204" i="4"/>
  <c r="N1200" i="4"/>
  <c r="S1200" i="4" s="1"/>
  <c r="T1200" i="4" s="1"/>
  <c r="N1196" i="4"/>
  <c r="N1192" i="4"/>
  <c r="S1192" i="4" s="1"/>
  <c r="T1192" i="4" s="1"/>
  <c r="N1188" i="4"/>
  <c r="N1184" i="4"/>
  <c r="S1184" i="4" s="1"/>
  <c r="T1184" i="4" s="1"/>
  <c r="N1180" i="4"/>
  <c r="N1176" i="4"/>
  <c r="S1176" i="4" s="1"/>
  <c r="T1176" i="4" s="1"/>
  <c r="N1172" i="4"/>
  <c r="N1168" i="4"/>
  <c r="S1168" i="4" s="1"/>
  <c r="T1168" i="4" s="1"/>
  <c r="N1164" i="4"/>
  <c r="N1160" i="4"/>
  <c r="S1160" i="4" s="1"/>
  <c r="T1160" i="4" s="1"/>
  <c r="N1156" i="4"/>
  <c r="N1152" i="4"/>
  <c r="S1152" i="4" s="1"/>
  <c r="T1152" i="4" s="1"/>
  <c r="N1148" i="4"/>
  <c r="N1144" i="4"/>
  <c r="S1144" i="4" s="1"/>
  <c r="T1144" i="4" s="1"/>
  <c r="N1140" i="4"/>
  <c r="N1136" i="4"/>
  <c r="S1136" i="4" s="1"/>
  <c r="T1136" i="4" s="1"/>
  <c r="N1132" i="4"/>
  <c r="N1128" i="4"/>
  <c r="S1128" i="4" s="1"/>
  <c r="T1128" i="4" s="1"/>
  <c r="N1124" i="4"/>
  <c r="N1120" i="4"/>
  <c r="S1120" i="4" s="1"/>
  <c r="T1120" i="4" s="1"/>
  <c r="N1116" i="4"/>
  <c r="N1112" i="4"/>
  <c r="S1112" i="4" s="1"/>
  <c r="T1112" i="4" s="1"/>
  <c r="N1108" i="4"/>
  <c r="N1104" i="4"/>
  <c r="S1104" i="4" s="1"/>
  <c r="T1104" i="4" s="1"/>
  <c r="N1100" i="4"/>
  <c r="N1096" i="4"/>
  <c r="S1096" i="4" s="1"/>
  <c r="T1096" i="4" s="1"/>
  <c r="N1092" i="4"/>
  <c r="N1088" i="4"/>
  <c r="S1088" i="4" s="1"/>
  <c r="T1088" i="4" s="1"/>
  <c r="N1084" i="4"/>
  <c r="N1080" i="4"/>
  <c r="S1080" i="4" s="1"/>
  <c r="T1080" i="4" s="1"/>
  <c r="N1076" i="4"/>
  <c r="N1072" i="4"/>
  <c r="S1072" i="4" s="1"/>
  <c r="T1072" i="4" s="1"/>
  <c r="N1068" i="4"/>
  <c r="N1064" i="4"/>
  <c r="S1064" i="4" s="1"/>
  <c r="T1064" i="4" s="1"/>
  <c r="N1060" i="4"/>
  <c r="N1056" i="4"/>
  <c r="S1056" i="4" s="1"/>
  <c r="T1056" i="4" s="1"/>
  <c r="N1052" i="4"/>
  <c r="N1048" i="4"/>
  <c r="S1048" i="4" s="1"/>
  <c r="T1048" i="4" s="1"/>
  <c r="N1044" i="4"/>
  <c r="N1040" i="4"/>
  <c r="S1040" i="4" s="1"/>
  <c r="T1040" i="4" s="1"/>
  <c r="N1036" i="4"/>
  <c r="N1032" i="4"/>
  <c r="S1032" i="4" s="1"/>
  <c r="T1032" i="4" s="1"/>
  <c r="N1028" i="4"/>
  <c r="N1024" i="4"/>
  <c r="S1024" i="4" s="1"/>
  <c r="T1024" i="4" s="1"/>
  <c r="N1020" i="4"/>
  <c r="N1016" i="4"/>
  <c r="S1016" i="4" s="1"/>
  <c r="T1016" i="4" s="1"/>
  <c r="N1012" i="4"/>
  <c r="N1008" i="4"/>
  <c r="S1008" i="4" s="1"/>
  <c r="T1008" i="4" s="1"/>
  <c r="N1004" i="4"/>
  <c r="N1000" i="4"/>
  <c r="S1000" i="4" s="1"/>
  <c r="T1000" i="4" s="1"/>
  <c r="N996" i="4"/>
  <c r="N992" i="4"/>
  <c r="S992" i="4" s="1"/>
  <c r="T992" i="4" s="1"/>
  <c r="N988" i="4"/>
  <c r="N984" i="4"/>
  <c r="S984" i="4" s="1"/>
  <c r="T984" i="4" s="1"/>
  <c r="N980" i="4"/>
  <c r="N976" i="4"/>
  <c r="S976" i="4" s="1"/>
  <c r="T976" i="4" s="1"/>
  <c r="N972" i="4"/>
  <c r="N968" i="4"/>
  <c r="S968" i="4" s="1"/>
  <c r="T968" i="4" s="1"/>
  <c r="N964" i="4"/>
  <c r="N960" i="4"/>
  <c r="S960" i="4" s="1"/>
  <c r="T960" i="4" s="1"/>
  <c r="N956" i="4"/>
  <c r="N952" i="4"/>
  <c r="S952" i="4" s="1"/>
  <c r="T952" i="4" s="1"/>
  <c r="N948" i="4"/>
  <c r="N944" i="4"/>
  <c r="S944" i="4" s="1"/>
  <c r="T944" i="4" s="1"/>
  <c r="N940" i="4"/>
  <c r="N936" i="4"/>
  <c r="S936" i="4" s="1"/>
  <c r="T936" i="4" s="1"/>
  <c r="N932" i="4"/>
  <c r="N928" i="4"/>
  <c r="S928" i="4" s="1"/>
  <c r="T928" i="4" s="1"/>
  <c r="N924" i="4"/>
  <c r="N920" i="4"/>
  <c r="S920" i="4" s="1"/>
  <c r="T920" i="4" s="1"/>
  <c r="N916" i="4"/>
  <c r="N912" i="4"/>
  <c r="S912" i="4" s="1"/>
  <c r="T912" i="4" s="1"/>
  <c r="N908" i="4"/>
  <c r="N904" i="4"/>
  <c r="S904" i="4" s="1"/>
  <c r="T904" i="4" s="1"/>
  <c r="N900" i="4"/>
  <c r="N896" i="4"/>
  <c r="S896" i="4" s="1"/>
  <c r="T896" i="4" s="1"/>
  <c r="N892" i="4"/>
  <c r="N888" i="4"/>
  <c r="S888" i="4" s="1"/>
  <c r="T888" i="4" s="1"/>
  <c r="N884" i="4"/>
  <c r="N880" i="4"/>
  <c r="S880" i="4" s="1"/>
  <c r="T880" i="4" s="1"/>
  <c r="N876" i="4"/>
  <c r="N872" i="4"/>
  <c r="S872" i="4" s="1"/>
  <c r="T872" i="4" s="1"/>
  <c r="N868" i="4"/>
  <c r="N864" i="4"/>
  <c r="S864" i="4" s="1"/>
  <c r="T864" i="4" s="1"/>
  <c r="N860" i="4"/>
  <c r="N856" i="4"/>
  <c r="S856" i="4" s="1"/>
  <c r="T856" i="4" s="1"/>
  <c r="N852" i="4"/>
  <c r="N848" i="4"/>
  <c r="S848" i="4" s="1"/>
  <c r="T848" i="4" s="1"/>
  <c r="N844" i="4"/>
  <c r="N840" i="4"/>
  <c r="S840" i="4" s="1"/>
  <c r="T840" i="4" s="1"/>
  <c r="N836" i="4"/>
  <c r="N832" i="4"/>
  <c r="S832" i="4" s="1"/>
  <c r="T832" i="4" s="1"/>
  <c r="N828" i="4"/>
  <c r="N824" i="4"/>
  <c r="S824" i="4" s="1"/>
  <c r="T824" i="4" s="1"/>
  <c r="N820" i="4"/>
  <c r="N816" i="4"/>
  <c r="S816" i="4" s="1"/>
  <c r="T816" i="4" s="1"/>
  <c r="N812" i="4"/>
  <c r="N808" i="4"/>
  <c r="S808" i="4" s="1"/>
  <c r="T808" i="4" s="1"/>
  <c r="N804" i="4"/>
  <c r="N800" i="4"/>
  <c r="S800" i="4" s="1"/>
  <c r="T800" i="4" s="1"/>
  <c r="N796" i="4"/>
  <c r="N792" i="4"/>
  <c r="S792" i="4" s="1"/>
  <c r="T792" i="4" s="1"/>
  <c r="N788" i="4"/>
  <c r="N784" i="4"/>
  <c r="S784" i="4" s="1"/>
  <c r="T784" i="4" s="1"/>
  <c r="N780" i="4"/>
  <c r="N776" i="4"/>
  <c r="S776" i="4" s="1"/>
  <c r="T776" i="4" s="1"/>
  <c r="N772" i="4"/>
  <c r="N768" i="4"/>
  <c r="S768" i="4" s="1"/>
  <c r="T768" i="4" s="1"/>
  <c r="N764" i="4"/>
  <c r="N760" i="4"/>
  <c r="S760" i="4" s="1"/>
  <c r="T760" i="4" s="1"/>
  <c r="N756" i="4"/>
  <c r="N752" i="4"/>
  <c r="S752" i="4" s="1"/>
  <c r="T752" i="4" s="1"/>
  <c r="N748" i="4"/>
  <c r="N744" i="4"/>
  <c r="S744" i="4" s="1"/>
  <c r="T744" i="4" s="1"/>
  <c r="N740" i="4"/>
  <c r="N736" i="4"/>
  <c r="S736" i="4" s="1"/>
  <c r="T736" i="4" s="1"/>
  <c r="N732" i="4"/>
  <c r="N728" i="4"/>
  <c r="S728" i="4" s="1"/>
  <c r="T728" i="4" s="1"/>
  <c r="N724" i="4"/>
  <c r="N720" i="4"/>
  <c r="S720" i="4" s="1"/>
  <c r="T720" i="4" s="1"/>
  <c r="N716" i="4"/>
  <c r="N712" i="4"/>
  <c r="S712" i="4" s="1"/>
  <c r="T712" i="4" s="1"/>
  <c r="N708" i="4"/>
  <c r="N704" i="4"/>
  <c r="S704" i="4" s="1"/>
  <c r="T704" i="4" s="1"/>
  <c r="N700" i="4"/>
  <c r="N696" i="4"/>
  <c r="S696" i="4" s="1"/>
  <c r="T696" i="4" s="1"/>
  <c r="N692" i="4"/>
  <c r="N688" i="4"/>
  <c r="S688" i="4" s="1"/>
  <c r="T688" i="4" s="1"/>
  <c r="N684" i="4"/>
  <c r="N680" i="4"/>
  <c r="S680" i="4" s="1"/>
  <c r="T680" i="4" s="1"/>
  <c r="N676" i="4"/>
  <c r="N672" i="4"/>
  <c r="S672" i="4" s="1"/>
  <c r="T672" i="4" s="1"/>
  <c r="N668" i="4"/>
  <c r="N664" i="4"/>
  <c r="S664" i="4" s="1"/>
  <c r="T664" i="4" s="1"/>
  <c r="N660" i="4"/>
  <c r="N656" i="4"/>
  <c r="S656" i="4" s="1"/>
  <c r="T656" i="4" s="1"/>
  <c r="N652" i="4"/>
  <c r="N648" i="4"/>
  <c r="S648" i="4" s="1"/>
  <c r="T648" i="4" s="1"/>
  <c r="N644" i="4"/>
  <c r="N640" i="4"/>
  <c r="S640" i="4" s="1"/>
  <c r="T640" i="4" s="1"/>
  <c r="N636" i="4"/>
  <c r="N632" i="4"/>
  <c r="S632" i="4" s="1"/>
  <c r="T632" i="4" s="1"/>
  <c r="N628" i="4"/>
  <c r="N624" i="4"/>
  <c r="S624" i="4" s="1"/>
  <c r="T624" i="4" s="1"/>
  <c r="N620" i="4"/>
  <c r="N616" i="4"/>
  <c r="S616" i="4" s="1"/>
  <c r="T616" i="4" s="1"/>
  <c r="N612" i="4"/>
  <c r="N608" i="4"/>
  <c r="S608" i="4" s="1"/>
  <c r="T608" i="4" s="1"/>
  <c r="N604" i="4"/>
  <c r="N600" i="4"/>
  <c r="S600" i="4" s="1"/>
  <c r="T600" i="4" s="1"/>
  <c r="N596" i="4"/>
  <c r="N592" i="4"/>
  <c r="S592" i="4" s="1"/>
  <c r="T592" i="4" s="1"/>
  <c r="N588" i="4"/>
  <c r="N584" i="4"/>
  <c r="S584" i="4" s="1"/>
  <c r="T584" i="4" s="1"/>
  <c r="N580" i="4"/>
  <c r="N576" i="4"/>
  <c r="S576" i="4" s="1"/>
  <c r="T576" i="4" s="1"/>
  <c r="N572" i="4"/>
  <c r="N568" i="4"/>
  <c r="S568" i="4" s="1"/>
  <c r="T568" i="4" s="1"/>
  <c r="N564" i="4"/>
  <c r="N560" i="4"/>
  <c r="S560" i="4" s="1"/>
  <c r="T560" i="4" s="1"/>
  <c r="N556" i="4"/>
  <c r="N552" i="4"/>
  <c r="S552" i="4" s="1"/>
  <c r="T552" i="4" s="1"/>
  <c r="N548" i="4"/>
  <c r="N544" i="4"/>
  <c r="S544" i="4" s="1"/>
  <c r="T544" i="4" s="1"/>
  <c r="N540" i="4"/>
  <c r="N536" i="4"/>
  <c r="S536" i="4" s="1"/>
  <c r="T536" i="4" s="1"/>
  <c r="N532" i="4"/>
  <c r="N528" i="4"/>
  <c r="S528" i="4" s="1"/>
  <c r="T528" i="4" s="1"/>
  <c r="N524" i="4"/>
  <c r="N520" i="4"/>
  <c r="S520" i="4" s="1"/>
  <c r="T520" i="4" s="1"/>
  <c r="N516" i="4"/>
  <c r="N512" i="4"/>
  <c r="S512" i="4" s="1"/>
  <c r="T512" i="4" s="1"/>
  <c r="N508" i="4"/>
  <c r="N504" i="4"/>
  <c r="S504" i="4" s="1"/>
  <c r="T504" i="4" s="1"/>
  <c r="N500" i="4"/>
  <c r="N496" i="4"/>
  <c r="S496" i="4" s="1"/>
  <c r="T496" i="4" s="1"/>
  <c r="N492" i="4"/>
  <c r="N488" i="4"/>
  <c r="S488" i="4" s="1"/>
  <c r="T488" i="4" s="1"/>
  <c r="N484" i="4"/>
  <c r="N480" i="4"/>
  <c r="S480" i="4" s="1"/>
  <c r="T480" i="4" s="1"/>
  <c r="N476" i="4"/>
  <c r="N472" i="4"/>
  <c r="S472" i="4" s="1"/>
  <c r="T472" i="4" s="1"/>
  <c r="N468" i="4"/>
  <c r="N464" i="4"/>
  <c r="S464" i="4" s="1"/>
  <c r="T464" i="4" s="1"/>
  <c r="N460" i="4"/>
  <c r="N456" i="4"/>
  <c r="S456" i="4" s="1"/>
  <c r="T456" i="4" s="1"/>
  <c r="N452" i="4"/>
  <c r="N448" i="4"/>
  <c r="S448" i="4" s="1"/>
  <c r="T448" i="4" s="1"/>
  <c r="N444" i="4"/>
  <c r="N440" i="4"/>
  <c r="S440" i="4" s="1"/>
  <c r="T440" i="4" s="1"/>
  <c r="N436" i="4"/>
  <c r="N432" i="4"/>
  <c r="S432" i="4" s="1"/>
  <c r="T432" i="4" s="1"/>
  <c r="N428" i="4"/>
  <c r="N424" i="4"/>
  <c r="S424" i="4" s="1"/>
  <c r="T424" i="4" s="1"/>
  <c r="N420" i="4"/>
  <c r="N416" i="4"/>
  <c r="S416" i="4" s="1"/>
  <c r="T416" i="4" s="1"/>
  <c r="N412" i="4"/>
  <c r="N408" i="4"/>
  <c r="S408" i="4" s="1"/>
  <c r="T408" i="4" s="1"/>
  <c r="N404" i="4"/>
  <c r="N400" i="4"/>
  <c r="S400" i="4" s="1"/>
  <c r="T400" i="4" s="1"/>
  <c r="N396" i="4"/>
  <c r="N392" i="4"/>
  <c r="S392" i="4" s="1"/>
  <c r="T392" i="4" s="1"/>
  <c r="N388" i="4"/>
  <c r="N384" i="4"/>
  <c r="S384" i="4" s="1"/>
  <c r="T384" i="4" s="1"/>
  <c r="N380" i="4"/>
  <c r="N376" i="4"/>
  <c r="S376" i="4" s="1"/>
  <c r="T376" i="4" s="1"/>
  <c r="N372" i="4"/>
  <c r="N368" i="4"/>
  <c r="S368" i="4" s="1"/>
  <c r="T368" i="4" s="1"/>
  <c r="N364" i="4"/>
  <c r="N360" i="4"/>
  <c r="S360" i="4" s="1"/>
  <c r="T360" i="4" s="1"/>
  <c r="N356" i="4"/>
  <c r="N352" i="4"/>
  <c r="S352" i="4" s="1"/>
  <c r="T352" i="4" s="1"/>
  <c r="N348" i="4"/>
  <c r="N344" i="4"/>
  <c r="S344" i="4" s="1"/>
  <c r="T344" i="4" s="1"/>
  <c r="N340" i="4"/>
  <c r="N336" i="4"/>
  <c r="S336" i="4" s="1"/>
  <c r="T336" i="4" s="1"/>
  <c r="N332" i="4"/>
  <c r="N328" i="4"/>
  <c r="S328" i="4" s="1"/>
  <c r="T328" i="4" s="1"/>
  <c r="N324" i="4"/>
  <c r="N320" i="4"/>
  <c r="S320" i="4" s="1"/>
  <c r="T320" i="4" s="1"/>
  <c r="N316" i="4"/>
  <c r="N312" i="4"/>
  <c r="S312" i="4" s="1"/>
  <c r="T312" i="4" s="1"/>
  <c r="N308" i="4"/>
  <c r="N304" i="4"/>
  <c r="S304" i="4" s="1"/>
  <c r="T304" i="4" s="1"/>
  <c r="N300" i="4"/>
  <c r="N296" i="4"/>
  <c r="S296" i="4" s="1"/>
  <c r="T296" i="4" s="1"/>
  <c r="N292" i="4"/>
  <c r="N288" i="4"/>
  <c r="S288" i="4" s="1"/>
  <c r="T288" i="4" s="1"/>
  <c r="N284" i="4"/>
  <c r="N280" i="4"/>
  <c r="S280" i="4" s="1"/>
  <c r="T280" i="4" s="1"/>
  <c r="N276" i="4"/>
  <c r="N272" i="4"/>
  <c r="S272" i="4" s="1"/>
  <c r="T272" i="4" s="1"/>
  <c r="N268" i="4"/>
  <c r="N264" i="4"/>
  <c r="S264" i="4" s="1"/>
  <c r="T264" i="4" s="1"/>
  <c r="N260" i="4"/>
  <c r="N256" i="4"/>
  <c r="S256" i="4" s="1"/>
  <c r="T256" i="4" s="1"/>
  <c r="N252" i="4"/>
  <c r="N248" i="4"/>
  <c r="S248" i="4" s="1"/>
  <c r="T248" i="4" s="1"/>
  <c r="N244" i="4"/>
  <c r="N240" i="4"/>
  <c r="S240" i="4" s="1"/>
  <c r="T240" i="4" s="1"/>
  <c r="N236" i="4"/>
  <c r="N232" i="4"/>
  <c r="S232" i="4" s="1"/>
  <c r="T232" i="4" s="1"/>
  <c r="N228" i="4"/>
  <c r="N224" i="4"/>
  <c r="S224" i="4" s="1"/>
  <c r="T224" i="4" s="1"/>
  <c r="N220" i="4"/>
  <c r="N216" i="4"/>
  <c r="S216" i="4" s="1"/>
  <c r="T216" i="4" s="1"/>
  <c r="N212" i="4"/>
  <c r="N208" i="4"/>
  <c r="S208" i="4" s="1"/>
  <c r="T208" i="4" s="1"/>
  <c r="N204" i="4"/>
  <c r="N200" i="4"/>
  <c r="S200" i="4" s="1"/>
  <c r="T200" i="4" s="1"/>
  <c r="N196" i="4"/>
  <c r="N192" i="4"/>
  <c r="S192" i="4" s="1"/>
  <c r="T192" i="4" s="1"/>
  <c r="N188" i="4"/>
  <c r="N184" i="4"/>
  <c r="S184" i="4" s="1"/>
  <c r="T184" i="4" s="1"/>
  <c r="N180" i="4"/>
  <c r="N176" i="4"/>
  <c r="S176" i="4" s="1"/>
  <c r="T176" i="4" s="1"/>
  <c r="N172" i="4"/>
  <c r="N168" i="4"/>
  <c r="S168" i="4" s="1"/>
  <c r="T168" i="4" s="1"/>
  <c r="N164" i="4"/>
  <c r="N160" i="4"/>
  <c r="S160" i="4" s="1"/>
  <c r="T160" i="4" s="1"/>
  <c r="N156" i="4"/>
  <c r="N152" i="4"/>
  <c r="S152" i="4" s="1"/>
  <c r="T152" i="4" s="1"/>
  <c r="N148" i="4"/>
  <c r="N144" i="4"/>
  <c r="S144" i="4" s="1"/>
  <c r="T144" i="4" s="1"/>
  <c r="N140" i="4"/>
  <c r="N136" i="4"/>
  <c r="S136" i="4" s="1"/>
  <c r="T136" i="4" s="1"/>
  <c r="N132" i="4"/>
  <c r="N128" i="4"/>
  <c r="S128" i="4" s="1"/>
  <c r="T128" i="4" s="1"/>
  <c r="N124" i="4"/>
  <c r="N120" i="4"/>
  <c r="S120" i="4" s="1"/>
  <c r="T120" i="4" s="1"/>
  <c r="N116" i="4"/>
  <c r="N112" i="4"/>
  <c r="S112" i="4" s="1"/>
  <c r="T112" i="4" s="1"/>
  <c r="N108" i="4"/>
  <c r="N104" i="4"/>
  <c r="S104" i="4" s="1"/>
  <c r="T104" i="4" s="1"/>
  <c r="N100" i="4"/>
  <c r="N96" i="4"/>
  <c r="S96" i="4" s="1"/>
  <c r="T96" i="4" s="1"/>
  <c r="N92" i="4"/>
  <c r="N88" i="4"/>
  <c r="S88" i="4" s="1"/>
  <c r="T88" i="4" s="1"/>
  <c r="N84" i="4"/>
  <c r="N80" i="4"/>
  <c r="S80" i="4" s="1"/>
  <c r="T80" i="4" s="1"/>
  <c r="N76" i="4"/>
  <c r="N72" i="4"/>
  <c r="S72" i="4" s="1"/>
  <c r="T72" i="4" s="1"/>
  <c r="N68" i="4"/>
  <c r="N64" i="4"/>
  <c r="S64" i="4" s="1"/>
  <c r="T64" i="4" s="1"/>
  <c r="N60" i="4"/>
  <c r="N56" i="4"/>
  <c r="S56" i="4" s="1"/>
  <c r="T56" i="4" s="1"/>
  <c r="N52" i="4"/>
  <c r="N48" i="4"/>
  <c r="S48" i="4" s="1"/>
  <c r="T48" i="4" s="1"/>
  <c r="N44" i="4"/>
  <c r="N40" i="4"/>
  <c r="S40" i="4" s="1"/>
  <c r="T40" i="4" s="1"/>
  <c r="N36" i="4"/>
  <c r="N32" i="4"/>
  <c r="S32" i="4" s="1"/>
  <c r="T32" i="4" s="1"/>
  <c r="N28" i="4"/>
  <c r="N24" i="4"/>
  <c r="S24" i="4" s="1"/>
  <c r="T24" i="4" s="1"/>
  <c r="N20" i="4"/>
  <c r="N16" i="4"/>
  <c r="S16" i="4" s="1"/>
  <c r="T16" i="4" s="1"/>
  <c r="N12" i="4"/>
  <c r="N8" i="4"/>
  <c r="S8" i="4" s="1"/>
  <c r="T8" i="4" s="1"/>
  <c r="N4" i="4"/>
  <c r="O1612" i="4"/>
  <c r="P1612" i="4" s="1"/>
  <c r="O1608" i="4"/>
  <c r="P1608" i="4" s="1"/>
  <c r="O1604" i="4"/>
  <c r="P1604" i="4" s="1"/>
  <c r="O1600" i="4"/>
  <c r="P1600" i="4" s="1"/>
  <c r="O1596" i="4"/>
  <c r="P1596" i="4" s="1"/>
  <c r="O1592" i="4"/>
  <c r="P1592" i="4" s="1"/>
  <c r="O1588" i="4"/>
  <c r="P1588" i="4" s="1"/>
  <c r="O1584" i="4"/>
  <c r="P1584" i="4" s="1"/>
  <c r="O1580" i="4"/>
  <c r="P1580" i="4" s="1"/>
  <c r="O1576" i="4"/>
  <c r="P1576" i="4" s="1"/>
  <c r="O1572" i="4"/>
  <c r="P1572" i="4" s="1"/>
  <c r="O1568" i="4"/>
  <c r="P1568" i="4" s="1"/>
  <c r="O1564" i="4"/>
  <c r="P1564" i="4" s="1"/>
  <c r="O1560" i="4"/>
  <c r="P1560" i="4" s="1"/>
  <c r="O1556" i="4"/>
  <c r="P1556" i="4" s="1"/>
  <c r="O1549" i="4"/>
  <c r="P1549" i="4" s="1"/>
  <c r="O1541" i="4"/>
  <c r="P1541" i="4" s="1"/>
  <c r="O1533" i="4"/>
  <c r="P1533" i="4" s="1"/>
  <c r="O1525" i="4"/>
  <c r="P1525" i="4" s="1"/>
  <c r="Q1521" i="4"/>
  <c r="R1521" i="4" s="1"/>
  <c r="O1521" i="4"/>
  <c r="P1521" i="4" s="1"/>
  <c r="S1521" i="4" s="1"/>
  <c r="T1521" i="4" s="1"/>
  <c r="Q1517" i="4"/>
  <c r="R1517" i="4" s="1"/>
  <c r="O1517" i="4"/>
  <c r="P1517" i="4" s="1"/>
  <c r="S1517" i="4" s="1"/>
  <c r="T1517" i="4" s="1"/>
  <c r="Q1513" i="4"/>
  <c r="R1513" i="4" s="1"/>
  <c r="O1513" i="4"/>
  <c r="P1513" i="4" s="1"/>
  <c r="S1513" i="4" s="1"/>
  <c r="T1513" i="4" s="1"/>
  <c r="Q1509" i="4"/>
  <c r="R1509" i="4" s="1"/>
  <c r="O1509" i="4"/>
  <c r="P1509" i="4" s="1"/>
  <c r="S1509" i="4" s="1"/>
  <c r="T1509" i="4" s="1"/>
  <c r="Q1505" i="4"/>
  <c r="R1505" i="4" s="1"/>
  <c r="O1505" i="4"/>
  <c r="P1505" i="4" s="1"/>
  <c r="S1505" i="4" s="1"/>
  <c r="T1505" i="4" s="1"/>
  <c r="Q1501" i="4"/>
  <c r="R1501" i="4" s="1"/>
  <c r="O1501" i="4"/>
  <c r="P1501" i="4" s="1"/>
  <c r="S1501" i="4" s="1"/>
  <c r="T1501" i="4" s="1"/>
  <c r="Q1497" i="4"/>
  <c r="R1497" i="4" s="1"/>
  <c r="O1497" i="4"/>
  <c r="P1497" i="4" s="1"/>
  <c r="S1497" i="4" s="1"/>
  <c r="T1497" i="4" s="1"/>
  <c r="Q1493" i="4"/>
  <c r="R1493" i="4" s="1"/>
  <c r="O1493" i="4"/>
  <c r="P1493" i="4" s="1"/>
  <c r="S1493" i="4" s="1"/>
  <c r="T1493" i="4" s="1"/>
  <c r="Q1489" i="4"/>
  <c r="R1489" i="4" s="1"/>
  <c r="O1489" i="4"/>
  <c r="P1489" i="4" s="1"/>
  <c r="S1489" i="4" s="1"/>
  <c r="T1489" i="4" s="1"/>
  <c r="Q1485" i="4"/>
  <c r="R1485" i="4" s="1"/>
  <c r="O1485" i="4"/>
  <c r="P1485" i="4" s="1"/>
  <c r="S1485" i="4" s="1"/>
  <c r="T1485" i="4" s="1"/>
  <c r="Q1481" i="4"/>
  <c r="R1481" i="4" s="1"/>
  <c r="O1481" i="4"/>
  <c r="P1481" i="4" s="1"/>
  <c r="S1481" i="4" s="1"/>
  <c r="T1481" i="4" s="1"/>
  <c r="Q1477" i="4"/>
  <c r="R1477" i="4" s="1"/>
  <c r="O1477" i="4"/>
  <c r="P1477" i="4" s="1"/>
  <c r="S1477" i="4" s="1"/>
  <c r="T1477" i="4" s="1"/>
  <c r="Q1473" i="4"/>
  <c r="R1473" i="4" s="1"/>
  <c r="O1473" i="4"/>
  <c r="P1473" i="4" s="1"/>
  <c r="S1473" i="4" s="1"/>
  <c r="T1473" i="4" s="1"/>
  <c r="Q1469" i="4"/>
  <c r="R1469" i="4" s="1"/>
  <c r="O1469" i="4"/>
  <c r="P1469" i="4" s="1"/>
  <c r="S1469" i="4" s="1"/>
  <c r="T1469" i="4" s="1"/>
  <c r="Q1465" i="4"/>
  <c r="R1465" i="4" s="1"/>
  <c r="O1465" i="4"/>
  <c r="P1465" i="4" s="1"/>
  <c r="S1465" i="4" s="1"/>
  <c r="T1465" i="4" s="1"/>
  <c r="Q1461" i="4"/>
  <c r="R1461" i="4" s="1"/>
  <c r="O1461" i="4"/>
  <c r="P1461" i="4" s="1"/>
  <c r="S1461" i="4" s="1"/>
  <c r="T1461" i="4" s="1"/>
  <c r="Q1457" i="4"/>
  <c r="R1457" i="4" s="1"/>
  <c r="O1457" i="4"/>
  <c r="P1457" i="4" s="1"/>
  <c r="S1457" i="4" s="1"/>
  <c r="T1457" i="4" s="1"/>
  <c r="Q1453" i="4"/>
  <c r="R1453" i="4" s="1"/>
  <c r="O1453" i="4"/>
  <c r="P1453" i="4" s="1"/>
  <c r="S1453" i="4" s="1"/>
  <c r="T1453" i="4" s="1"/>
  <c r="Q1449" i="4"/>
  <c r="R1449" i="4" s="1"/>
  <c r="O1449" i="4"/>
  <c r="P1449" i="4" s="1"/>
  <c r="S1449" i="4" s="1"/>
  <c r="T1449" i="4" s="1"/>
  <c r="Q1445" i="4"/>
  <c r="R1445" i="4" s="1"/>
  <c r="O1445" i="4"/>
  <c r="P1445" i="4" s="1"/>
  <c r="S1445" i="4" s="1"/>
  <c r="T1445" i="4" s="1"/>
  <c r="Q1441" i="4"/>
  <c r="R1441" i="4" s="1"/>
  <c r="O1441" i="4"/>
  <c r="P1441" i="4" s="1"/>
  <c r="S1441" i="4" s="1"/>
  <c r="T1441" i="4" s="1"/>
  <c r="Q1437" i="4"/>
  <c r="R1437" i="4" s="1"/>
  <c r="O1437" i="4"/>
  <c r="P1437" i="4" s="1"/>
  <c r="S1437" i="4" s="1"/>
  <c r="T1437" i="4" s="1"/>
  <c r="Q1433" i="4"/>
  <c r="R1433" i="4" s="1"/>
  <c r="O1433" i="4"/>
  <c r="P1433" i="4" s="1"/>
  <c r="S1433" i="4" s="1"/>
  <c r="T1433" i="4" s="1"/>
  <c r="Q1429" i="4"/>
  <c r="R1429" i="4" s="1"/>
  <c r="O1429" i="4"/>
  <c r="P1429" i="4" s="1"/>
  <c r="S1429" i="4" s="1"/>
  <c r="T1429" i="4" s="1"/>
  <c r="Q1425" i="4"/>
  <c r="R1425" i="4" s="1"/>
  <c r="O1425" i="4"/>
  <c r="P1425" i="4" s="1"/>
  <c r="S1425" i="4" s="1"/>
  <c r="T1425" i="4" s="1"/>
  <c r="Q1421" i="4"/>
  <c r="R1421" i="4" s="1"/>
  <c r="O1421" i="4"/>
  <c r="P1421" i="4" s="1"/>
  <c r="S1421" i="4" s="1"/>
  <c r="T1421" i="4" s="1"/>
  <c r="Q1417" i="4"/>
  <c r="R1417" i="4" s="1"/>
  <c r="O1417" i="4"/>
  <c r="P1417" i="4" s="1"/>
  <c r="S1417" i="4" s="1"/>
  <c r="T1417" i="4" s="1"/>
  <c r="Q1413" i="4"/>
  <c r="R1413" i="4" s="1"/>
  <c r="O1413" i="4"/>
  <c r="P1413" i="4" s="1"/>
  <c r="S1413" i="4" s="1"/>
  <c r="T1413" i="4" s="1"/>
  <c r="Q1409" i="4"/>
  <c r="R1409" i="4" s="1"/>
  <c r="O1409" i="4"/>
  <c r="P1409" i="4" s="1"/>
  <c r="S1409" i="4" s="1"/>
  <c r="T1409" i="4" s="1"/>
  <c r="Q1405" i="4"/>
  <c r="R1405" i="4" s="1"/>
  <c r="O1405" i="4"/>
  <c r="P1405" i="4" s="1"/>
  <c r="S1405" i="4" s="1"/>
  <c r="T1405" i="4" s="1"/>
  <c r="Q1401" i="4"/>
  <c r="R1401" i="4" s="1"/>
  <c r="O1401" i="4"/>
  <c r="P1401" i="4" s="1"/>
  <c r="S1401" i="4" s="1"/>
  <c r="T1401" i="4" s="1"/>
  <c r="Q1397" i="4"/>
  <c r="R1397" i="4" s="1"/>
  <c r="O1397" i="4"/>
  <c r="P1397" i="4" s="1"/>
  <c r="S1397" i="4" s="1"/>
  <c r="T1397" i="4" s="1"/>
  <c r="Q1393" i="4"/>
  <c r="R1393" i="4" s="1"/>
  <c r="O1393" i="4"/>
  <c r="P1393" i="4" s="1"/>
  <c r="S1393" i="4" s="1"/>
  <c r="T1393" i="4" s="1"/>
  <c r="Q1389" i="4"/>
  <c r="R1389" i="4" s="1"/>
  <c r="O1389" i="4"/>
  <c r="P1389" i="4" s="1"/>
  <c r="S1389" i="4" s="1"/>
  <c r="T1389" i="4" s="1"/>
  <c r="Q1385" i="4"/>
  <c r="R1385" i="4" s="1"/>
  <c r="O1385" i="4"/>
  <c r="P1385" i="4" s="1"/>
  <c r="S1385" i="4" s="1"/>
  <c r="T1385" i="4" s="1"/>
  <c r="Q1381" i="4"/>
  <c r="R1381" i="4" s="1"/>
  <c r="O1381" i="4"/>
  <c r="P1381" i="4" s="1"/>
  <c r="S1381" i="4" s="1"/>
  <c r="T1381" i="4" s="1"/>
  <c r="Q1377" i="4"/>
  <c r="R1377" i="4" s="1"/>
  <c r="O1377" i="4"/>
  <c r="P1377" i="4" s="1"/>
  <c r="S1377" i="4" s="1"/>
  <c r="T1377" i="4" s="1"/>
  <c r="Q1373" i="4"/>
  <c r="R1373" i="4" s="1"/>
  <c r="O1373" i="4"/>
  <c r="P1373" i="4" s="1"/>
  <c r="S1373" i="4" s="1"/>
  <c r="T1373" i="4" s="1"/>
  <c r="Q1369" i="4"/>
  <c r="R1369" i="4" s="1"/>
  <c r="O1369" i="4"/>
  <c r="P1369" i="4" s="1"/>
  <c r="S1369" i="4" s="1"/>
  <c r="T1369" i="4" s="1"/>
  <c r="Q1365" i="4"/>
  <c r="R1365" i="4" s="1"/>
  <c r="O1365" i="4"/>
  <c r="P1365" i="4" s="1"/>
  <c r="S1365" i="4" s="1"/>
  <c r="T1365" i="4" s="1"/>
  <c r="Q1361" i="4"/>
  <c r="R1361" i="4" s="1"/>
  <c r="O1361" i="4"/>
  <c r="P1361" i="4" s="1"/>
  <c r="S1361" i="4" s="1"/>
  <c r="T1361" i="4" s="1"/>
  <c r="Q1357" i="4"/>
  <c r="R1357" i="4" s="1"/>
  <c r="O1357" i="4"/>
  <c r="P1357" i="4" s="1"/>
  <c r="S1357" i="4" s="1"/>
  <c r="T1357" i="4" s="1"/>
  <c r="Q1353" i="4"/>
  <c r="R1353" i="4" s="1"/>
  <c r="O1353" i="4"/>
  <c r="P1353" i="4" s="1"/>
  <c r="S1353" i="4" s="1"/>
  <c r="T1353" i="4" s="1"/>
  <c r="Q1349" i="4"/>
  <c r="R1349" i="4" s="1"/>
  <c r="O1349" i="4"/>
  <c r="P1349" i="4" s="1"/>
  <c r="S1349" i="4" s="1"/>
  <c r="T1349" i="4" s="1"/>
  <c r="Q1345" i="4"/>
  <c r="R1345" i="4" s="1"/>
  <c r="O1345" i="4"/>
  <c r="P1345" i="4" s="1"/>
  <c r="S1345" i="4" s="1"/>
  <c r="T1345" i="4" s="1"/>
  <c r="Q1341" i="4"/>
  <c r="R1341" i="4" s="1"/>
  <c r="O1341" i="4"/>
  <c r="P1341" i="4" s="1"/>
  <c r="S1341" i="4" s="1"/>
  <c r="T1341" i="4" s="1"/>
  <c r="Q1337" i="4"/>
  <c r="R1337" i="4" s="1"/>
  <c r="O1337" i="4"/>
  <c r="P1337" i="4" s="1"/>
  <c r="S1337" i="4" s="1"/>
  <c r="T1337" i="4" s="1"/>
  <c r="Q1333" i="4"/>
  <c r="R1333" i="4" s="1"/>
  <c r="O1333" i="4"/>
  <c r="P1333" i="4" s="1"/>
  <c r="S1333" i="4" s="1"/>
  <c r="T1333" i="4" s="1"/>
  <c r="Q1329" i="4"/>
  <c r="R1329" i="4" s="1"/>
  <c r="O1329" i="4"/>
  <c r="P1329" i="4" s="1"/>
  <c r="S1329" i="4" s="1"/>
  <c r="T1329" i="4" s="1"/>
  <c r="Q1325" i="4"/>
  <c r="R1325" i="4" s="1"/>
  <c r="O1325" i="4"/>
  <c r="P1325" i="4" s="1"/>
  <c r="S1325" i="4" s="1"/>
  <c r="T1325" i="4" s="1"/>
  <c r="Q1321" i="4"/>
  <c r="R1321" i="4" s="1"/>
  <c r="O1321" i="4"/>
  <c r="P1321" i="4" s="1"/>
  <c r="S1321" i="4" s="1"/>
  <c r="T1321" i="4" s="1"/>
  <c r="Q1317" i="4"/>
  <c r="R1317" i="4" s="1"/>
  <c r="O1317" i="4"/>
  <c r="P1317" i="4" s="1"/>
  <c r="S1317" i="4" s="1"/>
  <c r="T1317" i="4" s="1"/>
  <c r="Q1313" i="4"/>
  <c r="R1313" i="4" s="1"/>
  <c r="O1313" i="4"/>
  <c r="P1313" i="4" s="1"/>
  <c r="S1313" i="4" s="1"/>
  <c r="T1313" i="4" s="1"/>
  <c r="Q1309" i="4"/>
  <c r="R1309" i="4" s="1"/>
  <c r="O1309" i="4"/>
  <c r="P1309" i="4" s="1"/>
  <c r="S1309" i="4" s="1"/>
  <c r="T1309" i="4" s="1"/>
  <c r="Q1305" i="4"/>
  <c r="R1305" i="4" s="1"/>
  <c r="O1305" i="4"/>
  <c r="P1305" i="4" s="1"/>
  <c r="S1305" i="4" s="1"/>
  <c r="T1305" i="4" s="1"/>
  <c r="Q1301" i="4"/>
  <c r="R1301" i="4" s="1"/>
  <c r="O1301" i="4"/>
  <c r="P1301" i="4" s="1"/>
  <c r="S1301" i="4" s="1"/>
  <c r="T1301" i="4" s="1"/>
  <c r="Q1297" i="4"/>
  <c r="R1297" i="4" s="1"/>
  <c r="O1297" i="4"/>
  <c r="P1297" i="4" s="1"/>
  <c r="S1297" i="4" s="1"/>
  <c r="T1297" i="4" s="1"/>
  <c r="Q1293" i="4"/>
  <c r="R1293" i="4" s="1"/>
  <c r="O1293" i="4"/>
  <c r="P1293" i="4" s="1"/>
  <c r="S1293" i="4" s="1"/>
  <c r="T1293" i="4" s="1"/>
  <c r="Q1289" i="4"/>
  <c r="R1289" i="4" s="1"/>
  <c r="O1289" i="4"/>
  <c r="P1289" i="4" s="1"/>
  <c r="S1289" i="4" s="1"/>
  <c r="T1289" i="4" s="1"/>
  <c r="Q1285" i="4"/>
  <c r="R1285" i="4" s="1"/>
  <c r="O1285" i="4"/>
  <c r="P1285" i="4" s="1"/>
  <c r="S1285" i="4" s="1"/>
  <c r="T1285" i="4" s="1"/>
  <c r="Q1281" i="4"/>
  <c r="R1281" i="4" s="1"/>
  <c r="O1281" i="4"/>
  <c r="P1281" i="4" s="1"/>
  <c r="S1281" i="4" s="1"/>
  <c r="T1281" i="4" s="1"/>
  <c r="Q1277" i="4"/>
  <c r="R1277" i="4" s="1"/>
  <c r="O1277" i="4"/>
  <c r="P1277" i="4" s="1"/>
  <c r="S1277" i="4" s="1"/>
  <c r="T1277" i="4" s="1"/>
  <c r="Q1273" i="4"/>
  <c r="R1273" i="4" s="1"/>
  <c r="O1273" i="4"/>
  <c r="P1273" i="4" s="1"/>
  <c r="S1273" i="4" s="1"/>
  <c r="T1273" i="4" s="1"/>
  <c r="Q1269" i="4"/>
  <c r="R1269" i="4" s="1"/>
  <c r="O1269" i="4"/>
  <c r="P1269" i="4" s="1"/>
  <c r="S1269" i="4" s="1"/>
  <c r="T1269" i="4" s="1"/>
  <c r="Q1265" i="4"/>
  <c r="R1265" i="4" s="1"/>
  <c r="O1265" i="4"/>
  <c r="P1265" i="4" s="1"/>
  <c r="S1265" i="4" s="1"/>
  <c r="T1265" i="4" s="1"/>
  <c r="Q1261" i="4"/>
  <c r="R1261" i="4" s="1"/>
  <c r="O1261" i="4"/>
  <c r="P1261" i="4" s="1"/>
  <c r="S1261" i="4" s="1"/>
  <c r="T1261" i="4" s="1"/>
  <c r="Q1257" i="4"/>
  <c r="R1257" i="4" s="1"/>
  <c r="O1257" i="4"/>
  <c r="P1257" i="4" s="1"/>
  <c r="S1257" i="4" s="1"/>
  <c r="T1257" i="4" s="1"/>
  <c r="Q1253" i="4"/>
  <c r="R1253" i="4" s="1"/>
  <c r="O1253" i="4"/>
  <c r="P1253" i="4" s="1"/>
  <c r="S1253" i="4" s="1"/>
  <c r="T1253" i="4" s="1"/>
  <c r="Q1249" i="4"/>
  <c r="R1249" i="4" s="1"/>
  <c r="O1249" i="4"/>
  <c r="P1249" i="4" s="1"/>
  <c r="S1249" i="4" s="1"/>
  <c r="T1249" i="4" s="1"/>
  <c r="Q1245" i="4"/>
  <c r="R1245" i="4" s="1"/>
  <c r="O1245" i="4"/>
  <c r="P1245" i="4" s="1"/>
  <c r="S1245" i="4" s="1"/>
  <c r="T1245" i="4" s="1"/>
  <c r="Q1241" i="4"/>
  <c r="R1241" i="4" s="1"/>
  <c r="O1241" i="4"/>
  <c r="P1241" i="4" s="1"/>
  <c r="S1241" i="4" s="1"/>
  <c r="T1241" i="4" s="1"/>
  <c r="Q1237" i="4"/>
  <c r="R1237" i="4" s="1"/>
  <c r="O1237" i="4"/>
  <c r="P1237" i="4" s="1"/>
  <c r="S1237" i="4" s="1"/>
  <c r="T1237" i="4" s="1"/>
  <c r="Q1233" i="4"/>
  <c r="R1233" i="4" s="1"/>
  <c r="O1233" i="4"/>
  <c r="P1233" i="4" s="1"/>
  <c r="S1233" i="4" s="1"/>
  <c r="T1233" i="4" s="1"/>
  <c r="Q1229" i="4"/>
  <c r="R1229" i="4" s="1"/>
  <c r="O1229" i="4"/>
  <c r="P1229" i="4" s="1"/>
  <c r="S1229" i="4" s="1"/>
  <c r="T1229" i="4" s="1"/>
  <c r="Q1225" i="4"/>
  <c r="R1225" i="4" s="1"/>
  <c r="O1225" i="4"/>
  <c r="P1225" i="4" s="1"/>
  <c r="S1225" i="4" s="1"/>
  <c r="T1225" i="4" s="1"/>
  <c r="Q1221" i="4"/>
  <c r="R1221" i="4" s="1"/>
  <c r="O1221" i="4"/>
  <c r="P1221" i="4" s="1"/>
  <c r="S1221" i="4" s="1"/>
  <c r="T1221" i="4" s="1"/>
  <c r="Q1217" i="4"/>
  <c r="R1217" i="4" s="1"/>
  <c r="O1217" i="4"/>
  <c r="P1217" i="4" s="1"/>
  <c r="S1217" i="4" s="1"/>
  <c r="T1217" i="4" s="1"/>
  <c r="Q1213" i="4"/>
  <c r="R1213" i="4" s="1"/>
  <c r="O1213" i="4"/>
  <c r="P1213" i="4" s="1"/>
  <c r="S1213" i="4" s="1"/>
  <c r="T1213" i="4" s="1"/>
  <c r="Q1209" i="4"/>
  <c r="R1209" i="4" s="1"/>
  <c r="O1209" i="4"/>
  <c r="P1209" i="4" s="1"/>
  <c r="S1209" i="4" s="1"/>
  <c r="T1209" i="4" s="1"/>
  <c r="Q1205" i="4"/>
  <c r="R1205" i="4" s="1"/>
  <c r="O1205" i="4"/>
  <c r="P1205" i="4" s="1"/>
  <c r="S1205" i="4" s="1"/>
  <c r="T1205" i="4" s="1"/>
  <c r="Q1201" i="4"/>
  <c r="R1201" i="4" s="1"/>
  <c r="O1201" i="4"/>
  <c r="P1201" i="4" s="1"/>
  <c r="S1201" i="4" s="1"/>
  <c r="T1201" i="4" s="1"/>
  <c r="Q1197" i="4"/>
  <c r="R1197" i="4" s="1"/>
  <c r="O1197" i="4"/>
  <c r="P1197" i="4" s="1"/>
  <c r="S1197" i="4" s="1"/>
  <c r="T1197" i="4" s="1"/>
  <c r="Q1193" i="4"/>
  <c r="R1193" i="4" s="1"/>
  <c r="O1193" i="4"/>
  <c r="P1193" i="4" s="1"/>
  <c r="S1193" i="4" s="1"/>
  <c r="T1193" i="4" s="1"/>
  <c r="Q1189" i="4"/>
  <c r="R1189" i="4" s="1"/>
  <c r="O1189" i="4"/>
  <c r="P1189" i="4" s="1"/>
  <c r="S1189" i="4" s="1"/>
  <c r="T1189" i="4" s="1"/>
  <c r="Q1185" i="4"/>
  <c r="R1185" i="4" s="1"/>
  <c r="O1185" i="4"/>
  <c r="P1185" i="4" s="1"/>
  <c r="S1185" i="4" s="1"/>
  <c r="T1185" i="4" s="1"/>
  <c r="Q1181" i="4"/>
  <c r="R1181" i="4" s="1"/>
  <c r="O1181" i="4"/>
  <c r="P1181" i="4" s="1"/>
  <c r="S1181" i="4" s="1"/>
  <c r="T1181" i="4" s="1"/>
  <c r="Q1177" i="4"/>
  <c r="R1177" i="4" s="1"/>
  <c r="O1177" i="4"/>
  <c r="P1177" i="4" s="1"/>
  <c r="S1177" i="4" s="1"/>
  <c r="T1177" i="4" s="1"/>
  <c r="Q1173" i="4"/>
  <c r="R1173" i="4" s="1"/>
  <c r="O1173" i="4"/>
  <c r="P1173" i="4" s="1"/>
  <c r="S1173" i="4" s="1"/>
  <c r="T1173" i="4" s="1"/>
  <c r="Q1169" i="4"/>
  <c r="R1169" i="4" s="1"/>
  <c r="O1169" i="4"/>
  <c r="P1169" i="4" s="1"/>
  <c r="S1169" i="4" s="1"/>
  <c r="T1169" i="4" s="1"/>
  <c r="Q1165" i="4"/>
  <c r="R1165" i="4" s="1"/>
  <c r="O1165" i="4"/>
  <c r="P1165" i="4" s="1"/>
  <c r="S1165" i="4" s="1"/>
  <c r="T1165" i="4" s="1"/>
  <c r="Q1161" i="4"/>
  <c r="R1161" i="4" s="1"/>
  <c r="O1161" i="4"/>
  <c r="P1161" i="4" s="1"/>
  <c r="S1161" i="4" s="1"/>
  <c r="T1161" i="4" s="1"/>
  <c r="Q1157" i="4"/>
  <c r="R1157" i="4" s="1"/>
  <c r="O1157" i="4"/>
  <c r="P1157" i="4" s="1"/>
  <c r="S1157" i="4" s="1"/>
  <c r="T1157" i="4" s="1"/>
  <c r="Q1153" i="4"/>
  <c r="R1153" i="4" s="1"/>
  <c r="O1153" i="4"/>
  <c r="P1153" i="4" s="1"/>
  <c r="S1153" i="4" s="1"/>
  <c r="T1153" i="4" s="1"/>
  <c r="Q1149" i="4"/>
  <c r="R1149" i="4" s="1"/>
  <c r="O1149" i="4"/>
  <c r="P1149" i="4" s="1"/>
  <c r="S1149" i="4" s="1"/>
  <c r="T1149" i="4" s="1"/>
  <c r="Q1145" i="4"/>
  <c r="R1145" i="4" s="1"/>
  <c r="O1145" i="4"/>
  <c r="P1145" i="4" s="1"/>
  <c r="S1145" i="4" s="1"/>
  <c r="T1145" i="4" s="1"/>
  <c r="Q1141" i="4"/>
  <c r="R1141" i="4" s="1"/>
  <c r="O1141" i="4"/>
  <c r="P1141" i="4" s="1"/>
  <c r="S1141" i="4" s="1"/>
  <c r="T1141" i="4" s="1"/>
  <c r="Q1137" i="4"/>
  <c r="R1137" i="4" s="1"/>
  <c r="O1137" i="4"/>
  <c r="P1137" i="4" s="1"/>
  <c r="S1137" i="4" s="1"/>
  <c r="T1137" i="4" s="1"/>
  <c r="Q1133" i="4"/>
  <c r="R1133" i="4" s="1"/>
  <c r="O1133" i="4"/>
  <c r="P1133" i="4" s="1"/>
  <c r="S1133" i="4" s="1"/>
  <c r="T1133" i="4" s="1"/>
  <c r="Q1129" i="4"/>
  <c r="R1129" i="4" s="1"/>
  <c r="O1129" i="4"/>
  <c r="P1129" i="4" s="1"/>
  <c r="S1129" i="4" s="1"/>
  <c r="T1129" i="4" s="1"/>
  <c r="Q1125" i="4"/>
  <c r="R1125" i="4" s="1"/>
  <c r="O1125" i="4"/>
  <c r="P1125" i="4" s="1"/>
  <c r="S1125" i="4" s="1"/>
  <c r="T1125" i="4" s="1"/>
  <c r="Q1121" i="4"/>
  <c r="R1121" i="4" s="1"/>
  <c r="O1121" i="4"/>
  <c r="P1121" i="4" s="1"/>
  <c r="S1121" i="4" s="1"/>
  <c r="T1121" i="4" s="1"/>
  <c r="Q1117" i="4"/>
  <c r="R1117" i="4" s="1"/>
  <c r="O1117" i="4"/>
  <c r="P1117" i="4" s="1"/>
  <c r="S1117" i="4" s="1"/>
  <c r="T1117" i="4" s="1"/>
  <c r="Q1113" i="4"/>
  <c r="R1113" i="4" s="1"/>
  <c r="O1113" i="4"/>
  <c r="P1113" i="4" s="1"/>
  <c r="S1113" i="4" s="1"/>
  <c r="T1113" i="4" s="1"/>
  <c r="Q1109" i="4"/>
  <c r="R1109" i="4" s="1"/>
  <c r="O1109" i="4"/>
  <c r="P1109" i="4" s="1"/>
  <c r="S1109" i="4" s="1"/>
  <c r="T1109" i="4" s="1"/>
  <c r="Q1105" i="4"/>
  <c r="R1105" i="4" s="1"/>
  <c r="O1105" i="4"/>
  <c r="P1105" i="4" s="1"/>
  <c r="S1105" i="4" s="1"/>
  <c r="T1105" i="4" s="1"/>
  <c r="Q1101" i="4"/>
  <c r="R1101" i="4" s="1"/>
  <c r="O1101" i="4"/>
  <c r="P1101" i="4" s="1"/>
  <c r="S1101" i="4" s="1"/>
  <c r="T1101" i="4" s="1"/>
  <c r="Q1097" i="4"/>
  <c r="R1097" i="4" s="1"/>
  <c r="O1097" i="4"/>
  <c r="P1097" i="4" s="1"/>
  <c r="S1097" i="4" s="1"/>
  <c r="T1097" i="4" s="1"/>
  <c r="Q1093" i="4"/>
  <c r="R1093" i="4" s="1"/>
  <c r="O1093" i="4"/>
  <c r="P1093" i="4" s="1"/>
  <c r="S1093" i="4" s="1"/>
  <c r="T1093" i="4" s="1"/>
  <c r="Q1089" i="4"/>
  <c r="R1089" i="4" s="1"/>
  <c r="O1089" i="4"/>
  <c r="P1089" i="4" s="1"/>
  <c r="S1089" i="4" s="1"/>
  <c r="T1089" i="4" s="1"/>
  <c r="Q1085" i="4"/>
  <c r="R1085" i="4" s="1"/>
  <c r="O1085" i="4"/>
  <c r="P1085" i="4" s="1"/>
  <c r="S1085" i="4" s="1"/>
  <c r="T1085" i="4" s="1"/>
  <c r="Q1081" i="4"/>
  <c r="R1081" i="4" s="1"/>
  <c r="O1081" i="4"/>
  <c r="P1081" i="4" s="1"/>
  <c r="S1081" i="4" s="1"/>
  <c r="T1081" i="4" s="1"/>
  <c r="Q1077" i="4"/>
  <c r="R1077" i="4" s="1"/>
  <c r="O1077" i="4"/>
  <c r="P1077" i="4" s="1"/>
  <c r="S1077" i="4" s="1"/>
  <c r="T1077" i="4" s="1"/>
  <c r="Q1073" i="4"/>
  <c r="R1073" i="4" s="1"/>
  <c r="O1073" i="4"/>
  <c r="P1073" i="4" s="1"/>
  <c r="S1073" i="4" s="1"/>
  <c r="T1073" i="4" s="1"/>
  <c r="Q1069" i="4"/>
  <c r="R1069" i="4" s="1"/>
  <c r="O1069" i="4"/>
  <c r="P1069" i="4" s="1"/>
  <c r="S1069" i="4" s="1"/>
  <c r="T1069" i="4" s="1"/>
  <c r="Q1065" i="4"/>
  <c r="R1065" i="4" s="1"/>
  <c r="O1065" i="4"/>
  <c r="P1065" i="4" s="1"/>
  <c r="S1065" i="4" s="1"/>
  <c r="T1065" i="4" s="1"/>
  <c r="Q1061" i="4"/>
  <c r="R1061" i="4" s="1"/>
  <c r="O1061" i="4"/>
  <c r="P1061" i="4" s="1"/>
  <c r="S1061" i="4" s="1"/>
  <c r="T1061" i="4" s="1"/>
  <c r="Q1057" i="4"/>
  <c r="R1057" i="4" s="1"/>
  <c r="O1057" i="4"/>
  <c r="P1057" i="4" s="1"/>
  <c r="S1057" i="4" s="1"/>
  <c r="T1057" i="4" s="1"/>
  <c r="Q1053" i="4"/>
  <c r="R1053" i="4" s="1"/>
  <c r="O1053" i="4"/>
  <c r="P1053" i="4" s="1"/>
  <c r="S1053" i="4" s="1"/>
  <c r="T1053" i="4" s="1"/>
  <c r="Q1049" i="4"/>
  <c r="R1049" i="4" s="1"/>
  <c r="O1049" i="4"/>
  <c r="P1049" i="4" s="1"/>
  <c r="S1049" i="4" s="1"/>
  <c r="T1049" i="4" s="1"/>
  <c r="Q1045" i="4"/>
  <c r="R1045" i="4" s="1"/>
  <c r="O1045" i="4"/>
  <c r="P1045" i="4" s="1"/>
  <c r="S1045" i="4" s="1"/>
  <c r="T1045" i="4" s="1"/>
  <c r="Q1041" i="4"/>
  <c r="R1041" i="4" s="1"/>
  <c r="O1041" i="4"/>
  <c r="P1041" i="4" s="1"/>
  <c r="S1041" i="4" s="1"/>
  <c r="T1041" i="4" s="1"/>
  <c r="Q1037" i="4"/>
  <c r="R1037" i="4" s="1"/>
  <c r="O1037" i="4"/>
  <c r="P1037" i="4" s="1"/>
  <c r="S1037" i="4" s="1"/>
  <c r="T1037" i="4" s="1"/>
  <c r="Q1033" i="4"/>
  <c r="R1033" i="4" s="1"/>
  <c r="O1033" i="4"/>
  <c r="P1033" i="4" s="1"/>
  <c r="S1033" i="4" s="1"/>
  <c r="T1033" i="4" s="1"/>
  <c r="Q1029" i="4"/>
  <c r="R1029" i="4" s="1"/>
  <c r="O1029" i="4"/>
  <c r="P1029" i="4" s="1"/>
  <c r="S1029" i="4" s="1"/>
  <c r="T1029" i="4" s="1"/>
  <c r="Q1025" i="4"/>
  <c r="R1025" i="4" s="1"/>
  <c r="O1025" i="4"/>
  <c r="P1025" i="4" s="1"/>
  <c r="S1025" i="4" s="1"/>
  <c r="T1025" i="4" s="1"/>
  <c r="Q1021" i="4"/>
  <c r="R1021" i="4" s="1"/>
  <c r="O1021" i="4"/>
  <c r="P1021" i="4" s="1"/>
  <c r="S1021" i="4" s="1"/>
  <c r="T1021" i="4" s="1"/>
  <c r="Q1017" i="4"/>
  <c r="R1017" i="4" s="1"/>
  <c r="O1017" i="4"/>
  <c r="P1017" i="4" s="1"/>
  <c r="S1017" i="4" s="1"/>
  <c r="T1017" i="4" s="1"/>
  <c r="Q1013" i="4"/>
  <c r="R1013" i="4" s="1"/>
  <c r="O1013" i="4"/>
  <c r="P1013" i="4" s="1"/>
  <c r="S1013" i="4" s="1"/>
  <c r="T1013" i="4" s="1"/>
  <c r="Q1009" i="4"/>
  <c r="R1009" i="4" s="1"/>
  <c r="O1009" i="4"/>
  <c r="P1009" i="4" s="1"/>
  <c r="S1009" i="4" s="1"/>
  <c r="T1009" i="4" s="1"/>
  <c r="Q1005" i="4"/>
  <c r="R1005" i="4" s="1"/>
  <c r="O1005" i="4"/>
  <c r="P1005" i="4" s="1"/>
  <c r="S1005" i="4" s="1"/>
  <c r="T1005" i="4" s="1"/>
  <c r="Q1001" i="4"/>
  <c r="R1001" i="4" s="1"/>
  <c r="O1001" i="4"/>
  <c r="P1001" i="4" s="1"/>
  <c r="S1001" i="4" s="1"/>
  <c r="T1001" i="4" s="1"/>
  <c r="Q997" i="4"/>
  <c r="R997" i="4" s="1"/>
  <c r="O997" i="4"/>
  <c r="P997" i="4" s="1"/>
  <c r="S997" i="4" s="1"/>
  <c r="T997" i="4" s="1"/>
  <c r="Q993" i="4"/>
  <c r="R993" i="4" s="1"/>
  <c r="O993" i="4"/>
  <c r="P993" i="4" s="1"/>
  <c r="S993" i="4" s="1"/>
  <c r="T993" i="4" s="1"/>
  <c r="Q989" i="4"/>
  <c r="R989" i="4" s="1"/>
  <c r="O989" i="4"/>
  <c r="P989" i="4" s="1"/>
  <c r="S989" i="4" s="1"/>
  <c r="T989" i="4" s="1"/>
  <c r="Q985" i="4"/>
  <c r="R985" i="4" s="1"/>
  <c r="O985" i="4"/>
  <c r="P985" i="4" s="1"/>
  <c r="S985" i="4" s="1"/>
  <c r="T985" i="4" s="1"/>
  <c r="Q981" i="4"/>
  <c r="R981" i="4" s="1"/>
  <c r="O981" i="4"/>
  <c r="P981" i="4" s="1"/>
  <c r="S981" i="4" s="1"/>
  <c r="T981" i="4" s="1"/>
  <c r="Q977" i="4"/>
  <c r="R977" i="4" s="1"/>
  <c r="O977" i="4"/>
  <c r="P977" i="4" s="1"/>
  <c r="S977" i="4" s="1"/>
  <c r="T977" i="4" s="1"/>
  <c r="Q973" i="4"/>
  <c r="R973" i="4" s="1"/>
  <c r="O973" i="4"/>
  <c r="P973" i="4" s="1"/>
  <c r="S973" i="4" s="1"/>
  <c r="T973" i="4" s="1"/>
  <c r="Q969" i="4"/>
  <c r="R969" i="4" s="1"/>
  <c r="O969" i="4"/>
  <c r="P969" i="4" s="1"/>
  <c r="S969" i="4" s="1"/>
  <c r="T969" i="4" s="1"/>
  <c r="Q965" i="4"/>
  <c r="R965" i="4" s="1"/>
  <c r="O965" i="4"/>
  <c r="P965" i="4" s="1"/>
  <c r="S965" i="4" s="1"/>
  <c r="T965" i="4" s="1"/>
  <c r="Q961" i="4"/>
  <c r="R961" i="4" s="1"/>
  <c r="O961" i="4"/>
  <c r="P961" i="4" s="1"/>
  <c r="S961" i="4" s="1"/>
  <c r="T961" i="4" s="1"/>
  <c r="Q957" i="4"/>
  <c r="R957" i="4" s="1"/>
  <c r="O957" i="4"/>
  <c r="P957" i="4" s="1"/>
  <c r="S957" i="4" s="1"/>
  <c r="T957" i="4" s="1"/>
  <c r="Q953" i="4"/>
  <c r="R953" i="4" s="1"/>
  <c r="O953" i="4"/>
  <c r="P953" i="4" s="1"/>
  <c r="S953" i="4" s="1"/>
  <c r="T953" i="4" s="1"/>
  <c r="Q949" i="4"/>
  <c r="R949" i="4" s="1"/>
  <c r="O949" i="4"/>
  <c r="P949" i="4" s="1"/>
  <c r="S949" i="4" s="1"/>
  <c r="T949" i="4" s="1"/>
  <c r="Q945" i="4"/>
  <c r="R945" i="4" s="1"/>
  <c r="O945" i="4"/>
  <c r="P945" i="4" s="1"/>
  <c r="S945" i="4" s="1"/>
  <c r="T945" i="4" s="1"/>
  <c r="Q941" i="4"/>
  <c r="R941" i="4" s="1"/>
  <c r="O941" i="4"/>
  <c r="P941" i="4" s="1"/>
  <c r="S941" i="4" s="1"/>
  <c r="T941" i="4" s="1"/>
  <c r="Q937" i="4"/>
  <c r="R937" i="4" s="1"/>
  <c r="O937" i="4"/>
  <c r="P937" i="4" s="1"/>
  <c r="S937" i="4" s="1"/>
  <c r="T937" i="4" s="1"/>
  <c r="Q933" i="4"/>
  <c r="R933" i="4" s="1"/>
  <c r="O933" i="4"/>
  <c r="P933" i="4" s="1"/>
  <c r="S933" i="4" s="1"/>
  <c r="T933" i="4" s="1"/>
  <c r="Q929" i="4"/>
  <c r="R929" i="4" s="1"/>
  <c r="O929" i="4"/>
  <c r="P929" i="4" s="1"/>
  <c r="S929" i="4" s="1"/>
  <c r="T929" i="4" s="1"/>
  <c r="Q925" i="4"/>
  <c r="R925" i="4" s="1"/>
  <c r="O925" i="4"/>
  <c r="P925" i="4" s="1"/>
  <c r="S925" i="4" s="1"/>
  <c r="T925" i="4" s="1"/>
  <c r="Q921" i="4"/>
  <c r="R921" i="4" s="1"/>
  <c r="O921" i="4"/>
  <c r="P921" i="4" s="1"/>
  <c r="S921" i="4" s="1"/>
  <c r="T921" i="4" s="1"/>
  <c r="Q917" i="4"/>
  <c r="R917" i="4" s="1"/>
  <c r="O917" i="4"/>
  <c r="P917" i="4" s="1"/>
  <c r="S917" i="4" s="1"/>
  <c r="T917" i="4" s="1"/>
  <c r="Q913" i="4"/>
  <c r="R913" i="4" s="1"/>
  <c r="O913" i="4"/>
  <c r="P913" i="4" s="1"/>
  <c r="S913" i="4" s="1"/>
  <c r="T913" i="4" s="1"/>
  <c r="Q909" i="4"/>
  <c r="R909" i="4" s="1"/>
  <c r="O909" i="4"/>
  <c r="P909" i="4" s="1"/>
  <c r="S909" i="4" s="1"/>
  <c r="T909" i="4" s="1"/>
  <c r="Q905" i="4"/>
  <c r="R905" i="4" s="1"/>
  <c r="O905" i="4"/>
  <c r="P905" i="4" s="1"/>
  <c r="S905" i="4" s="1"/>
  <c r="T905" i="4" s="1"/>
  <c r="Q901" i="4"/>
  <c r="R901" i="4" s="1"/>
  <c r="O901" i="4"/>
  <c r="P901" i="4" s="1"/>
  <c r="S901" i="4" s="1"/>
  <c r="T901" i="4" s="1"/>
  <c r="Q897" i="4"/>
  <c r="R897" i="4" s="1"/>
  <c r="O897" i="4"/>
  <c r="P897" i="4" s="1"/>
  <c r="S897" i="4" s="1"/>
  <c r="T897" i="4" s="1"/>
  <c r="Q893" i="4"/>
  <c r="R893" i="4" s="1"/>
  <c r="O893" i="4"/>
  <c r="P893" i="4" s="1"/>
  <c r="S893" i="4" s="1"/>
  <c r="T893" i="4" s="1"/>
  <c r="Q889" i="4"/>
  <c r="R889" i="4" s="1"/>
  <c r="O889" i="4"/>
  <c r="P889" i="4" s="1"/>
  <c r="S889" i="4" s="1"/>
  <c r="T889" i="4" s="1"/>
  <c r="Q885" i="4"/>
  <c r="R885" i="4" s="1"/>
  <c r="O885" i="4"/>
  <c r="P885" i="4" s="1"/>
  <c r="S885" i="4" s="1"/>
  <c r="T885" i="4" s="1"/>
  <c r="Q881" i="4"/>
  <c r="R881" i="4" s="1"/>
  <c r="O881" i="4"/>
  <c r="P881" i="4" s="1"/>
  <c r="S881" i="4" s="1"/>
  <c r="T881" i="4" s="1"/>
  <c r="Q877" i="4"/>
  <c r="R877" i="4" s="1"/>
  <c r="O877" i="4"/>
  <c r="P877" i="4" s="1"/>
  <c r="S877" i="4" s="1"/>
  <c r="T877" i="4" s="1"/>
  <c r="Q873" i="4"/>
  <c r="R873" i="4" s="1"/>
  <c r="O873" i="4"/>
  <c r="P873" i="4" s="1"/>
  <c r="S873" i="4" s="1"/>
  <c r="T873" i="4" s="1"/>
  <c r="Q869" i="4"/>
  <c r="R869" i="4" s="1"/>
  <c r="O869" i="4"/>
  <c r="P869" i="4" s="1"/>
  <c r="S869" i="4" s="1"/>
  <c r="T869" i="4" s="1"/>
  <c r="Q865" i="4"/>
  <c r="R865" i="4" s="1"/>
  <c r="O865" i="4"/>
  <c r="P865" i="4" s="1"/>
  <c r="S865" i="4" s="1"/>
  <c r="T865" i="4" s="1"/>
  <c r="Q861" i="4"/>
  <c r="R861" i="4" s="1"/>
  <c r="O861" i="4"/>
  <c r="P861" i="4" s="1"/>
  <c r="S861" i="4" s="1"/>
  <c r="T861" i="4" s="1"/>
  <c r="Q857" i="4"/>
  <c r="R857" i="4" s="1"/>
  <c r="O857" i="4"/>
  <c r="P857" i="4" s="1"/>
  <c r="S857" i="4" s="1"/>
  <c r="T857" i="4" s="1"/>
  <c r="Q853" i="4"/>
  <c r="R853" i="4" s="1"/>
  <c r="O853" i="4"/>
  <c r="P853" i="4" s="1"/>
  <c r="S853" i="4" s="1"/>
  <c r="T853" i="4" s="1"/>
  <c r="Q849" i="4"/>
  <c r="R849" i="4" s="1"/>
  <c r="O849" i="4"/>
  <c r="P849" i="4" s="1"/>
  <c r="S849" i="4" s="1"/>
  <c r="T849" i="4" s="1"/>
  <c r="Q845" i="4"/>
  <c r="R845" i="4" s="1"/>
  <c r="O845" i="4"/>
  <c r="P845" i="4" s="1"/>
  <c r="S845" i="4" s="1"/>
  <c r="T845" i="4" s="1"/>
  <c r="Q841" i="4"/>
  <c r="R841" i="4" s="1"/>
  <c r="O841" i="4"/>
  <c r="P841" i="4" s="1"/>
  <c r="S841" i="4" s="1"/>
  <c r="T841" i="4" s="1"/>
  <c r="Q837" i="4"/>
  <c r="R837" i="4" s="1"/>
  <c r="O837" i="4"/>
  <c r="P837" i="4" s="1"/>
  <c r="S837" i="4" s="1"/>
  <c r="T837" i="4" s="1"/>
  <c r="Q833" i="4"/>
  <c r="R833" i="4" s="1"/>
  <c r="O833" i="4"/>
  <c r="P833" i="4" s="1"/>
  <c r="S833" i="4" s="1"/>
  <c r="T833" i="4" s="1"/>
  <c r="Q829" i="4"/>
  <c r="R829" i="4" s="1"/>
  <c r="O829" i="4"/>
  <c r="P829" i="4" s="1"/>
  <c r="S829" i="4" s="1"/>
  <c r="T829" i="4" s="1"/>
  <c r="Q825" i="4"/>
  <c r="R825" i="4" s="1"/>
  <c r="O825" i="4"/>
  <c r="P825" i="4" s="1"/>
  <c r="S825" i="4" s="1"/>
  <c r="T825" i="4" s="1"/>
  <c r="Q821" i="4"/>
  <c r="R821" i="4" s="1"/>
  <c r="O821" i="4"/>
  <c r="P821" i="4" s="1"/>
  <c r="S821" i="4" s="1"/>
  <c r="T821" i="4" s="1"/>
  <c r="Q817" i="4"/>
  <c r="R817" i="4" s="1"/>
  <c r="O817" i="4"/>
  <c r="P817" i="4" s="1"/>
  <c r="S817" i="4" s="1"/>
  <c r="T817" i="4" s="1"/>
  <c r="Q813" i="4"/>
  <c r="R813" i="4" s="1"/>
  <c r="O813" i="4"/>
  <c r="P813" i="4" s="1"/>
  <c r="S813" i="4" s="1"/>
  <c r="T813" i="4" s="1"/>
  <c r="Q809" i="4"/>
  <c r="R809" i="4" s="1"/>
  <c r="O809" i="4"/>
  <c r="P809" i="4" s="1"/>
  <c r="S809" i="4" s="1"/>
  <c r="T809" i="4" s="1"/>
  <c r="Q805" i="4"/>
  <c r="R805" i="4" s="1"/>
  <c r="O805" i="4"/>
  <c r="P805" i="4" s="1"/>
  <c r="S805" i="4" s="1"/>
  <c r="T805" i="4" s="1"/>
  <c r="Q801" i="4"/>
  <c r="R801" i="4" s="1"/>
  <c r="O801" i="4"/>
  <c r="P801" i="4" s="1"/>
  <c r="S801" i="4" s="1"/>
  <c r="T801" i="4" s="1"/>
  <c r="Q797" i="4"/>
  <c r="R797" i="4" s="1"/>
  <c r="O797" i="4"/>
  <c r="P797" i="4" s="1"/>
  <c r="S797" i="4" s="1"/>
  <c r="T797" i="4" s="1"/>
  <c r="Q793" i="4"/>
  <c r="R793" i="4" s="1"/>
  <c r="O793" i="4"/>
  <c r="P793" i="4" s="1"/>
  <c r="S793" i="4" s="1"/>
  <c r="T793" i="4" s="1"/>
  <c r="Q789" i="4"/>
  <c r="R789" i="4" s="1"/>
  <c r="O789" i="4"/>
  <c r="P789" i="4" s="1"/>
  <c r="S789" i="4" s="1"/>
  <c r="T789" i="4" s="1"/>
  <c r="Q785" i="4"/>
  <c r="R785" i="4" s="1"/>
  <c r="O785" i="4"/>
  <c r="P785" i="4" s="1"/>
  <c r="S785" i="4" s="1"/>
  <c r="T785" i="4" s="1"/>
  <c r="Q781" i="4"/>
  <c r="R781" i="4" s="1"/>
  <c r="O781" i="4"/>
  <c r="P781" i="4" s="1"/>
  <c r="S781" i="4" s="1"/>
  <c r="T781" i="4" s="1"/>
  <c r="Q777" i="4"/>
  <c r="R777" i="4" s="1"/>
  <c r="O777" i="4"/>
  <c r="P777" i="4" s="1"/>
  <c r="S777" i="4" s="1"/>
  <c r="T777" i="4" s="1"/>
  <c r="Q773" i="4"/>
  <c r="R773" i="4" s="1"/>
  <c r="O773" i="4"/>
  <c r="P773" i="4" s="1"/>
  <c r="S773" i="4" s="1"/>
  <c r="T773" i="4" s="1"/>
  <c r="Q769" i="4"/>
  <c r="R769" i="4" s="1"/>
  <c r="O769" i="4"/>
  <c r="P769" i="4" s="1"/>
  <c r="S769" i="4" s="1"/>
  <c r="T769" i="4" s="1"/>
  <c r="Q765" i="4"/>
  <c r="R765" i="4" s="1"/>
  <c r="O765" i="4"/>
  <c r="P765" i="4" s="1"/>
  <c r="S765" i="4" s="1"/>
  <c r="T765" i="4" s="1"/>
  <c r="Q761" i="4"/>
  <c r="R761" i="4" s="1"/>
  <c r="O761" i="4"/>
  <c r="P761" i="4" s="1"/>
  <c r="S761" i="4" s="1"/>
  <c r="T761" i="4" s="1"/>
  <c r="Q757" i="4"/>
  <c r="R757" i="4" s="1"/>
  <c r="O757" i="4"/>
  <c r="P757" i="4" s="1"/>
  <c r="S757" i="4" s="1"/>
  <c r="T757" i="4" s="1"/>
  <c r="Q753" i="4"/>
  <c r="R753" i="4" s="1"/>
  <c r="O753" i="4"/>
  <c r="P753" i="4" s="1"/>
  <c r="S753" i="4" s="1"/>
  <c r="T753" i="4" s="1"/>
  <c r="Q749" i="4"/>
  <c r="R749" i="4" s="1"/>
  <c r="O749" i="4"/>
  <c r="P749" i="4" s="1"/>
  <c r="S749" i="4" s="1"/>
  <c r="T749" i="4" s="1"/>
  <c r="Q745" i="4"/>
  <c r="R745" i="4" s="1"/>
  <c r="O745" i="4"/>
  <c r="P745" i="4" s="1"/>
  <c r="S745" i="4" s="1"/>
  <c r="T745" i="4" s="1"/>
  <c r="Q741" i="4"/>
  <c r="R741" i="4" s="1"/>
  <c r="O741" i="4"/>
  <c r="P741" i="4" s="1"/>
  <c r="S741" i="4" s="1"/>
  <c r="T741" i="4" s="1"/>
  <c r="Q737" i="4"/>
  <c r="R737" i="4" s="1"/>
  <c r="O737" i="4"/>
  <c r="P737" i="4" s="1"/>
  <c r="S737" i="4" s="1"/>
  <c r="T737" i="4" s="1"/>
  <c r="Q733" i="4"/>
  <c r="R733" i="4" s="1"/>
  <c r="O733" i="4"/>
  <c r="P733" i="4" s="1"/>
  <c r="S733" i="4" s="1"/>
  <c r="T733" i="4" s="1"/>
  <c r="Q729" i="4"/>
  <c r="R729" i="4" s="1"/>
  <c r="O729" i="4"/>
  <c r="P729" i="4" s="1"/>
  <c r="S729" i="4" s="1"/>
  <c r="T729" i="4" s="1"/>
  <c r="Q725" i="4"/>
  <c r="R725" i="4" s="1"/>
  <c r="O725" i="4"/>
  <c r="P725" i="4" s="1"/>
  <c r="S725" i="4" s="1"/>
  <c r="T725" i="4" s="1"/>
  <c r="Q721" i="4"/>
  <c r="R721" i="4" s="1"/>
  <c r="O721" i="4"/>
  <c r="P721" i="4" s="1"/>
  <c r="S721" i="4" s="1"/>
  <c r="T721" i="4" s="1"/>
  <c r="Q717" i="4"/>
  <c r="R717" i="4" s="1"/>
  <c r="O717" i="4"/>
  <c r="P717" i="4" s="1"/>
  <c r="S717" i="4" s="1"/>
  <c r="T717" i="4" s="1"/>
  <c r="Q713" i="4"/>
  <c r="R713" i="4" s="1"/>
  <c r="O713" i="4"/>
  <c r="P713" i="4" s="1"/>
  <c r="S713" i="4" s="1"/>
  <c r="T713" i="4" s="1"/>
  <c r="Q709" i="4"/>
  <c r="R709" i="4" s="1"/>
  <c r="O709" i="4"/>
  <c r="P709" i="4" s="1"/>
  <c r="S709" i="4" s="1"/>
  <c r="T709" i="4" s="1"/>
  <c r="Q705" i="4"/>
  <c r="R705" i="4" s="1"/>
  <c r="O705" i="4"/>
  <c r="P705" i="4" s="1"/>
  <c r="S705" i="4" s="1"/>
  <c r="T705" i="4" s="1"/>
  <c r="Q701" i="4"/>
  <c r="R701" i="4" s="1"/>
  <c r="O701" i="4"/>
  <c r="P701" i="4" s="1"/>
  <c r="S701" i="4" s="1"/>
  <c r="T701" i="4" s="1"/>
  <c r="Q697" i="4"/>
  <c r="R697" i="4" s="1"/>
  <c r="O697" i="4"/>
  <c r="P697" i="4" s="1"/>
  <c r="S697" i="4" s="1"/>
  <c r="T697" i="4" s="1"/>
  <c r="Q693" i="4"/>
  <c r="R693" i="4" s="1"/>
  <c r="O693" i="4"/>
  <c r="P693" i="4" s="1"/>
  <c r="S693" i="4" s="1"/>
  <c r="T693" i="4" s="1"/>
  <c r="Q689" i="4"/>
  <c r="R689" i="4" s="1"/>
  <c r="O689" i="4"/>
  <c r="P689" i="4" s="1"/>
  <c r="S689" i="4" s="1"/>
  <c r="T689" i="4" s="1"/>
  <c r="Q685" i="4"/>
  <c r="R685" i="4" s="1"/>
  <c r="O685" i="4"/>
  <c r="P685" i="4" s="1"/>
  <c r="S685" i="4" s="1"/>
  <c r="T685" i="4" s="1"/>
  <c r="Q681" i="4"/>
  <c r="R681" i="4" s="1"/>
  <c r="O681" i="4"/>
  <c r="P681" i="4" s="1"/>
  <c r="S681" i="4" s="1"/>
  <c r="T681" i="4" s="1"/>
  <c r="Q677" i="4"/>
  <c r="R677" i="4" s="1"/>
  <c r="O677" i="4"/>
  <c r="P677" i="4" s="1"/>
  <c r="S677" i="4" s="1"/>
  <c r="T677" i="4" s="1"/>
  <c r="Q673" i="4"/>
  <c r="R673" i="4" s="1"/>
  <c r="O673" i="4"/>
  <c r="P673" i="4" s="1"/>
  <c r="S673" i="4" s="1"/>
  <c r="T673" i="4" s="1"/>
  <c r="Q669" i="4"/>
  <c r="R669" i="4" s="1"/>
  <c r="O669" i="4"/>
  <c r="P669" i="4" s="1"/>
  <c r="S669" i="4" s="1"/>
  <c r="T669" i="4" s="1"/>
  <c r="Q665" i="4"/>
  <c r="R665" i="4" s="1"/>
  <c r="O665" i="4"/>
  <c r="P665" i="4" s="1"/>
  <c r="S665" i="4" s="1"/>
  <c r="T665" i="4" s="1"/>
  <c r="Q661" i="4"/>
  <c r="R661" i="4" s="1"/>
  <c r="O661" i="4"/>
  <c r="P661" i="4" s="1"/>
  <c r="S661" i="4" s="1"/>
  <c r="T661" i="4" s="1"/>
  <c r="Q657" i="4"/>
  <c r="R657" i="4" s="1"/>
  <c r="O657" i="4"/>
  <c r="P657" i="4" s="1"/>
  <c r="S657" i="4" s="1"/>
  <c r="T657" i="4" s="1"/>
  <c r="Q653" i="4"/>
  <c r="R653" i="4" s="1"/>
  <c r="O653" i="4"/>
  <c r="P653" i="4" s="1"/>
  <c r="S653" i="4" s="1"/>
  <c r="T653" i="4" s="1"/>
  <c r="Q649" i="4"/>
  <c r="R649" i="4" s="1"/>
  <c r="O649" i="4"/>
  <c r="P649" i="4" s="1"/>
  <c r="S649" i="4" s="1"/>
  <c r="T649" i="4" s="1"/>
  <c r="Q645" i="4"/>
  <c r="R645" i="4" s="1"/>
  <c r="O645" i="4"/>
  <c r="P645" i="4" s="1"/>
  <c r="S645" i="4" s="1"/>
  <c r="T645" i="4" s="1"/>
  <c r="Q641" i="4"/>
  <c r="R641" i="4" s="1"/>
  <c r="O641" i="4"/>
  <c r="P641" i="4" s="1"/>
  <c r="S641" i="4" s="1"/>
  <c r="T641" i="4" s="1"/>
  <c r="Q637" i="4"/>
  <c r="R637" i="4" s="1"/>
  <c r="O637" i="4"/>
  <c r="P637" i="4" s="1"/>
  <c r="S637" i="4" s="1"/>
  <c r="T637" i="4" s="1"/>
  <c r="Q633" i="4"/>
  <c r="R633" i="4" s="1"/>
  <c r="O633" i="4"/>
  <c r="P633" i="4" s="1"/>
  <c r="S633" i="4" s="1"/>
  <c r="T633" i="4" s="1"/>
  <c r="Q629" i="4"/>
  <c r="R629" i="4" s="1"/>
  <c r="O629" i="4"/>
  <c r="P629" i="4" s="1"/>
  <c r="S629" i="4" s="1"/>
  <c r="T629" i="4" s="1"/>
  <c r="Q625" i="4"/>
  <c r="R625" i="4" s="1"/>
  <c r="O625" i="4"/>
  <c r="P625" i="4" s="1"/>
  <c r="S625" i="4" s="1"/>
  <c r="T625" i="4" s="1"/>
  <c r="Q621" i="4"/>
  <c r="R621" i="4" s="1"/>
  <c r="O621" i="4"/>
  <c r="P621" i="4" s="1"/>
  <c r="S621" i="4" s="1"/>
  <c r="T621" i="4" s="1"/>
  <c r="Q617" i="4"/>
  <c r="R617" i="4" s="1"/>
  <c r="O617" i="4"/>
  <c r="P617" i="4" s="1"/>
  <c r="S617" i="4" s="1"/>
  <c r="T617" i="4" s="1"/>
  <c r="Q613" i="4"/>
  <c r="R613" i="4" s="1"/>
  <c r="O613" i="4"/>
  <c r="P613" i="4" s="1"/>
  <c r="S613" i="4" s="1"/>
  <c r="T613" i="4" s="1"/>
  <c r="Q609" i="4"/>
  <c r="R609" i="4" s="1"/>
  <c r="O609" i="4"/>
  <c r="P609" i="4" s="1"/>
  <c r="S609" i="4" s="1"/>
  <c r="T609" i="4" s="1"/>
  <c r="Q605" i="4"/>
  <c r="R605" i="4" s="1"/>
  <c r="O605" i="4"/>
  <c r="P605" i="4" s="1"/>
  <c r="S605" i="4" s="1"/>
  <c r="T605" i="4" s="1"/>
  <c r="Q601" i="4"/>
  <c r="R601" i="4" s="1"/>
  <c r="O601" i="4"/>
  <c r="P601" i="4" s="1"/>
  <c r="S601" i="4" s="1"/>
  <c r="T601" i="4" s="1"/>
  <c r="Q597" i="4"/>
  <c r="R597" i="4" s="1"/>
  <c r="O597" i="4"/>
  <c r="P597" i="4" s="1"/>
  <c r="S597" i="4" s="1"/>
  <c r="T597" i="4" s="1"/>
  <c r="Q593" i="4"/>
  <c r="R593" i="4" s="1"/>
  <c r="O593" i="4"/>
  <c r="P593" i="4" s="1"/>
  <c r="S593" i="4" s="1"/>
  <c r="T593" i="4" s="1"/>
  <c r="Q589" i="4"/>
  <c r="R589" i="4" s="1"/>
  <c r="O589" i="4"/>
  <c r="P589" i="4" s="1"/>
  <c r="S589" i="4" s="1"/>
  <c r="T589" i="4" s="1"/>
  <c r="Q585" i="4"/>
  <c r="R585" i="4" s="1"/>
  <c r="O585" i="4"/>
  <c r="P585" i="4" s="1"/>
  <c r="S585" i="4" s="1"/>
  <c r="T585" i="4" s="1"/>
  <c r="Q581" i="4"/>
  <c r="R581" i="4" s="1"/>
  <c r="O581" i="4"/>
  <c r="P581" i="4" s="1"/>
  <c r="S581" i="4" s="1"/>
  <c r="T581" i="4" s="1"/>
  <c r="Q577" i="4"/>
  <c r="R577" i="4" s="1"/>
  <c r="O577" i="4"/>
  <c r="P577" i="4" s="1"/>
  <c r="S577" i="4" s="1"/>
  <c r="T577" i="4" s="1"/>
  <c r="Q573" i="4"/>
  <c r="R573" i="4" s="1"/>
  <c r="O573" i="4"/>
  <c r="P573" i="4" s="1"/>
  <c r="S573" i="4" s="1"/>
  <c r="T573" i="4" s="1"/>
  <c r="Q569" i="4"/>
  <c r="R569" i="4" s="1"/>
  <c r="O569" i="4"/>
  <c r="P569" i="4" s="1"/>
  <c r="S569" i="4" s="1"/>
  <c r="T569" i="4" s="1"/>
  <c r="Q565" i="4"/>
  <c r="R565" i="4" s="1"/>
  <c r="O565" i="4"/>
  <c r="P565" i="4" s="1"/>
  <c r="S565" i="4" s="1"/>
  <c r="T565" i="4" s="1"/>
  <c r="Q561" i="4"/>
  <c r="R561" i="4" s="1"/>
  <c r="O561" i="4"/>
  <c r="P561" i="4" s="1"/>
  <c r="S561" i="4" s="1"/>
  <c r="T561" i="4" s="1"/>
  <c r="Q557" i="4"/>
  <c r="R557" i="4" s="1"/>
  <c r="O557" i="4"/>
  <c r="P557" i="4" s="1"/>
  <c r="S557" i="4" s="1"/>
  <c r="T557" i="4" s="1"/>
  <c r="Q553" i="4"/>
  <c r="R553" i="4" s="1"/>
  <c r="O553" i="4"/>
  <c r="P553" i="4" s="1"/>
  <c r="S553" i="4" s="1"/>
  <c r="T553" i="4" s="1"/>
  <c r="Q549" i="4"/>
  <c r="R549" i="4" s="1"/>
  <c r="O549" i="4"/>
  <c r="P549" i="4" s="1"/>
  <c r="S549" i="4" s="1"/>
  <c r="T549" i="4" s="1"/>
  <c r="Q545" i="4"/>
  <c r="R545" i="4" s="1"/>
  <c r="O545" i="4"/>
  <c r="P545" i="4" s="1"/>
  <c r="S545" i="4" s="1"/>
  <c r="T545" i="4" s="1"/>
  <c r="Q541" i="4"/>
  <c r="R541" i="4" s="1"/>
  <c r="O541" i="4"/>
  <c r="P541" i="4" s="1"/>
  <c r="S541" i="4" s="1"/>
  <c r="T541" i="4" s="1"/>
  <c r="Q537" i="4"/>
  <c r="R537" i="4" s="1"/>
  <c r="O537" i="4"/>
  <c r="P537" i="4" s="1"/>
  <c r="S537" i="4" s="1"/>
  <c r="T537" i="4" s="1"/>
  <c r="Q533" i="4"/>
  <c r="R533" i="4" s="1"/>
  <c r="O533" i="4"/>
  <c r="P533" i="4" s="1"/>
  <c r="S533" i="4" s="1"/>
  <c r="T533" i="4" s="1"/>
  <c r="Q529" i="4"/>
  <c r="R529" i="4" s="1"/>
  <c r="O529" i="4"/>
  <c r="P529" i="4" s="1"/>
  <c r="S529" i="4" s="1"/>
  <c r="T529" i="4" s="1"/>
  <c r="Q525" i="4"/>
  <c r="R525" i="4" s="1"/>
  <c r="O525" i="4"/>
  <c r="P525" i="4" s="1"/>
  <c r="S525" i="4" s="1"/>
  <c r="T525" i="4" s="1"/>
  <c r="Q521" i="4"/>
  <c r="R521" i="4" s="1"/>
  <c r="O521" i="4"/>
  <c r="P521" i="4" s="1"/>
  <c r="S521" i="4" s="1"/>
  <c r="T521" i="4" s="1"/>
  <c r="Q517" i="4"/>
  <c r="R517" i="4" s="1"/>
  <c r="O517" i="4"/>
  <c r="P517" i="4" s="1"/>
  <c r="S517" i="4" s="1"/>
  <c r="T517" i="4" s="1"/>
  <c r="Q513" i="4"/>
  <c r="R513" i="4" s="1"/>
  <c r="O513" i="4"/>
  <c r="P513" i="4" s="1"/>
  <c r="S513" i="4" s="1"/>
  <c r="T513" i="4" s="1"/>
  <c r="Q509" i="4"/>
  <c r="R509" i="4" s="1"/>
  <c r="O509" i="4"/>
  <c r="P509" i="4" s="1"/>
  <c r="S509" i="4" s="1"/>
  <c r="T509" i="4" s="1"/>
  <c r="Q505" i="4"/>
  <c r="R505" i="4" s="1"/>
  <c r="O505" i="4"/>
  <c r="P505" i="4" s="1"/>
  <c r="S505" i="4" s="1"/>
  <c r="T505" i="4" s="1"/>
  <c r="Q501" i="4"/>
  <c r="R501" i="4" s="1"/>
  <c r="O501" i="4"/>
  <c r="P501" i="4" s="1"/>
  <c r="S501" i="4" s="1"/>
  <c r="T501" i="4" s="1"/>
  <c r="Q497" i="4"/>
  <c r="R497" i="4" s="1"/>
  <c r="O497" i="4"/>
  <c r="P497" i="4" s="1"/>
  <c r="S497" i="4" s="1"/>
  <c r="T497" i="4" s="1"/>
  <c r="Q493" i="4"/>
  <c r="R493" i="4" s="1"/>
  <c r="O493" i="4"/>
  <c r="P493" i="4" s="1"/>
  <c r="S493" i="4" s="1"/>
  <c r="T493" i="4" s="1"/>
  <c r="Q489" i="4"/>
  <c r="R489" i="4" s="1"/>
  <c r="O489" i="4"/>
  <c r="P489" i="4" s="1"/>
  <c r="S489" i="4" s="1"/>
  <c r="T489" i="4" s="1"/>
  <c r="Q485" i="4"/>
  <c r="R485" i="4" s="1"/>
  <c r="O485" i="4"/>
  <c r="P485" i="4" s="1"/>
  <c r="S485" i="4" s="1"/>
  <c r="T485" i="4" s="1"/>
  <c r="Q481" i="4"/>
  <c r="R481" i="4" s="1"/>
  <c r="O481" i="4"/>
  <c r="P481" i="4" s="1"/>
  <c r="S481" i="4" s="1"/>
  <c r="T481" i="4" s="1"/>
  <c r="Q477" i="4"/>
  <c r="R477" i="4" s="1"/>
  <c r="O477" i="4"/>
  <c r="P477" i="4" s="1"/>
  <c r="S477" i="4" s="1"/>
  <c r="T477" i="4" s="1"/>
  <c r="Q473" i="4"/>
  <c r="R473" i="4" s="1"/>
  <c r="O473" i="4"/>
  <c r="P473" i="4" s="1"/>
  <c r="S473" i="4" s="1"/>
  <c r="T473" i="4" s="1"/>
  <c r="Q469" i="4"/>
  <c r="R469" i="4" s="1"/>
  <c r="O469" i="4"/>
  <c r="P469" i="4" s="1"/>
  <c r="S469" i="4" s="1"/>
  <c r="T469" i="4" s="1"/>
  <c r="Q465" i="4"/>
  <c r="R465" i="4" s="1"/>
  <c r="O465" i="4"/>
  <c r="P465" i="4" s="1"/>
  <c r="S465" i="4" s="1"/>
  <c r="T465" i="4" s="1"/>
  <c r="Q461" i="4"/>
  <c r="R461" i="4" s="1"/>
  <c r="O461" i="4"/>
  <c r="P461" i="4" s="1"/>
  <c r="S461" i="4" s="1"/>
  <c r="T461" i="4" s="1"/>
  <c r="Q457" i="4"/>
  <c r="R457" i="4" s="1"/>
  <c r="O457" i="4"/>
  <c r="P457" i="4" s="1"/>
  <c r="S457" i="4" s="1"/>
  <c r="T457" i="4" s="1"/>
  <c r="Q453" i="4"/>
  <c r="R453" i="4" s="1"/>
  <c r="O453" i="4"/>
  <c r="P453" i="4" s="1"/>
  <c r="S453" i="4" s="1"/>
  <c r="T453" i="4" s="1"/>
  <c r="Q449" i="4"/>
  <c r="R449" i="4" s="1"/>
  <c r="O449" i="4"/>
  <c r="P449" i="4" s="1"/>
  <c r="S449" i="4" s="1"/>
  <c r="T449" i="4" s="1"/>
  <c r="Q445" i="4"/>
  <c r="R445" i="4" s="1"/>
  <c r="O445" i="4"/>
  <c r="P445" i="4" s="1"/>
  <c r="S445" i="4" s="1"/>
  <c r="T445" i="4" s="1"/>
  <c r="Q441" i="4"/>
  <c r="R441" i="4" s="1"/>
  <c r="O441" i="4"/>
  <c r="P441" i="4" s="1"/>
  <c r="S441" i="4" s="1"/>
  <c r="T441" i="4" s="1"/>
  <c r="Q437" i="4"/>
  <c r="R437" i="4" s="1"/>
  <c r="O437" i="4"/>
  <c r="P437" i="4" s="1"/>
  <c r="S437" i="4" s="1"/>
  <c r="T437" i="4" s="1"/>
  <c r="Q433" i="4"/>
  <c r="R433" i="4" s="1"/>
  <c r="O433" i="4"/>
  <c r="P433" i="4" s="1"/>
  <c r="S433" i="4" s="1"/>
  <c r="T433" i="4" s="1"/>
  <c r="Q429" i="4"/>
  <c r="R429" i="4" s="1"/>
  <c r="O429" i="4"/>
  <c r="P429" i="4" s="1"/>
  <c r="S429" i="4" s="1"/>
  <c r="T429" i="4" s="1"/>
  <c r="Q425" i="4"/>
  <c r="R425" i="4" s="1"/>
  <c r="O425" i="4"/>
  <c r="P425" i="4" s="1"/>
  <c r="S425" i="4" s="1"/>
  <c r="T425" i="4" s="1"/>
  <c r="Q421" i="4"/>
  <c r="R421" i="4" s="1"/>
  <c r="O421" i="4"/>
  <c r="P421" i="4" s="1"/>
  <c r="S421" i="4" s="1"/>
  <c r="T421" i="4" s="1"/>
  <c r="Q417" i="4"/>
  <c r="R417" i="4" s="1"/>
  <c r="O417" i="4"/>
  <c r="P417" i="4" s="1"/>
  <c r="S417" i="4" s="1"/>
  <c r="T417" i="4" s="1"/>
  <c r="Q413" i="4"/>
  <c r="R413" i="4" s="1"/>
  <c r="O413" i="4"/>
  <c r="P413" i="4" s="1"/>
  <c r="S413" i="4" s="1"/>
  <c r="T413" i="4" s="1"/>
  <c r="Q409" i="4"/>
  <c r="R409" i="4" s="1"/>
  <c r="O409" i="4"/>
  <c r="P409" i="4" s="1"/>
  <c r="S409" i="4" s="1"/>
  <c r="T409" i="4" s="1"/>
  <c r="Q405" i="4"/>
  <c r="R405" i="4" s="1"/>
  <c r="O405" i="4"/>
  <c r="P405" i="4" s="1"/>
  <c r="S405" i="4" s="1"/>
  <c r="T405" i="4" s="1"/>
  <c r="Q401" i="4"/>
  <c r="R401" i="4" s="1"/>
  <c r="O401" i="4"/>
  <c r="P401" i="4" s="1"/>
  <c r="S401" i="4" s="1"/>
  <c r="T401" i="4" s="1"/>
  <c r="Q397" i="4"/>
  <c r="R397" i="4" s="1"/>
  <c r="O397" i="4"/>
  <c r="P397" i="4" s="1"/>
  <c r="S397" i="4" s="1"/>
  <c r="T397" i="4" s="1"/>
  <c r="Q393" i="4"/>
  <c r="R393" i="4" s="1"/>
  <c r="O393" i="4"/>
  <c r="P393" i="4" s="1"/>
  <c r="S393" i="4" s="1"/>
  <c r="T393" i="4" s="1"/>
  <c r="Q389" i="4"/>
  <c r="R389" i="4" s="1"/>
  <c r="O389" i="4"/>
  <c r="P389" i="4" s="1"/>
  <c r="S389" i="4" s="1"/>
  <c r="T389" i="4" s="1"/>
  <c r="Q385" i="4"/>
  <c r="R385" i="4" s="1"/>
  <c r="O385" i="4"/>
  <c r="P385" i="4" s="1"/>
  <c r="S385" i="4" s="1"/>
  <c r="T385" i="4" s="1"/>
  <c r="Q381" i="4"/>
  <c r="R381" i="4" s="1"/>
  <c r="O381" i="4"/>
  <c r="P381" i="4" s="1"/>
  <c r="S381" i="4" s="1"/>
  <c r="T381" i="4" s="1"/>
  <c r="Q377" i="4"/>
  <c r="R377" i="4" s="1"/>
  <c r="O377" i="4"/>
  <c r="P377" i="4" s="1"/>
  <c r="S377" i="4" s="1"/>
  <c r="T377" i="4" s="1"/>
  <c r="Q373" i="4"/>
  <c r="R373" i="4" s="1"/>
  <c r="O373" i="4"/>
  <c r="P373" i="4" s="1"/>
  <c r="S373" i="4" s="1"/>
  <c r="T373" i="4" s="1"/>
  <c r="Q369" i="4"/>
  <c r="R369" i="4" s="1"/>
  <c r="O369" i="4"/>
  <c r="P369" i="4" s="1"/>
  <c r="S369" i="4" s="1"/>
  <c r="T369" i="4" s="1"/>
  <c r="Q365" i="4"/>
  <c r="R365" i="4" s="1"/>
  <c r="O365" i="4"/>
  <c r="P365" i="4" s="1"/>
  <c r="S365" i="4" s="1"/>
  <c r="T365" i="4" s="1"/>
  <c r="Q361" i="4"/>
  <c r="R361" i="4" s="1"/>
  <c r="O361" i="4"/>
  <c r="P361" i="4" s="1"/>
  <c r="S361" i="4" s="1"/>
  <c r="T361" i="4" s="1"/>
  <c r="Q357" i="4"/>
  <c r="R357" i="4" s="1"/>
  <c r="O357" i="4"/>
  <c r="P357" i="4" s="1"/>
  <c r="S357" i="4" s="1"/>
  <c r="T357" i="4" s="1"/>
  <c r="Q353" i="4"/>
  <c r="R353" i="4" s="1"/>
  <c r="O353" i="4"/>
  <c r="P353" i="4" s="1"/>
  <c r="S353" i="4" s="1"/>
  <c r="T353" i="4" s="1"/>
  <c r="Q349" i="4"/>
  <c r="R349" i="4" s="1"/>
  <c r="O349" i="4"/>
  <c r="P349" i="4" s="1"/>
  <c r="S349" i="4" s="1"/>
  <c r="T349" i="4" s="1"/>
  <c r="Q345" i="4"/>
  <c r="R345" i="4" s="1"/>
  <c r="O345" i="4"/>
  <c r="P345" i="4" s="1"/>
  <c r="S345" i="4" s="1"/>
  <c r="T345" i="4" s="1"/>
  <c r="Q341" i="4"/>
  <c r="R341" i="4" s="1"/>
  <c r="O341" i="4"/>
  <c r="P341" i="4" s="1"/>
  <c r="S341" i="4" s="1"/>
  <c r="T341" i="4" s="1"/>
  <c r="Q337" i="4"/>
  <c r="R337" i="4" s="1"/>
  <c r="O337" i="4"/>
  <c r="P337" i="4" s="1"/>
  <c r="S337" i="4" s="1"/>
  <c r="T337" i="4" s="1"/>
  <c r="Q333" i="4"/>
  <c r="R333" i="4" s="1"/>
  <c r="O333" i="4"/>
  <c r="P333" i="4" s="1"/>
  <c r="S333" i="4" s="1"/>
  <c r="T333" i="4" s="1"/>
  <c r="Q329" i="4"/>
  <c r="R329" i="4" s="1"/>
  <c r="O329" i="4"/>
  <c r="P329" i="4" s="1"/>
  <c r="S329" i="4" s="1"/>
  <c r="T329" i="4" s="1"/>
  <c r="Q325" i="4"/>
  <c r="R325" i="4" s="1"/>
  <c r="O325" i="4"/>
  <c r="P325" i="4" s="1"/>
  <c r="S325" i="4" s="1"/>
  <c r="T325" i="4" s="1"/>
  <c r="Q321" i="4"/>
  <c r="R321" i="4" s="1"/>
  <c r="O321" i="4"/>
  <c r="P321" i="4" s="1"/>
  <c r="S321" i="4" s="1"/>
  <c r="T321" i="4" s="1"/>
  <c r="Q317" i="4"/>
  <c r="R317" i="4" s="1"/>
  <c r="O317" i="4"/>
  <c r="P317" i="4" s="1"/>
  <c r="S317" i="4" s="1"/>
  <c r="T317" i="4" s="1"/>
  <c r="Q313" i="4"/>
  <c r="R313" i="4" s="1"/>
  <c r="O313" i="4"/>
  <c r="P313" i="4" s="1"/>
  <c r="S313" i="4" s="1"/>
  <c r="T313" i="4" s="1"/>
  <c r="Q309" i="4"/>
  <c r="R309" i="4" s="1"/>
  <c r="O309" i="4"/>
  <c r="P309" i="4" s="1"/>
  <c r="S309" i="4" s="1"/>
  <c r="T309" i="4" s="1"/>
  <c r="Q305" i="4"/>
  <c r="R305" i="4" s="1"/>
  <c r="O305" i="4"/>
  <c r="P305" i="4" s="1"/>
  <c r="S305" i="4" s="1"/>
  <c r="T305" i="4" s="1"/>
  <c r="Q301" i="4"/>
  <c r="R301" i="4" s="1"/>
  <c r="O301" i="4"/>
  <c r="P301" i="4" s="1"/>
  <c r="S301" i="4" s="1"/>
  <c r="T301" i="4" s="1"/>
  <c r="Q297" i="4"/>
  <c r="R297" i="4" s="1"/>
  <c r="O297" i="4"/>
  <c r="P297" i="4" s="1"/>
  <c r="S297" i="4" s="1"/>
  <c r="T297" i="4" s="1"/>
  <c r="Q293" i="4"/>
  <c r="R293" i="4" s="1"/>
  <c r="O293" i="4"/>
  <c r="P293" i="4" s="1"/>
  <c r="S293" i="4" s="1"/>
  <c r="T293" i="4" s="1"/>
  <c r="Q289" i="4"/>
  <c r="R289" i="4" s="1"/>
  <c r="O289" i="4"/>
  <c r="P289" i="4" s="1"/>
  <c r="S289" i="4" s="1"/>
  <c r="T289" i="4" s="1"/>
  <c r="Q285" i="4"/>
  <c r="R285" i="4" s="1"/>
  <c r="O285" i="4"/>
  <c r="P285" i="4" s="1"/>
  <c r="S285" i="4" s="1"/>
  <c r="T285" i="4" s="1"/>
  <c r="Q281" i="4"/>
  <c r="R281" i="4" s="1"/>
  <c r="O281" i="4"/>
  <c r="P281" i="4" s="1"/>
  <c r="S281" i="4" s="1"/>
  <c r="T281" i="4" s="1"/>
  <c r="Q277" i="4"/>
  <c r="R277" i="4" s="1"/>
  <c r="O277" i="4"/>
  <c r="P277" i="4" s="1"/>
  <c r="S277" i="4" s="1"/>
  <c r="T277" i="4" s="1"/>
  <c r="Q273" i="4"/>
  <c r="R273" i="4" s="1"/>
  <c r="O273" i="4"/>
  <c r="P273" i="4" s="1"/>
  <c r="S273" i="4" s="1"/>
  <c r="T273" i="4" s="1"/>
  <c r="Q269" i="4"/>
  <c r="R269" i="4" s="1"/>
  <c r="O269" i="4"/>
  <c r="P269" i="4" s="1"/>
  <c r="S269" i="4" s="1"/>
  <c r="T269" i="4" s="1"/>
  <c r="Q265" i="4"/>
  <c r="R265" i="4" s="1"/>
  <c r="O265" i="4"/>
  <c r="P265" i="4" s="1"/>
  <c r="S265" i="4" s="1"/>
  <c r="T265" i="4" s="1"/>
  <c r="Q261" i="4"/>
  <c r="R261" i="4" s="1"/>
  <c r="O261" i="4"/>
  <c r="P261" i="4" s="1"/>
  <c r="S261" i="4" s="1"/>
  <c r="T261" i="4" s="1"/>
  <c r="Q257" i="4"/>
  <c r="R257" i="4" s="1"/>
  <c r="O257" i="4"/>
  <c r="P257" i="4" s="1"/>
  <c r="S257" i="4" s="1"/>
  <c r="T257" i="4" s="1"/>
  <c r="Q253" i="4"/>
  <c r="R253" i="4" s="1"/>
  <c r="O253" i="4"/>
  <c r="P253" i="4" s="1"/>
  <c r="S253" i="4" s="1"/>
  <c r="T253" i="4" s="1"/>
  <c r="Q249" i="4"/>
  <c r="R249" i="4" s="1"/>
  <c r="O249" i="4"/>
  <c r="P249" i="4" s="1"/>
  <c r="S249" i="4" s="1"/>
  <c r="T249" i="4" s="1"/>
  <c r="Q245" i="4"/>
  <c r="R245" i="4" s="1"/>
  <c r="O245" i="4"/>
  <c r="P245" i="4" s="1"/>
  <c r="S245" i="4" s="1"/>
  <c r="T245" i="4" s="1"/>
  <c r="Q241" i="4"/>
  <c r="R241" i="4" s="1"/>
  <c r="O241" i="4"/>
  <c r="P241" i="4" s="1"/>
  <c r="S241" i="4" s="1"/>
  <c r="T241" i="4" s="1"/>
  <c r="Q237" i="4"/>
  <c r="R237" i="4" s="1"/>
  <c r="O237" i="4"/>
  <c r="P237" i="4" s="1"/>
  <c r="S237" i="4" s="1"/>
  <c r="T237" i="4" s="1"/>
  <c r="Q233" i="4"/>
  <c r="R233" i="4" s="1"/>
  <c r="O233" i="4"/>
  <c r="P233" i="4" s="1"/>
  <c r="S233" i="4" s="1"/>
  <c r="T233" i="4" s="1"/>
  <c r="Q229" i="4"/>
  <c r="R229" i="4" s="1"/>
  <c r="O229" i="4"/>
  <c r="P229" i="4" s="1"/>
  <c r="S229" i="4" s="1"/>
  <c r="T229" i="4" s="1"/>
  <c r="Q225" i="4"/>
  <c r="R225" i="4" s="1"/>
  <c r="O225" i="4"/>
  <c r="P225" i="4" s="1"/>
  <c r="S225" i="4" s="1"/>
  <c r="T225" i="4" s="1"/>
  <c r="Q221" i="4"/>
  <c r="R221" i="4" s="1"/>
  <c r="O221" i="4"/>
  <c r="P221" i="4" s="1"/>
  <c r="S221" i="4" s="1"/>
  <c r="T221" i="4" s="1"/>
  <c r="Q217" i="4"/>
  <c r="R217" i="4" s="1"/>
  <c r="O217" i="4"/>
  <c r="P217" i="4" s="1"/>
  <c r="S217" i="4" s="1"/>
  <c r="T217" i="4" s="1"/>
  <c r="Q213" i="4"/>
  <c r="R213" i="4" s="1"/>
  <c r="O213" i="4"/>
  <c r="P213" i="4" s="1"/>
  <c r="S213" i="4" s="1"/>
  <c r="T213" i="4" s="1"/>
  <c r="Q209" i="4"/>
  <c r="R209" i="4" s="1"/>
  <c r="O209" i="4"/>
  <c r="P209" i="4" s="1"/>
  <c r="S209" i="4" s="1"/>
  <c r="T209" i="4" s="1"/>
  <c r="Q205" i="4"/>
  <c r="R205" i="4" s="1"/>
  <c r="O205" i="4"/>
  <c r="P205" i="4" s="1"/>
  <c r="S205" i="4" s="1"/>
  <c r="T205" i="4" s="1"/>
  <c r="Q201" i="4"/>
  <c r="R201" i="4" s="1"/>
  <c r="O201" i="4"/>
  <c r="P201" i="4" s="1"/>
  <c r="S201" i="4" s="1"/>
  <c r="T201" i="4" s="1"/>
  <c r="Q197" i="4"/>
  <c r="R197" i="4" s="1"/>
  <c r="O197" i="4"/>
  <c r="P197" i="4" s="1"/>
  <c r="S197" i="4" s="1"/>
  <c r="T197" i="4" s="1"/>
  <c r="Q193" i="4"/>
  <c r="R193" i="4" s="1"/>
  <c r="O193" i="4"/>
  <c r="P193" i="4" s="1"/>
  <c r="S193" i="4" s="1"/>
  <c r="T193" i="4" s="1"/>
  <c r="Q189" i="4"/>
  <c r="R189" i="4" s="1"/>
  <c r="O189" i="4"/>
  <c r="P189" i="4" s="1"/>
  <c r="S189" i="4" s="1"/>
  <c r="T189" i="4" s="1"/>
  <c r="Q185" i="4"/>
  <c r="R185" i="4" s="1"/>
  <c r="O185" i="4"/>
  <c r="P185" i="4" s="1"/>
  <c r="S185" i="4" s="1"/>
  <c r="T185" i="4" s="1"/>
  <c r="Q181" i="4"/>
  <c r="R181" i="4" s="1"/>
  <c r="O181" i="4"/>
  <c r="P181" i="4" s="1"/>
  <c r="S181" i="4" s="1"/>
  <c r="T181" i="4" s="1"/>
  <c r="Q177" i="4"/>
  <c r="R177" i="4" s="1"/>
  <c r="O177" i="4"/>
  <c r="P177" i="4" s="1"/>
  <c r="S177" i="4" s="1"/>
  <c r="T177" i="4" s="1"/>
  <c r="Q173" i="4"/>
  <c r="R173" i="4" s="1"/>
  <c r="O173" i="4"/>
  <c r="P173" i="4" s="1"/>
  <c r="S173" i="4" s="1"/>
  <c r="T173" i="4" s="1"/>
  <c r="Q169" i="4"/>
  <c r="R169" i="4" s="1"/>
  <c r="O169" i="4"/>
  <c r="P169" i="4" s="1"/>
  <c r="S169" i="4" s="1"/>
  <c r="T169" i="4" s="1"/>
  <c r="Q165" i="4"/>
  <c r="R165" i="4" s="1"/>
  <c r="O165" i="4"/>
  <c r="P165" i="4" s="1"/>
  <c r="S165" i="4" s="1"/>
  <c r="T165" i="4" s="1"/>
  <c r="Q161" i="4"/>
  <c r="R161" i="4" s="1"/>
  <c r="O161" i="4"/>
  <c r="P161" i="4" s="1"/>
  <c r="S161" i="4" s="1"/>
  <c r="T161" i="4" s="1"/>
  <c r="Q157" i="4"/>
  <c r="R157" i="4" s="1"/>
  <c r="O157" i="4"/>
  <c r="P157" i="4" s="1"/>
  <c r="S157" i="4" s="1"/>
  <c r="T157" i="4" s="1"/>
  <c r="Q153" i="4"/>
  <c r="R153" i="4" s="1"/>
  <c r="O153" i="4"/>
  <c r="P153" i="4" s="1"/>
  <c r="S153" i="4" s="1"/>
  <c r="T153" i="4" s="1"/>
  <c r="Q149" i="4"/>
  <c r="R149" i="4" s="1"/>
  <c r="O149" i="4"/>
  <c r="P149" i="4" s="1"/>
  <c r="S149" i="4" s="1"/>
  <c r="T149" i="4" s="1"/>
  <c r="Q145" i="4"/>
  <c r="R145" i="4" s="1"/>
  <c r="O145" i="4"/>
  <c r="P145" i="4" s="1"/>
  <c r="S145" i="4" s="1"/>
  <c r="T145" i="4" s="1"/>
  <c r="Q141" i="4"/>
  <c r="R141" i="4" s="1"/>
  <c r="O141" i="4"/>
  <c r="P141" i="4" s="1"/>
  <c r="S141" i="4" s="1"/>
  <c r="T141" i="4" s="1"/>
  <c r="Q137" i="4"/>
  <c r="R137" i="4" s="1"/>
  <c r="O137" i="4"/>
  <c r="P137" i="4" s="1"/>
  <c r="S137" i="4" s="1"/>
  <c r="T137" i="4" s="1"/>
  <c r="Q133" i="4"/>
  <c r="R133" i="4" s="1"/>
  <c r="O133" i="4"/>
  <c r="P133" i="4" s="1"/>
  <c r="S133" i="4" s="1"/>
  <c r="T133" i="4" s="1"/>
  <c r="Q129" i="4"/>
  <c r="R129" i="4" s="1"/>
  <c r="O129" i="4"/>
  <c r="P129" i="4" s="1"/>
  <c r="S129" i="4" s="1"/>
  <c r="T129" i="4" s="1"/>
  <c r="Q125" i="4"/>
  <c r="R125" i="4" s="1"/>
  <c r="O125" i="4"/>
  <c r="P125" i="4" s="1"/>
  <c r="S125" i="4" s="1"/>
  <c r="T125" i="4" s="1"/>
  <c r="Q121" i="4"/>
  <c r="R121" i="4" s="1"/>
  <c r="O121" i="4"/>
  <c r="P121" i="4" s="1"/>
  <c r="S121" i="4" s="1"/>
  <c r="T121" i="4" s="1"/>
  <c r="Q117" i="4"/>
  <c r="R117" i="4" s="1"/>
  <c r="O117" i="4"/>
  <c r="P117" i="4" s="1"/>
  <c r="S117" i="4" s="1"/>
  <c r="T117" i="4" s="1"/>
  <c r="Q113" i="4"/>
  <c r="R113" i="4" s="1"/>
  <c r="O113" i="4"/>
  <c r="P113" i="4" s="1"/>
  <c r="S113" i="4" s="1"/>
  <c r="T113" i="4" s="1"/>
  <c r="Q109" i="4"/>
  <c r="R109" i="4" s="1"/>
  <c r="O109" i="4"/>
  <c r="P109" i="4" s="1"/>
  <c r="S109" i="4" s="1"/>
  <c r="T109" i="4" s="1"/>
  <c r="Q105" i="4"/>
  <c r="R105" i="4" s="1"/>
  <c r="O105" i="4"/>
  <c r="P105" i="4" s="1"/>
  <c r="S105" i="4" s="1"/>
  <c r="T105" i="4" s="1"/>
  <c r="Q101" i="4"/>
  <c r="R101" i="4" s="1"/>
  <c r="O101" i="4"/>
  <c r="P101" i="4" s="1"/>
  <c r="S101" i="4" s="1"/>
  <c r="T101" i="4" s="1"/>
  <c r="Q97" i="4"/>
  <c r="R97" i="4" s="1"/>
  <c r="O97" i="4"/>
  <c r="P97" i="4" s="1"/>
  <c r="S97" i="4" s="1"/>
  <c r="T97" i="4" s="1"/>
  <c r="Q93" i="4"/>
  <c r="R93" i="4" s="1"/>
  <c r="O93" i="4"/>
  <c r="P93" i="4" s="1"/>
  <c r="S93" i="4" s="1"/>
  <c r="T93" i="4" s="1"/>
  <c r="Q89" i="4"/>
  <c r="R89" i="4" s="1"/>
  <c r="O89" i="4"/>
  <c r="P89" i="4" s="1"/>
  <c r="S89" i="4" s="1"/>
  <c r="T89" i="4" s="1"/>
  <c r="Q85" i="4"/>
  <c r="R85" i="4" s="1"/>
  <c r="O85" i="4"/>
  <c r="P85" i="4" s="1"/>
  <c r="S85" i="4" s="1"/>
  <c r="T85" i="4" s="1"/>
  <c r="Q81" i="4"/>
  <c r="R81" i="4" s="1"/>
  <c r="O81" i="4"/>
  <c r="P81" i="4" s="1"/>
  <c r="S81" i="4" s="1"/>
  <c r="T81" i="4" s="1"/>
  <c r="Q77" i="4"/>
  <c r="R77" i="4" s="1"/>
  <c r="O77" i="4"/>
  <c r="P77" i="4" s="1"/>
  <c r="S77" i="4" s="1"/>
  <c r="T77" i="4" s="1"/>
  <c r="Q73" i="4"/>
  <c r="R73" i="4" s="1"/>
  <c r="O73" i="4"/>
  <c r="P73" i="4" s="1"/>
  <c r="S73" i="4" s="1"/>
  <c r="T73" i="4" s="1"/>
  <c r="Q69" i="4"/>
  <c r="R69" i="4" s="1"/>
  <c r="O69" i="4"/>
  <c r="P69" i="4" s="1"/>
  <c r="S69" i="4" s="1"/>
  <c r="T69" i="4" s="1"/>
  <c r="Q65" i="4"/>
  <c r="R65" i="4" s="1"/>
  <c r="O65" i="4"/>
  <c r="P65" i="4" s="1"/>
  <c r="S65" i="4" s="1"/>
  <c r="T65" i="4" s="1"/>
  <c r="Q61" i="4"/>
  <c r="R61" i="4" s="1"/>
  <c r="O61" i="4"/>
  <c r="P61" i="4" s="1"/>
  <c r="S61" i="4" s="1"/>
  <c r="T61" i="4" s="1"/>
  <c r="Q57" i="4"/>
  <c r="R57" i="4" s="1"/>
  <c r="O57" i="4"/>
  <c r="P57" i="4" s="1"/>
  <c r="S57" i="4" s="1"/>
  <c r="T57" i="4" s="1"/>
  <c r="Q53" i="4"/>
  <c r="R53" i="4" s="1"/>
  <c r="O53" i="4"/>
  <c r="P53" i="4" s="1"/>
  <c r="S53" i="4" s="1"/>
  <c r="T53" i="4" s="1"/>
  <c r="Q49" i="4"/>
  <c r="R49" i="4" s="1"/>
  <c r="O49" i="4"/>
  <c r="P49" i="4" s="1"/>
  <c r="S49" i="4" s="1"/>
  <c r="T49" i="4" s="1"/>
  <c r="Q45" i="4"/>
  <c r="R45" i="4" s="1"/>
  <c r="O45" i="4"/>
  <c r="P45" i="4" s="1"/>
  <c r="S45" i="4" s="1"/>
  <c r="T45" i="4" s="1"/>
  <c r="Q41" i="4"/>
  <c r="R41" i="4" s="1"/>
  <c r="O41" i="4"/>
  <c r="P41" i="4" s="1"/>
  <c r="S41" i="4" s="1"/>
  <c r="T41" i="4" s="1"/>
  <c r="Q37" i="4"/>
  <c r="R37" i="4" s="1"/>
  <c r="O37" i="4"/>
  <c r="P37" i="4" s="1"/>
  <c r="S37" i="4" s="1"/>
  <c r="T37" i="4" s="1"/>
  <c r="Q33" i="4"/>
  <c r="R33" i="4" s="1"/>
  <c r="O33" i="4"/>
  <c r="P33" i="4" s="1"/>
  <c r="S33" i="4" s="1"/>
  <c r="T33" i="4" s="1"/>
  <c r="Q29" i="4"/>
  <c r="R29" i="4" s="1"/>
  <c r="O29" i="4"/>
  <c r="P29" i="4" s="1"/>
  <c r="S29" i="4" s="1"/>
  <c r="T29" i="4" s="1"/>
  <c r="Q25" i="4"/>
  <c r="R25" i="4" s="1"/>
  <c r="O25" i="4"/>
  <c r="P25" i="4" s="1"/>
  <c r="S25" i="4" s="1"/>
  <c r="T25" i="4" s="1"/>
  <c r="Q21" i="4"/>
  <c r="R21" i="4" s="1"/>
  <c r="O21" i="4"/>
  <c r="P21" i="4" s="1"/>
  <c r="S21" i="4" s="1"/>
  <c r="T21" i="4" s="1"/>
  <c r="Q17" i="4"/>
  <c r="R17" i="4" s="1"/>
  <c r="O17" i="4"/>
  <c r="P17" i="4" s="1"/>
  <c r="S17" i="4" s="1"/>
  <c r="T17" i="4" s="1"/>
  <c r="Q13" i="4"/>
  <c r="R13" i="4" s="1"/>
  <c r="O13" i="4"/>
  <c r="P13" i="4" s="1"/>
  <c r="S13" i="4" s="1"/>
  <c r="T13" i="4" s="1"/>
  <c r="Q9" i="4"/>
  <c r="R9" i="4" s="1"/>
  <c r="O9" i="4"/>
  <c r="P9" i="4" s="1"/>
  <c r="S9" i="4" s="1"/>
  <c r="T9" i="4" s="1"/>
  <c r="Q5" i="4"/>
  <c r="R5" i="4" s="1"/>
  <c r="O5" i="4"/>
  <c r="P5" i="4" s="1"/>
  <c r="S5" i="4" s="1"/>
  <c r="T5" i="4" s="1"/>
  <c r="N1611" i="4"/>
  <c r="N1607" i="4"/>
  <c r="S1607" i="4" s="1"/>
  <c r="T1607" i="4" s="1"/>
  <c r="N1603" i="4"/>
  <c r="N1599" i="4"/>
  <c r="S1599" i="4" s="1"/>
  <c r="T1599" i="4" s="1"/>
  <c r="N1595" i="4"/>
  <c r="N1591" i="4"/>
  <c r="S1591" i="4" s="1"/>
  <c r="T1591" i="4" s="1"/>
  <c r="N1587" i="4"/>
  <c r="N1583" i="4"/>
  <c r="S1583" i="4" s="1"/>
  <c r="T1583" i="4" s="1"/>
  <c r="N1579" i="4"/>
  <c r="N1575" i="4"/>
  <c r="S1575" i="4" s="1"/>
  <c r="T1575" i="4" s="1"/>
  <c r="N1571" i="4"/>
  <c r="N1567" i="4"/>
  <c r="S1567" i="4" s="1"/>
  <c r="T1567" i="4" s="1"/>
  <c r="N1563" i="4"/>
  <c r="N1559" i="4"/>
  <c r="S1559" i="4" s="1"/>
  <c r="T1559" i="4" s="1"/>
  <c r="N1555" i="4"/>
  <c r="N1551" i="4"/>
  <c r="S1551" i="4" s="1"/>
  <c r="T1551" i="4" s="1"/>
  <c r="N1547" i="4"/>
  <c r="S1547" i="4" s="1"/>
  <c r="T1547" i="4" s="1"/>
  <c r="N1543" i="4"/>
  <c r="S1543" i="4" s="1"/>
  <c r="T1543" i="4" s="1"/>
  <c r="N1539" i="4"/>
  <c r="S1539" i="4" s="1"/>
  <c r="T1539" i="4" s="1"/>
  <c r="N1535" i="4"/>
  <c r="S1535" i="4" s="1"/>
  <c r="T1535" i="4" s="1"/>
  <c r="N1531" i="4"/>
  <c r="S1531" i="4" s="1"/>
  <c r="T1531" i="4" s="1"/>
  <c r="N1527" i="4"/>
  <c r="S1527" i="4" s="1"/>
  <c r="T1527" i="4" s="1"/>
  <c r="N1523" i="4"/>
  <c r="S1523" i="4" s="1"/>
  <c r="T1523" i="4" s="1"/>
  <c r="N1519" i="4"/>
  <c r="S1519" i="4" s="1"/>
  <c r="T1519" i="4" s="1"/>
  <c r="N1515" i="4"/>
  <c r="S1515" i="4" s="1"/>
  <c r="T1515" i="4" s="1"/>
  <c r="N1511" i="4"/>
  <c r="S1511" i="4" s="1"/>
  <c r="T1511" i="4" s="1"/>
  <c r="N1507" i="4"/>
  <c r="S1507" i="4" s="1"/>
  <c r="T1507" i="4" s="1"/>
  <c r="N1503" i="4"/>
  <c r="S1503" i="4" s="1"/>
  <c r="T1503" i="4" s="1"/>
  <c r="N1499" i="4"/>
  <c r="S1499" i="4" s="1"/>
  <c r="T1499" i="4" s="1"/>
  <c r="N1495" i="4"/>
  <c r="S1495" i="4" s="1"/>
  <c r="T1495" i="4" s="1"/>
  <c r="N1491" i="4"/>
  <c r="S1491" i="4" s="1"/>
  <c r="T1491" i="4" s="1"/>
  <c r="N1487" i="4"/>
  <c r="S1487" i="4" s="1"/>
  <c r="T1487" i="4" s="1"/>
  <c r="N1483" i="4"/>
  <c r="S1483" i="4" s="1"/>
  <c r="T1483" i="4" s="1"/>
  <c r="N1479" i="4"/>
  <c r="S1479" i="4" s="1"/>
  <c r="T1479" i="4" s="1"/>
  <c r="N1475" i="4"/>
  <c r="S1475" i="4" s="1"/>
  <c r="T1475" i="4" s="1"/>
  <c r="N1471" i="4"/>
  <c r="S1471" i="4" s="1"/>
  <c r="T1471" i="4" s="1"/>
  <c r="N1467" i="4"/>
  <c r="S1467" i="4" s="1"/>
  <c r="T1467" i="4" s="1"/>
  <c r="N1463" i="4"/>
  <c r="S1463" i="4" s="1"/>
  <c r="T1463" i="4" s="1"/>
  <c r="N1459" i="4"/>
  <c r="S1459" i="4" s="1"/>
  <c r="T1459" i="4" s="1"/>
  <c r="N1455" i="4"/>
  <c r="S1455" i="4" s="1"/>
  <c r="T1455" i="4" s="1"/>
  <c r="N1451" i="4"/>
  <c r="S1451" i="4" s="1"/>
  <c r="T1451" i="4" s="1"/>
  <c r="N1447" i="4"/>
  <c r="S1447" i="4" s="1"/>
  <c r="T1447" i="4" s="1"/>
  <c r="N1443" i="4"/>
  <c r="S1443" i="4" s="1"/>
  <c r="T1443" i="4" s="1"/>
  <c r="N1439" i="4"/>
  <c r="S1439" i="4" s="1"/>
  <c r="T1439" i="4" s="1"/>
  <c r="N1435" i="4"/>
  <c r="S1435" i="4" s="1"/>
  <c r="T1435" i="4" s="1"/>
  <c r="N1431" i="4"/>
  <c r="S1431" i="4" s="1"/>
  <c r="T1431" i="4" s="1"/>
  <c r="N1427" i="4"/>
  <c r="S1427" i="4" s="1"/>
  <c r="T1427" i="4" s="1"/>
  <c r="N1423" i="4"/>
  <c r="S1423" i="4" s="1"/>
  <c r="T1423" i="4" s="1"/>
  <c r="N1419" i="4"/>
  <c r="S1419" i="4" s="1"/>
  <c r="T1419" i="4" s="1"/>
  <c r="N1415" i="4"/>
  <c r="S1415" i="4" s="1"/>
  <c r="T1415" i="4" s="1"/>
  <c r="N1411" i="4"/>
  <c r="S1411" i="4" s="1"/>
  <c r="T1411" i="4" s="1"/>
  <c r="N1407" i="4"/>
  <c r="S1407" i="4" s="1"/>
  <c r="T1407" i="4" s="1"/>
  <c r="N1403" i="4"/>
  <c r="S1403" i="4" s="1"/>
  <c r="T1403" i="4" s="1"/>
  <c r="N1399" i="4"/>
  <c r="S1399" i="4" s="1"/>
  <c r="T1399" i="4" s="1"/>
  <c r="N1395" i="4"/>
  <c r="S1395" i="4" s="1"/>
  <c r="T1395" i="4" s="1"/>
  <c r="N1391" i="4"/>
  <c r="S1391" i="4" s="1"/>
  <c r="T1391" i="4" s="1"/>
  <c r="N1387" i="4"/>
  <c r="S1387" i="4" s="1"/>
  <c r="T1387" i="4" s="1"/>
  <c r="N1383" i="4"/>
  <c r="S1383" i="4" s="1"/>
  <c r="T1383" i="4" s="1"/>
  <c r="N1379" i="4"/>
  <c r="S1379" i="4" s="1"/>
  <c r="T1379" i="4" s="1"/>
  <c r="N1375" i="4"/>
  <c r="S1375" i="4" s="1"/>
  <c r="T1375" i="4" s="1"/>
  <c r="N1371" i="4"/>
  <c r="S1371" i="4" s="1"/>
  <c r="T1371" i="4" s="1"/>
  <c r="N1367" i="4"/>
  <c r="S1367" i="4" s="1"/>
  <c r="T1367" i="4" s="1"/>
  <c r="N1363" i="4"/>
  <c r="S1363" i="4" s="1"/>
  <c r="T1363" i="4" s="1"/>
  <c r="N1359" i="4"/>
  <c r="S1359" i="4" s="1"/>
  <c r="T1359" i="4" s="1"/>
  <c r="N1355" i="4"/>
  <c r="S1355" i="4" s="1"/>
  <c r="T1355" i="4" s="1"/>
  <c r="N1351" i="4"/>
  <c r="S1351" i="4" s="1"/>
  <c r="T1351" i="4" s="1"/>
  <c r="N1347" i="4"/>
  <c r="S1347" i="4" s="1"/>
  <c r="T1347" i="4" s="1"/>
  <c r="N1343" i="4"/>
  <c r="S1343" i="4" s="1"/>
  <c r="T1343" i="4" s="1"/>
  <c r="N1339" i="4"/>
  <c r="S1339" i="4" s="1"/>
  <c r="T1339" i="4" s="1"/>
  <c r="N1335" i="4"/>
  <c r="S1335" i="4" s="1"/>
  <c r="T1335" i="4" s="1"/>
  <c r="N1331" i="4"/>
  <c r="S1331" i="4" s="1"/>
  <c r="T1331" i="4" s="1"/>
  <c r="N1327" i="4"/>
  <c r="S1327" i="4" s="1"/>
  <c r="T1327" i="4" s="1"/>
  <c r="N1323" i="4"/>
  <c r="S1323" i="4" s="1"/>
  <c r="T1323" i="4" s="1"/>
  <c r="N1319" i="4"/>
  <c r="S1319" i="4" s="1"/>
  <c r="T1319" i="4" s="1"/>
  <c r="N1315" i="4"/>
  <c r="S1315" i="4" s="1"/>
  <c r="T1315" i="4" s="1"/>
  <c r="N1311" i="4"/>
  <c r="S1311" i="4" s="1"/>
  <c r="T1311" i="4" s="1"/>
  <c r="N1307" i="4"/>
  <c r="S1307" i="4" s="1"/>
  <c r="T1307" i="4" s="1"/>
  <c r="N1303" i="4"/>
  <c r="S1303" i="4" s="1"/>
  <c r="T1303" i="4" s="1"/>
  <c r="N1299" i="4"/>
  <c r="S1299" i="4" s="1"/>
  <c r="T1299" i="4" s="1"/>
  <c r="N1295" i="4"/>
  <c r="S1295" i="4" s="1"/>
  <c r="T1295" i="4" s="1"/>
  <c r="N1291" i="4"/>
  <c r="S1291" i="4" s="1"/>
  <c r="T1291" i="4" s="1"/>
  <c r="N1287" i="4"/>
  <c r="S1287" i="4" s="1"/>
  <c r="T1287" i="4" s="1"/>
  <c r="N1283" i="4"/>
  <c r="S1283" i="4" s="1"/>
  <c r="T1283" i="4" s="1"/>
  <c r="N1279" i="4"/>
  <c r="S1279" i="4" s="1"/>
  <c r="T1279" i="4" s="1"/>
  <c r="N1275" i="4"/>
  <c r="S1275" i="4" s="1"/>
  <c r="T1275" i="4" s="1"/>
  <c r="N1271" i="4"/>
  <c r="S1271" i="4" s="1"/>
  <c r="T1271" i="4" s="1"/>
  <c r="N1267" i="4"/>
  <c r="S1267" i="4" s="1"/>
  <c r="T1267" i="4" s="1"/>
  <c r="N1263" i="4"/>
  <c r="S1263" i="4" s="1"/>
  <c r="T1263" i="4" s="1"/>
  <c r="N1259" i="4"/>
  <c r="S1259" i="4" s="1"/>
  <c r="T1259" i="4" s="1"/>
  <c r="N1255" i="4"/>
  <c r="S1255" i="4" s="1"/>
  <c r="T1255" i="4" s="1"/>
  <c r="N1251" i="4"/>
  <c r="S1251" i="4" s="1"/>
  <c r="T1251" i="4" s="1"/>
  <c r="N1247" i="4"/>
  <c r="S1247" i="4" s="1"/>
  <c r="T1247" i="4" s="1"/>
  <c r="N1243" i="4"/>
  <c r="S1243" i="4" s="1"/>
  <c r="T1243" i="4" s="1"/>
  <c r="N1239" i="4"/>
  <c r="S1239" i="4" s="1"/>
  <c r="T1239" i="4" s="1"/>
  <c r="N1235" i="4"/>
  <c r="S1235" i="4" s="1"/>
  <c r="T1235" i="4" s="1"/>
  <c r="N1231" i="4"/>
  <c r="S1231" i="4" s="1"/>
  <c r="T1231" i="4" s="1"/>
  <c r="N1227" i="4"/>
  <c r="S1227" i="4" s="1"/>
  <c r="T1227" i="4" s="1"/>
  <c r="N1223" i="4"/>
  <c r="S1223" i="4" s="1"/>
  <c r="T1223" i="4" s="1"/>
  <c r="N1219" i="4"/>
  <c r="S1219" i="4" s="1"/>
  <c r="T1219" i="4" s="1"/>
  <c r="N1215" i="4"/>
  <c r="S1215" i="4" s="1"/>
  <c r="T1215" i="4" s="1"/>
  <c r="N1211" i="4"/>
  <c r="S1211" i="4" s="1"/>
  <c r="T1211" i="4" s="1"/>
  <c r="N1207" i="4"/>
  <c r="S1207" i="4" s="1"/>
  <c r="T1207" i="4" s="1"/>
  <c r="N1203" i="4"/>
  <c r="S1203" i="4" s="1"/>
  <c r="T1203" i="4" s="1"/>
  <c r="N1199" i="4"/>
  <c r="S1199" i="4" s="1"/>
  <c r="T1199" i="4" s="1"/>
  <c r="N1195" i="4"/>
  <c r="S1195" i="4" s="1"/>
  <c r="T1195" i="4" s="1"/>
  <c r="N1191" i="4"/>
  <c r="S1191" i="4" s="1"/>
  <c r="T1191" i="4" s="1"/>
  <c r="N1187" i="4"/>
  <c r="S1187" i="4" s="1"/>
  <c r="T1187" i="4" s="1"/>
  <c r="N1183" i="4"/>
  <c r="S1183" i="4" s="1"/>
  <c r="T1183" i="4" s="1"/>
  <c r="N1179" i="4"/>
  <c r="S1179" i="4" s="1"/>
  <c r="T1179" i="4" s="1"/>
  <c r="N1175" i="4"/>
  <c r="S1175" i="4" s="1"/>
  <c r="T1175" i="4" s="1"/>
  <c r="N1171" i="4"/>
  <c r="S1171" i="4" s="1"/>
  <c r="T1171" i="4" s="1"/>
  <c r="N1167" i="4"/>
  <c r="S1167" i="4" s="1"/>
  <c r="T1167" i="4" s="1"/>
  <c r="N1163" i="4"/>
  <c r="S1163" i="4" s="1"/>
  <c r="T1163" i="4" s="1"/>
  <c r="N1159" i="4"/>
  <c r="S1159" i="4" s="1"/>
  <c r="T1159" i="4" s="1"/>
  <c r="N1155" i="4"/>
  <c r="S1155" i="4" s="1"/>
  <c r="T1155" i="4" s="1"/>
  <c r="N1151" i="4"/>
  <c r="S1151" i="4" s="1"/>
  <c r="T1151" i="4" s="1"/>
  <c r="N1147" i="4"/>
  <c r="S1147" i="4" s="1"/>
  <c r="T1147" i="4" s="1"/>
  <c r="N1143" i="4"/>
  <c r="S1143" i="4" s="1"/>
  <c r="T1143" i="4" s="1"/>
  <c r="N1139" i="4"/>
  <c r="S1139" i="4" s="1"/>
  <c r="T1139" i="4" s="1"/>
  <c r="N1135" i="4"/>
  <c r="S1135" i="4" s="1"/>
  <c r="T1135" i="4" s="1"/>
  <c r="N1131" i="4"/>
  <c r="S1131" i="4" s="1"/>
  <c r="T1131" i="4" s="1"/>
  <c r="N1127" i="4"/>
  <c r="S1127" i="4" s="1"/>
  <c r="T1127" i="4" s="1"/>
  <c r="N1123" i="4"/>
  <c r="S1123" i="4" s="1"/>
  <c r="T1123" i="4" s="1"/>
  <c r="N1119" i="4"/>
  <c r="S1119" i="4" s="1"/>
  <c r="T1119" i="4" s="1"/>
  <c r="N1115" i="4"/>
  <c r="S1115" i="4" s="1"/>
  <c r="T1115" i="4" s="1"/>
  <c r="N1111" i="4"/>
  <c r="S1111" i="4" s="1"/>
  <c r="T1111" i="4" s="1"/>
  <c r="N1107" i="4"/>
  <c r="S1107" i="4" s="1"/>
  <c r="T1107" i="4" s="1"/>
  <c r="N1103" i="4"/>
  <c r="S1103" i="4" s="1"/>
  <c r="T1103" i="4" s="1"/>
  <c r="N1099" i="4"/>
  <c r="S1099" i="4" s="1"/>
  <c r="T1099" i="4" s="1"/>
  <c r="N1095" i="4"/>
  <c r="S1095" i="4" s="1"/>
  <c r="T1095" i="4" s="1"/>
  <c r="N1091" i="4"/>
  <c r="S1091" i="4" s="1"/>
  <c r="T1091" i="4" s="1"/>
  <c r="N1087" i="4"/>
  <c r="S1087" i="4" s="1"/>
  <c r="T1087" i="4" s="1"/>
  <c r="N1083" i="4"/>
  <c r="S1083" i="4" s="1"/>
  <c r="T1083" i="4" s="1"/>
  <c r="N1079" i="4"/>
  <c r="S1079" i="4" s="1"/>
  <c r="T1079" i="4" s="1"/>
  <c r="N1075" i="4"/>
  <c r="S1075" i="4" s="1"/>
  <c r="T1075" i="4" s="1"/>
  <c r="N1071" i="4"/>
  <c r="S1071" i="4" s="1"/>
  <c r="T1071" i="4" s="1"/>
  <c r="N1067" i="4"/>
  <c r="S1067" i="4" s="1"/>
  <c r="T1067" i="4" s="1"/>
  <c r="N1063" i="4"/>
  <c r="S1063" i="4" s="1"/>
  <c r="T1063" i="4" s="1"/>
  <c r="N1059" i="4"/>
  <c r="S1059" i="4" s="1"/>
  <c r="T1059" i="4" s="1"/>
  <c r="N1055" i="4"/>
  <c r="S1055" i="4" s="1"/>
  <c r="T1055" i="4" s="1"/>
  <c r="N1051" i="4"/>
  <c r="S1051" i="4" s="1"/>
  <c r="T1051" i="4" s="1"/>
  <c r="N1047" i="4"/>
  <c r="S1047" i="4" s="1"/>
  <c r="T1047" i="4" s="1"/>
  <c r="N1043" i="4"/>
  <c r="S1043" i="4" s="1"/>
  <c r="T1043" i="4" s="1"/>
  <c r="N1039" i="4"/>
  <c r="S1039" i="4" s="1"/>
  <c r="T1039" i="4" s="1"/>
  <c r="N1035" i="4"/>
  <c r="S1035" i="4" s="1"/>
  <c r="T1035" i="4" s="1"/>
  <c r="N1031" i="4"/>
  <c r="S1031" i="4" s="1"/>
  <c r="T1031" i="4" s="1"/>
  <c r="N1027" i="4"/>
  <c r="S1027" i="4" s="1"/>
  <c r="T1027" i="4" s="1"/>
  <c r="N1023" i="4"/>
  <c r="S1023" i="4" s="1"/>
  <c r="T1023" i="4" s="1"/>
  <c r="N1019" i="4"/>
  <c r="S1019" i="4" s="1"/>
  <c r="T1019" i="4" s="1"/>
  <c r="N1015" i="4"/>
  <c r="S1015" i="4" s="1"/>
  <c r="T1015" i="4" s="1"/>
  <c r="N1011" i="4"/>
  <c r="S1011" i="4" s="1"/>
  <c r="T1011" i="4" s="1"/>
  <c r="N1007" i="4"/>
  <c r="S1007" i="4" s="1"/>
  <c r="T1007" i="4" s="1"/>
  <c r="N1003" i="4"/>
  <c r="S1003" i="4" s="1"/>
  <c r="T1003" i="4" s="1"/>
  <c r="N999" i="4"/>
  <c r="S999" i="4" s="1"/>
  <c r="T999" i="4" s="1"/>
  <c r="N995" i="4"/>
  <c r="S995" i="4" s="1"/>
  <c r="T995" i="4" s="1"/>
  <c r="N991" i="4"/>
  <c r="S991" i="4" s="1"/>
  <c r="T991" i="4" s="1"/>
  <c r="N987" i="4"/>
  <c r="S987" i="4" s="1"/>
  <c r="T987" i="4" s="1"/>
  <c r="N983" i="4"/>
  <c r="S983" i="4" s="1"/>
  <c r="T983" i="4" s="1"/>
  <c r="N979" i="4"/>
  <c r="S979" i="4" s="1"/>
  <c r="T979" i="4" s="1"/>
  <c r="N975" i="4"/>
  <c r="S975" i="4" s="1"/>
  <c r="T975" i="4" s="1"/>
  <c r="N971" i="4"/>
  <c r="S971" i="4" s="1"/>
  <c r="T971" i="4" s="1"/>
  <c r="N967" i="4"/>
  <c r="S967" i="4" s="1"/>
  <c r="T967" i="4" s="1"/>
  <c r="N963" i="4"/>
  <c r="S963" i="4" s="1"/>
  <c r="T963" i="4" s="1"/>
  <c r="N959" i="4"/>
  <c r="S959" i="4" s="1"/>
  <c r="T959" i="4" s="1"/>
  <c r="N955" i="4"/>
  <c r="S955" i="4" s="1"/>
  <c r="T955" i="4" s="1"/>
  <c r="N951" i="4"/>
  <c r="S951" i="4" s="1"/>
  <c r="T951" i="4" s="1"/>
  <c r="N947" i="4"/>
  <c r="S947" i="4" s="1"/>
  <c r="T947" i="4" s="1"/>
  <c r="N943" i="4"/>
  <c r="S943" i="4" s="1"/>
  <c r="T943" i="4" s="1"/>
  <c r="N939" i="4"/>
  <c r="S939" i="4" s="1"/>
  <c r="T939" i="4" s="1"/>
  <c r="N935" i="4"/>
  <c r="S935" i="4" s="1"/>
  <c r="T935" i="4" s="1"/>
  <c r="N931" i="4"/>
  <c r="S931" i="4" s="1"/>
  <c r="T931" i="4" s="1"/>
  <c r="N927" i="4"/>
  <c r="S927" i="4" s="1"/>
  <c r="T927" i="4" s="1"/>
  <c r="N923" i="4"/>
  <c r="S923" i="4" s="1"/>
  <c r="T923" i="4" s="1"/>
  <c r="N919" i="4"/>
  <c r="S919" i="4" s="1"/>
  <c r="T919" i="4" s="1"/>
  <c r="N915" i="4"/>
  <c r="S915" i="4" s="1"/>
  <c r="T915" i="4" s="1"/>
  <c r="N911" i="4"/>
  <c r="S911" i="4" s="1"/>
  <c r="T911" i="4" s="1"/>
  <c r="N907" i="4"/>
  <c r="S907" i="4" s="1"/>
  <c r="T907" i="4" s="1"/>
  <c r="N903" i="4"/>
  <c r="S903" i="4" s="1"/>
  <c r="T903" i="4" s="1"/>
  <c r="N899" i="4"/>
  <c r="S899" i="4" s="1"/>
  <c r="T899" i="4" s="1"/>
  <c r="N895" i="4"/>
  <c r="S895" i="4" s="1"/>
  <c r="T895" i="4" s="1"/>
  <c r="N891" i="4"/>
  <c r="S891" i="4" s="1"/>
  <c r="T891" i="4" s="1"/>
  <c r="N887" i="4"/>
  <c r="S887" i="4" s="1"/>
  <c r="T887" i="4" s="1"/>
  <c r="N883" i="4"/>
  <c r="S883" i="4" s="1"/>
  <c r="T883" i="4" s="1"/>
  <c r="N879" i="4"/>
  <c r="S879" i="4" s="1"/>
  <c r="T879" i="4" s="1"/>
  <c r="N875" i="4"/>
  <c r="S875" i="4" s="1"/>
  <c r="T875" i="4" s="1"/>
  <c r="N871" i="4"/>
  <c r="S871" i="4" s="1"/>
  <c r="T871" i="4" s="1"/>
  <c r="N867" i="4"/>
  <c r="S867" i="4" s="1"/>
  <c r="T867" i="4" s="1"/>
  <c r="N863" i="4"/>
  <c r="S863" i="4" s="1"/>
  <c r="T863" i="4" s="1"/>
  <c r="N859" i="4"/>
  <c r="S859" i="4" s="1"/>
  <c r="T859" i="4" s="1"/>
  <c r="N855" i="4"/>
  <c r="S855" i="4" s="1"/>
  <c r="T855" i="4" s="1"/>
  <c r="N851" i="4"/>
  <c r="S851" i="4" s="1"/>
  <c r="T851" i="4" s="1"/>
  <c r="N847" i="4"/>
  <c r="S847" i="4" s="1"/>
  <c r="T847" i="4" s="1"/>
  <c r="N843" i="4"/>
  <c r="S843" i="4" s="1"/>
  <c r="T843" i="4" s="1"/>
  <c r="N839" i="4"/>
  <c r="S839" i="4" s="1"/>
  <c r="T839" i="4" s="1"/>
  <c r="N835" i="4"/>
  <c r="S835" i="4" s="1"/>
  <c r="T835" i="4" s="1"/>
  <c r="N831" i="4"/>
  <c r="S831" i="4" s="1"/>
  <c r="T831" i="4" s="1"/>
  <c r="N827" i="4"/>
  <c r="S827" i="4" s="1"/>
  <c r="T827" i="4" s="1"/>
  <c r="N823" i="4"/>
  <c r="S823" i="4" s="1"/>
  <c r="T823" i="4" s="1"/>
  <c r="N819" i="4"/>
  <c r="S819" i="4" s="1"/>
  <c r="T819" i="4" s="1"/>
  <c r="N815" i="4"/>
  <c r="S815" i="4" s="1"/>
  <c r="T815" i="4" s="1"/>
  <c r="N811" i="4"/>
  <c r="S811" i="4" s="1"/>
  <c r="T811" i="4" s="1"/>
  <c r="N807" i="4"/>
  <c r="S807" i="4" s="1"/>
  <c r="T807" i="4" s="1"/>
  <c r="N803" i="4"/>
  <c r="S803" i="4" s="1"/>
  <c r="T803" i="4" s="1"/>
  <c r="N799" i="4"/>
  <c r="S799" i="4" s="1"/>
  <c r="T799" i="4" s="1"/>
  <c r="N795" i="4"/>
  <c r="S795" i="4" s="1"/>
  <c r="T795" i="4" s="1"/>
  <c r="N791" i="4"/>
  <c r="S791" i="4" s="1"/>
  <c r="T791" i="4" s="1"/>
  <c r="N787" i="4"/>
  <c r="S787" i="4" s="1"/>
  <c r="T787" i="4" s="1"/>
  <c r="N783" i="4"/>
  <c r="S783" i="4" s="1"/>
  <c r="T783" i="4" s="1"/>
  <c r="N779" i="4"/>
  <c r="S779" i="4" s="1"/>
  <c r="T779" i="4" s="1"/>
  <c r="N775" i="4"/>
  <c r="S775" i="4" s="1"/>
  <c r="T775" i="4" s="1"/>
  <c r="N771" i="4"/>
  <c r="S771" i="4" s="1"/>
  <c r="T771" i="4" s="1"/>
  <c r="N767" i="4"/>
  <c r="S767" i="4" s="1"/>
  <c r="T767" i="4" s="1"/>
  <c r="N763" i="4"/>
  <c r="S763" i="4" s="1"/>
  <c r="T763" i="4" s="1"/>
  <c r="N759" i="4"/>
  <c r="S759" i="4" s="1"/>
  <c r="T759" i="4" s="1"/>
  <c r="N755" i="4"/>
  <c r="S755" i="4" s="1"/>
  <c r="T755" i="4" s="1"/>
  <c r="N751" i="4"/>
  <c r="S751" i="4" s="1"/>
  <c r="T751" i="4" s="1"/>
  <c r="N747" i="4"/>
  <c r="S747" i="4" s="1"/>
  <c r="T747" i="4" s="1"/>
  <c r="N743" i="4"/>
  <c r="S743" i="4" s="1"/>
  <c r="T743" i="4" s="1"/>
  <c r="N739" i="4"/>
  <c r="S739" i="4" s="1"/>
  <c r="T739" i="4" s="1"/>
  <c r="N735" i="4"/>
  <c r="S735" i="4" s="1"/>
  <c r="T735" i="4" s="1"/>
  <c r="N731" i="4"/>
  <c r="S731" i="4" s="1"/>
  <c r="T731" i="4" s="1"/>
  <c r="N727" i="4"/>
  <c r="S727" i="4" s="1"/>
  <c r="T727" i="4" s="1"/>
  <c r="N723" i="4"/>
  <c r="S723" i="4" s="1"/>
  <c r="T723" i="4" s="1"/>
  <c r="N719" i="4"/>
  <c r="S719" i="4" s="1"/>
  <c r="T719" i="4" s="1"/>
  <c r="N715" i="4"/>
  <c r="S715" i="4" s="1"/>
  <c r="T715" i="4" s="1"/>
  <c r="N711" i="4"/>
  <c r="S711" i="4" s="1"/>
  <c r="T711" i="4" s="1"/>
  <c r="N707" i="4"/>
  <c r="S707" i="4" s="1"/>
  <c r="T707" i="4" s="1"/>
  <c r="N703" i="4"/>
  <c r="S703" i="4" s="1"/>
  <c r="T703" i="4" s="1"/>
  <c r="N699" i="4"/>
  <c r="S699" i="4" s="1"/>
  <c r="T699" i="4" s="1"/>
  <c r="N695" i="4"/>
  <c r="S695" i="4" s="1"/>
  <c r="T695" i="4" s="1"/>
  <c r="N691" i="4"/>
  <c r="S691" i="4" s="1"/>
  <c r="T691" i="4" s="1"/>
  <c r="N687" i="4"/>
  <c r="S687" i="4" s="1"/>
  <c r="T687" i="4" s="1"/>
  <c r="N683" i="4"/>
  <c r="S683" i="4" s="1"/>
  <c r="T683" i="4" s="1"/>
  <c r="N679" i="4"/>
  <c r="S679" i="4" s="1"/>
  <c r="T679" i="4" s="1"/>
  <c r="N675" i="4"/>
  <c r="S675" i="4" s="1"/>
  <c r="T675" i="4" s="1"/>
  <c r="N671" i="4"/>
  <c r="S671" i="4" s="1"/>
  <c r="T671" i="4" s="1"/>
  <c r="N667" i="4"/>
  <c r="S667" i="4" s="1"/>
  <c r="T667" i="4" s="1"/>
  <c r="N663" i="4"/>
  <c r="S663" i="4" s="1"/>
  <c r="T663" i="4" s="1"/>
  <c r="N659" i="4"/>
  <c r="S659" i="4" s="1"/>
  <c r="T659" i="4" s="1"/>
  <c r="N655" i="4"/>
  <c r="S655" i="4" s="1"/>
  <c r="T655" i="4" s="1"/>
  <c r="N651" i="4"/>
  <c r="S651" i="4" s="1"/>
  <c r="T651" i="4" s="1"/>
  <c r="N647" i="4"/>
  <c r="S647" i="4" s="1"/>
  <c r="T647" i="4" s="1"/>
  <c r="N643" i="4"/>
  <c r="S643" i="4" s="1"/>
  <c r="T643" i="4" s="1"/>
  <c r="N639" i="4"/>
  <c r="S639" i="4" s="1"/>
  <c r="T639" i="4" s="1"/>
  <c r="N635" i="4"/>
  <c r="S635" i="4" s="1"/>
  <c r="T635" i="4" s="1"/>
  <c r="N631" i="4"/>
  <c r="S631" i="4" s="1"/>
  <c r="T631" i="4" s="1"/>
  <c r="N627" i="4"/>
  <c r="S627" i="4" s="1"/>
  <c r="T627" i="4" s="1"/>
  <c r="N623" i="4"/>
  <c r="S623" i="4" s="1"/>
  <c r="T623" i="4" s="1"/>
  <c r="N619" i="4"/>
  <c r="S619" i="4" s="1"/>
  <c r="T619" i="4" s="1"/>
  <c r="N615" i="4"/>
  <c r="S615" i="4" s="1"/>
  <c r="T615" i="4" s="1"/>
  <c r="N611" i="4"/>
  <c r="S611" i="4" s="1"/>
  <c r="T611" i="4" s="1"/>
  <c r="N607" i="4"/>
  <c r="S607" i="4" s="1"/>
  <c r="T607" i="4" s="1"/>
  <c r="N603" i="4"/>
  <c r="S603" i="4" s="1"/>
  <c r="T603" i="4" s="1"/>
  <c r="N599" i="4"/>
  <c r="S599" i="4" s="1"/>
  <c r="T599" i="4" s="1"/>
  <c r="N595" i="4"/>
  <c r="S595" i="4" s="1"/>
  <c r="T595" i="4" s="1"/>
  <c r="N591" i="4"/>
  <c r="S591" i="4" s="1"/>
  <c r="T591" i="4" s="1"/>
  <c r="N587" i="4"/>
  <c r="S587" i="4" s="1"/>
  <c r="T587" i="4" s="1"/>
  <c r="N583" i="4"/>
  <c r="S583" i="4" s="1"/>
  <c r="T583" i="4" s="1"/>
  <c r="N579" i="4"/>
  <c r="S579" i="4" s="1"/>
  <c r="T579" i="4" s="1"/>
  <c r="N575" i="4"/>
  <c r="S575" i="4" s="1"/>
  <c r="T575" i="4" s="1"/>
  <c r="N571" i="4"/>
  <c r="S571" i="4" s="1"/>
  <c r="T571" i="4" s="1"/>
  <c r="N567" i="4"/>
  <c r="S567" i="4" s="1"/>
  <c r="T567" i="4" s="1"/>
  <c r="N563" i="4"/>
  <c r="S563" i="4" s="1"/>
  <c r="T563" i="4" s="1"/>
  <c r="N559" i="4"/>
  <c r="S559" i="4" s="1"/>
  <c r="T559" i="4" s="1"/>
  <c r="N555" i="4"/>
  <c r="S555" i="4" s="1"/>
  <c r="T555" i="4" s="1"/>
  <c r="N551" i="4"/>
  <c r="S551" i="4" s="1"/>
  <c r="T551" i="4" s="1"/>
  <c r="N547" i="4"/>
  <c r="S547" i="4" s="1"/>
  <c r="T547" i="4" s="1"/>
  <c r="N543" i="4"/>
  <c r="S543" i="4" s="1"/>
  <c r="T543" i="4" s="1"/>
  <c r="N539" i="4"/>
  <c r="S539" i="4" s="1"/>
  <c r="T539" i="4" s="1"/>
  <c r="N535" i="4"/>
  <c r="S535" i="4" s="1"/>
  <c r="T535" i="4" s="1"/>
  <c r="N531" i="4"/>
  <c r="S531" i="4" s="1"/>
  <c r="T531" i="4" s="1"/>
  <c r="N527" i="4"/>
  <c r="S527" i="4" s="1"/>
  <c r="T527" i="4" s="1"/>
  <c r="N523" i="4"/>
  <c r="S523" i="4" s="1"/>
  <c r="T523" i="4" s="1"/>
  <c r="N519" i="4"/>
  <c r="S519" i="4" s="1"/>
  <c r="T519" i="4" s="1"/>
  <c r="N515" i="4"/>
  <c r="S515" i="4" s="1"/>
  <c r="T515" i="4" s="1"/>
  <c r="N511" i="4"/>
  <c r="S511" i="4" s="1"/>
  <c r="T511" i="4" s="1"/>
  <c r="N507" i="4"/>
  <c r="S507" i="4" s="1"/>
  <c r="T507" i="4" s="1"/>
  <c r="N503" i="4"/>
  <c r="S503" i="4" s="1"/>
  <c r="T503" i="4" s="1"/>
  <c r="N499" i="4"/>
  <c r="S499" i="4" s="1"/>
  <c r="T499" i="4" s="1"/>
  <c r="N495" i="4"/>
  <c r="S495" i="4" s="1"/>
  <c r="T495" i="4" s="1"/>
  <c r="N491" i="4"/>
  <c r="S491" i="4" s="1"/>
  <c r="T491" i="4" s="1"/>
  <c r="N487" i="4"/>
  <c r="S487" i="4" s="1"/>
  <c r="T487" i="4" s="1"/>
  <c r="N483" i="4"/>
  <c r="S483" i="4" s="1"/>
  <c r="T483" i="4" s="1"/>
  <c r="N479" i="4"/>
  <c r="S479" i="4" s="1"/>
  <c r="T479" i="4" s="1"/>
  <c r="N475" i="4"/>
  <c r="S475" i="4" s="1"/>
  <c r="T475" i="4" s="1"/>
  <c r="N471" i="4"/>
  <c r="S471" i="4" s="1"/>
  <c r="T471" i="4" s="1"/>
  <c r="N467" i="4"/>
  <c r="S467" i="4" s="1"/>
  <c r="T467" i="4" s="1"/>
  <c r="N463" i="4"/>
  <c r="S463" i="4" s="1"/>
  <c r="T463" i="4" s="1"/>
  <c r="N459" i="4"/>
  <c r="S459" i="4" s="1"/>
  <c r="T459" i="4" s="1"/>
  <c r="N455" i="4"/>
  <c r="S455" i="4" s="1"/>
  <c r="T455" i="4" s="1"/>
  <c r="N451" i="4"/>
  <c r="S451" i="4" s="1"/>
  <c r="T451" i="4" s="1"/>
  <c r="N447" i="4"/>
  <c r="S447" i="4" s="1"/>
  <c r="T447" i="4" s="1"/>
  <c r="N443" i="4"/>
  <c r="S443" i="4" s="1"/>
  <c r="T443" i="4" s="1"/>
  <c r="N439" i="4"/>
  <c r="S439" i="4" s="1"/>
  <c r="T439" i="4" s="1"/>
  <c r="N435" i="4"/>
  <c r="S435" i="4" s="1"/>
  <c r="T435" i="4" s="1"/>
  <c r="N431" i="4"/>
  <c r="S431" i="4" s="1"/>
  <c r="T431" i="4" s="1"/>
  <c r="N427" i="4"/>
  <c r="S427" i="4" s="1"/>
  <c r="T427" i="4" s="1"/>
  <c r="N423" i="4"/>
  <c r="S423" i="4" s="1"/>
  <c r="T423" i="4" s="1"/>
  <c r="N419" i="4"/>
  <c r="S419" i="4" s="1"/>
  <c r="T419" i="4" s="1"/>
  <c r="N415" i="4"/>
  <c r="S415" i="4" s="1"/>
  <c r="T415" i="4" s="1"/>
  <c r="N411" i="4"/>
  <c r="S411" i="4" s="1"/>
  <c r="T411" i="4" s="1"/>
  <c r="N407" i="4"/>
  <c r="S407" i="4" s="1"/>
  <c r="T407" i="4" s="1"/>
  <c r="N403" i="4"/>
  <c r="S403" i="4" s="1"/>
  <c r="T403" i="4" s="1"/>
  <c r="N399" i="4"/>
  <c r="S399" i="4" s="1"/>
  <c r="T399" i="4" s="1"/>
  <c r="N395" i="4"/>
  <c r="S395" i="4" s="1"/>
  <c r="T395" i="4" s="1"/>
  <c r="N391" i="4"/>
  <c r="S391" i="4" s="1"/>
  <c r="T391" i="4" s="1"/>
  <c r="N387" i="4"/>
  <c r="S387" i="4" s="1"/>
  <c r="T387" i="4" s="1"/>
  <c r="N383" i="4"/>
  <c r="S383" i="4" s="1"/>
  <c r="T383" i="4" s="1"/>
  <c r="N379" i="4"/>
  <c r="S379" i="4" s="1"/>
  <c r="T379" i="4" s="1"/>
  <c r="N375" i="4"/>
  <c r="S375" i="4" s="1"/>
  <c r="T375" i="4" s="1"/>
  <c r="N371" i="4"/>
  <c r="S371" i="4" s="1"/>
  <c r="T371" i="4" s="1"/>
  <c r="N367" i="4"/>
  <c r="S367" i="4" s="1"/>
  <c r="T367" i="4" s="1"/>
  <c r="N363" i="4"/>
  <c r="S363" i="4" s="1"/>
  <c r="T363" i="4" s="1"/>
  <c r="N359" i="4"/>
  <c r="S359" i="4" s="1"/>
  <c r="T359" i="4" s="1"/>
  <c r="N355" i="4"/>
  <c r="S355" i="4" s="1"/>
  <c r="T355" i="4" s="1"/>
  <c r="N351" i="4"/>
  <c r="S351" i="4" s="1"/>
  <c r="T351" i="4" s="1"/>
  <c r="N347" i="4"/>
  <c r="S347" i="4" s="1"/>
  <c r="T347" i="4" s="1"/>
  <c r="N343" i="4"/>
  <c r="S343" i="4" s="1"/>
  <c r="T343" i="4" s="1"/>
  <c r="N339" i="4"/>
  <c r="S339" i="4" s="1"/>
  <c r="T339" i="4" s="1"/>
  <c r="N335" i="4"/>
  <c r="S335" i="4" s="1"/>
  <c r="T335" i="4" s="1"/>
  <c r="N331" i="4"/>
  <c r="S331" i="4" s="1"/>
  <c r="T331" i="4" s="1"/>
  <c r="N327" i="4"/>
  <c r="S327" i="4" s="1"/>
  <c r="T327" i="4" s="1"/>
  <c r="N323" i="4"/>
  <c r="S323" i="4" s="1"/>
  <c r="T323" i="4" s="1"/>
  <c r="N319" i="4"/>
  <c r="S319" i="4" s="1"/>
  <c r="T319" i="4" s="1"/>
  <c r="N315" i="4"/>
  <c r="S315" i="4" s="1"/>
  <c r="T315" i="4" s="1"/>
  <c r="N311" i="4"/>
  <c r="S311" i="4" s="1"/>
  <c r="T311" i="4" s="1"/>
  <c r="N307" i="4"/>
  <c r="S307" i="4" s="1"/>
  <c r="T307" i="4" s="1"/>
  <c r="N303" i="4"/>
  <c r="S303" i="4" s="1"/>
  <c r="T303" i="4" s="1"/>
  <c r="N299" i="4"/>
  <c r="S299" i="4" s="1"/>
  <c r="T299" i="4" s="1"/>
  <c r="N295" i="4"/>
  <c r="S295" i="4" s="1"/>
  <c r="T295" i="4" s="1"/>
  <c r="N291" i="4"/>
  <c r="S291" i="4" s="1"/>
  <c r="T291" i="4" s="1"/>
  <c r="N287" i="4"/>
  <c r="S287" i="4" s="1"/>
  <c r="T287" i="4" s="1"/>
  <c r="N283" i="4"/>
  <c r="S283" i="4" s="1"/>
  <c r="T283" i="4" s="1"/>
  <c r="N279" i="4"/>
  <c r="S279" i="4" s="1"/>
  <c r="T279" i="4" s="1"/>
  <c r="N275" i="4"/>
  <c r="S275" i="4" s="1"/>
  <c r="T275" i="4" s="1"/>
  <c r="N271" i="4"/>
  <c r="S271" i="4" s="1"/>
  <c r="T271" i="4" s="1"/>
  <c r="N267" i="4"/>
  <c r="S267" i="4" s="1"/>
  <c r="T267" i="4" s="1"/>
  <c r="N263" i="4"/>
  <c r="S263" i="4" s="1"/>
  <c r="T263" i="4" s="1"/>
  <c r="N259" i="4"/>
  <c r="S259" i="4" s="1"/>
  <c r="T259" i="4" s="1"/>
  <c r="N255" i="4"/>
  <c r="S255" i="4" s="1"/>
  <c r="T255" i="4" s="1"/>
  <c r="N251" i="4"/>
  <c r="S251" i="4" s="1"/>
  <c r="T251" i="4" s="1"/>
  <c r="N247" i="4"/>
  <c r="S247" i="4" s="1"/>
  <c r="T247" i="4" s="1"/>
  <c r="N243" i="4"/>
  <c r="S243" i="4" s="1"/>
  <c r="T243" i="4" s="1"/>
  <c r="N239" i="4"/>
  <c r="S239" i="4" s="1"/>
  <c r="T239" i="4" s="1"/>
  <c r="N235" i="4"/>
  <c r="S235" i="4" s="1"/>
  <c r="T235" i="4" s="1"/>
  <c r="N231" i="4"/>
  <c r="S231" i="4" s="1"/>
  <c r="T231" i="4" s="1"/>
  <c r="N227" i="4"/>
  <c r="S227" i="4" s="1"/>
  <c r="T227" i="4" s="1"/>
  <c r="N223" i="4"/>
  <c r="S223" i="4" s="1"/>
  <c r="T223" i="4" s="1"/>
  <c r="N219" i="4"/>
  <c r="S219" i="4" s="1"/>
  <c r="T219" i="4" s="1"/>
  <c r="N215" i="4"/>
  <c r="S215" i="4" s="1"/>
  <c r="T215" i="4" s="1"/>
  <c r="N211" i="4"/>
  <c r="S211" i="4" s="1"/>
  <c r="T211" i="4" s="1"/>
  <c r="N207" i="4"/>
  <c r="S207" i="4" s="1"/>
  <c r="T207" i="4" s="1"/>
  <c r="N203" i="4"/>
  <c r="S203" i="4" s="1"/>
  <c r="T203" i="4" s="1"/>
  <c r="N199" i="4"/>
  <c r="S199" i="4" s="1"/>
  <c r="T199" i="4" s="1"/>
  <c r="N195" i="4"/>
  <c r="S195" i="4" s="1"/>
  <c r="T195" i="4" s="1"/>
  <c r="N191" i="4"/>
  <c r="S191" i="4" s="1"/>
  <c r="T191" i="4" s="1"/>
  <c r="N187" i="4"/>
  <c r="S187" i="4" s="1"/>
  <c r="T187" i="4" s="1"/>
  <c r="N183" i="4"/>
  <c r="S183" i="4" s="1"/>
  <c r="T183" i="4" s="1"/>
  <c r="N179" i="4"/>
  <c r="S179" i="4" s="1"/>
  <c r="T179" i="4" s="1"/>
  <c r="N175" i="4"/>
  <c r="S175" i="4" s="1"/>
  <c r="T175" i="4" s="1"/>
  <c r="N171" i="4"/>
  <c r="S171" i="4" s="1"/>
  <c r="T171" i="4" s="1"/>
  <c r="N167" i="4"/>
  <c r="S167" i="4" s="1"/>
  <c r="T167" i="4" s="1"/>
  <c r="N163" i="4"/>
  <c r="S163" i="4" s="1"/>
  <c r="T163" i="4" s="1"/>
  <c r="N159" i="4"/>
  <c r="S159" i="4" s="1"/>
  <c r="T159" i="4" s="1"/>
  <c r="N155" i="4"/>
  <c r="S155" i="4" s="1"/>
  <c r="T155" i="4" s="1"/>
  <c r="N151" i="4"/>
  <c r="S151" i="4" s="1"/>
  <c r="T151" i="4" s="1"/>
  <c r="N147" i="4"/>
  <c r="S147" i="4" s="1"/>
  <c r="T147" i="4" s="1"/>
  <c r="N143" i="4"/>
  <c r="S143" i="4" s="1"/>
  <c r="T143" i="4" s="1"/>
  <c r="N139" i="4"/>
  <c r="S139" i="4" s="1"/>
  <c r="T139" i="4" s="1"/>
  <c r="N135" i="4"/>
  <c r="S135" i="4" s="1"/>
  <c r="T135" i="4" s="1"/>
  <c r="N131" i="4"/>
  <c r="S131" i="4" s="1"/>
  <c r="T131" i="4" s="1"/>
  <c r="N127" i="4"/>
  <c r="S127" i="4" s="1"/>
  <c r="T127" i="4" s="1"/>
  <c r="N123" i="4"/>
  <c r="S123" i="4" s="1"/>
  <c r="T123" i="4" s="1"/>
  <c r="N119" i="4"/>
  <c r="S119" i="4" s="1"/>
  <c r="T119" i="4" s="1"/>
  <c r="N115" i="4"/>
  <c r="S115" i="4" s="1"/>
  <c r="T115" i="4" s="1"/>
  <c r="N111" i="4"/>
  <c r="S111" i="4" s="1"/>
  <c r="T111" i="4" s="1"/>
  <c r="N107" i="4"/>
  <c r="S107" i="4" s="1"/>
  <c r="T107" i="4" s="1"/>
  <c r="N103" i="4"/>
  <c r="S103" i="4" s="1"/>
  <c r="T103" i="4" s="1"/>
  <c r="N99" i="4"/>
  <c r="S99" i="4" s="1"/>
  <c r="T99" i="4" s="1"/>
  <c r="N95" i="4"/>
  <c r="S95" i="4" s="1"/>
  <c r="T95" i="4" s="1"/>
  <c r="N91" i="4"/>
  <c r="S91" i="4" s="1"/>
  <c r="T91" i="4" s="1"/>
  <c r="N87" i="4"/>
  <c r="S87" i="4" s="1"/>
  <c r="T87" i="4" s="1"/>
  <c r="N83" i="4"/>
  <c r="S83" i="4" s="1"/>
  <c r="T83" i="4" s="1"/>
  <c r="N79" i="4"/>
  <c r="S79" i="4" s="1"/>
  <c r="T79" i="4" s="1"/>
  <c r="N75" i="4"/>
  <c r="S75" i="4" s="1"/>
  <c r="T75" i="4" s="1"/>
  <c r="N71" i="4"/>
  <c r="S71" i="4" s="1"/>
  <c r="T71" i="4" s="1"/>
  <c r="N67" i="4"/>
  <c r="S67" i="4" s="1"/>
  <c r="T67" i="4" s="1"/>
  <c r="N63" i="4"/>
  <c r="S63" i="4" s="1"/>
  <c r="T63" i="4" s="1"/>
  <c r="N59" i="4"/>
  <c r="S59" i="4" s="1"/>
  <c r="T59" i="4" s="1"/>
  <c r="N55" i="4"/>
  <c r="S55" i="4" s="1"/>
  <c r="T55" i="4" s="1"/>
  <c r="N51" i="4"/>
  <c r="S51" i="4" s="1"/>
  <c r="T51" i="4" s="1"/>
  <c r="N47" i="4"/>
  <c r="S47" i="4" s="1"/>
  <c r="T47" i="4" s="1"/>
  <c r="N43" i="4"/>
  <c r="S43" i="4" s="1"/>
  <c r="T43" i="4" s="1"/>
  <c r="N39" i="4"/>
  <c r="S39" i="4" s="1"/>
  <c r="T39" i="4" s="1"/>
  <c r="N35" i="4"/>
  <c r="S35" i="4" s="1"/>
  <c r="T35" i="4" s="1"/>
  <c r="N31" i="4"/>
  <c r="S31" i="4" s="1"/>
  <c r="T31" i="4" s="1"/>
  <c r="N27" i="4"/>
  <c r="S27" i="4" s="1"/>
  <c r="T27" i="4" s="1"/>
  <c r="N23" i="4"/>
  <c r="S23" i="4" s="1"/>
  <c r="T23" i="4" s="1"/>
  <c r="N19" i="4"/>
  <c r="S19" i="4" s="1"/>
  <c r="T19" i="4" s="1"/>
  <c r="N15" i="4"/>
  <c r="S15" i="4" s="1"/>
  <c r="T15" i="4" s="1"/>
  <c r="N11" i="4"/>
  <c r="S11" i="4" s="1"/>
  <c r="T11" i="4" s="1"/>
  <c r="N7" i="4"/>
  <c r="S7" i="4" s="1"/>
  <c r="T7" i="4" s="1"/>
  <c r="N3" i="4"/>
  <c r="S3" i="4" s="1"/>
  <c r="T3" i="4" s="1"/>
  <c r="O1611" i="4"/>
  <c r="P1611" i="4" s="1"/>
  <c r="O1607" i="4"/>
  <c r="P1607" i="4" s="1"/>
  <c r="O1603" i="4"/>
  <c r="P1603" i="4" s="1"/>
  <c r="O1599" i="4"/>
  <c r="P1599" i="4" s="1"/>
  <c r="O1595" i="4"/>
  <c r="P1595" i="4" s="1"/>
  <c r="O1591" i="4"/>
  <c r="P1591" i="4" s="1"/>
  <c r="O1587" i="4"/>
  <c r="P1587" i="4" s="1"/>
  <c r="O1583" i="4"/>
  <c r="P1583" i="4" s="1"/>
  <c r="O1579" i="4"/>
  <c r="P1579" i="4" s="1"/>
  <c r="O1575" i="4"/>
  <c r="P1575" i="4" s="1"/>
  <c r="O1571" i="4"/>
  <c r="P1571" i="4" s="1"/>
  <c r="O1567" i="4"/>
  <c r="P1567" i="4" s="1"/>
  <c r="O1563" i="4"/>
  <c r="P1563" i="4" s="1"/>
  <c r="O1559" i="4"/>
  <c r="P1559" i="4" s="1"/>
  <c r="O1555" i="4"/>
  <c r="P1555" i="4" s="1"/>
  <c r="O1548" i="4"/>
  <c r="P1548" i="4" s="1"/>
  <c r="O1540" i="4"/>
  <c r="P1540" i="4" s="1"/>
  <c r="O1532" i="4"/>
  <c r="P1532" i="4" s="1"/>
  <c r="O1524" i="4"/>
  <c r="P1524" i="4" s="1"/>
  <c r="O12" i="1" l="1"/>
  <c r="O28" i="1"/>
  <c r="O5" i="1"/>
  <c r="O21" i="1"/>
  <c r="O37" i="1"/>
  <c r="O3" i="1"/>
  <c r="O19" i="1"/>
  <c r="O35" i="1"/>
  <c r="O51" i="1"/>
  <c r="O67" i="1"/>
  <c r="O83" i="1"/>
  <c r="O99" i="1"/>
  <c r="O115" i="1"/>
  <c r="O131" i="1"/>
  <c r="O147" i="1"/>
  <c r="O163" i="1"/>
  <c r="O179" i="1"/>
  <c r="O195" i="1"/>
  <c r="O211" i="1"/>
  <c r="O227" i="1"/>
  <c r="O243" i="1"/>
  <c r="O259" i="1"/>
  <c r="O275" i="1"/>
  <c r="O291" i="1"/>
  <c r="O307" i="1"/>
  <c r="O323" i="1"/>
  <c r="O339" i="1"/>
  <c r="O355" i="1"/>
  <c r="O371" i="1"/>
  <c r="O387" i="1"/>
  <c r="O403" i="1"/>
  <c r="O419" i="1"/>
  <c r="O435" i="1"/>
  <c r="O451" i="1"/>
  <c r="O467" i="1"/>
  <c r="O483" i="1"/>
  <c r="O499" i="1"/>
  <c r="O515" i="1"/>
  <c r="O531" i="1"/>
  <c r="O547" i="1"/>
  <c r="O563" i="1"/>
  <c r="O579" i="1"/>
  <c r="O595" i="1"/>
  <c r="O611" i="1"/>
  <c r="O627" i="1"/>
  <c r="O643" i="1"/>
  <c r="O659" i="1"/>
  <c r="O675" i="1"/>
  <c r="O691" i="1"/>
  <c r="O707" i="1"/>
  <c r="O723" i="1"/>
  <c r="O739" i="1"/>
  <c r="O755" i="1"/>
  <c r="O771" i="1"/>
  <c r="O787" i="1"/>
  <c r="O803" i="1"/>
  <c r="O819" i="1"/>
  <c r="O835" i="1"/>
  <c r="O851" i="1"/>
  <c r="O867" i="1"/>
  <c r="O883" i="1"/>
  <c r="O899" i="1"/>
  <c r="O915" i="1"/>
  <c r="O931" i="1"/>
  <c r="O947" i="1"/>
  <c r="O963" i="1"/>
  <c r="O979" i="1"/>
  <c r="O995" i="1"/>
  <c r="O1011" i="1"/>
  <c r="O1027" i="1"/>
  <c r="O1043" i="1"/>
  <c r="O1059" i="1"/>
  <c r="O1075" i="1"/>
  <c r="O1091" i="1"/>
  <c r="O1107" i="1"/>
  <c r="O1123" i="1"/>
  <c r="O1139" i="1"/>
  <c r="O1155" i="1"/>
  <c r="O1171" i="1"/>
  <c r="O1187" i="1"/>
  <c r="O1203" i="1"/>
  <c r="O1219" i="1"/>
  <c r="O1235" i="1"/>
  <c r="O1251" i="1"/>
  <c r="O1267" i="1"/>
  <c r="O1283" i="1"/>
  <c r="O1299" i="1"/>
  <c r="O1315" i="1"/>
  <c r="O1331" i="1"/>
  <c r="O1347" i="1"/>
  <c r="O1363" i="1"/>
  <c r="O1379" i="1"/>
  <c r="O1395" i="1"/>
  <c r="O1411" i="1"/>
  <c r="O1427" i="1"/>
  <c r="O1443" i="1"/>
  <c r="O1459" i="1"/>
  <c r="O1475" i="1"/>
  <c r="O1491" i="1"/>
  <c r="O1507" i="1"/>
  <c r="O1571" i="1"/>
  <c r="O1591" i="1"/>
  <c r="O1607" i="1"/>
  <c r="O1623" i="1"/>
  <c r="O1639" i="1"/>
  <c r="O1655" i="1"/>
  <c r="O1671" i="1"/>
  <c r="O1687" i="1"/>
  <c r="O1703" i="1"/>
  <c r="O1719" i="1"/>
  <c r="O1735" i="1"/>
  <c r="O1751" i="1"/>
  <c r="O1767" i="1"/>
  <c r="O1783" i="1"/>
  <c r="O1799" i="1"/>
  <c r="O1815" i="1"/>
  <c r="O1831" i="1"/>
  <c r="O1847" i="1"/>
  <c r="O1863" i="1"/>
  <c r="O1879" i="1"/>
  <c r="O1895" i="1"/>
  <c r="O1915" i="1"/>
  <c r="O1955" i="1"/>
  <c r="O44" i="1"/>
  <c r="O60" i="1"/>
  <c r="O76" i="1"/>
  <c r="O92" i="1"/>
  <c r="O108" i="1"/>
  <c r="O124" i="1"/>
  <c r="O140" i="1"/>
  <c r="O156" i="1"/>
  <c r="O172" i="1"/>
  <c r="O188" i="1"/>
  <c r="O204" i="1"/>
  <c r="O224" i="1"/>
  <c r="O240" i="1"/>
  <c r="O256" i="1"/>
  <c r="O272" i="1"/>
  <c r="O288" i="1"/>
  <c r="O304" i="1"/>
  <c r="O320" i="1"/>
  <c r="O336" i="1"/>
  <c r="O352" i="1"/>
  <c r="O368" i="1"/>
  <c r="O384" i="1"/>
  <c r="O400" i="1"/>
  <c r="O416" i="1"/>
  <c r="O432" i="1"/>
  <c r="O448" i="1"/>
  <c r="O464" i="1"/>
  <c r="O480" i="1"/>
  <c r="O496" i="1"/>
  <c r="O512" i="1"/>
  <c r="O528" i="1"/>
  <c r="O544" i="1"/>
  <c r="O560" i="1"/>
  <c r="O576" i="1"/>
  <c r="O592" i="1"/>
  <c r="O608" i="1"/>
  <c r="O624" i="1"/>
  <c r="O640" i="1"/>
  <c r="O656" i="1"/>
  <c r="O672" i="1"/>
  <c r="O688" i="1"/>
  <c r="O704" i="1"/>
  <c r="O720" i="1"/>
  <c r="O736" i="1"/>
  <c r="O752" i="1"/>
  <c r="O768" i="1"/>
  <c r="O784" i="1"/>
  <c r="O800" i="1"/>
  <c r="O816" i="1"/>
  <c r="O832" i="1"/>
  <c r="O848" i="1"/>
  <c r="O864" i="1"/>
  <c r="O880" i="1"/>
  <c r="O896" i="1"/>
  <c r="O912" i="1"/>
  <c r="O928" i="1"/>
  <c r="O944" i="1"/>
  <c r="O960" i="1"/>
  <c r="O976" i="1"/>
  <c r="O992" i="1"/>
  <c r="O1008" i="1"/>
  <c r="O1024" i="1"/>
  <c r="O1040" i="1"/>
  <c r="O1056" i="1"/>
  <c r="O1072" i="1"/>
  <c r="O1088" i="1"/>
  <c r="O1104" i="1"/>
  <c r="O1120" i="1"/>
  <c r="O1136" i="1"/>
  <c r="O1152" i="1"/>
  <c r="O1168" i="1"/>
  <c r="O1184" i="1"/>
  <c r="O1200" i="1"/>
  <c r="O1216" i="1"/>
  <c r="O1232" i="1"/>
  <c r="O1248" i="1"/>
  <c r="O1264" i="1"/>
  <c r="O1280" i="1"/>
  <c r="O1296" i="1"/>
  <c r="O1312" i="1"/>
  <c r="O1328" i="1"/>
  <c r="O1344" i="1"/>
  <c r="O1360" i="1"/>
  <c r="O1376" i="1"/>
  <c r="O1392" i="1"/>
  <c r="O1408" i="1"/>
  <c r="O1424" i="1"/>
  <c r="O1440" i="1"/>
  <c r="O1456" i="1"/>
  <c r="O1472" i="1"/>
  <c r="O1488" i="1"/>
  <c r="O1504" i="1"/>
  <c r="O1568" i="1"/>
  <c r="O1588" i="1"/>
  <c r="O1604" i="1"/>
  <c r="O1620" i="1"/>
  <c r="O1636" i="1"/>
  <c r="O1652" i="1"/>
  <c r="O1668" i="1"/>
  <c r="O1684" i="1"/>
  <c r="O1700" i="1"/>
  <c r="O1716" i="1"/>
  <c r="O1732" i="1"/>
  <c r="O1748" i="1"/>
  <c r="O1764" i="1"/>
  <c r="O1780" i="1"/>
  <c r="O1796" i="1"/>
  <c r="O1812" i="1"/>
  <c r="O1828" i="1"/>
  <c r="O1844" i="1"/>
  <c r="O1860" i="1"/>
  <c r="O1876" i="1"/>
  <c r="O1900" i="1"/>
  <c r="O1940" i="1"/>
  <c r="O1956" i="1"/>
  <c r="O45" i="1"/>
  <c r="O61" i="1"/>
  <c r="O77" i="1"/>
  <c r="O93" i="1"/>
  <c r="O109" i="1"/>
  <c r="O125" i="1"/>
  <c r="O141" i="1"/>
  <c r="O157" i="1"/>
  <c r="O173" i="1"/>
  <c r="O189" i="1"/>
  <c r="O205" i="1"/>
  <c r="O221" i="1"/>
  <c r="O237" i="1"/>
  <c r="O253" i="1"/>
  <c r="O269" i="1"/>
  <c r="O285" i="1"/>
  <c r="O301" i="1"/>
  <c r="O317" i="1"/>
  <c r="O333" i="1"/>
  <c r="O349" i="1"/>
  <c r="O365" i="1"/>
  <c r="O381" i="1"/>
  <c r="O397" i="1"/>
  <c r="O413" i="1"/>
  <c r="O429" i="1"/>
  <c r="O445" i="1"/>
  <c r="O461" i="1"/>
  <c r="O477" i="1"/>
  <c r="O493" i="1"/>
  <c r="O509" i="1"/>
  <c r="O525" i="1"/>
  <c r="O541" i="1"/>
  <c r="O557" i="1"/>
  <c r="O573" i="1"/>
  <c r="O589" i="1"/>
  <c r="O605" i="1"/>
  <c r="O621" i="1"/>
  <c r="O637" i="1"/>
  <c r="O653" i="1"/>
  <c r="O669" i="1"/>
  <c r="O685" i="1"/>
  <c r="O701" i="1"/>
  <c r="O717" i="1"/>
  <c r="O733" i="1"/>
  <c r="O749" i="1"/>
  <c r="O765" i="1"/>
  <c r="O781" i="1"/>
  <c r="O797" i="1"/>
  <c r="O813" i="1"/>
  <c r="O829" i="1"/>
  <c r="O845" i="1"/>
  <c r="O861" i="1"/>
  <c r="O877" i="1"/>
  <c r="O893" i="1"/>
  <c r="O909" i="1"/>
  <c r="O925" i="1"/>
  <c r="O941" i="1"/>
  <c r="O957" i="1"/>
  <c r="O973" i="1"/>
  <c r="O989" i="1"/>
  <c r="O1005" i="1"/>
  <c r="O1021" i="1"/>
  <c r="O1037" i="1"/>
  <c r="O1053" i="1"/>
  <c r="O1069" i="1"/>
  <c r="O1085" i="1"/>
  <c r="O1101" i="1"/>
  <c r="O1117" i="1"/>
  <c r="O1133" i="1"/>
  <c r="O1149" i="1"/>
  <c r="O1165" i="1"/>
  <c r="O1181" i="1"/>
  <c r="O1197" i="1"/>
  <c r="O1213" i="1"/>
  <c r="O1229" i="1"/>
  <c r="O1245" i="1"/>
  <c r="O1261" i="1"/>
  <c r="O1277" i="1"/>
  <c r="O1293" i="1"/>
  <c r="O1309" i="1"/>
  <c r="O1325" i="1"/>
  <c r="O1341" i="1"/>
  <c r="O1357" i="1"/>
  <c r="O1373" i="1"/>
  <c r="O1389" i="1"/>
  <c r="O1405" i="1"/>
  <c r="O1421" i="1"/>
  <c r="O1437" i="1"/>
  <c r="O1453" i="1"/>
  <c r="O1469" i="1"/>
  <c r="O1485" i="1"/>
  <c r="O1501" i="1"/>
  <c r="O1565" i="1"/>
  <c r="O1581" i="1"/>
  <c r="O1597" i="1"/>
  <c r="O1613" i="1"/>
  <c r="O1629" i="1"/>
  <c r="O1645" i="1"/>
  <c r="O1661" i="1"/>
  <c r="O1677" i="1"/>
  <c r="O1693" i="1"/>
  <c r="O1709" i="1"/>
  <c r="O1725" i="1"/>
  <c r="O1741" i="1"/>
  <c r="O1757" i="1"/>
  <c r="O1773" i="1"/>
  <c r="O1789" i="1"/>
  <c r="O1805" i="1"/>
  <c r="O1821" i="1"/>
  <c r="O1837" i="1"/>
  <c r="O1853" i="1"/>
  <c r="O1869" i="1"/>
  <c r="O1893" i="1"/>
  <c r="O1929" i="1"/>
  <c r="O1953" i="1"/>
  <c r="O18" i="1"/>
  <c r="O34" i="1"/>
  <c r="O50" i="1"/>
  <c r="O66" i="1"/>
  <c r="O82" i="1"/>
  <c r="O98" i="1"/>
  <c r="O114" i="1"/>
  <c r="O130" i="1"/>
  <c r="O146" i="1"/>
  <c r="O162" i="1"/>
  <c r="O178" i="1"/>
  <c r="O194" i="1"/>
  <c r="O210" i="1"/>
  <c r="O226" i="1"/>
  <c r="O242" i="1"/>
  <c r="O258" i="1"/>
  <c r="O274" i="1"/>
  <c r="O290" i="1"/>
  <c r="O306" i="1"/>
  <c r="O322" i="1"/>
  <c r="O338" i="1"/>
  <c r="O354" i="1"/>
  <c r="O370" i="1"/>
  <c r="O386" i="1"/>
  <c r="O402" i="1"/>
  <c r="O418" i="1"/>
  <c r="O434" i="1"/>
  <c r="O450" i="1"/>
  <c r="O466" i="1"/>
  <c r="O482" i="1"/>
  <c r="O498" i="1"/>
  <c r="O514" i="1"/>
  <c r="O530" i="1"/>
  <c r="O546" i="1"/>
  <c r="O562" i="1"/>
  <c r="O578" i="1"/>
  <c r="O594" i="1"/>
  <c r="O610" i="1"/>
  <c r="O626" i="1"/>
  <c r="O642" i="1"/>
  <c r="O658" i="1"/>
  <c r="O674" i="1"/>
  <c r="O690" i="1"/>
  <c r="O706" i="1"/>
  <c r="O722" i="1"/>
  <c r="O738" i="1"/>
  <c r="O754" i="1"/>
  <c r="O770" i="1"/>
  <c r="O786" i="1"/>
  <c r="O802" i="1"/>
  <c r="O16" i="1"/>
  <c r="O32" i="1"/>
  <c r="O9" i="1"/>
  <c r="O25" i="1"/>
  <c r="O7" i="1"/>
  <c r="O23" i="1"/>
  <c r="O39" i="1"/>
  <c r="O55" i="1"/>
  <c r="O71" i="1"/>
  <c r="O87" i="1"/>
  <c r="O103" i="1"/>
  <c r="O119" i="1"/>
  <c r="O135" i="1"/>
  <c r="O151" i="1"/>
  <c r="O167" i="1"/>
  <c r="O183" i="1"/>
  <c r="O199" i="1"/>
  <c r="O215" i="1"/>
  <c r="O231" i="1"/>
  <c r="O247" i="1"/>
  <c r="O263" i="1"/>
  <c r="O279" i="1"/>
  <c r="O295" i="1"/>
  <c r="O311" i="1"/>
  <c r="O327" i="1"/>
  <c r="O343" i="1"/>
  <c r="O359" i="1"/>
  <c r="O375" i="1"/>
  <c r="O391" i="1"/>
  <c r="O407" i="1"/>
  <c r="O423" i="1"/>
  <c r="O439" i="1"/>
  <c r="O455" i="1"/>
  <c r="O471" i="1"/>
  <c r="O487" i="1"/>
  <c r="O503" i="1"/>
  <c r="O519" i="1"/>
  <c r="O535" i="1"/>
  <c r="O551" i="1"/>
  <c r="O567" i="1"/>
  <c r="O583" i="1"/>
  <c r="O599" i="1"/>
  <c r="O4" i="1"/>
  <c r="O20" i="1"/>
  <c r="O36" i="1"/>
  <c r="O13" i="1"/>
  <c r="O29" i="1"/>
  <c r="O11" i="1"/>
  <c r="O27" i="1"/>
  <c r="O43" i="1"/>
  <c r="O59" i="1"/>
  <c r="O75" i="1"/>
  <c r="O91" i="1"/>
  <c r="O107" i="1"/>
  <c r="O123" i="1"/>
  <c r="O139" i="1"/>
  <c r="O155" i="1"/>
  <c r="O171" i="1"/>
  <c r="O187" i="1"/>
  <c r="O203" i="1"/>
  <c r="O219" i="1"/>
  <c r="O235" i="1"/>
  <c r="O251" i="1"/>
  <c r="O267" i="1"/>
  <c r="O283" i="1"/>
  <c r="O299" i="1"/>
  <c r="O315" i="1"/>
  <c r="O331" i="1"/>
  <c r="O347" i="1"/>
  <c r="O363" i="1"/>
  <c r="O379" i="1"/>
  <c r="O395" i="1"/>
  <c r="O411" i="1"/>
  <c r="O427" i="1"/>
  <c r="O443" i="1"/>
  <c r="O459" i="1"/>
  <c r="O475" i="1"/>
  <c r="O491" i="1"/>
  <c r="O507" i="1"/>
  <c r="O523" i="1"/>
  <c r="O539" i="1"/>
  <c r="O555" i="1"/>
  <c r="O571" i="1"/>
  <c r="O587" i="1"/>
  <c r="O603" i="1"/>
  <c r="O619" i="1"/>
  <c r="O635" i="1"/>
  <c r="O651" i="1"/>
  <c r="O667" i="1"/>
  <c r="O683" i="1"/>
  <c r="O699" i="1"/>
  <c r="O715" i="1"/>
  <c r="O731" i="1"/>
  <c r="O747" i="1"/>
  <c r="O763" i="1"/>
  <c r="O779" i="1"/>
  <c r="O795" i="1"/>
  <c r="O811" i="1"/>
  <c r="O827" i="1"/>
  <c r="O843" i="1"/>
  <c r="O859" i="1"/>
  <c r="O875" i="1"/>
  <c r="O891" i="1"/>
  <c r="O907" i="1"/>
  <c r="O923" i="1"/>
  <c r="O939" i="1"/>
  <c r="O955" i="1"/>
  <c r="O971" i="1"/>
  <c r="O987" i="1"/>
  <c r="O1003" i="1"/>
  <c r="O1019" i="1"/>
  <c r="O1035" i="1"/>
  <c r="O1051" i="1"/>
  <c r="O1067" i="1"/>
  <c r="O1083" i="1"/>
  <c r="O1099" i="1"/>
  <c r="O1115" i="1"/>
  <c r="O1131" i="1"/>
  <c r="O1147" i="1"/>
  <c r="O1163" i="1"/>
  <c r="O1179" i="1"/>
  <c r="O1195" i="1"/>
  <c r="O1211" i="1"/>
  <c r="O1227" i="1"/>
  <c r="O1243" i="1"/>
  <c r="O1259" i="1"/>
  <c r="O1275" i="1"/>
  <c r="O1291" i="1"/>
  <c r="O1307" i="1"/>
  <c r="O1323" i="1"/>
  <c r="O1339" i="1"/>
  <c r="O1355" i="1"/>
  <c r="O1371" i="1"/>
  <c r="O1387" i="1"/>
  <c r="O1403" i="1"/>
  <c r="O1419" i="1"/>
  <c r="O1435" i="1"/>
  <c r="O1451" i="1"/>
  <c r="O1467" i="1"/>
  <c r="O1483" i="1"/>
  <c r="O1499" i="1"/>
  <c r="O1563" i="1"/>
  <c r="O1583" i="1"/>
  <c r="O1599" i="1"/>
  <c r="O1615" i="1"/>
  <c r="O1631" i="1"/>
  <c r="O1647" i="1"/>
  <c r="O1663" i="1"/>
  <c r="O1679" i="1"/>
  <c r="O1695" i="1"/>
  <c r="O1711" i="1"/>
  <c r="O1727" i="1"/>
  <c r="O1743" i="1"/>
  <c r="O1759" i="1"/>
  <c r="O1775" i="1"/>
  <c r="O1791" i="1"/>
  <c r="O1807" i="1"/>
  <c r="O1823" i="1"/>
  <c r="O1839" i="1"/>
  <c r="O1855" i="1"/>
  <c r="O1871" i="1"/>
  <c r="O1887" i="1"/>
  <c r="O1907" i="1"/>
  <c r="O1947" i="1"/>
  <c r="O1963" i="1"/>
  <c r="O52" i="1"/>
  <c r="O68" i="1"/>
  <c r="O84" i="1"/>
  <c r="O100" i="1"/>
  <c r="O116" i="1"/>
  <c r="O132" i="1"/>
  <c r="O148" i="1"/>
  <c r="O164" i="1"/>
  <c r="O180" i="1"/>
  <c r="O196" i="1"/>
  <c r="O216" i="1"/>
  <c r="O232" i="1"/>
  <c r="O248" i="1"/>
  <c r="O264" i="1"/>
  <c r="O280" i="1"/>
  <c r="O296" i="1"/>
  <c r="O312" i="1"/>
  <c r="O328" i="1"/>
  <c r="O344" i="1"/>
  <c r="O360" i="1"/>
  <c r="O376" i="1"/>
  <c r="O392" i="1"/>
  <c r="O408" i="1"/>
  <c r="O424" i="1"/>
  <c r="O440" i="1"/>
  <c r="O456" i="1"/>
  <c r="O472" i="1"/>
  <c r="O488" i="1"/>
  <c r="O504" i="1"/>
  <c r="O520" i="1"/>
  <c r="O536" i="1"/>
  <c r="O552" i="1"/>
  <c r="O568" i="1"/>
  <c r="O584" i="1"/>
  <c r="O600" i="1"/>
  <c r="O616" i="1"/>
  <c r="O632" i="1"/>
  <c r="O648" i="1"/>
  <c r="O664" i="1"/>
  <c r="O680" i="1"/>
  <c r="O696" i="1"/>
  <c r="O712" i="1"/>
  <c r="O728" i="1"/>
  <c r="O744" i="1"/>
  <c r="O760" i="1"/>
  <c r="O776" i="1"/>
  <c r="O792" i="1"/>
  <c r="O808" i="1"/>
  <c r="O824" i="1"/>
  <c r="O840" i="1"/>
  <c r="O856" i="1"/>
  <c r="O872" i="1"/>
  <c r="O888" i="1"/>
  <c r="O904" i="1"/>
  <c r="O920" i="1"/>
  <c r="O936" i="1"/>
  <c r="O952" i="1"/>
  <c r="O968" i="1"/>
  <c r="O984" i="1"/>
  <c r="O1000" i="1"/>
  <c r="O1016" i="1"/>
  <c r="O1032" i="1"/>
  <c r="O1048" i="1"/>
  <c r="O1064" i="1"/>
  <c r="O1080" i="1"/>
  <c r="O1096" i="1"/>
  <c r="O1112" i="1"/>
  <c r="O1128" i="1"/>
  <c r="O1144" i="1"/>
  <c r="O1160" i="1"/>
  <c r="O1176" i="1"/>
  <c r="O1192" i="1"/>
  <c r="O1208" i="1"/>
  <c r="O1224" i="1"/>
  <c r="O1240" i="1"/>
  <c r="O1256" i="1"/>
  <c r="O1272" i="1"/>
  <c r="O1288" i="1"/>
  <c r="O1304" i="1"/>
  <c r="O1320" i="1"/>
  <c r="O1336" i="1"/>
  <c r="O1352" i="1"/>
  <c r="O1368" i="1"/>
  <c r="O1384" i="1"/>
  <c r="O1400" i="1"/>
  <c r="O1416" i="1"/>
  <c r="O1432" i="1"/>
  <c r="O1448" i="1"/>
  <c r="O1464" i="1"/>
  <c r="O1480" i="1"/>
  <c r="O1496" i="1"/>
  <c r="O1512" i="1"/>
  <c r="O1576" i="1"/>
  <c r="O1596" i="1"/>
  <c r="O1612" i="1"/>
  <c r="O1628" i="1"/>
  <c r="O1644" i="1"/>
  <c r="O1660" i="1"/>
  <c r="O1676" i="1"/>
  <c r="O1692" i="1"/>
  <c r="O1708" i="1"/>
  <c r="O1724" i="1"/>
  <c r="O1740" i="1"/>
  <c r="O1756" i="1"/>
  <c r="O1772" i="1"/>
  <c r="O1788" i="1"/>
  <c r="O1804" i="1"/>
  <c r="O1820" i="1"/>
  <c r="O1836" i="1"/>
  <c r="O1852" i="1"/>
  <c r="O1868" i="1"/>
  <c r="O1892" i="1"/>
  <c r="O1912" i="1"/>
  <c r="O1948" i="1"/>
  <c r="O1964" i="1"/>
  <c r="O53" i="1"/>
  <c r="O69" i="1"/>
  <c r="O85" i="1"/>
  <c r="O101" i="1"/>
  <c r="O117" i="1"/>
  <c r="O133" i="1"/>
  <c r="O149" i="1"/>
  <c r="O165" i="1"/>
  <c r="O181" i="1"/>
  <c r="O197" i="1"/>
  <c r="O213" i="1"/>
  <c r="O229" i="1"/>
  <c r="O245" i="1"/>
  <c r="O261" i="1"/>
  <c r="O277" i="1"/>
  <c r="O293" i="1"/>
  <c r="O309" i="1"/>
  <c r="O325" i="1"/>
  <c r="O341" i="1"/>
  <c r="O357" i="1"/>
  <c r="O373" i="1"/>
  <c r="O389" i="1"/>
  <c r="O405" i="1"/>
  <c r="O421" i="1"/>
  <c r="O437" i="1"/>
  <c r="O453" i="1"/>
  <c r="O469" i="1"/>
  <c r="O485" i="1"/>
  <c r="O501" i="1"/>
  <c r="O517" i="1"/>
  <c r="O533" i="1"/>
  <c r="O549" i="1"/>
  <c r="O565" i="1"/>
  <c r="O581" i="1"/>
  <c r="O597" i="1"/>
  <c r="O613" i="1"/>
  <c r="O629" i="1"/>
  <c r="O645" i="1"/>
  <c r="O661" i="1"/>
  <c r="O677" i="1"/>
  <c r="O693" i="1"/>
  <c r="O709" i="1"/>
  <c r="O725" i="1"/>
  <c r="O741" i="1"/>
  <c r="O757" i="1"/>
  <c r="O773" i="1"/>
  <c r="O789" i="1"/>
  <c r="O805" i="1"/>
  <c r="O821" i="1"/>
  <c r="O837" i="1"/>
  <c r="O853" i="1"/>
  <c r="O869" i="1"/>
  <c r="O885" i="1"/>
  <c r="O901" i="1"/>
  <c r="O917" i="1"/>
  <c r="O933" i="1"/>
  <c r="O949" i="1"/>
  <c r="O965" i="1"/>
  <c r="O981" i="1"/>
  <c r="O997" i="1"/>
  <c r="O1013" i="1"/>
  <c r="O1029" i="1"/>
  <c r="O1045" i="1"/>
  <c r="O1061" i="1"/>
  <c r="O1077" i="1"/>
  <c r="O1093" i="1"/>
  <c r="O1109" i="1"/>
  <c r="O1125" i="1"/>
  <c r="O1141" i="1"/>
  <c r="O1157" i="1"/>
  <c r="O1173" i="1"/>
  <c r="O1189" i="1"/>
  <c r="O1205" i="1"/>
  <c r="O1221" i="1"/>
  <c r="O1237" i="1"/>
  <c r="O1253" i="1"/>
  <c r="O1269" i="1"/>
  <c r="O1285" i="1"/>
  <c r="O1301" i="1"/>
  <c r="O1317" i="1"/>
  <c r="O1333" i="1"/>
  <c r="O1349" i="1"/>
  <c r="O1365" i="1"/>
  <c r="O1381" i="1"/>
  <c r="O1397" i="1"/>
  <c r="O1413" i="1"/>
  <c r="O1429" i="1"/>
  <c r="O1445" i="1"/>
  <c r="O1461" i="1"/>
  <c r="O1477" i="1"/>
  <c r="O1493" i="1"/>
  <c r="O1509" i="1"/>
  <c r="O1573" i="1"/>
  <c r="O1589" i="1"/>
  <c r="O1605" i="1"/>
  <c r="O1621" i="1"/>
  <c r="O1637" i="1"/>
  <c r="O1653" i="1"/>
  <c r="O1669" i="1"/>
  <c r="O1685" i="1"/>
  <c r="O1701" i="1"/>
  <c r="O1717" i="1"/>
  <c r="O1733" i="1"/>
  <c r="O1749" i="1"/>
  <c r="O1765" i="1"/>
  <c r="O1781" i="1"/>
  <c r="O1797" i="1"/>
  <c r="O1813" i="1"/>
  <c r="O1829" i="1"/>
  <c r="O1845" i="1"/>
  <c r="O1861" i="1"/>
  <c r="O1881" i="1"/>
  <c r="O1909" i="1"/>
  <c r="O1941" i="1"/>
  <c r="O1961" i="1"/>
  <c r="O10" i="1"/>
  <c r="O26" i="1"/>
  <c r="O42" i="1"/>
  <c r="O58" i="1"/>
  <c r="O74" i="1"/>
  <c r="O90" i="1"/>
  <c r="O106" i="1"/>
  <c r="O122" i="1"/>
  <c r="O138" i="1"/>
  <c r="O154" i="1"/>
  <c r="O170" i="1"/>
  <c r="O186" i="1"/>
  <c r="O202" i="1"/>
  <c r="O218" i="1"/>
  <c r="O234" i="1"/>
  <c r="O250" i="1"/>
  <c r="O266" i="1"/>
  <c r="O282" i="1"/>
  <c r="O298" i="1"/>
  <c r="O314" i="1"/>
  <c r="O330" i="1"/>
  <c r="O346" i="1"/>
  <c r="O362" i="1"/>
  <c r="O378" i="1"/>
  <c r="O394" i="1"/>
  <c r="O410" i="1"/>
  <c r="O426" i="1"/>
  <c r="O442" i="1"/>
  <c r="O458" i="1"/>
  <c r="O474" i="1"/>
  <c r="O490" i="1"/>
  <c r="O506" i="1"/>
  <c r="O522" i="1"/>
  <c r="O538" i="1"/>
  <c r="O554" i="1"/>
  <c r="O570" i="1"/>
  <c r="O586" i="1"/>
  <c r="O602" i="1"/>
  <c r="O618" i="1"/>
  <c r="O634" i="1"/>
  <c r="O650" i="1"/>
  <c r="O666" i="1"/>
  <c r="O682" i="1"/>
  <c r="O698" i="1"/>
  <c r="O714" i="1"/>
  <c r="O730" i="1"/>
  <c r="O746" i="1"/>
  <c r="O762" i="1"/>
  <c r="O778" i="1"/>
  <c r="O794" i="1"/>
  <c r="O810" i="1"/>
  <c r="O826" i="1"/>
  <c r="O842" i="1"/>
  <c r="O858" i="1"/>
  <c r="O874" i="1"/>
  <c r="O890" i="1"/>
  <c r="O906" i="1"/>
  <c r="O922" i="1"/>
  <c r="O938" i="1"/>
  <c r="O954" i="1"/>
  <c r="O970" i="1"/>
  <c r="O986" i="1"/>
  <c r="O1002" i="1"/>
  <c r="O1018" i="1"/>
  <c r="O1034" i="1"/>
  <c r="O1050" i="1"/>
  <c r="O1066" i="1"/>
  <c r="O1082" i="1"/>
  <c r="O1098" i="1"/>
  <c r="O1114" i="1"/>
  <c r="O1130" i="1"/>
  <c r="O1146" i="1"/>
  <c r="O1162" i="1"/>
  <c r="O1178" i="1"/>
  <c r="O1194" i="1"/>
  <c r="O1210" i="1"/>
  <c r="O1226" i="1"/>
  <c r="O1242" i="1"/>
  <c r="O1258" i="1"/>
  <c r="O1274" i="1"/>
  <c r="O1290" i="1"/>
  <c r="O1306" i="1"/>
  <c r="O1322" i="1"/>
  <c r="O1338" i="1"/>
  <c r="O1354" i="1"/>
  <c r="O1370" i="1"/>
  <c r="O1386" i="1"/>
  <c r="O1402" i="1"/>
  <c r="O1418" i="1"/>
  <c r="O1434" i="1"/>
  <c r="O1450" i="1"/>
  <c r="O1466" i="1"/>
  <c r="O1482" i="1"/>
  <c r="O1498" i="1"/>
  <c r="O1514" i="1"/>
  <c r="O1578" i="1"/>
  <c r="O1594" i="1"/>
  <c r="O8" i="1"/>
  <c r="O24" i="1"/>
  <c r="O40" i="1"/>
  <c r="O17" i="1"/>
  <c r="O33" i="1"/>
  <c r="O15" i="1"/>
  <c r="O31" i="1"/>
  <c r="O47" i="1"/>
  <c r="O63" i="1"/>
  <c r="O79" i="1"/>
  <c r="O95" i="1"/>
  <c r="O111" i="1"/>
  <c r="O127" i="1"/>
  <c r="O143" i="1"/>
  <c r="O159" i="1"/>
  <c r="O175" i="1"/>
  <c r="O191" i="1"/>
  <c r="O207" i="1"/>
  <c r="O223" i="1"/>
  <c r="O239" i="1"/>
  <c r="O255" i="1"/>
  <c r="O271" i="1"/>
  <c r="O287" i="1"/>
  <c r="O303" i="1"/>
  <c r="O319" i="1"/>
  <c r="O335" i="1"/>
  <c r="O351" i="1"/>
  <c r="O367" i="1"/>
  <c r="O383" i="1"/>
  <c r="O399" i="1"/>
  <c r="O415" i="1"/>
  <c r="O431" i="1"/>
  <c r="O447" i="1"/>
  <c r="O463" i="1"/>
  <c r="O479" i="1"/>
  <c r="O495" i="1"/>
  <c r="O511" i="1"/>
  <c r="O527" i="1"/>
  <c r="O543" i="1"/>
  <c r="O559" i="1"/>
  <c r="O575" i="1"/>
  <c r="O591" i="1"/>
  <c r="O607" i="1"/>
  <c r="O623" i="1"/>
  <c r="O639" i="1"/>
  <c r="O655" i="1"/>
  <c r="O671" i="1"/>
  <c r="O687" i="1"/>
  <c r="O703" i="1"/>
  <c r="O719" i="1"/>
  <c r="O735" i="1"/>
  <c r="O751" i="1"/>
  <c r="O767" i="1"/>
  <c r="O783" i="1"/>
  <c r="O799" i="1"/>
  <c r="O815" i="1"/>
  <c r="O831" i="1"/>
  <c r="O847" i="1"/>
  <c r="O863" i="1"/>
  <c r="O879" i="1"/>
  <c r="O895" i="1"/>
  <c r="O911" i="1"/>
  <c r="O927" i="1"/>
  <c r="O943" i="1"/>
  <c r="O959" i="1"/>
  <c r="O975" i="1"/>
  <c r="O991" i="1"/>
  <c r="O1007" i="1"/>
  <c r="O1023" i="1"/>
  <c r="O1039" i="1"/>
  <c r="O1055" i="1"/>
  <c r="O1071" i="1"/>
  <c r="O1087" i="1"/>
  <c r="O1103" i="1"/>
  <c r="O1119" i="1"/>
  <c r="O1135" i="1"/>
  <c r="O1151" i="1"/>
  <c r="O1167" i="1"/>
  <c r="O1183" i="1"/>
  <c r="O1199" i="1"/>
  <c r="O1215" i="1"/>
  <c r="O1231" i="1"/>
  <c r="O1247" i="1"/>
  <c r="O1263" i="1"/>
  <c r="O1279" i="1"/>
  <c r="O1295" i="1"/>
  <c r="O1311" i="1"/>
  <c r="O1327" i="1"/>
  <c r="O1343" i="1"/>
  <c r="O1359" i="1"/>
  <c r="O1375" i="1"/>
  <c r="O1391" i="1"/>
  <c r="O1407" i="1"/>
  <c r="O1423" i="1"/>
  <c r="O1439" i="1"/>
  <c r="O1455" i="1"/>
  <c r="O1471" i="1"/>
  <c r="O1487" i="1"/>
  <c r="O1503" i="1"/>
  <c r="O1567" i="1"/>
  <c r="O1587" i="1"/>
  <c r="O1603" i="1"/>
  <c r="O1619" i="1"/>
  <c r="O1635" i="1"/>
  <c r="O1651" i="1"/>
  <c r="O1667" i="1"/>
  <c r="O1683" i="1"/>
  <c r="O1699" i="1"/>
  <c r="O1715" i="1"/>
  <c r="O1731" i="1"/>
  <c r="O1747" i="1"/>
  <c r="O1763" i="1"/>
  <c r="O1779" i="1"/>
  <c r="O1795" i="1"/>
  <c r="O1811" i="1"/>
  <c r="O1827" i="1"/>
  <c r="O1843" i="1"/>
  <c r="O1859" i="1"/>
  <c r="O1875" i="1"/>
  <c r="O1891" i="1"/>
  <c r="O1911" i="1"/>
  <c r="O1951" i="1"/>
  <c r="O1967" i="1"/>
  <c r="O56" i="1"/>
  <c r="O72" i="1"/>
  <c r="O88" i="1"/>
  <c r="O104" i="1"/>
  <c r="O120" i="1"/>
  <c r="O136" i="1"/>
  <c r="O152" i="1"/>
  <c r="O168" i="1"/>
  <c r="O184" i="1"/>
  <c r="O200" i="1"/>
  <c r="O220" i="1"/>
  <c r="O236" i="1"/>
  <c r="O252" i="1"/>
  <c r="O268" i="1"/>
  <c r="O284" i="1"/>
  <c r="O300" i="1"/>
  <c r="O316" i="1"/>
  <c r="O332" i="1"/>
  <c r="O348" i="1"/>
  <c r="O364" i="1"/>
  <c r="O380" i="1"/>
  <c r="O396" i="1"/>
  <c r="O412" i="1"/>
  <c r="O428" i="1"/>
  <c r="O444" i="1"/>
  <c r="O460" i="1"/>
  <c r="O476" i="1"/>
  <c r="O492" i="1"/>
  <c r="O508" i="1"/>
  <c r="O524" i="1"/>
  <c r="O540" i="1"/>
  <c r="O556" i="1"/>
  <c r="O572" i="1"/>
  <c r="O588" i="1"/>
  <c r="O604" i="1"/>
  <c r="O620" i="1"/>
  <c r="O636" i="1"/>
  <c r="O652" i="1"/>
  <c r="O668" i="1"/>
  <c r="O684" i="1"/>
  <c r="O700" i="1"/>
  <c r="O716" i="1"/>
  <c r="O732" i="1"/>
  <c r="O748" i="1"/>
  <c r="O764" i="1"/>
  <c r="O780" i="1"/>
  <c r="O796" i="1"/>
  <c r="O812" i="1"/>
  <c r="O828" i="1"/>
  <c r="O844" i="1"/>
  <c r="O860" i="1"/>
  <c r="O876" i="1"/>
  <c r="O892" i="1"/>
  <c r="O908" i="1"/>
  <c r="O924" i="1"/>
  <c r="O940" i="1"/>
  <c r="O956" i="1"/>
  <c r="O972" i="1"/>
  <c r="O988" i="1"/>
  <c r="O1004" i="1"/>
  <c r="O1020" i="1"/>
  <c r="O1036" i="1"/>
  <c r="O1052" i="1"/>
  <c r="O1068" i="1"/>
  <c r="O1084" i="1"/>
  <c r="O1100" i="1"/>
  <c r="O1116" i="1"/>
  <c r="O1132" i="1"/>
  <c r="O1148" i="1"/>
  <c r="O1164" i="1"/>
  <c r="O1180" i="1"/>
  <c r="O1196" i="1"/>
  <c r="O1212" i="1"/>
  <c r="O1228" i="1"/>
  <c r="O1244" i="1"/>
  <c r="O1260" i="1"/>
  <c r="O1276" i="1"/>
  <c r="O1292" i="1"/>
  <c r="O1308" i="1"/>
  <c r="O1324" i="1"/>
  <c r="O1340" i="1"/>
  <c r="O1356" i="1"/>
  <c r="O1372" i="1"/>
  <c r="O1388" i="1"/>
  <c r="O1404" i="1"/>
  <c r="O1420" i="1"/>
  <c r="O1436" i="1"/>
  <c r="O1452" i="1"/>
  <c r="O1468" i="1"/>
  <c r="O1484" i="1"/>
  <c r="O1500" i="1"/>
  <c r="O1564" i="1"/>
  <c r="O1584" i="1"/>
  <c r="O1600" i="1"/>
  <c r="O1616" i="1"/>
  <c r="O1632" i="1"/>
  <c r="O1648" i="1"/>
  <c r="O1664" i="1"/>
  <c r="O1680" i="1"/>
  <c r="O1696" i="1"/>
  <c r="O1712" i="1"/>
  <c r="O1728" i="1"/>
  <c r="O1744" i="1"/>
  <c r="O1760" i="1"/>
  <c r="O1776" i="1"/>
  <c r="O1792" i="1"/>
  <c r="O1808" i="1"/>
  <c r="O1824" i="1"/>
  <c r="O1840" i="1"/>
  <c r="O1856" i="1"/>
  <c r="O1872" i="1"/>
  <c r="O1896" i="1"/>
  <c r="O1924" i="1"/>
  <c r="O1952" i="1"/>
  <c r="O41" i="1"/>
  <c r="O57" i="1"/>
  <c r="O73" i="1"/>
  <c r="O89" i="1"/>
  <c r="O105" i="1"/>
  <c r="O121" i="1"/>
  <c r="O137" i="1"/>
  <c r="O153" i="1"/>
  <c r="O169" i="1"/>
  <c r="O185" i="1"/>
  <c r="O201" i="1"/>
  <c r="O217" i="1"/>
  <c r="O233" i="1"/>
  <c r="O249" i="1"/>
  <c r="O265" i="1"/>
  <c r="O281" i="1"/>
  <c r="O297" i="1"/>
  <c r="O313" i="1"/>
  <c r="O329" i="1"/>
  <c r="O345" i="1"/>
  <c r="O361" i="1"/>
  <c r="O377" i="1"/>
  <c r="O393" i="1"/>
  <c r="O409" i="1"/>
  <c r="O425" i="1"/>
  <c r="O441" i="1"/>
  <c r="O457" i="1"/>
  <c r="O473" i="1"/>
  <c r="O489" i="1"/>
  <c r="O505" i="1"/>
  <c r="O521" i="1"/>
  <c r="O537" i="1"/>
  <c r="O553" i="1"/>
  <c r="O569" i="1"/>
  <c r="O585" i="1"/>
  <c r="O601" i="1"/>
  <c r="O617" i="1"/>
  <c r="O633" i="1"/>
  <c r="O649" i="1"/>
  <c r="O665" i="1"/>
  <c r="O681" i="1"/>
  <c r="O697" i="1"/>
  <c r="O713" i="1"/>
  <c r="O729" i="1"/>
  <c r="O745" i="1"/>
  <c r="O761" i="1"/>
  <c r="O777" i="1"/>
  <c r="O793" i="1"/>
  <c r="O809" i="1"/>
  <c r="O825" i="1"/>
  <c r="O841" i="1"/>
  <c r="O857" i="1"/>
  <c r="O873" i="1"/>
  <c r="O889" i="1"/>
  <c r="O905" i="1"/>
  <c r="O921" i="1"/>
  <c r="O937" i="1"/>
  <c r="O953" i="1"/>
  <c r="O969" i="1"/>
  <c r="O985" i="1"/>
  <c r="O1001" i="1"/>
  <c r="O1017" i="1"/>
  <c r="O1033" i="1"/>
  <c r="O1049" i="1"/>
  <c r="O1065" i="1"/>
  <c r="O1081" i="1"/>
  <c r="O1097" i="1"/>
  <c r="O1113" i="1"/>
  <c r="O1129" i="1"/>
  <c r="O1145" i="1"/>
  <c r="O1161" i="1"/>
  <c r="O1177" i="1"/>
  <c r="O1193" i="1"/>
  <c r="O1209" i="1"/>
  <c r="O1225" i="1"/>
  <c r="O1241" i="1"/>
  <c r="O1257" i="1"/>
  <c r="O1273" i="1"/>
  <c r="O1289" i="1"/>
  <c r="O1305" i="1"/>
  <c r="O1321" i="1"/>
  <c r="O1337" i="1"/>
  <c r="O1353" i="1"/>
  <c r="O1369" i="1"/>
  <c r="O1385" i="1"/>
  <c r="O1401" i="1"/>
  <c r="O1417" i="1"/>
  <c r="O1433" i="1"/>
  <c r="O1449" i="1"/>
  <c r="O1465" i="1"/>
  <c r="O1481" i="1"/>
  <c r="O1497" i="1"/>
  <c r="O1513" i="1"/>
  <c r="O1577" i="1"/>
  <c r="O1593" i="1"/>
  <c r="O1609" i="1"/>
  <c r="O1625" i="1"/>
  <c r="O1641" i="1"/>
  <c r="O1657" i="1"/>
  <c r="O1673" i="1"/>
  <c r="O1689" i="1"/>
  <c r="O1705" i="1"/>
  <c r="O1721" i="1"/>
  <c r="O1737" i="1"/>
  <c r="O1753" i="1"/>
  <c r="O1769" i="1"/>
  <c r="O1785" i="1"/>
  <c r="O1801" i="1"/>
  <c r="O1817" i="1"/>
  <c r="O1833" i="1"/>
  <c r="O1849" i="1"/>
  <c r="O1865" i="1"/>
  <c r="O1889" i="1"/>
  <c r="O1913" i="1"/>
  <c r="O1945" i="1"/>
  <c r="O1965" i="1"/>
  <c r="O14" i="1"/>
  <c r="O30" i="1"/>
  <c r="O46" i="1"/>
  <c r="O62" i="1"/>
  <c r="O78" i="1"/>
  <c r="O94" i="1"/>
  <c r="O110" i="1"/>
  <c r="O126" i="1"/>
  <c r="O142" i="1"/>
  <c r="O158" i="1"/>
  <c r="O174" i="1"/>
  <c r="O190" i="1"/>
  <c r="O206" i="1"/>
  <c r="O222" i="1"/>
  <c r="O238" i="1"/>
  <c r="O254" i="1"/>
  <c r="O270" i="1"/>
  <c r="O286" i="1"/>
  <c r="O302" i="1"/>
  <c r="O318" i="1"/>
  <c r="O334" i="1"/>
  <c r="O350" i="1"/>
  <c r="O366" i="1"/>
  <c r="O382" i="1"/>
  <c r="O398" i="1"/>
  <c r="O414" i="1"/>
  <c r="O430" i="1"/>
  <c r="O446" i="1"/>
  <c r="O462" i="1"/>
  <c r="O478" i="1"/>
  <c r="O494" i="1"/>
  <c r="O510" i="1"/>
  <c r="O526" i="1"/>
  <c r="O542" i="1"/>
  <c r="O558" i="1"/>
  <c r="O574" i="1"/>
  <c r="O590" i="1"/>
  <c r="O606" i="1"/>
  <c r="O622" i="1"/>
  <c r="O638" i="1"/>
  <c r="O654" i="1"/>
  <c r="O670" i="1"/>
  <c r="O686" i="1"/>
  <c r="O702" i="1"/>
  <c r="O718" i="1"/>
  <c r="O734" i="1"/>
  <c r="O750" i="1"/>
  <c r="O766" i="1"/>
  <c r="O782" i="1"/>
  <c r="O798" i="1"/>
  <c r="O814" i="1"/>
  <c r="O830" i="1"/>
  <c r="O846" i="1"/>
  <c r="O862" i="1"/>
  <c r="O878" i="1"/>
  <c r="O894" i="1"/>
  <c r="O910" i="1"/>
  <c r="O926" i="1"/>
  <c r="O942" i="1"/>
  <c r="O958" i="1"/>
  <c r="O974" i="1"/>
  <c r="O990" i="1"/>
  <c r="O1006" i="1"/>
  <c r="O1022" i="1"/>
  <c r="O1038" i="1"/>
  <c r="O1054" i="1"/>
  <c r="O1070" i="1"/>
  <c r="O1086" i="1"/>
  <c r="O1102" i="1"/>
  <c r="O1118" i="1"/>
  <c r="O1134" i="1"/>
  <c r="O1150" i="1"/>
  <c r="O1166" i="1"/>
  <c r="O1182" i="1"/>
  <c r="O1198" i="1"/>
  <c r="O1214" i="1"/>
  <c r="O1230" i="1"/>
  <c r="O1246" i="1"/>
  <c r="O1262" i="1"/>
  <c r="O1278" i="1"/>
  <c r="O1294" i="1"/>
  <c r="O1310" i="1"/>
  <c r="O1326" i="1"/>
  <c r="O1342" i="1"/>
  <c r="O1358" i="1"/>
  <c r="O1374" i="1"/>
  <c r="O1390" i="1"/>
  <c r="O1406" i="1"/>
  <c r="O1422" i="1"/>
  <c r="O1438" i="1"/>
  <c r="O1454" i="1"/>
  <c r="O1470" i="1"/>
  <c r="O1486" i="1"/>
  <c r="O1502" i="1"/>
  <c r="O1566" i="1"/>
  <c r="O1582" i="1"/>
  <c r="O1598" i="1"/>
  <c r="O1614" i="1"/>
  <c r="O1630" i="1"/>
  <c r="O1646" i="1"/>
  <c r="O1662" i="1"/>
  <c r="O1678" i="1"/>
  <c r="O1694" i="1"/>
  <c r="O1710" i="1"/>
  <c r="O1726" i="1"/>
  <c r="O1742" i="1"/>
  <c r="O1758" i="1"/>
  <c r="O1774" i="1"/>
  <c r="O1790" i="1"/>
  <c r="O1810" i="1"/>
  <c r="O1826" i="1"/>
  <c r="O1842" i="1"/>
  <c r="O1858" i="1"/>
  <c r="O1878" i="1"/>
  <c r="O1898" i="1"/>
  <c r="O1946" i="1"/>
  <c r="O1966" i="1"/>
  <c r="O1885" i="1"/>
  <c r="O1921" i="1"/>
  <c r="O1880" i="1"/>
  <c r="O1936" i="1"/>
  <c r="O1914" i="1"/>
  <c r="O1919" i="1"/>
  <c r="O1904" i="1"/>
  <c r="O1927" i="1"/>
  <c r="O1910" i="1"/>
  <c r="O818" i="1"/>
  <c r="O834" i="1"/>
  <c r="O850" i="1"/>
  <c r="O866" i="1"/>
  <c r="O882" i="1"/>
  <c r="O898" i="1"/>
  <c r="O914" i="1"/>
  <c r="O930" i="1"/>
  <c r="O946" i="1"/>
  <c r="O962" i="1"/>
  <c r="O978" i="1"/>
  <c r="O994" i="1"/>
  <c r="O1010" i="1"/>
  <c r="O1026" i="1"/>
  <c r="O1042" i="1"/>
  <c r="O1058" i="1"/>
  <c r="O1074" i="1"/>
  <c r="O1090" i="1"/>
  <c r="O1106" i="1"/>
  <c r="O1122" i="1"/>
  <c r="O1138" i="1"/>
  <c r="O1154" i="1"/>
  <c r="O1170" i="1"/>
  <c r="O1186" i="1"/>
  <c r="O1202" i="1"/>
  <c r="O1218" i="1"/>
  <c r="O1234" i="1"/>
  <c r="O1250" i="1"/>
  <c r="O1266" i="1"/>
  <c r="O1282" i="1"/>
  <c r="O1298" i="1"/>
  <c r="O1314" i="1"/>
  <c r="O1330" i="1"/>
  <c r="O1346" i="1"/>
  <c r="O1362" i="1"/>
  <c r="O1378" i="1"/>
  <c r="O1394" i="1"/>
  <c r="O1410" i="1"/>
  <c r="O1426" i="1"/>
  <c r="O1442" i="1"/>
  <c r="O1458" i="1"/>
  <c r="O1474" i="1"/>
  <c r="O1490" i="1"/>
  <c r="O1506" i="1"/>
  <c r="O1570" i="1"/>
  <c r="O1586" i="1"/>
  <c r="O1602" i="1"/>
  <c r="O1618" i="1"/>
  <c r="O1634" i="1"/>
  <c r="O1650" i="1"/>
  <c r="O1666" i="1"/>
  <c r="O1682" i="1"/>
  <c r="O1698" i="1"/>
  <c r="O1714" i="1"/>
  <c r="O1730" i="1"/>
  <c r="O1746" i="1"/>
  <c r="O1762" i="1"/>
  <c r="O1778" i="1"/>
  <c r="O1798" i="1"/>
  <c r="O1814" i="1"/>
  <c r="O1830" i="1"/>
  <c r="O1846" i="1"/>
  <c r="O1862" i="1"/>
  <c r="O1882" i="1"/>
  <c r="O1906" i="1"/>
  <c r="O1954" i="1"/>
  <c r="O1901" i="1"/>
  <c r="O1925" i="1"/>
  <c r="O1888" i="1"/>
  <c r="O1794" i="1"/>
  <c r="O1926" i="1"/>
  <c r="O1922" i="1"/>
  <c r="O1923" i="1"/>
  <c r="O1916" i="1"/>
  <c r="O1943" i="1"/>
  <c r="O1918" i="1"/>
  <c r="O615" i="1"/>
  <c r="O631" i="1"/>
  <c r="O647" i="1"/>
  <c r="O663" i="1"/>
  <c r="O679" i="1"/>
  <c r="O695" i="1"/>
  <c r="O711" i="1"/>
  <c r="O727" i="1"/>
  <c r="O743" i="1"/>
  <c r="O759" i="1"/>
  <c r="O775" i="1"/>
  <c r="O791" i="1"/>
  <c r="O807" i="1"/>
  <c r="O823" i="1"/>
  <c r="O839" i="1"/>
  <c r="O855" i="1"/>
  <c r="O871" i="1"/>
  <c r="O887" i="1"/>
  <c r="O903" i="1"/>
  <c r="O919" i="1"/>
  <c r="O935" i="1"/>
  <c r="O951" i="1"/>
  <c r="O967" i="1"/>
  <c r="O983" i="1"/>
  <c r="O999" i="1"/>
  <c r="O1015" i="1"/>
  <c r="O1031" i="1"/>
  <c r="O1047" i="1"/>
  <c r="O1063" i="1"/>
  <c r="O1079" i="1"/>
  <c r="O1095" i="1"/>
  <c r="O1111" i="1"/>
  <c r="O1127" i="1"/>
  <c r="O1143" i="1"/>
  <c r="O1159" i="1"/>
  <c r="O1175" i="1"/>
  <c r="O1191" i="1"/>
  <c r="O1207" i="1"/>
  <c r="O1223" i="1"/>
  <c r="O1239" i="1"/>
  <c r="O1255" i="1"/>
  <c r="O1271" i="1"/>
  <c r="O1287" i="1"/>
  <c r="O1303" i="1"/>
  <c r="O1319" i="1"/>
  <c r="O1335" i="1"/>
  <c r="O1351" i="1"/>
  <c r="O1367" i="1"/>
  <c r="O1383" i="1"/>
  <c r="O1399" i="1"/>
  <c r="O1415" i="1"/>
  <c r="O1431" i="1"/>
  <c r="O1447" i="1"/>
  <c r="O1463" i="1"/>
  <c r="O1479" i="1"/>
  <c r="O1495" i="1"/>
  <c r="O1511" i="1"/>
  <c r="O1575" i="1"/>
  <c r="O1595" i="1"/>
  <c r="O1611" i="1"/>
  <c r="O1627" i="1"/>
  <c r="O1643" i="1"/>
  <c r="O1659" i="1"/>
  <c r="O1675" i="1"/>
  <c r="O1691" i="1"/>
  <c r="O1707" i="1"/>
  <c r="O1723" i="1"/>
  <c r="O1739" i="1"/>
  <c r="O1755" i="1"/>
  <c r="O1771" i="1"/>
  <c r="O1787" i="1"/>
  <c r="O1803" i="1"/>
  <c r="O1819" i="1"/>
  <c r="O1835" i="1"/>
  <c r="O1851" i="1"/>
  <c r="O1867" i="1"/>
  <c r="O1883" i="1"/>
  <c r="O1899" i="1"/>
  <c r="O1935" i="1"/>
  <c r="O1959" i="1"/>
  <c r="O48" i="1"/>
  <c r="O64" i="1"/>
  <c r="O80" i="1"/>
  <c r="O96" i="1"/>
  <c r="O112" i="1"/>
  <c r="O128" i="1"/>
  <c r="O144" i="1"/>
  <c r="O160" i="1"/>
  <c r="O176" i="1"/>
  <c r="O192" i="1"/>
  <c r="O208" i="1"/>
  <c r="O228" i="1"/>
  <c r="O244" i="1"/>
  <c r="O260" i="1"/>
  <c r="O276" i="1"/>
  <c r="O292" i="1"/>
  <c r="O308" i="1"/>
  <c r="O324" i="1"/>
  <c r="O340" i="1"/>
  <c r="O356" i="1"/>
  <c r="O372" i="1"/>
  <c r="O388" i="1"/>
  <c r="O404" i="1"/>
  <c r="O420" i="1"/>
  <c r="O436" i="1"/>
  <c r="O452" i="1"/>
  <c r="O468" i="1"/>
  <c r="O484" i="1"/>
  <c r="O500" i="1"/>
  <c r="O516" i="1"/>
  <c r="O532" i="1"/>
  <c r="O548" i="1"/>
  <c r="O564" i="1"/>
  <c r="O580" i="1"/>
  <c r="O596" i="1"/>
  <c r="O612" i="1"/>
  <c r="O628" i="1"/>
  <c r="O644" i="1"/>
  <c r="O660" i="1"/>
  <c r="O676" i="1"/>
  <c r="O692" i="1"/>
  <c r="O708" i="1"/>
  <c r="O724" i="1"/>
  <c r="O740" i="1"/>
  <c r="O756" i="1"/>
  <c r="O772" i="1"/>
  <c r="O788" i="1"/>
  <c r="O804" i="1"/>
  <c r="O820" i="1"/>
  <c r="O836" i="1"/>
  <c r="O852" i="1"/>
  <c r="O868" i="1"/>
  <c r="O884" i="1"/>
  <c r="O900" i="1"/>
  <c r="O916" i="1"/>
  <c r="O932" i="1"/>
  <c r="O948" i="1"/>
  <c r="O964" i="1"/>
  <c r="O980" i="1"/>
  <c r="O996" i="1"/>
  <c r="O1012" i="1"/>
  <c r="O1028" i="1"/>
  <c r="O1044" i="1"/>
  <c r="O1060" i="1"/>
  <c r="O1076" i="1"/>
  <c r="O1092" i="1"/>
  <c r="O1108" i="1"/>
  <c r="O1124" i="1"/>
  <c r="O1140" i="1"/>
  <c r="O1156" i="1"/>
  <c r="O1172" i="1"/>
  <c r="O1188" i="1"/>
  <c r="O1204" i="1"/>
  <c r="O1220" i="1"/>
  <c r="O1236" i="1"/>
  <c r="O1252" i="1"/>
  <c r="O1268" i="1"/>
  <c r="O1284" i="1"/>
  <c r="O1300" i="1"/>
  <c r="O1316" i="1"/>
  <c r="O1332" i="1"/>
  <c r="O1348" i="1"/>
  <c r="O1364" i="1"/>
  <c r="O1380" i="1"/>
  <c r="O1396" i="1"/>
  <c r="O1412" i="1"/>
  <c r="O1428" i="1"/>
  <c r="O1444" i="1"/>
  <c r="O1460" i="1"/>
  <c r="O1476" i="1"/>
  <c r="O1492" i="1"/>
  <c r="O1508" i="1"/>
  <c r="O1572" i="1"/>
  <c r="O1592" i="1"/>
  <c r="O1608" i="1"/>
  <c r="O1624" i="1"/>
  <c r="O1640" i="1"/>
  <c r="O1656" i="1"/>
  <c r="O1672" i="1"/>
  <c r="O1688" i="1"/>
  <c r="O1704" i="1"/>
  <c r="O1720" i="1"/>
  <c r="O1736" i="1"/>
  <c r="O1752" i="1"/>
  <c r="O1768" i="1"/>
  <c r="O1784" i="1"/>
  <c r="O1800" i="1"/>
  <c r="O1816" i="1"/>
  <c r="O1832" i="1"/>
  <c r="O1848" i="1"/>
  <c r="O1864" i="1"/>
  <c r="O1884" i="1"/>
  <c r="O1908" i="1"/>
  <c r="O1944" i="1"/>
  <c r="O1960" i="1"/>
  <c r="O49" i="1"/>
  <c r="O65" i="1"/>
  <c r="O81" i="1"/>
  <c r="O97" i="1"/>
  <c r="O113" i="1"/>
  <c r="O129" i="1"/>
  <c r="O145" i="1"/>
  <c r="O161" i="1"/>
  <c r="O177" i="1"/>
  <c r="O193" i="1"/>
  <c r="O209" i="1"/>
  <c r="O225" i="1"/>
  <c r="O241" i="1"/>
  <c r="O257" i="1"/>
  <c r="O273" i="1"/>
  <c r="O289" i="1"/>
  <c r="O305" i="1"/>
  <c r="O321" i="1"/>
  <c r="O337" i="1"/>
  <c r="O353" i="1"/>
  <c r="O369" i="1"/>
  <c r="O385" i="1"/>
  <c r="O401" i="1"/>
  <c r="O417" i="1"/>
  <c r="O433" i="1"/>
  <c r="O449" i="1"/>
  <c r="O465" i="1"/>
  <c r="O481" i="1"/>
  <c r="O497" i="1"/>
  <c r="O513" i="1"/>
  <c r="O529" i="1"/>
  <c r="O545" i="1"/>
  <c r="O561" i="1"/>
  <c r="O577" i="1"/>
  <c r="O593" i="1"/>
  <c r="O609" i="1"/>
  <c r="O625" i="1"/>
  <c r="O641" i="1"/>
  <c r="O657" i="1"/>
  <c r="O673" i="1"/>
  <c r="O689" i="1"/>
  <c r="O705" i="1"/>
  <c r="O721" i="1"/>
  <c r="O737" i="1"/>
  <c r="O753" i="1"/>
  <c r="O769" i="1"/>
  <c r="O785" i="1"/>
  <c r="O801" i="1"/>
  <c r="O817" i="1"/>
  <c r="O833" i="1"/>
  <c r="O849" i="1"/>
  <c r="O865" i="1"/>
  <c r="O881" i="1"/>
  <c r="O897" i="1"/>
  <c r="O913" i="1"/>
  <c r="O929" i="1"/>
  <c r="O945" i="1"/>
  <c r="O961" i="1"/>
  <c r="O977" i="1"/>
  <c r="O993" i="1"/>
  <c r="O1009" i="1"/>
  <c r="O1025" i="1"/>
  <c r="O1041" i="1"/>
  <c r="O1057" i="1"/>
  <c r="O1073" i="1"/>
  <c r="O1089" i="1"/>
  <c r="O1105" i="1"/>
  <c r="O1121" i="1"/>
  <c r="O1137" i="1"/>
  <c r="O1153" i="1"/>
  <c r="O1169" i="1"/>
  <c r="O1185" i="1"/>
  <c r="O1201" i="1"/>
  <c r="O1217" i="1"/>
  <c r="O1233" i="1"/>
  <c r="O1249" i="1"/>
  <c r="O1265" i="1"/>
  <c r="O1281" i="1"/>
  <c r="O1297" i="1"/>
  <c r="O1313" i="1"/>
  <c r="O1329" i="1"/>
  <c r="O1345" i="1"/>
  <c r="O1361" i="1"/>
  <c r="O1377" i="1"/>
  <c r="O1393" i="1"/>
  <c r="O1409" i="1"/>
  <c r="O1425" i="1"/>
  <c r="O1441" i="1"/>
  <c r="O1457" i="1"/>
  <c r="O1473" i="1"/>
  <c r="O1489" i="1"/>
  <c r="O1505" i="1"/>
  <c r="O1569" i="1"/>
  <c r="O1585" i="1"/>
  <c r="O1601" i="1"/>
  <c r="O1617" i="1"/>
  <c r="O1633" i="1"/>
  <c r="O1649" i="1"/>
  <c r="O1665" i="1"/>
  <c r="O1681" i="1"/>
  <c r="O1697" i="1"/>
  <c r="O1713" i="1"/>
  <c r="O1729" i="1"/>
  <c r="O1745" i="1"/>
  <c r="O1761" i="1"/>
  <c r="O1777" i="1"/>
  <c r="O1793" i="1"/>
  <c r="O1809" i="1"/>
  <c r="O1825" i="1"/>
  <c r="O1841" i="1"/>
  <c r="O1857" i="1"/>
  <c r="O1877" i="1"/>
  <c r="O1897" i="1"/>
  <c r="O1937" i="1"/>
  <c r="O1957" i="1"/>
  <c r="O6" i="1"/>
  <c r="O22" i="1"/>
  <c r="O38" i="1"/>
  <c r="O54" i="1"/>
  <c r="O70" i="1"/>
  <c r="O86" i="1"/>
  <c r="O102" i="1"/>
  <c r="O118" i="1"/>
  <c r="O134" i="1"/>
  <c r="O150" i="1"/>
  <c r="O166" i="1"/>
  <c r="O182" i="1"/>
  <c r="O198" i="1"/>
  <c r="O214" i="1"/>
  <c r="O230" i="1"/>
  <c r="O246" i="1"/>
  <c r="O262" i="1"/>
  <c r="O278" i="1"/>
  <c r="O294" i="1"/>
  <c r="O310" i="1"/>
  <c r="O326" i="1"/>
  <c r="O342" i="1"/>
  <c r="O358" i="1"/>
  <c r="O374" i="1"/>
  <c r="O390" i="1"/>
  <c r="O406" i="1"/>
  <c r="O422" i="1"/>
  <c r="O438" i="1"/>
  <c r="O454" i="1"/>
  <c r="O470" i="1"/>
  <c r="O486" i="1"/>
  <c r="O502" i="1"/>
  <c r="O518" i="1"/>
  <c r="O534" i="1"/>
  <c r="O550" i="1"/>
  <c r="O566" i="1"/>
  <c r="O582" i="1"/>
  <c r="O598" i="1"/>
  <c r="O614" i="1"/>
  <c r="O630" i="1"/>
  <c r="O646" i="1"/>
  <c r="O662" i="1"/>
  <c r="O678" i="1"/>
  <c r="O694" i="1"/>
  <c r="O710" i="1"/>
  <c r="O726" i="1"/>
  <c r="O742" i="1"/>
  <c r="O758" i="1"/>
  <c r="O774" i="1"/>
  <c r="O790" i="1"/>
  <c r="O806" i="1"/>
  <c r="O822" i="1"/>
  <c r="O838" i="1"/>
  <c r="O854" i="1"/>
  <c r="O870" i="1"/>
  <c r="O886" i="1"/>
  <c r="O902" i="1"/>
  <c r="O918" i="1"/>
  <c r="O934" i="1"/>
  <c r="O950" i="1"/>
  <c r="O966" i="1"/>
  <c r="O982" i="1"/>
  <c r="O998" i="1"/>
  <c r="O1014" i="1"/>
  <c r="O1030" i="1"/>
  <c r="O1046" i="1"/>
  <c r="O1062" i="1"/>
  <c r="O1078" i="1"/>
  <c r="O1094" i="1"/>
  <c r="O1110" i="1"/>
  <c r="O1126" i="1"/>
  <c r="O1142" i="1"/>
  <c r="O1158" i="1"/>
  <c r="O1174" i="1"/>
  <c r="O1190" i="1"/>
  <c r="O1206" i="1"/>
  <c r="O1222" i="1"/>
  <c r="O1238" i="1"/>
  <c r="O1254" i="1"/>
  <c r="O1270" i="1"/>
  <c r="O1286" i="1"/>
  <c r="O1302" i="1"/>
  <c r="O1318" i="1"/>
  <c r="O1334" i="1"/>
  <c r="O1350" i="1"/>
  <c r="O1366" i="1"/>
  <c r="O1382" i="1"/>
  <c r="O1398" i="1"/>
  <c r="O1414" i="1"/>
  <c r="O1430" i="1"/>
  <c r="O1446" i="1"/>
  <c r="O1462" i="1"/>
  <c r="O1478" i="1"/>
  <c r="O1494" i="1"/>
  <c r="O1510" i="1"/>
  <c r="O1574" i="1"/>
  <c r="O1590" i="1"/>
  <c r="O1606" i="1"/>
  <c r="O1622" i="1"/>
  <c r="O1638" i="1"/>
  <c r="O1654" i="1"/>
  <c r="O1670" i="1"/>
  <c r="O1686" i="1"/>
  <c r="O1702" i="1"/>
  <c r="O1718" i="1"/>
  <c r="O1734" i="1"/>
  <c r="O1750" i="1"/>
  <c r="O1766" i="1"/>
  <c r="O1782" i="1"/>
  <c r="O1802" i="1"/>
  <c r="O1818" i="1"/>
  <c r="O1834" i="1"/>
  <c r="O1850" i="1"/>
  <c r="O1866" i="1"/>
  <c r="O1890" i="1"/>
  <c r="O1930" i="1"/>
  <c r="O1958" i="1"/>
  <c r="O1553" i="1"/>
  <c r="O1905" i="1"/>
  <c r="O1933" i="1"/>
  <c r="O1920" i="1"/>
  <c r="O1886" i="1"/>
  <c r="O1950" i="1"/>
  <c r="O1934" i="1"/>
  <c r="O1931" i="1"/>
  <c r="O1932" i="1"/>
  <c r="O212" i="1"/>
  <c r="O1610" i="1"/>
  <c r="O1626" i="1"/>
  <c r="O1642" i="1"/>
  <c r="O1658" i="1"/>
  <c r="O1674" i="1"/>
  <c r="O1690" i="1"/>
  <c r="O1706" i="1"/>
  <c r="O1722" i="1"/>
  <c r="O1738" i="1"/>
  <c r="O1754" i="1"/>
  <c r="O1770" i="1"/>
  <c r="O1786" i="1"/>
  <c r="O1806" i="1"/>
  <c r="O1822" i="1"/>
  <c r="O1838" i="1"/>
  <c r="O1854" i="1"/>
  <c r="O1874" i="1"/>
  <c r="O1894" i="1"/>
  <c r="O1942" i="1"/>
  <c r="O1962" i="1"/>
  <c r="O1873" i="1"/>
  <c r="O1917" i="1"/>
  <c r="O1949" i="1"/>
  <c r="O1928" i="1"/>
  <c r="O1902" i="1"/>
  <c r="O1938" i="1"/>
  <c r="O1939" i="1"/>
  <c r="O1903" i="1"/>
  <c r="O1870" i="1"/>
  <c r="O2" i="1"/>
  <c r="S1568" i="4"/>
  <c r="T1568" i="4" s="1"/>
  <c r="S1584" i="4"/>
  <c r="T1584" i="4" s="1"/>
  <c r="S1600" i="4"/>
  <c r="T1600" i="4" s="1"/>
  <c r="S6" i="4"/>
  <c r="T6" i="4" s="1"/>
  <c r="S14" i="4"/>
  <c r="T14" i="4" s="1"/>
  <c r="S22" i="4"/>
  <c r="T22" i="4" s="1"/>
  <c r="S30" i="4"/>
  <c r="T30" i="4" s="1"/>
  <c r="S38" i="4"/>
  <c r="T38" i="4" s="1"/>
  <c r="S46" i="4"/>
  <c r="T46" i="4" s="1"/>
  <c r="S54" i="4"/>
  <c r="T54" i="4" s="1"/>
  <c r="S62" i="4"/>
  <c r="T62" i="4" s="1"/>
  <c r="S70" i="4"/>
  <c r="T70" i="4" s="1"/>
  <c r="S78" i="4"/>
  <c r="T78" i="4" s="1"/>
  <c r="S86" i="4"/>
  <c r="T86" i="4" s="1"/>
  <c r="S94" i="4"/>
  <c r="T94" i="4" s="1"/>
  <c r="S102" i="4"/>
  <c r="T102" i="4" s="1"/>
  <c r="S110" i="4"/>
  <c r="T110" i="4" s="1"/>
  <c r="S118" i="4"/>
  <c r="T118" i="4" s="1"/>
  <c r="S126" i="4"/>
  <c r="T126" i="4" s="1"/>
  <c r="S134" i="4"/>
  <c r="T134" i="4" s="1"/>
  <c r="S142" i="4"/>
  <c r="T142" i="4" s="1"/>
  <c r="S150" i="4"/>
  <c r="T150" i="4" s="1"/>
  <c r="S158" i="4"/>
  <c r="T158" i="4" s="1"/>
  <c r="S166" i="4"/>
  <c r="T166" i="4" s="1"/>
  <c r="S174" i="4"/>
  <c r="T174" i="4" s="1"/>
  <c r="S182" i="4"/>
  <c r="T182" i="4" s="1"/>
  <c r="S190" i="4"/>
  <c r="T190" i="4" s="1"/>
  <c r="S198" i="4"/>
  <c r="T198" i="4" s="1"/>
  <c r="S206" i="4"/>
  <c r="T206" i="4" s="1"/>
  <c r="S214" i="4"/>
  <c r="T214" i="4" s="1"/>
  <c r="S222" i="4"/>
  <c r="T222" i="4" s="1"/>
  <c r="S230" i="4"/>
  <c r="T230" i="4" s="1"/>
  <c r="S238" i="4"/>
  <c r="T238" i="4" s="1"/>
  <c r="S246" i="4"/>
  <c r="T246" i="4" s="1"/>
  <c r="S254" i="4"/>
  <c r="T254" i="4" s="1"/>
  <c r="S262" i="4"/>
  <c r="T262" i="4" s="1"/>
  <c r="S270" i="4"/>
  <c r="T270" i="4" s="1"/>
  <c r="S278" i="4"/>
  <c r="T278" i="4" s="1"/>
  <c r="S286" i="4"/>
  <c r="T286" i="4" s="1"/>
  <c r="S294" i="4"/>
  <c r="T294" i="4" s="1"/>
  <c r="S302" i="4"/>
  <c r="T302" i="4" s="1"/>
  <c r="S310" i="4"/>
  <c r="T310" i="4" s="1"/>
  <c r="S318" i="4"/>
  <c r="T318" i="4" s="1"/>
  <c r="S326" i="4"/>
  <c r="T326" i="4" s="1"/>
  <c r="S334" i="4"/>
  <c r="T334" i="4" s="1"/>
  <c r="S342" i="4"/>
  <c r="T342" i="4" s="1"/>
  <c r="S350" i="4"/>
  <c r="T350" i="4" s="1"/>
  <c r="S358" i="4"/>
  <c r="T358" i="4" s="1"/>
  <c r="S366" i="4"/>
  <c r="T366" i="4" s="1"/>
  <c r="S374" i="4"/>
  <c r="T374" i="4" s="1"/>
  <c r="S382" i="4"/>
  <c r="T382" i="4" s="1"/>
  <c r="S390" i="4"/>
  <c r="T390" i="4" s="1"/>
  <c r="S398" i="4"/>
  <c r="T398" i="4" s="1"/>
  <c r="S406" i="4"/>
  <c r="T406" i="4" s="1"/>
  <c r="S414" i="4"/>
  <c r="T414" i="4" s="1"/>
  <c r="S422" i="4"/>
  <c r="T422" i="4" s="1"/>
  <c r="S430" i="4"/>
  <c r="T430" i="4" s="1"/>
  <c r="S438" i="4"/>
  <c r="T438" i="4" s="1"/>
  <c r="S446" i="4"/>
  <c r="T446" i="4" s="1"/>
  <c r="S454" i="4"/>
  <c r="T454" i="4" s="1"/>
  <c r="S462" i="4"/>
  <c r="T462" i="4" s="1"/>
  <c r="S470" i="4"/>
  <c r="T470" i="4" s="1"/>
  <c r="S478" i="4"/>
  <c r="T478" i="4" s="1"/>
  <c r="S486" i="4"/>
  <c r="T486" i="4" s="1"/>
  <c r="S494" i="4"/>
  <c r="T494" i="4" s="1"/>
  <c r="S502" i="4"/>
  <c r="T502" i="4" s="1"/>
  <c r="S510" i="4"/>
  <c r="T510" i="4" s="1"/>
  <c r="S518" i="4"/>
  <c r="T518" i="4" s="1"/>
  <c r="S526" i="4"/>
  <c r="T526" i="4" s="1"/>
  <c r="S534" i="4"/>
  <c r="T534" i="4" s="1"/>
  <c r="S542" i="4"/>
  <c r="T542" i="4" s="1"/>
  <c r="S550" i="4"/>
  <c r="T550" i="4" s="1"/>
  <c r="S558" i="4"/>
  <c r="T558" i="4" s="1"/>
  <c r="S566" i="4"/>
  <c r="T566" i="4" s="1"/>
  <c r="S574" i="4"/>
  <c r="T574" i="4" s="1"/>
  <c r="S582" i="4"/>
  <c r="T582" i="4" s="1"/>
  <c r="S590" i="4"/>
  <c r="T590" i="4" s="1"/>
  <c r="S598" i="4"/>
  <c r="T598" i="4" s="1"/>
  <c r="S606" i="4"/>
  <c r="T606" i="4" s="1"/>
  <c r="S614" i="4"/>
  <c r="T614" i="4" s="1"/>
  <c r="S622" i="4"/>
  <c r="T622" i="4" s="1"/>
  <c r="S630" i="4"/>
  <c r="T630" i="4" s="1"/>
  <c r="S638" i="4"/>
  <c r="T638" i="4" s="1"/>
  <c r="S646" i="4"/>
  <c r="T646" i="4" s="1"/>
  <c r="S654" i="4"/>
  <c r="T654" i="4" s="1"/>
  <c r="S662" i="4"/>
  <c r="T662" i="4" s="1"/>
  <c r="S670" i="4"/>
  <c r="T670" i="4" s="1"/>
  <c r="S678" i="4"/>
  <c r="T678" i="4" s="1"/>
  <c r="S686" i="4"/>
  <c r="T686" i="4" s="1"/>
  <c r="S694" i="4"/>
  <c r="T694" i="4" s="1"/>
  <c r="S702" i="4"/>
  <c r="T702" i="4" s="1"/>
  <c r="S710" i="4"/>
  <c r="T710" i="4" s="1"/>
  <c r="S718" i="4"/>
  <c r="T718" i="4" s="1"/>
  <c r="S726" i="4"/>
  <c r="T726" i="4" s="1"/>
  <c r="S734" i="4"/>
  <c r="T734" i="4" s="1"/>
  <c r="S742" i="4"/>
  <c r="T742" i="4" s="1"/>
  <c r="S750" i="4"/>
  <c r="T750" i="4" s="1"/>
  <c r="S758" i="4"/>
  <c r="T758" i="4" s="1"/>
  <c r="S766" i="4"/>
  <c r="T766" i="4" s="1"/>
  <c r="S774" i="4"/>
  <c r="T774" i="4" s="1"/>
  <c r="S782" i="4"/>
  <c r="T782" i="4" s="1"/>
  <c r="S790" i="4"/>
  <c r="T790" i="4" s="1"/>
  <c r="S798" i="4"/>
  <c r="T798" i="4" s="1"/>
  <c r="S806" i="4"/>
  <c r="T806" i="4" s="1"/>
  <c r="S814" i="4"/>
  <c r="T814" i="4" s="1"/>
  <c r="S822" i="4"/>
  <c r="T822" i="4" s="1"/>
  <c r="S830" i="4"/>
  <c r="T830" i="4" s="1"/>
  <c r="S838" i="4"/>
  <c r="T838" i="4" s="1"/>
  <c r="S846" i="4"/>
  <c r="T846" i="4" s="1"/>
  <c r="S854" i="4"/>
  <c r="T854" i="4" s="1"/>
  <c r="S862" i="4"/>
  <c r="T862" i="4" s="1"/>
  <c r="S870" i="4"/>
  <c r="T870" i="4" s="1"/>
  <c r="S878" i="4"/>
  <c r="T878" i="4" s="1"/>
  <c r="S886" i="4"/>
  <c r="T886" i="4" s="1"/>
  <c r="S894" i="4"/>
  <c r="T894" i="4" s="1"/>
  <c r="S902" i="4"/>
  <c r="T902" i="4" s="1"/>
  <c r="S910" i="4"/>
  <c r="T910" i="4" s="1"/>
  <c r="S918" i="4"/>
  <c r="T918" i="4" s="1"/>
  <c r="S926" i="4"/>
  <c r="T926" i="4" s="1"/>
  <c r="S934" i="4"/>
  <c r="T934" i="4" s="1"/>
  <c r="S942" i="4"/>
  <c r="T942" i="4" s="1"/>
  <c r="S950" i="4"/>
  <c r="T950" i="4" s="1"/>
  <c r="S958" i="4"/>
  <c r="T958" i="4" s="1"/>
  <c r="S966" i="4"/>
  <c r="T966" i="4" s="1"/>
  <c r="S974" i="4"/>
  <c r="T974" i="4" s="1"/>
  <c r="S982" i="4"/>
  <c r="T982" i="4" s="1"/>
  <c r="S990" i="4"/>
  <c r="T990" i="4" s="1"/>
  <c r="S998" i="4"/>
  <c r="T998" i="4" s="1"/>
  <c r="S1006" i="4"/>
  <c r="T1006" i="4" s="1"/>
  <c r="S1014" i="4"/>
  <c r="T1014" i="4" s="1"/>
  <c r="S1022" i="4"/>
  <c r="T1022" i="4" s="1"/>
  <c r="S1030" i="4"/>
  <c r="T1030" i="4" s="1"/>
  <c r="S1038" i="4"/>
  <c r="T1038" i="4" s="1"/>
  <c r="S1046" i="4"/>
  <c r="T1046" i="4" s="1"/>
  <c r="S1054" i="4"/>
  <c r="T1054" i="4" s="1"/>
  <c r="S1062" i="4"/>
  <c r="T1062" i="4" s="1"/>
  <c r="S1070" i="4"/>
  <c r="T1070" i="4" s="1"/>
  <c r="S1078" i="4"/>
  <c r="T1078" i="4" s="1"/>
  <c r="S1086" i="4"/>
  <c r="T1086" i="4" s="1"/>
  <c r="S1094" i="4"/>
  <c r="T1094" i="4" s="1"/>
  <c r="S1102" i="4"/>
  <c r="T1102" i="4" s="1"/>
  <c r="S1110" i="4"/>
  <c r="T1110" i="4" s="1"/>
  <c r="S1118" i="4"/>
  <c r="T1118" i="4" s="1"/>
  <c r="S1126" i="4"/>
  <c r="T1126" i="4" s="1"/>
  <c r="S1134" i="4"/>
  <c r="T1134" i="4" s="1"/>
  <c r="S1142" i="4"/>
  <c r="T1142" i="4" s="1"/>
  <c r="S1150" i="4"/>
  <c r="T1150" i="4" s="1"/>
  <c r="S1158" i="4"/>
  <c r="T1158" i="4" s="1"/>
  <c r="S1166" i="4"/>
  <c r="T1166" i="4" s="1"/>
  <c r="S1174" i="4"/>
  <c r="T1174" i="4" s="1"/>
  <c r="S1182" i="4"/>
  <c r="T1182" i="4" s="1"/>
  <c r="S1190" i="4"/>
  <c r="T1190" i="4" s="1"/>
  <c r="S1198" i="4"/>
  <c r="T1198" i="4" s="1"/>
  <c r="S1206" i="4"/>
  <c r="T1206" i="4" s="1"/>
  <c r="S1214" i="4"/>
  <c r="T1214" i="4" s="1"/>
  <c r="S1222" i="4"/>
  <c r="T1222" i="4" s="1"/>
  <c r="S1230" i="4"/>
  <c r="T1230" i="4" s="1"/>
  <c r="S1238" i="4"/>
  <c r="T1238" i="4" s="1"/>
  <c r="S1246" i="4"/>
  <c r="T1246" i="4" s="1"/>
  <c r="S1254" i="4"/>
  <c r="T1254" i="4" s="1"/>
  <c r="S1262" i="4"/>
  <c r="T1262" i="4" s="1"/>
  <c r="S1270" i="4"/>
  <c r="T1270" i="4" s="1"/>
  <c r="S1278" i="4"/>
  <c r="T1278" i="4" s="1"/>
  <c r="S1286" i="4"/>
  <c r="T1286" i="4" s="1"/>
  <c r="S1294" i="4"/>
  <c r="T1294" i="4" s="1"/>
  <c r="S1302" i="4"/>
  <c r="T1302" i="4" s="1"/>
  <c r="S1310" i="4"/>
  <c r="T1310" i="4" s="1"/>
  <c r="S1318" i="4"/>
  <c r="T1318" i="4" s="1"/>
  <c r="S1326" i="4"/>
  <c r="T1326" i="4" s="1"/>
  <c r="S1334" i="4"/>
  <c r="T1334" i="4" s="1"/>
  <c r="S1342" i="4"/>
  <c r="T1342" i="4" s="1"/>
  <c r="S1350" i="4"/>
  <c r="T1350" i="4" s="1"/>
  <c r="S1358" i="4"/>
  <c r="T1358" i="4" s="1"/>
  <c r="S1366" i="4"/>
  <c r="T1366" i="4" s="1"/>
  <c r="S1374" i="4"/>
  <c r="T1374" i="4" s="1"/>
  <c r="S1382" i="4"/>
  <c r="T1382" i="4" s="1"/>
  <c r="S1390" i="4"/>
  <c r="T1390" i="4" s="1"/>
  <c r="S1398" i="4"/>
  <c r="T1398" i="4" s="1"/>
  <c r="S1406" i="4"/>
  <c r="T1406" i="4" s="1"/>
  <c r="S1414" i="4"/>
  <c r="T1414" i="4" s="1"/>
  <c r="S1422" i="4"/>
  <c r="T1422" i="4" s="1"/>
  <c r="S1430" i="4"/>
  <c r="T1430" i="4" s="1"/>
  <c r="S1438" i="4"/>
  <c r="T1438" i="4" s="1"/>
  <c r="S1446" i="4"/>
  <c r="T1446" i="4" s="1"/>
  <c r="S1454" i="4"/>
  <c r="T1454" i="4" s="1"/>
  <c r="S1462" i="4"/>
  <c r="T1462" i="4" s="1"/>
  <c r="S1470" i="4"/>
  <c r="T1470" i="4" s="1"/>
  <c r="S1478" i="4"/>
  <c r="T1478" i="4" s="1"/>
  <c r="S1486" i="4"/>
  <c r="T1486" i="4" s="1"/>
  <c r="S1494" i="4"/>
  <c r="T1494" i="4" s="1"/>
  <c r="S1502" i="4"/>
  <c r="T1502" i="4" s="1"/>
  <c r="S1510" i="4"/>
  <c r="T1510" i="4" s="1"/>
  <c r="S1518" i="4"/>
  <c r="T1518" i="4" s="1"/>
  <c r="S1526" i="4"/>
  <c r="T1526" i="4" s="1"/>
  <c r="S1534" i="4"/>
  <c r="T1534" i="4" s="1"/>
  <c r="S1542" i="4"/>
  <c r="T1542" i="4" s="1"/>
  <c r="S1550" i="4"/>
  <c r="T1550" i="4" s="1"/>
  <c r="S1561" i="4"/>
  <c r="T1561" i="4" s="1"/>
  <c r="S1577" i="4"/>
  <c r="T1577" i="4" s="1"/>
  <c r="S1593" i="4"/>
  <c r="T1593" i="4" s="1"/>
  <c r="S1609" i="4"/>
  <c r="T1609" i="4" s="1"/>
  <c r="S1566" i="4"/>
  <c r="T1566" i="4" s="1"/>
  <c r="S1582" i="4"/>
  <c r="T1582" i="4" s="1"/>
  <c r="S1598" i="4"/>
  <c r="T1598" i="4" s="1"/>
  <c r="S1614" i="4"/>
  <c r="T1614" i="4" s="1"/>
  <c r="S2" i="4"/>
  <c r="T2" i="4" s="1"/>
  <c r="S1555" i="4"/>
  <c r="T1555" i="4" s="1"/>
  <c r="S1571" i="4"/>
  <c r="T1571" i="4" s="1"/>
  <c r="S1587" i="4"/>
  <c r="T1587" i="4" s="1"/>
  <c r="S1603" i="4"/>
  <c r="T1603" i="4" s="1"/>
  <c r="S12" i="4"/>
  <c r="T12" i="4" s="1"/>
  <c r="S28" i="4"/>
  <c r="T28" i="4" s="1"/>
  <c r="S44" i="4"/>
  <c r="T44" i="4" s="1"/>
  <c r="S60" i="4"/>
  <c r="T60" i="4" s="1"/>
  <c r="S76" i="4"/>
  <c r="T76" i="4" s="1"/>
  <c r="S92" i="4"/>
  <c r="T92" i="4" s="1"/>
  <c r="S108" i="4"/>
  <c r="T108" i="4" s="1"/>
  <c r="S124" i="4"/>
  <c r="T124" i="4" s="1"/>
  <c r="S140" i="4"/>
  <c r="T140" i="4" s="1"/>
  <c r="S156" i="4"/>
  <c r="T156" i="4" s="1"/>
  <c r="S172" i="4"/>
  <c r="T172" i="4" s="1"/>
  <c r="S188" i="4"/>
  <c r="T188" i="4" s="1"/>
  <c r="S204" i="4"/>
  <c r="T204" i="4" s="1"/>
  <c r="S220" i="4"/>
  <c r="T220" i="4" s="1"/>
  <c r="S236" i="4"/>
  <c r="T236" i="4" s="1"/>
  <c r="S252" i="4"/>
  <c r="T252" i="4" s="1"/>
  <c r="S268" i="4"/>
  <c r="T268" i="4" s="1"/>
  <c r="S284" i="4"/>
  <c r="T284" i="4" s="1"/>
  <c r="S300" i="4"/>
  <c r="T300" i="4" s="1"/>
  <c r="S316" i="4"/>
  <c r="T316" i="4" s="1"/>
  <c r="S332" i="4"/>
  <c r="T332" i="4" s="1"/>
  <c r="S348" i="4"/>
  <c r="T348" i="4" s="1"/>
  <c r="S364" i="4"/>
  <c r="T364" i="4" s="1"/>
  <c r="S380" i="4"/>
  <c r="T380" i="4" s="1"/>
  <c r="S396" i="4"/>
  <c r="T396" i="4" s="1"/>
  <c r="S412" i="4"/>
  <c r="T412" i="4" s="1"/>
  <c r="S428" i="4"/>
  <c r="T428" i="4" s="1"/>
  <c r="S444" i="4"/>
  <c r="T444" i="4" s="1"/>
  <c r="S460" i="4"/>
  <c r="T460" i="4" s="1"/>
  <c r="S476" i="4"/>
  <c r="T476" i="4" s="1"/>
  <c r="S492" i="4"/>
  <c r="T492" i="4" s="1"/>
  <c r="S508" i="4"/>
  <c r="T508" i="4" s="1"/>
  <c r="S524" i="4"/>
  <c r="T524" i="4" s="1"/>
  <c r="S540" i="4"/>
  <c r="T540" i="4" s="1"/>
  <c r="S556" i="4"/>
  <c r="T556" i="4" s="1"/>
  <c r="S572" i="4"/>
  <c r="T572" i="4" s="1"/>
  <c r="S588" i="4"/>
  <c r="T588" i="4" s="1"/>
  <c r="S604" i="4"/>
  <c r="T604" i="4" s="1"/>
  <c r="S620" i="4"/>
  <c r="T620" i="4" s="1"/>
  <c r="S636" i="4"/>
  <c r="T636" i="4" s="1"/>
  <c r="S652" i="4"/>
  <c r="T652" i="4" s="1"/>
  <c r="S668" i="4"/>
  <c r="T668" i="4" s="1"/>
  <c r="S684" i="4"/>
  <c r="T684" i="4" s="1"/>
  <c r="S700" i="4"/>
  <c r="T700" i="4" s="1"/>
  <c r="S716" i="4"/>
  <c r="T716" i="4" s="1"/>
  <c r="S732" i="4"/>
  <c r="T732" i="4" s="1"/>
  <c r="S748" i="4"/>
  <c r="T748" i="4" s="1"/>
  <c r="S764" i="4"/>
  <c r="T764" i="4" s="1"/>
  <c r="S780" i="4"/>
  <c r="T780" i="4" s="1"/>
  <c r="S796" i="4"/>
  <c r="T796" i="4" s="1"/>
  <c r="S812" i="4"/>
  <c r="T812" i="4" s="1"/>
  <c r="S828" i="4"/>
  <c r="T828" i="4" s="1"/>
  <c r="S844" i="4"/>
  <c r="T844" i="4" s="1"/>
  <c r="S860" i="4"/>
  <c r="T860" i="4" s="1"/>
  <c r="S876" i="4"/>
  <c r="T876" i="4" s="1"/>
  <c r="S892" i="4"/>
  <c r="T892" i="4" s="1"/>
  <c r="S908" i="4"/>
  <c r="T908" i="4" s="1"/>
  <c r="S924" i="4"/>
  <c r="T924" i="4" s="1"/>
  <c r="S940" i="4"/>
  <c r="T940" i="4" s="1"/>
  <c r="S956" i="4"/>
  <c r="T956" i="4" s="1"/>
  <c r="S972" i="4"/>
  <c r="T972" i="4" s="1"/>
  <c r="S988" i="4"/>
  <c r="T988" i="4" s="1"/>
  <c r="S1004" i="4"/>
  <c r="T1004" i="4" s="1"/>
  <c r="S1020" i="4"/>
  <c r="T1020" i="4" s="1"/>
  <c r="S1036" i="4"/>
  <c r="T1036" i="4" s="1"/>
  <c r="S1052" i="4"/>
  <c r="T1052" i="4" s="1"/>
  <c r="S1068" i="4"/>
  <c r="T1068" i="4" s="1"/>
  <c r="S1084" i="4"/>
  <c r="T1084" i="4" s="1"/>
  <c r="S1100" i="4"/>
  <c r="T1100" i="4" s="1"/>
  <c r="S1116" i="4"/>
  <c r="T1116" i="4" s="1"/>
  <c r="S1132" i="4"/>
  <c r="T1132" i="4" s="1"/>
  <c r="S1148" i="4"/>
  <c r="T1148" i="4" s="1"/>
  <c r="S1164" i="4"/>
  <c r="T1164" i="4" s="1"/>
  <c r="S1180" i="4"/>
  <c r="T1180" i="4" s="1"/>
  <c r="S1196" i="4"/>
  <c r="T1196" i="4" s="1"/>
  <c r="S1212" i="4"/>
  <c r="T1212" i="4" s="1"/>
  <c r="S1228" i="4"/>
  <c r="T1228" i="4" s="1"/>
  <c r="S1244" i="4"/>
  <c r="T1244" i="4" s="1"/>
  <c r="S1260" i="4"/>
  <c r="T1260" i="4" s="1"/>
  <c r="S1276" i="4"/>
  <c r="T1276" i="4" s="1"/>
  <c r="S1292" i="4"/>
  <c r="T1292" i="4" s="1"/>
  <c r="S1308" i="4"/>
  <c r="T1308" i="4" s="1"/>
  <c r="S1324" i="4"/>
  <c r="T1324" i="4" s="1"/>
  <c r="S1340" i="4"/>
  <c r="T1340" i="4" s="1"/>
  <c r="S1356" i="4"/>
  <c r="T1356" i="4" s="1"/>
  <c r="S1372" i="4"/>
  <c r="T1372" i="4" s="1"/>
  <c r="S1388" i="4"/>
  <c r="T1388" i="4" s="1"/>
  <c r="S1404" i="4"/>
  <c r="T1404" i="4" s="1"/>
  <c r="S1420" i="4"/>
  <c r="T1420" i="4" s="1"/>
  <c r="S1436" i="4"/>
  <c r="T1436" i="4" s="1"/>
  <c r="S1452" i="4"/>
  <c r="T1452" i="4" s="1"/>
  <c r="S1468" i="4"/>
  <c r="T1468" i="4" s="1"/>
  <c r="S1484" i="4"/>
  <c r="T1484" i="4" s="1"/>
  <c r="S1500" i="4"/>
  <c r="T1500" i="4" s="1"/>
  <c r="S1516" i="4"/>
  <c r="T1516" i="4" s="1"/>
  <c r="S1532" i="4"/>
  <c r="T1532" i="4" s="1"/>
  <c r="S1548" i="4"/>
  <c r="T1548" i="4" s="1"/>
  <c r="S1564" i="4"/>
  <c r="T1564" i="4" s="1"/>
  <c r="S1580" i="4"/>
  <c r="T1580" i="4" s="1"/>
  <c r="S1596" i="4"/>
  <c r="T1596" i="4" s="1"/>
  <c r="S1612" i="4"/>
  <c r="T1612" i="4" s="1"/>
  <c r="S1525" i="4"/>
  <c r="T1525" i="4" s="1"/>
  <c r="S1541" i="4"/>
  <c r="T1541" i="4" s="1"/>
  <c r="S1557" i="4"/>
  <c r="T1557" i="4" s="1"/>
  <c r="S1573" i="4"/>
  <c r="T1573" i="4" s="1"/>
  <c r="S1589" i="4"/>
  <c r="T1589" i="4" s="1"/>
  <c r="S1605" i="4"/>
  <c r="T1605" i="4" s="1"/>
  <c r="S1562" i="4"/>
  <c r="T1562" i="4" s="1"/>
  <c r="S1578" i="4"/>
  <c r="T1578" i="4" s="1"/>
  <c r="S1594" i="4"/>
  <c r="T1594" i="4" s="1"/>
  <c r="S1610" i="4"/>
  <c r="T1610" i="4" s="1"/>
  <c r="S1563" i="4"/>
  <c r="T1563" i="4" s="1"/>
  <c r="S1579" i="4"/>
  <c r="T1579" i="4" s="1"/>
  <c r="S1595" i="4"/>
  <c r="T1595" i="4" s="1"/>
  <c r="S1611" i="4"/>
  <c r="T1611" i="4" s="1"/>
  <c r="S4" i="4"/>
  <c r="T4" i="4" s="1"/>
  <c r="S20" i="4"/>
  <c r="T20" i="4" s="1"/>
  <c r="S36" i="4"/>
  <c r="T36" i="4" s="1"/>
  <c r="S52" i="4"/>
  <c r="T52" i="4" s="1"/>
  <c r="S68" i="4"/>
  <c r="T68" i="4" s="1"/>
  <c r="S84" i="4"/>
  <c r="T84" i="4" s="1"/>
  <c r="S100" i="4"/>
  <c r="T100" i="4" s="1"/>
  <c r="S116" i="4"/>
  <c r="T116" i="4" s="1"/>
  <c r="S132" i="4"/>
  <c r="T132" i="4" s="1"/>
  <c r="S148" i="4"/>
  <c r="T148" i="4" s="1"/>
  <c r="S164" i="4"/>
  <c r="T164" i="4" s="1"/>
  <c r="S180" i="4"/>
  <c r="T180" i="4" s="1"/>
  <c r="S196" i="4"/>
  <c r="T196" i="4" s="1"/>
  <c r="S212" i="4"/>
  <c r="T212" i="4" s="1"/>
  <c r="S228" i="4"/>
  <c r="T228" i="4" s="1"/>
  <c r="S244" i="4"/>
  <c r="T244" i="4" s="1"/>
  <c r="S260" i="4"/>
  <c r="T260" i="4" s="1"/>
  <c r="S276" i="4"/>
  <c r="T276" i="4" s="1"/>
  <c r="S292" i="4"/>
  <c r="T292" i="4" s="1"/>
  <c r="S308" i="4"/>
  <c r="T308" i="4" s="1"/>
  <c r="S324" i="4"/>
  <c r="T324" i="4" s="1"/>
  <c r="S340" i="4"/>
  <c r="T340" i="4" s="1"/>
  <c r="S356" i="4"/>
  <c r="T356" i="4" s="1"/>
  <c r="S372" i="4"/>
  <c r="T372" i="4" s="1"/>
  <c r="S388" i="4"/>
  <c r="T388" i="4" s="1"/>
  <c r="S404" i="4"/>
  <c r="T404" i="4" s="1"/>
  <c r="S420" i="4"/>
  <c r="T420" i="4" s="1"/>
  <c r="S436" i="4"/>
  <c r="T436" i="4" s="1"/>
  <c r="S452" i="4"/>
  <c r="T452" i="4" s="1"/>
  <c r="S468" i="4"/>
  <c r="T468" i="4" s="1"/>
  <c r="S484" i="4"/>
  <c r="T484" i="4" s="1"/>
  <c r="S500" i="4"/>
  <c r="T500" i="4" s="1"/>
  <c r="S516" i="4"/>
  <c r="T516" i="4" s="1"/>
  <c r="S532" i="4"/>
  <c r="T532" i="4" s="1"/>
  <c r="S548" i="4"/>
  <c r="T548" i="4" s="1"/>
  <c r="S564" i="4"/>
  <c r="T564" i="4" s="1"/>
  <c r="S580" i="4"/>
  <c r="T580" i="4" s="1"/>
  <c r="S596" i="4"/>
  <c r="T596" i="4" s="1"/>
  <c r="S612" i="4"/>
  <c r="T612" i="4" s="1"/>
  <c r="S628" i="4"/>
  <c r="T628" i="4" s="1"/>
  <c r="S644" i="4"/>
  <c r="T644" i="4" s="1"/>
  <c r="S660" i="4"/>
  <c r="T660" i="4" s="1"/>
  <c r="S676" i="4"/>
  <c r="T676" i="4" s="1"/>
  <c r="S692" i="4"/>
  <c r="T692" i="4" s="1"/>
  <c r="S708" i="4"/>
  <c r="T708" i="4" s="1"/>
  <c r="S724" i="4"/>
  <c r="T724" i="4" s="1"/>
  <c r="S740" i="4"/>
  <c r="T740" i="4" s="1"/>
  <c r="S756" i="4"/>
  <c r="T756" i="4" s="1"/>
  <c r="S772" i="4"/>
  <c r="T772" i="4" s="1"/>
  <c r="S788" i="4"/>
  <c r="T788" i="4" s="1"/>
  <c r="S804" i="4"/>
  <c r="T804" i="4" s="1"/>
  <c r="S820" i="4"/>
  <c r="T820" i="4" s="1"/>
  <c r="S836" i="4"/>
  <c r="T836" i="4" s="1"/>
  <c r="S852" i="4"/>
  <c r="T852" i="4" s="1"/>
  <c r="S868" i="4"/>
  <c r="T868" i="4" s="1"/>
  <c r="S884" i="4"/>
  <c r="T884" i="4" s="1"/>
  <c r="S900" i="4"/>
  <c r="T900" i="4" s="1"/>
  <c r="S916" i="4"/>
  <c r="T916" i="4" s="1"/>
  <c r="S932" i="4"/>
  <c r="T932" i="4" s="1"/>
  <c r="S948" i="4"/>
  <c r="T948" i="4" s="1"/>
  <c r="S964" i="4"/>
  <c r="T964" i="4" s="1"/>
  <c r="S980" i="4"/>
  <c r="T980" i="4" s="1"/>
  <c r="S996" i="4"/>
  <c r="T996" i="4" s="1"/>
  <c r="S1012" i="4"/>
  <c r="T1012" i="4" s="1"/>
  <c r="S1028" i="4"/>
  <c r="T1028" i="4" s="1"/>
  <c r="S1044" i="4"/>
  <c r="T1044" i="4" s="1"/>
  <c r="S1060" i="4"/>
  <c r="T1060" i="4" s="1"/>
  <c r="S1076" i="4"/>
  <c r="T1076" i="4" s="1"/>
  <c r="S1092" i="4"/>
  <c r="T1092" i="4" s="1"/>
  <c r="S1108" i="4"/>
  <c r="T1108" i="4" s="1"/>
  <c r="S1124" i="4"/>
  <c r="T1124" i="4" s="1"/>
  <c r="S1140" i="4"/>
  <c r="T1140" i="4" s="1"/>
  <c r="S1156" i="4"/>
  <c r="T1156" i="4" s="1"/>
  <c r="S1172" i="4"/>
  <c r="T1172" i="4" s="1"/>
  <c r="S1188" i="4"/>
  <c r="T1188" i="4" s="1"/>
  <c r="S1204" i="4"/>
  <c r="T1204" i="4" s="1"/>
  <c r="S1220" i="4"/>
  <c r="T1220" i="4" s="1"/>
  <c r="S1236" i="4"/>
  <c r="T1236" i="4" s="1"/>
  <c r="S1252" i="4"/>
  <c r="T1252" i="4" s="1"/>
  <c r="S1268" i="4"/>
  <c r="T1268" i="4" s="1"/>
  <c r="S1284" i="4"/>
  <c r="T1284" i="4" s="1"/>
  <c r="S1300" i="4"/>
  <c r="T1300" i="4" s="1"/>
  <c r="S1316" i="4"/>
  <c r="T1316" i="4" s="1"/>
  <c r="S1332" i="4"/>
  <c r="T1332" i="4" s="1"/>
  <c r="S1348" i="4"/>
  <c r="T1348" i="4" s="1"/>
  <c r="S1364" i="4"/>
  <c r="T1364" i="4" s="1"/>
  <c r="S1380" i="4"/>
  <c r="T1380" i="4" s="1"/>
  <c r="S1396" i="4"/>
  <c r="T1396" i="4" s="1"/>
  <c r="S1412" i="4"/>
  <c r="T1412" i="4" s="1"/>
  <c r="S1428" i="4"/>
  <c r="T1428" i="4" s="1"/>
  <c r="S1444" i="4"/>
  <c r="T1444" i="4" s="1"/>
  <c r="S1460" i="4"/>
  <c r="T1460" i="4" s="1"/>
  <c r="S1476" i="4"/>
  <c r="T1476" i="4" s="1"/>
  <c r="S1492" i="4"/>
  <c r="T1492" i="4" s="1"/>
  <c r="S1508" i="4"/>
  <c r="T1508" i="4" s="1"/>
  <c r="S1524" i="4"/>
  <c r="T1524" i="4" s="1"/>
  <c r="S1540" i="4"/>
  <c r="T1540" i="4" s="1"/>
  <c r="S1556" i="4"/>
  <c r="T1556" i="4" s="1"/>
  <c r="S1572" i="4"/>
  <c r="T1572" i="4" s="1"/>
  <c r="S1588" i="4"/>
  <c r="T1588" i="4" s="1"/>
  <c r="S1604" i="4"/>
  <c r="T1604" i="4" s="1"/>
  <c r="S1533" i="4"/>
  <c r="T1533" i="4" s="1"/>
  <c r="S1549" i="4"/>
  <c r="T1549" i="4" s="1"/>
  <c r="S1565" i="4"/>
  <c r="T1565" i="4" s="1"/>
  <c r="S1581" i="4"/>
  <c r="T1581" i="4" s="1"/>
  <c r="S1597" i="4"/>
  <c r="T1597" i="4" s="1"/>
  <c r="S1613" i="4"/>
  <c r="T1613" i="4" s="1"/>
  <c r="S1570" i="4"/>
  <c r="T1570" i="4" s="1"/>
  <c r="S1586" i="4"/>
  <c r="T1586" i="4" s="1"/>
  <c r="S1602" i="4"/>
  <c r="T1602" i="4" s="1"/>
</calcChain>
</file>

<file path=xl/sharedStrings.xml><?xml version="1.0" encoding="utf-8"?>
<sst xmlns="http://schemas.openxmlformats.org/spreadsheetml/2006/main" count="25443" uniqueCount="9066">
  <si>
    <t>EXPEDIENTE</t>
  </si>
  <si>
    <t>No. REG.</t>
  </si>
  <si>
    <t>STATUS</t>
  </si>
  <si>
    <t>OBSERVACIONES</t>
  </si>
  <si>
    <t>INICIO</t>
  </si>
  <si>
    <t>VENCE</t>
  </si>
  <si>
    <t>MARCA</t>
  </si>
  <si>
    <t>CARPETA</t>
  </si>
  <si>
    <t>REPRESENTANTE</t>
  </si>
  <si>
    <t>REPRESENTANTE 2</t>
  </si>
  <si>
    <t>REPRESENTANTE 3</t>
  </si>
  <si>
    <t>REPRESENTANTE 4</t>
  </si>
  <si>
    <t>REPRESENTANTE 5</t>
  </si>
  <si>
    <t>REPRESENTANTE 6</t>
  </si>
  <si>
    <t>REPRESENTANTE 7</t>
  </si>
  <si>
    <t>REPRESENTANTE 8</t>
  </si>
  <si>
    <t>telefono</t>
  </si>
  <si>
    <t>telefono 2</t>
  </si>
  <si>
    <t>telefono 3</t>
  </si>
  <si>
    <t>telefono 4</t>
  </si>
  <si>
    <t>telefono 5</t>
  </si>
  <si>
    <t>celular</t>
  </si>
  <si>
    <t>celular 2</t>
  </si>
  <si>
    <t>celular 3</t>
  </si>
  <si>
    <t>celular 4</t>
  </si>
  <si>
    <t>fax</t>
  </si>
  <si>
    <t>email</t>
  </si>
  <si>
    <t>email 3</t>
  </si>
  <si>
    <t>email 4</t>
  </si>
  <si>
    <t>email5</t>
  </si>
  <si>
    <t>email6</t>
  </si>
  <si>
    <t>email7</t>
  </si>
  <si>
    <t>email8</t>
  </si>
  <si>
    <t>COMENTARIOS</t>
  </si>
  <si>
    <t>NEGATIVA</t>
  </si>
  <si>
    <t>SE RESUELVE RECURSO DE REVISION RECIBIDO 7/01/09</t>
  </si>
  <si>
    <t>ZUPER VARA</t>
  </si>
  <si>
    <t>ENRIQUE JUAREZ JAIK</t>
  </si>
  <si>
    <t>(871)7509552</t>
  </si>
  <si>
    <t>(871)750 9553</t>
  </si>
  <si>
    <t>cobranza@zapetas.com.mx</t>
  </si>
  <si>
    <t>RENOVAR</t>
  </si>
  <si>
    <t>COMPROBACION DE USO DE MARCA RECIBIDA 07/02/2014</t>
  </si>
  <si>
    <t>Z ZAPETAS ZUPER VARA</t>
  </si>
  <si>
    <t>871-750-9552, 53</t>
  </si>
  <si>
    <t>enriquejuarezj@yahoo.com.mx</t>
  </si>
  <si>
    <t>VISTO BUENO</t>
  </si>
  <si>
    <t>CAMBIO DE DOMICILIO RECIBIDO 14/06/2013</t>
  </si>
  <si>
    <t>ZARO</t>
  </si>
  <si>
    <t>JESUS MARCELINO ZAPATA REYES</t>
  </si>
  <si>
    <t>614 4219671</t>
  </si>
  <si>
    <t>614 2336510</t>
  </si>
  <si>
    <t>jesus.zapatareyes@dicomzaro.com</t>
  </si>
  <si>
    <t>contabilidad.chihuahua@dicomzaro.com</t>
  </si>
  <si>
    <t>4219671, CEL 2336510</t>
  </si>
  <si>
    <t>negativa recibida 14/01/2013</t>
  </si>
  <si>
    <t>EL RAKÓ RESTAURANT</t>
  </si>
  <si>
    <t>titulo recibido 24/06/2013</t>
  </si>
  <si>
    <t>EL R RESTAURANT</t>
  </si>
  <si>
    <t>TITULO RECIBIDO 18/12/13</t>
  </si>
  <si>
    <t>ZAPPHIRE TRADING COMPANY</t>
  </si>
  <si>
    <t>ZAPPHIRE</t>
  </si>
  <si>
    <t>LEOPOLDO GERARDO FLORES ARRIAZOLA</t>
  </si>
  <si>
    <t>55 55190779</t>
  </si>
  <si>
    <t>55) 55190785</t>
  </si>
  <si>
    <t>leopoldoflores@corporativosinergia.mx</t>
  </si>
  <si>
    <t>arodriguez@sinergiacomercioexterior.mx</t>
  </si>
  <si>
    <t>gabrielaramirez@sinergiaius.mx</t>
  </si>
  <si>
    <t>arodriguez@zapphiretrading.com</t>
  </si>
  <si>
    <t>(55)55190779, (55) 55190785</t>
  </si>
  <si>
    <t>Recibida 14/08/2009</t>
  </si>
  <si>
    <t>GRUPO CORONA</t>
  </si>
  <si>
    <t>ZAPATERIA CORONA</t>
  </si>
  <si>
    <t>ENRIQUE CORONA HEIRAS</t>
  </si>
  <si>
    <t>625 582 0353</t>
  </si>
  <si>
    <t>625 582 5303</t>
  </si>
  <si>
    <t>zapateria_corona@hotmail.com</t>
  </si>
  <si>
    <t>marinell@hotmail.com</t>
  </si>
  <si>
    <t>625 582 0353, 625 582 5303</t>
  </si>
  <si>
    <t>INNOMINADA (LOGO ZAPATERIA CORONA)</t>
  </si>
  <si>
    <t>a marinell@hotmail.com</t>
  </si>
  <si>
    <t>TITULO ENTREGADO 02/04/2009</t>
  </si>
  <si>
    <t>EMBLEMA Z</t>
  </si>
  <si>
    <t>Z ZARO</t>
  </si>
  <si>
    <t>4219671, cel 2336510</t>
  </si>
  <si>
    <t>TITULO ENTREGADO. EN FECHA 23 DE JUNIO DE 2017 SE PRESENTÓ SOLICITUD DE RENOVACIÓN. EL 4 OCT 2017 LLEGO RENOVACION DE MARCA</t>
  </si>
  <si>
    <t>YGD YSLETA GARAGE DOOR</t>
  </si>
  <si>
    <t>YSLETA GARAGE DOOR</t>
  </si>
  <si>
    <t>RODOLFO ELIAS CALDERON MITLICH</t>
  </si>
  <si>
    <t>rodolfo@hotmail.com</t>
  </si>
  <si>
    <t>rydolfo@hotmail.com</t>
  </si>
  <si>
    <t>4182639, 4117649</t>
  </si>
  <si>
    <t>CESION DE DERECHOS ENVIADA 15/10/14</t>
  </si>
  <si>
    <t>YOMM YOGO BECOME HEALTHY YY</t>
  </si>
  <si>
    <t>YOMM YOGO</t>
  </si>
  <si>
    <t>HOMERO ENRIQUE VALLES CALVETE</t>
  </si>
  <si>
    <t>614-239-8730</t>
  </si>
  <si>
    <t>614 196 55 04</t>
  </si>
  <si>
    <t>homero_91@hotmail.com</t>
  </si>
  <si>
    <t>cristinassv@gmail.com</t>
  </si>
  <si>
    <t>monyvalles@hotmail.com,</t>
  </si>
  <si>
    <t>HOMERO VALLES(CEDENTE) 614-239-8730, MONICA(CESIONARIA) 6141786736, CRISTINA SILVA ESPOSA DE HOMERO 614 196 55 04</t>
  </si>
  <si>
    <t>TITULO ENTREGADO 16/04/09</t>
  </si>
  <si>
    <t>YARPO</t>
  </si>
  <si>
    <t>JORGE LUIS VALDEZ VALENCIA</t>
  </si>
  <si>
    <t>jvaldez@yahoo.com</t>
  </si>
  <si>
    <t>jvaldez@valdezvalenciaysocios.com</t>
  </si>
  <si>
    <t>jvaldez@cpaai.com</t>
  </si>
  <si>
    <t>4110714 cel 6144273524</t>
  </si>
  <si>
    <t>VENCIDA</t>
  </si>
  <si>
    <t>YAQUIS DE OBREGON</t>
  </si>
  <si>
    <t>WINSTON LASTRA UREÑA</t>
  </si>
  <si>
    <t>winstonlastra@prodigy.net.mx</t>
  </si>
  <si>
    <t>TITULO RECIBIDO 27/04/2012, TRANSMICION DE DERECHOS RECIBIDA 07/09/2012</t>
  </si>
  <si>
    <t>XTRAINING CHALLENGE YOURSELF</t>
  </si>
  <si>
    <t>XTRAINING</t>
  </si>
  <si>
    <t>DAFNIS RAUL MORALES DIAZ
PEREZ</t>
  </si>
  <si>
    <t>ERIK VLADIMIR RODRIGUEZ PÉREZ</t>
  </si>
  <si>
    <t>JOSÉ CARLOS MENDOZA HERNANDEZ</t>
  </si>
  <si>
    <t>VÍCTOR HUGO PADILLA PÉREZ</t>
  </si>
  <si>
    <t>614 1847964</t>
  </si>
  <si>
    <t>614 2217213</t>
  </si>
  <si>
    <t>raulmorales.diaz@live.com.mx</t>
  </si>
  <si>
    <t>vladypesado@hotmail.com</t>
  </si>
  <si>
    <t>vlady 6142217213, Raul614 184 79 64</t>
  </si>
  <si>
    <t>COMPROBACION VOLUNTARIA DE USO DE MARCA ENVIADA20/07/2011. EL 4 DE OCT 2017 LLEGO RENOVACION DE MARCA</t>
  </si>
  <si>
    <t>XOL PARK</t>
  </si>
  <si>
    <t>ING. ROBERTO BALDERRAMA DIAZ DE LEON</t>
  </si>
  <si>
    <t>Ing.Bernardo Ochoa</t>
  </si>
  <si>
    <t>435-70-64</t>
  </si>
  <si>
    <t>614 1 96 20 15</t>
  </si>
  <si>
    <t>niria_xol@hotmail.com</t>
  </si>
  <si>
    <t>bernardo.ochoa@xolpark.com</t>
  </si>
  <si>
    <t>JESSICA.GUTIERREZ@XOLPARK.COM</t>
  </si>
  <si>
    <t>4106594, 4157064, cel. Roberto 614 1 96 20 15</t>
  </si>
  <si>
    <t>TITULO RECIBIDO 01/11/2010</t>
  </si>
  <si>
    <t>WWW.ECLASIFICA2.COM</t>
  </si>
  <si>
    <t>IVAN FRANCISCO OROZCO GUTIERREZ</t>
  </si>
  <si>
    <t>pitucasypetacas@hotmail.com</t>
  </si>
  <si>
    <t>656-625-0426, IVAN 656-199-4319</t>
  </si>
  <si>
    <t>TITULO ENTREGADO 23/02/09</t>
  </si>
  <si>
    <t>WWW.CABALLO.TV</t>
  </si>
  <si>
    <t>JORGE LUIS GONZALEZ PIÑON</t>
  </si>
  <si>
    <t>caballo.tv@gmail.com</t>
  </si>
  <si>
    <t>4113344 cel 6144068048</t>
  </si>
  <si>
    <t>TRAMITE REGISTRO DE MARCA WRAGNNER. CITA ANTERIORIDAD RECIBIDA 04/09/2014. ANTERIORIDAD CONTESTADA 20/10/14. NEGATIVA RECIBIDA EN FECHA 20 DE MAYO DEL 2015.</t>
  </si>
  <si>
    <t>WRAGNNER</t>
  </si>
  <si>
    <t>JESUS CARNERO CABRAL</t>
  </si>
  <si>
    <t>639 472 7318</t>
  </si>
  <si>
    <t>maquilascarnero@hotmail.com</t>
  </si>
  <si>
    <t>TITULO RECIBIDO 3FEB15. TITULO ENTREGADO 19FEB/15</t>
  </si>
  <si>
    <t>WORK SAFE</t>
  </si>
  <si>
    <t>HORACIO TORRES LOPEZ</t>
  </si>
  <si>
    <t>614 421 08 41 cel. 614 276 18 71</t>
  </si>
  <si>
    <t>torrescomercial1@yahoo.com.mx</t>
  </si>
  <si>
    <t>TITULO RECIBIDO 21/11/2013. TITULO ENTREGADO 09 ENERO 2015 RECIBIDO POR LUIS ALBERTO WOOLFOLK ABRIL, 14/08/2018 INFORMARON QUE YA NO RENOVARÁN LA MARCA</t>
  </si>
  <si>
    <t>VYCCHIHUAHUA.COM</t>
  </si>
  <si>
    <t>CESAR RODRIGUEZ WOOLFOLK</t>
  </si>
  <si>
    <t>614 4300311</t>
  </si>
  <si>
    <t>macerowo@gmail.com</t>
  </si>
  <si>
    <t>SE DEJARON DATOS DEL ADMIN DE LA EMPRESA</t>
  </si>
  <si>
    <t>RECIBIDA 15/04/09</t>
  </si>
  <si>
    <t>INNOMINADA</t>
  </si>
  <si>
    <t>WOOLFOLK</t>
  </si>
  <si>
    <t>LUIS ALBERTO WOOLFOLK ABRIL</t>
  </si>
  <si>
    <t>Negativa recibida 04/03/2010</t>
  </si>
  <si>
    <t>TITULO RECIBIDO 05/07/2013</t>
  </si>
  <si>
    <t>CARPORT</t>
  </si>
  <si>
    <t>SE QUEDARON DATOS DE MARCO CESAR RODRIGUEZ, ES EL ADMIN DE LA EMPRESA</t>
  </si>
  <si>
    <t>COMPROBACION DE USO RECIBIDA 30/09/2013</t>
  </si>
  <si>
    <t>WONDER EXPERIENCE</t>
  </si>
  <si>
    <t>SAMUEL ERNESTO SALAYANDIA JIMENEZ</t>
  </si>
  <si>
    <t>BRENDA SALAYANDIA, MILTON GARCIA</t>
  </si>
  <si>
    <t>ALFONSO TEL.- MEXICO 01 55 52541517</t>
  </si>
  <si>
    <t>423-2309</t>
  </si>
  <si>
    <t>cel Samuel 614-169-0466</t>
  </si>
  <si>
    <t>NEXTEL BRENDA 015535401044</t>
  </si>
  <si>
    <t>CEL. BRENDA 614 188 99 55</t>
  </si>
  <si>
    <t>samuelsalayandia@gmail.com</t>
  </si>
  <si>
    <t>brenda@magnos.com.mx</t>
  </si>
  <si>
    <t>milton@magnos.com.mx</t>
  </si>
  <si>
    <t>ssalayandia@gmail.com</t>
  </si>
  <si>
    <t>alfonso@magnos.com.mx</t>
  </si>
  <si>
    <t>423-2309 cel Samuel 614-169-0466 NEXTEL BRENDA 015535401044, 423-2309 CEL. BRENDA 614 188 99 55, ALFONSO TEL.- MEXICO 01 55 52541517</t>
  </si>
  <si>
    <t>COMPROBACION DE USO DEMARCA ENVIADA EL</t>
  </si>
  <si>
    <t>SAMUEL ERNESTO SALAYANDIA JIMENEZ,</t>
  </si>
  <si>
    <t>423-2309 ALFONSO TEL.- MEXICO 01 55 52541517</t>
  </si>
  <si>
    <t>Recibida 22/04/2010</t>
  </si>
  <si>
    <t>Samuel 614-169-0466</t>
  </si>
  <si>
    <t>BRENDA 614 188 99 55</t>
  </si>
  <si>
    <t>milton@magnos.com.mx;</t>
  </si>
  <si>
    <t>RECIBIDA 27/08/2010</t>
  </si>
  <si>
    <t>BRENDA SALAYANDIA</t>
  </si>
  <si>
    <t>MILTON GARCIA</t>
  </si>
  <si>
    <t>TITULO RECIBIDO EL 18 JUN 2014</t>
  </si>
  <si>
    <t>614 423-2309</t>
  </si>
  <si>
    <t>01 55 52541517</t>
  </si>
  <si>
    <t>614423-2309</t>
  </si>
  <si>
    <t>614 188 99 55</t>
  </si>
  <si>
    <t>614-169-0466</t>
  </si>
  <si>
    <t>TITULO ENTREGADO 14/09/2011</t>
  </si>
  <si>
    <t>WOMEN&amp;MEN CENTRO DE DERMATOLOGIA COSMETICA INTEGRAL</t>
  </si>
  <si>
    <t>WOMEN&amp;MEN</t>
  </si>
  <si>
    <t>RUTH ORALIA PARRA CERROS</t>
  </si>
  <si>
    <t>DR. FERNANDEZ</t>
  </si>
  <si>
    <t>LIC. LIZ MORALES</t>
  </si>
  <si>
    <t>ZULEMA OCHOA</t>
  </si>
  <si>
    <t>614 4266078 EXT 111</t>
  </si>
  <si>
    <t>109 4102291</t>
  </si>
  <si>
    <t>614 4267463</t>
  </si>
  <si>
    <t>614 4157084</t>
  </si>
  <si>
    <t>614 3701104</t>
  </si>
  <si>
    <t>lmorales10@hotmail.com</t>
  </si>
  <si>
    <t>4266078 EXT 111, 109 4102291, 4267463, DR. FERNANDEZ 4157084 cel 614 3701104</t>
  </si>
  <si>
    <t>ANTERIORIDADCONTESTADA 20/10/2011</t>
  </si>
  <si>
    <t>WOLMAR</t>
  </si>
  <si>
    <t>ERICH ROBERTO WOLF PONCE</t>
  </si>
  <si>
    <t>HECTRO ROGELIO SILVA</t>
  </si>
  <si>
    <t>614 4133011</t>
  </si>
  <si>
    <t>614 4149169</t>
  </si>
  <si>
    <t>wolmarsa@prodigy.net.mx</t>
  </si>
  <si>
    <t>hector.rogelio@biograssextra.com</t>
  </si>
  <si>
    <t>4133011, 4149169, HECTOR 4133011 CEL 6141964499</t>
  </si>
  <si>
    <t>TITULO REGISTR0 DE MARCA 18 JUN 14. TITULO ENTREGADO 23 JUL 14</t>
  </si>
  <si>
    <t>WOLMARSA</t>
  </si>
  <si>
    <t>ERICH ROBERTO WOLF PONCE CONTACTO: HECTRO ROGELIO SILVA</t>
  </si>
  <si>
    <t>4133011 4149169</t>
  </si>
  <si>
    <t>WOLMARSA@PRODIGY.NET.MX</t>
  </si>
  <si>
    <t>NEGATIVA 19/06/08</t>
  </si>
  <si>
    <t>WINTEC WINDOWS TECNOLOGY</t>
  </si>
  <si>
    <t>JAIME ALMANZA GOMEZ</t>
  </si>
  <si>
    <t>TITULO ENTREGADO</t>
  </si>
  <si>
    <t>WINDOORS</t>
  </si>
  <si>
    <t>JOSE MANUEL ALMANZA GOMEZ</t>
  </si>
  <si>
    <t>423 2800</t>
  </si>
  <si>
    <t>aluminio_almanza@hotmail.com</t>
  </si>
  <si>
    <t>windoors.ventanas@hotmail.com</t>
  </si>
  <si>
    <t>4143399, 423 2800, cel 6144270742</t>
  </si>
  <si>
    <t>TITULO ENTREGADO 17/04/09</t>
  </si>
  <si>
    <t>WESTERN RANCH POULTRY RECIPE DOG FOOD</t>
  </si>
  <si>
    <t>WESTERN RANCH</t>
  </si>
  <si>
    <t>VIRGINIA RODRIGUEZ TREVIZO</t>
  </si>
  <si>
    <t>comercialrodher@hotmail.com</t>
  </si>
  <si>
    <t>4461313, 4357608, cel 6141347608</t>
  </si>
  <si>
    <t>titulo recibido 28nov 14 titulo entregado 2 de dic 2014</t>
  </si>
  <si>
    <t>PRESTAMOS Y EMPEÑOS WENOMI</t>
  </si>
  <si>
    <t>WENOMI</t>
  </si>
  <si>
    <t>JESUS ARON LOPEZ AGUIRRE</t>
  </si>
  <si>
    <t>649 39-2-80-00 Y 649 54-3-05-17</t>
  </si>
  <si>
    <t>prestajala@hotmail.com</t>
  </si>
  <si>
    <t>TITULO RECIBIDO 23JUL 14. TITULO ENTREGADO 29 JUL 14 JESUS RUBEN RUBIO CORDERO MINJAREZ. EL 10 DE ENERO LLEGO OFICIO COMPROBACION DE USO</t>
  </si>
  <si>
    <t>WEAR THE DRESS WD</t>
  </si>
  <si>
    <t>WEAR THE DRESS</t>
  </si>
  <si>
    <t>MARIANA GARCIA</t>
  </si>
  <si>
    <t>55 41 59 73 71 CEL. 55 60 66 0586</t>
  </si>
  <si>
    <t>amwearthedress@gmail.com</t>
  </si>
  <si>
    <t>TITULO RECIBIDO 29/03/20112</t>
  </si>
  <si>
    <t>VTS VIRTUAL TECHNOLOGY SYSTEMS</t>
  </si>
  <si>
    <t>ALEJANDRO MANCERA LOPEZ</t>
  </si>
  <si>
    <t>LUIS CARLOS CHAVIRA BARRAGAN</t>
  </si>
  <si>
    <t>614 4107050</t>
  </si>
  <si>
    <t>614 1422195</t>
  </si>
  <si>
    <t>luis@vts.mx;diana@vts.mx</t>
  </si>
  <si>
    <t>4107050 CEL 614 1 422195</t>
  </si>
  <si>
    <t>TITULO ENTREGADO 10/10/2012</t>
  </si>
  <si>
    <t>STORE NETWORKS</t>
  </si>
  <si>
    <t>titulo recibido 17/01/2013</t>
  </si>
  <si>
    <t>YSYUS NATURALMENTE</t>
  </si>
  <si>
    <t>luis@vts.mx</t>
  </si>
  <si>
    <t>diana@vts.mx</t>
  </si>
  <si>
    <t>SILVER STAR</t>
  </si>
  <si>
    <t>VTC WEST - SILVER STAR</t>
  </si>
  <si>
    <t>FLOR DE MARIA HINOJOSA LUELMA</t>
  </si>
  <si>
    <t>flor_hinojosa@vatransformer.com</t>
  </si>
  <si>
    <t>4830000, 4814900</t>
  </si>
  <si>
    <t>VORTEX</t>
  </si>
  <si>
    <t>LIC. JABETH GASTELUM R.</t>
  </si>
  <si>
    <t>614 3425960</t>
  </si>
  <si>
    <t>jabeth@vortex-mx.com</t>
  </si>
  <si>
    <t>414803 CEL614 3425960</t>
  </si>
  <si>
    <t>TITULO RECIBIDO 23/05/14. TITULO ENTREGADO 05/06/2014 VICTOR LOPEZ</t>
  </si>
  <si>
    <t>VITAL DUAL SYSTEMS VDS</t>
  </si>
  <si>
    <t>VICTOR MANUEL LOPEZ LAGOS</t>
  </si>
  <si>
    <t>VICTOR 614 179 0295 CLAUDIA 1757054 6142399770 LEONOR 4103142</t>
  </si>
  <si>
    <t>CLAUDIA_LOPEZLAGOS@HOTMAIL.COM</t>
  </si>
  <si>
    <t>Con fecha de Oficio Nº 13/10/05</t>
  </si>
  <si>
    <t>CHIHUAHUA MEAT VISA QUALITY (40)</t>
  </si>
  <si>
    <t>VISA DEL NORTE</t>
  </si>
  <si>
    <t>VICTOR ROBERTO SILVA CHACON</t>
  </si>
  <si>
    <t>Elsa Silva</t>
  </si>
  <si>
    <t>614 488 4840</t>
  </si>
  <si>
    <t>CHIHUAHUA MEAT</t>
  </si>
  <si>
    <t>Título entregado 03/09/2009</t>
  </si>
  <si>
    <t>MAS ARNE</t>
  </si>
  <si>
    <t>442-9300 EXT. 132 Contacto.- Lic. Pablo Salinas</t>
  </si>
  <si>
    <t>mercadotecnia@visadelnorte.com.mx</t>
  </si>
  <si>
    <t>sil_vic10@hotmail.com</t>
  </si>
  <si>
    <t>silva.victor1@hotmail.com</t>
  </si>
  <si>
    <t>victorsliva@visadelnorte.com</t>
  </si>
  <si>
    <t>psalinas@visadelnorte.com</t>
  </si>
  <si>
    <t>Renovación enviada 03/10/2011</t>
  </si>
  <si>
    <t>614 442-9300 EXT. 132</t>
  </si>
  <si>
    <t>titulo recibido 01/010/2013</t>
  </si>
  <si>
    <t>VISA STEAK STATION</t>
  </si>
  <si>
    <t>REQUISITOS RECIBIDOS 22/12/2014 /REQUISITOS CONTESTADOS 20/02/2015. EN FECHA 21 DE NOVIEMBRE DE 2017 SE PRESENTÓ COMPROBACION DE USO ANTE EL IMPI. EL 14 DE MARZO 2018 LLEGO ESCRITO DE QUE NO ES NECESARIA LA PRESENTACION DE DECLARACION DE USO</t>
  </si>
  <si>
    <t>C VIRTUAL SUPPLY</t>
  </si>
  <si>
    <t>VIRTUAL SUPLLY</t>
  </si>
  <si>
    <t>CESAR RAYMUNDO MENDEZ SANTIESTEBAN</t>
  </si>
  <si>
    <t>01 639 467 41 10 cel 045 639 134 6689</t>
  </si>
  <si>
    <t>pagosydirecciones@hotmail.com,</t>
  </si>
  <si>
    <t>mensanti@hotmail.com</t>
  </si>
  <si>
    <t>TITULO ENVIADO 25/08/2011</t>
  </si>
  <si>
    <t>VIRTUAL COMPUTER</t>
  </si>
  <si>
    <t>FRANQUICIALO</t>
  </si>
  <si>
    <t>REQUISITOS RECIBIDOS 08/07/2013. TITULO RECIBIDO 05/03/14. TITULO ENVIADO POR FEDEX CODIGO DE RASTREO 8037 7611 9750 0449. 08/ABRIL/14</t>
  </si>
  <si>
    <t>VIMARK</t>
  </si>
  <si>
    <t>JOSE ARMANDO ESPRZA FONSECA</t>
  </si>
  <si>
    <t>662 218 17 36</t>
  </si>
  <si>
    <t>662 149 08 82</t>
  </si>
  <si>
    <t>garrizon@suspirospastelerias.com</t>
  </si>
  <si>
    <t>GABRIELA ARRIZON 662 218 17 36 CEL 662 149 08 82</t>
  </si>
  <si>
    <t>Título entregado 14/07/2010</t>
  </si>
  <si>
    <t>VIG PIZZA</t>
  </si>
  <si>
    <t>GUILLERMO CRUZ SONI</t>
  </si>
  <si>
    <t>ARMANDO CRUZ SONI,</t>
  </si>
  <si>
    <t>PEDRO PINONCELY CHAVEZ</t>
  </si>
  <si>
    <t>MANUEL DAVILA QUIROZ</t>
  </si>
  <si>
    <t>GERARDO MUÑOZ GUTIERREZ</t>
  </si>
  <si>
    <t>4 824066</t>
  </si>
  <si>
    <t>cel PEDRO 220 9717</t>
  </si>
  <si>
    <t>direecion@pepepizza.com.mx</t>
  </si>
  <si>
    <t>4 824066, cel PEDRO 220 9717</t>
  </si>
  <si>
    <t>RENOVACION ENVIADA 4DIC14. RENOVACION RECIBIDA 11MAR15 RENOVACION ENTREGADA 30/10/15</t>
  </si>
  <si>
    <t>VG VAGA</t>
  </si>
  <si>
    <t>VG UNIFORMES VAGA</t>
  </si>
  <si>
    <t>ANTONIO VALADEZ GARCIA</t>
  </si>
  <si>
    <t>614406 8545</t>
  </si>
  <si>
    <t> uniformesvaga@prodigy.net.m</t>
  </si>
  <si>
    <t>4156365 FAX 2008242 CEL. 614406 8545</t>
  </si>
  <si>
    <t>Título entregado 15/07/2009</t>
  </si>
  <si>
    <t>VETERINARIA SIGALA</t>
  </si>
  <si>
    <t>OMAR YASEF SIGALA SANCHEZ</t>
  </si>
  <si>
    <t>415-0973</t>
  </si>
  <si>
    <t>yasef75@yahoo.es</t>
  </si>
  <si>
    <t>Titulo entregado 30/11/2010</t>
  </si>
  <si>
    <t>4150973, cel 1691612</t>
  </si>
  <si>
    <t>TITULO RECIBIDO 30/04/2014. TITULO ENTREGADO 19/05/2014</t>
  </si>
  <si>
    <t>VETERINARIA LOYA</t>
  </si>
  <si>
    <t>JOSE ULISES LOYA</t>
  </si>
  <si>
    <t>TEL. 625 581 00 13 CEL. 625 59 17 727</t>
  </si>
  <si>
    <t>vetloyar14@hotmail.com</t>
  </si>
  <si>
    <t>TITULO ENTREGADO 13/01/09</t>
  </si>
  <si>
    <t>VETERINARIA RAMOS</t>
  </si>
  <si>
    <t>JESUS DAVID RAMOS PRIETO</t>
  </si>
  <si>
    <t>4168349 AGUSTIN TERRAZAS 4 27 9293</t>
  </si>
  <si>
    <t>CARLA CHAVIREA 2396943</t>
  </si>
  <si>
    <t>GUSTIN TERRAZAS 4 27 9293</t>
  </si>
  <si>
    <t>vetramos@prodigy.net.mx</t>
  </si>
  <si>
    <t>4168349, 5415333, 4109793, cel 6144279293, CARLA CHAVIREA 2396943, AGUSTIN TERRAZAS 4 27 9293</t>
  </si>
  <si>
    <t>TITULO RECIBIDO 12/06/2013</t>
  </si>
  <si>
    <t>VET HOUSE</t>
  </si>
  <si>
    <t>LILIANA MARGARITA RAMOS SAGARNAGA</t>
  </si>
  <si>
    <t>DIANA RANGEL MARTINEZ</t>
  </si>
  <si>
    <t>614 2593204</t>
  </si>
  <si>
    <t>614 1607967</t>
  </si>
  <si>
    <t>petzell@live.com</t>
  </si>
  <si>
    <t>lilyramos44@hotmail.com</t>
  </si>
  <si>
    <t>darketita@hotmail.com</t>
  </si>
  <si>
    <t>2593204 LILIANA CEL.- 614 1 60 79 67</t>
  </si>
  <si>
    <t>Recibida 16/03/2010</t>
  </si>
  <si>
    <t>VENTAFACIL</t>
  </si>
  <si>
    <t>LUIS ALBERTO CARRASCO GOMEZ</t>
  </si>
  <si>
    <t>Título entregado 23/04/2010</t>
  </si>
  <si>
    <t>VELO BICIMENSAJERIA</t>
  </si>
  <si>
    <t>JESUS GRAJEDA URIBE</t>
  </si>
  <si>
    <t>426 7993</t>
  </si>
  <si>
    <t>jgrajeda@velo-e.com</t>
  </si>
  <si>
    <t>426 7993, 426 7993 cel 6141578513</t>
  </si>
  <si>
    <t>VALENTINOS FOREVER 1977</t>
  </si>
  <si>
    <t>VICTOR ARMANDO RAMOS PORRAS CONTACTO</t>
  </si>
  <si>
    <t>LARIEL KARO</t>
  </si>
  <si>
    <t>614 4 16 53 68</t>
  </si>
  <si>
    <t>614 4 16 78 88</t>
  </si>
  <si>
    <t>Vvalentinos-oficina@hotmail.com</t>
  </si>
  <si>
    <t>4 16 53 68, 4 16 78 88</t>
  </si>
  <si>
    <t>CONTESTACION REQUISITOS 20 02 2014. TITULO RECIBIDO 26AGO14</t>
  </si>
  <si>
    <t>FLOVI VALENTINOS</t>
  </si>
  <si>
    <t>VICTOR ARMANDO RAMOS PORRAS CONTACTO; LLARELY KARO</t>
  </si>
  <si>
    <t>Título enviado a Parral y recibido 07/06/2010</t>
  </si>
  <si>
    <t>UBNK ROPA Y CALZADO</t>
  </si>
  <si>
    <t>URBANIKA UBNK</t>
  </si>
  <si>
    <t>OSCAR KARIM BUJAIDAR MEXSEN</t>
  </si>
  <si>
    <t>627 1113671</t>
  </si>
  <si>
    <t>contaparral@hotmail.com</t>
  </si>
  <si>
    <t>6275255600, cel 627 1113671</t>
  </si>
  <si>
    <t>REQUISITOS RECIBIDOS 21/03/14. CONTESTACION DE REQUISITOS 28MAR14. CITA DE ANTERIORIDAD RECIBIDA 22/09/2014. ANTERIORIDAD CONTESTADA 20/10/14. NEGATIVA DE FECHA 23 DE MARZO 2015.</t>
  </si>
  <si>
    <t>UNIKA HOME</t>
  </si>
  <si>
    <t>DAVID ENSS NEUFELD</t>
  </si>
  <si>
    <t>625 5841168 625 1153162</t>
  </si>
  <si>
    <t>wayne@unikahome.com</t>
  </si>
  <si>
    <t>RENOVACION RECIBIDA 26/08/2011</t>
  </si>
  <si>
    <t>UNIFRUT</t>
  </si>
  <si>
    <t>LIC. ROBERTO MEDINA</t>
  </si>
  <si>
    <t>614 416-9973</t>
  </si>
  <si>
    <t>614 413-1833</t>
  </si>
  <si>
    <t>TITULO ENVIADO 30/03/2011</t>
  </si>
  <si>
    <t>UNE</t>
  </si>
  <si>
    <t>LIC MENDOZA</t>
  </si>
  <si>
    <t>macromontero@compravirtual.com</t>
  </si>
  <si>
    <t>51192304, 52332511</t>
  </si>
  <si>
    <t>TITULO RECIBIDO 03/ABRIL/14. TITULO ENVIADO 09/ABRIL14 GUIA FEDEX 8037 7611 9738 0449</t>
  </si>
  <si>
    <t>UNION DE ESFUERZOS UCACSA</t>
  </si>
  <si>
    <t>UCACSA</t>
  </si>
  <si>
    <t>PETER OLFER KRAHN</t>
  </si>
  <si>
    <t>625 5 90 28 00 CEL.- 625 5 90 28 00</t>
  </si>
  <si>
    <t>ucacsa@ucacsa.com.mx</t>
  </si>
  <si>
    <t>TITULO RECIBIDO: 08/09/2010</t>
  </si>
  <si>
    <t>U-RENT</t>
  </si>
  <si>
    <t>DAVID PRIETO ORTIZ</t>
  </si>
  <si>
    <t>614 4138901</t>
  </si>
  <si>
    <t>ddavid21@msn.com</t>
  </si>
  <si>
    <t>4138901, CEL 6141423414</t>
  </si>
  <si>
    <t>ANTERIORIDAD CONTESTADA 22/11/2011</t>
  </si>
  <si>
    <t>TURISMO RAPIDOS DELICIAS</t>
  </si>
  <si>
    <t>TURISMOS RAPIDOS DELICIAS</t>
  </si>
  <si>
    <t>JULIA MARGARITA URRUTIA SIAS</t>
  </si>
  <si>
    <t>614 4108081</t>
  </si>
  <si>
    <t>OGONZALEZ_AESP@HOTMAIL.COM</t>
  </si>
  <si>
    <t>4108081 cel 6141970841</t>
  </si>
  <si>
    <t>titulo recibido 10/01/2013</t>
  </si>
  <si>
    <t>OSAT TURISMO DE IMPACTO OPERADORA DE SERVICIOS AEREOS Y TERRESTRES</t>
  </si>
  <si>
    <t>TURISMO B IMPACTO</t>
  </si>
  <si>
    <t>OLIVIA AURORA NAVARRETE ESCALANTE</t>
  </si>
  <si>
    <t>614 4137379</t>
  </si>
  <si>
    <t>IMPACTO00@HOTMAIL.COM</t>
  </si>
  <si>
    <t>TITULO RECIBIDO 14NOV14</t>
  </si>
  <si>
    <t>KOFFE CELL</t>
  </si>
  <si>
    <t>TROYA COMUNICACIONES</t>
  </si>
  <si>
    <t>ROGELIO RIVAS SANDOVAL</t>
  </si>
  <si>
    <t>6142004444 CEL. 6141878082</t>
  </si>
  <si>
    <t>direccion@troyacomunicaciones.com</t>
  </si>
  <si>
    <t>título entregado el día 11 febrero 2015</t>
  </si>
  <si>
    <t>TROLL</t>
  </si>
  <si>
    <t>AARON RAUL RODRIGUEZ CORRAL, CARLOS GUSTAVO VALLADOLID MONTAÑEZ</t>
  </si>
  <si>
    <t>TEL 625 582 36 09 CEL. 625 115 4828</t>
  </si>
  <si>
    <t>aaronrrc@gmail.com,</t>
  </si>
  <si>
    <t>carlosvm_04@msn.com</t>
  </si>
  <si>
    <t>TITULO ENTREGADO 06/05/2011</t>
  </si>
  <si>
    <t>TQ TRILOGIA QUIMICA</t>
  </si>
  <si>
    <t>TRILOGIA QUIMICA</t>
  </si>
  <si>
    <t>FEDERICO GARCIA SILLER</t>
  </si>
  <si>
    <t>LIC. MARIBEL GARCIA SILLER,</t>
  </si>
  <si>
    <t>614427 6228</t>
  </si>
  <si>
    <t>trilogiaquimica@hotmail.com</t>
  </si>
  <si>
    <t>trilogiamaribel@hotmail.com</t>
  </si>
  <si>
    <t>jessica@trilojiaquimica.com</t>
  </si>
  <si>
    <t>4144950, 4265960, cel 614427 6228</t>
  </si>
  <si>
    <t>TRIBECA</t>
  </si>
  <si>
    <t>ERNESTO LAPHOND DE LA PEÑA</t>
  </si>
  <si>
    <t>614142 3425</t>
  </si>
  <si>
    <t>elaphond@prodigy.net.mx</t>
  </si>
  <si>
    <t>4107715, cel 614142 3425</t>
  </si>
  <si>
    <t>TITULO ENTREGADO 21/10/2011</t>
  </si>
  <si>
    <t>TRIANATURAL</t>
  </si>
  <si>
    <t>TRIANTURAL</t>
  </si>
  <si>
    <t>JOSE TRIANA ZUÑIGA</t>
  </si>
  <si>
    <t>aukar@hotmail.com</t>
  </si>
  <si>
    <t>Enviada 08/12/2010</t>
  </si>
  <si>
    <t>TRE RAN</t>
  </si>
  <si>
    <t>ENRIQUE JAVIER TREVIÑO RODRIGUEZ</t>
  </si>
  <si>
    <t>639 470 0602</t>
  </si>
  <si>
    <t>productos.treran@hotmail.com</t>
  </si>
  <si>
    <t>639 470 0602, cel 6391331351</t>
  </si>
  <si>
    <t>TORTILLERIA LA VICTORIA</t>
  </si>
  <si>
    <t>ALBERTO SIAS TALAMANTES</t>
  </si>
  <si>
    <t>jatzume_sgalindo@hotmail.com</t>
  </si>
  <si>
    <t>cel.- 01-636-110-04-36, tel.-636-694-8724</t>
  </si>
  <si>
    <t>NEGATIVA RECIBIDA 27 D JULIO DE 2015</t>
  </si>
  <si>
    <t>TORTAS SIBERIA TS</t>
  </si>
  <si>
    <t>TORTAS SIBERIA</t>
  </si>
  <si>
    <t>VICTOR JAVIER CASAS GOMEZ, MARTIN HUMBERTO CASAS GOMEZ Y JORGE ALFREDO CASAS GOMEZ</t>
  </si>
  <si>
    <t>TEL 437 06 06 /437 07 71 CEL 614 407 52 86</t>
  </si>
  <si>
    <t>cesar.luna777@gmail.com</t>
  </si>
  <si>
    <t>Resolución de recurso de revisión recibido 04/01/2010</t>
  </si>
  <si>
    <t>TORTAS PIOLIN</t>
  </si>
  <si>
    <t>TORTAS PIOLINES</t>
  </si>
  <si>
    <t>ANDRES, LUIS, VERONICA NAVA SALINAS</t>
  </si>
  <si>
    <t>2 33 52 65</t>
  </si>
  <si>
    <t>614 1 31 83 89</t>
  </si>
  <si>
    <t>614 2 20 89 04</t>
  </si>
  <si>
    <t>veronikanava@hotmail.com</t>
  </si>
  <si>
    <t>493-9261, 4170293, cel Veronica 6144880761, Anderes next.- 2 33 52 65 cel.- 614 1 31 83 89, Arturo 614 2 20 89 04,</t>
  </si>
  <si>
    <t>ABANDONADA</t>
  </si>
  <si>
    <t>DESISTIMIENTO DE REGISTRO ENVIADO: 08/10/2010</t>
  </si>
  <si>
    <t>ANDRES NAVA SALINAS</t>
  </si>
  <si>
    <t>VERONICA NAVA SALINAS</t>
  </si>
  <si>
    <t>LUIS NAVA SALINAS</t>
  </si>
  <si>
    <t>493-9261</t>
  </si>
  <si>
    <t>Veronica 6144880761</t>
  </si>
  <si>
    <t>Anderes next.- 2 33 52 65</t>
  </si>
  <si>
    <t>Arturo 614 2 20 89 04,</t>
  </si>
  <si>
    <t>TITULO RECIBIO 05/03/2014. SOLICITUD INSC. LICENCIA DE USO 9/12/2016, SE COMUNICA INSCRIPCION DE LICENCIA DE USO 3 DE ABRIL 2017</t>
  </si>
  <si>
    <t>ANRES</t>
  </si>
  <si>
    <t>VERONICA NAVA</t>
  </si>
  <si>
    <t>LUIS</t>
  </si>
  <si>
    <t>614493-9261</t>
  </si>
  <si>
    <t>614 2 33 52 65</t>
  </si>
  <si>
    <t>REQUISITOS CONTESTADOS 20/02/2013</t>
  </si>
  <si>
    <t>TORTAS MEXICO</t>
  </si>
  <si>
    <t>MARIA TERESA PEREZ</t>
  </si>
  <si>
    <t>ELVA DELIA ROSALES MATA</t>
  </si>
  <si>
    <t>614 410 03 64</t>
  </si>
  <si>
    <t>614 2 21 67 48</t>
  </si>
  <si>
    <t>614 154 11 02</t>
  </si>
  <si>
    <t>tortasmex@hotmail.com</t>
  </si>
  <si>
    <t>410 03 64 CEL.- ELVA 614 154 11 02 MARIA TERESA 614 2 21 67 48</t>
  </si>
  <si>
    <t>MOUSTROSAMENTE DELICIOSAS TORTAS MANDIS</t>
  </si>
  <si>
    <t>TORTAS MANDIS</t>
  </si>
  <si>
    <t>LUIS ARMANDO INFANTE CHAVEZ</t>
  </si>
  <si>
    <t>614 2610518</t>
  </si>
  <si>
    <t>614 2889219</t>
  </si>
  <si>
    <t>tortasmandis@hotmail.com</t>
  </si>
  <si>
    <t>2610518 CEL.- 2889219</t>
  </si>
  <si>
    <t>TITULO RECIBIDO 23/04/2012</t>
  </si>
  <si>
    <t>TORNILLOS TORRE FUERTE</t>
  </si>
  <si>
    <t>JOSE ANTONIO ANCHONDO ARZAGA</t>
  </si>
  <si>
    <t>614 4591352</t>
  </si>
  <si>
    <t>614 1690381</t>
  </si>
  <si>
    <t>joseantoniotornillo@hotmail.com</t>
  </si>
  <si>
    <t>4591352, CEL 6141690381</t>
  </si>
  <si>
    <t>TITULO ENTREGADO. CONTACTADO VÍA SALES UP. NO SE LOGRÓ CONTACTAR AL CLIENTE</t>
  </si>
  <si>
    <t>TIGERJET</t>
  </si>
  <si>
    <t>LIC. ANA MARIA BORUNDA VAZQUEZ</t>
  </si>
  <si>
    <t>interalliancemexico@prodigy.net.mx</t>
  </si>
  <si>
    <t>THERMO EXPRESS</t>
  </si>
  <si>
    <t>RAFAEL GARZA LOZANO</t>
  </si>
  <si>
    <t>(867) 71 53355</t>
  </si>
  <si>
    <t>rafaga7@hotmail.com</t>
  </si>
  <si>
    <t>ANTERIORIDAD CONTESTADA 11/03/2014. NEGATIVA DE MARCA RECIBIDA 04/09/2014</t>
  </si>
  <si>
    <t>THE WODCF</t>
  </si>
  <si>
    <t>JOEL ANTONIO TORRES ORDOÑEZ, SILVIA ORDOÑEZ LOYA</t>
  </si>
  <si>
    <t>4 33 07 69, 2 66 65 39, 2 15 20 62 CEL SILVIA 2 66 65 39, JOEL 2 15 20 62</t>
  </si>
  <si>
    <t>joeltorresordonez@hotmail.com;</t>
  </si>
  <si>
    <t>sordonez@rocktenn.com</t>
  </si>
  <si>
    <t>titulo entregado 16/05/2012</t>
  </si>
  <si>
    <t>INCENTITOURS</t>
  </si>
  <si>
    <t>THE LODGE AT CREEL</t>
  </si>
  <si>
    <t>CRISTINA EUGENIA MUÑOZ ALCOCER</t>
  </si>
  <si>
    <t>FEDERICO GARCIA</t>
  </si>
  <si>
    <t>614413 9020</t>
  </si>
  <si>
    <t>635 4560071</t>
  </si>
  <si>
    <t>61448847 49</t>
  </si>
  <si>
    <t>fgarcia@thelodgeatcreel.com</t>
  </si>
  <si>
    <t>cmunoz@thelodgeatcreel.com</t>
  </si>
  <si>
    <t>413 9020. CEL 61448847 49, CREEL 635 4560071 (7)</t>
  </si>
  <si>
    <t>THE LODGE AT CREEL TLC</t>
  </si>
  <si>
    <t>FEDERICO ALBERTO GARCIA RUSSEK</t>
  </si>
  <si>
    <t>614 413 9020</t>
  </si>
  <si>
    <t>614 4884749</t>
  </si>
  <si>
    <t>413 9020. CEL 61448847 49, CREEL 635 4560071</t>
  </si>
  <si>
    <t>TITULO RECIBIDO 17JUL 14. TITULO ENTREGADO 28 JUL 14</t>
  </si>
  <si>
    <t>TEMAL</t>
  </si>
  <si>
    <t>TERRAZAS</t>
  </si>
  <si>
    <t>ALONSO TERRAZAS</t>
  </si>
  <si>
    <t>290 83 44 cel 614 215 39 85</t>
  </si>
  <si>
    <t>alonso@hterrazas.com</t>
  </si>
  <si>
    <t>CITA DE ANTERIORIDAD ET TERRAZAS RECIBIDA 17JUL14. CITA DE ANTERIORIDAD CONTESTADA 17SEP14. TÍTULO ENTREGADO A CLIENTE EN FECHA 25 DE MARZO 2015.</t>
  </si>
  <si>
    <t>ET TERRAZAS</t>
  </si>
  <si>
    <t>TERRACOTTA CHIHUAHUA FABRICANDO TEJA DE CALIDAD</t>
  </si>
  <si>
    <t>TERRACOTTA</t>
  </si>
  <si>
    <t>MIGUEL AGUIRRE RONQUILLO</t>
  </si>
  <si>
    <t>614 4344824</t>
  </si>
  <si>
    <t>614 1038927</t>
  </si>
  <si>
    <t>maguirre@tejasterracotachihuahua.com</t>
  </si>
  <si>
    <t>ventas@tejasterracota.com.mx</t>
  </si>
  <si>
    <t>4 34 48 24, CEL 6141038927</t>
  </si>
  <si>
    <t>TEJA ESPAÑOLA TERRACOTA CHIHUAHUA</t>
  </si>
  <si>
    <t>614 434-4824</t>
  </si>
  <si>
    <t>614 4342006</t>
  </si>
  <si>
    <t>614 488 3028</t>
  </si>
  <si>
    <t>bodegasexpress@yahoo.com.mx</t>
  </si>
  <si>
    <t>434-4824, 4342006, 614 488 3028</t>
  </si>
  <si>
    <t>vence el 8 de agosto de 2007</t>
  </si>
  <si>
    <t>TEPORAKA</t>
  </si>
  <si>
    <t>SR. JULIAN REYES</t>
  </si>
  <si>
    <t>IMPEDIMENTOP LEGAL CONTESTADO , ACREDITACION DE REPRECENTANTE LEGAL RECIBIDA 28/08/2013</t>
  </si>
  <si>
    <t>TEMASCAL PIEDRA CALIENTE</t>
  </si>
  <si>
    <t>TEMASCAL</t>
  </si>
  <si>
    <t>JUAN PABLO MARTINEZ GUTIERREZ</t>
  </si>
  <si>
    <t>ANGEL MORENO</t>
  </si>
  <si>
    <t>636- 694-2468</t>
  </si>
  <si>
    <t>636 101‐4700</t>
  </si>
  <si>
    <t>pablomartinez1225@gmail.com</t>
  </si>
  <si>
    <t>636- 694-2468 CEL.- 636) 101‐4700</t>
  </si>
  <si>
    <t>TELECINE</t>
  </si>
  <si>
    <t>NORMA ALICIA SAENZ RASCON</t>
  </si>
  <si>
    <t>hankpinko@hotmail.com</t>
  </si>
  <si>
    <t>4156581, 4234663, 4886677, CEL NORMA 6141842552</t>
  </si>
  <si>
    <t>TITULO ENTERGADO 11/05/2012</t>
  </si>
  <si>
    <t>TECNICOS EN ELEVADORES ACP 1980</t>
  </si>
  <si>
    <t>TECNICOS EN ELEVADORES</t>
  </si>
  <si>
    <t>BLANCA ESTELA CASTRO BURGOS</t>
  </si>
  <si>
    <t>ANTONIO CASTRO BURGOS</t>
  </si>
  <si>
    <t>JUAN ALBERTO CASTRO BURGOS</t>
  </si>
  <si>
    <t>EVA ELISA CASTRO BURGOS</t>
  </si>
  <si>
    <t>614 4163812</t>
  </si>
  <si>
    <t>4163812, Eva cel 6141383738</t>
  </si>
  <si>
    <t>TITULO RECIBIDO 07 DE JULIO DE 2015</t>
  </si>
  <si>
    <t>TARAHUMARA MIA</t>
  </si>
  <si>
    <t>TEL. 4139020 Y CEL. 614 4276811</t>
  </si>
  <si>
    <t>, compras@thelodgeatcreel.com</t>
  </si>
  <si>
    <t>TITULO RECIBIDO 07/02/2013</t>
  </si>
  <si>
    <t>EL CHINO</t>
  </si>
  <si>
    <t>TAQUERIAS EL CHINO</t>
  </si>
  <si>
    <t>LIC. VICTOR ROMO, CIF</t>
  </si>
  <si>
    <t>662 3 10 42 37</t>
  </si>
  <si>
    <t>662-217-0909</t>
  </si>
  <si>
    <t>662-208-0179</t>
  </si>
  <si>
    <t>662 3 10 42 38</t>
  </si>
  <si>
    <t>eugenia@consultoriayfranquicias.com</t>
  </si>
  <si>
    <t>victor@consultoriayfranquicias.com</t>
  </si>
  <si>
    <t>NUEVA OFICINA
662 3 10 42 37
662 3 10 42 38
662-208-0179
662-217-0909
6622080294</t>
  </si>
  <si>
    <t>Recibida 16/07/2010</t>
  </si>
  <si>
    <t>TAMALES LA PUR S MA</t>
  </si>
  <si>
    <t>TAMALES LA PURISIMA</t>
  </si>
  <si>
    <t>MARIA DE LA LUZ JABALERA ESCOBAR</t>
  </si>
  <si>
    <t>CARMEN MARCELA JABALERA ESCOBAR</t>
  </si>
  <si>
    <t>HERNANDO JABALERA ESCOBAR</t>
  </si>
  <si>
    <t>TITULO ENTREGADO 28/01/2011</t>
  </si>
  <si>
    <t>TAMALES CHIWAWA NÍWAMI</t>
  </si>
  <si>
    <t>614 4130707</t>
  </si>
  <si>
    <t>614 413-4441</t>
  </si>
  <si>
    <t>614 239 4257</t>
  </si>
  <si>
    <t>tamaleslapurisima@hotmail.com</t>
  </si>
  <si>
    <t>4130707, 413-4441, cel 239 4257</t>
  </si>
  <si>
    <t>titulo entergado 05/12/2012</t>
  </si>
  <si>
    <t>TAC TOTAL AUTOMATION AND CONTROLS</t>
  </si>
  <si>
    <t>TACT TOTAL</t>
  </si>
  <si>
    <t>ALFONSO HUMBERTO DIAZ GOMEZ</t>
  </si>
  <si>
    <t>614 424 0377</t>
  </si>
  <si>
    <t>293 23 99</t>
  </si>
  <si>
    <t>adiaz@tacsa.ws</t>
  </si>
  <si>
    <t>adiaz@tacglobalsolutions.com</t>
  </si>
  <si>
    <t>clara@tacsa.ws</t>
  </si>
  <si>
    <t>424 0377 CEL.- 293 23 99</t>
  </si>
  <si>
    <t>TITULO RECIBIDO 31/10/2012</t>
  </si>
  <si>
    <t>NEGATIVA RECIBIDA 12/07/2013</t>
  </si>
  <si>
    <t>614 293 23 99</t>
  </si>
  <si>
    <t>TACSA</t>
  </si>
  <si>
    <t>Título entregado 27/10/2009</t>
  </si>
  <si>
    <t>TACO TON</t>
  </si>
  <si>
    <t>ROBERTO ORTIZ YAPOR</t>
  </si>
  <si>
    <t>29-3300 EXT. 17086</t>
  </si>
  <si>
    <t>413-4692</t>
  </si>
  <si>
    <t>roberto_yapor@hotmail.com</t>
  </si>
  <si>
    <t>29-3300 EXT. 17086, 413-4692</t>
  </si>
  <si>
    <t>TITULO ENTREGADO 30/04/2012. SE ENVIO SOLICITUD DE INSCRIPCION DE LICENCIA DE USO O FRANQUICIA 15AGO/2014. SE COMUNICA LICUSO A FAVOR DE BAJA SHRIMP AND BEER 15/10/14</t>
  </si>
  <si>
    <t>A&amp;G BAJA SHRIMP &amp; BEER</t>
  </si>
  <si>
    <t>TACO BAJA SHRIMP &amp; BEER</t>
  </si>
  <si>
    <t>PATRICIO ALEJANDRO PADILLA FAVELA</t>
  </si>
  <si>
    <t>614 5434036</t>
  </si>
  <si>
    <t>614 4581254</t>
  </si>
  <si>
    <t>alejandropadillafavela@hotmail.com</t>
  </si>
  <si>
    <t>5 43 40 36, CEL 614 4 58 12 54</t>
  </si>
  <si>
    <t>titulo entregado 16/05/2013</t>
  </si>
  <si>
    <t>SUNSET A&amp;G BAJA EAT, DRINK &amp; SMILE</t>
  </si>
  <si>
    <t>614 5 43 40 36</t>
  </si>
  <si>
    <t>614 4 58 12 54</t>
  </si>
  <si>
    <t>TRAMITE REGISTRO DE MARCA TAC GLOBAL SOLUTIONS. ENMIENDA VOLUNTARIA ENVIADA 28MAR14 (CORRECCION DE NOMBRE DE TITULAR Y DOM. ESTABLECIMIENTO). TITULO RECIBIDO 26AGO14. TITULO ENTREGADO 17OCT14. EL 30 MAY SO17 SE COMUNICA LA TRANSMISION DE DERECHOS</t>
  </si>
  <si>
    <t>TAC GLOBAL SOLUTIONS</t>
  </si>
  <si>
    <t>LILIANA REYES, GERENTE GENERAL OSCAR CHAVEZ</t>
  </si>
  <si>
    <t>424 03 77 EXT. 193 CONTACTO LIC. LILIANA REYES gerente general Oscar Chavez</t>
  </si>
  <si>
    <t>lreyes@tacglobalsolutions.com</t>
  </si>
  <si>
    <t>Recibida 15607/2010</t>
  </si>
  <si>
    <t>TABO SUSHI AND MARTINI LOUNGE</t>
  </si>
  <si>
    <t xml:space="preserve">NUEVA OFICINA
662 3 10 42 37
</t>
  </si>
  <si>
    <t>eugenia@consultoriayfranquicias.com;</t>
  </si>
  <si>
    <t>TITULO ENVIADO 02/5/2012</t>
  </si>
  <si>
    <t>TSML TABO SUSHI, MARTINIS AND LOUNGE</t>
  </si>
  <si>
    <t>TABO SUSHI</t>
  </si>
  <si>
    <t>662 3104237</t>
  </si>
  <si>
    <t>INSCRPICION DE LICENCIA DE FRANQUICA A FAVOR DE ANA KARINA RAMOS RUEDA 14/12/2011</t>
  </si>
  <si>
    <t>SUSHI TO GO (INNOMINADA)</t>
  </si>
  <si>
    <t>SUSHI TO GO</t>
  </si>
  <si>
    <t>recibido 11/ene/2007</t>
  </si>
  <si>
    <t>SUSHI LAND 29</t>
  </si>
  <si>
    <t>CARLOS JAVIER CHACÓN GUERRERO</t>
  </si>
  <si>
    <t>ROBERTO LOPEZ DE LA ROSA</t>
  </si>
  <si>
    <t>MARIA ANGELICA GUERRERO</t>
  </si>
  <si>
    <t>413 68 37</t>
  </si>
  <si>
    <t>4 26 71 74</t>
  </si>
  <si>
    <t>413 68 37, ROBERTO LOPEZ 2335381, CEL 1 42 47 47 MARIA ANGELICA 4 26 71 74</t>
  </si>
  <si>
    <t>S SUPER CERAMICA</t>
  </si>
  <si>
    <t>SUPERCERAMICA</t>
  </si>
  <si>
    <t>SHAIR HUMBERTO RENTERIA LUGO</t>
  </si>
  <si>
    <t>614 4 82 53 74</t>
  </si>
  <si>
    <t>614 4 06 9449</t>
  </si>
  <si>
    <t>sarenteria@rewo.com.mx</t>
  </si>
  <si>
    <t>4 82 53 74 CEL.- 614 4 06 9449</t>
  </si>
  <si>
    <t>contacto miriam asistente y valentin calderon, titulo entregado el 14 de julio</t>
  </si>
  <si>
    <t>SUPERA ESPECIALIDADES EN PSICOLOGÍA</t>
  </si>
  <si>
    <t>SUPERA</t>
  </si>
  <si>
    <t>MARTHA IRENE SANDOVAL ALDANA</t>
  </si>
  <si>
    <t>65 55200 9516</t>
  </si>
  <si>
    <t>200 9516</t>
  </si>
  <si>
    <t>sandovalaldana@yahoo.com.mx</t>
  </si>
  <si>
    <t>facturacionsupera@gmail.com</t>
  </si>
  <si>
    <t>cel 103 65 55, tel 200 9516, IRENE SANDOVAL, cel.- 614-427-0682</t>
  </si>
  <si>
    <t>29/03/2005 no hay fecha de entrega. RENOVACION ENVIADA 08JUL14. CONTANCIA DE RENOVACION RECIBIDA 10/09/2014</t>
  </si>
  <si>
    <t>SUPER GELOS</t>
  </si>
  <si>
    <t>HECTOR DE LAS CASAS ORNELAS</t>
  </si>
  <si>
    <t>4301394 lilia vazquez. YESSICA QUINTERO</t>
  </si>
  <si>
    <t>RENOVARON POR SU CUENTA</t>
  </si>
  <si>
    <t>SUPER COLDY</t>
  </si>
  <si>
    <t>JOSE DE JESUS ALONSO RODRIGUEZ</t>
  </si>
  <si>
    <t>415-1038</t>
  </si>
  <si>
    <t>541-5344</t>
  </si>
  <si>
    <t>415 20 95</t>
  </si>
  <si>
    <t>supercoldy@hotmail.com</t>
  </si>
  <si>
    <t>415-1038, 541-5344 OFICINA 415 20 93</t>
  </si>
  <si>
    <t>SUPER COLDYMANÍA</t>
  </si>
  <si>
    <t>415-1038, 541-5344 OFICINA 415 20 95</t>
  </si>
  <si>
    <t>RENOVACION RECIBIDA 04/05/2011</t>
  </si>
  <si>
    <t>614 415-1038</t>
  </si>
  <si>
    <t>614 541-5344</t>
  </si>
  <si>
    <t>614 415 20 93</t>
  </si>
  <si>
    <t>TITULOentregado 26/08/2011</t>
  </si>
  <si>
    <t>JOSE DE JESUS ALONSO RODRIGUEZ,</t>
  </si>
  <si>
    <t>Titulo recibido 29/09/08 aun no se entrega</t>
  </si>
  <si>
    <t>SUPER CART</t>
  </si>
  <si>
    <t>IBIS AARON CHACON SILVA</t>
  </si>
  <si>
    <t>subarsa07@hotmail.com</t>
  </si>
  <si>
    <t>LIBIS, ARON CHACON 4153179, 4789268</t>
  </si>
  <si>
    <t>IMPEDIMENTO LEGAL ENVIADO: 08/10/2010</t>
  </si>
  <si>
    <t>SUNLAND SUSHI SSL+</t>
  </si>
  <si>
    <t>MANUEL DE JESUS MARRUFO BARRON</t>
  </si>
  <si>
    <t>662-208-0656</t>
  </si>
  <si>
    <t>ANTERIORIDAD RECIBIDA 19FEB/15. CANT EN FECHA 20 DE ABRIL 2015. NEGATIVA LLEGO EL 24 NOV LLEGO NEGATIVA EL DÍA 23/05/18</t>
  </si>
  <si>
    <t>SUN ROLL SUSHI</t>
  </si>
  <si>
    <t>ROMAN JESUS PEREZ SOTO</t>
  </si>
  <si>
    <t>cel 614 2 49 72 34, cel 614 103 89 40</t>
  </si>
  <si>
    <t>romanje_1@hotmail.com,</t>
  </si>
  <si>
    <t>sunrollsushi@gmail.com</t>
  </si>
  <si>
    <t>titulo entregado</t>
  </si>
  <si>
    <t>SUN LESS SALON</t>
  </si>
  <si>
    <t>MONICA HORTENCIA CHACON GOMEZ</t>
  </si>
  <si>
    <t>614 430 0606</t>
  </si>
  <si>
    <t>614 2398502</t>
  </si>
  <si>
    <t>chaconmony@hotmail.com</t>
  </si>
  <si>
    <t>4 30 0606 cel. 614 2 398502</t>
  </si>
  <si>
    <t>TITULO RECIBIDO04/04/2013</t>
  </si>
  <si>
    <t>SUASA</t>
  </si>
  <si>
    <t>SUJETADORES DE ACEROS S.A. DE C.V.</t>
  </si>
  <si>
    <t>614 4 81 63 00</t>
  </si>
  <si>
    <t>614 2 90 16 95</t>
  </si>
  <si>
    <t>franciscograndos@sujetadoresdeacero.com</t>
  </si>
  <si>
    <t>4 81 63 00 CEL. 2 90 16 95</t>
  </si>
  <si>
    <t>ABANDONADA A PRETICION DEL CLIENTE.</t>
  </si>
  <si>
    <t>STRIKE BURGER</t>
  </si>
  <si>
    <t>ROBERTO ORTIZ SALVADOR</t>
  </si>
  <si>
    <t>614 427 13 06</t>
  </si>
  <si>
    <t>cuter32@hotmail.com</t>
  </si>
  <si>
    <t>roy1949@hotmail.com</t>
  </si>
  <si>
    <t>Recibida 13/08/2010</t>
  </si>
  <si>
    <t>START BIEN CAFÉ - BAR</t>
  </si>
  <si>
    <t>JUAN PABLO AGUIRRE MOLINA</t>
  </si>
  <si>
    <t>662-310-9739</t>
  </si>
  <si>
    <t>662-157-2732</t>
  </si>
  <si>
    <t>corporativo@estarbien.com</t>
  </si>
  <si>
    <t>662-310-9739 cel 662-157-2732</t>
  </si>
  <si>
    <t>STAR GATES</t>
  </si>
  <si>
    <t>EDDIEL GABALDON CHACON</t>
  </si>
  <si>
    <t>435 0601</t>
  </si>
  <si>
    <t>eddielgabaldon@hotmail.com</t>
  </si>
  <si>
    <t>4350600, 435 0601 CEL6144274602, NEXTEL 2336816</t>
  </si>
  <si>
    <t>TITULO ENTREGADO 11/04/2012</t>
  </si>
  <si>
    <t>SPORT MUSEUM</t>
  </si>
  <si>
    <t>GUILLERMO VILLALOBOS VASQUEZ</t>
  </si>
  <si>
    <t>614 4353599</t>
  </si>
  <si>
    <t>614 4271695</t>
  </si>
  <si>
    <t>direccion@inpakoline.com</t>
  </si>
  <si>
    <t>4 353599 CEL 6144271695</t>
  </si>
  <si>
    <t>Título entregado 01/07/2010</t>
  </si>
  <si>
    <t>SPLASH BALL</t>
  </si>
  <si>
    <t>ALBERTO SANTIAGO ANIBAL CHAVEZ CHAVEZ</t>
  </si>
  <si>
    <t>JORGE CABRERA ZAPATA</t>
  </si>
  <si>
    <t>4810504 CEL 614427 4789</t>
  </si>
  <si>
    <t>614427 4789</t>
  </si>
  <si>
    <t>jcabrera@gpsmonitor.us</t>
  </si>
  <si>
    <t>lzubiate@gpsmonitor.us</t>
  </si>
  <si>
    <t>4810504, 2591205, CEL 614427 4789</t>
  </si>
  <si>
    <t>TITULO ENTREGADO: 01/10/2010</t>
  </si>
  <si>
    <t>SPA MEDICO ONALI</t>
  </si>
  <si>
    <t>SPA MEDICO TONALI</t>
  </si>
  <si>
    <t>MAGALI LOPEZ DURAN</t>
  </si>
  <si>
    <t>FLOR MONTES</t>
  </si>
  <si>
    <t>614 4232715</t>
  </si>
  <si>
    <t>magalild@hotmail.com</t>
  </si>
  <si>
    <t>4232715, cel 6141963203</t>
  </si>
  <si>
    <t>VOLUNTARIAMENTE POR CLIENTE POR USAR OTRO LOGO</t>
  </si>
  <si>
    <t>SOMBREROS R-15 TIENES QUE VERLOS</t>
  </si>
  <si>
    <t>SOMBREROS R-15</t>
  </si>
  <si>
    <t>JESÚS RIOS SIMENTAL</t>
  </si>
  <si>
    <t>4 16 13 90</t>
  </si>
  <si>
    <t>394 42 86</t>
  </si>
  <si>
    <t>614 2 35 35 28</t>
  </si>
  <si>
    <t>CONTACTADO VÍA SALES UP.</t>
  </si>
  <si>
    <t>R-15 TIENES QUE VERLOS</t>
  </si>
  <si>
    <t>416 1390</t>
  </si>
  <si>
    <t>ELY GALAN 416 1390, CEL ELY 6141845089, 614 2 35 35 28; 614 2 35 35 28 SR. SIMENTAL 394 42 86</t>
  </si>
  <si>
    <t>Título entregado 12/06/2009</t>
  </si>
  <si>
    <t>USI</t>
  </si>
  <si>
    <t>JESUS RIOS SIMENTAL</t>
  </si>
  <si>
    <t>ELY GALAN</t>
  </si>
  <si>
    <t>tiendasr-15@hotmail.com</t>
  </si>
  <si>
    <t>ELY GALAN 416 1390, CEL 6141845089</t>
  </si>
  <si>
    <t>TITULO RECIBIDO 19/09/2013</t>
  </si>
  <si>
    <t>R-15 BOOTS</t>
  </si>
  <si>
    <t>614 4 16 13 90</t>
  </si>
  <si>
    <t>614 1 84 50 89</t>
  </si>
  <si>
    <t>tiendas-15@hotmail.com</t>
  </si>
  <si>
    <t>4 16 13 90 CEL.- 614 1 84 50 89, cel. Sr Rios 614 2 35 35 28</t>
  </si>
  <si>
    <t>CMS CONDITION MONITORING SYSTEM</t>
  </si>
  <si>
    <t>SOLUCIONES MOVILES</t>
  </si>
  <si>
    <t>MIGUEL GABRIEL FIERRO MARTINEZ</t>
  </si>
  <si>
    <t>614 4400769</t>
  </si>
  <si>
    <t>614 4400752</t>
  </si>
  <si>
    <t>614 2 47 47 84</t>
  </si>
  <si>
    <t>mfierro@solmoviles.com.mx</t>
  </si>
  <si>
    <t>nlopez@solmoviles.com.mx</t>
  </si>
  <si>
    <t>4400769, 52 CEL 614 2 47 47 84</t>
  </si>
  <si>
    <t>TITULO RECIBIDO 30MAR15. TITULO ENTREGADO 9ABRIL15</t>
  </si>
  <si>
    <t>SOLO BOMBAS DE GASOLINA S</t>
  </si>
  <si>
    <t>SOLO BOMBAS DE GASOLINA</t>
  </si>
  <si>
    <t>CESAR CHICO FLORES, RAFAEL CHICO FLORES</t>
  </si>
  <si>
    <t>440 48 49 CEL. 196 07 58</t>
  </si>
  <si>
    <t>solobombasdegasolina@live.com.mx</t>
  </si>
  <si>
    <t>titulo entregado07/05/2013</t>
  </si>
  <si>
    <t>SOLECITO FRESH</t>
  </si>
  <si>
    <t>JULIO CESAR FAVA GAMBOA</t>
  </si>
  <si>
    <t>CESAR JAZIEL FAVA RODRIGUEZ</t>
  </si>
  <si>
    <t>LAURA CRISTINA RODRIGUEZ GARCIA</t>
  </si>
  <si>
    <t>614 2933254</t>
  </si>
  <si>
    <t>RUZZO47@GMAIL.COM</t>
  </si>
  <si>
    <t>Título entregado 19/06/2009</t>
  </si>
  <si>
    <t>INSTITUTO GASTRONOMICO L´ECOLE DUCHEF SISTEMAS EDUCATIVOS DEL NORTE A.C.</t>
  </si>
  <si>
    <t>SISTEMAS EDUCATIVOS DEL NORTE</t>
  </si>
  <si>
    <t>JESUS MURILLO RAMIREZ</t>
  </si>
  <si>
    <t>437-1230 Y 40</t>
  </si>
  <si>
    <t>LIC. JESUS MURILLO CEL 6144440905</t>
  </si>
  <si>
    <t>614 112 3105</t>
  </si>
  <si>
    <t>acontrerasmx@hotmail.com</t>
  </si>
  <si>
    <t>lluvia_garcia22@hotmail.com</t>
  </si>
  <si>
    <t>www.lecoleduchef.edu.mx</t>
  </si>
  <si>
    <t>437-1230 Y 40 LIC. JESUS MURILLO CEL 6144440905, 614 112 3105</t>
  </si>
  <si>
    <t>TITULO RECIBIDO 04/09/2015, TITULO ENTREGADO 21/12/2015</t>
  </si>
  <si>
    <t>SISA SOLUCIONES AMBIENTALES</t>
  </si>
  <si>
    <t>SISA</t>
  </si>
  <si>
    <t>FERNANDO ALVAREZ DE LA PEÑA</t>
  </si>
  <si>
    <t>TEL 614 179 58 76 CEL. 614 169 13 32</t>
  </si>
  <si>
    <t>servicios@sisa.org.mx</t>
  </si>
  <si>
    <t>TITULO ENTREGADO 15/05/2013</t>
  </si>
  <si>
    <t>SIMSA SURTIDORES INDUSTRIALES</t>
  </si>
  <si>
    <t>SIMSA</t>
  </si>
  <si>
    <t>EBER MARTHA MALDONADO</t>
  </si>
  <si>
    <t>614 4 16 92 79</t>
  </si>
  <si>
    <t>614 3 07 74 31</t>
  </si>
  <si>
    <t>ebermartha@surtidoresmartha.com</t>
  </si>
  <si>
    <t>4 16 92 79 CEL.- 614 3 07 74 31</t>
  </si>
  <si>
    <t>SIGMA SOLAR</t>
  </si>
  <si>
    <t>OSCAR MOLINA</t>
  </si>
  <si>
    <t>614 179 02 32</t>
  </si>
  <si>
    <t>omolina@sigmacc.mx</t>
  </si>
  <si>
    <t>REVOCACION DE APODERADO Y NOMBRAMIENTO DE NUEVO APODERADO LEGAL ENVIADA 12/06/2014. SE ENVIO SOLICITUD DE INCRIPCION DE TRANSMISION DE DERECHOS DE SIERRA VERDE A PRODUCTORA DE QUESOS SIERRA VERDE SCL 12/06/2014. SE ACREDITA LA PERSONALIDAD COMO APODERADO DEL TITULAR 10/09/2014. SE COMUNICA LA TRANSMISION DE DERECHOS 10/09/2014</t>
  </si>
  <si>
    <t>SIERRA VERDE</t>
  </si>
  <si>
    <t>LEROY JOHN PLETT LOEWEN</t>
  </si>
  <si>
    <t>625 103 70 41</t>
  </si>
  <si>
    <t>mtrillo@gruposierraverde.com</t>
  </si>
  <si>
    <t>leroy@gruposierraverde.com</t>
  </si>
  <si>
    <t>CONTACTO MARTINA TRILLO CEL. 625 103 70 41</t>
  </si>
  <si>
    <t>REVOCACION DE APODERADO Y NOMBRAMIENTO DE NUEVO APODERADO LEGAL ENVIADA 12/06/2014. SE ENVIO SOLICITUD DE INSCRIPCION DE TRANSMISION DE DERECHOS DE ALEMAN DE ORO A PRODUCTORA DE QUESOS SIERRA VERDE SCL 12/06/2014. SE COMUNICA TRANSMISION DE DERECHOS 10/09/2014.</t>
  </si>
  <si>
    <t>ALEMAN DE ORO</t>
  </si>
  <si>
    <t>REVOCACION DE APODERADO Y NOMBRAMIENTO DE NUEVO APODERADO LEGAL ENVIADA 12/06/2014. SE ENVIO SOLICITUD DE INSCRIPCION DE TRANSMISION DE DERECHOS COLIBRI DEL ROSALA PRODUCTORA DE QUESOS SIERRA VERDE SCL 12/06/2014. SE ACREDITA LA PERSONALIDAD COMO APODERADO DEL TITULAR 10SEP14. SE COMUNICA TRANSMISION DE DERECHOS 10/09/2014</t>
  </si>
  <si>
    <t>COLIBRI DELROSAL</t>
  </si>
  <si>
    <t>Título recibido 26/10/2009</t>
  </si>
  <si>
    <t>SHRIMP HOUSE</t>
  </si>
  <si>
    <t>SASH NUTRICION S.A. DE C.V.</t>
  </si>
  <si>
    <t>VICTOR ROMO</t>
  </si>
  <si>
    <t>titulo recibido</t>
  </si>
  <si>
    <t>QUINTO SOL</t>
  </si>
  <si>
    <t>SGF PROVEDORA</t>
  </si>
  <si>
    <t>DORA ELENA GONZALEZ GONZALEZ</t>
  </si>
  <si>
    <t>FRANCISCO ANDUJO</t>
  </si>
  <si>
    <t>614 4 20 09 78</t>
  </si>
  <si>
    <t>614 4 30 03 30</t>
  </si>
  <si>
    <t>614 2 47 28 75</t>
  </si>
  <si>
    <t>fj_andujo@hotmail.com</t>
  </si>
  <si>
    <t>andujogustavo@hotmail.com</t>
  </si>
  <si>
    <t>4 20 09 78, 4 30 03 30 CEL. Fcco. 614 2 47 28 75</t>
  </si>
  <si>
    <t>Titulo entergago 23/11/2010</t>
  </si>
  <si>
    <t>SEYCOM</t>
  </si>
  <si>
    <t>RICARDO FRANCISCO SOLIS AVILA</t>
  </si>
  <si>
    <t>LORENA CORDERO</t>
  </si>
  <si>
    <t>WENDY CHAVIRA</t>
  </si>
  <si>
    <t>419-3000 cel Ricardo 614-184-7598</t>
  </si>
  <si>
    <t>419-2480</t>
  </si>
  <si>
    <t>cel Ricardo 614-184-7598</t>
  </si>
  <si>
    <t>seycomchihuahua@hotmail.com</t>
  </si>
  <si>
    <t>419-3000, 419-2480 cel Ricardo 614-184-7598</t>
  </si>
  <si>
    <t>TITULO ENTREGADO 27/09/2011</t>
  </si>
  <si>
    <t>SERVIGLASS ALUMINIO &amp;VIDRIO</t>
  </si>
  <si>
    <t>SERVIGLASS</t>
  </si>
  <si>
    <t>LIC. JORGE ARTURO OLIVAS PEREZ</t>
  </si>
  <si>
    <t>614 4461086</t>
  </si>
  <si>
    <t>jorge@serviglass.com.mx</t>
  </si>
  <si>
    <t>4461086 CEL 6141198529</t>
  </si>
  <si>
    <t>Fecha de envio 22/10/04 abandonada por cierre de empresa</t>
  </si>
  <si>
    <t>SERVICIO AEREO LEO LOPEZ</t>
  </si>
  <si>
    <t>Título entregado 06/11/2009</t>
  </si>
  <si>
    <t>SERTEI</t>
  </si>
  <si>
    <t>REYNALDO VALENZUELA ZUBIATE</t>
  </si>
  <si>
    <t>498-9872</t>
  </si>
  <si>
    <t>rvalenzuela@sertei.com</t>
  </si>
  <si>
    <t>TITULO RECIBIDO</t>
  </si>
  <si>
    <t>SERSA</t>
  </si>
  <si>
    <t>LIC. VICTOR ROMO</t>
  </si>
  <si>
    <t>TITULO ENVIADO</t>
  </si>
  <si>
    <t>SERMATEL</t>
  </si>
  <si>
    <t>SERMATEL ELCTRONICO</t>
  </si>
  <si>
    <t>MARGARITA HINOJOS MACAS</t>
  </si>
  <si>
    <t>HILARIO RAMIREZ VARELA</t>
  </si>
  <si>
    <t>614 4 21 83 54</t>
  </si>
  <si>
    <t>614 1 42 2413</t>
  </si>
  <si>
    <t>m.hinojos@hotmail.com</t>
  </si>
  <si>
    <t>ana.ramirez@sermatel.mx</t>
  </si>
  <si>
    <t>contraloria@sermatel.mx</t>
  </si>
  <si>
    <t>4 21 83 54, CEL 614 1 42 2413</t>
  </si>
  <si>
    <t>titulo entregado 09/04/2013</t>
  </si>
  <si>
    <t>SERMATEL ELECTRICO</t>
  </si>
  <si>
    <t>ana.ramirez@sermatel.mx;</t>
  </si>
  <si>
    <t>Título entregado 09/06/2010</t>
  </si>
  <si>
    <t>SEÑOR CAMARON S LA RICA COMIDA DEL MAR</t>
  </si>
  <si>
    <t>SEÑOR CAMARON</t>
  </si>
  <si>
    <t>ARMANDO GUADALUPE DURAN TREJO</t>
  </si>
  <si>
    <t>LARISSA PASILLAS</t>
  </si>
  <si>
    <t>426-6946</t>
  </si>
  <si>
    <t>412-0404</t>
  </si>
  <si>
    <t>cel 2398507</t>
  </si>
  <si>
    <t>sr.camaron_@hotmail.com</t>
  </si>
  <si>
    <t>426-6946, 412-0404 cel 2398507</t>
  </si>
  <si>
    <t>Título entregado 11/06/2009</t>
  </si>
  <si>
    <t>SENDA A LA ETERNIDAD CEMENTERIO PARA MASCOTAS</t>
  </si>
  <si>
    <t>OSCAR HUMBERTO PASILLAS VILLA</t>
  </si>
  <si>
    <t>420-3491</t>
  </si>
  <si>
    <t>413-28-72</t>
  </si>
  <si>
    <t>CEL OSCAR 2352791</t>
  </si>
  <si>
    <t>LARRISA PASILLAS CEL 6141960277</t>
  </si>
  <si>
    <t>cementeriomascotas@gmail.com</t>
  </si>
  <si>
    <t>420-3491, 413-28-72 CEL OSCAR 2352791 LARRISA PASILLAS CEL 6141960277</t>
  </si>
  <si>
    <t>Título entregado 26/10/2009</t>
  </si>
  <si>
    <t>SEMILLAS PURASANGRE</t>
  </si>
  <si>
    <t>JOSE LUIS MORALES MARTINEZ</t>
  </si>
  <si>
    <t>semillaspurasangre@hotmail.com</t>
  </si>
  <si>
    <t>4922270, cel 6141967768</t>
  </si>
  <si>
    <t>TRAMITE DE REGISTRO DE MARCA FORRAJE INVERNAL PURA SANGRE. TITULO RECIBIDO 19AGO14. TITULO ENTREGADO 29/09/2014 RENE AARON SALCIDO</t>
  </si>
  <si>
    <t>FORRAJE INVERNAL PURA SANGRE</t>
  </si>
  <si>
    <t>TITULO RECIBIDO 02/02/2013</t>
  </si>
  <si>
    <t>SEMILLAS AGROZONA CUAUHTEMOC</t>
  </si>
  <si>
    <t>FRANZ NEUFELD WALL</t>
  </si>
  <si>
    <t>625584 1196</t>
  </si>
  <si>
    <t>625 102 47 10</t>
  </si>
  <si>
    <t>franz@agrozona.mx</t>
  </si>
  <si>
    <t>jacob@agrozona.mx</t>
  </si>
  <si>
    <t>625584 1196, 625 102 47 10</t>
  </si>
  <si>
    <t>TITULO ENTREGADO 21/02/2013</t>
  </si>
  <si>
    <t>SELECTOS ELIZONDO</t>
  </si>
  <si>
    <t>RAFAEL ELIZONDO RAMIREZ</t>
  </si>
  <si>
    <t>614 4208811</t>
  </si>
  <si>
    <t>selectoselizondo@hotmail.com</t>
  </si>
  <si>
    <t>420-8811 CEL RAFAEL 614-101-1310</t>
  </si>
  <si>
    <t>NEGATIVA RECIBIDA 24-03-11</t>
  </si>
  <si>
    <t>420-8811 CEL RAFAEL 614-101-1311</t>
  </si>
  <si>
    <t>420-8811 CEL RAFAEL 614-101-1312</t>
  </si>
  <si>
    <t>420-8811 CEL RAFAEL 614-101-1313</t>
  </si>
  <si>
    <t>420-8811 CEL RAFAEL 614-101-1314</t>
  </si>
  <si>
    <t>NEGATIV RECIBIDA 06/04/2011</t>
  </si>
  <si>
    <t>420-8811 CEL RAFAEL 614-101-1315</t>
  </si>
  <si>
    <t>420-8811 CEL RAFAEL 614-101-1316</t>
  </si>
  <si>
    <t>420-8811 CEL RAFAEL 614-101-1317</t>
  </si>
  <si>
    <t>614 420-8811</t>
  </si>
  <si>
    <t>614-101-1310</t>
  </si>
  <si>
    <t>FRESNO</t>
  </si>
  <si>
    <t>614-1011310</t>
  </si>
  <si>
    <t>VERY NICE</t>
  </si>
  <si>
    <t>614-420-8811</t>
  </si>
  <si>
    <t>CANCELADA</t>
  </si>
  <si>
    <t>SOLICITUD DE CANCELACION VOLUNTARIA DE MARCA ENVIADA 21/12/2010</t>
  </si>
  <si>
    <t>TIKISS D´LITE</t>
  </si>
  <si>
    <t>SELECTO PRODUCTOS</t>
  </si>
  <si>
    <t>RUBEN RUIZ RODALLEGAS</t>
  </si>
  <si>
    <t>selecto@tikiss.com;facturacion@tikiss.com</t>
  </si>
  <si>
    <t>481-1218, 481-9613</t>
  </si>
  <si>
    <t>481-1218</t>
  </si>
  <si>
    <t>481-9613</t>
  </si>
  <si>
    <t>selecto@tikiss.com</t>
  </si>
  <si>
    <t>COMPROBACION DE USO DE MARCA ENVIADA 04/12/2013. ACUSE DE RECIBIDO DE COMPROBACION DE USO DE MARCA RECIBIDO 04/04/14</t>
  </si>
  <si>
    <t>TIKISS</t>
  </si>
  <si>
    <t>481-1218, 481-9613 0019154915141</t>
  </si>
  <si>
    <t>COMROBACION DE USO DE MARCA ENVIADA 04/12/2013. ACUSE DE RECIBIDO DE COMPROBACION DE USO DE MARCA RECIBIDO 04/04/14</t>
  </si>
  <si>
    <t>TITULO ENTREGADO 15/09/2011</t>
  </si>
  <si>
    <t>614 481-1218</t>
  </si>
  <si>
    <t>614 481-9613</t>
  </si>
  <si>
    <t>TECNOCEREALES</t>
  </si>
  <si>
    <t>01 915 4915141</t>
  </si>
  <si>
    <t>TRANSMISION DE DERECHOS RECIBIDA 27/04/2011</t>
  </si>
  <si>
    <t>TIKISS MIX</t>
  </si>
  <si>
    <t>Negativa recibida 26/03/2009</t>
  </si>
  <si>
    <t>SELECT PECANS</t>
  </si>
  <si>
    <t>LIC. ALEJANDRO RUVALCABA LICON</t>
  </si>
  <si>
    <t>639 4726030</t>
  </si>
  <si>
    <t>639 472 3503</t>
  </si>
  <si>
    <t>selectpecans@prodigy.net.mx</t>
  </si>
  <si>
    <t>639 4726030, 639 472 3503,</t>
  </si>
  <si>
    <t>TITULO ENTREGADO 20/04/2009</t>
  </si>
  <si>
    <t>SEIRA MARCOS Y ARTE</t>
  </si>
  <si>
    <t>MARGARITA SEIRA SERRANO</t>
  </si>
  <si>
    <t>ANA GABRIELA ALCALA DURAN</t>
  </si>
  <si>
    <t>4133837 224 0838</t>
  </si>
  <si>
    <t>426 6683</t>
  </si>
  <si>
    <t>224 0838</t>
  </si>
  <si>
    <t>4133837, 426 6683, cel 224 0838</t>
  </si>
  <si>
    <t>TITULO RECIBIDO 03 NOV14. TITULO ENTREGADO 12NOV14</t>
  </si>
  <si>
    <t>SECAPSA</t>
  </si>
  <si>
    <t>ALBERTO VENANCIO GARDEA CHACÓN</t>
  </si>
  <si>
    <t>423 19 30 CEL. 614 142 44 77 cel. Adriana cabrera 614 345 81 64</t>
  </si>
  <si>
    <t>venancio.gardea@mgc-mx.com, administracion@secapsa.com, acabrera@secapsa.com.mx</t>
  </si>
  <si>
    <t>TITULO ENTREGADO 17/07/08 EL DÍA 17 DE ABRIL DE 2018 SE PRESENTO ANTE EL IMPI LA SOLICITUD DE RENOVACION DE LA MARCA. SE COMUNICA LA RENOVACIÓN DEL REGISTRO DE MARCA 10/07/2018.</t>
  </si>
  <si>
    <t>SAPISA</t>
  </si>
  <si>
    <t>DIZAN HUMBERTO PEREZ CHAVIRA</t>
  </si>
  <si>
    <t>416 0991</t>
  </si>
  <si>
    <t>hperezjr@sapisa.com.mx</t>
  </si>
  <si>
    <t>4153534, 416 0991</t>
  </si>
  <si>
    <t>Suspenso SOLICITUD 24/03/08. EXP. 30287/07-17-02-6, ANTE TFJFA, Suspenso SOLICITUD ENVIADA 31/05/2012. 14/03/14 IMPI SOLICITA A SUS AUTORIDADES QUE MANDEN INFORMACION RESPECTO DEL TRAMITE DE JUICIO Y SE MANDO LA FIRMEZA DE LA RESOLUCION Y EL LEVANTAMIENTO DE LAS MEDIDAS CAUTELARES EL 28/03/14 (PC890/2006(I-229)7614. SE ENVIO LEVANTAMIENTO DE LA SUSPENSION DEL REGISTRO DE MARCA 22AGO14. SE ENVIO LEVANTAMIENTO DE MEDIDAS CAUTELARES 22AGO14 CONTINUACIONDE L TRAMITE DE REGISTRO CON EL EXEIENTE 784162SANTA ISABEL PRESENTADA EL 3 NOV 15; SE SOLICITA FIRMEZA DE RESOLUCION CON FOLIO 019193 PRESENTADA EL 3 NOV, SE SOLICITA FIRMEZA DE LA RESOLUCION EMITIDA CON FOLIO 019210 PRESENTADA EL 3 NOV. SE PRESENTÓ RENOVACIÓN DE MARCA EL 17/05/2016 , RENOVACIÓN DE MARCA 23/08/16.</t>
  </si>
  <si>
    <t>SANTA ISABEL</t>
  </si>
  <si>
    <t>ARTURO LARA CH.</t>
  </si>
  <si>
    <t>493 9450</t>
  </si>
  <si>
    <t>614198 9410</t>
  </si>
  <si>
    <t>6141 89 6507</t>
  </si>
  <si>
    <t>659 100 3067</t>
  </si>
  <si>
    <t>639 473 1981</t>
  </si>
  <si>
    <t>helados_santaisabel@hotmail.com</t>
  </si>
  <si>
    <t>CEL RICARDO OCHOA 614198 9410, 6141 89 6507, CASA 493 9450 ARTURO LARA CEL659 100 3067, 639 473 1981</t>
  </si>
  <si>
    <t>TITULO RECIBIDO 04/04/14, ENTREGADO 04/04/14</t>
  </si>
  <si>
    <t>SALSAS ORIENTALES DE CUERNAVACA SOC.</t>
  </si>
  <si>
    <t>HECTOR MANZO ALCALA</t>
  </si>
  <si>
    <t>JOSE MANO VALDES</t>
  </si>
  <si>
    <t>hemal56@hotmail.com</t>
  </si>
  <si>
    <t>4 24 36 05, CEL.- 614 1 60 96 65</t>
  </si>
  <si>
    <t>Recibida 09/06/2009</t>
  </si>
  <si>
    <t>OCTAVIO HERAS MUÑOZ</t>
  </si>
  <si>
    <t>Título entregado 05/01/2010</t>
  </si>
  <si>
    <t>SPC SALON PARTY´S CLUB UN LUGAR PARA TUS FIESTAS</t>
  </si>
  <si>
    <t>483-1515</t>
  </si>
  <si>
    <t>483-1515 CEL 6141646381, 2666826,, 2666826</t>
  </si>
  <si>
    <t>Enviada 30/01/09 aun no llega</t>
  </si>
  <si>
    <t>SALON NIZA</t>
  </si>
  <si>
    <t>ALFREDO RIVAS PRIETO</t>
  </si>
  <si>
    <t>Título entregado 14/07/2009. SE ENVIO NOTIFICACION DE CAMBIO DE DOMICILIO 12/06/2014. SE TOMO NOTA DEBIDA DE CAMBIO DE DOMICILIO DE ESTABLECIMIENTO 04/09/2014</t>
  </si>
  <si>
    <t>SALÓN KAPELO EXPRESS</t>
  </si>
  <si>
    <t>SALON KAPELO EXPRESS</t>
  </si>
  <si>
    <t>PERLA TARANGO NAJERA</t>
  </si>
  <si>
    <t>kpelo_25@hotmailcom</t>
  </si>
  <si>
    <t>TITULO ENTREGADO 30/07/08 CERRARON EL NEGOCIO YA NO VAN A RENOVARAN</t>
  </si>
  <si>
    <t>SALON IBBO</t>
  </si>
  <si>
    <t>JOSE DE JESUS ADAMS ORDOÑEZ</t>
  </si>
  <si>
    <t>adamsibbosalon@gmail.com</t>
  </si>
  <si>
    <t>4232006, 4232007, cel 6141369251</t>
  </si>
  <si>
    <t>Negativa recibida 28/07/2009</t>
  </si>
  <si>
    <t>SALFA SECURITY</t>
  </si>
  <si>
    <t>MAGDIEL JUAN HEBER ARIAS ROJAS</t>
  </si>
  <si>
    <t>TRAMITE DE REGISTRO DE MARCA ITZEL LA MESA. TITULO RECIBIDO 28/AGO/14. TITULO ENTREGADO 18/09/2014</t>
  </si>
  <si>
    <t>ITZEL LA MESA</t>
  </si>
  <si>
    <t>SABOR DEL CAMPO</t>
  </si>
  <si>
    <t>ITZEL LA MESA SPR DE RL DE CV</t>
  </si>
  <si>
    <t>659 587 84 11 CEL. 659 10 10 908</t>
  </si>
  <si>
    <t>sabordelcampo@prodigy.net.mx</t>
  </si>
  <si>
    <t>S&amp;S SWEET &amp; SNACKS</t>
  </si>
  <si>
    <t>JUAN CARLOS SANFELIZ DE LA VEGA</t>
  </si>
  <si>
    <t>614 424 20 44</t>
  </si>
  <si>
    <t>614 2 47 93 85</t>
  </si>
  <si>
    <t>JCSANFELIZ@JCPACK.COM.MX</t>
  </si>
  <si>
    <t>424 20 44 CEL.- 614 2 47 93 85</t>
  </si>
  <si>
    <t>OLD JHONNYS</t>
  </si>
  <si>
    <t>JUAN CARLOS SAN FELIZ DE VEGA</t>
  </si>
  <si>
    <t>S&amp;H CALIDAD DE VIDA</t>
  </si>
  <si>
    <t>SERGIO HERIBERTO CADENA MARTINEZ</t>
  </si>
  <si>
    <t>6144 13 51 53</t>
  </si>
  <si>
    <t>GUATECUNREZ@HOTMAIL.COM</t>
  </si>
  <si>
    <t>4 13 51 53 CEL.- 614255547</t>
  </si>
  <si>
    <t>IMPEDIMENTO LEGAL RECIBIDO 19FEB15. DECIDIERON NO CONTESTAR.</t>
  </si>
  <si>
    <t>RUTA 1</t>
  </si>
  <si>
    <t>EDGAR ORTIZ</t>
  </si>
  <si>
    <t>410 26 66, 415 59 12 cel. 614 160 01 84</t>
  </si>
  <si>
    <t>edgar78ortiz@gmail.com</t>
  </si>
  <si>
    <t>TITULO ENTREGADO 21/03/14</t>
  </si>
  <si>
    <t>ROSY ESTRADA</t>
  </si>
  <si>
    <t>ROSA MARGARITA ESTRADA RUBIO</t>
  </si>
  <si>
    <t>TITULO RECIBIDO 30/04/2014</t>
  </si>
  <si>
    <t>SABOR EN ROSA</t>
  </si>
  <si>
    <t>ROSA MEXICANO</t>
  </si>
  <si>
    <t>GUILLERMO ALFREDO NAVA BARRERA</t>
  </si>
  <si>
    <t>TEL 4303090Y CEL 614 405 0099</t>
  </si>
  <si>
    <t>mgo2710@hotmail.com</t>
  </si>
  <si>
    <t>RORISA</t>
  </si>
  <si>
    <t>JOSE DE LA PAZ OLIVAS TERAN</t>
  </si>
  <si>
    <t>rorisa1@prodigy.net.mx</t>
  </si>
  <si>
    <t>4148214, 4148217</t>
  </si>
  <si>
    <t>ROQUEZA MADERAS Y EMBALAJES</t>
  </si>
  <si>
    <t>LUIS ENRIQUE QUEZADA GRIJALVA, PAULINA QUEZADA</t>
  </si>
  <si>
    <t>JUANA REYES</t>
  </si>
  <si>
    <t>pquezada@roqueza.com.mx</t>
  </si>
  <si>
    <t>paulinaqg@hotmail.com</t>
  </si>
  <si>
    <t>lquezada@roqueza.com.mx</t>
  </si>
  <si>
    <t>4101878, 4164579, cel 6144273915</t>
  </si>
  <si>
    <t>Título entregado 31/07/2009</t>
  </si>
  <si>
    <t>ROCA CAR SERVICE</t>
  </si>
  <si>
    <t>ALEJANDRO LOPEZ GUTIERREZ,</t>
  </si>
  <si>
    <t>YESSICA GUITERREZ</t>
  </si>
  <si>
    <t>TITULO ENTREGADO EL 25 MARZO 15</t>
  </si>
  <si>
    <t>ROBOTICS PSR</t>
  </si>
  <si>
    <t>GERARDO GAMEROS LOPEZ Y AARON ARRIETA REYES</t>
  </si>
  <si>
    <t>GERARDO CEL 614 188 51 62 Y 436 14 02</t>
  </si>
  <si>
    <t>g.gameros@roboticsps.com,</t>
  </si>
  <si>
    <t>a.arrieta@roboticsps.com</t>
  </si>
  <si>
    <t>TITULOENTREGADO 08/04/2011</t>
  </si>
  <si>
    <t>ROBACHISA</t>
  </si>
  <si>
    <t>GERMAN LOPEZ CONTRERAS</t>
  </si>
  <si>
    <t>614 4144050</t>
  </si>
  <si>
    <t>614 4144372</t>
  </si>
  <si>
    <t>jorge_ma00@hotmail.com</t>
  </si>
  <si>
    <t>teresa_contreras_g@hotmail.ocom</t>
  </si>
  <si>
    <t>4144050, 4144372 cel JORGE 6141849219</t>
  </si>
  <si>
    <t>TITULO ENTREGADO 20/01/2011</t>
  </si>
  <si>
    <t>BRASCAN MAHAR</t>
  </si>
  <si>
    <t>RIVERA HERMANOS</t>
  </si>
  <si>
    <t>CESAR RIVERA DIAZ</t>
  </si>
  <si>
    <t>FRANCISCO RIVERA DIAZ</t>
  </si>
  <si>
    <t>614 419-9222</t>
  </si>
  <si>
    <t>614 205-4973</t>
  </si>
  <si>
    <t>chejasrivera@hotmail.com</t>
  </si>
  <si>
    <t>mari_rivera16@yahoo.com</t>
  </si>
  <si>
    <t>419-9222, 205-4973 CEL 6141420534</t>
  </si>
  <si>
    <t>titulo entregado 20/09/2013</t>
  </si>
  <si>
    <t>Z RIOS RIOS CIA</t>
  </si>
  <si>
    <t>RIOS RIOS CIA</t>
  </si>
  <si>
    <t>JORGE ALBERTO RIOS JUAREZ</t>
  </si>
  <si>
    <t>614 4 14 11 32</t>
  </si>
  <si>
    <t>614 4 26 66 57</t>
  </si>
  <si>
    <t>614 1 93 69 51</t>
  </si>
  <si>
    <t>jorge.rios@riosrioscia.com</t>
  </si>
  <si>
    <t>4 14 11 32, 4 26 66 57 CEL.- 614 1 93 69 51</t>
  </si>
  <si>
    <t>TITULO RECIBIDO 04/09/2014. TITULO ENTREGADO 03/10/2014</t>
  </si>
  <si>
    <t>INNOMINADA (MI CONTA)</t>
  </si>
  <si>
    <t>JORGE ALBERTO RIOS JUAREZ CONTACTO NANCY MORENO</t>
  </si>
  <si>
    <t>614 414 11 32, 426 66 57 CEL. 614 193 69 51</t>
  </si>
  <si>
    <t>titulo entregado. CONTACTADO VÍA SALES UP. RENOVADO POR ALFREDO DELGADO</t>
  </si>
  <si>
    <t>RINOS BURGER</t>
  </si>
  <si>
    <t>FERNANDO MARTINEZ SALCEDO</t>
  </si>
  <si>
    <t>moni_kamc@hotmail.com</t>
  </si>
  <si>
    <t>luisa_mtz@hotmail.com</t>
  </si>
  <si>
    <t>4142917,. 6142240361</t>
  </si>
  <si>
    <t>YA LLEGÓ EL TITULO, FALTA ENTREGARLO. NO RENOVARÁN LA MARCA.</t>
  </si>
  <si>
    <t>RINCON MEXICANO</t>
  </si>
  <si>
    <t>CRISTINA INDIRA CHAVEZ CHACON</t>
  </si>
  <si>
    <t>htena@msn.com</t>
  </si>
  <si>
    <t>4235213, 4235214,m cel 6144277059</t>
  </si>
  <si>
    <t>titulo entregado 24/03/2012</t>
  </si>
  <si>
    <t>RICSA</t>
  </si>
  <si>
    <t>RICARDO SALINAS LOZANO</t>
  </si>
  <si>
    <t>614 2008595</t>
  </si>
  <si>
    <t>614 2333922</t>
  </si>
  <si>
    <t>R.RICSA@HOTMAIL.COM</t>
  </si>
  <si>
    <t>2008595 CEL 2333922</t>
  </si>
  <si>
    <t>validar cuando este por vencer si se puede registrar solo a nomnbre de ENRIQUE TARANGO</t>
  </si>
  <si>
    <t>RICKY GRILL</t>
  </si>
  <si>
    <t>RICKY´S TACOS</t>
  </si>
  <si>
    <t>SERGIO ALEJANDRO TARANGO FLORES Y ENRIQUE TARANGO FLORES</t>
  </si>
  <si>
    <t>enriquetarango@hotmail.com</t>
  </si>
  <si>
    <t>CONTESTACION A CITA DE ANTERIORIDAD 7/01/14. NEGATIVA DE MARCA RECIBIDA 15/08/2014</t>
  </si>
  <si>
    <t>ENRIQUE TARANGO FLORES</t>
  </si>
  <si>
    <t>4 23 07 13</t>
  </si>
  <si>
    <t>2 93 88 44</t>
  </si>
  <si>
    <t>285 73 39</t>
  </si>
  <si>
    <t>4 23 07 13 VRL.- 2 93 88 44 CEL 285 73 39</t>
  </si>
  <si>
    <t>CITA DE ANTERIORIDAD RECIBIDA EN FECHA 08 DE ABRIL 2015. CANT EN FECHA 09 DE JUNIO 2015. NEGATIVA RECIBIDA EL 12/1/2016</t>
  </si>
  <si>
    <t>RICKY GRILL TACOS</t>
  </si>
  <si>
    <t>4 23 07 13 CEL 2 93 88 44</t>
  </si>
  <si>
    <t>TITULO RECIBIDO 24/02/2012</t>
  </si>
  <si>
    <t>RICHIS &amp; RUFFUS CO</t>
  </si>
  <si>
    <t>MANUEL RENE RASCON LUNA</t>
  </si>
  <si>
    <t>614 4189067</t>
  </si>
  <si>
    <t>614 1597627</t>
  </si>
  <si>
    <t>614 1020686</t>
  </si>
  <si>
    <t>gerardo_rascon@hotmail.com</t>
  </si>
  <si>
    <t>4189067 CEL GERARDO 1020686 RENE 1597627</t>
  </si>
  <si>
    <t>Título entregado 07/06/2010</t>
  </si>
  <si>
    <t>INNOMINADA (LOGO RICASA)</t>
  </si>
  <si>
    <t>RICASA LIMPIEZA</t>
  </si>
  <si>
    <t>JOSE LUIS SALAS GUERRERO</t>
  </si>
  <si>
    <t>CARLOS GONZALEZ REYES</t>
  </si>
  <si>
    <t>JOSE RICARDO JUAREZ DIAZ</t>
  </si>
  <si>
    <t>RICARDO JUAREZ 4174311</t>
  </si>
  <si>
    <t>rjuarez000@prodiy.net.mx</t>
  </si>
  <si>
    <t>RICARDO JUAREZ 4174311, 4173000, 4174311, CEL 6142357878</t>
  </si>
  <si>
    <t>ABANDONADA POR CAMBIO DE NOMBRE</t>
  </si>
  <si>
    <t>CREDI FERREMAX</t>
  </si>
  <si>
    <t>REWO</t>
  </si>
  <si>
    <t>HECTOR SALVADOR RENTERIA WONG</t>
  </si>
  <si>
    <t>4825374 FAX EXT 113</t>
  </si>
  <si>
    <t>TITULO ENTREGADO. SE ENCUENTRA EN TRÁMITE DE RENOVACIÓN. EL CLIENTE AFIRMA QUE EL LIC. PARRA SE COMUNICARÁ EN DICIEMBRE DE 2016. SOLICITUD DE RENOVACION PRESENTADA 19-OCT-2016. LLEGO RENOVACION EL 15 FEB 2017</t>
  </si>
  <si>
    <t>CONSTRUEXPRESS</t>
  </si>
  <si>
    <t>CONTACTADO VÍA SALES UP. NO RENOVARÁN. MARCA ABANDONADA.</t>
  </si>
  <si>
    <t>HCG HIDROPONIA DE NUEVO CASAS GRANDES</t>
  </si>
  <si>
    <t>614-2-39-74-90</t>
  </si>
  <si>
    <t>Título entregado 06/01/2010</t>
  </si>
  <si>
    <t>REVECO CONSTRUCTORA E INMOBILIARIA Y NEGOCIOS</t>
  </si>
  <si>
    <t>MARIA DE JESUS SOTO ESPINOZA</t>
  </si>
  <si>
    <t>M</t>
  </si>
  <si>
    <t>nextel 2332648</t>
  </si>
  <si>
    <t>235 6512</t>
  </si>
  <si>
    <t>Cornelio 61418780</t>
  </si>
  <si>
    <t>ireveco@hotmail.com</t>
  </si>
  <si>
    <t>bienes raicesalvi@hotmail.com</t>
  </si>
  <si>
    <t>4178833, nextel 2332648, 235 6512 cel Cornelio 61418780</t>
  </si>
  <si>
    <t>RESMAN</t>
  </si>
  <si>
    <t>ING. EDMUNDO CABALLERO RAMÍREZ</t>
  </si>
  <si>
    <t>ecaballero@ch.cablemas.com</t>
  </si>
  <si>
    <t>4821891,92,94</t>
  </si>
  <si>
    <t>Título entregado 10/06/2009</t>
  </si>
  <si>
    <t>REPTOPO</t>
  </si>
  <si>
    <t>JUAN CARLOS MARTINEZ HERNANDEZ</t>
  </si>
  <si>
    <t>reptopo1@hotmail.com.mx</t>
  </si>
  <si>
    <t>4266262, 4265999 CEL 6141423664</t>
  </si>
  <si>
    <t>REPRESENTACIONES SALMA</t>
  </si>
  <si>
    <t>MARCO ANTONIO FERNANDEZ MARTINEZ</t>
  </si>
  <si>
    <t>614 4154900</t>
  </si>
  <si>
    <t>614 4153900</t>
  </si>
  <si>
    <t>represalma@prodigy.net.mx</t>
  </si>
  <si>
    <t>4154900 4153900</t>
  </si>
  <si>
    <t>REPRESENTACIONES ERVILLA</t>
  </si>
  <si>
    <t>CP. RAMON AGUIRRE OLGUIN</t>
  </si>
  <si>
    <t>627 5230617</t>
  </si>
  <si>
    <t>ervilla@prodigy.net.mx</t>
  </si>
  <si>
    <t>RENTEMAS (35)</t>
  </si>
  <si>
    <t>RENTEMAS</t>
  </si>
  <si>
    <t>LIC. CESAR ALEJANDRO GOMEZ CORRAL</t>
  </si>
  <si>
    <t>413 6786</t>
  </si>
  <si>
    <t>cesar@rentemas.com</t>
  </si>
  <si>
    <t>cesgom5@hotmail.com</t>
  </si>
  <si>
    <t>4135000, 413 6786 cel Cesar Alejando</t>
  </si>
  <si>
    <t>RENTEMAS (37)</t>
  </si>
  <si>
    <t>Título entregado 16/04/2010</t>
  </si>
  <si>
    <t>RENCA SPORT</t>
  </si>
  <si>
    <t>RENE ALFREDO CANALES RIOS</t>
  </si>
  <si>
    <t>ALFONSO SALAZAR</t>
  </si>
  <si>
    <t>415-9796</t>
  </si>
  <si>
    <t>415-3305</t>
  </si>
  <si>
    <t>renca@prodigy.net.mx</t>
  </si>
  <si>
    <t>rencach@prodigy.net.mx</t>
  </si>
  <si>
    <t>415-9796, 415-3305</t>
  </si>
  <si>
    <t>REME MUXTU</t>
  </si>
  <si>
    <t>ALFONSO ESCARCEGA ACOSTA</t>
  </si>
  <si>
    <t>JOSEFINA LOYA PINEDA</t>
  </si>
  <si>
    <t>614 2 60 74 98</t>
  </si>
  <si>
    <t>614 3 45 84 29</t>
  </si>
  <si>
    <t>AL-ESCARCEGA@HOTMAIL.COM</t>
  </si>
  <si>
    <t>2 60 74 98 cel.- 3 45 84 29</t>
  </si>
  <si>
    <t>Título entregado 02/08//2010</t>
  </si>
  <si>
    <t>R REIMER</t>
  </si>
  <si>
    <t>REIMER</t>
  </si>
  <si>
    <t>JOHAN THIESSEN PETERS, BLANCA ALEMAN</t>
  </si>
  <si>
    <t>6255865033, 5865033, CEL JOHAN 625 5891482, JANETH MENDOZA 433-0333, 418-3772</t>
  </si>
  <si>
    <t>johanthiessen@hotmail.com</t>
  </si>
  <si>
    <t>blalemani@hotmail.com</t>
  </si>
  <si>
    <t>janeth_mendoza71@hotmail.com</t>
  </si>
  <si>
    <t>iram18_8@hotmail.com</t>
  </si>
  <si>
    <t>conta@gruporeimer.com.mx</t>
  </si>
  <si>
    <t>Contestación de anterioridad enviada 19/05/2010</t>
  </si>
  <si>
    <t>REFRANES Y TOMATES GRILL &amp; BAR</t>
  </si>
  <si>
    <t>ALFREDO PENAGOS GARCIA</t>
  </si>
  <si>
    <t>Contestación a requisitos enviada 23/06/2009</t>
  </si>
  <si>
    <t>REFRANES Y TOMATES</t>
  </si>
  <si>
    <t>4137675,</t>
  </si>
  <si>
    <t>penagos@hotmail.com</t>
  </si>
  <si>
    <t>Título enviado a Hermosillo, Son. Recibido 05/08/2009</t>
  </si>
  <si>
    <t>REFLECTORES</t>
  </si>
  <si>
    <t>JORGE CASTULO ESPINOZA LUNA</t>
  </si>
  <si>
    <t>662-236-2500</t>
  </si>
  <si>
    <t>jespinoza@buenasalud.org</t>
  </si>
  <si>
    <t>CLASE 44. EN FECHA 8 DE AGOSTO DE 2017 SE PRESENTÓ SOLICITUD DE INSCRIPCION DE CESION DE DERECHOS.. EL 18 DE OCT 2017 SE COMUNICA LA TRASMISION DE DERECHOS</t>
  </si>
  <si>
    <t>REDUCE NUTRICION DAY SPA BY SCHIEBECK</t>
  </si>
  <si>
    <t>REDUCESPA</t>
  </si>
  <si>
    <t>JOSE MANUEL DE LA ROSA GALLARDO</t>
  </si>
  <si>
    <t>EVELYN JANETTE SCHIEBECK PONCE</t>
  </si>
  <si>
    <t>Contestacion 01/11/07</t>
  </si>
  <si>
    <t>BELLEZA SIN LIMITE ESTETICA REDKEN</t>
  </si>
  <si>
    <t>REDKEN</t>
  </si>
  <si>
    <t>CRISTINA DE ALBA MONTES</t>
  </si>
  <si>
    <t>614 18232 95</t>
  </si>
  <si>
    <t>edith_dealba@msn.com</t>
  </si>
  <si>
    <t>2007694, 4154100, 4155000 PAMELA LOYA CEL 614 18232 95, CRISTINA DA ALBA 6144272946,</t>
  </si>
  <si>
    <t>TITULO RECIBIDO 06 DE JULIO DE 2015</t>
  </si>
  <si>
    <t>RED TEXAS STEAK &amp; PEANUTS</t>
  </si>
  <si>
    <t>RED TEXAS</t>
  </si>
  <si>
    <t>614 4 23 07 13</t>
  </si>
  <si>
    <t>614 2 93 88 44</t>
  </si>
  <si>
    <t>614 4 09 91 97</t>
  </si>
  <si>
    <t>oficinaredtexas@gmail.com</t>
  </si>
  <si>
    <t>4 23 07 13 VRL.- 2 93 88 44. cel nydia arredondo 614 4 09 91 97</t>
  </si>
  <si>
    <t>RED SAUCE</t>
  </si>
  <si>
    <t>JORGE ASHBAL BORBOA MOYE</t>
  </si>
  <si>
    <t>625 5 81 64 55</t>
  </si>
  <si>
    <t>625 5 81 38 85</t>
  </si>
  <si>
    <t>625 136 16 21</t>
  </si>
  <si>
    <t>jmoye1111@hotmail.com</t>
  </si>
  <si>
    <t>625 5 81 64 55,625 5 81 38 85 CEL.- 625 136 16 21, 72 83</t>
  </si>
  <si>
    <t>TITULO RECIBIDO 6/02/14</t>
  </si>
  <si>
    <t>REALTESA BIENES RAICES</t>
  </si>
  <si>
    <t>REALTESA</t>
  </si>
  <si>
    <t>OLIVA OCHOA MEDINA</t>
  </si>
  <si>
    <t>2 97 02 65, CEL 614 1 99 52 91</t>
  </si>
  <si>
    <t>reañtesaoliva@gmail.com</t>
  </si>
  <si>
    <t>REACTION GYM</t>
  </si>
  <si>
    <t>ENRIQUE RODRIGUEZ GARCIA</t>
  </si>
  <si>
    <t>reactionmarketingmx@yahoo.com</t>
  </si>
  <si>
    <t>4267649, CEL 6141844416</t>
  </si>
  <si>
    <t>Recibida 01/07/2010</t>
  </si>
  <si>
    <t>RDKN BELLEZA SIN LIMITE</t>
  </si>
  <si>
    <t>VISTO BUENO DIRECCION DE MARCAS 10/03/2006</t>
  </si>
  <si>
    <t>RAMSA</t>
  </si>
  <si>
    <t>EDUARDO RAMIREZ BALDERRAMA,</t>
  </si>
  <si>
    <t>SR. ZUÑIGA</t>
  </si>
  <si>
    <t>ALFREDO DELGADO MONTES</t>
  </si>
  <si>
    <t>(614) 435-4322</t>
  </si>
  <si>
    <t>614) 414-9797</t>
  </si>
  <si>
    <t>614-3-45-91-12 (SR. DELGADO)</t>
  </si>
  <si>
    <t>614) 420-1127</t>
  </si>
  <si>
    <t>titulo entregado 29/09/2011</t>
  </si>
  <si>
    <t>LUIS CARLOS GONZALEZ GALLEGOS</t>
  </si>
  <si>
    <t>625 5824000</t>
  </si>
  <si>
    <t>614 4145667</t>
  </si>
  <si>
    <t>614 2209772</t>
  </si>
  <si>
    <t>625 1301048</t>
  </si>
  <si>
    <t>karlaalicia_gp@hotmail.com</t>
  </si>
  <si>
    <t>625 582 4000 OFICINA KARLA 4145667 CEL KARLA 6142209772 CEL Luis Carlos Gonzalez 625 130 1048</t>
  </si>
  <si>
    <t>TITULO ENTREGADO 11/07/2011</t>
  </si>
  <si>
    <t>RADICAL MTC</t>
  </si>
  <si>
    <t>614 4727318</t>
  </si>
  <si>
    <t>4727318, CEL 6394651821</t>
  </si>
  <si>
    <t>Fecha de entrega 22/05/03</t>
  </si>
  <si>
    <t>MICOR</t>
  </si>
  <si>
    <t>R PUTZ MARMOLES Y GRANITOS</t>
  </si>
  <si>
    <t>QUIMICASANAIS</t>
  </si>
  <si>
    <t>RAUL GUEREQUE RODRIGUEZ</t>
  </si>
  <si>
    <t>rguereque@hotmail.com; distpanal@hotmail.com</t>
  </si>
  <si>
    <t>rguereque@prodigy.com</t>
  </si>
  <si>
    <t>NEGATIVA. 20-05-08</t>
  </si>
  <si>
    <t>XTRA LIMPIO</t>
  </si>
  <si>
    <t>Titulo entregado: 15/09/2010</t>
  </si>
  <si>
    <t>LAURITA FAMILIA THIESSEN</t>
  </si>
  <si>
    <t>QUESO LAURITA</t>
  </si>
  <si>
    <t>JOHAN THIESSEN DYCK</t>
  </si>
  <si>
    <t>MANUEL JESUS MORALES NAJERA</t>
  </si>
  <si>
    <t>ING. OSCAR MORALES</t>
  </si>
  <si>
    <t>quesos.laurita.ranch@gmail.com;</t>
  </si>
  <si>
    <t>Título entregado 09/07/2010</t>
  </si>
  <si>
    <t>PY-EEY PRODUCCIONES</t>
  </si>
  <si>
    <t>MANUEL ALDO YEE QUINTERO VILLEGAS</t>
  </si>
  <si>
    <t>482-5252, 59</t>
  </si>
  <si>
    <t>440-0056, 57, 58</t>
  </si>
  <si>
    <t>direcciongeneral@pyeey.com.mx</t>
  </si>
  <si>
    <t>482-5252, 59, 440-0056, 57, 58</t>
  </si>
  <si>
    <t>TITULO ENTREGADO 16/04/2012</t>
  </si>
  <si>
    <t>PSS BY ULISES MARTINEZ</t>
  </si>
  <si>
    <t>PSS</t>
  </si>
  <si>
    <t>ALAN ULISES MARTINEZ NEVAREZ</t>
  </si>
  <si>
    <t>614 4196558</t>
  </si>
  <si>
    <t>614 2152571</t>
  </si>
  <si>
    <t>alulmane@hotmail.com</t>
  </si>
  <si>
    <t>4196558,614 2152571</t>
  </si>
  <si>
    <t>TITULO RECIBIDO 04/04/14. TITULO ENTREGADO CESAR RODRIGO GARCIA LOZOYA 18NOV/14</t>
  </si>
  <si>
    <t>PROYECTA GL GRUPO INMOBILIARIO</t>
  </si>
  <si>
    <t>CESAR RODRIGO GARCIA LOSOYA</t>
  </si>
  <si>
    <t>LUIS RAUL GARCIA LOSOYA</t>
  </si>
  <si>
    <t>614 261 4953</t>
  </si>
  <si>
    <t>614 2 93 79 67</t>
  </si>
  <si>
    <t>614 1 91 42 24</t>
  </si>
  <si>
    <t>614 1 59 09 22</t>
  </si>
  <si>
    <t>rodigl82@hotmail.com</t>
  </si>
  <si>
    <t>lraulgl82@gmail.com</t>
  </si>
  <si>
    <t>261 4953 next.- 614 2 93 79 67 cel.- Rodrigo 614 1 59 09 22 Luis.- 614 1 91 42 24</t>
  </si>
  <si>
    <t>inscripcion de licencia de uso recibida 13/04/2011. ACUSE DE RECIBIDO DE COMPROBACION DE USO DE MARCA 22/12/2014. EN FECHA 13 DE FEBRERO DE 2018 SE PRESENTÓ SOLICITUD DE RENOVACION.</t>
  </si>
  <si>
    <t>PROVESICSA</t>
  </si>
  <si>
    <t>HUMBERTO REFUGIO SANTILLANES TERRAZAS</t>
  </si>
  <si>
    <t>ADOLFO SIAS</t>
  </si>
  <si>
    <t>4138888, ext 108</t>
  </si>
  <si>
    <t>614345 4764 next.</t>
  </si>
  <si>
    <t>asias@provesicsa.com</t>
  </si>
  <si>
    <t>provesic@prodigy.net.mx</t>
  </si>
  <si>
    <t>psantillanes@provesicsa.com</t>
  </si>
  <si>
    <t>4138888, ext 108 cel 614345 4764 next.</t>
  </si>
  <si>
    <t>Contestacion a impedimento legal enviada el 23/11/2010. EN FECHA 13 DE FEBRERO DE 2018 SE PRESENTO SOLICITUD DE RENOVACION / SE RECIBE NOT IMPI NEGATIVA A LA SOLICITUD POR CANCELACION VOLUTARIA DE REGISTRO EN OFIFIO 20110070279 DEL 15 DE FEB 2011</t>
  </si>
  <si>
    <t>VAQUERO SAFETY</t>
  </si>
  <si>
    <t>614345 4764</t>
  </si>
  <si>
    <t>next.- Pavel 290 96 64</t>
  </si>
  <si>
    <t>asias@provesicsa.com;</t>
  </si>
  <si>
    <t>4138888, ext 108 cel 614345 4764, next.- Pavel 290 96 64</t>
  </si>
  <si>
    <t>ACLARACION Y SOLICITUD DE CORRECION ENVIADA 10/05/2011, ACLARACION Y SOLICITUD DE CORRECION RECIBIDA 27/07/2011. COMPROBACION DE USO DE MARCA ENVIADA 05NOV14. EN FECHA 13 DE FEBRERO DE 2018 SE PRESENTO SOLICITUD DE RENOVACION .</t>
  </si>
  <si>
    <t>PROMOSISA SEGURIDAD INDUSTRIAL</t>
  </si>
  <si>
    <t>4138888, ext 108 next.- Pavel 290 96 64</t>
  </si>
  <si>
    <t>Título entregado 04/06/2010</t>
  </si>
  <si>
    <t>4138888, ext 108 cel 614345 4764</t>
  </si>
  <si>
    <t>comprobacion de uso recibda 30/09/2013</t>
  </si>
  <si>
    <t>WORKING MINER</t>
  </si>
  <si>
    <t>614 4138888, ext 108</t>
  </si>
  <si>
    <t>TITULO ENTREGADO 08/07/2013</t>
  </si>
  <si>
    <t>SEKURECO INDUSTRIES</t>
  </si>
  <si>
    <t>PAVEL SANTILLANES</t>
  </si>
  <si>
    <t>614 4138888 ext 108</t>
  </si>
  <si>
    <t>614290 96 64</t>
  </si>
  <si>
    <t>psantillane@provesicsa.com</t>
  </si>
  <si>
    <t>6144138888, ext 108</t>
  </si>
  <si>
    <t>614 290 96 64</t>
  </si>
  <si>
    <t>CONTESTADA JUL/02/07</t>
  </si>
  <si>
    <t>PROVEEDORA DE LACTEOS MERCADO PLM</t>
  </si>
  <si>
    <t>RICARDO ANTONIO MERCADO AVILA</t>
  </si>
  <si>
    <t>Negativa recibida 25/05/2009.</t>
  </si>
  <si>
    <t>PROVEEDORA DE LACTEOS PLM MERCADO</t>
  </si>
  <si>
    <t>CANCELACION VOLUNTARIA DE MARCA ENVIADA 12/06/2014. Cancelación voluntaria en fecha 08 de Agosto del 2014.</t>
  </si>
  <si>
    <t>PROSTAR</t>
  </si>
  <si>
    <t>MARIA DEL SOCORRO VILLALOBOS PARRA</t>
  </si>
  <si>
    <t>614 4 14 10 54</t>
  </si>
  <si>
    <t>614 247 91 51</t>
  </si>
  <si>
    <t>compras_prostar@prodigy.net.mx</t>
  </si>
  <si>
    <t>4 14 10 54 CEL. 614 247 91 51</t>
  </si>
  <si>
    <t>NEGATIVA RECIBIDA 25/09/2015</t>
  </si>
  <si>
    <t>PRO PSC STAR COMPUTER</t>
  </si>
  <si>
    <t>614 414 1054, 614 414 47 48 cel. 614 247 91 51</t>
  </si>
  <si>
    <t>compras@prodigy.net.mx</t>
  </si>
  <si>
    <t>TITULO RECIBIDO 19/07/2013</t>
  </si>
  <si>
    <t>PPE PROMETEO PROYECTOS EJECUTIVOS</t>
  </si>
  <si>
    <t>PROMETEO</t>
  </si>
  <si>
    <t>LIC. ZUÑIGA</t>
  </si>
  <si>
    <t>614 4 13 50 36</t>
  </si>
  <si>
    <t>614 2 93 74 39</t>
  </si>
  <si>
    <t>614 176 56 16</t>
  </si>
  <si>
    <t>administracion@prometeo.mx</t>
  </si>
  <si>
    <t>VTERRAZAS@PROMETEO.MX</t>
  </si>
  <si>
    <t>4 13 50 36 CEL.- 614 176 56 16 NEX.- 614 2 93 74 39</t>
  </si>
  <si>
    <t>ANTERIORIDAD CONTESTADA 26/09/2013. REQUISITOS RECIBIDOS 3/04/14. REQUISITOS CONTESTADOS 25/04/2014. TITULO RECIBIDO 10/10/14. TITULO ENTREGADO NOHEMI BALLESTEROS 28/OCT/2014</t>
  </si>
  <si>
    <t>PROHUL</t>
  </si>
  <si>
    <t>LUIS FERNANDO ROBLEDO ANAYA</t>
  </si>
  <si>
    <t>prohul@hotmail.com</t>
  </si>
  <si>
    <t>4140351 cel 6144069454</t>
  </si>
  <si>
    <t>Título entregado 26/03/2010</t>
  </si>
  <si>
    <t>PRODUCTOS DEL ÁRBOL ESMO</t>
  </si>
  <si>
    <t>PRODUCTOS DEL ARBOL ESMO</t>
  </si>
  <si>
    <t>RAUL ERNESTO ESTRADA MORALES</t>
  </si>
  <si>
    <t>SRA. ESTRADA</t>
  </si>
  <si>
    <t>413-4304</t>
  </si>
  <si>
    <t>cel Raul 614-516-6221</t>
  </si>
  <si>
    <t>productosdelarbol@hotmail.com</t>
  </si>
  <si>
    <t>413-4304, cel Raul 614-516-6221</t>
  </si>
  <si>
    <t>Título entregado 31/08/2009</t>
  </si>
  <si>
    <t>PRANASAN PRODUCTOS ARDOBA</t>
  </si>
  <si>
    <t>PRODUCTOS ARDOBA</t>
  </si>
  <si>
    <t>ARTURO DOMINGUEZ BACA</t>
  </si>
  <si>
    <t>481-7874</t>
  </si>
  <si>
    <t>cel Arturo 614-136-2941</t>
  </si>
  <si>
    <t>ardobag@hotmail.com</t>
  </si>
  <si>
    <t>481-7874, cel Arturo 614-136-2941</t>
  </si>
  <si>
    <t>Título entregado 02/12//2009</t>
  </si>
  <si>
    <t>PRODUCTOS ARDOBA ORBISOL</t>
  </si>
  <si>
    <t>614136 2941</t>
  </si>
  <si>
    <t>4817874, cel 614136 2941</t>
  </si>
  <si>
    <t>Notificación de cambio de domicilio favorable recibida12/18/2008. Renovada a partir del 6 Octubre del 2014 con otro despacho.</t>
  </si>
  <si>
    <t>PROCCOSA</t>
  </si>
  <si>
    <t>ING. RAMON CONCHA HINOJOS</t>
  </si>
  <si>
    <t>CEL 614427 6184</t>
  </si>
  <si>
    <t>proccosa@prodigy.net.mx</t>
  </si>
  <si>
    <t>PRIPELI DISEÑO</t>
  </si>
  <si>
    <t>LILIANA PEREZ PRIETO</t>
  </si>
  <si>
    <t>TEL 4111152 CEL. 614 174 5095</t>
  </si>
  <si>
    <t>pripelidiseno@gmail.com</t>
  </si>
  <si>
    <t>TITULO RECIBIDO 6FEB15. TITULO ENTREGADO 10MAR15/ TOMOA NOTA DE CAMBIO DE DOMICILI RECIBIDA EL DIA 27 DE JULIO DE 2015</t>
  </si>
  <si>
    <t>PROACTIMX</t>
  </si>
  <si>
    <t>JULIAN ELIAS RUBIO AMARO</t>
  </si>
  <si>
    <t>CEL. 301 23 05</t>
  </si>
  <si>
    <t>julian.rubio@proacti.mx</t>
  </si>
  <si>
    <t>PRINT IT</t>
  </si>
  <si>
    <t>ROBERTO ZAPATA CHAVEZ</t>
  </si>
  <si>
    <t>614 4 82 38 00</t>
  </si>
  <si>
    <t>614 2 90 403</t>
  </si>
  <si>
    <t>jesiel@solucionesricoh.com</t>
  </si>
  <si>
    <t>4 82 38 00 CEL.- 614 2 90 403</t>
  </si>
  <si>
    <t>ANTERIORIDAD CONTESTADA 22/06/2011</t>
  </si>
  <si>
    <t>PREVENT NUTRITION PN</t>
  </si>
  <si>
    <t>HECTOR MARIO BERNAL VAZQUEZ</t>
  </si>
  <si>
    <t>CARLOS FRANCISCO BERNAL VAZQUEZ</t>
  </si>
  <si>
    <t>614 5415300</t>
  </si>
  <si>
    <t>carlos_bern@hotmail.com</t>
  </si>
  <si>
    <t>5415300 CEL 6142743274</t>
  </si>
  <si>
    <t>TITULO RECIBIDO 15/08/2012</t>
  </si>
  <si>
    <t>SBELT PROTEIN NU PRE GEN</t>
  </si>
  <si>
    <t>614 2743274</t>
  </si>
  <si>
    <t>ANTERIORIDAD RECIBIDA 25/01/2013</t>
  </si>
  <si>
    <t>BFF BYE FAT FITNESS</t>
  </si>
  <si>
    <t>TITULO RECIBIDO 17OCT14. TITULO ENTREGADO 09/MAR/15</t>
  </si>
  <si>
    <t>P PRECISA</t>
  </si>
  <si>
    <t>PRECISA</t>
  </si>
  <si>
    <t>JESUS IVAN RENTERIA LOPEZ</t>
  </si>
  <si>
    <t>426-7979, 433-1900 CEL. 614-137-5338</t>
  </si>
  <si>
    <t>rebasi@hotmail.com, jugueteria_sexy@hotmail.com</t>
  </si>
  <si>
    <t>PRAKTICLOSETS</t>
  </si>
  <si>
    <t>ALICIA GAMEROS</t>
  </si>
  <si>
    <t>ELIAS ARTURO GAMEROS ABBUD</t>
  </si>
  <si>
    <t>437 1428</t>
  </si>
  <si>
    <t>614-4-88-44-87</t>
  </si>
  <si>
    <t>agameros@pmadera.com.mx</t>
  </si>
  <si>
    <t>4109989 437 1428</t>
  </si>
  <si>
    <t>CLASE 41 TITULO RECIBIDO 21/09/2015 TITULO ENTREGADO EL 23 OCT</t>
  </si>
  <si>
    <t>ALLPOWER</t>
  </si>
  <si>
    <t>POWER GYM</t>
  </si>
  <si>
    <t>GILBERTO GUSTAVO PÉREZ RODRÍGUEZ CANO</t>
  </si>
  <si>
    <t>4265409 CEL: 4880492</t>
  </si>
  <si>
    <t>albertoperoca@gmail.com</t>
  </si>
  <si>
    <t>powergym.mayra@hotmail.com</t>
  </si>
  <si>
    <t>Se envía título a Juárez 29/04/2010</t>
  </si>
  <si>
    <t>PORRERA</t>
  </si>
  <si>
    <t>CARLOS COTA JONES</t>
  </si>
  <si>
    <t>656 228 6538</t>
  </si>
  <si>
    <t>6562880441, CEL 656 228 6538</t>
  </si>
  <si>
    <t>POLO EL RANCHERO</t>
  </si>
  <si>
    <t>LEOPOLDO PIZARRO LEE</t>
  </si>
  <si>
    <t>grupopoloelranchero@hotmail.com</t>
  </si>
  <si>
    <t>CEL.- 104-9305, CEL.- 187-7619, 205-4603, 200-8499, 98,</t>
  </si>
  <si>
    <t>TITULO ENTREGADO 21/05/2012</t>
  </si>
  <si>
    <t>POLINOR</t>
  </si>
  <si>
    <t>JESUS ANTONIO MARTINEZ ESCAMILLA</t>
  </si>
  <si>
    <t>POLINORCHIH@HOTMAIL.COM</t>
  </si>
  <si>
    <t>TITULO RECIBIDO 07/03/2013</t>
  </si>
  <si>
    <t>PMA PRODUCTOS METALICOS Y ACRILICOS</t>
  </si>
  <si>
    <t>PMA PRODUCTOS METALICOS</t>
  </si>
  <si>
    <t>ING. ALEJANDRO ARANSOLA</t>
  </si>
  <si>
    <t>ELIZABETH RODRIGUEZ RODRIGUEZ</t>
  </si>
  <si>
    <t>614 4330805</t>
  </si>
  <si>
    <t>614 2335116</t>
  </si>
  <si>
    <t>productosmetalicoas@prodigy.nte.mx</t>
  </si>
  <si>
    <t>4 33 08 05 CEL.- 233 51 16</t>
  </si>
  <si>
    <t>COMPROBACION DE USO DE MARCA RECIBIDA 3-DIC-2013</t>
  </si>
  <si>
    <t>PLM PROVEEDORA DE LACTEOS MERCADO</t>
  </si>
  <si>
    <t>614 1 42 19 53</t>
  </si>
  <si>
    <t>rama_231@homail.com</t>
  </si>
  <si>
    <t>4165339, 4149843,cel.- 614 1 42 19 53</t>
  </si>
  <si>
    <t>Recibida 13/05/2010</t>
  </si>
  <si>
    <t>4165339, 4149843,</t>
  </si>
  <si>
    <t>ALM ABASTECEDORA MERCADO</t>
  </si>
  <si>
    <t>ANTERIORIDAD RECIBIDA 16/04/2014. ANTERIORIDAD CONTESTADA 02/06/2014. NEGATIVA RECIBIDA 07 NOV14</t>
  </si>
  <si>
    <t>PLATINUM CHIHUAHUENSES PBA</t>
  </si>
  <si>
    <t>LUIS ALONSO PALMA CHAVEZ</t>
  </si>
  <si>
    <t>4 46 54 12 CEL.- 2 35 24 13</t>
  </si>
  <si>
    <t>l.ppalma@hotmail.com</t>
  </si>
  <si>
    <t>TITULO ENTREGADO 13/12/2011</t>
  </si>
  <si>
    <t>PLASTICOS TERREROS</t>
  </si>
  <si>
    <t>ANTONIA ERNESTINA TERREROS TORRES</t>
  </si>
  <si>
    <t>SAHARA.CATALINA@HOTMAIL.COM</t>
  </si>
  <si>
    <t>TITULO RECIBIDO. TITULO ENVIADO POR PAQUETERIA 06/05/2014 GUIA FEDEX 8037 7611 9668</t>
  </si>
  <si>
    <t>PLANETA TEEN</t>
  </si>
  <si>
    <t xml:space="preserve">662-217-0909 
</t>
  </si>
  <si>
    <t xml:space="preserve">662 3 10 42 38 
</t>
  </si>
  <si>
    <t>PIZZERÍZIMA</t>
  </si>
  <si>
    <t>ROGELIO PEREZ ELIZONDO</t>
  </si>
  <si>
    <t>CONTESTACION A REQUISITOS A INSCRIPCION DE SUBFRANQUICIA NO EXCLUSIVA A FAVOR DE FIDENCIO SILVA ENVIADA EL 10/05/2011, INSCRIPCION DE SUBFRANQUICIA NO EXCLUSIVA A FAVOR DE ENRIQUE CANO RODRIGUEZ RECIBIDA EL 03/06/2011, SOLICITUD DE INSCRIPCION DE LICENCIA DE USO O FRANQUICIA A FAVOR DE LUIS RAUL PORRAS DELGADO ENVIADA 13/06/2011 SOLICITUD DE INSRIPCION DE LICENCIA DE USO O FRANQUICIA A FAVOR DE RAMON EMIGDIO HERNANDEZ ORTEGA ENVIADA.INSCRIPCION DE LUI 13/06/2011;SOLICITUD DE INSCRIPCION DE LICENCIA DE USO O FRANQUICIA A FAVOR DE SUSNA FEHR SCHMITT,EVANDY,MARIA DEL CARMEN ARVISO BENCOMO EL 17/10/2011; INSCRIPCION DE LICIENCIA DE USO A FAVOR DE PEDRO MANUEL IGIL BAYLON ENVIADA 03/11/2011; INSCRIPCION DE FRANQUICIA A FAVOR DE SUSNA FEHR SCHMITT, MARIA DEL CARMEN ARVIZO BENCOMO, Y EVANDY RECIBIDA 06/01/2012 INSCRIPCION DE LICIENCIA DE USO A FAVOR DE PEDRO MANUEL IGIL RECIBIDA 10/02/2012; INSCRIPCION DE LICENCIA DE USO A FAVOR DE ALDO MAURICIO AGUILAR FLORES ENVIADA 25/04/2012 INSCRIPCION DE FRANQUICIA A FAVOR DE LILIA RIVAS PIÑON RECIBIDA 01/06/2012 REQUISITOS RECIBIDOS DE INSCRIPCION DE FRANQUICIA, REQUISITOS CONTESTADOS 10/07/2012, INSCRIPCION DE FRANQUICIA A FAVOR DE MARIA DEL SOCORRO RAVELO TINOCO, INSCRIPCION DE FRANQUICIA A FAVOR DE TANIA PATRICIA PEREZ RODRIGUEZ : INSCRIPCIOPN DE CANCELACIONB DE CONTRATO DE FRANQUIIA DE RAUL PORRAS DELGADO, 25/01/2013, INSCRIPCION DE LICENCIA DE USO A FAVOR DE EDAGAR ALEJANDRO JURADO ROMERO ENVIADA 25/01/2013, INSCRIPCION DE LICENCIA DE USO A FAVOR DE MARIA DEL SOCORRO RAVELO TINOCA, RECIBIDA 04/03/2013, CORRWECION DE FRANQUICA ENVIADA 07/03/2013 INCRIPCION DE FRANQUICIA A FAVOR DE GRUPO PODELSA ENVIADA 05/04/2013, CANCELACION DE CONTRATO DE FRANQUICA CON ENRIQUE CANO ENVIADA 05/04/2013, INSCRIPCION DE LICENCIA DE USO PIZZERIA LA SIERRA THIESSEN CON CORNELIUS LOEWEN ENVIADA 31/05/2013 LICENCIA DE USO A FAVOR DE PETER THIESSEN OPERADOR THIESSEN ENMVIADA 10/06/2013, INSCRIPCION DE LICENCIQA DE USO A FAVOR DE COMERCIALIZADORA EMON ENVIADA 01/10/2013; 07/02/14 INSCRIPCIÓN DE LICENCIA DE USO A FAVOR DE ALFONSO BERROSPE MUCIÑO CON ARVBENCO. 02/JUN/2014 INSCRIPCION DE FRANQUICIA A FAVOR DE CESAR ADOLFO CANO CHAVEZ. SE ENVIO SOLICITUD DE INSCRIPCION DE LICENCIA DE USO DE LAS MARCAS 1433496 PIZZERRIA LA SIERRA THIESSEN, M1382451 PIZZERIA LA SIERRA THIESEN, Y AC78476 LA BUENA PIZZA MENONITA A OPERADORA THIESSEN. 12/06/2014. INSCRIPCION DE CANCELACION DE CONTRATO DE FRANQUICIA 04/AGO/2014. INSCRIPCION DE LICUSO MARCA 1162363 CESAR CANO. SE COMUNICA INSCRIPCION DE LICUSO MARCA 1433396. Y 1382451 28AGO/2014. SE ENVIO INSCRIPCION DE LIC USO A FRANQUICIA LA SIERRA OJINAGA SA DE CV 17SEP14.SE ENVIO INSCRIPCION DE LIC DE USO A FAVOR DE CONSORCIO LA LAGUNA 15/10/2014. SOLICITUD DE INSCRIPCIÓN DE LICENCIA DE USO O FRANQUICIA DE PETER THIESSEN NEULFELD Y ALBERT THIESSEN FRIESSEN CON DESARROLLO DE FRANQUICIAS THIESSEN SAPI EN 07 ENE 2015. INSCRIPCIÓN LICUSO DE DESARROLLO DE FRANQUICIAS THIESSEN SAPI DE CV CON RICARDO RUÍZ FRANCO EN 2 DE JULIO DEL 2015. INSCRIPCIÓN LICUSO DESARROLLO DE FRANQUICIAS THIESSEN SAPI DE CV CON CONSORCIO EMPRESARIAL CHIHUAHUENSE LA LAGUNA SA DE CV EN 2 DE JULIO DEL 2015. INSCRIPCIÓN LICUSO DESARROLLO DE FRANQUICIAS THIESSEN SAPI DE CV CON ARNULFO SALAICES VALDEZ EN 2 DE JULIO DEL 2015/ SOLICITUD DE COPIAS CERTIFICADAS EN DOS TANTOS DE CONTRATO DE FRANQUICIA ENTRE OPERADORA THIESSEN S.A. DE C.V. Y OPERADORA JUÁREZ ARVBENCO S.A. DE C.V. CANCELACION DE DE LA INSCRIPCION AL CONTRATO DE FRANQUICIA OPERADORA THIESSEN SA.A DE C.V Y EDGAR ALEJANDRO JURADO ROEMRO licencia de inscripcion de franquicia ricardo ruiz franco , SE OTORGA FRNAQUICIA A ARNULFO SALICES VALDEZ, inscripcionde franquicia a favor de consorcio empresarial chihuahuense la laguna s.a de c.v. EL 16/12/2016 SE PRESENTÓ SOLICITUD DE INSCRIPCION DE FRANQUICIA EN CAMARGO A FAVOR DE SONIA GARCIA MORALES. CON FECHA 16/12/2016 SE PRESENTÓ SOLICITUD DE INSCRIPCION DE FRANQUICIA DE MEOQUI A FAVOR DE JESUS SALDIVAR ARMENDARIZ. EN FECHA 28/02/2017 SE PRESENTÓ SOLICITUD DE INSCRIPCION DE FRANQUICIA A FAVOR DE DESARROLLADORA ATTWELL (CONTRATO REGIONAL SONORA). EL 11 MAYO 2017 LLEGARON SOLICITOD REQUISITOS. EN FECHA 18 DE MAYO DE 2017 SE PRESENTÓ CONTESTACION A REQUISITOS DE INSCONT REGIONAL SONORA. EL 18 DE AGOSTO LLEGO DE IMPI COMINICADO TRANSMISION DE DERECHOS. EL 23 DE FEB 2018 LLEGARON SOLICITUDES DE REQUISITOS JESUS SALDIVAR ARMENDARIZ Y TAMBIEN DE SONIA GARCIA MORALES, EL 26 DE MARZO DE 218 SE INGRESARON LAS CONTESTACIONES DE REQUISITOS DE INSCRIPCION DE FRANQUICIAS DE JESUS SALDIVAR ARMENDARIZ Y DE SONIA GARCIA MORALES, FOLIOS 20170149503 Y 20170149010. SE CONFIRMA INSCRIPCION DE FRANQUICIA 10/07/2018.</t>
  </si>
  <si>
    <t>PIZZERIA LA SIERRA THIESSEN</t>
  </si>
  <si>
    <t>ALBERT THIESSEN FRIESSEN</t>
  </si>
  <si>
    <t>PETER THIESSEN NEUFELD</t>
  </si>
  <si>
    <t>290-0734 423-47-37 233 8836</t>
  </si>
  <si>
    <t>OPERADORA DE FRANQUICIAS 625 5 87 75 70,, 587-7436, Lic. Gerardo Fierro Daniel, Gerente de Compras y Atención a Franquicias CEL 614 3 45 55 15, HERMOSILLO01 844 439 00 02
Operadora Thiessen S.A. de C.V.</t>
  </si>
  <si>
    <t>gfothiessen@hotmail.com, recepcion.operadorathiessen@gmail.com</t>
  </si>
  <si>
    <t>negativa recibida 21/09/2011</t>
  </si>
  <si>
    <t>HARINA MIX LA SIERRA THIESSEN</t>
  </si>
  <si>
    <t>625 5 87 75 70</t>
  </si>
  <si>
    <t>625 587-7436</t>
  </si>
  <si>
    <t>01 844 439 00 02</t>
  </si>
  <si>
    <t>614 3 45 55 15</t>
  </si>
  <si>
    <t>gfothiessen@hotmail.com</t>
  </si>
  <si>
    <t>OPERADORA DE FRANQUICIAS 625 5 87 75 70, 587-7436, Lic. Gerardo Fierro Daniel, Gerente de Compras y Atención a Franquicias CEL 614 3 45 55 15, HERMOSILLO01 844 439 00 02
Operadora Thiessen S.A. de C.V.</t>
  </si>
  <si>
    <t>negativa recibida 21/09/2012</t>
  </si>
  <si>
    <t>SALSA MIX LA SIERRA THIESSEN</t>
  </si>
  <si>
    <t>negativa recibida 23/2011</t>
  </si>
  <si>
    <t>ALBERT THIESSEN FRIESSEN Y PETER THIESSEN NEUFELD,</t>
  </si>
  <si>
    <t>614 587-7436</t>
  </si>
  <si>
    <t>614 3455515</t>
  </si>
  <si>
    <t>OPERADORA DE FRANQUICIAS 625 5 87 75 70, 587-7436, Lic. Gerardo Fierro Daniel, Gerente de Compras y Atención a Franquicias CEL 614 3 45 55 15, HERMOSILLO01 844 439 00 02
Operadora Thiessen S.A. de C.V..</t>
  </si>
  <si>
    <t>NIEVE EN POLVO LA SIERRA THIESSEN</t>
  </si>
  <si>
    <t>CONTESTACION A REQUISITOS A INSCRIPCION DE SUBFRANQUICIA NO EXCLUSIVA A FAVOR DE FIDENCIO SILVA ENVIADA EL 10/05/2011, INSCRIPCION DE SUBFRANQUICIA NO EXCLUSIVA A FAVOR DE ENRIQUE CANO RODRIGUEZ RECIBIDA EL 03/06/2011, SOLICITUD DE INSCRIPCION DE LICENCIA DE USO O FRANQUICIA A FAVOR DE LUIS RAUL PORRAS DELGADO ENVIADA 13/06/2011 SOLICITUD DE INSRIPCION DE LICENCIA DE USO O FRANQUICIA A FAVOR DE RAMON EMIGDIO HERNANDEZ ORTEGA ENVIADA.INSCRIPCION DE LUI 13/06/2011;SOLICITUD DE INSCRIPCION DE LICENCIA DE USO O FRANQUICIA A FAVOR DE SUSNA FEHR SCHMITT,EVANDY,MARIA DEL CARMEN ARVISO BENCOMO EL 17/10/2011; INSCRIPCION DE LICIENCIA DE USO A FAVOR DE PEDRO MANUEL IGIL BAYLON ENVIADA 03/11/2011; INSCRIPCION DE FRANQUICIA A FAVOR DE SUSNA FEHR SCHMITT, MARIA DEL CARMEN ARVIZO BENCOMO, Y EVANDY RECIBIDA 06/01/2012 INSCRIPCION DE LICIENCIA DE USO A FAVOR DE PEDRO MANUEL IGIL RECIBIDA 10/02/2012; INSCRIPCION DE LICENCIA DE USO A FAVOR DE ALDO MAURICIO AGUILAR FLORES ENVIADA 25/04/2012 INSCRIPCION DE FRANQUICIA A FAVOR DE LILIA RIVAS PIÑON RECIBIDA 01/06/2012 REQUISITOS RECIBIDOS DE INSCRIPCION DE FRANQUICIA, REQUISITOS CONTESTADOS 10/07/2012, INSCRIPCION DE FRANQUICIA A FAVOR DE MARIA DEL SOCORRO RAVELO TINOCO, INSCRIPCION DE FRANQUICIA A FAVOR DE TANIA PATRICIA PEREZ RODRIGUEZ : INSCRIPCIOPN DE CANCELACIONB DE CONTRATO DE FRANQUIIA DE RAUL PORRAS DELGADO, 25/01/2013, INSCRIPCION DE LICENCIA DE USO A FAVOR DE EDAGAR ALEJANDRO JURADO ROMERO ENVIADA 25/01/2013, INSCRIPCION DE LICENCIA DE USO A FAVOR DE MARIA DEL SOCORRO RAVELO TINOCA, RECIBIDA 04/03/2013, CORRWECION DE FRANQUICA ENVIADA 07/03/2013 INCRIPCION DE FRANQUICIA A FAVOR DE GRUPO PODELSA ENVIADA 05/04/2013, CANCELACION DE CONTRATO DE FRANQUICA CON ENRIQUE CANO ENVIADA 05/04/2013, INSCRIPCION DE LICENCIA DE USO PIZZERIA LA SIERRA THIESSEN CON CORNELIUS LOEWEN ENVIADA 31/05/2013 LICENCIA DE USO A FAVOR DE PETER THIESSEN OPERADOR THIESSEN ENMVIADA 10/06/2013, INSCRIPCION DE LICENCIQA DE USO A FAVOR DE COMERCIALIZADORA EMON ENVIADA 01/10/2013; 07/02/14 INSCRIPCIÓN DE LICENCIA DE USO A FAVOR DE ALFONSO BERROSPE MUCIÑO CON ARVBENCO. 02/JUN/2014 INSCRIPCION DE FRANQUICIA A FAVOR DE CESAR ADOLFO CANO CHAVEZ. SE ENVIO SOLICITUD DE INSCRIPCION DE LICENCIA DE USO DE LAS MARCAS 1433496 PIZZERRIA LA SIERRA THIESSEN, M1382451 PIZZERIA LA SIERRA THIESEN, Y AC78476 LA BUENA PIZZA MENONITA A OPERADORA THIESSEN. 12/06/2014. INSCRIPCION DE CANCELACION DE CONTRATO DE FRANQUICIA 04/AGO/2014. INSCRIPCION DE LICUSO MARCA 1162363 CESAR CANO. SE COMUNICA INSCRIPCION DE LICUSO MARCA 1433396. Y 1382451 28AGO/2014. SE ENVIO INSCRIPCION DE LIC USO A FRANQUICIA LA SIERRA OJINAGA SA DE CV 17SEP14.SE ENVIO INSCRIPCION DE LIC DE USO A FAVOR DE CONSORCIO LA LAGUNA 15/10/2014. SOLICITUD DE INSCRIPCIÓN DE LICENCIA DE USO O FRANQUICIA DE PETER THIESSEN NEULFELD Y ALBERT THIESSEN FRIESSEN CON DESARROLLO DE FRANQUICIAS THIESSEN SAPI EN 07 ENE 2015. INSCRIPCIÓN LICUSO DESARROLLO DE FRANQUICIAS THIESSEN, SAPI DE CV CON RICARDO RUÍZ FRANCO EN 2 DE JULIO DEL 2015. INSCRIPCIÓN LICUSO DE DESARROLLO DE FRANQUICIAS THIESSEN SAPI DE CV CON ARNULFO SALAICES VALDEZ EN 2 DE JULIO DEL 2015. INSCRIPCIÓN LICUSO DESARROLLO DE FRANQUICIAS THIESSEN SAPI DE CV CON CONSORCIO EMPRESARIAL CHIHUAHUENSE LA LAGUNA SA DE CV DEL 2 DE JULIO DEL 2015 licencia de franquicia otorgadaa ricardo ruiz franco . EN FECHA 11 DE MAYO 2017 SE RECIBIERON REQUISITOS INSCONT REGIONAL SONORA. EN FECHA 18 DE MAYO DE 2017 SE PRESENTÓ CONTESTACIÓN DE REQUISITOS. COMUNICA INCRIPCION DE FRANQUICIA 10/07/2018. SE3 COMUNICA LA SINCRIPCIÓN DE FRANQUICIA AVISO COMERCIAL 10/07/2018.</t>
  </si>
  <si>
    <t>PIZZERÍA LA SIERRA THIESSEN</t>
  </si>
  <si>
    <t>GERARDO FIERRO</t>
  </si>
  <si>
    <t>administracion@hhconsultores.com.mx</t>
  </si>
  <si>
    <t>mauricio.munoz@corporativohh.com</t>
  </si>
  <si>
    <t>4243115, cel 6142202508</t>
  </si>
  <si>
    <t>REQUISITOS RECIBIDOS 21/08/2013. SE COMUNICA INSCRIPCION DE FRANQUICI 1274849. SE COMUNICA INSCRIPCION DE FRANQUICIA A FAVOR DE CONSORCIO LA LAGUNA 15/10/14,se cominica la isncripcion de franquicia a favor de arnulfo salices vadez n°31567 21/10/15, inscripcion de franquicia a favor de consorcio empresaria chiahuahuense n°31559/2015. EN FECHA 28/02/2017 SE PRESENTÓ SOLICITUD DE INSCRIPCION DE FRANQUICIA A FAVOR DE DESARROLADORA ATTWELL (CONTRATO REGIONAL SONORA) EN FECHA 11 DE MAYO LLEGARON REQUISITOS INSCONT REGIONAL SONORA. EN FECHA 18 DE MAYO DE 2017 SE PRESENTARON CONTESTACION DE REQUISITOS. EL 18 AGOSTO LLEGO DEL IMPI COMUNICACION TRANSMISION DE DERECHOS. SE CONFIRMA INSCRIPCION DE FRANQUICIA 10/07/2018. SE COMUNICA INSCRIPCIÓN DE FRANQUICIA 10-07-2018.</t>
  </si>
  <si>
    <t>HARINA THIESSEN</t>
  </si>
  <si>
    <t>ALBERT THIESSEN FRIESSEN Y PETER THIESSEN NEUFELD</t>
  </si>
  <si>
    <t>REQUISITOS RECIBIDOS 21/08/2013. SE COMUNICA INSCRIPCION DE FRANQUICI 1274850 19AGO 14. SE ENVIA INSCRIPCION DE LICUSO A FAVOR DE CONSORCIO LA LAGUNA 15/10/14 se otorga licencia ricardo ruiz franco n°3152 SE OTORGA INSCRIPCION DE FRANQUICIA ARNULFO SALAICES VALDEZ, inscripcion de franquicia a favor de consorcio empresarial chihuahuense la laguna s.a de c.v EL 16/12/2016 SE PRESENTÓ SOLICITUD DE INSCRIPCION DE FRANQUICIA DE CAMARGO A FAVOR DE SONIA GARCIA MORALES, Y EN ESA MISMA FECHA SE PRESENTÓ LA SOLICITUD DE INSCRIPCION DE FRANQUICIA DE MEOQUI A FAVOR DE JESUS SALDIVAR ARMENDARIZ. EN FECHA 28/02/2017 SE PRESENTÓ SOLICITUD DE INSCRIPCION DE FRANQUICIA A FAVOR DE DESARROLLADORA ATTWELL (CONTRATO REGIONAL SONORA) EL 11 MAYO 2017 LLEGARON REQUISITOS, EL DIA 18 AGO 2017 IMPI COMUNICA LA TRANSMISION DE DERECHOS. CONFIRAMACIÓN DE INSCRIPCIÓN DE FRANQUICIA 10/07/2018. SE COMUNICA INSCRIPCION DE FRANQUICIA 10/07/2018.</t>
  </si>
  <si>
    <t>NIEVE THIESSEN</t>
  </si>
  <si>
    <t>01 8444390002</t>
  </si>
  <si>
    <t>REQUISITOS CONTESTADOS 10/09/2013. SE COMUNICA INSCRIPCION DE FRANQUICIA O LICUSO 19AGO 14. SE ENVIA INSCRIPCION DE LICUSO A FAVOR DE CONSORCIO LA LAGUNA 15/10/14 innscripcion de franquicia a ricarffo ruiz franco, Inscripcion de franquica a favor de arnulfo salices valdes n|31566 , inscripcion a franquiia a favor de consorcio empresarial chihuahuense la la laguna s.s de c.v. EL 16/12/2016 SE PRESENTÓ SOLICITUD DE INSCRIPCION DE FRANQUICIA DE CAMARGO A FAVOR DE SONIA GARCIA MORALES, IGUALMENTE EN ESA MISMA FECHA SE PRESENTÓ LA SOLICITUD DE INSCRIPCION DE FRANQUICIA DE MEOQUI A FAVOR DE JESUS SALDIVAR ARMENDARIZ. EN FECHA 28/02/2017 SE PRESENETÓ SOLICITUD DE INSCRIPCION DE FRANQUICIA A FAVOR DE DESARROLADORA ATTWELL (CONTRATO REGIONAL SONORA) EN FECHA 11 DE MAYO DE 2017 SE RECIBIERON REQUISITOS INSCONT REGIONAL SONORA. EN FECHA 18 DE MAYO DE 2017 SE CONTESTARON LOS REQUISITOS. EL 18 AGOSTO LLEGO DEL IMPI COMUNICADO TRANSMISION DE DERECHOS. SE COMUNICA INSCRIPCION DE FRANQUICIA 10/07/2018. SE COMUNICA INSCRPCIÓ DE FRANQUICIA 10/07/2018.</t>
  </si>
  <si>
    <t>SALSA THIESSEN</t>
  </si>
  <si>
    <t>TITULO RECIBIDO 05/03/2014. INSCRIPCION DE LIC USO A OPERADORA THIESSEN 28/AGO14. SE ENVIO INSCRIPCION DE LICUSO A FAVOR DE CONSORCIO LA LAGUNA 15/10/14. SOLICITUD DE INSCRIPCIÓN DE LICENCIA DE USO O FRANQUICIA DE PETER THIESSEN NEUFELD Y ALBERT THIESSEN FRIESSEN CON DESARROLLO DE FRANQUICIAS THIESSEN SAPI. 07 ENE 2015. SE COMUNICA INSCRIPCIÓN DE FRANQUICIA A FAVOR DE LA SIERRA OJINAGA S.A. DE C.V. 09/DIC/14, inscripcion a franquicia favor arnulfo saices valdez n°31564/2015 , inscriopcon de franquicia otrogada a consorcio empresarial chihuahuense n°31553. EL 16/12/2016 SE PRESENTÓ SOLICITUD DE INSCRIPCION DE FRANQUICIA DE CAMARGO A FAVOR DE SONIA GARCIA MORALES. EL 16/12/2016 SE PRESENTÓ SOLICITUD DE INSCRIPCION DE FRANQUICIA DE MEOQUI A FAVOR DE JESUS SALDIVAR ARMENDARIZ.. EL 11 MAYO 2017 LLEGARON REQUISITOS. EN FECHA 18 DE MAYO DE 2017 SE CONTESTARON REQUISITOS INSCONT REGIONAL SONORA. EL 18 AGOSTO IMPI COMUNICA LA TRANSMISION DE DERECHOS. SE COMUNICA LA INSCRIPCIÓN DE FRANQUICIA. SE COMUNICA INSCRIPCION DE FRANQUICIA 10/07/2018.</t>
  </si>
  <si>
    <t>PIZZERIA LA SIERRA THIESEN</t>
  </si>
  <si>
    <t>operadora.thiessen@hotmail.com</t>
  </si>
  <si>
    <t>inscripcion de franquicia n°31549/2015 a favor de ricardo ruiz frnaco, inscripcion de franquicia a favor de arnulfo salices valdez n°31565/2015, inscripcion a franquicia a favor de consorcio empresarila chihuahuense s.a de c.v con el n°31557/2015. EL 16/12/2016 SE PRESENTÓ SOLICITUD DE INSCRIPCION DE FRANQUICIA DE CAMARGO EN FAVOR DE SONIA GARCIA MORALES. EL 16/12/2016 SE PRESENTÓ SOLICITUD DE INSCRIPCION DE FRANQUICIA DE MEOQUI A FAVOR DE JESUS SALDIVAR ARMENDARIZ. EL 11 DE MAYO LLEGARON REQUISITOS. EN FECHA 17 DE MAYO DE 2017 SE CONTESTARON REQUISITOS INSCONT REGIONAL SONORA.. EL 18 AGOSTO IMPI INFORMA LA TRANSMISION DE DERECHOS. SE COMUNICA INSCRIPCION DE FRANQUICIA 10/07/2018.</t>
  </si>
  <si>
    <t>PIZZAS LALIN</t>
  </si>
  <si>
    <t>PAOLA ARACELY OCHOA SANTINI</t>
  </si>
  <si>
    <t>614 4400716</t>
  </si>
  <si>
    <t>paochoa1@hotmail.com</t>
  </si>
  <si>
    <t>4 40 07 16</t>
  </si>
  <si>
    <t>titulo recibido 06/05/2013</t>
  </si>
  <si>
    <t>PINTURAS TITANIUM DEL NTE</t>
  </si>
  <si>
    <t>JESUS ANTONIO GUERRA MACIAS</t>
  </si>
  <si>
    <t>614 4191817</t>
  </si>
  <si>
    <t>614 1 84 88 93</t>
  </si>
  <si>
    <t>jguerramacias@prodigy.net.mx</t>
  </si>
  <si>
    <t>4191817 cel.- 614 1 84 88 93</t>
  </si>
  <si>
    <t>TITULO ENTREGADO 26/10/2011</t>
  </si>
  <si>
    <t>HEGA PINTURAS</t>
  </si>
  <si>
    <t>PINTURAS HEGA</t>
  </si>
  <si>
    <t>ANGEL HERANDEZ GOMEZ</t>
  </si>
  <si>
    <t>614 4403811</t>
  </si>
  <si>
    <t>614 4270184</t>
  </si>
  <si>
    <t>614 4403825</t>
  </si>
  <si>
    <t>pinturashega@gmail.com</t>
  </si>
  <si>
    <t>4403811 fax 4403825 cel 4270184</t>
  </si>
  <si>
    <t>TITULO ENTREGADO 8/12/08</t>
  </si>
  <si>
    <t>PINO´S BURGUER</t>
  </si>
  <si>
    <t>CARLOS PINONCELY NITSCHMANN</t>
  </si>
  <si>
    <t>4 11 79 51</t>
  </si>
  <si>
    <t>426 1376</t>
  </si>
  <si>
    <t>pinosburger@hotmail.com</t>
  </si>
  <si>
    <t>4 11 79 51 , 426 1376</t>
  </si>
  <si>
    <t>TITULO RECIBIDO 24/10/2023</t>
  </si>
  <si>
    <t>PIMEMISA</t>
  </si>
  <si>
    <t>DAMARIS VILLALOBOS PEREZ</t>
  </si>
  <si>
    <t>614 4 19 28 64</t>
  </si>
  <si>
    <t>614 1 60 30 40</t>
  </si>
  <si>
    <t>614 2 35 12 92</t>
  </si>
  <si>
    <t>dvillalobos@ahinco.com.mx</t>
  </si>
  <si>
    <t>abarrera@gmail.com</t>
  </si>
  <si>
    <t>4 19 28 64 CEL.- 614 2 35 12 92 CEL CESAR.- 614 1 60 30 40</t>
  </si>
  <si>
    <t>ph&amp;f photo&amp;fiesta</t>
  </si>
  <si>
    <t>PHOTO &amp; FIESTA</t>
  </si>
  <si>
    <t>MARIA DEL CARMEN TOVAR GOMEZ SALAS</t>
  </si>
  <si>
    <t>614 410 27 16</t>
  </si>
  <si>
    <t>614 515 8031</t>
  </si>
  <si>
    <t>photoandfiesta@hotmail.com</t>
  </si>
  <si>
    <t>pamela_tovar@hotmail.com</t>
  </si>
  <si>
    <t>410 27 16, cel.- 614 515 8031</t>
  </si>
  <si>
    <t>TITULO ENTREGADO 23/12/2010</t>
  </si>
  <si>
    <t>PHASE</t>
  </si>
  <si>
    <t>MARIO ALBERTO RELLI SILVANI</t>
  </si>
  <si>
    <t>ANA AMEZQUITA</t>
  </si>
  <si>
    <t>relliphaseaudio.com</t>
  </si>
  <si>
    <t>4119034, 43300 83</t>
  </si>
  <si>
    <t>PETZELL</t>
  </si>
  <si>
    <t>427 9293</t>
  </si>
  <si>
    <t>veteramos@prodigy.net.mx</t>
  </si>
  <si>
    <t>5415333, VET RAMOS 4109793,, DR. RAMOS427 9293</t>
  </si>
  <si>
    <t>5415333, VET RAMOS 4109793, 416 8349, DR. RAMOS427 9294</t>
  </si>
  <si>
    <t>TITULO ENTREGADO 28/07/2009</t>
  </si>
  <si>
    <t>5415333, VET RAMOS 4109793, 416 8349, DR. RAMOS427 9295</t>
  </si>
  <si>
    <t>VET RAMOS 4109793</t>
  </si>
  <si>
    <t>DR. RAMOS427 9294</t>
  </si>
  <si>
    <t>416 8349,</t>
  </si>
  <si>
    <t>TITULO ENTREGADO 11/02/2011. INSCRIPCION DE LICENCIA DE USO O FRANQUICIA ENVIADA 15AGO2014. SE COMUNICA INSCRIPCION DE LICUSO 15/10/14</t>
  </si>
  <si>
    <t>PEPE PIZZA</t>
  </si>
  <si>
    <t>PEDRO PINOCELY CHAVEZ</t>
  </si>
  <si>
    <t>614 482-4066</t>
  </si>
  <si>
    <t>614 200-0766</t>
  </si>
  <si>
    <t>direccion@pepepizza.com.mx</t>
  </si>
  <si>
    <t>482-4066, 200-0766</t>
  </si>
  <si>
    <t>TITULO ENTREGADO 11/02/2012. SE COMUNICA INSCRIPCION DE LIC USO 15/10/2014</t>
  </si>
  <si>
    <t>PEPE PIZZA EXPRESS</t>
  </si>
  <si>
    <t>614 200-0767</t>
  </si>
  <si>
    <t>482-4066, 200-0767</t>
  </si>
  <si>
    <t>TITULO RECIBIDO 14NOV 14. TITULO ENTREGADO 16/ENE/15</t>
  </si>
  <si>
    <t>PEI PERFILES EXTRUIDOS INDUSTRIALES</t>
  </si>
  <si>
    <t>PEI PRODUCTOS Y EQUIPOS INDUSTRIALES</t>
  </si>
  <si>
    <t>ROGELIO CANO DÍAZ, ELISANDRO PAYAN</t>
  </si>
  <si>
    <t>419-8080 CEL 427 2587</t>
  </si>
  <si>
    <t>mailto:elizandro.payan@pei.mx</t>
  </si>
  <si>
    <t>rogelio.cano@pei-web.com</t>
  </si>
  <si>
    <t>PAX FACTURANDO CONFIANZA</t>
  </si>
  <si>
    <t>PAX FACTURACION</t>
  </si>
  <si>
    <t>JOSE ROBERTO SILVA AVILA</t>
  </si>
  <si>
    <t>MANUEL SANCHEZ</t>
  </si>
  <si>
    <t>4 24 04 44</t>
  </si>
  <si>
    <t>jose.silva@paxfacturacion.com</t>
  </si>
  <si>
    <t>MANUEL.SANCHEZ@PAXFACTURACION.COM</t>
  </si>
  <si>
    <t>PAVI PAVO MMMMUSLOS CON SABOR</t>
  </si>
  <si>
    <t>ARCHIBALDO AVILA LOYA</t>
  </si>
  <si>
    <t>6141 522525,</t>
  </si>
  <si>
    <t>pavipavo@mexico.com</t>
  </si>
  <si>
    <t>4134741 cel 6141 522525,</t>
  </si>
  <si>
    <t>TITULO ENVIADO 29/11/2011</t>
  </si>
  <si>
    <t>PASTELOPOLIS</t>
  </si>
  <si>
    <t>CONTACTO LIC. ROMO</t>
  </si>
  <si>
    <t>TITULO ENTREGADO 10/02/2011</t>
  </si>
  <si>
    <t>PASTELERIA EL CISNE DESDE 1998</t>
  </si>
  <si>
    <t>Oliva Ochoa: oficina 200-3447</t>
  </si>
  <si>
    <t>614247-2740</t>
  </si>
  <si>
    <t>olivia8a@hotmail.com</t>
  </si>
  <si>
    <t>Oliva Ochoa: cel 247-2740, oficina 200-3447</t>
  </si>
  <si>
    <t>TITULO ENTREGADO 23/09/08. EN FECHA 9 DE JUNIO DE 2017 SE PRESENTÓ SOLICITUD DE RENOVACION DE MARCA. EL 13 SEP 2017, SE COMUNICA LA RENOVACION DE LA MARCA</t>
  </si>
  <si>
    <t>PASTELERIA DE LOS POBRES</t>
  </si>
  <si>
    <t>C. SOLEDAD DAVILA DURAN</t>
  </si>
  <si>
    <t>614-126-52-82</t>
  </si>
  <si>
    <t>pasterladelospobres@hotmail.com</t>
  </si>
  <si>
    <t>TIULO RECIBIDO 10/10/20132</t>
  </si>
  <si>
    <t>PARAFERNALIA OROTOCOLO MARKETING</t>
  </si>
  <si>
    <t>PARAFERNALIA</t>
  </si>
  <si>
    <t>MARIA EUGENIA CONTRO CRESPO</t>
  </si>
  <si>
    <t>6144 32 39 40</t>
  </si>
  <si>
    <t>mcontro@parafernaliamkt.com</t>
  </si>
  <si>
    <t>4 32 39 40</t>
  </si>
  <si>
    <t>Negativa recibida 22/02/2010</t>
  </si>
  <si>
    <t>PARA VIVIR CON SENTIDO PLENA SALUD</t>
  </si>
  <si>
    <t>TITULO RECIBIDO 17OCT14. TITULO ENTREGADO 27NOV14 / SE RECIBE TITULO DE REGISTRO DE DISEÑO INDUSTRIAL No. 52331</t>
  </si>
  <si>
    <t>BOTANAS Y MAS HH</t>
  </si>
  <si>
    <t>GERARDO HERRERA TORRES</t>
  </si>
  <si>
    <t>cel. 614 196 24 56 cel. (614) 2 36 98 49</t>
  </si>
  <si>
    <t>botanasymas@hotmail.com</t>
  </si>
  <si>
    <t>TITULO RECIBI, PEND. ENTRGA Y PAGO, LLAMAR EN NOV.</t>
  </si>
  <si>
    <t>PAPAS DEL JOVEN</t>
  </si>
  <si>
    <t>LINO ROSALES RUMALDO</t>
  </si>
  <si>
    <t>4175597,</t>
  </si>
  <si>
    <t>PAPAS &amp; MAS HH</t>
  </si>
  <si>
    <t>415 96 88</t>
  </si>
  <si>
    <t>cel Gerardo Herrera 61419624565</t>
  </si>
  <si>
    <t>415 96 88 4159688, cel Gerardo Herrera 614196 24565</t>
  </si>
  <si>
    <t>TRAMITE DE REGISTRO DE MARCA. SE RECIBE ANTERIORIDAD 07/10/14. ANTERIORIDAD CONTESTADA 05NOV14 NEGATIVA RECIBIDA EL 11/JUNIO /2015</t>
  </si>
  <si>
    <t>FELIX RUBIO OLIVAN</t>
  </si>
  <si>
    <t>nextel, 01 656 379 53 89 cel. 045 656 269 43 50</t>
  </si>
  <si>
    <t>rubioolivan@yahoo.com.mx</t>
  </si>
  <si>
    <t>felixr7002@gmail.com</t>
  </si>
  <si>
    <t>TITULO RECIBIDO 19AGO14. TITULO ENTREGADO 10/10/2014</t>
  </si>
  <si>
    <t>PANIFICADORA LA HOLANDESA</t>
  </si>
  <si>
    <t>PANADERIA LA HOLANDESA</t>
  </si>
  <si>
    <t>RITA BEATRIZ OLAGUE GALLEGOS</t>
  </si>
  <si>
    <t>413 7761 614 2475180</t>
  </si>
  <si>
    <t>Bibiana_pastel01@hotmail.com</t>
  </si>
  <si>
    <t>PANADERIA EL QUIJOTE DELIS</t>
  </si>
  <si>
    <t>NORA GUADALUPE CASTAÑEDA VILLANUEVA U JUAN CARLOS ESCOBAR PARRA</t>
  </si>
  <si>
    <t>639 4 74 30 05 CEL.- 639 124 20 01 NORA 614 1 19 14 17</t>
  </si>
  <si>
    <t>juank-eu@yahoo.com.mx</t>
  </si>
  <si>
    <t>TRAMITE DE REGISTRO DE MARCA PANADERIA EL QUIJOTE DELIS. REQUISITOS RECIBIDOS 17JUL 14. CONTESTACION A REQUISITOS ENVIADOS 04/AGO/14. CITA DE ANTERIORIDAD RECIBIDA 19FEB15. CANT EN FECHA 20 ABRIL 2015. TITULO RECIBIDO EL 26/11/15</t>
  </si>
  <si>
    <t>juank_eu@yahoo.com.mx</t>
  </si>
  <si>
    <t>titulo recibido14/09/2012</t>
  </si>
  <si>
    <t>BLÉ PANADERÍA ARTE QUE SABE A PAN</t>
  </si>
  <si>
    <t>PANADERIA BLE</t>
  </si>
  <si>
    <t>PAULO CESAR REYES NEVAREZ</t>
  </si>
  <si>
    <t>614 4234824</t>
  </si>
  <si>
    <t>paulo_reyes@hotmail.com</t>
  </si>
  <si>
    <t>4234824 CEL 1964334</t>
  </si>
  <si>
    <t>TITULO ENTREGADO 26/09/2013</t>
  </si>
  <si>
    <t>PAMPAS DO SUL RESTAURANTE DO BRASIL</t>
  </si>
  <si>
    <t>PAMPAS DO SUL</t>
  </si>
  <si>
    <t>LUIS ALEJANDRO RODRIGUEZ ROMO</t>
  </si>
  <si>
    <t>ARACELY RAMIREZ</t>
  </si>
  <si>
    <t>614 2017647</t>
  </si>
  <si>
    <t>614-186-3577</t>
  </si>
  <si>
    <t>luisrodriguez@pampasdosul.com</t>
  </si>
  <si>
    <t>pampasdosul@hotmail.com,</t>
  </si>
  <si>
    <t>TEL.-2017647, LUIS RODRIGUEZ, cel.-614-186-3577, PEDRO RODRIGUEZ, CEL.-6566380437</t>
  </si>
  <si>
    <t>PAMPAS DO SUL CHURRASQUERIA</t>
  </si>
  <si>
    <t>PEDRO RODRIGUEZ</t>
  </si>
  <si>
    <t>pampasdosul@hotmail.com</t>
  </si>
  <si>
    <t>TITULO ENTREGADO 5/12/08</t>
  </si>
  <si>
    <t>PALERMO</t>
  </si>
  <si>
    <t>PALERMO CONSTRUCCIONES</t>
  </si>
  <si>
    <t>ANTONIO MARQUEZ BUGARIN</t>
  </si>
  <si>
    <t>ASISTENTE SARA.</t>
  </si>
  <si>
    <t>CARLOS PORTILLO, NUEVO ENCARGADO 2018</t>
  </si>
  <si>
    <t>amarquezpalermo@prodigy.net.mx</t>
  </si>
  <si>
    <t>palermoconstrucciones@prodigy.net.mx</t>
  </si>
  <si>
    <t>palermoconstrucciones@hotmail.com</t>
  </si>
  <si>
    <t>4167603, 4193122, CEL 6144273271</t>
  </si>
  <si>
    <t>PALEO BLACK WATER</t>
  </si>
  <si>
    <t>ALBA ROCIO ANDUJO VAZQUEZ</t>
  </si>
  <si>
    <t>COMPROVACION VOLUNTARIA DE USO DE MARCA RECIBIDA 06/01/2012 ABANDONADA POR CAMBIO DE LOGOTIPO</t>
  </si>
  <si>
    <t>PRODIET REDU- ACTIVO</t>
  </si>
  <si>
    <t>PADSA</t>
  </si>
  <si>
    <t>ERASMO CARREON</t>
  </si>
  <si>
    <t>639 472 8593</t>
  </si>
  <si>
    <t>padsa77@hotmail.com</t>
  </si>
  <si>
    <t>CEL ERASMO 639 472 8593</t>
  </si>
  <si>
    <t>COMPROVACION VOLUNTARIA DE USO DE MARCA RECIBIDA 06/01/2013 ABANDONADA POR CAMBIO DE LOGOTIPO</t>
  </si>
  <si>
    <t>REFORC</t>
  </si>
  <si>
    <t>Enviado el 17/05/07</t>
  </si>
  <si>
    <t>FRESCO CHATA</t>
  </si>
  <si>
    <t>MARIO VEGA PINEDA</t>
  </si>
  <si>
    <t>REQUISITOS RECIBIDA 14/12/2011</t>
  </si>
  <si>
    <t>PRODIET</t>
  </si>
  <si>
    <t>TITULO RECIBIDO21/11/2013</t>
  </si>
  <si>
    <t>CONTESTACION A CITA DE ANTERIORIDAD 21/01/14. SE RECIBE NEGATIVA DE MARCA 20/08/2014</t>
  </si>
  <si>
    <t>PADSA F</t>
  </si>
  <si>
    <t>PADSA MSA</t>
  </si>
  <si>
    <t>TITULO RECIBIDO 19/12/13</t>
  </si>
  <si>
    <t>PADSA PRODUCTOS ALIMENTICIOS DE DELICIAS</t>
  </si>
  <si>
    <t>REQUISITOS RECIBIDOS 14/02/14. CONTESTACION DE REQUISITOS 28MAR14. TITULO RECIBIDO 09/10/14. TITULO ENTREGADO 20/OCT/2014</t>
  </si>
  <si>
    <t>PRODIET NUTRI-ACTIVO</t>
  </si>
  <si>
    <t>IMPEDIMIENTO LEGAL RECIBIDO 04/04/14. IMPEDIMENTO LEGAL CONTESTADO 02/06/2014. TITULO RECIBIDO 11/DIC/14. TITULO ENTREGADO 12DIC14</t>
  </si>
  <si>
    <t>HEALTHY SURE</t>
  </si>
  <si>
    <t>JESUS ERASMO CARREON DUARTE</t>
  </si>
  <si>
    <t>RENOVACION RECIBIDA POSITIVA RECIBIDA EL 13/12/13 renoviacion enviada 25/10/2013 Renovación otorgada el 26 de Marzo 2014 Entregado a Cliente</t>
  </si>
  <si>
    <t>TOMIL</t>
  </si>
  <si>
    <t>SOYA VEN</t>
  </si>
  <si>
    <t>CITA DE ANTERIORIDAD EN FECHA 08 DE ABRIL DEL 2015. CANT EN FECHA 09 DE JUNIO 2015., NEGATIVA RECIBIDA EL 12/1/2016</t>
  </si>
  <si>
    <t>PADSA PRODUCTOS ALIMENTICIOS DELICIAS MSA</t>
  </si>
  <si>
    <t>TITULO RECIBIDO 03/11/2011</t>
  </si>
  <si>
    <t>PROVEEDORA DE RADIADORES BARRERA</t>
  </si>
  <si>
    <t>P. RADIADORES BARRERA</t>
  </si>
  <si>
    <t>GERARDO PEREZ BARRERA</t>
  </si>
  <si>
    <t>614 4130713</t>
  </si>
  <si>
    <t>614 5757603</t>
  </si>
  <si>
    <t>provee_rad@hotmail.com</t>
  </si>
  <si>
    <t>4130713 CEL 5757603</t>
  </si>
  <si>
    <t>OSTIONERIA EL BARCO ELLAS</t>
  </si>
  <si>
    <t>MA. DEL CARMEN ZEPEDA</t>
  </si>
  <si>
    <t>elbarco_ellas@hotmai.com</t>
  </si>
  <si>
    <t>4167660, 70</t>
  </si>
  <si>
    <t>TITULO ENTREGADO 02/</t>
  </si>
  <si>
    <t>OSCARCEL</t>
  </si>
  <si>
    <t>OSCAR DOMINGUEZ TORRES</t>
  </si>
  <si>
    <t>oscarcel_sa@hotmail.com</t>
  </si>
  <si>
    <t>6255815780 CEL.- 6251219649</t>
  </si>
  <si>
    <t>TITULO ENTREGADO 31/03/2009</t>
  </si>
  <si>
    <t>OSCAR CUEVAS</t>
  </si>
  <si>
    <t>OSCAR CUEVAS QUIJADA</t>
  </si>
  <si>
    <t>614196 5428</t>
  </si>
  <si>
    <t>4110066, cel 614196 5428</t>
  </si>
  <si>
    <t>ANTERIORIDAD RECIBIDAD 16/04/2014. ANTERIORIDAD CONTESTADA 02/06/14. TITULO RECIBIDO 11/DIC/14</t>
  </si>
  <si>
    <t>ORTHOPAIN</t>
  </si>
  <si>
    <t>FRANCISCO JAVIER PUENTES CUELLAR</t>
  </si>
  <si>
    <t>4 20 38 28 CEL.- 656 5 95 69 12, Gloria Ward</t>
  </si>
  <si>
    <t>fcoc2311@hotmail.com</t>
  </si>
  <si>
    <t>TITULO ENTREGADO 10/08/2011</t>
  </si>
  <si>
    <t>HUMBERTO ARMENDARIZ NUÑEZ</t>
  </si>
  <si>
    <t>639 474 0031</t>
  </si>
  <si>
    <t>639 474 0036</t>
  </si>
  <si>
    <t>639 110 3429</t>
  </si>
  <si>
    <t>h.armendariz@hotmail.com</t>
  </si>
  <si>
    <t>639 474 0031 Y 36, CEL 639 110 3429</t>
  </si>
  <si>
    <t>ORPINEL ELECTRONICS</t>
  </si>
  <si>
    <t>RAUL ORPINEL GUERRA</t>
  </si>
  <si>
    <t>614-184-6129</t>
  </si>
  <si>
    <t>rorpinel@prodigy.net.mx,</t>
  </si>
  <si>
    <t>rorpinelg@gmail.com</t>
  </si>
  <si>
    <t>413-8386,cel 614-184-6129,6144868014</t>
  </si>
  <si>
    <t>ORBELUX</t>
  </si>
  <si>
    <t>OREBELUX</t>
  </si>
  <si>
    <t>JAIME MANUEL MARTINEZ NUÑEZ</t>
  </si>
  <si>
    <t>614 1038311</t>
  </si>
  <si>
    <t>orbelux@hotmail.com</t>
  </si>
  <si>
    <t>cel 6141038311</t>
  </si>
  <si>
    <t>TITULO ENTREGADO 05/04/2011 RENOVARON DIRECTAMENTE CON LA SE</t>
  </si>
  <si>
    <t>ORE ACEITE DE OREGANO</t>
  </si>
  <si>
    <t>MARIA TERESA BAEZA TERRAZAS</t>
  </si>
  <si>
    <t>621-47-512-47</t>
  </si>
  <si>
    <t>639 549 6271</t>
  </si>
  <si>
    <t>639-119-23-16</t>
  </si>
  <si>
    <t>terrazas_mm@hotmail.com</t>
  </si>
  <si>
    <t>contacto@oreaceitedeoregano.com</t>
  </si>
  <si>
    <t>ING. TERRAZAS 639 549 6271</t>
  </si>
  <si>
    <t>TITULO ENTREGADO 24/08/2011</t>
  </si>
  <si>
    <t>614 1710913</t>
  </si>
  <si>
    <t>cel 6141038311, 614 1 71 09 13</t>
  </si>
  <si>
    <t>TITULO RECIBIDO 14/09/2012 * TITULO ENTREGADO 16/12/13 /CONTESTACIÓN DE DEMANDA DE NULIDAD EN FECHA 22 DE MAYO 2015/ REQUISITOS EN JUICIO DE NULIDAD DE FECHA 6 DE MAYO DEL 2015/ CREQ EN FECHA 15 DE MAYO DEL 2015/ SE ADMITE A TRÁMITE LA CONTESTACIÓN DE LA SOLICITUD DE DECLARACIÓN ADMINISTRATIVA DE NULIDAD CON FOLIO DE ENTRADA 007374= SE ADMITEN TODAS LAS PRUEBAS Y SE FIJA FECHA PARA DESAHOGO DE INSPECCIÓN OCULAR PARA EL 20 DE AGOSTO DEL 2015 A LAS 10:00 EN EL 4TO PISO DF/ traslado de manifestacion de la parte actora a contestación de demanda recibida 23 de julio de 2015, SOLICITUD DE DECLARACION ADMINISTRATIVA DE INFRACION PRESENTADA EL 21/12, SE ABRE PERIODO DE ALEGATOS RECIBIDO EL 28/1/2016 SE DAN POR PRESENTADOS LOS ALEGATOS DE LA DEMANDA POR NULIDAD DE ECOCENTER 20/05/16. SE RECIBE NOTIFICACION DE ACLARACIONES DE DOMICILIO DE LA PARTE ACTORA 19-OCT-2016.</t>
  </si>
  <si>
    <t>ECOCENTER</t>
  </si>
  <si>
    <t>614 1 71 09 13</t>
  </si>
  <si>
    <t>NOVACUARIA</t>
  </si>
  <si>
    <t>LIC. JAIME MARTINEZ NUNEZ</t>
  </si>
  <si>
    <t>THE BLOOP SOUND</t>
  </si>
  <si>
    <t>TITULO ENTREGADO 10 DE JULIO DE 2015</t>
  </si>
  <si>
    <t>ECOCENTRO</t>
  </si>
  <si>
    <t>titulo entregado 30/11/2012</t>
  </si>
  <si>
    <t>OPTIL CUIDAMOS SUS OJOS CON EL CORAZON</t>
  </si>
  <si>
    <t>OPTILENTES</t>
  </si>
  <si>
    <t>ELSA MONDRAGON LORA</t>
  </si>
  <si>
    <t>614 417 2825</t>
  </si>
  <si>
    <t>614 4 27 60 60</t>
  </si>
  <si>
    <t>optilentes@prodigy.net..mx</t>
  </si>
  <si>
    <t>417 2825 CEL 614 4 27 60 60</t>
  </si>
  <si>
    <t>Recibida el 19/03/09</t>
  </si>
  <si>
    <t>OPTICAS PASOS</t>
  </si>
  <si>
    <t>JORGE FAUSTO PASOS GONZALEZ</t>
  </si>
  <si>
    <t>413 9879</t>
  </si>
  <si>
    <t>jorgepasos@hotmail.com</t>
  </si>
  <si>
    <t>JORGE4158887, 4153925 CLAUDIA 413 9879, 4134780</t>
  </si>
  <si>
    <t>TITULO ENTREGADO 07/01/2011</t>
  </si>
  <si>
    <t>INNOMINADA (LOGO OPTICAS PASOS)</t>
  </si>
  <si>
    <t>614 4158887</t>
  </si>
  <si>
    <t>614 4153925</t>
  </si>
  <si>
    <t>614 413 9879</t>
  </si>
  <si>
    <t>614 4134780</t>
  </si>
  <si>
    <t>negativa recibida 14/09/2012</t>
  </si>
  <si>
    <t>ANTERIORIDAD CONTESTADA 06/05/2013. TITULO RECIBIDO 4/4/14. TITULO ENTREGADO 14/04/14</t>
  </si>
  <si>
    <t>negativa 16/06/08</t>
  </si>
  <si>
    <t>OL OPTICAS LEO</t>
  </si>
  <si>
    <t>OPTICAS LEO</t>
  </si>
  <si>
    <t>JOB DANNIEL GARCIA RODRIGUEZ</t>
  </si>
  <si>
    <t>4157557 4166545, 4152288, 4231175, cel 6141924002</t>
  </si>
  <si>
    <t>Solicitud de cancelación voluntaria enviada 20/08/2010</t>
  </si>
  <si>
    <t>CRIZAL PLUS</t>
  </si>
  <si>
    <t>OPTICAS CRIZAL PLUS</t>
  </si>
  <si>
    <t>GUILLERMINA LOPEZ TORRES</t>
  </si>
  <si>
    <t>413-6039</t>
  </si>
  <si>
    <t>guille_lopezt@hotmail.com</t>
  </si>
  <si>
    <t>413-6039, 2591718 CEL 6141250779</t>
  </si>
  <si>
    <t>negativa recibida 21 de julio de 2015</t>
  </si>
  <si>
    <t>OPTICA IRIS</t>
  </si>
  <si>
    <t>FROYLAN OMAR MORENO VARGAS</t>
  </si>
  <si>
    <t>TEL. 4103422 CEL. 1305164</t>
  </si>
  <si>
    <t>opticairis2010@hotmail.com</t>
  </si>
  <si>
    <t>Recurso de revisión de negativa enviado 10/09/2009</t>
  </si>
  <si>
    <t>OHA OPTICA HOSPITAL DE ANTEOJOS</t>
  </si>
  <si>
    <t>OPTICA HOSPITAL DE ANTEOJOS</t>
  </si>
  <si>
    <t>OSCAR HUMBERTO PEREZ BAYOLN</t>
  </si>
  <si>
    <t>4136036 6141250779</t>
  </si>
  <si>
    <t>4136036, 2591718 CEL 6141250779</t>
  </si>
  <si>
    <t>OPTICA D´MARCO</t>
  </si>
  <si>
    <t>UBALDINA TREVISO RASCON</t>
  </si>
  <si>
    <t>4143444,</t>
  </si>
  <si>
    <t>opticadmarco@hotmail.com</t>
  </si>
  <si>
    <t>ONNÁ</t>
  </si>
  <si>
    <t>ONNA</t>
  </si>
  <si>
    <t>NANCY MINERVA CISNEROS MEDINA</t>
  </si>
  <si>
    <t>ELSA ALEJANDRINA TOSTADO FERNÁNDEZ</t>
  </si>
  <si>
    <t>614 4132524</t>
  </si>
  <si>
    <t>centro.onna@hotmail.com</t>
  </si>
  <si>
    <t>OILUZAY</t>
  </si>
  <si>
    <t>OLIUZAY</t>
  </si>
  <si>
    <t>HILDA LOSOYA ZAYRA</t>
  </si>
  <si>
    <t>IVETTE AZAETA VILLALOBOS</t>
  </si>
  <si>
    <t>614 426 5577 ext- 109</t>
  </si>
  <si>
    <t>614 414-8030</t>
  </si>
  <si>
    <t>614 414-8031</t>
  </si>
  <si>
    <t>614 414-8033</t>
  </si>
  <si>
    <t>614 184-8285</t>
  </si>
  <si>
    <t>oscar@compecer.com</t>
  </si>
  <si>
    <t>CONTABILIDAD@DSO.COM.MX</t>
  </si>
  <si>
    <t>414-8030 o 31, 33,cel184-8285 jeime gallegos 426 5577 ext- 109</t>
  </si>
  <si>
    <t>NEGATIVA RECIBIDA 14/11/2012</t>
  </si>
  <si>
    <t>OLINKATUR</t>
  </si>
  <si>
    <t>LUIS ALFREDO ROMERO TERRAZAS</t>
  </si>
  <si>
    <t>614 4140800</t>
  </si>
  <si>
    <t>614 4140400</t>
  </si>
  <si>
    <t>info@olinkatur.com.mx</t>
  </si>
  <si>
    <t>4140800 FAX 4140400 CEL 6141847663</t>
  </si>
  <si>
    <t>OLIMPIA LIFE</t>
  </si>
  <si>
    <t>MARIA DEL CARMEN ESTRADA ARÉVALO</t>
  </si>
  <si>
    <t>ANTONIO HERRERA</t>
  </si>
  <si>
    <t>614138 2328</t>
  </si>
  <si>
    <t>614117 46 59</t>
  </si>
  <si>
    <t>Agua_Olimpia.Live@hotmail.com</t>
  </si>
  <si>
    <t>4205569, 4200606 cel SR. HERRERA 614138 2328, SRA. CARMEN 614117 46 59</t>
  </si>
  <si>
    <t>titulo recibido 30/11/2012</t>
  </si>
  <si>
    <t>LUIS ALFONSO LUNA RENTERIA</t>
  </si>
  <si>
    <t>614 4235080</t>
  </si>
  <si>
    <t>614 3943139</t>
  </si>
  <si>
    <t>informes@olddays.com.mx</t>
  </si>
  <si>
    <t>lunaluisalfonso@hotmail.com</t>
  </si>
  <si>
    <t>4235080, cel 614 3 94 31 39</t>
  </si>
  <si>
    <t>TITULO RECIBIDO 28/AGO/14. TITULO ENTREGADO 01 OCT 14</t>
  </si>
  <si>
    <t>OKASHI UN DULCE DETALLE</t>
  </si>
  <si>
    <t>OKASHI</t>
  </si>
  <si>
    <t>CYNTHIA ELIZABETH MOTA RUIZ</t>
  </si>
  <si>
    <t>TEL 299 00 09, 614 541 62 08 Y CEL 614 278 33 44</t>
  </si>
  <si>
    <t>cynmota@hotmail.com</t>
  </si>
  <si>
    <t>TITULO ENTREGADO 13/03/09 renovacion con otro despacho 16/10/2018</t>
  </si>
  <si>
    <t>OH! MAMA……TACOS Y SALSAS</t>
  </si>
  <si>
    <t>OH! MAMA…….TACOS Y SALSAS</t>
  </si>
  <si>
    <t>MARIO MIRAMONTES GRADO</t>
  </si>
  <si>
    <t>mariomiramontes_64@hotmail.com</t>
  </si>
  <si>
    <t>4231713, cel 6255891448, 5813478</t>
  </si>
  <si>
    <t>TITULO ENTREGADO 17/04/2012</t>
  </si>
  <si>
    <t>OFICIUM</t>
  </si>
  <si>
    <t>JESUS ANTONIO CHAVIRA ARAGON</t>
  </si>
  <si>
    <t>ichavira@oficium.com.mx</t>
  </si>
  <si>
    <t>TITULO RECIBIDO 23/09/2011</t>
  </si>
  <si>
    <t>OFFIONLINE LA SOLUCION A TU ESPACIO</t>
  </si>
  <si>
    <t>TALIA JOSEFAT ESTRADA ALONSO</t>
  </si>
  <si>
    <t>656 6235188</t>
  </si>
  <si>
    <t>656 2434856</t>
  </si>
  <si>
    <t>taliaestrada@yahoo.com.mx</t>
  </si>
  <si>
    <t>656 623 51 88, CEL 656 2434856</t>
  </si>
  <si>
    <t>Título entregado10/07/2009</t>
  </si>
  <si>
    <t>XMART OFFICE TIENDA DIGITAL</t>
  </si>
  <si>
    <t>OFFICE TIENDA DIGITAL</t>
  </si>
  <si>
    <t>SAUL OMAR CARNERO GARCIA</t>
  </si>
  <si>
    <t>426-5014</t>
  </si>
  <si>
    <t>426-5077</t>
  </si>
  <si>
    <t>CEL SAUL 406 7490</t>
  </si>
  <si>
    <t>acopsa@prodigy.net.mx</t>
  </si>
  <si>
    <t>426-5014, 426-5077 CEL SAUL 406 7490</t>
  </si>
  <si>
    <t>Título entregado 17/03/2010</t>
  </si>
  <si>
    <t>COPY &amp; PRINT CLUB</t>
  </si>
  <si>
    <t>426-5049</t>
  </si>
  <si>
    <t>acopsa@chih1.uninet.net.mx</t>
  </si>
  <si>
    <t>426-5049, 4162121</t>
  </si>
  <si>
    <t>TITULO ENTREGADO 25/03/2009</t>
  </si>
  <si>
    <t>OFFICE BOX PAPELERIA</t>
  </si>
  <si>
    <t>GERARDO SALVADOR RENTERIA LUGO</t>
  </si>
  <si>
    <t>48325 01</t>
  </si>
  <si>
    <t>2007039 CEL, 6144276453, 48325 01 con bianey</t>
  </si>
  <si>
    <t>29/07/05 Fecha de Oficio</t>
  </si>
  <si>
    <t>NUTRIGAFER NG</t>
  </si>
  <si>
    <t>NUTRIGAFER</t>
  </si>
  <si>
    <t>JOSE ABELARDO GALLEGOS FERNANDEZ</t>
  </si>
  <si>
    <t>625 582-20-26</t>
  </si>
  <si>
    <t>(625) 582-20-26</t>
  </si>
  <si>
    <t>Con Fecha de Oficio Nº 26/08/05</t>
  </si>
  <si>
    <t>SUPER CAMPEON NG</t>
  </si>
  <si>
    <t>nutrigafer@terra.com.mx</t>
  </si>
  <si>
    <t>SUPER CHAMPION NG</t>
  </si>
  <si>
    <t>29/07/2005 Fecha de oficio</t>
  </si>
  <si>
    <t>NUTRIGAFER SUPER CAMPEON</t>
  </si>
  <si>
    <t>TITULO RECIBIDO 02/10/2014. TITULO ENTREGADO 03/10/2014</t>
  </si>
  <si>
    <t>FORTALEZA AGRICOLA</t>
  </si>
  <si>
    <t>NUESTRO CAMPO</t>
  </si>
  <si>
    <t>FORTALEZA AGRICOLA DE TRANSPORTE, S. DE R.L. DE C.V. CONTACTO FLOR ORTEGA</t>
  </si>
  <si>
    <t>TEL. 262 45 88 Y CEL. 614 199 62 86</t>
  </si>
  <si>
    <t>nuestrocampo000@hotmail.com</t>
  </si>
  <si>
    <t>TITULO RECIBIDO 02/10/2014. TITULO ENTREGADO 03/10/2014, Despues de haber recibido Office Action de la USPTO, el cliente decidio encargar el tramite a otro despacho</t>
  </si>
  <si>
    <t>PNC PASION POR NUESTRO CAMPO</t>
  </si>
  <si>
    <t>NUESTRO CAMPO, S. DE R.L. DE C.V.</t>
  </si>
  <si>
    <t>Título entregado 28/10/2009</t>
  </si>
  <si>
    <t>NQ NOVA QUIM</t>
  </si>
  <si>
    <t>NOVA QUIM</t>
  </si>
  <si>
    <t>MARTHA SOCORRO DOMINGUEZ DIAZ</t>
  </si>
  <si>
    <t>481-0319</t>
  </si>
  <si>
    <t>novaquim@prodigy.net.mx</t>
  </si>
  <si>
    <t>TITULO ENVIADO A NCG EL 29/01/09, EL 26 DE MARZO DE 218 SE INGRESO LA SOLICITUD DE RENOVACION DE MARCA ANTE EL INSTITUTO MEXICANO DE LA PROPIEDAD INDUSTRIAL</t>
  </si>
  <si>
    <t>NOGAMEX</t>
  </si>
  <si>
    <t>GUSTAVO VAZQUEZ VARELA ERENESTO PEÑA</t>
  </si>
  <si>
    <t>MONICA LEBARON</t>
  </si>
  <si>
    <t>636 6944070,</t>
  </si>
  <si>
    <t>636 661 2963</t>
  </si>
  <si>
    <t>636 699 1710</t>
  </si>
  <si>
    <t>CEL MONICA 636 103 7857</t>
  </si>
  <si>
    <t>nogalerosdelnoroeste@gmail.com</t>
  </si>
  <si>
    <t>636 6944070, 636 661 2963 cel Gustavo 636 699 1710 CEL MONICA 636 103 7857</t>
  </si>
  <si>
    <t>TITULO ENVIADO A NCG EL 29/01/10, EL 26 DE MARZO DE 218 SE INGRESO LA SOLICITUD DE RENOVACION DE MARCA ANTE EL INSTITUTO MEXICANO DE LA PROPIEDAD INDUSTRIAL</t>
  </si>
  <si>
    <t>GUSTAVO VAZQUEZ VARELA</t>
  </si>
  <si>
    <t>637 6944070</t>
  </si>
  <si>
    <t>cel Gustavo 636 699 1710</t>
  </si>
  <si>
    <t>637 6944070, 636 661 2963 cel Gustavo 636 699 1710 CEL MONICA 636 103 7857</t>
  </si>
  <si>
    <t>TITULO ENVIADO A NCG EL 29/01/11, EL 26 DE MARZO DE 218 SE INGRESO LA SOLICITUD DE RENOVACION DE MARCA ANTE EL INSTITUTO MEXICANO DE LA PROPIEDAD INDUSTRIAL</t>
  </si>
  <si>
    <t>638 6944070</t>
  </si>
  <si>
    <t>638 6944070, 636 661 2963 cel Gustavo 636 699 1710 CEL MONICA 636 103 7857</t>
  </si>
  <si>
    <t>CONTACTO PAIBE GUERRERO SOBRINO, titulo recibido 22 junio de 2015</t>
  </si>
  <si>
    <t>NIRÁ YOGA</t>
  </si>
  <si>
    <t>MARÍA DEL ROSARIO GUERRERO OLIVARES</t>
  </si>
  <si>
    <t>414 7872 414 41 44</t>
  </si>
  <si>
    <t>414 41 44</t>
  </si>
  <si>
    <t>614 169 0074</t>
  </si>
  <si>
    <t>614 203 03 22</t>
  </si>
  <si>
    <t>paibegg@hotmail.com</t>
  </si>
  <si>
    <t>guerrerochayo@hotmail.com,</t>
  </si>
  <si>
    <t>414 7872(CASA) 414 41 44 (LOCAL), cel 614 169 0074 Paibe cel 614 203 03 22</t>
  </si>
  <si>
    <t>TITULO ENTREGADO 11/01/2012</t>
  </si>
  <si>
    <t>NEW LIFE BATTERY</t>
  </si>
  <si>
    <t>NEW LIFE BETERRY</t>
  </si>
  <si>
    <t>JESUS ALONSO GARCIA BALCORTA</t>
  </si>
  <si>
    <t>614 4240374</t>
  </si>
  <si>
    <t>614 3459079</t>
  </si>
  <si>
    <t>alogar13@hotmail.com</t>
  </si>
  <si>
    <t>4240374, CEL 3459079</t>
  </si>
  <si>
    <t>solicitud de agilizacion 17/07/08</t>
  </si>
  <si>
    <t>NATURITO</t>
  </si>
  <si>
    <t>NATURAL Y VIDA</t>
  </si>
  <si>
    <t>MARIO ALBERTO MONZON BERJES</t>
  </si>
  <si>
    <t>monzonberjes@gmail.com</t>
  </si>
  <si>
    <t>ale_j2206@hotmail.com</t>
  </si>
  <si>
    <t>414-6123 CEL MARIO 614-255-5743</t>
  </si>
  <si>
    <t>INSCRIPCION DE FRANQUICIA A FAVOR DE VERONICA ALEXANDRA LETKEMAN IBARRA RECIBIDA 17/10/2012. SOLICITUD DE RENOVACION 16/DIC/2016, EL 28 FEB 2017 LLEGO LA RENOVACION DE LA MARCA CON EL NUM. 379187/2017</t>
  </si>
  <si>
    <t>PLATANAZO</t>
  </si>
  <si>
    <t>monzonberjes@gmail.com;</t>
  </si>
  <si>
    <t>RENOVACIÓN MANGOKI HASTA 20/08/2027. EN FECHA 25 DE SEPTIEMBRE 2017 SE PRESENTÓ SOLICITUD DE RENOVACIÓN DE MARCA. 27-02-2018 SE RECIBIÓ LA RENOVACION DE LA MARCA</t>
  </si>
  <si>
    <t>MANGOKI</t>
  </si>
  <si>
    <t>414-6123</t>
  </si>
  <si>
    <t>414-6123 CEL MARIO 614-255-5745 (Número equivocado)</t>
  </si>
  <si>
    <t>INSCRIPCION DE FRANQUICIA A FAVOR DE VERONICA ALEXANDRA LETKEMAN IBARRA RECIBIDA 17/10/2012. SE RENOVO CON OTRO DESPACHO.</t>
  </si>
  <si>
    <t>Título entregado 10/07/2009</t>
  </si>
  <si>
    <t>NATURA E LUNA</t>
  </si>
  <si>
    <t>ALESSANDRO FRISONI AGNOLI</t>
  </si>
  <si>
    <t>NORA HERNANDEZ TERJO</t>
  </si>
  <si>
    <t>CINTHYA LOPEZ</t>
  </si>
  <si>
    <t>413 6363</t>
  </si>
  <si>
    <t>614178 9173</t>
  </si>
  <si>
    <t>alessandrofrisoni@msn.com</t>
  </si>
  <si>
    <t>dranorahdzt@hotmail.com</t>
  </si>
  <si>
    <t>cinthya_lolo@hotmail.com</t>
  </si>
  <si>
    <t>4107077, cel ALESSANDRO 6141304885 CEL NORA 6141423638, TEL 413 6363, CINTHIYA LOPEZ 4136363, CEL 614178 9173</t>
  </si>
  <si>
    <t>Contestación a requisitos de cesión de derechos enviada 30/07/2010</t>
  </si>
  <si>
    <t>N NARCISO</t>
  </si>
  <si>
    <t>NARCISO</t>
  </si>
  <si>
    <t>JOSE ENRIQUE RIVERA RONQUILLO</t>
  </si>
  <si>
    <t>4107284 OFICINA</t>
  </si>
  <si>
    <t>CABANASTIOALBERTO@HOTMAIL.COM</t>
  </si>
  <si>
    <t>p_rive23@yahoo.com</t>
  </si>
  <si>
    <t>TITULO ENTREGADO 19/07/2011</t>
  </si>
  <si>
    <t>MYKONOS</t>
  </si>
  <si>
    <t>NINFA DURAN</t>
  </si>
  <si>
    <t>LIC. VICTOR DERMA SINECIO</t>
  </si>
  <si>
    <t>EDUARDO ANTONIO</t>
  </si>
  <si>
    <t>614 4331540</t>
  </si>
  <si>
    <t>614 1250240</t>
  </si>
  <si>
    <t>nduran@mykonos.com.mx</t>
  </si>
  <si>
    <t>eoreilly@mykonos.com.mx</t>
  </si>
  <si>
    <t>4331540, cel 6141250240</t>
  </si>
  <si>
    <t>titulo entregado 19/02/2013</t>
  </si>
  <si>
    <t>PUERTA NORTE</t>
  </si>
  <si>
    <t>vderma@mykonos.com.mx</t>
  </si>
  <si>
    <t>TITULO ENTREGADO 29/06/07. CONTACTADO VÍA SALES UP. SOLICITUD DE RENOVACION PRESENTADA 25/10/2016, LLEGO RENOVACION EL 15 FEB 2017</t>
  </si>
  <si>
    <t>MYERS</t>
  </si>
  <si>
    <t>CASA MYERS S.A.</t>
  </si>
  <si>
    <t>614427 3182</t>
  </si>
  <si>
    <t>gdiez@casamyers.com.mx</t>
  </si>
  <si>
    <t>411556, 4160652 cel 614427 3182</t>
  </si>
  <si>
    <t>Recibida 08/07/2010</t>
  </si>
  <si>
    <t>SEMILLA MUSEO-CENTRO DE CIENCIA Y TECNOLOGIA</t>
  </si>
  <si>
    <t>MUSEO SEMILLA</t>
  </si>
  <si>
    <t>ADRIAN DOSAL</t>
  </si>
  <si>
    <t>omelendez@buzon.chihuahua.gob.mx</t>
  </si>
  <si>
    <t>gva_lic.@hotmail.com</t>
  </si>
  <si>
    <t>4138908, 4123939, 4137689,</t>
  </si>
  <si>
    <t>BUENA VIDA SALUD INFANTIL</t>
  </si>
  <si>
    <t>614 2144000</t>
  </si>
  <si>
    <t>614 4137689</t>
  </si>
  <si>
    <t>614 4123939</t>
  </si>
  <si>
    <t>614 4138908</t>
  </si>
  <si>
    <t>jurídico_difchihuahua@hotmail.com</t>
  </si>
  <si>
    <t>2 144000 4138908, 4123939, 4137689,</t>
  </si>
  <si>
    <t>titulo entregado 02/08/2012</t>
  </si>
  <si>
    <t>ERICA VALDOVINOS</t>
  </si>
  <si>
    <t>214 40 004138908, 4123939, 4137689,</t>
  </si>
  <si>
    <t>CLASE 05 /ACREDITAMIENTO DE APODERADO LEGAL EN FECHA 2 DE JULIO 2015/ CREQ 2 DE JULIO DEL 2015/ 09/09/2015 SE TIENE POR ACREDITADA LA PERSONALIDAD COMO APODERADO DEL TITULAR. SE LE CITA ANTERIORIDAD 12/1/2016 CONTESTADOS EL 18/FEB DEL 16 TITULO RECIBIDO 9/7/16</t>
  </si>
  <si>
    <t>MUSCLE GOODNESS</t>
  </si>
  <si>
    <t>MUSCLESTORE</t>
  </si>
  <si>
    <t>EMMANUEL MENDOZA GONZÁLEZ</t>
  </si>
  <si>
    <t>emmanuel21_mg@hotmail.com</t>
  </si>
  <si>
    <t>6143063323 CEL:6141256288</t>
  </si>
  <si>
    <t>TITULO ENTREGADO 20/12/2011</t>
  </si>
  <si>
    <t>MURILLO ARTE Y DIBUJO</t>
  </si>
  <si>
    <t>LAURA CECILA GOMEZ SEDEÑO</t>
  </si>
  <si>
    <t>614 4149385</t>
  </si>
  <si>
    <t>614 195 38 39</t>
  </si>
  <si>
    <t>laurislauris1958@hotmail.com</t>
  </si>
  <si>
    <t>4149385, cel 614 195 38 39</t>
  </si>
  <si>
    <t>TITULO ENTREGADO 05/10/2011</t>
  </si>
  <si>
    <t>CLINICA VETERINARIA MUNDO K-NINO RCG</t>
  </si>
  <si>
    <t>MUNDO K-NINO</t>
  </si>
  <si>
    <t>ROBERTO CARBALLO GALICIA</t>
  </si>
  <si>
    <t>614 4351389</t>
  </si>
  <si>
    <t>614178 6847</t>
  </si>
  <si>
    <t>mv-carballo@hotmail</t>
  </si>
  <si>
    <t>4351389, 614178 6847</t>
  </si>
  <si>
    <t>REQUISITOS RECIBIDOS 3NOV14. CONTESTACION DE REQUISITOS 4 DIC 14, TITULO RECIBIDO 15 JUNIO DE 2015, TIUTLO ENTREGADO 03 DE JULIO DE 2015</t>
  </si>
  <si>
    <t>MUNDO CANIXTA</t>
  </si>
  <si>
    <t>ALEXANDRO IXTA AGUILERA</t>
  </si>
  <si>
    <t>01 625 589 30 34 cel. 045 625 115 48 50</t>
  </si>
  <si>
    <t>mundocanino.drixta@gmail.com</t>
  </si>
  <si>
    <t>NEGATIVA RECIBIDA</t>
  </si>
  <si>
    <t>MULTILINGUAL INSTITUTE</t>
  </si>
  <si>
    <t>MULTILINGUAL</t>
  </si>
  <si>
    <t>HENRY ANDRES TRUJILLO OROZCO</t>
  </si>
  <si>
    <t>614 5752121</t>
  </si>
  <si>
    <t>614 4195428</t>
  </si>
  <si>
    <t>handrest45@hotmail.com</t>
  </si>
  <si>
    <t>5752121, 4195428</t>
  </si>
  <si>
    <t>TITULO RECIBICO 04/04/2013</t>
  </si>
  <si>
    <t>ML MULTILINGUAL</t>
  </si>
  <si>
    <t>MUELA K9</t>
  </si>
  <si>
    <t>RODOLFO ERNESTO MUELA GURROLA</t>
  </si>
  <si>
    <t>45936 43</t>
  </si>
  <si>
    <t>buzon@muelak9.com</t>
  </si>
  <si>
    <t>45936 43, 436 1013, CEL 6144068229</t>
  </si>
  <si>
    <t>TITULO ENTREGADO 15/12/2011</t>
  </si>
  <si>
    <t>SERV. ESP. K9</t>
  </si>
  <si>
    <t>RODOLFO ERENSTO MUELA GURROLA</t>
  </si>
  <si>
    <t>614 45936 43</t>
  </si>
  <si>
    <t>614 436 1013</t>
  </si>
  <si>
    <t>SERVICIOSK9@LIVE.COM.MX</t>
  </si>
  <si>
    <t>TITULO RECIBIDO 04/04/14 . TITULO ENTREGADO 07/04/14</t>
  </si>
  <si>
    <t>MUEBLES Y DECORACIONES LUYAN</t>
  </si>
  <si>
    <t>MANUEL JESUS LUJAN DOMINGUEZ</t>
  </si>
  <si>
    <t>carpinteria_lujan@yahoo.com.mx</t>
  </si>
  <si>
    <t>4186358, 4186842 CEL 1842600</t>
  </si>
  <si>
    <t>TITULO RECIBIDO 15 DE JUNIO DE 2015</t>
  </si>
  <si>
    <t>MUEBLES PARA COMERCIO HERMANOS FLORES</t>
  </si>
  <si>
    <t>MUEBLES HERMANOS FLORES</t>
  </si>
  <si>
    <t>LUIS MENDOZA ARELLANES (FRANQUICIALO)</t>
  </si>
  <si>
    <t>informes@franquicialo.com;</t>
  </si>
  <si>
    <t>informes@franquiciasexitosas.com</t>
  </si>
  <si>
    <t>RECIBIDA: 08/10/2010</t>
  </si>
  <si>
    <t>MUEBLES DEPOT</t>
  </si>
  <si>
    <t>LETICIA ELVIRA GUTIERREZ TORRES</t>
  </si>
  <si>
    <t>ANGELICA DELGADO</t>
  </si>
  <si>
    <t>ADRINA GRANADOS 656-625-9165</t>
  </si>
  <si>
    <t>lgutierrez@dextro.com.mx</t>
  </si>
  <si>
    <t>656-625-9165 ADRINA GRANADOS 656-625-9165</t>
  </si>
  <si>
    <t>Título entregado 21/04/2010</t>
  </si>
  <si>
    <t>MUEBLES CHALE</t>
  </si>
  <si>
    <t>JORGE ALBERTO CHAVEZ LERMA</t>
  </si>
  <si>
    <t>639-472-7744</t>
  </si>
  <si>
    <t>472-9349</t>
  </si>
  <si>
    <t>CEL JORGE 639-465-0427</t>
  </si>
  <si>
    <t>ariosventas@hotmail.com</t>
  </si>
  <si>
    <t>639-472-7744, 472-9349 CEL JORGE 639-465-0427</t>
  </si>
  <si>
    <t>CLASE 35. EN FECHA 8 DE AGOSTO DE 2017 SE PRESENTÓ SOLICITUD DE INSCRIPCION DE CONTRATO DE FRANQUICIA.. 01 NOV 2017 SE COMUNICA LA INSCRIPCION DE FRANQUICIA</t>
  </si>
  <si>
    <t>MUEBLE ESTETICA DEM</t>
  </si>
  <si>
    <t>MUEBELESTETICA</t>
  </si>
  <si>
    <t>Título entregado 08/07/2010. ACUSE DE RECIBIDO DE COMPROBACION DE USO DE MARCA 22/12/2014</t>
  </si>
  <si>
    <t>MR. COOL</t>
  </si>
  <si>
    <t>AGUSTIN FIERRO LOPEZ</t>
  </si>
  <si>
    <t>CEL AGUSTIN614-178-8041</t>
  </si>
  <si>
    <t>ductosrioflorido@live.com.mx</t>
  </si>
  <si>
    <t>MPPLUS</t>
  </si>
  <si>
    <t>JOSE MANUEL AVILA LOPEZ</t>
  </si>
  <si>
    <t>montepioplus@hotmail.com</t>
  </si>
  <si>
    <t>229780919, 2299780920</t>
  </si>
  <si>
    <t>TARAHUMARA MOTORS MOTO SIERRAS DE HIHUAHUA</t>
  </si>
  <si>
    <t>MOTO SIERRA</t>
  </si>
  <si>
    <t>LUIS LAFONSO HERNANDEZ SOLIS</t>
  </si>
  <si>
    <t>614 423 6686</t>
  </si>
  <si>
    <t>614 2 41 91 51</t>
  </si>
  <si>
    <t>Lluis.hernndez</t>
  </si>
  <si>
    <t>423 6686 CEL.- 614 2 41 91 51</t>
  </si>
  <si>
    <t>INSCRIPCION DE LICENCIA A FAVOR DE MARIA LIZETH GARCIA VAZQUER RECIBIDA 05/09/2012. RENOVACION ENVIADA 15MAY2014. SE ENVIO INSCRIPCION DE LICENCIA DE USO O FRANQUICIA 15MAY2014. SE COMUNICA INSCRIPCION DE FRANQUICIA 15/AGO2014. SE COMUNICA RENOVACION DE MARCA 26AGO14</t>
  </si>
  <si>
    <t>ELBA</t>
  </si>
  <si>
    <t>MOTEL ELBA</t>
  </si>
  <si>
    <t xml:space="preserve">
662 3 10 42 37
</t>
  </si>
  <si>
    <t>eugenia@consultoriayfranquicias.com;victor@consultoriayfranquicias.com</t>
  </si>
  <si>
    <t>TITULO RECIBIDO 28/AGO/14. TITULO ENTREGADO 02/09/2014. EN FECHA 6 DE SEPTIEMBRE DE 2017 SE PRESENTÓ SOLICITUD DE TRANSMISION DE DERECHOS EN FAVOR DE JOSE EFRAIN PEREZ FLORES Y MONICA BEATRIZ PEREZ FLORES. SE COUNICA LA TRANSMISION DE DERECHOS</t>
  </si>
  <si>
    <t>Moper</t>
  </si>
  <si>
    <t>MOPER MEDICAL</t>
  </si>
  <si>
    <t>MOPER MEDICAL, S.A. DE C.V.</t>
  </si>
  <si>
    <t>TEL 4132514 Y 413 0699 cel. 614 427 13 01</t>
  </si>
  <si>
    <t>monica.perez@mopermedical.com</t>
  </si>
  <si>
    <t>TITULO RECIBIDO 28/AGO/14. TITULO ENTREGADO 02/09/2014. EN FECHA 6 DE SEPTIEMBRE DE 2017 SE PRESENTÓ SOLICITUD DE TRANSMISION DE DERECHOS EN FAVOR DE JOSE EFRAIN PEREZ FLORES Y MONICA BEATRIZ PEREZ FLORES. EL 29 DIC 2017 SE COMUNICA LA TRANSMISION DE DERECHOS</t>
  </si>
  <si>
    <t>S</t>
  </si>
  <si>
    <t>S SANAR HERIDAS Y ESTOMAS</t>
  </si>
  <si>
    <t>SOLICITUD DE INSCRIPCION DE TRANSMISION DE DERECHOS A FAVOR DE LUIS CARLOS GUTIERREZ GONZALEZ RECIBIDA 14/10/2012</t>
  </si>
  <si>
    <t>MONTADOS DE VILLA</t>
  </si>
  <si>
    <t>LUIS CARLOS GUTIERREZ GONZÁLEZ</t>
  </si>
  <si>
    <t>413-6200</t>
  </si>
  <si>
    <t>499-0925</t>
  </si>
  <si>
    <t>424-4861</t>
  </si>
  <si>
    <t>montadosdevilla@hotmail.com</t>
  </si>
  <si>
    <t>413-6200, 499-0925,424-4861 CASA</t>
  </si>
  <si>
    <t>Título enviado a Juárez 16/03/2010</t>
  </si>
  <si>
    <t>MONEYCOACH</t>
  </si>
  <si>
    <t>656-625-0426</t>
  </si>
  <si>
    <t>cel ivan 656-199-4319</t>
  </si>
  <si>
    <t>laspitucas@hotmail.com</t>
  </si>
  <si>
    <t>656-625-0426 cel ivan 656-199-4319</t>
  </si>
  <si>
    <t>TITULO RECIBIDO 15 JUNIO DE 2015, titulo entregao 26 de junio de 2015</t>
  </si>
  <si>
    <t>MOMPOSINA CAFÉ</t>
  </si>
  <si>
    <t>CAROLINA CORDOVA ALVAREZ</t>
  </si>
  <si>
    <t>4 10 0975</t>
  </si>
  <si>
    <t>rickymartinezr@gmail.co</t>
  </si>
  <si>
    <t>carito8425@hotmail.com</t>
  </si>
  <si>
    <t>MONITOREO</t>
  </si>
  <si>
    <t>HASTA VENCIMIENTO</t>
  </si>
  <si>
    <t>MOMMY &amp; ME CENTER 41 (9)</t>
  </si>
  <si>
    <t>MOMMY &amp; ME</t>
  </si>
  <si>
    <t>DEBBIE CHAMLATI TACHER</t>
  </si>
  <si>
    <t>ARRENDAMIENTOS Y CONSTRUCCIONES MOHINORA</t>
  </si>
  <si>
    <t>MOHINORA ARRENDAMIENTOS</t>
  </si>
  <si>
    <t>RENE PEREZ QUEZADA</t>
  </si>
  <si>
    <t>614 4466253</t>
  </si>
  <si>
    <t>614 1615054</t>
  </si>
  <si>
    <t>ACMSA09@HOTMAIL.COM</t>
  </si>
  <si>
    <t>4466253 CEL 614 1 615054</t>
  </si>
  <si>
    <t>Título entregado 18/03/2010</t>
  </si>
  <si>
    <t>MIRADOR DE LA SALUD</t>
  </si>
  <si>
    <t>ANA GUADALUPE FIELD ROSALES</t>
  </si>
  <si>
    <t>RAUL IGNACIO ESCAPITE</t>
  </si>
  <si>
    <t>415-3772</t>
  </si>
  <si>
    <t>614-234-8494</t>
  </si>
  <si>
    <t>rescapite@hotmail.com</t>
  </si>
  <si>
    <t>415-3772 cel 614-234-8494</t>
  </si>
  <si>
    <t>RENOVACION ENVIADA 29/09/2014. RENOVACION RECIBIDA 26NOV 14</t>
  </si>
  <si>
    <t>MIÑACA</t>
  </si>
  <si>
    <t>FERNANDO CHAVEZ VILLAGRAN CONTACTO UNICO ARQ. DANIEL CHAVEZ</t>
  </si>
  <si>
    <t>421 91 91 NEXTEL 2905089 CONTACTO UNICO ARQ. DANIEL CHAVEZ</t>
  </si>
  <si>
    <t>grupominaca@hotmail.com</t>
  </si>
  <si>
    <t>MINECHIEF</t>
  </si>
  <si>
    <t>MINECHEIEF</t>
  </si>
  <si>
    <t>ANGEL CORRAL PEREZ</t>
  </si>
  <si>
    <t>614 4 26 13 74</t>
  </si>
  <si>
    <t>614 2 47 67 08</t>
  </si>
  <si>
    <t>VENTAS@MINECHIEF.COM</t>
  </si>
  <si>
    <t>4 26 13 74 CEL.- 2 47 67 08</t>
  </si>
  <si>
    <t>RENOVACION ENVIADA 12/06/2014. CONSTANCIA DE RENOVACION RECIBIDA 22SEP14. CONSTANCIA ENTREGADA A ROSARIO SANCHEZ 29/10/2014</t>
  </si>
  <si>
    <t>MILLER AUTOCLIMAS</t>
  </si>
  <si>
    <t>MILER AUTOCLIMAS</t>
  </si>
  <si>
    <t>RICARDO ESTEFAN MILLER BENAVIDES</t>
  </si>
  <si>
    <t>414 20 07 Y 4 13 04 60</t>
  </si>
  <si>
    <t>millerautoclimas@prodigy.net.mx</t>
  </si>
  <si>
    <t>MVALVERDE</t>
  </si>
  <si>
    <t>MIGUEL VALVERDE</t>
  </si>
  <si>
    <t>MIGUEL EDUARDO VALVERDE CASTILLO</t>
  </si>
  <si>
    <t>614 421 41 15 cel. 614 195 15 24</t>
  </si>
  <si>
    <t>miguel_valverde@yahoo.com</t>
  </si>
  <si>
    <t>titulo recibido 21 nov 14. TITULO ENTREGADO 27/11/2014</t>
  </si>
  <si>
    <t>HOLGUIN</t>
  </si>
  <si>
    <t>MIEL HOLGUIN</t>
  </si>
  <si>
    <t>JOSE MIGUEL HOLGUIN GARCIA</t>
  </si>
  <si>
    <t>TEL. 625 582 60 52 CEL. 625 10 68 543</t>
  </si>
  <si>
    <t>josemiguel1577@hotmail.com</t>
  </si>
  <si>
    <t>TITULO RECIBIDO 26NOV14. TITULO ENTREGADO 27/11/2014</t>
  </si>
  <si>
    <t>CLASE 30. TITULO RECIBIDO 6FEB15. TITULO ENTREGADO 6FEB15</t>
  </si>
  <si>
    <t>MIEL HOLGUIN DE LA COLMENA A SU PALADAR</t>
  </si>
  <si>
    <t>RECIBE OFICIO ANA LILIA TELLO EL 9-SEP-07 y no se contestó. Esta en depuracion</t>
  </si>
  <si>
    <t>BIOSWAT 33XC</t>
  </si>
  <si>
    <t>MICROFLORA</t>
  </si>
  <si>
    <t>JAIME JAVIER MARTÍNEZ TELLEZ</t>
  </si>
  <si>
    <t>14/03/2005 no hay fecha de entrega</t>
  </si>
  <si>
    <t>MI PUEBLITO CHARRO</t>
  </si>
  <si>
    <t>Mi Pueblito</t>
  </si>
  <si>
    <t>AÍDA DE JESÚS PÉREZ CHICO</t>
  </si>
  <si>
    <t>414-9494</t>
  </si>
  <si>
    <t>CITA DE ANTERIORIDAD EN FECHA 30 DE MARZO 2015. CANT CONTESTADA EN FECHA 01 DE JUNIO 2015. NEGATIVA RECIBIDA EL 12/1/2016</t>
  </si>
  <si>
    <t>MI ESPACIO CENTRO EDUCATIVO INTEGRAL CEI JUEGOS Y APRENDIZAJE</t>
  </si>
  <si>
    <t>MI ESPACIO</t>
  </si>
  <si>
    <t>CENTRO EDUCATIVO INTEGRAL MI ESPACIO, S.C.</t>
  </si>
  <si>
    <t>413 81 89, 426 68 33 Y CEL. 614227 91 89</t>
  </si>
  <si>
    <t>TITULO RECIBIDO 30/04/2014. TITULO ENTREGADO 09/05/2014 A CLAUDIA CABRERA EN BNI</t>
  </si>
  <si>
    <t>MGC CONSULTORES DE NEGOCIOS</t>
  </si>
  <si>
    <t>ALBERTO VENANCIO GARDEA CHACON</t>
  </si>
  <si>
    <t>TEL 424 51 87 CEL 614 142 44 77</t>
  </si>
  <si>
    <t>venancio.gardea@mgc-mx.com</t>
  </si>
  <si>
    <t>Recibida 10/09/2009</t>
  </si>
  <si>
    <t>METRO PUBLICIDAD</t>
  </si>
  <si>
    <t>HECTOR CALDERON DURAN</t>
  </si>
  <si>
    <t>481 7747</t>
  </si>
  <si>
    <t>hector.calderon.duran@gmail.com</t>
  </si>
  <si>
    <t>negativa recibida 0804/2011</t>
  </si>
  <si>
    <t>METRO CAR CENTER</t>
  </si>
  <si>
    <t>MARIO HERNANDEZ</t>
  </si>
  <si>
    <t>MARIO HERNADEZCEL.- 614 4 88 38 97</t>
  </si>
  <si>
    <t>MONICA ROSALES, SUCURSAL AMERICAS 4148475</t>
  </si>
  <si>
    <t>4 33 16 18</t>
  </si>
  <si>
    <t>4265028 ANA LAURA GARCIA RECURSOS HUMANOS EXT 104</t>
  </si>
  <si>
    <t>4 16 71 38 PAGOS SOFIA GUARANA</t>
  </si>
  <si>
    <t>Mario Hernandez [marioher15@prodigy.net.mx]</t>
  </si>
  <si>
    <t>cvarela@abecedariodelautomovil.com</t>
  </si>
  <si>
    <t>MARIO HERNADEZCEL.- 614 4 88 38 97, 4 16 71 38 PAGOS SOFIA GUARANA, MONICA ROSALES, SUCURSAL AMERICAS 4148475, 4 33 16 18, 4265028 ANA LAURA GARCIA RECURSOS HUMANOS EXT 104</t>
  </si>
  <si>
    <t>TITULO ENTREGADO 24/01/2011, SOLICITUD DE INSCRIPCION DE TRANSMISION DE DERECHOS ENVIADA 18/07/2011 CAMBIO DE DOMICILO ENVIADO 20/09/2011 TRANSMISION DE DERECHOS RECIBIDA 20/10/2011, CAMBIO DE DOMICILO RECIBIDA 23/11/2011</t>
  </si>
  <si>
    <t>[marioher15@prodigy.net.mx]</t>
  </si>
  <si>
    <t>Título entregado 15/07/2010, OLICITUD DE INSCRIPCION DE TRANSMISION DE DERECHOS ENVIADA 18/07/2011 CAMBIO DE DOMICILIO ENVIADO 20/09/2011, TRANSMISION DE DERECHOS RECIBIDA 03/11/2011, CAMBIO DE DOMICILIO RECIBIDO 23/11/2011</t>
  </si>
  <si>
    <t>LUB4LIFE</t>
  </si>
  <si>
    <t>JEAN PHILLIP ERICK MERCIER DURAND</t>
  </si>
  <si>
    <t>titulo entregado 08/10/2012</t>
  </si>
  <si>
    <t>ABCEDARIO DEL AUTOMOVIL</t>
  </si>
  <si>
    <t>614 4 16 71 38</t>
  </si>
  <si>
    <t>614 4331618</t>
  </si>
  <si>
    <t>614 4265028 EXT 104</t>
  </si>
  <si>
    <t>614 4148475</t>
  </si>
  <si>
    <t>614 4883897</t>
  </si>
  <si>
    <t>marioher15@prodigy.net.mx</t>
  </si>
  <si>
    <t>sguadiana@abecedariodelautomovil.com</t>
  </si>
  <si>
    <t>MARIO HERNADEZCEL.- 614 4 88 38 97, 4 16 71 38 CONTADORA CON CRISTINA VARELA PAGOS SOFIA GUARANA, MONICA ROSALES, SUCURSAL AMERICAS 4148475, 4 33 16 18, 4265028 ANA LAURA GARCIA RECURSOS HUMANOS EXT 104</t>
  </si>
  <si>
    <t>Título entregado 05/04/2010</t>
  </si>
  <si>
    <t>METRICA CONSULTORÍA ARQUITECTÓNICA</t>
  </si>
  <si>
    <t>MARTHA JULIETA SAMANIEGO VILLA</t>
  </si>
  <si>
    <t>SARAI PAYAN</t>
  </si>
  <si>
    <t>412-0069</t>
  </si>
  <si>
    <t>cel martha 614-239-8696</t>
  </si>
  <si>
    <t>julieta_samaniego@hotmail.com;</t>
  </si>
  <si>
    <t>mara_sarai@hotmail.com</t>
  </si>
  <si>
    <t>412-0069 cel martha 614-239-8696</t>
  </si>
  <si>
    <t>TITULO ENTREGADO 08/11/2012</t>
  </si>
  <si>
    <t>METALES G.O</t>
  </si>
  <si>
    <t>GUSTAVO MONTOYA DOMINGUEZ</t>
  </si>
  <si>
    <t>614 4150058</t>
  </si>
  <si>
    <t>tavitomd@hotmail.com</t>
  </si>
  <si>
    <t>4150058, cel 6144067215</t>
  </si>
  <si>
    <t>MONITOREO HASTA VENCIMIENTO (YA RENOVARON)</t>
  </si>
  <si>
    <t>MODERNA</t>
  </si>
  <si>
    <t>MERCERIA MODERNA</t>
  </si>
  <si>
    <t>GRACIELA CHAVEZ GONZALEZ</t>
  </si>
  <si>
    <t>Carlos Silva</t>
  </si>
  <si>
    <t>13/08/04 No hay fecha de entrega</t>
  </si>
  <si>
    <t>MERCANTIL BARRAGAN</t>
  </si>
  <si>
    <t>SR. BARRAGAN</t>
  </si>
  <si>
    <t>614) 416-6181, 4208828</t>
  </si>
  <si>
    <t>COMPROBACION DE USO DE MARCA ENVIADA 24/10/2013</t>
  </si>
  <si>
    <t>MRC MEDITERRANEO RESTAURANTE &amp; CAFFÉ</t>
  </si>
  <si>
    <t>MEDITERRANEO RESTAURANTE, SANDRA CHAVIRA</t>
  </si>
  <si>
    <t>SANDRA LUZ PEREZ MARTINEZ</t>
  </si>
  <si>
    <t>625-128-0450</t>
  </si>
  <si>
    <t>sandrachavira2005@hotmail.com</t>
  </si>
  <si>
    <t>TITULO ENTREGADO: 30/09/2010</t>
  </si>
  <si>
    <t>MED-LA MEDICA LASER</t>
  </si>
  <si>
    <t>MEDICA LASER</t>
  </si>
  <si>
    <t>BARBARA MARTINEZ RAMIREZ</t>
  </si>
  <si>
    <t>LUISA MARIA BLANCARTE FOJO</t>
  </si>
  <si>
    <t>414-7006</t>
  </si>
  <si>
    <t>614-221-0419,</t>
  </si>
  <si>
    <t>luisablancarte@hotmail.com</t>
  </si>
  <si>
    <t>414-7006 CEL LUISA614-221-0419,</t>
  </si>
  <si>
    <t>ACREDITAMIENTO DE APODERADO LEGAL RECIVIDO 13/01/2011</t>
  </si>
  <si>
    <t>MDEP</t>
  </si>
  <si>
    <t>MDEP MANOFACTURA Y DISEÑO</t>
  </si>
  <si>
    <t>ING. ELENA ESPINOZA PRIETO</t>
  </si>
  <si>
    <t>614 421 9515</t>
  </si>
  <si>
    <t>614 4199808</t>
  </si>
  <si>
    <t>dimep@prodigy.net.mx</t>
  </si>
  <si>
    <t>4193821,421 9515, 4199808 cel 6141966552</t>
  </si>
  <si>
    <t>DREAMS E E E COFFEE, CAKE AND SOMETHING MORE…</t>
  </si>
  <si>
    <t>614 4193821</t>
  </si>
  <si>
    <t>614 4219515</t>
  </si>
  <si>
    <t>ST. FHILE PIZZA GOURMET</t>
  </si>
  <si>
    <t>MAYORTEC</t>
  </si>
  <si>
    <t>MILTON JAIR CHAVEZ TERREROS</t>
  </si>
  <si>
    <t>TITULO ENTREGADO 5/08/08</t>
  </si>
  <si>
    <t>MAXINET</t>
  </si>
  <si>
    <t>CESAR RICARDO CHAPARRO GUTIERREZ</t>
  </si>
  <si>
    <t>LILIANA PORRAS</t>
  </si>
  <si>
    <t>chaparro@maxinet.com.mx</t>
  </si>
  <si>
    <t>415-8685, cel 614-184-6511</t>
  </si>
  <si>
    <t>Título entregado 05/05/2010</t>
  </si>
  <si>
    <t>MATERIALES PORRAS</t>
  </si>
  <si>
    <t>CARLOS MARTIN PORRAS VILLEGAS</t>
  </si>
  <si>
    <t>459-3972</t>
  </si>
  <si>
    <t>416-1665</t>
  </si>
  <si>
    <t>liliana 614-247-6579</t>
  </si>
  <si>
    <t>materialesporras@hotmail.com</t>
  </si>
  <si>
    <t>459-3972, 416-1665 liliana 614-247-6579</t>
  </si>
  <si>
    <t>TITULO RECIBIDO 13/04/2012</t>
  </si>
  <si>
    <t>MAS COLORS MASTER AUTOMOTIVE SYSTEMS</t>
  </si>
  <si>
    <t>MAS COLORS MASTER</t>
  </si>
  <si>
    <t>GUSTAVO ERNESTO PÉREZ CHAVIRA</t>
  </si>
  <si>
    <t>614 4101265</t>
  </si>
  <si>
    <t>614 1546182</t>
  </si>
  <si>
    <t>mascolors@hotmail.com</t>
  </si>
  <si>
    <t>4101265 CEL. 6141546182</t>
  </si>
  <si>
    <t>IMPEDIMENTO LEGAL CONTESTADO 26/09/2013. NEGATIVA RECIBIDA 23/04/2014</t>
  </si>
  <si>
    <t>MASCARNE</t>
  </si>
  <si>
    <t>MAS CARNE</t>
  </si>
  <si>
    <t>614442-9300 EXT. 132</t>
  </si>
  <si>
    <t>victorslivaa@visadelnorte.com</t>
  </si>
  <si>
    <t>TITULO ENTREGADO EL 4/08/15</t>
  </si>
  <si>
    <t>INMOMINADA</t>
  </si>
  <si>
    <t>CARNES FRIAS SAN ANDRES, S.A. DE C.V. (CONTACTO PABLO SALINAS)</t>
  </si>
  <si>
    <t>442 93 00</t>
  </si>
  <si>
    <t>Enviado 01/11/07</t>
  </si>
  <si>
    <t>MARISCOS LA BAHIA PRINCIPE</t>
  </si>
  <si>
    <t>MANUELA GALLEGOS NIETO</t>
  </si>
  <si>
    <t>mariscosemlabahia@yahoo.com.mx</t>
  </si>
  <si>
    <t>4137137,</t>
  </si>
  <si>
    <t>titulo entergadao 05/12/2012</t>
  </si>
  <si>
    <t>MARCORAMA</t>
  </si>
  <si>
    <t>SERGIO TORRES</t>
  </si>
  <si>
    <t>614- 435-3812</t>
  </si>
  <si>
    <t>614 435-6704</t>
  </si>
  <si>
    <t>614-119-8948</t>
  </si>
  <si>
    <t>614-119-8898</t>
  </si>
  <si>
    <t>edith.aipsa@hotmail.com</t>
  </si>
  <si>
    <t>marp_1948@hotmail.com</t>
  </si>
  <si>
    <t>gpopapigochic@hotmail.com</t>
  </si>
  <si>
    <t>klaurdz@hotmail.com</t>
  </si>
  <si>
    <t>FRANCELIA ORNELAS SAENZ 435-3812, 435-6704 CEL CLAUDIA 614-119-8898, CEL EDIHT 614-119-8948</t>
  </si>
  <si>
    <t>titulo entregado 05/10/2012</t>
  </si>
  <si>
    <t>MARCA JALISCO SPMO</t>
  </si>
  <si>
    <t>GERMAN HERNANDEZ TANNER</t>
  </si>
  <si>
    <t>614 4162166</t>
  </si>
  <si>
    <t>COMERCIALVALEN@PRODIGY.NET.MX</t>
  </si>
  <si>
    <t>4162166 CEL.- 6141521923</t>
  </si>
  <si>
    <t>TITULO ENTREGADO 26/11/2013</t>
  </si>
  <si>
    <t>MAGIA AGAVERA</t>
  </si>
  <si>
    <t>comercialvalen@prodigy.net.mx</t>
  </si>
  <si>
    <t>admongerencialvalen@gmail.com,</t>
  </si>
  <si>
    <t>v Vigencia: 10 años renovables por periodos iguales de tiempo.</t>
  </si>
  <si>
    <t>MANUFACTURERA FROES</t>
  </si>
  <si>
    <t>PETER FROESE MARTENS Y CORNELIUS FROESE UNGER</t>
  </si>
  <si>
    <t>mfgproyectos@hotmail.com</t>
  </si>
  <si>
    <t>396576255865220 y 6255863350 CEL.- 6251069849</t>
  </si>
  <si>
    <t>CONTESTACION REQUICITOS 20 02 2014. TITULO RECIBIDO 21/07/2014. TITULO ENTREGADO 29 JUL 14</t>
  </si>
  <si>
    <t>CRIPPEN</t>
  </si>
  <si>
    <t>PETER FROESE MARTENS Y CORNELIUS FROESE UNGER, CONTACTO JOSE OLGUIN.</t>
  </si>
  <si>
    <t>CONTESTACION REQUIICITOS 20 02 2014. REQUISITOS RECIBIDOS 17JUL14. SE ENVIO CONTESTACION A REQUISITOS 15AGO2014. CITA DE ANTERIORIDAD RECIBIDA 11MAR15. CANT presentada en fecha 11 de Mayo del 2015. NEGATIVA LLEGO EL 22/10/15</t>
  </si>
  <si>
    <t>FERRELL-ROSS</t>
  </si>
  <si>
    <t>CONTESTACION REQUICITOS 20 02 2014. TITULO RECIBIDO 21/07/2014. TITULO ENTREGADO 29/07/2014</t>
  </si>
  <si>
    <t>OLIVER MFG</t>
  </si>
  <si>
    <t>TITULO RECIBIDO 6FEB15 TÍTULO ENTREGADO 05MAR15 A ESTEBAN CHÁVEZ. Enviada Carta de Invasión de Derechos a MALLAS ECH en fecha 26/Mayo/2015</t>
  </si>
  <si>
    <t>MALLAS ESTRELLA</t>
  </si>
  <si>
    <t>ESTEBAN CHAVEZ HERNANDEZ</t>
  </si>
  <si>
    <t>436 08 88, 436 16 26, 4361614 CEL. 614 427 02 10</t>
  </si>
  <si>
    <t>direccion@mallasestrella.com.mx</t>
  </si>
  <si>
    <t>mguzman@mallasestrella.com.mx</t>
  </si>
  <si>
    <t>RENOVACION ENTREGADA 17/10/2011, CAMBIO DE DOMICILIO RECIBIDO 24/04/2012</t>
  </si>
  <si>
    <t>MAKCO</t>
  </si>
  <si>
    <t>NELLY JOYCE QUIÑONEZ</t>
  </si>
  <si>
    <t>614 4244849</t>
  </si>
  <si>
    <t>n_joycep@hotmail.com</t>
  </si>
  <si>
    <t>4244849 cel 6141410976</t>
  </si>
  <si>
    <t>CONTESTACION DE REQUISITOS DE DEMANDA CONTESTADOS 11/03/2014. SE ADMITE LA CONTESTACION DE SOLICITUD DE DECLARACION ADMIVA DE NULIDAD DEL REGISTRO MARCARIO CITADO AL RUBRO 11/04/14.SE NOTIFICA ACUERDO DE FECHA 10/11/15 CONTESTACION DE LA DEMANDA, CORRASE TRASLADO A LA PARTE ACTORA Y TERCERO INTERESADO PRESENTADA EL 21/12/15</t>
  </si>
  <si>
    <t>MAJESTY</t>
  </si>
  <si>
    <t>JAIME ANTONIO TERAN TREJO</t>
  </si>
  <si>
    <t>614 4135798</t>
  </si>
  <si>
    <t>bjmjja@hotmail.com</t>
  </si>
  <si>
    <t>4135798, CEL. 6142475965</t>
  </si>
  <si>
    <t>ANTERIORIDAD RECIBIDA 15/06/2015/ CANT EN FECHA 14 DE AGOSTO DEL 2015; TITULO RECIBIDO EL 15/3/16</t>
  </si>
  <si>
    <t>AV. RIO PIZZA &amp; MORE</t>
  </si>
  <si>
    <t>Resolución de recurso de revisión recibido 16/07/2010</t>
  </si>
  <si>
    <t>MAINCOSA</t>
  </si>
  <si>
    <t>MIGUEL SOTO VILLEGAS</t>
  </si>
  <si>
    <t>437-3131</t>
  </si>
  <si>
    <t>410-2612</t>
  </si>
  <si>
    <t>vmariscal@maincosa.com</t>
  </si>
  <si>
    <t>437-3131, 410-2612</t>
  </si>
  <si>
    <t>titulo entregado 18/11/2011</t>
  </si>
  <si>
    <t>MAGNUM RECICLAMOS</t>
  </si>
  <si>
    <t>VICTOR MANUEL MANCERA LOPEZ</t>
  </si>
  <si>
    <t>victormancera@prodigy.net.mx</t>
  </si>
  <si>
    <t>MAGNOS MUSICA</t>
  </si>
  <si>
    <t>REQUISITOS RECIBIDOS 05/09/2013. TITULO RECIBIDO 3/ABR/14</t>
  </si>
  <si>
    <t>TRAMITE DE REGISTRO DE MARCA MUSICA PARA CHIHUAHUA CLASE 41. TITULO RECIBIDO 28/AGO/14</t>
  </si>
  <si>
    <t>MUSICA PARA CHIHUAHUA</t>
  </si>
  <si>
    <t>TEL 55 52 54 15 17 CEL. 614 188 99 55</t>
  </si>
  <si>
    <t>TRAMITE DE REGISTRO DE MARCA MUSICA PARA CHIHUAHUA CLASE 35. TITULO RECIBIDO 21/07/2014. TITULO ENTREGADO 23JUL 14</t>
  </si>
  <si>
    <t>CLASE 41, TITULO RECIBIDO 15 JUNIO DE 2015</t>
  </si>
  <si>
    <t>MUSICA PARA MORELOS</t>
  </si>
  <si>
    <t>55 52 54 15 17</t>
  </si>
  <si>
    <t>CLASE 35, ANTERIORIDAD RECIBIDA 15 JUNIO DE 2015/ CANT CONTESTADA EN FECHA 14 DE AGOSTO DEL 2015, TTIULO RECIBIDO EL 15/3/16</t>
  </si>
  <si>
    <t>MAGNOS</t>
  </si>
  <si>
    <t>COMPROBACION DE USO DEMARCA RECIBIDA 30/09/2013</t>
  </si>
  <si>
    <t>SAMUEL ERNESTO SALAYANDIA A</t>
  </si>
  <si>
    <t>JIMENEZ MILTON GARCI</t>
  </si>
  <si>
    <t>CEL. BRENDA 614 188 99 55, ALFONSO TEL.- MEXICO 01 55 52541517</t>
  </si>
  <si>
    <t>TITULO ENTREGADO 4/03/09</t>
  </si>
  <si>
    <t>MAGNETAR</t>
  </si>
  <si>
    <t>IGNACIO LEOBARDO AVILA TERRAZAS</t>
  </si>
  <si>
    <t>tel.- 4 10 59 10</t>
  </si>
  <si>
    <t>614 2 202374</t>
  </si>
  <si>
    <t>614150 4050</t>
  </si>
  <si>
    <t>leobardo_iat@hotmail.com</t>
  </si>
  <si>
    <t>tel.- 4 10 59 10, 614 2 202374, 614150 4050</t>
  </si>
  <si>
    <t>MAGIC DRINKISS</t>
  </si>
  <si>
    <t>CLAUDIA ORTIZ SALVADOR</t>
  </si>
  <si>
    <t>(614) 4134692</t>
  </si>
  <si>
    <t>429-3300 EXT. 17086,4102914</t>
  </si>
  <si>
    <t>MAGIC DOUGHNUTS</t>
  </si>
  <si>
    <t>ARTURO ESPARZA FONSECA CONTACTO GABRIELA ARRIZON</t>
  </si>
  <si>
    <t>COMPROBACION DE USO DE MARCA RECIBIDA 17/10/2013</t>
  </si>
  <si>
    <t>MAFRE MADERAS EL FRESNO</t>
  </si>
  <si>
    <t>MADERAS EL FRESNO</t>
  </si>
  <si>
    <t>GABRIEL VENEGAS TARANGO</t>
  </si>
  <si>
    <t>411-1766</t>
  </si>
  <si>
    <t>cel GABRIEL VENEGAS 614-231-7091</t>
  </si>
  <si>
    <t>gabriel_venegas@hotmail.com</t>
  </si>
  <si>
    <t>411-1766, cel GABRIEL VENEGAS 614-231-7091</t>
  </si>
  <si>
    <t>TITULO ENTREGADO 28/10/2010</t>
  </si>
  <si>
    <t>MACHINE 521</t>
  </si>
  <si>
    <t>FELIPE DE JESUS MEDINA PONCE</t>
  </si>
  <si>
    <t>LIZETH GUTIERREZ</t>
  </si>
  <si>
    <t>614 4136841</t>
  </si>
  <si>
    <t>614 4278612</t>
  </si>
  <si>
    <t>lyz_medina@hotmail.com</t>
  </si>
  <si>
    <t>413-6841, 4278612, CEL 137 3720</t>
  </si>
  <si>
    <t>Título entregado 10/09/2009</t>
  </si>
  <si>
    <t>M.C.M.A. MEXICAN COUNTRY MUSIC ASSOCIATION A.M.M.C. ASOCIACION MEXICANA DE MUSICA COUNTRY</t>
  </si>
  <si>
    <t>M.C.M.A. MEXICAN COUNTRY MUSICA ASSOCIATION A.M.M.C. ASOCIACION MEXICANA DE MUSICA COUNTRY</t>
  </si>
  <si>
    <t>ARMANDO VELAZQUEZ LOPEZ</t>
  </si>
  <si>
    <t>614 103 89 25</t>
  </si>
  <si>
    <t>mascountry@yahoo.com</t>
  </si>
  <si>
    <t>Título enviado a Cuauhtémoc, recibido 6/08/2009</t>
  </si>
  <si>
    <t>M FROES MANUFACTURERA FROES</t>
  </si>
  <si>
    <t>PETER FROESE MARTENS</t>
  </si>
  <si>
    <t>CORNELIUS FROESE UNGER</t>
  </si>
  <si>
    <t>625-586-3350</t>
  </si>
  <si>
    <t>625-586-5199</t>
  </si>
  <si>
    <t>625-106-9849</t>
  </si>
  <si>
    <t>625-136-5522 NEXTEL</t>
  </si>
  <si>
    <t>msgproyectos@hotmail.com</t>
  </si>
  <si>
    <t>www.manufacturerafroes.com</t>
  </si>
  <si>
    <t>625-586-3350,625-586-5199 CEL CORNI CEL. 625-106-9849 625-136-5522 NEXTEL</t>
  </si>
  <si>
    <t>Título entregado 24/08/2010</t>
  </si>
  <si>
    <t>LUSAGA</t>
  </si>
  <si>
    <t>YESENIA DALILAH GARCIA SALOMON</t>
  </si>
  <si>
    <t>RAUL GENARO MELENDEZ SALOMON</t>
  </si>
  <si>
    <t>446-5688</t>
  </si>
  <si>
    <t>482-0318</t>
  </si>
  <si>
    <t>genaro.melendez@urbi.com</t>
  </si>
  <si>
    <t>446-5688, 482-0318</t>
  </si>
  <si>
    <t>TITULO ENTREGADO 16/02/2011</t>
  </si>
  <si>
    <t>LUFHOR REAL</t>
  </si>
  <si>
    <t>LUFHOR</t>
  </si>
  <si>
    <t>LUIS FERNANDO HOLGUIN RODRIGUEZ</t>
  </si>
  <si>
    <t>614 4250514</t>
  </si>
  <si>
    <t>614 4107432</t>
  </si>
  <si>
    <t>lufhorindustrial@hotmail.com</t>
  </si>
  <si>
    <t>4250514, 4107432 cel 6144275140</t>
  </si>
  <si>
    <t>TITULO RECIBIDO EL 08-05-08. COMENTARON QUE DEJE EL TRÁMITE PARALIZADO</t>
  </si>
  <si>
    <t>LUDICASA</t>
  </si>
  <si>
    <t>LUIS EDUARDO VALDEZ GUTIERREZ</t>
  </si>
  <si>
    <t>ludicasa@gmail.com</t>
  </si>
  <si>
    <t>4593121 - 4231400</t>
  </si>
  <si>
    <t>SE RECIBE CITA DE ANTERIORIDAD 07/10/14. ANTERIORIDAD CONTESTADA 05NOV14, titulo entregado 24 junio de 2015</t>
  </si>
  <si>
    <t>LUCKY BOOTS BY GCA</t>
  </si>
  <si>
    <t>LUCKY BOOTS</t>
  </si>
  <si>
    <t>ALEJANDRO ATHIE DOMINGUEZ</t>
  </si>
  <si>
    <t>tel. 425-7397 cel. (614)184-4125</t>
  </si>
  <si>
    <t>alexathie@hotmail.com</t>
  </si>
  <si>
    <t>titulo recibido 19/08/2013</t>
  </si>
  <si>
    <t>LR LORENZO REYES Y ASOCIADOS</t>
  </si>
  <si>
    <t>LORENZO REYES</t>
  </si>
  <si>
    <t>614 4230644</t>
  </si>
  <si>
    <t>614 5230644</t>
  </si>
  <si>
    <t>55 55 04 35 90</t>
  </si>
  <si>
    <t>lorenzoreyes@prodigy.net.mx;carlos</t>
  </si>
  <si>
    <t>recadena@gamil.com</t>
  </si>
  <si>
    <t>TEL.- - 4230644 5 23 06 44 Jose Carlos Reyes Cadena cel.- 55 55 04 35 90</t>
  </si>
  <si>
    <t>TITULO ENTREGADO 05/02/2013</t>
  </si>
  <si>
    <t>614 4 23 06 44</t>
  </si>
  <si>
    <t>lorenzoreyes@prodigy.net.mx</t>
  </si>
  <si>
    <t>carlos.recadena@gamil.com</t>
  </si>
  <si>
    <t>4 23 06 44 Jose Carlos Reyes Cadena cel.- 55 55 04 35 90</t>
  </si>
  <si>
    <t>LOVEGREEN</t>
  </si>
  <si>
    <t>CLAUDIA PAOLA GUTIERREZ DELGADO</t>
  </si>
  <si>
    <t>614 4267993</t>
  </si>
  <si>
    <t>614 1049678</t>
  </si>
  <si>
    <t>614 2478030</t>
  </si>
  <si>
    <t>gtzpaola@gmail.com</t>
  </si>
  <si>
    <t>lovegreenstore@live.com</t>
  </si>
  <si>
    <t>4 26 79 93 CEL 614 2 47 80 30 CEL.- JESUS GRAGEDA 614 1 04 96 78</t>
  </si>
  <si>
    <t>Título entregado 04/03/2010</t>
  </si>
  <si>
    <t>LOS TOROS DEL TOPO</t>
  </si>
  <si>
    <t>MARIO HUMBERTO MEDINA VELA</t>
  </si>
  <si>
    <t>442-9100</t>
  </si>
  <si>
    <t>mhmedina@cubylam.com.mx</t>
  </si>
  <si>
    <t>denissemiranda@gmail.com</t>
  </si>
  <si>
    <t>negativa</t>
  </si>
  <si>
    <t>LOS PETATES</t>
  </si>
  <si>
    <t>ALBERTO GASCA PEREZ</t>
  </si>
  <si>
    <t>614 2014308</t>
  </si>
  <si>
    <t>614 126 68 96</t>
  </si>
  <si>
    <t>614 2 89 78 20</t>
  </si>
  <si>
    <t>chorizolospetates@hotmail.com</t>
  </si>
  <si>
    <t>2014308 CEL.- CESAR GASCA 614 2 89 78 20 ROSA GASCA CEL.- 614 126 68 96</t>
  </si>
  <si>
    <t>YA SE RENOVO</t>
  </si>
  <si>
    <t>LOS CINCO PANES</t>
  </si>
  <si>
    <t>EDNA ROSARIO MARQUEZ GALAVIZ</t>
  </si>
  <si>
    <t>MONITOREO HASTA VENCIMIENTO(YA TIENEN DESPACHO QUE LS REALIZA ESTOS TRAMITES)</t>
  </si>
  <si>
    <t>LOS CEDROS</t>
  </si>
  <si>
    <t>ENRIQUE SEIRA ROJAS</t>
  </si>
  <si>
    <t>LOS CAPORALES</t>
  </si>
  <si>
    <t>VICTOR HUGO ARAGÓN</t>
  </si>
  <si>
    <t>434 0488, cel 6144879068</t>
  </si>
  <si>
    <t>LOS APEROS</t>
  </si>
  <si>
    <t>JESUS ANTONIO CARAVEO VALLINA</t>
  </si>
  <si>
    <t>MARTIN DOMINGUEZ</t>
  </si>
  <si>
    <t>614 4200630</t>
  </si>
  <si>
    <t>614 2900849</t>
  </si>
  <si>
    <t>MARTIND@CAVALGASADDLES.COM</t>
  </si>
  <si>
    <t>22/04/2005 no hay fecha de entraga/ Nunca se encontró al cliente</t>
  </si>
  <si>
    <t>LOS ALCATRACES</t>
  </si>
  <si>
    <t>MOISÉS GUERRERO PÉREZ</t>
  </si>
  <si>
    <t>m_g_o_23@hotmail.com</t>
  </si>
  <si>
    <t>435-9673</t>
  </si>
  <si>
    <t>TITULO RECIBIDO 10/10/14</t>
  </si>
  <si>
    <t>LLG LLANTAS GIGANTES</t>
  </si>
  <si>
    <t>LLANTAS GIGANTES</t>
  </si>
  <si>
    <t>ALBERTO ANTONIO ALVAREZ DUARTE contacto Eduardo Muñoz Carrasco y Ana Luisa Reyes Mejia</t>
  </si>
  <si>
    <t>4372040, 413 84 87 CEL 614 169 01 77</t>
  </si>
  <si>
    <t>alberto@llantasgigantes.com.mx</t>
  </si>
  <si>
    <t>LLABARESA</t>
  </si>
  <si>
    <t>HEINRICH NEUFELD TEICHROEB</t>
  </si>
  <si>
    <t>6255865120 ENRIQUE NEWFEL</t>
  </si>
  <si>
    <t>TITULO RECIBIDO 19AGO14. TITULO ENTREGADO 21AGO14</t>
  </si>
  <si>
    <t>BANDERIVER</t>
  </si>
  <si>
    <t>LIVEER</t>
  </si>
  <si>
    <t>MANUEL IGNACIO SANCHEZ VERIN MORENO</t>
  </si>
  <si>
    <t>614 4448665, 4154482 4154902</t>
  </si>
  <si>
    <t>MSANCHEZVERIN@GMAIL.COM</t>
  </si>
  <si>
    <t>titulo recibido 02/02/2013</t>
  </si>
  <si>
    <t>LIUMAQ</t>
  </si>
  <si>
    <t>JUAN CARLOS ARES CARDENAS</t>
  </si>
  <si>
    <t>ESTEFANIA ARAIZA LOPEZ</t>
  </si>
  <si>
    <t>jares@liumaq.com</t>
  </si>
  <si>
    <t>juarca6110@gmail.com</t>
  </si>
  <si>
    <t>4831249, 4 83 23 39 CEL. 6141159244</t>
  </si>
  <si>
    <t>LILA BLUE</t>
  </si>
  <si>
    <t>LILABLUE</t>
  </si>
  <si>
    <t>ALEJANDRA PICO VILLALPANDO</t>
  </si>
  <si>
    <t>SKARLATOS ANTONIADIS</t>
  </si>
  <si>
    <t>614 137 62 26</t>
  </si>
  <si>
    <t>413131834 627 74 30 90</t>
  </si>
  <si>
    <t>info@lilablue.es</t>
  </si>
  <si>
    <t>contactos Norma Gutierrez Porras, 614 137 62 26, Martha Villalpando, 413131834 627 74 30 90 (en España</t>
  </si>
  <si>
    <t>LIKON</t>
  </si>
  <si>
    <t>JESUS LICON VALDEZ</t>
  </si>
  <si>
    <t>421 520</t>
  </si>
  <si>
    <t>421 5200,</t>
  </si>
  <si>
    <t>mmlicon@prodigy.net.mx</t>
  </si>
  <si>
    <t>421 5200, 4245201</t>
  </si>
  <si>
    <t>TITULO RECIBIDO 02/10/2014. TITULO ENTREGADO 06/10/2014</t>
  </si>
  <si>
    <t>LEONEL RODRIGUEZ ALTA PELUQUERIA</t>
  </si>
  <si>
    <t>VICENTE LEONEL RODRIGUEZ ALMEIDA</t>
  </si>
  <si>
    <t>614 4 14 2644 y 614 414 99 16 cel 614 212 05 35</t>
  </si>
  <si>
    <t>vicente.l@aol.com</t>
  </si>
  <si>
    <t>Visto bueno 30/07/2010</t>
  </si>
  <si>
    <t>LEDLITEC</t>
  </si>
  <si>
    <t>RAUL ORPINEL GUERRA, MARTHA</t>
  </si>
  <si>
    <t>413-8386 RAUL 614-184-6129</t>
  </si>
  <si>
    <t>413-6540</t>
  </si>
  <si>
    <t>RAUL 614-184-6129</t>
  </si>
  <si>
    <t>rorpinel@prodigy.net.mx</t>
  </si>
  <si>
    <t>413-8386, 413-6540, RAUL 614-184-6129</t>
  </si>
  <si>
    <t>Recibida 22/03/2010</t>
  </si>
  <si>
    <t>LEDLITE</t>
  </si>
  <si>
    <t>recibida 3/12/08 folio 20080498522</t>
  </si>
  <si>
    <t>LÉCOLE DU CHEF</t>
  </si>
  <si>
    <t>LIC. JESUS MURILLO RAMIREZ</t>
  </si>
  <si>
    <t>LAVASOLAS SECA-EXPRESS</t>
  </si>
  <si>
    <t>MARIA DE JESUS ARTALEJO PÉREZ</t>
  </si>
  <si>
    <t>614163 4966</t>
  </si>
  <si>
    <t>4990294, CEL 614163 4966</t>
  </si>
  <si>
    <t>LABORATORIO Y ASESORIA TECNICA LATE</t>
  </si>
  <si>
    <t>LATE LABORATORIO Y ACCESORIA</t>
  </si>
  <si>
    <t>JOSE LUIS CARRILLO IBARRA</t>
  </si>
  <si>
    <t>AURORA MORENO TORRES</t>
  </si>
  <si>
    <t>614 4201073</t>
  </si>
  <si>
    <t>614 1789669</t>
  </si>
  <si>
    <t>LATECHIHUAHUA@GMAIL.COM</t>
  </si>
  <si>
    <t>TITULO ENTREGADO 16 JUNIO DE 2015</t>
  </si>
  <si>
    <t>LASERTONN</t>
  </si>
  <si>
    <t>SILVIA SILVA SAENZ</t>
  </si>
  <si>
    <t>411 70 55</t>
  </si>
  <si>
    <t>614 1 26 88 79</t>
  </si>
  <si>
    <t>administracion@lasertone.mx</t>
  </si>
  <si>
    <t>411 70 55 CEL. 614 1 26 88 79</t>
  </si>
  <si>
    <t>TITULO RECIBIDO 21/07/2014. TITULO ENTREGADO 22 JUL 14. EN FECHA 21 DE NOVIEMBRE DE 2017 SE PRESENTÓ COMPROBACION DE USO DE MARCA ANTE EL IMPI. 14 DE MARZO 2018 LLEGO ESCRITO DE QUE NO ES NECESARIA LA PRESENTACION DE DECLARACION DE USO</t>
  </si>
  <si>
    <t>LASAÑISIMA</t>
  </si>
  <si>
    <t>JUAN CARLOS MATA BACA, ROCIO GARCIA PRADA</t>
  </si>
  <si>
    <t>414 03 87 CEL. 614 227 24 85</t>
  </si>
  <si>
    <t>jcmatas@hotmail.com</t>
  </si>
  <si>
    <t>Título entregado 16/07/2009</t>
  </si>
  <si>
    <t>LAS TINAJAS</t>
  </si>
  <si>
    <t>JAIME OCHOA</t>
  </si>
  <si>
    <t>nmercadotecnia@visadelnorte.com.mx</t>
  </si>
  <si>
    <t>silvia.victor10@hotmail.com</t>
  </si>
  <si>
    <t>4429300, 4398550,</t>
  </si>
  <si>
    <t>TITULO RECIBIDO 28/08/2015 SE SOLICITO CORREGIR EL NOMBRE, SE PRESENTO CAMBIO DE NOMBRE EL 17/12/2015 SE RECIBIO 01/08/16 QUE IMPI SE DA POR ENTERADO QUE UN COTITULAR ES PRISCYLA MA. CASTILLO HERRERA</t>
  </si>
  <si>
    <t>LAS SOCIAS</t>
  </si>
  <si>
    <t>PRISCILA MARIA CASTILLO HERRERA, GLORIA GABRIEA CASTILLO HERRERA</t>
  </si>
  <si>
    <t>CEL. 614 218 9253</t>
  </si>
  <si>
    <t>gabriela4705@live.com</t>
  </si>
  <si>
    <t>NO RENOVARON 2018 YA NO USAN LA MARCA/ TITULO ENVIADO 11/03/09</t>
  </si>
  <si>
    <t>LAS PITUCAS</t>
  </si>
  <si>
    <t>656-199-4319</t>
  </si>
  <si>
    <t>656-625-0426, CEL 656-199-4319</t>
  </si>
  <si>
    <t>INNOMINADA (LOGO LAS GARRAFAS)</t>
  </si>
  <si>
    <t>LAS GARRAFAS</t>
  </si>
  <si>
    <t>ELIEZER RAMOS ADAME</t>
  </si>
  <si>
    <t>4100150,</t>
  </si>
  <si>
    <t>lasgarrafas@yahoo.com</t>
  </si>
  <si>
    <t>4100150, 4152448, CEL ELIZER 614-142-4515</t>
  </si>
  <si>
    <t>Recibida 03/07/2009</t>
  </si>
  <si>
    <t>LAS GARRAFAS LO NATURAL HECHO NIEVE</t>
  </si>
  <si>
    <t>614-142-4516</t>
  </si>
  <si>
    <t>4100150, 4152448, CEL ELIZER 614-142-4516</t>
  </si>
  <si>
    <t>Visto bueno 29/01/2010</t>
  </si>
  <si>
    <t>LAS GARRAFAS L N H N</t>
  </si>
  <si>
    <t>ELIZER 614-142-4517</t>
  </si>
  <si>
    <t>4100150, 4152448, CEL ELIZER 614-142-4517</t>
  </si>
  <si>
    <t>TITULO RECIBIDO 05/07/2013; CESIÓN DE DERECHOS 07/06/2016; CAMBIO DE DOMICILIO 07/06/2016. QUEDO INSCRITA TRANSMISION DE DERECHOS No. 261016/2016 RECIBIDA 30 SEPT 2016. , SE RECIBIO NOTIFICACION 22 DIC 2016 SOLIC REQUISITOS PARA CAMBIAR DOM SOCIAL DEL TITULAR. EL 28/02/2017 SE PRESENTÓ NUEVAMENTE SOLICITUD DE CAMBIO DE DOMICILIO DEL TITULAR. EL 11 MAYO LLEGO SE TOMA NOTA DEL CAMBIO DE DOMICILIO</t>
  </si>
  <si>
    <t>LAS FAENAS</t>
  </si>
  <si>
    <t>CARLOS REYES</t>
  </si>
  <si>
    <t>614 4 23 60 10</t>
  </si>
  <si>
    <t>614 1 25 02 93</t>
  </si>
  <si>
    <t>carlos010105@prodigy.net.mx</t>
  </si>
  <si>
    <t>4 23 60 10 CEL.- 614 1 25 02 93</t>
  </si>
  <si>
    <t>RENOVACION ENVIADA 29/09/2014. RENOVACION RECIBIDA 26NOV 14. CONSTANCIA ENTREGADA 06MAR15</t>
  </si>
  <si>
    <t>LARA JEANS</t>
  </si>
  <si>
    <t>JUDITH LARA RIVAS</t>
  </si>
  <si>
    <t>434 04 96</t>
  </si>
  <si>
    <t>lara_jeans@hotmail.com</t>
  </si>
  <si>
    <t>TITULO RECIBIDO 06/06/2012</t>
  </si>
  <si>
    <t>LAPTOPIEZAS</t>
  </si>
  <si>
    <t>MARCO IVAN SALINAS ROJO</t>
  </si>
  <si>
    <t>614 4330787</t>
  </si>
  <si>
    <t>614 1543139</t>
  </si>
  <si>
    <t>marcozs@hotmail.com</t>
  </si>
  <si>
    <t>4 33 07 87 CEL 614 1 54 31 39</t>
  </si>
  <si>
    <t>COMPROBACION DE USO DE MARCA RECIBIDA 20/07/2011. SOLICITUD DE RENOVACION 20-SEPT-16. 22 DE NOV 2016 SE COMUNICA RENOVACION DEL REGISTRO DE MARCA</t>
  </si>
  <si>
    <t>PETTIT SUISSE</t>
  </si>
  <si>
    <t>LACTOFABRIL</t>
  </si>
  <si>
    <t>JULIO LOZANO IBAÑEZ</t>
  </si>
  <si>
    <t>adrielozg75@hotmail.com</t>
  </si>
  <si>
    <t>juliolozano95@hotmail.com</t>
  </si>
  <si>
    <t>dsl2010@live.com.mx</t>
  </si>
  <si>
    <t>639-474-2244, CEL JULIO LOZANO 639-501-8492 VICTOR RESENDIZ 614-184-8738, BEATRIZ CHICA DE PAGOS</t>
  </si>
  <si>
    <t>RICOS BESOS</t>
  </si>
  <si>
    <t>639-474-2244</t>
  </si>
  <si>
    <t>639-501-8492</t>
  </si>
  <si>
    <t>VICTOR RESENDIZ 614-184-8738</t>
  </si>
  <si>
    <t>639-474-2244, CEL JULIO LOZANO 639-501-8492 VICTOR RESENDIZ 614-184-8738, MARCELA CHICA DE PAGOS</t>
  </si>
  <si>
    <t>TITULO ENTREGADO25/06/2009. EN FECHA 27 DE ABRIL DE 2018 SE PRESENTÓ SOLICITUD DE RENOVACION DE MARCA. SE COMUNICA RENOVACIÓN DE REGISTRO DE MARCA 10/07/2018.</t>
  </si>
  <si>
    <t>EL ESPAÑOL DE DELICIAS</t>
  </si>
  <si>
    <t>639-474-2244,</t>
  </si>
  <si>
    <t>JULIO LOZANO 639-501-8492</t>
  </si>
  <si>
    <t>juliolozano95@hotmail.com;</t>
  </si>
  <si>
    <t>PRIMA FLORA</t>
  </si>
  <si>
    <t>CEL JULIO LOZANO 639-501-8492</t>
  </si>
  <si>
    <t>VICTOR RESENDIZ 614-184-8738, MARCELA CHICA DE PAGOS</t>
  </si>
  <si>
    <t>COMPROBACION DE USO DE MARCA RECIBIDA 20/07/2011</t>
  </si>
  <si>
    <t>A+B</t>
  </si>
  <si>
    <t>02/03/2005 No hay fecha de entrega. RENOVACION ENVIADA 06MAY2014. RENOVACION RECIBIDA 28 JUL 14. CONSTANCIA DE RENOVACION ENVIADA A DEL 03/09/2014</t>
  </si>
  <si>
    <t>Probiotico A+B</t>
  </si>
  <si>
    <t>juliolozano95@hotmail.com; :</t>
  </si>
  <si>
    <t>Con fecha de Oficio Nº 25/08/2005. RENOVACION ENVIADA 06MAY14. RENOVACION RECIBIDA 28 JUL 14. CONSTANCIA DE RENOVACION ENVIADA A DEL 03/09/2014</t>
  </si>
  <si>
    <t>LA FLOR DE DELICIAS LF</t>
  </si>
  <si>
    <t>REQUISITOS CONTESTADOS 10/09/2013</t>
  </si>
  <si>
    <t>LACTEOS CERRO GRANDE</t>
  </si>
  <si>
    <t>MANUEL VARGAS GALLARDO</t>
  </si>
  <si>
    <t>LIC. ALEJANDRO ANTILLON</t>
  </si>
  <si>
    <t>OFICINA 4-55 85 84 JORGE CARREON, 01 639-467-8221, CEL.- 639-112-3389, dueño: ING. ALEJANDRO ANTILLON, nextel 01-639-470-1535 , Dulce Saenz (Recepcion)</t>
  </si>
  <si>
    <t>jcarreon@lacteoscerrogrande.com;</t>
  </si>
  <si>
    <t>a.antillon@lacteoscerrogrande.com</t>
  </si>
  <si>
    <t>614 4-55 85 84</t>
  </si>
  <si>
    <t>01 639-467-8221</t>
  </si>
  <si>
    <t>01-639-470-1535</t>
  </si>
  <si>
    <t>639-112-3389</t>
  </si>
  <si>
    <t>jcarreon@lacteoscerrogrande.com</t>
  </si>
  <si>
    <t>LECHE CLANK</t>
  </si>
  <si>
    <t>SICOMORO LABORATORIO DE ANÁLISIS CLINICOS</t>
  </si>
  <si>
    <t>LABORATORIO SICOMORO</t>
  </si>
  <si>
    <t>FRANCISCO ANTONIO CARMONA NUÑEZ</t>
  </si>
  <si>
    <t>614 4217898</t>
  </si>
  <si>
    <t>614 1023338</t>
  </si>
  <si>
    <t>facarmona2mexico.com</t>
  </si>
  <si>
    <t>4217898 CEL 6141023338</t>
  </si>
  <si>
    <t>TITULO ENTREGADO 07/02/2011</t>
  </si>
  <si>
    <t>LABORATORIO NATURADEL</t>
  </si>
  <si>
    <t>LUIS ALBERTO PORTILLO GUADERRAMA</t>
  </si>
  <si>
    <t>639 4725095</t>
  </si>
  <si>
    <t>639 106 9321</t>
  </si>
  <si>
    <t>botanica73@prodigy.net.mx</t>
  </si>
  <si>
    <t>6394725095, 639 106 9321</t>
  </si>
  <si>
    <t>DELIFLORES</t>
  </si>
  <si>
    <t>6394725095,</t>
  </si>
  <si>
    <t>OROMIEL JARABE</t>
  </si>
  <si>
    <t>639 1069321</t>
  </si>
  <si>
    <t>TITULO RECIBIDO 28NOV14. TITULO ENVIADO 11/DIC/14 FEDEX 772198710630</t>
  </si>
  <si>
    <t>LA TOSCANA RB</t>
  </si>
  <si>
    <t>JESUS OSVALDO RODRIGUEZ BAYLON</t>
  </si>
  <si>
    <t>656 6171362 CEL. 656 6383904</t>
  </si>
  <si>
    <t>guerrero.rodriguez@gmail.com</t>
  </si>
  <si>
    <t>TITULO ENVIADO POR PAQUETERIA 26/05/2014 GUIA FEDEX 8037 7611 9690 0449</t>
  </si>
  <si>
    <t>LA TABERNA DEM</t>
  </si>
  <si>
    <t>LA TABERNMA DE MO</t>
  </si>
  <si>
    <t>Título enviado a Hermosillo, recibido 10/06/2010</t>
  </si>
  <si>
    <t>LA REINA DE SONORA LRS</t>
  </si>
  <si>
    <t>LA REINA DE SONORA</t>
  </si>
  <si>
    <t>JAIME IBARRA HERRERA</t>
  </si>
  <si>
    <t>vresendez@gmail.com</t>
  </si>
  <si>
    <t>cpluisechavezs@hotmail.com</t>
  </si>
  <si>
    <t>lactofabril@prodigy.net.mx</t>
  </si>
  <si>
    <t>639-474-2244, 639-474-2244</t>
  </si>
  <si>
    <t>LA ORIENTAL JU-MI</t>
  </si>
  <si>
    <t>RICARDO ENRIQUE YU TRUEBA</t>
  </si>
  <si>
    <t>656 614 82 25</t>
  </si>
  <si>
    <t>656 199 83 36</t>
  </si>
  <si>
    <t>enrique@comerciobasico.com</t>
  </si>
  <si>
    <t>656 614 82 25 CEL.- 656 199 83 36</t>
  </si>
  <si>
    <t>titulo entregado 21/01/2011</t>
  </si>
  <si>
    <t>LA FONDA DEL ESCUADRON</t>
  </si>
  <si>
    <t>ALEJANDRO BALDERRAMA DIAZ</t>
  </si>
  <si>
    <t>614 415-4548</t>
  </si>
  <si>
    <t>abalderrama17@hotmail.com</t>
  </si>
  <si>
    <t>415-4548</t>
  </si>
  <si>
    <t>LA F CACHA</t>
  </si>
  <si>
    <t>LA FOCACHA</t>
  </si>
  <si>
    <t>Título entregado 20/04/2010</t>
  </si>
  <si>
    <t>LA ESTAMPIDA</t>
  </si>
  <si>
    <t>MARIA NURY BECERRA PEREZ</t>
  </si>
  <si>
    <t>CEL CECILIA 2478698</t>
  </si>
  <si>
    <t>carnesecalaestampida@prodigy.net.mx</t>
  </si>
  <si>
    <t>413022, CEL CECILIA 2478698</t>
  </si>
  <si>
    <t>LA CUEVA DE CUAUHTEMOC</t>
  </si>
  <si>
    <t>MARIA ANTONIA LASSO PEREZ</t>
  </si>
  <si>
    <t>BELEN GONZALEZ</t>
  </si>
  <si>
    <t>625-582-0200</t>
  </si>
  <si>
    <t>625 115 3289</t>
  </si>
  <si>
    <t>belegonfer@hotmail.com</t>
  </si>
  <si>
    <t>ma_lassop@hotmail.com</t>
  </si>
  <si>
    <t>restaurantbarlacueva@yahoo.com</t>
  </si>
  <si>
    <t>625-582-0200, CEL 625 115 3289</t>
  </si>
  <si>
    <t>TITULO RECIBIDO 226/10/2011</t>
  </si>
  <si>
    <t>LA COCINA DE ROSY MORALES</t>
  </si>
  <si>
    <t>LA COCINA DE ROSY</t>
  </si>
  <si>
    <t>ROSA MARIA MORALES MARTINEZ</t>
  </si>
  <si>
    <t>RAUL ARMANDO GOMEZ RAMOS</t>
  </si>
  <si>
    <t>614 4301239</t>
  </si>
  <si>
    <t>614 1690328</t>
  </si>
  <si>
    <t>raularmandogomez@hotmail.com</t>
  </si>
  <si>
    <t>moralesmtz_rosy@hotmail.com</t>
  </si>
  <si>
    <t>4301239 cel 1690328</t>
  </si>
  <si>
    <t>CLASE 43. EN FECHA 08 DE AGOSTO DE 2017 SE PRESENTÓ SOLICITUD DE RENOVACION DE MARCA, ASI COMO AVISO DE CAMBIO DE APODERADO.. 01 NOV 2017 SE COMUNICA LA RENOVACION DEL REGISTRO DE MARCA. 01 NOV 2017 DEBERA CUMPLIR CON LOS SIGUIENTES REQUISITOS A EFECTO DE ACREDITAR SU PRSONALIDAD COMO APODERADO DEL TITULAR. EN FECHA 29 DE NOVIEMBRE 2017 SE INGRESÓ LA CONTESTACION DE REQUISITOS. 26 ABR 2018 SE TIENE POR ACREDITADA LA PERSONALIDAD COMO APODERADO DEL TITULAR</t>
  </si>
  <si>
    <t>LA CASONA DEL GENERAL</t>
  </si>
  <si>
    <t>LA CASONA</t>
  </si>
  <si>
    <t>LETICIA VARGAS JACOBO</t>
  </si>
  <si>
    <t>esvamex@prodigy.net.mx</t>
  </si>
  <si>
    <t>Título enviado a Cuauhtémoc y recibido el 16/07/2009</t>
  </si>
  <si>
    <t>LA CAMPANA</t>
  </si>
  <si>
    <t>ABRAM OLFERT NEUFELD,</t>
  </si>
  <si>
    <t>MALY IBARRA</t>
  </si>
  <si>
    <t>(625) 582-1039</t>
  </si>
  <si>
    <t>625 589 0151</t>
  </si>
  <si>
    <t>olfert@prodigy.net.mx</t>
  </si>
  <si>
    <t>(625) 582-1039, CEL 625 589 0151</t>
  </si>
  <si>
    <t>TITULO RECIBIDO 19FEB15 TÍTULO ENTREGADO 06MAR15 A RUBÉN GIOVANNI TAMEZ ÁVILA</t>
  </si>
  <si>
    <t>KUURUCH</t>
  </si>
  <si>
    <t>OSCAR GARCIA RAMIREZ, JOSE ALBERTO MORALES VAZQUEZ</t>
  </si>
  <si>
    <t>(614)416-91-36 ext.20 cel. 614 142 11 36</t>
  </si>
  <si>
    <t>oscargarciaramirez@me.com</t>
  </si>
  <si>
    <t>KP KING PARTY</t>
  </si>
  <si>
    <t>JAIME CONTRERAS GARCIA</t>
  </si>
  <si>
    <t>614 4196500</t>
  </si>
  <si>
    <t>614 2209359</t>
  </si>
  <si>
    <t>jaconga@yahoo.com</t>
  </si>
  <si>
    <t>4196500 cel 2209359</t>
  </si>
  <si>
    <t>TITULO RECIBIDO 11/07/2012</t>
  </si>
  <si>
    <t>KOOL- KAT</t>
  </si>
  <si>
    <t>DIVARY MORFFI AVELLO</t>
  </si>
  <si>
    <t>614 5750244</t>
  </si>
  <si>
    <t>614 112 24 54</t>
  </si>
  <si>
    <t>divacuba@msn.com</t>
  </si>
  <si>
    <t>5750244 CEL 614 112 24 54</t>
  </si>
  <si>
    <t>CITA DE ANTERIORIDAD RECIBIDA 1462670. CITA DE ANTERIORIDAD CONTESTADA 29/09/2014. NEGATIVA RECIBIDA EN FECHA 12 DE MAYO 2015.</t>
  </si>
  <si>
    <t>KOKOROKITZEN</t>
  </si>
  <si>
    <t>ALAN CASTILLO PEREZ</t>
  </si>
  <si>
    <t>cel. 614 115 6600</t>
  </si>
  <si>
    <t>a_cast96@hotmail.com</t>
  </si>
  <si>
    <t>TITULO ENTREGADO 25 DE ENERO DE 2016 transmicion de derechos presentada el 18/2 /16 REQUISITOS RECIBIDOS 18/05/16; PRESENTADOS EL 20/07/2016. INSCRIPCION DE TRANSMISION DE DERECHOS ANTE IMPI 28 SEPT-2016 Y RECIBIDOS EL 4 -NOV-2016.</t>
  </si>
  <si>
    <t>MR. KIKIRI HEALTHY KITCHEN</t>
  </si>
  <si>
    <t>KIKIRI KITCHEN</t>
  </si>
  <si>
    <t>MIREYA ALEJANDRA PEREDO PACHECO</t>
  </si>
  <si>
    <t>4 14 24 50</t>
  </si>
  <si>
    <t>614 184 7572</t>
  </si>
  <si>
    <t>mireya86_13@hotmail.com</t>
  </si>
  <si>
    <t>4 14 24 50 y cel. 614 184 7572</t>
  </si>
  <si>
    <t>TITULO ENTREGADO 26/03/2013</t>
  </si>
  <si>
    <t>KENZOFERRER SALÓN</t>
  </si>
  <si>
    <t>KENZO FERRER</t>
  </si>
  <si>
    <t>HECTOR BEJAR RAMIREZ</t>
  </si>
  <si>
    <t>614 4 13 70 05</t>
  </si>
  <si>
    <t>614 1 62 61 60</t>
  </si>
  <si>
    <t>kenzo_ferrer@hotmail.com</t>
  </si>
  <si>
    <t>4 13 70 05 CEL.- 614 1 62 61 60</t>
  </si>
  <si>
    <t>TITULO RECIBIDO 08/JUL/2014. TITULO ENVIADO 03/09/2014</t>
  </si>
  <si>
    <t>KB KEBURROS</t>
  </si>
  <si>
    <t>KEBURROS</t>
  </si>
  <si>
    <t>ALEJANDRO SERNA SANCHEZ</t>
  </si>
  <si>
    <t>CONTACTO ELEONOR BORBON CEL. 6621 11 39 80</t>
  </si>
  <si>
    <t>keburrosfranquicias@hotmail.com</t>
  </si>
  <si>
    <t>Título entregado 12/01/2010</t>
  </si>
  <si>
    <t>TACOS KEBAB KEBY</t>
  </si>
  <si>
    <t>KEBAB TACOS ARABES</t>
  </si>
  <si>
    <t>JOSE GUILLERMO GUERRERO ORREGO</t>
  </si>
  <si>
    <t>ERICKA FABA</t>
  </si>
  <si>
    <t>414-1200</t>
  </si>
  <si>
    <t>425 3773</t>
  </si>
  <si>
    <t>6141 765589</t>
  </si>
  <si>
    <t>gguerre19@gmail.com</t>
  </si>
  <si>
    <t>414-1200, 425 3773 , cel 1 765589</t>
  </si>
  <si>
    <t>anterioridad contestada 09/04/2013</t>
  </si>
  <si>
    <t>KB KEBURROS PERCHERONES</t>
  </si>
  <si>
    <t>titulo ent4regado 20/11/2012; SE ENVIÓ POR PAQUETERIA CONTRATO DE CESIÓN DE DERECHOS PARA LA INSCRIPCIÓN CORRESPONDIENTE EL 17/05/2016, EL 28 DE DIC 2016 SE COMUNICA LA TRANSMISION DE DERECHOS QUE SE INDICA</t>
  </si>
  <si>
    <t>KAMYKAZE</t>
  </si>
  <si>
    <t>KAZUZA</t>
  </si>
  <si>
    <t>ING. LUIS ORTIZ KAZUSA</t>
  </si>
  <si>
    <t>614 418 66 04</t>
  </si>
  <si>
    <t>614 411 32 04</t>
  </si>
  <si>
    <t>lokazusa@hotmail.com</t>
  </si>
  <si>
    <t>418 66 04 y Fax 411 32 04</t>
  </si>
  <si>
    <t>TITULO ENTREGADO; SE PRESENTÓ CESIÓN DE DERECHOS PARA IMPI EL 18/05/2016 &amp; SE ENVIÓ POR PAQUETERÍA AL INDAUTOR EL 17/05/2015: REQUISITOS CONTESTADOS EL 02/08/2016, ENVIADOS 04/08/2016, REQUISITOS DE CESIÓN DE DERECHOS RECIBIDOS 15/08/16. CONTESTADOS REQUISITOS EL 26 SEPT. 2016. EL 28 DIC 2016 SE COMUNICA LA TRANSMISION DE DERECHOS QUE SE INDICA</t>
  </si>
  <si>
    <t>KAZUSA</t>
  </si>
  <si>
    <t>titulo entregado22/10/2012</t>
  </si>
  <si>
    <t>KAUTEC</t>
  </si>
  <si>
    <t>RENE LOYA ENRIQUEZ</t>
  </si>
  <si>
    <t>GRECIA ANDREA BUENO HERRERA</t>
  </si>
  <si>
    <t>614 423 1640</t>
  </si>
  <si>
    <t>614 1397779</t>
  </si>
  <si>
    <t>rloya@kautec.com.mx</t>
  </si>
  <si>
    <t>423 1640 cel.- 614 1 39 77 79</t>
  </si>
  <si>
    <t>KARNES EL PIKE</t>
  </si>
  <si>
    <t>TITULO ENVIADO 09/05/2012</t>
  </si>
  <si>
    <t>K&amp;M COFFEE SHOP</t>
  </si>
  <si>
    <t>MARÍA REIMER WALL</t>
  </si>
  <si>
    <t>625 5 83 23 86</t>
  </si>
  <si>
    <t>625 1153115</t>
  </si>
  <si>
    <t>jacobof@remolquesnorte.com</t>
  </si>
  <si>
    <t>jacobo.fehr@hotmail.com</t>
  </si>
  <si>
    <t>625 5 83 23 86,6255877484, cel jacobo 625 1153115</t>
  </si>
  <si>
    <t>TIULO RECIBIDO 15 JUNIO DE 2015. TITULO ENTREGADO 23 JUL 2015</t>
  </si>
  <si>
    <t>JUNGLA TIENDA NATURISTA MAGLO</t>
  </si>
  <si>
    <t>JUNGLA</t>
  </si>
  <si>
    <t>MANUEL ÁNGEL GONZÁLEZ LOERA</t>
  </si>
  <si>
    <t>423 03 86</t>
  </si>
  <si>
    <t>manuelangel.jungla@gmail.com,")</t>
  </si>
  <si>
    <t>olyword@hotmail.com</t>
  </si>
  <si>
    <t>6142315972, 423 03 86</t>
  </si>
  <si>
    <t>Inscripción de contrato de franquicia favorable recibida 13/05/2010. CELEBRADO CON CENTRO DE RECURSOS PARA LA EDUCACION Y LA ADMINISTRACION, S.C.</t>
  </si>
  <si>
    <t>JUNG</t>
  </si>
  <si>
    <t>JUNG TIENDAS NATURISTAS</t>
  </si>
  <si>
    <t>CESAR RENE CONTRERAS PAVLOVICH</t>
  </si>
  <si>
    <t>titulo entregado 14/03/2013</t>
  </si>
  <si>
    <t>SILVIA LINDA FRIESEN GIESBRECHT</t>
  </si>
  <si>
    <t>JUAN CARLOS OLFERT REMPEL</t>
  </si>
  <si>
    <t>IRMA ROSA FRIESEN GIESBRECHT</t>
  </si>
  <si>
    <t>CORNELIUS THIESSEN PETERS</t>
  </si>
  <si>
    <t>625 106 09 48</t>
  </si>
  <si>
    <t>625 1 34 41 01</t>
  </si>
  <si>
    <t>625 122 90 33</t>
  </si>
  <si>
    <t>625 121 9905</t>
  </si>
  <si>
    <t>625 1 21 99 05</t>
  </si>
  <si>
    <t>nitoolfer3@hotmail.com</t>
  </si>
  <si>
    <t>625 106 09 48 y 625 1 34 41 01 cel.- 625 1 21 99 05 , 625 122 90 33, Juan Carlos 625 121 9905</t>
  </si>
  <si>
    <t>TITULO ENTREGADO 21/04/09 PEND. PAGO</t>
  </si>
  <si>
    <t>JTR METALES</t>
  </si>
  <si>
    <t>MARIA WALL KLASSEN</t>
  </si>
  <si>
    <t>TONY ENNS</t>
  </si>
  <si>
    <t>625 5877510</t>
  </si>
  <si>
    <t>CEL MARIA 625 1219591</t>
  </si>
  <si>
    <t>TONY 625 114 0176</t>
  </si>
  <si>
    <t>ennstony@jtrmetales.com</t>
  </si>
  <si>
    <t>625 5877510, CEL MARIA 625 1219591, TONY 625 114 0176</t>
  </si>
  <si>
    <t>Título entregado 11/10/2010</t>
  </si>
  <si>
    <t>JPR ESTRUCTURAS Y DISEÑOS PUBLICITARIOS</t>
  </si>
  <si>
    <t>JUAN ANTONIO PAQUOT RUFINO</t>
  </si>
  <si>
    <t>4392639,</t>
  </si>
  <si>
    <t>estructuras_jp@yahoo.com.mx</t>
  </si>
  <si>
    <t>mpy332@hotmail.com</t>
  </si>
  <si>
    <t>4392639,4392639,</t>
  </si>
  <si>
    <t>RENOVACION ENVIADA 12/06/2014. CONSTANCIA DE RENOVACION RECIBIDA 22SEP14. CONSTANCIA ENTREGADA 02OCT14</t>
  </si>
  <si>
    <t>JORGE VAZQUEZ PODOLOGOS</t>
  </si>
  <si>
    <t>JORGE VAZQUEZ</t>
  </si>
  <si>
    <t>614 4 14 54 04</t>
  </si>
  <si>
    <t>sus_pies_en_buenas_manos@hotmail.com</t>
  </si>
  <si>
    <t>CONTACTO PATRICIA ROMAN RENOVACIÓN RECIBIDA 23 JUNIO DE 2015. CONSTANCIA DE RENOVACION ENTREGADA 23 JUL 2015.</t>
  </si>
  <si>
    <t>NORAWA</t>
  </si>
  <si>
    <t>JORGE EINAUDI ESTRADA</t>
  </si>
  <si>
    <t>norawa_@hotmail.com</t>
  </si>
  <si>
    <t>Titulo perdido. Copia cert. entregada el 7-10-04. Renovada con trámite nuevo enviado en 2009</t>
  </si>
  <si>
    <t>JON-NY´S</t>
  </si>
  <si>
    <t>RUBEN VALENZUELA VILLEGAS</t>
  </si>
  <si>
    <t>Título entregado 04/052010</t>
  </si>
  <si>
    <t>RICARDO VALLES ALVELAIS</t>
  </si>
  <si>
    <t>410 0339</t>
  </si>
  <si>
    <t>614 342 9817</t>
  </si>
  <si>
    <t>rubenvalenzuela@desarrolloviva.com</t>
  </si>
  <si>
    <t>410 0339, 4466666 cel 614 342 9817</t>
  </si>
  <si>
    <t>TITULO RECIBIDO 28/03/2014. TITULO ENVIADO POR PAQUETERIA 06/5/2014 GUIA FEDEX 8037 7611 9668</t>
  </si>
  <si>
    <t>JHOPSO</t>
  </si>
  <si>
    <t>TITULO RECIBIDO 03/04/14. TITULO ENTREGADO 07/04/14</t>
  </si>
  <si>
    <t>JAZMIN XV</t>
  </si>
  <si>
    <t>OLIVA PORRAS CUETO</t>
  </si>
  <si>
    <t>OLIVIA 614 406 62 41 OMAR 614 184 4926, 4161566 Y 297 3368</t>
  </si>
  <si>
    <t>jazminxvvestidos@hotmail.com, olivia_porras@hotmail.es</t>
  </si>
  <si>
    <t>JAQUE MATE CAJAS Y EMPAQUES</t>
  </si>
  <si>
    <t>JESUS ANTONIO REZA VALENCIA</t>
  </si>
  <si>
    <t>MARIANA PATRICIA CISNEROS</t>
  </si>
  <si>
    <t>614 5420435</t>
  </si>
  <si>
    <t>614 4814461</t>
  </si>
  <si>
    <t>614 4929713</t>
  </si>
  <si>
    <t>614 2399194</t>
  </si>
  <si>
    <t>pava06@hotmail.com</t>
  </si>
  <si>
    <t>reza.antonio@gmail.com</t>
  </si>
  <si>
    <t>5420435, 4814461 CEL JESUS 6141988986, NORMA CASA 4929713 CEL 2399194</t>
  </si>
  <si>
    <t>NEGATIVA RECIBIDA ENERO 2014</t>
  </si>
  <si>
    <t>JACK WHITE</t>
  </si>
  <si>
    <t>SANDRA ALVAREZ ROJAS</t>
  </si>
  <si>
    <t>AXEL JOSEF MODLMAYER</t>
  </si>
  <si>
    <t>625 5 81 22 22</t>
  </si>
  <si>
    <t>625 1081240</t>
  </si>
  <si>
    <t>sandramodlmayer@gmail.com</t>
  </si>
  <si>
    <t>625 5 81 22 22 DEL. AXEL 625 108 12 40</t>
  </si>
  <si>
    <t>TITULO ENTREGADO 01/02/2012</t>
  </si>
  <si>
    <t>IVAN ARANGURE FOTOGRAFIA</t>
  </si>
  <si>
    <t>IVAN ARANGURE FOTO</t>
  </si>
  <si>
    <t>IVAN ARANGURE JAQUEZ</t>
  </si>
  <si>
    <t>614 4218537</t>
  </si>
  <si>
    <t>zivanko@hotmail.com</t>
  </si>
  <si>
    <t>ivanarangure@hotmail.com</t>
  </si>
  <si>
    <t>4218537 cel 6141962966</t>
  </si>
  <si>
    <t>TITULO ENTREGADO 26-JUN-2014</t>
  </si>
  <si>
    <t>ISSA MUEBLERIAS</t>
  </si>
  <si>
    <t>MARGARITA ISSA MOURRA</t>
  </si>
  <si>
    <t>ROGELIO GUADALUPE MEDINA ARMENDARIZ</t>
  </si>
  <si>
    <t>639 4 65 04 39</t>
  </si>
  <si>
    <t>636 4 72 00 34</t>
  </si>
  <si>
    <t>rglmdn@yahoo.com</t>
  </si>
  <si>
    <t>639 4 65 04 39 CEL.- 636 4 72 00 34</t>
  </si>
  <si>
    <t>EN SEGUIMIENTO PARA RENOVACION</t>
  </si>
  <si>
    <t>ISSA</t>
  </si>
  <si>
    <t>EN FECHA 27 DE ABRIL 2018 SE PRESENTÓ SOLICITUD DE RENOVACIÓN DE MARCA</t>
  </si>
  <si>
    <t>EN FECHA 27 DE ABRIL 2018 SE PRESENTÓ SOLICITUD DE RENOVACIÓN DE MARCA. EN ESA MISMA FECHA SE PRESENTÓ CAMBIO DE APODERADO.</t>
  </si>
  <si>
    <t>TITULO RECIBIDO 27/04/2012</t>
  </si>
  <si>
    <t>ISAD INSTITUTO SUPERIOR DE ARQUITECTURA Y DISEÑO</t>
  </si>
  <si>
    <t>ISAD</t>
  </si>
  <si>
    <t>DRINA JANETH CABRERA BUJANDA</t>
  </si>
  <si>
    <t>614 4154909</t>
  </si>
  <si>
    <t>614 4100794</t>
  </si>
  <si>
    <t>cpinon@isad.edu.mx</t>
  </si>
  <si>
    <t>encanto_bebe@hotmail.com</t>
  </si>
  <si>
    <t>terech@isado.edu.mx</t>
  </si>
  <si>
    <t>4154909, 4100794 CEL LIC. PIÑON 6141963496</t>
  </si>
  <si>
    <t>titulo entregagado 20/09/2013; SE HIZO RM DE 360° FIX EL 16/05/2016</t>
  </si>
  <si>
    <t>INVOLTO</t>
  </si>
  <si>
    <t>GILBERTO ARTURO CASTELLANO PACHECO</t>
  </si>
  <si>
    <t>614 4 14 92 28</t>
  </si>
  <si>
    <t>614 345 84 58</t>
  </si>
  <si>
    <t>g.castellanos@involto.com.mx</t>
  </si>
  <si>
    <t>4 14 92 28 CEL.- 614 345 84 58</t>
  </si>
  <si>
    <t>INVITACIONES FLOR DE LIZ</t>
  </si>
  <si>
    <t>LIZETH GRIFE ARELLANES</t>
  </si>
  <si>
    <t>614 423-5642</t>
  </si>
  <si>
    <t>614-184-4347</t>
  </si>
  <si>
    <t>invitacionesflordeliz@gmail.com</t>
  </si>
  <si>
    <t>lizethgrife@gmail.com</t>
  </si>
  <si>
    <t>423-5642, 614-184-4347, LIZETH GRIFE</t>
  </si>
  <si>
    <t>RECIBIDA EL 13/02/09</t>
  </si>
  <si>
    <t>INTELICA ESPACIOS INTELIGENTES</t>
  </si>
  <si>
    <t>JORGE ALBERTO PONCE DE LEON ROMO</t>
  </si>
  <si>
    <t>459-0012</t>
  </si>
  <si>
    <t>jponced1@hotmail.com</t>
  </si>
  <si>
    <t>TITULO ENTREGADO 12 AGOSTO</t>
  </si>
  <si>
    <t>INTELED ILUMINACION INTELIGENTE</t>
  </si>
  <si>
    <t>INTELED</t>
  </si>
  <si>
    <t>JOSE MANUEL BIRCIAGA MOLINAR</t>
  </si>
  <si>
    <t>4103960 cel 614 247 8535</t>
  </si>
  <si>
    <t>426 7604</t>
  </si>
  <si>
    <t>614 247 8535</t>
  </si>
  <si>
    <t>jose@inteled.com.mx</t>
  </si>
  <si>
    <t>4103960, 426 7604 cel 614 247 8535</t>
  </si>
  <si>
    <t>TIUTULO ENTREGADO: 11/10/2010</t>
  </si>
  <si>
    <t>IL INSTITUTO LIVACIC</t>
  </si>
  <si>
    <t>INSTITUTO LIVACIC</t>
  </si>
  <si>
    <t>SILVINA RODRIGUEZ SARIÑANA</t>
  </si>
  <si>
    <t>415-8780</t>
  </si>
  <si>
    <t>rs_silvina@yahoo.com.mx</t>
  </si>
  <si>
    <t>titulo entregado. CONTACTADO VÍA SALES UP. MARCA RENOVADA. COMENTARON LO HARÍAN ELLOS MISMOS</t>
  </si>
  <si>
    <t>LIF INSTITUTO LINGUA FRANCA</t>
  </si>
  <si>
    <t>INSTITUTO LINGUA FRANCA</t>
  </si>
  <si>
    <t>LIC. SYLVIA QUIÑONES HOLGUIN</t>
  </si>
  <si>
    <t>ilfranca@prodigy.net.mx</t>
  </si>
  <si>
    <t>4143735,4147253 CEL 6141202843</t>
  </si>
  <si>
    <t>TITULO RECIBIDO 07/10/2011</t>
  </si>
  <si>
    <t>INSTITUTO INTERCOM</t>
  </si>
  <si>
    <t>EDUARDO CENICEROS BORUNDA</t>
  </si>
  <si>
    <t>614 4132353</t>
  </si>
  <si>
    <t>614 1319043</t>
  </si>
  <si>
    <t>EDUARDO_CENICEROS@YAHOO.COM.MX</t>
  </si>
  <si>
    <t>4132353, CEL 1319043</t>
  </si>
  <si>
    <t>titulo entregado 12/12/2011</t>
  </si>
  <si>
    <t>INSTALL</t>
  </si>
  <si>
    <t>RICARDO DE LA ROSA ARROYO</t>
  </si>
  <si>
    <t>614 4265828</t>
  </si>
  <si>
    <t>614 2332041</t>
  </si>
  <si>
    <t>ricardodelarosa@hotmail.com</t>
  </si>
  <si>
    <t>gerencia@install.com.mx</t>
  </si>
  <si>
    <t>4265828, 2332041, cel 6144885217</t>
  </si>
  <si>
    <t>YA CERRÓ EL NEGOCIO NO RENOVARÁ</t>
  </si>
  <si>
    <t>TURISMAP</t>
  </si>
  <si>
    <t>INSIGNIA</t>
  </si>
  <si>
    <t>ARMANDO ZALDIVAR FRANCO</t>
  </si>
  <si>
    <t>423 5127</t>
  </si>
  <si>
    <t>614169 0118</t>
  </si>
  <si>
    <t>armando@byinsignia.com</t>
  </si>
  <si>
    <t>423 5127, cel. 614169 0118</t>
  </si>
  <si>
    <t>INOMEX</t>
  </si>
  <si>
    <t>EDGAR EMILIO PEÑA PEREZ</t>
  </si>
  <si>
    <t>614139 7233</t>
  </si>
  <si>
    <t>edgarinomex@yahoo.com</t>
  </si>
  <si>
    <t>4403996,CEL. 6143458780, 614139 7233</t>
  </si>
  <si>
    <t>REQUISITOS RECIBIDOS EN FECHA 17 DE MARZO 2015/ CREQ EN FECHA 15 DE MAYO 2015./ REQUISITOS RECIBIDOS 13/08/2015 / CANT EN FECHA 17 DE SEPTIEMBRE DEL 2015; LLEGO EL 28 DI REQUISITOS CONTESTADOS EL 22/1/2016, REQUISITOS RECIBIDOS 01/08/16. REQUISITOS CONTESTADOS 3-OCT-2016. LLEGO EL TITULO 1721674 EL 31 MZO 2017.</t>
  </si>
  <si>
    <t>INFLATEK TECNOLOGIA INFABLE</t>
  </si>
  <si>
    <t>INFLATEK</t>
  </si>
  <si>
    <t>CECILIA ALEJANDRA REYES LERMA</t>
  </si>
  <si>
    <t>CEL 33 14798297</t>
  </si>
  <si>
    <t>inflatek@gmail.com, creyes@inflatek.com</t>
  </si>
  <si>
    <t>CEL 614 2154572</t>
  </si>
  <si>
    <t>INFANTILO MUEBLES CONTEMPORANEOS</t>
  </si>
  <si>
    <t>INFANTILO</t>
  </si>
  <si>
    <t>OMAR GERARDO ANDUJO MENDOZA</t>
  </si>
  <si>
    <t>ALMA MICHELLE ZARATE PEREZ</t>
  </si>
  <si>
    <t>414 6621</t>
  </si>
  <si>
    <t>614175 9037</t>
  </si>
  <si>
    <t>614-184-95-34</t>
  </si>
  <si>
    <t>infantilo@terra.com</t>
  </si>
  <si>
    <t>michelzarate@hotmail.com</t>
  </si>
  <si>
    <t>4130019, 414 6621 CEL MICHELLE ZARATE 614175 9037</t>
  </si>
  <si>
    <t>TITULO ENTREGADO 30/04/2012</t>
  </si>
  <si>
    <t>INDUSTRIAS MET GRI</t>
  </si>
  <si>
    <t>MARTIN KAUENHOFEN WIEBE</t>
  </si>
  <si>
    <t>FRANZ KAUENHOFEN WIEBE</t>
  </si>
  <si>
    <t>659 576-6195</t>
  </si>
  <si>
    <t>625 115-2974</t>
  </si>
  <si>
    <t>625 121-9937</t>
  </si>
  <si>
    <t>industriasmetgri@hotmail.com</t>
  </si>
  <si>
    <t>jkelflaco@gmail.com</t>
  </si>
  <si>
    <t>659)576-6195 Celular: (625)121-9937, (625)115-2974</t>
  </si>
  <si>
    <t>Título enviado a Cuauhtémoc y recibido el 31/07/2009</t>
  </si>
  <si>
    <t>CARBANSA</t>
  </si>
  <si>
    <t>INDUSTRIAS BANMAN</t>
  </si>
  <si>
    <t>CORNELIUS BANMAN PETERS</t>
  </si>
  <si>
    <t>625-583-8055</t>
  </si>
  <si>
    <t>625-115-3880</t>
  </si>
  <si>
    <t>franzbp@yahoo.com.mx</t>
  </si>
  <si>
    <t>625-583-8055 cel 625-115-3880</t>
  </si>
  <si>
    <t>EL NIDO DEL JABALI CHIHUAHUA COUNTY BY: ARMANDO VELAZQUEZ</t>
  </si>
  <si>
    <t>290-2520,</t>
  </si>
  <si>
    <t>235-1598</t>
  </si>
  <si>
    <t>235-5917</t>
  </si>
  <si>
    <t>614-176-1256</t>
  </si>
  <si>
    <t>290-2520, CEL.- 235-5917, 235-1598, 290-2520, CEL.- 614-176-1256</t>
  </si>
  <si>
    <t>TITULO ENTREGADO EL 26 MARZO 15</t>
  </si>
  <si>
    <t>FAMILY CHIHUAHUA IMPORTACIONES</t>
  </si>
  <si>
    <t>IMPORTACIONES LA LLAMARADA</t>
  </si>
  <si>
    <t>541 51 96 cel 614 427 51 40</t>
  </si>
  <si>
    <t>TITULO ENTREGADO EL 26MARZO 15</t>
  </si>
  <si>
    <t>COMPROBACION DE USO RECIBIDA 17/10/2013</t>
  </si>
  <si>
    <t>IMPLEMENTOS AGRICOLAS KRAHN</t>
  </si>
  <si>
    <t>JACOBO KRAHN THIESSEN</t>
  </si>
  <si>
    <t>625-586-5043</t>
  </si>
  <si>
    <t>625 106 9873</t>
  </si>
  <si>
    <t>info@implementoskrahn.com</t>
  </si>
  <si>
    <t>625-586-5043 CEL 625 106 9873</t>
  </si>
  <si>
    <t>IMAGEN SHR</t>
  </si>
  <si>
    <t>SAMUEL GUADALUPE HERMOSILLO RAMIREZ</t>
  </si>
  <si>
    <t>GUILLERMO HERMOSILLO RAMIREZ</t>
  </si>
  <si>
    <t>614 4 21 99 44</t>
  </si>
  <si>
    <t>614 1 63 25 65</t>
  </si>
  <si>
    <t>samuel041@msn.com</t>
  </si>
  <si>
    <t>4 21 99 44 CEL,. 614 1 63 25 65</t>
  </si>
  <si>
    <t>TITULO RECIBIDO 31/01/14. TITULO ENTREGADO 11/04/14</t>
  </si>
  <si>
    <t>IL IMPULSO LOCAL</t>
  </si>
  <si>
    <t>LUIS FERNANDO CANO BARRAZA</t>
  </si>
  <si>
    <t>614 4 27 08 53</t>
  </si>
  <si>
    <t>lfcano@gmil.com</t>
  </si>
  <si>
    <t>Título entregado 05/07/2010</t>
  </si>
  <si>
    <t>IGA DEPARTAMENTOS AMUEBLADOS CORPORATIVOS</t>
  </si>
  <si>
    <t>MARIA IRENE GALLARDO ARAGON</t>
  </si>
  <si>
    <t>418-5502</t>
  </si>
  <si>
    <t>iga.depenrenta@hotmail.com</t>
  </si>
  <si>
    <t>418-5502, CEL 6144274611</t>
  </si>
  <si>
    <t>IEMMEX</t>
  </si>
  <si>
    <t>JOSE FRANCISCO PAREDES AGUAYO</t>
  </si>
  <si>
    <t>614 482 84 94</t>
  </si>
  <si>
    <t>614 1 4214 62</t>
  </si>
  <si>
    <t>iemmex@gmail.com</t>
  </si>
  <si>
    <t>482 84 94, CEL 614 1 4214 62</t>
  </si>
  <si>
    <t>titulo entregado 28/04/2013</t>
  </si>
  <si>
    <t>IECSA INFORMATICA AUTOMATIZACION SOLAR</t>
  </si>
  <si>
    <t>IECSA INFORMATICA AUTOMA</t>
  </si>
  <si>
    <t>ALBERTO NUÑEZ ESCUDERO</t>
  </si>
  <si>
    <t>614 4 14 71 72</t>
  </si>
  <si>
    <t>614 103 7115</t>
  </si>
  <si>
    <t>albertne77@hotmail.com</t>
  </si>
  <si>
    <t>4 14 71 72, CEL.- 614 103 7115</t>
  </si>
  <si>
    <t>TITULO RECIBIDO 02/10/2014</t>
  </si>
  <si>
    <t>IDEAL CONTACT CENTER</t>
  </si>
  <si>
    <t>NUEVO CONTACTO LIC. LUCIA TAPIA 423 62 32 EXT 247 cel. 614 178 26 28</t>
  </si>
  <si>
    <t>liliana.nevarez@consultoriaideal.com</t>
  </si>
  <si>
    <t>facturacion@consultoriaideal.com</t>
  </si>
  <si>
    <t>NUEVO CONTACTO LIC. LILIANA NEVAREZ 423 62 32 EXT 247 cel. 614 178 26 28</t>
  </si>
  <si>
    <t>Título entregado 09/09/2009</t>
  </si>
  <si>
    <t>ICE TR P</t>
  </si>
  <si>
    <t>ICE TROP</t>
  </si>
  <si>
    <t>CESAR GUSTAVO SEPULVEDA ORTIZ</t>
  </si>
  <si>
    <t>415-0945</t>
  </si>
  <si>
    <t>614-161-4193</t>
  </si>
  <si>
    <t>ice-trop@hotmail.com</t>
  </si>
  <si>
    <t>415-0945 CEL 614-161-4193</t>
  </si>
  <si>
    <t>I.C. WORLD</t>
  </si>
  <si>
    <t xml:space="preserve">662-208-0179
</t>
  </si>
  <si>
    <t>TITULO ENTREGADO 30/03/2012</t>
  </si>
  <si>
    <t>I MOTORES Y EQUIPOS ELECTRICOS</t>
  </si>
  <si>
    <t>I MOTORES Y ESQUIPOS</t>
  </si>
  <si>
    <t>HERIBERTO RAMIREZ VELAZQUEZ</t>
  </si>
  <si>
    <t>614 4151500</t>
  </si>
  <si>
    <t>614 1614255</t>
  </si>
  <si>
    <t>614 1312299</t>
  </si>
  <si>
    <t>motoresyequipos@hotmail.com</t>
  </si>
  <si>
    <t>4151500 CEL HERBERTO 1312299 ABRAHAM 614 161 4255,</t>
  </si>
  <si>
    <t>negativa recibida 25/03/2011</t>
  </si>
  <si>
    <t>HTT PINTURAS</t>
  </si>
  <si>
    <t>PEDRO BURCIAGA MELENDEZ</t>
  </si>
  <si>
    <t>MARCO ANTONIO BURCIAGA MARTINEZ</t>
  </si>
  <si>
    <t>614 4401240</t>
  </si>
  <si>
    <t>614 4 10 14 15</t>
  </si>
  <si>
    <t>614 255 4684</t>
  </si>
  <si>
    <t>pburciaga@gmail.com</t>
  </si>
  <si>
    <t>ventas@tyme.com.mx</t>
  </si>
  <si>
    <t>4401240, 4 10 14 15 cel 255 4684</t>
  </si>
  <si>
    <t>TITULO ENTREGADO 25/07/2012</t>
  </si>
  <si>
    <t>HTT</t>
  </si>
  <si>
    <t>614 410 1415</t>
  </si>
  <si>
    <t>pburciaga@gmail.com; ventas@tyme.com.mx</t>
  </si>
  <si>
    <t>TITULO ENTREGADO 18/02/09. LOS NUEVOS DUEÑOS VAN A ESPERAR CON LA RENOVACIÓN</t>
  </si>
  <si>
    <t>HSJ HACIENDA SAN JOSE</t>
  </si>
  <si>
    <t>JOSE GUTIERREZ SANTILLAN</t>
  </si>
  <si>
    <t>josegu14@hotmail.com</t>
  </si>
  <si>
    <t>4165318, cel 6142163615</t>
  </si>
  <si>
    <t>HOMEDECOR</t>
  </si>
  <si>
    <t>FERNANDO TRILLO ANTILLON</t>
  </si>
  <si>
    <t>(614) 415-9090</t>
  </si>
  <si>
    <t>Titulo entregado 11/08/08, SE HIZO UN NUEVO REGISTRO DE MARCA</t>
  </si>
  <si>
    <t>PARQUE RECREATIVO HOBBYS</t>
  </si>
  <si>
    <t>JESUS ROBERTO ANDUJO LECHUGA</t>
  </si>
  <si>
    <t>482 3500</t>
  </si>
  <si>
    <t>4200805, 482 3500</t>
  </si>
  <si>
    <t>Título entregado 16/03/2010</t>
  </si>
  <si>
    <t>HIELO DEL DESIERTO</t>
  </si>
  <si>
    <t>SILVIA REYES RODRIGUEZ</t>
  </si>
  <si>
    <t>410 6871</t>
  </si>
  <si>
    <t>2351407, , 410 6871</t>
  </si>
  <si>
    <t>HIDRO NOVA</t>
  </si>
  <si>
    <t>SAHIR RENTERÍA 6144069449</t>
  </si>
  <si>
    <t>SERGIO SALAIS 6142396490</t>
  </si>
  <si>
    <t>caguilar@rewo.com.mx, sarenteria@rewo.com.mx</t>
  </si>
  <si>
    <t>CLASE 45</t>
  </si>
  <si>
    <t>HH CONSULTORES</t>
  </si>
  <si>
    <t>HH CONSULTORES S.C.</t>
  </si>
  <si>
    <t>614 4255253</t>
  </si>
  <si>
    <t>TITULO RECIBIDO 03/03/2014. TITULO ENTREGADO 10/03/14</t>
  </si>
  <si>
    <t>HH CORPORATIVO</t>
  </si>
  <si>
    <t>HECTOR MAURICIO MUÑOZ FRESCAS,</t>
  </si>
  <si>
    <t>administracion@hhconsultores.com.mx; mauricio.munoz@corporativohh.com</t>
  </si>
  <si>
    <t>TITULO RECIBIDO 02/10/2014. TITULO ENTREGADO 10/10/2014</t>
  </si>
  <si>
    <t>AMF GROUP</t>
  </si>
  <si>
    <t>ALAN RICARDO MUÑOZ FRESCAS</t>
  </si>
  <si>
    <t>TEL. 424 3115 CEL. 614 345 23 94</t>
  </si>
  <si>
    <t>alan.munoz@corporativohh.com</t>
  </si>
  <si>
    <t>TITULO ENTREGADO 19/09/08</t>
  </si>
  <si>
    <t>HERRERIA VIHERCHA</t>
  </si>
  <si>
    <t>VICTOR SAMUEL HERNANDEZ CHACON</t>
  </si>
  <si>
    <t>4137026, cel 6144275554</t>
  </si>
  <si>
    <t>G HERRERIA GEMINIS</t>
  </si>
  <si>
    <t>HERRERIA GEMINIS</t>
  </si>
  <si>
    <t>ERNESTO ALVIDREZ CHAVEZ</t>
  </si>
  <si>
    <t>639 4 74 38 96</t>
  </si>
  <si>
    <t>HERRERIAGEMINIS_@HOTMAIOL.COM</t>
  </si>
  <si>
    <t>TREBLY</t>
  </si>
  <si>
    <t>HELADOS TREBLY</t>
  </si>
  <si>
    <t>HELADOS TREVI DE CHIHUAHUA, S.A. DE C.V.</t>
  </si>
  <si>
    <t>614 4173410</t>
  </si>
  <si>
    <t>14 417 34 10</t>
  </si>
  <si>
    <t>TITULO RECIBIDO 28/03/2014/TITULO ENTREGADO 10/04/14</t>
  </si>
  <si>
    <t>HELADOS MI LUPITA</t>
  </si>
  <si>
    <t>EVA GUADALUPE LOPES MENDOZA</t>
  </si>
  <si>
    <t>4 18 92 92, CEL.- 614 5 11 26 66</t>
  </si>
  <si>
    <t>mireyarl@hotmail.com</t>
  </si>
  <si>
    <t>TITULO RECIBIDO EL 08-05-08</t>
  </si>
  <si>
    <t>HLC HACIENDA LAS CARRETAS</t>
  </si>
  <si>
    <t>HCL HACIENDA LAS CARRETAS</t>
  </si>
  <si>
    <t>JOSE RAMON ARZAGA RIVERA</t>
  </si>
  <si>
    <t>433 3155</t>
  </si>
  <si>
    <t>614 1787027</t>
  </si>
  <si>
    <t>arzagarivera@prodigy.net.mx</t>
  </si>
  <si>
    <t>JOSE_68ARZAGA@HOTMAIL.COM</t>
  </si>
  <si>
    <t>4334156,433 3155 cel 6144880357, 614 1787027</t>
  </si>
  <si>
    <t>TITULO ENTREGADO 04/09/2008</t>
  </si>
  <si>
    <t>HAZAEL CENTRO JARDINERO</t>
  </si>
  <si>
    <t>HAZAEL</t>
  </si>
  <si>
    <t>LUIS VARGAS NERI</t>
  </si>
  <si>
    <t>centrojardinerohazael@hotmail.com</t>
  </si>
  <si>
    <t>4832555, 2000510 CEL 2333733</t>
  </si>
  <si>
    <t>REQUISITOS RECIBIDOS 28/AGO/2014. TRAMITE DESECHADO POR LA AUTORIDAD.</t>
  </si>
  <si>
    <t>HAUSBAU</t>
  </si>
  <si>
    <t>HAUSBAUS</t>
  </si>
  <si>
    <t>PETER FRIESSEN PENNER</t>
  </si>
  <si>
    <t>045 625 1055303</t>
  </si>
  <si>
    <t>w@hausbau.mx</t>
  </si>
  <si>
    <t>katia@hausbau.mx</t>
  </si>
  <si>
    <t>6255877191, 6255877193 Y 045 625 1055303</t>
  </si>
  <si>
    <t>TITULO ENTREGADO EL 19 MARZO 15</t>
  </si>
  <si>
    <t>625 587 71 91 Y CEL 625 105 53 03</t>
  </si>
  <si>
    <t>w@hausbau.mx, katia@hausbau.mx</t>
  </si>
  <si>
    <t>TITULO RECIBIDO 19AGO14. TITULO ENTREGADO 22/08/2014</t>
  </si>
  <si>
    <t>HAMBURGUESAS HOMIES CHIHUAHUA</t>
  </si>
  <si>
    <t>OCTAVIO RIVAS VILLARREAL</t>
  </si>
  <si>
    <t>TEL 413 80 91 CEL 614 154 62 08</t>
  </si>
  <si>
    <t>anaisrivasavila@gmail.com</t>
  </si>
  <si>
    <t>Título recibido 16/04/2010</t>
  </si>
  <si>
    <t>GRUPO TENA HACIENDA SAN MIGUEL</t>
  </si>
  <si>
    <t>CESAR XICOTENCATL TENA SALAZAR</t>
  </si>
  <si>
    <t>LIZETH HERNANDEZ</t>
  </si>
  <si>
    <t>LIZETH HERNANDEZ 614-199-7683</t>
  </si>
  <si>
    <t>614-184-9899</t>
  </si>
  <si>
    <t>san-miguel@live.com</t>
  </si>
  <si>
    <t>2010110, LIZETH HERNANDEZ 614-199-7683,CESAR XICOTENCATL TENA SALAZAR 614-184-9899 CORREO</t>
  </si>
  <si>
    <t>TITULO ENTREGADO 19/FEB/2014</t>
  </si>
  <si>
    <t>GV GRUPO VALLES</t>
  </si>
  <si>
    <t>JUAN ENRIQUE LOPEZ BARRIO</t>
  </si>
  <si>
    <t>4 30 01 38, 4 30 01 39</t>
  </si>
  <si>
    <t>GLORIAPEREZ@GRUPOVALLES.COM</t>
  </si>
  <si>
    <t>CLASE 36. TITULO RECIBIDO 19FEB15. TITULO ENTREGADO 3/03/2015 CLAUDIA RODRIGUEZ</t>
  </si>
  <si>
    <t>PASEO CENTRAL</t>
  </si>
  <si>
    <t>INMOBILIARIA TOMAS VALLES VIVAR S.A . DE C.V.</t>
  </si>
  <si>
    <t>614 430 01 39, 200 34 35</t>
  </si>
  <si>
    <t>crodriguez@grupovalles.com</t>
  </si>
  <si>
    <t>CLASE 35. TITULO RECIBIDO 19FEB15. TITULO ENTREGADO 3/03/2015 CLAUDIA RODRIGUEZ.</t>
  </si>
  <si>
    <t>INMOBILIARIA TOMAS VALLES VIVAR S.A . DE C.V. (CLAUDIA RODRIGUEZ).</t>
  </si>
  <si>
    <t>4300138 4300139</t>
  </si>
  <si>
    <t>Resolución de recurso de revisión recibido 28/07/2009</t>
  </si>
  <si>
    <t>PECAS</t>
  </si>
  <si>
    <t>GUARDERIA PECAS</t>
  </si>
  <si>
    <t>PATRICIA ESTRADA RUIZ</t>
  </si>
  <si>
    <t>614 247 3775</t>
  </si>
  <si>
    <t>pat_estrada@hotmail.com</t>
  </si>
  <si>
    <t>4187070 cel. 6144273781, 614 247 3775</t>
  </si>
  <si>
    <t>GRUPOALTER</t>
  </si>
  <si>
    <t>ING. ALBERTO TERRAZAS CHAVEZ</t>
  </si>
  <si>
    <t>614 4155100</t>
  </si>
  <si>
    <t>614 2663269</t>
  </si>
  <si>
    <t>alberto.terrazas@galter.com.mx</t>
  </si>
  <si>
    <t>4155100 CEL 2663269</t>
  </si>
  <si>
    <t>CLASE 29 MONITOREO HASTA VENCIMIENTO</t>
  </si>
  <si>
    <t>VERDIN</t>
  </si>
  <si>
    <t>GRUPO VERDIN</t>
  </si>
  <si>
    <t>RICARDO VERDIN DE LOS SANTOS</t>
  </si>
  <si>
    <t>ELEAZAR RIVERA SOTO</t>
  </si>
  <si>
    <t>MAS 6 MESES</t>
  </si>
  <si>
    <t>TRANSMISION DE DERECHOS OTORGADA 17/12/2010, EL 26 DE MARZO DE 218 SE INGRESO LA SOLICITUD DE RENOVACION DE MARCA ANTE EL INSTITUTO MEXICANO DE LA PROPIEDAD INDUSTRIAL</t>
  </si>
  <si>
    <t>DON IGNACIO</t>
  </si>
  <si>
    <t>625-584-0183</t>
  </si>
  <si>
    <t>RICARDO CEL 625-589-0450</t>
  </si>
  <si>
    <t>625-590-8641</t>
  </si>
  <si>
    <t>ELEAZAR RIVERO 625-115-4302</t>
  </si>
  <si>
    <t xml:space="preserve">ricardoverdin@sanfrut.net
</t>
  </si>
  <si>
    <t>eleazar_rivero@hotmail.com</t>
  </si>
  <si>
    <t>625-584-0183 RICARDO CEL 625-589-0450, 625-590-8641 ELEAZAR RIVERO 625-115-4302</t>
  </si>
  <si>
    <t>SOLICITUD DE INSCRIPCION DE TRANSMICION DE DERECHOS DE LA MARCA EMBLEMA VERDIN A FAVOR DE RICARDO VERDIN DE LOS SANTOS RECIBIDA 20/04/2011, EL 26 DE MARZO DE 218 SE INGRESO LA SOLICITUD DE RENOVACION DE MARCA ANTE EL INSTITUTO MEXICANO DE LA PROPIEDAD INDUSTRIAL</t>
  </si>
  <si>
    <t>EMBLEMA VERDIN</t>
  </si>
  <si>
    <t>RICARDO CEL 625-589-0450,</t>
  </si>
  <si>
    <t>ELEAZAR 625-115-4302</t>
  </si>
  <si>
    <t>ricardoverdin@sanfrut.net
;</t>
  </si>
  <si>
    <t>625-584-0183 RICARDO CEL 625-589-0450, 625-590-8641 ELEAZAR 625-115-4302</t>
  </si>
  <si>
    <t>Recibida 28/07/2009</t>
  </si>
  <si>
    <t>STEFANY</t>
  </si>
  <si>
    <t>625-584-0183 ELEAZAR 625-115-4302</t>
  </si>
  <si>
    <t>TITULO ENVIADO 10/03/2011</t>
  </si>
  <si>
    <t>TEMPTATION</t>
  </si>
  <si>
    <t>625-589-0450</t>
  </si>
  <si>
    <t>625-115-4302</t>
  </si>
  <si>
    <t>ricardoverdin@sanfrut.net</t>
  </si>
  <si>
    <t>TITULO ENVIADO 30/08/2013</t>
  </si>
  <si>
    <t>EDUARDO RENE</t>
  </si>
  <si>
    <t>ELEAZAR RIVERO</t>
  </si>
  <si>
    <t>eduardos_renes@hotmail.com</t>
  </si>
  <si>
    <t>TITULO ENVIADO 30/08/2012</t>
  </si>
  <si>
    <t>GRUPO TRINOVA</t>
  </si>
  <si>
    <t>MARCO ANTONIO CANO BARRAZA</t>
  </si>
  <si>
    <t>614 2 31 20 82</t>
  </si>
  <si>
    <t>614 1 42 08 93</t>
  </si>
  <si>
    <t>614 231 20 82</t>
  </si>
  <si>
    <t>marcocano@hotmail.com</t>
  </si>
  <si>
    <t>2 31 20 82 CEL.- 614 231 20 82, 614 1 42 08 93</t>
  </si>
  <si>
    <t>titulo entregado 25/10/2012</t>
  </si>
  <si>
    <t>TITULO ENTREGADO 21/08/2015</t>
  </si>
  <si>
    <t>GRUPO SIMOSOL</t>
  </si>
  <si>
    <t>JOSE REFUGIO CABRERA VELDUCEA CONTACTO VERONICA SAENZ . FACUNDO TREJO CONTADORA PAOLA</t>
  </si>
  <si>
    <t>434-0242, 434-0955 cel. 614-247-1338</t>
  </si>
  <si>
    <t>simosol@simosol.com.mx, administración@simosol.com.mx;conta@simosol.com.mx</t>
  </si>
  <si>
    <t>TITULO RECIBIDO 17OCT14. TITULO ENTREGADO 09/ENE/2015 A OMAR FRANCISCO LERMA PORTILLO IDENTIFICADO COMO MENSAJERO DE LA EMPRESA</t>
  </si>
  <si>
    <t>simosol@simosol.com.mx, administración@simosol.com.mx</t>
  </si>
  <si>
    <t>EL SOL</t>
  </si>
  <si>
    <t>GRUPO REMOLQUES DEL NORTE</t>
  </si>
  <si>
    <t>ABRAHAM HEIDE ENNIS</t>
  </si>
  <si>
    <t>JACOBO ENNS FRIESSEN</t>
  </si>
  <si>
    <t>KARINA RIVERO</t>
  </si>
  <si>
    <t>abraham@trailer.com.mx</t>
  </si>
  <si>
    <t>karina@trailer.com</t>
  </si>
  <si>
    <t>karinariv@hotmail.com</t>
  </si>
  <si>
    <t>625 5877200, 625-587-7200, ABRAHAM 625-590-8508</t>
  </si>
  <si>
    <t>ESTRELLA BLANCA</t>
  </si>
  <si>
    <t>ABRAHAM HEIDE ENNIS, KARINA RIVERO</t>
  </si>
  <si>
    <t>625 5877200</t>
  </si>
  <si>
    <t>625-587-7200</t>
  </si>
  <si>
    <t>ABRAHAM 625-590-8508</t>
  </si>
  <si>
    <t>Renovación favorable recibida 03/06/2010</t>
  </si>
  <si>
    <t>NORTE IMPLEMENTOS</t>
  </si>
  <si>
    <t>JACOBO ENNS FRIESSEN,</t>
  </si>
  <si>
    <t>625-587-7200,</t>
  </si>
  <si>
    <t>RENOVACION RECIBIDA 25/07/2011</t>
  </si>
  <si>
    <t>BANENS</t>
  </si>
  <si>
    <t>625-590-8508</t>
  </si>
  <si>
    <t>karina@trailer.com;</t>
  </si>
  <si>
    <t>RENOVACION RECIBIDA 25/07/2012</t>
  </si>
  <si>
    <t>EL GORDO</t>
  </si>
  <si>
    <t>titulo entregado 17/08/2015</t>
  </si>
  <si>
    <t>GRUPO QUVA</t>
  </si>
  <si>
    <t>ANGEL QUINTANA VAZQUEZ</t>
  </si>
  <si>
    <t>01(55) 91 18 18 14</t>
  </si>
  <si>
    <t>quimiclan@hotmail.com</t>
  </si>
  <si>
    <t>Título entregado: 22/09/2010</t>
  </si>
  <si>
    <t>GRUPO PROSESA</t>
  </si>
  <si>
    <t>MANUEL ARNOLDO MORAN ANDREW</t>
  </si>
  <si>
    <t>DAGOBERTO MORAN ANDREW</t>
  </si>
  <si>
    <t>179 6013</t>
  </si>
  <si>
    <t>440 4200</t>
  </si>
  <si>
    <t>614184 9342</t>
  </si>
  <si>
    <t>amoran@grupoprosesa.com</t>
  </si>
  <si>
    <t>179 6013, 440 4200 cel 614184 9342</t>
  </si>
  <si>
    <t>titulo entregado 03/01/2012</t>
  </si>
  <si>
    <t>AGRO POWER GP GRUPO PAPIGOCHIC</t>
  </si>
  <si>
    <t>GRUPO PAPIGOCHIC</t>
  </si>
  <si>
    <t>ING. MOISES RODRIGUEZ</t>
  </si>
  <si>
    <t>Francelia Ornelas</t>
  </si>
  <si>
    <t>614 435-3812</t>
  </si>
  <si>
    <t>GP GRUPO PAPIGOCHIC</t>
  </si>
  <si>
    <t>NUTRI NIQUEL GP GRUPO PAPIGOCHIC</t>
  </si>
  <si>
    <t>titulo recibido 25/11/2011</t>
  </si>
  <si>
    <t>TREE &amp; PLANTS GP GRUPO PAPIGOCHIC</t>
  </si>
  <si>
    <t>anterioridad contestada 28/01/2013</t>
  </si>
  <si>
    <t>BIAGRASOIL GP UNA PROMESA HECHA REALIDAD</t>
  </si>
  <si>
    <t>LUZ MARIA RODRIGUEZ FRANCELIA ORNELAS SAENZ 435-3812, 435-6704 CEL CLAUDIA 614-119-8898, CEL EDIHT 614-119-8948</t>
  </si>
  <si>
    <t>BIAGRASOIL N</t>
  </si>
  <si>
    <t>FRANCELIA ORNELAS SAENZ</t>
  </si>
  <si>
    <t>CLAUDIA</t>
  </si>
  <si>
    <t>BIAGRASOIL 8-24-0</t>
  </si>
  <si>
    <t>BIAGRASOIL ASAD</t>
  </si>
  <si>
    <t>BIAGRASOIL CA</t>
  </si>
  <si>
    <t>BIAGRASOIL CaBo</t>
  </si>
  <si>
    <t>BIAGRASOIL CHILI</t>
  </si>
  <si>
    <t>BIAGRASOIL COTTON</t>
  </si>
  <si>
    <t>BIAGRASOIL Humus + Calcio</t>
  </si>
  <si>
    <t>CONTESTACION A CITA DE ANTERIORIDAD 21/01/14. NEGATIVA RECIBIDA 21/07/2014</t>
  </si>
  <si>
    <t>BIAGRASOIL MAGNO</t>
  </si>
  <si>
    <t>BIAGRASOIL MICROS</t>
  </si>
  <si>
    <t>BIAGRASOIL MN MANGANESO</t>
  </si>
  <si>
    <t>BIAGRASOIL MS</t>
  </si>
  <si>
    <t>BIAGRASOIL MS Plus</t>
  </si>
  <si>
    <t>BIAGRASOIL N-SUL</t>
  </si>
  <si>
    <t>BIAGRASOIL NUTRI ALFALFA</t>
  </si>
  <si>
    <t>TITULO RECIBIDO 03/03/2014, TITULO ABANDONADO 12 DIC 2016</t>
  </si>
  <si>
    <t>BIAGRASOIL HURAPHOS</t>
  </si>
  <si>
    <t>edith.aipsa@hotmail.com; ;</t>
  </si>
  <si>
    <t>klaurdz@hotmail.com;</t>
  </si>
  <si>
    <t>TITULO RECIBIDO 28NOV14. TITULO ENTREGADO 04DIC14</t>
  </si>
  <si>
    <t>GRUPO PANTERA GPSP</t>
  </si>
  <si>
    <t>JONATAN JACOB ARVAYO RODRIGUEZ</t>
  </si>
  <si>
    <t>414 25 67 CEL. 614 2198373</t>
  </si>
  <si>
    <t>grupopantera@hotmail.com</t>
  </si>
  <si>
    <t>mas.correo@hotmail.com</t>
  </si>
  <si>
    <t>arvayo@me.com</t>
  </si>
  <si>
    <t>12/04/04 No hay fecha de entrega</t>
  </si>
  <si>
    <t>MEDELLIN</t>
  </si>
  <si>
    <t>Grupo Medellin</t>
  </si>
  <si>
    <t>JORGE FARID’S MEDELLÍN JAIDAR</t>
  </si>
  <si>
    <t>(625) 581-0464</t>
  </si>
  <si>
    <t>inscripcion de licencia de uso de ISI HOGAR, ISI SERVICIOS Y SIISA RECIBIDA 17/12/2010</t>
  </si>
  <si>
    <t>I GRUPO ISI</t>
  </si>
  <si>
    <t>GRUPO ISI</t>
  </si>
  <si>
    <t>ARTURO AMPARAN SOTO</t>
  </si>
  <si>
    <t>arturo-amparan@grupoisi.com.mx</t>
  </si>
  <si>
    <t>lupita-chavez@grupoisi.com.mx</t>
  </si>
  <si>
    <t>silvia-vega@grupoisi.com.mx</t>
  </si>
  <si>
    <t>TITULO ENTREGADO 12/05/2011</t>
  </si>
  <si>
    <t>TITULO ENTREGADO 23/03/2011</t>
  </si>
  <si>
    <t>FUNDACION ANA PAULA JUNTOS ES MAS FACIL</t>
  </si>
  <si>
    <t>VIVIENDA VERDE</t>
  </si>
  <si>
    <t>TITULO ENTERGADO 01/04/2011</t>
  </si>
  <si>
    <t>H HOTELES ESTRATEGICOS Y DE NEGOCIOS</t>
  </si>
  <si>
    <t>ISI HOLDING AND OPERATION</t>
  </si>
  <si>
    <t>TITULO ENTREGADO 10 JULIO 08. EN FECHA 15 DE JUNIO 2017 SE PRESENTÓ SOLICITUD DE RENOVACION DE MARCA.</t>
  </si>
  <si>
    <t>GRUPO INDUSTRIAL ADVANTAGE TECNOLOGIA</t>
  </si>
  <si>
    <t>C. MIGUEL ANGEL AGUILAR CONTRERAS</t>
  </si>
  <si>
    <t>proyectos@eadvantage.com.mx</t>
  </si>
  <si>
    <t>miguel.movil@eadvantage.com.mx</t>
  </si>
  <si>
    <t>laura.rivas@eadvantage.com.mx</t>
  </si>
  <si>
    <t>4923019,4923019 CEL 6141250077</t>
  </si>
  <si>
    <t>TITULO ENTREGADO 10 JULIO 08. EN FECHA 15 DE JUNIO 2017 SE PRESENTÓ SOLICITUD DE RENOVACION DE MARCA.. 3L 26 SEPT 2016 SE COMUNICA LA RENOVACION DEL REGISTRO DE MARCA</t>
  </si>
  <si>
    <t>49223019,4923019 CEL 6141250077</t>
  </si>
  <si>
    <t>REQUISITOS RECIBIDOS 04/09/2014. REQUISTOS CONTESTADOS 29/09/2014. TITULO. EN FECHA 23 DE JUNIO DE 2017 SE PRESENTÓ COMPROBACION DE USO. EL 27 FEBRERO 2018 SE ACUSA DE RECIBO EL ESCRITO QUE SE CONTESTA SOBRE COMPROBACION DE USO</t>
  </si>
  <si>
    <t>GRUPO GASOCHI</t>
  </si>
  <si>
    <t>JUAN CARLOS ANTON ANTON</t>
  </si>
  <si>
    <t>614-446-1227 CEL. 614-182-7673</t>
  </si>
  <si>
    <t>juanamiudal@hotmail.com</t>
  </si>
  <si>
    <t>ABASTECEDORA DE FIERRO Y ACERO</t>
  </si>
  <si>
    <t>GRUPO COFIASA</t>
  </si>
  <si>
    <t>FEDERICO GUILLERMO MACYSHYN RASOR</t>
  </si>
  <si>
    <t>TITULO ENTREGADO 17/07/08. EN FECHA 13 DE JULIO DE 2017 SE PRESENTÓ SOLICITUD DE RENOVACION. EL 11 NOV. 2017 SE COMUNICA RENOVACION DE LA MARCA</t>
  </si>
  <si>
    <t>CF GRUPO COFIASA</t>
  </si>
  <si>
    <t>ALMA PONCE</t>
  </si>
  <si>
    <t>442-10-42</t>
  </si>
  <si>
    <t>almaponce@cofiasa.com.mx</t>
  </si>
  <si>
    <t>442-1040, 41 Y 42 cel614-488-5666 Lic. De Leon</t>
  </si>
  <si>
    <t>TITULO ENTREGADO 10/07/08. EN FECHA 13 DE JULIO DE 2017 SE PRESENTÓ SOLICITUD DE RENOVACION. EL 11 NOV. 2017 SE COMUNICA RENOVACION DE LA MARCA</t>
  </si>
  <si>
    <t>COFIASA</t>
  </si>
  <si>
    <t>OLGA LONGORIA</t>
  </si>
  <si>
    <t>enviada el 06/03/09</t>
  </si>
  <si>
    <t>COMERCIAL DE FIERRO Y ACERO</t>
  </si>
  <si>
    <t>saldivar@cofiasa.com.mx</t>
  </si>
  <si>
    <t>sdeleon@cofiasa.cm.mx</t>
  </si>
  <si>
    <t>TITULO ENTREGADO 10/07/08. EN FECHA 13 DE JULIO DE 2017 SE PRESENTÓ SOLICITUD DE RENOVACION.EL 11 NOV. 2017 SE COMUNICA RENOVACION DE LA MARCA</t>
  </si>
  <si>
    <t>Título entregado 25/11/2009</t>
  </si>
  <si>
    <t>CF COFIASA ABASTECEDORA DE FIERRO Y ACERO</t>
  </si>
  <si>
    <t>442-1040, 41 Y 42</t>
  </si>
  <si>
    <t>614-488-5666</t>
  </si>
  <si>
    <t>sdeleon@cofiasa.com.mx</t>
  </si>
  <si>
    <t>CF GRUPO COFIASA COMERCIAL DE FIERRO Y ACERO</t>
  </si>
  <si>
    <t>MONITOREO HASTA VENCIMIENTO</t>
  </si>
  <si>
    <t>GRUPO CHIHUAHUA</t>
  </si>
  <si>
    <t>ANTERIDAD CONTESTADA 22/05/2012. TITULO RECIBIDO 3NOV 14</t>
  </si>
  <si>
    <t>GRUPO CAMACHO Y SUCESORES</t>
  </si>
  <si>
    <t>GRUPO CAMACHO</t>
  </si>
  <si>
    <t>JUAN JOSE CAMACHO GOMEZ</t>
  </si>
  <si>
    <t>614 4141844</t>
  </si>
  <si>
    <t>jcamacho@grupocamacho.com.mx</t>
  </si>
  <si>
    <t>4141844 CEL 6141218900</t>
  </si>
  <si>
    <t>TITULO ENTREGADO 11/05/2012</t>
  </si>
  <si>
    <t>ESCUELA PARA BOMBEROS SERGIO ARTURO CAMACHO ARROYO</t>
  </si>
  <si>
    <t>PI PROTECCION INDUSTRIAL</t>
  </si>
  <si>
    <t>DESARROLLADORA TITANES</t>
  </si>
  <si>
    <t>titulo entregado 15/03/2013</t>
  </si>
  <si>
    <t>INSTALACIÓN Y MANTENIMIENTO DE SISTEMAS CONTRA INCENDIO IMSCI</t>
  </si>
  <si>
    <t>TITULO RECIBIDO 21/11/2013</t>
  </si>
  <si>
    <t>PI MINAS</t>
  </si>
  <si>
    <t>REQUISITOS RECIBIDOS 11/04/14. REQUISITOS CONTESTADOS 25/04/2014. TITULO RECIBIDO 17OCT14</t>
  </si>
  <si>
    <t>CAMACHO</t>
  </si>
  <si>
    <t>4141844 cel. 614 131 89 00</t>
  </si>
  <si>
    <t>TRAMITE DE REGISTRO DE MARCA GRUPO ARKAD CLASE 35 FALTARA EL DE CLASE 36. ENMIENDA VOLUNTARIA ENVIADA 28MAR14 (CORRECCION APELLIDO MATERNO TITULAR). Contestacion de requisitos recibidos 19/08/2014. SE ENVIA ENMIENDA VOLUNTARIA 22AGO14. SE DESECHA DE PLANO LA SOLICITUD O PROMOCION23MAR15. SOLICITUD DE REQUISITOS RECIBIDOS 23MAR15/ REQUISITOS ENVIADOS 11 MAY 15/ REQUISITOS RECIBIDOS 18 DE AGOSTO DE 2015/ CREQ PRESENTADOS EN 26 DE AGOSTO DEL 2015 REQISITOS NUEVO LLEGA EL 24NOV CONTESTADOS EL 22/10/2016; TITULO RECIBIDO 06/07/16. TITULO ENTREGADO EL 12 ENE 20176 POR EL LIC. PARRA. PEND PAGO FACT 4660</t>
  </si>
  <si>
    <t>GRUPO ARKAD</t>
  </si>
  <si>
    <t>RAYMUNDO ANDRES CARDONA VILLARREAL</t>
  </si>
  <si>
    <t>4143828 CEL 614 427 30 47</t>
  </si>
  <si>
    <t>rc@pasionporlosnegocios.com</t>
  </si>
  <si>
    <t>CLASE 36/ TÍTULO RECIBIDO EL 29 DE ENERO ENTREGADO AL CLIENTE EL 20 DE MARZO 2015.</t>
  </si>
  <si>
    <t>TEL. 4143828 CEL 614 427 30 47</t>
  </si>
  <si>
    <t>facturas@pasionporlosnegocios.com</t>
  </si>
  <si>
    <t>TITULO RECIBIDO 25/08/2015 TITTULO ENTREGADO EL 4/01/2015</t>
  </si>
  <si>
    <t>AMEX MACHINERY</t>
  </si>
  <si>
    <t>GRUPO AMEX</t>
  </si>
  <si>
    <t>GRUPO AMEX S.A. DE C.V.</t>
  </si>
  <si>
    <t>614 483 21 70 cel. 55 444 94024</t>
  </si>
  <si>
    <t>agustin.lopez@grupoamex.com.mx</t>
  </si>
  <si>
    <t>Título entregado 01/03/2010</t>
  </si>
  <si>
    <t>GROOMS</t>
  </si>
  <si>
    <t>ERASMO FLORES VARGAS</t>
  </si>
  <si>
    <t>4 26 6571, fax 614 233 6869</t>
  </si>
  <si>
    <t>erasolo72@hotmail.com</t>
  </si>
  <si>
    <t>ANTERIORIDAD RECIBIDA 16/04/2014. SE ABANDONA TRAMITE A PETICION DE CLIENTE 10/062014</t>
  </si>
  <si>
    <t>GRINGO WINGS</t>
  </si>
  <si>
    <t>RUBEN DOMINGUEZ CORRAL</t>
  </si>
  <si>
    <t>410-2816 CEL. 614-458-2348</t>
  </si>
  <si>
    <t>ruben.dominguez@hotmail.com</t>
  </si>
  <si>
    <t>TITULO ENTREGADO: 10/09/2010</t>
  </si>
  <si>
    <t>GREEN O ORGANIC FOODS</t>
  </si>
  <si>
    <t>ELIZABETH FLORES SOLTERO</t>
  </si>
  <si>
    <t>614 423 4374</t>
  </si>
  <si>
    <t>614 215 1771</t>
  </si>
  <si>
    <t>lizflores4@gmail.com</t>
  </si>
  <si>
    <t>423 4374, cel 215 1771</t>
  </si>
  <si>
    <t>TITULO RECIBIDO 30/10/2013</t>
  </si>
  <si>
    <t>GRANJA DE EVENTOS LOS COTA</t>
  </si>
  <si>
    <t>GUSTABO COTA BELLO</t>
  </si>
  <si>
    <t>MARTHA COTA BELLO</t>
  </si>
  <si>
    <t>614 4 20 61 50</t>
  </si>
  <si>
    <t>614 1 56 57 69</t>
  </si>
  <si>
    <t>cotagus1@hotmail.com</t>
  </si>
  <si>
    <t>4 20 61 50 CEL.- 614 1 56 57 69</t>
  </si>
  <si>
    <t>TITULO ENTEGADO 04/05/2011</t>
  </si>
  <si>
    <t>GRAFILED</t>
  </si>
  <si>
    <t>FERNANDO PACHECO CUEVAS</t>
  </si>
  <si>
    <t>614 233-1532</t>
  </si>
  <si>
    <t>grfiamx@gmail.com</t>
  </si>
  <si>
    <t>233-1532 CEL 6144270496</t>
  </si>
  <si>
    <t>NEGATIVA RECIBIDA 22/12/2010</t>
  </si>
  <si>
    <t>GPS MONITOR</t>
  </si>
  <si>
    <t>GPSMONITOR</t>
  </si>
  <si>
    <t>481-0504</t>
  </si>
  <si>
    <t>481-0504, cel 427 4789</t>
  </si>
  <si>
    <t>notificado</t>
  </si>
  <si>
    <t>WM WEB MONITOR</t>
  </si>
  <si>
    <t>4810504,</t>
  </si>
  <si>
    <t>481-0504, 259-1205</t>
  </si>
  <si>
    <t>TITULO RECIBIDO 11/01/2012</t>
  </si>
  <si>
    <t>GPI INGENIERIA</t>
  </si>
  <si>
    <t>GP INGENIERIA</t>
  </si>
  <si>
    <t>MARTIN ENRIQUE GURROLA PEÑA</t>
  </si>
  <si>
    <t>614 4103341</t>
  </si>
  <si>
    <t>MARTIN_EGM@YAHOO.COM.MX</t>
  </si>
  <si>
    <t>4103341 CEL 6142211872</t>
  </si>
  <si>
    <t>Título recibido 16/06/09</t>
  </si>
  <si>
    <t>REAL BRIGHT BY</t>
  </si>
  <si>
    <t>GOYTIA Y ASOCIADOS</t>
  </si>
  <si>
    <t>ENRIQUE GOYTIA RIOS</t>
  </si>
  <si>
    <t>RAUL FAJARDO</t>
  </si>
  <si>
    <t>JORGE LOZANO</t>
  </si>
  <si>
    <t>MARCOS URIAS</t>
  </si>
  <si>
    <t>ROBERTO SALAS, NUEVO EMPLEADO 2018</t>
  </si>
  <si>
    <t>656-687-1617 LIC. MARCUS URIAS 237 0571</t>
  </si>
  <si>
    <t>JORE LOZANO 639 6787</t>
  </si>
  <si>
    <t>LIC. MARCUS URIAS 237 0571</t>
  </si>
  <si>
    <t>ROBERTO SALAS 6566871617</t>
  </si>
  <si>
    <t>enrique.goytia@goytia.com.mx</t>
  </si>
  <si>
    <t>raul.fajardo@goytia.com.mx</t>
  </si>
  <si>
    <t>656-687-2020, JORE LOZANO 639 6787 LIC. MARCUS URIAS 237 0571</t>
  </si>
  <si>
    <t>titulo entregado 28/06/2013</t>
  </si>
  <si>
    <t>CHIWAS AR GORDITAS</t>
  </si>
  <si>
    <t>GORDITAS CHIWAS</t>
  </si>
  <si>
    <t>AMALIA MARGARITA ROMERO MORENO</t>
  </si>
  <si>
    <t>614 4233534</t>
  </si>
  <si>
    <t>614 423 51 42</t>
  </si>
  <si>
    <t>614 4 06 74 84</t>
  </si>
  <si>
    <t>mayna-2312@hotmail.com</t>
  </si>
  <si>
    <t>4233534 NEG.- 423 51 42 CEL.- 614 4 06 74 84</t>
  </si>
  <si>
    <t>GONTER</t>
  </si>
  <si>
    <t>SR.FEDERICO GONZALEZ</t>
  </si>
  <si>
    <t>614 410-4732</t>
  </si>
  <si>
    <t>614 415-9423</t>
  </si>
  <si>
    <t>614 416-2986</t>
  </si>
  <si>
    <t>410-4732, 416-2986 415-9423</t>
  </si>
  <si>
    <t>GOLDEN LOOK</t>
  </si>
  <si>
    <t>CLAUDIA ACOSTA GUERECA</t>
  </si>
  <si>
    <t>614 4558819</t>
  </si>
  <si>
    <t>614 2158168</t>
  </si>
  <si>
    <t>clau17acosta@hotmail.com</t>
  </si>
  <si>
    <t>4558819, CEL. 614 2 15 8168</t>
  </si>
  <si>
    <t>TITULO ENTREGADO 22/07/08</t>
  </si>
  <si>
    <t>GO RODEO COWBOYS COLLECTION (35)</t>
  </si>
  <si>
    <t>GO RODEO</t>
  </si>
  <si>
    <t>ING. LUIS CARLOS OLIVAS BACA</t>
  </si>
  <si>
    <t>6144 2723 56</t>
  </si>
  <si>
    <t>gorodeo@prodigy.net.mx</t>
  </si>
  <si>
    <t>4101909, CEL 6144 2723 56</t>
  </si>
  <si>
    <t>GO RODEO COWBOYS COLLECTION (25)</t>
  </si>
  <si>
    <t>TITULO ENTREGADO 280/09/2012</t>
  </si>
  <si>
    <t>GLUTTY DEL HORNO</t>
  </si>
  <si>
    <t>GLUTY DEL HORNO</t>
  </si>
  <si>
    <t>ALBERTO CAMPOS FERRALES</t>
  </si>
  <si>
    <t>614 575 05 07</t>
  </si>
  <si>
    <t>614 488 12 32</t>
  </si>
  <si>
    <t>VENTAS@PANINTEGRALDELHORNO.COM</t>
  </si>
  <si>
    <t>575 05 07 CEL.- 614 488 12 32</t>
  </si>
  <si>
    <t>COMPROBACION DE USO RECIBIDA 3-DIC-2013</t>
  </si>
  <si>
    <t>GINTHERCORP.</t>
  </si>
  <si>
    <t>GINTHERCORP</t>
  </si>
  <si>
    <t>JORGE IVAN GINTHER ARZAGA</t>
  </si>
  <si>
    <t>415 0252</t>
  </si>
  <si>
    <t>614 142 4972</t>
  </si>
  <si>
    <t>jiga_secorp@hotmail.com</t>
  </si>
  <si>
    <t>BCHAVEZ01@YHAOOH.COM.MX</t>
  </si>
  <si>
    <t>415 0252 CEL 614 142 4972</t>
  </si>
  <si>
    <t>COMPROBACION DE USO DE MARCA ENVIADA 14/12/2012</t>
  </si>
  <si>
    <t>GIL AYALA</t>
  </si>
  <si>
    <t>GIL TRAILERS</t>
  </si>
  <si>
    <t>LETICIA AYALA CENTENO</t>
  </si>
  <si>
    <t>JORGE AYALA</t>
  </si>
  <si>
    <t>614 4354050</t>
  </si>
  <si>
    <t>614 1 99 97 19</t>
  </si>
  <si>
    <t>JAYALA@GILAYALA.COM</t>
  </si>
  <si>
    <t>L.CENTENO@GILAYALA.COM</t>
  </si>
  <si>
    <t>JLOPEZ@GILAYALA.COM</t>
  </si>
  <si>
    <t>4354050 cel.- 6144065201 next.- Jorg Lopez uranga 614 1 99 97 19</t>
  </si>
  <si>
    <t>titulo entregado 06/12/2012</t>
  </si>
  <si>
    <t>IMPEDIMENTO LEGAL CONTESTADO 30/07/2013. TITULO RECIBIDO 05/03/2014. TITULO ENTREGADO 05/06/2014 ENTREGADO A ANDRES MEZA HOLGUIN (ING. DISENO).</t>
  </si>
  <si>
    <t>entrega de titulo el 15-jun-07. CONTACTADO VÍA SALES UP.</t>
  </si>
  <si>
    <t>PANADERIA Y PASTELERIA GERYAL</t>
  </si>
  <si>
    <t>GERYAL</t>
  </si>
  <si>
    <t>JESUS SERRANO VÁZQUEZ</t>
  </si>
  <si>
    <t>414 4994</t>
  </si>
  <si>
    <t>614 184 6750</t>
  </si>
  <si>
    <t>geryal3@hotmail.com</t>
  </si>
  <si>
    <t>414 4994 cel 614 184 6750</t>
  </si>
  <si>
    <t>Título entregado 09/09/2010</t>
  </si>
  <si>
    <t>GENESIS</t>
  </si>
  <si>
    <t>417 3000</t>
  </si>
  <si>
    <t>614 235 7878</t>
  </si>
  <si>
    <t>417 3000,4174311 CEL 614 235 7878</t>
  </si>
  <si>
    <t>GBC GLOBAL BUSINESS CONSULTING</t>
  </si>
  <si>
    <t>DENISSE SOTO PEREZ</t>
  </si>
  <si>
    <t>614 4100464</t>
  </si>
  <si>
    <t>614 2401364</t>
  </si>
  <si>
    <t>denisse.soto@gbcdemexico</t>
  </si>
  <si>
    <t>jescamilla@dielcom.com</t>
  </si>
  <si>
    <t>4100464 CEL 6142401364</t>
  </si>
  <si>
    <t>Titulo entregado 25/07/07. CONTACTADO VÍA SALES UP. SOLICITUD DE RENOVACION 19-OCT-2016. SE COMUNICA RENOVACION EL 15 FEB 2017</t>
  </si>
  <si>
    <t>SPORTS CAPS</t>
  </si>
  <si>
    <t>GARDEA BORDADOS</t>
  </si>
  <si>
    <t>OSCAR OCTAVIO GARDEA ACOSTA</t>
  </si>
  <si>
    <t>oscar@gardea.com.mx</t>
  </si>
  <si>
    <t>201 0895, 201 0893,</t>
  </si>
  <si>
    <t>TITULO RECIBIDO 18 JUN 14. TITULO ENTREGADO 09JUL14</t>
  </si>
  <si>
    <t>GRUPO GARDEA</t>
  </si>
  <si>
    <t>OSCAR GARDEA</t>
  </si>
  <si>
    <t>(614) 201 08 95 Y CEL 201 08 93</t>
  </si>
  <si>
    <t>SPORTS &amp; CAPS</t>
  </si>
  <si>
    <t>CLASE 35 LLEGO EL 24 NOV CONTESTADOES EL 21/12 CONTESTADOS EL 22/1/2016 NEGATIVA RECIBIDA 19/7/2016</t>
  </si>
  <si>
    <t>MMA ONLY</t>
  </si>
  <si>
    <t>OSCAR MIGUEL GARDEA CAMPOS</t>
  </si>
  <si>
    <t>6142010894 EXT. 113 CEL: 6141389303</t>
  </si>
  <si>
    <t>oscarm@grupogardea.com.mx</t>
  </si>
  <si>
    <t>marketing@gardea.com.mx</t>
  </si>
  <si>
    <t>FUSHION ART</t>
  </si>
  <si>
    <t>SULEYKA ARACELY GUERRA JAQUEZ</t>
  </si>
  <si>
    <t>614 425 34 29</t>
  </si>
  <si>
    <t>614 1 95 59 33</t>
  </si>
  <si>
    <t>suleyka-g@hotmail.com</t>
  </si>
  <si>
    <t>425 34 29 cel.- 614 1 95 59 33</t>
  </si>
  <si>
    <t>FUNDACION OLA VERDE</t>
  </si>
  <si>
    <t>NORMA LUGO MUÑOZ</t>
  </si>
  <si>
    <t>426-6498</t>
  </si>
  <si>
    <t>426-7572</t>
  </si>
  <si>
    <t>614-427-6452</t>
  </si>
  <si>
    <t>armony-61@live.com.mx</t>
  </si>
  <si>
    <t>426-6498, 426-7572, cel 614-427-6452</t>
  </si>
  <si>
    <t>TITULO ENVIADO 21/11/2013</t>
  </si>
  <si>
    <t>FROZEN LAB</t>
  </si>
  <si>
    <t>656 625 04 26</t>
  </si>
  <si>
    <t>656 199 43 19</t>
  </si>
  <si>
    <t>las.pitucas@hotmail.com</t>
  </si>
  <si>
    <t>656 625 04 26 CEL.- 656 199 43 19</t>
  </si>
  <si>
    <t>TÍTULOS ENVIADOS EN FECHA 24 DE MARZO DEL 2015</t>
  </si>
  <si>
    <t>FROYLAND DEL CAMPO</t>
  </si>
  <si>
    <t>ARMANDO IBUADO STILMAN</t>
  </si>
  <si>
    <t>659 587 8042</t>
  </si>
  <si>
    <t>kmartine99@hotmail.com</t>
  </si>
  <si>
    <t>kmartine99@prodigy.net.mx</t>
  </si>
  <si>
    <t>659 587 8042, 4230118</t>
  </si>
  <si>
    <t>TITULO ENVIADO 1704/2012</t>
  </si>
  <si>
    <t>FRELESA</t>
  </si>
  <si>
    <t>JESUS ENRIQUE ARMENDÁRIZ FRANCO</t>
  </si>
  <si>
    <t>627 5225846</t>
  </si>
  <si>
    <t>614 7969432</t>
  </si>
  <si>
    <t>614 1241784</t>
  </si>
  <si>
    <t>frelesa@hotmail.com</t>
  </si>
  <si>
    <t>6275225846 CEL 1241784 72*796943*2</t>
  </si>
  <si>
    <t>TITULO RECIBIDO 04/04/14. TITULO ENTREGADO 09JUL14.</t>
  </si>
  <si>
    <t>FRANCISCOBARROSO PELUQUERIA</t>
  </si>
  <si>
    <t>FRANCISCO EMMANUEL BARROSO CHAVEZ</t>
  </si>
  <si>
    <t>4 37 07 07 CEL.- 614 1 76 13 05</t>
  </si>
  <si>
    <t>panchobarroso34@gmail.com</t>
  </si>
  <si>
    <t>FPT FUMIGACIONES PROFESIONALES TARAHUMARA</t>
  </si>
  <si>
    <t>FPT FUMIGACIONES TARAHUMARA</t>
  </si>
  <si>
    <t>GUADALUPE CHAEVEZ RODIGUEZ</t>
  </si>
  <si>
    <t>656 6 81 44 72</t>
  </si>
  <si>
    <t>656 1 42 33 25</t>
  </si>
  <si>
    <t>tarahumaraf@prodigy.net.mx</t>
  </si>
  <si>
    <t>656 6 81 44 72 CEL.- 656 1 42 33 25</t>
  </si>
  <si>
    <t>negativa recibida 15/10/2012</t>
  </si>
  <si>
    <t>FP FUMI PLAGAS</t>
  </si>
  <si>
    <t>FP FUMIPLAGAS</t>
  </si>
  <si>
    <t>FORTINO EMILIO NUÑEZ SAENZ</t>
  </si>
  <si>
    <t>614 2592165</t>
  </si>
  <si>
    <t>614 2542165</t>
  </si>
  <si>
    <t>614 424 15 27</t>
  </si>
  <si>
    <t>614 4 581441</t>
  </si>
  <si>
    <t>fumiplagas@ch.cablemas.com</t>
  </si>
  <si>
    <t>FUMIPLAGASUNO@HOTMAIL.COM</t>
  </si>
  <si>
    <t>2592165, 424 15 27, 2542165 CEL 614 4 581441</t>
  </si>
  <si>
    <t>cesion de derechos resivida 21/11/2013</t>
  </si>
  <si>
    <t>FOURGROUP</t>
  </si>
  <si>
    <t>FOUR GROUP</t>
  </si>
  <si>
    <t>614 4300000</t>
  </si>
  <si>
    <t>lfcano@gmail.com</t>
  </si>
  <si>
    <t>amantilla@fourgroup.com.mx</t>
  </si>
  <si>
    <t>4300000 contacto.- Armando Mantilla</t>
  </si>
  <si>
    <t>CITA DE ANTERIORIDAD RECIBIDA 17JUL14. CITA DE ANTERIORIDAD CONTESTADA 17SEP14, TITLO ENVIADO POR PAQUETERIA EL 27/10/15</t>
  </si>
  <si>
    <t>FORTE SEGURIDAD PRIVADA</t>
  </si>
  <si>
    <t>867 715 33 55</t>
  </si>
  <si>
    <t>NEGATIVA RECIBIDA 22/08/2012</t>
  </si>
  <si>
    <t>FOOT CENTER</t>
  </si>
  <si>
    <t>LIC. IRMA GEORGINA YAMADA WECKMANN</t>
  </si>
  <si>
    <t>614 5416500</t>
  </si>
  <si>
    <t>614 4398689</t>
  </si>
  <si>
    <t>georyw@hotmail.com</t>
  </si>
  <si>
    <t>gvenegas@hospitalcima.com.mx</t>
  </si>
  <si>
    <t>5 41 65 00, 4398689, CEL 6141963595</t>
  </si>
  <si>
    <t>TITULO ENTREGADO 01/03/2012</t>
  </si>
  <si>
    <t>FONDA CHILANGOS</t>
  </si>
  <si>
    <t>MARIA DE LOS ANGELES GONZALEZ MARMOLEJO</t>
  </si>
  <si>
    <t>614 4119399</t>
  </si>
  <si>
    <t>614 4403474</t>
  </si>
  <si>
    <t>614 1513435</t>
  </si>
  <si>
    <t>614 4116931</t>
  </si>
  <si>
    <t>fonda_chilangos@yahoo.com.mx</t>
  </si>
  <si>
    <t>famverachi@hotmail.com</t>
  </si>
  <si>
    <t>411-9399,CASA,4 40 34 74 CEL OMAR VERA 6141513435 fax 4116931</t>
  </si>
  <si>
    <t>MONITOREO HASTA VENCIMIENTO. RENOVACION ENVIADA 25/04/2014. COMUNICADO DE RENOVACION RECIBIDA 23 JUL 14</t>
  </si>
  <si>
    <t>411-9399, CEL OMAR VERA 6141513435 fax 4116931</t>
  </si>
  <si>
    <t>FLORERÍAS ARÁMBULA</t>
  </si>
  <si>
    <t>OSCAR HUMBERTO ARÁMBULA SALDIVAR</t>
  </si>
  <si>
    <t>Titulo recibido 18/03/08, TITULO ENTREGADO Y YA TODO PAGADO.</t>
  </si>
  <si>
    <t>FLORERIA EL SICOMORO</t>
  </si>
  <si>
    <t>ROMANA GUADALUPE VILLEGAS GANDARA</t>
  </si>
  <si>
    <t>414 0213</t>
  </si>
  <si>
    <t>414 3733</t>
  </si>
  <si>
    <t>614227 99 36</t>
  </si>
  <si>
    <t>414 0213, 414 3733 cel 614227 99 36</t>
  </si>
  <si>
    <t>TITULO RECIBIDO 25/11/2011</t>
  </si>
  <si>
    <t>FLORENCIA PLATA Y FANTASIA</t>
  </si>
  <si>
    <t>FLORENCIA</t>
  </si>
  <si>
    <t>CLAUDIA HERRERA DE LA ROSA</t>
  </si>
  <si>
    <t>614 4987356</t>
  </si>
  <si>
    <t>614 235-1606</t>
  </si>
  <si>
    <t>614 115-3763</t>
  </si>
  <si>
    <t>Claudia_hdlr@hotmail.com</t>
  </si>
  <si>
    <t>4987356
(614)235-1606, 115-3763</t>
  </si>
  <si>
    <t>Título Rentregado 06/09/2010</t>
  </si>
  <si>
    <t>FIGO</t>
  </si>
  <si>
    <t>TEODORO SALVADOR FIERRO GOMEZ</t>
  </si>
  <si>
    <t>625 251 7289</t>
  </si>
  <si>
    <t>656 251 7290</t>
  </si>
  <si>
    <t>656 199 8566</t>
  </si>
  <si>
    <t>sfierro@telemundo48.net</t>
  </si>
  <si>
    <t>625 251 7289, 656 251 7290, CEL 656 199 8566</t>
  </si>
  <si>
    <t>titulo entregado 12/09/2012</t>
  </si>
  <si>
    <t>ARTES MARCIALES MIXTAS FIGHT CLUB MASTERING FCM</t>
  </si>
  <si>
    <t>FIGHT CLUB MASTERING FCM</t>
  </si>
  <si>
    <t>INOCENTE MAURICIO RAMIREZ HERNANDEZ</t>
  </si>
  <si>
    <t>614 543 3351</t>
  </si>
  <si>
    <t>614 1 96 58 28</t>
  </si>
  <si>
    <t>eltullo@hotmail.com</t>
  </si>
  <si>
    <t>543 3351 cel.- 614 1 96 58 28</t>
  </si>
  <si>
    <t>TITULOENTREGADO: 09/09/2010</t>
  </si>
  <si>
    <t>F Y M C 8</t>
  </si>
  <si>
    <t>FERRETERIA Y MATERIALES DEL CAMPO 8</t>
  </si>
  <si>
    <t>JACOB DYCK FRIESEN</t>
  </si>
  <si>
    <t>625 578 6050</t>
  </si>
  <si>
    <t>625 578 6052</t>
  </si>
  <si>
    <t>fymcampo8@prodigy.net.mx</t>
  </si>
  <si>
    <t>625 578 6050, 625 578 6052</t>
  </si>
  <si>
    <t>FERREGABY</t>
  </si>
  <si>
    <t>HECTOR ALCANTARA MARQUEZ</t>
  </si>
  <si>
    <t>, 434 0745</t>
  </si>
  <si>
    <t>ferre.gob@hotmail.com</t>
  </si>
  <si>
    <t>Enviada 18/05/2010</t>
  </si>
  <si>
    <t>FARMACIAS PAGUE MENOS GENERICOS Y ORIGINALES LAS DEL DR. JARABIN</t>
  </si>
  <si>
    <t>MARIA TERESA DE JESUS APODACA COTA</t>
  </si>
  <si>
    <t>Negativa recibida 19/02/2010</t>
  </si>
  <si>
    <t>FARMACIA DEL AHORRO DE CHIHUAHUA</t>
  </si>
  <si>
    <t>FARMACIAS DEL SUPER AHORRO</t>
  </si>
  <si>
    <t>HUGO JESUS HERNANDEZ OCHOA</t>
  </si>
  <si>
    <t>426 9020</t>
  </si>
  <si>
    <t>426 9030</t>
  </si>
  <si>
    <t>426 9040</t>
  </si>
  <si>
    <t>614 1423516</t>
  </si>
  <si>
    <t>fciahorrochih@hotmail.com</t>
  </si>
  <si>
    <t>426 9020 o 30, 426 9040 Sr aljandro Ibarro 614 1423516, Sr. Hugo Hdez 6141422227</t>
  </si>
  <si>
    <t>NEGATIVA. 08-05-08</t>
  </si>
  <si>
    <t>FARMACIAS DE SUPERAHORRO DE SUPER DESCUENTOS DE CHIHUAHUA</t>
  </si>
  <si>
    <t>hugo.hdez.o@fahorrochih.com</t>
  </si>
  <si>
    <t>administracion@fahorrochih.com</t>
  </si>
  <si>
    <t>FARMACIA DE SUPER AHORRO HERNÁNDEZ DE CHIHUAHUA</t>
  </si>
  <si>
    <t>Recibida 04/01/2010</t>
  </si>
  <si>
    <t>NUEVAS FARMACIAS DEL AHORRO CHIHUAHUA</t>
  </si>
  <si>
    <t>426 9020 o 30 Sr. Hugo Hdez 6141422227</t>
  </si>
  <si>
    <t>Sr aljandro Ibarro 614 1423516</t>
  </si>
  <si>
    <t>Sr. Hugo Hdez 6141422227</t>
  </si>
  <si>
    <t>TITULO RECIBIDO 03/03/2014. TITULO ENVIADO POR PAQUETERIA 06/05/2014. GUIA FEDEX 8037 7611 7679</t>
  </si>
  <si>
    <t>HAPPY PUPPY</t>
  </si>
  <si>
    <t>HOMERO SANTIESTEBAN, MARIA JUANA JUAREZ AVALOS</t>
  </si>
  <si>
    <t>656-648-2198, 656-282-39-79 NXTL 656 625 3333, 656 2 82 39 79, 656 1 76 64 07</t>
  </si>
  <si>
    <t>homeropet@hotmail.com</t>
  </si>
  <si>
    <t>Título enviado a Juárez 15/06/2009 SE PRESENTÓ SOLICITUD DE RENOVACIÓN 18-06-2018 / SE RECIBE3 NOTIF IMPI DE RENOVACION DE MARCA QUE SE INDICA 28 AGO 2018</t>
  </si>
  <si>
    <t>FAMILY PET</t>
  </si>
  <si>
    <t>HOMERO SANTIESTEBAN SANTIESTEBAN</t>
  </si>
  <si>
    <t>656-648-2198</t>
  </si>
  <si>
    <t>656-282-39-79</t>
  </si>
  <si>
    <t>656 625 3333</t>
  </si>
  <si>
    <t>656 2 82 39 79</t>
  </si>
  <si>
    <t>656 1 76 64 07</t>
  </si>
  <si>
    <t>mailto:homero.santiesteban@prodigy.net.mx</t>
  </si>
  <si>
    <t>EXTREME SOUND DAVID CORRALES SALAS</t>
  </si>
  <si>
    <t>EXTREME SOUND DAVID CORRALES SALS</t>
  </si>
  <si>
    <t>DAVID RENE CORRALES SALAS</t>
  </si>
  <si>
    <t>sonido_extremo@yahoo.com.mx</t>
  </si>
  <si>
    <t>4821226, cel 6141963935</t>
  </si>
  <si>
    <t>Transmisión de derechos recibida 24/03/2010. Nota de cambio de domicilio de establecimiento favorable recibido 27/05/2010. Acreditación personalidad de apoderado recibida 27/05/2010</t>
  </si>
  <si>
    <t>EXPORTEX</t>
  </si>
  <si>
    <t>LUIS ENRIQUE CANO CHAVEZ</t>
  </si>
  <si>
    <t>luis_cano@hotmail.com</t>
  </si>
  <si>
    <t>415-3218</t>
  </si>
  <si>
    <t>FOR FRIENDS TOO</t>
  </si>
  <si>
    <t>Recibida 16/07/2009</t>
  </si>
  <si>
    <t>EL SARAPE</t>
  </si>
  <si>
    <t>LIC. LUIS ENRIQUE CANO CHAVEZ</t>
  </si>
  <si>
    <t>TITULO ENTREGADO 07/12/2010</t>
  </si>
  <si>
    <t>INNOMINADA (CENTRO DE EXPOSICIONES)</t>
  </si>
  <si>
    <t>EXPO CHIHUAHUA</t>
  </si>
  <si>
    <t>GUILLERMO ALFONSO ENTIQUEZ TAMEZ</t>
  </si>
  <si>
    <t>Renovación favorable entregada 29/07/2010</t>
  </si>
  <si>
    <t>FRANCISCO ALONSO CHAVEZ</t>
  </si>
  <si>
    <t>eaguirre@expochihuahua.com.mx</t>
  </si>
  <si>
    <t>Recibida el 18/02/09</t>
  </si>
  <si>
    <t>EUROPISOS TOSCANA CERAMICA Y ACABADOS</t>
  </si>
  <si>
    <t>CARLOS EDUARDO TALAVERA MENDOZA</t>
  </si>
  <si>
    <t>4 234025</t>
  </si>
  <si>
    <t>toscanaeuropisos@prodigy.net.com</t>
  </si>
  <si>
    <t>4 234025,</t>
  </si>
  <si>
    <t>EURO DÓLAR PRESTA MÁS F&amp;R</t>
  </si>
  <si>
    <t>JOSE JUAN RENTERIA LEJIA</t>
  </si>
  <si>
    <t>614 4235636</t>
  </si>
  <si>
    <t>614 2666716</t>
  </si>
  <si>
    <t>614 235 8450</t>
  </si>
  <si>
    <t>mago.dolar@hotmail.com</t>
  </si>
  <si>
    <t>4235636, 2666716 CEL614 235 8450</t>
  </si>
  <si>
    <t>Título entregado 14/06/2010</t>
  </si>
  <si>
    <t>F &amp; R EURO DOLAR</t>
  </si>
  <si>
    <t>EURO DOLAR F &amp; R</t>
  </si>
  <si>
    <t>JOSE JUAN RENTERIA LEIJA</t>
  </si>
  <si>
    <t>titulo recibido 15/08/2012</t>
  </si>
  <si>
    <t>US DOLLAR R&amp;G</t>
  </si>
  <si>
    <t>Ricardo Galindo 614 1 26 73 11</t>
  </si>
  <si>
    <t>4235636, 2666716 CEL614 235 8450 Ricardo Galindo 614 1 26 73 11</t>
  </si>
  <si>
    <t>negativa recibida 08/04/2011</t>
  </si>
  <si>
    <t>EURO DÓLAR PRESTA MÁS</t>
  </si>
  <si>
    <t>EURO DÓLAR</t>
  </si>
  <si>
    <t>TITULO ENTREGADO 30/11/2011</t>
  </si>
  <si>
    <t>EURO ALARMAS</t>
  </si>
  <si>
    <t>ALBERTO CAMPOS</t>
  </si>
  <si>
    <t>acampos@euroalarmas.com.mx</t>
  </si>
  <si>
    <t>432-1999</t>
  </si>
  <si>
    <t>TITULO RECIBIDO 2SEP14. TITULO ENVIADO POR FEDEX A LIC.MENDOZA FRANQUICIALO 26SEP14</t>
  </si>
  <si>
    <t>ESTEFANIA TELAS BOUTIQUE</t>
  </si>
  <si>
    <t>JULIO CESAR RAFAEL ECHEVERRIA GARCIA</t>
  </si>
  <si>
    <t>LIC. LUIS MENDOZA</t>
  </si>
  <si>
    <t>CAMBIO DE DOMICILIO ENVIADO 14/06/2013</t>
  </si>
  <si>
    <t>ESICSA LLANTAS DE MEXICO</t>
  </si>
  <si>
    <t>ALBERTO ANTONIO ALVAREZ DUARTE</t>
  </si>
  <si>
    <t>614 4 13 84 87</t>
  </si>
  <si>
    <t>4 13 84 87 CEL.- 6141690177</t>
  </si>
  <si>
    <t>EYSH EQUIPOS Y SISTEMAS HIDRAULICOS</t>
  </si>
  <si>
    <t>EQUIPOS Y SISTEMAS HIDRAHULICOS EYSH</t>
  </si>
  <si>
    <t>IRAM SALAZAR</t>
  </si>
  <si>
    <t>614 4168015</t>
  </si>
  <si>
    <t>614 2 19 54 28</t>
  </si>
  <si>
    <t>isalazar@sistemashidraulicos.com.mx</t>
  </si>
  <si>
    <t>4 16 80 15 CEL.- 614 2 19 54 28</t>
  </si>
  <si>
    <t>TITULO ENTREGADO 26 /12/11</t>
  </si>
  <si>
    <t>EQUIPO DE SEGURIDAD MEDA</t>
  </si>
  <si>
    <t>EQUIPO DE SEG MEDA</t>
  </si>
  <si>
    <t>MARIA ANTONIETA MEZA DELGADO</t>
  </si>
  <si>
    <t>ERNESTO QUIÑONEZ PONCE DE LEON</t>
  </si>
  <si>
    <t>eqmeda@hotmail.com</t>
  </si>
  <si>
    <t>V</t>
  </si>
  <si>
    <t>E R H ENLA C PUBLICITARIO</t>
  </si>
  <si>
    <t>ENLACE PUBLICITARIO ERH</t>
  </si>
  <si>
    <t>EDGAR RODRIGUEZ HOLGUIN</t>
  </si>
  <si>
    <t>614 4 15 60 30</t>
  </si>
  <si>
    <t>614 1 42 13 90</t>
  </si>
  <si>
    <t>enlacepublicitario@gmail.com</t>
  </si>
  <si>
    <t>4 15 60 30 614 1 42 13 90</t>
  </si>
  <si>
    <t>TITULO ENTREGADO 31/03/2011</t>
  </si>
  <si>
    <t>ENLACE EDUTUR</t>
  </si>
  <si>
    <t>LI. MARIA TERESA VILLALOBOS GONZALES</t>
  </si>
  <si>
    <t>423 3217</t>
  </si>
  <si>
    <t>enlace_@prodigy.net.mx</t>
  </si>
  <si>
    <t>enlacetvillalobos@prodigy.net.mx</t>
  </si>
  <si>
    <t>enlace_@hotmail.com</t>
  </si>
  <si>
    <t>ENDOSCOPIA INTEGRAL DR. UBALDO H. GARCIA T.</t>
  </si>
  <si>
    <t>UBALDO HUMBERTO GARCIA TRUJILLO</t>
  </si>
  <si>
    <t>614 4 15 61 11</t>
  </si>
  <si>
    <t>614 2 35 46 48</t>
  </si>
  <si>
    <t>ugarciat@gmail.com</t>
  </si>
  <si>
    <t>4 15 61 11 cel.- 614 2 35 46 48</t>
  </si>
  <si>
    <t>EMPORIO LEGAL</t>
  </si>
  <si>
    <t>ALLAN JOSE PARRA VARGAS</t>
  </si>
  <si>
    <t>direccion@marcasyfranquicias.org</t>
  </si>
  <si>
    <t>ELOTEX ALEX</t>
  </si>
  <si>
    <t>ELOTES ALEX</t>
  </si>
  <si>
    <t>JOSE GUERRERO HERNANDEZ</t>
  </si>
  <si>
    <t>419 87 01</t>
  </si>
  <si>
    <t>286-00-34 RAMONA OYUKI GUERRERO</t>
  </si>
  <si>
    <t>614 1424378</t>
  </si>
  <si>
    <t>419 87 01, cel 614 1424378</t>
  </si>
  <si>
    <t>TITULO ENTREGADO 03/05/2012</t>
  </si>
  <si>
    <t>ELFER</t>
  </si>
  <si>
    <t>ABRAHAM RAMIREZ HERRERA</t>
  </si>
  <si>
    <t>614 1318899</t>
  </si>
  <si>
    <t>415 15 00, CEL ABRAHAM 614 161 4255, sr. HERIBERTO 1318899</t>
  </si>
  <si>
    <t>COMPROBACION DE USO DE MARCA ENVIADA 30/07/2013</t>
  </si>
  <si>
    <t>ELEVENTA</t>
  </si>
  <si>
    <t>493 9041</t>
  </si>
  <si>
    <t>luis@bambucode.com;</t>
  </si>
  <si>
    <t>hector@bambucode.com</t>
  </si>
  <si>
    <t>luis.carrasco@icomercio.com.mx</t>
  </si>
  <si>
    <t>luis.carrasco@ennovation.com.mx</t>
  </si>
  <si>
    <t>493 9041, cel 6141409803</t>
  </si>
  <si>
    <t>NEGATIVA RECIBIDA 27/10/2011</t>
  </si>
  <si>
    <t>EC ELECTROCLIMAS</t>
  </si>
  <si>
    <t>ELECTROCLIMAS</t>
  </si>
  <si>
    <t>SALVADOR OROZCO CORONA</t>
  </si>
  <si>
    <t>614-165-8191</t>
  </si>
  <si>
    <t>614 291 31 07</t>
  </si>
  <si>
    <t>614-165-8191, 291 31 07</t>
  </si>
  <si>
    <t>PC206/2010(I-29)2499 Proced. Contencioso enviado 09/02/2010, PI/S/2012/011446 ENVIADO 01/10/2013. 14MAY2014 SE RECIBE EJECUTORIA DEFINITIVA DE ELECTRILUZ S.A. DE C.V. VS OSCAR OCTAVIO FRANCO BAEZA.</t>
  </si>
  <si>
    <t>R ELECTRILUZ</t>
  </si>
  <si>
    <t>ELECTRILUZ</t>
  </si>
  <si>
    <t>ROSA ESTHER ONTIVEROS LOPEZ</t>
  </si>
  <si>
    <t>contacto ruben tarin. ROSA ESTHER ONTIVEROS LOPEZ (614) 419-22-61 893 4901 lic. Luis enrique cel 5533334117</t>
  </si>
  <si>
    <t>893 4917</t>
  </si>
  <si>
    <t>6144276531,</t>
  </si>
  <si>
    <t>ic. Luis enrique cel 5533334117</t>
  </si>
  <si>
    <t>yresendiz@impi.gob.mx</t>
  </si>
  <si>
    <t>cavina@impi.gob.mx</t>
  </si>
  <si>
    <t>electriluz@prodigy.net.mx</t>
  </si>
  <si>
    <t>judithmacias9@hotmail.com</t>
  </si>
  <si>
    <t>contacto ruben tarin. ROSA ESTHER ONTIVEROS LOPEZ (614) 419-22-61 893 4901, 893 4917, cel 6144276531, lic. Luis enrique cel 5533334117</t>
  </si>
  <si>
    <t>TITULO RECIBIDO 10/12/13</t>
  </si>
  <si>
    <t>ELBAR.COM EGJ y DISEÑO</t>
  </si>
  <si>
    <t>ELBAR CO</t>
  </si>
  <si>
    <t>EL ZOOLOGICO DE CHIHUAHUA</t>
  </si>
  <si>
    <t>MOISES ALBERTO HERNANDEZ RAMIREZ</t>
  </si>
  <si>
    <t>Enviado el 18/05/07</t>
  </si>
  <si>
    <t>EL SIROCO VIENTO SECO Y …</t>
  </si>
  <si>
    <t>EL SIROCO</t>
  </si>
  <si>
    <t>ISSKRA IDALY VILLARREAL ARRIETA</t>
  </si>
  <si>
    <t>4369060, 4835065</t>
  </si>
  <si>
    <t>EL SIGLO SP 1989 PANADERIA</t>
  </si>
  <si>
    <t>CIPRIANO GUTIERREZ GALAVIZ</t>
  </si>
  <si>
    <t>625 584 0272 CEL. 625 125 70 75</t>
  </si>
  <si>
    <t>gutierrez_911@hotmail.com</t>
  </si>
  <si>
    <t>TITULO RECIBIDO 04/04/14. TITULO ENTREGADO 10/04/14</t>
  </si>
  <si>
    <t>EL SIGLO</t>
  </si>
  <si>
    <t>625 584 0272</t>
  </si>
  <si>
    <t>v Duración del trámite –aproximada-: 3 a 6 meses.</t>
  </si>
  <si>
    <t>EL RINCON DE ANA LA ABUELA</t>
  </si>
  <si>
    <t>MARISA BURCIAGA CHAVIRA</t>
  </si>
  <si>
    <t>416 1362</t>
  </si>
  <si>
    <t>arielburciga@prodigy.net.mx</t>
  </si>
  <si>
    <t>4332788, 416 1362 cel 6142400849</t>
  </si>
  <si>
    <t>Título entregado 02/07/2010</t>
  </si>
  <si>
    <t>EL RINCON DE ANA DELICIAS RANCHERAS</t>
  </si>
  <si>
    <t>COMPROBACION DE USO DE MARCA recibida 29/07/2011. EN FECHA 13 DE JULIO DE 2017 SE PRESENTÓ SOLICITUD DE RENOVACION. EL 11 NOV. 2017 SE COMUNICA RENOVACION DE LA MARCA</t>
  </si>
  <si>
    <t>EL PINO TRIPLAY Y DERIVADOS</t>
  </si>
  <si>
    <t>MANUEL JESUS MARQUEZ MADRID</t>
  </si>
  <si>
    <t>BRICEL ARMENTA</t>
  </si>
  <si>
    <t>625 5 81 5135</t>
  </si>
  <si>
    <t>triplayelpino@prodigy.net.mx</t>
  </si>
  <si>
    <t>625-581-4846, 625 5 81 5135</t>
  </si>
  <si>
    <t>Título recibido 17/11/2009</t>
  </si>
  <si>
    <t>EL PIHE</t>
  </si>
  <si>
    <t>EL PALIACATE TACOS GRILL &amp; BEER</t>
  </si>
  <si>
    <t>EL PALIACATE</t>
  </si>
  <si>
    <t>RODRIGO ARIAS RAMOS</t>
  </si>
  <si>
    <t>|</t>
  </si>
  <si>
    <t>411 7228</t>
  </si>
  <si>
    <t>; rodrigo@elpaliacate.com</t>
  </si>
  <si>
    <t>rodrigoariasr@hotmail.com</t>
  </si>
  <si>
    <t>411 7228, 4161697 cel 6141847576</t>
  </si>
  <si>
    <t>INNOMINADA (LOGO EL NORTEÑO)</t>
  </si>
  <si>
    <t>EL NORTEÑO</t>
  </si>
  <si>
    <t>BLANCA ALICIA DE LA PEÑA MARQUEZ</t>
  </si>
  <si>
    <t>productorademaster@gmail.com</t>
  </si>
  <si>
    <t>4184843 cel 6141565743</t>
  </si>
  <si>
    <t>RENOVACION Rrecibida 05/04/2013</t>
  </si>
  <si>
    <t>EL MUNDO DE LAS FRANQUICIAS</t>
  </si>
  <si>
    <t>ROSA MARIA JUAREZ AGUIRRE</t>
  </si>
  <si>
    <t>55-5664-2798</t>
  </si>
  <si>
    <t>55-5651-2149</t>
  </si>
  <si>
    <t xml:space="preserve">ifrfranquicias@prodigy.net.mx
</t>
  </si>
  <si>
    <t>masfranquicias@prodigy.net.mx</t>
  </si>
  <si>
    <t>rgallart@prodigy.net.mx</t>
  </si>
  <si>
    <t>TELS: 55-5664-2798, 55-5651-2149</t>
  </si>
  <si>
    <t>TITULO ENTREGADO 12/05/08. SE NOTIFICO TOMA DE NOTA DE CAMBIO DE DOM 26NOV14. SOLICITUD DE RENOVACION 20-SEPT-16. EL 22 NOV 2016 SE COMUNICA LA RENOVACION DEL REGISTRO DE MARCA</t>
  </si>
  <si>
    <t>EL MALCREADO</t>
  </si>
  <si>
    <t>MONICO GALAVIZ JURADO</t>
  </si>
  <si>
    <t>botaselmalcreado@hotmail.com</t>
  </si>
  <si>
    <t>4173598, cel 6141965386, cel.-477-392-0057,</t>
  </si>
  <si>
    <t>TITULO RECIBIDO EL 19/03/09. SE NOTIFICO TOMA DE NOTA DE CAMBIO DE DOM 26NOV14. EL 27 FEB 2018 LLEGO RENOVACION DE REGISTRO DE MARCA</t>
  </si>
  <si>
    <t>MUJERES DIVINAS</t>
  </si>
  <si>
    <t>MONICA JANETTE GALAVIZ MONARREZ</t>
  </si>
  <si>
    <t>477-392-0057</t>
  </si>
  <si>
    <t>4173598, cel 6141965386, cel.-477-392-0057</t>
  </si>
  <si>
    <t>Título entregado 26/10/2009. SE COMUNICA TRANSMISION DE LICUSO A FAVOR DE MARIA CONCEPCION MONARREZ MUNIZ 23/OCT/14. CONTESTACION DE REQUISITOS RECIBIDOS 26NOV14. CONTESTACION DE REQUISITOS ENVIADOS 7ENE15/ 20 DE JULIO LLEGO ACREDITAMIENTO DE APODERADO LEGAL, SE PRESENTÓ SOLICITIUD DE RENOVACION DE MARCA 18-06-2018 / SE RECIBE NOTIF IMPI COMUNICACION DE RENOVACION DE REGISTRO 28 AGO 2018</t>
  </si>
  <si>
    <t>BOTAS EL PATRON BY EL MALCREADO</t>
  </si>
  <si>
    <t>417-3598</t>
  </si>
  <si>
    <t>410-8736</t>
  </si>
  <si>
    <t>botaselmalcreado.leon@gmail.com</t>
  </si>
  <si>
    <t>417-3598, 410-8736</t>
  </si>
  <si>
    <t>NEGATIVA RECIBIDA 16/05/2012</t>
  </si>
  <si>
    <t>REYMEN</t>
  </si>
  <si>
    <t>614 4173598,</t>
  </si>
  <si>
    <t>CITA DE ANTERIORIDAD RECIBIDA 21 MAY14. CITA DE ANTERIORIDAD CONTESTADA 22AGO14. INSCRIPCION DE TRANSMISION DE DERECHOS ENVIADA 22/AGO14. TITULO RECIBIDO 28NOV14. TITULO ENTREGADO 15DIC14</t>
  </si>
  <si>
    <t>4X4BOOTS ALL TERRAIN ALL WORK BY MALCREADO</t>
  </si>
  <si>
    <t>MARIA CONCEPCION MONARREZ MUÑIZ, MONICO GALAVIZ</t>
  </si>
  <si>
    <t>4173598,. 01 4 77 763 06 31</t>
  </si>
  <si>
    <t>el botaselmalcreado.leon@gmail.com,</t>
  </si>
  <si>
    <t>TITULO ENTREGADO 5/08/08. Se presentó en la Secretaria de economia la solicitud de renovación 01/08/18</t>
  </si>
  <si>
    <t>MULTISERVICIO Y REFACCIONARIA EL FARO</t>
  </si>
  <si>
    <t>EL FARO REFACCIONARIA</t>
  </si>
  <si>
    <t>RAMON FERNANDO FERNANDEZ LARA</t>
  </si>
  <si>
    <t>437-0316, 216-29-59</t>
  </si>
  <si>
    <t>410-3610</t>
  </si>
  <si>
    <t>216-29-59</t>
  </si>
  <si>
    <t>437-0316, 410-3610 CEL 216-29-59</t>
  </si>
  <si>
    <t>TITULO ENTREGADO 12/09/2013</t>
  </si>
  <si>
    <t>EL CUBANO TORTAS Y HAMBURGUEZAS SARE</t>
  </si>
  <si>
    <t>EL CUBANO TORTAS Y HAMBURGUESAS</t>
  </si>
  <si>
    <t>CESAR ISMAEL SANCHEZ REZA</t>
  </si>
  <si>
    <t>614 4117726</t>
  </si>
  <si>
    <t>tortasyhamburguesaselcubano@hotmail.com</t>
  </si>
  <si>
    <t>yhernandezsilva@ruye.com.mx</t>
  </si>
  <si>
    <t>4117726, CEL. CESAR 6141962334, cel. Yessenia</t>
  </si>
  <si>
    <t>CONTESTACION DE REQUISITOS 20 02 2014. TITULO RECIBIDO 21/07/2014. TITULO ENTREGADO 31/07/2014</t>
  </si>
  <si>
    <t>RENOVACION ENTREGADA 09/05/2011, REQUISITOS CONTESTADOS 04/12/2012, REQUISITOS CONTESTADOS 26/03/2013</t>
  </si>
  <si>
    <t>EL CHALET COCINAS &amp; ACCESORIOS</t>
  </si>
  <si>
    <t>EL CHALET</t>
  </si>
  <si>
    <t>MARIO HUMBERTO MEDINA DUARTE</t>
  </si>
  <si>
    <t>TANIA PARDO CLEMENTINA VELA DE MEDINA</t>
  </si>
  <si>
    <t>ELCHALET@PRODIGY.NET.MX ; tpardoh@gmail.com</t>
  </si>
  <si>
    <t>CUBYLAM</t>
  </si>
  <si>
    <t>614 4429100</t>
  </si>
  <si>
    <t>ELCHALET@PRODIGY.NET.MX</t>
  </si>
  <si>
    <t>tpardoh@gmail.com</t>
  </si>
  <si>
    <t>NEGATIVA RECIBIDA 25/01/2013</t>
  </si>
  <si>
    <t>CLASSIC ANTIDERRAME</t>
  </si>
  <si>
    <t>MARIO HUMBERTO MEDINA DUARTE,</t>
  </si>
  <si>
    <t>TANIA PARDO</t>
  </si>
  <si>
    <t>CLEMENTINA VELA DE MEDINA</t>
  </si>
  <si>
    <t>614 442-9100</t>
  </si>
  <si>
    <t>CUADRO BY CUBYTOP</t>
  </si>
  <si>
    <t>CUBY SOLID</t>
  </si>
  <si>
    <t>CUBY STONE</t>
  </si>
  <si>
    <t>VIENA</t>
  </si>
  <si>
    <t>TITULO ENTREGAGDO 16/10/2012</t>
  </si>
  <si>
    <t>C&amp;C</t>
  </si>
  <si>
    <t>TITULO ENTREGADO 16/10/2012</t>
  </si>
  <si>
    <t>CUBYLAM &amp; CHALET</t>
  </si>
  <si>
    <t>ANTERIORIDAD CONTESTADA 04/09/2013. TITULO RECIBIDO 11/04/14. TITULO ENTREGADO 14/04/14</t>
  </si>
  <si>
    <t>ANTERIORIDAD CONTESTADA 11/09/2013. TITULO RECIBIDO 04/04/14. TITULO ENTREGADO 14/04/14</t>
  </si>
  <si>
    <t>C CLASSIC ANTIDERRAME</t>
  </si>
  <si>
    <t>RECIBIDA: 06/10/2010</t>
  </si>
  <si>
    <t>EL ANPIRANO</t>
  </si>
  <si>
    <t>EL CAMPIRANO</t>
  </si>
  <si>
    <t>MARIO ALBERTO CHAVEZ CHAVEZ</t>
  </si>
  <si>
    <t>EKKCERO</t>
  </si>
  <si>
    <t>TITULO ENTREGADO 20/04/2009. EN FECHA 27 DE ABRIL DE 2018 SE PRESENTÓ SOLICITUD DE RENOVACION DE MARCA. SE COMUNICA LA RENOVACIÓN DE REGISTRO DE MARCA 10/07/2018.</t>
  </si>
  <si>
    <t>EHRLICH LABORATORIOS</t>
  </si>
  <si>
    <t>JESUS IGNACIO MENDOZA RIVAS</t>
  </si>
  <si>
    <t>625 1280433</t>
  </si>
  <si>
    <t>625 584 0303</t>
  </si>
  <si>
    <t>iwong3@hotmail.com</t>
  </si>
  <si>
    <t>4303057, 625 1280433, 625 584 0303, cel6143458310</t>
  </si>
  <si>
    <t>TITULO ENVIADO 24/05/2012</t>
  </si>
  <si>
    <t>EDUROBOTICA</t>
  </si>
  <si>
    <t>656 625-5238</t>
  </si>
  <si>
    <t>656 626-8309</t>
  </si>
  <si>
    <t>656 625-8074</t>
  </si>
  <si>
    <t>656) 625-5238 FAX ): (656) 625-8074 CEL (656) 626-8309</t>
  </si>
  <si>
    <t>titulo entregado 28/11/2012</t>
  </si>
  <si>
    <t>ECOTECH</t>
  </si>
  <si>
    <t>VICENTE MARTINEZ DE SANTIAGO</t>
  </si>
  <si>
    <t>614 4201982</t>
  </si>
  <si>
    <t>614 2664715</t>
  </si>
  <si>
    <t>ECOTECH@ECOTECH.MX</t>
  </si>
  <si>
    <t>4201982 CEL.- 2664715</t>
  </si>
  <si>
    <t>INSCRIPCION DE FRANQUICIA A FAVOR DE GTP GRUPO TIRES DEL PACIFICO Y FARHE SERVICIOS Y CONSUMIBLES ENVIADA 25/04/2012, INSCRIPCION DE LICENCIA INSCRIPICON DE FRANQUICIA RECIBIDA 05/10/2012DE USOA A FAVOR DE ALEJANDRO MSNGE MENDIVIL ENVIADA 11/09/2012, REQUISITOS CONTESTADOS 12/09/2012, inscripcion de franquicia a favor de automecanica profesional enviada 21/08/2013, se renovo en otro despacho 08/10/2018</t>
  </si>
  <si>
    <t>ECONOLLANTAS</t>
  </si>
  <si>
    <t xml:space="preserve">NUEVA OFICINA
662 3 10 42 37
</t>
  </si>
  <si>
    <t>TITULO ENTREGADO 13/07/2011</t>
  </si>
  <si>
    <t>ECOMILED</t>
  </si>
  <si>
    <t>JOSE MANUEL BURCIAGA MOLINAR</t>
  </si>
  <si>
    <t>DYNAMIC DISPLAY DD</t>
  </si>
  <si>
    <t>DYNAMIC DISPLAY</t>
  </si>
  <si>
    <t>OCTAVIO CHAVEZ CORRAL</t>
  </si>
  <si>
    <t>614 413 6856</t>
  </si>
  <si>
    <t>614 178 8588</t>
  </si>
  <si>
    <t>luemar@live.com.mx</t>
  </si>
  <si>
    <t>413 6856 CEL.- 614 178 8588</t>
  </si>
  <si>
    <t>DU GOUT</t>
  </si>
  <si>
    <t>4159095,</t>
  </si>
  <si>
    <t>415 0945</t>
  </si>
  <si>
    <t>4159095, 415 0945 cel. 6141614193</t>
  </si>
  <si>
    <t>DSO CORPORATIVO DESARROLLO EN SERVICIOS ORGANIZACIONALES, DESARROLLO DE SISTEMAS ORGANIZACIONALES</t>
  </si>
  <si>
    <t>DSO CORPORATIVO</t>
  </si>
  <si>
    <t>OSCAR EMANUELE PEREZ ANGULO</t>
  </si>
  <si>
    <t>ILDA LOSOYA</t>
  </si>
  <si>
    <t>SERGIO CHAVEZ</t>
  </si>
  <si>
    <t>4 14 80 30</t>
  </si>
  <si>
    <t>DSO CORPORATIVO CENTRO DE CAPACITACION. EVALUACION Y CALIDAD</t>
  </si>
  <si>
    <t>OSCAR EMANUEL PEREZ ANGULO</t>
  </si>
  <si>
    <t>MARCO ANTONIO PEREZ ANGULO</t>
  </si>
  <si>
    <t>TITULO RECIBIDO. TITULO ENTREGADO 08/AGO/2014</t>
  </si>
  <si>
    <t>REL</t>
  </si>
  <si>
    <t>ILDA LOZOYA</t>
  </si>
  <si>
    <t>PAOLA</t>
  </si>
  <si>
    <t>RECIBIDA 28/01/09</t>
  </si>
  <si>
    <t>CON EL PRESTIGIO FRINSA</t>
  </si>
  <si>
    <t>CP. GUSTAVO HERNANDEZ MONRROY</t>
  </si>
  <si>
    <t>pzambrano@drisa.com</t>
  </si>
  <si>
    <t>430-2278,cel 2335991</t>
  </si>
  <si>
    <t>DRISA DESARROLLOS RESIDENCIALES</t>
  </si>
  <si>
    <t>DRISA Y FINSA</t>
  </si>
  <si>
    <t>CP GUSTAVO HERNANDEZ MONROY</t>
  </si>
  <si>
    <t>Título recibido 13/10/2009</t>
  </si>
  <si>
    <t>DH DREAM INC HAIR SALON</t>
  </si>
  <si>
    <t>DREAM HAIR</t>
  </si>
  <si>
    <t>JOSE SIMENTAL BRETADO</t>
  </si>
  <si>
    <t>ALFREDO LUCIO ANDRADE</t>
  </si>
  <si>
    <t>4331576,</t>
  </si>
  <si>
    <t>laura_simental71@hotmail.com</t>
  </si>
  <si>
    <t>paulmemphis@msn.com</t>
  </si>
  <si>
    <t>4331576, 2599415 cel 2151089</t>
  </si>
  <si>
    <t>26/07/2005 No hay fecha de entrega (YA RENOVARON)</t>
  </si>
  <si>
    <t>DRAGON IMPERIAL LONG KONG</t>
  </si>
  <si>
    <t>FRANCISCO CHAN FRANCO</t>
  </si>
  <si>
    <t>410-3454, 415-7133</t>
  </si>
  <si>
    <t>Recibido 27/08/2010</t>
  </si>
  <si>
    <t>CLUB DORADOS DE CHIHUAHUA DE BEISBOL</t>
  </si>
  <si>
    <t>DORADOS DE CHIHUAHUA</t>
  </si>
  <si>
    <t>SAUL ROCHA AVILA</t>
  </si>
  <si>
    <t>415-7968</t>
  </si>
  <si>
    <t>614-175-8253</t>
  </si>
  <si>
    <t>marvizoq@hotmail.com</t>
  </si>
  <si>
    <t>415-7968 415-7968 cel 614-175-8253</t>
  </si>
  <si>
    <t>Se entrgo titulo el 20/02/07 c. CONTACTADO VÍA SALES UP. SOLICITUD DE RENOVACION PRESENTADA 25/10/2016. EL 15 DE FEB 2017 LLEGO RENOVACION</t>
  </si>
  <si>
    <t>DOÑA GELOS ES DE TODOS LOS DÍAS</t>
  </si>
  <si>
    <t>DOÑA GELOS</t>
  </si>
  <si>
    <t>6144 271573</t>
  </si>
  <si>
    <t>eventos_donagelos@hotmail.com</t>
  </si>
  <si>
    <t>4130774, 4130444 Hector de las Casas cel 6144 271573 4149000 Paty Martinez</t>
  </si>
  <si>
    <t>DON CABALLERO</t>
  </si>
  <si>
    <t>RAFAEL CABALLERO GARCIA</t>
  </si>
  <si>
    <t>2243034, CEL. 2070616</t>
  </si>
  <si>
    <t>caballero1@latinmail.com</t>
  </si>
  <si>
    <t>SE ENTREGÓ TITULO RM 19 SEPT 2018</t>
  </si>
  <si>
    <t>doncaballeroch@hotmail.com</t>
  </si>
  <si>
    <t>f</t>
  </si>
  <si>
    <t>DOMOTICA ESPACIOS INTELIGENTES</t>
  </si>
  <si>
    <t>jponced1@hotmail.com;</t>
  </si>
  <si>
    <t>jorge_pl@hotmail.com</t>
  </si>
  <si>
    <t>6563048378, 459-0012</t>
  </si>
  <si>
    <t>TITULO RECIBIDO 05/07/2013. CONTRATO PRIVADO FIRMADO PARA CESION DE DERECHOS DE SR. PIZANA A SR. MORALES 04/04/14. TITULO ENTREGADO 19/05/2014</t>
  </si>
  <si>
    <t>DOGO KING RD HOT-DOGS FAMILY &amp; FRIENDS</t>
  </si>
  <si>
    <t>DOGO KING</t>
  </si>
  <si>
    <t>ROBERTO SERGIO MORALES MALDONADO</t>
  </si>
  <si>
    <t>DANIEL GERARDO PIZAÑA PALMA</t>
  </si>
  <si>
    <t>614 2902891</t>
  </si>
  <si>
    <t>614 414-8943</t>
  </si>
  <si>
    <t>614 293-7332</t>
  </si>
  <si>
    <t>614 3431405</t>
  </si>
  <si>
    <t>614 1623885</t>
  </si>
  <si>
    <t>rober_2030@hotmail.com</t>
  </si>
  <si>
    <t>ROBERTO 2 90 28 91 CEL.- 614 1 62 38 85 DANIEL 614 3 43 14 05 293-7332, 414-8943,</t>
  </si>
  <si>
    <t>TITULO RECIBIDO 02/10/2014. TITULO ENTREGADO 20/10/2014</t>
  </si>
  <si>
    <t>DNT CONSTRUCCION PROYECTOS &amp; TOPOGRAFIA</t>
  </si>
  <si>
    <t>DNT</t>
  </si>
  <si>
    <t>JESUS DANIEL NEGRETE TREVIZO</t>
  </si>
  <si>
    <t>614 4 34 13 19 cel. 614 126 03 74</t>
  </si>
  <si>
    <t>ing.dnegrete@live.com.mx</t>
  </si>
  <si>
    <t>negativa recibida 09/08/2013</t>
  </si>
  <si>
    <t>DIVINE TOUCH VEL</t>
  </si>
  <si>
    <t>VERONICA MOYADO</t>
  </si>
  <si>
    <t>JOSE ANGEL GOMEZ LEDEZMA</t>
  </si>
  <si>
    <t>614 5 43 12 85</t>
  </si>
  <si>
    <t>614 215 4251</t>
  </si>
  <si>
    <t>joseangelvoz@hotmail.com</t>
  </si>
  <si>
    <t>verismorey@hotmail.com</t>
  </si>
  <si>
    <t>614 5 43 12 85 CEL.- 614 215 4251</t>
  </si>
  <si>
    <t>RENOVACION RECIBIDA 06/01/2012</t>
  </si>
  <si>
    <t>DIVER SPLASH</t>
  </si>
  <si>
    <t>JAVIER EDUARDO VARELA SANCHEZ</t>
  </si>
  <si>
    <t>CLAUDIO GALACNE</t>
  </si>
  <si>
    <t>614 179-30-00</t>
  </si>
  <si>
    <t>614 1 84 91 54</t>
  </si>
  <si>
    <t>614 494 04 29</t>
  </si>
  <si>
    <t>J_VARELA@LIVE.COM.MX</t>
  </si>
  <si>
    <t>179-30-00 Celular 044614 494 04 29. GTE. GRAL JAVIER VARELA 6141567850 CEL. CLAUDIO 614 1 84 91 54</t>
  </si>
  <si>
    <t>TITULO RECIBIDO 24/11/2010</t>
  </si>
  <si>
    <t>DIS-FAR-H</t>
  </si>
  <si>
    <t>SANTIAGO DE JESUS JIMENEZ TELLEZ</t>
  </si>
  <si>
    <t>614 4159095</t>
  </si>
  <si>
    <t>614 4101128</t>
  </si>
  <si>
    <t>disfarh@hotmail.com</t>
  </si>
  <si>
    <t>4159095, 4101128 cel 6144881774</t>
  </si>
  <si>
    <t>DIRECTORIO ELCOMERCIAL.MX</t>
  </si>
  <si>
    <t>DIRECTORIO EL COMERCIAL</t>
  </si>
  <si>
    <t>SERGIO CHAVEZ RODIRGUEZ</t>
  </si>
  <si>
    <t>614 4155385</t>
  </si>
  <si>
    <t>614 1 11 63 97</t>
  </si>
  <si>
    <t>SERVICECOM.CHIHUAHUA@HOTMAIL.COM</t>
  </si>
  <si>
    <t>Lupita, Gustavo 4155385 CEL 614 1 11 63 97</t>
  </si>
  <si>
    <t>DIRA</t>
  </si>
  <si>
    <t>ORVIL GERARDO RAMOS RODRIGUEZ</t>
  </si>
  <si>
    <t>626-453-2250</t>
  </si>
  <si>
    <t>626 453 2250</t>
  </si>
  <si>
    <t>OLIVER 626-499-1601</t>
  </si>
  <si>
    <t>mono_ram@hotmail.com</t>
  </si>
  <si>
    <t>626-453-2250, 626 453 2250OLIVER 626-499-1601</t>
  </si>
  <si>
    <t>DIPACSA</t>
  </si>
  <si>
    <t>ELSA IVONNE BUSTAMANTE ESTRADA</t>
  </si>
  <si>
    <t>482-2311</t>
  </si>
  <si>
    <t>dipacsa@prodigy.net.mx</t>
  </si>
  <si>
    <t>patriciabustamanee@dipacsa.com</t>
  </si>
  <si>
    <t>482-2311, 233-3871 NEXTEL</t>
  </si>
  <si>
    <t>ANTERIORIDAD CONTESTDA 22/02/2012</t>
  </si>
  <si>
    <t>DJR DINOS RESTAURANT JR</t>
  </si>
  <si>
    <t>DINOS RESTAURANT JUNIOR</t>
  </si>
  <si>
    <t>LAURA IRENE LICON CARRAZCO</t>
  </si>
  <si>
    <t>639 4674041</t>
  </si>
  <si>
    <t>639 473 78 08</t>
  </si>
  <si>
    <t>639 106 4673</t>
  </si>
  <si>
    <t>dinosjunior2010@hotmail.com</t>
  </si>
  <si>
    <t>639 4674041,639 473 78 08 CEL 639 106 4673</t>
  </si>
  <si>
    <t>TITULO ENTREGADO 30/05/2012</t>
  </si>
  <si>
    <t>DYNAMO FLETES Y SERVICIOS</t>
  </si>
  <si>
    <t>DINAMO FLETES Y SERVICIOS</t>
  </si>
  <si>
    <t>HECTOR ADRIAN GONZALEZ CORRAL</t>
  </si>
  <si>
    <t>614 5430309</t>
  </si>
  <si>
    <t>614 2663778</t>
  </si>
  <si>
    <t>kaldaz@dynamofletes.com</t>
  </si>
  <si>
    <t>5430309 CEL. 2663778</t>
  </si>
  <si>
    <t>NOTIFICACION DE EXPEDIENTE 31/03/2017</t>
  </si>
  <si>
    <t>DIMAGI</t>
  </si>
  <si>
    <t>MAIRA LILIA RIOS RIOS</t>
  </si>
  <si>
    <t>614 2935400</t>
  </si>
  <si>
    <t>614 4118419</t>
  </si>
  <si>
    <t>614 2933590</t>
  </si>
  <si>
    <t>614 1740851</t>
  </si>
  <si>
    <t>chocolaterios@hotmail.com</t>
  </si>
  <si>
    <t>2935400,2933590, CALE 4118419, CEL 614 1740851</t>
  </si>
  <si>
    <t>DILEPOLLO</t>
  </si>
  <si>
    <t>GUSTAVO LOPEZ GRAJALES</t>
  </si>
  <si>
    <t>625 128 0239</t>
  </si>
  <si>
    <t>GRAJALES_G_L@HOTMAIL.COM</t>
  </si>
  <si>
    <t>6255830969, 625 128 0239 CEL 6251152003</t>
  </si>
  <si>
    <t>DIELCOM</t>
  </si>
  <si>
    <t>JOEL SANTOS ESCAMILLA ONTIVEROS</t>
  </si>
  <si>
    <t>614 4199682</t>
  </si>
  <si>
    <t>614 2025443</t>
  </si>
  <si>
    <t>JESCAMILLA@DIELCOM.COM</t>
  </si>
  <si>
    <t>4199682, 6142025443</t>
  </si>
  <si>
    <t>TITULO ENTREGADO 22/08/2011</t>
  </si>
  <si>
    <t>dHP HERRAMIENTAS PORTATILES</t>
  </si>
  <si>
    <t>DHP HERRAMIENTAS PORTATILES</t>
  </si>
  <si>
    <t>ALFONSO RODRIGUEZ GARCIA</t>
  </si>
  <si>
    <t>ventas@dewaltcenterchihuahua.com.mx</t>
  </si>
  <si>
    <t>RENOVACION DE MARCA ENVIADA 02/06/2014. CONSTANCIA DE RENOVACION RECIBIDA 29/09/2014.CONSTANCIA DE RENOVACION ENTREGADA A ALBERTO BUSTILLOS 29/OCT/14</t>
  </si>
  <si>
    <t>DGM ALINEACIONES PROFESIONALES</t>
  </si>
  <si>
    <t>DAVID GOMEZ MOLINA</t>
  </si>
  <si>
    <t>414 05 44</t>
  </si>
  <si>
    <t>dgm1518@hotmail.com</t>
  </si>
  <si>
    <t>TITULO ENTREGADO 10/05/13</t>
  </si>
  <si>
    <t>DGI ESTUDIO CREATIVO</t>
  </si>
  <si>
    <t>JUAN GUALBERTO GONZALEZ GONZALEZ</t>
  </si>
  <si>
    <t>614 4 23 24 45</t>
  </si>
  <si>
    <t>614 3 45 89 58</t>
  </si>
  <si>
    <t>jgonzalez@dgi.com.mx</t>
  </si>
  <si>
    <t>4 23 24 45 CEL.- 3 45 89 58</t>
  </si>
  <si>
    <t>TITULO ENTREGADO 7/02/14</t>
  </si>
  <si>
    <t>JUAN GILBERTO GONZALEZ GONZALEZ</t>
  </si>
  <si>
    <t>614 345 89 58</t>
  </si>
  <si>
    <t>4 23 24 45 CEL.- 614 345 89 58</t>
  </si>
  <si>
    <t>Negativa que llegó el 27/11/08 folio 20080468365</t>
  </si>
  <si>
    <t>EUROSPORT</t>
  </si>
  <si>
    <t>DEPORTIVAS EUROSPORT</t>
  </si>
  <si>
    <t>ANUAR JESUS BUJAIDAR MEXSEN</t>
  </si>
  <si>
    <t>627 52 55600</t>
  </si>
  <si>
    <t>627 111 3671</t>
  </si>
  <si>
    <t>mexsen8@yahoo.com.mx</t>
  </si>
  <si>
    <t>eurocalzado@yahoo.com</t>
  </si>
  <si>
    <t>conta parral@hotmail.com</t>
  </si>
  <si>
    <t>ANUAR JESUS BUUJANDAR 4143601 CEL 6142395308, LIC. CARMEN ROMO 627 52 55600 EXT 23, 627 522 1874 EXT 23, OSCAR BUJANDAR CEL 627 111 3671</t>
  </si>
  <si>
    <t>Título entregado 23/06/09, SE HABLÓ CON EL CLIENTE EN FECHA 10/07/2018 Y DIJO QUE YA CERRARON LA TIENDA.</t>
  </si>
  <si>
    <t>ECM CHIC</t>
  </si>
  <si>
    <t>Título recibido 26/11//2009</t>
  </si>
  <si>
    <t>GCB ZAPATERÍAS PARÍS</t>
  </si>
  <si>
    <t>MAXIMIANO BUJAIDAR GARCIA</t>
  </si>
  <si>
    <t>627 5255600</t>
  </si>
  <si>
    <t>627 5253 250 ext 23</t>
  </si>
  <si>
    <t>627 5255600,. 627 5253 250 ext 23</t>
  </si>
  <si>
    <t>Título entregado 11/06/2009. Se presentó en la Secretaria de Economía la Solicitud de Renovación 08-08-18</t>
  </si>
  <si>
    <t>DEPORTIVAS EURO SPORT</t>
  </si>
  <si>
    <t>ANUAR JESUS BUUJANDAR 4143601</t>
  </si>
  <si>
    <t>LIC. CARMEN ROMO 627 52 55600 EXT 23</t>
  </si>
  <si>
    <t>627 522 1874 EXT 23</t>
  </si>
  <si>
    <t>OSCAR BUJANDAR CEL 627 111 3671</t>
  </si>
  <si>
    <t>DENTAL FAVELA</t>
  </si>
  <si>
    <t>JAVIER FAVELA BRINGAS</t>
  </si>
  <si>
    <t>614 2601657</t>
  </si>
  <si>
    <t>614 1185840</t>
  </si>
  <si>
    <t>javier.favela@gmail.com</t>
  </si>
  <si>
    <t>2601657, CEL 1185840</t>
  </si>
  <si>
    <t>DELI BURGER</t>
  </si>
  <si>
    <t>LUIS CAMACHO ROCHA (CATALINA LICON)</t>
  </si>
  <si>
    <t>DELI TEAM &amp; GRILL</t>
  </si>
  <si>
    <t>CATALINA LICON</t>
  </si>
  <si>
    <t>614 421-4323</t>
  </si>
  <si>
    <t>614 414-1150</t>
  </si>
  <si>
    <t>614 481-4242</t>
  </si>
  <si>
    <t>614 421-9278</t>
  </si>
  <si>
    <t>c.licon@prodigy.net.mx</t>
  </si>
  <si>
    <t>421-4323, 414-1150, 481-4242, 421-9278 Gilberto:184-6237, Catalina: 142-2607</t>
  </si>
  <si>
    <t>DELAT</t>
  </si>
  <si>
    <t>JORGE ALBERTO ZÁRATE PEREZ</t>
  </si>
  <si>
    <t>290-0734</t>
  </si>
  <si>
    <t>423-47-37</t>
  </si>
  <si>
    <t>614 233 8836</t>
  </si>
  <si>
    <t>info@delat.com.mx</t>
  </si>
  <si>
    <t>jorge@delat.com.mx</t>
  </si>
  <si>
    <t>cinthya@delat.com.mx</t>
  </si>
  <si>
    <t>aida@delt.com.mx</t>
  </si>
  <si>
    <t>CDER: DELAT: AIDA RUIZ 290-0734 423-47-37, 4234737, Nextel 614 233 8836</t>
  </si>
  <si>
    <t>Recibida: 10/09/2010</t>
  </si>
  <si>
    <t>REFRIGERACION Y MAQUILAS DEL CAMPO MANZANAS SELECTAS</t>
  </si>
  <si>
    <t>DEL CAMPO</t>
  </si>
  <si>
    <t>HELENA LETKEMAN REIMER</t>
  </si>
  <si>
    <t>LUIS MALDONADO</t>
  </si>
  <si>
    <t>gruporeimer@yahoo.com.mx</t>
  </si>
  <si>
    <t>625-586-5035</t>
  </si>
  <si>
    <t>RENOVACION ENVIADA 15/03/2012</t>
  </si>
  <si>
    <t>DEGA DE CHIHUAHUA</t>
  </si>
  <si>
    <t>JOSE CRUZ BECERRA GONZALEZ</t>
  </si>
  <si>
    <t>MARCO ORTEGA</t>
  </si>
  <si>
    <t>CLAUDIA CRUZ</t>
  </si>
  <si>
    <t>656 648-7120</t>
  </si>
  <si>
    <t>656-616-7585</t>
  </si>
  <si>
    <t>614 6167585</t>
  </si>
  <si>
    <t>656 3264907</t>
  </si>
  <si>
    <t>becerra@degarestaurantes.com.mx</t>
  </si>
  <si>
    <t>(656) 648-7120, 656 3264907, 616 7585; SR. BECERRA656-616-7585 
, Marco Arturo Ortega, Claudia Cruz</t>
  </si>
  <si>
    <t>DECORMEX</t>
  </si>
  <si>
    <t>ING. JORGE ALBERTO BACA FRANCO</t>
  </si>
  <si>
    <t>614-235-13-50</t>
  </si>
  <si>
    <t>4146464,</t>
  </si>
  <si>
    <t>CLASE 43. TITULO RECIBIDO 28/08/2014. TITULO ENTREGADO 4SEP2014</t>
  </si>
  <si>
    <t>DE DETTAGGLIO EVENTOS</t>
  </si>
  <si>
    <t>CLAUDIA OLIVIA RIVERA ESTRADA</t>
  </si>
  <si>
    <t>TEL 260 7071 Y CEL 614 142 27 54</t>
  </si>
  <si>
    <t>claudia@dettagglio.com</t>
  </si>
  <si>
    <t>CITA DE ANTERIORIDAD RECIBIDA 04/04/14. ANTERIORIDAD CONTESTADA 02/06/2014. TITULO RECIBIDO 11DIC14</t>
  </si>
  <si>
    <t>DCB DELEITE COMEDORES Y BANQUETES</t>
  </si>
  <si>
    <t>DOLORES SOTO RODRIGUEZ</t>
  </si>
  <si>
    <t>614 1 88 12 28, NEXTEL 266 69 90</t>
  </si>
  <si>
    <t>gilberto.chacon.soto@gmail.com</t>
  </si>
  <si>
    <t>TITULO RECIBIDO 01/08/2012</t>
  </si>
  <si>
    <t>DCA</t>
  </si>
  <si>
    <t>ING. JAVIER GONZALEZ HOLGUIN</t>
  </si>
  <si>
    <t>614 4131200</t>
  </si>
  <si>
    <t>614 2201245</t>
  </si>
  <si>
    <t>dcaclimas@gmail.com</t>
  </si>
  <si>
    <t>4131200 CEL.- 2 20 1245</t>
  </si>
  <si>
    <t>DAYVASOS JN</t>
  </si>
  <si>
    <t>JUAN DAVID LORENZANA HERNANDEZ</t>
  </si>
  <si>
    <t>RENOVACION ENTREGADA 15/06/2011, QUEQUISITOS RECIBIDOS 23/06/2011</t>
  </si>
  <si>
    <t>DANSALI</t>
  </si>
  <si>
    <t>TITULO RECIBIDO 14/09/2011</t>
  </si>
  <si>
    <t>614 423-3053</t>
  </si>
  <si>
    <t>molinasandy@hotmail.com</t>
  </si>
  <si>
    <t>diannaazaeta@yahoo.com</t>
  </si>
  <si>
    <t>423-3053</t>
  </si>
  <si>
    <t>RENOVACION ENTREGADA 15/06/2011, QUEQUISITOS RECIBIDOS 23/06/2012</t>
  </si>
  <si>
    <t>DALSA</t>
  </si>
  <si>
    <t>JORGE ADOLFO TREVIÑO PORTILLO</t>
  </si>
  <si>
    <t>614 424 3535</t>
  </si>
  <si>
    <t>trepor@dalsamx.com</t>
  </si>
  <si>
    <t>424 3535 CEL.- 6141690221</t>
  </si>
  <si>
    <t>DA ARTE EN PROMOCION</t>
  </si>
  <si>
    <t>ALEJANDRA DOMINGUEZ PORTILLO</t>
  </si>
  <si>
    <t>JUAN AGUILAR SOLANO</t>
  </si>
  <si>
    <t>artenepromocionda@yahoo.com.mx</t>
  </si>
  <si>
    <t>4134349 EL.- 6141407927</t>
  </si>
  <si>
    <t>TITULO ENTREGADO EL. 29/01/09 SE PRESENTÓ SOLICITUD DE RENOVACIÓN DE MARCA 18-06-2018, SE PRESENTÓ SOLICITUD DE COPIA CERTIFICADA DE TÍTULO DE REGISTRO 18-06-2018 / SE RECIBE NOTIF IMPI DE RENOVACION DE REGISTRO DE MARCA QUE SE INDICA 28 AGO 2018</t>
  </si>
  <si>
    <t>D´ROSEL</t>
  </si>
  <si>
    <t>426 65 71</t>
  </si>
  <si>
    <t>426 65 71, 2336869</t>
  </si>
  <si>
    <t>TITULO ENTREGADO 17/02/09</t>
  </si>
  <si>
    <t>D´LAURA FLORERIA</t>
  </si>
  <si>
    <t>LAURA GRACIELA RODRIGUEZ LOPEZ</t>
  </si>
  <si>
    <t>614 184 2690</t>
  </si>
  <si>
    <t>dlaura-floreria@yahoo.com.mx</t>
  </si>
  <si>
    <t>4184344, 4184261 cel 614 184 2690</t>
  </si>
  <si>
    <t>RUBEN JAVIER TALAMANTES</t>
  </si>
  <si>
    <t>614 4140065</t>
  </si>
  <si>
    <t>614 410 7711</t>
  </si>
  <si>
    <t>d_talamantes1@hotmail.com.mx</t>
  </si>
  <si>
    <t>4140065, 410 7711</t>
  </si>
  <si>
    <t>TITULO ENTREGADO 08/02/2011</t>
  </si>
  <si>
    <t>CURSOS M&amp;C</t>
  </si>
  <si>
    <t>MANUEL EDUARDO CANO CARRILLO</t>
  </si>
  <si>
    <t>LIC. AMANDA</t>
  </si>
  <si>
    <t>LIC. CINTHYA CANO</t>
  </si>
  <si>
    <t>Caterin Cano</t>
  </si>
  <si>
    <t>DAISY PEREZ</t>
  </si>
  <si>
    <t>614 4236000</t>
  </si>
  <si>
    <t>614 4236003,</t>
  </si>
  <si>
    <t>manuelcano@cursosmc.com</t>
  </si>
  <si>
    <t>curso.mc@hotmail.com</t>
  </si>
  <si>
    <t>intrajekbs@hotmail.com</t>
  </si>
  <si>
    <t>4236000,4236003,cel Manuel 6141691401, cel Amanda 6141532038</t>
  </si>
  <si>
    <t>GRUPO CUBIMSA</t>
  </si>
  <si>
    <t>CUBIMSA</t>
  </si>
  <si>
    <t>EDEL MARQUEZ BUSTILLOS</t>
  </si>
  <si>
    <t>614 418 59 00</t>
  </si>
  <si>
    <t>mercadotecnia@cubimsa.com.mx</t>
  </si>
  <si>
    <t>418 59 00</t>
  </si>
  <si>
    <t>CUBIMAS</t>
  </si>
  <si>
    <t>CLAUDIA GLORIA PEREZ MEDINA</t>
  </si>
  <si>
    <t>DENISSE MIRANDA</t>
  </si>
  <si>
    <t>614 4 23 61 50</t>
  </si>
  <si>
    <t>614 4235725</t>
  </si>
  <si>
    <t>614 4 27 1641</t>
  </si>
  <si>
    <t>denissemiranda@gimal.com</t>
  </si>
  <si>
    <t>4 23 61 50, 4 23 57 25 CEL.- 614 4 27 1641</t>
  </si>
  <si>
    <t>CITA DE ANTERIORIDAD RECIBIDA 19AGO 14. ANTERIORIDAD CONTESTADA 20/10/14, titulo entregado 20 junio de 2015</t>
  </si>
  <si>
    <t>CUBIK TRAINER</t>
  </si>
  <si>
    <t>LEOBARDO PALACIOS SANTES (FRANQUICIALO, LUIS MENDOZA)</t>
  </si>
  <si>
    <t>informes@franquicialo.com</t>
  </si>
  <si>
    <t>TITULO ENTREGADO 15/07/08</t>
  </si>
  <si>
    <t>CSI DIAMANTE</t>
  </si>
  <si>
    <t>ING. ARTURO CHAPARRO FINO</t>
  </si>
  <si>
    <t>cosein-mech@hotmail.com</t>
  </si>
  <si>
    <t>cosein@prodigy.net.mx</t>
  </si>
  <si>
    <t>417-87-12, CEL 614142-1761</t>
  </si>
  <si>
    <t>Titulo entregado 25/09/07. CONTACTADO VÍA SALES UP. NO SE LOCALIZÓ AL CLIENTE</t>
  </si>
  <si>
    <t>CRUJIPAPAS</t>
  </si>
  <si>
    <t>VICTOR MANUEL GONZALEZ GUTIERREZ</t>
  </si>
  <si>
    <t>4 39 74 74</t>
  </si>
  <si>
    <t>crujipapas@yahoo.com.mx</t>
  </si>
  <si>
    <t>412-5317, 4 39 74 74 ext 2611 cel130-11-15</t>
  </si>
  <si>
    <t>negativa recibida 296/04/2013</t>
  </si>
  <si>
    <t>CROUNCH</t>
  </si>
  <si>
    <t>DANIEL GOMEZ CASILLAS</t>
  </si>
  <si>
    <t>CONTADORA LUCY CAMPISTA</t>
  </si>
  <si>
    <t>614 4354092</t>
  </si>
  <si>
    <t>614 2337008</t>
  </si>
  <si>
    <t>tostadas_chihuahua@hotmail.com</t>
  </si>
  <si>
    <t>recepcion_cfdtostadas@hotmail.com</t>
  </si>
  <si>
    <t>info@botanascrounch.com</t>
  </si>
  <si>
    <t>4354092 CEL.- 2337008 contadora Lucy Campista</t>
  </si>
  <si>
    <t>TITULO RECIBIDO 23/05/2014. TITULO ENTREGADO 10/06/2014</t>
  </si>
  <si>
    <t>CROUNCH MARIDAN</t>
  </si>
  <si>
    <t>DANIEL ANTONIO GOMEZ CASILLAS</t>
  </si>
  <si>
    <t>CRIOCEL BIOGENESE</t>
  </si>
  <si>
    <t>HILDA ALBERICA OCHOA RODRIGUEZ</t>
  </si>
  <si>
    <t>416 8209,</t>
  </si>
  <si>
    <t>614 427-5454</t>
  </si>
  <si>
    <t>fervide3@hotmail.com</t>
  </si>
  <si>
    <t>lvidegar@ch.cablemas.com</t>
  </si>
  <si>
    <t>416-82-09, 416 8209, Dpto. Documentacion ext. 5122, Tere Campero ext. 5124cel 614 427-5454</t>
  </si>
  <si>
    <t>Negativa recibida 05/01/2010</t>
  </si>
  <si>
    <t>Negativa recibida 29/06/2009</t>
  </si>
  <si>
    <t>Recibida 20/04/2010</t>
  </si>
  <si>
    <t>CRECE BIENES RAICES</t>
  </si>
  <si>
    <t>JESUS MANUEL GAMBOA RODRIGUEZ</t>
  </si>
  <si>
    <t>419-3996 266-6778 614-496-6794</t>
  </si>
  <si>
    <t>NEXTEL 614-115-7117</t>
  </si>
  <si>
    <t>614-496-6794</t>
  </si>
  <si>
    <t>direccion@crecebienesraices.com</t>
  </si>
  <si>
    <t>419-3996 266-6778 NEXTEL 614-115-7117, 614-496-6794</t>
  </si>
  <si>
    <t>CREATURA ESTUDIO GRAFICO</t>
  </si>
  <si>
    <t>CREATURA</t>
  </si>
  <si>
    <t>RAUL ALBERTO RAMIREZ PEREZ</t>
  </si>
  <si>
    <t>ANTONIO MARISCAL GALLEGOS</t>
  </si>
  <si>
    <t>614 4170927</t>
  </si>
  <si>
    <t>614 1823470</t>
  </si>
  <si>
    <t>ilkigra@gmail.com</t>
  </si>
  <si>
    <t>kkarav@gmail.com</t>
  </si>
  <si>
    <t>4170927 CEL.- 614 1823470</t>
  </si>
  <si>
    <t>TITULO RECIBIDO 21/07/2014</t>
  </si>
  <si>
    <t>CRAZY MONKEYS</t>
  </si>
  <si>
    <t>CRISTIAN MANUEL ORTIZ JAQUEZ</t>
  </si>
  <si>
    <t>CEL. 614 176 36 76. CEL 614 157 69 57 CEL. 81 19 86 55 31</t>
  </si>
  <si>
    <t>c.ortiz.j@hotmail.com</t>
  </si>
  <si>
    <t>TITULO ENTREGADO 11/7/2016</t>
  </si>
  <si>
    <t>CPS MULTIPRODUCTOS LLANTEROS DE CHIHUAHUA</t>
  </si>
  <si>
    <t>CPS</t>
  </si>
  <si>
    <t>CESAR ADRIAN BERMUDEZ AGUILAR</t>
  </si>
  <si>
    <t>419 16 88</t>
  </si>
  <si>
    <t>614 1 84 53 07</t>
  </si>
  <si>
    <t>c.p.s.company@hotmail.com</t>
  </si>
  <si>
    <t>ripober@hotmail.com</t>
  </si>
  <si>
    <t>multiproductosllanteros@gamil.com</t>
  </si>
  <si>
    <t>419 16 88 CEL. 614 1 84 53 07</t>
  </si>
  <si>
    <t>COYOTAS DM</t>
  </si>
  <si>
    <t>COYOTAS DOÑA MARIA</t>
  </si>
  <si>
    <t>REQ. CONTESTADOS 4-DIC-13</t>
  </si>
  <si>
    <t>SCARLETT BY COSMETIKA</t>
  </si>
  <si>
    <t>COSMETIKA</t>
  </si>
  <si>
    <t>DR. JORGE GALVAN ANTILLON</t>
  </si>
  <si>
    <t>614 4392864</t>
  </si>
  <si>
    <t>614 233-1378</t>
  </si>
  <si>
    <t>614 4302700</t>
  </si>
  <si>
    <t>jgalvan@hospitalcima.com.mx</t>
  </si>
  <si>
    <t>dr.jgalvan@hotmail.com</t>
  </si>
  <si>
    <t>4392864, 4302700, DR. JORGE GALVAN, 233-1378</t>
  </si>
  <si>
    <t>NEGATIVA RECIBIDA 15/10/2012</t>
  </si>
  <si>
    <t>REQ. CONTESTADOS 4-DIC-2012. 07 mzo 14 se acredito la personalidad como apoderado de titular. Docto escaneado en carpeta digital del cliente.</t>
  </si>
  <si>
    <t>JORGE GALVAN ANTILLON</t>
  </si>
  <si>
    <t>TITULO ENTREGADO 09/09/2015</t>
  </si>
  <si>
    <t>614233-1378</t>
  </si>
  <si>
    <t>REQ. CONTESTADOS 4-DIC-2012</t>
  </si>
  <si>
    <t>CORRECAMINOS MOPASECO</t>
  </si>
  <si>
    <t>ALEJANDRO OLIVAS CARREON</t>
  </si>
  <si>
    <t>2 39 99 33, 4 11 92 41, 4 88 19 37</t>
  </si>
  <si>
    <t>mopa-seco@hotmail.com</t>
  </si>
  <si>
    <t>CITA DE ANTERIORIDAD DE FECHA 08 DE ABRIL 2015. CANT EN FECHA 09 DE JUNIO 2015.; TITULO RECIBIDO EL 12/1/2016 TITULO ENTREGADO EL 14/1/2016</t>
  </si>
  <si>
    <t>EL 20 SEPT 2016 PAGO RENOVACION DE MARCA, CDER Y CLEG FACT 4602. SOLICITUD DE RENOVACION PRESENTADA 19-OCT-2016. EL 15 FEB 2017 LLEGO RENOVACION</t>
  </si>
  <si>
    <t>CORPORATIVO MAYO</t>
  </si>
  <si>
    <t>OSCAR GARCIA MARTINEZ</t>
  </si>
  <si>
    <t>416 91 36</t>
  </si>
  <si>
    <t>oscar@mayoseguros.com</t>
  </si>
  <si>
    <t>416 91 36 , 37, 38 cel 6141421136</t>
  </si>
  <si>
    <t>Negativa de registro RECIBIDIA 3/12/08 FOLIO 20080473418</t>
  </si>
  <si>
    <t>TODO EN CARPINTERIA Y ALGO MAS</t>
  </si>
  <si>
    <t>Título entregado 24/06/2009</t>
  </si>
  <si>
    <t>TC TODO EN CARPINTERIA Y ALGO MAS</t>
  </si>
  <si>
    <t>416-9137</t>
  </si>
  <si>
    <t>ogarciar@mayo.com</t>
  </si>
  <si>
    <t>CORO WIKARÁAME</t>
  </si>
  <si>
    <t>MARTHA CONSUELO TRUJILLO MENDOZA</t>
  </si>
  <si>
    <t>625-582-4360</t>
  </si>
  <si>
    <t>625-590-8921</t>
  </si>
  <si>
    <t>625-133-9214</t>
  </si>
  <si>
    <t>margon_2001@yahoo.com.mx</t>
  </si>
  <si>
    <t>625-582-4360 CEL625-590-8921, 625-133-9214</t>
  </si>
  <si>
    <t>TITULO RECIBIDO 11/05/2011</t>
  </si>
  <si>
    <t>CORDILLERAS PLUS</t>
  </si>
  <si>
    <t>ALFONSO JIMENEZ GUTIERREZ</t>
  </si>
  <si>
    <t>614 2008776</t>
  </si>
  <si>
    <t>614 266 8152</t>
  </si>
  <si>
    <t>614 245 6028</t>
  </si>
  <si>
    <t>cordillerasplus@hotmail.com</t>
  </si>
  <si>
    <t>2008776,cel 614 245 6028 , 266 8152</t>
  </si>
  <si>
    <t>CORDERO DCM</t>
  </si>
  <si>
    <t>DANIEL CORDERO TERUEL</t>
  </si>
  <si>
    <t>DANIEL CORDERO MENDOZA</t>
  </si>
  <si>
    <t>614 4210575</t>
  </si>
  <si>
    <t>614 1533405</t>
  </si>
  <si>
    <t>danielcormen@hotmail.com</t>
  </si>
  <si>
    <t>generacion@corderoboots.com.mx</t>
  </si>
  <si>
    <t>4210575 CEL.- 6141533405</t>
  </si>
  <si>
    <t>COPYNORTE</t>
  </si>
  <si>
    <t>ROSALIO HERNANDEZ VALDEZ</t>
  </si>
  <si>
    <t>copynorte9706@yahoo.com.mx</t>
  </si>
  <si>
    <t>VENTASCOPYNORTE1@HOTMAIL.COM</t>
  </si>
  <si>
    <t>482-2900, cel 614123-2311</t>
  </si>
  <si>
    <t>COPY-NET</t>
  </si>
  <si>
    <t>LIC. DANIEL RICO BOVIO</t>
  </si>
  <si>
    <t>614 4131718</t>
  </si>
  <si>
    <t>614 2018888</t>
  </si>
  <si>
    <t>r6144140074@prodihy.net</t>
  </si>
  <si>
    <t>4131718,2018888 cel 6141590141</t>
  </si>
  <si>
    <t>INOMINADA</t>
  </si>
  <si>
    <t>Título entregado 18/06/2009. Se presento la solicitud de renovación y declaración de uso real y efectivo 10/09/2018</t>
  </si>
  <si>
    <t>COPROSE</t>
  </si>
  <si>
    <t>JESUS XAVIER MINJAREZ CORONA</t>
  </si>
  <si>
    <t>411-2929 fax 4 11 73 76</t>
  </si>
  <si>
    <t>614 4 88-4573</t>
  </si>
  <si>
    <t>coprose@hotmail.com</t>
  </si>
  <si>
    <t>411-2929 fax 4 11 73 76 cel614 4 88-4573</t>
  </si>
  <si>
    <t>EST.2014 LODGE CERVEZA ARTESANAL CHIHUAHUA, MEXICO</t>
  </si>
  <si>
    <t>AGUSTIN GARCIA MUÑOZ</t>
  </si>
  <si>
    <t>413 90 20 CEL. 614 235 46 31</t>
  </si>
  <si>
    <t>agustingamuz@gmail.com</t>
  </si>
  <si>
    <t>SE NIEGA REGITRO DE SOLICITUD DE MARCA RECIBIDA 18/03/2011</t>
  </si>
  <si>
    <t>COPPER CANYON BOUTIQUE SENSA</t>
  </si>
  <si>
    <t>COPPER CANYON</t>
  </si>
  <si>
    <t>OMAR BAZAN FLORES Y SOLUCIONES EMPRENDEDORAS DEL NORTE, S. A. DE C. V. SOFOM ENR</t>
  </si>
  <si>
    <t>abraham_bazan@hotmail.com</t>
  </si>
  <si>
    <t>lizasensa@hotmail.com</t>
  </si>
  <si>
    <t>4144420, 4948125</t>
  </si>
  <si>
    <t>TITULO ENTERGADO 14/04/2011</t>
  </si>
  <si>
    <t>COPPER SENSA BOUTIQUE</t>
  </si>
  <si>
    <t>lizasenssa@hotmail.com</t>
  </si>
  <si>
    <t>4144420, 4948126</t>
  </si>
  <si>
    <t>BASASEACHI</t>
  </si>
  <si>
    <t>COORDINACIÓN ESTATAL DE LA TARAHUMARA</t>
  </si>
  <si>
    <t>JAIME ENRIQUEZ ORDOÑEZ</t>
  </si>
  <si>
    <t>4293488,</t>
  </si>
  <si>
    <t>lronquillo@buzon.chihuahua.gob.mx</t>
  </si>
  <si>
    <t>Roberto Ortiz 4293300 ext 12086 Luis Ronquillo 4293488,4293489 ext 12067</t>
  </si>
  <si>
    <t>TITULO ENTREGADO 9/02/09</t>
  </si>
  <si>
    <t>CONTROL DE PLAGAS AARZAGAA</t>
  </si>
  <si>
    <t>GERARDO ARZAGA URIBE</t>
  </si>
  <si>
    <t>controldeplagas.gau@hotmail.com</t>
  </si>
  <si>
    <t>arzagauribegerardo@gmail.com</t>
  </si>
  <si>
    <t>CONSORCIO AS INMOBILIARIO</t>
  </si>
  <si>
    <t>ALEJANDRO ISMAEL SOTO VEGA</t>
  </si>
  <si>
    <t>614 142 4290</t>
  </si>
  <si>
    <t>grupoas_98@hotmail.com</t>
  </si>
  <si>
    <t>4119393, cel 614 142 4290</t>
  </si>
  <si>
    <t>TRANSMISION DE DERECHOS ENVIDIA 21/06/2013.</t>
  </si>
  <si>
    <t>CONCENTRADOS BOVILAC</t>
  </si>
  <si>
    <t>GERALD REIMER KORNELSEN</t>
  </si>
  <si>
    <t>659 576 6092</t>
  </si>
  <si>
    <t>625 11 5 33 63</t>
  </si>
  <si>
    <t>cbovilac@prodigy.net.mx</t>
  </si>
  <si>
    <t>659 576 6092 CEL.- 625 11 5 33 63</t>
  </si>
  <si>
    <t>TITULO RECIBIDO 04/04/14. TITULO ENTREGADO 10JUL14</t>
  </si>
  <si>
    <t>659 576 6092 Y 656 576 6092 CEL.- 625 11 5 33 63</t>
  </si>
  <si>
    <t>COMPLEJO CAPILAR ROSSE</t>
  </si>
  <si>
    <t>MANUEL DE LA ROSA SIGALA</t>
  </si>
  <si>
    <t>TEL 625 582 77 55 cel. 625 589 14 88</t>
  </si>
  <si>
    <t>ranita_35q@hotmail.com</t>
  </si>
  <si>
    <t>TITULO ENTREGADO 06/06/2011</t>
  </si>
  <si>
    <t>COMPECER</t>
  </si>
  <si>
    <t>ruben@compecer.com</t>
  </si>
  <si>
    <t>CINDY@COMPECER.COM</t>
  </si>
  <si>
    <t>MHERNANDEZ@DSOHOLDING.MX</t>
  </si>
  <si>
    <t>RMEDINA@DSOHOLDING.MX</t>
  </si>
  <si>
    <t>zazaeta@dsoholding.mx</t>
  </si>
  <si>
    <t>paola@compecer.com</t>
  </si>
  <si>
    <t>solis@dso.com.mx</t>
  </si>
  <si>
    <t>4265677, 4266813 PAGOS CON CINDY TREJO, MILDRED , PAOLA</t>
  </si>
  <si>
    <t>TÍTULO RECIBIDO</t>
  </si>
  <si>
    <t>C COMPASSO MARKETING ADVICE</t>
  </si>
  <si>
    <t>COMPASSO</t>
  </si>
  <si>
    <t>CLAUDIA IVONNE ALCALA CORRAL</t>
  </si>
  <si>
    <t>direccion@compasso.com.mx</t>
  </si>
  <si>
    <t>CEL. ZULEMA 6144142500, tel.-4142500</t>
  </si>
  <si>
    <t>TITULO RECIBIDO 20/11/2012</t>
  </si>
  <si>
    <t>COMPAÑÍA CANINA</t>
  </si>
  <si>
    <t>FERNANDO RODRIGUEZ SAUCEDO</t>
  </si>
  <si>
    <t>614 418 6040</t>
  </si>
  <si>
    <t>614 4333623</t>
  </si>
  <si>
    <t>614 2 90 95 77</t>
  </si>
  <si>
    <t>compañiacanina@hotmail.com</t>
  </si>
  <si>
    <t>418 6040 4 33 36 23 cel.- 2 90 95 77</t>
  </si>
  <si>
    <t>TITULO RECIBIDO 10/10/14. TITULO ENTREGADO 28 ENE 2015</t>
  </si>
  <si>
    <t>COMERCIAL URIAS</t>
  </si>
  <si>
    <t>REYNOL URÍAS GÓMEZ CONTACTO OTTO URIAS GOMEZ</t>
  </si>
  <si>
    <t>639 4731982 CEL. 639 1370119</t>
  </si>
  <si>
    <t>comercial_urias@hotmail.com</t>
  </si>
  <si>
    <t>TITULO ENTREGADO 04/02/2011</t>
  </si>
  <si>
    <t>COPAZHSA</t>
  </si>
  <si>
    <t>COMERCIAL PAZ HERMANOS</t>
  </si>
  <si>
    <t>ALFONSO PAZ QUINTANA</t>
  </si>
  <si>
    <t>ELSI PAZ</t>
  </si>
  <si>
    <t>ALFONSO PAZ</t>
  </si>
  <si>
    <t>ARTURO PAZ</t>
  </si>
  <si>
    <t>625 582 0122</t>
  </si>
  <si>
    <t>625 582 4077</t>
  </si>
  <si>
    <t>625 115 4965</t>
  </si>
  <si>
    <t>625 239 9504</t>
  </si>
  <si>
    <t>pinopazq@hotmail.com</t>
  </si>
  <si>
    <t>arturo_pazq@hotmail.com</t>
  </si>
  <si>
    <t>625582 0122, 625 582 4077 cel 625 115 4965 hija del sr paz. 239 9504</t>
  </si>
  <si>
    <t>TITULO ENTREGADO 03/06/2011</t>
  </si>
  <si>
    <t>AUTO HOME EXPRESS</t>
  </si>
  <si>
    <t>625 5820122</t>
  </si>
  <si>
    <t>625 5824077</t>
  </si>
  <si>
    <t>625 1154965</t>
  </si>
  <si>
    <t>grupocopazhsa@hotmail.com</t>
  </si>
  <si>
    <t>alfonsopaz@prodigy.net.mx</t>
  </si>
  <si>
    <t>EKTRON</t>
  </si>
  <si>
    <t>ELSI PAZ QUINTANA,</t>
  </si>
  <si>
    <t>ALFONSO PAZ QUINTANA.</t>
  </si>
  <si>
    <t>EDUARDO PAZ QUINTANA</t>
  </si>
  <si>
    <t>ARTURO PAZ QUINTANA</t>
  </si>
  <si>
    <t>eduaerdo</t>
  </si>
  <si>
    <t>ÓSCAR MANUEL PAZ QUINTANA</t>
  </si>
  <si>
    <t>SILVIA PAZ QUINTANA</t>
  </si>
  <si>
    <t>IVONNE PAZ QUINTANA</t>
  </si>
  <si>
    <t>625582 0122</t>
  </si>
  <si>
    <t>.614 239 9504</t>
  </si>
  <si>
    <t>tirulo entregao</t>
  </si>
  <si>
    <t>RIVERA COMERCIAL AGROPECUARIA</t>
  </si>
  <si>
    <t>COMERCIAL AGROPECUARIA RIVERA</t>
  </si>
  <si>
    <t>EUGENIO ISABEL RIVERA TENA</t>
  </si>
  <si>
    <t>YURIDIA RIVERA</t>
  </si>
  <si>
    <t>659 1 02 77 03</t>
  </si>
  <si>
    <t>614 1 90 6708</t>
  </si>
  <si>
    <t>comercialagrorivera@hotmail.com</t>
  </si>
  <si>
    <t>yuri_rivera7@hotmail.com</t>
  </si>
  <si>
    <t>659 1 02 77 03, 614 1 90 6708</t>
  </si>
  <si>
    <t>TITULO ENTREGADO EL 13/02/2009</t>
  </si>
  <si>
    <t>COMANSA</t>
  </si>
  <si>
    <t>SERGIO RODRIGUEZ VARELA</t>
  </si>
  <si>
    <t>ANTERIORIDAD CONTESTADA 11/03/2014.TITULO RECIBIDO 2/09/2014. TITULO ENTREGADO 29/09/2014</t>
  </si>
  <si>
    <t>COLEGIO BRUSELAS</t>
  </si>
  <si>
    <t>PATRICIA DE LA FUENTE LOPEZ</t>
  </si>
  <si>
    <t>4 26 79 22 CEL.- 614 2 43 79 74</t>
  </si>
  <si>
    <t>colegio.bruselas@hotmail.com,</t>
  </si>
  <si>
    <t>COCOCLASS</t>
  </si>
  <si>
    <t>MARIA DEL SOCORRO ACOSTA</t>
  </si>
  <si>
    <t>410 7336</t>
  </si>
  <si>
    <t>430 0533</t>
  </si>
  <si>
    <t>614169-1611</t>
  </si>
  <si>
    <t>COCOAS12@HOTMAIL.COM</t>
  </si>
  <si>
    <t>410 7336 430 0533 cel. 169-1611</t>
  </si>
  <si>
    <t>TÍTULO RECIBIDO EN 26 FEBRERO 2015 ENTREGADO A CLIENTE.. LICENCIA DE USO SE ENVIO EL 13 OCT 15</t>
  </si>
  <si>
    <t>410 7336 430 0533 423 06 80 cel. 169-1611, tel.- 423-0680</t>
  </si>
  <si>
    <t>cocoas12@hotmail.com</t>
  </si>
  <si>
    <t>Título entregado 26/08/2009</t>
  </si>
  <si>
    <t>COCINARTE ESCUELA DE COCINA Y ARTE GASTRONOMICO</t>
  </si>
  <si>
    <t>PERLA ILEANA RIVERA CHAVIRA</t>
  </si>
  <si>
    <t>PAGOS YOLANDA CARDONA</t>
  </si>
  <si>
    <t>415-0100</t>
  </si>
  <si>
    <t>PERLA 614-142-4898,</t>
  </si>
  <si>
    <t>JANINE 614-153-2174</t>
  </si>
  <si>
    <t>privera@cocinarte.com.mx</t>
  </si>
  <si>
    <t>jrivera@cocinarte.com.mx</t>
  </si>
  <si>
    <t>vinculacion@cocinarte.com.mx</t>
  </si>
  <si>
    <t>controlescolar@cocinarte.com.mx</t>
  </si>
  <si>
    <t>415-0100, PERLA 614-142-4898,JANINE 614-153-2174</t>
  </si>
  <si>
    <t>FORMAND AL CHEF DE HOY WWW.COCINARTE.COM.MX… Y AL EMPRESARIO DE MAÑANA</t>
  </si>
  <si>
    <t>COCINARTE</t>
  </si>
  <si>
    <t>LA CHEF PERLA RIVERA</t>
  </si>
  <si>
    <t>614415-0100</t>
  </si>
  <si>
    <t>614-153-2174</t>
  </si>
  <si>
    <t>614-142-4898</t>
  </si>
  <si>
    <t>TITULO RECIBIDO 30/10/2014</t>
  </si>
  <si>
    <t>YOLANDA CARDONA</t>
  </si>
  <si>
    <t>TITULO estregado 28/05/2012</t>
  </si>
  <si>
    <t>COBRERIN</t>
  </si>
  <si>
    <t>EDUARDO RAMIREZ BALDERRAMA</t>
  </si>
  <si>
    <t>Sr. ZUÑIGA</t>
  </si>
  <si>
    <t>4 20 10 05,</t>
  </si>
  <si>
    <t>jzuniga@rammsa.com.mx</t>
  </si>
  <si>
    <t>eramirez@rammsa.com.mx</t>
  </si>
  <si>
    <t>JUICIO DE NULIDAD A NEGATIVA ANTE EL TFJFA ENVIADA 28-ABR-2009, REQUISITOS ENVIADOS 24-JUN-2009. EXP. 1050/09-EPI-01-1. REQUISITOS (DIRECCION DE MAIL) ENVIADOS 24/09/2009</t>
  </si>
  <si>
    <t>CMX</t>
  </si>
  <si>
    <t>481 77 48</t>
  </si>
  <si>
    <t>614427 6924</t>
  </si>
  <si>
    <t>eflores@cmxmexico.com</t>
  </si>
  <si>
    <t>hcalderon@cmxmexico.com</t>
  </si>
  <si>
    <t>4817747, 481 77 48 cel 614427 6924</t>
  </si>
  <si>
    <t>JUICIO DE NULIDAD A NEGATIVA ANTE EL TFJFA ENVIADO 08/09/2009</t>
  </si>
  <si>
    <t>HECTOR HERBERT CALDERON DURAN</t>
  </si>
  <si>
    <t>481-7747, 49</t>
  </si>
  <si>
    <t>COMPROBACION DE USO DE MARCA RECIBIDA 27/07/2011. INSCRIPCION DE TRANSMISION DE DERECHOS ENVIADA 04/AGO14. REQUISITOS RECIBIDOS 11/DIC/14. CREQUISITOS ENVIADOS 12 FEB 15. SOLICITUD DE TRANSMISIÓN DE DERECHOS DE ENTRETENIMIENTO SAN MARCOS S DE RL DE CV A CLUB 8 SA DE CV ENVIADA 12 FEB 15.. EN FECHA 13 DE FEBRERO DE 2018 SE PRESENTÓ SOLICITUD DE RENOVACIÓN..</t>
  </si>
  <si>
    <t>CLUB 8</t>
  </si>
  <si>
    <t>ROBERTO LEIVA</t>
  </si>
  <si>
    <t>ramonconcha@hotmail.com</t>
  </si>
  <si>
    <t>ROBERTO LEIVA 6141966454,</t>
  </si>
  <si>
    <t>CLASE 44 24-05-2018 SE INGRESÓ CDER A SERVICIOS DE DIAGNOSTICO UNIVERSIDAD Y CAMBIO DE APODERADO LEGAL / SE RECIBE NOTIFICACION DE ACREDITACION DE PERSONALIDAD COMO APODERADO DEL TITULAR 28-AGO-2018 / SE RECIBE NOTIFICACION DE TRANSMISION DE DERECHOS QUE SE INDICA 28-AGO-2018</t>
  </si>
  <si>
    <t>CU CLINICA UNIVERSIDAD</t>
  </si>
  <si>
    <t>CLINICA UNIVERSIDAD</t>
  </si>
  <si>
    <t>THELMA ISELA ESCAREÑO CONTRERAS</t>
  </si>
  <si>
    <t>614 4136541</t>
  </si>
  <si>
    <t>614 1 96 67 67</t>
  </si>
  <si>
    <t>ME.THELMA@GMAIL.COM</t>
  </si>
  <si>
    <t>4136541, CEL.- 614 1 96 67 67</t>
  </si>
  <si>
    <t>CLASE 35 24-05-2018 SE INGRESÓ CDER A SERVICIOS DE DIAGNOSTICO UNIVERSIDAD Y CAMBIO DE APODERADO LEGAL / SE RECIBE NOTIFICACION DE ACREDITACION DE PERSONALIDAD DE APODERADO 28-AGO-18 /SE RECIBE NOTIFICACION DE TRANSMISION DE DERECHOS QUE SE INDICA 28-AGO-2018</t>
  </si>
  <si>
    <t>titulo entregado 04/07/2013 SE INGRESÓ CDER 24-05-2018 A SERVICIOS DE DIAGNOSTICO UNIVERSIDAD / SE RECIBE NOTIFICACION DE TRANSMISION DE DERECHOS QUE SE INDICA 28-AGO-2018</t>
  </si>
  <si>
    <t>U CLINICA UNIVERSIDAD</t>
  </si>
  <si>
    <t>CLINICA DE OJOS Y OPTICA REKORD</t>
  </si>
  <si>
    <t>DR. NABOR LARA RAMOS</t>
  </si>
  <si>
    <t>naborlara@hotmail.com</t>
  </si>
  <si>
    <t>411-9238, 418 12 11 cel. 614 188 20 14</t>
  </si>
  <si>
    <t>CLASS JAZZ CHIHUAHUA</t>
  </si>
  <si>
    <t>ADRIANA CASTAÑEDA</t>
  </si>
  <si>
    <t>614 4137208</t>
  </si>
  <si>
    <t>614-235-5489</t>
  </si>
  <si>
    <t>614 4885588</t>
  </si>
  <si>
    <t>class_jazz@htomail.com</t>
  </si>
  <si>
    <t>yscj@outlook.com</t>
  </si>
  <si>
    <t>cristinamarquezg@me.com</t>
  </si>
  <si>
    <t>CRISTINA MARQUEZ O TANIA CASTAÑEDA 4137208 CEL 6144885588, CRISTINA MARQUEZ cel.-614-235-5489</t>
  </si>
  <si>
    <t>RECIBIDO ENVIADO 15/07/2011</t>
  </si>
  <si>
    <t>CITY CELL</t>
  </si>
  <si>
    <t>HOTEL PALACIO DEL SOL</t>
  </si>
  <si>
    <t>CITADEL S.A DE C.V</t>
  </si>
  <si>
    <t>JUAN MARTÍN ROMERO FERNÁNDEZ</t>
  </si>
  <si>
    <t>412 3316</t>
  </si>
  <si>
    <t>contabilidad@hpalaciodelsol.com</t>
  </si>
  <si>
    <t>lperez07@hotmail.com</t>
  </si>
  <si>
    <t>CISCOMEX</t>
  </si>
  <si>
    <t>SALOMON BARRIOS CHAVIRA</t>
  </si>
  <si>
    <t>656 6 82 42 22</t>
  </si>
  <si>
    <t>656 1 99 83 62</t>
  </si>
  <si>
    <t>svarrios@ciscomex.com.mx</t>
  </si>
  <si>
    <t>656 6 82 42 22 CEL.- 656 1 99 83 62</t>
  </si>
  <si>
    <t>ANTERIORIDAD CONESTADA 21/11/2012, INSCRIPCION DE TRANSMICION DE DERECHO ENVIADA 13/12/2012</t>
  </si>
  <si>
    <t>CIRO</t>
  </si>
  <si>
    <t>CIRO COMERCIALIZADORA REZA OCHOA</t>
  </si>
  <si>
    <t>BENJAMIN REZA GUADERRAMA, CONTACTO GEORGINA DIAZ</t>
  </si>
  <si>
    <t>614 4 33 13 50</t>
  </si>
  <si>
    <t>614 2331854</t>
  </si>
  <si>
    <t>614 4 33 42 77</t>
  </si>
  <si>
    <t>ventas@ciro.com.mx</t>
  </si>
  <si>
    <t>breza@ciro.mx</t>
  </si>
  <si>
    <t>4 33 13 50 FAX; 4 33 42 77, CEL BENJAMIN 2331854</t>
  </si>
  <si>
    <t>10 CIRCUITO DIEZ WOMAN FITNESS CENTER</t>
  </si>
  <si>
    <t>CIRCUITO DIEZ</t>
  </si>
  <si>
    <t>LIC. LUIS MENDOZA ARELLANES</t>
  </si>
  <si>
    <t>614 51192304</t>
  </si>
  <si>
    <t>614 52332511</t>
  </si>
  <si>
    <t>CINCO GUSTOS</t>
  </si>
  <si>
    <t>JORGE ALBERTO PEREZ OLGUIN</t>
  </si>
  <si>
    <t>614 1 79 58 13</t>
  </si>
  <si>
    <t>614 1 56 71 71</t>
  </si>
  <si>
    <t>benjamin.garibay</t>
  </si>
  <si>
    <t>1 79 58 13 BENJAMIN CEL.- 614 1 56 71 71</t>
  </si>
  <si>
    <t>CITONER</t>
  </si>
  <si>
    <t>CI TONER</t>
  </si>
  <si>
    <t>RUBEN MODESTO GRAJEDA CASTILLO</t>
  </si>
  <si>
    <t>614 2015227</t>
  </si>
  <si>
    <t>614 1362040</t>
  </si>
  <si>
    <t>CIRMEX@GMAIL.COM</t>
  </si>
  <si>
    <t>2015227, CEL 614 1 362040</t>
  </si>
  <si>
    <t>TITULO ENVIADO 11/01/2011</t>
  </si>
  <si>
    <t>CHUPA CHD DEDOS</t>
  </si>
  <si>
    <t>OSCAR CUELLAR ROSAS</t>
  </si>
  <si>
    <t>Título entregado 21/10/2009</t>
  </si>
  <si>
    <t>DIMANOR</t>
  </si>
  <si>
    <t>CHIHUAHUA´S BEEF LA CARNE QUE SI ES DEL NORTE</t>
  </si>
  <si>
    <t>MIGUEL FEDERICO MADERO MUÑOZ</t>
  </si>
  <si>
    <t>493-1300</t>
  </si>
  <si>
    <t>439 1089</t>
  </si>
  <si>
    <t>miguel_madero@dimanor.com.mx</t>
  </si>
  <si>
    <t>sflores@dimanor.com.mx</t>
  </si>
  <si>
    <t>c.p.jose_manuelglez@hotmail.com</t>
  </si>
  <si>
    <t>493-1300 439 1089</t>
  </si>
  <si>
    <t>CHIHUAHUA´S BEEF</t>
  </si>
  <si>
    <t>LUIS JESUS CAMPOS LOYA</t>
  </si>
  <si>
    <t>PATRICIA MARGARITA CHAVIRA</t>
  </si>
  <si>
    <t>CARLOS ALARCON</t>
  </si>
  <si>
    <t>424-3003, 05, 15 Y 17</t>
  </si>
  <si>
    <t>424-3003</t>
  </si>
  <si>
    <t>magaly_0306@hotmail.com</t>
  </si>
  <si>
    <t>424-3003, 05, 15 Y 17 424-3003</t>
  </si>
  <si>
    <t>TITULO RECIBIDO 6FEB 15</t>
  </si>
  <si>
    <t>CHIC PETS COMODIDAD PARA TU MEJOR AMIGO</t>
  </si>
  <si>
    <t>CHIC PETS</t>
  </si>
  <si>
    <t>OSCAR ALEJANDRO GARCIA FLORES</t>
  </si>
  <si>
    <t>TEL 656 639 14 81 CEL. 656 626 13 51</t>
  </si>
  <si>
    <t>oagf@hotmail.com</t>
  </si>
  <si>
    <t>chapowenomi@hotmail.com</t>
  </si>
  <si>
    <t>ANTERIORIDAD RECIBIDA 04 JUNIO 2015 CONTESTACION A CITA DE ANTERIORIDAD CON FECHA DE 05/AGOSTO/15, TITULO RECIBIDO EL 12 DE FEB</t>
  </si>
  <si>
    <t>CA CHARLYS CAKE HOUSE</t>
  </si>
  <si>
    <t>CHARLYS CAKE HOUSE</t>
  </si>
  <si>
    <t>CARLOS AVILA SANCHEZ</t>
  </si>
  <si>
    <t>423 17 30</t>
  </si>
  <si>
    <t>614 247 88 10</t>
  </si>
  <si>
    <t>carlos_avila_25@hotmail.com</t>
  </si>
  <si>
    <t>423 17 30 Y CEL. 614 247 88 10</t>
  </si>
  <si>
    <t>TITULO RECIBIDO 02/10/2014. TITULO ENVIADO POR PAQUETERIA 20/10/14</t>
  </si>
  <si>
    <t>CHALETT BOUTIQUE</t>
  </si>
  <si>
    <t>MARIA DE JESUS PALACIOS HERRERA</t>
  </si>
  <si>
    <t>CEL. 656 638 96 63</t>
  </si>
  <si>
    <t>mariapalaciios@hotmail.com</t>
  </si>
  <si>
    <t>Título entregado 13/05/2010</t>
  </si>
  <si>
    <t>CH-B MIX</t>
  </si>
  <si>
    <t>ELVA LOYA URQUIDI</t>
  </si>
  <si>
    <t>421-1296</t>
  </si>
  <si>
    <t>614 191-2861</t>
  </si>
  <si>
    <t>floryeela.elu@hotmail.com</t>
  </si>
  <si>
    <t>421-1296 cel614 191-2861</t>
  </si>
  <si>
    <t>CERRAJERIA X-PRESS CX-P</t>
  </si>
  <si>
    <t>CERRAJERIA X-PRESS</t>
  </si>
  <si>
    <t>GASTON ALONSO HERNANDEZ GUTIERREZ</t>
  </si>
  <si>
    <t>614 416 1313</t>
  </si>
  <si>
    <t>gastonhdz@hotmail.com</t>
  </si>
  <si>
    <t>416 1313, CEL 6141882430</t>
  </si>
  <si>
    <t>REQUERIMEINTO ENVIADO 18/02/2011 negativa recibida 04/07/2011</t>
  </si>
  <si>
    <t>CERAMIKON</t>
  </si>
  <si>
    <t>ELIZABETH NISCHMANN LARA</t>
  </si>
  <si>
    <t>PAGOS MARINA CORRAL</t>
  </si>
  <si>
    <t>MELINA OLIVAS</t>
  </si>
  <si>
    <t>melinao@ceramikon.com</t>
  </si>
  <si>
    <t>TITULO ENTREGADO 01/023/2012</t>
  </si>
  <si>
    <t>MARINA CORRAL</t>
  </si>
  <si>
    <t>melinao@ceramikon.com;</t>
  </si>
  <si>
    <t>marianac@ceramikon.com</t>
  </si>
  <si>
    <t>IMPEDIMIENTO LEGAL RECIBIDO 19FEB15. CIMP LEGAL EN FECHA 07 DE MAYO 2015 CON EXT. DE PLAZO. IMPEDIMENTO LEGAL RECIBIDO EL 28 OCTUBRE 2015 CON VIGENCIA de dos meses,</t>
  </si>
  <si>
    <t>CENTROPOLIS</t>
  </si>
  <si>
    <t>MANUEL FRANCISCO GONZALEZ PIÑA</t>
  </si>
  <si>
    <t>614 410 26 66, 415 5912, 420 3742 cel. 614176 25 76</t>
  </si>
  <si>
    <t>manuel.gonzalez.mexico@gmail.com</t>
  </si>
  <si>
    <t>CAMBIO DE COMICILIO REIBIDO 05/09/2013</t>
  </si>
  <si>
    <t>CENTRO PREMA</t>
  </si>
  <si>
    <t>LAURA ELENA HERNANDEZ PORTILLO</t>
  </si>
  <si>
    <t>614 4186130</t>
  </si>
  <si>
    <t>614 345 9755</t>
  </si>
  <si>
    <t>lauris1024@hotmail.com</t>
  </si>
  <si>
    <t>4186130 CEL. 345 9755</t>
  </si>
  <si>
    <t>OPTIMAGEN CENTRO OFTALMOLÓGICO Y ESTÉTICO INTEGRAL</t>
  </si>
  <si>
    <t>CENTRO OFTAMOLIGICO OPTIMAGEN</t>
  </si>
  <si>
    <t>MARIA ELSA PIZARRO BARRERA</t>
  </si>
  <si>
    <t>RODRIGO PIZARRO BARRERA</t>
  </si>
  <si>
    <t>614 4107621</t>
  </si>
  <si>
    <t>draelisapizarro@gmail.com</t>
  </si>
  <si>
    <t>4107621 CEL 6141961618</t>
  </si>
  <si>
    <t>cita de anterioridad recibida 03/08/2011</t>
  </si>
  <si>
    <t>CENTRAL AUTOMATICA DE ALARMAS CAA SIMBOLO DE SERVICIO</t>
  </si>
  <si>
    <t>CENTRAL DE ALARMAS</t>
  </si>
  <si>
    <t>JAIME MANUEL HINOJOS RODRIGUEZ</t>
  </si>
  <si>
    <t>614 414-5687</t>
  </si>
  <si>
    <t>614 414-5634</t>
  </si>
  <si>
    <t>614 427 2795</t>
  </si>
  <si>
    <t>87jaime@prodigy.net.mx</t>
  </si>
  <si>
    <t>414-5687, 414-5634 cel 614 427 2795</t>
  </si>
  <si>
    <t>CENEPRE CENTRO DE NEURODESARROLLO PSICOMOTROCIDAD Y REHABILITACION</t>
  </si>
  <si>
    <t>CENEPRE</t>
  </si>
  <si>
    <t>LIC, MENDOZA, FRANQUICIALO</t>
  </si>
  <si>
    <t>442 1829365</t>
  </si>
  <si>
    <t>442 2755187</t>
  </si>
  <si>
    <t>442 1829365 CEL 442 2755187</t>
  </si>
  <si>
    <t>TITULO ENTREGADO 24/10/08 EL DÍA 17 DE ABRIL DE 2018 SE PRESENTO ANTE EL IMPI LA SOLICITUD DE RENOVACION DE LA MARCA. SE COMUNICA LA RENOVACIÓN DEL REGISTRO DE MARCA 12/07/2018.</t>
  </si>
  <si>
    <t>CELINA TIENDA NATURISTA</t>
  </si>
  <si>
    <t>ZUZETH LUNA</t>
  </si>
  <si>
    <t>656-617-51-23</t>
  </si>
  <si>
    <t>656-134-4902</t>
  </si>
  <si>
    <t>zuslun@hotmail.com</t>
  </si>
  <si>
    <t>656-617-51-23 cel656-134-4902</t>
  </si>
  <si>
    <t>TITULO ENTREGADO 23/11/2011</t>
  </si>
  <si>
    <t>CEFIREN</t>
  </si>
  <si>
    <t>CEFIERN</t>
  </si>
  <si>
    <t>ROSA ALICIA REYES QUIÑONES</t>
  </si>
  <si>
    <t>614 4333799</t>
  </si>
  <si>
    <t>614 1843369</t>
  </si>
  <si>
    <t>rosyreyes@yahoo.com</t>
  </si>
  <si>
    <t>4333799 cel 1843369</t>
  </si>
  <si>
    <t>CDES GESTION DE IMAGEN</t>
  </si>
  <si>
    <t>CDES CENTRO DE DESARROLLO DE EST.</t>
  </si>
  <si>
    <t>614 4131213</t>
  </si>
  <si>
    <t>614 414 8030</t>
  </si>
  <si>
    <t>614 3942398</t>
  </si>
  <si>
    <t>marco@dso.com.mx</t>
  </si>
  <si>
    <t>4131213, 414 8030 CEL.- 614 3942398</t>
  </si>
  <si>
    <t>CDES CENTRO DE DESARROLLO DE ESTUDIOS SUPERIORES</t>
  </si>
  <si>
    <t>Título entregado 08/01/2010</t>
  </si>
  <si>
    <t>CASTALLIA</t>
  </si>
  <si>
    <t>ALEJANDRO LAZZAROTTO RODRIGUEZ</t>
  </si>
  <si>
    <t>DANIEL RAMOS</t>
  </si>
  <si>
    <t>ANGELICA AMAYA</t>
  </si>
  <si>
    <t>Gaby Jaquez 4115525</t>
  </si>
  <si>
    <t>angelica_anaya@castallia.com</t>
  </si>
  <si>
    <t>alejandro_lazzarotto@castallia.com</t>
  </si>
  <si>
    <t>Título entregado 14/01/2010</t>
  </si>
  <si>
    <t>411-5525</t>
  </si>
  <si>
    <t>TITULO RECIBIDO 21/112013</t>
  </si>
  <si>
    <t>614 4115525</t>
  </si>
  <si>
    <t>arodriguez@castallia.com</t>
  </si>
  <si>
    <t>Aracely (mercadotecnia) Gaby Jaquez 4115525</t>
  </si>
  <si>
    <t>TITULO RECIBIDO 11MAR15. TITULO ENTREGADO 09ABRIL15</t>
  </si>
  <si>
    <t>LAGO DI COMO BY CASTALLIA</t>
  </si>
  <si>
    <t>ING. ALEJANDRO LAZZAROTTO RODRIGUEZ</t>
  </si>
  <si>
    <t>CONTACTO RAQUEL RAMIREZ 4 11 55 25 CEL 614 235 2014</t>
  </si>
  <si>
    <t>CASAS DE CUIDADO ( DISEÑO)</t>
  </si>
  <si>
    <t>NORA MANZANO ALEJANDRA VILLA</t>
  </si>
  <si>
    <t>Paulina Cuevas</t>
  </si>
  <si>
    <t>noramt@hotmail.com</t>
  </si>
  <si>
    <t>direccion@casasdecuidadodiario.org</t>
  </si>
  <si>
    <t>Tel.- 413-0319, 413-4300</t>
  </si>
  <si>
    <t>TITULO ENTREGADO 25/10/2011</t>
  </si>
  <si>
    <t>CASAREZA X-PRESS</t>
  </si>
  <si>
    <t>CASA REZA XPRESS</t>
  </si>
  <si>
    <t>GILBERTO MANUEL REZA OLIVAS</t>
  </si>
  <si>
    <t>614 4200640</t>
  </si>
  <si>
    <t>614 2357037</t>
  </si>
  <si>
    <t>chio_reku@hotmail.com</t>
  </si>
  <si>
    <t>4200640, cel Rocio 2357037</t>
  </si>
  <si>
    <t>CLAUDETTE EL PORTAL DE LA NOVIA</t>
  </si>
  <si>
    <t>CASA BLANCA</t>
  </si>
  <si>
    <t>MARIO ARTURO GONZALEZ PIÑON</t>
  </si>
  <si>
    <t>mgp_promax@yahoo.com</t>
  </si>
  <si>
    <t>, TEL.-410-4130, CEL.-614-220-1944</t>
  </si>
  <si>
    <t>RENOVACIÓN PENDIENTE CHEQUEO KARINA, NO LES INTERESA LA RENOVACIÓN</t>
  </si>
  <si>
    <t>LA POPULAR</t>
  </si>
  <si>
    <t>PENDIENTE RENOVACIÓN CHEQUEO KARINA, NO LES INTERESA LA RENOVACIÓN</t>
  </si>
  <si>
    <t>BRIDAL</t>
  </si>
  <si>
    <t>RENOVACION recibida 29/07/2013</t>
  </si>
  <si>
    <t>LA CASA DE PASCUALITA</t>
  </si>
  <si>
    <t>614-410-4130</t>
  </si>
  <si>
    <t>614-220-1944</t>
  </si>
  <si>
    <t>NOTIFICACION RECIBIDA 28/08/2013. SE DEJA EN SUSPENSO X JUICIO DE NULIDAD/ CONTESTACIÓN A JUICIO DE NULIDAD PRESENTADO EN FECHA 3 DE JUNIO DEL 2015/ NOTIFICACIÓN ADMISIÓN DE CONTESTACIÓN Y SOLICITUD A PARTE ACTORA DE MANIFESTAR LO QUE A SU DERECHO CONVENGA EN FECHA 16 DE JULIO DEL 2015</t>
  </si>
  <si>
    <t>CASABLANCA</t>
  </si>
  <si>
    <t>TITULO ENTREGADO 8/01/09, COMPROBACION DE USO ENVIADA 24/11/2011, EL 26 DE MARZO DE 218 SE INGRESO LA SOLICITUD DE RENOVACION DE MARCA ANTE EL INSTITUTO MEXICANO DE LA PROPIEDAD INDUSTRIAL. Se presentó ante la Secretaria de Economia la Licencia de Uso el día 01/08/2018</t>
  </si>
  <si>
    <t>CARTOON ANIMACIONES</t>
  </si>
  <si>
    <t>THELMA ISELA RAMIREZ AGUIRRE</t>
  </si>
  <si>
    <t>414-22-00</t>
  </si>
  <si>
    <t>614 215-2920</t>
  </si>
  <si>
    <t>lopez@cartoonanimaciones.com</t>
  </si>
  <si>
    <t>ventascartoonanimasiones.com</t>
  </si>
  <si>
    <t>414-22-00, cel-614 215-2920</t>
  </si>
  <si>
    <t>CARRITO WEB</t>
  </si>
  <si>
    <t>493-9041</t>
  </si>
  <si>
    <t>CARPINTERIA DE SANTIAGO</t>
  </si>
  <si>
    <t>MARIO DE SANTIAGO</t>
  </si>
  <si>
    <t>614 1 24 52 48</t>
  </si>
  <si>
    <t>mariogdesantiago@hotmail.com</t>
  </si>
  <si>
    <t>4996113CEL MARIO 614 1 24 52 48</t>
  </si>
  <si>
    <t>negativa recibida el 27-oct-2010</t>
  </si>
  <si>
    <t>CARPINTERIA DE SAN AGO</t>
  </si>
  <si>
    <t>MARIO GUADLUPE DE SANTIAGO GOMEZ</t>
  </si>
  <si>
    <t>499-6113</t>
  </si>
  <si>
    <t>CEL MARIO 614-217-1847</t>
  </si>
  <si>
    <t>499-6113CEL MARIO 614-217-1847</t>
  </si>
  <si>
    <t>GENERAL AUDIO</t>
  </si>
  <si>
    <t>ABEL GERARDO GUZMAN CHAVEZ</t>
  </si>
  <si>
    <t>LINA ATILANO</t>
  </si>
  <si>
    <t>generalaudio@prodigy.net.mx</t>
  </si>
  <si>
    <t>417-2450</t>
  </si>
  <si>
    <t>Título entregado 10/10/2009</t>
  </si>
  <si>
    <t>CARNITAS Y CHAMORROS LOS SUAREZ</t>
  </si>
  <si>
    <t>AGUSTIN SUAREZ ZARATE</t>
  </si>
  <si>
    <t>493-2413</t>
  </si>
  <si>
    <t>614-245-2957,</t>
  </si>
  <si>
    <t>614-245-2957, 493-2413</t>
  </si>
  <si>
    <t>CARNITAS JB</t>
  </si>
  <si>
    <t>LIC. MARIA DEL CARMEN VILLANUEVA CARDONA</t>
  </si>
  <si>
    <t>tana_baca@hotmail.com</t>
  </si>
  <si>
    <t>maryvillanuevac@hotmail.com</t>
  </si>
  <si>
    <t>jessie.baca@hotmail.com</t>
  </si>
  <si>
    <t>493-2413, 4883639, 4265065</t>
  </si>
  <si>
    <t>TITULO ENTEREGADO 28/01/2011</t>
  </si>
  <si>
    <t>CARNES MIRMA</t>
  </si>
  <si>
    <t>CESAR ARTURO MIRANDA QUEZADA</t>
  </si>
  <si>
    <t>614 4146343</t>
  </si>
  <si>
    <t>mirma_2010@hotmail.com</t>
  </si>
  <si>
    <t>4146343 CEL 6141843895</t>
  </si>
  <si>
    <t>REQUISITOS CONTESTADOS 26/03/2013</t>
  </si>
  <si>
    <t>MEGA TACOS TACOS &amp; CORTES</t>
  </si>
  <si>
    <t>CAPRI CARNES Y MEGA TACOS</t>
  </si>
  <si>
    <t>656 615 43 02</t>
  </si>
  <si>
    <t>656 626 13 51</t>
  </si>
  <si>
    <t>656 615 43 02 CEL.- 656 626 13 51</t>
  </si>
  <si>
    <t>anterioridad contestada 26/05/2013</t>
  </si>
  <si>
    <t>CAPRI CARNES</t>
  </si>
  <si>
    <t>656 639 14 81</t>
  </si>
  <si>
    <t>ogaf@hotmail.com</t>
  </si>
  <si>
    <t>656 615 43 02 CEL.- 656 626 13 51 639 14 81</t>
  </si>
  <si>
    <t>TRAMITE DE REGISTRO DE MARCA MEGATACOS MT. TITULO RECIBIDO 24/OCT/14. TITULO ENVIADO 2 DIC 14 FEDEX #7720 6164 0982</t>
  </si>
  <si>
    <t>MEGATACOS MT TACOS Y CORTES</t>
  </si>
  <si>
    <t>656 615 43 02 CEL. 656 626 1351</t>
  </si>
  <si>
    <t>Oscar Garcia (oagf@hotmail.com)</t>
  </si>
  <si>
    <t>CAPITAL TIRE CENTER EXPERTOS EN LLANTAS Y SERVICIOS</t>
  </si>
  <si>
    <t>CAPITAL TIRE CENTER</t>
  </si>
  <si>
    <t>KARLA BELEN RODRIGUEZ BUJANDA</t>
  </si>
  <si>
    <t>GUILLERMO BACA</t>
  </si>
  <si>
    <t>614 419 4343</t>
  </si>
  <si>
    <t>614 184 22 56</t>
  </si>
  <si>
    <t>memostire@live.com.mx</t>
  </si>
  <si>
    <t>419 4343 CEL. 614 184 22 56</t>
  </si>
  <si>
    <t>TITULO RECIBIDO 26/10/2011</t>
  </si>
  <si>
    <t>KALA BELEN RODRIGUEZ BUJANDA,</t>
  </si>
  <si>
    <t>614 4194343</t>
  </si>
  <si>
    <t>614 1842256</t>
  </si>
  <si>
    <t>4194343, CEL 1842256</t>
  </si>
  <si>
    <t>TITULO RECIBIDO 30/01/12012</t>
  </si>
  <si>
    <t>CANTINA SAN MARCOS</t>
  </si>
  <si>
    <t>ABELARDO GARZA MORIEL</t>
  </si>
  <si>
    <t>614 4109898</t>
  </si>
  <si>
    <t>614 2 39 72 72</t>
  </si>
  <si>
    <t>abel64@hotmail.com</t>
  </si>
  <si>
    <t>4109898 CEL 614 2 39 72 72</t>
  </si>
  <si>
    <t>CONTROL BIOLOGICO CAMBIO</t>
  </si>
  <si>
    <t>CAMBIO CONTROL BIOLOGICO</t>
  </si>
  <si>
    <t>NINFA NOHEMI MONTELONGO ROMERO</t>
  </si>
  <si>
    <t>VICTOR MANUEL HERNADEZ GUEVARA</t>
  </si>
  <si>
    <t>614 4193947</t>
  </si>
  <si>
    <t>648 422224</t>
  </si>
  <si>
    <t>M_NINFA@MONTELONGO.COM</t>
  </si>
  <si>
    <t>4193947, 648 422224, CEL. 6141963617</t>
  </si>
  <si>
    <t>TITULO RECIBIDO 04/04/14. TITULO ENVIADO POR FEDEX GUIA NO. 8037 7611 9749 0449 EL DIA 09/04/14</t>
  </si>
  <si>
    <t>E&amp;R INDUSTRIAL</t>
  </si>
  <si>
    <t>PETER BLATZ KRHAN</t>
  </si>
  <si>
    <t>625 688 0967</t>
  </si>
  <si>
    <t>peterblatz@hotmail.com</t>
  </si>
  <si>
    <t>625 688 0967 CEL. 625 1140538</t>
  </si>
  <si>
    <t>COMPROBACION USO RECIBIDA 4-DIC-2013</t>
  </si>
  <si>
    <t>CAJAS Y SEMIREMOLQUES BLATZ</t>
  </si>
  <si>
    <t>JOHAN BLATZ BUHLER</t>
  </si>
  <si>
    <t>625 586 5018</t>
  </si>
  <si>
    <t>semiremolquesblatz@hotmail.com</t>
  </si>
  <si>
    <t>625 586 5018, cel. 625119663</t>
  </si>
  <si>
    <t>CAFÉ ESPAÑOL (INOMINADA)</t>
  </si>
  <si>
    <t>CAFÉ ESPAÑOL</t>
  </si>
  <si>
    <t>jose@alpainternacional.com</t>
  </si>
  <si>
    <t>TOMA NOTA DE ACLARACION DE NOMBRE ENVIADA 02/01/2012</t>
  </si>
  <si>
    <t>CABRITO CAMPESTRE STEAK HOUSE</t>
  </si>
  <si>
    <t>CABRITO CAMPESTRE</t>
  </si>
  <si>
    <t>JORGE ISRAEL RUBALCABA HEREDIA</t>
  </si>
  <si>
    <t>614 2368384</t>
  </si>
  <si>
    <t>614 2338291</t>
  </si>
  <si>
    <t>jurekjorge@hotmail.com</t>
  </si>
  <si>
    <t>2368384, 2338291 cel 6141318888</t>
  </si>
  <si>
    <t>TITULO ENTREGADO 14/11/08</t>
  </si>
  <si>
    <t>CABAÑAS DEL TIO ALBERT</t>
  </si>
  <si>
    <t>cabanastioalbert@hotmail.com</t>
  </si>
  <si>
    <t>415-50-13, 4155013</t>
  </si>
  <si>
    <t>B&amp;QC BUSINESS &amp; QUALITY CONSULTING</t>
  </si>
  <si>
    <t>BUSINESS &amp; QUALITY CONSULTING, S. C.</t>
  </si>
  <si>
    <t>AXIEL URENDA QUEZADA</t>
  </si>
  <si>
    <t>2002917,</t>
  </si>
  <si>
    <t>marc_ant11@hotmail.com</t>
  </si>
  <si>
    <t>titulo entregado 22/12/2012</t>
  </si>
  <si>
    <t>BURROS DE JUAREZ</t>
  </si>
  <si>
    <t>MARIA ELENA QUINTANA QUEZADA</t>
  </si>
  <si>
    <t>614 2473722</t>
  </si>
  <si>
    <t>CEL ELOY 614 2 47 37 22, RUT 6141197226, ELENA 6141789788</t>
  </si>
  <si>
    <t>TITULO RECIBIDO 22/08/2011</t>
  </si>
  <si>
    <t>BUFFALO STEAKHOUSE CAZ</t>
  </si>
  <si>
    <t>CELINA ATHIE ZALBA</t>
  </si>
  <si>
    <t>CELINA ALEJANDRA ATHIE GLENDA</t>
  </si>
  <si>
    <t>YOHANA PEREZ DURAN</t>
  </si>
  <si>
    <t>GABRIELA PORTILLO ORTIZ</t>
  </si>
  <si>
    <t>625 1364400</t>
  </si>
  <si>
    <t>glendayohana@hotmail.com</t>
  </si>
  <si>
    <t>celinaathie@hotmail.com</t>
  </si>
  <si>
    <t>ale_ma64@hotmail.com</t>
  </si>
  <si>
    <t>625 136 44 00,6255815690, 6255812495, cel 6251215637</t>
  </si>
  <si>
    <t>NEGATIVA RECIBIDA 14/09/2012</t>
  </si>
  <si>
    <t>SABOR DE MI MEXICO FOOD LINE BUFFALO STEAKHOUSE CAZ</t>
  </si>
  <si>
    <t>GABRIELA PRTILLO ORTIZ</t>
  </si>
  <si>
    <t>625 136 44 00</t>
  </si>
  <si>
    <t>DESISTIMIENTO DE TRAMITE DE REGISTRO DE MARCA RECIBIDO 11/07/2013</t>
  </si>
  <si>
    <t>SABOR DE MI MEXICO STEAKHOUSE CAZ</t>
  </si>
  <si>
    <t>TACOS CAZ HERRADERO</t>
  </si>
  <si>
    <t>TITULO RECIBIDO 28/AGO/14</t>
  </si>
  <si>
    <t>BUENA PEANUTS</t>
  </si>
  <si>
    <t>JOSE BUENA MUÑOZ</t>
  </si>
  <si>
    <t>639 472 0554 CEL 639 129 87 37</t>
  </si>
  <si>
    <t>pp_peanuts@hotmail.com</t>
  </si>
  <si>
    <t>TITULO ENTREGADO 08/08/2011</t>
  </si>
  <si>
    <t>CAPITAN ANDREW BUCANEROS</t>
  </si>
  <si>
    <t>BUCANEROS</t>
  </si>
  <si>
    <t>614 1796013</t>
  </si>
  <si>
    <t>614 4404200</t>
  </si>
  <si>
    <t>1796013, 4404200</t>
  </si>
  <si>
    <t>IMPEDIMENTO LEGAL CONTESTADO 24/06/2011 24/05/2011</t>
  </si>
  <si>
    <t>BRITISH ROCK CAFÉ BRC</t>
  </si>
  <si>
    <t xml:space="preserve">662 3 10 42 38
</t>
  </si>
  <si>
    <t>titulo recibido 30/01/2012</t>
  </si>
  <si>
    <t>BRC BRITISH ROCK CAFÉ</t>
  </si>
  <si>
    <t>BRITISH ROCK CAFE</t>
  </si>
  <si>
    <t>TITULO RECIBIDO 09OCT14. TITULO ENTREGADO 20/OCT/2014</t>
  </si>
  <si>
    <t>BPI CONSULTING SERVICES</t>
  </si>
  <si>
    <t>JORGE ALBERTO ANGELES ZARAGOZA</t>
  </si>
  <si>
    <t>(614) 423 5871 y 423 0757 CEL. 614.215.2348</t>
  </si>
  <si>
    <t>jorge.angeles@bpi-consultores.com</t>
  </si>
  <si>
    <t>administracion@bpi-consultores.com</t>
  </si>
  <si>
    <t>Entregada 16/04/2010</t>
  </si>
  <si>
    <t>BOTICA CENTRAL DESDE 1906</t>
  </si>
  <si>
    <t>CARLOS GUIZAR ESPARZA</t>
  </si>
  <si>
    <t>Lic. Carlos Guizar 2338523</t>
  </si>
  <si>
    <t>Lic. Enrique Ramirez 4164753</t>
  </si>
  <si>
    <t>416 4738</t>
  </si>
  <si>
    <t>ventas@ndcentral.net</t>
  </si>
  <si>
    <t>farmacia@ndcentral.net</t>
  </si>
  <si>
    <t>Lic. Carlos Guizar 2338523, 4164753 cel. 6142202276 Lic. Enrique Ramirez 4164753, 416 4738 cel. 1849229</t>
  </si>
  <si>
    <t>614 2338523</t>
  </si>
  <si>
    <t>614 4164753</t>
  </si>
  <si>
    <t>614 416 4738</t>
  </si>
  <si>
    <t>614 2202276</t>
  </si>
  <si>
    <t>614 1849229</t>
  </si>
  <si>
    <t>TITULO RECIBIDO 3FEB15 TÍTULO ENTREGADO 06 MAR 15 A CARLOS GUIZAR E.</t>
  </si>
  <si>
    <t>B BOTICA CENTRAL DESDE 1906</t>
  </si>
  <si>
    <t>BOTICA CENTRAL</t>
  </si>
  <si>
    <t>16-47-53 ext, 131 . Lic. Carlos Guizar 2338523, 4164753 cel. 6142202276 Lic. Enrique Ramirez 4164753, 416 4738 cel. 1849229</t>
  </si>
  <si>
    <t>administracion@ndcentral.net</t>
  </si>
  <si>
    <t>almacen.dermas@ndcentral.net</t>
  </si>
  <si>
    <t>BOLICLATO</t>
  </si>
  <si>
    <t>614 4 15 09 45</t>
  </si>
  <si>
    <t>614 5 04 10 14</t>
  </si>
  <si>
    <t>ICE_TROP@HOTMAIL.COM</t>
  </si>
  <si>
    <t>4 15 09 45 CEL 614 5 04 10 14</t>
  </si>
  <si>
    <t>titulo entregado 29/02/08</t>
  </si>
  <si>
    <t>BODEX BODEGAS EXPRESS</t>
  </si>
  <si>
    <t>TITULO ENTREGADO 02/09/2011</t>
  </si>
  <si>
    <t>BOCADOS PLAZA.COM</t>
  </si>
  <si>
    <t>CARLOS EDUARDO HUERTA MENDOZA</t>
  </si>
  <si>
    <t>614 2608172</t>
  </si>
  <si>
    <t>614 2365960</t>
  </si>
  <si>
    <t>614 4230106</t>
  </si>
  <si>
    <t>614 4147699</t>
  </si>
  <si>
    <t>614 4 947890</t>
  </si>
  <si>
    <t>cehuerta@msn.com</t>
  </si>
  <si>
    <t>cehuerta@moasoluciones.com</t>
  </si>
  <si>
    <t>cehuertabeprimex.com</t>
  </si>
  <si>
    <t>2608172, 2608172, 2365960, 4230106 cel614 4 947890, 4147699</t>
  </si>
  <si>
    <t>TRAMITE ABANDONADO</t>
  </si>
  <si>
    <t>BLU LOUNGE</t>
  </si>
  <si>
    <t>andujoomar@hotmail.com</t>
  </si>
  <si>
    <t>REQUISITOS RECIBIDOS 21 02 2014</t>
  </si>
  <si>
    <t>BIGOTS</t>
  </si>
  <si>
    <t>DIEGO DE SANTIAGO LIGTHBOURN</t>
  </si>
  <si>
    <t>614 2970636</t>
  </si>
  <si>
    <t>diegodesantiago@hotmail.com</t>
  </si>
  <si>
    <t>BICHOS</t>
  </si>
  <si>
    <t>CARLOS GONZÁLEZ Y MARTINEZ SOTOMAYOR</t>
  </si>
  <si>
    <t>bichosmexico@gmail.com</t>
  </si>
  <si>
    <t>4106168, 4169595 cel. 6141555777</t>
  </si>
  <si>
    <t>TITULO ENTREGADO EL 13/02/2009,NUEVO CORREO bgn250@hotmail.com, SE PRESENTÓ LA SOLICITUD DE RENOVACIÓN 03 AGOSTO 2018</t>
  </si>
  <si>
    <t>BGN</t>
  </si>
  <si>
    <t>BGN BOMBAS Y GAS DEL NORTE</t>
  </si>
  <si>
    <t>CORNELIO FROESSE BANMAN</t>
  </si>
  <si>
    <t>625 58770 83 Y 7283</t>
  </si>
  <si>
    <t>cornfroese@hotmail.com</t>
  </si>
  <si>
    <t>bgn250@hotmail.com</t>
  </si>
  <si>
    <t>625 58770 83 Y 7283 CEL 6255890947</t>
  </si>
  <si>
    <t>TITULO ENTREGADO 12/01/09</t>
  </si>
  <si>
    <t>BETTY´S CAKE</t>
  </si>
  <si>
    <t>JESUS MANUEL ALDACO OLVERA</t>
  </si>
  <si>
    <t>ELIZABETH VELAZQUEZ CALDERON</t>
  </si>
  <si>
    <t>6142208034 MANUEL ALDACO</t>
  </si>
  <si>
    <t>manuelaldaco@hotmail.com</t>
  </si>
  <si>
    <t>4322115 cel. 6141421933</t>
  </si>
  <si>
    <t>TITULO ENTREGADO 06 DE JULIO DE 2015</t>
  </si>
  <si>
    <t>CALIBEB</t>
  </si>
  <si>
    <t>BEBIDAS CALIFORNIA</t>
  </si>
  <si>
    <t>LUIS MARIO CHAVEZ DOMINGUEZ</t>
  </si>
  <si>
    <t>614 4 27 12 91</t>
  </si>
  <si>
    <t>mariochavez@bebidascalifornia.com</t>
  </si>
  <si>
    <t>4191950 Y CEL 614 4 27 12 91</t>
  </si>
  <si>
    <t>TITULO RECIBIDO 21 ENE 15 TÍTULO ENTREGADO 06 MAR 15 A ADALBERTO MORENO PÉREZ</t>
  </si>
  <si>
    <t>BEAUTIFOOD</t>
  </si>
  <si>
    <t>ADALBERTO MORENO PEREZ</t>
  </si>
  <si>
    <t>cel. 614 174 62 81</t>
  </si>
  <si>
    <t>amoren27@hotmail.com</t>
  </si>
  <si>
    <t>CLASE 35 / TITULO RECIBIDO 09/09/2015 ETREGADO EL 7 OCT</t>
  </si>
  <si>
    <t>COMERCIAL MENONITA DE CHIHUAHUA</t>
  </si>
  <si>
    <t>BAZAR LOS MENONES</t>
  </si>
  <si>
    <t>ROGELIO PÉREZ ELIZONDO</t>
  </si>
  <si>
    <t>(614)4180418 (614)4159066 (614)4161616 CEL: (614)1664465</t>
  </si>
  <si>
    <t>losmenones@gmail.com</t>
  </si>
  <si>
    <t>elgranbazar.mx@gmail.com</t>
  </si>
  <si>
    <t>TEL. 614 418 04 18 Y CEL. 614 166 44 65</t>
  </si>
  <si>
    <t>TITULO RECIBIDO 03/03/2014. TITULO ENTREGADO 16/05/2014</t>
  </si>
  <si>
    <t>BARBACOA ESTILO PARRAL ACP</t>
  </si>
  <si>
    <t>BARBACOA ESTILO PARRAL</t>
  </si>
  <si>
    <t>JUAN GABRIEL CEBALLOS SUÁREZ</t>
  </si>
  <si>
    <t>6142209352/CEL 6142526016 Y 4131386</t>
  </si>
  <si>
    <t>joselbs@live.com.mx</t>
  </si>
  <si>
    <t>CITA DE ANTERIORIDAD RECIBIDA 28/07/2014. CITA DE ANTERIORIDAD CONTESTADA 29/09/2014. NEGATIVA RECIBIDA EN FECHA 12 DE MAYO DEL 2015</t>
  </si>
  <si>
    <t>BARBACOA EL CAMPEON</t>
  </si>
  <si>
    <t>RAMON ENRIQUE LOZOYA</t>
  </si>
  <si>
    <t>2000501, 614 2781211</t>
  </si>
  <si>
    <t>direccion@barbacoaelcampeon.com,</t>
  </si>
  <si>
    <t>recepcion@barbacoaelcampeon.com</t>
  </si>
  <si>
    <t>Título entregado 24/06/09</t>
  </si>
  <si>
    <t>BARAKATO SALON</t>
  </si>
  <si>
    <t>SERVANDO ALFREDO SOTO CHAVIRA</t>
  </si>
  <si>
    <t>barakatosalon@hotmail.com</t>
  </si>
  <si>
    <t>4266692 cel. 6141786482</t>
  </si>
  <si>
    <t>BANDIDO’S JAT STEAK HOUSE</t>
  </si>
  <si>
    <t>JORGE ALBERTO TORRES GARCIA</t>
  </si>
  <si>
    <t>MARIANA</t>
  </si>
  <si>
    <t>marissakto@hotmail.com</t>
  </si>
  <si>
    <t>6394700280, CEL 6391191239</t>
  </si>
  <si>
    <t>MOLDES Y DETALLES</t>
  </si>
  <si>
    <t>BAKE DARLING</t>
  </si>
  <si>
    <t>ROSA EMMA LUJAN GARDEA</t>
  </si>
  <si>
    <t>PRISACHI@HOTMAIL.COM</t>
  </si>
  <si>
    <t>josue@moldesydetalles.com</t>
  </si>
  <si>
    <t>CEL: 6144355515</t>
  </si>
  <si>
    <t>PIN - T</t>
  </si>
  <si>
    <t>MOLDES Y DETALLES, S.A DE C.V.</t>
  </si>
  <si>
    <t>CLASE 35</t>
  </si>
  <si>
    <t>BAKE A CUPCAKE</t>
  </si>
  <si>
    <t>FERNANDO HINOJOS VILLASEÑOR</t>
  </si>
  <si>
    <t>614 4275620</t>
  </si>
  <si>
    <t>prisachi@hotmail.com</t>
  </si>
  <si>
    <t>CLASE 35 DESARROLLO DE FRANQUICIA FEHER 8-SEPT-16 EN EXP. DIGITAL</t>
  </si>
  <si>
    <t>BAKE A CAKE</t>
  </si>
  <si>
    <t>BM BABY MANIA</t>
  </si>
  <si>
    <t>BABYMANIA</t>
  </si>
  <si>
    <t>SOLICITUD DE REQUISITOS RECIBIDOS 23MAR15/ CREQ 7 MAY 15. TITULO ENTREGADO 20 OCT 15. PRESENTACION DE CAMBIO DE DOMICILIO EL 3 NOV 15</t>
  </si>
  <si>
    <t>BABY STEPS</t>
  </si>
  <si>
    <t>ALEJANDRA MADRID RUIZ</t>
  </si>
  <si>
    <t>426 10 70</t>
  </si>
  <si>
    <t>alex_madrid@me.com</t>
  </si>
  <si>
    <t>comprobacion de uso de marca enviada 21/08/2013</t>
  </si>
  <si>
    <t>BABIES &amp; KIDS HOME</t>
  </si>
  <si>
    <t>LIC. HECTOR MANUEL NAVARRO MONJARREZ</t>
  </si>
  <si>
    <t>AVRIL SIMONE LOZANO URRUTIA</t>
  </si>
  <si>
    <t>4 14 68 70 FAX.- 4 14 29 790</t>
  </si>
  <si>
    <t>614 1 69 06 89</t>
  </si>
  <si>
    <t>informacion@babiesandkidshome.com;</t>
  </si>
  <si>
    <t>avrilslozano@yahoo.com.mx</t>
  </si>
  <si>
    <t>4 14 68 70 FAX.- 4 14 29 790 CEL.- 614 1 69 06 89</t>
  </si>
  <si>
    <t>comprobacion de uso de marca recibida el 17/10/2013</t>
  </si>
  <si>
    <t>HECTOR MANUEL NAVARRO MANJARREZ</t>
  </si>
  <si>
    <t>614169 0689</t>
  </si>
  <si>
    <t>informacion@babiesandkidshome.com</t>
  </si>
  <si>
    <t>4146870, 4142979, cel614169 0689</t>
  </si>
  <si>
    <t>TITULO RECIBIDO 28/AGO/14. TITULO ENTREGADO 18/09/2014. CESIÓN DE DERECHOS ENVIADA EN FECHA 06 DE MAYO 2015/ CESIÓN DE DERECHOS 100% ELOY A JANET PRESENTADA EN FECHA 14 DE JULIO DEL 2015/ CESION DE DERECHOS RECIBIDA EL DIA 27 DE JULIO DE 2015 cecion de derechos llego el 21/10 a nombre de mirtha janeth bojorquez loya</t>
  </si>
  <si>
    <t>AYCARBON</t>
  </si>
  <si>
    <t>LEONARDO ELOY MATA ANCHONDO</t>
  </si>
  <si>
    <t>TEL 301 06 31 Y 293 01 93 CEL LEO 614 115 35 90 Y JANETH 614 1611745</t>
  </si>
  <si>
    <t>contacto@aycarbon.com.mx</t>
  </si>
  <si>
    <t>TITULO ENTREGADO 20/03/09</t>
  </si>
  <si>
    <t>AVTEC NETWORKS</t>
  </si>
  <si>
    <t>MANUEL ALBERTO GOMEZ GUZMAN</t>
  </si>
  <si>
    <t>415-33-46</t>
  </si>
  <si>
    <t>614 142-23-81</t>
  </si>
  <si>
    <t>agomez@avtec.com.mx</t>
  </si>
  <si>
    <t>cel614 142-23-81, 415-33-46</t>
  </si>
  <si>
    <t>AVENTURAS NOROWA</t>
  </si>
  <si>
    <t>MARIBEL AMADO ANAYA</t>
  </si>
  <si>
    <t>614 417 5589</t>
  </si>
  <si>
    <t>614 290 7425</t>
  </si>
  <si>
    <t>MARIBELAMADO3@HOTMAIL.COM</t>
  </si>
  <si>
    <t>417 5589 CEL.- 290 7425</t>
  </si>
  <si>
    <t>TITULO RECIBIDO 19/07/2013. TITULO ENVIADO 06/05/2014 GUIA FEDEX 8037 7611 9668</t>
  </si>
  <si>
    <t>AVELLO DEPILACION DEFINITIVA</t>
  </si>
  <si>
    <t>AVELLO</t>
  </si>
  <si>
    <t>TITULO ENTREGADO 7 JULIO 08</t>
  </si>
  <si>
    <t>AUTOREPUESTOS DE LA NUEVA VIZCAYA</t>
  </si>
  <si>
    <t>C. JESUS ANTONIO GARCIA PRECIADO</t>
  </si>
  <si>
    <t>arnuevavizcaya@hotmail.com</t>
  </si>
  <si>
    <t>4180951, 4520169</t>
  </si>
  <si>
    <t>AUDIO EXPRESS FACTORY OF FUTURE</t>
  </si>
  <si>
    <t>RICARDO GONZALEZ RODRIGUEZ</t>
  </si>
  <si>
    <t>audio_express@hotmail.com</t>
  </si>
  <si>
    <t>4261626, 6142356051</t>
  </si>
  <si>
    <t>Título entregado 12/10/2009</t>
  </si>
  <si>
    <t>negativa recibida 21/10/2011</t>
  </si>
  <si>
    <t>AUDEX FACTORY OF FUTURE</t>
  </si>
  <si>
    <t>614 4261626</t>
  </si>
  <si>
    <t>TITULO RECIBIDO 18/03/2011</t>
  </si>
  <si>
    <t>AUDIO EXPRESS</t>
  </si>
  <si>
    <t>614 426-1626</t>
  </si>
  <si>
    <t>614-235-6051</t>
  </si>
  <si>
    <t>426-1626 CEL RICARDO 614-235-6051</t>
  </si>
  <si>
    <t>Recibido 28/07/2009</t>
  </si>
  <si>
    <t>ATIQ YOMIN</t>
  </si>
  <si>
    <t>MARIELA PAVON ORDAZ</t>
  </si>
  <si>
    <t>LUIS 614-254-5985</t>
  </si>
  <si>
    <t>MARIEL614-183-9015</t>
  </si>
  <si>
    <t>LUIS 614-254-5985, MARIEL614-183-9015</t>
  </si>
  <si>
    <t>Título recibido 01/07/2010</t>
  </si>
  <si>
    <t>ASADERO TT TACO TACO</t>
  </si>
  <si>
    <t>MANUEL NOE SARMIENTO SOTO</t>
  </si>
  <si>
    <t>55-552-82-7300</t>
  </si>
  <si>
    <t>anterioridad contestada 08/10/2013. NEGATIVA RECIBIDA 23/04/14</t>
  </si>
  <si>
    <t>ASADERO EL MAGO ADM</t>
  </si>
  <si>
    <t>ANTERIORIDAD RECIBIDA 30MAR15/ CANT 01 JUNIO 2015 , NEGATIVA RECIBIDA EL 15/12/15</t>
  </si>
  <si>
    <t>DUMAGO SONORA´S GRILL</t>
  </si>
  <si>
    <t>ALFONSO DURAZO MIRANDA</t>
  </si>
  <si>
    <t>TITULO RECIBIDO 17OCT14</t>
  </si>
  <si>
    <t>ARTOFFISCHOOL</t>
  </si>
  <si>
    <t>IRMA GONZALEZ MARTINEZ</t>
  </si>
  <si>
    <t>625 58 21323 CEL. 614184 15 08</t>
  </si>
  <si>
    <t>offischool@prodigy.net.mx</t>
  </si>
  <si>
    <t>TITULO ENTREGADO EL 29/10/08.Se presentó en la Secretaria de Economía la Solicitud de Renovación 08-08-18</t>
  </si>
  <si>
    <t>ARTIGRAF</t>
  </si>
  <si>
    <t>JOSE LUIS MIRAMONTES ESCARCEGA</t>
  </si>
  <si>
    <t>artigraf2007@hotmail.com</t>
  </si>
  <si>
    <t>TITULO ENTREGADO 7/01/09. Se presentó en la Secretaria de Economía la Solicitud de Renovación 08-08-18</t>
  </si>
  <si>
    <t>ARTE RUSTICO</t>
  </si>
  <si>
    <t>JUAN ERNESTO LOPEZ TORRES</t>
  </si>
  <si>
    <t>www.arte-rustico.com</t>
  </si>
  <si>
    <t>TITULO RECIBIDO 04/04/14. TITULO ENVIADO POR FEDEX GUIA NO. 8037 7611 9727 0449 EL DIA 10/04/14</t>
  </si>
  <si>
    <t>LA CAPILLA DE LOS REMEDIOS</t>
  </si>
  <si>
    <t>ARROYO SECO</t>
  </si>
  <si>
    <t>EMILIO RENTERIA TORRES</t>
  </si>
  <si>
    <t>625 5 83 20 15, 10, CEL.- 625 1 22 90 53</t>
  </si>
  <si>
    <t>arroyoseco91@hotmail.com;gichasax@hotmail.com</t>
  </si>
  <si>
    <t>COMPROBACION DE USO DEMARCA ENVIADA 24/10/2013</t>
  </si>
  <si>
    <t>ARMONIZZA STONE &amp; TILE REALCE EN PIEDRA</t>
  </si>
  <si>
    <t>CARLOS JOSE GARCIA FELIX</t>
  </si>
  <si>
    <t>4920032,</t>
  </si>
  <si>
    <t>mailto:produccion@armonizza.com.mx</t>
  </si>
  <si>
    <t>direccion@armonizza.com.mx</t>
  </si>
  <si>
    <t>agrajeda@armonizza.com.mx</t>
  </si>
  <si>
    <t>ANTERIORIDAD CONTESTADA 05 NOV 2013</t>
  </si>
  <si>
    <t>JARABE DEL ZORRILLO ARMBULA LA RAIZ DE LA SALUD</t>
  </si>
  <si>
    <t>ARMBULA</t>
  </si>
  <si>
    <t>JOSE CARLOS ARAMBULA HERNANDEZ</t>
  </si>
  <si>
    <t>614 4162822</t>
  </si>
  <si>
    <t>614 4159330</t>
  </si>
  <si>
    <t>614 2 20 96 82</t>
  </si>
  <si>
    <t>laraizdelasaludara@yahoo.com.mx</t>
  </si>
  <si>
    <t>4162822 4159330 CEL.- 614 2 20 96 82</t>
  </si>
  <si>
    <t>EL 21 DE MARZO DE 2018 SE RECIBIO NOTIFICACION DE LA SOLICITUD ADMINISTRATIVA DE NULIDAD PROMOVIDA POR ROBERTO NORIEGA SOTO RECLAMANDO LA CADUCIDAD DE LA MARCA / SE RECIBE NOTIF IMPI ASUNTO: NO SE ENTRA AL ESTUDIO DE FONDO DEL PRESENTE ASUNTO POR HABER OPERADO DE OFICIO LA EXCEPCION DE FALTA DE INTERES JURIDICO 28 AGO 2018</t>
  </si>
  <si>
    <t>ARIA</t>
  </si>
  <si>
    <t>ARMANDO GOMEZ AGUILAR</t>
  </si>
  <si>
    <t>JOSE LUIS VALLES ANDASOLA</t>
  </si>
  <si>
    <t>614 4400911</t>
  </si>
  <si>
    <t>614 2900316</t>
  </si>
  <si>
    <t>614 290 0316</t>
  </si>
  <si>
    <t>agomez@aria.mx;</t>
  </si>
  <si>
    <t>4400911, 614290 0316 NEXTEL 2900316</t>
  </si>
  <si>
    <t>CREDIFAST</t>
  </si>
  <si>
    <t>614290 0316</t>
  </si>
  <si>
    <t>PRESENTACIÓN ESCRITO DESISTIMIENTO DE REGISTRO PRESENTADO EL 26 DE JUNIO DEL 2015, NOFICACION OFICIAL DE ABANDONO RECIBIDA EL 17/2/16</t>
  </si>
  <si>
    <t>ARGOM PROMOTIONS</t>
  </si>
  <si>
    <t>JACINTO GOMEZ RUIZ</t>
  </si>
  <si>
    <t>4989653 Jacinto cel 614 2318160 Sergio cel 614 1 89 89 59</t>
  </si>
  <si>
    <t>jacintogomezruiz@gmail.com,</t>
  </si>
  <si>
    <t>servizu@yahoo.com</t>
  </si>
  <si>
    <t>Título entregado 29/03/2010</t>
  </si>
  <si>
    <t>ARBOL DE VIDA (NOMINATIVA)</t>
  </si>
  <si>
    <t>ARBOL DE VIDA</t>
  </si>
  <si>
    <t>DIONISIA VALDERRABANO FERNANDEZ</t>
  </si>
  <si>
    <t>614 235 7082</t>
  </si>
  <si>
    <t>4193696 614 235 7082</t>
  </si>
  <si>
    <t>TITULO ENTREGADO 20/04/2009. CONTACTADO VÍA SALES UP. SOLICITUD DE RENOVACION PRESENTADA 7-NOV-2016.</t>
  </si>
  <si>
    <t>LA RAIZ DE LA SALUD</t>
  </si>
  <si>
    <t>ARAMBULA</t>
  </si>
  <si>
    <t>arambulahp@hotmail.com</t>
  </si>
  <si>
    <t>4162822,4159530, 2209682</t>
  </si>
  <si>
    <t>Negativa 16/07/08</t>
  </si>
  <si>
    <t>DRENA LAX</t>
  </si>
  <si>
    <t>arambulahp@hotmail.com;laraizdelasaludara@yahoo.com.mx</t>
  </si>
  <si>
    <t>SHAMPOO 9 HIERBAS ARAMBULA LA RAIZ DE LA SALUD</t>
  </si>
  <si>
    <t>TITULO RECIBIDO 25/09/08. EN FECHA 23 DE AGOSTO 2017 SE PRESENTÓ SOLICITUD DE RENOVACIÓN DE MARCA. SE COMUNICA LA RENOVACION DE LA MARCA EL 29 DIC 2017</t>
  </si>
  <si>
    <t>ARAMBULA LA RAIZ DE LA SALUD</t>
  </si>
  <si>
    <t>Solicitud desechada por firma. Recibida 22/09/2009</t>
  </si>
  <si>
    <t>FIBER DREN AX</t>
  </si>
  <si>
    <t>mailto:arambulahp@hotmail.com</t>
  </si>
  <si>
    <t>Titulo entregado 28-octubre-2010</t>
  </si>
  <si>
    <t>mailto:arambulahp@hotmail.com;</t>
  </si>
  <si>
    <t>TITULO ENTREGADO 01 /02/2011</t>
  </si>
  <si>
    <t>614 4159530</t>
  </si>
  <si>
    <t>614 2209682</t>
  </si>
  <si>
    <t>TITULO RECIBIDO 3 FEB 15. TITULO ENTREGADO 5FEB 15</t>
  </si>
  <si>
    <t>JARABE DEL ZORRILLO ARAMBULA LA RAIZ DE LA SALUD</t>
  </si>
  <si>
    <t>TEL 416 28 22 415 95 30</t>
  </si>
  <si>
    <t>AQUABLU</t>
  </si>
  <si>
    <t>LIC. GERARDO SALVADOR RENTERIA LUGO</t>
  </si>
  <si>
    <t>apasco@hotmail.com</t>
  </si>
  <si>
    <t>4 82 53 74 Nadia Lopez pagos.</t>
  </si>
  <si>
    <t>Recibida 01/03/2010</t>
  </si>
  <si>
    <t>AQUA VITAL</t>
  </si>
  <si>
    <t>PATRICIA GRACIELA MORALES PEÑA</t>
  </si>
  <si>
    <t>417-1616</t>
  </si>
  <si>
    <t>jcorral@aquavital.com.mx</t>
  </si>
  <si>
    <t>COMPROVACION VOLUNTARIA DE USO DE MARCA ENVIADA 16/06/2011</t>
  </si>
  <si>
    <t>APROMESA</t>
  </si>
  <si>
    <t>LIC. LUIS ALFONSO NEVAREZ FERNANDEZ</t>
  </si>
  <si>
    <t>director@apromesa.net</t>
  </si>
  <si>
    <t>cambio de apoderado FAVORABLE</t>
  </si>
  <si>
    <t>XMART OFFICE</t>
  </si>
  <si>
    <t>APACHISA</t>
  </si>
  <si>
    <t>DELIA SOLEDAD CHAVEZ PORTILLO</t>
  </si>
  <si>
    <t>dchavez38@hotmail.com</t>
  </si>
  <si>
    <t>414-5300 426-7118, cel. 6144 271664</t>
  </si>
  <si>
    <t>TITULO ENTREGADO 20/08/2012</t>
  </si>
  <si>
    <t>ANTRO SALON</t>
  </si>
  <si>
    <t>ANTROSALON</t>
  </si>
  <si>
    <t>ALEJANDRO MEDINA MIRAMONTES</t>
  </si>
  <si>
    <t>614 2599991099</t>
  </si>
  <si>
    <t>614 278 2025</t>
  </si>
  <si>
    <t>a.m,86@hotmail.com</t>
  </si>
  <si>
    <t>2599991099 CEL 614 278 2025</t>
  </si>
  <si>
    <t>ANSA MUEBLERÍAS</t>
  </si>
  <si>
    <t>JUAN ANTONIO SALOMON MATUK</t>
  </si>
  <si>
    <t>antoniosalomon@yahoo.com.mx</t>
  </si>
  <si>
    <t>Recibida 21/05/2010</t>
  </si>
  <si>
    <t>ANIMANIA</t>
  </si>
  <si>
    <t>PALOMA YADIRA RUIZ GRANADOS</t>
  </si>
  <si>
    <t>TITULO ENTREGADO 24/11/2010</t>
  </si>
  <si>
    <t>NIMANI</t>
  </si>
  <si>
    <t>614 201-7166</t>
  </si>
  <si>
    <t>614-255-4928</t>
  </si>
  <si>
    <t>animania_espectaculos@hotmail.com</t>
  </si>
  <si>
    <t>201-7166 CEL614-255-4928</t>
  </si>
  <si>
    <t>ANDRE COCHERAS Y ACCESOS AUTOMATICOS</t>
  </si>
  <si>
    <t>ANDRE COCHERAS</t>
  </si>
  <si>
    <t>ALFREDO CORRAL SERNA</t>
  </si>
  <si>
    <t>614 4 16 45 45</t>
  </si>
  <si>
    <t>614 2 15 30 55</t>
  </si>
  <si>
    <t>andrecocheras@hotmail.com</t>
  </si>
  <si>
    <t>4 16 45 45 CEL.- 2 15 30 55</t>
  </si>
  <si>
    <t>AMERIVENT PARA APRENDER A EMPRENDER</t>
  </si>
  <si>
    <t>AMERIVENT</t>
  </si>
  <si>
    <t>LUIS MANUEL MEDEL SANCHEZ</t>
  </si>
  <si>
    <t>414-32-86</t>
  </si>
  <si>
    <t>221-11-90</t>
  </si>
  <si>
    <t>luismanuelmedel@gmail.com</t>
  </si>
  <si>
    <t>414-32-86 CEL.221-11-90</t>
  </si>
  <si>
    <t>NEGATIVA RECIBIDA 12/09/2011</t>
  </si>
  <si>
    <t>AMERICAS MEDICAL</t>
  </si>
  <si>
    <t>LUIS ARTURO DIAZ ROBLEDO</t>
  </si>
  <si>
    <t>cemsal@prodigy.net.mx</t>
  </si>
  <si>
    <t>4267730 cel 6144276616</t>
  </si>
  <si>
    <t>TITULO ENTREGADO 13/04/2011</t>
  </si>
  <si>
    <t>AMBIGUS</t>
  </si>
  <si>
    <t>CARLOS REFUGIO GARCIA GUERRA</t>
  </si>
  <si>
    <t>614 4817783</t>
  </si>
  <si>
    <t>614160 54 46</t>
  </si>
  <si>
    <t>ambiguscharly@hotmail.com</t>
  </si>
  <si>
    <t>4817783, 614160 54 46</t>
  </si>
  <si>
    <t>ALTO VERDE</t>
  </si>
  <si>
    <t>SERGIO CARLOS OCHOA MUÑOZ</t>
  </si>
  <si>
    <t>CONTACTO ANA MARTINEZ amartinez@sujetadoresdeacero.com 
412-90-04 
6144-81-37-93</t>
  </si>
  <si>
    <t>614 4279818</t>
  </si>
  <si>
    <t>sergio8a@yahoo.com</t>
  </si>
  <si>
    <t>4103398, 4129004, 614 4279818</t>
  </si>
  <si>
    <t>TITULO ENTREGADO 27/01/09</t>
  </si>
  <si>
    <t>titulo entregado 03/01/2011</t>
  </si>
  <si>
    <t>ALF SECURITY</t>
  </si>
  <si>
    <t>ALFA SECURITY</t>
  </si>
  <si>
    <t>614 4166666</t>
  </si>
  <si>
    <t>alfase94@prodigy.net.mx</t>
  </si>
  <si>
    <t>irasema_velarde@hotmail.com.mx</t>
  </si>
  <si>
    <t>TITULO RECIBIDO 14/03/02013</t>
  </si>
  <si>
    <t>ALAC</t>
  </si>
  <si>
    <t>MARIA ELVA SEPULVEDA REYES</t>
  </si>
  <si>
    <t>LINNE SANDOVAL</t>
  </si>
  <si>
    <t>639 106 95 40</t>
  </si>
  <si>
    <t>linnesandoval@hotmail.com</t>
  </si>
  <si>
    <t>6394725474 CEL 639 106 95 40</t>
  </si>
  <si>
    <t>TRAMITE REGISTRO DE MARCA. CITA DE ANTERIORIDAD RECIBIDA 28/07/2014. CITA DE ANTERIORIDAD CONTESTADA 29/09/2014 / TÍTULO RECIBIDO 27 DE MAYO 2015</t>
  </si>
  <si>
    <t>AJESA</t>
  </si>
  <si>
    <t>RICARDO BARRETO PEREZ</t>
  </si>
  <si>
    <t>424 50 69, 424 51 74, 424 4918, 4245069 fax 4245071 cel. 6141421444</t>
  </si>
  <si>
    <t>jorgeb@ajesa.com.mx</t>
  </si>
  <si>
    <t xml:space="preserve">
</t>
  </si>
  <si>
    <t>DEY</t>
  </si>
  <si>
    <t>AGUA PURIFICADA DEY</t>
  </si>
  <si>
    <t>RAFAEL GARCIA ARANDA</t>
  </si>
  <si>
    <t>aguadey@prodigy.net.mx</t>
  </si>
  <si>
    <t>aguadey@hotmail.com</t>
  </si>
  <si>
    <t>Renovada con trámite nuevo enviado en 2009</t>
  </si>
  <si>
    <t>aguadey@prodigy.net.mx; aguadey@hotmail.com</t>
  </si>
  <si>
    <t>comprobacion de uso de marca recibida 30/09/2013</t>
  </si>
  <si>
    <t>aguadey@prodigy.net.mx;</t>
  </si>
  <si>
    <t>MCC MEJORA CONTINUA DEL CAMPO</t>
  </si>
  <si>
    <t>AGROFER</t>
  </si>
  <si>
    <t>MIGUEL ANGEL GONZALEZ ESCARCEGA</t>
  </si>
  <si>
    <t>625 587-73-70</t>
  </si>
  <si>
    <t>625 587-73-80</t>
  </si>
  <si>
    <t>agrofe@prodigy.net.mx</t>
  </si>
  <si>
    <t>TITULO ENTREGADO EL 13/02/2009, COMPROBACION DE USO DE MARCA ENVIADA 18/11/2011. Se presentó en la Secretaria de Economia la solicitud de renovación 08/08/18.</t>
  </si>
  <si>
    <t>AGROFE</t>
  </si>
  <si>
    <t>625587 7380</t>
  </si>
  <si>
    <t>625-587-7370</t>
  </si>
  <si>
    <t>625106-93-22</t>
  </si>
  <si>
    <t>625587 7380, 625-587-7370,614106-93-22</t>
  </si>
  <si>
    <t>titulo entregado 14/05/2013</t>
  </si>
  <si>
    <t>AGRICOLA CASTILLO</t>
  </si>
  <si>
    <t>LEOPOLDO JOSE CASTILLO MATA</t>
  </si>
  <si>
    <t>LEOPOLDO ANTONIO CASTILLO SALAICES</t>
  </si>
  <si>
    <t>639 4 77 00 88</t>
  </si>
  <si>
    <t>639 106 00 31</t>
  </si>
  <si>
    <t>leopoldojcastillo@hotmail.com</t>
  </si>
  <si>
    <t>639 4 77 00 88, CEL.- 639 106 00 31</t>
  </si>
  <si>
    <t>V.O.B.O.</t>
  </si>
  <si>
    <t>AFER</t>
  </si>
  <si>
    <t>Titulo entregado 30/07/07. CONTACTADO VÍA SALES UP. SOLICITUD DE RENOVACION DE MARCA PRESENTADA 25/01/2017. RENOVACION REGISTRO DE MARCA 4 ABR 2017</t>
  </si>
  <si>
    <t>AFC AUTOFLETES CHIHUAHUA</t>
  </si>
  <si>
    <t>ING. JORGE EDUARDO SEPÚLVEDA PÉREZ RODRÍGUEZ</t>
  </si>
  <si>
    <t>483-2220</t>
  </si>
  <si>
    <t>jorge@autofletes.com</t>
  </si>
  <si>
    <t>antonio@autofletes.com</t>
  </si>
  <si>
    <t>483-2220 483-2230</t>
  </si>
  <si>
    <t>TRAMITE DE REGISTRO DE MARCA AFC LOGISTICS WAREHOUSING TRANSPORTATION. TITULO RECIBIDO 28/08/2014. TITULO ENTREGADO 15SEP14</t>
  </si>
  <si>
    <t>AFC LOGISTICS WAREHOUSING TRANSPORTATION</t>
  </si>
  <si>
    <t>ING. JORGE SEPULVEDA</t>
  </si>
  <si>
    <t>4832220 EXT. 118 CEL. ING. SEPULVEDA 6141283053</t>
  </si>
  <si>
    <t>jorge@autofletes.com ,</t>
  </si>
  <si>
    <t>GLUJAN@AUTOFLETES.COM</t>
  </si>
  <si>
    <t>CONTABILIDAD@AUTOFLETES.COM</t>
  </si>
  <si>
    <t>ADOORS</t>
  </si>
  <si>
    <t>ING. ALEJANDRO ACOSTA FLORES</t>
  </si>
  <si>
    <t>41498-75</t>
  </si>
  <si>
    <t>adoors@hotmail.com</t>
  </si>
  <si>
    <t>servicio@adoors.com.mx</t>
  </si>
  <si>
    <t>414-98-75 200-75-56</t>
  </si>
  <si>
    <t>TITULO RECIBIDO 03/ABR/14//TITULO ENTREGADO 11/04/14</t>
  </si>
  <si>
    <t>ADN CONSULTING</t>
  </si>
  <si>
    <t>JORGE ENRIQUE ALVAREZ ALVAREZ</t>
  </si>
  <si>
    <t>201 7781</t>
  </si>
  <si>
    <t>JEALVAREZ@ADNCONSULTING.COM.MX</t>
  </si>
  <si>
    <t>A EMPRESAS RENTABLES</t>
  </si>
  <si>
    <t>ACTION COACH</t>
  </si>
  <si>
    <t>TITULO ENTREGADO 7/11/08</t>
  </si>
  <si>
    <t>ACEROS OWER SIEMPRE CONFIABLES…. SIEMPRE CONTIGO</t>
  </si>
  <si>
    <t>ACEROS OWER</t>
  </si>
  <si>
    <t>200-7039</t>
  </si>
  <si>
    <t>ACEROS INDUSTRIALES EPC</t>
  </si>
  <si>
    <t>RAMONA MARIA ELENA VILLALBA NUÑEZ</t>
  </si>
  <si>
    <t>614 4 21 32 00</t>
  </si>
  <si>
    <t>614 2 93 31 55</t>
  </si>
  <si>
    <t>ACEROSEPC@ENINFINITUM.COM</t>
  </si>
  <si>
    <t>4 21 32 00 CEL.- 614 2 93 31 55</t>
  </si>
  <si>
    <t>titulo entregado 23/11/2012</t>
  </si>
  <si>
    <t>ACADEMIA DE IDIOMAS LEIBNITZ</t>
  </si>
  <si>
    <t>MARIA CRISTINA CHAVIRA</t>
  </si>
  <si>
    <t>MIGUEL MEHUYS RODRIGUEZ</t>
  </si>
  <si>
    <t>614 413 7337</t>
  </si>
  <si>
    <t>614 1 84 51 71</t>
  </si>
  <si>
    <t>c_mehuys08@hotmail.com</t>
  </si>
  <si>
    <t>personajazo_01@hotmail.de</t>
  </si>
  <si>
    <t>413 7337 CEL.- 614 1 84 51 71</t>
  </si>
  <si>
    <t>ACACIA</t>
  </si>
  <si>
    <t>MA DEL ROSARIO NOVOA CONTRERAS</t>
  </si>
  <si>
    <t>614 4181521</t>
  </si>
  <si>
    <t>614172 6665</t>
  </si>
  <si>
    <t>hno_marco@hotmail.com</t>
  </si>
  <si>
    <t>4181521,Rosario 614172 6665 Marco 6141658107</t>
  </si>
  <si>
    <t>TITULO ENTREGADO 25/02/2011</t>
  </si>
  <si>
    <t>TITULO ENTREGADO 17/12/2012</t>
  </si>
  <si>
    <t>ABRASIVE SOLUTIONS CONVERTING CENTER</t>
  </si>
  <si>
    <t>ABRASIVE SOLUTIONS CONVERTING</t>
  </si>
  <si>
    <t>OSCAR HUMBERTO REZ BAYLON</t>
  </si>
  <si>
    <t>614 4153534</t>
  </si>
  <si>
    <t>614 2337926</t>
  </si>
  <si>
    <t>hperez@sapisa.com.mx</t>
  </si>
  <si>
    <t>4153534, CEL 2337926</t>
  </si>
  <si>
    <t>360 ADVENTURE SPORTS</t>
  </si>
  <si>
    <t>DARIO GABALDON ACOSTA</t>
  </si>
  <si>
    <t>614 4279029</t>
  </si>
  <si>
    <t>dariogabaldon@hotmail.com</t>
  </si>
  <si>
    <t>CEL614 427-9029</t>
  </si>
  <si>
    <t>Título entregado 15/06/2010</t>
  </si>
  <si>
    <t>27 Y SALSAS</t>
  </si>
  <si>
    <t>JOSE LUIS PEREZ RAMIREZ</t>
  </si>
  <si>
    <t>(614) 414-1480</t>
  </si>
  <si>
    <t>salsitasboy@hotmail.com</t>
  </si>
  <si>
    <t>TITULO ENTERGADO 03/08/2011</t>
  </si>
  <si>
    <t>1001 DISFRACES</t>
  </si>
  <si>
    <t>CARMEN LETICIA LEAL DOMINGUEZ</t>
  </si>
  <si>
    <t>614 426 0724</t>
  </si>
  <si>
    <t>caletty@hotmail.com</t>
  </si>
  <si>
    <t>426 0724, CEL 6141814161</t>
  </si>
  <si>
    <t>C CIGAR GOURMET</t>
  </si>
  <si>
    <t>GARABATITOS</t>
  </si>
  <si>
    <t>ANTONIA HERRERA RAMIREZ (PON GARABATOS)</t>
  </si>
  <si>
    <t>MARCA REGISTRADA</t>
  </si>
  <si>
    <t>RENOVACION ENVIADA 15/10/14. RENOVACION RECIBIDA 22/12/2014. RENOVACION ENVIADA 02/JUL/2015 RECIBIDA 4/JUL/2015 POR OLIVIA TARANGO</t>
  </si>
  <si>
    <t>QUESOS MEOQUI</t>
  </si>
  <si>
    <t>RAFAEL ALMANZA MATA</t>
  </si>
  <si>
    <t>639 473 37 76</t>
  </si>
  <si>
    <t>CEL 639 102 63 34</t>
  </si>
  <si>
    <t>asaderos_almanza@hotmail.com</t>
  </si>
  <si>
    <t>639 473 37 76, 639 467 80 60 CEL 639 102 63 34</t>
  </si>
  <si>
    <t>INSCRIPCION DE LICENCIA A FAVOR DE MARIA LIZETH GARCIA VAZQUER RECIBIDA 05/09/2012. RENOVACION ENVIADA 08JUL14. RENOVACION RECIBIDA 10/09/2014</t>
  </si>
  <si>
    <t>ELBA XPRESS</t>
  </si>
  <si>
    <t xml:space="preserve">662 3 10 42 37
</t>
  </si>
  <si>
    <t>CAMBIO DE APODERADO 18/12/2014</t>
  </si>
  <si>
    <t>AMIGA MODA BELLEZA SALUD FAMILIA DECORACION</t>
  </si>
  <si>
    <t>16622501224, 16622175634</t>
  </si>
  <si>
    <t>TITULO ENTREGADO 28/SEP/2015</t>
  </si>
  <si>
    <t>AD ANIMAL DRIVE</t>
  </si>
  <si>
    <t>ANIMAL DRIVE</t>
  </si>
  <si>
    <t>CLASE 31. 7ene15 SE ENVIO ENMIENDA VOLUNTARIA PORQUE A ALLAN LE FALTO PONERLE LA CLASE CUANDO LA PAGO. TITULO RECIBIDO 25 JUNIODE 2015. TITULO ENTREGADO 23JULIO DE 2015.</t>
  </si>
  <si>
    <t>262 45 88</t>
  </si>
  <si>
    <t>614 199 62 86</t>
  </si>
  <si>
    <t>nuestrocampo00@hotmail.com</t>
  </si>
  <si>
    <t>TEL. 262 45 88 Y CEL. 614 199 62 86, VERONICA ASISTENTE</t>
  </si>
  <si>
    <t>CLASE 29, TITULO RECIBIDO 07 JULIO DE 2015. TITULO ENTREGADO 23 DE JULIO DE 2015.</t>
  </si>
  <si>
    <t>CLASE 39, ANTERIORIDAD RECIBIDA EL 20 DE JULIO DE 2015/ CANT EN FECHA 17 DE SEPTIEMBRE DEL 2015 NEGATRIVA RECIBIDA EL 25/4/16</t>
  </si>
  <si>
    <t>TEL. 262 45 88</t>
  </si>
  <si>
    <t>ANTERIORIDAD RECIBIDA 04 JUNIO 2015 CONTESTACION A CITA DE ANTERIORIDAD CON FECHA DE 05/AGOSTO/15 TITUYLO RECIBIDO EL 15/3/16, CAMBIO DE DOMICIOLIO PRESENTADO EL 28/3/16</t>
  </si>
  <si>
    <t>GO&amp;CO</t>
  </si>
  <si>
    <t>GLORIA IVONNE ORTIZ VIVO</t>
  </si>
  <si>
    <t>418 23 63</t>
  </si>
  <si>
    <t>614 176 54 75</t>
  </si>
  <si>
    <t>gloria_ortizv@hotmail.com</t>
  </si>
  <si>
    <t>418 23 63 cel. 614 176 54 75</t>
  </si>
  <si>
    <t>TITULO ENTREGADO 18/08/2015</t>
  </si>
  <si>
    <t>HALCON STT SISTEMAS DE TRANSPORTE TERRESTRE</t>
  </si>
  <si>
    <t>CRESCENCIANO MOLINA SERNA</t>
  </si>
  <si>
    <t>290 74 25</t>
  </si>
  <si>
    <t>tours_halcon@hotmail.com</t>
  </si>
  <si>
    <t>4175589 cel. 290 74 25</t>
  </si>
  <si>
    <t>TITULO RECIBIDO 15 JUNIO DE 2015</t>
  </si>
  <si>
    <t>TIENDAS R-15 TIENES QUE VERLAS</t>
  </si>
  <si>
    <t>JESUS RIOS SIMENTAL, CONTACTO ELY GALAN</t>
  </si>
  <si>
    <t>416 1390 614 2 35 35 28; 614 2 35 35 28 SR. SIMENTAL 394 42 86</t>
  </si>
  <si>
    <t>TITULO RECIBIDO 11 MAYO 2017</t>
  </si>
  <si>
    <t>SE ENTREGO TITULO EL DIA 24/07/15</t>
  </si>
  <si>
    <t>ESCUADRON ABD</t>
  </si>
  <si>
    <t>ESCUADRON</t>
  </si>
  <si>
    <t>27/9/0410</t>
  </si>
  <si>
    <t>614 427 74 43</t>
  </si>
  <si>
    <t>abalderrrama17@hotmail.com</t>
  </si>
  <si>
    <t>TEL 410 09 27 Y CEL 614 427 74 43</t>
  </si>
  <si>
    <t>clase 35. contacto LIC. MONICA GUILLEN FRANCO, TITULO ENTREGADO</t>
  </si>
  <si>
    <t>INTEGRAL VENDING</t>
  </si>
  <si>
    <t>VCL DESARROLLOS Y SISTEMAS, S.A. DE C.V.</t>
  </si>
  <si>
    <t>421 67 61</t>
  </si>
  <si>
    <t>421 54 23</t>
  </si>
  <si>
    <t>614 427 53 74</t>
  </si>
  <si>
    <t>614 104 92 67</t>
  </si>
  <si>
    <t>acontest@me.com</t>
  </si>
  <si>
    <t>monica.guillen@adssystems.com.mx</t>
  </si>
  <si>
    <t>acontest@me.com, a_constabile@integralvending.</t>
  </si>
  <si>
    <t>a_constabile@integralvending.com</t>
  </si>
  <si>
    <t>421 67 61, 421 54 23 CEL. 614 427 53 74 Y 614 104 92 67</t>
  </si>
  <si>
    <t>CLASE 42. contacto LIC. MONICA GUILLEN FRANCO, TITULO ENTREGADO</t>
  </si>
  <si>
    <t>422 67 61</t>
  </si>
  <si>
    <t>422 54 23</t>
  </si>
  <si>
    <t>615 427 53 74</t>
  </si>
  <si>
    <t>615 104 92 67</t>
  </si>
  <si>
    <t>CLASE 09 CONTACTO. LIC. MONICA GUILLEN FRANCO, TITULO ENTREGADO</t>
  </si>
  <si>
    <t>423 67 61</t>
  </si>
  <si>
    <t>423 54 23</t>
  </si>
  <si>
    <t>616 427 53 74</t>
  </si>
  <si>
    <t>616 104 92 67</t>
  </si>
  <si>
    <t>TITULO ENTREGADO 03 JULIO DE 2015</t>
  </si>
  <si>
    <t>REALITY GYM TRANSFORMANDO CUERPOS CAMBIANDO ESTILOS DE VIDA</t>
  </si>
  <si>
    <t>REALITY GYM</t>
  </si>
  <si>
    <t>JOEL DAVID RODARTE DELGADO</t>
  </si>
  <si>
    <t>614 196 43 17</t>
  </si>
  <si>
    <t>614 196 4317 625 100 70 44</t>
  </si>
  <si>
    <t>ricardo.seira@gmail.com,</t>
  </si>
  <si>
    <t>hdiwad@hotmail.com</t>
  </si>
  <si>
    <t>CONTACTO RICARDO SEIRA CEL. 614 196 43 17 ricardo cel. 614 196 4317 cel. 625 100 70 44</t>
  </si>
  <si>
    <t>TODOFUTBOL.MX FUTBOLIZATE EN LINEA</t>
  </si>
  <si>
    <t>EUROCALZADO</t>
  </si>
  <si>
    <t>ANUAR JESUS BUJAIDAR MEXEN</t>
  </si>
  <si>
    <t>TEL. 413 19 79 CEL 614 239 53 08</t>
  </si>
  <si>
    <t>CONTACTO GUILLERMO ANTONIO OROZCO SALOMON, TITULO RECIBIDO 15 JUNIO DE 2015</t>
  </si>
  <si>
    <t>TOP MAILINK</t>
  </si>
  <si>
    <t>TOP MEDIOS S.A. DE C.V.</t>
  </si>
  <si>
    <t>413 40 70 Y CEL. 614 427 26 53</t>
  </si>
  <si>
    <t>gaos@topmedios.com</t>
  </si>
  <si>
    <t>TITULO RECIBIDO 15 JUNIO DE 2015. TITULO ENTREGADO 15JUL2015</t>
  </si>
  <si>
    <t>TRACTO PARTES PRE</t>
  </si>
  <si>
    <t>ANDRES RAUL MARTINEZ GRAJEDA</t>
  </si>
  <si>
    <t>raul.mtzg55@gmail.com</t>
  </si>
  <si>
    <t>TEL 4190153 CEL. 614427 32 49</t>
  </si>
  <si>
    <t>REQUISITOS DE FECHA RECIBIDOS EL 15 DE ABRIL 2015/ CREQ EN FECHA 15 DE JUNIO DEL 2015, TITULO RECIBIDO EL 22/10/15 TRAMITE ENTREGADO 15/12/2015 CAMBIO DE DOMICILIO PRESENTADO EL 28/2016, CAMBIO DE DOMICILIO RECIBIDO 29/06/16</t>
  </si>
  <si>
    <t>Z TU SOLUCION CREDITOS PERSONALES</t>
  </si>
  <si>
    <t>TU SOLUCION</t>
  </si>
  <si>
    <t>PROMOTORA DE PROYECTOS ANSA, S.A. DE C.V. SOFOM E.N.R.</t>
  </si>
  <si>
    <t>antoniosalomon@yahoo.com.mx,</t>
  </si>
  <si>
    <t>614-142-1932, tel.-575-5305, ext.-107, Oscar 116,</t>
  </si>
  <si>
    <t>RENOVACION ENVIADA 22/AGO/14. CAMBIO DE DOMICILIO ENVIADO 22/AGO/14. CONSTANCIA DE RENOVACION RECIBIDA 17OCT14. SE HA TOMADO NOTA DEBIDA DEL CAMBIO DE DOM DEL ESTABLECIMIENTO 17OCT14. TITULO ENTREGADO 05MAR15 ESTEBAN CHAVEZ.</t>
  </si>
  <si>
    <t>LA ESTRELLA DE CHIHUAHUA</t>
  </si>
  <si>
    <t>436 08 88</t>
  </si>
  <si>
    <t>614 427 02 10</t>
  </si>
  <si>
    <t>614 427 5659</t>
  </si>
  <si>
    <t>436 08 88, 436 16 26, 4361614 CEL. 614 427 02 10 CEL MARINA 614 427 5659</t>
  </si>
  <si>
    <t>CLASE 12 titulo ENTREGADO 06/08/2015</t>
  </si>
  <si>
    <t>titulo entregado 11/08/2015</t>
  </si>
  <si>
    <t>FOOT CENTER G</t>
  </si>
  <si>
    <t>IRMA GEORGINA YAMADA WECKMANN</t>
  </si>
  <si>
    <t>614 196 35 95</t>
  </si>
  <si>
    <t>TITULO RECIBIDO 21 DE JULIO DE 2015. TITULO ENTREGADO 28 DE JULIO DE 2015.</t>
  </si>
  <si>
    <t>LA TIA MARUKIS</t>
  </si>
  <si>
    <t>MARIA MIRELES ANTILLON</t>
  </si>
  <si>
    <t>614427 32 49</t>
  </si>
  <si>
    <t>TITULO ENTREGADO 03 DE AGOSTO DE 2015</t>
  </si>
  <si>
    <t>PRODEKO</t>
  </si>
  <si>
    <t>FRANCISCO ALONSO GONZALEZ DAVILA</t>
  </si>
  <si>
    <t>ventas@prodeko.com.mx</t>
  </si>
  <si>
    <t>614-411-9707</t>
  </si>
  <si>
    <t>DENTEC</t>
  </si>
  <si>
    <t>DENTAL TECHNOLOGIES, S.A. DE C.V. REPRESENTADO POR JORGE MEZA</t>
  </si>
  <si>
    <t>dentec@dentec.com.mx</t>
  </si>
  <si>
    <t>SE ENVIA SOLICITUD DE CORRECCION DE APELLIDO DE TITULAR 29/09/2014. SE ENVIA SOLICITUD DE RENOVACION DE MARCA 29/ 09/2014. RENOVACION RECIBIDA 26NOV14</t>
  </si>
  <si>
    <t>TRITURADORAS DE MARTILLOS EL TIGRE PETERS</t>
  </si>
  <si>
    <t>PETER PETERS DICK CONTACTO LUIS AGUIRRE</t>
  </si>
  <si>
    <t>01 625 586 51 86</t>
  </si>
  <si>
    <t>045 625 106 30 18</t>
  </si>
  <si>
    <t>tigre6@prodigy.net.mx</t>
  </si>
  <si>
    <t>01 625 586 51 86 CEL. 045 625 106 30 18</t>
  </si>
  <si>
    <t>CLASE 35 TITULO RECIBIDO 03/08/15. TITULO ENTREGADO 10/AGO/2015</t>
  </si>
  <si>
    <t>BEAD COLORS BY FABIOLA ARMENTA</t>
  </si>
  <si>
    <t>BEAD COLORS</t>
  </si>
  <si>
    <t>FABIOLA ELVIRA ARMENTA OLIVAS</t>
  </si>
  <si>
    <t>6144266822 CEL. 6142902900</t>
  </si>
  <si>
    <t>beadcolors@prodigy.net.mx</t>
  </si>
  <si>
    <t>CONTESTADA EL 11/11/15, TITULO RECIBIDO 13/06/16, TITULO ENTREGADO 16/06/16</t>
  </si>
  <si>
    <t>BEC BARBACOA EL CAMPEÓN LA MÁS SABROSA</t>
  </si>
  <si>
    <t>FRANQUICIAS BARBACOA EL CAMPEON S.A. DE C.V. (RAMÓN ENRÍQUEZ LOZOYA)</t>
  </si>
  <si>
    <t>2333910,</t>
  </si>
  <si>
    <t>direccion@barbacoaelcampeon</t>
  </si>
  <si>
    <t>2000501, 02, CEL: 6142781211, NEXTEL 2333910,</t>
  </si>
  <si>
    <t>CLASE 35 TITULO RECIBIDO 03/08/15 TITULO ENTREGADO 25/11/215</t>
  </si>
  <si>
    <t>MALLALAM</t>
  </si>
  <si>
    <t>DULCE GABRIELA HERNANDEZ DUARTE</t>
  </si>
  <si>
    <t>marquezalmeida@hotmail.coM</t>
  </si>
  <si>
    <t>mallalamchihuahua@gmail.com</t>
  </si>
  <si>
    <t>2977795, 4173999, 3696, CEL. 6144880631 (CEL LUIS MÁRQUEZ ALMEIDA) CONTACTO. LUIS MÁRQUEZ</t>
  </si>
  <si>
    <t>CLASE 30 TITULO RECIBIDO 03/08/15 INSCRIPCION DE LICIENCIA DE USO PRESENTADA EL 21/12/15 LICENCIA DE USO OTORGADA 10/5/16 INSCRIPCIÓN DE FRANQUICIA RECIBIDA 21/06/16, TUITULO ENTREGADO EL 21 DIC 2016</t>
  </si>
  <si>
    <t>NDZD TEA SHOP</t>
  </si>
  <si>
    <t>TEA SHOP</t>
  </si>
  <si>
    <t>DANIEL DAVID BATISTA DELGADO</t>
  </si>
  <si>
    <t>contacto@celina-teashop.com</t>
  </si>
  <si>
    <t>facturacion@ceinanaturista.com</t>
  </si>
  <si>
    <t>6566663580 CEL. 6562659947</t>
  </si>
  <si>
    <t>CLASE 30 TITULO RECIBIDO 03/08/15INSCRIPCION DE LICIENCIA DE USO PRESENTADA EL 21/12/15 LICENCIA DE USO OTORGADA 10/5/16 INSCRIPCIÓN DE FRANQUICIA RECIBIDA 21/06/16. TITULO ENTREGADO EL 21 DIC 2016</t>
  </si>
  <si>
    <t>CLASE 39 CONTACTO: MARTÍN ALFREDO GRANILLO SALAIS. TITULO ENTREGADO 12AGOSTO15</t>
  </si>
  <si>
    <t>PROYECTA</t>
  </si>
  <si>
    <t>PAOLA GABRIELA GRANILLO CERECERES</t>
  </si>
  <si>
    <t>mgranillo@proyectatour.com</t>
  </si>
  <si>
    <t>administracion@proyectatour.com</t>
  </si>
  <si>
    <t>2618435 CEL. 6142356576 (SR. GRANILLO)</t>
  </si>
  <si>
    <t>TITULO ENTREGADO 07/08/2015 / AVISO DE PRIVACIDAD el 25 de AGO 2015</t>
  </si>
  <si>
    <t>SKAUTER</t>
  </si>
  <si>
    <t>ALAN RAÚL HERNÁNDEZ ACOSTA Y VANESA HERLINDA RAMÍREZ PRIETO</t>
  </si>
  <si>
    <t>vane.rami@hotmail.com</t>
  </si>
  <si>
    <t>raul.hernandedz@telcel.com")</t>
  </si>
  <si>
    <t>vanrampr@mail.telcel.com</t>
  </si>
  <si>
    <t>6142143223 CEL. 6144884420 (VANESA), 6142859485 (RAÚL)</t>
  </si>
  <si>
    <t>CLASE 29 TITULO RECIBIDO 06 DE JULIO E 2015</t>
  </si>
  <si>
    <t>BARBACOA EL CAMPEON BEC LA MÁS SABROSA</t>
  </si>
  <si>
    <t>direccion@barbacoaelcampeon.com</t>
  </si>
  <si>
    <t>CLASE 35 TITULO RECIBIDO 06 DE JULIO E 2015 TITULO ENTREGADO EL 10 DE FEB 16</t>
  </si>
  <si>
    <t>CHIHUAHUA CAPITAL MODERNA Y CON HISTORIA</t>
  </si>
  <si>
    <t>CHIUAHUA CAPITAL MODERNA Y CON HISTORIA</t>
  </si>
  <si>
    <t>VICTOR LEOPOLDO SILVA ÁVILA</t>
  </si>
  <si>
    <t>marco.marave@mpiochih.gob.mx</t>
  </si>
  <si>
    <t>marianaollivier@hotmail.com</t>
  </si>
  <si>
    <t>6144236266, CEL: 6141844433</t>
  </si>
  <si>
    <t>CLASE 35 IMPEDIMENTO LEGAL RECIBIDO EL 25 DE JUNIO DE 2015/ CONTESTACIÓN A IMPEDIMENTO LEGAL EN FECHA 26 DE AGOSTO DEL 2015 , NEGATIVA RECIBIDA EL 26/2/16</t>
  </si>
  <si>
    <t>LA SILLERÍA</t>
  </si>
  <si>
    <t>LA SILLERIA</t>
  </si>
  <si>
    <t>JESÚS ANTONIO CHAVIRA ARAGÓN</t>
  </si>
  <si>
    <t>CLASE 35 TITULO RECIBIDO 06 DE JULIO E 2015. TITULO ENTREGADO 13AGO15</t>
  </si>
  <si>
    <t>MAGENTA JOYERÍA BY MG</t>
  </si>
  <si>
    <t>MAGENTA JOYERÍA</t>
  </si>
  <si>
    <t>OLGA MARCELA YÁÑEZ MORENO</t>
  </si>
  <si>
    <t>magentachihuahua@gmail.com</t>
  </si>
  <si>
    <t>4300309/ 5434709, CEL: 6142358663</t>
  </si>
  <si>
    <t>CLASE 36 titulo entregado</t>
  </si>
  <si>
    <t>PASEO CENTRAL INNOMINADA</t>
  </si>
  <si>
    <t>GRUPO VALLES</t>
  </si>
  <si>
    <t>LUIS GERARDO TERRAZAS VALLES</t>
  </si>
  <si>
    <t>6144300139, 2003435</t>
  </si>
  <si>
    <t>CLASE 35 titulo entregado</t>
  </si>
  <si>
    <t>CLASE 41TITULO RECIBIDO 06 DE JULIO E 2015</t>
  </si>
  <si>
    <t>RIFANATICO</t>
  </si>
  <si>
    <t>CRISTOBAL ANTONIO PONCE JUÁREZ</t>
  </si>
  <si>
    <t>cristobal.ponce@rifanatico.com</t>
  </si>
  <si>
    <t>CLASE 43 TITULO RECIBIBIDO 27 DE JULIO DE 2015. titulo enviado por paqueteria 19OCT15</t>
  </si>
  <si>
    <t>SMOKED COCHIS</t>
  </si>
  <si>
    <t>LUIS CARLOS VARELA ERIVES</t>
  </si>
  <si>
    <t>lcvare@gmail.com</t>
  </si>
  <si>
    <t>6255820065, CEL:6251068882</t>
  </si>
  <si>
    <t>CLASE 40 TITULO 03/08/15 TITULO RECIBIDO 06 DE JULIO E 2015 TITULO ENTREGADO EL 17 DIC 2015</t>
  </si>
  <si>
    <t>T TEMESA</t>
  </si>
  <si>
    <t>TEMESA</t>
  </si>
  <si>
    <t>TÉCNICA ESPECIALIZADA DE MANTENIMIENTO ECOLÓGICO, S.A. DE C.V.</t>
  </si>
  <si>
    <t>, CEL: 6144240111</t>
  </si>
  <si>
    <t>jaimerodriguez@temesa.net</t>
  </si>
  <si>
    <t>6144240876, CEL: 6144240111</t>
  </si>
  <si>
    <t>requisitos recibidos el 25 de mayo de 2015/ CREQ en fecha 27 de Julio del 2015 ANTERIORIDAD RECIBIDA EL 26/1/2016 CONTESTADA EL 14 DE MARZO 16. NEGATIVA RECIBIDA 6-10-16</t>
  </si>
  <si>
    <t>INSCRIPCION DE FRANQUICIA A FAVOR DE VERONICA ALEXANDRA LETKEMAN IBARRA RECIBIDA 17/10/2012. Renovado por otro despacho.</t>
  </si>
  <si>
    <t>CLASE 35 CONTACTO TRINIDAD BORBOA SÁENZ/ TITULO RECIBIDO 18 /08/2015. TITULO ENTREGADO Y PAGADO EL 9 ENE 2017</t>
  </si>
  <si>
    <t>CROSS HEELS WIEBE</t>
  </si>
  <si>
    <t>CORNELIUS WIEBE LOEWEN</t>
  </si>
  <si>
    <t>triniborboa20052@hotmail.com</t>
  </si>
  <si>
    <t>CONTACTO 016255714060, TITULAR 0456251064088</t>
  </si>
  <si>
    <t>CLASE 44 TITULO ENTREGADO 18/09/2015</t>
  </si>
  <si>
    <t>MILDENT CLÍNICA</t>
  </si>
  <si>
    <t>CLINICA MILDENT</t>
  </si>
  <si>
    <t>JOSÉ ENRIQUE CABRERA BARRERA</t>
  </si>
  <si>
    <t>mildentecb@hotmail.com</t>
  </si>
  <si>
    <t>6144165515, CEL:6144885052</t>
  </si>
  <si>
    <t>REQUISITOS</t>
  </si>
  <si>
    <t>SOLICITUD DE INSCRIPCIÓN DE TRANSMIIÓN DE DERECHOS 3 DE ABRIL DE 2017 el 01 ago 2017 llegaron requistos. EN FECHA 14 DE AGOSTO DE 2017 SE PRESENTÓ LA CONTESTACIÓN DE REQUISITOS. EL 01 NOV 2017 SE COMUNICA LA TRANSMISION DE DERECHOS / NOTIF IMPI CAMBIO DE DOM ESTABLECIM 28 AGO 2018</t>
  </si>
  <si>
    <t>NAOMICASE</t>
  </si>
  <si>
    <t>ULISES TORRES NUÑEZ</t>
  </si>
  <si>
    <t>grupoahorrocel@prodigy.net</t>
  </si>
  <si>
    <t>6144102768, CEL: 6144587455</t>
  </si>
  <si>
    <t>CLASE 43 TITULO RECIBIDO 036/08/2015. TITULO ENTREGADO 10AGO15</t>
  </si>
  <si>
    <t>PICAJÚN TEX-MEX</t>
  </si>
  <si>
    <t>PICAJÚN TEX MEX</t>
  </si>
  <si>
    <t>DENISSE ALEJANDRA SANDOVAL ALVÍDREZ Y CÉSAR ALEJANDRO CABALLERO OLIVAS</t>
  </si>
  <si>
    <t>48218 91</t>
  </si>
  <si>
    <t>614 494 82 87</t>
  </si>
  <si>
    <t>ccaballero@resman.com.mx</t>
  </si>
  <si>
    <t>cel. 614 494 82 87 local 48218 91</t>
  </si>
  <si>
    <t>CLASE 35 REQUISITOS RECIBIDOS 15 JUNIO DE 2015/ CONTESTACION A REQUISITOS A FECHA DE 14 JULIO 2015, TITULO RECIBIDO EL 12/1/2016; TITULO ENTREGADO EL 14/1/2015</t>
  </si>
  <si>
    <t>REQUISITOS RECIBIDOS 20 DE JULIO DE 2015/ CREQ EN FECHA 14 DE AGOSTO DEL 2015 REQ6ISTOS RECIBIDOS EL 19/1/2015, CONTESTADOS EL 14 DE MARZO 16, REQUISITOS RECIBIDOS 15/8/16 CONTEST. REQ. 17-OCT-2016. EL 4 DE ABRIL 2017 LLEGO CITA DE ANTERIORIDAD. EN FECHA 5/06/2017 SE PRESENTÓ LA CONTESTACION DE ANTERIORIDAD, YA QUE HUBO SUSPENSION DE LABORES DEL IMPI ENTRE EL 30 DE MAYO AL 2 DE JUNIO, REANUDANDOSE EL 5 DE JUNIO DE 2017.</t>
  </si>
  <si>
    <t>6144210841, CEL:6142761871</t>
  </si>
  <si>
    <t>CLASE 43/ CANTEN FECHA 17 DE SEPTIEMBRE DEL 2015, NEGATIVA RECIBIDA EL 7/4/16</t>
  </si>
  <si>
    <t>FLAMBOYAN EVENTOS BY B. ARZAGA</t>
  </si>
  <si>
    <t>FLAMBOYAN</t>
  </si>
  <si>
    <t>BEATRÍZ ARZAGA ESTRADA</t>
  </si>
  <si>
    <t>flamboyan_eventos@hotmail.com</t>
  </si>
  <si>
    <t>CLASE 41 TITULO RECIBIDO 25/08/2015</t>
  </si>
  <si>
    <t>MÁSCARAS &amp; FANDANGO</t>
  </si>
  <si>
    <t>GUADALUPE ROSA EMMA CORRAL CORRAL</t>
  </si>
  <si>
    <t>rossycorral@hotmail.com</t>
  </si>
  <si>
    <t>CLASE 41, requisitos recibidos 19 de junio de 2015/ CONTESTACIÓN DE REQUISITOS EN FECHA 14 DE JULIO DEL 2015. TITULO RECIBIDO LE 4 FEB 16</t>
  </si>
  <si>
    <t>MF MODEL FACTORY</t>
  </si>
  <si>
    <t>MODEL FACTORY</t>
  </si>
  <si>
    <t>MAURICIO PÉREZ CARCAÑo</t>
  </si>
  <si>
    <t>(55) 55 25 91 26</t>
  </si>
  <si>
    <t>mauricio@grupohumo.mx, modelfactory@gmail.com</t>
  </si>
  <si>
    <t>01 55 55 25 91 26</t>
  </si>
  <si>
    <t>CLASE 42 TITULO ENTREGADO 04/09/2015</t>
  </si>
  <si>
    <t>NU LIFE AMBIENTAL</t>
  </si>
  <si>
    <t>AGUSTÍN LÓPEZ DAUMAS</t>
  </si>
  <si>
    <t>614 483 21 70</t>
  </si>
  <si>
    <t>55 444 94024</t>
  </si>
  <si>
    <t>CLASE 43 (NOMINATIVA TITULO RECIBIDO 06 DE AGOSTO DE 2015</t>
  </si>
  <si>
    <t>4 23 07 13 .</t>
  </si>
  <si>
    <t>CLASE 35 TITULO ENTREGADI 04/09/2015</t>
  </si>
  <si>
    <t>RINCÓN DEL CARPINTERO CUBYLAM &amp; CHALET</t>
  </si>
  <si>
    <t>MARIO HUMBERTO MEDINA DUARTE, TANIA PARDO CLEMENTINA VELA DE MEDINA</t>
  </si>
  <si>
    <t>CLASE 20, REQUISITOS RECIBIDOS 20 DE JULIO DE 2015/REQUISITOS CONTESTADOS EL 24 DE JULIO DEL 2015 TITULO RECIBIDO EL 24 NOV</t>
  </si>
  <si>
    <t>CLASE 35 RECIBIDO 28/08/2015</t>
  </si>
  <si>
    <t>SUPER CAMPEON NG CABALLO 14%</t>
  </si>
  <si>
    <t>625 5822026</t>
  </si>
  <si>
    <t>agallegos_71@hotmail.com</t>
  </si>
  <si>
    <t>(625) 582-20-26 CONTACTO: ALMA GALLEGOS</t>
  </si>
  <si>
    <t>CLASE 31 RECIBIDO 28/08/2015</t>
  </si>
  <si>
    <t>RENOVACION 05/03/2015</t>
  </si>
  <si>
    <t>SPAT-MAIL PAQUETERIA Y MENSAJERIA</t>
  </si>
  <si>
    <t>SPAT MAIL S.A. DE C.V.</t>
  </si>
  <si>
    <t>CLASE 05 ANTERIORIDAD 4 NOV 15CONTESTADA EL 7/1/2016 NEGATIVA RECIBIDA 01/08/16</t>
  </si>
  <si>
    <t>AJOLIVO</t>
  </si>
  <si>
    <t>6394725095, 6391069321</t>
  </si>
  <si>
    <t>CLASE 43 / TITULO ENTREGADO 04/09/2015</t>
  </si>
  <si>
    <t>BC BETTY COOKER COMIDA CASERA</t>
  </si>
  <si>
    <t>BETTY COOKER</t>
  </si>
  <si>
    <t>JOSÉ JULIO NUÑEZ GUTIÉRREZ</t>
  </si>
  <si>
    <t>bettycooker.cocina@gmail.com</t>
  </si>
  <si>
    <t>6144150898, CEL:6142473145</t>
  </si>
  <si>
    <t>CLASE 45/ TITULO ENTREGADO 02/09/2015</t>
  </si>
  <si>
    <t>CERECERES ESTUDIO LEGAL</t>
  </si>
  <si>
    <t>MARÍA DEL CARMEN RAMOS MÁRQUEZ</t>
  </si>
  <si>
    <t>c.ramos@celc.mx</t>
  </si>
  <si>
    <t>6142622001, 6142615398, CEL: 6141230727</t>
  </si>
  <si>
    <t>CLASE 14 ANTERIORIDAD 4 NOV 15 CONTESTADOS EL 21/12/15, NEGATIVA RECIBIDA 29/06/16</t>
  </si>
  <si>
    <t>COKET</t>
  </si>
  <si>
    <t>ALBA ILEANA JIMÉNEZ GARCÍA</t>
  </si>
  <si>
    <t>alba.jimenez@gmail.com</t>
  </si>
  <si>
    <t>6562886541, CEL: 6562568977</t>
  </si>
  <si>
    <t>CLASE 03/ANERIORIDAD RECIBIDA 13/08/2015 ANTERIORIDAD CONTESTADA EL 17 SEP TITULO RECIBIDO 18/05/16, ENTREGADO 3/06/16</t>
  </si>
  <si>
    <t>COSMETIKA THE ROYAL</t>
  </si>
  <si>
    <t>CLASE 35 REQUISTOS LLEGARON EL 21 DE OCT 15 CONTESTADOS EL 12/12/15, TITULO RECIBIDO 21/06/16, TITULO ENTREGADO Y PAGADO EL 9 DIC 2016</t>
  </si>
  <si>
    <t>jgalvan@hospitalcima.com.mx,dr.jgalvan@hotmail.com</t>
  </si>
  <si>
    <t>CLASE 44/ TITULO ENTREGADO 09/09/2015</t>
  </si>
  <si>
    <t>CLASE 38</t>
  </si>
  <si>
    <t>GPSM GPSMONITOR</t>
  </si>
  <si>
    <t>GPSM MONITOR</t>
  </si>
  <si>
    <t>EOCÍO CHACÓN TORRES, LETICIA ZUBIATE</t>
  </si>
  <si>
    <t>jcabrera@gpsmonitor.com.mx</t>
  </si>
  <si>
    <t>6144810504 CONTACTO EOCÍO CHACÓN TORRES, LETICIA ZUBIATE</t>
  </si>
  <si>
    <t>CLASE 19 anterioridad llego el 21/10 vence el 21/12 CONTESTADOE LE 21/12 TITULO RECIBIDO 19/07/17 TITULO ENTREGADO 02/08/16</t>
  </si>
  <si>
    <t>MAPUMA</t>
  </si>
  <si>
    <t>CLASE 40 REQUISITOS/ CREQ EN FECHA 14 DE AGOSTO DEL 2015, REQUISTOS A 28 DIC 15 CONTESTADOS EL 28 ENERO TITULO RECIBIDO 19/07/17 TITULO ENTREGADO 02/08/16</t>
  </si>
  <si>
    <t xml:space="preserve">ELCHALET@PRODIGY.NET.MX </t>
  </si>
  <si>
    <t>MÚSICA PARA YUCATÁN</t>
  </si>
  <si>
    <t>4232309 7</t>
  </si>
  <si>
    <t>Z</t>
  </si>
  <si>
    <t>CLASE 41</t>
  </si>
  <si>
    <t>4232310 7</t>
  </si>
  <si>
    <t>;ssalayandia@gmail.com;alfonso@magnos.com.mx</t>
  </si>
  <si>
    <t>CLASE 41 titulo recibido 5/10 ENVIADO POR PAQUETERIA EL 27/11</t>
  </si>
  <si>
    <t>MUSICA PARA YUCATAN</t>
  </si>
  <si>
    <t>CLASE 35 titulo recibido 5/10/15 ENVIADO POR PAQUETERIA EL 27/11</t>
  </si>
  <si>
    <t>TITULO RECIBIDO 13 OCT 15. TITULO ENTREGADO 21 OCT 15</t>
  </si>
  <si>
    <t>NINETT BY CAROLINA SANDOVAL</t>
  </si>
  <si>
    <t>MARÍA CAROLINA SANDOVAL GRANADOS</t>
  </si>
  <si>
    <t>carolinaboutique@hotmail.com</t>
  </si>
  <si>
    <t>CLASE 36. ENTREGADO 13 OCT15</t>
  </si>
  <si>
    <t>OR CONSTRUCTORA E INMOBILIARIA</t>
  </si>
  <si>
    <t>ADRIANA RODRIGUEZ VÁZQUEZ</t>
  </si>
  <si>
    <t>administrative@orconstructora.com</t>
  </si>
  <si>
    <t>adry_rodriguezv@hotmail.com</t>
  </si>
  <si>
    <t>6141798232, 6144885810</t>
  </si>
  <si>
    <t>CLASE 37 RECIBIDO 28/08/2015. ENTREGADO 13 OCT 15</t>
  </si>
  <si>
    <t>administrative@orconstructora.com, adry_rodriguezv@hotmail.com</t>
  </si>
  <si>
    <t>CLASE 42 RECIBIDO 28/08/2015. ENTREGADO 13 OCT 15</t>
  </si>
  <si>
    <t>CLASE 37 RECIBIDO 28/08/2015. ENTREGADO ___________</t>
  </si>
  <si>
    <t>UNA VISION AL FUTURO</t>
  </si>
  <si>
    <t>CLASE 35 TITULO ENTREGADO 02/09/2015</t>
  </si>
  <si>
    <t>CÉSAR ALEJANDRO GÓMEZ CORRAL</t>
  </si>
  <si>
    <t>CLASE 37 TITULO ENTREGADO 02/09/2015</t>
  </si>
  <si>
    <t>CLASE 45/ TITULO RECIBIDO 25/08/2015</t>
  </si>
  <si>
    <t>VIAPRO</t>
  </si>
  <si>
    <t>GUSTAVO ALONSO ARVIZU RUBIO</t>
  </si>
  <si>
    <t>5410101 6142330369</t>
  </si>
  <si>
    <t>ix301@hotmail.com</t>
  </si>
  <si>
    <t>5410101, CEL: 6142330369</t>
  </si>
  <si>
    <t>RENOVACION ENVIADA 4DIC14. RENOVACION RECIBIDA 11MAR 15</t>
  </si>
  <si>
    <t>CUALITY TOP</t>
  </si>
  <si>
    <t>TITULO RECIBIDO, MONITOREO/ RENOVACIÓN ENVIADA EN FECHA 20 FEB 2015/ RENOVACION RECIBIDA EL 20 DE JULIO DE 2015</t>
  </si>
  <si>
    <t>CLASE 35 TITULO RECIBIDO 5/10/15</t>
  </si>
  <si>
    <t>FERNANDO HINOJOS</t>
  </si>
  <si>
    <t>JOSUÉ HINOJOS LUJÁN</t>
  </si>
  <si>
    <t>prisachi@hotmail.com josue@moldesydetalles.com</t>
  </si>
  <si>
    <t>6144352258, CEL: 4275620 CONTACTOS FERNANDO HINOJOS O JOSUÉ HINOJOS LUJÁN</t>
  </si>
  <si>
    <t>CLASE 01 REQUISITOS RECIBIDOS 09/09/2015, CONTESTADA EL 13 OCT 15 TITULO RECIBIDO EL 14/3/16</t>
  </si>
  <si>
    <t>CLASE 37 SOLICITUD DE TRANSMISION DE DERECHOS PRESENTADA EL 27/11/15, TRANSMICION DE DERECHOS ACEPTADA RECIBIDA EL 26 FEB 16</t>
  </si>
  <si>
    <t>DORA´S</t>
  </si>
  <si>
    <t>HIDROTECNOLOGÍA ECOLÓGICA SA DE CV</t>
  </si>
  <si>
    <t>andres valles</t>
  </si>
  <si>
    <t>andres.valles@me.com</t>
  </si>
  <si>
    <t>TEL: 4466666, CEL 6142432898 CONTACATO ANDRÉS VALLES</t>
  </si>
  <si>
    <t>CLASE 35. ENTREGADO A CLIENTE 12OCT15</t>
  </si>
  <si>
    <t>FLORESTECA</t>
  </si>
  <si>
    <t>PROMOTORA SITEC, SAPI DE CV, GILBERTO GONZÁLEZ RUSSEK</t>
  </si>
  <si>
    <t>andrea</t>
  </si>
  <si>
    <t>gilgor@prodigy.net.mx</t>
  </si>
  <si>
    <t>4174921, CONTACTO ANDREA: 4172986</t>
  </si>
  <si>
    <t>CLASE 37 TITULO RECIBIDO 22/10. TITULO ENTREGADO A DENISSE SOTO 18/DIC/2015</t>
  </si>
  <si>
    <t>GRUPO PASA SEGUIMOS DEJANDO HUELLA</t>
  </si>
  <si>
    <t>PASA FORD</t>
  </si>
  <si>
    <t>PRODUCTOS AUTOMOTRICES S.A. DE C.V, MA DE LA LUZ MARTÍNEZ GARCÍA</t>
  </si>
  <si>
    <t>compras@pasaford.com.mx</t>
  </si>
  <si>
    <t>CONTACTO DENISSE SOTO P. TECL: 6144423064</t>
  </si>
  <si>
    <t>CLASE 35. SE RECIBIO EL 15/12, SE PRESENTO EL 15 DE FEB REQUICITOS RECIBIDOS 03/08/16. REQUISITOS CONTESTADOS 10 AGOSTO 2016</t>
  </si>
  <si>
    <t>CONTACTO DENISSE SOTO P.</t>
  </si>
  <si>
    <t>LEPOLET</t>
  </si>
  <si>
    <t>REGAL SHOES SA DE CV, JOSÉ LUIS BLANCO MADRID, JOSÉ LUIS BLANCO VILLALOBOS</t>
  </si>
  <si>
    <t>POLET_ZAP@HOTMAIL.COM;pep_e@hotmail.com</t>
  </si>
  <si>
    <t>6144233237, 6144231441, CEL: 6141560875, 6144231441,SR. BLANCO cel.-6142716050</t>
  </si>
  <si>
    <t>CLASE 25 TITULO RECIBIDO 5/10/15</t>
  </si>
  <si>
    <t>LEPOLET, CALIDAD QUE CALZA</t>
  </si>
  <si>
    <t>CLASE 29. TITULO ENTREGADO 19 NOV15</t>
  </si>
  <si>
    <t>FORTALEZA AGRICOLA DE TRANSPORTE, S. DE R.L. DE C.V.</t>
  </si>
  <si>
    <t>CLASE 31 TITULO RECIBIDO EL 15/ Con fecha 14 de septiembre se dio contestación a una carta de invasión de derechos, emitida por VERDE VALLE, S.A. DE C.V.,</t>
  </si>
  <si>
    <t>CLASE 35, REQUISITOS RECIBIDOS EL 20 DE JULIO DE 2015/ CREQ EN 14 DE AGOSTO DEL 2015: REQUISITOS RECIBIDOS EL 28 DIC contestados el 15 feb 16 TITULO RECIBIDO 01/8/16. PAGARON EL TITULO EL 29 NOV 2016 Y SE ENTREGO EL ORIGINAL DEL TITRM EL 30 NOV 2016.</t>
  </si>
  <si>
    <t>CLASE 44. TITULO ENTREGADO 19 NOV 15</t>
  </si>
  <si>
    <t>CLASE 35 CANT RECIBIDA EL 15/12/15 CONTESTADOS EL 15 DE FEB. REQUICITOS RECIBIDOS 03/08/16. REQUISITOS CONTESTADOS 10-AGOSTO-16 EL 28 DE FEBRERO 2017 SE NIEGA EL REGISTRO DE LA MARCA</t>
  </si>
  <si>
    <t>SPHERA BOUTIQUE</t>
  </si>
  <si>
    <t>KARINA CASTRO CHÁVEZ</t>
  </si>
  <si>
    <t>imagencorporativak@yahoo.com</t>
  </si>
  <si>
    <t>CLASE 43 ANTERIORIDAD RECIBIDA EL 5 11 /15 CONTESTADOS EL 12/12/15, TITULO RECIBIDO 29/06/16 TITULO ENTREGADO 11/7/2016</t>
  </si>
  <si>
    <t>TACOS ORIENTALES TOC DE CUERNAVACA</t>
  </si>
  <si>
    <t>ABEL RAYMUNDO SALAS PORTILLO</t>
  </si>
  <si>
    <t>rayo62@hotmail.com</t>
  </si>
  <si>
    <t>6144147767 CEL:6142940531</t>
  </si>
  <si>
    <t>CLASE 43 ANTERIORIDAD RECIBIDA EL 5 11 /15 CONTESTADOS EL 12/12/15, TITULO RECIBIDO 29/06/16 TITULO ENTREGADO 11/7/2016. el 10 DE JULIO LLEGO TITRM CL 43 Y SE ENREGO EL 25 JUL 2017</t>
  </si>
  <si>
    <t>TACOS ORIENTALES TOC DE CUERNAVACA LOS AUTENTICOS</t>
  </si>
  <si>
    <t>CLASE 35 LLEGO EL TITULO EL 28-03-2016</t>
  </si>
  <si>
    <t>TOP ME MEDIOS</t>
  </si>
  <si>
    <t>TOP MEDIOS</t>
  </si>
  <si>
    <t>TOP MEDIOS S.A. DE C.V., GUILLERMO OROZCO</t>
  </si>
  <si>
    <t>GUILLERMO OROZCO</t>
  </si>
  <si>
    <t>GUILLERMO OROZCO 6144134070, CEL: 6144272653</t>
  </si>
  <si>
    <t>CLASE 35 titulo recibido 12 oct/ entregado 16oct</t>
  </si>
  <si>
    <t>4/5/2015.</t>
  </si>
  <si>
    <t>ESTEBAN CHÁVEZ HERNÁNDEZ</t>
  </si>
  <si>
    <t>CONTACTO MARINA GUZMAN</t>
  </si>
  <si>
    <t>CONTACTO MARINA GUZMAN TELS: 4360888, 4361614, CEL: 6144270210</t>
  </si>
  <si>
    <t>RRENOVACION RECIBIDA 18 DE AGOSTO DE 2015</t>
  </si>
  <si>
    <t>PEPE PIZZA 2 X 1</t>
  </si>
  <si>
    <t>PEDRO PINOCELY CHAVEZ, MAYRA SOTELO</t>
  </si>
  <si>
    <t>mdavila@pepepizza.com.mx</t>
  </si>
  <si>
    <t>482-4066, 200-0766 cel 614-220-9717</t>
  </si>
  <si>
    <t>CEL MARIO</t>
  </si>
  <si>
    <t>CLASE 35 TITULO RECIBIDO EL 25 NOV TITULO ENTREGADO EL 10 DE FEB 16</t>
  </si>
  <si>
    <t>TITULO RECIBIDO 04/09/2015 TITULO ENTREGADO EL 30/1015</t>
  </si>
  <si>
    <t>ABSTRACT</t>
  </si>
  <si>
    <t>:direccion@troyacomunicaciones.com","direccion@troyacomunicaciones.com", direccion@ilion.com.mx</t>
  </si>
  <si>
    <t>6142004444 CEL:6141878082</t>
  </si>
  <si>
    <t>CLASE 35 anterioridad el 2/10/15 CONTESTADA EL 27/11/15 TITULO RECIVIDO 6/06/16 TITULO ENTREGADO 4/07/16</t>
  </si>
  <si>
    <t>ALÓ APARATOS AUDITIVOS</t>
  </si>
  <si>
    <t>MARÍA MONSERRAT JAQUES GARCÍA</t>
  </si>
  <si>
    <t>monse78@msn.com</t>
  </si>
  <si>
    <t>6144126772 CEL:6141420512</t>
  </si>
  <si>
    <t>CLASE 35 antERIORIDAD RECCIBIDA 21/10/15 COTESTADOS EL 21/12/15 NEGATIVA RECIBIDA 29/06/16</t>
  </si>
  <si>
    <t>CLASE 41. ENTREGADO 24 DE NOV 15</t>
  </si>
  <si>
    <t>INTERCLASE MÉXICO</t>
  </si>
  <si>
    <t>MÓNICA GABRIELA LUCERO HOLGUÍN</t>
  </si>
  <si>
    <t>CONTACTO HUMBERTO FUENTES HUERTA</t>
  </si>
  <si>
    <t>MÓNICA LUCERO CEL</t>
  </si>
  <si>
    <t>mexico@interclase.com</t>
  </si>
  <si>
    <t>6144401250 CEL:6141975842 CONTACTO HUMBERTO FUENTES HUERTA, MÓNICA LUCERO CEL: 6141812300</t>
  </si>
  <si>
    <t>CLASE 43 titulo recibido 19/10/15 TITULO ENVIADO EL 27/10/15</t>
  </si>
  <si>
    <t>JUNG REAL FOOD</t>
  </si>
  <si>
    <t>CÉSAR RENÉ CONTRERAS PAVLOVICH</t>
  </si>
  <si>
    <t>CONTACTO:VANIA CONTRERAS VIDALES</t>
  </si>
  <si>
    <t>CESARCONTRERAS@JUNG.COM.MX</t>
  </si>
  <si>
    <t>6622132881 CEL 6621240857 CONTACTO:VANIA CONTRERAS VIDALES Y CÉSAR RENÉ CONTRERAS PAVLOVICH</t>
  </si>
  <si>
    <t>CLASE 35 TITULO RECIBIDO 09/09/2015</t>
  </si>
  <si>
    <t>662 2 17 1801</t>
  </si>
  <si>
    <t>vaniacontreras@jung.com</t>
  </si>
  <si>
    <t>6622132881, 662 2 17 1801 CEL 6621240857 CONTACTO:VANIA CONTRERAS VIDALES Y CÉSAR RENÉ CONTRERAS PAVLOVICH</t>
  </si>
  <si>
    <t>CLASE 42 TITULO RECIBIDO EL 19 OCT 15 titulo entregado el 11 de febrero del 2016</t>
  </si>
  <si>
    <t>LA AGENCIA INC</t>
  </si>
  <si>
    <t>SAFLOSA</t>
  </si>
  <si>
    <t>JAVIER SÁENZ HERNÁNDEZ</t>
  </si>
  <si>
    <t>javier.saenz@laagencia.mx</t>
  </si>
  <si>
    <t>6144133067 CEL:6144065605</t>
  </si>
  <si>
    <t>CLASE 35 ANTERIORIDAD RECCIBIDA 13/10/15 PRESENTADA EL 27/11/15, NEGATIVA RECIBIDA 21/06/16</t>
  </si>
  <si>
    <t>CLASE 43 REQUISTOS RECIBIDOS EL 12/1/2016. SEGUN CARPETA DIGITAL SE CONTESTARON REQUISITOS EL 11/3/16. NOTIF. NEGATIVA 17-OCT-2016</t>
  </si>
  <si>
    <t>LAS CHILOWINGAS</t>
  </si>
  <si>
    <t>HIPATIA CRISTINA GONZÁLEZ VILLASEÑOR</t>
  </si>
  <si>
    <t>ANA ISABEL</t>
  </si>
  <si>
    <t>hipatia.925@hotmail.com</t>
  </si>
  <si>
    <t>gerencia@chilowingas.com</t>
  </si>
  <si>
    <t>6142056851 HIPATIA CEL: 6142208100 ANA ISABEL CEL: 6144277022</t>
  </si>
  <si>
    <t>CLASE 35 TITULO RECIBIDO EL 28 DIC</t>
  </si>
  <si>
    <t>CLASE 30 TITULO RECIBIDO EL 19 OCT</t>
  </si>
  <si>
    <t>CLASE 44 TITULO RECIBIDO 09/09/2015. TITULO ENTREGADO 19/11/2015, 14/08/2018 LLAMÓ EL SR LUIS PARA SOLCITAR MODIFICACION DE DATOS</t>
  </si>
  <si>
    <t>SLIMPLASTER</t>
  </si>
  <si>
    <t>SLIM PLASTER</t>
  </si>
  <si>
    <t>lawa@woolfolk.com.mx</t>
  </si>
  <si>
    <t>SE DEJARON DATOS UNICAMENTE DEL REPRESENTANTE DELGAL</t>
  </si>
  <si>
    <t>CLASE 4 ANTERIORIDAD REIBIDA 13/10/15 SE PRESENTO EL 14/11/15, NEGATIVA RECIBIDA 29/06/16</t>
  </si>
  <si>
    <t>BG BIG GAS</t>
  </si>
  <si>
    <t>BIG GAS</t>
  </si>
  <si>
    <t>ERNESTO ANTONIO LAPHOND DE LA PEÑA</t>
  </si>
  <si>
    <t>amalia1@opasa@hotmail.com</t>
  </si>
  <si>
    <t>6144107715 CEL:6141423425</t>
  </si>
  <si>
    <t>CLASE 42 / ANTERIORIDAD RECIBIDA 09/09/2015 CONTESTADA EL 10/11/15, REQUISITOS RECIBIDOS EL 7/44/16, SE CONTESTÓ REQUISITOS 6/6/16. EL 28 DE FEBRERO SE NIEGA EL REGISTRO DE LA MARCA</t>
  </si>
  <si>
    <t>CIVITAS DESARROLLOS</t>
  </si>
  <si>
    <t>JACOBO HERIBERTO MÁRQUEZ BALDERRAMA</t>
  </si>
  <si>
    <t>jmarquez@diccsa.com.mx</t>
  </si>
  <si>
    <t>6144133613 CEL: 6141841268 4139692</t>
  </si>
  <si>
    <t>CLASE 37 ENTERIORIDAD RECIBIDA 13/10/15 contestada el 26/11/15 NEGATIVA RECIBIDA EL 18/05/16</t>
  </si>
  <si>
    <t>6144133613 CEL: 6141841268</t>
  </si>
  <si>
    <t>CLASE 36 ANTERIORIDAD RECIBIDA 13/10/15 CONTESTADA EL 26/11/2015 NEGATIVA RECIBIDA EL 18/05/16</t>
  </si>
  <si>
    <t>CLASE 35 CITA ANTERIORIDAD 2/10/15 CONTESTADA EL 26/11/15 NEGATIVA RECIBIDA EL 18/05/16</t>
  </si>
  <si>
    <t>CLASE 44 TITULO ENTREGADO 15/09/2015</t>
  </si>
  <si>
    <t>INTEGRADENT</t>
  </si>
  <si>
    <t>ALEJANDRO NIETO NUÑEZ</t>
  </si>
  <si>
    <t>c.d.integradent@hotmail.com</t>
  </si>
  <si>
    <t>facturas@integradent.mx</t>
  </si>
  <si>
    <t>4164828 CEL:6142477568</t>
  </si>
  <si>
    <t>CLASE 35 TITULO RECIBIDO 28/08/2015</t>
  </si>
  <si>
    <t>VITASHOP</t>
  </si>
  <si>
    <t>CLASE 5 RECIBIDO 28/08/2015</t>
  </si>
  <si>
    <t>CLASE 35 TITULO ENTREGADO EL 27/10/15</t>
  </si>
  <si>
    <t>S SUMSA</t>
  </si>
  <si>
    <t>SUMSA</t>
  </si>
  <si>
    <t>CÉSAR FRANCISCO ZARAGOZA MÁRQUEZ, MARTÍN FERNANDO REZA MENDÍAZ</t>
  </si>
  <si>
    <t>czaragoza@sumsa.com.mx</t>
  </si>
  <si>
    <t>6144251042 CEL:6141615299</t>
  </si>
  <si>
    <t>notificacion por negativa de anterioridades de 28 de mazo de 2017. EL CLIENTE DESISTIÓ.</t>
  </si>
  <si>
    <t>SAN FELIPE TPS</t>
  </si>
  <si>
    <t>2 60 74 98</t>
  </si>
  <si>
    <t>tita.loya@hotmail.com</t>
  </si>
  <si>
    <t>nutrigafer@terra.com.mx ;agallegos_71@hotmail.com</t>
  </si>
  <si>
    <t>CLASE 35 / TITULO REIBIDO 09/09/2015</t>
  </si>
  <si>
    <t xml:space="preserve">nutrigafer@terra.com.mx </t>
  </si>
  <si>
    <t>SUPER CHAMPION PLUS NG</t>
  </si>
  <si>
    <t>CONTACTO: ALMA GALLEGOS</t>
  </si>
  <si>
    <t>nutrigafer@terra.com.mx ; agallegos_71@hotmail.com</t>
  </si>
  <si>
    <t>REQ. COMPROBACION VOLUNTARIA DE USO RECIBIDA 27/07/2011;REQ. COMPROBACION VOLUNTARIA DE CONTESTADOS 15/09/2011; COMPROBACION RECIBIDA 23/11/2011/ RENOVACIÓN PRESENTADA EN FECHA 2 DE JULIO DEL 2015 renovacion aceptada recibida el 21/10/15</t>
  </si>
  <si>
    <t>LA COLINA</t>
  </si>
  <si>
    <t>OCTAVIO SOCORRO GARCIA ALMEIDA, LAURA LOPEZ</t>
  </si>
  <si>
    <t>LAURA</t>
  </si>
  <si>
    <t>419 1001</t>
  </si>
  <si>
    <t>llopez@lacolina.com.mx;</t>
  </si>
  <si>
    <t>laura.lopez@lacolina.com.mx</t>
  </si>
  <si>
    <t>4191001, 419 1001, LAURA 4102513, 195 38 05</t>
  </si>
  <si>
    <t>RENOVACIÓN ENVIADA EN FECHA 2 DE JULIO DEL 2015/ ACREDITAMIENTO DE APODERADO PRESENTADO EN FECHA 2 DE JULIO DEL 2015. RENOVACION ACEPTADA CON FECHA DLE 31 DE MAYO DEL 2015, LLEGO EL 21 OCT SE ACREDITA LA PERSONALIDAD COMO APODERADO ALLAN PARRA</t>
  </si>
  <si>
    <t>OCTAVIO SOCORRO GARCIA ALMEIDA, ROSALVA, LAURA LOPEZ</t>
  </si>
  <si>
    <t>direccion@lacolina.com.mx</t>
  </si>
  <si>
    <t>presidencia@lacolina.com.mx</t>
  </si>
  <si>
    <t>luisarturo@calderonntrueba.com</t>
  </si>
  <si>
    <t>4191001, 419 1001, LAURA 4102514</t>
  </si>
  <si>
    <t>CLASE 43 TITULO RECIBIDO EL 22/10/15 TITULO ENTREGADO 27/10/15</t>
  </si>
  <si>
    <t>ÉPOCA GASTRONOMÍA ARTESANAL</t>
  </si>
  <si>
    <t>CULINARIA NACIONAL SA DE CV, ARMANDO VILLARREAL</t>
  </si>
  <si>
    <t>JAIME DEL CASTILLO Y ARMANDO VILLARREAL</t>
  </si>
  <si>
    <t>ARMANDO VILLARREAL</t>
  </si>
  <si>
    <t>JAIDELCAST@HOTMAIL.COM</t>
  </si>
  <si>
    <t>asistente@ikvi.mx ARVI@IKVI.MX</t>
  </si>
  <si>
    <t>61442920183 CEL:6142395177 CONTACTO JAIME DEL CASTILLO Y ARMANDO VILLARREAL</t>
  </si>
  <si>
    <t>SE ENVIO RENOVACION 13/ENE/2015, RENOVACION RECIBIDA 23 JUNIO DE 2015</t>
  </si>
  <si>
    <t>CUBY TOP</t>
  </si>
  <si>
    <t>ELCHALET@PRODIGY.NET.MX%20 ")</t>
  </si>
  <si>
    <t>TITULO RECIBIDO EL 24/11/2015 CL 35, titulo entregado el 24 dic</t>
  </si>
  <si>
    <t>CARNES SAN AGUSTÍN</t>
  </si>
  <si>
    <t>EVER ALONSO MAYNEZ VILLALOBOS</t>
  </si>
  <si>
    <t>emaynez.villalobos@gmail.com</t>
  </si>
  <si>
    <t>6144252121 CEL:6142782388</t>
  </si>
  <si>
    <t>CLASE 35 / REQUISITOS RECIBIDOS 09/09/2015 CR CONTESTADOS EL 13 OCT 15 TITULO RECIBIDO 10/05/16, TITULO ENTREGADO 3/06/16</t>
  </si>
  <si>
    <t>COSMETIKA MED-SPA BOUTIQUE</t>
  </si>
  <si>
    <t>JORGE GALVÁN ANTILLÓN</t>
  </si>
  <si>
    <t>439286465 CEL: 2331378</t>
  </si>
  <si>
    <t>CLASE 43 TITULO RECIBIDO EL 21/10/15</t>
  </si>
  <si>
    <t>EL CANIJO</t>
  </si>
  <si>
    <t>AMINDA MAARÍA MADARIAGA PONCE EDUARDO GUTIÉRREZ PICOS</t>
  </si>
  <si>
    <t>gencrea2005@yahoo.com.mx</t>
  </si>
  <si>
    <t>6145416211, 6142145177 CEL: 6141306293</t>
  </si>
  <si>
    <t>TITULO RECIBIDO EL 24 NOV TITULO ENTREGADO EL 29 DE DIC 2015. SE PRESENTÓ SOLICITUD DE TRANSMISION DE DERECHOS POR EL 50% A FAVOR DE JACOB FROESE UNGER. EL 29 DIC 2017 SE COMUNICA LA TRANSMISION DE DERECHOS</t>
  </si>
  <si>
    <t>FROES GRAN SUBASTA</t>
  </si>
  <si>
    <t>GRAN SUBASTA FROES</t>
  </si>
  <si>
    <t>FRANZ FROESE UNGER</t>
  </si>
  <si>
    <t>cowboyup116@hotmail.com</t>
  </si>
  <si>
    <t>6255863350 CELULAR 6251112767</t>
  </si>
  <si>
    <t>CLASE 35 TITULO RECIBIDO EL 22/10/15 TITULO ENTREGADO EL 27/10/15 SE ENVIÓ NOTIFICACIÓN POR PIRATERÍA 17/05/16</t>
  </si>
  <si>
    <t>HIDROMEDIDORES</t>
  </si>
  <si>
    <t>ERIK GUADALUPE SAENZ PEINADO CONTACTO: JORGE SAENZ PEINADO</t>
  </si>
  <si>
    <t>jorge.saenz@hidromedidores.com.mx</t>
  </si>
  <si>
    <t>614100805 CEL: 6142834323</t>
  </si>
  <si>
    <t>CLASE43 TITULO RECIBIDO EL 19 OCT 15 TITULO ENTREGADO EL 17/11/15</t>
  </si>
  <si>
    <t>HSP HACIENDA SAN PEDRO MOTEL</t>
  </si>
  <si>
    <t>ISSAC DÍAZ GURROLA CONTACTO: MIGUEL ÁNGEL SÁNCHEZ TREJO</t>
  </si>
  <si>
    <t>issac_diaz82@yahoo.com.mx</t>
  </si>
  <si>
    <t>6144369100 CEL:6141845757 CEL CONTACTO: 6142111983</t>
  </si>
  <si>
    <t>TRANSMISION DE DERECHOS ENVIADA 03/10/2011; REQUISITOS DE TRANSMISION DE DERECHOS CONTESTADA 02/05/2012,DOLICITUD DE RENOVACION ENVIADA EL 28/1/2016, INSCRIPCION DE TRANSMICION DE DERECHOS PRESENTADO EL 28/1/2016 7 ANTERIORIDAD RECIBIDA EL 26/1/2016; CONTESTADA EL 14 E MARZO DEL 16. NOTIFIC. NEGATIVA 17-OCT-2016</t>
  </si>
  <si>
    <t>ILABARU</t>
  </si>
  <si>
    <t>ILA BARU</t>
  </si>
  <si>
    <t>OSCAR FEDERICO LEGARRETA ROTHE</t>
  </si>
  <si>
    <t>olega_15@hotmail.com</t>
  </si>
  <si>
    <t>6144160408 CEL: 6144279311</t>
  </si>
  <si>
    <t>CLASE 35 TITULO RECIBIDO 19/10/15. TITULO ENVIADO FEDEX 08 DIC 15 #8053 4515 2188</t>
  </si>
  <si>
    <t>RAMÓN FELIPE AGUIRRE DE LA ROSA CONTACTO: MAYRA ALMEIDA</t>
  </si>
  <si>
    <t>ramon.f.aguirre@ervilla.com</t>
  </si>
  <si>
    <t>6275230617, CEL: 6271129205</t>
  </si>
  <si>
    <t>CLASE 37 TITULO RECIBIDO EL 28/12</t>
  </si>
  <si>
    <t>SISLIM SISTEMAS DE LIMPIEZA &amp; MANTENIMIENTO DE TINACOS ALJIBES &amp; CISTERNAS</t>
  </si>
  <si>
    <t>SISLIM</t>
  </si>
  <si>
    <t>JUAN JAVIER VERDUGO GARCÍA</t>
  </si>
  <si>
    <t>sislim.desinfeccion@hotmail.com</t>
  </si>
  <si>
    <t>6144927055 CELULARES:6141888483/ 6141363969</t>
  </si>
  <si>
    <t>CLASE 35 titulo recibido el 19 OCT 15</t>
  </si>
  <si>
    <t>6144927055 CELULARES: 6141888483/ 6141363969</t>
  </si>
  <si>
    <t>CLASE 44 TITULO RECIBIDO EL 24/NOV</t>
  </si>
  <si>
    <t>SOS ACCIDENTE DE MANO</t>
  </si>
  <si>
    <t>614 2331378</t>
  </si>
  <si>
    <t>CLASE 35 ANTERIORIDAD RECIBIDA EL 26/1/16, CONTESTADOS EL 28/MARZO/16, SE ENTREGO AL SR. OSCAR GARDEA EL 10 OCT. 2016</t>
  </si>
  <si>
    <t>TAGS OUTFIT STORE</t>
  </si>
  <si>
    <t>OSCAR MIGUEL GARDEA CAMPOS/ CONTACTOS CARLOS IVAN LUNA B Y OSCAR MIGUEL GARDEA</t>
  </si>
  <si>
    <t>6142010894 EXT 113 CEL: 6141389303</t>
  </si>
  <si>
    <t>CLASE 35 anteriodiad recibida el 21/10 CONTESTADOS EL 21/12/12, NEGATIVA RECIBIDA 29/06/16</t>
  </si>
  <si>
    <t>VERTEX OP</t>
  </si>
  <si>
    <t>JUAN ENRIQUE VIDAL LÓPEZ</t>
  </si>
  <si>
    <t>jvidal@operadoravertex.mx</t>
  </si>
  <si>
    <t>6144130828 CEL: 6142473429</t>
  </si>
  <si>
    <t>SE PRESENTÓ ACREDITAMIENTO DE APODERADO LEGAL EN FECHA 14 DE JULIO DEL 2015/ SE PRESENTÓ RENOVACIÓN EN FECHA 14 DE JULIO DEL 2015, aceptacion de renvacion de marca llego el 21/10/15. RENOVACION ENTREGADA 19 DE NOVIEMBRE DE 2015. SE ACREDITA LA PERSONALIDAD DEL APODERADO</t>
  </si>
  <si>
    <t>MANUEL SANCHEZ VERIN</t>
  </si>
  <si>
    <t>(ALEJANDRO)</t>
  </si>
  <si>
    <t>614 4448665</t>
  </si>
  <si>
    <t>alejandro_sanchezverin@hotmail.com</t>
  </si>
  <si>
    <t>asvm985@gmail.com</t>
  </si>
  <si>
    <t>(ALEJANDRO) 614 4448665, 4154482 4154902</t>
  </si>
  <si>
    <t>CLASE 35 ANTERIORIDAD RECIBIDA EL 24 NOV CONTESTADOS EL 22/1/2016, TITULO RECIBIDO 15/8/16</t>
  </si>
  <si>
    <t>CHICKEN FARM</t>
  </si>
  <si>
    <t>GRACIELA PALACIOS LOYA</t>
  </si>
  <si>
    <t>Graciela.pl@hotmail.com</t>
  </si>
  <si>
    <t>4262234 CEL: 6141843480</t>
  </si>
  <si>
    <t>CLASE 29 ANTERIORIDAD RECIBIDA EL 24 NOV CONTESTADOS EL 22/1/2016 NEGATIVA RECIBIDA 01/08/16</t>
  </si>
  <si>
    <t>CLASE 35 TITULO RECIBIDO EL 19 OCT 15 ENTREGADO EL 28 DE OCT</t>
  </si>
  <si>
    <t>DHM</t>
  </si>
  <si>
    <t>DHM DOMINGUEZ HERRAMIENTAS</t>
  </si>
  <si>
    <t>LUIS EDUARDO DOMÍNGUEZ LOZOYA</t>
  </si>
  <si>
    <t>614 2054617</t>
  </si>
  <si>
    <t>luis.dominguez@dhmtools.com</t>
  </si>
  <si>
    <t>614 2054617 CEL:6141789519</t>
  </si>
  <si>
    <t>CLASE 05 TITULO RECIBIDO EL 22/10</t>
  </si>
  <si>
    <t>EL ARCANGEL DE LA SALUD MÉTODO COYFE</t>
  </si>
  <si>
    <t>EL ARCANGEL DE LA SALUD</t>
  </si>
  <si>
    <t>FERNANDO RODRÍGUEZ CERVANTES</t>
  </si>
  <si>
    <t>photostudiodigital@gmail.com</t>
  </si>
  <si>
    <t>4173819 CEL:6142076833</t>
  </si>
  <si>
    <t>CLASE 35/ REQUISITOS RECIBIDOS 25/09/2015 ; contestacion a requisitos presentada en 25 de octubre de 2015,TITULO RECIBIDO EL 25/4/16</t>
  </si>
  <si>
    <t>4243115 CEL:6142202508</t>
  </si>
  <si>
    <t>CLASE 41 TITULO RECIBIDO 19 OCT 15</t>
  </si>
  <si>
    <t>HOMEWORK SCHOOL A3C</t>
  </si>
  <si>
    <t>HOMEWORK SCHOOL</t>
  </si>
  <si>
    <t>ANDRINA DEL VALLE CEDEÑO BLANCO</t>
  </si>
  <si>
    <t>andrina1516@hotmail.com</t>
  </si>
  <si>
    <t>6144127223 CEL:6141422952</t>
  </si>
  <si>
    <t>CLASE 43 TITULO RECIBIDO EL 22/10/15</t>
  </si>
  <si>
    <t>PORTAJAMON</t>
  </si>
  <si>
    <t>LIZETH AVRIL GÓMEZ LÓPEZ</t>
  </si>
  <si>
    <t>AVRILG@HOTMAIL.COM</t>
  </si>
  <si>
    <t>LIRBA33@HOTMAIL.COM</t>
  </si>
  <si>
    <t>RAMONELORZA@HOTMAIL.COM</t>
  </si>
  <si>
    <t>6144101550 CEL:6142398052, 6141576586</t>
  </si>
  <si>
    <t>CLASE 43 TITULO RECIBIDO EL 22/10 INOMINADA TITULO ENTREGADO EL 28 OCT</t>
  </si>
  <si>
    <t>RICOS TACOS INNOMINADA</t>
  </si>
  <si>
    <t>FRANCISCO MARTÍN RICO CONCHA</t>
  </si>
  <si>
    <t>rima_66@hotmail.com</t>
  </si>
  <si>
    <t>4103882 CEL:6141767285</t>
  </si>
  <si>
    <t>SOLICITUD DE RENOVACION DEL REGISTRO DE MARCA ACEPTADA NO 333297/2015, LLEGO NOT. EL 21/10/15 SE ACREDITA LA PERSONALIDAD COMO APODERADO AL TITULO LLEGO EL 24 NOV</t>
  </si>
  <si>
    <t>CLASE 09 TITULO RECIBIDO EL 28 DIC titulo entregado el 30/12/2015</t>
  </si>
  <si>
    <t>RICARDO GONZÁLEZ RODRÍGUEZ</t>
  </si>
  <si>
    <t>4261626 CEL:6142356051</t>
  </si>
  <si>
    <t>CLASE 35 LLEGO ANTE EL 24 NOV 15 CONTESTADOS EL 22/1/2016, NEGATIVA RECIBIDA 15/8/2016</t>
  </si>
  <si>
    <t>HERMES S</t>
  </si>
  <si>
    <t>HERMES</t>
  </si>
  <si>
    <t>HERMES GONZÁLEZ RASCÓN</t>
  </si>
  <si>
    <t>hermes.gonzalez@grupohermess.com</t>
  </si>
  <si>
    <t>4827733 CEL:6143429753</t>
  </si>
  <si>
    <t>CLASE 30 ATENRIORDAD RECIBIDA EL 26/1/2016 CONTESTADOS EL 28/3/2016. NEGATIVA RECIBIDA 6/10/16</t>
  </si>
  <si>
    <t>INTEGRAIN</t>
  </si>
  <si>
    <t>RENDELL RUBEN REIMER PENNER Y IONNA JASIEL CUEVAS CLINGAN</t>
  </si>
  <si>
    <t>rendellreimer@yahoo.com</t>
  </si>
  <si>
    <t>CLASE 43 TITULO RECIBIDO EL 28 DIC TITULO ENTREGADO 28/6/2016</t>
  </si>
  <si>
    <t>SNACK LOKO</t>
  </si>
  <si>
    <t>LETICIA PAMELA GORDILLO DE LA O Y LESLIE ALEJANDRA CARRASCO DE LA O</t>
  </si>
  <si>
    <t>:6141967538</t>
  </si>
  <si>
    <t>letygordillo@hotmail.com</t>
  </si>
  <si>
    <t>lcarrasco@cndelao.mx</t>
  </si>
  <si>
    <t>6146884461 CEL:6141967538</t>
  </si>
  <si>
    <t>CLASE 11 TITULO RECIBIDO EL 28 DIC 15. TITULO ENTREGADO 29 DIC 15</t>
  </si>
  <si>
    <t>SISLIM SISTEMAS DE LIMPIEZA &amp; MANTENIMIENTO DE TINACOS ALBIJES &amp; CISTERNAS</t>
  </si>
  <si>
    <t>JUAN JAVIER VERDUGO GARCIA</t>
  </si>
  <si>
    <t>4927055 CEL 6141888483 6141363969</t>
  </si>
  <si>
    <t>CLASE 6 TITULO RECIBIDO EL 28/12/2015. TITULO ENVIADO FEDEX 7/01/2016 GUIA #8053 3534 2300</t>
  </si>
  <si>
    <t>WIEBOXSTARS</t>
  </si>
  <si>
    <t>JOHAN WIEBE NEUFELD</t>
  </si>
  <si>
    <t>WIEBOXSTARS@HOTAMAIL.COM</t>
  </si>
  <si>
    <t>CLASE 35 TITULO ENTREGADO EL 9 FEB 16</t>
  </si>
  <si>
    <t>ARANDANOS PASTELES CASEROS</t>
  </si>
  <si>
    <t>ARANDANOS</t>
  </si>
  <si>
    <t>SANDRA EUGENIA FLORES VALLINA</t>
  </si>
  <si>
    <t>facturacion@pasteleriaarandanos.com</t>
  </si>
  <si>
    <t>4137163 CEL 6144846709</t>
  </si>
  <si>
    <t>CLASE35 TITULO RECIBIDO EL 4 FEB 16 TITULO ENTREGADO EL 8 FEBRERO DEL 2016</t>
  </si>
  <si>
    <t>CONTACTIVA</t>
  </si>
  <si>
    <t>HECTOR MAURICIO MUÑOZ FRESCAS</t>
  </si>
  <si>
    <t>4255253 CEL 6142202508</t>
  </si>
  <si>
    <t>CLASE37 TITULO RECIBIDO EL 4 FEB 16 titulo ENTREGADO EL 5 DE FEB 16</t>
  </si>
  <si>
    <t>LCI INTERNACIONAL</t>
  </si>
  <si>
    <t>LCI INTERNACIONAL S.A de C.V</t>
  </si>
  <si>
    <t>administrador@lci.mx</t>
  </si>
  <si>
    <t>4137137 CEL 61444270403</t>
  </si>
  <si>
    <t>CLASE30 ANTE.. LLEGO EL 24 NOV CONTESTADOS EL 22/1/2016, NEGATIVA RECIBIDA 15/8/2016</t>
  </si>
  <si>
    <t>LUVA CHOCOLAT</t>
  </si>
  <si>
    <t>GABRIELA LUCIA VALDEZ LOPEZ</t>
  </si>
  <si>
    <t>gabriela.emt@gmail.com</t>
  </si>
  <si>
    <t>4148168 CEL 6144279879</t>
  </si>
  <si>
    <t>CLASE 35 TITULO RECIBIDO EL 4 FEB TITULO ENTREGADO EL 8 DE FEB 16</t>
  </si>
  <si>
    <t>LUVA CHOCOLAT POR GABRIELA VALDEZ</t>
  </si>
  <si>
    <t>CL12 CANT LLEGO EL 24 NOV 2015 CONTESTADOS EL 22/01/2016, NEGATIVA RECIBIDA 15/8/16</t>
  </si>
  <si>
    <t>CL 35 ANTERIORIDAD LLEGO EL 24 NOV 2015 CONTESTADOS EL 22/1/2016, NEGATIVA RECIBIDA 15/8/16</t>
  </si>
  <si>
    <t>CLASE 32 /RENOVACIÓN RECIBIDA 18 AGOSTO DE 2015</t>
  </si>
  <si>
    <t>JUGOS CALIFORNIA TROPICAL</t>
  </si>
  <si>
    <t>MARIO ANTONIO CHAVEZ CHAVEZ</t>
  </si>
  <si>
    <t>CONTACTO: LUIS MARIO CHAVEZ DOMÍNGUEZ</t>
  </si>
  <si>
    <t>:6144271291</t>
  </si>
  <si>
    <t>CONTACTO: LUIS MARIO CHAVEZ DOMÍNGUEZ 6144191950 CEL:6144271291</t>
  </si>
  <si>
    <t>CLASE 35 TITULO RECIBIDO EL 24/11/15, TITULO ENTREGADO 15/12/2105</t>
  </si>
  <si>
    <t>CLIMACO</t>
  </si>
  <si>
    <t>VERONICA TORRES ANAYA</t>
  </si>
  <si>
    <t>facturas.climaco@gmail.com</t>
  </si>
  <si>
    <t>4154808 6141761526</t>
  </si>
  <si>
    <t>CLASE 35 TITULO RECIBIDO EL 28/12 titulo entregado el 29/12/2015</t>
  </si>
  <si>
    <t>HECTOR MAURICIO MUÑOS FRESCAS</t>
  </si>
  <si>
    <t>4825374 EXT. 111 6143450876</t>
  </si>
  <si>
    <t>CLASE 35 TITULO RECIBIDO EL 12/1/2016, TITULO PAGADO EN ENERO 2016 Y ENVIADO POR MENSAJERIA EXPRESS EL 27 DIC 2016</t>
  </si>
  <si>
    <t>UNIKA HOME 101</t>
  </si>
  <si>
    <t>infolaunica@yahoo.com.mx</t>
  </si>
  <si>
    <t>6255841168 6251153162</t>
  </si>
  <si>
    <t>ACREDITAMIENTO DE NUVO APODERADO LEGAL Y SOLICITUD DE INSRCIPCION DE LICENCIA DE USO RECIBIDA 03/02/2011. Renovada por otro despacho.</t>
  </si>
  <si>
    <t>DELICHURROS</t>
  </si>
  <si>
    <t>YADIRA TERRAZAS CORREA</t>
  </si>
  <si>
    <t>ROGELIO</t>
  </si>
  <si>
    <t>656 1998521</t>
  </si>
  <si>
    <t>rcatano@avantel.net</t>
  </si>
  <si>
    <t>alejandra@delichurros.com.mx</t>
  </si>
  <si>
    <t>rcatano@delichurros.com.mx</t>
  </si>
  <si>
    <t>rogelio cel 656 1998521,</t>
  </si>
  <si>
    <t>CLASE 31 REQUISITOS RECIBIDOS EL 12/1/2016 CONTESTADOS EL 24 FEB 16 REQUISITOS RECIBIDOS 19/7/2016; PRESENTADOS 20/09/2016. TITULO PAGADO SOLO FALTA ENTREGARLO AL CLIENTE. EL 24 ABRIL LLEGO NEGATIVA</t>
  </si>
  <si>
    <t>NUECES CHIHUAHUA</t>
  </si>
  <si>
    <t>GUGSA Y NUCES DE CHIHUAHUA</t>
  </si>
  <si>
    <t>HEBERT ALEJANDRO GUTIERREZ GARCIA</t>
  </si>
  <si>
    <t>gutierrez_heber@hotail.com</t>
  </si>
  <si>
    <t>6394722203 CEL 6391069798 6143020076</t>
  </si>
  <si>
    <t>CLASE 43 ANTERIORIDAD RECIBIDO EL 26 FEB, contestada 24-abr-16. NEGATIVA RECIBIDA 2-DIC-206</t>
  </si>
  <si>
    <t>JOR CAMPIRANO RESTAURANTE</t>
  </si>
  <si>
    <t>CAMPIRANO BUFFET</t>
  </si>
  <si>
    <t>JORGE OSBALDO RODRIGUEZ OROZCO</t>
  </si>
  <si>
    <t>614 1886222</t>
  </si>
  <si>
    <t>JORGERE.1@HOTAIL.COM</t>
  </si>
  <si>
    <t>CLASE 35 REQUISITOS RECIBIDOS EL 12/1/2016 CONTESTADOS EL 24 FEB 16 TITULO RECIBIDO 03/08/16, titulo pagado el 30-11-2016 y pendiente de entregar</t>
  </si>
  <si>
    <t>6394722203 CEL 6391069798 614300076</t>
  </si>
  <si>
    <t>CLASE 43 CONTEST. ANTERIORIDAD 6-JUN-16 EL 15 FEB 2017 SE DEJA EN SUSPENSO EL TRAMITE MARCA 1652156</t>
  </si>
  <si>
    <t>LA CALESA</t>
  </si>
  <si>
    <t>EDNA GUADALUPE FLORES</t>
  </si>
  <si>
    <t>gerencia@lacalesa.mx</t>
  </si>
  <si>
    <t>CLASE 5 TITULO RECIBIDO EL 4 FEB 15</t>
  </si>
  <si>
    <t>P</t>
  </si>
  <si>
    <t>INVENTO CORP</t>
  </si>
  <si>
    <t>SAFROSA</t>
  </si>
  <si>
    <t>javier. saenz @laagencia.mx</t>
  </si>
  <si>
    <t>CLASE 35 RECIBIDA EL 4/4/16; SE CONTESTÓ 04/06/2016, LLEGO EL TITULO EL 30 DIC 2016</t>
  </si>
  <si>
    <t>LA CREMERIA CAMARGO</t>
  </si>
  <si>
    <t>SALVADOR AGUILAR SANCHEZ</t>
  </si>
  <si>
    <t>CREMERIACAMARRGO14@GAMAIL.COM</t>
  </si>
  <si>
    <t>CLASE 37 ANTERIORIDAD RECIBIDA EL 4/4/16; CONTESTADA EL 01/06/2016, PRESENTADA EL 07/06/2016. NEGATIVA RECIBIDA EL 30 DE DIC 2016</t>
  </si>
  <si>
    <t>LLANTAS PASA</t>
  </si>
  <si>
    <t>GRUPO PASA</t>
  </si>
  <si>
    <t>MA. DE LA LUZ MARTINEZ GARCIA</t>
  </si>
  <si>
    <t>CLASE 35 RECIBIDA EL 17/FEB/16 CONTESTADOES EL 28 MARZO</t>
  </si>
  <si>
    <t>CLASE 35 TITULO RECIBIDO EL 4 FEB TITULO ENTREGADO EL 10 FEB 16</t>
  </si>
  <si>
    <t>MSG MOTORES &amp; SOLUCIONES GLOBALES</t>
  </si>
  <si>
    <t>JOYCE ALVAREZ</t>
  </si>
  <si>
    <t>614 4152250</t>
  </si>
  <si>
    <t>ohernandez@motores-soluciones.com.mx</t>
  </si>
  <si>
    <t>6141951912 614 4152250</t>
  </si>
  <si>
    <t>CLASE 43 TITULO RECIBIDO EL 28/3/16, TITULO ENTREGADO EL 9 DE DIC 2016</t>
  </si>
  <si>
    <t>QUINTA ZARCO</t>
  </si>
  <si>
    <t>OMAR MANUEL BARRAZA PADILLA</t>
  </si>
  <si>
    <t>omarbarraza@barrod.com.mx</t>
  </si>
  <si>
    <t>4157294 6142354426</t>
  </si>
  <si>
    <t>CLASE 33 REQUISITOS RECIBIDOS EL 28 DIC CONTESTADOS EL 15 FEB DEL 16 TITULO RECIBIDO 19/07/16 TITULO ENTREGADO 27/7/2016</t>
  </si>
  <si>
    <t>TANERS</t>
  </si>
  <si>
    <t>GERMAN HERNANDE TANNER</t>
  </si>
  <si>
    <t>614 15219 23</t>
  </si>
  <si>
    <t>admongerencialvalen@gmail.com</t>
  </si>
  <si>
    <t>CLASE 44 RECIBIDA EL 4/4/16, CONTESTADA 4/6/16. NEGATIVA DE REGISTRO RECIBIDA EL 30 DE DIC. 2016</t>
  </si>
  <si>
    <t>TORTAS ALGODONERAS SIBERIA T.S DESDE 1975</t>
  </si>
  <si>
    <t>VICTOR JAVIER CASAS GOMEZ, MARTIN HUMBERTO CASAS GOMEZ</t>
  </si>
  <si>
    <t>614 4370606</t>
  </si>
  <si>
    <t>6144075287 614 4370606</t>
  </si>
  <si>
    <t>CLASE 42</t>
  </si>
  <si>
    <t>WOODWORK INTERIOR DESING</t>
  </si>
  <si>
    <t>MARCELA CASTILLO RAMOS, ROSA ELENA VIGLIANTE RUBIO</t>
  </si>
  <si>
    <t>6143 420920</t>
  </si>
  <si>
    <t>marcecastillo@hotmail.com</t>
  </si>
  <si>
    <t>vigliante.eli@hotmail.com</t>
  </si>
  <si>
    <t>413077018 6143 420920</t>
  </si>
  <si>
    <t>CLASE 42 TITULO RECIBIDO EL 4 FEB 16 titulo entregado el 11 de feb del 16</t>
  </si>
  <si>
    <t>CLASE 9 TITULO RECIBIDO EL 4 FEB 16 titulo entregado el 11 de febrero del 16</t>
  </si>
  <si>
    <t>CLASE 43, se mando una enmienda voluntaria el dia 14/ oct/15, TITULO RECIBIDO EL 28/3/16</t>
  </si>
  <si>
    <t>TORTAS ALGODONERAS IBERIA T.I DESDE 1975</t>
  </si>
  <si>
    <t>6144075286 614 4370606</t>
  </si>
  <si>
    <t>CLASE 44 TITULO RECIBIDO EL 28 MARZO</t>
  </si>
  <si>
    <t>EL SALON BEAUTY STYLE</t>
  </si>
  <si>
    <t>JAVIER IVAN RODRIGUEZ MARTINEZ</t>
  </si>
  <si>
    <t>ivanrro1900@hotmail.com</t>
  </si>
  <si>
    <t>CLASE 43 TITULO RECIBIDO EL 4/4/16</t>
  </si>
  <si>
    <t>HELADOS SANTI ESTEBAN</t>
  </si>
  <si>
    <t>MARCO ANTONIO SANTIESTEBAN SANDOVAL</t>
  </si>
  <si>
    <t>HELADO2SANTI@YAHOO.COM.MX</t>
  </si>
  <si>
    <t>CLASE 30 ANTERIORIDAD RECIBIDA EL 12/1/2016, CONTESTADOS EL 14 DE MARZO 16</t>
  </si>
  <si>
    <t>CLASE 43 TTITULO RECIBIDO EL 15 DE MARZO</t>
  </si>
  <si>
    <t>SNACK´S HOUSE</t>
  </si>
  <si>
    <t>CESAR OCTAVIO MARTINEZ ORONA</t>
  </si>
  <si>
    <t>616 1548678</t>
  </si>
  <si>
    <t>OCTAVIO_ORONA@HOTMAIL.COM</t>
  </si>
  <si>
    <t>CASE 35 TITULO RECIBIDO EL 28 DIC TITULO ENTREGADO EL 19 19 ENERO 2016</t>
  </si>
  <si>
    <t>LILIA MERODIO REZA</t>
  </si>
  <si>
    <t>LILIA MERODIO</t>
  </si>
  <si>
    <t>LILIA GUADALUPE MERODIO REZA</t>
  </si>
  <si>
    <t>lilia_meriodo@gmail.com</t>
  </si>
  <si>
    <t>CLASE 6 TITULO RECIBIDO EL 12/1/2016 TITULO ENTREGADO EL 11 DE FEB 16</t>
  </si>
  <si>
    <t>RANCHO LOS ROBLES</t>
  </si>
  <si>
    <t>LUIS ALBERTO ROBLES DELGADO</t>
  </si>
  <si>
    <t>rancholosrobles@live.com.mx</t>
  </si>
  <si>
    <t>CLASE 29, TITULO RECIBIDO EL 12/1/2016 TITULO ENTREGADO EL 11 DE FEB DEL 16</t>
  </si>
  <si>
    <t>CLASE 43 REQUISTOS RECIBIDOS EL 12/1/2016; CONTESTADA 4/6/16. SE NIEGA EL REGISTRO RECIBIDO EL 30 DE DIC 2016</t>
  </si>
  <si>
    <t>RISTORANTE DIMERLO</t>
  </si>
  <si>
    <t>DIMERLO</t>
  </si>
  <si>
    <t>JOSE DELFINO MERLO MERLO</t>
  </si>
  <si>
    <t>jose@dimerlo.com</t>
  </si>
  <si>
    <t>mblanco@dimerlo.com</t>
  </si>
  <si>
    <t>615 1548678</t>
  </si>
  <si>
    <t>CLASE 37 ANTERIORIDAD RECIBIDA EL 74/16, AMABS CONSTESTADAS 4/6/16. TITULO REGISTRO DE MARCA RECIBIDO EL 30 DIC 2016</t>
  </si>
  <si>
    <t>CONSTRUCTORA E INMOBILIARIA GUGSA</t>
  </si>
  <si>
    <t>CLASE 36 REQUISTOS RECIBIDOS EL 4/4/16, contest. 6-jun-16, EL 28 DE DIC 2016 SE NIEGA EL REGISTRO DE MARCA</t>
  </si>
  <si>
    <t>CLASE25 RECIBIDA EL 7/4/16; CONTESTADA 4/6/16. SE DEJA EN SUSPENSO EL TRAMITE EN TANTO SE RESUELVA EL PROCEDIMIENTO ADMINISTRATIVO</t>
  </si>
  <si>
    <t>SPCA</t>
  </si>
  <si>
    <t>CLASE 16 TITULO RECIBIDO EL 4 FEB, TITRM ENTREGADO Y PAGADO EL 8 DIC 2016</t>
  </si>
  <si>
    <t>ELENA ESPINOZA PRIETO</t>
  </si>
  <si>
    <t>614 196-65-52</t>
  </si>
  <si>
    <t>DIMEP@RDIGY.NET.MX</t>
  </si>
  <si>
    <t>4193821 6141966552</t>
  </si>
  <si>
    <t>CLASE 3 TITULO RECIBIDO EL 29/4/16, TITULO ENTREGADO EL 9 DE NOVIEMBRE 2016</t>
  </si>
  <si>
    <t>CLASE 29 titulo entregado el 22 de febrero</t>
  </si>
  <si>
    <t>DON PALMIRIO</t>
  </si>
  <si>
    <t>CLASE37 RECIBIDA EL 29/2/2016, cont. 25-abr-16. NEGATIVA RECIBIDA 2-DIC-2016</t>
  </si>
  <si>
    <t>ECO FUMIGACIONES ECOLOGICAS</t>
  </si>
  <si>
    <t>RICARDO ARNULFO VALDEZ SOBERANEZ</t>
  </si>
  <si>
    <t>gerencia@ecofumigaciones.com.mx</t>
  </si>
  <si>
    <t>CLASEN 43 TITULO RECIBIDO EL 29/4/16</t>
  </si>
  <si>
    <t>EL RINCON DEL WOWFLE</t>
  </si>
  <si>
    <t>YOLANDA ERIVES CONTRERAS</t>
  </si>
  <si>
    <t>yolanda_ventas@hotmail.com</t>
  </si>
  <si>
    <t>CLASE 44 TITULO RECIBIDO EL 29/3/16</t>
  </si>
  <si>
    <t>ELLEVEN CUIDADO FACIAL</t>
  </si>
  <si>
    <t>MIGUEL ANGEL DE LA ROSA OLIVAS / ALEJANDRO LOPEZ FIERRO</t>
  </si>
  <si>
    <t>ELLEVENCUIDADOFACIAL@GMAIL.COM</t>
  </si>
  <si>
    <t>CLASE 35 REQUISITOS RECIBIDOS EL 19/1/2015, CONTESTADA EL 14/3/16 REQUICITOS RECIBIDOS 03/08/16; PRESENTADO 10/08/2016. EL 16 MZO 2017 LLEGO EL TITRM</t>
  </si>
  <si>
    <t>M UNEGAS</t>
  </si>
  <si>
    <t>UNEGAS</t>
  </si>
  <si>
    <t>JAVIER URQUIZA</t>
  </si>
  <si>
    <t>UNEGAS@HOTMAIL.COM</t>
  </si>
  <si>
    <t>CLASE 43 TITULO RECIBIDO EL 29/4/165</t>
  </si>
  <si>
    <t>MR BURRINI</t>
  </si>
  <si>
    <t>DANIEL GUSTAVO BACA ESTALA</t>
  </si>
  <si>
    <t>636 1037523</t>
  </si>
  <si>
    <t>elena_no_9@hotmailcom</t>
  </si>
  <si>
    <t>CLASE 35 REQUISITOS RECIBIDOS EL 19/1/2016, CONTESTADOS EL 14 MARZO DE L16, TITULO RECIBIDO 15/8/16</t>
  </si>
  <si>
    <t>614 1603469</t>
  </si>
  <si>
    <t>Renovación enviada el 12 de Marzo 2015/ REQUISITOS RECIBDOS EN FECHA 20 DE JULIO DEL 2015 CONTESTACION A REQUISITOS CON FECHA DE 05/ AGOSTO/15 RENOVACION RECIBIDA EL 12/1/216</t>
  </si>
  <si>
    <t>SECORP SEGURIDAD CORPORATIVA</t>
  </si>
  <si>
    <t>JORGE IVAN GINTHER ARZAGA Y VICTOR OMAR GINTHER ARZAGA</t>
  </si>
  <si>
    <t>CLASE 09</t>
  </si>
  <si>
    <t>Q QUANTO</t>
  </si>
  <si>
    <t>QUANTO</t>
  </si>
  <si>
    <t>HECTOR MANUEL GOMEZ SILVA</t>
  </si>
  <si>
    <t>HGOMEZ@SYSETI.COM</t>
  </si>
  <si>
    <t>CLASE 43 TITULO RECIBIDO EL 18/05/16</t>
  </si>
  <si>
    <t xml:space="preserve">B EL BOTANERO GRILL &amp; BEER
</t>
  </si>
  <si>
    <t>BOTANERO GRILL &amp; BEER</t>
  </si>
  <si>
    <t>ALAN VARELA ERIVES</t>
  </si>
  <si>
    <t>625-59-17-269</t>
  </si>
  <si>
    <t>CLASE 5, ANTERIORIDAD RECIBIDA 6/06/16; CONTESTADOS 08/08/2016. SE NIEGA EL REGISTRO EL 15 FEB 2017</t>
  </si>
  <si>
    <t>C2BLACK</t>
  </si>
  <si>
    <t>EMMANUEL21_MG@HOTMAIL.COM</t>
  </si>
  <si>
    <t>EL 12 DE JUNIO 2017 LLEGO RESOLUCION DE NEGATIVA</t>
  </si>
  <si>
    <t>CENTRAL DE BOTAS</t>
  </si>
  <si>
    <t>ALEXATHIE@HOTMAIL.COM</t>
  </si>
  <si>
    <t>CLASE 30 TITULO RECIBIDO EL 18/05/16, TITULO ENTREGADO 26/05/16</t>
  </si>
  <si>
    <t>MUKIRA</t>
  </si>
  <si>
    <t>MANUEL SOLIS</t>
  </si>
  <si>
    <t>01649 1018949</t>
  </si>
  <si>
    <t>msolis_guachochi@hotmail.com</t>
  </si>
  <si>
    <t>CLASE 43 TITULO RECIBIDO EL 17/FEB DEL 16. SOLICITUD INSC. LICENCIA DE USO 9/12/2016, SE COMUNICA INSCRIPCION DE LA LICENCIA DE USO 3 ABRIL 2017</t>
  </si>
  <si>
    <t>ANDRES AVELINO NAVA SALINAS</t>
  </si>
  <si>
    <t>614 4880961</t>
  </si>
  <si>
    <t>VERONIKANAVA@HOTMAIL.COM</t>
  </si>
  <si>
    <t>CLASE 30, ANTERIORIDAD RECIBIDA EL 6/06/16; CONTESTADOS 08/08/2016, EL 28 FEB. 2017 SE NIEGA EL REGISTRO DE MARCA, CONCEDIDO 20/09/2018</t>
  </si>
  <si>
    <t>615 4880961</t>
  </si>
  <si>
    <t>COMPROBACION DE USO DE MARCA RECIBIDA 28/07/02011. Renovación enviada el 12 de Marzo 2015 CONTESTACION DE REQUISITOS CON RENOVACION CON FECHA 05/08/15, RENOVACION ACEPTADA EL 12/1/2016</t>
  </si>
  <si>
    <t>614427 2587</t>
  </si>
  <si>
    <t>CLASE 9 TITULO RECIBIDO 06/07/16 TITULO ENTREGADO 26/7/2016</t>
  </si>
  <si>
    <t>DREAM MULTIMEDIA DREAMBOX</t>
  </si>
  <si>
    <t>MILTON CHAVEZ</t>
  </si>
  <si>
    <t>MAYORTECSTA@HOTMAIL.COM</t>
  </si>
  <si>
    <t>CL 45 TITULO RECIBIDO 21/06/16 TITULO ENTREGADO 29/06/16 Y PAGADO EL 9 DE DIC 2016</t>
  </si>
  <si>
    <t>GERENCIA@HHCONSULTORES.COM.MX</t>
  </si>
  <si>
    <t>CLASE 9 ANTERIORIDAD RECIBIDA EL 18/05/16; PRESENTACÓN DE CONTESTACIÓN 19/07/2016, NEGATIVA 20/09/2016</t>
  </si>
  <si>
    <t>JYNXBOX</t>
  </si>
  <si>
    <t>CL 43 RECIBIDA EL 7/4/16 ; CONTESTADA 4/6/16; ANTERIORIDAD RECIBIDA 18/05/16; CONTESTADA 19/07/2016. NOTIFICACION DE SUSP. TRAMITE RECIBIDO 17-OCT-2016</t>
  </si>
  <si>
    <t>CALESA</t>
  </si>
  <si>
    <t>gerencia@lacalesamx</t>
  </si>
  <si>
    <t>CLASE 9 TITULO RECIBIDO 21/06/16 TITULO ENTREGADO 26/7/2016</t>
  </si>
  <si>
    <t>CLASE 35 TITULO RECIBIDO 21/06/16 TITULO ENTREGADO 26/7/2016</t>
  </si>
  <si>
    <t>CLASE 9 ANTERIORIDAD RECIBIDA EL 18/05/16; PRESENTACÓN DE CONTESTACIÓN 19/07/2016 NEGATIVA 20/09/2016</t>
  </si>
  <si>
    <t>OPENBOX</t>
  </si>
  <si>
    <t>CL 9 TITULO RECIBIDO 21/06/16 TITULO ENTREGADO 4/07/16</t>
  </si>
  <si>
    <t>HECTO GOMEZ</t>
  </si>
  <si>
    <t>CLASE 9 TITULO RECIBIDO 21/06/16</t>
  </si>
  <si>
    <t>RMF CONTROL RENTA SOFTWARE</t>
  </si>
  <si>
    <t>CONTROL RENTA SOFTWARE</t>
  </si>
  <si>
    <t>RODRIGO MESTA FALOMIR</t>
  </si>
  <si>
    <t>RODRIGO.MESTA@GMAIL.COM</t>
  </si>
  <si>
    <t>CLASE 7 TITULO RECIBIDO 21/06/16 TITULO ENTREGADO 23/6/2016</t>
  </si>
  <si>
    <t>ROB MASTER</t>
  </si>
  <si>
    <t>ROBO ED</t>
  </si>
  <si>
    <t>SERGIO TEJADA</t>
  </si>
  <si>
    <t>STEJADA@ROBOTICAEDUCATIVA.COM.MX</t>
  </si>
  <si>
    <t>CLASE 41 TITULO RECIBIDO 21/06/16, TITULO ENTREGADO 23/6/2016</t>
  </si>
  <si>
    <t>CLASE 25 TITULO RECIBIDO 21/06/16 TITULO ENTREGADO 28/6/2016</t>
  </si>
  <si>
    <t>FLOVI</t>
  </si>
  <si>
    <t>VALENTINOS</t>
  </si>
  <si>
    <t>VICTOR ARMANDO RAMOS</t>
  </si>
  <si>
    <t>VICTOR@VALENTINOS.MX</t>
  </si>
  <si>
    <t>CLASE 35 TITULO RECIBIDO 21/06/16 TITULO ENTREGADO 6/07/16</t>
  </si>
  <si>
    <t>CARN&amp;FRUT</t>
  </si>
  <si>
    <t>CARNYFRUT</t>
  </si>
  <si>
    <t>BENIGNO CLEMENTE CONTRERAS</t>
  </si>
  <si>
    <t>contacto@carnyfrut.com, ventas@carnyfrut.com</t>
  </si>
  <si>
    <t>facturacion@carnyfrut.com, soporte@carnyfrut.com, ventas@carnyfrut.com</t>
  </si>
  <si>
    <t>6144101513, 423-15-30</t>
  </si>
  <si>
    <t>CLASE 35, SE ENTREGO TITULO 29 NOV 2016</t>
  </si>
  <si>
    <t>DANGO ENTRETENIMIENTO</t>
  </si>
  <si>
    <t>RODRIGO VILLAREAL</t>
  </si>
  <si>
    <t>ROY@DANGO-E.COM</t>
  </si>
  <si>
    <t>CLASE 41 REQUICITOS RECIBIDOS 19/05/16; SE PRESENTÓ CONTESTACIÓN 19/07/2016, TITULO RECIBIDO EL 22 DIC 2016. TITRM CL 41 ENTREGADO EL 20 FEB 2017</t>
  </si>
  <si>
    <t>35, REQUISITOS RECIBIDOS EL 26/4/16; PRESENTADOS 27/06/2016, TITULO RECIBIDO EL 22 DIC 2016. SE ENTREGO EL TITULO EL 4 ENE 2017</t>
  </si>
  <si>
    <t>CLASE 35 TITULO RECIBIDO 21/06/16, TITULO ENTREGADO 24/06/16</t>
  </si>
  <si>
    <t>HOG EL DELFIN</t>
  </si>
  <si>
    <t>PESCADERIA EL DELFIN</t>
  </si>
  <si>
    <t>HECTOR OSWALDO CHAO</t>
  </si>
  <si>
    <t>PESCADERIADELFIN@LIVE.COM</t>
  </si>
  <si>
    <t>CLASE 43 TITULO RECIBIDO 21/06/16</t>
  </si>
  <si>
    <t>SHIN TOSHIN</t>
  </si>
  <si>
    <t>SUMAYA JAZEN MIRAMONTES</t>
  </si>
  <si>
    <t>SUMY_21@HOTMAIL.COM</t>
  </si>
  <si>
    <t>CLASE 39 TITULO RECIBIDO 21/06/16 TITULO ENTREGADO 6/7/2016</t>
  </si>
  <si>
    <t>SIM MENSAJERIA Y TRASPORTE</t>
  </si>
  <si>
    <t>SIM MENSAJERIA Y TRANSPORTE</t>
  </si>
  <si>
    <t>JORGE RODIGUEZ TREJO</t>
  </si>
  <si>
    <t>JRODRIGUEZ@SERVICIOIM.COM</t>
  </si>
  <si>
    <t>CESION DE DERECHOS PRESENTADOS EL 18/12/15 TRANSMISIÓN DE DERECHOS ASEPTADA A JESUS OSVALDO DUARTE GARCIA 10/05/16</t>
  </si>
  <si>
    <t>CERVECERIA DUENDES</t>
  </si>
  <si>
    <t>DANIEL RENTERIA</t>
  </si>
  <si>
    <t>jesusosbaldo_12@hotmail.com</t>
  </si>
  <si>
    <t>CL. 20 TRASMICION DE DERECHOS PRESENTADOS EL 18/12 DE LOS REGISTRO 734490, 1204398, TRANSMISION DE DERECHOS ACEPTADA RECIBIDA EL 25/4/16 TITULO RECIBIDO 06/07/16</t>
  </si>
  <si>
    <t>MONTILLA</t>
  </si>
  <si>
    <t>RAFAEL MONTILLA</t>
  </si>
  <si>
    <t>CLASE 41 TITULO RECIBIDO 18/05/16, TITULO ENTREGADO 18/05/16</t>
  </si>
  <si>
    <t>AEM ASOCIACION EMPRESARIAL MEXICANA</t>
  </si>
  <si>
    <t>ALLAN PARRA</t>
  </si>
  <si>
    <t>DIRECCION@MARCASYFRANQUICIAS.ORG</t>
  </si>
  <si>
    <t>CLASE 35 TITULO RECIBIDO 18/05/16, TITULO ENTREGADO 18/05/26</t>
  </si>
  <si>
    <t>CLASE 41 TITULO RECIBIDO 18/05/16 TITULO ENTREGADO 27/05/16</t>
  </si>
  <si>
    <t>BRITISH BILINGUAL CENTRE MJW</t>
  </si>
  <si>
    <t>BBC BRITISH BILINGUAL CENTRE MJW</t>
  </si>
  <si>
    <t>MATTHEN JAMES WATTS</t>
  </si>
  <si>
    <t>IPLEGARRETA@HOTMAIL.COM</t>
  </si>
  <si>
    <t>CLASE 20 TITULO RECIBIDO 18/05/16</t>
  </si>
  <si>
    <t>RAFAEL EDGARDO MONTILLA RODRIGUEZ</t>
  </si>
  <si>
    <t>CLASE 44 TITULO RECIBIDO 06/07/16</t>
  </si>
  <si>
    <t>CRESCENDO</t>
  </si>
  <si>
    <t>JAIME ALBERTO MORALES</t>
  </si>
  <si>
    <t>JAIME_MORALES_1265@PRODIGY.NET.MX</t>
  </si>
  <si>
    <t>CLASE 44 ANTERIORIDAD RECIBIDA EL 18/05/16; CONTESTADA 19/07/2016, SE NOTIFICO QUE LLEGO EL TITULO REGISTRO DE MARCA EL 6 OCT 2016</t>
  </si>
  <si>
    <t>EQUILIBRA BARIATRIA CLINICA CBA</t>
  </si>
  <si>
    <t>EQULILBRA BARIATRIA CLINICA CBA</t>
  </si>
  <si>
    <t>BERNARDO VALENZUELA</t>
  </si>
  <si>
    <t>DRBERNARDOVALENZUELA@GMAIL.COM</t>
  </si>
  <si>
    <t>CLASE 30 TITULO RECIBIDO 06/07/16 TITULO ENTREGADO 14/07/16</t>
  </si>
  <si>
    <t>FOUR POINTS TEA</t>
  </si>
  <si>
    <t>FRANCISO MAGAÑA</t>
  </si>
  <si>
    <t>JAVIER@FORTALEZAMEX.COM</t>
  </si>
  <si>
    <t>CLASE 43 TITULO RECIBIDO 21/06/16, TITULO ENTREGADO 24/06/16</t>
  </si>
  <si>
    <t>STARPARTY</t>
  </si>
  <si>
    <t>MARINA GUZMAN</t>
  </si>
  <si>
    <t>MGUZMAN@MALLASESTRELLA.COM.MX</t>
  </si>
  <si>
    <t>VERDE COLORADO</t>
  </si>
  <si>
    <t>LUIS ENRIQUE CANO</t>
  </si>
  <si>
    <t>LUIS_CANO@HOTMAIL.COM</t>
  </si>
  <si>
    <t>SALVAMENTO DE MARCA SE PRESENTO EL 28 DE ENERO DEL 16 ACREDITACION DEL TITULAR RECIBIDA EL 18/05/16, REQUISITOS RECIBIDOS 29/06/16; PRESENTADOS 06/09/2016. EL 15 FEB 2017 LLEGO CITA ANTERIORIDAD. EN FECHA 12 DE ABRIL DE 2017 SE PRESENTÓ CONTESTACIÓN A ANTERIORIDAD. EL 26 SEPT 2017, SE COMUNICA RESOLUCION DE NEGATIVA</t>
  </si>
  <si>
    <t>KOVERTEX</t>
  </si>
  <si>
    <t>ANTONIO MESA</t>
  </si>
  <si>
    <t>multi_blancos_chih@hotmail.com</t>
  </si>
  <si>
    <t>ameza@yahoo.com.mx y ameza_chao@yahoo.com.mx</t>
  </si>
  <si>
    <t>CLASE 43 TITULO RECIBIDO 21/06/16 TITULO ENTREGADO 4/07/16</t>
  </si>
  <si>
    <t>EL RODEO RESTAURANTE MP</t>
  </si>
  <si>
    <t>EL RODEO RESTAURTE</t>
  </si>
  <si>
    <t>FRANCISCO MARTINEZ DE ALCALA</t>
  </si>
  <si>
    <t>CLASE 7 TITULO RECIBIDO 29/06/16 TITULO ENTREGADO 8/7/2016</t>
  </si>
  <si>
    <t>INTERBANDAS</t>
  </si>
  <si>
    <t>MAURICIO SANTILLAN TREJO</t>
  </si>
  <si>
    <t>EDWIN</t>
  </si>
  <si>
    <t>4 21 08 88</t>
  </si>
  <si>
    <t>614 2 56 72 56</t>
  </si>
  <si>
    <t>echavez@interbandas.com</t>
  </si>
  <si>
    <t>sucursalchihuahua@gmail.com</t>
  </si>
  <si>
    <t>CLASE 35 TITULO RECIBIDO 29/06/16 TITULO ENTREGADO 8/7/2016</t>
  </si>
  <si>
    <t>5 21 08 88</t>
  </si>
  <si>
    <t>notifcacion por negativa de anterioridades 28 de marzo de 2017</t>
  </si>
  <si>
    <t>CLINICA PANAMERICANA SRG</t>
  </si>
  <si>
    <t>CLINICA PANAMERICANA</t>
  </si>
  <si>
    <t>CARLOS VILLALOBOS</t>
  </si>
  <si>
    <t>61410498 68</t>
  </si>
  <si>
    <t>4 14 99 88</t>
  </si>
  <si>
    <t>414 99 89</t>
  </si>
  <si>
    <t>GRAMIREZ@CLINICAPANANAMERICANA.COM.MX</t>
  </si>
  <si>
    <t>ALEGRAJEDA22@HOTMAIL.COM</t>
  </si>
  <si>
    <t>61410498 68 4 14 99 88 414 99 89</t>
  </si>
  <si>
    <t>CLASE 30 TITULO RECIBIDO 29/06/16 TITULO ENTREGADO 11/7/2016</t>
  </si>
  <si>
    <t>ATE DE MI CORAZON</t>
  </si>
  <si>
    <t>CARLOS MEDRANO</t>
  </si>
  <si>
    <t>MEDRANO.0@HOTMAIL.COM</t>
  </si>
  <si>
    <t>6141159517 6141563413</t>
  </si>
  <si>
    <t>CLASE 35 TITULO RECIBIDO 29/06/16 TITULO ENTREGADO 11/7/2016</t>
  </si>
  <si>
    <t>6141159518 6141563413</t>
  </si>
  <si>
    <t>CLASE 35 TITULO RECIBIDO 01/8/16 NOTA ACLARACION NOMBRE COTITULAR. SE COMUNICA QUE ES IMPROCEDENTE SU PETICION 22 DIC 2016. SOLICITUD DE CORRECION NOMBRES DE TITULARES EN EL TITRM, PRESENTADA 25/01/2017. EL 30 MAY 2017 SE TOMA NOTA DE LA INFORMACION CORRECTA EN EL TITULO</t>
  </si>
  <si>
    <t>AUSRUF</t>
  </si>
  <si>
    <t>FRANZ FROESE</t>
  </si>
  <si>
    <t>COWBOYUO116@HOTMAIL.COM</t>
  </si>
  <si>
    <t>6251112767 6255863350</t>
  </si>
  <si>
    <t>notificacion por negativa de anterioridades de 28 de marzo de 2017</t>
  </si>
  <si>
    <t>BONZU SUSHI HOUSE</t>
  </si>
  <si>
    <t>CARLOS GARCIA GONZALEZ</t>
  </si>
  <si>
    <t>siempre llamarle a: (PATRICIA GONZALEZ MAMA CEL. 202-75-66 y tel. 417-43-72)</t>
  </si>
  <si>
    <t>614202-75-66 (cel. de Patricia González)</t>
  </si>
  <si>
    <t>CHARLYGG94@GMAIL.COM</t>
  </si>
  <si>
    <t>PATRICC_10@HOTMAIL.COM</t>
  </si>
  <si>
    <t>PATY GONZALES CEL 202-75-66 y Local 417-43-72</t>
  </si>
  <si>
    <t>CLASE 9 TITULO RECIBIDO 29/06/16 TITULO ENTREGADO 11/7/2016</t>
  </si>
  <si>
    <t>BYEO</t>
  </si>
  <si>
    <t>AVRIL GOMEZ</t>
  </si>
  <si>
    <t>AVRILG@HOTMAIL,COM</t>
  </si>
  <si>
    <t>GUSO@PUNTOYCOMA.MX</t>
  </si>
  <si>
    <t>CLASE 32 TITULO RECIBIDO 01/8/16 TITULO ENTREGADO 02/08/16</t>
  </si>
  <si>
    <t>LOS GUACHOCHIS</t>
  </si>
  <si>
    <t>JESUS CARRILLO</t>
  </si>
  <si>
    <t>614 285 90 29 2622063</t>
  </si>
  <si>
    <t>VIVAMACLOVIO@GMAIL.COM</t>
  </si>
  <si>
    <t>TITULO RECIBIDO SE PRESENTO RENOVACION EL 15}/FEB RENOVACIÓN RECIBIDA 19/7/16</t>
  </si>
  <si>
    <t>LIC. ALLAN JOSE PARRA VARGAS</t>
  </si>
  <si>
    <t>RENOVACIÓN RECIBIDA 19/7/16</t>
  </si>
  <si>
    <t>AH CHILES</t>
  </si>
  <si>
    <t>ROBERTO ORTIZ</t>
  </si>
  <si>
    <t>MARIA DE LOS ANGELES GONZALEZ</t>
  </si>
  <si>
    <t>FONDACHILANGOS@YAHOOL.COM FAMVERACHI@HOTMAIL.COM</t>
  </si>
  <si>
    <t>CLASE 30´TITULO RECIBIDO 01/8/16 Y ENTREGADO EL:</t>
  </si>
  <si>
    <t>INNOMINDA</t>
  </si>
  <si>
    <t>DANIEL BATISTA DELGADO</t>
  </si>
  <si>
    <t>CONTACTO@CELINA-TEASHOP.COM</t>
  </si>
  <si>
    <t>CLASE 43 TITULO RECIBIDO 03/08/16 Y ENTREGADO EL:</t>
  </si>
  <si>
    <t>CLASE 35 TITULO RECIBIDO 01/8/16 Y ENTREGADO EL:</t>
  </si>
  <si>
    <t>CLASE 42 TITULO RECIBIDO 01/8/16 ENTREGA DE TITULO 5/8/2016</t>
  </si>
  <si>
    <t>RECUPERAUTO</t>
  </si>
  <si>
    <t>JORGE CABRERA</t>
  </si>
  <si>
    <t>JCABRERA@GPSMONITOR.COM.MX</t>
  </si>
  <si>
    <t>CLASE 35 REQUISITOS RECIBIDOS 19/7/2016; PRESENTADOS EL 20/09/2016. NOTIFICACION REQUISITOS 23/01/2017. REQUISITOS CONTESTADOS EN FECHA 2 DE FEBRERO DE 2017. EL 01 DE AGOSTO 2017N LLEGO EL TITULO REGISTRO DE MARCA</t>
  </si>
  <si>
    <t>OFICINAS MOVILES</t>
  </si>
  <si>
    <t>SERGIO ALFONSO CANO FONSECA</t>
  </si>
  <si>
    <t>614 4243030 6144132188</t>
  </si>
  <si>
    <t>OFICINASMOVILESSACF@GMAIL.COM</t>
  </si>
  <si>
    <t>CLASE 37 TITULO RECIBIDO 15/8/16</t>
  </si>
  <si>
    <t>OFICNAS MOVILES</t>
  </si>
  <si>
    <t>CLASE 35 TITULO RECIBIDO 19/07/16 ENTREGA DE TITULO 3/8/2016</t>
  </si>
  <si>
    <t>BE FRESH</t>
  </si>
  <si>
    <t>CARLOS GUSTAVO VALLODOLID</t>
  </si>
  <si>
    <t xml:space="preserve">DRAVALDEZMENDOZAQHOTMAIL.COM </t>
  </si>
  <si>
    <t>CARLOSVM_04@MSN-COM</t>
  </si>
  <si>
    <t>CLASE 29 TITULO RECIBIDO 01/8/16, SE ENTREGO EL TITULO EL 23 DE FEBRERO 2016</t>
  </si>
  <si>
    <t>CHORIPOTLE</t>
  </si>
  <si>
    <t>FRANCISCO JAVIER ZAMARRON</t>
  </si>
  <si>
    <t>6141843951 4244283</t>
  </si>
  <si>
    <t>CLASE 12 TITULO RECIBIDO 06/07/16</t>
  </si>
  <si>
    <t>DICH</t>
  </si>
  <si>
    <t>DIESEL INDUSTRIAL</t>
  </si>
  <si>
    <t>GUADALUPE TERAN ORTEGA</t>
  </si>
  <si>
    <t>6141424387 4394030</t>
  </si>
  <si>
    <t>LUPITERANQHOTMAIL.COM</t>
  </si>
  <si>
    <t>CLASE 37 TITULO RECIBIDO 06/07/16</t>
  </si>
  <si>
    <t>DIESEL INDUSTRIAL CHIHUAHUA</t>
  </si>
  <si>
    <t>6141424384 4394030</t>
  </si>
  <si>
    <t>CLASE 35 TITULO RECIBIDO 06/07/16</t>
  </si>
  <si>
    <t>6141424385 4394030</t>
  </si>
  <si>
    <t>CLASE 12 REQUICITOS RECIBIDOS 15/8/16 contest. requisitos 26-Sept-16. EL 23 DE MZO 2017 LLEGO TITULO</t>
  </si>
  <si>
    <t>6141424386 4394030</t>
  </si>
  <si>
    <t>CLASE 38 TITULO RECIBIDO 06/07/16 TITULO ENTREGADO 22/7/2016</t>
  </si>
  <si>
    <t>ARMANDO MONTILLA</t>
  </si>
  <si>
    <t>amantila@fourgroup.com.mx</t>
  </si>
  <si>
    <t>CLASE 36 REQUICITOS RECIBIDOS 01/08/16. EL 18 DE ABRIL 2018 LLEGARON REQUISITOS, CLIENTE Y SOCIO NO INTERESADOS EN CONTINUAR CON TRAMITE</t>
  </si>
  <si>
    <t>GRUPO CUELLAR</t>
  </si>
  <si>
    <t>CUELLAR</t>
  </si>
  <si>
    <t>SAMUEL ABRAHAM CUELLAR</t>
  </si>
  <si>
    <t>6141420218 4116092</t>
  </si>
  <si>
    <t>CGDIAZ79@YAHOO.COM.MX</t>
  </si>
  <si>
    <t>CLASE 30 ANTERIORIDAD RECIBIDA EL 15/08/16. CONTESTACION DE ANTERIORIDAD 7-NOV-2016. EL 22 DE MAYO 2017 RECIBIMOS RESOLUCION DE NEGTIVA</t>
  </si>
  <si>
    <t>HIELO ICEBERG</t>
  </si>
  <si>
    <t>CARLOS_VA@PRODIGY.NET.MX</t>
  </si>
  <si>
    <t>CLASE 42 TITULO RECIBIDO 06/07/16 TITULO ENTREGADO 14/07/16</t>
  </si>
  <si>
    <t>ICEM</t>
  </si>
  <si>
    <t>LUIS ANTONIO MONTOYA</t>
  </si>
  <si>
    <t>6623003385 6142353920</t>
  </si>
  <si>
    <t>RAULCALDERON@ICEM-MX.COM</t>
  </si>
  <si>
    <t>CLASE 35 REQUICITOS RECIBIDOS 19/7/16; PRESENTADOS 20/09/2016. EL 23 MARZO 2017 LLEGO TITULO</t>
  </si>
  <si>
    <t>ILION PROMOCIONALES</t>
  </si>
  <si>
    <t>DIRECCIONES@TROYACOMUNICACIONES.COM</t>
  </si>
  <si>
    <t>CLASE 35 TITULO RECIBIDO 06/07/16 TITULO ENTREGADO 13/07/16</t>
  </si>
  <si>
    <t>CLASE 43 TITULO RECIBIDO 06/07/16 TITULO ENTREGADO 8/7/2016, CAMBIO DE DOMICILIO SOLICITADO 19/7/2016, SE TOMO DEBIDAMENTE NOTA DEL CAMBIO DEL DOMICILIO DEL ESTABLECIMIENTO 22 DIC 2016</t>
  </si>
  <si>
    <t>LA PALABRA CAFÉ</t>
  </si>
  <si>
    <t>ALEXIS STENNER</t>
  </si>
  <si>
    <t>JOSÉ JOAQUÍN FERNANDÉZ GUZMÁN</t>
  </si>
  <si>
    <t>ALEXIS.STNNER@GMAIL.CO</t>
  </si>
  <si>
    <t>6143510013 6143518316</t>
  </si>
  <si>
    <t>CLASE 35 TITULO RECIBIDO 01/8/16</t>
  </si>
  <si>
    <t>NUTRIBE</t>
  </si>
  <si>
    <t>FERNANDO BEDEL TISCAREÑO LUJAN</t>
  </si>
  <si>
    <t>NUEVOS DUWEÑOS: MIGUEL HERNANDEZ CEL. 614 169-05-53 Y ALEJANDRO LEYVA 614 427 24 05</t>
  </si>
  <si>
    <t>ftiscareno@hotmail.com</t>
  </si>
  <si>
    <t>CLASE 43 TITULO RECIBIDO 01/8/16 TITULO ENTREGADO 9/8/2016</t>
  </si>
  <si>
    <t>UMAI</t>
  </si>
  <si>
    <t>JORGE AZARATE</t>
  </si>
  <si>
    <t>6142338836 4260498</t>
  </si>
  <si>
    <t>AZARATE@IRECO.MX</t>
  </si>
  <si>
    <t>CLASE 35 ANTERIORIDAD RECIBIDA 15/08/16. CONTEST. ANT. 17-OCT-2016. LLEGO EL TITULO EL 3 ABRIL 2017</t>
  </si>
  <si>
    <t>ALPINO COMERCIAL</t>
  </si>
  <si>
    <t>JEANETH DOMINGUEZ</t>
  </si>
  <si>
    <t>VENTASCHIH@ALPINOCOMERCIAL.COM.MX</t>
  </si>
  <si>
    <t>CLASE 35 REQUICITOS RECIBIDOS 19/7/16; PRESENTADOS 20/09/2016. EL 23 DE MARZO 2017 LLEGO TITULO</t>
  </si>
  <si>
    <t>BUDDI WATCH</t>
  </si>
  <si>
    <t>CLASE 36 TITULO RECIBIDO 15/8/16</t>
  </si>
  <si>
    <t>EFECTIVO EXPRESS</t>
  </si>
  <si>
    <t>MIREYA PEREDO</t>
  </si>
  <si>
    <t>6141847572 6145451632</t>
  </si>
  <si>
    <t>MIREYA@GGLOBALS.COM.MX</t>
  </si>
  <si>
    <t>CLASE 35 TITULO RECIBIDO 15/8/16</t>
  </si>
  <si>
    <t>SAMSARA TEGNOLOGIA Y SOLUCIONES</t>
  </si>
  <si>
    <t>SAMSARA</t>
  </si>
  <si>
    <t>AURORA GABRIELA PRIETO</t>
  </si>
  <si>
    <t>6144880452 5450103</t>
  </si>
  <si>
    <t>GABRIELA.PRIETO@SAMSARASOLUCIONES.COM</t>
  </si>
  <si>
    <t>CLASE 9</t>
  </si>
  <si>
    <t>SMT SEC MASRTER TOOLS</t>
  </si>
  <si>
    <t>SMT SEC MASTER TOOLS</t>
  </si>
  <si>
    <t>RICARDO CORTES</t>
  </si>
  <si>
    <t>RICKY_CORTES87@HOTMAIL.COM</t>
  </si>
  <si>
    <t>LA VIÑA</t>
  </si>
  <si>
    <t>JAIME GOMEZ</t>
  </si>
  <si>
    <t>6144884543 4821700</t>
  </si>
  <si>
    <t>JGOMEZ@ABONITOS.COM.MX</t>
  </si>
  <si>
    <t>NOTIFICACION DOU PARA RM EN USA EL 24 DE MARZO DE 2017</t>
  </si>
  <si>
    <t>MASTER DOGOS</t>
  </si>
  <si>
    <t>SERGIO MORALES SALAIS</t>
  </si>
  <si>
    <t>259-8497</t>
  </si>
  <si>
    <t>6141666465 antonio morales</t>
  </si>
  <si>
    <t>ozcar_007@hotmail.com</t>
  </si>
  <si>
    <t>Roberto: 290-2891 cel.- 614-162-3885, tel.-414-8943, Oscar: 614-235-0378, TONY: casa.-259-8497, cel.-614-130-8448, SERGIO MORALES PAPA: 614-235-3704,</t>
  </si>
  <si>
    <t>RAPIX MART</t>
  </si>
  <si>
    <t>JOHAN TEICHROEB REMPEL</t>
  </si>
  <si>
    <t>CLASE 44 TITULO RECIBIDO 19/07/16 TITULO ENTREGADO 29/07/16</t>
  </si>
  <si>
    <t>PROCARE</t>
  </si>
  <si>
    <t>CLASE 3 REQUICITOS 01/08/16; PRESENTADOS 20/09/2016. LLEGO TITULO EL 23 MZO 2017</t>
  </si>
  <si>
    <t>GAMIL</t>
  </si>
  <si>
    <t>LINA ROMERO</t>
  </si>
  <si>
    <t>MARIA QUIÑONEZ</t>
  </si>
  <si>
    <t>LIANROME@GMAIL.COM</t>
  </si>
  <si>
    <t>CLASE 35, TITULO ENTREGADO 28 SEPT 2016</t>
  </si>
  <si>
    <t>SALAS PELEY</t>
  </si>
  <si>
    <t>ESPERANZA LEYVA NAJERA</t>
  </si>
  <si>
    <t>DIEGO</t>
  </si>
  <si>
    <t>SALASLOREN@HOTMAIL.COM</t>
  </si>
  <si>
    <t>CLASE 43, TITULO ENTRGADO EL 27 SEPT 2016</t>
  </si>
  <si>
    <t>LA MAMI FONDITA EXPRES</t>
  </si>
  <si>
    <t>LA MAMI</t>
  </si>
  <si>
    <t>CLAUDIA RUIZ</t>
  </si>
  <si>
    <t>MAMABELLASTAR@YAHO.COM.MX</t>
  </si>
  <si>
    <t>CLASE 5</t>
  </si>
  <si>
    <t>CARNIDRIK</t>
  </si>
  <si>
    <t>CLASE 35 TITULO RECIBIDO 03/08/16</t>
  </si>
  <si>
    <t>SMART COOL</t>
  </si>
  <si>
    <t>CARLOS ARTURO VILLALOBOS</t>
  </si>
  <si>
    <t>CLASE 11, REQUISITOS REBIDOS EL 14 DE SEPTIEMBRE 2016. REQUISITOS CONTESTADOS 14/NOV/2016</t>
  </si>
  <si>
    <t>CLASE 30, ANTERIORIDAD RECIBIDA EL 14 DE SEPT 2016. REQUISITOS CONTESTADOS 14/NOV/2016 EL 30 DE MAYO RESOLUCION DE NEGATIVA</t>
  </si>
  <si>
    <t>CONSERVAS DON CIPRI</t>
  </si>
  <si>
    <t>JAVIER LUNA</t>
  </si>
  <si>
    <t>JLUJAN@LUMACOMERCIAL.COM</t>
  </si>
  <si>
    <t>CLASE 35 TITULO RECIBIDO 03/08/16, TITULO ENTREGADO 12/8/16</t>
  </si>
  <si>
    <t>CLASE 30, 15 FEB 2017 SE HA TOMADO NOTA DEL DOMICILIO CORRECTO</t>
  </si>
  <si>
    <t>PAN SUSPIROS</t>
  </si>
  <si>
    <t>SUSPIROS</t>
  </si>
  <si>
    <t>CLAUDIA ALVARES</t>
  </si>
  <si>
    <t>ARMANDO@SUSPIROSPASTELERIAS.COM</t>
  </si>
  <si>
    <t>ARTURO@PASTELERIAS.COM</t>
  </si>
  <si>
    <t>CLASE 44 TITULO RECIBIDO 15 AGO 2016. TTULO ENTREGADO 25 OCT 2016 Y PAGADO EL 30 NOV 2016 EN HSBC</t>
  </si>
  <si>
    <t>ECO SANITARIOS DEL NORTE</t>
  </si>
  <si>
    <t>ECO SANITARIOS</t>
  </si>
  <si>
    <t>CESAR GOMEZ</t>
  </si>
  <si>
    <t>CESAR@RENTAMAS.COM</t>
  </si>
  <si>
    <t>CLASE 37</t>
  </si>
  <si>
    <t>360 FIX</t>
  </si>
  <si>
    <t>GILBERTO ARTURO CASTELLANOS PACHECO</t>
  </si>
  <si>
    <t>614 4149228</t>
  </si>
  <si>
    <t>recepcioninvolto@gmail.com</t>
  </si>
  <si>
    <t>MIXTA CLASE 30</t>
  </si>
  <si>
    <t>SUSPIROS PASTELERIAS</t>
  </si>
  <si>
    <t>JANNETH ELVIRA GÁMEZ GALVÁN</t>
  </si>
  <si>
    <t>ARTURO ESPARZA FONSECA</t>
  </si>
  <si>
    <t>oponce@suspirospastelerias.com</t>
  </si>
  <si>
    <t>arturo@suspirospastelerias.com</t>
  </si>
  <si>
    <t>NOMINATIVA CLASE 30</t>
  </si>
  <si>
    <t>MIXTA CLASE 35, contest. de requisitos 26-sept-16. EL 15 FEB SE NOTIFICA QUE LA COLONIA ES VALLE ESCONDIDO</t>
  </si>
  <si>
    <t>NOMINATIVA CLASE 35, conestacion de requisitos el 26-sep-16</t>
  </si>
  <si>
    <t>CLASE 29, SE ENTREGO EL TITULO EL 23 SEPT. 2016</t>
  </si>
  <si>
    <t>LOS CIENES</t>
  </si>
  <si>
    <t>LOS CIENES QUESO</t>
  </si>
  <si>
    <t>JOHAN WIEBE BERG</t>
  </si>
  <si>
    <t>establocienes@hotmail.com</t>
  </si>
  <si>
    <t>CLASE 43 TTITULO RECIBIDO EL 20 DE SEPT. 2016</t>
  </si>
  <si>
    <t>EL 34 BILLIARDS &amp; DRINKS</t>
  </si>
  <si>
    <t>EL 34</t>
  </si>
  <si>
    <t>CARLOS ISMAEL BACA GUARDIOLA</t>
  </si>
  <si>
    <t>DIVELY</t>
  </si>
  <si>
    <t>carlosbacag@gmail.com</t>
  </si>
  <si>
    <t>billarel34@gmail.com</t>
  </si>
  <si>
    <t>CLASE 43 TITULO RECIBIDO 20 DE SEPT 2016, TITULO ENTREGADO EL 7 OCT 2016</t>
  </si>
  <si>
    <t>VICTORIA TUORS OPERADORA DE VIAJES</t>
  </si>
  <si>
    <t>VICTORIA TOURS</t>
  </si>
  <si>
    <t>JORGE REFUGIO PRIETO GIL</t>
  </si>
  <si>
    <t>VIRGINIA ESTELA GRANILLO SALÁIS</t>
  </si>
  <si>
    <t>614 4132451</t>
  </si>
  <si>
    <t>614 4147324</t>
  </si>
  <si>
    <t>jorgeprietog5407@gmail.com</t>
  </si>
  <si>
    <t>CLASE 35, LLEGO EL TITULO RM RECIBIDO EL 8 NOV 2016, TITULO ENTREGADO EL 29 DIC 2016</t>
  </si>
  <si>
    <t>H CENTRO HIDROFACIAL</t>
  </si>
  <si>
    <t>MAGHLI</t>
  </si>
  <si>
    <t>HILDA MAGDALENO AMAYA</t>
  </si>
  <si>
    <t>260 37 06</t>
  </si>
  <si>
    <t>614 121 60 35</t>
  </si>
  <si>
    <t>614 110 81 21</t>
  </si>
  <si>
    <t>CLASE 41. IMPEDIMENTO LEGAL RECIBIDO EL 2-DIC-2016. EN FECHA 2 DE FEBRERO DE 2017 SE CONTESTO IMPEDIMENTO LEGAL.. EL 01 DE AGOSTO SE COMUNICA RESOLUCION DE NEGATIVA</t>
  </si>
  <si>
    <t>DISFRAZZATE</t>
  </si>
  <si>
    <t>SUSANA CÁRDENAS SERNA</t>
  </si>
  <si>
    <t>614 414 14 26</t>
  </si>
  <si>
    <t>614 129 16 47</t>
  </si>
  <si>
    <t>Disfrazzate@gmail.com</t>
  </si>
  <si>
    <t>CLASE 35. REQUISITOS RECIBIDOS 14-NOV-2016. REQUISITOS CONTESTADOS 16/01/2017, EL 30 MAY 2017 LLEGARON REQUISITOS. EN FECHA 15 DE JUNIO DE 2017 SE PRESENTÓ CONTESTACIÓN A REQUISITOS. EL 13 DE DIC 2017 LLEGO CITA DE ANTERIORIDAD 11/09/2018 SE RECIBE NEGATIVA DE REGISTRO.</t>
  </si>
  <si>
    <t>SELECTA MX</t>
  </si>
  <si>
    <t>ADRIANA SUSANA CABRERA DÁVILA GABIRI</t>
  </si>
  <si>
    <t>direccion@selectamx.com</t>
  </si>
  <si>
    <t>CLASE 35. REQUISITOS RECIBIDOS 4-NOV-2016. REQUISITOS CONTESTADOS 4/01/2017, llego el tit rm el 6 jul 2017. EN FECHA 23 DE AGOSTO 2017 SE PRESENTÓ SOLICITUD DE INSCRIPCION DE TRANSMISION DE DERECHOS. SE COMUNICA LA TRANSMISION DE DERECHOS EL 29 DIC 2017</t>
  </si>
  <si>
    <t>BLOGY TRENDITEMS</t>
  </si>
  <si>
    <t>BLOGY</t>
  </si>
  <si>
    <t>JAVIER ANTONIO RASCON RODRIGUEZ</t>
  </si>
  <si>
    <t>of 335-30-66 cel. 614 235-28-56</t>
  </si>
  <si>
    <t>javier.rascon@jalasaint.com</t>
  </si>
  <si>
    <t>CLASE 42, SE NOTIFICO CITA DE ANTERIORIDAD 22 DIC 2016. EN FECHA 23 DE FEB. 2017 SE CONTESTO ANTERIORIDAD, NEGATIVA 18/09/2017</t>
  </si>
  <si>
    <t>FASE ESTUDIO</t>
  </si>
  <si>
    <t>JORGE IVAN ORTIZ CHAVIRA</t>
  </si>
  <si>
    <t>JORGE IVÁN ORTIZ CHAVIRA</t>
  </si>
  <si>
    <t>614 1690103</t>
  </si>
  <si>
    <t>jorge@faseestudio.com</t>
  </si>
  <si>
    <t>CLASE 35, TITULO ENTREGADO EL 7 NOV 2016</t>
  </si>
  <si>
    <t>TERRITORI</t>
  </si>
  <si>
    <t>MARCELA GALLEGO CANO</t>
  </si>
  <si>
    <t>mgallego_cano@hotmail.com</t>
  </si>
  <si>
    <t>CLASE 35, TITULO RECIBIDO EL 22 DE DIC 2016, TITULO ENTREGADO 27 ENERO 2017 Y PAGADO</t>
  </si>
  <si>
    <t>GUITAR WORLD</t>
  </si>
  <si>
    <t>YURI VLADIMIR ARMENDARIZ MOLINA</t>
  </si>
  <si>
    <t>JAIME GABRIEL HERNANDEZ RODRIGUEZ</t>
  </si>
  <si>
    <t>614 4254122</t>
  </si>
  <si>
    <t>614 1848774</t>
  </si>
  <si>
    <t>656 1375603</t>
  </si>
  <si>
    <t>yuriarmendariz@hotmail.com</t>
  </si>
  <si>
    <t>musicman_mx@hotmail.com</t>
  </si>
  <si>
    <t>SALAZAR CONSULTORES.COM</t>
  </si>
  <si>
    <t>SALAZAR CONSULTORES</t>
  </si>
  <si>
    <t>ADÁN SALAZAR</t>
  </si>
  <si>
    <t>442 60 82</t>
  </si>
  <si>
    <t>614 196 30 03</t>
  </si>
  <si>
    <t>adan@adan.mx</t>
  </si>
  <si>
    <t>CLASE 43 TITULO RECIBIDO EL 22 DE DIC 2016. TITULO ENTREGADO EL 10-01-2016 Y PAGAD0 09-ENE-2016</t>
  </si>
  <si>
    <t>THE HAPPY MUNCH CO</t>
  </si>
  <si>
    <t>SERGIO RASCÓN DOMÍNGUEZ</t>
  </si>
  <si>
    <t>ALBERTO OROZCO BURCIAGA</t>
  </si>
  <si>
    <t>417 36 53</t>
  </si>
  <si>
    <t>614 112 65 84</t>
  </si>
  <si>
    <t>614 142 31 25</t>
  </si>
  <si>
    <t>sergio.rascond@gmail.com</t>
  </si>
  <si>
    <t>CLASE 44 TITULO RECIBIDO EL 22 DE DIC 2016 TITULO ENTREGADO EL 10-01-2016 Y PAGAD0 09-ENE-2016</t>
  </si>
  <si>
    <t>AURUM</t>
  </si>
  <si>
    <t>CLASE 37, EL 28 DE DICIEMBRE 2016 LLEGO CITA DE ANTERIORIDAD. EN FECHA 28 DE ABRIL DE 2017 SE PRESENTÓ CONTESTACION DE ANTERIORIDAD CON PRORROGA DE DOS MESES. . EL 19 DE OCT. 2017 LLEGO EL TITULO REGISTRO DE MARCA CLEANIC CL 37</t>
  </si>
  <si>
    <t>CLEANIC D C E</t>
  </si>
  <si>
    <t>CLEANIC</t>
  </si>
  <si>
    <t>JOSE LUIS ARMENDARIZ NUÑEZ</t>
  </si>
  <si>
    <t>jarmendariz@eint.org</t>
  </si>
  <si>
    <t>CLASE 43, LLEGO EL TITULO REGISTRO DE MARCA EL 30 DIC 2016. TITULO ENTREGADO EL 9 DE FEB 2017</t>
  </si>
  <si>
    <t>TORTAS PARRA DESDE 1982</t>
  </si>
  <si>
    <t>SERGIO RAUL PARRA MONCADA</t>
  </si>
  <si>
    <t>636 66 128 33</t>
  </si>
  <si>
    <t>(045) 363 693 69 46</t>
  </si>
  <si>
    <t>rparra_20@hotmail.com</t>
  </si>
  <si>
    <t>TITULO REGISTRO DE MARCA CLASE 43 LLEGO EL 15 FEB 2017. TITULO ENTREGADO EL 22 MARZO 2017</t>
  </si>
  <si>
    <t>TORTAS PARRA</t>
  </si>
  <si>
    <t>CLASE 5, LLEGO EL TITULO DE REGISTRO DE MARCA EL 30 DIC 2016</t>
  </si>
  <si>
    <t>CLANK NUTREAT</t>
  </si>
  <si>
    <t>JORGE GUILLREMO CARREON PÉREZ</t>
  </si>
  <si>
    <t>ALEJANDRO ANTILLÓN DELGADO</t>
  </si>
  <si>
    <t>639 46 78 201</t>
  </si>
  <si>
    <t>639 501 80 70</t>
  </si>
  <si>
    <t>639 465 00 92</t>
  </si>
  <si>
    <t>jcarreon@clank.com.mx</t>
  </si>
  <si>
    <t>a.antillon@clank.com.mx</t>
  </si>
  <si>
    <t>CLASE 35, LLEGO EL TITULO EL 24 DE ENERO DEL 2017. TITULO PAGADO, TITULO ENTREGADO EL 15 FEB 2017. EL 28 JULIO LLEGO CONGTSTACION AL FTO DE SOLIC DE NOTIF EN LINEA EQUIPOS MEDICOS VIZCARRA,S.A. 16-07-2018 SE PRESENTÓ EN LA SECRETARÍA DE ECONOMIA LA SOLICITUD DE INSCRIPCIÓN DE LICENCIA DE USO O FRANQUICIA.</t>
  </si>
  <si>
    <t>SANOSIL</t>
  </si>
  <si>
    <t>SME SANOSIL</t>
  </si>
  <si>
    <t>ALEJANDRO MANCERA LÓPEZ</t>
  </si>
  <si>
    <t>amancera@sme.mx</t>
  </si>
  <si>
    <t>CLASE 03; OBSERVACIONES DE UN TERCERO 04/05/2016. EL 15 DE FEB 2017 LLEGO CITA DE ANTERORIDAD. NO SE CONTESTÓ ANTERIORIDAD YA QUE SE PROMOVERÁ NULIDAD DE LA MARCA CITADA. SE PRESENTÓ SOLICITUD DE TRÁMITE EN SUSPENSO EN FECHA 20 DE ABRIL DE 2017. EL 26 DE SEPT. 2017 SE COMUNICA RESOLUCUION DE NEGATIVA</t>
  </si>
  <si>
    <t>CLASE 05; OBSERVACIONES DE UN TERCER 24/08/2016. EL 15 FEB 2017 LLEGO CITA DE ANTERIORIDAD. EN FECHA 12 DE ABRIL DE 2017 SE CONTESTÓ ANTERIORIDAD. EL 4 DE OCT 2017 SE COMUICA IMPEDIMENTO LEGAL. EN FECHA 29 DE NOVIEMBRE DE 2017 PRESENTAMOS LA CONTESTACION A IMPEDIMENTO LEGAL. 16-07-2018 SE PRESENTÓ EN LA SECRETARÍA DE ECONOMIA LA SOLICITUD DE INSCRIPCIÓN DE LICENCIA DE USO O FRANQUICIA. SE PRESENTÓ EN LA SECRETARÍA DE ECONOMIA LA CONTESTACIÓN DE REQUISITOS EL DÍA 24/08/2018.</t>
  </si>
  <si>
    <t>CLASE 1, LLEGO CITA DE ANTERIORIDAD 15 DE FEB 2017. EN FECHA 12 DE ABRIL DE 2017 SE CONTESTÓ ANTERIORIDAD. EL 26 DE SEPTIEMBRE SE COMUNICA RESOLUCION DE NEGATIVA</t>
  </si>
  <si>
    <t>CLASE 30, LLEGO EL TITULO EL 13 ENE 2017, TITULO ENTREGADO Y PAGADO EL 26 ENE 2017</t>
  </si>
  <si>
    <t>SALSAS SANTA CRUZ</t>
  </si>
  <si>
    <t>TACO BAJA</t>
  </si>
  <si>
    <t>CLASE 35. LLEGO EL TITULO EL 13 ENE 2017, SE ENTREGO EL TITULO 27 ENERO 2017 Y PAGADO ANTERIORMENTE</t>
  </si>
  <si>
    <t>PAPELERÍA LEOCAR</t>
  </si>
  <si>
    <t>JUAN CARLOS CARBAJAL ROMERO</t>
  </si>
  <si>
    <t>614 488 49 04</t>
  </si>
  <si>
    <t>contacto@papelerialeocar.com</t>
  </si>
  <si>
    <t>CLASE 09. EL 15 FEB 2017 LLEGO IMPEDIMENTO LEGAL. EN FECHA 12 DE ABRIL DE 2017 SE PRESENTÓ CONTESTACION A IMPEDIMENTO LEGAL. EL 11 DE AGOSTO LLEG TITULO REG DE MARCA 1770990</t>
  </si>
  <si>
    <t>JOSÉ ROBERTO SILVA ÁVILA</t>
  </si>
  <si>
    <t>614 184 89 99</t>
  </si>
  <si>
    <t>jose.silva@paxfacturación.com</t>
  </si>
  <si>
    <t>MULAKA</t>
  </si>
  <si>
    <t>CLASE 35. SE RECIBIO TITULO 13 ENERO 2017</t>
  </si>
  <si>
    <t>PURE FIBRE PANADERÍA SALUDABLE</t>
  </si>
  <si>
    <t>PURE FIBRE</t>
  </si>
  <si>
    <t>NUBIA LIZETTE ROMERO GUTIERREZ</t>
  </si>
  <si>
    <t>614 543 0906</t>
  </si>
  <si>
    <t>pure-fibre@hotmail.com</t>
  </si>
  <si>
    <t>CLASE 41, NOTIFICACION DE REQUISITOS 22 DIC 2016. EN FECHA 23 DE FEB. 2017 SE CONTESTARON REQUISITOS. EL 01 AGO 2017 LLEGO EL TITULO REGISTRO DE MARCA</t>
  </si>
  <si>
    <t>UBJONLINE</t>
  </si>
  <si>
    <t>VICTOR GERÓNIMO GONZÁLEZ RIVERÓN</t>
  </si>
  <si>
    <t>ING. PAVEL GONZÁLEZ</t>
  </si>
  <si>
    <t>victorgriveron@gmail.com</t>
  </si>
  <si>
    <t>pavel@interclase.com</t>
  </si>
  <si>
    <t>CLASE 35, LLEGO TITULO DE REGISTRO AVISO COMERIAL EL 28 DIC 2016. TIT. AVISO COMERCIAL ENTREGADO el 27 ene 2017 y pagado 2 ene 2017</t>
  </si>
  <si>
    <t>NATURAL ES MEJOR</t>
  </si>
  <si>
    <t>CELINA</t>
  </si>
  <si>
    <t>RUBEN LUNA OGAZ</t>
  </si>
  <si>
    <t>ZUSZETH LUNA</t>
  </si>
  <si>
    <t>ERICK LUNA</t>
  </si>
  <si>
    <t>6 17 38 68</t>
  </si>
  <si>
    <t>356 3 11 48 16</t>
  </si>
  <si>
    <t>656 1 97 79 74</t>
  </si>
  <si>
    <t>CLASE 42, LLEGO TITULO EL 5 ENE 2017, TITULO ENTREGADO EL 6 DE ENERO 2017</t>
  </si>
  <si>
    <t>UNUSEA</t>
  </si>
  <si>
    <t>LIC. JAIME MANUEL MARTÍNEZ NÚÑEZ</t>
  </si>
  <si>
    <t>614 171 09 13</t>
  </si>
  <si>
    <t>CLASE 12. LLEGO EL TITULO EL 16 ENERO 2017, TITULO ENTREGADO EL 25 ENE 2017 Y PAGADO.</t>
  </si>
  <si>
    <t>614 426 16 26</t>
  </si>
  <si>
    <t>614 235 60 51</t>
  </si>
  <si>
    <t>CLASE 35, LLEGO EL TITULO EL 16 ENERO 2017. TITULO ENTREGADO 25 ENERO 2017 Y PAGADO</t>
  </si>
  <si>
    <t>AUDIO FUTURO</t>
  </si>
  <si>
    <t>CLASE 37. LLEGO EL TITULO EL 16 ENERO 2017, TITULO PAGADO 01 FEB 2017 Y ENTREGADO EL 8 FEB 2016</t>
  </si>
  <si>
    <t>BELL AND TOWER</t>
  </si>
  <si>
    <t>BELL &amp; TOWER</t>
  </si>
  <si>
    <t>LUISA YADIRA NEVAREZ TORRES</t>
  </si>
  <si>
    <t>KARINA SAENZ</t>
  </si>
  <si>
    <t>614 414 50 37</t>
  </si>
  <si>
    <t>614 184 93 82</t>
  </si>
  <si>
    <t>614 153 96 34</t>
  </si>
  <si>
    <t>CLASE 45. LLEGO EL TITULO EL 16 ENERO 2017</t>
  </si>
  <si>
    <t>HACEMOS TANGIBLE LO INTANGIBLE, PROTEGE TUS IDEAS</t>
  </si>
  <si>
    <t>CLASE 06. LLEGO EL TITULO EL 17 DE ENERO 2017, TITULO ENTREGADO EL 17 ENE 2017</t>
  </si>
  <si>
    <t>TONNY ENNS</t>
  </si>
  <si>
    <t>(625) 587-75-10</t>
  </si>
  <si>
    <t>625 114 0176</t>
  </si>
  <si>
    <t>CLASE 35; ENMIENDA VOLUNTARIA 10/08/2016, LLEGO TITULO DE REGISTRO DE AVISO COMERCIAL EL 28 DIC 2016. LLEGO CON ERROR</t>
  </si>
  <si>
    <t>DESINFECTANT FOR LIFE</t>
  </si>
  <si>
    <t>614 3020404</t>
  </si>
  <si>
    <t>CLASE 11. LLEGO TITULO EL 13 ENERO 2017. TITULO PAGDO 26 ENE 2017, TITULO ENTREGADO EL 15 FEB 2017</t>
  </si>
  <si>
    <t>Q-JET</t>
  </si>
  <si>
    <t>CLASE 29. EL 15 FEB 2017 LLEGO IMPEDIMENTO LEGAL. EN FECHA 12 DE ABRIL DE 2017 SE PRESENTÓ CONTESTACION A IMPEDIMENTO LEGAL. EL 20 OCTUBRE 2017 SE COMUNICA RESOLUCION DE NEGATIVA</t>
  </si>
  <si>
    <t>DESERT SHRIMP</t>
  </si>
  <si>
    <t>ACUICOLA SEASON</t>
  </si>
  <si>
    <t>ANA ESTHER PLACENCIA CASTILLO</t>
  </si>
  <si>
    <t>plascencia.anakarina@gmail.com</t>
  </si>
  <si>
    <t>CLASE 41, LLEGO EL TITULO REGISTRO DE MARCA EL 30 DIC 2016, TITULO ENTREGADO EL 12 ENE 2017 POR EL LIC. PARRA.</t>
  </si>
  <si>
    <t>LEA LECTURA EVOLUCIONADA APLICADA</t>
  </si>
  <si>
    <t>614 575 21 21</t>
  </si>
  <si>
    <t>614 247 62 53</t>
  </si>
  <si>
    <t>handrest45@gmail.com</t>
  </si>
  <si>
    <t>htrujillo@multilingual.edu.mx</t>
  </si>
  <si>
    <t>CLASE 29. LLEGO EL TITULO EL 13 FEB 2017. TITULO ENVIADO POR MENSAJERIA FEDEX GUIA 8096 0908 7553 EL 20 FEB 2017</t>
  </si>
  <si>
    <t>CLASE 29. EL 15 DE FEB 2017 LLEGO IMPEDIMENTO LEGAL. EN FECHA 12 DE ABRIL DE 2017 SE PRESENTÓ CONTESTACIÓN A IMPEDIMENTO LEGAL.NEGATIVA 05/10/2017</t>
  </si>
  <si>
    <t>SEASON SHRIMP</t>
  </si>
  <si>
    <t>CLASE 31. LLEGO EL TTULO REGISTRO DE MARCA EL 30 DIC 2016. TITULOS ENVIADOS POR FEDEX GUIA 8096 0908 7542 0449 EL 27 ENE 2017</t>
  </si>
  <si>
    <t>CLASE 35, LLEGO EL TITULO REGISTRO DE MARCA EL 30 DIC 2016, TITULOS ENVIADOS POR FEDEX GUIA 8096 0908 7542 0449 EL 27 ENE 2017</t>
  </si>
  <si>
    <t>CLASE 35. SE RECIBIO TITULO 20 ENERO 2017 REG 1712963. ENVIADO A SONORA X PAQUETERIA 13 MZO 2017</t>
  </si>
  <si>
    <t>04/082016</t>
  </si>
  <si>
    <t>W WOOLFOLK</t>
  </si>
  <si>
    <t>MARCO CESAR RODRIGUEZ WOOLFOLK</t>
  </si>
  <si>
    <t>Título entregado 12/06/2009 AHORA SE ENCARGA DE LA TIENDA UN HERMANO DEL TITULAR, CESAR BALDERRAMA</t>
  </si>
  <si>
    <t>DECO FLOR</t>
  </si>
  <si>
    <t>RICARDO BALDERRAMA LOUSTAUNAU</t>
  </si>
  <si>
    <t>DAVID SANCHEZ NUEVO ENCARGADO 2018</t>
  </si>
  <si>
    <t>apego06@hotmail.com</t>
  </si>
  <si>
    <t>lepoem0713@gmail.com</t>
  </si>
  <si>
    <t>410-0961, 415-9392 cel 6141616454</t>
  </si>
  <si>
    <t>CONTESTACIÓN A REQUISITOS 21/7/16. SE DA POR ACREDITADO EL APODERADO 14 SEPT 2016. EL 24 DE ENERO 2017 LLEGO EL TITULO</t>
  </si>
  <si>
    <t>HACIENDA EL MESTIZO</t>
  </si>
  <si>
    <t>Juan Velzaquez</t>
  </si>
  <si>
    <t>(614) 101-0316</t>
  </si>
  <si>
    <t>614) 290-4216</t>
  </si>
  <si>
    <t>jvelazquez@haciendaelmestizo.com</t>
  </si>
  <si>
    <t>CLASE 30. EL 20 DE FEBRERO LLEGO EL TITRM REG 1714010</t>
  </si>
  <si>
    <t>YAKI YANG</t>
  </si>
  <si>
    <t>ADRIANA CECILIA GUTIERREZ LOZANO</t>
  </si>
  <si>
    <t>614 215 23 15</t>
  </si>
  <si>
    <t>alygtz5@hotmail.com</t>
  </si>
  <si>
    <t>CLASE 40. ENMIENDA VOLUNTARIA PRESENTADA 10-OCT-16. EL 20 FEB 2017 LLETO TITRM CL 40 REG 1714011</t>
  </si>
  <si>
    <t>PALOMINO RECTIFICACIONES MAQUINADOS INDUSTRIALES</t>
  </si>
  <si>
    <t>CARLOS ALONSO PALOMINO CARRILLO</t>
  </si>
  <si>
    <t>gerencia@palomino.cc</t>
  </si>
  <si>
    <t>CLASE 43, EL 28 DE FEB 2017 LLEGO TITRM 1713637. TITULO ENTREGADO 6 MZO 2017</t>
  </si>
  <si>
    <t>CENTRO DE CONVENCIONES Y EXPOSICIONES DE CHIHUAHUA, A.C</t>
  </si>
  <si>
    <t>GERARDO AVIÑA MARTÍNEZ</t>
  </si>
  <si>
    <t>2142600 EXT 100</t>
  </si>
  <si>
    <t>CLASE 45, NOTIFICACION DE REQUISITOS 22 DIC 2016. EN FECHA 23 DE FEBRRO 2017 SE CONTESTARON REQUISITOS. EL TITULO REGISTRO DE MARCA 1768277 LLEGO EL 11 AG 2017</t>
  </si>
  <si>
    <t>CADIPSA SEGURIDAD INTEGRAL</t>
  </si>
  <si>
    <t>CAPACITACIÓN Y DISEÑO INTEGRAL DE PROTECCIÓN, S.A DE C.V</t>
  </si>
  <si>
    <t>AMADOR ANTONIO DOMÍNGUEZ MENDOZA</t>
  </si>
  <si>
    <t>anotnio@cadipsa.com</t>
  </si>
  <si>
    <t>CLASE 44, LLEGO EL TITRM EL 16 MZO 2017</t>
  </si>
  <si>
    <t>DIODI DIAGNOSTICO ODONTOLOGICO DIGITAL</t>
  </si>
  <si>
    <t>DIODI DIAGNOSTICO ODONTOLOGICO DIGIITAL</t>
  </si>
  <si>
    <t>ANTONIO SÁNCHEZ PÉREZ</t>
  </si>
  <si>
    <t>RAYMUNDO RODRÍGUEZ CASTRO</t>
  </si>
  <si>
    <t>antoniosanchez180@gmail.com</t>
  </si>
  <si>
    <t>drrodriguezcastro@hotmail.com</t>
  </si>
  <si>
    <t>CLASE 43. LLEGO EL TITULO EL 31 MZO 2017</t>
  </si>
  <si>
    <t>LA MA ILDE</t>
  </si>
  <si>
    <t>RMF CONTROL RENTAL SOFTWARE</t>
  </si>
  <si>
    <t>430 30 80</t>
  </si>
  <si>
    <t>rodrigo.mesta@gmail.com</t>
  </si>
  <si>
    <t>CLASE 35. LLEGO TITRM EL 16 MZO 2017</t>
  </si>
  <si>
    <t>HOOGAR</t>
  </si>
  <si>
    <t>JESUS ARISTIDES CHAN SANCHEZ</t>
  </si>
  <si>
    <t>jesus_chans@yahoo.com.mx</t>
  </si>
  <si>
    <t>CLASE 35. LLEGO EL TITULO 1719975 EL 31 MZO 2017</t>
  </si>
  <si>
    <t>BISON SPORT</t>
  </si>
  <si>
    <t>BISON SPORT &amp; COFFE</t>
  </si>
  <si>
    <t>FEDERICO CARBAJAL BACA</t>
  </si>
  <si>
    <t>CARLOS GABRIEL CANO ALZAGA</t>
  </si>
  <si>
    <t>fedecarbajal@hotmail.com</t>
  </si>
  <si>
    <t>CLASE 35. notificacion de anterioridades de 27 de marzo de 2017. EN FECHA 24 DE MAYO DE 2017 SE PRESENTÓ CONTESTACION DE ANTERIORIDAD. EL 8 NOV. 2017 SE COMUNICA RESOLUCION DE NEGATIVA</t>
  </si>
  <si>
    <t>ABRAHAM WIEBE NEUFELD</t>
  </si>
  <si>
    <t>wieboxtars@hotmail.com</t>
  </si>
  <si>
    <t>CLASE 44. LLEGO EL TITULO EL 31 MZO 2017</t>
  </si>
  <si>
    <t>C10 LABORATORIO E IMAGENOLOGÍA</t>
  </si>
  <si>
    <t>CDIESS</t>
  </si>
  <si>
    <t>LIC. FRANCISCO SAÉNZ SILVA</t>
  </si>
  <si>
    <t>MARIO GONZÁLEZ</t>
  </si>
  <si>
    <t>ENCARNACIÓN SÁNCHEZ</t>
  </si>
  <si>
    <t>614 216 45 25 (ENCARNACION)</t>
  </si>
  <si>
    <t>614 119 03 76 (MARIO)</t>
  </si>
  <si>
    <t>direccion@cedieslab.com.mx</t>
  </si>
  <si>
    <t>CLASE 37. LLEGO EL TITULO 1719974 EL 31 MARZO 2017</t>
  </si>
  <si>
    <t>PALOMINO RECTIFICACIONES</t>
  </si>
  <si>
    <t>CLASE 19.COMPROBACION VOLUNTARIA DE USO DE MARCA. 26-SEPT-16 NOTIFICACION DE COMPROBACION INTEGRADA A EXPEDIENTE 22 DIC 2016</t>
  </si>
  <si>
    <t>ICC FASHIONABLE CERAMIC Y DISEÑO</t>
  </si>
  <si>
    <t>INTERCERAMIC</t>
  </si>
  <si>
    <t>CLASE 35. COMPROBACION VOLUNTARIA DE USO DE MARCA. 26-SEPT-16 NOTIFICACION DE COMPROBACION INTEGRADA A EXPEDIENTE 22 DIC 2016</t>
  </si>
  <si>
    <t>CLASE 19. COMPROBACION VOLUNTARIA DE USO DE MARCA. 26-SEPT-16 NOTIFICACION DE COMPROBACION INTEGRADA A EXPEDIENTE 22 DIC 2016</t>
  </si>
  <si>
    <t>ICC Y DISEÑO</t>
  </si>
  <si>
    <t>CLASE 19. COMPROBACION VOLUNTARIA DE USO DE MARCA NOTIFICACION DE COMPROBACION INTEGRADA A EXPEDIENTE 22 DIC 2016</t>
  </si>
  <si>
    <t>CLASE 35.COMPROBACION VOLUNTARIA DE USO DE MARCA. 26-SEPT-16 NOTIFICACION DE COMPROBACION INTEGRADA A EXPEDIENTE 22 DIC 2016</t>
  </si>
  <si>
    <t>CLASE 35. COMPROBACION VOLUNTARIA DE USO DE MARCA. 26-SEPT-16</t>
  </si>
  <si>
    <t>CLASE 16. COMPROBACION VOLUNTARIA DE USO DE MARCA. 26-SEPT-16 NOTIFICACION DE COMPROBACION INTEGRADA A EXPEDIENTE 22 DIC 2016</t>
  </si>
  <si>
    <t>INTERCERAMIC SIMPLEMENTE LO MEJOR Y DISEÑO</t>
  </si>
  <si>
    <t>CLASE 01. COMPROBACION VOLUNTARIA DE USO DE MARCA. 26-SEPT-16 NOTIFICACION DE COMPROBACION INTEGRADA A EXPEDIENTE 22 DIC 2</t>
  </si>
  <si>
    <t>CLASE 6. COMPROBACION VOLUNTARIA DE USO DE MARCA. 26-SEPT-16 NOTIFICACION DE COMPROBACION INTEGRADA A EXPEDIENTE 22 DIC 2016</t>
  </si>
  <si>
    <t>CLASE 21. COMPROBACION VOLUNTARIA DE USO DE MARCA. 26-SEPT-2016 NOTIFICACION DE COMPROBACION INTEGRADA A EXPEDIENTE 22 DIC 2</t>
  </si>
  <si>
    <t>CLASE 42. COMPROBACION VOLUNTARIA DE USO DE MARCA. 26-SEPT-16, NOTIFICACION DE COMPROBACION INTEGRADA A EXPEDIENTE 22 DIC 2016</t>
  </si>
  <si>
    <t>CLASE 37. COMPROBACION VOLUNTARIA DE USO DE MARCA. 26-SEPT-16 NOTIFICACION DE COMPROBACION INTEGRADA A EXPEDIENTE 22 DIC 2016</t>
  </si>
  <si>
    <t>CLASE 16. COMPROBACION VOLUNTARIA DE USO DE MARCA. 26-SEPT-16 NOTIFICACION DE COMPROBACION INTEGRADA A EXPEDIENTE 22 DIC 2 016</t>
  </si>
  <si>
    <t>CLASE 40. COMPROBACION VOLUNTARIA DE USO DE MARCA. 26-SEPT-16 NOTIFICACION DE COMPROBACION INTEGRADA A EXPEDIENTE 22 DIC 2 016</t>
  </si>
  <si>
    <t>CLASE 11. COMPROBACION VOLUNTARIA DE USO DE MARCA. 26-SEPT-16 NOTIFICACION DE COMPROBACION INTEGRADA A EXPEDIENTE 22 DIC 2016</t>
  </si>
  <si>
    <t>INTERCERAMIC Y DISEÑO</t>
  </si>
  <si>
    <t>CLASE 42. COMPROBACION VOLUNTARIA DE USO DE MARCA. 26-SEPT-16</t>
  </si>
  <si>
    <t>CLASE 41. COMPROBACION VOLUNTARIA DE USO DE MARCA. 26-SEPT-16 NOTIFICACION DE COMPROBACION INTEGRADA A EXPEDIENTE 22 DIC 2016</t>
  </si>
  <si>
    <t>CLASE 40. COMPROBACION VOLUNTARIA DE USO DE MARCA. 26-SEPT-16 NOTIFICACION DE COMPROBACION INTEGRADA A EXPEDIENTE 22 DIC 2016</t>
  </si>
  <si>
    <t>INTERCERAMIC DIGITAL TECHNOLOGY Y DISEÑO</t>
  </si>
  <si>
    <t>Fecha de concesión 28/09/2010 CUENTA CON TITULO</t>
  </si>
  <si>
    <t>CLASE 27. COMPROBACION VOLUNTARIA DE USO DE MARCA. 26-SEPT-16 NOTIFICACION DE COMPROBACION INTEGRADA A EXPEDIENTE 22 DIC 2016</t>
  </si>
  <si>
    <t>CLASE 42. COMPROBACION VOLUNTARIA DE USO DE MARCA. 26-SEPT-16 NOTIFICACION DE COMPROBACION INTEGRADA A EXPEDIENTE 22 DIC 2</t>
  </si>
  <si>
    <t>CLASE 42. COMPROBACION VOLUNTARIA DE USO DE MARCA. 26-SEPT-16 NOTIFICACION DE COMPROBACION INTEGRADA A EXPEDIENTE 22 DIC 2016</t>
  </si>
  <si>
    <t>511/2021</t>
  </si>
  <si>
    <t>CLASE 19. COMPROBACION VOLUNTARIA USO DE MARCA. 24-AGO-16. RECIBIDO 2-DIC-2016 ESCRITO DE INTEGRACION EN EXP IMPI</t>
  </si>
  <si>
    <t>CLASE 35. COMP. VOL.DE USO DE MARCA. 26-SEPT-16 NOTIFICACION DE COMPROBACION INTEGRADA A EXPEDIENTE 22 DIC 2016</t>
  </si>
  <si>
    <t>CLASE 16. COMPROBACION VOLUNTARIA DE USO DE MARCA. 26-SEPT-16. 2-DIC-2016 RECIBIDO INTEGRACION EN EXP. IMPI</t>
  </si>
  <si>
    <t>BARCELONA Y DISEÑO</t>
  </si>
  <si>
    <t>CLASE 35. COMPROBACION VOLUNTARIA DE USO DE MARCA. 6-SEPT-16 NOTIFICACION DE COMPROBACION INTEGRADA A EXPEDIENTE 22 DIC 2016</t>
  </si>
  <si>
    <t>INTERCERAMIC GREEN</t>
  </si>
  <si>
    <t>CLASE 16. COMPROBACION VOLUNTARIA DE USO DE MARCA. 26-SEPT-16. RECIBIDO 2-DIC-2016 ESCRITO DE INTEGRACION EN EXP IMPI</t>
  </si>
  <si>
    <t>CLASE 19. COMPROBACION VOLUNTARIA DE USO DE MARCA. 31-AGO-16</t>
  </si>
  <si>
    <t>INTERCERAMIC GREEN Y DISEÑO</t>
  </si>
  <si>
    <t>CLASE 16. COMPROBACION VOLUNTARIA DE USO DE MARCA. 26-SEPT-16</t>
  </si>
  <si>
    <t>CLASE 19. COMPROBACION VOLUNTARIA DE USO DE MARCA. 24-AGO-16. 2-DIC-2016 RECIBIDO ESCRITO INTEGRACION EN EXP IMPI</t>
  </si>
  <si>
    <t>CLASE 40 MIXTA. LLEGO EL TITULO EL 23 MZO 2017</t>
  </si>
  <si>
    <t>MAKINOVO Y DISEÑO</t>
  </si>
  <si>
    <t>mmaldnado@palomino.cc</t>
  </si>
  <si>
    <t>CLASE 30 MIXTA. LLEGO TITULO EL 23 MZO. 2017</t>
  </si>
  <si>
    <t>IL BUON OLIO OG Y DISEÑO</t>
  </si>
  <si>
    <t>MARY ANN AMPARO RAMIREZ GARCIA</t>
  </si>
  <si>
    <t>il.buon.olio16@gmail.com</t>
  </si>
  <si>
    <t>CLASE 29. MIXTA. LLEGO EL TITULO EL 23 MZO. 2017</t>
  </si>
  <si>
    <t>CLASE 35. MIXTA, LLEGO TITULO 23 MZO 2017</t>
  </si>
  <si>
    <t>DMI Y DISEÑO</t>
  </si>
  <si>
    <t>DMI</t>
  </si>
  <si>
    <t>ARTURO HERNANDEZ TERRAZAS</t>
  </si>
  <si>
    <t>arturo.hernandez@dmitestco.com</t>
  </si>
  <si>
    <t>DMI TEST COMPANY Y DISEÑO</t>
  </si>
  <si>
    <t>CLASE 40. MIXTA. LLEGO EL TITULO EL 11 MAY 2017</t>
  </si>
  <si>
    <t>CLASE 42. MIXTA. LLEGO TITULO EL 11 MAYO 2017</t>
  </si>
  <si>
    <t>CLASE 30. MIXTA, LLEGO EL TITULO CL 30 EL 24 DE ABR 2017</t>
  </si>
  <si>
    <t>LOUA CHOCOLAT POR GABRIELA VALDEZ</t>
  </si>
  <si>
    <t>CLASE 37. MIXTA, EL 3 DE ABRIL 2017 LLEGA CITA ANTERIORIDAD. EN FECHA 5/06/2017 SE PRESENTÓ CONTESTACIÓN DE ANTERIORIDAD POR SUSPENSION DE LABORES EN EL IMPI LAS FECHAS 30 DE MAYO A 2 DE JUNIO, REANUDANDOSE LABORES EL 5 DE JUNIO 2017. EL 01 NOV 2017LLEGARON REQUISITOS. EN FECHA 9 DE NOVIEMBRE DE 2017 SE CONTESTARON LOS REQUISITOS.</t>
  </si>
  <si>
    <t>FUMILEM</t>
  </si>
  <si>
    <t>DORA ALICIA MUÑIZ MARQUEZ</t>
  </si>
  <si>
    <t>lemhugo@hotmail.com</t>
  </si>
  <si>
    <t>NEGATIVA DE REGISTRO 07/05/2018</t>
  </si>
  <si>
    <t>CLASE 43 LLEGO EL TITULO 11 MAYO 2017</t>
  </si>
  <si>
    <t>JARDINES DE SAN ANGEL</t>
  </si>
  <si>
    <t>HACIENDA SAN ANGEL</t>
  </si>
  <si>
    <t>ANTONIA ESCARCEGA URIAS</t>
  </si>
  <si>
    <t>antoniaes1@hotmail.com</t>
  </si>
  <si>
    <t>CLASE 3 LLEGO EL TITULO EL 11 MAYO 2017</t>
  </si>
  <si>
    <t>FOLIREGEN</t>
  </si>
  <si>
    <t>EMMANUEL MENDOZA GONZALEZ</t>
  </si>
  <si>
    <t>ventas@nuevamex.com.mx</t>
  </si>
  <si>
    <t>CLASE 35 LLEGO EL TITULO EL 11 MAYO 2017</t>
  </si>
  <si>
    <t>CLASE 44, LLEGO CITA ANTERIORIDAD 11 MAY 2017. EN FECHA 12 DE JULIO DE 2017 SE PRESENTÓ CONTESTACIÓN DE ANTERIORIDAD. EL 29 DE DIC 2017 LLEGO COMUNICACION RESOLUCION DE NEGATIVA</t>
  </si>
  <si>
    <t>CENTAURO QUIRÓN CLÍNICA VETERINARIA Y SPA</t>
  </si>
  <si>
    <t>RAFAEL FERNANDO MORAGA MONROY</t>
  </si>
  <si>
    <t>mvz.isis.moraga@gmail.com</t>
  </si>
  <si>
    <t>NEGATIVA DE REGISTRO 30/11/2017</t>
  </si>
  <si>
    <t>LA MA ILDE (INNOMINADA)</t>
  </si>
  <si>
    <t>CLASE 35. LLEGO EL TITULO EL 11 MAYO 2017</t>
  </si>
  <si>
    <t>BIG COUNTRY</t>
  </si>
  <si>
    <t>FREDDY FEHR KORNELSEN</t>
  </si>
  <si>
    <t>bigcountrysadecv@gmail.com</t>
  </si>
  <si>
    <t>CLASE 30. LLEGO EL TITULO EL 11 MAYO 2017</t>
  </si>
  <si>
    <t>BAKE SUCRE</t>
  </si>
  <si>
    <t>JOSE JULIO NUÑEZ GUTIERREZ</t>
  </si>
  <si>
    <t>info@bakesucre.com</t>
  </si>
  <si>
    <t>CLASE 19. COMPROBACION DE USO. 2-DIC-2016 RECIBIDO ESCRITO INTEGRADO A EXP. IMPI</t>
  </si>
  <si>
    <t>CLASE 36. LLEGO EL TITULO EL 22 MAYO 2017</t>
  </si>
  <si>
    <t>GLAFIRA PROYECTOS FINANCIEROS</t>
  </si>
  <si>
    <t>MARIA GLAFIRA MANRIQUEZ CALDERA</t>
  </si>
  <si>
    <t>glafira1987@gmail.com</t>
  </si>
  <si>
    <t>CLASE 43. LLEGO EL TITULO EL 22 MAYO 2017</t>
  </si>
  <si>
    <t>CARNE DE AZUCAR</t>
  </si>
  <si>
    <t>GRUPO PANTERA</t>
  </si>
  <si>
    <t>614 219-83-73</t>
  </si>
  <si>
    <t>jjarvayo@grupopantera.mx</t>
  </si>
  <si>
    <t>DESAYUNOS Y COMIDAS ¡MUY CHIHUAHUA!</t>
  </si>
  <si>
    <t>RANCHO VIEJO</t>
  </si>
  <si>
    <t>JOSE LUIS GONZALEZ ESCUDERO</t>
  </si>
  <si>
    <t>margon_2001@yahoo.com</t>
  </si>
  <si>
    <t>CLASE 30, EL 11 MAY 2017 LLEGO CITA DE ANTERIORIDAD. EN FECHA 12 DE JULIO DE 2017 SE PRESENTÓ CONTESTACIÓN DE ANTERIORIDAD. EL 29 DIC 2017 LLEGO COMUNICACION RESOLUCION DE NEGATIVA</t>
  </si>
  <si>
    <t>INTEGRAINS</t>
  </si>
  <si>
    <t>RANDELL RUBEN REIMER PENNER</t>
  </si>
  <si>
    <t>randellreimer@yahoo.com</t>
  </si>
  <si>
    <t>CLASE 29 LLEGO EL TITULO EL 22 MAY 2017</t>
  </si>
  <si>
    <t>CHAMUCOS</t>
  </si>
  <si>
    <t>FERNANDO JOSE AMAYA ESTRADA</t>
  </si>
  <si>
    <t>6143686813 6141681734</t>
  </si>
  <si>
    <t>fjamaya@hotmail.com</t>
  </si>
  <si>
    <t>CLASE 19. LLEGO EL TITULO EL 11 DE MAYO 2017</t>
  </si>
  <si>
    <t>Y LA REMODELACION ¿CUANDO?</t>
  </si>
  <si>
    <t>FRANCISCO TOLEDO</t>
  </si>
  <si>
    <t>fbtoledo@interceramic.com</t>
  </si>
  <si>
    <t>CLASE 20 LLEGO EL TUTULO EL 11 MAY 2017</t>
  </si>
  <si>
    <t>CLASE 29 EL 11 MAYO 2017 LLEGO CITA ANTERIORIDAD. EN FECHA 12 DE JULIO DE 2017 SE PRESENTO CONTESTACION DE ANTERIORIDAD. EL 12 DE FEBRERO LLEGÓ RESOLUCION DE NEGATIVA</t>
  </si>
  <si>
    <t>LOS TRES CERDITOS</t>
  </si>
  <si>
    <t>FRANCISCO JAVIER DE LA CRUZ AGUIRRE</t>
  </si>
  <si>
    <t>productosdecerdo@hotmail.com</t>
  </si>
  <si>
    <t>CLASE 43 LLEGO EL TITULO EL 11 MAY0 2017</t>
  </si>
  <si>
    <t>COCTELERIA YOREME</t>
  </si>
  <si>
    <t>cel. jessica 614 230-16-67</t>
  </si>
  <si>
    <t>DIRECCION@TROYACOMUNICACIONES.COM</t>
  </si>
  <si>
    <t>administracion@troyacomunicaciones.com</t>
  </si>
  <si>
    <t>CLASE 43, LLEGO EL TITULO EL 24 ABRIL 2017, EL 26 DE MARZO DE 2018 SE PRESENTO ANTE EL INSTTUTO MEXICANO DE LA PROPIEDAD INDUSTRIAL LA SOLICITUD DE INSCRIPCION DE FRANQUICIA A FAVOR DE CAVICSA, S.A. DE C.V. EL 11 JUN 2018 LLEGARON REQUISITOS A EFECTO DE INSCRIBIR LA LICENCIA DE USO</t>
  </si>
  <si>
    <t>PANCAKE PARADISE</t>
  </si>
  <si>
    <t>RUBEN JUAREZ GONZALEZ</t>
  </si>
  <si>
    <t>ruben.juarez.glez@hotmail.com</t>
  </si>
  <si>
    <t>CLASE 43</t>
  </si>
  <si>
    <t>HOLI MOLI BURGERS, FRIES &amp; SHAKES</t>
  </si>
  <si>
    <t>HOLI MOLI BURGUERS, FIRES &amp; SHAKES</t>
  </si>
  <si>
    <t>ALBERTO RAMIREZ ALVAREZ</t>
  </si>
  <si>
    <t>betoramirezalvarez@gmail.com</t>
  </si>
  <si>
    <t>Fecha de concesión 14/03/2017 Entregado el 24/04/2017 CUENTA CON TITULO</t>
  </si>
  <si>
    <t>WINE NOT?</t>
  </si>
  <si>
    <t>LA VINATERIA</t>
  </si>
  <si>
    <t>GERARDO ARZAGA LUEVANO</t>
  </si>
  <si>
    <t>gerardoarzaga@ibsconsultores.com</t>
  </si>
  <si>
    <t>LA CATA DEL BARRIO</t>
  </si>
  <si>
    <t>CLASE 35. LLEGO EL TITULO EL 22 MAYO 2017</t>
  </si>
  <si>
    <t>MAYOREO GARAY</t>
  </si>
  <si>
    <t>CLASE 44, LLEGO TITULO EL 24 ABR 2017</t>
  </si>
  <si>
    <t>NUBE MEDIKA</t>
  </si>
  <si>
    <t>GERARDO FERNANDEZ OVIEDO</t>
  </si>
  <si>
    <t>614 488-09-44</t>
  </si>
  <si>
    <t>gefeo.chih@gmail.com</t>
  </si>
  <si>
    <t>CLASE 36, LLEGO EL TITULO EL 24 ABRIL 2017</t>
  </si>
  <si>
    <t>INMUEBLES OHOA 8</t>
  </si>
  <si>
    <t>INMUEBLES OCHOA</t>
  </si>
  <si>
    <t>ARACELI OCHOA PORRAS</t>
  </si>
  <si>
    <t>ochoainmobiliarios@gmail.com</t>
  </si>
  <si>
    <t>CLASE 32 , LLEGO TITULO EL 11 MAY 2017. EN FECHA 5 DE JUNIO 2017 SE PRESENTÓ SOLICITUD DE TOMA DE NOTA DEL DOMICILIO DEL ESTABLECIMIENTO.. EL 4 OCT 2017 SE HA TOMADO NOTA DEL CAMBIO DE DOMICILIO DEL ESTABLECIMIENTO.</t>
  </si>
  <si>
    <t>TARAHUMARA CERVEZA ARTESANAL</t>
  </si>
  <si>
    <t>CERVEZA TARAHUMARA</t>
  </si>
  <si>
    <t>SERGIO OSWALDO DUARTE RIVERO</t>
  </si>
  <si>
    <t>duarte_27@hotmail.com</t>
  </si>
  <si>
    <t>FROZEN LAB ATOMS</t>
  </si>
  <si>
    <t>CLASE 35, LLEGO EL TITULO EL 24 AB RIL 2017</t>
  </si>
  <si>
    <t>TESTROL</t>
  </si>
  <si>
    <t>MUSCLE STORE</t>
  </si>
  <si>
    <t>EMMANUEL21MG@HOTMAIL.COM</t>
  </si>
  <si>
    <t>CLASE 25, LLEGO TITRM INNOMINADA EL 28 JUN 2017</t>
  </si>
  <si>
    <t>INNOMINADA HALCON()</t>
  </si>
  <si>
    <t>UNIFORMES VAGA</t>
  </si>
  <si>
    <t>6144156365 6142008242</t>
  </si>
  <si>
    <t>antonio@uniformesvaga.com</t>
  </si>
  <si>
    <t>TATTI´SA</t>
  </si>
  <si>
    <t>GEMA OLIVIA SAUCEDO AGUILA</t>
  </si>
  <si>
    <t>CLASE 30, LLEGO EL TITULO EL 30 MAYO 2017</t>
  </si>
  <si>
    <t>CLASE 36, LLEGO EL TITULO EL 11 DE MAYO DE 2017</t>
  </si>
  <si>
    <t>BTKZNA INTEGRAL CONSULTING</t>
  </si>
  <si>
    <t>INTEGRAL CONSULTING</t>
  </si>
  <si>
    <t>PAOLA PATRICIA CASTREZANA GONZALEZ</t>
  </si>
  <si>
    <t>CLASE 37 LLEGO EL TITULO EL 22 MAYO 2017</t>
  </si>
  <si>
    <t>BRIST</t>
  </si>
  <si>
    <t>JOSE OSIRIS VASQUEZ GUTIERREZ, OCTAVIO AGUSTIN SANTAELLA BELTRAN, MANUEL ANTONIO PETATE ARAGON.</t>
  </si>
  <si>
    <t>951 206 17 03</t>
  </si>
  <si>
    <t>CLASE 5, EL 30 MAY 2017 LLEGO CITA ANTERIORIDAD. EN FECHA 27 DE JULIO DE 2017 SE CONTESTÓ ANTERIORIDAD. EL 10 DE ENERO 2018 LLEGO TITULO REGISGRO DE MARCA CL 5</t>
  </si>
  <si>
    <t>CLASE 35 LLEGO EL TITULO 11 MAYO 2017</t>
  </si>
  <si>
    <t>PREWORKHARD SPARTA</t>
  </si>
  <si>
    <t>CLASE 35, LLEGO EL TITULO EL 30 MAYO 2017</t>
  </si>
  <si>
    <t>VACAS FLACAS</t>
  </si>
  <si>
    <t>CLASE 44. LLEGO EL TITULO EL 11 MAYO 2017</t>
  </si>
  <si>
    <t>MINNMEDIC</t>
  </si>
  <si>
    <t>INNMEDIC</t>
  </si>
  <si>
    <t>TANIA AGUIRRE CARRILLO</t>
  </si>
  <si>
    <t>DRA. ANA GABRIELA AGUIRRE CARRILLO</t>
  </si>
  <si>
    <t>656 639 9694 y 656 639 9698</t>
  </si>
  <si>
    <t>656 265 8888</t>
  </si>
  <si>
    <t>656 268 4484</t>
  </si>
  <si>
    <t>CLASE 43. EL 24 DE ABRIL RECIBIMOS DESISTIMIENTO DE LA TRANSMISION DE DERECHOS. EL 22 DE MAYO LLEGO EL TITULO</t>
  </si>
  <si>
    <t>ITALIANISIMMO PASTA Y CAFE CUSINE Y TERRAZZA AL APIERTO</t>
  </si>
  <si>
    <t>ITALIANISIMMO</t>
  </si>
  <si>
    <t>MARIA ISABEL ARACELI ANTUNEZ DE ANDA</t>
  </si>
  <si>
    <t>CARLOS ANTUNEZ DE ANDA</t>
  </si>
  <si>
    <t>CLASE 36 . LLEGO EL TITULO EL 22 MAYO 2017</t>
  </si>
  <si>
    <t>FYSCORP</t>
  </si>
  <si>
    <t>RICARDO ALONSO ESTRADA RUBIO</t>
  </si>
  <si>
    <t>CLASE 39. LLEGO EL TITULO EL 22 MAYO 2017</t>
  </si>
  <si>
    <t>YUSO BY EXECUTIVE TRANSPORT</t>
  </si>
  <si>
    <t>EXECUTIVE TANSPORT</t>
  </si>
  <si>
    <t>CARLOS IVAN LOZOYA CONTRERAS</t>
  </si>
  <si>
    <t>656-229-5012</t>
  </si>
  <si>
    <t>656-199-36-28</t>
  </si>
  <si>
    <t>CADUCA</t>
  </si>
  <si>
    <t>YAKI-YANG</t>
  </si>
  <si>
    <t>CLASE 43. LLLEGO EL TITULO EL 30 MAYO 2017</t>
  </si>
  <si>
    <t>SUSANA LIZETH ANTILLON SOLIS, RENE QUEZADA BARRERA</t>
  </si>
  <si>
    <t>george.a2093@gmail.com</t>
  </si>
  <si>
    <t>CLASE 35. LLEGO EL TITULO EL 30 MAYO 2017</t>
  </si>
  <si>
    <t>CLEVER PREMIUM WORKSPACE</t>
  </si>
  <si>
    <t>JORGE ALBERTO GRANADOS DOMINGUEZ</t>
  </si>
  <si>
    <t>417-48-14</t>
  </si>
  <si>
    <t>614.494.81.12</t>
  </si>
  <si>
    <t>CLASE 43. CONTESTACION A REQUISITOS PRESENTADA EN FECHA 15 DE ENERO DE 2017, EL 24 ABR 2017 SE COMUNICA LA TRANSMISION DE DERECHOS</t>
  </si>
  <si>
    <t>Fecha de concesión 28/04/2014 CUENTA CON TITULO</t>
  </si>
  <si>
    <t>RICARDO GONZÁLEZ RODRIGUEZ</t>
  </si>
  <si>
    <t>CLASE 12 LLEGO EL TITULO EL 22 MAYO 2017</t>
  </si>
  <si>
    <t>CLASE 16, LLEGO EL TITULO EL 30 MAYO 2017</t>
  </si>
  <si>
    <t>REVISTA IMAGENES DE CHIHUAHUA</t>
  </si>
  <si>
    <t>MARIANA GOMEZ AGUILAR</t>
  </si>
  <si>
    <t>LIDIA BERENICE SOLIS LUJAN</t>
  </si>
  <si>
    <t>6142395590 (Mariana)</t>
  </si>
  <si>
    <t>6142394791 (Bere)</t>
  </si>
  <si>
    <t>mariana.gomez22@gmail.com</t>
  </si>
  <si>
    <t>beresolis19@hotmail.com</t>
  </si>
  <si>
    <t>revista@imagenesdechihuahua.com</t>
  </si>
  <si>
    <t>CLASE 44, LLEGO EL TITULO EL 22 MAYO 2017</t>
  </si>
  <si>
    <t>BELEZA CIRUGIA PLASTICA</t>
  </si>
  <si>
    <t>BELEZA</t>
  </si>
  <si>
    <t>ROGELIO REZA GALLEGOS</t>
  </si>
  <si>
    <t>541-51-23</t>
  </si>
  <si>
    <t>614-196-20-61</t>
  </si>
  <si>
    <t>rogelioreza@yahoo.com.mx</t>
  </si>
  <si>
    <t>VICENTE SALAZAR CORTINAS</t>
  </si>
  <si>
    <t>6144350408 EXT 135, 106 Y 139</t>
  </si>
  <si>
    <t>ABRAHAM.MARTINEZ@MAYOREOGARAY.COM</t>
  </si>
  <si>
    <t>VICENTE.SALAZAR@MAYOREOGARAY.COM</t>
  </si>
  <si>
    <t>FERNANDO.SANCHEZ@MAYOREOGARAY.COM</t>
  </si>
  <si>
    <t>Fecha de concesión 17/04/2017 CUENTA CON TITULO</t>
  </si>
  <si>
    <t>CLASE 35 TITULO 3 DE JULIO 2017</t>
  </si>
  <si>
    <t>MAYOREO G GARAY</t>
  </si>
  <si>
    <t>CLASE 41 (mixta) SE LE CITO ANTERIORIDAD EN FECHA 28 DE JUNIO DE 2017. EN FECHA 18 DE AGOSTO 2017 SE PRESENTÓ CONTESTACION DE ANTERIORIDAD. EL 26 SEPT 2017 SE TIENE POR ACREDITADA LA PERSONALIDAD COMO APODERADO DEL TITULAR</t>
  </si>
  <si>
    <t>MOM B FIT</t>
  </si>
  <si>
    <t>LAURA GARCÍA INFANTE</t>
  </si>
  <si>
    <t>lauritaga29@hotmail.com</t>
  </si>
  <si>
    <t>CLASE 36 (mixta). LLEGO EL TITULO 09 DE JUNIO 2017</t>
  </si>
  <si>
    <t>ROMICA CONSULTORES EN SEGUROS</t>
  </si>
  <si>
    <t>AR SEGUROS</t>
  </si>
  <si>
    <t>ANA MARGARITA ROMERO TORRES</t>
  </si>
  <si>
    <t>anarseguros@hotmail.com</t>
  </si>
  <si>
    <t>CLASE 32 (mixta) LLEGO EL TITULO 3 JUL 2017</t>
  </si>
  <si>
    <t>MARIA DEL CARMEN ESTRADA AREVALO</t>
  </si>
  <si>
    <t>agua_olimpia.life@hotmail.com</t>
  </si>
  <si>
    <t>CLASE 43. TITULO 3 DE JULIO 2017</t>
  </si>
  <si>
    <t>marianasalasibarra@hotmail.com</t>
  </si>
  <si>
    <t>tacosorientalessaucito@outlook.com</t>
  </si>
  <si>
    <t>tacosorientales@outlook.com</t>
  </si>
  <si>
    <t>CLASE 35 (Mixta)(H), LLEGO EL TITULO 9 DE JUNIO 2017</t>
  </si>
  <si>
    <t>CF FIERRO Y ACERO COFIASA</t>
  </si>
  <si>
    <t>JAVIER GONZÁLEZ QUINTANA</t>
  </si>
  <si>
    <t>jgonzalezq@cofiasa.com.mx</t>
  </si>
  <si>
    <t>olongoria@cofiasa.com.mx</t>
  </si>
  <si>
    <t>adansagarnaga@cofiasa.com.mx</t>
  </si>
  <si>
    <t>CLASE 35 (Mixta)(V). LLEGO EL TITULO 9 DE JUNIO 2017</t>
  </si>
  <si>
    <t>CLASE 06 (Mixta)(V). LLEGO EL TITULO 09 DE JUNIO 2017</t>
  </si>
  <si>
    <t>CLASE 06. LLEGO EL TITULO 9 DE JUNIO 2017</t>
  </si>
  <si>
    <t>CLASE 06. LLEGO EL TITULO 09 DE JUNIO 2017</t>
  </si>
  <si>
    <t>CLASE 06. LLEGO EL TITULO 3 JUL 2017</t>
  </si>
  <si>
    <t>CLASE 06, LLEGO EL TITULO 3 JUL 2017</t>
  </si>
  <si>
    <t>CLASE 37. LLEGO EL TITULO EL 3 JUL 2017</t>
  </si>
  <si>
    <t>VIVA DESARROLLOS Y SERVICIOS VIVA</t>
  </si>
  <si>
    <t>ANDRES ANTONIO VALLES DE LOS RIOS</t>
  </si>
  <si>
    <t>614 446-66-66 Y 614-243-2898</t>
  </si>
  <si>
    <t>andresvalles@corporacionviva.com</t>
  </si>
  <si>
    <t>CLASE 35 LLEGO EL TITULO 5 JUL 2017</t>
  </si>
  <si>
    <t>CODICHSA</t>
  </si>
  <si>
    <t>CODICHISA</t>
  </si>
  <si>
    <t>RODRIGO SAENZ SILVA, DORA ALICIA ENRIQUEZ JAUREGUI</t>
  </si>
  <si>
    <t>541-10-00</t>
  </si>
  <si>
    <t>CLASE 35. EL TITULO LLEGO EL 3 JUL 2017</t>
  </si>
  <si>
    <t>SERVICIO LAS PALMAS DE FRESNILLO</t>
  </si>
  <si>
    <t>SERVICIO LAS PALMAS</t>
  </si>
  <si>
    <t>JULIA EUGENIA CABRAL PULIDO</t>
  </si>
  <si>
    <t>493-933-75-23 Y CEL 493-939-1803</t>
  </si>
  <si>
    <t>QUESO CONCHOS</t>
  </si>
  <si>
    <t>JESUS LOPEZ GUERRERO</t>
  </si>
  <si>
    <t>621 475 06 12 CEL. 614-288-37-39 Y 288-37-40</t>
  </si>
  <si>
    <t>CLASE 12.LLEGO EL TITULO 5 DE JULIO 2017</t>
  </si>
  <si>
    <t>GPO REMOLQUES DEL NORTE</t>
  </si>
  <si>
    <t>ABRAHAM HEIDE ENNS</t>
  </si>
  <si>
    <t>625 138 2217 CEL. 625 58 77 200</t>
  </si>
  <si>
    <t>karina@trailer.com.mx, pagos@trailer.com.mx</t>
  </si>
  <si>
    <t>CLASE 35. EN FECHA 5 DE JULIO DE 2017 SE RECIBIO NOTIFICACION EN LINEA DE CITA DE ANTERIORIDAD. EN FECHA 6 DE SEPTIEMBRE DE 2017 SE PRESENTÓ SOLICITUD DE TRANSMISION DE DERECHOS DE JOSE EFRAIN PEREZ FLORES AL 50% A FAVOR DE MONICA BEATRIZ PEREZ FLORES. EN FECHA 6 DE SEPTIEMBRE DE 2017 SE PRESENTÓ EN LINEA LA CONTESTACION DE ANTERIORIDAD. 3L 29 DIC 2017 SE CONMUNICA TRANSMISION DE DERECHOS. EL 31 DE ENERO 2018 LLEGO TITRM CLASE 35</t>
  </si>
  <si>
    <t>S SANAR CLINICA ESPECIALIZADA EN HERIDAS Y ESTOMAS</t>
  </si>
  <si>
    <t>JOSE EFRAIN PEREZ FLORES</t>
  </si>
  <si>
    <t>614 4132514</t>
  </si>
  <si>
    <t>614 215 2685</t>
  </si>
  <si>
    <t>efrain.perez@mopermedical.com</t>
  </si>
  <si>
    <t>susana.cardenas@mopermedical.com</t>
  </si>
  <si>
    <t>CLASE 44 LLEGO EL TITULO 10 JUL 2017</t>
  </si>
  <si>
    <t>BARBA ROJA</t>
  </si>
  <si>
    <t>ASBEL ALBERTO ENCINAS CORTINA</t>
  </si>
  <si>
    <t>ANA SOFIA SIERRA GARCIA</t>
  </si>
  <si>
    <t>asbelencinas@hotmail.com</t>
  </si>
  <si>
    <t>CLASE30. LLEGO EL TITULO 3 JUL 2017</t>
  </si>
  <si>
    <t>PASTEL PASTEL ATELIER DE REPOSTRERIA. LLEGO EL TITULO JULIO 2017</t>
  </si>
  <si>
    <t>PASTEL PASTEL ATELIER DE REPOSTERIA</t>
  </si>
  <si>
    <t>ANA CINTHYA DE JESUS GARCIA / JORGE PASCUAL MONTUFAR HEREDIA</t>
  </si>
  <si>
    <t>(55) 5571 6090</t>
  </si>
  <si>
    <t>cinthya.dejesus.garcia@gmail.com</t>
  </si>
  <si>
    <t>pascual.montufar@gmail.com</t>
  </si>
  <si>
    <t>CLASE 35. EN FECHA 3 DE JULIO DE 2017 SE RECIBIO NOTIFICACION EN LINEA SOBRE ANTERIORIDAD. EN FECHA 4 DE SEPTIEMBRE DE 2017 SE ENVIO POR VIA ELECTORNICA LA CONTESTACION DE ANTERIORIDAD. EL 31 ENERO 2018 LLEGO EL TITRM CLASE 35</t>
  </si>
  <si>
    <t>SUBASTA FROES</t>
  </si>
  <si>
    <t>GRAN SUBASTA</t>
  </si>
  <si>
    <t>JACOB FROESE UNGER</t>
  </si>
  <si>
    <t>625 111-2767</t>
  </si>
  <si>
    <t>CLASE 35. LLEGO EL TITULO EL 3 JULIO 2017</t>
  </si>
  <si>
    <t>TIPS GIFT SHOP</t>
  </si>
  <si>
    <t>GEORGUNA IRENE PEREZ CAMPOY</t>
  </si>
  <si>
    <t>483-25-70</t>
  </si>
  <si>
    <t>6142-47-37-12</t>
  </si>
  <si>
    <t>614184-16-01</t>
  </si>
  <si>
    <t>tips_envolturaydetalles@hotmail.com</t>
  </si>
  <si>
    <t>clase 37. llego el titulo el 3 jul 2017</t>
  </si>
  <si>
    <t>INDUSA METALMECANICA DE CHIHUAHUA, S.A. DE C.V.</t>
  </si>
  <si>
    <t>INDUSA</t>
  </si>
  <si>
    <t>LUIS FERNANDO SANTIESTEBAN SCHIEBECK</t>
  </si>
  <si>
    <t>lfsantiesteban@hotmail.com</t>
  </si>
  <si>
    <t>clase 40lllego el tit el 3 jul 2017</t>
  </si>
  <si>
    <t>103/2017</t>
  </si>
  <si>
    <t>10//2027</t>
  </si>
  <si>
    <t>CALE SALON BY SERGIO RIOS.</t>
  </si>
  <si>
    <t>GILDA EDITH GALAVIZ RIOS</t>
  </si>
  <si>
    <t>DIVA ELIA RIOS RIOS</t>
  </si>
  <si>
    <t>SUN ROLL</t>
  </si>
  <si>
    <t>LESLIE WRIGHT</t>
  </si>
  <si>
    <t>4-10-42-43</t>
  </si>
  <si>
    <t>614-249-72-34</t>
  </si>
  <si>
    <t>614-1-86-25-30</t>
  </si>
  <si>
    <t>CLASE 44 TITULO 4 DE AGOSTO 2017</t>
  </si>
  <si>
    <t>GESTARE</t>
  </si>
  <si>
    <t>DR. MANUEL GERARDO LEAL ALMEIDA</t>
  </si>
  <si>
    <t>411 11 55</t>
  </si>
  <si>
    <t>carmengch1@hotmail.com</t>
  </si>
  <si>
    <t>contacto: Carmen Gallegas</t>
  </si>
  <si>
    <t>CLASE 35. LLEGO EL TITULO REGISTRO DE MARCA 01 AGO 2017, LLEGO TITUO REGISTRO DE MARCA 10 AGO 2017 1774152 CLASE 35</t>
  </si>
  <si>
    <t>TANNER</t>
  </si>
  <si>
    <t>JORGE TALAMAS ABBUD</t>
  </si>
  <si>
    <t>jtalamas@tannerherramientas.com</t>
  </si>
  <si>
    <t>EL GALLITO MAÑANERO</t>
  </si>
  <si>
    <t>JOSÉ DE JESUS FAJARDO SANDOVAL</t>
  </si>
  <si>
    <t>614 1691103</t>
  </si>
  <si>
    <t>Jose_faj7@hotmail.com</t>
  </si>
  <si>
    <t>LICENCIA FAVORABLE 18/10/2016</t>
  </si>
  <si>
    <t>CLASE 29, LLEGO EL TITULO EL 21 AGOSTO 2017</t>
  </si>
  <si>
    <t>EL ATARDECER DE LOS CLIENTES</t>
  </si>
  <si>
    <t>625- 589-00-02</t>
  </si>
  <si>
    <t>625 1229610</t>
  </si>
  <si>
    <t>625 120 11 43</t>
  </si>
  <si>
    <t>CLASE 36. EN FECHA 4 DE AGOSTO DE 2017 SE RECIBIO NOTIFICACION EN LINEA RESPECTO DE CITA DE ANTERIORIDAD. 28/05/2018 SE CONTESTO IMPEDIMENTO LEGAL</t>
  </si>
  <si>
    <t>PRESTAVALE, MAS TIENDAS, MAS COMPRAS</t>
  </si>
  <si>
    <t>425-7397</t>
  </si>
  <si>
    <t>(614)184-4125</t>
  </si>
  <si>
    <t>SE LE COMUNICA IMPEDIMENTO LEGAL PARA EL REGISTRO 26/03/2018</t>
  </si>
  <si>
    <t>LLEGO EL TITULO EL 11 AGO 2017 1782178</t>
  </si>
  <si>
    <t>COLOR JARDIN</t>
  </si>
  <si>
    <t>ERNESTO CORRAL CHAVEZ</t>
  </si>
  <si>
    <t>MARGARITA VARGAS AGUILERA</t>
  </si>
  <si>
    <t>CLASE 44 EL TITULO LLEGO EL 21 AGO 2017</t>
  </si>
  <si>
    <t>CLAUDIA ROMERO</t>
  </si>
  <si>
    <t>CLAUDIA MARCELA ROMERO LÓPEZ</t>
  </si>
  <si>
    <t>614 496 9592</t>
  </si>
  <si>
    <t>clau.m.romero@gmail.com</t>
  </si>
  <si>
    <t>CLASE 44. EN FECHA 4 DE AGOSTO DE 2017 SE RECIBIO NOTIFICACION EN LINEA RESPECTO DE CITA DE IMPEDIMENTO LEGAL. EN FECHA 5 DE OCTUBRE SE PRESENTÓ LA CONTESTACION DE IMPEDIMENTO LEGAL EN LINEA.. EL 16 DE ABRIL LLEGO NEGATIVA</t>
  </si>
  <si>
    <t>ORTODONCIA ACELERADA</t>
  </si>
  <si>
    <t>MARCO EDREY GONZALEZ MURILLO</t>
  </si>
  <si>
    <t>614 140- 0734</t>
  </si>
  <si>
    <t>625 111 1262</t>
  </si>
  <si>
    <t>marcoedrey@hotmail.com</t>
  </si>
  <si>
    <t>NEGATIVA DE REGISTRO 04/04/2018</t>
  </si>
  <si>
    <t>CLASE 44. EN FECHA 4 DE AGOSTO DE 2017 SE RECIBIO NOTIFICACION EN LINEA RESPECTO DE CITA DE ANTERIORIDAD. 04/10/17 se ingresó la anterioridad. Se está a la respuesta del IMPI EL 16 DE ABRIL 2018 LLEGO NEGATIVA</t>
  </si>
  <si>
    <t>FACE IMAGEN 3DRD RADIOLGIA DIGITAL</t>
  </si>
  <si>
    <t>ANA SUSANA SALGADO MARTINES</t>
  </si>
  <si>
    <t>ANA SILVIA MARTINEZ TOVAR</t>
  </si>
  <si>
    <t>614246 2692</t>
  </si>
  <si>
    <t>faceimagen3d@gmail.com</t>
  </si>
  <si>
    <t>NEGATIVA DE REGISTRO 05/04/2018</t>
  </si>
  <si>
    <t>CLASE 35 EL TITULO REG DE MARCA 1782180 LLEGO EL 11 AGO 2017</t>
  </si>
  <si>
    <t>LA CAMARONERA BY SEASON,</t>
  </si>
  <si>
    <t>6623174104 ANA ESTHER</t>
  </si>
  <si>
    <t>6628470993 KARINA</t>
  </si>
  <si>
    <t>anaesther31@hotmail.com</t>
  </si>
  <si>
    <t>VISTO BUENO. EL 26 SEPT 2017 LLEGO EL TITULO REG DE MARCA CLASE 29 B MIX</t>
  </si>
  <si>
    <t>B.MIX</t>
  </si>
  <si>
    <t>JAVIER LUJAN VALDES</t>
  </si>
  <si>
    <t>614 541 54 00</t>
  </si>
  <si>
    <t>614 142 12 59</t>
  </si>
  <si>
    <t>kmartinez@lumacomercial.com</t>
  </si>
  <si>
    <t>administracion@lumacomercial.com</t>
  </si>
  <si>
    <t>jlujan@lumacomercial.com</t>
  </si>
  <si>
    <t>CLASE 43, EL TITRM LLEGO EWL 4 SEPT 2017</t>
  </si>
  <si>
    <t>QUERIDA INÉS VIRTUD PARA EL PALADAR</t>
  </si>
  <si>
    <t>ALEJANDRO JURADO</t>
  </si>
  <si>
    <t xml:space="preserve">
Edgar Alejandro jurado Romero</t>
  </si>
  <si>
    <t>transporte.effektive@gmail.com</t>
  </si>
  <si>
    <t>CLASE 36 EL 4 SEPT 2017 LLEGO EL TITULO REGISTRO DE MARCA 1789807.</t>
  </si>
  <si>
    <t>INDEX REAL STATE, EL 4 SEPT 2017 LLEGO EL TITULO REGISTRO DE MARCA 1789807</t>
  </si>
  <si>
    <t>CLASE 43, EL TITULO REGISTRO DE MARCA 1789806 LLEGO EL 5-SEP-2017</t>
  </si>
  <si>
    <t>SAN LUIS CANTINA 1978 THAI FOOD</t>
  </si>
  <si>
    <t>SAN LUIS THAI FOOD</t>
  </si>
  <si>
    <t>HUMBERTO ORTEGA MENDOZA</t>
  </si>
  <si>
    <t>hrodeo33@hotmail.com</t>
  </si>
  <si>
    <t>CLASE 19. EN FECHA 23 DE AGOSTO DE 2017 SE RECIBIO NOTIFICACION EN LINEA DE REQUISITOS.</t>
  </si>
  <si>
    <t>MARSELLA INTERCERAMIC</t>
  </si>
  <si>
    <t>INTERNACIONAL DE CERAMICA, S.A.B. DE CV</t>
  </si>
  <si>
    <t>614.429.1207</t>
  </si>
  <si>
    <t>614.429.1166</t>
  </si>
  <si>
    <t>DEBE CUMPLIR CON LOS REQUISITOS DE FORMA 31/07/2017</t>
  </si>
  <si>
    <t>CLASE 19. EN FECHA 28 DE AGOSTO DE 2017 SE RECIBIO NOTIFICACION EN LINEA RESPECTO DE CITA DE REQUISITOS.</t>
  </si>
  <si>
    <t>SASSI INTERCERAMIC</t>
  </si>
  <si>
    <t>IMPEDIMENTO</t>
  </si>
  <si>
    <t>CLASE 19. E 9 DE OCTUBRE SE COMUNICA IMPEDIMENTO LEGAL</t>
  </si>
  <si>
    <t>WOOD TRAILS</t>
  </si>
  <si>
    <t>SE LE COMUNICA IMPEDIMENTO LEGAL PARA EL REGISTRO 11/08/2017</t>
  </si>
  <si>
    <t>CLASE 19, EL TITRM LLEGO 4 SEPT 2017</t>
  </si>
  <si>
    <t>TESSUTO</t>
  </si>
  <si>
    <t>CLASE 19. EN FECHA 23 DE AGOSTO DE 2017 SE RECIBIO NOTIFICACION EN LINEA DE REQUISITOS. EN FECHA 8 DE NOVIEMBRE DE 2017 SE PRESENTÓ CONTESTACION A REQUISITOS EN LINEA (PRORROGA) , EL 20 DE MARZO DE 2018 SE RECIBIÓ UN OFICIO DEL IMPI, EN EL QUE SE NOS REQUIERE PARA SUSTITUIR CONTENEDORES NO METÁLICOS, POR CONTENEDORES DE HORMIGÓN, CON LA FINALIDAD DE DISTINGUIR CORRECTAMENTE LOS PRODUCTOS QUE SE DESEA PROTEGER QUEDEN CORRECTAMENTE UBICADOS EN LA CLASE 19. EN FECHA 18 DE MAYO DE 2018 SE DIÓ CONTESTACION A LOS REQUISITOS. 04/10/2018 NOTIFICACION DE ANTERIORIDAD</t>
  </si>
  <si>
    <t>STRATA</t>
  </si>
  <si>
    <t>ARCHIVO FONETICO 19/06/2018</t>
  </si>
  <si>
    <t>SHANGHAI</t>
  </si>
  <si>
    <t>CLASE 19. EN FECHA 23 DE AGOSTO 2017 SE RECIBIO NOTIFICACION LINEA DE CITA DE REQUISITOS.</t>
  </si>
  <si>
    <t>SAN REMO INTERCERAMIC</t>
  </si>
  <si>
    <t>SUNWOOD</t>
  </si>
  <si>
    <t>NIZA</t>
  </si>
  <si>
    <t>MURETTO</t>
  </si>
  <si>
    <t>MONTPELLIER</t>
  </si>
  <si>
    <t>MILAN</t>
  </si>
  <si>
    <t>CLASE 19, EL 9 DE OCTUBRE LLEGO CITA DE ANTERIORIDAD. EN FECHA 08 DE DICIEMBRE DE 2017 SE PRESENTO CONTESTACION DE ANTERIORIDAD.. EL 11 DE JUNIO 2018 LLEGO EL TITULO REGISTRO DE MARCA</t>
  </si>
  <si>
    <t>DOVER</t>
  </si>
  <si>
    <t>CLASE 19. EN FECHA 11 DE SEPTIEMBRE 2017 RECIBIMOS NOTIFICACIÓN EN LINEA RESPECTO A CITA DE ANTERIORIDAD. EL DIA 07 DE MAYO DE 2018 SE COMUNICO LA RESOLUCIÓN DE NEGATIVA.</t>
  </si>
  <si>
    <t>CONTESTACION DE ANTERIORIDAD 10/11/2017</t>
  </si>
  <si>
    <t>CLASE 20. TITULO 25 DE AGOSTO 2017</t>
  </si>
  <si>
    <t>CLASE 20, EL 25 AGO 17 LLEGO EL TITRM</t>
  </si>
  <si>
    <t>VILNA</t>
  </si>
  <si>
    <t>CLASE 20, EL 25 AGO 17 LLEGO TITRM</t>
  </si>
  <si>
    <t>VERONA INTERCERAMIC</t>
  </si>
  <si>
    <t>CLASE 20, EL 25 AGO 17LLEGO EL TITRM</t>
  </si>
  <si>
    <t>TAMESIS</t>
  </si>
  <si>
    <t>CLASE 20, EL 4 DE SEPT LLEGO TITRM</t>
  </si>
  <si>
    <t>TAHITI</t>
  </si>
  <si>
    <t>CLASE 20, EL TITRM LLEGO 4 SEP 2017</t>
  </si>
  <si>
    <t>RIBBON</t>
  </si>
  <si>
    <t>PRAGA</t>
  </si>
  <si>
    <t>PIVOT</t>
  </si>
  <si>
    <t>PAVIA</t>
  </si>
  <si>
    <t>OSLO</t>
  </si>
  <si>
    <t>CLASE 20, EL TITRM LLEGO EL 4 SEP 2017</t>
  </si>
  <si>
    <t>NIAGARA</t>
  </si>
  <si>
    <t>MACAO</t>
  </si>
  <si>
    <t>LUZA</t>
  </si>
  <si>
    <t>LUCA INTERCERAMIC</t>
  </si>
  <si>
    <t>CLASE 20, EL TITRM LLEGO 4 SEPT 2017</t>
  </si>
  <si>
    <t>LOGAN</t>
  </si>
  <si>
    <t>GINEBRA</t>
  </si>
  <si>
    <t>CLASE 20, EL TITRM LLEGO EL 4 SEPT 2017</t>
  </si>
  <si>
    <t>GARDA</t>
  </si>
  <si>
    <t>CLASE 20, EL 9 DE OCTUBRE LLEGO CITA DE ANTERIORIDAD. EN FECHA 8 DE DICIEMBRE 2017 SE PRESENTÓ CONTESTACION DE ANTERIORIDAD.</t>
  </si>
  <si>
    <t>FERMONT</t>
  </si>
  <si>
    <t>CONTESTACION DE ANTERIORIDAD 08/12/2017</t>
  </si>
  <si>
    <t>ESTAMBUL</t>
  </si>
  <si>
    <t>DUBLIN</t>
  </si>
  <si>
    <t>HUGO JESÚS HERNANDEZ LÓPEZ</t>
  </si>
  <si>
    <t>CLASE 32, LLEGO EL TITRM EL 25 MAY 2017</t>
  </si>
  <si>
    <t>BA´WI</t>
  </si>
  <si>
    <t>RENOVACIÓN, NUEVA FECHA DE VIGENCIA 25/05/2027</t>
  </si>
  <si>
    <t>CLASE 35, EL TITRM LLEGO 6 SEPT 2017</t>
  </si>
  <si>
    <t>JORGE ALBERTO BACA FRANCO</t>
  </si>
  <si>
    <t>CLASE 10</t>
  </si>
  <si>
    <t>PIZZA&amp;LOVE</t>
  </si>
  <si>
    <t>CONTESTACION DE ANTERIORIDAD 16/02/2018</t>
  </si>
  <si>
    <t>CLASE 30, CITA DE IMPEDIMENTO LEGAL EL DIA 8 DE SEPTIEMBRE DE 2017. NEGATIVA 07/05/2018</t>
  </si>
  <si>
    <t>YAKI BALL</t>
  </si>
  <si>
    <t>CONTESTACION A OBJECION 09/11/2017</t>
  </si>
  <si>
    <t>CLASE 35, LLEGO EL TITRM EL 6 SWEPT 2017</t>
  </si>
  <si>
    <t>SUMINSA INSPECTION SYSTEMS</t>
  </si>
  <si>
    <t>TEKTOR</t>
  </si>
  <si>
    <t>CLASE 10, LLEGO EL TITRM EL 6 SEPT 2017</t>
  </si>
  <si>
    <t>EXXOMED</t>
  </si>
  <si>
    <t>NOVACORDIS S.C</t>
  </si>
  <si>
    <t>CLASE 9, LLEGO EL TITRM EL 6 SEP 2017</t>
  </si>
  <si>
    <t>CLASE 16, LLEGO EL TITRM EL 6 SEPT 2017</t>
  </si>
  <si>
    <t>PAPELERAMA</t>
  </si>
  <si>
    <t>CLASE 35, LLEGO EL TITRM EL 6 SEPT 2017</t>
  </si>
  <si>
    <t>ILION COMUNICACION VISUAL</t>
  </si>
  <si>
    <t>ILION</t>
  </si>
  <si>
    <t>CLASE 41, LLEGO EL TITRM EL 6 SEPT 2017</t>
  </si>
  <si>
    <t>SPNHIIT</t>
  </si>
  <si>
    <t>CLASE 35, LLEGO EL TITULO REGISTRO DE MARCA EL 6 SEPT 2017</t>
  </si>
  <si>
    <t>CLASE 43, EL 17 NOV 2017 LLEGO EL TITRM</t>
  </si>
  <si>
    <t>GIORGER MIXTA</t>
  </si>
  <si>
    <t>ERICK NOE MIRAMONTES BACA</t>
  </si>
  <si>
    <t>614-235-23-62</t>
  </si>
  <si>
    <t>erickmira@outlook.com</t>
  </si>
  <si>
    <t>CLASE 42, EL 17 NOV 2017 EL TITRM</t>
  </si>
  <si>
    <t>DECORACIONES BEL-ART</t>
  </si>
  <si>
    <t>JORGE ARTURO RODRIGUEZ BUJANDA</t>
  </si>
  <si>
    <t>614 2 97 03 95</t>
  </si>
  <si>
    <t>decoracionesbelart@hotmail.com</t>
  </si>
  <si>
    <t>CLASE 5, EL 17 NOV 2017 LLEGO EL TITRM</t>
  </si>
  <si>
    <t>CBLACK2</t>
  </si>
  <si>
    <t>CLASE 36 (MIXTA). TITULO 26 DE OCTUBRE 2017</t>
  </si>
  <si>
    <t>admin@fyscorp.mx</t>
  </si>
  <si>
    <t>CLASE 35. lleg{o el TITULO el 26 DE OCTUBRE 2017.</t>
  </si>
  <si>
    <t>AMARANTA GALLERY</t>
  </si>
  <si>
    <t>ANA SOFÍA CREEL OJEDA</t>
  </si>
  <si>
    <t>creelsofia@gmail.com</t>
  </si>
  <si>
    <t>CLASE 29, LLEGO EL TITULO EL 6 SEPT 2017</t>
  </si>
  <si>
    <t>CHIHUAHUA MEAT (INNOMINADA)</t>
  </si>
  <si>
    <t>CLASE 29. TITULO 21 DE AGOSTO 2017</t>
  </si>
  <si>
    <t>EL ATARDECER DE LOS CIENES</t>
  </si>
  <si>
    <t>CLASE 35, LLEGO EL TITULO REGISTRO DE MARCA EL |6 SEPT 2017</t>
  </si>
  <si>
    <t>TRAX CHIHUAHUA</t>
  </si>
  <si>
    <t>ANTONIO CAMBEROS BAEZA</t>
  </si>
  <si>
    <t>HELI ELENA PEREZ LOYA</t>
  </si>
  <si>
    <t>EDUARDO VEGA BACA</t>
  </si>
  <si>
    <t>evega@grupotrax.com</t>
  </si>
  <si>
    <t>hperez@grupotrax.com</t>
  </si>
  <si>
    <t>CLASE 40, LLEGO EL TITULO REGISTRO DE MARCA EL 6 SEPT 2017</t>
  </si>
  <si>
    <t>CLASE 35. EN FECHA 7 DE AGOSTO 2017, EQUIPOS MEDICOS VIZCARRA INTERPUSO OPOSICION A DICHO TRÁMITE.16-07-2018 SE PRESENTÓ EN LA SECRETARÍA DE ECONOMIA LA SOLICITUD DE INSCRIPCIÓN DE LICENCIA DE USO O FRANQUICIA. SE DEJA EN SUSPENSO EL TRAMITE DE ESTE ASUNTO. 22/08/2018</t>
  </si>
  <si>
    <t>ALEJANDRO MANCERA</t>
  </si>
  <si>
    <t>CONTESTACION DE ANTERIORIDAD 20/04/2018</t>
  </si>
  <si>
    <t>XALDO</t>
  </si>
  <si>
    <t>HECTOR MANAUEL GOMEZ SILVA</t>
  </si>
  <si>
    <t>639 467 65 53</t>
  </si>
  <si>
    <t>639 120 20 42</t>
  </si>
  <si>
    <t>RENOVACIÓN, NUEVA FECHA DE VIGENCIA 14/06/2027</t>
  </si>
  <si>
    <t>CLASE 36. TITULO 26 DE OCTUBRE 2017.</t>
  </si>
  <si>
    <t>ALKILA</t>
  </si>
  <si>
    <t>614 414 92 28</t>
  </si>
  <si>
    <t>CLASE 5. EN FECHA 20 DE OCTUBRE DE 2017 SE NOS NOTIFICÓ ELECTRÓNICAMENTE CITA DE ANTERIORIDAD. EN FECHA 8 DE ENERO DE 2018 FUE PRESENTADA LA CONTESTACION DE ANTERIORIDAD, ELLO POR HABER SIDO LA FECHA LIMITE DENTRO DEL PERIODO VACACIONAL DEL IMPI. NEGATIVA 09/07/2018</t>
  </si>
  <si>
    <t>TITAN WHEYX</t>
  </si>
  <si>
    <t>CONTESTACION DE ANTERIORIDAD 08/01/2018</t>
  </si>
  <si>
    <t>CLASE 5. EN FECHA 8 DE NOVIEMBRE 2017 NOS LLEGÓ CITA DE ANTERIORIDAD. EN FECHA 9 DE ENERO 2018 FUE PRESENTADA ELECTRONICAMENTE LA CONTESTACION DE ANTERIORIDAD. Se notificó la negativa y se le propueso una opción 06/08/2018 NEGATIVA 09/07/2018</t>
  </si>
  <si>
    <t>NATURA LABS</t>
  </si>
  <si>
    <t>CONTESTACION DE ANTERIORIDAD 09/01/2018</t>
  </si>
  <si>
    <t>CLASE 5, EL 5 OCT. 2017 LLEGO EL TITRM</t>
  </si>
  <si>
    <t>TEST N PLATINUM</t>
  </si>
  <si>
    <t>CLASE 5, EL 5 OCT 2017 LLEGO EL TITRM</t>
  </si>
  <si>
    <t>EQUILIBRA BARIATRIA CLINICA EQB</t>
  </si>
  <si>
    <t>EQUILIBRA BARIATRIA CLINICA</t>
  </si>
  <si>
    <t xml:space="preserve">
BERNARDO EMILIO VALENZUELA SALAZAR</t>
  </si>
  <si>
    <t>259-21-96</t>
  </si>
  <si>
    <t>614138-22-60</t>
  </si>
  <si>
    <t>drbernardovalenzuela@gmail.com</t>
  </si>
  <si>
    <t>CLASE 35, EL 5 OCT 2017 LLEGO EL TITRM</t>
  </si>
  <si>
    <t>B BARUUM.COM</t>
  </si>
  <si>
    <t>614-148-5837</t>
  </si>
  <si>
    <t>CLASE 37, EL 5 OCT. 2017 LLEGO EL TITRM</t>
  </si>
  <si>
    <t>COMPUPLACE</t>
  </si>
  <si>
    <t>COMPU PLACE</t>
  </si>
  <si>
    <t>ADRIANA FLORES ÁLVAREZ</t>
  </si>
  <si>
    <t>415-68-49</t>
  </si>
  <si>
    <t>614-196-22-46</t>
  </si>
  <si>
    <t>614-125-60-06</t>
  </si>
  <si>
    <t>aflores@compuplace.com.mx</t>
  </si>
  <si>
    <t>CLASE 35, LLEGO EL TITRM 30 OCT 2017</t>
  </si>
  <si>
    <t>ULIKEL</t>
  </si>
  <si>
    <t>JULIA RAQUEL FUNES LEIVA</t>
  </si>
  <si>
    <t>6142990345/</t>
  </si>
  <si>
    <t>CLASE 27 LLEGO EL TITRM EL 30 OCT 2017</t>
  </si>
  <si>
    <t>NIRÁMAT</t>
  </si>
  <si>
    <t>PABLO IGNACIO SIMMONS SUAREZ</t>
  </si>
  <si>
    <t>info@nirayoga.mx</t>
  </si>
  <si>
    <t>CLASE 41. EN FECHA 21 DE NOVIEMBRE DE 2017 RECIBIMOS NOTIFICACION EN LINEA RESPECTO DE CITA DE ANTERIORIDAD. Se recibió un impediemnto legal el día 6 de agosto. Se Notificó el impedimento legal el día 13-08-18</t>
  </si>
  <si>
    <t>DOZAL</t>
  </si>
  <si>
    <t>COLEGIO DOZAL</t>
  </si>
  <si>
    <t>JOSE ALEJANDRO DOZAL CAMARGO</t>
  </si>
  <si>
    <t>alexdozal@gmail.com</t>
  </si>
  <si>
    <t>CONTESTACION DE ANTERIORIDAD 21/02/2018</t>
  </si>
  <si>
    <t>CLASE 41. LLEGO EL TITRM EL 30 OCT 2017</t>
  </si>
  <si>
    <t>C CUMBRES BI</t>
  </si>
  <si>
    <t>COLEGIO CUMBRES</t>
  </si>
  <si>
    <t>ALFREDO RASCON CASAS</t>
  </si>
  <si>
    <t>merry_granados@hotmail.com</t>
  </si>
  <si>
    <t>CLASE 43, LLEGO EL TITRM EL 9 NOVIEMBRE 2017</t>
  </si>
  <si>
    <t>KIDAROO</t>
  </si>
  <si>
    <t>ISIS CLEOPATRA STENNER RONQUILLO</t>
  </si>
  <si>
    <t>EDGAR GALVÁN MORIEL</t>
  </si>
  <si>
    <t>614 217 9799</t>
  </si>
  <si>
    <t>614 153 6250</t>
  </si>
  <si>
    <t>isis.stenner@gmail.com</t>
  </si>
  <si>
    <t>edgar.17gm@gmail.com</t>
  </si>
  <si>
    <t>CLASE 9. EN FECHA 20 DE MARZO DE 2018 SE NOS CITÓ ANTERIORIDAD. EN FECHA 21 DE MAYO 2018 SE PRESENTÓ CONTESTACION DE ANTERIORIDAD.</t>
  </si>
  <si>
    <t>SISTA</t>
  </si>
  <si>
    <t>LAURA ALEJANDRA AMÉZAGA MARTINES</t>
  </si>
  <si>
    <t xml:space="preserve">alejandra.amezaga@gmail.com
</t>
  </si>
  <si>
    <t>CONTESTACION DE ANTERIORIDAD 21/05/2018</t>
  </si>
  <si>
    <t>NOUR BISTRO</t>
  </si>
  <si>
    <t>BISTRO NOUR</t>
  </si>
  <si>
    <t>ELOY SANTIAGO VALLINA GARZA</t>
  </si>
  <si>
    <t>lvargas@grupochihuahua.com</t>
  </si>
  <si>
    <t>marlengrupo@gmail.com</t>
  </si>
  <si>
    <t>CLASE 1, LLEGO EL TITRM EL 9 NOV 2017</t>
  </si>
  <si>
    <t>BIG BEANS</t>
  </si>
  <si>
    <t>BIG MAIZE</t>
  </si>
  <si>
    <t>HOLDBOX SOLUCIONES DE ALMACENAJE</t>
  </si>
  <si>
    <t>BLUE BOX</t>
  </si>
  <si>
    <t>administracion@gposanfrancisco.mx</t>
  </si>
  <si>
    <t>archivos@gposanfrancisco.mx</t>
  </si>
  <si>
    <t>f.andujo@gposanfrancisco.mx</t>
  </si>
  <si>
    <t>CLASE 43, TITULO RECIBIDO 3 DIC 2017</t>
  </si>
  <si>
    <t>OLEA CHELAS, MARISCOS &amp; FRIENDS</t>
  </si>
  <si>
    <t>OLEA</t>
  </si>
  <si>
    <t>INGRID LORENA BELKOTOSKY RASCON</t>
  </si>
  <si>
    <t>AMBROSIO VENEGAS GUTIERREZ</t>
  </si>
  <si>
    <t>almacen@restaurantolea.com</t>
  </si>
  <si>
    <t>ambrosio@restaurantolea.com</t>
  </si>
  <si>
    <t>CLASE 44, LLEGO EL TITULO EL 4 DIC. 2017</t>
  </si>
  <si>
    <t>NEJE BINOI</t>
  </si>
  <si>
    <t>TERESA DE LOURDES ATHIE ZALBA</t>
  </si>
  <si>
    <t>ANTONIO JESUS ROCA MEYER</t>
  </si>
  <si>
    <t>nejebinoi@outlook.com</t>
  </si>
  <si>
    <t>arocameyer@gmail.com</t>
  </si>
  <si>
    <t>tityathie@gmail.com</t>
  </si>
  <si>
    <t>CLASE 41. EL TITRM LLEGO EL 9 NOV 2017</t>
  </si>
  <si>
    <t>EVENTOS ELITE EB</t>
  </si>
  <si>
    <t>EVENTOS ELITE</t>
  </si>
  <si>
    <t>WILLIAM RICHARD SIMAH ALLAL</t>
  </si>
  <si>
    <t>662 217 36 80</t>
  </si>
  <si>
    <t>william.allal@gmail.com</t>
  </si>
  <si>
    <t>CLASE 3, EL 9 NOV 2017 LLEGO EL TITRM</t>
  </si>
  <si>
    <t>INTERCERAMIC CLEAN</t>
  </si>
  <si>
    <t>CLASE 41. EL 9 NOV 2017 LLEGO EL TITRM</t>
  </si>
  <si>
    <t>CLASE 35. LLEGO EL TITULO EL 4 DIC 2017</t>
  </si>
  <si>
    <t>PIT ORIGINAL BRANDS</t>
  </si>
  <si>
    <t>PIT ORIGINAL BRAND</t>
  </si>
  <si>
    <t>LUZ MARIA MENDOZA GUTIERREZ</t>
  </si>
  <si>
    <t>625 581 0045</t>
  </si>
  <si>
    <t>625 115 3626</t>
  </si>
  <si>
    <t>lus1904@hotmail.com</t>
  </si>
  <si>
    <t>CLASE 36, LLEGO EL TITRM EL 27 NOV 2017</t>
  </si>
  <si>
    <t>GRUPO ALSEG</t>
  </si>
  <si>
    <t>MARIO ANDRES UGALDE ELIAS</t>
  </si>
  <si>
    <t>andres@grupoalseg.com</t>
  </si>
  <si>
    <t>luischavez@grupoalseg.com</t>
  </si>
  <si>
    <t>CLASE 31, EL 25 ENERO 2018 LLEGO CITA ANTERIORIDAD. NEGATIVA DE REGISTRO 18/09/2018</t>
  </si>
  <si>
    <t>MANZANAS WIEBE (Logo Rojo-Dorado)</t>
  </si>
  <si>
    <t>MANZANAS WIEBE</t>
  </si>
  <si>
    <t>PEDRO WIEBE THIESSEN</t>
  </si>
  <si>
    <t>peterwiebe@live.com.mx</t>
  </si>
  <si>
    <t>CONTESTACION DE ANTERIORIDAD 26/03/2018</t>
  </si>
  <si>
    <t>CLASE 31, EL 25 ENE 2018 LLEGO CITA ANTRIORIDAD. NEGATIVA DE REGISTRO 18/09/2018</t>
  </si>
  <si>
    <t>MANZANAS WIEBE (Logo Rojo-Verde)</t>
  </si>
  <si>
    <t>RANCHO VIEJO EST. 1976 DESAYUNOS Y COMIDAS ¡MUY CHIHUAHUA!. EN FECHA 22 DE ENERO DE 2018 RECIBIMOS NOTIFICACION EN LINEA RESPECTO DE CITA DE ANTERIORIDAD. EN FECHA 27 DE MARZO DE 2018 SE PRESENTARON EN LINEA LA CONTESTACIÓN DE ANTERIORIDAD, SIN EMBARGO ES POSIBLE QUE NOS CITEN REQUISITOS POR PRESENTACION EXTEMPORANEA, CABE INDICAR QUE LA PRESENTACION SE INTENTÓ DESDE EL VIERNES 23 DE MARZO 2018, Y PRESENTABA FALLA EN EL SERVIDOR Y NO PERMITIÓ ADJUNTAR EL TRÁMITE NI SIQUIERA A LA MEDIA NOCHE DE ESE DÍA; SE INTENTÓ TAMBIÉN DESDE EL LUNES 26 MARZO DE 2018 Y TAMPOCO PERMITIÓ EL SERVIDOR, Y, NO FUE SINO HASTA EL DIA DE HOY 27 DE MARZO DE 2018. REQUERIMENTO DE PAGO 12/09/2018</t>
  </si>
  <si>
    <t>RANCHO VIEJO EST. 1976 DESAYUNOS Y COMIDAS ¡MUY CHIHUAHUA!</t>
  </si>
  <si>
    <t>CONTESTACION DE ANTERIORIDAD 27/03/2018</t>
  </si>
  <si>
    <t>CLASE 42. LLEGO EL TITULO EL 4 DE DIC. 2017</t>
  </si>
  <si>
    <t>PID ELECTRONICS</t>
  </si>
  <si>
    <t>admin@pidlectronics.com</t>
  </si>
  <si>
    <t>CLASE 35 EN FECHA 6 DE SEPTIEMBRE DE 2017 SE PRESENTÓ SOLICITUD DE TRANSMISION DE DERECHOS DE JOSE EFRAIN PEREZ FLORES AL 50% A FAVOR DE MONICA BEATRIZ PEREZ FLORES. EL 29 DIC 2017 SE COMUNICA TRANSMISION DE DERECHOS. EL 29 DIC 2017 SE COMUNICA TANSMISION DE DERECHOS</t>
  </si>
  <si>
    <t>MOPER</t>
  </si>
  <si>
    <t>CLASE 35. EN FECHA 6 DE SEPTIEMBRE DE 2017 SE PRESENTÓ SOLICITUD DE TRANSMISION DE DERECHOS DE JOSE EFRAIN PEREZ FLORES AL 50% A FAVOR DE MONICA BEATRIZ PEREZ FLORES. EL 29 DIC 2017 SE COMUNICA LA TRANSMISION DE DERECHOS</t>
  </si>
  <si>
    <t>CLASE 43 EN FECHA 11 DE SEPTIEMBRE DE 2017 SE RECIBIÓ NOTIFICACIÓN EN LINEA RESPECTO DE CITA DE ANTERIORIDAD. EN FECHA 10 DE NOVIEMBRE 2017 SE CONTESTÓ ANTERIORIDAD EN LINEA. NEGATIVA DE REGISTRO 07/05/2018</t>
  </si>
  <si>
    <t>CLASE 44. EN FECHA 11 DE SEPTIEMBRE DE 2017 SE RECIBIO NOTIFICACION EN LINEA RESPECTO DE CITA DE ANTERIORIDAD. EN FECHA 10 DE NOVIEMBRE DE 2017 SE PRESENTÓ CONTESTACIÓN DE ANTERIORIDAD. SE HABLO CON LA SEÑORA DELIA EUGENIA, Y COMENTO QUE ESTABA MUY AGRADECIDA CON EL DESPACHO PERO QUE NO ERA SU INTENCIÓN CAMBIAR EL NOMBRE NI SEGUIR CON EL TRAMITE DE RERGISTRO DE MARCA, 21-08-2018.</t>
  </si>
  <si>
    <t>MJ MARIA &amp; JULIA HAIRSTYLE-MAKEUP</t>
  </si>
  <si>
    <t>MARIA &amp; JULIA</t>
  </si>
  <si>
    <t>MARIA JULIA BARRIO CABRAL</t>
  </si>
  <si>
    <t>DELIA EUGENIA BARRIO CABRAL</t>
  </si>
  <si>
    <t>6141577544, 6141970105, 6141044619</t>
  </si>
  <si>
    <t>info@mariayjulia.com</t>
  </si>
  <si>
    <t>PROPORCIONÓ NUEVO CORREO julitacp@gmail.com</t>
  </si>
  <si>
    <t>CLASE 43. LLEGO EL TITULO EL 4 DICIEMBRE 2017</t>
  </si>
  <si>
    <t>CHICAS DE HUMO</t>
  </si>
  <si>
    <t>MARGARITA CAZARES RAMOS</t>
  </si>
  <si>
    <t>mo_mejia154@hotmail.com</t>
  </si>
  <si>
    <t>alexll17@hotmail.com</t>
  </si>
  <si>
    <t>CLASE 19. LLEGO EL TITULO EL 4 DIC 2017</t>
  </si>
  <si>
    <t>FORESTER</t>
  </si>
  <si>
    <t>CLASE 45. TITULO RECIBIDO EL 3 DE DICIEMBRE 2017</t>
  </si>
  <si>
    <t>SERVICIO DE MONITOREO Y GESTION DE SOMNOLENCIA SMGS</t>
  </si>
  <si>
    <t>ADVANCED NETWORK CONSULTING. S. A DE C.V</t>
  </si>
  <si>
    <t>6144274080/6142017781</t>
  </si>
  <si>
    <t>jealvarez@adnconsulting.com.mx</t>
  </si>
  <si>
    <t>vvillalobos@adnconsulting.com.mx</t>
  </si>
  <si>
    <t>RENOVACIÓN, NUEVA FECHA DE VIGENCIA 31/08/2027</t>
  </si>
  <si>
    <t>CLASE 43. LLEFO EL TITULO EL 4 DIC 2017</t>
  </si>
  <si>
    <t>SALYULITA´S</t>
  </si>
  <si>
    <t>FERNANDO RIOS HERRERA</t>
  </si>
  <si>
    <t>rios_598@hotmail.com</t>
  </si>
  <si>
    <t>CLASE 35, EL 21 DE FEB 2018 LLEGO EL TITULO REGISTRO DE MARCA</t>
  </si>
  <si>
    <t>ILION (MIXTA)</t>
  </si>
  <si>
    <t>CLASE 35, EL 21 DE FEB RERO 2018 LLEGO TITULO REGISTRO DE MARCA CL 35</t>
  </si>
  <si>
    <t>ILION (TIPOGRAFIA)</t>
  </si>
  <si>
    <t>CLASE 35, LLEGO EL TITRM El 15 dic 2017</t>
  </si>
  <si>
    <t>ILION (INNOMINADA)</t>
  </si>
  <si>
    <t>CLASE 44 EN FECHA 22 DE ENERO DE 2018 NOS NOTIFICAMOS ELECTRONICAMENTE DE CITA DE ANTERIORIDAD. EN FECHA 22 DE MARZO DE 2018 SE NOS CITÓ ANTERIORIDAD POR MEDIO ELECTRONICO. EN FECHA 27 DE MARZO DE 2018 SE PRESENTARON EN LINEA LA CONTESTACIÓN DE ANTERIORIDAD, SIN EMBARGO ES POSIBLE QUE NOS CITEN REQUISITOS POR PRESENTACION EXTEMPORANEA, CABE INDICAR QUE LA PRESENTACION SE INTENTÓ DESDE EL VIERNES 23 DE MARZO 2018, Y PRESENTABA FALLA EN EL SERVIDOR Y NO PERMITIÓ ADJUNTAR EL TRÁMITE NI SIQUIERA A LA MEDIA NOCHE DE ESE DÍA; SE INTENTÓ TAMBIÉN DESDE EL LUNES 26 MARZO DE 2018 Y TAMPOCO PERMITIÓ EL SERVIDOR, Y, NO FUE SINO HASTA EL DIA DE HOY 27 DE MARZO DE 2018.</t>
  </si>
  <si>
    <t>CALE SALON.</t>
  </si>
  <si>
    <t>CLASE 41, EL 20 DE DIC 2017 LLEGO EL TITRM</t>
  </si>
  <si>
    <t>ALITAS S.O.S.</t>
  </si>
  <si>
    <t>MAMI S.O.S.</t>
  </si>
  <si>
    <t>DENISSE YOLANDA ZAMARRIPA RAMIREZ</t>
  </si>
  <si>
    <t>VIVIANA RUBÍ TREVIZO MUÑOZ</t>
  </si>
  <si>
    <t>de_ni_sse80@hotmail.com</t>
  </si>
  <si>
    <t>vtrevizom@hotmail.com</t>
  </si>
  <si>
    <t>CLASE 43, EL 25 ENE 2018 LLEGO CITA ANTERIORIDAD</t>
  </si>
  <si>
    <t>RICO´S TACOS DE LA 24 CALIDAD Y SERVICIO DESDE 1982</t>
  </si>
  <si>
    <t>RICO´S TACOS</t>
  </si>
  <si>
    <t>FRANCISCO MARTIN RICO CONCHA</t>
  </si>
  <si>
    <t>614 1767285</t>
  </si>
  <si>
    <t>RICOSTACOSDESDE1982@HOTMAIL.COM</t>
  </si>
  <si>
    <t>MI SUPER CITO YAIRUBI</t>
  </si>
  <si>
    <t>MAYOREO GARAY DE CHIHUAHUA, S.A. DE C.V.</t>
  </si>
  <si>
    <t>abraham.martinez@mayoreogaray.com</t>
  </si>
  <si>
    <t>CONCRETTA EQUIPMENT</t>
  </si>
  <si>
    <t>SUMINSA CORPORTATION, S.A. DE C.V.</t>
  </si>
  <si>
    <t>EDUARDO ERNESTO VILLA MACIEL</t>
  </si>
  <si>
    <t>614 180 39 51</t>
  </si>
  <si>
    <t>eduardo.villa@suminsacorporation.com</t>
  </si>
  <si>
    <t>CLASE 35, EL 15 DE DIC 2017 LLEGO EL TITULO REGISTRO DE MARCA CLASE 35</t>
  </si>
  <si>
    <t>ECOERGY</t>
  </si>
  <si>
    <t>MINFORT</t>
  </si>
  <si>
    <t>LARUSA S.A. DE C.V.</t>
  </si>
  <si>
    <t>CLASE 31. EL 15 DE DIC 2017 LLEGO EL TITULO REGISTRO DE MARCA CL</t>
  </si>
  <si>
    <t>PNC PASION POR NUESTRO CAMPO (Empaque)</t>
  </si>
  <si>
    <t>NUESTRO CAMPO S. DE R.L. DE C.V.</t>
  </si>
  <si>
    <t>FLOR MARIA ORTEGA SOTELO</t>
  </si>
  <si>
    <t>262-4588</t>
  </si>
  <si>
    <t>614-199-6286</t>
  </si>
  <si>
    <t>nuestrocampo@prodigy.net.mx</t>
  </si>
  <si>
    <t>CLASE 35. EL 15 DE DIC 2017 LLEGO EL TITULO REGISTRO DE MARCA CLASE 35</t>
  </si>
  <si>
    <t>CLASE 43. EL 20 DIC 2017 LLEGO EL TITRM</t>
  </si>
  <si>
    <t>TAMALES DOÑA CECY</t>
  </si>
  <si>
    <t>IVAN ANDRES BARROSO RODRIGUEZ</t>
  </si>
  <si>
    <t>SILVIA ROCIO RODRIGUEZ FONSECA</t>
  </si>
  <si>
    <t>MIGUEL FERNANDO RODRIGUEZ FONSECA</t>
  </si>
  <si>
    <t>614 142-45-78</t>
  </si>
  <si>
    <t>614 170-38-76</t>
  </si>
  <si>
    <t>miguel.rodriguezfon21@gmail.com</t>
  </si>
  <si>
    <t>CLASE 35. EL 20 DIC 2017 LLEGO EL TITRM</t>
  </si>
  <si>
    <t>AP AUTOPARTES DE COLISUION COPAZHSA</t>
  </si>
  <si>
    <t>CLASE 35. eL 15 DE dICIEMBRE LLEGÓ EL TITULO REGISTRO DE MARCA</t>
  </si>
  <si>
    <t>ORTOPEDICOS SHADAY</t>
  </si>
  <si>
    <t>OTORPEDICOS SHADAY</t>
  </si>
  <si>
    <t>LAURA GUADLUPE FLORES GALLEGOS</t>
  </si>
  <si>
    <t>260-38-68</t>
  </si>
  <si>
    <t>614 195 -43-36</t>
  </si>
  <si>
    <t>ortopedicosshaday@yahoo.com.mx</t>
  </si>
  <si>
    <t>CLASE 41, EL 21 FEB 2018 LLEGO EL TITRM CLASE 41</t>
  </si>
  <si>
    <t>B WORKOUT &amp; PLAY</t>
  </si>
  <si>
    <t>LAURA GARCIA INFANTE</t>
  </si>
  <si>
    <t>´15/05/2017</t>
  </si>
  <si>
    <t>BAWI</t>
  </si>
  <si>
    <t>CLASE 29</t>
  </si>
  <si>
    <t>RENOVACIÓN NUEVA VIGENCIA 02/03/2027</t>
  </si>
  <si>
    <t>VOY SEGURO MEXICO</t>
  </si>
  <si>
    <t>GERARDO ARZADA LUEVANO</t>
  </si>
  <si>
    <t>CLASE 35, EL 28 FEB 2018 LLEGO EL TITULO REGISTRO DE MARCA</t>
  </si>
  <si>
    <t>BOTIQUIN XPRESS</t>
  </si>
  <si>
    <t>ALEJANDRO GUIZAR ESPARZA</t>
  </si>
  <si>
    <t>4164753 EXT 131</t>
  </si>
  <si>
    <t>CLASE 31. EL 28 FEBRERO LLEGO TITULO REGISTRO DE MARCA</t>
  </si>
  <si>
    <t>ACROB SMART CAN DE LUXE</t>
  </si>
  <si>
    <t>SMART CAN</t>
  </si>
  <si>
    <t>CARLOS ALBERTO ACEVEDO ROBLES</t>
  </si>
  <si>
    <t>acevedo_aerc@hotmail.com</t>
  </si>
  <si>
    <t>CLASE 44. EL 27 FEB 2018 LLEGO EL TITULO REGISTRO DE MARCA</t>
  </si>
  <si>
    <t>BET FOR HEALTH</t>
  </si>
  <si>
    <t>HEALTHY BELLY</t>
  </si>
  <si>
    <t>ANDREA CAROLINA CREEL OJEDA</t>
  </si>
  <si>
    <t>ESTEPHANIA MUSI SALOME</t>
  </si>
  <si>
    <t>andreac.creel@gmail.com</t>
  </si>
  <si>
    <t>teffi13@hotmail.com</t>
  </si>
  <si>
    <t>CLASE 35. EL 27 DE FEBRERO 2018 LLEGO EL TITULO REGISTRO DE MARCA</t>
  </si>
  <si>
    <t>R RECOMIENDENME</t>
  </si>
  <si>
    <t>RECOMIENDENME</t>
  </si>
  <si>
    <t>DANIEL RODRIGUEZ RIVAS</t>
  </si>
  <si>
    <t>Daniel_Rodriguez_R@hotmail.com</t>
  </si>
  <si>
    <t>CLASE 39 . EL 28 FEB 2018 LLEGO EL TITULO REGISTRO DE MARCA</t>
  </si>
  <si>
    <t>EL NORTEÑO EXPRESS</t>
  </si>
  <si>
    <t>FEDERICO ALBERTO GARCÍA RUSSEK</t>
  </si>
  <si>
    <t>ventas@incentitours.com.mx</t>
  </si>
  <si>
    <t>CLASE 33, EL 28 FEB 2018 LLEGO EL TITULO REGISTRO DE MARCA</t>
  </si>
  <si>
    <t>TANNERS ROSE</t>
  </si>
  <si>
    <t>VALTERRA AUTOMOTRIZ</t>
  </si>
  <si>
    <t>MARTIN VALENZUELA TERRAZAS</t>
  </si>
  <si>
    <t>CL 36</t>
  </si>
  <si>
    <t>24/7 SERVICIOS INMOBILIARIOS</t>
  </si>
  <si>
    <t>IGNACIO PINEDA JIMENEZ</t>
  </si>
  <si>
    <t>614 4110445</t>
  </si>
  <si>
    <t>i.pineda@veinticuatrosiete.mx</t>
  </si>
  <si>
    <t>Ultima actualización 19/12/2017 SIN SEGUIMIENTO</t>
  </si>
  <si>
    <t>CL 35. EL 28 FEBRERO LLEGO EL TITULO REGISTRO DE MARCA</t>
  </si>
  <si>
    <t>JOSE LUIS BLANCO MADRID</t>
  </si>
  <si>
    <t>estrategia@regalshoes.mx</t>
  </si>
  <si>
    <t>CL 25. EL 28 FEB 2018 LLEGO TITULO REGISTRO DE MARCA</t>
  </si>
  <si>
    <t>H ORSEN</t>
  </si>
  <si>
    <t>ORSEN</t>
  </si>
  <si>
    <t>CLASE 35. EL 28 FEB 2018 LLEGO EL TITULO REGISTRO DE MARCA</t>
  </si>
  <si>
    <t>ELOTES DELICIAS CHORREADOS</t>
  </si>
  <si>
    <t>ELOTES DELICIAS</t>
  </si>
  <si>
    <t>CL 43</t>
  </si>
  <si>
    <t>VERONICA MARIA NAVA SALINAS</t>
  </si>
  <si>
    <t>LUIS ARTURO NAVA SALINAS</t>
  </si>
  <si>
    <t>426-73-61</t>
  </si>
  <si>
    <t>Veronica 614-488-0761</t>
  </si>
  <si>
    <t>Arturo 614-220-8904</t>
  </si>
  <si>
    <t>Andres 6142177814, 6142554111</t>
  </si>
  <si>
    <t>tortaspiolin.fcovilla@hotmail.com}</t>
  </si>
  <si>
    <t>CONTESTACION DE ANTERIORIDAD 18/06/2018</t>
  </si>
  <si>
    <t>GORDOGOS</t>
  </si>
  <si>
    <t>CL 36. EL 28 FEB 2018 LLEGO EL TITULO REGISTRO DE MARCA</t>
  </si>
  <si>
    <t>MONEY MOVIL POR PRESTA PRONTO</t>
  </si>
  <si>
    <t>PRESTA PRONTO</t>
  </si>
  <si>
    <t>CL 11</t>
  </si>
  <si>
    <t>SAMINOX</t>
  </si>
  <si>
    <t>614-4-40-39-96</t>
  </si>
  <si>
    <t>edgar.pena@inomexchihuahua.com</t>
  </si>
  <si>
    <t>CONTESTACIÓN DE ANTERIORIDAD 05/07/2018</t>
  </si>
  <si>
    <t>EL ROPERO ER</t>
  </si>
  <si>
    <t>EL ROPERO</t>
  </si>
  <si>
    <t>JOSE ALEJANDRO REYNOSO ISLAS</t>
  </si>
  <si>
    <t>Alejandro.reynoso@gmail.com</t>
  </si>
  <si>
    <t>ARCHIVO FONETICO 02/03/2018</t>
  </si>
  <si>
    <t>MUNDO MONTADO</t>
  </si>
  <si>
    <t>CL 35</t>
  </si>
  <si>
    <t>ONA y Diseño. El 4 Abril 2018 llegó el Título Registro de Marca</t>
  </si>
  <si>
    <t>ONA y Diseño</t>
  </si>
  <si>
    <t>AGUA ONA</t>
  </si>
  <si>
    <t>EMMA DEL HIERRO VALENZUELA</t>
  </si>
  <si>
    <t>Cel 6391203227(EMMA)</t>
  </si>
  <si>
    <t>CL 44 EL 16 ABRIL 2018 LLEGO EL TITULO REGISTRO DE MARCA</t>
  </si>
  <si>
    <t>SANFARE</t>
  </si>
  <si>
    <t>MARIA GUADALUPE REYES GUTIERREZ</t>
  </si>
  <si>
    <t>ARTURO ARRIETA NAJERA</t>
  </si>
  <si>
    <t>mgreyes65@hotmail.com,</t>
  </si>
  <si>
    <t>atencion.sanare@hotmail.com</t>
  </si>
  <si>
    <t>BUHOCLICK</t>
  </si>
  <si>
    <t>FLIZZTER</t>
  </si>
  <si>
    <t>MIGUEL JURADO CARO</t>
  </si>
  <si>
    <t>m.jurado@flizzter.com</t>
  </si>
  <si>
    <t>Fecha de concesión 20/06/2018</t>
  </si>
  <si>
    <t>CL 35 EL 16 ABRIL 2018 LLEGO TITULO REGISTRO DE MARCA</t>
  </si>
  <si>
    <t>MONTACARGAS Y SERVICIOS MEXICO</t>
  </si>
  <si>
    <t>MONTACARGAS Y SERVICIOS DE MEXICO</t>
  </si>
  <si>
    <t>PEDRO BALDERRAMA DURAN</t>
  </si>
  <si>
    <t>administracion@montacargasysm.com</t>
  </si>
  <si>
    <t>CL 40. EL 01 DE JUN 2018 LLEGO CITA DE ANTERIORIDAD. El día 01-08-2018 se contestó la anterioridad.</t>
  </si>
  <si>
    <t>BC TOOL GRINDING</t>
  </si>
  <si>
    <t>MARIBEL MERAZ MOLINA</t>
  </si>
  <si>
    <t>BENJAMIN MURILLO</t>
  </si>
  <si>
    <t>maribelmeraz@bctoolgrinding.com</t>
  </si>
  <si>
    <t>CL 29/ 6-JUN-2018 LLEGO CITA DE ANTERIORIDAD. Se le dio contestacion a la anterioridad 07-08-18</t>
  </si>
  <si>
    <t>YOLANDA ESTRADA BRONDO</t>
  </si>
  <si>
    <t>MA. DOLORES COLOKURIS ESCOBAR</t>
  </si>
  <si>
    <t>CHIPOTLE SUSHI</t>
  </si>
  <si>
    <t>ROBERTO RAMIREZ JIMENEZ</t>
  </si>
  <si>
    <t>chipotlesushi@hotmail.com</t>
  </si>
  <si>
    <t>CL 35, el 26 DE ABRIL 2018 LLEGO TITULO REGISTRO DE MARCA CLASE 35</t>
  </si>
  <si>
    <t>INNOMINADA ORSEN</t>
  </si>
  <si>
    <t>PAMELA HEIMPEL WISBRUN</t>
  </si>
  <si>
    <t>VICTORIA GARDEA MARTINEZ</t>
  </si>
  <si>
    <t>CL 44. EL 6 JUN 2018 LLEGO EL TITRM</t>
  </si>
  <si>
    <t>JAPX HIDROTERAPIA</t>
  </si>
  <si>
    <t>JAP</t>
  </si>
  <si>
    <t>AIDA RIVERA MARQUEZ</t>
  </si>
  <si>
    <t>dra.aidarivera</t>
  </si>
  <si>
    <t>CL 42. EL 6 JUN LLEGO TITRM</t>
  </si>
  <si>
    <t>MICHELADA.IO</t>
  </si>
  <si>
    <t>DAVID PADILLA CHAVEZ</t>
  </si>
  <si>
    <t>david@michelada.io</t>
  </si>
  <si>
    <t>CL 35. EL 6 JUN 2018 LLEGO EL TITRM</t>
  </si>
  <si>
    <t>CENTAUROS DEL NORTE</t>
  </si>
  <si>
    <t>ODX THERAPY</t>
  </si>
  <si>
    <t>DX THERAPY</t>
  </si>
  <si>
    <t>DANIEL IGNACIO MARTINEZ PEREZ</t>
  </si>
  <si>
    <t>dmtzp23@gmail.com</t>
  </si>
  <si>
    <t>ESTE REGISTRO (CL 44) NO FUE INGRESADO POR NOSOTROS, SE TRATA DE UNA REFERENCIA DE EUGENIA GUTIERREZ. NUESTRA PRIMERA INTERVENCIÓN CON ESTA MARCA CONSISTE EN LA INSCRIPCION DE CESION DE DERECHOS Y SOLICITUD DE NOMBRAMIENTO DE NUEVO APODERADO (LIC. PARRA); LOS TRAMITES ANTES REFERIDOS SE INGRESADOS EL DIA 1o DE MARZO DE 2018.</t>
  </si>
  <si>
    <t>D.A. PSICO CENTRO PSICO TERAPEUTICO INTEGRAL</t>
  </si>
  <si>
    <t>D.A. PSICO INTEGRAL</t>
  </si>
  <si>
    <t>SE COMUNICA LA TRANSMISIÓN DE DERECHOS QUE SE INDICA 28-06-2017</t>
  </si>
  <si>
    <t>ESTE REGISTRO (CL 43) NO FUE INGRESADO POR NOSOTROS, SE TRATA DE UNA REFERENCIA DE EUGENIA GUTIERREZ. NUESTRA PRIMERA INTERVENCIÓN CON ESTA MARCA CONSISTE EN LA INSCRIPCION DE CESION DE DERECHOS Y SOLICITUD DE NOMBRAMIENTO DE NUEVO APODERADO (LIC. PARRA); LOS TRAMITES ANTES REFERIDOS SE INGRESADOS EL DIA 1o DE MARZO DE 2018.</t>
  </si>
  <si>
    <t>EL CABUS ESTAN A TODA MAQUINA</t>
  </si>
  <si>
    <t>CABUS BURGERS</t>
  </si>
  <si>
    <t>MACROCENTRO INDUSTRIAL</t>
  </si>
  <si>
    <t>Fecha de concesión 21/05/2018</t>
  </si>
  <si>
    <t>CL 37. EL 6 JUN 2017 LLEGO TITRM, SE ENTREGÓ EL TITULO EL 13/07/2018</t>
  </si>
  <si>
    <t>GRUPO PROTEAM</t>
  </si>
  <si>
    <t>PROTEAM</t>
  </si>
  <si>
    <t>RAYMUNDO RENDON SEPULVEDA</t>
  </si>
  <si>
    <t>raymundo.rendon@proteam.mx</t>
  </si>
  <si>
    <t>CL 43. EL 6 JUN 2018 LLEGO EL TITRM</t>
  </si>
  <si>
    <t>MONITOS</t>
  </si>
  <si>
    <t>MONITOS ESTANCIA INFANTIL</t>
  </si>
  <si>
    <t>LAURA CRISTINA RAMOS MONTOYA</t>
  </si>
  <si>
    <t>lcristy60@hotmail.com</t>
  </si>
  <si>
    <t>ldelgado07@hotmail.com</t>
  </si>
  <si>
    <t>CLASE 44. EL 6 JUN 2018 LLEGO EL TITRM</t>
  </si>
  <si>
    <t>MEDSPA BY GALVAN PLASTIC SURGERY INSTITUTE</t>
  </si>
  <si>
    <t>4 39 28 64</t>
  </si>
  <si>
    <t>2 33 13 78</t>
  </si>
  <si>
    <t>CL 3. EL 6 JUN 2018 LLEGO EL TITRM</t>
  </si>
  <si>
    <t>DULCE NOVIEMBRE, EL 10 DE ABRIL LLEGARON REQUISITOS</t>
  </si>
  <si>
    <t>DULCE NOVIEMBRE</t>
  </si>
  <si>
    <t>JUAN ALBERTO SUAREZ NAJERA</t>
  </si>
  <si>
    <t>albertosuarez30@hotmail.com</t>
  </si>
  <si>
    <t>CONTESTACION A REQUISITOS 11/06/2018</t>
  </si>
  <si>
    <t>CL 35, EL 28 MAYO 2018 LLEGO EL TITRM</t>
  </si>
  <si>
    <t>NUTRIGAFER, EL 28 DE MAYO 2018 LLEGO EL TITRM</t>
  </si>
  <si>
    <t>CL 40, EL 28 DE MAYO 2018 LLEGO EL TITRM</t>
  </si>
  <si>
    <t>CL 31</t>
  </si>
  <si>
    <t>SUPER CABALGA</t>
  </si>
  <si>
    <t>ARCHIVO FONETICO 08/05/2018</t>
  </si>
  <si>
    <t>GIORGIS PIZZA</t>
  </si>
  <si>
    <t>CL 30, EL 28 MAYO 2018 LLEGO EL TITRM</t>
  </si>
  <si>
    <t>TRES CHILES P</t>
  </si>
  <si>
    <t>JESUS ANGEL PEREZ ARMENTA</t>
  </si>
  <si>
    <t>tacostenos@gmail.com</t>
  </si>
  <si>
    <t>JOYERIA PALOMA</t>
  </si>
  <si>
    <t>ELSA ELENA ONTIVEROS GUTIERREZ</t>
  </si>
  <si>
    <t>PALOMA ELENA FLORES ONTIVEROS</t>
  </si>
  <si>
    <t>ALFREDO ANTONIO FLORES ONTIVEROS</t>
  </si>
  <si>
    <t>floresantonio250@gmail.com</t>
  </si>
  <si>
    <t>CABUS BURGERS CAMELLOS Y MADREADAS ESTAN A ROSA MAQUINA</t>
  </si>
  <si>
    <t>cabusburgers@outlook.com</t>
  </si>
  <si>
    <t>CL 35. EL 6 JU 2018 LLEGO EL TITRM/SE ENTREGA TITULO 31-AGO-2018</t>
  </si>
  <si>
    <t>LANTANA</t>
  </si>
  <si>
    <t>MARIA TERESA RODRIGUEZ BARRAGAN</t>
  </si>
  <si>
    <t>teresarodriguez.04@hotmail.com</t>
  </si>
  <si>
    <t>CLASE 39. EL 6 JUN 2018 LLEGO EL TITRM</t>
  </si>
  <si>
    <t>AGUACATE</t>
  </si>
  <si>
    <t>AGUACATE JOYERIA</t>
  </si>
  <si>
    <t>EDGAR LEONARDO RASCON DOMINGUEZ</t>
  </si>
  <si>
    <t>LEONOR TEODORA USLE TELLEZ GIRON</t>
  </si>
  <si>
    <t>edgar_lrd@hotmail.com</t>
  </si>
  <si>
    <t>Fecha de concesión 13/06/2018</t>
  </si>
  <si>
    <t>CL 41. Se recibió el día 7 de agosto un impedimento legal. Se notificó el Impediento legal el dia 13-08-2018.</t>
  </si>
  <si>
    <t>CONOCE CHIHUAHUA</t>
  </si>
  <si>
    <t>GERARDO AVIÑA MARTINEZ</t>
  </si>
  <si>
    <t>gavina@expochihuahua.com.mx</t>
  </si>
  <si>
    <t>ARCHIVO FONETICO 21/05/2018</t>
  </si>
  <si>
    <t>CL 44, SE ENTREGÓ TITULO EL 12/07/2018</t>
  </si>
  <si>
    <t>CHANTHUA SALÓN</t>
  </si>
  <si>
    <t>MANUEL ANTONIO DE LA MORA CASTAÑEDA</t>
  </si>
  <si>
    <t>Fecha de concesión 06/06/2018</t>
  </si>
  <si>
    <t>BCC BRIDGR CHEMICAL COMPANY</t>
  </si>
  <si>
    <t>BRIDGE CHEMICAL COMPANY</t>
  </si>
  <si>
    <t>JUAN FRANCISCO PUENTE LARA</t>
  </si>
  <si>
    <t>danielap89@hotmail.com</t>
  </si>
  <si>
    <t>francisco.puente@dqnte.com</t>
  </si>
  <si>
    <t>dany.puente@dqnte.com</t>
  </si>
  <si>
    <t>Fecha de concesión 15/06/2018</t>
  </si>
  <si>
    <t>3D CAP</t>
  </si>
  <si>
    <t>JOSE ANDRES ALVIDREZ AGUIRRE</t>
  </si>
  <si>
    <t>pepealvidrez@gmail.com</t>
  </si>
  <si>
    <t>SE CONTESTO ANTERIORIDAD 03/10/2018</t>
  </si>
  <si>
    <t>FLAMBOYANES</t>
  </si>
  <si>
    <t>BEATRIZ ARZAGA ESTRADA</t>
  </si>
  <si>
    <t>CL 41</t>
  </si>
  <si>
    <t>FIT WORKOUT &amp; PLAY</t>
  </si>
  <si>
    <t>LAURA GARCÍ INFANTE</t>
  </si>
  <si>
    <t>CLASE 43. CLIENTE NUEVO A PARTIR DE LA PRESENTACION DE LA SOLICITUD DE RENOVACION EN FECHA 27 DE ABRIL DE 2018. EN ESA MISMA FECHA SE INGRESÓ CAMBIO DE APODERADO. SE COMUNICA RENOVACIÓN DE REGISTRO DE MARCA 10/07/2018. SE TIENE POR ACREDITADA LA PERSONALIDAD COMO APODERADO DEL TITULAR 10/07/2018.</t>
  </si>
  <si>
    <t>GORDITAS NORTEÑAS</t>
  </si>
  <si>
    <t>MIGUEL CRUZ MARTINEZ</t>
  </si>
  <si>
    <t>Oficina: 4100245</t>
  </si>
  <si>
    <t>mcruz@cruse.com.mx</t>
  </si>
  <si>
    <t>CLASE 35. SE PRESENTÓ SOLICITUD DE RENOVACION DE AVISO COMERCIAL. EN FECHA 27 DE ABRIL DE 2018. EN ESA MISMA FECHA SE INGRESÓ CAMBIO DE APODERADO.</t>
  </si>
  <si>
    <t>CALIDAD, HIGIENE Y SABOR</t>
  </si>
  <si>
    <t>CLASE 43. SE PRESENTÓ SOLICITUD DE RENOVACION EN FECHA 27 DE ABRIL DE 2018, EN ESA MISMA FECHA SE INGRESÓ CAMBIO DE APODERADO. SE TIENE POR ACREDITADA LA PERSONALIDAD COMO APODERADO DEL TITULAR 10/07/2018.</t>
  </si>
  <si>
    <t>LA FONDA DEL ESCUADRON SUPERMONTADOS &amp; BURRITOS</t>
  </si>
  <si>
    <t>CLASE 29. SE PRESENTÓ SOLICITUD DE RENOVACIÓN DE MARCA EN FECHA 27 DE ABRIL DE 2018, EN ESA MISMA FECHA SE PRESENTÓ CAMBIO DE APODERADO. SE TIENE POR ACREDITADA LA PERSONALIDAD COMO APODERADO DEL TITULAR 10/07/2018.</t>
  </si>
  <si>
    <t>PISTOLAS LACTEOS PREMIUM</t>
  </si>
  <si>
    <t>CLASE 35. SE PRESENTÓ SOLICITUD DE RENOVACION DE AVISO COMERCIAL. EN FECHA 27 DE ABRIL DE 2018. EN ESA MISMA FECHA SE INGRESÓ CAMBIO DE APODERADO. SE TIENE POR ACREDITADA LA PERSONALIDAD COMO APODERADO DEL TITULAR 10/07/2018.</t>
  </si>
  <si>
    <t>NAOMIPHONE</t>
  </si>
  <si>
    <t>ROSARIO TORRES NUÑEZ</t>
  </si>
  <si>
    <t>contacto@naomicase.com</t>
  </si>
  <si>
    <t>victor.escobar@naomicase.com</t>
  </si>
  <si>
    <t>wieboxstars@hotmail.com</t>
  </si>
  <si>
    <t>CLASE 7. Se realizo la notificación de la anterioirdad el día 20/08/2018</t>
  </si>
  <si>
    <t>eduardo.villa@suminsaindustria.com</t>
  </si>
  <si>
    <t>CLASE 35. SE RECIBE TITULO RM 02-08-2018</t>
  </si>
  <si>
    <t>INSTALAMAS POR INTERCERAMIC</t>
  </si>
  <si>
    <t>CLASE 19. SE RECIBE TITULO RM 02-08-2018</t>
  </si>
  <si>
    <t>CLASE 1. SE RECIBE TITULO RM 02-08-2018</t>
  </si>
  <si>
    <t>CLASE 40 EN FECHA 28 DE MAYO 2018 SE CITARON REQUISITOS. EN FECHA 09/07/2018 SE CONTESTARON DEBIDAMENTE REQUISITOS CITADOS.</t>
  </si>
  <si>
    <t>MOLRI</t>
  </si>
  <si>
    <t>MANUEL MOLINAR TERRAZAS</t>
  </si>
  <si>
    <t>gerencia@molri.com</t>
  </si>
  <si>
    <t>admin@molri.com</t>
  </si>
  <si>
    <t>CAROLINA RIGGS 6142153201 (ELLA LLEVA EL TEMA DEL NEGOCIO)</t>
  </si>
  <si>
    <t>CLASE 43. SE RECIBIE TITULO RM 02-08-2018</t>
  </si>
  <si>
    <t>MANITOBA HYF</t>
  </si>
  <si>
    <t>CAFETERIA MANITOBA</t>
  </si>
  <si>
    <t>NORMA YOLANDA MADRID PEREZ</t>
  </si>
  <si>
    <t>bololy-73@hotmail.com</t>
  </si>
  <si>
    <t>CLASE 32</t>
  </si>
  <si>
    <t>SILI</t>
  </si>
  <si>
    <t>MARIA SILVANA DUARTE GARCIA</t>
  </si>
  <si>
    <t>sylvana_duarte@hotmail.com</t>
  </si>
  <si>
    <t>CLASE 27. SE RECIBE TITULO RM 02-08-2018</t>
  </si>
  <si>
    <t>DICONICA</t>
  </si>
  <si>
    <t>INDICO</t>
  </si>
  <si>
    <t>RODRIGO ARNULFO LOPEZ VALENZUELA</t>
  </si>
  <si>
    <t>ing.rodrigo.lopez@gmail.com</t>
  </si>
  <si>
    <t>SONORA ROLL</t>
  </si>
  <si>
    <t>SONORA ROLL SUSHI</t>
  </si>
  <si>
    <t>MIGUEL ANGEL GARCIA MELENDEZ</t>
  </si>
  <si>
    <t>sonora_roll@hotmail.com</t>
  </si>
  <si>
    <t>F XER</t>
  </si>
  <si>
    <t>FIXER</t>
  </si>
  <si>
    <t>RICARDO PIÑUELAS RENTERIA</t>
  </si>
  <si>
    <t>rpinuelas89@gmail.com</t>
  </si>
  <si>
    <t>CLASE 19</t>
  </si>
  <si>
    <t>GARANTIA DE POR VIDA INTERCERAMIC</t>
  </si>
  <si>
    <t>CLASE 35 SE NOTIFICA ANTERIORIDAD 15/10/2018</t>
  </si>
  <si>
    <t>CLASE 1</t>
  </si>
  <si>
    <t>INTERCERAMIC SIMPLEMENTE LO MEJOR</t>
  </si>
  <si>
    <t>CLASE 20</t>
  </si>
  <si>
    <t>CLASE 27</t>
  </si>
  <si>
    <t>CLASE 40</t>
  </si>
  <si>
    <t>VAI RENATTA STEAKHOUSE</t>
  </si>
  <si>
    <t>VAI RENATTA</t>
  </si>
  <si>
    <t>EDUARDO SANCHEZ ELIZONDO</t>
  </si>
  <si>
    <t>vairenatta@hotmail.com</t>
  </si>
  <si>
    <t>klymuva@hotmail.com</t>
  </si>
  <si>
    <t>CLASE 30</t>
  </si>
  <si>
    <t>CHURRO TIME BY ROGELIO CATAÑO</t>
  </si>
  <si>
    <t>DELI CHURROS</t>
  </si>
  <si>
    <t>ROGELIO NICANOR CATAÑO BETANCOURT</t>
  </si>
  <si>
    <t>rogeliocatano@att.net</t>
  </si>
  <si>
    <t>LA PICCZA, EL AUTENTICO SABOR PICZERO</t>
  </si>
  <si>
    <t>LA PICCZA</t>
  </si>
  <si>
    <t>ROCIO DOMINGUEZ GUZMAN</t>
  </si>
  <si>
    <t>rociodomi.g@gmail.com</t>
  </si>
  <si>
    <t>T TODO DE MAIZ 1995.</t>
  </si>
  <si>
    <t>TODO DE MAIZ</t>
  </si>
  <si>
    <t>MARIA MATILDE SALAZAR RODRIGUEZ</t>
  </si>
  <si>
    <t>canasta14@hotmail.com</t>
  </si>
  <si>
    <t>OH TIME 614</t>
  </si>
  <si>
    <t>ON TIME</t>
  </si>
  <si>
    <t>GABRIELA LIZETH MORENO AGUIRRE</t>
  </si>
  <si>
    <t>JOSE LUIS MARTINEZ CASTELL</t>
  </si>
  <si>
    <t>ohtime614@hotmail.com</t>
  </si>
  <si>
    <t>CLASE 44</t>
  </si>
  <si>
    <t>CENTAURO CHIRON CLINICA VETERINARIA &amp; SPA</t>
  </si>
  <si>
    <t>CENTAURO QUIRON CLINICA VETERINARIA &amp; SPA</t>
  </si>
  <si>
    <t>CLASE 35 ANTERIORIDAD 15/10/2018</t>
  </si>
  <si>
    <t>BOW</t>
  </si>
  <si>
    <t>ERIKA SARAHI RAMIREZ PRIETO</t>
  </si>
  <si>
    <t>SARAHIRAMIREZ24@YAHOO.COM</t>
  </si>
  <si>
    <t>CLASE 35 EN FECHA 5 DE ABRIL 2018 SE CITO ANTERIORIDAD. EN FECHA 6 DE JUNIO 2018 SE CONTESTÓ ANTERIORIDAD</t>
  </si>
  <si>
    <t>CLASE 36</t>
  </si>
  <si>
    <t>M MAS VALOR</t>
  </si>
  <si>
    <t>MAS VALOR</t>
  </si>
  <si>
    <t>CLEMENTE LEOPOLDO GUTIERREZ CALERON</t>
  </si>
  <si>
    <t>director@masvalor.mx</t>
  </si>
  <si>
    <t>clgcfacturas@gmail.com</t>
  </si>
  <si>
    <t>CASAS DE CUIDADO DIARIO</t>
  </si>
  <si>
    <t>CLASE 37 ANTERIORIDAD 05/10/2018</t>
  </si>
  <si>
    <t>CORPISE</t>
  </si>
  <si>
    <t>LILIANA PACHECO DE ANDA</t>
  </si>
  <si>
    <t>RAMON CARLOS PACHECO DOMINGUEZ</t>
  </si>
  <si>
    <t>181-32-55</t>
  </si>
  <si>
    <t>614 548-03-09</t>
  </si>
  <si>
    <t>rcarlospd@prodigy.net.mx</t>
  </si>
  <si>
    <t>lily.pacheco23@gmail.com</t>
  </si>
  <si>
    <t>IN PRINT PGD</t>
  </si>
  <si>
    <t>INPRINT</t>
  </si>
  <si>
    <t>MANUEL IVAN RIVERA GOMEZ</t>
  </si>
  <si>
    <t>LARET RENEE RIVERA GOMEZ</t>
  </si>
  <si>
    <t>400-26-66</t>
  </si>
  <si>
    <t>614 271-97-81</t>
  </si>
  <si>
    <t>ivan@inprint.mx</t>
  </si>
  <si>
    <t>CLASE 35. SE RECIBE TITULO AC 02-08-2018</t>
  </si>
  <si>
    <t>THE FUN ICE CREAM</t>
  </si>
  <si>
    <t>656-199-43-19, 656-407-05-80</t>
  </si>
  <si>
    <t>CLASE 43. SE RECIBE TITULO AC 02-08-2018</t>
  </si>
  <si>
    <t>MARÍA SILVANA DUARTE GARCÍA</t>
  </si>
  <si>
    <t>JESÚS OSBALDO DUARTE GARCÍA</t>
  </si>
  <si>
    <t>614249-17-41</t>
  </si>
  <si>
    <t>jesusosbaldo_122@hotmail.com</t>
  </si>
  <si>
    <t>PUROS HUEVOS</t>
  </si>
  <si>
    <t>GUSTAVO MONTOYA DOMÍNGUEZ</t>
  </si>
  <si>
    <t>415-00-58</t>
  </si>
  <si>
    <t>614-406-72-15</t>
  </si>
  <si>
    <t>STYLO BY INTERCERAMIC</t>
  </si>
  <si>
    <t>CLASE 20. Se notifico la cita de anterioridad. 03/08/2018</t>
  </si>
  <si>
    <t>VUVA</t>
  </si>
  <si>
    <t>MAYORTEC SA DE CV, MILTON JAIR CHAVEZ TERREROS</t>
  </si>
  <si>
    <t>413-13-24</t>
  </si>
  <si>
    <t>614-247-61-21</t>
  </si>
  <si>
    <t>mayortecsat@hotmail.com</t>
  </si>
  <si>
    <t>ventas@mayortec.mx (facturas)</t>
  </si>
  <si>
    <t>RC ANALISIS CLINICOS TE ATENDEMOS DE CORAZON</t>
  </si>
  <si>
    <t>RC ANALISIS CLINICOS</t>
  </si>
  <si>
    <t>ROGELIO RIVAS QUINTANA</t>
  </si>
  <si>
    <t>rogelio.rivas@aurenchihuahua.com</t>
  </si>
  <si>
    <t>CONTEK</t>
  </si>
  <si>
    <t>RICARDO CAMPILLO AMAYA</t>
  </si>
  <si>
    <t>construc_stone06@hotmail.com</t>
  </si>
  <si>
    <t>CLASE43</t>
  </si>
  <si>
    <t>ROMAN JESÚS PÉREZ SOTO</t>
  </si>
  <si>
    <t>romanje_1@hotmail.com</t>
  </si>
  <si>
    <t>CLASE37</t>
  </si>
  <si>
    <t>LAUNDRY BAR CHIHUAHUA CITY</t>
  </si>
  <si>
    <t>LAUNDRY BAR</t>
  </si>
  <si>
    <t>JORGE ALBERTO RIOS JUÁREZ</t>
  </si>
  <si>
    <t>MONGO SMOTHIE</t>
  </si>
  <si>
    <t>CINDY DANIELA ANDRADE MEDINA</t>
  </si>
  <si>
    <t>cindyandrade14@gmail.com</t>
  </si>
  <si>
    <t>jorge_lgtz@hotmail.com</t>
  </si>
  <si>
    <t>SE PRESENTÓ SOLICITUD DE RENOVACIÓN 18-06-2018 ACREDITAMIENTO DE NUEVO APODERADO LEGAL 18-06-2018 / SE RECIBE NOTIF IMPI DE RENOVACION DE REG DE MARCA 28 AGO 2018 / SE RECIBE OFICIO SOLICITANDO CARTA PODER Y PAGO DE TARIFA 15-10-2018.</t>
  </si>
  <si>
    <t>SERGIO TEJEDA</t>
  </si>
  <si>
    <t>TEL.413-06-00</t>
  </si>
  <si>
    <t>CEL.(614)343-98-66</t>
  </si>
  <si>
    <t>stejeda@roboticaeducativa.com.mx</t>
  </si>
  <si>
    <t>RENOVACIÓN DEL REGISTRO DE MARCA PRESENTADO EL 26/02/2018</t>
  </si>
  <si>
    <t>RAMON CONCHA HINOJOS</t>
  </si>
  <si>
    <t>cristymorenoc@hotmail.com</t>
  </si>
  <si>
    <t>RENOVACIÓN DEL REGISTRO DE MARCA PRESENTADO EL 13/02/2018</t>
  </si>
  <si>
    <t>PROVESICSA SEGURIDAD INDUSTRIAL</t>
  </si>
  <si>
    <t>PAVEL ADRIAN SANTILLANES ALLANTES</t>
  </si>
  <si>
    <t>413-88-88</t>
  </si>
  <si>
    <t>614278-08-62 (PAVEL)</t>
  </si>
  <si>
    <t>PSANTILLANES@PROVESICSA.COM</t>
  </si>
  <si>
    <t>RENOVACIÓN DE RM PRESENTADA EL DIA 13/02/2018</t>
  </si>
  <si>
    <t>RENOVACIÓN DEL REGISTRO DE MARCA PRESENTADO EL 23/02/2018</t>
  </si>
  <si>
    <t>SUSPIROS PASTELERIAS, S.A. DE C.V.</t>
  </si>
  <si>
    <t>JOSE ARMANDO ESPARZA FONSECA</t>
  </si>
  <si>
    <t>662-218-17-36</t>
  </si>
  <si>
    <t>662-216-49-91</t>
  </si>
  <si>
    <t>armando@suspirospastelerias.com</t>
  </si>
  <si>
    <t>RENOVACIÓN DE RM PRESENTADA EL DIA 23/02/2018</t>
  </si>
  <si>
    <t>RENOVACIÓN DEL REGISTRO DE MARCA PRESENTADO EL 06/04/2018</t>
  </si>
  <si>
    <t>636-694-40-70</t>
  </si>
  <si>
    <t>636-661-29-63</t>
  </si>
  <si>
    <t>636-699-17-10</t>
  </si>
  <si>
    <t>nogalerosdelnoreste@gmail.com</t>
  </si>
  <si>
    <t>RENOVACIÓN DE RM PRESENTADA EL DIA 06/06/2018</t>
  </si>
  <si>
    <t>RENOVACIÓN DE RM PRESENTADA EL DIA 06/04/2018</t>
  </si>
  <si>
    <t>625-584-01-83</t>
  </si>
  <si>
    <t>625-103-99-23</t>
  </si>
  <si>
    <t>625-584-01-43</t>
  </si>
  <si>
    <t>MUNDO FÉRTIL</t>
  </si>
  <si>
    <t>THELMA ISELA RAMÍREZ AGUIRRE</t>
  </si>
  <si>
    <t>4-14-22-00</t>
  </si>
  <si>
    <t>614-197-58-99</t>
  </si>
  <si>
    <t>614-197-58-94</t>
  </si>
  <si>
    <t>421-84-09</t>
  </si>
  <si>
    <t>tramirez@cartoonanimaciones.com</t>
  </si>
  <si>
    <t>ALVALAC</t>
  </si>
  <si>
    <t>JACOB DYCK PENNER</t>
  </si>
  <si>
    <t>henrich551111@hotmail.com</t>
  </si>
  <si>
    <t>Contacto Aime Romero 6251219602</t>
  </si>
  <si>
    <t>SUPRENBOV</t>
  </si>
  <si>
    <t>SOCORRO EN TU HOGAR</t>
  </si>
  <si>
    <t>LILIANA MIRAMONTES SOTO</t>
  </si>
  <si>
    <t>lili.miramontes@hotmail.com; David.ramirezfrancis@gmail.com</t>
  </si>
  <si>
    <t>TORTAS PIOLINES AQUA</t>
  </si>
  <si>
    <t>Andres 6141318389</t>
  </si>
  <si>
    <t>Luis 6142208904</t>
  </si>
  <si>
    <t>Vero 6144880761</t>
  </si>
  <si>
    <t>veronikanava@hotmail.com, tortaspiolin@hotmail.com, lans-64@hotmail.com, andres.nava.vargas@gmail.com</t>
  </si>
  <si>
    <t>CLASE 44 REQUISITOS 19/09/2018</t>
  </si>
  <si>
    <t>FACEIMAGEN RD RADIOLOGIA DIGITAL</t>
  </si>
  <si>
    <t>FACEIMAGEN 3D RADIOLOGIA DIGITAL</t>
  </si>
  <si>
    <t>ANA SILVA MARTINEZ TOVAR</t>
  </si>
  <si>
    <t>ANA SUSANA SALGADO MARTINEZ</t>
  </si>
  <si>
    <t>SE PRESENTÓ SOLICITUD DE RENOVACIÓN 05-07-2018 EN LA SECRETARÍA DE ECONOMIA</t>
  </si>
  <si>
    <t>PIZZERIA LA SIERRA</t>
  </si>
  <si>
    <t>recepcion.operadorathiessen@gmail.com</t>
  </si>
  <si>
    <t>SE PRESENTÓ SOLICITUD DE RENOVACIÓN 05-07-2018 EN LA SECRETARÍA DE ECONOMIA Y EL ACREDITAMIENTO DE NUEVO APODERADO LEGAL</t>
  </si>
  <si>
    <t>GIORG ER</t>
  </si>
  <si>
    <t>MONICA GARCÍA LÓPEZ</t>
  </si>
  <si>
    <t>614 235 2381</t>
  </si>
  <si>
    <t>CONTESTACIÓN DE ANTERIORIDAD 18/06/2018</t>
  </si>
  <si>
    <t>MARIO NAVARRO</t>
  </si>
  <si>
    <t>SE RECIBE CARTA DE REQUERIMIENTO DE REQUISITOS 10/07/2018. SE CONTESTARON LOS REQUERIMIENTOS SOLICITADOS PARA LA INSCRIPCIÓN DE LICENCIA DE USO 10/09/2018</t>
  </si>
  <si>
    <t>614 413 24 61</t>
  </si>
  <si>
    <t>614 242 76 80</t>
  </si>
  <si>
    <t>rube.juarez.glz@hotmail.com</t>
  </si>
  <si>
    <t>SE COMUNICA RENOVACIÓN DE MARCA ISSA 10/07/2018. SE TIENE POR ACREDITADA LA PERSONALIDAD COMO APODERADO DEL TITULAR 10/07/2018.</t>
  </si>
  <si>
    <t>SE COMUNICA RENOVACIÓN DE MARCA ISSA 10/07/2018 . SE TIENE POR ACREDITADA LA PERSONALIDAD COMO APODERADO DEL TITULAR 10/07/2018.</t>
  </si>
  <si>
    <t>SE INGRESO TRAMITE DE SOLICITUD DE REGISTRO DE MARCA HOME PAINT EN CL. 2</t>
  </si>
  <si>
    <t>HOME PAINT</t>
  </si>
  <si>
    <t>BLADIMIR RABADAN DEL REAL</t>
  </si>
  <si>
    <t>625 1366153</t>
  </si>
  <si>
    <t>home_paint@hotmail.com</t>
  </si>
  <si>
    <t>SE INGRESO TRAMITE DE SOLICITUD DE REGISTRO DE MARCA HOME PAINT EN CL. 40</t>
  </si>
  <si>
    <t>SE INGRESO SOLICITUD DE REGISTRO DE MARCA HERENZZA CL. 36</t>
  </si>
  <si>
    <t>HERENZZA</t>
  </si>
  <si>
    <t>YESIKA ALDAZ</t>
  </si>
  <si>
    <t>614 1417512</t>
  </si>
  <si>
    <t>Se presentó ante la Secretaria de Economia el Acreditamiento de Nuevo Apoderado Legal y la Contestación de Anterioiridad.</t>
  </si>
  <si>
    <t>PRAEMISSA</t>
  </si>
  <si>
    <t>Daniel García Contreras</t>
  </si>
  <si>
    <t>614-183-7155</t>
  </si>
  <si>
    <t>daniel_lucero@hotmail.com</t>
  </si>
  <si>
    <t>Se hace solicitud de registro de marca, NOTIFICACION DE REQUISITOS 11/09/2018</t>
  </si>
  <si>
    <t>GORDITOS CHURROS RELLENOS</t>
  </si>
  <si>
    <t>SE NOTIFICÓ NUMERO DE EXPEDIENTE CL 43</t>
  </si>
  <si>
    <t>CERVECERIA LOCAL CHIHUAHUA BREWIN CO</t>
  </si>
  <si>
    <t>COPPER LODGER</t>
  </si>
  <si>
    <t>AGUSTIN GARCÍA MUÑOZ</t>
  </si>
  <si>
    <t>614-235463</t>
  </si>
  <si>
    <t>Se hace solicitud de registro de marca y se notifico numero de expediente CL 40</t>
  </si>
  <si>
    <t>Se hace solicitud de registro de marca y se notifico numero de expediente CL 35</t>
  </si>
  <si>
    <t>DESARROLLA T</t>
  </si>
  <si>
    <t>JAVIER ITURRIAGA CHACON</t>
  </si>
  <si>
    <t>Se hace solicitud de registro de marca y se notifico numero de expediente CL 39</t>
  </si>
  <si>
    <t>DUZZY</t>
  </si>
  <si>
    <t>Se hace solicitud de registro de marca y se notifico numero de expediente CL 36</t>
  </si>
  <si>
    <t>GRUPO REALTESA BIENES RAICES</t>
  </si>
  <si>
    <t>Se hace solicitud de registro de marca y se notifico numero de expediente CL 16</t>
  </si>
  <si>
    <t>RED BOX BY RED TEXAS</t>
  </si>
  <si>
    <t>EMPAQUES Y ENVACES ESPECIALIZADOS</t>
  </si>
  <si>
    <t>JOSE LUIS MORALES GARCIA</t>
  </si>
  <si>
    <t>Se hace solicitud de registro de marca y se notifico numero de expediente CL 41</t>
  </si>
  <si>
    <t>HOBBYS PARQUE RECREATIVO</t>
  </si>
  <si>
    <t>Se hace solicitud de registro de marca y se notifico numero de expediente CL 42</t>
  </si>
  <si>
    <t>MAR STUDIO</t>
  </si>
  <si>
    <t>JUN</t>
  </si>
  <si>
    <t>ANA MARCELA CRUZ PADILLA</t>
  </si>
  <si>
    <t>Se hace solicitud de registro de marca y se notifico numero de expediente CL 25</t>
  </si>
  <si>
    <t>OSCAR RIZK</t>
  </si>
  <si>
    <t>AVERE FIDUCIA</t>
  </si>
  <si>
    <t>DANiel García Contreras</t>
  </si>
  <si>
    <t>Se notificó la cita de anterioiridad 07/08/2018</t>
  </si>
  <si>
    <t>CON HUEVOS</t>
  </si>
  <si>
    <t>614 406 7215</t>
  </si>
  <si>
    <t>Se hace solicitud de registro de marca y se notifico numero de expediente CL 44</t>
  </si>
  <si>
    <t>GRUPO DENTAL CUMBRE</t>
  </si>
  <si>
    <t>GRUPO DENTAL CUMRE</t>
  </si>
  <si>
    <t>CARLOS ALBERTO TERRAZAS HERRERA</t>
  </si>
  <si>
    <t>PATIO AMARILLO</t>
  </si>
  <si>
    <t>LUIS JAVIER RAMOS SAENZ</t>
  </si>
  <si>
    <t>VALE CA$H MAS</t>
  </si>
  <si>
    <t>RIOS RIOS &amp; CO</t>
  </si>
  <si>
    <t>HEMP MEDICAL SUPPLIES</t>
  </si>
  <si>
    <t>HEMP AND MEDICAL SUPPLIES</t>
  </si>
  <si>
    <t>FELIPE GREGORIO ORPINEL LEON</t>
  </si>
  <si>
    <t>JUN MX</t>
  </si>
  <si>
    <t>SOL RAMIREZ MONDRAGON</t>
  </si>
  <si>
    <t>DETALLES QUE HACEN TU ESPACIO</t>
  </si>
  <si>
    <t>RENEWILASER</t>
  </si>
  <si>
    <t>RENEW LASER</t>
  </si>
  <si>
    <t>EDUARDO LUEVANO GONZALEZ</t>
  </si>
  <si>
    <t>Se hace solicitud de registro de marca y se notifico numero de expediente CL 43</t>
  </si>
  <si>
    <t>LA TOSCANA</t>
  </si>
  <si>
    <t>Se solicitó el registro de marca y se notifico anterioirdad. Se presentó el cambio de apoderado 10/09/2018</t>
  </si>
  <si>
    <t>ELOTELANDIA</t>
  </si>
  <si>
    <t>IRAM LICON</t>
  </si>
  <si>
    <t>CARLOS LICON</t>
  </si>
  <si>
    <t>656 142 5382</t>
  </si>
  <si>
    <t>Se hace solicitud de registro de marca y se notifico numero de expediente CL 33</t>
  </si>
  <si>
    <t>REVUELTA</t>
  </si>
  <si>
    <t>GRUPO FM HERMANOS SPR DE RL DE CV</t>
  </si>
  <si>
    <t>CATALINA LICON ALCALA</t>
  </si>
  <si>
    <t>KINNIL</t>
  </si>
  <si>
    <t>PID ELECTRONICS S DE RL DE CV</t>
  </si>
  <si>
    <t>B BEBESITO</t>
  </si>
  <si>
    <t>BEBESITO</t>
  </si>
  <si>
    <t>YAZMIN ABAID FLORES</t>
  </si>
  <si>
    <t>06/092018</t>
  </si>
  <si>
    <t>IDENTIFI K T</t>
  </si>
  <si>
    <t>ONAPPAFA</t>
  </si>
  <si>
    <t>CESAR RAUL VILLALBA NAVARRETE</t>
  </si>
  <si>
    <t>SANTA JULIA</t>
  </si>
  <si>
    <t>JUAN CARLOS ARAGÓN CHACÓN</t>
  </si>
  <si>
    <t>ventasaragon@hotmail.com</t>
  </si>
  <si>
    <t>SALVAMENTO DE MARCA, CLASE 44. 17 DE AGOSTO DE 2018, SE PRESENTÓ CONTESTACIÓN DE ANTERIORIDAD.</t>
  </si>
  <si>
    <t>ACETONA PURA</t>
  </si>
  <si>
    <t>KARLA GABRIELA MORENO VALENZUELA</t>
  </si>
  <si>
    <t>BITE LESS</t>
  </si>
  <si>
    <t>WELLNS</t>
  </si>
  <si>
    <t>ALBERTO VIESCA FRANCO</t>
  </si>
  <si>
    <t>V BEAUTY LAB</t>
  </si>
  <si>
    <t>ELVA VIRIDIANA OCHOA VEGA</t>
  </si>
  <si>
    <t>XTREME360</t>
  </si>
  <si>
    <t>A ACCENTO LOGÍSTICA EN EVENTOS</t>
  </si>
  <si>
    <t>ACCENTO LOGISTICA EN EVENTOS</t>
  </si>
  <si>
    <t>VIAJES TODAS LAS NACIONES S DE RL DE CV</t>
  </si>
  <si>
    <t>GASTRONOMICA SMOKEHOUSE</t>
  </si>
  <si>
    <t>SMOKEHOUSE</t>
  </si>
  <si>
    <t>GASTRONOMICA SMOKEHOUSE MEXICO, S.A. DE C.V.</t>
  </si>
  <si>
    <t>LA CABAÑA SMOKEHOUSE</t>
  </si>
  <si>
    <t>TU IMAGEN TU ESTILO</t>
  </si>
  <si>
    <t>VICTOR ARMANDO RAMOS ARRAS</t>
  </si>
  <si>
    <t>PAPELITHO SYR</t>
  </si>
  <si>
    <t>PAPELITHO</t>
  </si>
  <si>
    <t>PAPELITHO SA DE CV</t>
  </si>
  <si>
    <t>PANNITELI</t>
  </si>
  <si>
    <t>LEANNA BANMAN SCHMIT</t>
  </si>
  <si>
    <t>TACOS ESPINO</t>
  </si>
  <si>
    <t>LAURA RAQUEL ESPINO RENTERIA</t>
  </si>
  <si>
    <t>ALL YOU CAN RIBS</t>
  </si>
  <si>
    <t>TERRALITE GASOLINERA</t>
  </si>
  <si>
    <t>TERRALITE</t>
  </si>
  <si>
    <t>MARTIN ISLAS RAMOS</t>
  </si>
  <si>
    <t>MÁS TODO VALE</t>
  </si>
  <si>
    <t>ZAPATERIA ROMA</t>
  </si>
  <si>
    <t>Se hace solicitud de registro de marca y se notificó numero de expediente CL 43</t>
  </si>
  <si>
    <t>COUNTRY BURGUER</t>
  </si>
  <si>
    <t>EUDARDO ENRIQUEZ PACHECO</t>
  </si>
  <si>
    <t>Se hace solicitud de registro de marca y se notificó numero de expediente CL 37</t>
  </si>
  <si>
    <t>Se hace solicitud de registro de marca y se notificó numero de expediente CL 36</t>
  </si>
  <si>
    <t>SU CONFIANZA BIENES RAICES</t>
  </si>
  <si>
    <t>PRINTEK</t>
  </si>
  <si>
    <t>Clientes</t>
  </si>
  <si>
    <t>BANDIDO´S STEAKHOUSE</t>
  </si>
  <si>
    <t>D´TALAMANTES</t>
  </si>
  <si>
    <t>GIORGER PIZZA</t>
  </si>
  <si>
    <t>GRUPO MEDELLIN</t>
  </si>
  <si>
    <t>HACIENDA SAN MIGUEL</t>
  </si>
  <si>
    <t>HUNTER´S LEGACY</t>
  </si>
  <si>
    <t>JON NY´S</t>
  </si>
  <si>
    <t>JUMMI´S ICE CREAM</t>
  </si>
  <si>
    <t>OLD DAY´S</t>
  </si>
  <si>
    <t>ORSINI´S PIZZERIA</t>
  </si>
  <si>
    <t>PANCHO´S BIRRIA</t>
  </si>
  <si>
    <t>RAFA´S BURGER</t>
  </si>
  <si>
    <t>SALON PARTY´S CLUB</t>
  </si>
  <si>
    <t>SUSAN CARROT´S ICE CREAM &amp; SNACKS</t>
  </si>
  <si>
    <t>VANCOUVER DONUT´S</t>
  </si>
  <si>
    <t>LA MATILDE</t>
  </si>
  <si>
    <t>KINKO´S</t>
  </si>
  <si>
    <t>SALON PARTY´S CLUB UN LUGAR PARA TUS FIESTAS</t>
  </si>
  <si>
    <t>PANCHO´S BIRRIA ZE</t>
  </si>
  <si>
    <t>D ´ANSA JAZZ STAGE</t>
  </si>
  <si>
    <t>BA´ WI</t>
  </si>
  <si>
    <t>SAYULITA´S</t>
  </si>
  <si>
    <t>MI PUEBLITO</t>
  </si>
  <si>
    <t>CLIENTE</t>
  </si>
  <si>
    <t>GARABATOS</t>
  </si>
  <si>
    <t>CIGAR GOURMET</t>
  </si>
  <si>
    <t>SPAT-MAIL</t>
  </si>
  <si>
    <t>Yaki-Yang</t>
  </si>
  <si>
    <t>PROMISOSA</t>
  </si>
  <si>
    <t>EL MANZANERO MAÑANERO</t>
  </si>
  <si>
    <t>Columna2</t>
  </si>
  <si>
    <t>registro</t>
  </si>
  <si>
    <t>Estatus</t>
  </si>
  <si>
    <t>#ED462F</t>
  </si>
  <si>
    <t>#FFFFFF</t>
  </si>
  <si>
    <t>#333333</t>
  </si>
  <si>
    <t>#F49831</t>
  </si>
  <si>
    <t>#FDF734</t>
  </si>
  <si>
    <t>#51CCFB</t>
  </si>
  <si>
    <t>#76F013</t>
  </si>
  <si>
    <t>id</t>
  </si>
  <si>
    <t>Clase</t>
  </si>
  <si>
    <t>VIAJE A LAS 7 MARAVILLAS</t>
  </si>
  <si>
    <t>UMARA</t>
  </si>
  <si>
    <t>YAJI</t>
  </si>
  <si>
    <t>ALM ABASTECEDORA DE LACTEOS MERCADO</t>
  </si>
  <si>
    <t>LCG</t>
  </si>
  <si>
    <t>LECHE CERRO GRANDE</t>
  </si>
  <si>
    <t>SIMOSOL</t>
  </si>
  <si>
    <t>CEEA CONSULTORIA ESPECIALIZADA EN ESTRATEGIAS ADMINISTRATIVAS</t>
  </si>
  <si>
    <t>EUROBLOCK</t>
  </si>
  <si>
    <t>C CASTALLIA</t>
  </si>
  <si>
    <t>SELECT PECANS DELI-BOTANAS</t>
  </si>
  <si>
    <t>MAGNOS CPE COMERCIALIZACION Y PRODUCTOS DE ENTRETENIMIENTO</t>
  </si>
  <si>
    <t>A GRUPO INDUSTRIAL ADVANTAGE TECNOLOGIA</t>
  </si>
  <si>
    <t>CHALET COCINAS &amp; ACCESORIOS</t>
  </si>
  <si>
    <t>FLUIDO REDUCTOR HOR</t>
  </si>
  <si>
    <t>COSMETIKA THE ROYAL PLASTIC SURGERY MEDICAL SPA</t>
  </si>
  <si>
    <t>COSMETIKA YHE ROYAL PLASTIC SURGERY MEDICAL SPA</t>
  </si>
  <si>
    <t/>
  </si>
  <si>
    <t>marca</t>
  </si>
  <si>
    <t>cliente</t>
  </si>
  <si>
    <t>fecha_registrada</t>
  </si>
  <si>
    <t>registrada</t>
  </si>
  <si>
    <t>Columna3</t>
  </si>
  <si>
    <t>Columna4</t>
  </si>
  <si>
    <t>Columna5</t>
  </si>
  <si>
    <t>Columna6</t>
  </si>
  <si>
    <t>Columna7</t>
  </si>
  <si>
    <t>fecha inicio</t>
  </si>
  <si>
    <t>Columna8</t>
  </si>
  <si>
    <t>Columna9</t>
  </si>
  <si>
    <t>Columna10</t>
  </si>
  <si>
    <t>Columna11</t>
  </si>
  <si>
    <t>Columna12</t>
  </si>
  <si>
    <t>fecha_vencimiento</t>
  </si>
  <si>
    <t>id_control</t>
  </si>
  <si>
    <t>Clase id</t>
  </si>
  <si>
    <t>insert into bitacoras_estatus (numero_expediente, numero_registro, representante, fecha_inicio, fecha_vencimiento, observaciones, comentarios, id_cliente, id_admin, id_bitacoras_estatus, id_estatus, id_marca, created_at, updated_at) values('</t>
  </si>
  <si>
    <t>insert into bitacoras_estatus (numero_expediente, numero_registro, representante, fecha_inicio, fecha_vencimiento, id_cliente, id_admin, id_bitacoras_estatus, id_estatus, id_clase, id_marca, created_at, updated_at) values('</t>
  </si>
  <si>
    <t>Columna13</t>
  </si>
  <si>
    <t>ID</t>
  </si>
  <si>
    <t>created_at</t>
  </si>
  <si>
    <t>TRAMITE</t>
  </si>
  <si>
    <t>visto bueno</t>
  </si>
  <si>
    <t>Titulo entregado 28/08/07. CONTACTADO VÍA SALES UP.</t>
  </si>
  <si>
    <t>TITULO RECIBIDO EL 08-05-08. SE PRESENTÓ SOLICITUD DE RENOVACION DE MARCA EN FECHA 9 DE JUNIO DE 2017. EL 13 SEPT 2017 LLEGO RENOVACION DE LA MARCA</t>
  </si>
  <si>
    <t>TITULO ENTREGADO. CONTACTADO VÍA SALES UP. YA NO RENOVARÁN.</t>
  </si>
  <si>
    <t>VISTO BUENO DIRECCION DE MARCAS10/03/2006. CONTACTADO VÍA SALES UP.</t>
  </si>
  <si>
    <t>REVISADO POR LA COORDINACION FORMA. YA SE RENOVÓ LA MARCA.</t>
  </si>
  <si>
    <t>titulo recibido el 02/03/07. CONTACTADO VÍA SALES UP. CONTACTADO EL 09/11/2016, YA NO RENOVARÁ</t>
  </si>
  <si>
    <t>solicitud de cambio de domicilio. EN FECHA 20 DE ABRIL DE 2017 SE PRESENTÓ SOLICITUD DE RENOVACION. EL 21 JUL 2017 SE COMUNICA LA RENOVACION DE RM EL 28 SEPT LLEGARON REQUISITOS PARA EL CAMBIO DE DOMICILIO. EN FECHA 27 DE NOVIEMBRE DE 2017 SE PRESENTÓ LA CONTESTACION A REQUISITOS. 26 ABR 2018 SE HA TOMADO DEBIDA NOTA DEL CAMBIO DE DOMICILIO DEL ESTABLECIMIENTO</t>
  </si>
  <si>
    <t>TITULO ENTREGADO. CONTACTADO VÍA SALES UP. ABANDONARÁN LA MARCA.</t>
  </si>
  <si>
    <t>SOLICITUD DE RENOVACIÓN DE RM DE 7 DE ABRIL DE 2017. EL 30 DE MAYO 2017 LLEGO RENOVACION CON NUM. 390815/2017. EN FECHA 26 DE SEPTIEMBRE DE 2017 SE NOS NOTIFICARON REQUISITOS QUE CUMPLIR RESPECTO DEL NOMBRAMIENTO DEL NUEVO APODERADO. EN FECHA 27 DE NOVIEMBRE DE 2017 SE PRESENTÓ LA CONTESTACIÓN A REQUISITOS. 26 ABR 2018 SE TINE POR ACREDITADA LA PRSONALIDAD COMO APODERADO DEL TITULAR</t>
  </si>
  <si>
    <t>se pidio una reposisión del titulo ya que estaba mal 14/05/08, llegó la Reposición del Título de Registro de Marca 28 Dic 2016 Registro 1022430, titulo entregado el 4 Enero 2017. SE PRESENTÓ SOLICITUD DE RENOVACIÓN DE MARCA EN FECHA 31 DE MARZO 2017. El 30 de Mayo llegó comunicado de Renovacion Num. 390814/2017</t>
  </si>
  <si>
    <t>titulo entregado 23/11/2006. CONTACTADO VÍA SALES UP.</t>
  </si>
  <si>
    <t>TITULO ENTREGADO 15/07/08. CONTACTADO VÍA SALES UP. REGISTRARON NUEVA MARCA. ABANDONADA.</t>
  </si>
  <si>
    <t>R. CONTACTADO VÍA SALES UP. REGISTRARON NUEVA MARCA. ABANDONADA.</t>
  </si>
  <si>
    <t>titulo entregado 29/11/2006. SE CONTACTÓ VÍA SALES UP.</t>
  </si>
  <si>
    <t>COMPROBACIOND DE USO DE MARCA ENVIADA 08. CONTACTADO VÍA SALES UP.</t>
  </si>
  <si>
    <t xml:space="preserve">LLAMAR EL 12 ABRIL 2010. YA RENOVARON. MONITOREO PARA PRÓXIMA RENOVACIÓN. no se renovo en emporio </t>
  </si>
  <si>
    <t>Recibida transmisión de derechos 26/03/2009. CONTACTADO VÍA SALES UP.</t>
  </si>
  <si>
    <t>recibido 11/ene/2007. CONTACTADO VÍA SALES UP.</t>
  </si>
  <si>
    <t>COMPROBACION DE MARCA RECIBIDA 20/07/2011. CONTACTADO VÍA SALES UP.</t>
  </si>
  <si>
    <t>TITULO ENTREGADO 19/09/08, EL 11 NOV 2017 SE EMVIA RENOVACION REGISTRO DE MARCA. SE ENVIA ACLARACION DEL CORRECTO NOMBRE DEL TITULAR. EL 27 FEB 2018 LLEGO LA RENOVACION DE LA MARCA, EL 26 MZO 2018 LLEGO ESCRITO CON EL NOMBRE CORRECTO DEL TITULO UBALDINA TREVIZO RASCON</t>
  </si>
  <si>
    <t>TITULO ENTREGADO. CONTACTADO VÍA SALES UP.</t>
  </si>
  <si>
    <t>recibido 11/ene/2007. CONTACTADO VÍA SALES UP. QUEDARÁ ABANDONADA.</t>
  </si>
  <si>
    <t>NO RENOVARÁ, REGISTRÓ NUEVO LOGO / TITULO ENTREGADO 7/01/09</t>
  </si>
  <si>
    <t>RENOVARON COMPROBACION DE USO DEMARCA ENVIADA EL</t>
  </si>
  <si>
    <t>Solicitud de revocación de las facultades conferidas al apoderado legal (Favorable. Recibida en domicilio particular). Solicitud de cambio de domicilio para oír y recibir notificaciones favorable, recibido 05/10/2010. CONTACTADO VÍA SALES UP.</t>
  </si>
  <si>
    <t>TITULO ENTREGADO 20/02/09 NO RENOVARÁ</t>
  </si>
  <si>
    <t>monitoreo. CONTACTADO VÍA SALES UP. MANIFESTARON QUE EL NEGOCIO FUE CERRADO. ABANDONADA.</t>
  </si>
  <si>
    <t>COMPROBACION DE USO DE MARCA ENVIADA 18/04/2011. EL 6 NOV 2017 SE ENVIA SOLICITUD DE RENOVACION DE REGISTRO DE MARCA. EL 27 DE FEBRERO 2018 LLEGO LA RENOVACION DE LA MARCA</t>
  </si>
  <si>
    <t>YA NO RENOVARÁ 2018, SE QUEDA CON SAMINOX / TITULO ENTREGADO 12/01/09. EN FECHA 18 DE AGOSTO DE 2017 SE PRESENTÓ SOLICITUD DE TRANSMISION DE DERECHOS A FAVOR DE SAMINOX, S.A.. EL 19 OCT 2017 SE COMUNICA LA TRANSMISION DE DERECHOS</t>
  </si>
  <si>
    <t>NO RENOVARON 2018 / SOLICITUD DE INSCRIPCION DE TRANSMICION DE DERECHOS DE LA MARCA STEFANY A RICARDO VERDIN DE LOS SANTOS RECIVIDA 20/04/2011</t>
  </si>
  <si>
    <t>Título recibido 22/12/2009
Trámite en Jurídico 17 diciembre 2018</t>
  </si>
  <si>
    <t>Título entregado 05/08/2009
Trámite enviado a Jurídico 11 diciembre 2018</t>
  </si>
  <si>
    <t>Titulo entragado 01/sep/07. CONTACTADO VÍA SALES UP.</t>
  </si>
  <si>
    <t>NO RENOVARÁN TITULO ENTREGADO 21/07/08</t>
  </si>
  <si>
    <t xml:space="preserve">z. EN FECHA 12 DE JULIO DE 2017 SE PRESENTÓ SOLICITUD DE RENOVACION DE MARCA.EL 11 NOV. 2017 SE COMUNICA RENOVACION DE LA MARCA </t>
  </si>
  <si>
    <t>TITULO ENTREGADO 19/09/08 EN FECHA 23 DE JUNIO DE 2017 SE PRESENTÓ SOLICITUD DE RENOVACION. EL 4 OCTUBRE LLEGO RENOVACION DE LA MARCA</t>
  </si>
  <si>
    <t>Rebibo de titulo el 21/02/07. CONTACTADO VÍA SALES UP.</t>
  </si>
  <si>
    <t>RECIBIDO 7/01/09. EN FECHA 12 DE JULIO DE 2017 SE PRESENTÓ SOLICITUD DE RENOVACIÓN DE MARCA. EL 11 NOV. 2017 SE COMUNICA RENOVACION DE LA MARCA</t>
  </si>
  <si>
    <t>REGISTRRÓ UNA MARCA NUEVA PROTEGIENDO TODA LA CLASETitulo entregado 08/12/2010</t>
  </si>
  <si>
    <t>TRANSMISION DE DERECHOS ENVIADA 24/10/2013. CONTACTADO VÍA SALES UP. NO RENOVARÁN.</t>
  </si>
  <si>
    <t>Recibido cambio de dom. 26/03/2009. Recibida copia cert. De renov. De marca 13/04/09. CONTACTADO VÍA SALES UP. NO RENOVO EN EMPORIO</t>
  </si>
  <si>
    <t>TITULO ENTREGADO 21/07/08. EN FECHA 18 DE MAYO DE 2017 SE PRESENTÓ SOLICITUD DE RENOVACIÓN DE MARCA.. EL 21 JUL 2017 LLEGO COMUNICADO DE RENOVACION DE RM</t>
  </si>
  <si>
    <t>Titulo entregado 12/12/07 INSCRIPCION DE LICENCIA DE USO RECIBIDA EL 26 DE FEB 16 A FAVOR DE OPERADORA DE FRANQUICIAS COCOCLAS SA DE CV MARCA 1510249 INCRIPCION DE LICENCIA DE USO RECIBIDA EL 26 DE FEB,MARCA 87704 INSCRIPCION DE USO DE LICENCIA RECIVIDA EL 26 DE FEV MARCA 8700 INSCRIPCIOND E LICENCIA RECIBIDA EL 36 ED FEB DEL 16 . EN FECHA 2 DE FEBRERO 2017 SE PRESENTO SOLICITUD DE RENOVACION DE MARCA. SE COMUNICA LA RENOVACION 11 MAYO 2017</t>
  </si>
  <si>
    <t>entrega de titulo el 07/03/07. CONTACTADO VÍA SALES UP.</t>
  </si>
  <si>
    <t>TITULO ENTREGADO. EN FECHA 20 DE ABRIL DE 2017 SE PRESENTÓ SOLICITUD DE RENOVACION.. EL 21 JUL 2017 SE COMUNIC RENOVACION DEL RM</t>
  </si>
  <si>
    <t>MONITOREO HASTA VENCIMIENTO. YA RENOVARON.</t>
  </si>
  <si>
    <t>TITULO ENTREGADO. EN FECHA 9 DE JUNIO DE 2017 SE PRESENTÓ SOLICITUD DE RENOVACION DE MARCA. EL 13 DE SEPT. LLEGA RENOVACION DE MARCA</t>
  </si>
  <si>
    <t>Titulo entregado 01/08/07. CONTACTADO VÍA SALES UP. ABANDONARÁN LA MARCA.</t>
  </si>
  <si>
    <t>SOLICITUD DE RENOVACIOÓN DE RM 7 DE ABRIL 2017. EL 30 MAYO 2017 LLEGO RENOVACION 390816-2017</t>
  </si>
  <si>
    <t>SOLICITUD DE RENOVACIÓN DE RM DE 7 DE ABRIL DE 2017. EL 30 MAY 2017 SE RENOVO NUM. 390817/2017</t>
  </si>
  <si>
    <t>SOLICITUD DE RENOVACION DE MARCA PRESENTADA 25/01/2017. EL 4 ABR 2017 SE COMUNICA RENOVACION DEL REGISTRO DE MARCA</t>
  </si>
  <si>
    <t>Recibido el 21/02/07. CONTACTADO VÍA SALES UP. NO RENOVARÁN.</t>
  </si>
  <si>
    <t>makino NO RENOVARÁN</t>
  </si>
  <si>
    <t>LLAMAR EL 12 ABRIL 2010. YA RENOVARON. MONITOREO PARA PRÓXIMA RENOVACIÓN.</t>
  </si>
  <si>
    <t>CLASE 3 Llegó Impedimento Legal 3 de Julio 2017. EN FECHA 04 DE SEPTIEMBRE DE 2017 SE PRESENTÓ LA CONTESTACION DE IMPEDIMENTO LEGAL EN LINEA. ABANDONO DE LOS TRÁMITES</t>
  </si>
  <si>
    <t>CLASE 44 Llegó Impedimento Legal 3 de Julio 2017. EN FECHA 04 DE SEPTIEMBRE DE 2017 SE PRESENTÓ LA CONTESTACIÓN DE IMPEDIMENTO LEGAL EN LINEA. ABANDONO DE LOS TRÁMITES</t>
  </si>
  <si>
    <t xml:space="preserve">CLASE  9, EL 17 NOV 2017 LLEGO EL TITRM
SE ENTREGA TITRM EL 20 DIC 2018
</t>
  </si>
  <si>
    <t>CLASE 45. EN FECHA 6 DE NOVIEMBRE DE 2017 SE PRESENTO SOLICITUD DE RENOVACION DE MARCA. EL 27 FEB 2018, SE TIENE POR ACREDITADA LA PERSONALIDAD COMO APODERADO DEL TITULAR. EL 27 DE FEB 2018 LLEGA LA RENOVACION DEL REGISTRO DE MARCA</t>
  </si>
  <si>
    <t>CLASE 35, SE ENVIÓ NUMERO DE EXPEDIENTE AL CLIENTE 04/07/2018
Llegó titulo de marca el 17 de diciembre de 2018, Se regresa trámite a IMPI ya que hay error en datos del cliente,
pusieron al rep. legal en lugar de la razón social</t>
  </si>
  <si>
    <t>CLASE 31, SE ENVIÓ NUMERO DE EXPEDIENTE AL CLIENTE 04/07/2018
Llegó titulo de marca el 17 de diciembre de 2018</t>
  </si>
  <si>
    <t>CLASE 37 
Llegó titulo de marca el 17 de diciembre de 2018</t>
  </si>
  <si>
    <t>CLASE 32
Llegó titulo de marca el 17 de diciembre de 2018</t>
  </si>
  <si>
    <t>Se hace solicitud de registro de marca y se notifico numero de expediente CL 30
Llegó titulo de marca el 05 de diciembre de 2018</t>
  </si>
  <si>
    <t xml:space="preserve">Se hace solicitud de registro de marca y se notifico numero de expediente CL 35
Llegó titulo de marca el 05 de diciembre de 2018
</t>
  </si>
  <si>
    <t>Se hace solicitud de registro de marca y se notifico numero de expediente CL 42
Llegó titulo de marca el 05 de diciembre de 2018</t>
  </si>
  <si>
    <t>Se hace solicitud de registro de marca y se notifico numero de expediente CL 20
Se recibe título de registro de marca el 21 de diciembre dle 2018</t>
  </si>
  <si>
    <t>Se hace solicitud de registro de marca y se notifico numero de expediente CL 43
Llegó titulo de marca el 05 de diciembre de 2018</t>
  </si>
  <si>
    <t>Se hace solicitud de registro de marca y se notifico numero de expediente CL 43
Llegó titulo de marca el 17 de diciembre de 2018</t>
  </si>
  <si>
    <t>Se hace solicitud de registro de marca y se notifico numero de expediente CL 9
Llegó titulo de marca el 17 de diciembre de 2018</t>
  </si>
  <si>
    <t>Se hace solicitud de registro de marca y se notifico numero de expediente CL 45
Llegó titulo de marca el 05 de diciembre de 2018</t>
  </si>
  <si>
    <t>Se hace solicitud de registro de marca y se notifico numero de expediente CL 41
Llegó titulo de marca el 17 de diciembre de 2018</t>
  </si>
  <si>
    <t>Se hace solicitud de registro de marca y se notifico numero de expediente CL 35
Llegó titulo de marca el 17 de diciembre de 2018</t>
  </si>
  <si>
    <t>Se hace solicitud de registro de marca y se notifico numero de expediente CL 35
Llegó titulo de marca el 21 de diciembre de 2018</t>
  </si>
  <si>
    <t>Se hace solicitud de registro de marca y se notifico numero de expediente CL 16
Llegó titulo de marca el 21 de diciembre de 2018</t>
  </si>
  <si>
    <t>Se hace solicitud de registro de marca y se notificó numero de expediente CL 44</t>
  </si>
  <si>
    <t>Se hace solicitud de registro de marca y se notificó numero de expediente CL 9</t>
  </si>
  <si>
    <t>Se hace solicitud de registro de marca y se notificó numero de expediente CL 35</t>
  </si>
  <si>
    <t>Se hace solicitud de registro de marca y se notificó numero de expediente CL 4</t>
  </si>
  <si>
    <t>Se hace solicitud de registro de marca y se notificó numero de expediente CL 20</t>
  </si>
  <si>
    <t>Se hace solicitud de registro de marca y se notificó numero de expediente CL 19</t>
  </si>
  <si>
    <t>Se hace solicitud de registro de marca y se notificó numero de expediente CL 40</t>
  </si>
  <si>
    <t>Se hace solicitud de registro de marca y se notificó numero de expediente CL 41</t>
  </si>
  <si>
    <t>X XENTRO ADMIN</t>
  </si>
  <si>
    <t>TEIKA ENERGY</t>
  </si>
  <si>
    <t>SEGA FISCAL</t>
  </si>
  <si>
    <t>TEIKA SUPER UNLEADED</t>
  </si>
  <si>
    <t>TEIKA UNLEADED</t>
  </si>
  <si>
    <t>ESPECIALISTAS QUE HACEN LA DIFERENCIA</t>
  </si>
  <si>
    <t>SKYEYE</t>
  </si>
  <si>
    <t>BLACKSMITH</t>
  </si>
  <si>
    <t>SAINT GERMAIN</t>
  </si>
  <si>
    <t>LAZIO</t>
  </si>
  <si>
    <t>MONTREAL</t>
  </si>
  <si>
    <t>MANITOBA</t>
  </si>
  <si>
    <t>CREANDO LO INOLVIDABLE</t>
  </si>
  <si>
    <t>CLAUDIO LAZZAROTTO</t>
  </si>
  <si>
    <t>DIEGO LAZZAROTTO</t>
  </si>
  <si>
    <t>ALEJANDRO LAZZAROTTO</t>
  </si>
  <si>
    <t>MARISA LAZZAROTTO</t>
  </si>
  <si>
    <t>LAZZAROTTO</t>
  </si>
  <si>
    <t>LUSA</t>
  </si>
  <si>
    <t>FLAT STONE</t>
  </si>
  <si>
    <t>LOGO GAS LEYVA</t>
  </si>
  <si>
    <t>LOGO NIDUS</t>
  </si>
  <si>
    <t>LOGO COLIBRI</t>
  </si>
  <si>
    <t>HEBILLAS DOS POTRILLO</t>
  </si>
  <si>
    <t>CONNECTION CREW</t>
  </si>
  <si>
    <t>XENTRO</t>
  </si>
  <si>
    <t>TEIKA</t>
  </si>
  <si>
    <t>GAS LEYVA</t>
  </si>
  <si>
    <t>DANZA</t>
  </si>
  <si>
    <t>GUILLERMO SALZAR CHAVIRA</t>
  </si>
  <si>
    <t>TEIKA SERVICIOS DEL VALLE SA DE CV</t>
  </si>
  <si>
    <t>GRUPO SEGA CHIHUAHUA S.C.</t>
  </si>
  <si>
    <t>MONICA BEATRIZ PEREZ FLORES</t>
  </si>
  <si>
    <t>ALEJANDRO LICON GRAJEDA</t>
  </si>
  <si>
    <t>GRUPO LAZZRAM SA DE CV</t>
  </si>
  <si>
    <t>TEJAS TERRACOTA CHIHUAHUA S DE RL DE CV</t>
  </si>
  <si>
    <t>LEYVA SÚPER SERVICIO S.A. DE C.V.</t>
  </si>
  <si>
    <t>LUIS RAUL LOYA QUEZADA</t>
  </si>
  <si>
    <t>DANSALI SA DE CV</t>
  </si>
  <si>
    <t>AUSTEROS DE CHIHUAHUA</t>
  </si>
  <si>
    <t>B10 HEALTH STORE</t>
  </si>
  <si>
    <t>CAPITAL PLUS INMOBILIARIA</t>
  </si>
  <si>
    <t>CEFAE</t>
  </si>
  <si>
    <t>CHAVIRA CONSULTORES</t>
  </si>
  <si>
    <t>CHIHUAHUA POR SUS NI√±OS</t>
  </si>
  <si>
    <t>CINARROL</t>
  </si>
  <si>
    <t>CITICAB</t>
  </si>
  <si>
    <t>CLAUDIA CARREJO</t>
  </si>
  <si>
    <t>DENTAL FUN FOR KIDS</t>
  </si>
  <si>
    <t>DOLLS FASHION</t>
  </si>
  <si>
    <t>EL CHAMPION</t>
  </si>
  <si>
    <t>EL RINCON DE LA ABUELA</t>
  </si>
  <si>
    <t>GREEN GARDEN SALADS</t>
  </si>
  <si>
    <t>GRUPO XAN</t>
  </si>
  <si>
    <t>HAPSAY</t>
  </si>
  <si>
    <t>HEBILLAS DOS PORTILLOS</t>
  </si>
  <si>
    <t>IMPERIO DENTAL</t>
  </si>
  <si>
    <t>JAP TERAPIA DE COLON</t>
  </si>
  <si>
    <t>JUGLANS</t>
  </si>
  <si>
    <t>KRAHN</t>
  </si>
  <si>
    <t>LA JUGUERIA</t>
  </si>
  <si>
    <t>LOS CANARIOS</t>
  </si>
  <si>
    <t>MACROCENTRO</t>
  </si>
  <si>
    <t>MARISCOS BAHIA</t>
  </si>
  <si>
    <t>MECAL DE MEXICO</t>
  </si>
  <si>
    <t>MOPLAIN</t>
  </si>
  <si>
    <t>NUTRILEVEL</t>
  </si>
  <si>
    <t>OH TIME</t>
  </si>
  <si>
    <t>PROVEEDORA DE SEGURIDAD INDUSTRIAL DE CHIHUAHUA</t>
  </si>
  <si>
    <t>SIERRA MART</t>
  </si>
  <si>
    <t>SUPERPONEDORAS</t>
  </si>
  <si>
    <t>TACO ESPINO</t>
  </si>
  <si>
    <t>UNIDAD FLORENCIA</t>
  </si>
  <si>
    <t>nombre</t>
  </si>
  <si>
    <t>B EL BOTANERO GRILL &amp; BEER</t>
  </si>
  <si>
    <t>DREAMS E E E COFFEE</t>
  </si>
  <si>
    <t>DSO CORPORATIVO DESARROLLO EN SERVICIOS ORGANIZACIONALES</t>
  </si>
  <si>
    <t>EST.2014 LODGE CERVEZA ARTESANAL CHIHUAHUA</t>
  </si>
  <si>
    <t>INDEX REAL STATE</t>
  </si>
  <si>
    <t>INDUSA METALMECANICA DE CHIHUAHUA</t>
  </si>
  <si>
    <t>LA CAMARONERA BY SEASON</t>
  </si>
  <si>
    <t>v Vigencia: 10 a√±os renovables por periodos iguales de tiempo.</t>
  </si>
  <si>
    <t>CHAPAS COFIASA</t>
  </si>
  <si>
    <t>UNIDAD CORDILLERAS</t>
  </si>
  <si>
    <t>CINAROLL</t>
  </si>
  <si>
    <t>SIMPLEMENTE LO MEJOR</t>
  </si>
  <si>
    <t>BOTARGA ILION</t>
  </si>
  <si>
    <t>AMPLIANDO LOS SERVICIOS QUE SE OFRECEN</t>
  </si>
  <si>
    <t>TEJAS TERRACOTA</t>
  </si>
  <si>
    <t>FASHION CLUB</t>
  </si>
  <si>
    <t>UNIDAD DE DELICIAS EXPRESS</t>
  </si>
  <si>
    <t>NG SUPER CHAMP</t>
  </si>
  <si>
    <t>IMPLEMENTOS KRAHN</t>
  </si>
  <si>
    <t>OSO FIT</t>
  </si>
  <si>
    <t>SOFTWARE SIM</t>
  </si>
  <si>
    <t>NIDUS WIRELESS DATA HUB</t>
  </si>
  <si>
    <t>COLIBRI WIRELESS DAQ NODE</t>
  </si>
  <si>
    <t>SERVICIOS AUTOMOTRICES PASA TECNICENTROS "ES GARANTIA"</t>
  </si>
  <si>
    <t>UNA MISION DE ENTREGA</t>
  </si>
  <si>
    <t>EL TIZNE</t>
  </si>
  <si>
    <t>EL CHISTE DE ECHAR HUMO</t>
  </si>
  <si>
    <t>STREME SOUND</t>
  </si>
  <si>
    <t>DISPOSITIVOS SIEMPRE</t>
  </si>
  <si>
    <t>SOHO</t>
  </si>
  <si>
    <t>TAIPEI</t>
  </si>
  <si>
    <t>TOLOUSE</t>
  </si>
  <si>
    <t>SAN PETESBURGO</t>
  </si>
  <si>
    <t>MONTENEGRO</t>
  </si>
  <si>
    <t>CARTAGENA</t>
  </si>
  <si>
    <t>TORRENTE</t>
  </si>
  <si>
    <t>MARBELLA</t>
  </si>
  <si>
    <t>LUCERNA</t>
  </si>
  <si>
    <t>DILO CON UNA SONRISA</t>
  </si>
  <si>
    <t>GALLETAS RANCHERAS</t>
  </si>
  <si>
    <t>TOSCANA</t>
  </si>
  <si>
    <t>+ CAFE</t>
  </si>
  <si>
    <t>MANEJAMOS POR TI</t>
  </si>
  <si>
    <t>DISEÑO</t>
  </si>
  <si>
    <t>EL CONTROL INTERNO: UN ALIADO ESTRATÉGICO PARA UNA GESTIÓN INSTITUCIONAL EXITOSA</t>
  </si>
  <si>
    <t>JTR METALES Y LÁMINAS</t>
  </si>
  <si>
    <t>DIAGRAMAS Y PRINCIPIOS BÁSICOS APLICABLES AL CONTROL INTERNO Y ADMINISTRACIÓN DE RIESGOS</t>
  </si>
  <si>
    <t>SICOMORO LABORATORIO DE ANÁLISIS CLÍNICOS</t>
  </si>
  <si>
    <t>Recurso de revisión recibido 16/06/2009. v Duración del trámite –aproximada-: 3 a 6 meses.</t>
  </si>
  <si>
    <t>FORMANDO AL CHEF DE HOY WWW.COCINARTE.COM.MX… Y AL EMPRESARIO DE MAÑANA</t>
  </si>
  <si>
    <t>ACEROS OWER SIEMPRE CONFIABLES… SIEMPRE CONTIGO</t>
  </si>
  <si>
    <t>LA ADMINISTRACIÓN DE RIESGOS: UNA HERRAMIENTA PARA CREAR Y PERSEVERAR EL VALOR DE UNA INSTITUCION PÚBLICA</t>
  </si>
  <si>
    <t>SERVICIOS TECNOLÓGICOS</t>
  </si>
  <si>
    <t>MANUAL KIT ROBÓTICO</t>
  </si>
  <si>
    <t>TACOSTEÑO</t>
  </si>
  <si>
    <t>TECNOLOGÍA CON VALOR</t>
  </si>
  <si>
    <t>A ACCENTO LOGíSTICA EN EVENTOS</t>
  </si>
  <si>
    <t>ANSA MUEBLERíAS</t>
  </si>
  <si>
    <t>BLÉ PANADERíA ARTE QUE SABE A PAN</t>
  </si>
  <si>
    <t>C10 LABORATORIO E IMAGENOLOGíA</t>
  </si>
  <si>
    <t>CARNES SAN AGUSTíN</t>
  </si>
  <si>
    <t>CENTAURO QUIRÓN CLíNICA VETERINARIA Y SPA</t>
  </si>
  <si>
    <t>COMPAÑíA CANINA</t>
  </si>
  <si>
    <t>DOÑA GELOS ES DE TODOS LOS DíAS</t>
  </si>
  <si>
    <t>ÉPOCA GASTRONOMíA ARTESANAL</t>
  </si>
  <si>
    <t>FLORERíAS ARÁMBULA</t>
  </si>
  <si>
    <t>GCB ZAPATERíAS PARíS</t>
  </si>
  <si>
    <t>LA SILLERíA</t>
  </si>
  <si>
    <t>MAGENTA JOYERíA BY MG</t>
  </si>
  <si>
    <t>METRICA CONSULTORíA ARQUITECTÓNICA</t>
  </si>
  <si>
    <t>MILDENT CLíNICA</t>
  </si>
  <si>
    <t>PAPELERíA LEOCAR</t>
  </si>
  <si>
    <t>PIZZERíA LA SIERRA THIESSEN</t>
  </si>
  <si>
    <t>PIZZERíZIMA</t>
  </si>
  <si>
    <t>PURE FIBRE PANADERíA SALUDABLE</t>
  </si>
  <si>
    <t>SUPER COLDYMANíA</t>
  </si>
  <si>
    <t>SUPERA ESPECIALIDADES EN PSICOLOGíA</t>
  </si>
  <si>
    <t>TAMALES CHIWAWA NíWAMI</t>
  </si>
  <si>
    <t>v Duraci√≥n del tr√°mite ‚Äìaproximada-: 3 a 6 meses.</t>
  </si>
  <si>
    <t>METODOLOGíA DEL PROCESO COLABORATIVO PARA LA IDENTIFICACIÓN DE ELEMENTOS ESTRATÉGICOS</t>
  </si>
  <si>
    <t>DREAMS E E E COFFEE, CAKE AND SOMETHING MORE‚Ä¶</t>
  </si>
  <si>
    <t>SERTEI MANUALES Y PORTAFOLIOS</t>
  </si>
  <si>
    <t>BUCK SPECIAL</t>
  </si>
  <si>
    <t>LA CABAÑA SALAD</t>
  </si>
  <si>
    <t>BOER</t>
  </si>
  <si>
    <t>VALE MAS JINGLE</t>
  </si>
  <si>
    <t>COLEGIO GESTALT</t>
  </si>
  <si>
    <t>DODO DONUTS</t>
  </si>
  <si>
    <t>LIVEER PIZZA</t>
  </si>
  <si>
    <t>CHIHUAHUA POR SUS NIñOS</t>
  </si>
  <si>
    <t>TACOSTEñO</t>
  </si>
  <si>
    <t>TITULO RECIBIDO 20/09/2013</t>
  </si>
  <si>
    <t>CLASE 09. EL 15 FEB LLEGO IMPEDIMENTO LEGAL. EN FECHA 12 DE ABRIL DE 2017 
SE PRESENTÓ CONTESTACIÓN A IMPEDIMENTO LEGAL EL 11 AGO 2017 LLEGO EL TITULO REGISTRO DE MARCA 1770989
SE RECIBE REGISTRO DE MARCA EN EUA EL 03 DE ENERO 2019 No. DE REGISTRO 5617085</t>
  </si>
  <si>
    <t>CL 43. EL 28 FEB 2018 LLEGO EL TITULO REGISTRO DE MARCA
Se entrega título de registro de marca el 29 noviembre 2018</t>
  </si>
  <si>
    <t>EL 4 MAYO 2018 LLEGO CITA ANTERIORIDAD, CONTESTACIÓN DE ANTERIORIDAD 05/07/2018
Llegó titulo de marca el 17 de diciembre de 2018, se entrega el 28 diciembre 2018</t>
  </si>
  <si>
    <t>CL 30</t>
  </si>
  <si>
    <t>CLASE 9
Se entrega título de registro de marca el 29 noviembre 2018</t>
  </si>
  <si>
    <t>Se hace solicitud de registro de marca y se notifico numero de expediente CL 35
Se recibe título el día 17 de diciembre 2018</t>
  </si>
  <si>
    <t>Se hace solicitud de registro de marca y se notifico numero de expediente CL 35
Llegó titulo de marca el 21 de diciembre de 2018, se etrega el 28 de diciembre 2018</t>
  </si>
  <si>
    <t>CALE SALON</t>
  </si>
  <si>
    <t>ALEJANDRO PATRICIO O'REILLY ATTOLINI</t>
  </si>
  <si>
    <t>evacastrob@hotmai.com'</t>
  </si>
  <si>
    <t>O'REILLY VARGAS</t>
  </si>
  <si>
    <t>O'REILLY VARGAS,</t>
  </si>
  <si>
    <t>dsl2010@live.com.mx'</t>
  </si>
  <si>
    <t>juliolozano95@hotmail.com; adrielozg75@hotmail.com:'dsl2010@live.com.mx'</t>
  </si>
  <si>
    <t xml:space="preserve">tostadas_chihuahua@hotmail.com </t>
  </si>
  <si>
    <t xml:space="preserve">ELCHALET@PRODIGY.NET.MX ; </t>
  </si>
  <si>
    <t>email 2</t>
  </si>
  <si>
    <t>NEGATVA RECIBIDA 8/12/08 F. 20080476515. Vigencia: 10 años renovables por periodos iguales de tiempo.</t>
  </si>
  <si>
    <t>, LLEGO EL TITRM CLAE 12 EL 4 JUN 2018</t>
  </si>
  <si>
    <t>NULL</t>
  </si>
  <si>
    <t>Cliente</t>
  </si>
  <si>
    <t>Marca</t>
  </si>
  <si>
    <t>ID estatus</t>
  </si>
  <si>
    <t>Columna14</t>
  </si>
  <si>
    <t>vigencia</t>
  </si>
  <si>
    <t>MASTER DOGO</t>
  </si>
  <si>
    <t>TACO H GRILL</t>
  </si>
  <si>
    <t>CHIHUA'S STAR</t>
  </si>
  <si>
    <t>EUROBLOCK CLASE 40 Y 35</t>
  </si>
  <si>
    <t>LAS GAONAS</t>
  </si>
  <si>
    <t>MAQUINAS M</t>
  </si>
  <si>
    <t>TLAXCALLI</t>
  </si>
  <si>
    <t>KÁLAGA</t>
  </si>
  <si>
    <t>WIEBOXSTAR</t>
  </si>
  <si>
    <t>DALY XV</t>
  </si>
  <si>
    <t>BARBACOA EL CAMPEÓN BEC LA MÁS SABROSA</t>
  </si>
  <si>
    <t>NG SUPER CHAMPION</t>
  </si>
  <si>
    <t>SUPPORTING FUTURRE CHAMPIONS</t>
  </si>
  <si>
    <t>SUPPORTING FUTURE CHAMPIONS</t>
  </si>
  <si>
    <t>ESCUADRÓN ABD</t>
  </si>
  <si>
    <t>CLASE 30 FECHA DE LIMITE PARA COMPROBACIÓ DE USO 5 AÑOS 14 FEBRERO 2018</t>
  </si>
  <si>
    <t>SUSPIROS CAKES</t>
  </si>
  <si>
    <t>BELEZA RRG</t>
  </si>
  <si>
    <t>SUSPIROS PASTELERÍAS</t>
  </si>
  <si>
    <t>NEBITE</t>
  </si>
  <si>
    <t>PARADISE BLNS</t>
  </si>
  <si>
    <t>AJA ABASTECEDORA DE JALAPEÑOS</t>
  </si>
  <si>
    <t>TAC TOTAL</t>
  </si>
  <si>
    <t>CARLOS REYES CHAVEZ</t>
  </si>
  <si>
    <t>JOYERIA KÁLAGA</t>
  </si>
  <si>
    <t>DAYVASOS</t>
  </si>
  <si>
    <t>DALY</t>
  </si>
  <si>
    <t>BARBACOA EL CAMPEÓN</t>
  </si>
  <si>
    <t>CROSS HEELLS WIEBE</t>
  </si>
  <si>
    <t>CORDERO BOOTS</t>
  </si>
  <si>
    <t>JAIME GARATE (DUEÑO SOCIO)
Oscar D. Hernández (DUEÑO SOCIO)</t>
  </si>
  <si>
    <t>ING. JAVIER DOMINGUEZ. EL JUEVES 9 DE AGOSTO DE 2018 SE COMUNICO AL DESPACHO EL ING. JOSE LUIS CASILLAS, MANIFESTO QUE EL ES EL DUEÑO DEL NEGOCIO DE ABASTECEDORA DE JALAPEÑOS ADEMAS DE VERDURAS DELICIOSAS VERDEL, PIDIÓ ACTUALIZACIÓN Y STATUS DE TRAMITE PORQUE EL ING. DOMINGUEZ YA NO TRABAJA CON EL.</t>
  </si>
  <si>
    <t>LETICIA AYALA CENTENO, JORGE AYALA</t>
  </si>
  <si>
    <t>JUAN MANUEL PUENTE</t>
  </si>
  <si>
    <t>ALFONSO ESCARCEGA ACOSTA Y JOSEFINA LOYA PINEDA</t>
  </si>
  <si>
    <t>KARLA GARCIA FLORES</t>
  </si>
  <si>
    <t>LARA ELIAS CARLOS PAULO / MARTINEZ ONTIVEROS LUIS ERNESTO</t>
  </si>
  <si>
    <t>JUAN DAVID LORENZANA HERNÁNDEZ</t>
  </si>
  <si>
    <t>JOHAN WIEBE</t>
  </si>
  <si>
    <t>PRODUCTORA DE QUESOS SIERRA VERDE S.C.L. /CONTACTO: ING. MARTINA TRILLO</t>
  </si>
  <si>
    <t>OLIVIA PORRAS CUETO</t>
  </si>
  <si>
    <t>VCL DESARROLLOS Y SISTEMAS S.A. DE C.V. / ANTONIO CONTESTABILE FRAYRE</t>
  </si>
  <si>
    <t>FRANQUICIAS BARBACOA EL CAMPEÓN S.A. DE C.V. / RAMÓN ENRIQUEZ</t>
  </si>
  <si>
    <t>ANA ESTHER PALCENCIA CASTILLO</t>
  </si>
  <si>
    <t>MARIELA PAVON ORDAZ /CLAUDIA ZAMUDIO PARTIDA</t>
  </si>
  <si>
    <t>JOSE GALLEGOS</t>
  </si>
  <si>
    <t>NUESTRO CAMPO, S. DE R. L. DE C.V.</t>
  </si>
  <si>
    <t>LIZETH AVRIL GOMEZ LOPEZ/RAMON ALBERTO ELORZA NEDER/GUSTAVO MACEDO PEREZ</t>
  </si>
  <si>
    <t>YOLANDA ESTRADA BRONDO / MA. DOLORES COLOKURIS ESCOBAR</t>
  </si>
  <si>
    <t>JUAN PABLO BRISEÑO VALENZUELA</t>
  </si>
  <si>
    <t>EDUARDO MATUS LUJAN</t>
  </si>
  <si>
    <t>SUSPIROS CAKES, LLC</t>
  </si>
  <si>
    <t>LAURA ELISA ACOSTA OCHOA</t>
  </si>
  <si>
    <t>RUBEN JUAREZ / JOSE TERRAZAS</t>
  </si>
  <si>
    <t>COMPROBAR USO</t>
  </si>
  <si>
    <t>titulo recibibo 12/08/2011 en el año 5 hacer comprobacion de marca; SE REQUIERIO EL 31/05/16 COMPROBACIÓN DE USO (VENCEN 31/05/2017) EN FECHA 30 DE MAYO DE 2017 SE PRESENTÓ LA DECLARACION DE USO. EN FECHA 21 DE JULIO DE 2017 RECIBIMOS NOTIFICACION DE ACEPTACION DE LA EVIDENCIA PRESENTADA EN LA DECLARACION DE USO POR EL QUINTO AÑO DE REGISTRO; IGUALMENTE SE NOS HIZO MENCION QUE EN EL CASO DE LA RENOVACIÓN DE LA MARCA NO RECIBIREMOS AVISO POR PARTE DE LA USPTO, SINO QUE NOSOTROS DEBEMOS ATENDER A LA USPTO A FIN DE SOLICITAR LA RENOVACIÓN ENTRE EL 9 Y 10 AÑO Y PRESENTARLA JUNTO CON LA DECLARACION DE USO EN LA SECCION 8.</t>
  </si>
  <si>
    <t>SE EXPIDIÓ TÍTULO EL 28/02/2012. EN FECHA 27 DE FEBRERO 2017 SE RECIBIO NOTIFICACION DE USPTO LA NOTIFICACION PARA REALIZAR LA DECLARACION DE USO POR LOS PRIMEROS CINCO AÑOS DE VIGENCIA DE LA MARCA, TENIENDO COMO FECHA LIMITE EL 28 DE FEBRERO 2018.</t>
  </si>
  <si>
    <t>publicado en la gaceta 08 de enero de 2012 ( a partir de esta fecha son 3 semanas para que alguien ponga una objecion, sin no la hay son de 3 a 4 meses para visto bueno.); SE EXPIDIÓ TÍTULO EL 26/03/2013. EN FECHA 26 DE MARZO DE 2018 SE NOS NOTIFICÓ POR PARTE DE LA USPTO EL STATEMENT OF USE POR LOS PRIMEROS CINCO AÑOS DE USO DE LA MARCA. VAMOS A TENER QUE RENOVAR ENTRE EL 9 Y 10 AÑO DE VIGENCIA PERO LA USPTO NO NOS VA A NOTIFICAR AL RESPECTO, DEBEMOS TENER MONITOREADA LA MARCA PARA ESE ENTONCES.</t>
  </si>
  <si>
    <t>CONTESTADOS</t>
  </si>
  <si>
    <t>SE NOTIFICO ABANDONO EL 23 DE DICIEMBRE DE 2013</t>
  </si>
  <si>
    <t>MARCA CON INTENCION DE USO, HACER LA COMPROVACION DE USO EN EL EN ENERO DEL 2016; SE NOTIFICÓ ABANDONO EL 02/01/2014</t>
  </si>
  <si>
    <t>26/03/2014 SE ENVIO COMPROBACION DE USO DE MARCA / C REQ RECIBIDO 09 FEBRERO 2015/ CREQ 09 DE AGOSTO DEL 2015</t>
  </si>
  <si>
    <t>08/08/2014 SE PAGO TARIFA PARA EXTENSION DE PLAZO POR SEIS MESES PARA REALIZAR COMPROBACION DE USO DE MARCA</t>
  </si>
  <si>
    <t>SE RECIBIERON REQUISITOS 24/FEB/14. Y TENEMOS QUE CONTESTAR ANTES DEL 24/08/2014. CONTESTACION DE REQUISITOS Y CITA DE ANTERIORIDAD ENVIADA 22AGO14. SE RECIBIO NEGATIVA DE MARCA 06/10/2014</t>
  </si>
  <si>
    <t>C REQ RECIBIDO /VENCE 24 MAYO 2015 / REQ CONTESTADOS EN 22 DE MAYO 2015, titulo recibido el 21/10/15 TITULO ENTREGADO EL 30 DIC 2016</t>
  </si>
  <si>
    <t>CONTESTACION DE REQUISITOS ENVIADA 13 ENE 2015 / C REQ RECIBDO 08 FEBRERO 2015/ CREQ PRESENTADA 08 DE AGOSTO DEL 2015; SE NOTIFICÓ ABANDONO EL 05/05/2016</t>
  </si>
  <si>
    <t>CREQ EN FECHA 26 DE JUNIO DEL 2015 / CREQ EN FECHA 21 DE JULIO DEL 2015</t>
  </si>
  <si>
    <t>CLASE35. SE RECIBIO EL TITRMEU EL 20 ENERO 2017</t>
  </si>
  <si>
    <t>CLASE 6. SE RECIBIO NOTIFICACION DE PUBLICACION EN GAZETA DE USPTO EL DIA 10/1/2017.</t>
  </si>
  <si>
    <t>vence el 16/3/16 CONTESTADOS EL 17/2/16, REQUISITOS RECIBIDOS EL 29/4/16; CONTESTADOS 24/06/2016; REQUISITOS PRESENTADOS 24/06/2016. EN FECHA 25 DE MARZO 2017 SE PRESENTÓ LA COMPROBACIÓN DE USO SOLICITADO POR LA USPTO DESDE EL 27 DE SEPTIEMBRE DE 2016. EL 20 DE DIC 2017 LLEGO EL TITRMEU</t>
  </si>
  <si>
    <t>llegaron el 11 noviebre 2015, CONTESTADOS EL 17/2/2016</t>
  </si>
  <si>
    <t>llegaron el 8 nov del 2015; SE RESPONDIERON EL 28/03/2016; SE CONFIRMÓ REGISTRO EL 17 DE MAYO DE 2016</t>
  </si>
  <si>
    <t>llegaron el 12 nov 15; SE NOTIFICÓ ABANDONO EL 09/06/2016</t>
  </si>
  <si>
    <t>CLASE 29.COMPROBACION DE USO PRESENTADAS 8/12/2016. EN FECHA 10/1/2017 SE RECIBIO NOTIFICACION DE PROCEDENCIA DE LA COMPROBACION DE USO.</t>
  </si>
  <si>
    <t>CLASE 31. COMPROBACION DE USO PRESENTADA 8/12/2016. EN FECHA 10/1/2017 SE RECIBIO NOTIFICACION DE PROCEDENCIA DE LA COMPROBACION DE USO</t>
  </si>
  <si>
    <t>CLASE 35. COMPROBACION DE USO PRESENTADA 8/12/2016. EN FECHA 10/1/2017 SE RECIBIO NOTIFICACION DE PROCEDENCIA DE LA COMPROBACION DE USO.</t>
  </si>
  <si>
    <t>CLASE 29. COMPROBACION DE USO PRESENTADAS 8/12/2016. EN FECHA 10/1/2017 SE RECIBIO NOTIFICACION DE PROCEDENCIA DE LA COMPROBACION DE USO.</t>
  </si>
  <si>
    <t>CLASE 30. LA SEÑORA JOSEFINA LOYA EN FECHA 18/08/2017 MANIFESTÓ QUE YA NO ES SU DESEO CONTINUAR CON EL TRÁMITE, YA QUE SU PROYECTO DE NEGOCIO SE NEUTRALIZÓ. EN FECHA 13 DE SEPTIEMBRE 2017 LLEGÓ CORRESPONDENCIA FISICA DE LA USPTO NOTIFICANDO EL ABANDONO EL TRÁMITE.</t>
  </si>
  <si>
    <t>CLASE 12. EN FECHA 21/12/2016 SE RECIBIO NOTIFICACION DE LA USPTO PARA AVISO DE PUBLICACIÓN DE LA MARCA EN LA GAZETA OFICIAL EL DIA 10 DE ENERO DEL 2017. EN FECHA 10/1/2017 SE NOTIFICÓ QUE SE PUBLICÓ EN ESE DÍA EN LA GAZERA OFICIAL DE LA USPTO, LLEGO EL TITRMEU EL 18 ABRIL 2017</t>
  </si>
  <si>
    <t>18 sep vence el /16/03/15, CONTESTADOS EL 25/1/2016; COMPROBAR USO EL 24/11/2016</t>
  </si>
  <si>
    <t>llegaron el 27 sep vence; SE NOTIFICÓ ABANDONO EL 08/04/2016</t>
  </si>
  <si>
    <t>CL31</t>
  </si>
  <si>
    <t>CL31SE HIZO COMPROBACION DE USO EL 8/12/15 CON FECHA DE USO EL 5/11/15</t>
  </si>
  <si>
    <t>12/09/2017, se dio contestación a los requisitos. Estamos a la espera de la contestación por parte de la USPTO. 20/04/2018 El día de hoy se ingreso la contestación de requisitos donde la USPTO solicitaba la corrección de la descripción de la marca, se recibio el oficio de confirmación de presentación. EN FECHA 16 DE MAYO DE 2018 RECIBIMOS NOTIFICACIÓN DE PUBLICACIÓN EN GACETA LA CUAL ESTÁ PROGRAMADA PARA EL 5 DE JUNIO DEL MISMO AÑO. EN FECHA 5 DE JUNIO DE 2018 RECIBIMOS NOTIFICACION ELECTRONICA RESPECTO A QUE SE HA PROCEDIDO A LA PUBLICACION EN GACETA.</t>
  </si>
  <si>
    <t>CLASE 31. EN FECHA 5 DE ABRIL DE 2017 SE RECIBIO NOTIFICACION PARA LA PUBLICACION DE LA MARCA EN LA GAZETA DE LA USPTO LA CUAL FUE PROGRAMADA PARA EL 25 DE ABRIL DEL 2017. IGUALMENTE EN FECHA 5 DE ABRIL DE 2017 SE RECIBIO LA ORDEN DE PUBLICACION EN LA GAZETA YA REFERIDA. EN FECHA 25 DE ABRIL DE 2017 SE RECIBIO NOTIFICACION DE CONFIRMACION DE PUBLICACIÓN EN LA GACETA.</t>
  </si>
  <si>
    <t>CON FECHA 13 DE ENERO 2017 SE PRESENTARON COMPROBACIONES DE USO. EN FECHA 17 DE FEBRERO 2017 SE RECIBIÓ NOTIFICACIÓN DE REQUISITOS DE LA COMPROBACIÓN DE USO. EN FECHA 17 DE AGOSTO DE 2017 SE PRESENTÓ LA CONTESTACIÓN DE LOS REQUISITOS ANTE LA USPTO.</t>
  </si>
  <si>
    <t>CLASE 43. SE RECIBIO NOTIFICACION DE ASIGNACION DE CODIGOS AL LOGOTIPO 24/01/2017. EN FECHA 14 DE ABRIL 2017 SE RECIBIERON REQUISITOS DE LA USPTO PARA SER CONTESTADOS A MAS TARDAR 14 DE OCTUBRE DE 2017. 13/10/17 se ingresó la contestación de requisitos. Se está a la espera de la respuesta de la USPTO. EN FECHA 27 DE NOVIEMBRE DE 2017 NOTIFICARON REQUISITOS PARA MEJORAR LA DESCRIPCION DE LA MARCA. EN FECHA 27 DE NOVIEMBRE DE 2017 PRESENTAMOS LOS REQUISITOS. EN FECHA 3 DE ENERO DE 2018 RECIBIMOS NOTIFICACION DE AVISO DE PUBLICACIÓN EN GACETA, ESTÁ PROGRAMADA PARA EL DÍA 23 DE ENERO DE 2018. EN FECHA 23 DE ENERO DE 2018 NOS FUE NOTIFICADA LA CONFIRMACION DE PUBLICACION EN GAZETA. EL 28 MAYO 2018 LLEGO EL TITRM</t>
  </si>
  <si>
    <t>CLASE 29. SE RECIBIO NOTIFICACIÓN DE ASIGNACION DE CODIGOS AL LOGOTIPO 24/01/2017. EN FECHA 7 DE ABRIL SE RECIBIO CORREO POR PARTE DEL ABOGADO EXAMINADOR ANDREA HACK PARA PEDIRNOS SI HACIAMOS UNAS CORRECCIONES EN CUANTO A LOS COLORES DEL LOGOTIPO, LO CUAL ACEPTAMOS EL DIA 10 DE ABRIL DE 2017, LO CUAL ACEPTARON ESE MISMO DIA, Y COMUNICARON QUE LO PROCEDENTE ES AHORA LA PUBLICACIÓN DE LA MARCA PARA OPOSICIÓN. EN FECHA 24 DE MAYO DE 2017 RECIBIMOS NOTIFICACION DE ORDEN DE PUBLICACION EN GAZETA PARA OPOSICION Y ESTA PROGRAMADA EL 13 DE JUNIO DE 2017.EN FECHA 13 DE jUNIO DE 2017 SE RECIBIO NOTIFICACIÓN DE CONFIRMACION DE PUBLICACION EN LA GACETA DE USPTO.</t>
  </si>
  <si>
    <t>CLASE 30. SE RECIBIO NOTIFICACION DE ASIGNACION DE CODIGOS AL LOGOTIPO 24/01/2017. EN FECHA 12 DE ABRIL DE 2017 NOTIFICARON REQUISITOS QUE SE DEBEN RESPONDER A MAS TARDAR EL 12 DE OCTUBRE DE 2017. 12/10/17 se ingresó la contestación de requisitos. Se está a la espera de la respuesta de la USPTO. EN FECHA 6 DE NOVIEMBRE 2017 NOS ENVIARON SUSPENSION DE TRAMITE HASTA QUE SE RESUELVA LA CESION DE DERECHOS. EN FECHA 8 DE MARZO 2018 SE NOS NOTIFICÓ LA NOTIFICACION DE ACEPTACION DEL STATEMENT OF USE ADMITIENDO LA EVIDENCIA PRESENTADA; SE NOS HIZO TAMBIEN LA ADVERTENCIA QUE LO SIGUIENTE ES PRESENTAR ENTRE EL NOVENO Y DECIMO AÑO DE VIGENCIA DEL REGISTRO UNA DECLARACIÓN DE CONTINUACION DE USO DE LA MARCA, YA QUE ESE TRAMITE SE PRESENTA JUNTO CON LA SOLICITUD DE RENOVACION DE LA MARCA. TAMBIEN ACTUALMENTE APARECE COMO TITULAR DE LA MARCA SUSPIROS CAKES, L.L.C..</t>
  </si>
  <si>
    <t>CLASE 35. SE RECIBIO NOTIFICACION DE ASIGNACION DE CODIGOS AL LOGOTIPO 24/01/2017. EN FECHA 12 DE ABRIL DE 2017 SE RECIBIERON REQUISITOS DE LA USPTO MISMOS QUE SE DEBEN RESPONDER A MÁS TARDAR EL EL 12 DE OCTUBRE DE 2017. 12/10/17 se ingresó la contestación de requisitos. Se está a la espera de la respuesta de la USPTO. EN FECHA 6 DE NOVIEMBRE DE 2017 NOS ENVIARON SUSPENSION DE TRAMITE HASTA QUE SE RESUELVA LA CESION DE DERECHOS. SE ELABORO CORRECTIVE ASSINMENT PARA CORREGIR COVER SHEET, DE ENTITY TYPE 02/07/2018</t>
  </si>
  <si>
    <t>CLASE 35. SE RECIBIO NOTIFICACION DE ASIGNACION DE CODIGOS AL LOGOTIPO 24/01/2017. 13/10/17 se ingresó la contestación de requisitos. Se está a la espera de la respuesta de la USPTO. EN FECHA 20 DE DICIEMBRE DE 2017 SE RECIBIÓ NOTIFICACION POR MAIL RESPECTO DE LA ORDEN DE PUBLICACIÓN EN GACETA, LA CUAL ESTA PROGRAMADA PARA EL 9 DE ENERO DE 2018. EN FECHA 9 DE ENERO DE 2018 RECIBIMOS NOTIFICACION DE CONFIRMACION DE PUBLICACION EN GAZETA.</t>
  </si>
  <si>
    <t>CLASE 44. EN FECHA 24 DE MAYO DE 2017 SE RECIBIO NOTIFICACION SOBRE REQUISITOS DE FORMA A SUBSANAR, DEBIENDO CONTESTARSE A MAS TARDAR EL 24 NOVIEMBRE DE 2017. EN FECHA 22 DE DICIEMBRE DE 2017 SE NOTIFICÓ PARA PUBLICACION EN GACETA DE USPTO. EN FECHA 31 DE ENERO DE 2018 SE NOS NOTIFICO QUE SE PUBLICARÁ EN GACETA PARA 20 DE FEBRERO DE 2018. EN FECHA 20 DE FEBRERO DE 2018 RECIBIMOS NOTIFICACION DE CONFIRMACION DE PUBLICACION EN GACETA.</t>
  </si>
  <si>
    <t>CLASE 25. EN FECHA 8 DE MAYO 2017 RECIBIMOS NOTIFICACION DE USPTO RESPECTO DE QUE LA SOLICITUD FUE ACEPTADA POR CUMPLIR CON LOS REQUISITOS MINIMOS Y SE PROCEDERÁ A ASIGNAR UN EXAMINADOR; IGUALMENTE, SE ASIGNARON LOS RESPECTIVOS CODIGOS CORRESPONDIENTES AL DISEÑO PRESENTADO PARA REGISTRO. EN FECHA 16 DE AGOSTO DE 2017 SE RECIBIO NOTIFICACION DE QUE LA SOLICITUD HA CUBIERTO LOS REQUISITOS MINIMOS, Y SE PROCEDERÁ A LA PUBLICACION EN LA GAZETA EL DIA 5 DE SEPTIEMBRE DE 2017. EN FECHA 5 DE SEPTIEMBRE DE 2017 SE RECIBIÓ NOTIFICACIÓN POR CORREO ELECTRONICO RESPECTO AL ENVÍO DE LA PUBLICACIÓN DEL TRÁMITE EN LA GAZETTA PARA OPOSICIÓN, LA PUBLICACION EMPEZÓ EL 5 DE SEPTIEMBRE DE 2017. EL 20 DIC 2017 LLEGO EL TITRMEU</t>
  </si>
  <si>
    <t>CLASE 31. EN FECHA 12 DE MAYO DE 2017 SE RECIBIO NOTIFICACION DE ASIGNACION DE CODIGOS DEL LOGO O DISEÑO, ASÍ COMO DE VISTO BUENO DE ADMISION DE LA SOLICITUD DE REGISTRO. EN FECHA 2 DE AGOSTO DE 2017 SE RECIBIO NOTIFICACION EN LINEA SOBRE REQUISITOS A CUMPLIR, TENIENDO COMO FECHA LIMITE EL DÍA 2 DE FEBRERO DE 2018. EN FECHA 12 DE DICIEMBRE DE 2017 CONTESTAMOS LOS REQUISITOS ANTE LA USPTO.</t>
  </si>
  <si>
    <t>CLASE 30 SE RECIBIO NOTIFICACION EN LINEA QUE FUÉ ADMITIDA LA SOLICITUD DE RM, QUEDA PENDIENTE LA ASIGNACION DE UN EXAMINADOR. EN FECHA 7 DE JUNIO DE 2017 SE RECIBIO NOTIFICACION EN LINEA RESPECTO DE LA ASIGNACIÓN DE CODIGOS AL DISEÑO DE LA MARCA. EN FECHA 5 DE SEPTIEMBRE 2017 LLEGARON REQUISITOS POR CORREO ELECTRONICO, EN ESPECIFICO PARA COMPLETAR DESCRIPCION DE LA MARCA. EN FECHA 24 DE NOVIEMBRE 2017 SE PRESENTÓ LA CONTESTACION A REQUISITOS. EN FECHA 28 DE FEBRERO 2018 RECIBIMOS NOTIFICACION DE LA PROGRAMACIÓN DE PUBLICACION EN GACETA PARA EL DIA 20 DE MARZO 2018. EN FECHA 20 DE MARZO 2018 SE NOS NOTIFICÓ LA CONFIRMACIÓN DE PUBLICACIÓN EN GACETA.</t>
  </si>
  <si>
    <t>CLASE 35 SE RECIBIO NOTIFICACION EN LINEA QUE FUÉ ADMITIDA LA SOLICITUD DE RM, QUEDA PENDIENTE LA ASIGNACION DE UN EXAMINADOR. EN FECHA 7 DE JUNIO DE 2017 SE RECIBIO NOTIFICACION EN LINEA RESPECTO DE LA ASIGNACIÓN DE CODIGOS AL DISEÑO DE LA MARCA. EN FECHA 5 DE SEPTIEMBRE DE 2017 RECIBIMOS NOTIFICACION POR CORREO ELECTRONICO DE REQUISITOS A CUBRIR, EN CONCRETO, SOBRE LA DESCRIPCION DE LA MARCA. EN FECHA 24 DE NOVIEMBRE DE 2017 SE PRESENTÓ LA CONTESTACION A REQUISITOS. EN FECHA 28 DE FEBRERO 2018 RECIBIMOS NOTIFICACION DE LA PROGRAMACIÓN DE PUBLICACION EN GACETA PARA EL DIA 20 DE MARZO 2018. EN FECHA 20 DE MARZO 2018 SE NOS NOTIFICÓ LA CONFIRMACIÓN DE PUBLICACIÓN EN GACETA.</t>
  </si>
  <si>
    <t>CLASE 43. SE RECIBIO NOTIFICACION EN LINEA QUE FUÉ ADMITIDA LA SOLICITUD DE RM, QUEDA PENDIENTE LA ASIGNACION DE UN EXAMINADOR. EN FECHA 7 DE JUNIO DE 2017 SE RECIBIO NOTIFICACION EN LINEA RESPECTO DE LA ASIGNACIÓN DE CODIGOS AL DISEÑO DE LA MARCA. EN FECHA 5 DE SEPTIEMBRE DE 2017 RECIBIMOS NOTIFICACION POR CORREO ELECTRONICO RESPECTO DE REQUISITOS QUE HAY QUE CUMPLIR, EN CONCRETO, SOBRE LA DESCRIPCION DE LA MARCA. EN FECHA 24 DE NOVIEMBRE DE 2017 SE PRESENTÓ CONTESTACION A REQUISITOS. EN FECHA 28 DE FEBRERO 2018 RECIBIMOS NOTIFICACION DE LA PROGRAMACIÓN DE PUBLICACION EN GACETA PARA EL DIA 20 DE MARZO 2018. EN FECHA 20 DE MARZO 2018 SE NOS NOTIFICÓ LA CONFIRMACIÓN DE PUBLICACIÓN EN GACETA.</t>
  </si>
  <si>
    <t>CLASE 30 FECHA DE LIMITE PARA COMPROBACIÓ DE USO 5 AÑOS 14 FEBRERO 2018. EN FECHA 13 DE FEBRERO DE 2018 SE RESPONDIÓ LA DECLARACION DE USO POR LOS PRIMEROS CINCO AÑOS DE VIGENCIA DE LA MARCA. EN FECHA 8 DE MARZO DE 2018 RECIBIMOS NOTIFICACION DE LA USPTO RESPECTO A LA ACEPTACION DE LA EVIDENCIA DEL STATEMENT OF USE PRESENTADO; EL SIGUIENTE PASO ES LA RENOVACION DENTRO DEL 9 Y 10 AÑO DE VIGENCIA, Y A LA SOLICITUD O PETICION DE RENOVACION HABRÁ DE PRESENTARSE UNA DECLARACION DE USO. EN FECHA 15 DE AGOSTO DE 2018 SE COMPLETARON LOS REQUISITOS SOLICITADOS POR LA USPTO PARA LA SESIÓN DE DERECHOS.</t>
  </si>
  <si>
    <t>CLASE 30 FECHA DE LIMITE PARA COMPROBACIÓ DE USO 5 AÑOS 20 MARZO 2018, EL 13 DE MARZO DE 2018 SE INGRESO LA DECLARACION DE USO POR LOS PRIMEROS 5 AÑOS DE VIGENCIA DE LA MARCA. EN FECHA 28 DE MARZO DE 2018 RECIBIMOS NOTIFICACION DE LA USPTO RESPECTO A LA ACEPTACION DE LA EVIDENCIA DEL STATEMENT OF USE PRESENTADO; EL SIGUIENTE PASO ES LA RENOVACION DENTRO DEL 9 Y 10 AÑO DE VIGENCIA, Y A LA SOLICITUD O PETICION DE RENOVACION HABRÁ DE PRESENTARSE UNA DECLARACION DE USO. EN FECHA 15 DE AGOSTO DE 2018 SE COMPLETARON LOS REQUISITOS SOLICITADOS POR LA USPTO PARA LA SESIÓN DE DERECHOS.</t>
  </si>
  <si>
    <t>EN FECHA 15 DE MAYO DE 2018 SE INGRESÓ LA SOLICITUD DE REGISTRO. EN FECHA 23 DE MAYO 2018 RECIBIMOS NOTIFICACION POR CORREO ELECTRONICO RESPECTO DE LA ASIGNACIÓN DE CODIGOS QUE SE HIZO AL LOGOTIPO. 11/09/2018 SE NOTIFICÓ A LA CLIENTE SOBRE EL REQUERIMIENTO DE LA USPTO SOBRE EL USO DE LOS COLORES.</t>
  </si>
  <si>
    <t>EN FECHA 17 DE ABRIL DE 2018 SE INGRESÓ SOLICITUD. EN FECHA 24 DE ABRIL DE 2018 RECIBIMOS NOTIFICACION DE ASIGNACION DE CODIGOS DEL LOGO. EN FECHA 22 DE AGOSTO DE 2018 RECIBIMOS NOTIFICACION DE QUE SE VA A PROCEDER A PUBLICACION PARA OPOSICION. 11 DE SEPTIEMBRE SE NOS NOTIFICA DE LA PUBLICACIÓN EN LA GACETA DE LA USPTO.</t>
  </si>
  <si>
    <t>EN FECHA 5 DE MARZO DE 2018 SE HIZO EL ESTUDIO DE FACTIBILIDAD. EN FECHA 28 DE MARZO DE 2018 PRESENTÓ ANTE LA USPTO Y SE NOS ASIGNÓ UN NUMERO DE SERIE. EL DÍA 18 DE SEPTIEMBRE SE PUBLICARÁ EN LA GACETA EL TRAMITE. EN FECHA 18 DE SEPTIEMBRE DE 2018 RECIBIMOS CORREO ELECTRONICO DE LA USPTO NOTIFICANDO QUE EL DIA DE HOY SE PUBLICO EN LA GACETA PARA OPOSICION.</t>
  </si>
  <si>
    <t>ING. JOSE LUIS CASILLAS 4-10-15-55 jlcasillas@verdel.com.mx</t>
  </si>
  <si>
    <t>intencuiion de uso (comprobar alos tres años el uso de la marca)</t>
  </si>
  <si>
    <t>COMPROBAR USO DE MARCA EN 25 MARZO DE 2020.</t>
  </si>
  <si>
    <t>estatus actualizar</t>
  </si>
  <si>
    <t>Titulo entregado 27/03/08. EN FECHA 23 DE JUNIO 2´017 SE INGRESO SOLICITUD DE RENOVACION. EL 4 OCT 2017 SE COMUNICA RENOVACION DE LA MARCA</t>
  </si>
  <si>
    <t>CL 43 ANTERIORIDAD RECIBIDA 01/08/16; PRESENTADA 20/09/2016.CONTEST. ANTERIORIDAD 20-SEPT-16, EL 28 FEB 20´17 LLEGO EL TITRM FONDA CHILANGOS REG. 1714958. TITULO ENTREGADO EL 6 MZO 2017</t>
  </si>
  <si>
    <t>CAMBIO DE DOMICILIO Y TRANSMISION DE DERECHOS ENVIADA 05/10/2012; nulidad de la marca CASA BLANCA  enviada 20/11/2012, TRANSMISION DE DERECHOS RECIBIDA NOVIAS CRISTAL 04/03/02013, REQUISITOS RECIBIDOS 2//08/2013 REQUISITOS CONTESTADOS 19/09/2013 LLEGA NOTIFICACION DE CAMBIO DE DOMICILIO 10/01/14, ALEGATOS CONTESTADOS 20-FEB-2014. REQUISITOS RECIBIDOS 28/03/14. REQUISITOS CONTESTADOS 02/ABRIL/14. RENOVACION DE MARCA ENVIADA 02/ABRIL/14. CONFIRMACION DE RENOVACION DE MARCA 462086 CON NO. 285819/2014 RECIBIDA 08 JUL 2014 . CONSTANCIA DE RENOVACION ENTREGADA 05AGO14. DEMANDA NOVIAS CRYSTAL/ NEGATIVA DE REGISTRO MARCARIO 1124779 CB CASA BLANCA/ CONTESTACIÓN A SOLICITUD DE DECLARACION ADMINISTRATIVA DE INFRACCIÓN VS NOVIAS CRYSTAL PRESENTADA EN FECHA 3 DE JUNIO DEL 2015/ CONTESTACIÓN A SOLICITUD DE DECLARACION ADMINISTRATIVA DE INFRACCIÓN VS NOVIAS CRYSTAL ADMITIDA EN FECHA 6 DE JULIO DEL 2015/ NOTIFICACIÓN NUEVO DOMICILIO PARTE ACTORA RECIBIDA EN FECHA 28 DE JULIO DEL 2015, ALEGATOS PRESENTADOS EL 15/1/2015</t>
  </si>
  <si>
    <t>SE REQUIRIO ITU ACTION UNIT EL 28/11/2008, NO SE CONTESTARON. EN FECHA 31 DE JULIO DE 2017 SE RECIBIO NOTIFICACION PARA PRESENTAR DECLARACION DE USO POR LOS PRIMEROS CINCO AÑOS DEL REGISTRO DE LA MARCA, LA FECHA LIMITE PARA CUMPLIR CON DICHO REQUISITO ES 31 DE JULIO DE 2018. 13 de Julio, se estableció comunicación con Jaime Garate y nos comento que cerraron taco H peo que estaban a espera de realizar nuevo tramite cuando estuvieran en condiciones de volver a empezar.</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</si>
</sst>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45">
    <font>
      <sz val="12"/>
      <color theme="1"/>
      <name val="Calibri"/>
      <family val="2"/>
      <scheme val="minor"/>
    </font>
    <font>
      <b/>
      <sz val="12"/>
      <color theme="1"/>
      <name val="Calibri"/>
      <family val="2"/>
      <scheme val="minor"/>
    </font>
    <font>
      <b/>
      <sz val="9"/>
      <color theme="1"/>
      <name val="Arial"/>
      <family val="2"/>
    </font>
    <font>
      <b/>
      <sz val="9"/>
      <color rgb="FF000000"/>
      <name val="Arial"/>
      <family val="2"/>
    </font>
    <font>
      <sz val="9"/>
      <color theme="1"/>
      <name val="Arial"/>
      <family val="2"/>
    </font>
    <font>
      <sz val="10"/>
      <color rgb="FF000000"/>
      <name val="Arial"/>
      <family val="2"/>
    </font>
    <font>
      <u/>
      <sz val="10"/>
      <color rgb="FF000000"/>
      <name val="Arial"/>
      <family val="2"/>
    </font>
    <font>
      <sz val="10"/>
      <color theme="1"/>
      <name val="Arial"/>
      <family val="2"/>
    </font>
    <font>
      <sz val="9"/>
      <color rgb="FF000000"/>
      <name val="Arial"/>
      <family val="2"/>
    </font>
    <font>
      <u/>
      <sz val="9"/>
      <color rgb="FF000000"/>
      <name val="Arial"/>
      <family val="2"/>
    </font>
    <font>
      <sz val="11"/>
      <color rgb="FF000000"/>
      <name val="Inconsolata"/>
    </font>
    <font>
      <u/>
      <sz val="14"/>
      <color rgb="FF000000"/>
      <name val="Arial"/>
      <family val="2"/>
    </font>
    <font>
      <sz val="11"/>
      <color rgb="FF008000"/>
      <name val="Inconsolata"/>
    </font>
    <font>
      <sz val="8"/>
      <color theme="1"/>
      <name val="Arial"/>
      <family val="2"/>
    </font>
    <font>
      <strike/>
      <sz val="9"/>
      <color rgb="FF000000"/>
      <name val="Arial"/>
      <family val="2"/>
    </font>
    <font>
      <sz val="14"/>
      <color rgb="FF545454"/>
      <name val="Open Sans"/>
    </font>
    <font>
      <sz val="10"/>
      <color rgb="FF202124"/>
      <name val="Roboto"/>
    </font>
    <font>
      <b/>
      <sz val="9"/>
      <color rgb="FFFFFFFF"/>
      <name val="Arial"/>
      <family val="2"/>
    </font>
    <font>
      <sz val="9"/>
      <color rgb="FFFFFFFF"/>
      <name val="Arial"/>
      <family val="2"/>
    </font>
    <font>
      <sz val="10"/>
      <color rgb="FFFFFFFF"/>
      <name val="Arial"/>
      <family val="2"/>
    </font>
    <font>
      <sz val="9"/>
      <color rgb="FF000000"/>
      <name val="Lucida Sans"/>
      <family val="2"/>
    </font>
    <font>
      <u/>
      <sz val="10"/>
      <color rgb="FFFFFFFF"/>
      <name val="Arial"/>
      <family val="2"/>
    </font>
    <font>
      <sz val="9"/>
      <color rgb="FFF3F3F3"/>
      <name val="Arial"/>
      <family val="2"/>
    </font>
    <font>
      <u/>
      <sz val="10"/>
      <color rgb="FFF3F3F3"/>
      <name val="Arial"/>
      <family val="2"/>
    </font>
    <font>
      <u/>
      <sz val="12"/>
      <color rgb="FF000000"/>
      <name val="Arial"/>
      <family val="2"/>
    </font>
    <font>
      <sz val="10"/>
      <color rgb="FF000000"/>
      <name val="Inconsolata"/>
    </font>
    <font>
      <u/>
      <sz val="10"/>
      <color rgb="FF0000FF"/>
      <name val="Arial"/>
      <family val="2"/>
    </font>
    <font>
      <sz val="10"/>
      <color rgb="FF1155CC"/>
      <name val="Arial"/>
      <family val="2"/>
    </font>
    <font>
      <sz val="8"/>
      <color rgb="FF000000"/>
      <name val="Arial"/>
      <family val="2"/>
    </font>
    <font>
      <sz val="10"/>
      <color theme="1"/>
      <name val="Lucida Sans"/>
      <family val="2"/>
    </font>
    <font>
      <sz val="9"/>
      <color theme="1"/>
      <name val="Lucida Sans"/>
      <family val="2"/>
    </font>
    <font>
      <b/>
      <sz val="9"/>
      <color rgb="FF000000"/>
      <name val="Lucida Sans"/>
      <family val="2"/>
    </font>
    <font>
      <sz val="10"/>
      <color rgb="FF222222"/>
      <name val="Arial"/>
      <family val="2"/>
    </font>
    <font>
      <b/>
      <sz val="10"/>
      <color theme="1"/>
      <name val="Arial"/>
      <family val="2"/>
    </font>
    <font>
      <b/>
      <sz val="10"/>
      <color rgb="FF222222"/>
      <name val="Arial"/>
      <family val="2"/>
    </font>
    <font>
      <b/>
      <sz val="10"/>
      <color rgb="FF222222"/>
      <name val="Lucida Sans"/>
      <family val="2"/>
    </font>
    <font>
      <b/>
      <sz val="9"/>
      <color theme="1"/>
      <name val="Lucida Sans"/>
      <family val="2"/>
    </font>
    <font>
      <b/>
      <sz val="9"/>
      <color rgb="FF000000"/>
      <name val="Normal arial"/>
    </font>
    <font>
      <b/>
      <sz val="10"/>
      <color rgb="FF434343"/>
      <name val="Arial"/>
      <family val="2"/>
    </font>
    <font>
      <sz val="9"/>
      <color rgb="FF0000FF"/>
      <name val="Lucida Sans"/>
      <family val="2"/>
    </font>
    <font>
      <u/>
      <sz val="12"/>
      <color theme="10"/>
      <name val="Calibri"/>
      <family val="2"/>
      <scheme val="minor"/>
    </font>
    <font>
      <sz val="9"/>
      <name val="Arial"/>
      <family val="2"/>
    </font>
    <font>
      <b/>
      <sz val="9"/>
      <name val="Arial"/>
      <family val="2"/>
    </font>
    <font>
      <b/>
      <sz val="9"/>
      <color theme="0"/>
      <name val="Arial"/>
      <family val="2"/>
    </font>
    <font>
      <b/>
      <sz val="12"/>
      <color theme="0"/>
      <name val="Calibri"/>
      <family val="2"/>
      <scheme val="minor"/>
    </font>
  </fonts>
  <fills count="7">
    <fill>
      <patternFill patternType="none"/>
    </fill>
    <fill>
      <patternFill patternType="gray125"/>
    </fill>
    <fill>
      <patternFill patternType="solid">
        <fgColor rgb="FFEDEDED"/>
        <bgColor rgb="FFEDEDED"/>
      </patternFill>
    </fill>
    <fill>
      <patternFill patternType="solid">
        <fgColor rgb="FFFFFF00"/>
        <bgColor indexed="64"/>
      </patternFill>
    </fill>
    <fill>
      <patternFill patternType="solid">
        <fgColor theme="6" tint="0.79998168889431442"/>
        <bgColor theme="6" tint="0.79998168889431442"/>
      </patternFill>
    </fill>
    <fill>
      <patternFill patternType="solid">
        <fgColor theme="6" tint="0.59999389629810485"/>
        <bgColor theme="6" tint="0.59999389629810485"/>
      </patternFill>
    </fill>
    <fill>
      <patternFill patternType="solid">
        <fgColor theme="6"/>
        <bgColor theme="6"/>
      </patternFill>
    </fill>
  </fills>
  <borders count="10">
    <border>
      <left/>
      <right/>
      <top/>
      <bottom/>
      <diagonal/>
    </border>
    <border>
      <left style="thin">
        <color rgb="FFFFFFFF"/>
      </left>
      <right style="thin">
        <color rgb="FFFFFFFF"/>
      </right>
      <top style="thin">
        <color rgb="FFFFFFFF"/>
      </top>
      <bottom style="thin">
        <color rgb="FFFFFFFF"/>
      </bottom>
      <diagonal/>
    </border>
    <border>
      <left style="thin">
        <color theme="0"/>
      </left>
      <right style="thin">
        <color theme="0"/>
      </right>
      <top style="thin">
        <color theme="0"/>
      </top>
      <bottom style="thin">
        <color theme="0"/>
      </bottom>
      <diagonal/>
    </border>
    <border>
      <left style="thin">
        <color theme="0"/>
      </left>
      <right style="thin">
        <color theme="0"/>
      </right>
      <top/>
      <bottom style="thick">
        <color theme="0"/>
      </bottom>
      <diagonal/>
    </border>
    <border>
      <left style="thin">
        <color theme="0"/>
      </left>
      <right style="thin">
        <color theme="0"/>
      </right>
      <top style="thin">
        <color theme="0"/>
      </top>
      <bottom/>
      <diagonal/>
    </border>
    <border>
      <left style="thin">
        <color theme="0"/>
      </left>
      <right/>
      <top/>
      <bottom/>
      <diagonal/>
    </border>
    <border>
      <left style="thin">
        <color theme="0"/>
      </left>
      <right/>
      <top style="thin">
        <color theme="0"/>
      </top>
      <bottom/>
      <diagonal/>
    </border>
    <border>
      <left/>
      <right/>
      <top style="thick">
        <color theme="0"/>
      </top>
      <bottom/>
      <diagonal/>
    </border>
    <border>
      <left style="thin">
        <color theme="0"/>
      </left>
      <right/>
      <top style="thick">
        <color theme="0"/>
      </top>
      <bottom/>
      <diagonal/>
    </border>
    <border>
      <left/>
      <right/>
      <top style="thin">
        <color theme="0"/>
      </top>
      <bottom/>
      <diagonal/>
    </border>
  </borders>
  <cellStyleXfs count="2">
    <xf numFmtId="0" fontId="0" fillId="0" borderId="0"/>
    <xf numFmtId="0" fontId="40" fillId="0" borderId="0" applyNumberFormat="0" applyFill="0" applyBorder="0" applyAlignment="0" applyProtection="0"/>
  </cellStyleXfs>
  <cellXfs count="153">
    <xf numFmtId="0" fontId="0" fillId="0" borderId="0" xfId="0"/>
    <xf numFmtId="0" fontId="2" fillId="0" borderId="0" xfId="0" applyFont="1"/>
    <xf numFmtId="0" fontId="3" fillId="0" borderId="0" xfId="0" applyFont="1"/>
    <xf numFmtId="0" fontId="4" fillId="0" borderId="0" xfId="0" applyFont="1"/>
    <xf numFmtId="0" fontId="5" fillId="0" borderId="0" xfId="0" applyFont="1"/>
    <xf numFmtId="0" fontId="6" fillId="0" borderId="0" xfId="0" applyFont="1"/>
    <xf numFmtId="0" fontId="7" fillId="0" borderId="0" xfId="0" applyFont="1"/>
    <xf numFmtId="14" fontId="4" fillId="0" borderId="0" xfId="0" applyNumberFormat="1" applyFont="1"/>
    <xf numFmtId="0" fontId="8" fillId="0" borderId="0" xfId="0" applyFont="1"/>
    <xf numFmtId="14" fontId="8" fillId="0" borderId="0" xfId="0" applyNumberFormat="1" applyFont="1"/>
    <xf numFmtId="0" fontId="9" fillId="0" borderId="0" xfId="0" applyFont="1"/>
    <xf numFmtId="0" fontId="10" fillId="0" borderId="0" xfId="0" applyFont="1"/>
    <xf numFmtId="0" fontId="4" fillId="0" borderId="0" xfId="0" applyFont="1" applyAlignment="1">
      <alignment wrapText="1"/>
    </xf>
    <xf numFmtId="0" fontId="40" fillId="0" borderId="0" xfId="1"/>
    <xf numFmtId="0" fontId="11" fillId="0" borderId="0" xfId="0" applyFont="1"/>
    <xf numFmtId="0" fontId="12" fillId="0" borderId="0" xfId="0" applyFont="1"/>
    <xf numFmtId="0" fontId="7" fillId="0" borderId="0" xfId="0" applyFont="1" applyAlignment="1">
      <alignment wrapText="1"/>
    </xf>
    <xf numFmtId="0" fontId="8" fillId="0" borderId="0" xfId="0" applyFont="1" applyAlignment="1">
      <alignment wrapText="1"/>
    </xf>
    <xf numFmtId="0" fontId="13" fillId="0" borderId="0" xfId="0" applyFont="1"/>
    <xf numFmtId="0" fontId="14" fillId="0" borderId="0" xfId="0" applyFont="1"/>
    <xf numFmtId="0" fontId="15" fillId="0" borderId="0" xfId="0" applyFont="1"/>
    <xf numFmtId="0" fontId="9" fillId="0" borderId="0" xfId="0" applyFont="1" applyAlignment="1">
      <alignment wrapText="1"/>
    </xf>
    <xf numFmtId="0" fontId="16" fillId="0" borderId="0" xfId="0" applyFont="1"/>
    <xf numFmtId="0" fontId="17" fillId="0" borderId="0" xfId="0" applyFont="1"/>
    <xf numFmtId="14" fontId="17" fillId="0" borderId="0" xfId="0" applyNumberFormat="1" applyFont="1"/>
    <xf numFmtId="0" fontId="18" fillId="0" borderId="0" xfId="0" applyFont="1"/>
    <xf numFmtId="0" fontId="19" fillId="0" borderId="0" xfId="0" applyFont="1"/>
    <xf numFmtId="0" fontId="20" fillId="0" borderId="0" xfId="0" applyFont="1"/>
    <xf numFmtId="0" fontId="21" fillId="0" borderId="0" xfId="0" applyFont="1"/>
    <xf numFmtId="0" fontId="6" fillId="0" borderId="0" xfId="0" applyFont="1" applyAlignment="1">
      <alignment wrapText="1"/>
    </xf>
    <xf numFmtId="0" fontId="22" fillId="0" borderId="0" xfId="0" applyFont="1"/>
    <xf numFmtId="0" fontId="23" fillId="0" borderId="0" xfId="0" applyFont="1"/>
    <xf numFmtId="14" fontId="18" fillId="0" borderId="0" xfId="0" applyNumberFormat="1" applyFont="1"/>
    <xf numFmtId="0" fontId="24" fillId="0" borderId="0" xfId="0" applyFont="1"/>
    <xf numFmtId="0" fontId="25" fillId="0" borderId="0" xfId="0" applyFont="1"/>
    <xf numFmtId="0" fontId="26" fillId="0" borderId="0" xfId="0" applyFont="1"/>
    <xf numFmtId="0" fontId="27" fillId="0" borderId="0" xfId="0" applyFont="1"/>
    <xf numFmtId="0" fontId="28" fillId="0" borderId="0" xfId="0" applyFont="1"/>
    <xf numFmtId="0" fontId="29" fillId="0" borderId="0" xfId="0" applyFont="1"/>
    <xf numFmtId="0" fontId="30" fillId="0" borderId="0" xfId="0" applyFont="1"/>
    <xf numFmtId="0" fontId="31" fillId="0" borderId="0" xfId="0" applyFont="1"/>
    <xf numFmtId="0" fontId="32" fillId="0" borderId="0" xfId="0" applyFont="1"/>
    <xf numFmtId="0" fontId="33" fillId="0" borderId="0" xfId="0" applyFont="1"/>
    <xf numFmtId="0" fontId="34" fillId="0" borderId="0" xfId="0" applyFont="1"/>
    <xf numFmtId="0" fontId="35" fillId="0" borderId="0" xfId="0" applyFont="1"/>
    <xf numFmtId="14" fontId="2" fillId="0" borderId="0" xfId="0" applyNumberFormat="1" applyFont="1"/>
    <xf numFmtId="0" fontId="36" fillId="0" borderId="0" xfId="0" applyFont="1"/>
    <xf numFmtId="0" fontId="37" fillId="0" borderId="0" xfId="0" applyFont="1"/>
    <xf numFmtId="0" fontId="38" fillId="0" borderId="0" xfId="0" applyFont="1"/>
    <xf numFmtId="0" fontId="39" fillId="0" borderId="0" xfId="0" applyFont="1"/>
    <xf numFmtId="0" fontId="1" fillId="0" borderId="0" xfId="0" applyFont="1"/>
    <xf numFmtId="0" fontId="2" fillId="0" borderId="0" xfId="0" applyFont="1" applyAlignment="1">
      <alignment wrapText="1"/>
    </xf>
    <xf numFmtId="0" fontId="5" fillId="0" borderId="0" xfId="0" applyFont="1" applyAlignment="1">
      <alignment wrapText="1"/>
    </xf>
    <xf numFmtId="0" fontId="41" fillId="0" borderId="0" xfId="0" applyFont="1" applyAlignment="1">
      <alignment wrapText="1"/>
    </xf>
    <xf numFmtId="0" fontId="42" fillId="0" borderId="0" xfId="0" applyFont="1" applyAlignment="1">
      <alignment wrapText="1"/>
    </xf>
    <xf numFmtId="0" fontId="8" fillId="2" borderId="1" xfId="0" applyFont="1" applyFill="1" applyBorder="1" applyAlignment="1">
      <alignment wrapText="1"/>
    </xf>
    <xf numFmtId="0" fontId="0" fillId="3" borderId="0" xfId="0" applyFill="1"/>
    <xf numFmtId="0" fontId="7" fillId="4" borderId="2" xfId="0" applyFont="1" applyFill="1" applyBorder="1"/>
    <xf numFmtId="0" fontId="4" fillId="4" borderId="2" xfId="0" applyFont="1" applyFill="1" applyBorder="1"/>
    <xf numFmtId="0" fontId="4" fillId="5" borderId="2" xfId="0" applyFont="1" applyFill="1" applyBorder="1"/>
    <xf numFmtId="0" fontId="7" fillId="5" borderId="2" xfId="0" applyFont="1" applyFill="1" applyBorder="1"/>
    <xf numFmtId="0" fontId="8" fillId="4" borderId="2" xfId="0" applyFont="1" applyFill="1" applyBorder="1"/>
    <xf numFmtId="0" fontId="8" fillId="5" borderId="2" xfId="0" applyFont="1" applyFill="1" applyBorder="1"/>
    <xf numFmtId="0" fontId="43" fillId="6" borderId="3" xfId="0" applyFont="1" applyFill="1" applyBorder="1"/>
    <xf numFmtId="0" fontId="4" fillId="4" borderId="2" xfId="0" applyFont="1" applyFill="1" applyBorder="1" applyAlignment="1">
      <alignment wrapText="1"/>
    </xf>
    <xf numFmtId="0" fontId="7" fillId="4" borderId="2" xfId="0" applyFont="1" applyFill="1" applyBorder="1" applyAlignment="1">
      <alignment wrapText="1"/>
    </xf>
    <xf numFmtId="0" fontId="5" fillId="5" borderId="2" xfId="0" applyFont="1" applyFill="1" applyBorder="1"/>
    <xf numFmtId="14" fontId="4" fillId="4" borderId="2" xfId="0" applyNumberFormat="1" applyFont="1" applyFill="1" applyBorder="1"/>
    <xf numFmtId="14" fontId="4" fillId="5" borderId="2" xfId="0" applyNumberFormat="1" applyFont="1" applyFill="1" applyBorder="1"/>
    <xf numFmtId="14" fontId="8" fillId="4" borderId="2" xfId="0" applyNumberFormat="1" applyFont="1" applyFill="1" applyBorder="1"/>
    <xf numFmtId="14" fontId="8" fillId="5" borderId="2" xfId="0" applyNumberFormat="1" applyFont="1" applyFill="1" applyBorder="1"/>
    <xf numFmtId="0" fontId="3" fillId="6" borderId="3" xfId="0" applyFont="1" applyFill="1" applyBorder="1"/>
    <xf numFmtId="0" fontId="7" fillId="5" borderId="2" xfId="0" applyFont="1" applyFill="1" applyBorder="1" applyAlignment="1">
      <alignment wrapText="1"/>
    </xf>
    <xf numFmtId="22" fontId="0" fillId="0" borderId="0" xfId="0" applyNumberFormat="1"/>
    <xf numFmtId="0" fontId="4" fillId="5" borderId="2" xfId="0" applyFont="1" applyFill="1" applyBorder="1" applyAlignment="1">
      <alignment wrapText="1"/>
    </xf>
    <xf numFmtId="0" fontId="2" fillId="5" borderId="2" xfId="0" applyFont="1" applyFill="1" applyBorder="1"/>
    <xf numFmtId="14" fontId="2" fillId="5" borderId="2" xfId="0" applyNumberFormat="1" applyFont="1" applyFill="1" applyBorder="1"/>
    <xf numFmtId="0" fontId="2" fillId="4" borderId="2" xfId="0" applyFont="1" applyFill="1" applyBorder="1"/>
    <xf numFmtId="14" fontId="2" fillId="4" borderId="2" xfId="0" applyNumberFormat="1" applyFont="1" applyFill="1" applyBorder="1"/>
    <xf numFmtId="0" fontId="0" fillId="4" borderId="2" xfId="0" applyFont="1" applyFill="1" applyBorder="1"/>
    <xf numFmtId="0" fontId="4" fillId="0" borderId="0" xfId="0" applyNumberFormat="1" applyFont="1" applyAlignment="1">
      <alignment horizontal="center" vertical="center"/>
    </xf>
    <xf numFmtId="0" fontId="8" fillId="0" borderId="0" xfId="0" applyNumberFormat="1" applyFont="1" applyAlignment="1">
      <alignment horizontal="center" vertical="center"/>
    </xf>
    <xf numFmtId="0" fontId="4" fillId="5" borderId="2" xfId="0" applyNumberFormat="1" applyFont="1" applyFill="1" applyBorder="1" applyAlignment="1">
      <alignment horizontal="center" vertical="center"/>
    </xf>
    <xf numFmtId="0" fontId="4" fillId="4" borderId="2" xfId="0" applyNumberFormat="1" applyFont="1" applyFill="1" applyBorder="1" applyAlignment="1">
      <alignment horizontal="center" vertical="center"/>
    </xf>
    <xf numFmtId="0" fontId="8" fillId="5" borderId="2" xfId="0" applyNumberFormat="1" applyFont="1" applyFill="1" applyBorder="1" applyAlignment="1">
      <alignment horizontal="center" vertical="center"/>
    </xf>
    <xf numFmtId="0" fontId="8" fillId="4" borderId="2" xfId="0" applyNumberFormat="1" applyFont="1" applyFill="1" applyBorder="1" applyAlignment="1">
      <alignment horizontal="center" vertical="center"/>
    </xf>
    <xf numFmtId="0" fontId="2" fillId="0" borderId="0" xfId="0" applyNumberFormat="1" applyFont="1" applyAlignment="1">
      <alignment horizontal="center" vertical="center"/>
    </xf>
    <xf numFmtId="0" fontId="29" fillId="0" borderId="0" xfId="0" applyFont="1" applyAlignment="1">
      <alignment wrapText="1"/>
    </xf>
    <xf numFmtId="0" fontId="2" fillId="5" borderId="2" xfId="0" applyFont="1" applyFill="1" applyBorder="1" applyAlignment="1">
      <alignment wrapText="1"/>
    </xf>
    <xf numFmtId="0" fontId="2" fillId="4" borderId="2" xfId="0" applyFont="1" applyFill="1" applyBorder="1" applyAlignment="1">
      <alignment wrapText="1"/>
    </xf>
    <xf numFmtId="0" fontId="29" fillId="4" borderId="2" xfId="0" applyFont="1" applyFill="1" applyBorder="1" applyAlignment="1">
      <alignment wrapText="1"/>
    </xf>
    <xf numFmtId="0" fontId="2" fillId="5" borderId="2" xfId="0" applyNumberFormat="1" applyFont="1" applyFill="1" applyBorder="1" applyAlignment="1">
      <alignment horizontal="center" vertical="center"/>
    </xf>
    <xf numFmtId="0" fontId="2" fillId="4" borderId="2" xfId="0" applyNumberFormat="1" applyFont="1" applyFill="1" applyBorder="1" applyAlignment="1">
      <alignment horizontal="center" vertical="center"/>
    </xf>
    <xf numFmtId="0" fontId="33" fillId="4" borderId="2" xfId="0" applyFont="1" applyFill="1" applyBorder="1"/>
    <xf numFmtId="0" fontId="17" fillId="4" borderId="2" xfId="0" applyFont="1" applyFill="1" applyBorder="1"/>
    <xf numFmtId="14" fontId="17" fillId="4" borderId="2" xfId="0" applyNumberFormat="1" applyFont="1" applyFill="1" applyBorder="1"/>
    <xf numFmtId="0" fontId="13" fillId="0" borderId="0" xfId="0" applyFont="1" applyAlignment="1">
      <alignment wrapText="1"/>
    </xf>
    <xf numFmtId="0" fontId="17" fillId="0" borderId="0" xfId="0" applyFont="1" applyAlignment="1">
      <alignment wrapText="1"/>
    </xf>
    <xf numFmtId="0" fontId="17" fillId="0" borderId="0" xfId="0" applyNumberFormat="1" applyFont="1" applyAlignment="1">
      <alignment horizontal="center" vertical="center"/>
    </xf>
    <xf numFmtId="0" fontId="18" fillId="0" borderId="0" xfId="0" applyNumberFormat="1" applyFont="1" applyAlignment="1">
      <alignment horizontal="center" vertical="center"/>
    </xf>
    <xf numFmtId="0" fontId="4" fillId="0" borderId="0" xfId="0" applyNumberFormat="1" applyFont="1" applyAlignment="1">
      <alignment horizontal="center" vertical="center" wrapText="1"/>
    </xf>
    <xf numFmtId="0" fontId="17" fillId="4" borderId="2" xfId="0" applyNumberFormat="1" applyFont="1" applyFill="1" applyBorder="1" applyAlignment="1">
      <alignment horizontal="center" vertical="center"/>
    </xf>
    <xf numFmtId="0" fontId="41" fillId="4" borderId="2" xfId="0" applyFont="1" applyFill="1" applyBorder="1" applyAlignment="1">
      <alignment wrapText="1"/>
    </xf>
    <xf numFmtId="0" fontId="0" fillId="5" borderId="2" xfId="0" applyFont="1" applyFill="1" applyBorder="1"/>
    <xf numFmtId="0" fontId="29" fillId="4" borderId="2" xfId="0" applyFont="1" applyFill="1" applyBorder="1"/>
    <xf numFmtId="0" fontId="33" fillId="5" borderId="2" xfId="0" applyFont="1" applyFill="1" applyBorder="1"/>
    <xf numFmtId="0" fontId="5" fillId="4" borderId="2" xfId="0" applyFont="1" applyFill="1" applyBorder="1" applyAlignment="1">
      <alignment wrapText="1"/>
    </xf>
    <xf numFmtId="0" fontId="4" fillId="4" borderId="4" xfId="0" applyFont="1" applyFill="1" applyBorder="1"/>
    <xf numFmtId="14" fontId="4" fillId="4" borderId="4" xfId="0" applyNumberFormat="1" applyFont="1" applyFill="1" applyBorder="1"/>
    <xf numFmtId="0" fontId="4" fillId="4" borderId="4" xfId="0" applyNumberFormat="1" applyFont="1" applyFill="1" applyBorder="1" applyAlignment="1">
      <alignment horizontal="center" vertical="center"/>
    </xf>
    <xf numFmtId="0" fontId="17" fillId="5" borderId="2" xfId="0" applyFont="1" applyFill="1" applyBorder="1"/>
    <xf numFmtId="14" fontId="17" fillId="5" borderId="2" xfId="0" applyNumberFormat="1" applyFont="1" applyFill="1" applyBorder="1"/>
    <xf numFmtId="0" fontId="17" fillId="5" borderId="2" xfId="0" applyNumberFormat="1" applyFont="1" applyFill="1" applyBorder="1" applyAlignment="1">
      <alignment horizontal="center" vertical="center"/>
    </xf>
    <xf numFmtId="0" fontId="18" fillId="4" borderId="2" xfId="0" applyFont="1" applyFill="1" applyBorder="1"/>
    <xf numFmtId="14" fontId="18" fillId="4" borderId="2" xfId="0" applyNumberFormat="1" applyFont="1" applyFill="1" applyBorder="1"/>
    <xf numFmtId="0" fontId="18" fillId="4" borderId="2" xfId="0" applyNumberFormat="1" applyFont="1" applyFill="1" applyBorder="1" applyAlignment="1">
      <alignment horizontal="center" vertical="center"/>
    </xf>
    <xf numFmtId="0" fontId="41" fillId="5" borderId="2" xfId="0" applyFont="1" applyFill="1" applyBorder="1" applyAlignment="1">
      <alignment wrapText="1"/>
    </xf>
    <xf numFmtId="0" fontId="42" fillId="5" borderId="2" xfId="0" applyFont="1" applyFill="1" applyBorder="1" applyAlignment="1">
      <alignment wrapText="1"/>
    </xf>
    <xf numFmtId="0" fontId="42" fillId="4" borderId="2" xfId="0" applyFont="1" applyFill="1" applyBorder="1" applyAlignment="1">
      <alignment wrapText="1"/>
    </xf>
    <xf numFmtId="0" fontId="35" fillId="4" borderId="2" xfId="0" applyFont="1" applyFill="1" applyBorder="1"/>
    <xf numFmtId="0" fontId="40" fillId="4" borderId="2" xfId="1" applyFont="1" applyFill="1" applyBorder="1"/>
    <xf numFmtId="0" fontId="4" fillId="4" borderId="2" xfId="0" applyNumberFormat="1" applyFont="1" applyFill="1" applyBorder="1" applyAlignment="1">
      <alignment horizontal="center" vertical="center" wrapText="1"/>
    </xf>
    <xf numFmtId="0" fontId="43" fillId="6" borderId="5" xfId="0" applyFont="1" applyFill="1" applyBorder="1"/>
    <xf numFmtId="0" fontId="7" fillId="0" borderId="0" xfId="0" applyFont="1" applyAlignment="1">
      <alignment horizontal="center" vertical="center"/>
    </xf>
    <xf numFmtId="0" fontId="4" fillId="0" borderId="0" xfId="0" applyFont="1" applyAlignment="1">
      <alignment horizontal="center" vertical="center"/>
    </xf>
    <xf numFmtId="0" fontId="4" fillId="0" borderId="0" xfId="0" applyFont="1" applyAlignment="1">
      <alignment horizontal="center" vertical="center" wrapText="1"/>
    </xf>
    <xf numFmtId="0" fontId="7" fillId="0" borderId="0" xfId="0" applyFont="1" applyAlignment="1">
      <alignment horizontal="center" vertical="center" wrapText="1"/>
    </xf>
    <xf numFmtId="0" fontId="2" fillId="0" borderId="0" xfId="0" applyFont="1" applyAlignment="1">
      <alignment horizontal="center" vertical="center"/>
    </xf>
    <xf numFmtId="0" fontId="8" fillId="0" borderId="0" xfId="0" applyFont="1" applyAlignment="1">
      <alignment horizontal="center" vertical="center"/>
    </xf>
    <xf numFmtId="0" fontId="17" fillId="0" borderId="0" xfId="0" applyFont="1" applyAlignment="1">
      <alignment horizontal="center" vertical="center"/>
    </xf>
    <xf numFmtId="0" fontId="18" fillId="0" borderId="0" xfId="0" applyFont="1" applyAlignment="1">
      <alignment horizontal="center" vertical="center"/>
    </xf>
    <xf numFmtId="0" fontId="2" fillId="0" borderId="0" xfId="0" applyFont="1" applyAlignment="1">
      <alignment horizontal="center" vertical="center" wrapText="1"/>
    </xf>
    <xf numFmtId="0" fontId="41" fillId="0" borderId="0" xfId="0" applyFont="1" applyAlignment="1">
      <alignment horizontal="center" vertical="center" wrapText="1"/>
    </xf>
    <xf numFmtId="0" fontId="42" fillId="0" borderId="0" xfId="0" applyFont="1" applyAlignment="1">
      <alignment horizontal="center" vertical="center" wrapText="1"/>
    </xf>
    <xf numFmtId="0" fontId="5" fillId="0" borderId="0" xfId="0" applyFont="1" applyAlignment="1">
      <alignment horizontal="center" vertical="center" wrapText="1"/>
    </xf>
    <xf numFmtId="0" fontId="29" fillId="0" borderId="0" xfId="0" applyFont="1" applyAlignment="1">
      <alignment horizontal="center" vertical="center" wrapText="1"/>
    </xf>
    <xf numFmtId="0" fontId="40" fillId="0" borderId="0" xfId="1" applyAlignment="1">
      <alignment horizontal="center" vertical="center"/>
    </xf>
    <xf numFmtId="0" fontId="7" fillId="0" borderId="0" xfId="0" applyNumberFormat="1" applyFont="1"/>
    <xf numFmtId="0" fontId="4" fillId="0" borderId="0" xfId="0" applyNumberFormat="1" applyFont="1"/>
    <xf numFmtId="14" fontId="4" fillId="0" borderId="0" xfId="0" applyNumberFormat="1" applyFont="1" applyAlignment="1">
      <alignment wrapText="1"/>
    </xf>
    <xf numFmtId="14" fontId="0" fillId="0" borderId="0" xfId="0" applyNumberFormat="1"/>
    <xf numFmtId="0" fontId="44" fillId="6" borderId="0" xfId="0" applyFont="1" applyFill="1" applyBorder="1"/>
    <xf numFmtId="0" fontId="44" fillId="6" borderId="5" xfId="0" applyFont="1" applyFill="1" applyBorder="1"/>
    <xf numFmtId="0" fontId="0" fillId="0" borderId="8" xfId="0" applyFont="1" applyFill="1" applyBorder="1"/>
    <xf numFmtId="0" fontId="0" fillId="0" borderId="6" xfId="0" applyFont="1" applyFill="1" applyBorder="1"/>
    <xf numFmtId="0" fontId="0" fillId="0" borderId="0" xfId="0" applyFill="1"/>
    <xf numFmtId="0" fontId="0" fillId="0" borderId="0" xfId="0" applyFill="1" applyAlignment="1">
      <alignment wrapText="1"/>
    </xf>
    <xf numFmtId="0" fontId="0" fillId="0" borderId="7" xfId="0" applyFont="1" applyFill="1" applyBorder="1" applyAlignment="1">
      <alignment wrapText="1"/>
    </xf>
    <xf numFmtId="0" fontId="0" fillId="0" borderId="9" xfId="0" applyFont="1" applyFill="1" applyBorder="1" applyAlignment="1">
      <alignment wrapText="1"/>
    </xf>
    <xf numFmtId="0" fontId="0" fillId="0" borderId="0" xfId="0" quotePrefix="1" applyFill="1" applyAlignment="1">
      <alignment wrapText="1"/>
    </xf>
    <xf numFmtId="0" fontId="0" fillId="0" borderId="0" xfId="0" quotePrefix="1"/>
    <xf numFmtId="0" fontId="4" fillId="3" borderId="0" xfId="0" applyFont="1" applyFill="1"/>
    <xf numFmtId="3" fontId="4" fillId="0" borderId="0" xfId="0" applyNumberFormat="1" applyFont="1"/>
  </cellXfs>
  <cellStyles count="2">
    <cellStyle name="Hipervínculo" xfId="1" builtinId="8"/>
    <cellStyle name="Normal" xfId="0" builtinId="0"/>
  </cellStyles>
  <dxfs count="69">
    <dxf>
      <fill>
        <patternFill patternType="none">
          <fgColor indexed="64"/>
          <bgColor auto="1"/>
        </patternFill>
      </fill>
    </dxf>
    <dxf>
      <fill>
        <patternFill patternType="none">
          <fgColor indexed="64"/>
          <bgColor auto="1"/>
        </patternFill>
      </fill>
      <alignment horizontal="general" vertical="bottom" textRotation="0" wrapText="1" indent="0" justifyLastLine="0" shrinkToFit="0" readingOrder="0"/>
    </dxf>
    <dxf>
      <fill>
        <patternFill patternType="none">
          <fgColor indexed="64"/>
          <bgColor auto="1"/>
        </patternFill>
      </fill>
    </dxf>
    <dxf>
      <font>
        <b/>
        <i val="0"/>
        <strike val="0"/>
        <condense val="0"/>
        <extend val="0"/>
        <outline val="0"/>
        <shadow val="0"/>
        <u val="none"/>
        <vertAlign val="baseline"/>
        <sz val="12"/>
        <color theme="0"/>
        <name val="Calibri"/>
        <family val="2"/>
        <scheme val="minor"/>
      </font>
      <fill>
        <patternFill patternType="solid">
          <fgColor theme="6"/>
          <bgColor theme="6"/>
        </patternFill>
      </fill>
    </dxf>
    <dxf>
      <font>
        <b val="0"/>
        <i val="0"/>
        <strike val="0"/>
        <condense val="0"/>
        <extend val="0"/>
        <outline val="0"/>
        <shadow val="0"/>
        <u val="none"/>
        <vertAlign val="baseline"/>
        <sz val="10"/>
        <color theme="1"/>
        <name val="Arial"/>
        <family val="2"/>
        <scheme val="none"/>
      </font>
      <numFmt numFmtId="0" formatCode="General"/>
    </dxf>
    <dxf>
      <font>
        <b val="0"/>
        <i val="0"/>
        <strike val="0"/>
        <condense val="0"/>
        <extend val="0"/>
        <outline val="0"/>
        <shadow val="0"/>
        <u val="none"/>
        <vertAlign val="baseline"/>
        <sz val="10"/>
        <color theme="1"/>
        <name val="Arial"/>
        <family val="2"/>
        <scheme val="none"/>
      </font>
      <numFmt numFmtId="0" formatCode="General"/>
    </dxf>
    <dxf>
      <font>
        <b val="0"/>
        <i val="0"/>
        <strike val="0"/>
        <condense val="0"/>
        <extend val="0"/>
        <outline val="0"/>
        <shadow val="0"/>
        <u val="none"/>
        <vertAlign val="baseline"/>
        <sz val="10"/>
        <color theme="1"/>
        <name val="Arial"/>
        <family val="2"/>
        <scheme val="none"/>
      </font>
      <numFmt numFmtId="0" formatCode="General"/>
    </dxf>
    <dxf>
      <font>
        <b val="0"/>
        <i val="0"/>
        <strike val="0"/>
        <condense val="0"/>
        <extend val="0"/>
        <outline val="0"/>
        <shadow val="0"/>
        <u val="none"/>
        <vertAlign val="baseline"/>
        <sz val="10"/>
        <color theme="1"/>
        <name val="Arial"/>
        <family val="2"/>
        <scheme val="none"/>
      </font>
      <numFmt numFmtId="0" formatCode="General"/>
    </dxf>
    <dxf>
      <font>
        <b val="0"/>
        <i val="0"/>
        <strike val="0"/>
        <condense val="0"/>
        <extend val="0"/>
        <outline val="0"/>
        <shadow val="0"/>
        <u val="none"/>
        <vertAlign val="baseline"/>
        <sz val="10"/>
        <color theme="1"/>
        <name val="Arial"/>
        <family val="2"/>
        <scheme val="none"/>
      </font>
      <numFmt numFmtId="0" formatCode="General"/>
    </dxf>
    <dxf>
      <font>
        <b val="0"/>
        <i val="0"/>
        <strike val="0"/>
        <condense val="0"/>
        <extend val="0"/>
        <outline val="0"/>
        <shadow val="0"/>
        <u val="none"/>
        <vertAlign val="baseline"/>
        <sz val="10"/>
        <color theme="1"/>
        <name val="Arial"/>
        <family val="2"/>
        <scheme val="none"/>
      </font>
      <numFmt numFmtId="0" formatCode="General"/>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9"/>
        <color theme="1"/>
        <name val="Arial"/>
        <family val="2"/>
        <scheme val="none"/>
      </font>
    </dxf>
    <dxf>
      <font>
        <b val="0"/>
        <i val="0"/>
        <strike val="0"/>
        <condense val="0"/>
        <extend val="0"/>
        <outline val="0"/>
        <shadow val="0"/>
        <u val="none"/>
        <vertAlign val="baseline"/>
        <sz val="9"/>
        <color theme="1"/>
        <name val="Arial"/>
        <family val="2"/>
        <scheme val="none"/>
      </font>
    </dxf>
    <dxf>
      <font>
        <b val="0"/>
        <i val="0"/>
        <strike val="0"/>
        <condense val="0"/>
        <extend val="0"/>
        <outline val="0"/>
        <shadow val="0"/>
        <u val="none"/>
        <vertAlign val="baseline"/>
        <sz val="9"/>
        <color theme="1"/>
        <name val="Arial"/>
        <family val="2"/>
        <scheme val="none"/>
      </font>
    </dxf>
    <dxf>
      <font>
        <b val="0"/>
        <i val="0"/>
        <strike val="0"/>
        <condense val="0"/>
        <extend val="0"/>
        <outline val="0"/>
        <shadow val="0"/>
        <u val="none"/>
        <vertAlign val="baseline"/>
        <sz val="9"/>
        <color theme="1"/>
        <name val="Arial"/>
        <family val="2"/>
        <scheme val="none"/>
      </font>
    </dxf>
    <dxf>
      <font>
        <b val="0"/>
        <i val="0"/>
        <strike val="0"/>
        <condense val="0"/>
        <extend val="0"/>
        <outline val="0"/>
        <shadow val="0"/>
        <u val="none"/>
        <vertAlign val="baseline"/>
        <sz val="9"/>
        <color theme="1"/>
        <name val="Arial"/>
        <family val="2"/>
        <scheme val="none"/>
      </font>
    </dxf>
    <dxf>
      <font>
        <b val="0"/>
        <i val="0"/>
        <strike val="0"/>
        <condense val="0"/>
        <extend val="0"/>
        <outline val="0"/>
        <shadow val="0"/>
        <u val="none"/>
        <vertAlign val="baseline"/>
        <sz val="9"/>
        <color theme="1"/>
        <name val="Arial"/>
        <family val="2"/>
        <scheme val="none"/>
      </font>
    </dxf>
    <dxf>
      <font>
        <b val="0"/>
        <i val="0"/>
        <strike val="0"/>
        <condense val="0"/>
        <extend val="0"/>
        <outline val="0"/>
        <shadow val="0"/>
        <u val="none"/>
        <vertAlign val="baseline"/>
        <sz val="9"/>
        <color theme="1"/>
        <name val="Arial"/>
        <family val="2"/>
        <scheme val="none"/>
      </font>
    </dxf>
    <dxf>
      <font>
        <b val="0"/>
        <i val="0"/>
        <strike val="0"/>
        <condense val="0"/>
        <extend val="0"/>
        <outline val="0"/>
        <shadow val="0"/>
        <u val="none"/>
        <vertAlign val="baseline"/>
        <sz val="9"/>
        <color theme="1"/>
        <name val="Arial"/>
        <family val="2"/>
        <scheme val="none"/>
      </font>
    </dxf>
    <dxf>
      <font>
        <b val="0"/>
        <i val="0"/>
        <strike val="0"/>
        <condense val="0"/>
        <extend val="0"/>
        <outline val="0"/>
        <shadow val="0"/>
        <u val="none"/>
        <vertAlign val="baseline"/>
        <sz val="9"/>
        <color theme="1"/>
        <name val="Arial"/>
        <family val="2"/>
        <scheme val="none"/>
      </font>
    </dxf>
    <dxf>
      <font>
        <b val="0"/>
        <i val="0"/>
        <strike val="0"/>
        <condense val="0"/>
        <extend val="0"/>
        <outline val="0"/>
        <shadow val="0"/>
        <u val="none"/>
        <vertAlign val="baseline"/>
        <sz val="9"/>
        <color theme="1"/>
        <name val="Arial"/>
        <family val="2"/>
        <scheme val="none"/>
      </font>
      <numFmt numFmtId="0" formatCode="General"/>
    </dxf>
    <dxf>
      <font>
        <b val="0"/>
        <i val="0"/>
        <strike val="0"/>
        <condense val="0"/>
        <extend val="0"/>
        <outline val="0"/>
        <shadow val="0"/>
        <u val="none"/>
        <vertAlign val="baseline"/>
        <sz val="9"/>
        <color theme="1"/>
        <name val="Arial"/>
        <family val="2"/>
        <scheme val="none"/>
      </font>
      <numFmt numFmtId="0" formatCode="General"/>
    </dxf>
    <dxf>
      <font>
        <b val="0"/>
        <i val="0"/>
        <strike val="0"/>
        <condense val="0"/>
        <extend val="0"/>
        <outline val="0"/>
        <shadow val="0"/>
        <u val="none"/>
        <vertAlign val="baseline"/>
        <sz val="9"/>
        <color theme="1"/>
        <name val="Arial"/>
        <family val="2"/>
        <scheme val="none"/>
      </font>
    </dxf>
    <dxf>
      <font>
        <b val="0"/>
        <i val="0"/>
        <strike val="0"/>
        <condense val="0"/>
        <extend val="0"/>
        <outline val="0"/>
        <shadow val="0"/>
        <u val="none"/>
        <vertAlign val="baseline"/>
        <sz val="9"/>
        <color theme="1"/>
        <name val="Arial"/>
        <family val="2"/>
        <scheme val="none"/>
      </font>
      <numFmt numFmtId="0" formatCode="General"/>
      <alignment horizontal="center" vertical="center" textRotation="0" indent="0" justifyLastLine="0" shrinkToFit="0" readingOrder="0"/>
    </dxf>
    <dxf>
      <font>
        <b val="0"/>
        <i val="0"/>
        <strike val="0"/>
        <condense val="0"/>
        <extend val="0"/>
        <outline val="0"/>
        <shadow val="0"/>
        <u val="none"/>
        <vertAlign val="baseline"/>
        <sz val="9"/>
        <color theme="1"/>
        <name val="Arial"/>
        <family val="2"/>
        <scheme val="none"/>
      </font>
    </dxf>
    <dxf>
      <font>
        <b val="0"/>
        <i val="0"/>
        <strike val="0"/>
        <condense val="0"/>
        <extend val="0"/>
        <outline val="0"/>
        <shadow val="0"/>
        <u val="none"/>
        <vertAlign val="baseline"/>
        <sz val="9"/>
        <color theme="1"/>
        <name val="Arial"/>
        <family val="2"/>
        <scheme val="none"/>
      </font>
      <numFmt numFmtId="0" formatCode="General"/>
      <alignment horizontal="center" vertical="center" textRotation="0" wrapText="0" indent="0" justifyLastLine="0" shrinkToFit="0" readingOrder="0"/>
    </dxf>
    <dxf>
      <font>
        <b val="0"/>
        <i val="0"/>
        <strike val="0"/>
        <condense val="0"/>
        <extend val="0"/>
        <outline val="0"/>
        <shadow val="0"/>
        <u val="none"/>
        <vertAlign val="baseline"/>
        <sz val="9"/>
        <color theme="1"/>
        <name val="Arial"/>
        <family val="2"/>
        <scheme val="none"/>
      </font>
      <numFmt numFmtId="0" formatCode="General"/>
      <alignment horizontal="center" vertical="center" textRotation="0" indent="0" justifyLastLine="0" shrinkToFit="0" readingOrder="0"/>
    </dxf>
    <dxf>
      <font>
        <b val="0"/>
        <i val="0"/>
        <strike val="0"/>
        <condense val="0"/>
        <extend val="0"/>
        <outline val="0"/>
        <shadow val="0"/>
        <u val="none"/>
        <vertAlign val="baseline"/>
        <sz val="9"/>
        <color theme="1"/>
        <name val="Arial"/>
        <family val="2"/>
        <scheme val="none"/>
      </font>
      <numFmt numFmtId="0" formatCode="General"/>
      <alignment horizontal="center" vertical="center" textRotation="0" indent="0" justifyLastLine="0" shrinkToFit="0" readingOrder="0"/>
    </dxf>
    <dxf>
      <font>
        <b val="0"/>
        <i val="0"/>
        <strike val="0"/>
        <condense val="0"/>
        <extend val="0"/>
        <outline val="0"/>
        <shadow val="0"/>
        <u val="none"/>
        <vertAlign val="baseline"/>
        <sz val="9"/>
        <color theme="1"/>
        <name val="Arial"/>
        <family val="2"/>
        <scheme val="none"/>
      </font>
      <numFmt numFmtId="0" formatCode="General"/>
      <alignment horizontal="center" vertical="center" textRotation="0" indent="0" justifyLastLine="0" shrinkToFit="0" readingOrder="0"/>
    </dxf>
    <dxf>
      <font>
        <b val="0"/>
        <i val="0"/>
        <strike val="0"/>
        <condense val="0"/>
        <extend val="0"/>
        <outline val="0"/>
        <shadow val="0"/>
        <u val="none"/>
        <vertAlign val="baseline"/>
        <sz val="9"/>
        <color theme="1"/>
        <name val="Arial"/>
        <family val="2"/>
        <scheme val="none"/>
      </font>
      <numFmt numFmtId="0" formatCode="General"/>
      <alignment horizontal="center" vertical="center" textRotation="0" indent="0" justifyLastLine="0" shrinkToFit="0" readingOrder="0"/>
    </dxf>
    <dxf>
      <font>
        <b val="0"/>
        <i val="0"/>
        <strike val="0"/>
        <condense val="0"/>
        <extend val="0"/>
        <outline val="0"/>
        <shadow val="0"/>
        <u val="none"/>
        <vertAlign val="baseline"/>
        <sz val="9"/>
        <color theme="1"/>
        <name val="Arial"/>
        <family val="2"/>
        <scheme val="none"/>
      </font>
      <numFmt numFmtId="0" formatCode="General"/>
      <alignment horizontal="center" vertical="center" textRotation="0" indent="0" justifyLastLine="0" shrinkToFit="0" readingOrder="0"/>
    </dxf>
    <dxf>
      <font>
        <b val="0"/>
        <i val="0"/>
        <strike val="0"/>
        <condense val="0"/>
        <extend val="0"/>
        <outline val="0"/>
        <shadow val="0"/>
        <u val="none"/>
        <vertAlign val="baseline"/>
        <sz val="9"/>
        <color theme="1"/>
        <name val="Arial"/>
        <family val="2"/>
        <scheme val="none"/>
      </font>
      <numFmt numFmtId="0" formatCode="General"/>
      <alignment horizontal="center" vertical="center" textRotation="0" indent="0" justifyLastLine="0" shrinkToFit="0" readingOrder="0"/>
    </dxf>
    <dxf>
      <font>
        <b val="0"/>
        <i val="0"/>
        <strike val="0"/>
        <condense val="0"/>
        <extend val="0"/>
        <outline val="0"/>
        <shadow val="0"/>
        <u val="none"/>
        <vertAlign val="baseline"/>
        <sz val="9"/>
        <color theme="1"/>
        <name val="Arial"/>
        <family val="2"/>
        <scheme val="none"/>
      </font>
      <numFmt numFmtId="0" formatCode="General"/>
      <alignment horizontal="center" vertical="center" textRotation="0" indent="0" justifyLastLine="0" shrinkToFit="0" readingOrder="0"/>
    </dxf>
    <dxf>
      <font>
        <b val="0"/>
        <i val="0"/>
        <strike val="0"/>
        <condense val="0"/>
        <extend val="0"/>
        <outline val="0"/>
        <shadow val="0"/>
        <u val="none"/>
        <vertAlign val="baseline"/>
        <sz val="9"/>
        <color theme="1"/>
        <name val="Arial"/>
        <family val="2"/>
        <scheme val="none"/>
      </font>
      <numFmt numFmtId="19" formatCode="dd/mm/yy"/>
    </dxf>
    <dxf>
      <font>
        <b val="0"/>
        <i val="0"/>
        <strike val="0"/>
        <condense val="0"/>
        <extend val="0"/>
        <outline val="0"/>
        <shadow val="0"/>
        <u val="none"/>
        <vertAlign val="baseline"/>
        <sz val="9"/>
        <color theme="1"/>
        <name val="Arial"/>
        <family val="2"/>
        <scheme val="none"/>
      </font>
      <numFmt numFmtId="0" formatCode="General"/>
      <alignment horizontal="center" vertical="center" textRotation="0" wrapText="0" indent="0" justifyLastLine="0" shrinkToFit="0" readingOrder="0"/>
    </dxf>
    <dxf>
      <font>
        <b val="0"/>
        <i val="0"/>
        <strike val="0"/>
        <condense val="0"/>
        <extend val="0"/>
        <outline val="0"/>
        <shadow val="0"/>
        <u val="none"/>
        <vertAlign val="baseline"/>
        <sz val="9"/>
        <color theme="1"/>
        <name val="Arial"/>
        <family val="2"/>
        <scheme val="none"/>
      </font>
      <numFmt numFmtId="0" formatCode="General"/>
      <alignment horizontal="center" vertical="center" textRotation="0" wrapText="0" indent="0" justifyLastLine="0" shrinkToFit="0" readingOrder="0"/>
    </dxf>
    <dxf>
      <font>
        <b val="0"/>
        <i val="0"/>
        <strike val="0"/>
        <condense val="0"/>
        <extend val="0"/>
        <outline val="0"/>
        <shadow val="0"/>
        <u val="none"/>
        <vertAlign val="baseline"/>
        <sz val="9"/>
        <color theme="1"/>
        <name val="Arial"/>
        <family val="2"/>
        <scheme val="none"/>
      </font>
      <numFmt numFmtId="0" formatCode="General"/>
      <alignment horizontal="center" vertical="center" textRotation="0" wrapText="0" indent="0" justifyLastLine="0" shrinkToFit="0" readingOrder="0"/>
    </dxf>
    <dxf>
      <font>
        <b val="0"/>
        <i val="0"/>
        <strike val="0"/>
        <condense val="0"/>
        <extend val="0"/>
        <outline val="0"/>
        <shadow val="0"/>
        <u val="none"/>
        <vertAlign val="baseline"/>
        <sz val="9"/>
        <color theme="1"/>
        <name val="Arial"/>
        <family val="2"/>
        <scheme val="none"/>
      </font>
      <numFmt numFmtId="0" formatCode="General"/>
      <alignment horizontal="center" vertical="center" textRotation="0" wrapText="0" indent="0" justifyLastLine="0" shrinkToFit="0" readingOrder="0"/>
    </dxf>
    <dxf>
      <font>
        <b val="0"/>
        <i val="0"/>
        <strike val="0"/>
        <condense val="0"/>
        <extend val="0"/>
        <outline val="0"/>
        <shadow val="0"/>
        <u val="none"/>
        <vertAlign val="baseline"/>
        <sz val="9"/>
        <color theme="1"/>
        <name val="Arial"/>
        <family val="2"/>
        <scheme val="none"/>
      </font>
      <numFmt numFmtId="0" formatCode="General"/>
      <alignment horizontal="center" vertical="center" textRotation="0" wrapText="0" indent="0" justifyLastLine="0" shrinkToFit="0" readingOrder="0"/>
    </dxf>
    <dxf>
      <font>
        <b val="0"/>
        <i val="0"/>
        <strike val="0"/>
        <condense val="0"/>
        <extend val="0"/>
        <outline val="0"/>
        <shadow val="0"/>
        <u val="none"/>
        <vertAlign val="baseline"/>
        <sz val="9"/>
        <color theme="1"/>
        <name val="Arial"/>
        <family val="2"/>
        <scheme val="none"/>
      </font>
      <numFmt numFmtId="0" formatCode="General"/>
      <alignment horizontal="center" vertical="center" textRotation="0" wrapText="0" indent="0" justifyLastLine="0" shrinkToFit="0" readingOrder="0"/>
    </dxf>
    <dxf>
      <font>
        <b val="0"/>
        <i val="0"/>
        <strike val="0"/>
        <condense val="0"/>
        <extend val="0"/>
        <outline val="0"/>
        <shadow val="0"/>
        <u val="none"/>
        <vertAlign val="baseline"/>
        <sz val="9"/>
        <color theme="1"/>
        <name val="Arial"/>
        <family val="2"/>
        <scheme val="none"/>
      </font>
      <numFmt numFmtId="0" formatCode="General"/>
      <alignment horizontal="center" vertical="center" textRotation="0" wrapText="0" indent="0" justifyLastLine="0" shrinkToFit="0" readingOrder="0"/>
    </dxf>
    <dxf>
      <font>
        <b val="0"/>
        <i val="0"/>
        <strike val="0"/>
        <condense val="0"/>
        <extend val="0"/>
        <outline val="0"/>
        <shadow val="0"/>
        <u val="none"/>
        <vertAlign val="baseline"/>
        <sz val="9"/>
        <color theme="1"/>
        <name val="Arial"/>
        <family val="2"/>
        <scheme val="none"/>
      </font>
      <numFmt numFmtId="19" formatCode="dd/mm/yy"/>
    </dxf>
    <dxf>
      <font>
        <b val="0"/>
        <i val="0"/>
        <strike val="0"/>
        <condense val="0"/>
        <extend val="0"/>
        <outline val="0"/>
        <shadow val="0"/>
        <u val="none"/>
        <vertAlign val="baseline"/>
        <sz val="9"/>
        <color theme="1"/>
        <name val="Arial"/>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9"/>
        <color theme="1"/>
        <name val="Arial"/>
        <family val="2"/>
        <scheme val="none"/>
      </font>
      <numFmt numFmtId="0" formatCode="General"/>
    </dxf>
    <dxf>
      <font>
        <b val="0"/>
        <i val="0"/>
        <strike val="0"/>
        <condense val="0"/>
        <extend val="0"/>
        <outline val="0"/>
        <shadow val="0"/>
        <u val="none"/>
        <vertAlign val="baseline"/>
        <sz val="9"/>
        <color theme="1"/>
        <name val="Arial"/>
        <family val="2"/>
        <scheme val="none"/>
      </font>
      <numFmt numFmtId="0" formatCode="General"/>
    </dxf>
    <dxf>
      <font>
        <b val="0"/>
        <i val="0"/>
        <strike val="0"/>
        <condense val="0"/>
        <extend val="0"/>
        <outline val="0"/>
        <shadow val="0"/>
        <u val="none"/>
        <vertAlign val="baseline"/>
        <sz val="9"/>
        <color theme="1"/>
        <name val="Arial"/>
        <family val="2"/>
        <scheme val="none"/>
      </font>
    </dxf>
    <dxf>
      <font>
        <b val="0"/>
        <i val="0"/>
        <strike val="0"/>
        <condense val="0"/>
        <extend val="0"/>
        <outline val="0"/>
        <shadow val="0"/>
        <u val="none"/>
        <vertAlign val="baseline"/>
        <sz val="9"/>
        <color theme="1"/>
        <name val="Arial"/>
        <family val="2"/>
        <scheme val="none"/>
      </font>
      <numFmt numFmtId="0" formatCode="General"/>
    </dxf>
    <dxf>
      <font>
        <b val="0"/>
        <i val="0"/>
        <strike val="0"/>
        <condense val="0"/>
        <extend val="0"/>
        <outline val="0"/>
        <shadow val="0"/>
        <u val="none"/>
        <vertAlign val="baseline"/>
        <sz val="9"/>
        <color theme="1"/>
        <name val="Arial"/>
        <family val="2"/>
        <scheme val="none"/>
      </font>
    </dxf>
    <dxf>
      <font>
        <b val="0"/>
        <i val="0"/>
        <strike val="0"/>
        <condense val="0"/>
        <extend val="0"/>
        <outline val="0"/>
        <shadow val="0"/>
        <u val="none"/>
        <vertAlign val="baseline"/>
        <sz val="9"/>
        <color theme="1"/>
        <name val="Arial"/>
        <family val="2"/>
        <scheme val="none"/>
      </font>
    </dxf>
    <dxf>
      <font>
        <b val="0"/>
        <i val="0"/>
        <strike val="0"/>
        <condense val="0"/>
        <extend val="0"/>
        <outline val="0"/>
        <shadow val="0"/>
        <u val="none"/>
        <vertAlign val="baseline"/>
        <sz val="10"/>
        <color theme="1"/>
        <name val="Arial"/>
        <family val="2"/>
        <scheme val="none"/>
      </font>
    </dxf>
    <dxf>
      <font>
        <b val="0"/>
        <i val="0"/>
        <strike val="0"/>
        <condense val="0"/>
        <extend val="0"/>
        <outline val="0"/>
        <shadow val="0"/>
        <u val="none"/>
        <vertAlign val="baseline"/>
        <sz val="10"/>
        <color rgb="FF000000"/>
        <name val="Arial"/>
        <family val="2"/>
        <scheme val="none"/>
      </font>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5" Type="http://schemas.openxmlformats.org/officeDocument/2006/relationships/worksheet" Target="worksheets/sheet5.xml"/><Relationship Id="rId10"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sharedStrings" Target="sharedString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EC5AE69-B010-3540-A2EB-AF6B28681F5D}" name="Tabla1" displayName="Tabla1" ref="A1:BK2044" totalsRowShown="0" headerRowDxfId="68" dataDxfId="67">
  <autoFilter ref="A1:BK2044" xr:uid="{9F6B716D-4891-5841-B3BD-35DF0FC9E289}"/>
  <tableColumns count="63">
    <tableColumn id="1" xr3:uid="{B161B480-5743-6F4B-9A93-23277C40976D}" name="EXPEDIENTE" dataDxfId="66"/>
    <tableColumn id="2" xr3:uid="{610011CC-62B2-3142-AC63-78A4AE0B7EA6}" name="No. REG." dataDxfId="65"/>
    <tableColumn id="37" xr3:uid="{E8D0774A-C17A-B34A-BB3C-4B3D987E4B2C}" name="registro" dataDxfId="64">
      <calculatedColumnFormula>IF(Tabla1[[#This Row],[No. REG.]]="","",1)</calculatedColumnFormula>
    </tableColumn>
    <tableColumn id="3" xr3:uid="{AEFC4FEA-8F71-F24E-AFF3-101622420F73}" name="STATUS" dataDxfId="63"/>
    <tableColumn id="38" xr3:uid="{6B660EE5-D16B-5244-8210-D7311E02B47A}" name="Estatus" dataDxfId="62">
      <calculatedColumnFormula>IF(Tabla1[[#This Row],[STATUS]]="","",VLOOKUP(D2,Estatus!$A$2:$B$13,2,0))</calculatedColumnFormula>
    </tableColumn>
    <tableColumn id="62" xr3:uid="{52EE26CE-BA53-EA4C-9EF3-DC2FA9BBBE64}" name="vigencia" dataDxfId="61">
      <calculatedColumnFormula>IF(Tabla1[[#This Row],[STATUS]]="","",VLOOKUP(D2,Estatus!$A$2:$I$12,9,0))</calculatedColumnFormula>
    </tableColumn>
    <tableColumn id="4" xr3:uid="{27B13D03-F474-FA4C-AE26-9BDB9651BFC3}" name="OBSERVACIONES" dataDxfId="60"/>
    <tableColumn id="5" xr3:uid="{921AE1B0-DCC7-DE49-8BB2-0FAE16899FC6}" name="INICIO" dataDxfId="59"/>
    <tableColumn id="40" xr3:uid="{9EAC89E7-2E8E-9E43-8468-57B539238641}" name="Columna2" dataDxfId="58">
      <calculatedColumnFormula>YEAR(H2)</calculatedColumnFormula>
    </tableColumn>
    <tableColumn id="41" xr3:uid="{766BEF50-C957-EB4C-B25C-B373BD959CBF}" name="Columna3" dataDxfId="57">
      <calculatedColumnFormula>MONTH(H2)</calculatedColumnFormula>
    </tableColumn>
    <tableColumn id="42" xr3:uid="{FF834785-B473-BC45-AF13-6C9250E7BD2F}" name="Columna4" dataDxfId="56">
      <calculatedColumnFormula>DAY(H2)</calculatedColumnFormula>
    </tableColumn>
    <tableColumn id="43" xr3:uid="{D2210A6E-4609-C94B-952B-BF4118E7E15C}" name="Columna5" dataDxfId="55">
      <calculatedColumnFormula>IF(LEN(J2)=1,CONCATENATE("0",J2),J2)</calculatedColumnFormula>
    </tableColumn>
    <tableColumn id="44" xr3:uid="{A633CB9D-66A1-6644-B600-D4B7F89C1B81}" name="Columna6" dataDxfId="54">
      <calculatedColumnFormula>IF(LEN(K2)=1,CONCATENATE("0",K2),K2)</calculatedColumnFormula>
    </tableColumn>
    <tableColumn id="45" xr3:uid="{CE30419E-D72F-374D-8760-6A7C0A9D9BB4}" name="fecha inicio" dataDxfId="53">
      <calculatedColumnFormula>IFERROR(IF(H2="","null",CONCATENATE("'",I2,"-",L2,"-",M2,"'")),"null")</calculatedColumnFormula>
    </tableColumn>
    <tableColumn id="57" xr3:uid="{46859696-7D02-574E-A1AD-744808B6CAD8}" name="created_at" dataDxfId="52">
      <calculatedColumnFormula>IF(N2="null","'2018-11-08 00:00:00'",CONCATENATE("'",I2,"-",L2,"-",M2," 00:00:00'"))</calculatedColumnFormula>
    </tableColumn>
    <tableColumn id="6" xr3:uid="{27EDC33B-C440-1248-9464-D94AB5D82AD1}" name="VENCE" dataDxfId="51"/>
    <tableColumn id="46" xr3:uid="{0BCFD940-78AC-D644-A433-8322842EFA51}" name="Columna7" dataDxfId="50">
      <calculatedColumnFormula>YEAR(P2)</calculatedColumnFormula>
    </tableColumn>
    <tableColumn id="47" xr3:uid="{DF74D02A-1182-D247-B3BE-1AF779C578CD}" name="Columna8" dataDxfId="49">
      <calculatedColumnFormula>MONTH(P2)</calculatedColumnFormula>
    </tableColumn>
    <tableColumn id="48" xr3:uid="{5522BFE4-9886-514B-80B7-AE4414AAFA97}" name="Columna9" dataDxfId="48">
      <calculatedColumnFormula>DAY(P2)</calculatedColumnFormula>
    </tableColumn>
    <tableColumn id="49" xr3:uid="{38C09007-EC34-5D4F-8415-C57C47D9E7E9}" name="Columna10" dataDxfId="47">
      <calculatedColumnFormula>IF(LEN(R2)=1,CONCATENATE("0",R2),R2)</calculatedColumnFormula>
    </tableColumn>
    <tableColumn id="50" xr3:uid="{518BE156-8061-3740-A74D-97CE205EDFB1}" name="Columna11" dataDxfId="46">
      <calculatedColumnFormula>IF(LEN(S2)=1,CONCATENATE("0",S2),S2)</calculatedColumnFormula>
    </tableColumn>
    <tableColumn id="51" xr3:uid="{66B5A5D6-A5F7-314B-BDB6-DCEFD3A1BB8A}" name="fecha_vencimiento" dataDxfId="45">
      <calculatedColumnFormula>IFERROR(IF(P2="","null",CONCATENATE("'",Q2,"-",T2,"-",U2,"'")),"null")</calculatedColumnFormula>
    </tableColumn>
    <tableColumn id="39" xr3:uid="{9EDCF54D-09A9-E845-B49F-ABCFA2B54D2B}" name="Clase" dataDxfId="44"/>
    <tableColumn id="54" xr3:uid="{801BA89D-1293-7047-BC2F-C321C23C2EF2}" name="Clase id" dataDxfId="43">
      <calculatedColumnFormula>IF(W2="","null",W2)</calculatedColumnFormula>
    </tableColumn>
    <tableColumn id="7" xr3:uid="{96D4338A-4621-6544-8C80-ADC5DCAD4BDD}" name="MARCA" dataDxfId="42"/>
    <tableColumn id="52" xr3:uid="{651CA3A1-976B-D947-80B5-A0FDFE075A35}" name="id_control" dataDxfId="41">
      <calculatedColumnFormula>IFERROR(IF(Y2="","null",VLOOKUP(Y2,Marcas!$A$2:$C$2024,2,0)),"")</calculatedColumnFormula>
    </tableColumn>
    <tableColumn id="8" xr3:uid="{1BC99FE3-2498-9841-A1F2-31F092BA2F66}" name="CARPETA" dataDxfId="40"/>
    <tableColumn id="36" xr3:uid="{D284D732-9FB1-634F-B808-596899C66B80}" name="CLIENTE" dataDxfId="39">
      <calculatedColumnFormula>IFERROR(IF(AA2="","",IF(AA2="EMPORIO LEGAL",1,VLOOKUP(AA2,Clientes!$A$2:$B$1190,2,0))),"")</calculatedColumnFormula>
    </tableColumn>
    <tableColumn id="60" xr3:uid="{37717478-399A-1D4C-A3DB-B82D03B43600}" name="ID estatus" dataDxfId="38">
      <calculatedColumnFormula>IFERROR(IF(Tabla1[[#This Row],[id_control]]="null","",VLOOKUP(CONCATENATE(Tabla1[[#This Row],[CLIENTE]],"-",Tabla1[[#This Row],[id_control]]),Hoja1!$C$2:$D$1994,2,0)),"")</calculatedColumnFormula>
    </tableColumn>
    <tableColumn id="9" xr3:uid="{A9EDE459-506F-F24B-8E0E-6D43B3B8F711}" name="REPRESENTANTE" dataDxfId="37"/>
    <tableColumn id="10" xr3:uid="{A453D0B3-B250-6C46-A7A6-5768741672C7}" name="REPRESENTANTE 2" dataDxfId="36"/>
    <tableColumn id="11" xr3:uid="{1B7F8016-250A-C746-B51B-E6482D0A5F2F}" name="REPRESENTANTE 3" dataDxfId="35"/>
    <tableColumn id="12" xr3:uid="{49605319-67D4-CF43-9CC3-DF27AE85BFDC}" name="REPRESENTANTE 4" dataDxfId="34"/>
    <tableColumn id="13" xr3:uid="{4BC47F73-FE20-974A-AC07-E40FA85B71FE}" name="REPRESENTANTE 5" dataDxfId="33"/>
    <tableColumn id="14" xr3:uid="{0CB09CCF-FC05-F840-9A70-AD98A98D37BD}" name="REPRESENTANTE 6" dataDxfId="32"/>
    <tableColumn id="15" xr3:uid="{4D6F8F41-6F8E-6C4F-95AD-0CCAA1964CAE}" name="REPRESENTANTE 7" dataDxfId="31"/>
    <tableColumn id="16" xr3:uid="{975BE7D0-1E86-614E-8154-529D5E5132C0}" name="REPRESENTANTE 8" dataDxfId="30"/>
    <tableColumn id="17" xr3:uid="{DF53E11D-BF54-4942-A3A2-C376FCB0E7C3}" name="telefono" dataDxfId="29"/>
    <tableColumn id="18" xr3:uid="{2D7084D0-7065-6541-B4D3-C55419E668A4}" name="telefono 2" dataDxfId="28"/>
    <tableColumn id="19" xr3:uid="{70520144-7FFD-C74A-8408-BDE645027112}" name="telefono 3" dataDxfId="27"/>
    <tableColumn id="20" xr3:uid="{E09C6062-2E90-8442-A5AA-F6E767DFABF3}" name="telefono 4" dataDxfId="26"/>
    <tableColumn id="21" xr3:uid="{6074055A-1977-6241-8962-D396784371E4}" name="telefono 5" dataDxfId="25"/>
    <tableColumn id="22" xr3:uid="{567A5AF8-C862-984F-8F0C-2129B99881B7}" name="celular" dataDxfId="24"/>
    <tableColumn id="23" xr3:uid="{CD4B3185-7659-BF43-B88B-338F8D0A5C60}" name="celular 2" dataDxfId="23"/>
    <tableColumn id="24" xr3:uid="{1161A077-288A-ED4D-9AC0-6D754DC3AD6A}" name="celular 3" dataDxfId="22"/>
    <tableColumn id="25" xr3:uid="{4D14C17F-D5E7-8647-BB1D-E2E461810B7D}" name="celular 4" dataDxfId="21"/>
    <tableColumn id="26" xr3:uid="{F3D1FCAD-1A9E-6649-9036-DF39AA2F6179}" name="fax" dataDxfId="20"/>
    <tableColumn id="27" xr3:uid="{137D3983-7425-4D47-9D32-89600AB9CCDC}" name="email" dataDxfId="19"/>
    <tableColumn id="28" xr3:uid="{FD560179-3AB9-5B46-8E09-24BECA40D74E}" name="email 2" dataDxfId="18"/>
    <tableColumn id="29" xr3:uid="{B0979490-4428-F045-A36D-EA73C2D3650F}" name="email 3" dataDxfId="17"/>
    <tableColumn id="30" xr3:uid="{C71A1FAB-F9EB-9C43-9214-44A4C32B93F4}" name="email 4" dataDxfId="16"/>
    <tableColumn id="31" xr3:uid="{34E97ACD-82AF-9746-9C7D-EF44C72895D1}" name="email5" dataDxfId="15"/>
    <tableColumn id="32" xr3:uid="{09C3614B-F8CE-BE47-B2D4-DDDB8EC707CA}" name="email6" dataDxfId="14"/>
    <tableColumn id="33" xr3:uid="{E276CCDA-170F-274E-9172-F11732266B09}" name="email7" dataDxfId="13"/>
    <tableColumn id="34" xr3:uid="{DD9CB23A-3A0D-774F-BC90-46F951637CD0}" name="email8" dataDxfId="12"/>
    <tableColumn id="35" xr3:uid="{A70872C6-FFFD-4640-AB19-C88BC065163F}" name="COMENTARIOS" dataDxfId="11"/>
    <tableColumn id="56" xr3:uid="{7C0804F8-14C2-6C49-BF71-FFBAB1E412EE}" name="ID" dataDxfId="10"/>
    <tableColumn id="53" xr3:uid="{CF2EB38D-D863-2147-99DC-16DE187888D4}" name="Columna12" dataDxfId="9">
      <calculatedColumnFormula>CONCATENATE($BG$1,A2,"','",B2,"','",AD2,"',",N2,",",V2,",'",AB2,"','2','1','1',",X2,",",Z2,",",O2,",",O2,");")</calculatedColumnFormula>
    </tableColumn>
    <tableColumn id="55" xr3:uid="{0A7D708D-A334-0A40-9681-A6130E93DE44}" name="insert into bitacoras_estatus (numero_expediente, numero_registro, representante, fecha_inicio, fecha_vencimiento, id_cliente, id_admin, id_bitacoras_estatus, id_estatus, id_clase, id_marca, created_at, updated_at) values('" dataDxfId="8">
      <calculatedColumnFormula>IF(OR(G2="",BE2=""),"",CONCATENATE("insert into servicios_comentarios (comentario, id_admin, id_estatus, created_at, updated_at) values('",G2,"',1,",BE2,",",O2,",",O2,");"))</calculatedColumnFormula>
    </tableColumn>
    <tableColumn id="58" xr3:uid="{2D4DD171-E9FA-F548-BCF6-1CB2FA429230}" name="insert into bitacoras_estatus (numero_expediente, numero_registro, representante, fecha_inicio, fecha_vencimiento, observaciones, comentarios, id_cliente, id_admin, id_bitacoras_estatus, id_estatus, id_marca, created_at, updated_at) values('" dataDxfId="7">
      <calculatedColumnFormula>IF(OR(BD2="",BE2=""),"",CONCATENATE("insert into servicios_comentarios (comentario, id_admin, id_estatus, created_at, updated_at) values('",BD2,"',1,",BE2,",",O2,",",O2,");"))</calculatedColumnFormula>
    </tableColumn>
    <tableColumn id="59" xr3:uid="{7EE2118D-B0B9-C741-B374-74558319474D}" name="Columna13" dataDxfId="6">
      <calculatedColumnFormula>CONCATENATE("update bitacoras_estatus set comprobacion_uso = 1, id_estatus=",E2," where id=",BE2,";")</calculatedColumnFormula>
    </tableColumn>
    <tableColumn id="61" xr3:uid="{7D5796BB-C58E-6046-BB04-8621F7968A58}" name="Columna14" dataDxfId="5">
      <calculatedColumnFormula>IF(BE2="","",CONCATENATE("update bitacoras_estatus set numero_expediente = '",A2,"', numero_registro = '",B2,"', id_estatus = ",E2,", fecha_inicio = ",N2,", fecha_vencimiento =",V2,", created_at =",O2,", updated_at =",O2,", id_clase=",X2,", id_marca=", Z2,", id_cliente=", AB2,", vigencia = ",F2," where id =",BE2,";"))</calculatedColumnFormula>
    </tableColumn>
    <tableColumn id="63" xr3:uid="{CBBA6DBD-7D8F-E643-8F1A-6DDF73F7E8EE}" name="estatus actualizar" dataDxfId="4">
      <calculatedColumnFormula>IF(OR(E2="",BE2=""),"",CONCATENATE("update bitacoras_estatus set id_estatus = ",E2," where id =",BE2,";"))</calculatedColumnFormula>
    </tableColumn>
  </tableColumns>
  <tableStyleInfo name="TableStyleMedium11"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49212BC6-9DDF-8840-A879-9715278D3A66}" name="Tabla3" displayName="Tabla3" ref="A1:B1754" totalsRowShown="0" headerRowDxfId="3" dataDxfId="2">
  <autoFilter ref="A1:B1754" xr:uid="{D1F64753-6D62-A44A-B0CF-8E5ED1D69EBF}"/>
  <tableColumns count="2">
    <tableColumn id="1" xr3:uid="{D512821F-926B-244A-9BE1-45D8759CC19D}" name="nombre" dataDxfId="1"/>
    <tableColumn id="2" xr3:uid="{255D7C0A-59B4-674B-8C61-547897A12B60}" name="ID" dataDxfId="0"/>
  </tableColumns>
  <tableStyleInfo name="TableStyleMedium11" showFirstColumn="0" showLastColumn="0" showRowStripes="1" showColumnStripes="0"/>
</table>
</file>

<file path=xl/theme/theme1.xml><?xml version="1.0" encoding="utf-8"?>
<a:theme xmlns:a="http://schemas.openxmlformats.org/drawingml/2006/main" name="Tema de 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5.xml.rels><?xml version="1.0" encoding="UTF-8" standalone="yes"?>
<Relationships xmlns="http://schemas.openxmlformats.org/package/2006/relationships"><Relationship Id="rId2" Type="http://schemas.openxmlformats.org/officeDocument/2006/relationships/hyperlink" Target="http://michelada.io/" TargetMode="External"/><Relationship Id="rId1" Type="http://schemas.openxmlformats.org/officeDocument/2006/relationships/hyperlink" Target="http://michelada.io/"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F35A84D-2448-ED46-89EF-07653540A98B}">
  <dimension ref="A1:BK2044"/>
  <sheetViews>
    <sheetView tabSelected="1" topLeftCell="AW1" zoomScale="108" zoomScaleNormal="108" workbookViewId="0">
      <selection activeCell="BH2" sqref="BH2:BH2044"/>
    </sheetView>
  </sheetViews>
  <sheetFormatPr baseColWidth="10" defaultRowHeight="16"/>
  <cols>
    <col min="1" max="1" width="13" bestFit="1" customWidth="1"/>
    <col min="2" max="2" width="13.6640625" customWidth="1"/>
    <col min="3" max="3" width="9.33203125" bestFit="1" customWidth="1"/>
    <col min="4" max="4" width="15.1640625" bestFit="1" customWidth="1"/>
    <col min="5" max="6" width="13" customWidth="1"/>
    <col min="7" max="7" width="36.5" customWidth="1"/>
    <col min="8" max="13" width="10.83203125" customWidth="1"/>
    <col min="15" max="15" width="17" bestFit="1" customWidth="1"/>
    <col min="16" max="21" width="10.83203125" customWidth="1"/>
    <col min="25" max="25" width="47" customWidth="1"/>
    <col min="26" max="26" width="11.33203125" bestFit="1" customWidth="1"/>
    <col min="27" max="27" width="35.1640625" customWidth="1"/>
    <col min="28" max="29" width="11" customWidth="1"/>
    <col min="30" max="30" width="36.6640625" customWidth="1"/>
    <col min="31" max="37" width="17.5" customWidth="1"/>
    <col min="39" max="42" width="11.33203125" customWidth="1"/>
    <col min="49" max="49" width="11.33203125" customWidth="1"/>
    <col min="56" max="56" width="16.6640625" customWidth="1"/>
    <col min="57" max="57" width="5.1640625" bestFit="1" customWidth="1"/>
    <col min="58" max="58" width="50.83203125" customWidth="1"/>
    <col min="59" max="61" width="10.83203125" customWidth="1"/>
  </cols>
  <sheetData>
    <row r="1" spans="1:63">
      <c r="A1" s="1" t="s">
        <v>0</v>
      </c>
      <c r="B1" s="1" t="s">
        <v>1</v>
      </c>
      <c r="C1" s="1" t="s">
        <v>8629</v>
      </c>
      <c r="D1" s="1" t="s">
        <v>2</v>
      </c>
      <c r="E1" s="1" t="s">
        <v>8630</v>
      </c>
      <c r="F1" s="1" t="s">
        <v>8955</v>
      </c>
      <c r="G1" s="1" t="s">
        <v>3</v>
      </c>
      <c r="H1" s="1" t="s">
        <v>4</v>
      </c>
      <c r="I1" s="1" t="s">
        <v>8628</v>
      </c>
      <c r="J1" s="1" t="s">
        <v>8662</v>
      </c>
      <c r="K1" s="1" t="s">
        <v>8663</v>
      </c>
      <c r="L1" s="1" t="s">
        <v>8664</v>
      </c>
      <c r="M1" s="1" t="s">
        <v>8665</v>
      </c>
      <c r="N1" s="1" t="s">
        <v>8667</v>
      </c>
      <c r="O1" s="1" t="s">
        <v>8680</v>
      </c>
      <c r="P1" s="1" t="s">
        <v>5</v>
      </c>
      <c r="Q1" s="1" t="s">
        <v>8666</v>
      </c>
      <c r="R1" s="1" t="s">
        <v>8668</v>
      </c>
      <c r="S1" s="1" t="s">
        <v>8669</v>
      </c>
      <c r="T1" s="1" t="s">
        <v>8670</v>
      </c>
      <c r="U1" s="1" t="s">
        <v>8671</v>
      </c>
      <c r="V1" s="1" t="s">
        <v>8673</v>
      </c>
      <c r="W1" s="1" t="s">
        <v>8639</v>
      </c>
      <c r="X1" s="1" t="s">
        <v>8675</v>
      </c>
      <c r="Y1" s="2" t="s">
        <v>6</v>
      </c>
      <c r="Z1" s="2" t="s">
        <v>8674</v>
      </c>
      <c r="AA1" s="3" t="s">
        <v>7</v>
      </c>
      <c r="AB1" s="3" t="s">
        <v>8621</v>
      </c>
      <c r="AC1" s="3" t="s">
        <v>8953</v>
      </c>
      <c r="AD1" s="1" t="s">
        <v>8</v>
      </c>
      <c r="AE1" s="1" t="s">
        <v>9</v>
      </c>
      <c r="AF1" s="1" t="s">
        <v>10</v>
      </c>
      <c r="AG1" s="1" t="s">
        <v>11</v>
      </c>
      <c r="AH1" s="1" t="s">
        <v>12</v>
      </c>
      <c r="AI1" s="1" t="s">
        <v>13</v>
      </c>
      <c r="AJ1" s="1" t="s">
        <v>14</v>
      </c>
      <c r="AK1" s="1" t="s">
        <v>15</v>
      </c>
      <c r="AL1" s="1" t="s">
        <v>16</v>
      </c>
      <c r="AM1" s="4" t="s">
        <v>17</v>
      </c>
      <c r="AN1" s="4" t="s">
        <v>18</v>
      </c>
      <c r="AO1" s="4" t="s">
        <v>19</v>
      </c>
      <c r="AP1" s="4" t="s">
        <v>20</v>
      </c>
      <c r="AQ1" s="4" t="s">
        <v>21</v>
      </c>
      <c r="AR1" s="4" t="s">
        <v>22</v>
      </c>
      <c r="AS1" s="4" t="s">
        <v>23</v>
      </c>
      <c r="AT1" s="4" t="s">
        <v>24</v>
      </c>
      <c r="AU1" s="4" t="s">
        <v>25</v>
      </c>
      <c r="AV1" s="5" t="s">
        <v>26</v>
      </c>
      <c r="AW1" s="4" t="s">
        <v>8947</v>
      </c>
      <c r="AX1" s="4" t="s">
        <v>27</v>
      </c>
      <c r="AY1" s="4" t="s">
        <v>28</v>
      </c>
      <c r="AZ1" s="4" t="s">
        <v>29</v>
      </c>
      <c r="BA1" s="4" t="s">
        <v>30</v>
      </c>
      <c r="BB1" s="4" t="s">
        <v>31</v>
      </c>
      <c r="BC1" s="4" t="s">
        <v>32</v>
      </c>
      <c r="BD1" s="2" t="s">
        <v>33</v>
      </c>
      <c r="BE1" s="2" t="s">
        <v>8679</v>
      </c>
      <c r="BF1" s="4" t="s">
        <v>8672</v>
      </c>
      <c r="BG1" s="4" t="s">
        <v>8677</v>
      </c>
      <c r="BH1" s="4" t="s">
        <v>8676</v>
      </c>
      <c r="BI1" s="4" t="s">
        <v>8678</v>
      </c>
      <c r="BJ1" s="4" t="s">
        <v>8954</v>
      </c>
      <c r="BK1" s="4" t="s">
        <v>9061</v>
      </c>
    </row>
    <row r="2" spans="1:63">
      <c r="A2" s="6">
        <v>941695</v>
      </c>
      <c r="B2" s="6">
        <v>1089016</v>
      </c>
      <c r="C2" s="6">
        <f>IF(Tabla1[[#This Row],[No. REG.]]="","",1)</f>
        <v>1</v>
      </c>
      <c r="D2" s="3" t="s">
        <v>41</v>
      </c>
      <c r="E2" s="3">
        <f>IF(Tabla1[[#This Row],[STATUS]]="","",VLOOKUP(D2,Estatus!$A$2:$B$13,2,0))</f>
        <v>6</v>
      </c>
      <c r="F2" s="3">
        <f>IF(Tabla1[[#This Row],[STATUS]]="","",VLOOKUP(D2,Estatus!$A$2:$I$12,9,0))</f>
        <v>1</v>
      </c>
      <c r="G2" s="16" t="s">
        <v>3710</v>
      </c>
      <c r="H2" s="7">
        <v>39616</v>
      </c>
      <c r="I2" s="80">
        <f t="shared" ref="I2:I65" si="0">YEAR(H2)</f>
        <v>2008</v>
      </c>
      <c r="J2" s="80">
        <f t="shared" ref="J2:J65" si="1">MONTH(H2)</f>
        <v>6</v>
      </c>
      <c r="K2" s="80">
        <f t="shared" ref="K2:K65" si="2">DAY(H2)</f>
        <v>17</v>
      </c>
      <c r="L2" s="80" t="str">
        <f t="shared" ref="L2:L65" si="3">IF(LEN(J2)=1,CONCATENATE("0",J2),J2)</f>
        <v>06</v>
      </c>
      <c r="M2" s="80">
        <f t="shared" ref="M2:M65" si="4">IF(LEN(K2)=1,CONCATENATE("0",K2),K2)</f>
        <v>17</v>
      </c>
      <c r="N2" s="80" t="str">
        <f t="shared" ref="N2:N65" si="5">IFERROR(IF(H2="","null",CONCATENATE("'",I2,"-",L2,"-",M2,"'")),"null")</f>
        <v>'2008-06-17'</v>
      </c>
      <c r="O2" s="80" t="str">
        <f t="shared" ref="O2:O65" si="6">IF(N2="null","'2018-11-08 00:00:00'",CONCATENATE("'",I2,"-",L2,"-",M2," 00:00:00'"))</f>
        <v>'2008-06-17 00:00:00'</v>
      </c>
      <c r="P2" s="7">
        <v>43268</v>
      </c>
      <c r="Q2" s="80">
        <f t="shared" ref="Q2:Q65" si="7">YEAR(P2)</f>
        <v>2018</v>
      </c>
      <c r="R2" s="80">
        <f t="shared" ref="R2:R65" si="8">MONTH(P2)</f>
        <v>6</v>
      </c>
      <c r="S2" s="80">
        <f t="shared" ref="S2:S65" si="9">DAY(P2)</f>
        <v>17</v>
      </c>
      <c r="T2" s="80" t="str">
        <f t="shared" ref="T2:T65" si="10">IF(LEN(R2)=1,CONCATENATE("0",R2),R2)</f>
        <v>06</v>
      </c>
      <c r="U2" s="80">
        <f t="shared" ref="U2:U65" si="11">IF(LEN(S2)=1,CONCATENATE("0",S2),S2)</f>
        <v>17</v>
      </c>
      <c r="V2" s="80" t="str">
        <f t="shared" ref="V2:V65" si="12">IFERROR(IF(P2="","null",CONCATENATE("'",Q2,"-",T2,"-",U2,"'")),"null")</f>
        <v>'2018-06-17'</v>
      </c>
      <c r="W2" s="80"/>
      <c r="X2" s="80" t="str">
        <f t="shared" ref="X2:X65" si="13">IF(W2="","null",W2)</f>
        <v>null</v>
      </c>
      <c r="Y2" s="6" t="s">
        <v>3711</v>
      </c>
      <c r="Z2" s="123">
        <f>IFERROR(IF(Y2="","null",VLOOKUP(Y2,Marcas!$A$2:$C$2024,2,0)),"")</f>
        <v>1242</v>
      </c>
      <c r="AA2" s="6" t="s">
        <v>3712</v>
      </c>
      <c r="AB2" s="6">
        <f>IFERROR(IF(AA2="","",IF(AA2="EMPORIO LEGAL",1,VLOOKUP(AA2,Clientes!$A$2:$B$1190,2,0))),"")</f>
        <v>427</v>
      </c>
      <c r="AC2" s="6">
        <f>IFERROR(IF(Tabla1[[#This Row],[id_control]]="null","",VLOOKUP(CONCATENATE(Tabla1[[#This Row],[CLIENTE]],"-",Tabla1[[#This Row],[id_control]]),Hoja1!$C$2:$D$1994,2,0)),"")</f>
        <v>2</v>
      </c>
      <c r="AD2" s="6" t="s">
        <v>3713</v>
      </c>
      <c r="AE2" s="6" t="s">
        <v>3714</v>
      </c>
      <c r="AF2" s="6" t="s">
        <v>3715</v>
      </c>
      <c r="AG2" s="6" t="s">
        <v>3716</v>
      </c>
      <c r="AH2" s="6" t="s">
        <v>3717</v>
      </c>
      <c r="AI2" s="6"/>
      <c r="AJ2" s="6"/>
      <c r="AK2" s="6"/>
      <c r="AL2" s="6" t="s">
        <v>3718</v>
      </c>
      <c r="AM2" s="4" t="s">
        <v>3719</v>
      </c>
      <c r="AN2" s="6" t="s">
        <v>3720</v>
      </c>
      <c r="AO2" s="6" t="s">
        <v>3721</v>
      </c>
      <c r="AP2" s="6"/>
      <c r="AQ2" s="6"/>
      <c r="AR2" s="6"/>
      <c r="AS2" s="6"/>
      <c r="AT2" s="6"/>
      <c r="AU2" s="4"/>
      <c r="AV2" s="4" t="s">
        <v>3722</v>
      </c>
      <c r="AW2" s="6" t="s">
        <v>3723</v>
      </c>
      <c r="AX2" s="6"/>
      <c r="AY2" s="6"/>
      <c r="AZ2" s="6"/>
      <c r="BA2" s="6"/>
      <c r="BB2" s="6"/>
      <c r="BC2" s="6"/>
      <c r="BD2" s="8" t="s">
        <v>3724</v>
      </c>
      <c r="BE2" s="8">
        <v>1</v>
      </c>
      <c r="BF2" s="6" t="str">
        <f>CONCATENATE($BG$1,A2,"','",B2,"','",AD2,"',",N2,",",V2,",'",AB2,"','2','1','1',",X2,",",Z2,",",O2,",",O2,");")</f>
        <v>insert into bitacoras_estatus (numero_expediente, numero_registro, representante, fecha_inicio, fecha_vencimiento, id_cliente, id_admin, id_bitacoras_estatus, id_estatus, id_clase, id_marca, created_at, updated_at) values('941695','1089016','ENRIQUE GOYTIA RIOS','2008-06-17','2018-06-17','427','2','1','1',null,1242,'2008-06-17 00:00:00','2008-06-17 00:00:00');</v>
      </c>
      <c r="BG2" s="6" t="str">
        <f t="shared" ref="BG2:BG65" si="14">IF(OR(G2="",BE2=""),"",CONCATENATE("insert into servicios_comentarios (comentario, id_admin, id_estatus, created_at, updated_at) values('",G2,"',1,",BE2,",",O2,",",O2,");"))</f>
        <v>insert into servicios_comentarios (comentario, id_admin, id_estatus, created_at, updated_at) values('Título recibido 16/06/09',1,1,'2008-06-17 00:00:00','2008-06-17 00:00:00');</v>
      </c>
      <c r="BH2" s="6" t="str">
        <f t="shared" ref="BH2:BH65" si="15">IF(OR(BD2="",BE2=""),"",CONCATENATE("insert into servicios_comentarios (comentario, id_admin, id_estatus, created_at, updated_at) values('",BD2,"',1,",BE2,",",O2,",",O2,");"))</f>
        <v>insert into servicios_comentarios (comentario, id_admin, id_estatus, created_at, updated_at) values('656-687-2020, JORE LOZANO 639 6787 LIC. MARCUS URIAS 237 0571',1,1,'2008-06-17 00:00:00','2008-06-17 00:00:00');</v>
      </c>
      <c r="BI2" s="137" t="str">
        <f t="shared" ref="BI2:BI65" si="16">CONCATENATE("update bitacoras_estatus set comprobacion_uso = 1, id_estatus=",E2," where id=",BE2,";")</f>
        <v>update bitacoras_estatus set comprobacion_uso = 1, id_estatus=6 where id=1;</v>
      </c>
      <c r="BJ2" s="137" t="str">
        <f t="shared" ref="BJ2:BJ65" si="17">IF(BE2="","",CONCATENATE("update bitacoras_estatus set numero_expediente = '",A2,"', numero_registro = '",B2,"', id_estatus = ",E2,", fecha_inicio = ",N2,", fecha_vencimiento =",V2,", created_at =",O2,", updated_at =",O2,", id_clase=",X2,", id_marca=", Z2,", id_cliente=", AB2,", vigencia = ",F2," where id =",BE2,";"))</f>
        <v>update bitacoras_estatus set numero_expediente = '941695', numero_registro = '1089016', id_estatus = 6, fecha_inicio = '2008-06-17', fecha_vencimiento ='2018-06-17', created_at ='2008-06-17 00:00:00', updated_at ='2008-06-17 00:00:00', id_clase=null, id_marca=1242, id_cliente=427, vigencia = 1 where id =1;</v>
      </c>
      <c r="BK2" s="137" t="str">
        <f t="shared" ref="BK2:BK65" si="18">IF(OR(E2="",BE2=""),"",CONCATENATE("update bitacoras_estatus set id_estatus = ",E2," where id =",BE2,";"))</f>
        <v>update bitacoras_estatus set id_estatus = 6 where id =1;</v>
      </c>
    </row>
    <row r="3" spans="1:63">
      <c r="A3" s="3">
        <v>1073510</v>
      </c>
      <c r="B3" s="3">
        <v>1160641</v>
      </c>
      <c r="C3" s="3">
        <f>IF(Tabla1[[#This Row],[No. REG.]]="","",1)</f>
        <v>1</v>
      </c>
      <c r="D3" s="3" t="s">
        <v>46</v>
      </c>
      <c r="E3" s="3">
        <f>IF(Tabla1[[#This Row],[STATUS]]="","",VLOOKUP(D3,Estatus!$A$2:$B$13,2,0))</f>
        <v>10</v>
      </c>
      <c r="F3" s="3">
        <f>IF(Tabla1[[#This Row],[STATUS]]="","",VLOOKUP(D3,Estatus!$A$2:$I$12,9,0))</f>
        <v>1</v>
      </c>
      <c r="G3" s="12" t="s">
        <v>321</v>
      </c>
      <c r="H3" s="7">
        <v>40241</v>
      </c>
      <c r="I3" s="80">
        <f t="shared" si="0"/>
        <v>2010</v>
      </c>
      <c r="J3" s="80">
        <f t="shared" si="1"/>
        <v>3</v>
      </c>
      <c r="K3" s="80">
        <f t="shared" si="2"/>
        <v>4</v>
      </c>
      <c r="L3" s="80" t="str">
        <f t="shared" si="3"/>
        <v>03</v>
      </c>
      <c r="M3" s="80" t="str">
        <f t="shared" si="4"/>
        <v>04</v>
      </c>
      <c r="N3" s="80" t="str">
        <f t="shared" si="5"/>
        <v>'2010-03-04'</v>
      </c>
      <c r="O3" s="80" t="str">
        <f t="shared" si="6"/>
        <v>'2010-03-04 00:00:00'</v>
      </c>
      <c r="P3" s="7">
        <v>43894</v>
      </c>
      <c r="Q3" s="80">
        <f t="shared" si="7"/>
        <v>2020</v>
      </c>
      <c r="R3" s="80">
        <f t="shared" si="8"/>
        <v>3</v>
      </c>
      <c r="S3" s="80">
        <f t="shared" si="9"/>
        <v>4</v>
      </c>
      <c r="T3" s="80" t="str">
        <f t="shared" si="10"/>
        <v>03</v>
      </c>
      <c r="U3" s="80" t="str">
        <f t="shared" si="11"/>
        <v>04</v>
      </c>
      <c r="V3" s="80" t="str">
        <f t="shared" si="12"/>
        <v>'2020-03-04'</v>
      </c>
      <c r="W3" s="80"/>
      <c r="X3" s="80" t="str">
        <f t="shared" si="13"/>
        <v>null</v>
      </c>
      <c r="Y3" s="3" t="s">
        <v>322</v>
      </c>
      <c r="Z3" s="124">
        <f>IFERROR(IF(Y3="","null",VLOOKUP(Y3,Marcas!$A$2:$C$2024,2,0)),"")</f>
        <v>1556</v>
      </c>
      <c r="AA3" s="3" t="s">
        <v>322</v>
      </c>
      <c r="AB3" s="3">
        <f>IFERROR(IF(AA3="","",IF(AA3="EMPORIO LEGAL",1,VLOOKUP(AA3,Clientes!$A$2:$B$1190,2,0))),"")</f>
        <v>1093</v>
      </c>
      <c r="AC3" s="3">
        <f>IFERROR(IF(Tabla1[[#This Row],[id_control]]="null","",VLOOKUP(CONCATENATE(Tabla1[[#This Row],[CLIENTE]],"-",Tabla1[[#This Row],[id_control]]),Hoja1!$C$2:$D$1994,2,0)),"")</f>
        <v>3</v>
      </c>
      <c r="AD3" s="3" t="s">
        <v>323</v>
      </c>
      <c r="AE3" s="3" t="s">
        <v>324</v>
      </c>
      <c r="AF3" s="3" t="s">
        <v>325</v>
      </c>
      <c r="AG3" s="3" t="s">
        <v>326</v>
      </c>
      <c r="AH3" s="3" t="s">
        <v>327</v>
      </c>
      <c r="AI3" s="3"/>
      <c r="AJ3" s="3"/>
      <c r="AK3" s="3"/>
      <c r="AL3" s="3" t="s">
        <v>328</v>
      </c>
      <c r="AM3" s="6"/>
      <c r="AN3" s="6"/>
      <c r="AO3" s="6"/>
      <c r="AP3" s="6"/>
      <c r="AQ3" s="6" t="s">
        <v>329</v>
      </c>
      <c r="AR3" s="6"/>
      <c r="AS3" s="6"/>
      <c r="AT3" s="6"/>
      <c r="AU3" s="6"/>
      <c r="AV3" s="6" t="s">
        <v>330</v>
      </c>
      <c r="AW3" s="6"/>
      <c r="AX3" s="6"/>
      <c r="AY3" s="6"/>
      <c r="AZ3" s="6"/>
      <c r="BA3" s="6"/>
      <c r="BB3" s="6"/>
      <c r="BC3" s="6"/>
      <c r="BD3" s="8" t="s">
        <v>331</v>
      </c>
      <c r="BE3" s="8">
        <v>2</v>
      </c>
      <c r="BF3" s="6" t="str">
        <f t="shared" ref="BF3:BF65" si="19">CONCATENATE($BG$1,A3,"','",B3,"','",AD3,"',",N3,",",V3,",'",AB3,"','2','1','1',",X3,",",Z3,",",O3,",",O3,");")</f>
        <v>insert into bitacoras_estatus (numero_expediente, numero_registro, representante, fecha_inicio, fecha_vencimiento, id_cliente, id_admin, id_bitacoras_estatus, id_estatus, id_clase, id_marca, created_at, updated_at) values('1073510','1160641','GUILLERMO CRUZ SONI','2010-03-04','2020-03-04','1093','2','1','1',null,1556,'2010-03-04 00:00:00','2010-03-04 00:00:00');</v>
      </c>
      <c r="BG3" s="6" t="str">
        <f t="shared" si="14"/>
        <v>insert into servicios_comentarios (comentario, id_admin, id_estatus, created_at, updated_at) values('Título entregado 14/07/2010',1,2,'2010-03-04 00:00:00','2010-03-04 00:00:00');</v>
      </c>
      <c r="BH3" s="6" t="str">
        <f t="shared" si="15"/>
        <v>insert into servicios_comentarios (comentario, id_admin, id_estatus, created_at, updated_at) values('4 824066, cel PEDRO 220 9717',1,2,'2010-03-04 00:00:00','2010-03-04 00:00:00');</v>
      </c>
      <c r="BI3" s="137" t="str">
        <f t="shared" si="16"/>
        <v>update bitacoras_estatus set comprobacion_uso = 1, id_estatus=10 where id=2;</v>
      </c>
      <c r="BJ3" s="137" t="str">
        <f t="shared" si="17"/>
        <v>update bitacoras_estatus set numero_expediente = '1073510', numero_registro = '1160641', id_estatus = 10, fecha_inicio = '2010-03-04', fecha_vencimiento ='2020-03-04', created_at ='2010-03-04 00:00:00', updated_at ='2010-03-04 00:00:00', id_clase=null, id_marca=1556, id_cliente=1093, vigencia = 1 where id =2;</v>
      </c>
      <c r="BK3" s="137" t="str">
        <f t="shared" si="18"/>
        <v>update bitacoras_estatus set id_estatus = 10 where id =2;</v>
      </c>
    </row>
    <row r="4" spans="1:63">
      <c r="A4" s="3">
        <v>1206865</v>
      </c>
      <c r="B4" s="3">
        <v>1263417</v>
      </c>
      <c r="C4" s="3">
        <f>IF(Tabla1[[#This Row],[No. REG.]]="","",1)</f>
        <v>1</v>
      </c>
      <c r="D4" s="3" t="s">
        <v>46</v>
      </c>
      <c r="E4" s="3">
        <f>IF(Tabla1[[#This Row],[STATUS]]="","",VLOOKUP(D4,Estatus!$A$2:$B$13,2,0))</f>
        <v>10</v>
      </c>
      <c r="F4" s="3">
        <f>IF(Tabla1[[#This Row],[STATUS]]="","",VLOOKUP(D4,Estatus!$A$2:$I$12,9,0))</f>
        <v>1</v>
      </c>
      <c r="G4" s="12"/>
      <c r="H4" s="7">
        <v>40766</v>
      </c>
      <c r="I4" s="80">
        <f t="shared" si="0"/>
        <v>2011</v>
      </c>
      <c r="J4" s="80">
        <f t="shared" si="1"/>
        <v>8</v>
      </c>
      <c r="K4" s="80">
        <f t="shared" si="2"/>
        <v>11</v>
      </c>
      <c r="L4" s="80" t="str">
        <f t="shared" si="3"/>
        <v>08</v>
      </c>
      <c r="M4" s="80">
        <f t="shared" si="4"/>
        <v>11</v>
      </c>
      <c r="N4" s="80" t="str">
        <f t="shared" si="5"/>
        <v>'2011-08-11'</v>
      </c>
      <c r="O4" s="80" t="str">
        <f t="shared" si="6"/>
        <v>'2011-08-11 00:00:00'</v>
      </c>
      <c r="P4" s="7">
        <v>44419</v>
      </c>
      <c r="Q4" s="80">
        <f t="shared" si="7"/>
        <v>2021</v>
      </c>
      <c r="R4" s="80">
        <f t="shared" si="8"/>
        <v>8</v>
      </c>
      <c r="S4" s="80">
        <f t="shared" si="9"/>
        <v>11</v>
      </c>
      <c r="T4" s="80" t="str">
        <f t="shared" si="10"/>
        <v>08</v>
      </c>
      <c r="U4" s="80">
        <f t="shared" si="11"/>
        <v>11</v>
      </c>
      <c r="V4" s="80" t="str">
        <f t="shared" si="12"/>
        <v>'2021-08-11'</v>
      </c>
      <c r="W4" s="80"/>
      <c r="X4" s="80" t="str">
        <f t="shared" si="13"/>
        <v>null</v>
      </c>
      <c r="Y4" s="3" t="s">
        <v>4865</v>
      </c>
      <c r="Z4" s="124">
        <f>IFERROR(IF(Y4="","null",VLOOKUP(Y4,Marcas!$A$2:$C$2024,2,0)),"")</f>
        <v>466</v>
      </c>
      <c r="AA4" s="3" t="s">
        <v>4846</v>
      </c>
      <c r="AB4" s="3">
        <f>IFERROR(IF(AA4="","",IF(AA4="EMPORIO LEGAL",1,VLOOKUP(AA4,Clientes!$A$2:$B$1190,2,0))),"")</f>
        <v>212</v>
      </c>
      <c r="AC4" s="3">
        <f>IFERROR(IF(Tabla1[[#This Row],[id_control]]="null","",VLOOKUP(CONCATENATE(Tabla1[[#This Row],[CLIENTE]],"-",Tabla1[[#This Row],[id_control]]),Hoja1!$C$2:$D$1994,2,0)),"")</f>
        <v>4</v>
      </c>
      <c r="AD4" s="3" t="s">
        <v>4866</v>
      </c>
      <c r="AE4" s="3" t="s">
        <v>4867</v>
      </c>
      <c r="AF4" s="3" t="s">
        <v>4868</v>
      </c>
      <c r="AG4" s="3" t="s">
        <v>4869</v>
      </c>
      <c r="AH4" s="3" t="s">
        <v>4870</v>
      </c>
      <c r="AI4" s="3" t="s">
        <v>4871</v>
      </c>
      <c r="AJ4" s="3" t="s">
        <v>4872</v>
      </c>
      <c r="AK4" s="3" t="s">
        <v>4873</v>
      </c>
      <c r="AL4" s="3" t="s">
        <v>4874</v>
      </c>
      <c r="AM4" s="6" t="s">
        <v>4852</v>
      </c>
      <c r="AN4" s="6"/>
      <c r="AO4" s="6"/>
      <c r="AP4" s="6"/>
      <c r="AQ4" s="8" t="s">
        <v>4875</v>
      </c>
      <c r="AR4" s="6" t="s">
        <v>4853</v>
      </c>
      <c r="AS4" s="6"/>
      <c r="AT4" s="6"/>
      <c r="AU4" s="6"/>
      <c r="AV4" s="8" t="s">
        <v>4855</v>
      </c>
      <c r="AW4" s="8"/>
      <c r="AX4" s="6"/>
      <c r="AY4" s="6"/>
      <c r="AZ4" s="6"/>
      <c r="BA4" s="6"/>
      <c r="BB4" s="6"/>
      <c r="BC4" s="6"/>
      <c r="BD4" s="6" t="s">
        <v>4857</v>
      </c>
      <c r="BE4" s="8">
        <v>3</v>
      </c>
      <c r="BF4" s="6" t="str">
        <f t="shared" si="19"/>
        <v>insert into bitacoras_estatus (numero_expediente, numero_registro, representante, fecha_inicio, fecha_vencimiento, id_cliente, id_admin, id_bitacoras_estatus, id_estatus, id_clase, id_marca, created_at, updated_at) values('1206865','1263417','ELSI PAZ QUINTANA,','2011-08-11','2021-08-11','212','2','1','1',null,466,'2011-08-11 00:00:00','2011-08-11 00:00:00');</v>
      </c>
      <c r="BG4" s="6" t="str">
        <f t="shared" si="14"/>
        <v/>
      </c>
      <c r="BH4" s="6" t="str">
        <f t="shared" si="15"/>
        <v>insert into servicios_comentarios (comentario, id_admin, id_estatus, created_at, updated_at) values('625582 0122, 625 582 4077 cel 625 115 4965 hija del sr paz. 239 9504',1,3,'2011-08-11 00:00:00','2011-08-11 00:00:00');</v>
      </c>
      <c r="BI4" s="137" t="str">
        <f t="shared" si="16"/>
        <v>update bitacoras_estatus set comprobacion_uso = 1, id_estatus=10 where id=3;</v>
      </c>
      <c r="BJ4" s="137" t="str">
        <f t="shared" si="17"/>
        <v>update bitacoras_estatus set numero_expediente = '1206865', numero_registro = '1263417', id_estatus = 10, fecha_inicio = '2011-08-11', fecha_vencimiento ='2021-08-11', created_at ='2011-08-11 00:00:00', updated_at ='2011-08-11 00:00:00', id_clase=null, id_marca=466, id_cliente=212, vigencia = 1 where id =3;</v>
      </c>
      <c r="BK4" s="137" t="str">
        <f t="shared" si="18"/>
        <v>update bitacoras_estatus set id_estatus = 10 where id =3;</v>
      </c>
    </row>
    <row r="5" spans="1:63">
      <c r="A5" s="6">
        <v>1115667</v>
      </c>
      <c r="B5" s="6">
        <v>1193283</v>
      </c>
      <c r="C5" s="6">
        <f>IF(Tabla1[[#This Row],[No. REG.]]="","",1)</f>
        <v>1</v>
      </c>
      <c r="D5" s="3" t="s">
        <v>46</v>
      </c>
      <c r="E5" s="3">
        <f>IF(Tabla1[[#This Row],[STATUS]]="","",VLOOKUP(D5,Estatus!$A$2:$B$13,2,0))</f>
        <v>10</v>
      </c>
      <c r="F5" s="3">
        <f>IF(Tabla1[[#This Row],[STATUS]]="","",VLOOKUP(D5,Estatus!$A$2:$I$12,9,0))</f>
        <v>1</v>
      </c>
      <c r="G5" s="16" t="s">
        <v>4597</v>
      </c>
      <c r="H5" s="7">
        <v>40410</v>
      </c>
      <c r="I5" s="80">
        <f t="shared" si="0"/>
        <v>2010</v>
      </c>
      <c r="J5" s="80">
        <f t="shared" si="1"/>
        <v>8</v>
      </c>
      <c r="K5" s="80">
        <f t="shared" si="2"/>
        <v>20</v>
      </c>
      <c r="L5" s="80" t="str">
        <f t="shared" si="3"/>
        <v>08</v>
      </c>
      <c r="M5" s="80">
        <f t="shared" si="4"/>
        <v>20</v>
      </c>
      <c r="N5" s="80" t="str">
        <f t="shared" si="5"/>
        <v>'2010-08-20'</v>
      </c>
      <c r="O5" s="80" t="str">
        <f t="shared" si="6"/>
        <v>'2010-08-20 00:00:00'</v>
      </c>
      <c r="P5" s="7">
        <v>44063</v>
      </c>
      <c r="Q5" s="80">
        <f t="shared" si="7"/>
        <v>2020</v>
      </c>
      <c r="R5" s="80">
        <f t="shared" si="8"/>
        <v>8</v>
      </c>
      <c r="S5" s="80">
        <f t="shared" si="9"/>
        <v>20</v>
      </c>
      <c r="T5" s="80" t="str">
        <f t="shared" si="10"/>
        <v>08</v>
      </c>
      <c r="U5" s="80">
        <f t="shared" si="11"/>
        <v>20</v>
      </c>
      <c r="V5" s="80" t="str">
        <f t="shared" si="12"/>
        <v>'2020-08-20'</v>
      </c>
      <c r="W5" s="80"/>
      <c r="X5" s="80" t="str">
        <f t="shared" si="13"/>
        <v>null</v>
      </c>
      <c r="Y5" s="6" t="s">
        <v>4598</v>
      </c>
      <c r="Z5" s="123">
        <f>IFERROR(IF(Y5="","null",VLOOKUP(Y5,Marcas!$A$2:$C$2024,2,0)),"")</f>
        <v>370</v>
      </c>
      <c r="AA5" s="6" t="s">
        <v>4598</v>
      </c>
      <c r="AB5" s="6">
        <f>IFERROR(IF(AA5="","",IF(AA5="EMPORIO LEGAL",1,VLOOKUP(AA5,Clientes!$A$2:$B$1190,2,0))),"")</f>
        <v>254</v>
      </c>
      <c r="AC5" s="6">
        <f>IFERROR(IF(Tabla1[[#This Row],[id_control]]="null","",VLOOKUP(CONCATENATE(Tabla1[[#This Row],[CLIENTE]],"-",Tabla1[[#This Row],[id_control]]),Hoja1!$C$2:$D$1994,2,0)),"")</f>
        <v>5</v>
      </c>
      <c r="AD5" s="6" t="s">
        <v>4599</v>
      </c>
      <c r="AE5" s="6" t="s">
        <v>4600</v>
      </c>
      <c r="AF5" s="6" t="s">
        <v>4601</v>
      </c>
      <c r="AG5" s="6" t="s">
        <v>4602</v>
      </c>
      <c r="AH5" s="6" t="s">
        <v>4603</v>
      </c>
      <c r="AI5" s="6"/>
      <c r="AJ5" s="6"/>
      <c r="AK5" s="6"/>
      <c r="AL5" s="3" t="s">
        <v>4604</v>
      </c>
      <c r="AM5" s="8" t="s">
        <v>4605</v>
      </c>
      <c r="AN5" s="8"/>
      <c r="AO5" s="8"/>
      <c r="AP5" s="8"/>
      <c r="AQ5" s="8">
        <v>6141691401</v>
      </c>
      <c r="AR5" s="8">
        <v>6141532038</v>
      </c>
      <c r="AS5" s="8"/>
      <c r="AT5" s="8"/>
      <c r="AU5" s="8"/>
      <c r="AV5" s="8" t="s">
        <v>4606</v>
      </c>
      <c r="AW5" s="8" t="s">
        <v>4607</v>
      </c>
      <c r="AX5" s="8" t="s">
        <v>4608</v>
      </c>
      <c r="AY5" s="8"/>
      <c r="AZ5" s="8"/>
      <c r="BA5" s="8"/>
      <c r="BB5" s="8"/>
      <c r="BC5" s="8"/>
      <c r="BD5" s="8" t="s">
        <v>4609</v>
      </c>
      <c r="BE5" s="8">
        <v>4</v>
      </c>
      <c r="BF5" s="6" t="str">
        <f t="shared" si="19"/>
        <v>insert into bitacoras_estatus (numero_expediente, numero_registro, representante, fecha_inicio, fecha_vencimiento, id_cliente, id_admin, id_bitacoras_estatus, id_estatus, id_clase, id_marca, created_at, updated_at) values('1115667','1193283','MANUEL EDUARDO CANO CARRILLO','2010-08-20','2020-08-20','254','2','1','1',null,370,'2010-08-20 00:00:00','2010-08-20 00:00:00');</v>
      </c>
      <c r="BG5" s="6" t="str">
        <f t="shared" si="14"/>
        <v>insert into servicios_comentarios (comentario, id_admin, id_estatus, created_at, updated_at) values('TITULO ENTREGADO 08/02/2011',1,4,'2010-08-20 00:00:00','2010-08-20 00:00:00');</v>
      </c>
      <c r="BH5" s="6" t="str">
        <f t="shared" si="15"/>
        <v>insert into servicios_comentarios (comentario, id_admin, id_estatus, created_at, updated_at) values('4236000,4236003,cel Manuel 6141691401, cel Amanda 6141532038',1,4,'2010-08-20 00:00:00','2010-08-20 00:00:00');</v>
      </c>
      <c r="BI5" s="137" t="str">
        <f t="shared" si="16"/>
        <v>update bitacoras_estatus set comprobacion_uso = 1, id_estatus=10 where id=4;</v>
      </c>
      <c r="BJ5" s="137" t="str">
        <f t="shared" si="17"/>
        <v>update bitacoras_estatus set numero_expediente = '1115667', numero_registro = '1193283', id_estatus = 10, fecha_inicio = '2010-08-20', fecha_vencimiento ='2020-08-20', created_at ='2010-08-20 00:00:00', updated_at ='2010-08-20 00:00:00', id_clase=null, id_marca=370, id_cliente=254, vigencia = 1 where id =4;</v>
      </c>
      <c r="BK5" s="137" t="str">
        <f t="shared" si="18"/>
        <v>update bitacoras_estatus set id_estatus = 10 where id =4;</v>
      </c>
    </row>
    <row r="6" spans="1:63" ht="29">
      <c r="A6" s="6"/>
      <c r="B6" s="6"/>
      <c r="C6" s="6" t="str">
        <f>IF(Tabla1[[#This Row],[No. REG.]]="","",1)</f>
        <v/>
      </c>
      <c r="D6" s="3" t="s">
        <v>34</v>
      </c>
      <c r="E6" s="3">
        <f>IF(Tabla1[[#This Row],[STATUS]]="","",VLOOKUP(D6,Estatus!$A$2:$B$13,2,0))</f>
        <v>5</v>
      </c>
      <c r="F6" s="3">
        <f>IF(Tabla1[[#This Row],[STATUS]]="","",VLOOKUP(D6,Estatus!$A$2:$I$12,9,0))</f>
        <v>0</v>
      </c>
      <c r="G6" s="16" t="s">
        <v>35</v>
      </c>
      <c r="H6" s="9">
        <v>39265</v>
      </c>
      <c r="I6" s="81">
        <f t="shared" si="0"/>
        <v>2007</v>
      </c>
      <c r="J6" s="81">
        <f t="shared" si="1"/>
        <v>7</v>
      </c>
      <c r="K6" s="81">
        <f t="shared" si="2"/>
        <v>2</v>
      </c>
      <c r="L6" s="81" t="str">
        <f t="shared" si="3"/>
        <v>07</v>
      </c>
      <c r="M6" s="81" t="str">
        <f t="shared" si="4"/>
        <v>02</v>
      </c>
      <c r="N6" s="81" t="str">
        <f t="shared" si="5"/>
        <v>'2007-07-02'</v>
      </c>
      <c r="O6" s="81" t="str">
        <f t="shared" si="6"/>
        <v>'2007-07-02 00:00:00'</v>
      </c>
      <c r="P6" s="9">
        <v>42918</v>
      </c>
      <c r="Q6" s="81">
        <f t="shared" si="7"/>
        <v>2017</v>
      </c>
      <c r="R6" s="81">
        <f t="shared" si="8"/>
        <v>7</v>
      </c>
      <c r="S6" s="81">
        <f t="shared" si="9"/>
        <v>2</v>
      </c>
      <c r="T6" s="81" t="str">
        <f t="shared" si="10"/>
        <v>07</v>
      </c>
      <c r="U6" s="81" t="str">
        <f t="shared" si="11"/>
        <v>02</v>
      </c>
      <c r="V6" s="81" t="str">
        <f t="shared" si="12"/>
        <v>'2017-07-02'</v>
      </c>
      <c r="W6" s="81"/>
      <c r="X6" s="81" t="str">
        <f t="shared" si="13"/>
        <v>null</v>
      </c>
      <c r="Y6" s="6" t="s">
        <v>36</v>
      </c>
      <c r="Z6" s="123">
        <f>IFERROR(IF(Y6="","null",VLOOKUP(Y6,Marcas!$A$2:$C$2024,2,0)),"")</f>
        <v>1613</v>
      </c>
      <c r="AA6" s="6" t="s">
        <v>36</v>
      </c>
      <c r="AB6" s="6">
        <f>IFERROR(IF(AA6="","",IF(AA6="EMPORIO LEGAL",1,VLOOKUP(AA6,Clientes!$A$2:$B$1190,2,0))),"")</f>
        <v>1132</v>
      </c>
      <c r="AC6" s="6">
        <f>IFERROR(IF(Tabla1[[#This Row],[id_control]]="null","",VLOOKUP(CONCATENATE(Tabla1[[#This Row],[CLIENTE]],"-",Tabla1[[#This Row],[id_control]]),Hoja1!$C$2:$D$1994,2,0)),"")</f>
        <v>6</v>
      </c>
      <c r="AD6" s="6" t="s">
        <v>37</v>
      </c>
      <c r="AE6" s="6"/>
      <c r="AF6" s="6"/>
      <c r="AG6" s="6"/>
      <c r="AH6" s="6"/>
      <c r="AI6" s="6"/>
      <c r="AJ6" s="6"/>
      <c r="AK6" s="6"/>
      <c r="AL6" s="8">
        <v>39680</v>
      </c>
      <c r="AM6" s="6" t="s">
        <v>38</v>
      </c>
      <c r="AN6" s="6"/>
      <c r="AO6" s="6"/>
      <c r="AP6" s="6"/>
      <c r="AQ6" s="10"/>
      <c r="AR6" s="6"/>
      <c r="AS6" s="6"/>
      <c r="AT6" s="6"/>
      <c r="AU6" s="6" t="s">
        <v>39</v>
      </c>
      <c r="AV6" s="8" t="s">
        <v>40</v>
      </c>
      <c r="AW6" s="10"/>
      <c r="AX6" s="6"/>
      <c r="AY6" s="6"/>
      <c r="AZ6" s="6"/>
      <c r="BA6" s="6"/>
      <c r="BB6" s="6"/>
      <c r="BC6" s="6"/>
      <c r="BD6" s="6">
        <v>39680</v>
      </c>
      <c r="BE6" s="8">
        <v>5</v>
      </c>
      <c r="BF6" s="6" t="str">
        <f t="shared" si="19"/>
        <v>insert into bitacoras_estatus (numero_expediente, numero_registro, representante, fecha_inicio, fecha_vencimiento, id_cliente, id_admin, id_bitacoras_estatus, id_estatus, id_clase, id_marca, created_at, updated_at) values('','','ENRIQUE JUAREZ JAIK','2007-07-02','2017-07-02','1132','2','1','1',null,1613,'2007-07-02 00:00:00','2007-07-02 00:00:00');</v>
      </c>
      <c r="BG6" s="6" t="str">
        <f t="shared" si="14"/>
        <v>insert into servicios_comentarios (comentario, id_admin, id_estatus, created_at, updated_at) values('SE RESUELVE RECURSO DE REVISION RECIBIDO 7/01/09',1,5,'2007-07-02 00:00:00','2007-07-02 00:00:00');</v>
      </c>
      <c r="BH6" s="6" t="str">
        <f t="shared" si="15"/>
        <v>insert into servicios_comentarios (comentario, id_admin, id_estatus, created_at, updated_at) values('39680',1,5,'2007-07-02 00:00:00','2007-07-02 00:00:00');</v>
      </c>
      <c r="BI6" s="137" t="str">
        <f t="shared" si="16"/>
        <v>update bitacoras_estatus set comprobacion_uso = 1, id_estatus=5 where id=5;</v>
      </c>
      <c r="BJ6" s="137" t="str">
        <f t="shared" si="17"/>
        <v>update bitacoras_estatus set numero_expediente = '', numero_registro = '', id_estatus = 5, fecha_inicio = '2007-07-02', fecha_vencimiento ='2017-07-02', created_at ='2007-07-02 00:00:00', updated_at ='2007-07-02 00:00:00', id_clase=null, id_marca=1613, id_cliente=1132, vigencia = 0 where id =5;</v>
      </c>
      <c r="BK6" s="137" t="str">
        <f t="shared" si="18"/>
        <v>update bitacoras_estatus set id_estatus = 5 where id =5;</v>
      </c>
    </row>
    <row r="7" spans="1:63" ht="27">
      <c r="A7" s="3">
        <v>989117</v>
      </c>
      <c r="B7" s="3">
        <v>1133243</v>
      </c>
      <c r="C7" s="3">
        <f>IF(Tabla1[[#This Row],[No. REG.]]="","",1)</f>
        <v>1</v>
      </c>
      <c r="D7" s="3" t="s">
        <v>41</v>
      </c>
      <c r="E7" s="3">
        <f>IF(Tabla1[[#This Row],[STATUS]]="","",VLOOKUP(D7,Estatus!$A$2:$B$13,2,0))</f>
        <v>6</v>
      </c>
      <c r="F7" s="3">
        <f>IF(Tabla1[[#This Row],[STATUS]]="","",VLOOKUP(D7,Estatus!$A$2:$I$12,9,0))</f>
        <v>1</v>
      </c>
      <c r="G7" s="12" t="s">
        <v>42</v>
      </c>
      <c r="H7" s="7">
        <v>39849</v>
      </c>
      <c r="I7" s="80">
        <f t="shared" si="0"/>
        <v>2009</v>
      </c>
      <c r="J7" s="80">
        <f t="shared" si="1"/>
        <v>2</v>
      </c>
      <c r="K7" s="80">
        <f t="shared" si="2"/>
        <v>5</v>
      </c>
      <c r="L7" s="80" t="str">
        <f t="shared" si="3"/>
        <v>02</v>
      </c>
      <c r="M7" s="80" t="str">
        <f t="shared" si="4"/>
        <v>05</v>
      </c>
      <c r="N7" s="80" t="str">
        <f t="shared" si="5"/>
        <v>'2009-02-05'</v>
      </c>
      <c r="O7" s="80" t="str">
        <f t="shared" si="6"/>
        <v>'2009-02-05 00:00:00'</v>
      </c>
      <c r="P7" s="7">
        <v>43501</v>
      </c>
      <c r="Q7" s="80">
        <f t="shared" si="7"/>
        <v>2019</v>
      </c>
      <c r="R7" s="80">
        <f t="shared" si="8"/>
        <v>2</v>
      </c>
      <c r="S7" s="80">
        <f t="shared" si="9"/>
        <v>5</v>
      </c>
      <c r="T7" s="80" t="str">
        <f t="shared" si="10"/>
        <v>02</v>
      </c>
      <c r="U7" s="80" t="str">
        <f t="shared" si="11"/>
        <v>05</v>
      </c>
      <c r="V7" s="80" t="str">
        <f t="shared" si="12"/>
        <v>'2019-02-05'</v>
      </c>
      <c r="W7" s="80"/>
      <c r="X7" s="80" t="str">
        <f t="shared" si="13"/>
        <v>null</v>
      </c>
      <c r="Y7" s="3" t="s">
        <v>43</v>
      </c>
      <c r="Z7" s="124">
        <f>IFERROR(IF(Y7="","null",VLOOKUP(Y7,Marcas!$A$2:$C$2024,2,0)),"")</f>
        <v>1610</v>
      </c>
      <c r="AA7" s="3" t="s">
        <v>36</v>
      </c>
      <c r="AB7" s="3">
        <f>IFERROR(IF(AA7="","",IF(AA7="EMPORIO LEGAL",1,VLOOKUP(AA7,Clientes!$A$2:$B$1190,2,0))),"")</f>
        <v>1132</v>
      </c>
      <c r="AC7" s="3">
        <f>IFERROR(IF(Tabla1[[#This Row],[id_control]]="null","",VLOOKUP(CONCATENATE(Tabla1[[#This Row],[CLIENTE]],"-",Tabla1[[#This Row],[id_control]]),Hoja1!$C$2:$D$1994,2,0)),"")</f>
        <v>7</v>
      </c>
      <c r="AD7" s="3" t="s">
        <v>37</v>
      </c>
      <c r="AE7" s="3"/>
      <c r="AF7" s="3"/>
      <c r="AG7" s="3"/>
      <c r="AH7" s="3"/>
      <c r="AI7" s="3"/>
      <c r="AJ7" s="3"/>
      <c r="AK7" s="3"/>
      <c r="AL7" s="3" t="s">
        <v>44</v>
      </c>
      <c r="AM7" s="6"/>
      <c r="AN7" s="6"/>
      <c r="AO7" s="6"/>
      <c r="AP7" s="6"/>
      <c r="AQ7" s="5"/>
      <c r="AR7" s="6"/>
      <c r="AS7" s="6"/>
      <c r="AT7" s="6"/>
      <c r="AU7" s="6"/>
      <c r="AV7" s="5" t="s">
        <v>45</v>
      </c>
      <c r="AW7" s="5"/>
      <c r="AX7" s="5"/>
      <c r="AY7" s="5"/>
      <c r="AZ7" s="6"/>
      <c r="BA7" s="6"/>
      <c r="BB7" s="6"/>
      <c r="BC7" s="6"/>
      <c r="BD7" s="6" t="s">
        <v>44</v>
      </c>
      <c r="BE7" s="8">
        <v>6</v>
      </c>
      <c r="BF7" s="6" t="str">
        <f t="shared" si="19"/>
        <v>insert into bitacoras_estatus (numero_expediente, numero_registro, representante, fecha_inicio, fecha_vencimiento, id_cliente, id_admin, id_bitacoras_estatus, id_estatus, id_clase, id_marca, created_at, updated_at) values('989117','1133243','ENRIQUE JUAREZ JAIK','2009-02-05','2019-02-05','1132','2','1','1',null,1610,'2009-02-05 00:00:00','2009-02-05 00:00:00');</v>
      </c>
      <c r="BG7" s="6" t="str">
        <f t="shared" si="14"/>
        <v>insert into servicios_comentarios (comentario, id_admin, id_estatus, created_at, updated_at) values('COMPROBACION DE USO DE MARCA RECIBIDA 07/02/2014',1,6,'2009-02-05 00:00:00','2009-02-05 00:00:00');</v>
      </c>
      <c r="BH7" s="6" t="str">
        <f t="shared" si="15"/>
        <v>insert into servicios_comentarios (comentario, id_admin, id_estatus, created_at, updated_at) values('871-750-9552, 53',1,6,'2009-02-05 00:00:00','2009-02-05 00:00:00');</v>
      </c>
      <c r="BI7" s="137" t="str">
        <f t="shared" si="16"/>
        <v>update bitacoras_estatus set comprobacion_uso = 1, id_estatus=6 where id=6;</v>
      </c>
      <c r="BJ7" s="137" t="str">
        <f t="shared" si="17"/>
        <v>update bitacoras_estatus set numero_expediente = '989117', numero_registro = '1133243', id_estatus = 6, fecha_inicio = '2009-02-05', fecha_vencimiento ='2019-02-05', created_at ='2009-02-05 00:00:00', updated_at ='2009-02-05 00:00:00', id_clase=null, id_marca=1610, id_cliente=1132, vigencia = 1 where id =6;</v>
      </c>
      <c r="BK7" s="137" t="str">
        <f t="shared" si="18"/>
        <v>update bitacoras_estatus set id_estatus = 6 where id =6;</v>
      </c>
    </row>
    <row r="8" spans="1:63" ht="29">
      <c r="A8" s="6">
        <v>1223739</v>
      </c>
      <c r="B8" s="6">
        <v>1328600</v>
      </c>
      <c r="C8" s="6">
        <f>IF(Tabla1[[#This Row],[No. REG.]]="","",1)</f>
        <v>1</v>
      </c>
      <c r="D8" s="3" t="s">
        <v>46</v>
      </c>
      <c r="E8" s="3">
        <f>IF(Tabla1[[#This Row],[STATUS]]="","",VLOOKUP(D8,Estatus!$A$2:$B$13,2,0))</f>
        <v>10</v>
      </c>
      <c r="F8" s="3">
        <f>IF(Tabla1[[#This Row],[STATUS]]="","",VLOOKUP(D8,Estatus!$A$2:$I$12,9,0))</f>
        <v>1</v>
      </c>
      <c r="G8" s="16" t="s">
        <v>47</v>
      </c>
      <c r="H8" s="7">
        <v>40836</v>
      </c>
      <c r="I8" s="80">
        <f t="shared" si="0"/>
        <v>2011</v>
      </c>
      <c r="J8" s="80">
        <f t="shared" si="1"/>
        <v>10</v>
      </c>
      <c r="K8" s="80">
        <f t="shared" si="2"/>
        <v>20</v>
      </c>
      <c r="L8" s="80">
        <f t="shared" si="3"/>
        <v>10</v>
      </c>
      <c r="M8" s="80">
        <f t="shared" si="4"/>
        <v>20</v>
      </c>
      <c r="N8" s="80" t="str">
        <f t="shared" si="5"/>
        <v>'2011-10-20'</v>
      </c>
      <c r="O8" s="80" t="str">
        <f t="shared" si="6"/>
        <v>'2011-10-20 00:00:00'</v>
      </c>
      <c r="P8" s="7">
        <v>44489</v>
      </c>
      <c r="Q8" s="80">
        <f t="shared" si="7"/>
        <v>2021</v>
      </c>
      <c r="R8" s="80">
        <f t="shared" si="8"/>
        <v>10</v>
      </c>
      <c r="S8" s="80">
        <f t="shared" si="9"/>
        <v>20</v>
      </c>
      <c r="T8" s="80">
        <f t="shared" si="10"/>
        <v>10</v>
      </c>
      <c r="U8" s="80">
        <f t="shared" si="11"/>
        <v>20</v>
      </c>
      <c r="V8" s="80" t="str">
        <f t="shared" si="12"/>
        <v>'2021-10-20'</v>
      </c>
      <c r="W8" s="80"/>
      <c r="X8" s="80" t="str">
        <f t="shared" si="13"/>
        <v>null</v>
      </c>
      <c r="Y8" s="6" t="s">
        <v>48</v>
      </c>
      <c r="Z8" s="123">
        <f>IFERROR(IF(Y8="","null",VLOOKUP(Y8,Marcas!$A$2:$C$2024,2,0)),"")</f>
        <v>1612</v>
      </c>
      <c r="AA8" s="6" t="s">
        <v>48</v>
      </c>
      <c r="AB8" s="6">
        <f>IFERROR(IF(AA8="","",IF(AA8="EMPORIO LEGAL",1,VLOOKUP(AA8,Clientes!$A$2:$B$1190,2,0))),"")</f>
        <v>1131</v>
      </c>
      <c r="AC8" s="6">
        <f>IFERROR(IF(Tabla1[[#This Row],[id_control]]="null","",VLOOKUP(CONCATENATE(Tabla1[[#This Row],[CLIENTE]],"-",Tabla1[[#This Row],[id_control]]),Hoja1!$C$2:$D$1994,2,0)),"")</f>
        <v>8</v>
      </c>
      <c r="AD8" s="6" t="s">
        <v>49</v>
      </c>
      <c r="AE8" s="6"/>
      <c r="AF8" s="6"/>
      <c r="AG8" s="6"/>
      <c r="AH8" s="6"/>
      <c r="AI8" s="6"/>
      <c r="AJ8" s="6"/>
      <c r="AK8" s="6"/>
      <c r="AL8" s="3" t="s">
        <v>50</v>
      </c>
      <c r="AM8" s="8"/>
      <c r="AN8" s="8"/>
      <c r="AO8" s="8"/>
      <c r="AP8" s="8"/>
      <c r="AQ8" s="4" t="s">
        <v>51</v>
      </c>
      <c r="AR8" s="4"/>
      <c r="AS8" s="8"/>
      <c r="AT8" s="8"/>
      <c r="AU8" s="8"/>
      <c r="AV8" s="8" t="s">
        <v>52</v>
      </c>
      <c r="AW8" s="11" t="s">
        <v>53</v>
      </c>
      <c r="AX8" s="8"/>
      <c r="AY8" s="8"/>
      <c r="AZ8" s="8"/>
      <c r="BA8" s="8"/>
      <c r="BB8" s="8"/>
      <c r="BC8" s="8"/>
      <c r="BD8" s="8" t="s">
        <v>54</v>
      </c>
      <c r="BE8" s="8">
        <v>7</v>
      </c>
      <c r="BF8" s="6" t="str">
        <f t="shared" si="19"/>
        <v>insert into bitacoras_estatus (numero_expediente, numero_registro, representante, fecha_inicio, fecha_vencimiento, id_cliente, id_admin, id_bitacoras_estatus, id_estatus, id_clase, id_marca, created_at, updated_at) values('1223739','1328600','JESUS MARCELINO ZAPATA REYES','2011-10-20','2021-10-20','1131','2','1','1',null,1612,'2011-10-20 00:00:00','2011-10-20 00:00:00');</v>
      </c>
      <c r="BG8" s="6" t="str">
        <f t="shared" si="14"/>
        <v>insert into servicios_comentarios (comentario, id_admin, id_estatus, created_at, updated_at) values('CAMBIO DE DOMICILIO RECIBIDO 14/06/2013',1,7,'2011-10-20 00:00:00','2011-10-20 00:00:00');</v>
      </c>
      <c r="BH8" s="6" t="str">
        <f t="shared" si="15"/>
        <v>insert into servicios_comentarios (comentario, id_admin, id_estatus, created_at, updated_at) values('4219671, CEL 2336510',1,7,'2011-10-20 00:00:00','2011-10-20 00:00:00');</v>
      </c>
      <c r="BI8" s="137" t="str">
        <f t="shared" si="16"/>
        <v>update bitacoras_estatus set comprobacion_uso = 1, id_estatus=10 where id=7;</v>
      </c>
      <c r="BJ8" s="137" t="str">
        <f t="shared" si="17"/>
        <v>update bitacoras_estatus set numero_expediente = '1223739', numero_registro = '1328600', id_estatus = 10, fecha_inicio = '2011-10-20', fecha_vencimiento ='2021-10-20', created_at ='2011-10-20 00:00:00', updated_at ='2011-10-20 00:00:00', id_clase=null, id_marca=1612, id_cliente=1131, vigencia = 1 where id =7;</v>
      </c>
      <c r="BK8" s="137" t="str">
        <f t="shared" si="18"/>
        <v>update bitacoras_estatus set id_estatus = 10 where id =7;</v>
      </c>
    </row>
    <row r="9" spans="1:63">
      <c r="A9" s="3">
        <v>1236910</v>
      </c>
      <c r="B9" s="3"/>
      <c r="C9" s="3" t="str">
        <f>IF(Tabla1[[#This Row],[No. REG.]]="","",1)</f>
        <v/>
      </c>
      <c r="D9" s="3" t="s">
        <v>34</v>
      </c>
      <c r="E9" s="3">
        <f>IF(Tabla1[[#This Row],[STATUS]]="","",VLOOKUP(D9,Estatus!$A$2:$B$13,2,0))</f>
        <v>5</v>
      </c>
      <c r="F9" s="3">
        <f>IF(Tabla1[[#This Row],[STATUS]]="","",VLOOKUP(D9,Estatus!$A$2:$I$12,9,0))</f>
        <v>0</v>
      </c>
      <c r="G9" s="12" t="s">
        <v>55</v>
      </c>
      <c r="H9" s="7">
        <v>40878</v>
      </c>
      <c r="I9" s="80">
        <f t="shared" si="0"/>
        <v>2011</v>
      </c>
      <c r="J9" s="80">
        <f t="shared" si="1"/>
        <v>12</v>
      </c>
      <c r="K9" s="80">
        <f t="shared" si="2"/>
        <v>1</v>
      </c>
      <c r="L9" s="80">
        <f t="shared" si="3"/>
        <v>12</v>
      </c>
      <c r="M9" s="80" t="str">
        <f t="shared" si="4"/>
        <v>01</v>
      </c>
      <c r="N9" s="80" t="str">
        <f t="shared" si="5"/>
        <v>'2011-12-01'</v>
      </c>
      <c r="O9" s="80" t="str">
        <f t="shared" si="6"/>
        <v>'2011-12-01 00:00:00'</v>
      </c>
      <c r="P9" s="7">
        <v>44531</v>
      </c>
      <c r="Q9" s="80">
        <f t="shared" si="7"/>
        <v>2021</v>
      </c>
      <c r="R9" s="80">
        <f t="shared" si="8"/>
        <v>12</v>
      </c>
      <c r="S9" s="80">
        <f t="shared" si="9"/>
        <v>1</v>
      </c>
      <c r="T9" s="80">
        <f t="shared" si="10"/>
        <v>12</v>
      </c>
      <c r="U9" s="80" t="str">
        <f t="shared" si="11"/>
        <v>01</v>
      </c>
      <c r="V9" s="80" t="str">
        <f t="shared" si="12"/>
        <v>'2021-12-01'</v>
      </c>
      <c r="W9" s="80"/>
      <c r="X9" s="80" t="str">
        <f t="shared" si="13"/>
        <v>null</v>
      </c>
      <c r="Y9" s="3" t="s">
        <v>56</v>
      </c>
      <c r="Z9" s="124">
        <f>IFERROR(IF(Y9="","null",VLOOKUP(Y9,Marcas!$A$2:$C$2024,2,0)),"")</f>
        <v>489</v>
      </c>
      <c r="AA9" s="3" t="s">
        <v>48</v>
      </c>
      <c r="AB9" s="3">
        <f>IFERROR(IF(AA9="","",IF(AA9="EMPORIO LEGAL",1,VLOOKUP(AA9,Clientes!$A$2:$B$1190,2,0))),"")</f>
        <v>1131</v>
      </c>
      <c r="AC9" s="3">
        <f>IFERROR(IF(Tabla1[[#This Row],[id_control]]="null","",VLOOKUP(CONCATENATE(Tabla1[[#This Row],[CLIENTE]],"-",Tabla1[[#This Row],[id_control]]),Hoja1!$C$2:$D$1994,2,0)),"")</f>
        <v>9</v>
      </c>
      <c r="AD9" s="3" t="s">
        <v>49</v>
      </c>
      <c r="AE9" s="3"/>
      <c r="AF9" s="3"/>
      <c r="AG9" s="3"/>
      <c r="AH9" s="3"/>
      <c r="AI9" s="3"/>
      <c r="AJ9" s="3"/>
      <c r="AK9" s="3"/>
      <c r="AL9" s="3" t="s">
        <v>50</v>
      </c>
      <c r="AM9" s="4"/>
      <c r="AN9" s="6"/>
      <c r="AO9" s="6"/>
      <c r="AP9" s="6"/>
      <c r="AQ9" s="6" t="s">
        <v>51</v>
      </c>
      <c r="AR9" s="6"/>
      <c r="AS9" s="6"/>
      <c r="AT9" s="6"/>
      <c r="AU9" s="6"/>
      <c r="AV9" s="8" t="s">
        <v>52</v>
      </c>
      <c r="AW9" s="4" t="s">
        <v>53</v>
      </c>
      <c r="AX9" s="6"/>
      <c r="AY9" s="6"/>
      <c r="AZ9" s="6"/>
      <c r="BA9" s="6"/>
      <c r="BB9" s="6"/>
      <c r="BC9" s="6"/>
      <c r="BD9" s="6" t="s">
        <v>54</v>
      </c>
      <c r="BE9" s="8">
        <v>8</v>
      </c>
      <c r="BF9" s="6" t="str">
        <f t="shared" si="19"/>
        <v>insert into bitacoras_estatus (numero_expediente, numero_registro, representante, fecha_inicio, fecha_vencimiento, id_cliente, id_admin, id_bitacoras_estatus, id_estatus, id_clase, id_marca, created_at, updated_at) values('1236910','','JESUS MARCELINO ZAPATA REYES','2011-12-01','2021-12-01','1131','2','1','1',null,489,'2011-12-01 00:00:00','2011-12-01 00:00:00');</v>
      </c>
      <c r="BG9" s="6" t="str">
        <f t="shared" si="14"/>
        <v>insert into servicios_comentarios (comentario, id_admin, id_estatus, created_at, updated_at) values('negativa recibida 14/01/2013',1,8,'2011-12-01 00:00:00','2011-12-01 00:00:00');</v>
      </c>
      <c r="BH9" s="6" t="str">
        <f t="shared" si="15"/>
        <v>insert into servicios_comentarios (comentario, id_admin, id_estatus, created_at, updated_at) values('4219671, CEL 2336510',1,8,'2011-12-01 00:00:00','2011-12-01 00:00:00');</v>
      </c>
      <c r="BI9" s="137" t="str">
        <f t="shared" si="16"/>
        <v>update bitacoras_estatus set comprobacion_uso = 1, id_estatus=5 where id=8;</v>
      </c>
      <c r="BJ9" s="137" t="str">
        <f t="shared" si="17"/>
        <v>update bitacoras_estatus set numero_expediente = '1236910', numero_registro = '', id_estatus = 5, fecha_inicio = '2011-12-01', fecha_vencimiento ='2021-12-01', created_at ='2011-12-01 00:00:00', updated_at ='2011-12-01 00:00:00', id_clase=null, id_marca=489, id_cliente=1131, vigencia = 0 where id =8;</v>
      </c>
      <c r="BK9" s="137" t="str">
        <f t="shared" si="18"/>
        <v>update bitacoras_estatus set id_estatus = 5 where id =8;</v>
      </c>
    </row>
    <row r="10" spans="1:63">
      <c r="A10" s="3">
        <v>1326695</v>
      </c>
      <c r="B10" s="3">
        <v>1352999</v>
      </c>
      <c r="C10" s="3">
        <f>IF(Tabla1[[#This Row],[No. REG.]]="","",1)</f>
        <v>1</v>
      </c>
      <c r="D10" s="3" t="s">
        <v>46</v>
      </c>
      <c r="E10" s="3">
        <f>IF(Tabla1[[#This Row],[STATUS]]="","",VLOOKUP(D10,Estatus!$A$2:$B$13,2,0))</f>
        <v>10</v>
      </c>
      <c r="F10" s="3">
        <f>IF(Tabla1[[#This Row],[STATUS]]="","",VLOOKUP(D10,Estatus!$A$2:$I$12,9,0))</f>
        <v>1</v>
      </c>
      <c r="G10" s="12" t="s">
        <v>57</v>
      </c>
      <c r="H10" s="7">
        <v>41229</v>
      </c>
      <c r="I10" s="80">
        <f t="shared" si="0"/>
        <v>2012</v>
      </c>
      <c r="J10" s="80">
        <f t="shared" si="1"/>
        <v>11</v>
      </c>
      <c r="K10" s="80">
        <f t="shared" si="2"/>
        <v>16</v>
      </c>
      <c r="L10" s="80">
        <f t="shared" si="3"/>
        <v>11</v>
      </c>
      <c r="M10" s="80">
        <f t="shared" si="4"/>
        <v>16</v>
      </c>
      <c r="N10" s="80" t="str">
        <f t="shared" si="5"/>
        <v>'2012-11-16'</v>
      </c>
      <c r="O10" s="80" t="str">
        <f t="shared" si="6"/>
        <v>'2012-11-16 00:00:00'</v>
      </c>
      <c r="P10" s="7">
        <v>44881</v>
      </c>
      <c r="Q10" s="80">
        <f t="shared" si="7"/>
        <v>2022</v>
      </c>
      <c r="R10" s="80">
        <f t="shared" si="8"/>
        <v>11</v>
      </c>
      <c r="S10" s="80">
        <f t="shared" si="9"/>
        <v>16</v>
      </c>
      <c r="T10" s="80">
        <f t="shared" si="10"/>
        <v>11</v>
      </c>
      <c r="U10" s="80">
        <f t="shared" si="11"/>
        <v>16</v>
      </c>
      <c r="V10" s="80" t="str">
        <f t="shared" si="12"/>
        <v>'2022-11-16'</v>
      </c>
      <c r="W10" s="80"/>
      <c r="X10" s="80" t="str">
        <f t="shared" si="13"/>
        <v>null</v>
      </c>
      <c r="Y10" s="3" t="s">
        <v>58</v>
      </c>
      <c r="Z10" s="124">
        <f>IFERROR(IF(Y10="","null",VLOOKUP(Y10,Marcas!$A$2:$C$2024,2,0)),"")</f>
        <v>488</v>
      </c>
      <c r="AA10" s="3" t="s">
        <v>48</v>
      </c>
      <c r="AB10" s="3">
        <f>IFERROR(IF(AA10="","",IF(AA10="EMPORIO LEGAL",1,VLOOKUP(AA10,Clientes!$A$2:$B$1190,2,0))),"")</f>
        <v>1131</v>
      </c>
      <c r="AC10" s="3">
        <f>IFERROR(IF(Tabla1[[#This Row],[id_control]]="null","",VLOOKUP(CONCATENATE(Tabla1[[#This Row],[CLIENTE]],"-",Tabla1[[#This Row],[id_control]]),Hoja1!$C$2:$D$1994,2,0)),"")</f>
        <v>10</v>
      </c>
      <c r="AD10" s="3" t="s">
        <v>49</v>
      </c>
      <c r="AE10" s="3"/>
      <c r="AF10" s="3"/>
      <c r="AG10" s="3"/>
      <c r="AH10" s="3"/>
      <c r="AI10" s="3"/>
      <c r="AJ10" s="3"/>
      <c r="AK10" s="3"/>
      <c r="AL10" s="3">
        <v>6144219671</v>
      </c>
      <c r="AM10" s="6"/>
      <c r="AN10" s="6"/>
      <c r="AO10" s="6"/>
      <c r="AP10" s="6"/>
      <c r="AQ10" s="6" t="s">
        <v>51</v>
      </c>
      <c r="AR10" s="6"/>
      <c r="AS10" s="6"/>
      <c r="AT10" s="6"/>
      <c r="AU10" s="6"/>
      <c r="AV10" s="6" t="s">
        <v>52</v>
      </c>
      <c r="AW10" s="6" t="s">
        <v>53</v>
      </c>
      <c r="AX10" s="6"/>
      <c r="AY10" s="6"/>
      <c r="AZ10" s="6"/>
      <c r="BA10" s="6"/>
      <c r="BB10" s="6"/>
      <c r="BC10" s="6"/>
      <c r="BD10" s="6" t="s">
        <v>54</v>
      </c>
      <c r="BE10" s="8">
        <v>9</v>
      </c>
      <c r="BF10" s="6" t="str">
        <f t="shared" si="19"/>
        <v>insert into bitacoras_estatus (numero_expediente, numero_registro, representante, fecha_inicio, fecha_vencimiento, id_cliente, id_admin, id_bitacoras_estatus, id_estatus, id_clase, id_marca, created_at, updated_at) values('1326695','1352999','JESUS MARCELINO ZAPATA REYES','2012-11-16','2022-11-16','1131','2','1','1',null,488,'2012-11-16 00:00:00','2012-11-16 00:00:00');</v>
      </c>
      <c r="BG10" s="6" t="str">
        <f t="shared" si="14"/>
        <v>insert into servicios_comentarios (comentario, id_admin, id_estatus, created_at, updated_at) values('titulo recibido 24/06/2013',1,9,'2012-11-16 00:00:00','2012-11-16 00:00:00');</v>
      </c>
      <c r="BH10" s="6" t="str">
        <f t="shared" si="15"/>
        <v>insert into servicios_comentarios (comentario, id_admin, id_estatus, created_at, updated_at) values('4219671, CEL 2336510',1,9,'2012-11-16 00:00:00','2012-11-16 00:00:00');</v>
      </c>
      <c r="BI10" s="137" t="str">
        <f t="shared" si="16"/>
        <v>update bitacoras_estatus set comprobacion_uso = 1, id_estatus=10 where id=9;</v>
      </c>
      <c r="BJ10" s="137" t="str">
        <f t="shared" si="17"/>
        <v>update bitacoras_estatus set numero_expediente = '1326695', numero_registro = '1352999', id_estatus = 10, fecha_inicio = '2012-11-16', fecha_vencimiento ='2022-11-16', created_at ='2012-11-16 00:00:00', updated_at ='2012-11-16 00:00:00', id_clase=null, id_marca=488, id_cliente=1131, vigencia = 1 where id =9;</v>
      </c>
      <c r="BK10" s="137" t="str">
        <f t="shared" si="18"/>
        <v>update bitacoras_estatus set id_estatus = 10 where id =9;</v>
      </c>
    </row>
    <row r="11" spans="1:63">
      <c r="A11" s="3">
        <v>1290201</v>
      </c>
      <c r="B11" s="3">
        <v>1407625</v>
      </c>
      <c r="C11" s="3">
        <f>IF(Tabla1[[#This Row],[No. REG.]]="","",1)</f>
        <v>1</v>
      </c>
      <c r="D11" s="3" t="s">
        <v>46</v>
      </c>
      <c r="E11" s="3">
        <f>IF(Tabla1[[#This Row],[STATUS]]="","",VLOOKUP(D11,Estatus!$A$2:$B$13,2,0))</f>
        <v>10</v>
      </c>
      <c r="F11" s="3">
        <f>IF(Tabla1[[#This Row],[STATUS]]="","",VLOOKUP(D11,Estatus!$A$2:$I$12,9,0))</f>
        <v>1</v>
      </c>
      <c r="G11" s="12" t="s">
        <v>59</v>
      </c>
      <c r="H11" s="7">
        <v>41081</v>
      </c>
      <c r="I11" s="80">
        <f t="shared" si="0"/>
        <v>2012</v>
      </c>
      <c r="J11" s="80">
        <f t="shared" si="1"/>
        <v>6</v>
      </c>
      <c r="K11" s="80">
        <f t="shared" si="2"/>
        <v>21</v>
      </c>
      <c r="L11" s="80" t="str">
        <f t="shared" si="3"/>
        <v>06</v>
      </c>
      <c r="M11" s="80">
        <f t="shared" si="4"/>
        <v>21</v>
      </c>
      <c r="N11" s="80" t="str">
        <f t="shared" si="5"/>
        <v>'2012-06-21'</v>
      </c>
      <c r="O11" s="80" t="str">
        <f t="shared" si="6"/>
        <v>'2012-06-21 00:00:00'</v>
      </c>
      <c r="P11" s="7">
        <v>44733</v>
      </c>
      <c r="Q11" s="80">
        <f t="shared" si="7"/>
        <v>2022</v>
      </c>
      <c r="R11" s="80">
        <f t="shared" si="8"/>
        <v>6</v>
      </c>
      <c r="S11" s="80">
        <f t="shared" si="9"/>
        <v>21</v>
      </c>
      <c r="T11" s="80" t="str">
        <f t="shared" si="10"/>
        <v>06</v>
      </c>
      <c r="U11" s="80">
        <f t="shared" si="11"/>
        <v>21</v>
      </c>
      <c r="V11" s="80" t="str">
        <f t="shared" si="12"/>
        <v>'2022-06-21'</v>
      </c>
      <c r="W11" s="80"/>
      <c r="X11" s="80" t="str">
        <f t="shared" si="13"/>
        <v>null</v>
      </c>
      <c r="Y11" s="3" t="s">
        <v>60</v>
      </c>
      <c r="Z11" s="124">
        <f>IFERROR(IF(Y11="","null",VLOOKUP(Y11,Marcas!$A$2:$C$2024,2,0)),"")</f>
        <v>1611</v>
      </c>
      <c r="AA11" s="3" t="s">
        <v>61</v>
      </c>
      <c r="AB11" s="3">
        <f>IFERROR(IF(AA11="","",IF(AA11="EMPORIO LEGAL",1,VLOOKUP(AA11,Clientes!$A$2:$B$1190,2,0))),"")</f>
        <v>1130</v>
      </c>
      <c r="AC11" s="3">
        <f>IFERROR(IF(Tabla1[[#This Row],[id_control]]="null","",VLOOKUP(CONCATENATE(Tabla1[[#This Row],[CLIENTE]],"-",Tabla1[[#This Row],[id_control]]),Hoja1!$C$2:$D$1994,2,0)),"")</f>
        <v>11</v>
      </c>
      <c r="AD11" s="3" t="s">
        <v>62</v>
      </c>
      <c r="AE11" s="3"/>
      <c r="AF11" s="3"/>
      <c r="AG11" s="3"/>
      <c r="AH11" s="3"/>
      <c r="AI11" s="3"/>
      <c r="AJ11" s="3"/>
      <c r="AK11" s="3"/>
      <c r="AL11" s="3" t="s">
        <v>63</v>
      </c>
      <c r="AM11" s="4"/>
      <c r="AN11" s="6"/>
      <c r="AO11" s="6"/>
      <c r="AP11" s="6"/>
      <c r="AQ11" s="6" t="s">
        <v>64</v>
      </c>
      <c r="AR11" s="6"/>
      <c r="AS11" s="6"/>
      <c r="AT11" s="6"/>
      <c r="AU11" s="6"/>
      <c r="AV11" s="6" t="s">
        <v>65</v>
      </c>
      <c r="AW11" s="6" t="s">
        <v>66</v>
      </c>
      <c r="AX11" s="6" t="s">
        <v>67</v>
      </c>
      <c r="AY11" s="6" t="s">
        <v>68</v>
      </c>
      <c r="AZ11" s="6"/>
      <c r="BA11" s="6"/>
      <c r="BB11" s="6"/>
      <c r="BC11" s="4"/>
      <c r="BD11" s="6" t="s">
        <v>69</v>
      </c>
      <c r="BE11" s="8">
        <v>10</v>
      </c>
      <c r="BF11" s="6" t="str">
        <f t="shared" si="19"/>
        <v>insert into bitacoras_estatus (numero_expediente, numero_registro, representante, fecha_inicio, fecha_vencimiento, id_cliente, id_admin, id_bitacoras_estatus, id_estatus, id_clase, id_marca, created_at, updated_at) values('1290201','1407625','LEOPOLDO GERARDO FLORES ARRIAZOLA','2012-06-21','2022-06-21','1130','2','1','1',null,1611,'2012-06-21 00:00:00','2012-06-21 00:00:00');</v>
      </c>
      <c r="BG11" s="6" t="str">
        <f t="shared" si="14"/>
        <v>insert into servicios_comentarios (comentario, id_admin, id_estatus, created_at, updated_at) values('TITULO RECIBIDO 18/12/13',1,10,'2012-06-21 00:00:00','2012-06-21 00:00:00');</v>
      </c>
      <c r="BH11" s="6" t="str">
        <f t="shared" si="15"/>
        <v>insert into servicios_comentarios (comentario, id_admin, id_estatus, created_at, updated_at) values('(55)55190779, (55) 55190785',1,10,'2012-06-21 00:00:00','2012-06-21 00:00:00');</v>
      </c>
      <c r="BI11" s="137" t="str">
        <f t="shared" si="16"/>
        <v>update bitacoras_estatus set comprobacion_uso = 1, id_estatus=10 where id=10;</v>
      </c>
      <c r="BJ11" s="137" t="str">
        <f t="shared" si="17"/>
        <v>update bitacoras_estatus set numero_expediente = '1290201', numero_registro = '1407625', id_estatus = 10, fecha_inicio = '2012-06-21', fecha_vencimiento ='2022-06-21', created_at ='2012-06-21 00:00:00', updated_at ='2012-06-21 00:00:00', id_clase=null, id_marca=1611, id_cliente=1130, vigencia = 1 where id =10;</v>
      </c>
      <c r="BK11" s="137" t="str">
        <f t="shared" si="18"/>
        <v>update bitacoras_estatus set id_estatus = 10 where id =10;</v>
      </c>
    </row>
    <row r="12" spans="1:63">
      <c r="A12" s="3">
        <v>963140</v>
      </c>
      <c r="B12" s="3"/>
      <c r="C12" s="3" t="str">
        <f>IF(Tabla1[[#This Row],[No. REG.]]="","",1)</f>
        <v/>
      </c>
      <c r="D12" s="3" t="s">
        <v>34</v>
      </c>
      <c r="E12" s="3">
        <f>IF(Tabla1[[#This Row],[STATUS]]="","",VLOOKUP(D12,Estatus!$A$2:$B$13,2,0))</f>
        <v>5</v>
      </c>
      <c r="F12" s="3">
        <f>IF(Tabla1[[#This Row],[STATUS]]="","",VLOOKUP(D12,Estatus!$A$2:$I$12,9,0))</f>
        <v>0</v>
      </c>
      <c r="G12" s="12" t="s">
        <v>70</v>
      </c>
      <c r="H12" s="7">
        <v>39701</v>
      </c>
      <c r="I12" s="80">
        <f t="shared" si="0"/>
        <v>2008</v>
      </c>
      <c r="J12" s="80">
        <f t="shared" si="1"/>
        <v>9</v>
      </c>
      <c r="K12" s="80">
        <f t="shared" si="2"/>
        <v>10</v>
      </c>
      <c r="L12" s="80" t="str">
        <f t="shared" si="3"/>
        <v>09</v>
      </c>
      <c r="M12" s="80">
        <f t="shared" si="4"/>
        <v>10</v>
      </c>
      <c r="N12" s="80" t="str">
        <f t="shared" si="5"/>
        <v>'2008-09-10'</v>
      </c>
      <c r="O12" s="80" t="str">
        <f t="shared" si="6"/>
        <v>'2008-09-10 00:00:00'</v>
      </c>
      <c r="P12" s="7">
        <v>43353</v>
      </c>
      <c r="Q12" s="80">
        <f t="shared" si="7"/>
        <v>2018</v>
      </c>
      <c r="R12" s="80">
        <f t="shared" si="8"/>
        <v>9</v>
      </c>
      <c r="S12" s="80">
        <f t="shared" si="9"/>
        <v>10</v>
      </c>
      <c r="T12" s="80" t="str">
        <f t="shared" si="10"/>
        <v>09</v>
      </c>
      <c r="U12" s="80">
        <f t="shared" si="11"/>
        <v>10</v>
      </c>
      <c r="V12" s="80" t="str">
        <f t="shared" si="12"/>
        <v>'2018-09-10'</v>
      </c>
      <c r="W12" s="80"/>
      <c r="X12" s="80" t="str">
        <f t="shared" si="13"/>
        <v>null</v>
      </c>
      <c r="Y12" s="3" t="s">
        <v>71</v>
      </c>
      <c r="Z12" s="124">
        <f>IFERROR(IF(Y12="","null",VLOOKUP(Y12,Marcas!$A$2:$C$2024,2,0)),"")</f>
        <v>634</v>
      </c>
      <c r="AA12" s="3" t="s">
        <v>72</v>
      </c>
      <c r="AB12" s="3">
        <f>IFERROR(IF(AA12="","",IF(AA12="EMPORIO LEGAL",1,VLOOKUP(AA12,Clientes!$A$2:$B$1190,2,0))),"")</f>
        <v>1128</v>
      </c>
      <c r="AC12" s="3">
        <f>IFERROR(IF(Tabla1[[#This Row],[id_control]]="null","",VLOOKUP(CONCATENATE(Tabla1[[#This Row],[CLIENTE]],"-",Tabla1[[#This Row],[id_control]]),Hoja1!$C$2:$D$1994,2,0)),"")</f>
        <v>12</v>
      </c>
      <c r="AD12" s="3" t="s">
        <v>73</v>
      </c>
      <c r="AE12" s="3"/>
      <c r="AF12" s="3"/>
      <c r="AG12" s="3"/>
      <c r="AH12" s="3"/>
      <c r="AI12" s="3"/>
      <c r="AJ12" s="3"/>
      <c r="AK12" s="3"/>
      <c r="AL12" s="5"/>
      <c r="AM12" s="6"/>
      <c r="AN12" s="6"/>
      <c r="AO12" s="6"/>
      <c r="AP12" s="6"/>
      <c r="AQ12" s="5" t="s">
        <v>74</v>
      </c>
      <c r="AR12" s="5" t="s">
        <v>75</v>
      </c>
      <c r="AS12" s="5"/>
      <c r="AT12" s="6"/>
      <c r="AU12" s="6"/>
      <c r="AV12" s="5" t="s">
        <v>76</v>
      </c>
      <c r="AW12" s="5" t="s">
        <v>77</v>
      </c>
      <c r="AX12" s="5"/>
      <c r="AY12" s="6"/>
      <c r="AZ12" s="6"/>
      <c r="BA12" s="6"/>
      <c r="BB12" s="6"/>
      <c r="BC12" s="6"/>
      <c r="BD12" s="6" t="s">
        <v>78</v>
      </c>
      <c r="BE12" s="8">
        <v>11</v>
      </c>
      <c r="BF12" s="6" t="str">
        <f t="shared" si="19"/>
        <v>insert into bitacoras_estatus (numero_expediente, numero_registro, representante, fecha_inicio, fecha_vencimiento, id_cliente, id_admin, id_bitacoras_estatus, id_estatus, id_clase, id_marca, created_at, updated_at) values('963140','','ENRIQUE CORONA HEIRAS','2008-09-10','2018-09-10','1128','2','1','1',null,634,'2008-09-10 00:00:00','2008-09-10 00:00:00');</v>
      </c>
      <c r="BG12" s="6" t="str">
        <f t="shared" si="14"/>
        <v>insert into servicios_comentarios (comentario, id_admin, id_estatus, created_at, updated_at) values('Recibida 14/08/2009',1,11,'2008-09-10 00:00:00','2008-09-10 00:00:00');</v>
      </c>
      <c r="BH12" s="6" t="str">
        <f t="shared" si="15"/>
        <v>insert into servicios_comentarios (comentario, id_admin, id_estatus, created_at, updated_at) values('625 582 0353, 625 582 5303',1,11,'2008-09-10 00:00:00','2008-09-10 00:00:00');</v>
      </c>
      <c r="BI12" s="137" t="str">
        <f t="shared" si="16"/>
        <v>update bitacoras_estatus set comprobacion_uso = 1, id_estatus=5 where id=11;</v>
      </c>
      <c r="BJ12" s="137" t="str">
        <f t="shared" si="17"/>
        <v>update bitacoras_estatus set numero_expediente = '963140', numero_registro = '', id_estatus = 5, fecha_inicio = '2008-09-10', fecha_vencimiento ='2018-09-10', created_at ='2008-09-10 00:00:00', updated_at ='2008-09-10 00:00:00', id_clase=null, id_marca=634, id_cliente=1128, vigencia = 0 where id =11;</v>
      </c>
      <c r="BK12" s="137" t="str">
        <f t="shared" si="18"/>
        <v>update bitacoras_estatus set id_estatus = 5 where id =11;</v>
      </c>
    </row>
    <row r="13" spans="1:63" ht="27">
      <c r="A13" s="3">
        <v>1034181</v>
      </c>
      <c r="B13" s="3">
        <v>1149837</v>
      </c>
      <c r="C13" s="3">
        <f>IF(Tabla1[[#This Row],[No. REG.]]="","",1)</f>
        <v>1</v>
      </c>
      <c r="D13" s="3" t="s">
        <v>46</v>
      </c>
      <c r="E13" s="3">
        <f>IF(Tabla1[[#This Row],[STATUS]]="","",VLOOKUP(D13,Estatus!$A$2:$B$13,2,0))</f>
        <v>10</v>
      </c>
      <c r="F13" s="3">
        <f>IF(Tabla1[[#This Row],[STATUS]]="","",VLOOKUP(D13,Estatus!$A$2:$I$12,9,0))</f>
        <v>1</v>
      </c>
      <c r="G13" s="12" t="s">
        <v>42</v>
      </c>
      <c r="H13" s="7">
        <v>40063</v>
      </c>
      <c r="I13" s="80">
        <f t="shared" si="0"/>
        <v>2009</v>
      </c>
      <c r="J13" s="80">
        <f t="shared" si="1"/>
        <v>9</v>
      </c>
      <c r="K13" s="80">
        <f t="shared" si="2"/>
        <v>7</v>
      </c>
      <c r="L13" s="80" t="str">
        <f t="shared" si="3"/>
        <v>09</v>
      </c>
      <c r="M13" s="80" t="str">
        <f t="shared" si="4"/>
        <v>07</v>
      </c>
      <c r="N13" s="80" t="str">
        <f t="shared" si="5"/>
        <v>'2009-09-07'</v>
      </c>
      <c r="O13" s="80" t="str">
        <f t="shared" si="6"/>
        <v>'2009-09-07 00:00:00'</v>
      </c>
      <c r="P13" s="7">
        <v>43715</v>
      </c>
      <c r="Q13" s="80">
        <f t="shared" si="7"/>
        <v>2019</v>
      </c>
      <c r="R13" s="80">
        <f t="shared" si="8"/>
        <v>9</v>
      </c>
      <c r="S13" s="80">
        <f t="shared" si="9"/>
        <v>7</v>
      </c>
      <c r="T13" s="80" t="str">
        <f t="shared" si="10"/>
        <v>09</v>
      </c>
      <c r="U13" s="80" t="str">
        <f t="shared" si="11"/>
        <v>07</v>
      </c>
      <c r="V13" s="80" t="str">
        <f t="shared" si="12"/>
        <v>'2019-09-07'</v>
      </c>
      <c r="W13" s="80"/>
      <c r="X13" s="80" t="str">
        <f t="shared" si="13"/>
        <v>null</v>
      </c>
      <c r="Y13" s="3" t="s">
        <v>79</v>
      </c>
      <c r="Z13" s="124">
        <f>IFERROR(IF(Y13="","null",VLOOKUP(Y13,Marcas!$A$2:$C$2024,2,0)),"")</f>
        <v>733</v>
      </c>
      <c r="AA13" s="3" t="s">
        <v>72</v>
      </c>
      <c r="AB13" s="3">
        <f>IFERROR(IF(AA13="","",IF(AA13="EMPORIO LEGAL",1,VLOOKUP(AA13,Clientes!$A$2:$B$1190,2,0))),"")</f>
        <v>1128</v>
      </c>
      <c r="AC13" s="3">
        <f>IFERROR(IF(Tabla1[[#This Row],[id_control]]="null","",VLOOKUP(CONCATENATE(Tabla1[[#This Row],[CLIENTE]],"-",Tabla1[[#This Row],[id_control]]),Hoja1!$C$2:$D$1994,2,0)),"")</f>
        <v>13</v>
      </c>
      <c r="AD13" s="3" t="s">
        <v>73</v>
      </c>
      <c r="AE13" s="3"/>
      <c r="AF13" s="3"/>
      <c r="AG13" s="3"/>
      <c r="AH13" s="3"/>
      <c r="AI13" s="3"/>
      <c r="AJ13" s="3"/>
      <c r="AK13" s="3"/>
      <c r="AL13" s="3" t="s">
        <v>74</v>
      </c>
      <c r="AM13" s="8" t="s">
        <v>75</v>
      </c>
      <c r="AN13" s="8"/>
      <c r="AO13" s="8"/>
      <c r="AP13" s="8"/>
      <c r="AQ13" s="4"/>
      <c r="AR13" s="8"/>
      <c r="AS13" s="8"/>
      <c r="AT13" s="8"/>
      <c r="AU13" s="8"/>
      <c r="AV13" s="8" t="s">
        <v>76</v>
      </c>
      <c r="AW13" s="11" t="s">
        <v>80</v>
      </c>
      <c r="AX13" s="11"/>
      <c r="AY13" s="8"/>
      <c r="AZ13" s="8"/>
      <c r="BA13" s="8"/>
      <c r="BB13" s="8"/>
      <c r="BC13" s="8"/>
      <c r="BD13" s="8" t="s">
        <v>78</v>
      </c>
      <c r="BE13" s="8">
        <v>12</v>
      </c>
      <c r="BF13" s="6" t="str">
        <f t="shared" si="19"/>
        <v>insert into bitacoras_estatus (numero_expediente, numero_registro, representante, fecha_inicio, fecha_vencimiento, id_cliente, id_admin, id_bitacoras_estatus, id_estatus, id_clase, id_marca, created_at, updated_at) values('1034181','1149837','ENRIQUE CORONA HEIRAS','2009-09-07','2019-09-07','1128','2','1','1',null,733,'2009-09-07 00:00:00','2009-09-07 00:00:00');</v>
      </c>
      <c r="BG13" s="6" t="str">
        <f t="shared" si="14"/>
        <v>insert into servicios_comentarios (comentario, id_admin, id_estatus, created_at, updated_at) values('COMPROBACION DE USO DE MARCA RECIBIDA 07/02/2014',1,12,'2009-09-07 00:00:00','2009-09-07 00:00:00');</v>
      </c>
      <c r="BH13" s="6" t="str">
        <f t="shared" si="15"/>
        <v>insert into servicios_comentarios (comentario, id_admin, id_estatus, created_at, updated_at) values('625 582 0353, 625 582 5303',1,12,'2009-09-07 00:00:00','2009-09-07 00:00:00');</v>
      </c>
      <c r="BI13" s="137" t="str">
        <f t="shared" si="16"/>
        <v>update bitacoras_estatus set comprobacion_uso = 1, id_estatus=10 where id=12;</v>
      </c>
      <c r="BJ13" s="137" t="str">
        <f t="shared" si="17"/>
        <v>update bitacoras_estatus set numero_expediente = '1034181', numero_registro = '1149837', id_estatus = 10, fecha_inicio = '2009-09-07', fecha_vencimiento ='2019-09-07', created_at ='2009-09-07 00:00:00', updated_at ='2009-09-07 00:00:00', id_clase=null, id_marca=733, id_cliente=1128, vigencia = 1 where id =12;</v>
      </c>
      <c r="BK13" s="137" t="str">
        <f t="shared" si="18"/>
        <v>update bitacoras_estatus set id_estatus = 10 where id =12;</v>
      </c>
    </row>
    <row r="14" spans="1:63">
      <c r="A14" s="6">
        <v>975441</v>
      </c>
      <c r="B14" s="6">
        <v>1079220</v>
      </c>
      <c r="C14" s="6">
        <f>IF(Tabla1[[#This Row],[No. REG.]]="","",1)</f>
        <v>1</v>
      </c>
      <c r="D14" s="3" t="s">
        <v>8681</v>
      </c>
      <c r="E14" s="3">
        <f>IF(Tabla1[[#This Row],[STATUS]]="","",VLOOKUP(D14,Estatus!$A$2:$B$13,2,0))</f>
        <v>8</v>
      </c>
      <c r="F14" s="3">
        <f>IF(Tabla1[[#This Row],[STATUS]]="","",VLOOKUP(D14,Estatus!$A$2:$I$12,9,0))</f>
        <v>1</v>
      </c>
      <c r="G14" s="12" t="s">
        <v>81</v>
      </c>
      <c r="H14" s="7">
        <v>39772</v>
      </c>
      <c r="I14" s="80">
        <f t="shared" si="0"/>
        <v>2008</v>
      </c>
      <c r="J14" s="80">
        <f t="shared" si="1"/>
        <v>11</v>
      </c>
      <c r="K14" s="80">
        <f t="shared" si="2"/>
        <v>20</v>
      </c>
      <c r="L14" s="80">
        <f t="shared" si="3"/>
        <v>11</v>
      </c>
      <c r="M14" s="80">
        <f t="shared" si="4"/>
        <v>20</v>
      </c>
      <c r="N14" s="80" t="str">
        <f t="shared" si="5"/>
        <v>'2008-11-20'</v>
      </c>
      <c r="O14" s="80" t="str">
        <f t="shared" si="6"/>
        <v>'2008-11-20 00:00:00'</v>
      </c>
      <c r="P14" s="7">
        <v>43424</v>
      </c>
      <c r="Q14" s="80">
        <f t="shared" si="7"/>
        <v>2018</v>
      </c>
      <c r="R14" s="80">
        <f t="shared" si="8"/>
        <v>11</v>
      </c>
      <c r="S14" s="80">
        <f t="shared" si="9"/>
        <v>20</v>
      </c>
      <c r="T14" s="80">
        <f t="shared" si="10"/>
        <v>11</v>
      </c>
      <c r="U14" s="80">
        <f t="shared" si="11"/>
        <v>20</v>
      </c>
      <c r="V14" s="80" t="str">
        <f t="shared" si="12"/>
        <v>'2018-11-20'</v>
      </c>
      <c r="W14" s="80"/>
      <c r="X14" s="80" t="str">
        <f t="shared" si="13"/>
        <v>null</v>
      </c>
      <c r="Y14" s="6" t="s">
        <v>82</v>
      </c>
      <c r="Z14" s="123">
        <f>IFERROR(IF(Y14="","null",VLOOKUP(Y14,Marcas!$A$2:$C$2024,2,0)),"")</f>
        <v>510</v>
      </c>
      <c r="AA14" s="6" t="s">
        <v>83</v>
      </c>
      <c r="AB14" s="6">
        <f>IFERROR(IF(AA14="","",IF(AA14="EMPORIO LEGAL",1,VLOOKUP(AA14,Clientes!$A$2:$B$1190,2,0))),"")</f>
        <v>1127</v>
      </c>
      <c r="AC14" s="6">
        <f>IFERROR(IF(Tabla1[[#This Row],[id_control]]="null","",VLOOKUP(CONCATENATE(Tabla1[[#This Row],[CLIENTE]],"-",Tabla1[[#This Row],[id_control]]),Hoja1!$C$2:$D$1994,2,0)),"")</f>
        <v>14</v>
      </c>
      <c r="AD14" s="6" t="s">
        <v>49</v>
      </c>
      <c r="AE14" s="6"/>
      <c r="AF14" s="6"/>
      <c r="AG14" s="6"/>
      <c r="AH14" s="6"/>
      <c r="AI14" s="6"/>
      <c r="AJ14" s="6"/>
      <c r="AK14" s="6"/>
      <c r="AL14" s="3">
        <v>4219671</v>
      </c>
      <c r="AM14" s="4"/>
      <c r="AN14" s="6"/>
      <c r="AO14" s="6"/>
      <c r="AP14" s="6"/>
      <c r="AQ14" s="4">
        <v>2336510</v>
      </c>
      <c r="AR14" s="6"/>
      <c r="AS14" s="6"/>
      <c r="AT14" s="6"/>
      <c r="AU14" s="6"/>
      <c r="AV14" s="6" t="s">
        <v>52</v>
      </c>
      <c r="AW14" s="6" t="s">
        <v>53</v>
      </c>
      <c r="AX14" s="6"/>
      <c r="AY14" s="6"/>
      <c r="AZ14" s="6"/>
      <c r="BA14" s="6"/>
      <c r="BB14" s="6"/>
      <c r="BC14" s="6"/>
      <c r="BD14" s="8" t="s">
        <v>84</v>
      </c>
      <c r="BE14" s="8">
        <v>13</v>
      </c>
      <c r="BF14" s="6" t="str">
        <f t="shared" si="19"/>
        <v>insert into bitacoras_estatus (numero_expediente, numero_registro, representante, fecha_inicio, fecha_vencimiento, id_cliente, id_admin, id_bitacoras_estatus, id_estatus, id_clase, id_marca, created_at, updated_at) values('975441','1079220','JESUS MARCELINO ZAPATA REYES','2008-11-20','2018-11-20','1127','2','1','1',null,510,'2008-11-20 00:00:00','2008-11-20 00:00:00');</v>
      </c>
      <c r="BG14" s="6" t="str">
        <f t="shared" si="14"/>
        <v>insert into servicios_comentarios (comentario, id_admin, id_estatus, created_at, updated_at) values('TITULO ENTREGADO 02/04/2009',1,13,'2008-11-20 00:00:00','2008-11-20 00:00:00');</v>
      </c>
      <c r="BH14" s="6" t="str">
        <f t="shared" si="15"/>
        <v>insert into servicios_comentarios (comentario, id_admin, id_estatus, created_at, updated_at) values('4219671, cel 2336510',1,13,'2008-11-20 00:00:00','2008-11-20 00:00:00');</v>
      </c>
      <c r="BI14" s="137" t="str">
        <f t="shared" si="16"/>
        <v>update bitacoras_estatus set comprobacion_uso = 1, id_estatus=8 where id=13;</v>
      </c>
      <c r="BJ14" s="137" t="str">
        <f t="shared" si="17"/>
        <v>update bitacoras_estatus set numero_expediente = '975441', numero_registro = '1079220', id_estatus = 8, fecha_inicio = '2008-11-20', fecha_vencimiento ='2018-11-20', created_at ='2008-11-20 00:00:00', updated_at ='2008-11-20 00:00:00', id_clase=null, id_marca=510, id_cliente=1127, vigencia = 1 where id =13;</v>
      </c>
      <c r="BK14" s="137" t="str">
        <f t="shared" si="18"/>
        <v>update bitacoras_estatus set id_estatus = 8 where id =13;</v>
      </c>
    </row>
    <row r="15" spans="1:63" ht="53">
      <c r="A15" s="3">
        <v>862451</v>
      </c>
      <c r="B15" s="3">
        <v>1008164</v>
      </c>
      <c r="C15" s="3">
        <f>IF(Tabla1[[#This Row],[No. REG.]]="","",1)</f>
        <v>1</v>
      </c>
      <c r="D15" s="3" t="s">
        <v>46</v>
      </c>
      <c r="E15" s="3">
        <f>IF(Tabla1[[#This Row],[STATUS]]="","",VLOOKUP(D15,Estatus!$A$2:$B$13,2,0))</f>
        <v>10</v>
      </c>
      <c r="F15" s="3">
        <f>IF(Tabla1[[#This Row],[STATUS]]="","",VLOOKUP(D15,Estatus!$A$2:$I$12,9,0))</f>
        <v>1</v>
      </c>
      <c r="G15" s="12" t="s">
        <v>85</v>
      </c>
      <c r="H15" s="7">
        <v>42901</v>
      </c>
      <c r="I15" s="80">
        <f t="shared" si="0"/>
        <v>2017</v>
      </c>
      <c r="J15" s="80">
        <f t="shared" si="1"/>
        <v>6</v>
      </c>
      <c r="K15" s="80">
        <f t="shared" si="2"/>
        <v>15</v>
      </c>
      <c r="L15" s="80" t="str">
        <f t="shared" si="3"/>
        <v>06</v>
      </c>
      <c r="M15" s="80">
        <f t="shared" si="4"/>
        <v>15</v>
      </c>
      <c r="N15" s="80" t="str">
        <f t="shared" si="5"/>
        <v>'2017-06-15'</v>
      </c>
      <c r="O15" s="80" t="str">
        <f t="shared" si="6"/>
        <v>'2017-06-15 00:00:00'</v>
      </c>
      <c r="P15" s="7">
        <v>46553</v>
      </c>
      <c r="Q15" s="80">
        <f t="shared" si="7"/>
        <v>2027</v>
      </c>
      <c r="R15" s="80">
        <f t="shared" si="8"/>
        <v>6</v>
      </c>
      <c r="S15" s="80">
        <f t="shared" si="9"/>
        <v>15</v>
      </c>
      <c r="T15" s="80" t="str">
        <f t="shared" si="10"/>
        <v>06</v>
      </c>
      <c r="U15" s="80">
        <f t="shared" si="11"/>
        <v>15</v>
      </c>
      <c r="V15" s="80" t="str">
        <f t="shared" si="12"/>
        <v>'2027-06-15'</v>
      </c>
      <c r="W15" s="80"/>
      <c r="X15" s="80" t="str">
        <f t="shared" si="13"/>
        <v>null</v>
      </c>
      <c r="Y15" s="3" t="s">
        <v>86</v>
      </c>
      <c r="Z15" s="124">
        <f>IFERROR(IF(Y15="","null",VLOOKUP(Y15,Marcas!$A$2:$C$2024,2,0)),"")</f>
        <v>1604</v>
      </c>
      <c r="AA15" s="3" t="s">
        <v>87</v>
      </c>
      <c r="AB15" s="3">
        <f>IFERROR(IF(AA15="","",IF(AA15="EMPORIO LEGAL",1,VLOOKUP(AA15,Clientes!$A$2:$B$1190,2,0))),"")</f>
        <v>1126</v>
      </c>
      <c r="AC15" s="3">
        <f>IFERROR(IF(Tabla1[[#This Row],[id_control]]="null","",VLOOKUP(CONCATENATE(Tabla1[[#This Row],[CLIENTE]],"-",Tabla1[[#This Row],[id_control]]),Hoja1!$C$2:$D$1994,2,0)),"")</f>
        <v>15</v>
      </c>
      <c r="AD15" s="12" t="s">
        <v>88</v>
      </c>
      <c r="AE15" s="3"/>
      <c r="AF15" s="3"/>
      <c r="AG15" s="3"/>
      <c r="AH15" s="3"/>
      <c r="AI15" s="3"/>
      <c r="AJ15" s="3"/>
      <c r="AK15" s="3"/>
      <c r="AL15" s="3">
        <v>4182639</v>
      </c>
      <c r="AM15" s="6">
        <v>4117649</v>
      </c>
      <c r="AN15" s="6"/>
      <c r="AO15" s="6"/>
      <c r="AP15" s="6"/>
      <c r="AQ15" s="10"/>
      <c r="AR15" s="10"/>
      <c r="AS15" s="6"/>
      <c r="AT15" s="6"/>
      <c r="AU15" s="6"/>
      <c r="AV15" s="8" t="s">
        <v>89</v>
      </c>
      <c r="AW15" s="10"/>
      <c r="AX15" s="6"/>
      <c r="AY15" s="6"/>
      <c r="AZ15" s="6"/>
      <c r="BA15" s="6"/>
      <c r="BB15" s="6"/>
      <c r="BC15" s="6" t="s">
        <v>90</v>
      </c>
      <c r="BD15" s="6" t="s">
        <v>91</v>
      </c>
      <c r="BE15" s="8">
        <v>14</v>
      </c>
      <c r="BF15" s="6" t="str">
        <f t="shared" si="19"/>
        <v>insert into bitacoras_estatus (numero_expediente, numero_registro, representante, fecha_inicio, fecha_vencimiento, id_cliente, id_admin, id_bitacoras_estatus, id_estatus, id_clase, id_marca, created_at, updated_at) values('862451','1008164','RODOLFO ELIAS CALDERON MITLICH','2017-06-15','2027-06-15','1126','2','1','1',null,1604,'2017-06-15 00:00:00','2017-06-15 00:00:00');</v>
      </c>
      <c r="BG15" s="6" t="str">
        <f t="shared" si="14"/>
        <v>insert into servicios_comentarios (comentario, id_admin, id_estatus, created_at, updated_at) values('TITULO ENTREGADO. EN FECHA 23 DE JUNIO DE 2017 SE PRESENTÓ SOLICITUD DE RENOVACIÓN. EL 4 OCT 2017 LLEGO RENOVACION DE MARCA',1,14,'2017-06-15 00:00:00','2017-06-15 00:00:00');</v>
      </c>
      <c r="BH15" s="6" t="str">
        <f t="shared" si="15"/>
        <v>insert into servicios_comentarios (comentario, id_admin, id_estatus, created_at, updated_at) values('4182639, 4117649',1,14,'2017-06-15 00:00:00','2017-06-15 00:00:00');</v>
      </c>
      <c r="BI15" s="137" t="str">
        <f t="shared" si="16"/>
        <v>update bitacoras_estatus set comprobacion_uso = 1, id_estatus=10 where id=14;</v>
      </c>
      <c r="BJ15" s="137" t="str">
        <f t="shared" si="17"/>
        <v>update bitacoras_estatus set numero_expediente = '862451', numero_registro = '1008164', id_estatus = 10, fecha_inicio = '2017-06-15', fecha_vencimiento ='2027-06-15', created_at ='2017-06-15 00:00:00', updated_at ='2017-06-15 00:00:00', id_clase=null, id_marca=1604, id_cliente=1126, vigencia = 1 where id =14;</v>
      </c>
      <c r="BK15" s="137" t="str">
        <f t="shared" si="18"/>
        <v>update bitacoras_estatus set id_estatus = 10 where id =14;</v>
      </c>
    </row>
    <row r="16" spans="1:63">
      <c r="A16" s="3">
        <v>1353327</v>
      </c>
      <c r="B16" s="3">
        <v>1374706</v>
      </c>
      <c r="C16" s="3">
        <f>IF(Tabla1[[#This Row],[No. REG.]]="","",1)</f>
        <v>1</v>
      </c>
      <c r="D16" s="3" t="s">
        <v>46</v>
      </c>
      <c r="E16" s="3">
        <f>IF(Tabla1[[#This Row],[STATUS]]="","",VLOOKUP(D16,Estatus!$A$2:$B$13,2,0))</f>
        <v>10</v>
      </c>
      <c r="F16" s="3">
        <f>IF(Tabla1[[#This Row],[STATUS]]="","",VLOOKUP(D16,Estatus!$A$2:$I$12,9,0))</f>
        <v>1</v>
      </c>
      <c r="G16" s="12" t="s">
        <v>92</v>
      </c>
      <c r="H16" s="7">
        <v>41327</v>
      </c>
      <c r="I16" s="80">
        <f t="shared" si="0"/>
        <v>2013</v>
      </c>
      <c r="J16" s="80">
        <f t="shared" si="1"/>
        <v>2</v>
      </c>
      <c r="K16" s="80">
        <f t="shared" si="2"/>
        <v>22</v>
      </c>
      <c r="L16" s="80" t="str">
        <f t="shared" si="3"/>
        <v>02</v>
      </c>
      <c r="M16" s="80">
        <f t="shared" si="4"/>
        <v>22</v>
      </c>
      <c r="N16" s="80" t="str">
        <f t="shared" si="5"/>
        <v>'2013-02-22'</v>
      </c>
      <c r="O16" s="80" t="str">
        <f t="shared" si="6"/>
        <v>'2013-02-22 00:00:00'</v>
      </c>
      <c r="P16" s="7">
        <v>44979</v>
      </c>
      <c r="Q16" s="80">
        <f t="shared" si="7"/>
        <v>2023</v>
      </c>
      <c r="R16" s="80">
        <f t="shared" si="8"/>
        <v>2</v>
      </c>
      <c r="S16" s="80">
        <f t="shared" si="9"/>
        <v>22</v>
      </c>
      <c r="T16" s="80" t="str">
        <f t="shared" si="10"/>
        <v>02</v>
      </c>
      <c r="U16" s="80">
        <f t="shared" si="11"/>
        <v>22</v>
      </c>
      <c r="V16" s="80" t="str">
        <f t="shared" si="12"/>
        <v>'2023-02-22'</v>
      </c>
      <c r="W16" s="80"/>
      <c r="X16" s="80" t="str">
        <f t="shared" si="13"/>
        <v>null</v>
      </c>
      <c r="Y16" s="3" t="s">
        <v>93</v>
      </c>
      <c r="Z16" s="124">
        <f>IFERROR(IF(Y16="","null",VLOOKUP(Y16,Marcas!$A$2:$C$2024,2,0)),"")</f>
        <v>1605</v>
      </c>
      <c r="AA16" s="3" t="s">
        <v>94</v>
      </c>
      <c r="AB16" s="3">
        <f>IFERROR(IF(AA16="","",IF(AA16="EMPORIO LEGAL",1,VLOOKUP(AA16,Clientes!$A$2:$B$1190,2,0))),"")</f>
        <v>1125</v>
      </c>
      <c r="AC16" s="3">
        <f>IFERROR(IF(Tabla1[[#This Row],[id_control]]="null","",VLOOKUP(CONCATENATE(Tabla1[[#This Row],[CLIENTE]],"-",Tabla1[[#This Row],[id_control]]),Hoja1!$C$2:$D$1994,2,0)),"")</f>
        <v>16</v>
      </c>
      <c r="AD16" s="3" t="s">
        <v>95</v>
      </c>
      <c r="AE16" s="3"/>
      <c r="AF16" s="3"/>
      <c r="AG16" s="3"/>
      <c r="AH16" s="3"/>
      <c r="AI16" s="3"/>
      <c r="AJ16" s="3"/>
      <c r="AK16" s="3"/>
      <c r="AL16" s="3" t="s">
        <v>96</v>
      </c>
      <c r="AM16" s="4"/>
      <c r="AN16" s="4"/>
      <c r="AO16" s="6"/>
      <c r="AP16" s="6"/>
      <c r="AQ16" s="4" t="s">
        <v>97</v>
      </c>
      <c r="AR16" s="6">
        <v>6141786736</v>
      </c>
      <c r="AS16" s="6"/>
      <c r="AT16" s="6"/>
      <c r="AU16" s="6"/>
      <c r="AV16" s="5" t="s">
        <v>98</v>
      </c>
      <c r="AW16" s="11" t="s">
        <v>99</v>
      </c>
      <c r="AX16" s="11" t="s">
        <v>100</v>
      </c>
      <c r="AY16" s="6"/>
      <c r="AZ16" s="6"/>
      <c r="BA16" s="6"/>
      <c r="BB16" s="6"/>
      <c r="BC16" s="6"/>
      <c r="BD16" s="8" t="s">
        <v>101</v>
      </c>
      <c r="BE16" s="8">
        <v>15</v>
      </c>
      <c r="BF16" s="6" t="str">
        <f t="shared" si="19"/>
        <v>insert into bitacoras_estatus (numero_expediente, numero_registro, representante, fecha_inicio, fecha_vencimiento, id_cliente, id_admin, id_bitacoras_estatus, id_estatus, id_clase, id_marca, created_at, updated_at) values('1353327','1374706','HOMERO ENRIQUE VALLES CALVETE','2013-02-22','2023-02-22','1125','2','1','1',null,1605,'2013-02-22 00:00:00','2013-02-22 00:00:00');</v>
      </c>
      <c r="BG16" s="6" t="str">
        <f t="shared" si="14"/>
        <v>insert into servicios_comentarios (comentario, id_admin, id_estatus, created_at, updated_at) values('CESION DE DERECHOS ENVIADA 15/10/14',1,15,'2013-02-22 00:00:00','2013-02-22 00:00:00');</v>
      </c>
      <c r="BH16" s="6" t="str">
        <f t="shared" si="15"/>
        <v>insert into servicios_comentarios (comentario, id_admin, id_estatus, created_at, updated_at) values('HOMERO VALLES(CEDENTE) 614-239-8730, MONICA(CESIONARIA) 6141786736, CRISTINA SILVA ESPOSA DE HOMERO 614 196 55 04',1,15,'2013-02-22 00:00:00','2013-02-22 00:00:00');</v>
      </c>
      <c r="BI16" s="137" t="str">
        <f t="shared" si="16"/>
        <v>update bitacoras_estatus set comprobacion_uso = 1, id_estatus=10 where id=15;</v>
      </c>
      <c r="BJ16" s="137" t="str">
        <f t="shared" si="17"/>
        <v>update bitacoras_estatus set numero_expediente = '1353327', numero_registro = '1374706', id_estatus = 10, fecha_inicio = '2013-02-22', fecha_vencimiento ='2023-02-22', created_at ='2013-02-22 00:00:00', updated_at ='2013-02-22 00:00:00', id_clase=null, id_marca=1605, id_cliente=1125, vigencia = 1 where id =15;</v>
      </c>
      <c r="BK16" s="137" t="str">
        <f t="shared" si="18"/>
        <v>update bitacoras_estatus set id_estatus = 10 where id =15;</v>
      </c>
    </row>
    <row r="17" spans="1:63">
      <c r="A17" s="3">
        <v>975439</v>
      </c>
      <c r="B17" s="3">
        <v>1081555</v>
      </c>
      <c r="C17" s="3">
        <f>IF(Tabla1[[#This Row],[No. REG.]]="","",1)</f>
        <v>1</v>
      </c>
      <c r="D17" s="3" t="s">
        <v>41</v>
      </c>
      <c r="E17" s="3">
        <f>IF(Tabla1[[#This Row],[STATUS]]="","",VLOOKUP(D17,Estatus!$A$2:$B$13,2,0))</f>
        <v>6</v>
      </c>
      <c r="F17" s="3">
        <f>IF(Tabla1[[#This Row],[STATUS]]="","",VLOOKUP(D17,Estatus!$A$2:$I$12,9,0))</f>
        <v>1</v>
      </c>
      <c r="G17" s="12" t="s">
        <v>102</v>
      </c>
      <c r="H17" s="7">
        <v>39772</v>
      </c>
      <c r="I17" s="80">
        <f t="shared" si="0"/>
        <v>2008</v>
      </c>
      <c r="J17" s="80">
        <f t="shared" si="1"/>
        <v>11</v>
      </c>
      <c r="K17" s="80">
        <f t="shared" si="2"/>
        <v>20</v>
      </c>
      <c r="L17" s="80">
        <f t="shared" si="3"/>
        <v>11</v>
      </c>
      <c r="M17" s="80">
        <f t="shared" si="4"/>
        <v>20</v>
      </c>
      <c r="N17" s="80" t="str">
        <f t="shared" si="5"/>
        <v>'2008-11-20'</v>
      </c>
      <c r="O17" s="80" t="str">
        <f t="shared" si="6"/>
        <v>'2008-11-20 00:00:00'</v>
      </c>
      <c r="P17" s="7">
        <v>43424</v>
      </c>
      <c r="Q17" s="80">
        <f t="shared" si="7"/>
        <v>2018</v>
      </c>
      <c r="R17" s="80">
        <f t="shared" si="8"/>
        <v>11</v>
      </c>
      <c r="S17" s="80">
        <f t="shared" si="9"/>
        <v>20</v>
      </c>
      <c r="T17" s="80">
        <f t="shared" si="10"/>
        <v>11</v>
      </c>
      <c r="U17" s="80">
        <f t="shared" si="11"/>
        <v>20</v>
      </c>
      <c r="V17" s="80" t="str">
        <f t="shared" si="12"/>
        <v>'2018-11-20'</v>
      </c>
      <c r="W17" s="80"/>
      <c r="X17" s="80" t="str">
        <f t="shared" si="13"/>
        <v>null</v>
      </c>
      <c r="Y17" s="12" t="s">
        <v>103</v>
      </c>
      <c r="Z17" s="125">
        <f>IFERROR(IF(Y17="","null",VLOOKUP(Y17,Marcas!$A$2:$C$2024,2,0)),"")</f>
        <v>1603</v>
      </c>
      <c r="AA17" s="3" t="s">
        <v>103</v>
      </c>
      <c r="AB17" s="3">
        <f>IFERROR(IF(AA17="","",IF(AA17="EMPORIO LEGAL",1,VLOOKUP(AA17,Clientes!$A$2:$B$1190,2,0))),"")</f>
        <v>1124</v>
      </c>
      <c r="AC17" s="3">
        <f>IFERROR(IF(Tabla1[[#This Row],[id_control]]="null","",VLOOKUP(CONCATENATE(Tabla1[[#This Row],[CLIENTE]],"-",Tabla1[[#This Row],[id_control]]),Hoja1!$C$2:$D$1994,2,0)),"")</f>
        <v>17</v>
      </c>
      <c r="AD17" s="3" t="s">
        <v>104</v>
      </c>
      <c r="AE17" s="3"/>
      <c r="AF17" s="3"/>
      <c r="AG17" s="3"/>
      <c r="AH17" s="3"/>
      <c r="AI17" s="3"/>
      <c r="AJ17" s="3"/>
      <c r="AK17" s="3"/>
      <c r="AL17" s="3">
        <v>4110714</v>
      </c>
      <c r="AM17" s="6"/>
      <c r="AN17" s="6"/>
      <c r="AO17" s="6"/>
      <c r="AP17" s="6"/>
      <c r="AQ17" s="4">
        <v>6144273524</v>
      </c>
      <c r="AR17" s="6"/>
      <c r="AS17" s="6"/>
      <c r="AT17" s="6"/>
      <c r="AU17" s="6"/>
      <c r="AV17" s="6" t="s">
        <v>105</v>
      </c>
      <c r="AW17" s="6" t="s">
        <v>106</v>
      </c>
      <c r="AX17" s="6" t="s">
        <v>107</v>
      </c>
      <c r="AY17" s="6"/>
      <c r="AZ17" s="6"/>
      <c r="BA17" s="6"/>
      <c r="BB17" s="6"/>
      <c r="BC17" s="6"/>
      <c r="BD17" s="6" t="s">
        <v>108</v>
      </c>
      <c r="BE17" s="8">
        <v>16</v>
      </c>
      <c r="BF17" s="6" t="str">
        <f t="shared" si="19"/>
        <v>insert into bitacoras_estatus (numero_expediente, numero_registro, representante, fecha_inicio, fecha_vencimiento, id_cliente, id_admin, id_bitacoras_estatus, id_estatus, id_clase, id_marca, created_at, updated_at) values('975439','1081555','JORGE LUIS VALDEZ VALENCIA','2008-11-20','2018-11-20','1124','2','1','1',null,1603,'2008-11-20 00:00:00','2008-11-20 00:00:00');</v>
      </c>
      <c r="BG17" s="6" t="str">
        <f t="shared" si="14"/>
        <v>insert into servicios_comentarios (comentario, id_admin, id_estatus, created_at, updated_at) values('TITULO ENTREGADO 16/04/09',1,16,'2008-11-20 00:00:00','2008-11-20 00:00:00');</v>
      </c>
      <c r="BH17" s="6" t="str">
        <f t="shared" si="15"/>
        <v>insert into servicios_comentarios (comentario, id_admin, id_estatus, created_at, updated_at) values('4110714 cel 6144273524',1,16,'2008-11-20 00:00:00','2008-11-20 00:00:00');</v>
      </c>
      <c r="BI17" s="137" t="str">
        <f t="shared" si="16"/>
        <v>update bitacoras_estatus set comprobacion_uso = 1, id_estatus=6 where id=16;</v>
      </c>
      <c r="BJ17" s="137" t="str">
        <f t="shared" si="17"/>
        <v>update bitacoras_estatus set numero_expediente = '975439', numero_registro = '1081555', id_estatus = 6, fecha_inicio = '2008-11-20', fecha_vencimiento ='2018-11-20', created_at ='2008-11-20 00:00:00', updated_at ='2008-11-20 00:00:00', id_clase=null, id_marca=1603, id_cliente=1124, vigencia = 1 where id =16;</v>
      </c>
      <c r="BK17" s="137" t="str">
        <f t="shared" si="18"/>
        <v>update bitacoras_estatus set id_estatus = 6 where id =16;</v>
      </c>
    </row>
    <row r="18" spans="1:63" ht="27">
      <c r="A18" s="3">
        <v>788341</v>
      </c>
      <c r="B18" s="3">
        <v>987844</v>
      </c>
      <c r="C18" s="3">
        <f>IF(Tabla1[[#This Row],[No. REG.]]="","",1)</f>
        <v>1</v>
      </c>
      <c r="D18" s="3" t="s">
        <v>109</v>
      </c>
      <c r="E18" s="3">
        <f>IF(Tabla1[[#This Row],[STATUS]]="","",VLOOKUP(D18,Estatus!$A$2:$B$13,2,0))</f>
        <v>9</v>
      </c>
      <c r="F18" s="3">
        <f>IF(Tabla1[[#This Row],[STATUS]]="","",VLOOKUP(D18,Estatus!$A$2:$I$12,9,0))</f>
        <v>0</v>
      </c>
      <c r="G18" s="12" t="s">
        <v>8683</v>
      </c>
      <c r="H18" s="7">
        <v>38874</v>
      </c>
      <c r="I18" s="80">
        <f t="shared" si="0"/>
        <v>2006</v>
      </c>
      <c r="J18" s="80">
        <f t="shared" si="1"/>
        <v>6</v>
      </c>
      <c r="K18" s="80">
        <f t="shared" si="2"/>
        <v>6</v>
      </c>
      <c r="L18" s="80" t="str">
        <f t="shared" si="3"/>
        <v>06</v>
      </c>
      <c r="M18" s="80" t="str">
        <f t="shared" si="4"/>
        <v>06</v>
      </c>
      <c r="N18" s="80" t="str">
        <f t="shared" si="5"/>
        <v>'2006-06-06'</v>
      </c>
      <c r="O18" s="80" t="str">
        <f t="shared" si="6"/>
        <v>'2006-06-06 00:00:00'</v>
      </c>
      <c r="P18" s="7">
        <v>42527</v>
      </c>
      <c r="Q18" s="80">
        <f t="shared" si="7"/>
        <v>2016</v>
      </c>
      <c r="R18" s="80">
        <f t="shared" si="8"/>
        <v>6</v>
      </c>
      <c r="S18" s="80">
        <f t="shared" si="9"/>
        <v>6</v>
      </c>
      <c r="T18" s="80" t="str">
        <f t="shared" si="10"/>
        <v>06</v>
      </c>
      <c r="U18" s="80" t="str">
        <f t="shared" si="11"/>
        <v>06</v>
      </c>
      <c r="V18" s="80" t="str">
        <f t="shared" si="12"/>
        <v>'2016-06-06'</v>
      </c>
      <c r="W18" s="80"/>
      <c r="X18" s="80" t="str">
        <f t="shared" si="13"/>
        <v>null</v>
      </c>
      <c r="Y18" s="3" t="s">
        <v>110</v>
      </c>
      <c r="Z18" s="124">
        <f>IFERROR(IF(Y18="","null",VLOOKUP(Y18,Marcas!$A$2:$C$2024,2,0)),"")</f>
        <v>1602</v>
      </c>
      <c r="AA18" s="3" t="s">
        <v>110</v>
      </c>
      <c r="AB18" s="3">
        <f>IFERROR(IF(AA18="","",IF(AA18="EMPORIO LEGAL",1,VLOOKUP(AA18,Clientes!$A$2:$B$1190,2,0))),"")</f>
        <v>1123</v>
      </c>
      <c r="AC18" s="3">
        <f>IFERROR(IF(Tabla1[[#This Row],[id_control]]="null","",VLOOKUP(CONCATENATE(Tabla1[[#This Row],[CLIENTE]],"-",Tabla1[[#This Row],[id_control]]),Hoja1!$C$2:$D$1994,2,0)),"")</f>
        <v>18</v>
      </c>
      <c r="AD18" s="3" t="s">
        <v>111</v>
      </c>
      <c r="AE18" s="3"/>
      <c r="AF18" s="3"/>
      <c r="AG18" s="3"/>
      <c r="AH18" s="3"/>
      <c r="AI18" s="3"/>
      <c r="AJ18" s="3"/>
      <c r="AK18" s="3"/>
      <c r="AL18" s="3">
        <v>4183045</v>
      </c>
      <c r="AM18" s="8"/>
      <c r="AN18" s="8"/>
      <c r="AO18" s="8"/>
      <c r="AP18" s="8"/>
      <c r="AQ18" s="8"/>
      <c r="AR18" s="8"/>
      <c r="AS18" s="8"/>
      <c r="AT18" s="8"/>
      <c r="AU18" s="8"/>
      <c r="AV18" s="8" t="s">
        <v>112</v>
      </c>
      <c r="AW18" s="8"/>
      <c r="AX18" s="8"/>
      <c r="AY18" s="8"/>
      <c r="AZ18" s="8"/>
      <c r="BA18" s="8"/>
      <c r="BB18" s="8"/>
      <c r="BC18" s="8"/>
      <c r="BD18" s="8">
        <v>4183045</v>
      </c>
      <c r="BE18" s="8">
        <v>17</v>
      </c>
      <c r="BF18" s="6" t="str">
        <f t="shared" si="19"/>
        <v>insert into bitacoras_estatus (numero_expediente, numero_registro, representante, fecha_inicio, fecha_vencimiento, id_cliente, id_admin, id_bitacoras_estatus, id_estatus, id_clase, id_marca, created_at, updated_at) values('788341','987844','WINSTON LASTRA UREÑA','2006-06-06','2016-06-06','1123','2','1','1',null,1602,'2006-06-06 00:00:00','2006-06-06 00:00:00');</v>
      </c>
      <c r="BG18" s="6" t="str">
        <f t="shared" si="14"/>
        <v>insert into servicios_comentarios (comentario, id_admin, id_estatus, created_at, updated_at) values('Titulo entregado 28/08/07. CONTACTADO VÍA SALES UP.',1,17,'2006-06-06 00:00:00','2006-06-06 00:00:00');</v>
      </c>
      <c r="BH18" s="6" t="str">
        <f t="shared" si="15"/>
        <v>insert into servicios_comentarios (comentario, id_admin, id_estatus, created_at, updated_at) values('4183045',1,17,'2006-06-06 00:00:00','2006-06-06 00:00:00');</v>
      </c>
      <c r="BI18" s="137" t="str">
        <f t="shared" si="16"/>
        <v>update bitacoras_estatus set comprobacion_uso = 1, id_estatus=9 where id=17;</v>
      </c>
      <c r="BJ18" s="137" t="str">
        <f t="shared" si="17"/>
        <v>update bitacoras_estatus set numero_expediente = '788341', numero_registro = '987844', id_estatus = 9, fecha_inicio = '2006-06-06', fecha_vencimiento ='2016-06-06', created_at ='2006-06-06 00:00:00', updated_at ='2006-06-06 00:00:00', id_clase=null, id_marca=1602, id_cliente=1123, vigencia = 0 where id =17;</v>
      </c>
      <c r="BK18" s="137" t="str">
        <f t="shared" si="18"/>
        <v>update bitacoras_estatus set id_estatus = 9 where id =17;</v>
      </c>
    </row>
    <row r="19" spans="1:63" ht="43">
      <c r="A19" s="6">
        <v>1220157</v>
      </c>
      <c r="B19" s="6">
        <v>1274050</v>
      </c>
      <c r="C19" s="6">
        <f>IF(Tabla1[[#This Row],[No. REG.]]="","",1)</f>
        <v>1</v>
      </c>
      <c r="D19" s="3" t="s">
        <v>46</v>
      </c>
      <c r="E19" s="3">
        <f>IF(Tabla1[[#This Row],[STATUS]]="","",VLOOKUP(D19,Estatus!$A$2:$B$13,2,0))</f>
        <v>10</v>
      </c>
      <c r="F19" s="3">
        <f>IF(Tabla1[[#This Row],[STATUS]]="","",VLOOKUP(D19,Estatus!$A$2:$I$12,9,0))</f>
        <v>1</v>
      </c>
      <c r="G19" s="16" t="s">
        <v>113</v>
      </c>
      <c r="H19" s="7">
        <v>40823</v>
      </c>
      <c r="I19" s="80">
        <f t="shared" si="0"/>
        <v>2011</v>
      </c>
      <c r="J19" s="80">
        <f t="shared" si="1"/>
        <v>10</v>
      </c>
      <c r="K19" s="80">
        <f t="shared" si="2"/>
        <v>7</v>
      </c>
      <c r="L19" s="80">
        <f t="shared" si="3"/>
        <v>10</v>
      </c>
      <c r="M19" s="80" t="str">
        <f t="shared" si="4"/>
        <v>07</v>
      </c>
      <c r="N19" s="80" t="str">
        <f t="shared" si="5"/>
        <v>'2011-10-07'</v>
      </c>
      <c r="O19" s="80" t="str">
        <f t="shared" si="6"/>
        <v>'2011-10-07 00:00:00'</v>
      </c>
      <c r="P19" s="7">
        <v>44476</v>
      </c>
      <c r="Q19" s="80">
        <f t="shared" si="7"/>
        <v>2021</v>
      </c>
      <c r="R19" s="80">
        <f t="shared" si="8"/>
        <v>10</v>
      </c>
      <c r="S19" s="80">
        <f t="shared" si="9"/>
        <v>7</v>
      </c>
      <c r="T19" s="80">
        <f t="shared" si="10"/>
        <v>10</v>
      </c>
      <c r="U19" s="80" t="str">
        <f t="shared" si="11"/>
        <v>07</v>
      </c>
      <c r="V19" s="80" t="str">
        <f t="shared" si="12"/>
        <v>'2021-10-07'</v>
      </c>
      <c r="W19" s="80"/>
      <c r="X19" s="80" t="str">
        <f t="shared" si="13"/>
        <v>null</v>
      </c>
      <c r="Y19" s="6" t="s">
        <v>114</v>
      </c>
      <c r="Z19" s="123">
        <f>IFERROR(IF(Y19="","null",VLOOKUP(Y19,Marcas!$A$2:$C$2024,2,0)),"")</f>
        <v>1595</v>
      </c>
      <c r="AA19" s="6" t="s">
        <v>115</v>
      </c>
      <c r="AB19" s="6">
        <f>IFERROR(IF(AA19="","",IF(AA19="EMPORIO LEGAL",1,VLOOKUP(AA19,Clientes!$A$2:$B$1190,2,0))),"")</f>
        <v>1121</v>
      </c>
      <c r="AC19" s="6">
        <f>IFERROR(IF(Tabla1[[#This Row],[id_control]]="null","",VLOOKUP(CONCATENATE(Tabla1[[#This Row],[CLIENTE]],"-",Tabla1[[#This Row],[id_control]]),Hoja1!$C$2:$D$1994,2,0)),"")</f>
        <v>19</v>
      </c>
      <c r="AD19" s="16" t="s">
        <v>116</v>
      </c>
      <c r="AE19" s="6" t="s">
        <v>117</v>
      </c>
      <c r="AF19" s="6" t="s">
        <v>118</v>
      </c>
      <c r="AG19" s="6" t="s">
        <v>119</v>
      </c>
      <c r="AH19" s="6"/>
      <c r="AI19" s="6"/>
      <c r="AJ19" s="6"/>
      <c r="AK19" s="6"/>
      <c r="AL19" s="6"/>
      <c r="AM19" s="6"/>
      <c r="AN19" s="6"/>
      <c r="AO19" s="6"/>
      <c r="AP19" s="6"/>
      <c r="AQ19" s="6" t="s">
        <v>120</v>
      </c>
      <c r="AR19" s="6" t="s">
        <v>121</v>
      </c>
      <c r="AS19" s="6"/>
      <c r="AT19" s="6"/>
      <c r="AU19" s="6"/>
      <c r="AV19" s="6" t="s">
        <v>122</v>
      </c>
      <c r="AW19" s="6" t="s">
        <v>123</v>
      </c>
      <c r="AX19" s="6"/>
      <c r="AY19" s="6"/>
      <c r="AZ19" s="6"/>
      <c r="BA19" s="6"/>
      <c r="BB19" s="6"/>
      <c r="BC19" s="6"/>
      <c r="BD19" s="8" t="s">
        <v>124</v>
      </c>
      <c r="BE19" s="8">
        <v>18</v>
      </c>
      <c r="BF19" s="6" t="str">
        <f t="shared" si="19"/>
        <v>insert into bitacoras_estatus (numero_expediente, numero_registro, representante, fecha_inicio, fecha_vencimiento, id_cliente, id_admin, id_bitacoras_estatus, id_estatus, id_clase, id_marca, created_at, updated_at) values('1220157','1274050','DAFNIS RAUL MORALES DIAZ
PEREZ','2011-10-07','2021-10-07','1121','2','1','1',null,1595,'2011-10-07 00:00:00','2011-10-07 00:00:00');</v>
      </c>
      <c r="BG19" s="6" t="str">
        <f t="shared" si="14"/>
        <v>insert into servicios_comentarios (comentario, id_admin, id_estatus, created_at, updated_at) values('TITULO RECIBIDO 27/04/2012, TRANSMICION DE DERECHOS RECIBIDA 07/09/2012',1,18,'2011-10-07 00:00:00','2011-10-07 00:00:00');</v>
      </c>
      <c r="BH19" s="6" t="str">
        <f t="shared" si="15"/>
        <v>insert into servicios_comentarios (comentario, id_admin, id_estatus, created_at, updated_at) values('vlady 6142217213, Raul614 184 79 64',1,18,'2011-10-07 00:00:00','2011-10-07 00:00:00');</v>
      </c>
      <c r="BI19" s="137" t="str">
        <f t="shared" si="16"/>
        <v>update bitacoras_estatus set comprobacion_uso = 1, id_estatus=10 where id=18;</v>
      </c>
      <c r="BJ19" s="137" t="str">
        <f t="shared" si="17"/>
        <v>update bitacoras_estatus set numero_expediente = '1220157', numero_registro = '1274050', id_estatus = 10, fecha_inicio = '2011-10-07', fecha_vencimiento ='2021-10-07', created_at ='2011-10-07 00:00:00', updated_at ='2011-10-07 00:00:00', id_clase=null, id_marca=1595, id_cliente=1121, vigencia = 1 where id =18;</v>
      </c>
      <c r="BK19" s="137" t="str">
        <f t="shared" si="18"/>
        <v>update bitacoras_estatus set id_estatus = 10 where id =18;</v>
      </c>
    </row>
    <row r="20" spans="1:63" ht="40">
      <c r="A20" s="3">
        <v>899800</v>
      </c>
      <c r="B20" s="3">
        <v>1023266</v>
      </c>
      <c r="C20" s="3">
        <f>IF(Tabla1[[#This Row],[No. REG.]]="","",1)</f>
        <v>1</v>
      </c>
      <c r="D20" s="3" t="s">
        <v>46</v>
      </c>
      <c r="E20" s="3">
        <f>IF(Tabla1[[#This Row],[STATUS]]="","",VLOOKUP(D20,Estatus!$A$2:$B$13,2,0))</f>
        <v>10</v>
      </c>
      <c r="F20" s="3">
        <f>IF(Tabla1[[#This Row],[STATUS]]="","",VLOOKUP(D20,Estatus!$A$2:$I$12,9,0))</f>
        <v>1</v>
      </c>
      <c r="G20" s="12" t="s">
        <v>125</v>
      </c>
      <c r="H20" s="7">
        <v>43061</v>
      </c>
      <c r="I20" s="80">
        <f t="shared" si="0"/>
        <v>2017</v>
      </c>
      <c r="J20" s="80">
        <f t="shared" si="1"/>
        <v>11</v>
      </c>
      <c r="K20" s="80">
        <f t="shared" si="2"/>
        <v>22</v>
      </c>
      <c r="L20" s="80">
        <f t="shared" si="3"/>
        <v>11</v>
      </c>
      <c r="M20" s="80">
        <f t="shared" si="4"/>
        <v>22</v>
      </c>
      <c r="N20" s="80" t="str">
        <f t="shared" si="5"/>
        <v>'2017-11-22'</v>
      </c>
      <c r="O20" s="80" t="str">
        <f t="shared" si="6"/>
        <v>'2017-11-22 00:00:00'</v>
      </c>
      <c r="P20" s="7">
        <v>46713</v>
      </c>
      <c r="Q20" s="80">
        <f t="shared" si="7"/>
        <v>2027</v>
      </c>
      <c r="R20" s="80">
        <f t="shared" si="8"/>
        <v>11</v>
      </c>
      <c r="S20" s="80">
        <f t="shared" si="9"/>
        <v>22</v>
      </c>
      <c r="T20" s="80">
        <f t="shared" si="10"/>
        <v>11</v>
      </c>
      <c r="U20" s="80">
        <f t="shared" si="11"/>
        <v>22</v>
      </c>
      <c r="V20" s="80" t="str">
        <f t="shared" si="12"/>
        <v>'2027-11-22'</v>
      </c>
      <c r="W20" s="80"/>
      <c r="X20" s="80" t="str">
        <f t="shared" si="13"/>
        <v>null</v>
      </c>
      <c r="Y20" s="3" t="s">
        <v>126</v>
      </c>
      <c r="Z20" s="124">
        <f>IFERROR(IF(Y20="","null",VLOOKUP(Y20,Marcas!$A$2:$C$2024,2,0)),"")</f>
        <v>1593</v>
      </c>
      <c r="AA20" s="3" t="s">
        <v>126</v>
      </c>
      <c r="AB20" s="3">
        <f>IFERROR(IF(AA20="","",IF(AA20="EMPORIO LEGAL",1,VLOOKUP(AA20,Clientes!$A$2:$B$1190,2,0))),"")</f>
        <v>1120</v>
      </c>
      <c r="AC20" s="3">
        <f>IFERROR(IF(Tabla1[[#This Row],[id_control]]="null","",VLOOKUP(CONCATENATE(Tabla1[[#This Row],[CLIENTE]],"-",Tabla1[[#This Row],[id_control]]),Hoja1!$C$2:$D$1994,2,0)),"")</f>
        <v>20</v>
      </c>
      <c r="AD20" s="3" t="s">
        <v>127</v>
      </c>
      <c r="AE20" s="3" t="s">
        <v>128</v>
      </c>
      <c r="AF20" s="3"/>
      <c r="AG20" s="3"/>
      <c r="AH20" s="3"/>
      <c r="AI20" s="3"/>
      <c r="AJ20" s="3"/>
      <c r="AK20" s="3"/>
      <c r="AL20" s="3">
        <v>4106594</v>
      </c>
      <c r="AM20" s="6">
        <v>4157064</v>
      </c>
      <c r="AN20" s="6" t="s">
        <v>129</v>
      </c>
      <c r="AO20" s="6"/>
      <c r="AP20" s="6"/>
      <c r="AQ20" s="6" t="s">
        <v>130</v>
      </c>
      <c r="AR20" s="6"/>
      <c r="AS20" s="6"/>
      <c r="AT20" s="6"/>
      <c r="AU20" s="6"/>
      <c r="AV20" s="13" t="s">
        <v>131</v>
      </c>
      <c r="AW20" s="6" t="s">
        <v>132</v>
      </c>
      <c r="AX20" s="6" t="s">
        <v>133</v>
      </c>
      <c r="AY20" s="6"/>
      <c r="AZ20" s="6"/>
      <c r="BA20" s="6"/>
      <c r="BB20" s="6"/>
      <c r="BC20" s="6"/>
      <c r="BD20" s="6" t="s">
        <v>134</v>
      </c>
      <c r="BE20" s="8">
        <v>19</v>
      </c>
      <c r="BF20" s="6" t="str">
        <f t="shared" si="19"/>
        <v>insert into bitacoras_estatus (numero_expediente, numero_registro, representante, fecha_inicio, fecha_vencimiento, id_cliente, id_admin, id_bitacoras_estatus, id_estatus, id_clase, id_marca, created_at, updated_at) values('899800','1023266','ING. ROBERTO BALDERRAMA DIAZ DE LEON','2017-11-22','2027-11-22','1120','2','1','1',null,1593,'2017-11-22 00:00:00','2017-11-22 00:00:00');</v>
      </c>
      <c r="BG20" s="6" t="str">
        <f t="shared" si="14"/>
        <v>insert into servicios_comentarios (comentario, id_admin, id_estatus, created_at, updated_at) values('COMPROBACION VOLUNTARIA DE USO DE MARCA ENVIADA20/07/2011. EL 4 DE OCT 2017 LLEGO RENOVACION DE MARCA',1,19,'2017-11-22 00:00:00','2017-11-22 00:00:00');</v>
      </c>
      <c r="BH20" s="6" t="str">
        <f t="shared" si="15"/>
        <v>insert into servicios_comentarios (comentario, id_admin, id_estatus, created_at, updated_at) values('4106594, 4157064, cel. Roberto 614 1 96 20 15',1,19,'2017-11-22 00:00:00','2017-11-22 00:00:00');</v>
      </c>
      <c r="BI20" s="137" t="str">
        <f t="shared" si="16"/>
        <v>update bitacoras_estatus set comprobacion_uso = 1, id_estatus=10 where id=19;</v>
      </c>
      <c r="BJ20" s="137" t="str">
        <f t="shared" si="17"/>
        <v>update bitacoras_estatus set numero_expediente = '899800', numero_registro = '1023266', id_estatus = 10, fecha_inicio = '2017-11-22', fecha_vencimiento ='2027-11-22', created_at ='2017-11-22 00:00:00', updated_at ='2017-11-22 00:00:00', id_clase=null, id_marca=1593, id_cliente=1120, vigencia = 1 where id =19;</v>
      </c>
      <c r="BK20" s="137" t="str">
        <f t="shared" si="18"/>
        <v>update bitacoras_estatus set id_estatus = 10 where id =19;</v>
      </c>
    </row>
    <row r="21" spans="1:63">
      <c r="A21" s="6">
        <v>1108632</v>
      </c>
      <c r="B21" s="6">
        <v>1182858</v>
      </c>
      <c r="C21" s="6">
        <f>IF(Tabla1[[#This Row],[No. REG.]]="","",1)</f>
        <v>1</v>
      </c>
      <c r="D21" s="3" t="s">
        <v>46</v>
      </c>
      <c r="E21" s="3">
        <f>IF(Tabla1[[#This Row],[STATUS]]="","",VLOOKUP(D21,Estatus!$A$2:$B$13,2,0))</f>
        <v>10</v>
      </c>
      <c r="F21" s="3">
        <f>IF(Tabla1[[#This Row],[STATUS]]="","",VLOOKUP(D21,Estatus!$A$2:$I$12,9,0))</f>
        <v>1</v>
      </c>
      <c r="G21" s="17" t="s">
        <v>135</v>
      </c>
      <c r="H21" s="9">
        <v>40374</v>
      </c>
      <c r="I21" s="81">
        <f t="shared" si="0"/>
        <v>2010</v>
      </c>
      <c r="J21" s="81">
        <f t="shared" si="1"/>
        <v>7</v>
      </c>
      <c r="K21" s="81">
        <f t="shared" si="2"/>
        <v>15</v>
      </c>
      <c r="L21" s="81" t="str">
        <f t="shared" si="3"/>
        <v>07</v>
      </c>
      <c r="M21" s="81">
        <f t="shared" si="4"/>
        <v>15</v>
      </c>
      <c r="N21" s="81" t="str">
        <f t="shared" si="5"/>
        <v>'2010-07-15'</v>
      </c>
      <c r="O21" s="81" t="str">
        <f t="shared" si="6"/>
        <v>'2010-07-15 00:00:00'</v>
      </c>
      <c r="P21" s="9">
        <v>44027</v>
      </c>
      <c r="Q21" s="81">
        <f t="shared" si="7"/>
        <v>2020</v>
      </c>
      <c r="R21" s="81">
        <f t="shared" si="8"/>
        <v>7</v>
      </c>
      <c r="S21" s="81">
        <f t="shared" si="9"/>
        <v>15</v>
      </c>
      <c r="T21" s="81" t="str">
        <f t="shared" si="10"/>
        <v>07</v>
      </c>
      <c r="U21" s="81">
        <f t="shared" si="11"/>
        <v>15</v>
      </c>
      <c r="V21" s="81" t="str">
        <f t="shared" si="12"/>
        <v>'2020-07-15'</v>
      </c>
      <c r="W21" s="81"/>
      <c r="X21" s="81" t="str">
        <f t="shared" si="13"/>
        <v>null</v>
      </c>
      <c r="Y21" s="16" t="s">
        <v>136</v>
      </c>
      <c r="Z21" s="126">
        <f>IFERROR(IF(Y21="","null",VLOOKUP(Y21,Marcas!$A$2:$C$2024,2,0)),"")</f>
        <v>1589</v>
      </c>
      <c r="AA21" s="16" t="s">
        <v>136</v>
      </c>
      <c r="AB21" s="6">
        <f>IFERROR(IF(AA21="","",IF(AA21="EMPORIO LEGAL",1,VLOOKUP(AA21,Clientes!$A$2:$B$1190,2,0))),"")</f>
        <v>1118</v>
      </c>
      <c r="AC21" s="6">
        <f>IFERROR(IF(Tabla1[[#This Row],[id_control]]="null","",VLOOKUP(CONCATENATE(Tabla1[[#This Row],[CLIENTE]],"-",Tabla1[[#This Row],[id_control]]),Hoja1!$C$2:$D$1994,2,0)),"")</f>
        <v>21</v>
      </c>
      <c r="AD21" s="8" t="s">
        <v>137</v>
      </c>
      <c r="AE21" s="8"/>
      <c r="AF21" s="6"/>
      <c r="AG21" s="6"/>
      <c r="AH21" s="6"/>
      <c r="AI21" s="6"/>
      <c r="AJ21" s="6"/>
      <c r="AK21" s="6"/>
      <c r="AL21" s="8">
        <v>6566250426</v>
      </c>
      <c r="AM21" s="8"/>
      <c r="AN21" s="6"/>
      <c r="AO21" s="6"/>
      <c r="AP21" s="6"/>
      <c r="AQ21" s="8">
        <v>6561994319</v>
      </c>
      <c r="AR21" s="6"/>
      <c r="AS21" s="6"/>
      <c r="AT21" s="6"/>
      <c r="AU21" s="6"/>
      <c r="AV21" s="8" t="s">
        <v>138</v>
      </c>
      <c r="AW21" s="8"/>
      <c r="AX21" s="8"/>
      <c r="AY21" s="6"/>
      <c r="AZ21" s="6"/>
      <c r="BA21" s="6"/>
      <c r="BB21" s="6"/>
      <c r="BC21" s="6"/>
      <c r="BD21" s="8" t="s">
        <v>139</v>
      </c>
      <c r="BE21" s="8">
        <v>20</v>
      </c>
      <c r="BF21" s="6" t="str">
        <f t="shared" si="19"/>
        <v>insert into bitacoras_estatus (numero_expediente, numero_registro, representante, fecha_inicio, fecha_vencimiento, id_cliente, id_admin, id_bitacoras_estatus, id_estatus, id_clase, id_marca, created_at, updated_at) values('1108632','1182858','IVAN FRANCISCO OROZCO GUTIERREZ','2010-07-15','2020-07-15','1118','2','1','1',null,1589,'2010-07-15 00:00:00','2010-07-15 00:00:00');</v>
      </c>
      <c r="BG21" s="6" t="str">
        <f t="shared" si="14"/>
        <v>insert into servicios_comentarios (comentario, id_admin, id_estatus, created_at, updated_at) values('TITULO RECIBIDO 01/11/2010',1,20,'2010-07-15 00:00:00','2010-07-15 00:00:00');</v>
      </c>
      <c r="BH21" s="6" t="str">
        <f t="shared" si="15"/>
        <v>insert into servicios_comentarios (comentario, id_admin, id_estatus, created_at, updated_at) values('656-625-0426, IVAN 656-199-4319',1,20,'2010-07-15 00:00:00','2010-07-15 00:00:00');</v>
      </c>
      <c r="BI21" s="137" t="str">
        <f t="shared" si="16"/>
        <v>update bitacoras_estatus set comprobacion_uso = 1, id_estatus=10 where id=20;</v>
      </c>
      <c r="BJ21" s="137" t="str">
        <f t="shared" si="17"/>
        <v>update bitacoras_estatus set numero_expediente = '1108632', numero_registro = '1182858', id_estatus = 10, fecha_inicio = '2010-07-15', fecha_vencimiento ='2020-07-15', created_at ='2010-07-15 00:00:00', updated_at ='2010-07-15 00:00:00', id_clase=null, id_marca=1589, id_cliente=1118, vigencia = 1 where id =20;</v>
      </c>
      <c r="BK21" s="137" t="str">
        <f t="shared" si="18"/>
        <v>update bitacoras_estatus set id_estatus = 10 where id =20;</v>
      </c>
    </row>
    <row r="22" spans="1:63">
      <c r="A22" s="6">
        <v>963147</v>
      </c>
      <c r="B22" s="6">
        <v>1069919</v>
      </c>
      <c r="C22" s="6">
        <f>IF(Tabla1[[#This Row],[No. REG.]]="","",1)</f>
        <v>1</v>
      </c>
      <c r="D22" s="3" t="s">
        <v>41</v>
      </c>
      <c r="E22" s="3">
        <f>IF(Tabla1[[#This Row],[STATUS]]="","",VLOOKUP(D22,Estatus!$A$2:$B$13,2,0))</f>
        <v>6</v>
      </c>
      <c r="F22" s="3">
        <f>IF(Tabla1[[#This Row],[STATUS]]="","",VLOOKUP(D22,Estatus!$A$2:$I$12,9,0))</f>
        <v>1</v>
      </c>
      <c r="G22" s="16" t="s">
        <v>140</v>
      </c>
      <c r="H22" s="7">
        <v>39701</v>
      </c>
      <c r="I22" s="80">
        <f t="shared" si="0"/>
        <v>2008</v>
      </c>
      <c r="J22" s="80">
        <f t="shared" si="1"/>
        <v>9</v>
      </c>
      <c r="K22" s="80">
        <f t="shared" si="2"/>
        <v>10</v>
      </c>
      <c r="L22" s="80" t="str">
        <f t="shared" si="3"/>
        <v>09</v>
      </c>
      <c r="M22" s="80">
        <f t="shared" si="4"/>
        <v>10</v>
      </c>
      <c r="N22" s="80" t="str">
        <f t="shared" si="5"/>
        <v>'2008-09-10'</v>
      </c>
      <c r="O22" s="80" t="str">
        <f t="shared" si="6"/>
        <v>'2008-09-10 00:00:00'</v>
      </c>
      <c r="P22" s="7">
        <v>43353</v>
      </c>
      <c r="Q22" s="80">
        <f t="shared" si="7"/>
        <v>2018</v>
      </c>
      <c r="R22" s="80">
        <f t="shared" si="8"/>
        <v>9</v>
      </c>
      <c r="S22" s="80">
        <f t="shared" si="9"/>
        <v>10</v>
      </c>
      <c r="T22" s="80" t="str">
        <f t="shared" si="10"/>
        <v>09</v>
      </c>
      <c r="U22" s="80">
        <f t="shared" si="11"/>
        <v>10</v>
      </c>
      <c r="V22" s="80" t="str">
        <f t="shared" si="12"/>
        <v>'2018-09-10'</v>
      </c>
      <c r="W22" s="80"/>
      <c r="X22" s="80" t="str">
        <f t="shared" si="13"/>
        <v>null</v>
      </c>
      <c r="Y22" s="6" t="s">
        <v>141</v>
      </c>
      <c r="Z22" s="123">
        <f>IFERROR(IF(Y22="","null",VLOOKUP(Y22,Marcas!$A$2:$C$2024,2,0)),"")</f>
        <v>1588</v>
      </c>
      <c r="AA22" s="3" t="s">
        <v>141</v>
      </c>
      <c r="AB22" s="3">
        <f>IFERROR(IF(AA22="","",IF(AA22="EMPORIO LEGAL",1,VLOOKUP(AA22,Clientes!$A$2:$B$1190,2,0))),"")</f>
        <v>1117</v>
      </c>
      <c r="AC22" s="3">
        <f>IFERROR(IF(Tabla1[[#This Row],[id_control]]="null","",VLOOKUP(CONCATENATE(Tabla1[[#This Row],[CLIENTE]],"-",Tabla1[[#This Row],[id_control]]),Hoja1!$C$2:$D$1994,2,0)),"")</f>
        <v>22</v>
      </c>
      <c r="AD22" s="6" t="s">
        <v>142</v>
      </c>
      <c r="AE22" s="6"/>
      <c r="AF22" s="6"/>
      <c r="AG22" s="6"/>
      <c r="AH22" s="6"/>
      <c r="AI22" s="6"/>
      <c r="AJ22" s="6"/>
      <c r="AK22" s="6"/>
      <c r="AL22" s="6">
        <v>4113344</v>
      </c>
      <c r="AM22" s="6"/>
      <c r="AN22" s="6"/>
      <c r="AO22" s="6"/>
      <c r="AP22" s="6"/>
      <c r="AQ22" s="6">
        <v>6144068048</v>
      </c>
      <c r="AR22" s="6"/>
      <c r="AS22" s="6"/>
      <c r="AT22" s="6"/>
      <c r="AU22" s="6"/>
      <c r="AV22" s="6" t="s">
        <v>143</v>
      </c>
      <c r="AW22" s="6"/>
      <c r="AX22" s="6"/>
      <c r="AY22" s="6"/>
      <c r="AZ22" s="6"/>
      <c r="BA22" s="6"/>
      <c r="BB22" s="6"/>
      <c r="BC22" s="6"/>
      <c r="BD22" s="8" t="s">
        <v>144</v>
      </c>
      <c r="BE22" s="8">
        <v>21</v>
      </c>
      <c r="BF22" s="6" t="str">
        <f t="shared" si="19"/>
        <v>insert into bitacoras_estatus (numero_expediente, numero_registro, representante, fecha_inicio, fecha_vencimiento, id_cliente, id_admin, id_bitacoras_estatus, id_estatus, id_clase, id_marca, created_at, updated_at) values('963147','1069919','JORGE LUIS GONZALEZ PIÑON','2008-09-10','2018-09-10','1117','2','1','1',null,1588,'2008-09-10 00:00:00','2008-09-10 00:00:00');</v>
      </c>
      <c r="BG22" s="6" t="str">
        <f t="shared" si="14"/>
        <v>insert into servicios_comentarios (comentario, id_admin, id_estatus, created_at, updated_at) values('TITULO ENTREGADO 23/02/09',1,21,'2008-09-10 00:00:00','2008-09-10 00:00:00');</v>
      </c>
      <c r="BH22" s="6" t="str">
        <f t="shared" si="15"/>
        <v>insert into servicios_comentarios (comentario, id_admin, id_estatus, created_at, updated_at) values('4113344 cel 6144068048',1,21,'2008-09-10 00:00:00','2008-09-10 00:00:00');</v>
      </c>
      <c r="BI22" s="137" t="str">
        <f t="shared" si="16"/>
        <v>update bitacoras_estatus set comprobacion_uso = 1, id_estatus=6 where id=21;</v>
      </c>
      <c r="BJ22" s="137" t="str">
        <f t="shared" si="17"/>
        <v>update bitacoras_estatus set numero_expediente = '963147', numero_registro = '1069919', id_estatus = 6, fecha_inicio = '2008-09-10', fecha_vencimiento ='2018-09-10', created_at ='2008-09-10 00:00:00', updated_at ='2008-09-10 00:00:00', id_clase=null, id_marca=1588, id_cliente=1117, vigencia = 1 where id =21;</v>
      </c>
      <c r="BK22" s="137" t="str">
        <f t="shared" si="18"/>
        <v>update bitacoras_estatus set id_estatus = 6 where id =21;</v>
      </c>
    </row>
    <row r="23" spans="1:63" ht="85">
      <c r="A23" s="6">
        <v>1465978</v>
      </c>
      <c r="B23" s="6"/>
      <c r="C23" s="6" t="str">
        <f>IF(Tabla1[[#This Row],[No. REG.]]="","",1)</f>
        <v/>
      </c>
      <c r="D23" s="3" t="s">
        <v>34</v>
      </c>
      <c r="E23" s="3">
        <f>IF(Tabla1[[#This Row],[STATUS]]="","",VLOOKUP(D23,Estatus!$A$2:$B$13,2,0))</f>
        <v>5</v>
      </c>
      <c r="F23" s="3">
        <f>IF(Tabla1[[#This Row],[STATUS]]="","",VLOOKUP(D23,Estatus!$A$2:$I$12,9,0))</f>
        <v>0</v>
      </c>
      <c r="G23" s="16" t="s">
        <v>145</v>
      </c>
      <c r="H23" s="7">
        <v>41702</v>
      </c>
      <c r="I23" s="80">
        <f t="shared" si="0"/>
        <v>2014</v>
      </c>
      <c r="J23" s="80">
        <f t="shared" si="1"/>
        <v>3</v>
      </c>
      <c r="K23" s="80">
        <f t="shared" si="2"/>
        <v>4</v>
      </c>
      <c r="L23" s="80" t="str">
        <f t="shared" si="3"/>
        <v>03</v>
      </c>
      <c r="M23" s="80" t="str">
        <f t="shared" si="4"/>
        <v>04</v>
      </c>
      <c r="N23" s="80" t="str">
        <f t="shared" si="5"/>
        <v>'2014-03-04'</v>
      </c>
      <c r="O23" s="80" t="str">
        <f t="shared" si="6"/>
        <v>'2014-03-04 00:00:00'</v>
      </c>
      <c r="P23" s="7">
        <v>45355</v>
      </c>
      <c r="Q23" s="80">
        <f t="shared" si="7"/>
        <v>2024</v>
      </c>
      <c r="R23" s="80">
        <f t="shared" si="8"/>
        <v>3</v>
      </c>
      <c r="S23" s="80">
        <f t="shared" si="9"/>
        <v>4</v>
      </c>
      <c r="T23" s="80" t="str">
        <f t="shared" si="10"/>
        <v>03</v>
      </c>
      <c r="U23" s="80" t="str">
        <f t="shared" si="11"/>
        <v>04</v>
      </c>
      <c r="V23" s="80" t="str">
        <f t="shared" si="12"/>
        <v>'2024-03-04'</v>
      </c>
      <c r="W23" s="80"/>
      <c r="X23" s="80" t="str">
        <f t="shared" si="13"/>
        <v>null</v>
      </c>
      <c r="Y23" s="6" t="s">
        <v>146</v>
      </c>
      <c r="Z23" s="123">
        <f>IFERROR(IF(Y23="","null",VLOOKUP(Y23,Marcas!$A$2:$C$2024,2,0)),"")</f>
        <v>1587</v>
      </c>
      <c r="AA23" s="3" t="s">
        <v>146</v>
      </c>
      <c r="AB23" s="3">
        <f>IFERROR(IF(AA23="","",IF(AA23="EMPORIO LEGAL",1,VLOOKUP(AA23,Clientes!$A$2:$B$1190,2,0))),"")</f>
        <v>1116</v>
      </c>
      <c r="AC23" s="3">
        <f>IFERROR(IF(Tabla1[[#This Row],[id_control]]="null","",VLOOKUP(CONCATENATE(Tabla1[[#This Row],[CLIENTE]],"-",Tabla1[[#This Row],[id_control]]),Hoja1!$C$2:$D$1994,2,0)),"")</f>
        <v>23</v>
      </c>
      <c r="AD23" s="6" t="s">
        <v>147</v>
      </c>
      <c r="AE23" s="6"/>
      <c r="AF23" s="6"/>
      <c r="AG23" s="6"/>
      <c r="AH23" s="6"/>
      <c r="AI23" s="6"/>
      <c r="AJ23" s="6"/>
      <c r="AK23" s="6"/>
      <c r="AL23" s="6" t="s">
        <v>148</v>
      </c>
      <c r="AM23" s="8"/>
      <c r="AN23" s="8"/>
      <c r="AO23" s="8"/>
      <c r="AP23" s="8"/>
      <c r="AQ23" s="8"/>
      <c r="AR23" s="8"/>
      <c r="AS23" s="8"/>
      <c r="AT23" s="8"/>
      <c r="AU23" s="8"/>
      <c r="AV23" s="8" t="s">
        <v>149</v>
      </c>
      <c r="AW23" s="8"/>
      <c r="AX23" s="8"/>
      <c r="AY23" s="8"/>
      <c r="AZ23" s="8"/>
      <c r="BA23" s="8"/>
      <c r="BB23" s="8"/>
      <c r="BC23" s="8"/>
      <c r="BD23" s="8" t="s">
        <v>148</v>
      </c>
      <c r="BE23" s="8">
        <v>22</v>
      </c>
      <c r="BF23" s="6" t="str">
        <f t="shared" si="19"/>
        <v>insert into bitacoras_estatus (numero_expediente, numero_registro, representante, fecha_inicio, fecha_vencimiento, id_cliente, id_admin, id_bitacoras_estatus, id_estatus, id_clase, id_marca, created_at, updated_at) values('1465978','','JESUS CARNERO CABRAL','2014-03-04','2024-03-04','1116','2','1','1',null,1587,'2014-03-04 00:00:00','2014-03-04 00:00:00');</v>
      </c>
      <c r="BG23" s="6" t="str">
        <f t="shared" si="14"/>
        <v>insert into servicios_comentarios (comentario, id_admin, id_estatus, created_at, updated_at) values('TRAMITE REGISTRO DE MARCA WRAGNNER. CITA ANTERIORIDAD RECIBIDA 04/09/2014. ANTERIORIDAD CONTESTADA 20/10/14. NEGATIVA RECIBIDA EN FECHA 20 DE MAYO DEL 2015.',1,22,'2014-03-04 00:00:00','2014-03-04 00:00:00');</v>
      </c>
      <c r="BH23" s="6" t="str">
        <f t="shared" si="15"/>
        <v>insert into servicios_comentarios (comentario, id_admin, id_estatus, created_at, updated_at) values('639 472 7318',1,22,'2014-03-04 00:00:00','2014-03-04 00:00:00');</v>
      </c>
      <c r="BI23" s="137" t="str">
        <f t="shared" si="16"/>
        <v>update bitacoras_estatus set comprobacion_uso = 1, id_estatus=5 where id=22;</v>
      </c>
      <c r="BJ23" s="137" t="str">
        <f t="shared" si="17"/>
        <v>update bitacoras_estatus set numero_expediente = '1465978', numero_registro = '', id_estatus = 5, fecha_inicio = '2014-03-04', fecha_vencimiento ='2024-03-04', created_at ='2014-03-04 00:00:00', updated_at ='2014-03-04 00:00:00', id_clase=null, id_marca=1587, id_cliente=1116, vigencia = 0 where id =22;</v>
      </c>
      <c r="BK23" s="137" t="str">
        <f t="shared" si="18"/>
        <v>update bitacoras_estatus set id_estatus = 5 where id =22;</v>
      </c>
    </row>
    <row r="24" spans="1:63" ht="29">
      <c r="A24" s="6">
        <v>1516943</v>
      </c>
      <c r="B24" s="6">
        <v>1503805</v>
      </c>
      <c r="C24" s="6">
        <f>IF(Tabla1[[#This Row],[No. REG.]]="","",1)</f>
        <v>1</v>
      </c>
      <c r="D24" s="3" t="s">
        <v>46</v>
      </c>
      <c r="E24" s="3">
        <f>IF(Tabla1[[#This Row],[STATUS]]="","",VLOOKUP(D24,Estatus!$A$2:$B$13,2,0))</f>
        <v>10</v>
      </c>
      <c r="F24" s="3">
        <f>IF(Tabla1[[#This Row],[STATUS]]="","",VLOOKUP(D24,Estatus!$A$2:$I$12,9,0))</f>
        <v>1</v>
      </c>
      <c r="G24" s="16" t="s">
        <v>150</v>
      </c>
      <c r="H24" s="9">
        <v>41865</v>
      </c>
      <c r="I24" s="81">
        <f t="shared" si="0"/>
        <v>2014</v>
      </c>
      <c r="J24" s="81">
        <f t="shared" si="1"/>
        <v>8</v>
      </c>
      <c r="K24" s="81">
        <f t="shared" si="2"/>
        <v>14</v>
      </c>
      <c r="L24" s="81" t="str">
        <f t="shared" si="3"/>
        <v>08</v>
      </c>
      <c r="M24" s="81">
        <f t="shared" si="4"/>
        <v>14</v>
      </c>
      <c r="N24" s="81" t="str">
        <f t="shared" si="5"/>
        <v>'2014-08-14'</v>
      </c>
      <c r="O24" s="81" t="str">
        <f t="shared" si="6"/>
        <v>'2014-08-14 00:00:00'</v>
      </c>
      <c r="P24" s="9">
        <v>45518</v>
      </c>
      <c r="Q24" s="81">
        <f t="shared" si="7"/>
        <v>2024</v>
      </c>
      <c r="R24" s="81">
        <f t="shared" si="8"/>
        <v>8</v>
      </c>
      <c r="S24" s="81">
        <f t="shared" si="9"/>
        <v>14</v>
      </c>
      <c r="T24" s="81" t="str">
        <f t="shared" si="10"/>
        <v>08</v>
      </c>
      <c r="U24" s="81">
        <f t="shared" si="11"/>
        <v>14</v>
      </c>
      <c r="V24" s="81" t="str">
        <f t="shared" si="12"/>
        <v>'2024-08-14'</v>
      </c>
      <c r="W24" s="81"/>
      <c r="X24" s="81" t="str">
        <f t="shared" si="13"/>
        <v>null</v>
      </c>
      <c r="Y24" s="6" t="s">
        <v>151</v>
      </c>
      <c r="Z24" s="123">
        <f>IFERROR(IF(Y24="","null",VLOOKUP(Y24,Marcas!$A$2:$C$2024,2,0)),"")</f>
        <v>1585</v>
      </c>
      <c r="AA24" s="8" t="s">
        <v>151</v>
      </c>
      <c r="AB24" s="8">
        <f>IFERROR(IF(AA24="","",IF(AA24="EMPORIO LEGAL",1,VLOOKUP(AA24,Clientes!$A$2:$B$1190,2,0))),"")</f>
        <v>1115</v>
      </c>
      <c r="AC24" s="8">
        <f>IFERROR(IF(Tabla1[[#This Row],[id_control]]="null","",VLOOKUP(CONCATENATE(Tabla1[[#This Row],[CLIENTE]],"-",Tabla1[[#This Row],[id_control]]),Hoja1!$C$2:$D$1994,2,0)),"")</f>
        <v>24</v>
      </c>
      <c r="AD24" s="6" t="s">
        <v>152</v>
      </c>
      <c r="AE24" s="6"/>
      <c r="AF24" s="6"/>
      <c r="AG24" s="6"/>
      <c r="AH24" s="6"/>
      <c r="AI24" s="6"/>
      <c r="AJ24" s="6"/>
      <c r="AK24" s="6"/>
      <c r="AL24" s="3" t="s">
        <v>153</v>
      </c>
      <c r="AM24" s="6"/>
      <c r="AN24" s="6"/>
      <c r="AO24" s="6"/>
      <c r="AP24" s="6"/>
      <c r="AQ24" s="5"/>
      <c r="AR24" s="6"/>
      <c r="AS24" s="6"/>
      <c r="AT24" s="6"/>
      <c r="AU24" s="6"/>
      <c r="AV24" s="5" t="s">
        <v>154</v>
      </c>
      <c r="AW24" s="5"/>
      <c r="AX24" s="5"/>
      <c r="AY24" s="6"/>
      <c r="AZ24" s="6"/>
      <c r="BA24" s="6"/>
      <c r="BB24" s="6"/>
      <c r="BC24" s="6"/>
      <c r="BD24" s="8" t="s">
        <v>153</v>
      </c>
      <c r="BE24" s="8">
        <v>23</v>
      </c>
      <c r="BF24" s="6" t="str">
        <f t="shared" si="19"/>
        <v>insert into bitacoras_estatus (numero_expediente, numero_registro, representante, fecha_inicio, fecha_vencimiento, id_cliente, id_admin, id_bitacoras_estatus, id_estatus, id_clase, id_marca, created_at, updated_at) values('1516943','1503805','HORACIO TORRES LOPEZ','2014-08-14','2024-08-14','1115','2','1','1',null,1585,'2014-08-14 00:00:00','2014-08-14 00:00:00');</v>
      </c>
      <c r="BG24" s="6" t="str">
        <f t="shared" si="14"/>
        <v>insert into servicios_comentarios (comentario, id_admin, id_estatus, created_at, updated_at) values('TITULO RECIBIDO 3FEB15. TITULO ENTREGADO 19FEB/15',1,23,'2014-08-14 00:00:00','2014-08-14 00:00:00');</v>
      </c>
      <c r="BH24" s="6" t="str">
        <f t="shared" si="15"/>
        <v>insert into servicios_comentarios (comentario, id_admin, id_estatus, created_at, updated_at) values('614 421 08 41 cel. 614 276 18 71',1,23,'2014-08-14 00:00:00','2014-08-14 00:00:00');</v>
      </c>
      <c r="BI24" s="137" t="str">
        <f t="shared" si="16"/>
        <v>update bitacoras_estatus set comprobacion_uso = 1, id_estatus=10 where id=23;</v>
      </c>
      <c r="BJ24" s="137" t="str">
        <f t="shared" si="17"/>
        <v>update bitacoras_estatus set numero_expediente = '1516943', numero_registro = '1503805', id_estatus = 10, fecha_inicio = '2014-08-14', fecha_vencimiento ='2024-08-14', created_at ='2014-08-14 00:00:00', updated_at ='2014-08-14 00:00:00', id_clase=null, id_marca=1585, id_cliente=1115, vigencia = 1 where id =23;</v>
      </c>
      <c r="BK24" s="137" t="str">
        <f t="shared" si="18"/>
        <v>update bitacoras_estatus set id_estatus = 10 where id =23;</v>
      </c>
    </row>
    <row r="25" spans="1:63" ht="66">
      <c r="A25" s="3">
        <v>1385413</v>
      </c>
      <c r="B25" s="3">
        <v>1400669</v>
      </c>
      <c r="C25" s="3">
        <f>IF(Tabla1[[#This Row],[No. REG.]]="","",1)</f>
        <v>1</v>
      </c>
      <c r="D25" s="3" t="s">
        <v>46</v>
      </c>
      <c r="E25" s="3">
        <f>IF(Tabla1[[#This Row],[STATUS]]="","",VLOOKUP(D25,Estatus!$A$2:$B$13,2,0))</f>
        <v>10</v>
      </c>
      <c r="F25" s="3">
        <f>IF(Tabla1[[#This Row],[STATUS]]="","",VLOOKUP(D25,Estatus!$A$2:$I$12,9,0))</f>
        <v>1</v>
      </c>
      <c r="G25" s="12" t="s">
        <v>155</v>
      </c>
      <c r="H25" s="7">
        <v>41446</v>
      </c>
      <c r="I25" s="80">
        <f t="shared" si="0"/>
        <v>2013</v>
      </c>
      <c r="J25" s="80">
        <f t="shared" si="1"/>
        <v>6</v>
      </c>
      <c r="K25" s="80">
        <f t="shared" si="2"/>
        <v>21</v>
      </c>
      <c r="L25" s="80" t="str">
        <f t="shared" si="3"/>
        <v>06</v>
      </c>
      <c r="M25" s="80">
        <f t="shared" si="4"/>
        <v>21</v>
      </c>
      <c r="N25" s="80" t="str">
        <f t="shared" si="5"/>
        <v>'2013-06-21'</v>
      </c>
      <c r="O25" s="80" t="str">
        <f t="shared" si="6"/>
        <v>'2013-06-21 00:00:00'</v>
      </c>
      <c r="P25" s="7">
        <v>45098</v>
      </c>
      <c r="Q25" s="80">
        <f t="shared" si="7"/>
        <v>2023</v>
      </c>
      <c r="R25" s="80">
        <f t="shared" si="8"/>
        <v>6</v>
      </c>
      <c r="S25" s="80">
        <f t="shared" si="9"/>
        <v>21</v>
      </c>
      <c r="T25" s="80" t="str">
        <f t="shared" si="10"/>
        <v>06</v>
      </c>
      <c r="U25" s="80">
        <f t="shared" si="11"/>
        <v>21</v>
      </c>
      <c r="V25" s="80" t="str">
        <f t="shared" si="12"/>
        <v>'2023-06-21'</v>
      </c>
      <c r="W25" s="80">
        <v>39</v>
      </c>
      <c r="X25" s="80">
        <f t="shared" si="13"/>
        <v>39</v>
      </c>
      <c r="Y25" s="12" t="s">
        <v>156</v>
      </c>
      <c r="Z25" s="125">
        <f>IFERROR(IF(Y25="","null",VLOOKUP(Y25,Marcas!$A$2:$C$2024,2,0)),"")</f>
        <v>1569</v>
      </c>
      <c r="AA25" s="3" t="s">
        <v>163</v>
      </c>
      <c r="AB25" s="3">
        <f>IFERROR(IF(AA25="","",IF(AA25="EMPORIO LEGAL",1,VLOOKUP(AA25,Clientes!$A$2:$B$1190,2,0))),"")</f>
        <v>1114</v>
      </c>
      <c r="AC25" s="3">
        <f>IFERROR(IF(Tabla1[[#This Row],[id_control]]="null","",VLOOKUP(CONCATENATE(Tabla1[[#This Row],[CLIENTE]],"-",Tabla1[[#This Row],[id_control]]),Hoja1!$C$2:$D$1994,2,0)),"")</f>
        <v>25</v>
      </c>
      <c r="AD25" s="3"/>
      <c r="AE25" s="3" t="s">
        <v>157</v>
      </c>
      <c r="AF25" s="3"/>
      <c r="AG25" s="3"/>
      <c r="AH25" s="3"/>
      <c r="AI25" s="3"/>
      <c r="AJ25" s="3"/>
      <c r="AK25" s="3"/>
      <c r="AL25" s="3"/>
      <c r="AM25" s="6" t="s">
        <v>158</v>
      </c>
      <c r="AN25" s="6"/>
      <c r="AO25" s="6"/>
      <c r="AP25" s="6"/>
      <c r="AQ25" s="6"/>
      <c r="AR25" s="6"/>
      <c r="AS25" s="6"/>
      <c r="AT25" s="6"/>
      <c r="AU25" s="6"/>
      <c r="AV25" s="6" t="s">
        <v>159</v>
      </c>
      <c r="AW25" s="6"/>
      <c r="AX25" s="6"/>
      <c r="AY25" s="6"/>
      <c r="AZ25" s="6"/>
      <c r="BA25" s="6"/>
      <c r="BB25" s="6"/>
      <c r="BC25" s="6"/>
      <c r="BD25" s="8" t="s">
        <v>160</v>
      </c>
      <c r="BE25" s="8">
        <v>24</v>
      </c>
      <c r="BF25" s="6" t="str">
        <f t="shared" si="19"/>
        <v>insert into bitacoras_estatus (numero_expediente, numero_registro, representante, fecha_inicio, fecha_vencimiento, id_cliente, id_admin, id_bitacoras_estatus, id_estatus, id_clase, id_marca, created_at, updated_at) values('1385413','1400669','','2013-06-21','2023-06-21','1114','2','1','1',39,1569,'2013-06-21 00:00:00','2013-06-21 00:00:00');</v>
      </c>
      <c r="BG25" s="6" t="str">
        <f t="shared" si="14"/>
        <v>insert into servicios_comentarios (comentario, id_admin, id_estatus, created_at, updated_at) values('TITULO RECIBIDO 21/11/2013. TITULO ENTREGADO 09 ENERO 2015 RECIBIDO POR LUIS ALBERTO WOOLFOLK ABRIL, 14/08/2018 INFORMARON QUE YA NO RENOVARÁN LA MARCA',1,24,'2013-06-21 00:00:00','2013-06-21 00:00:00');</v>
      </c>
      <c r="BH25" s="6" t="str">
        <f t="shared" si="15"/>
        <v>insert into servicios_comentarios (comentario, id_admin, id_estatus, created_at, updated_at) values('SE DEJARON DATOS DEL ADMIN DE LA EMPRESA',1,24,'2013-06-21 00:00:00','2013-06-21 00:00:00');</v>
      </c>
      <c r="BI25" s="137" t="str">
        <f t="shared" si="16"/>
        <v>update bitacoras_estatus set comprobacion_uso = 1, id_estatus=10 where id=24;</v>
      </c>
      <c r="BJ25" s="137" t="str">
        <f t="shared" si="17"/>
        <v>update bitacoras_estatus set numero_expediente = '1385413', numero_registro = '1400669', id_estatus = 10, fecha_inicio = '2013-06-21', fecha_vencimiento ='2023-06-21', created_at ='2013-06-21 00:00:00', updated_at ='2013-06-21 00:00:00', id_clase=39, id_marca=1569, id_cliente=1114, vigencia = 1 where id =24;</v>
      </c>
      <c r="BK25" s="137" t="str">
        <f t="shared" si="18"/>
        <v>update bitacoras_estatus set id_estatus = 10 where id =24;</v>
      </c>
    </row>
    <row r="26" spans="1:63">
      <c r="A26" s="3">
        <v>873269</v>
      </c>
      <c r="B26" s="3"/>
      <c r="C26" s="3" t="str">
        <f>IF(Tabla1[[#This Row],[No. REG.]]="","",1)</f>
        <v/>
      </c>
      <c r="D26" s="3" t="s">
        <v>34</v>
      </c>
      <c r="E26" s="3">
        <f>IF(Tabla1[[#This Row],[STATUS]]="","",VLOOKUP(D26,Estatus!$A$2:$B$13,2,0))</f>
        <v>5</v>
      </c>
      <c r="F26" s="3">
        <f>IF(Tabla1[[#This Row],[STATUS]]="","",VLOOKUP(D26,Estatus!$A$2:$I$12,9,0))</f>
        <v>0</v>
      </c>
      <c r="G26" s="12" t="s">
        <v>161</v>
      </c>
      <c r="H26" s="7">
        <v>39286</v>
      </c>
      <c r="I26" s="80">
        <f t="shared" si="0"/>
        <v>2007</v>
      </c>
      <c r="J26" s="80">
        <f t="shared" si="1"/>
        <v>7</v>
      </c>
      <c r="K26" s="80">
        <f t="shared" si="2"/>
        <v>23</v>
      </c>
      <c r="L26" s="80" t="str">
        <f t="shared" si="3"/>
        <v>07</v>
      </c>
      <c r="M26" s="80">
        <f t="shared" si="4"/>
        <v>23</v>
      </c>
      <c r="N26" s="80" t="str">
        <f t="shared" si="5"/>
        <v>'2007-07-23'</v>
      </c>
      <c r="O26" s="80" t="str">
        <f t="shared" si="6"/>
        <v>'2007-07-23 00:00:00'</v>
      </c>
      <c r="P26" s="7">
        <v>42939</v>
      </c>
      <c r="Q26" s="80">
        <f t="shared" si="7"/>
        <v>2017</v>
      </c>
      <c r="R26" s="80">
        <f t="shared" si="8"/>
        <v>7</v>
      </c>
      <c r="S26" s="80">
        <f t="shared" si="9"/>
        <v>23</v>
      </c>
      <c r="T26" s="80" t="str">
        <f t="shared" si="10"/>
        <v>07</v>
      </c>
      <c r="U26" s="80">
        <f t="shared" si="11"/>
        <v>23</v>
      </c>
      <c r="V26" s="80" t="str">
        <f t="shared" si="12"/>
        <v>'2017-07-23'</v>
      </c>
      <c r="W26" s="80">
        <v>43</v>
      </c>
      <c r="X26" s="80">
        <f t="shared" si="13"/>
        <v>43</v>
      </c>
      <c r="Y26" s="12" t="s">
        <v>162</v>
      </c>
      <c r="Z26" s="125">
        <f>IFERROR(IF(Y26="","null",VLOOKUP(Y26,Marcas!$A$2:$C$2024,2,0)),"")</f>
        <v>727</v>
      </c>
      <c r="AA26" s="3" t="s">
        <v>163</v>
      </c>
      <c r="AB26" s="3">
        <f>IFERROR(IF(AA26="","",IF(AA26="EMPORIO LEGAL",1,VLOOKUP(AA26,Clientes!$A$2:$B$1190,2,0))),"")</f>
        <v>1114</v>
      </c>
      <c r="AC26" s="3">
        <f>IFERROR(IF(Tabla1[[#This Row],[id_control]]="null","",VLOOKUP(CONCATENATE(Tabla1[[#This Row],[CLIENTE]],"-",Tabla1[[#This Row],[id_control]]),Hoja1!$C$2:$D$1994,2,0)),"")</f>
        <v>26</v>
      </c>
      <c r="AD26" s="3" t="s">
        <v>164</v>
      </c>
      <c r="AE26" s="3"/>
      <c r="AF26" s="3"/>
      <c r="AG26" s="3"/>
      <c r="AH26" s="3"/>
      <c r="AI26" s="3"/>
      <c r="AJ26" s="3"/>
      <c r="AK26" s="3"/>
      <c r="AL26" s="3">
        <v>39657</v>
      </c>
      <c r="AM26" s="6"/>
      <c r="AN26" s="6"/>
      <c r="AO26" s="6"/>
      <c r="AP26" s="6"/>
      <c r="AQ26" s="6"/>
      <c r="AR26" s="6"/>
      <c r="AS26" s="6"/>
      <c r="AT26" s="6"/>
      <c r="AU26" s="6"/>
      <c r="AV26" s="6"/>
      <c r="AW26" s="6"/>
      <c r="AX26" s="6"/>
      <c r="AY26" s="6"/>
      <c r="AZ26" s="6"/>
      <c r="BA26" s="6"/>
      <c r="BB26" s="6"/>
      <c r="BC26" s="6"/>
      <c r="BD26" s="8">
        <v>39657</v>
      </c>
      <c r="BE26" s="8">
        <v>25</v>
      </c>
      <c r="BF26" s="6" t="str">
        <f t="shared" si="19"/>
        <v>insert into bitacoras_estatus (numero_expediente, numero_registro, representante, fecha_inicio, fecha_vencimiento, id_cliente, id_admin, id_bitacoras_estatus, id_estatus, id_clase, id_marca, created_at, updated_at) values('873269','','LUIS ALBERTO WOOLFOLK ABRIL','2007-07-23','2017-07-23','1114','2','1','1',43,727,'2007-07-23 00:00:00','2007-07-23 00:00:00');</v>
      </c>
      <c r="BG26" s="6" t="str">
        <f t="shared" si="14"/>
        <v>insert into servicios_comentarios (comentario, id_admin, id_estatus, created_at, updated_at) values('RECIBIDA 15/04/09',1,25,'2007-07-23 00:00:00','2007-07-23 00:00:00');</v>
      </c>
      <c r="BH26" s="6" t="str">
        <f t="shared" si="15"/>
        <v>insert into servicios_comentarios (comentario, id_admin, id_estatus, created_at, updated_at) values('39657',1,25,'2007-07-23 00:00:00','2007-07-23 00:00:00');</v>
      </c>
      <c r="BI26" s="137" t="str">
        <f t="shared" si="16"/>
        <v>update bitacoras_estatus set comprobacion_uso = 1, id_estatus=5 where id=25;</v>
      </c>
      <c r="BJ26" s="137" t="str">
        <f t="shared" si="17"/>
        <v>update bitacoras_estatus set numero_expediente = '873269', numero_registro = '', id_estatus = 5, fecha_inicio = '2007-07-23', fecha_vencimiento ='2017-07-23', created_at ='2007-07-23 00:00:00', updated_at ='2007-07-23 00:00:00', id_clase=43, id_marca=727, id_cliente=1114, vigencia = 0 where id =25;</v>
      </c>
      <c r="BK26" s="137" t="str">
        <f t="shared" si="18"/>
        <v>update bitacoras_estatus set id_estatus = 5 where id =25;</v>
      </c>
    </row>
    <row r="27" spans="1:63">
      <c r="A27" s="6">
        <v>1003659</v>
      </c>
      <c r="B27" s="6"/>
      <c r="C27" s="6" t="str">
        <f>IF(Tabla1[[#This Row],[No. REG.]]="","",1)</f>
        <v/>
      </c>
      <c r="D27" s="3" t="s">
        <v>34</v>
      </c>
      <c r="E27" s="3">
        <f>IF(Tabla1[[#This Row],[STATUS]]="","",VLOOKUP(D27,Estatus!$A$2:$B$13,2,0))</f>
        <v>5</v>
      </c>
      <c r="F27" s="3">
        <f>IF(Tabla1[[#This Row],[STATUS]]="","",VLOOKUP(D27,Estatus!$A$2:$I$12,9,0))</f>
        <v>0</v>
      </c>
      <c r="G27" s="16" t="s">
        <v>165</v>
      </c>
      <c r="H27" s="7">
        <v>39926</v>
      </c>
      <c r="I27" s="80">
        <f t="shared" si="0"/>
        <v>2009</v>
      </c>
      <c r="J27" s="80">
        <f t="shared" si="1"/>
        <v>4</v>
      </c>
      <c r="K27" s="80">
        <f t="shared" si="2"/>
        <v>23</v>
      </c>
      <c r="L27" s="80" t="str">
        <f t="shared" si="3"/>
        <v>04</v>
      </c>
      <c r="M27" s="80">
        <f t="shared" si="4"/>
        <v>23</v>
      </c>
      <c r="N27" s="80" t="str">
        <f t="shared" si="5"/>
        <v>'2009-04-23'</v>
      </c>
      <c r="O27" s="80" t="str">
        <f t="shared" si="6"/>
        <v>'2009-04-23 00:00:00'</v>
      </c>
      <c r="P27" s="7">
        <v>43578</v>
      </c>
      <c r="Q27" s="80">
        <f t="shared" si="7"/>
        <v>2019</v>
      </c>
      <c r="R27" s="80">
        <f t="shared" si="8"/>
        <v>4</v>
      </c>
      <c r="S27" s="80">
        <f t="shared" si="9"/>
        <v>23</v>
      </c>
      <c r="T27" s="80" t="str">
        <f t="shared" si="10"/>
        <v>04</v>
      </c>
      <c r="U27" s="80">
        <f t="shared" si="11"/>
        <v>23</v>
      </c>
      <c r="V27" s="80" t="str">
        <f t="shared" si="12"/>
        <v>'2019-04-23'</v>
      </c>
      <c r="W27" s="80">
        <v>39</v>
      </c>
      <c r="X27" s="80">
        <f t="shared" si="13"/>
        <v>39</v>
      </c>
      <c r="Y27" s="16" t="s">
        <v>162</v>
      </c>
      <c r="Z27" s="126">
        <f>IFERROR(IF(Y27="","null",VLOOKUP(Y27,Marcas!$A$2:$C$2024,2,0)),"")</f>
        <v>727</v>
      </c>
      <c r="AA27" s="6" t="s">
        <v>163</v>
      </c>
      <c r="AB27" s="6">
        <f>IFERROR(IF(AA27="","",IF(AA27="EMPORIO LEGAL",1,VLOOKUP(AA27,Clientes!$A$2:$B$1190,2,0))),"")</f>
        <v>1114</v>
      </c>
      <c r="AC27" s="6">
        <f>IFERROR(IF(Tabla1[[#This Row],[id_control]]="null","",VLOOKUP(CONCATENATE(Tabla1[[#This Row],[CLIENTE]],"-",Tabla1[[#This Row],[id_control]]),Hoja1!$C$2:$D$1994,2,0)),"")</f>
        <v>26</v>
      </c>
      <c r="AD27" s="3" t="s">
        <v>164</v>
      </c>
      <c r="AE27" s="4"/>
      <c r="AF27" s="6"/>
      <c r="AG27" s="6"/>
      <c r="AH27" s="6"/>
      <c r="AI27" s="6"/>
      <c r="AJ27" s="6"/>
      <c r="AK27" s="6"/>
      <c r="AL27" s="3"/>
      <c r="AM27" s="8"/>
      <c r="AN27" s="8"/>
      <c r="AO27" s="8"/>
      <c r="AP27" s="8"/>
      <c r="AQ27" s="4"/>
      <c r="AR27" s="4"/>
      <c r="AS27" s="4"/>
      <c r="AT27" s="8"/>
      <c r="AU27" s="8"/>
      <c r="AV27" s="8"/>
      <c r="AW27" s="11"/>
      <c r="AX27" s="11"/>
      <c r="AY27" s="11"/>
      <c r="AZ27" s="8"/>
      <c r="BA27" s="8"/>
      <c r="BB27" s="8"/>
      <c r="BC27" s="8"/>
      <c r="BD27" s="8"/>
      <c r="BE27" s="8">
        <v>26</v>
      </c>
      <c r="BF27" s="6" t="str">
        <f t="shared" si="19"/>
        <v>insert into bitacoras_estatus (numero_expediente, numero_registro, representante, fecha_inicio, fecha_vencimiento, id_cliente, id_admin, id_bitacoras_estatus, id_estatus, id_clase, id_marca, created_at, updated_at) values('1003659','','LUIS ALBERTO WOOLFOLK ABRIL','2009-04-23','2019-04-23','1114','2','1','1',39,727,'2009-04-23 00:00:00','2009-04-23 00:00:00');</v>
      </c>
      <c r="BG27" s="6" t="str">
        <f t="shared" si="14"/>
        <v>insert into servicios_comentarios (comentario, id_admin, id_estatus, created_at, updated_at) values('Negativa recibida 04/03/2010',1,26,'2009-04-23 00:00:00','2009-04-23 00:00:00');</v>
      </c>
      <c r="BH27" s="6" t="str">
        <f t="shared" si="15"/>
        <v/>
      </c>
      <c r="BI27" s="137" t="str">
        <f t="shared" si="16"/>
        <v>update bitacoras_estatus set comprobacion_uso = 1, id_estatus=5 where id=26;</v>
      </c>
      <c r="BJ27" s="137" t="str">
        <f t="shared" si="17"/>
        <v>update bitacoras_estatus set numero_expediente = '1003659', numero_registro = '', id_estatus = 5, fecha_inicio = '2009-04-23', fecha_vencimiento ='2019-04-23', created_at ='2009-04-23 00:00:00', updated_at ='2009-04-23 00:00:00', id_clase=39, id_marca=727, id_cliente=1114, vigencia = 0 where id =26;</v>
      </c>
      <c r="BK27" s="137" t="str">
        <f t="shared" si="18"/>
        <v>update bitacoras_estatus set id_estatus = 5 where id =26;</v>
      </c>
    </row>
    <row r="28" spans="1:63">
      <c r="A28" s="6">
        <v>1338539</v>
      </c>
      <c r="B28" s="6">
        <v>1362604</v>
      </c>
      <c r="C28" s="6">
        <f>IF(Tabla1[[#This Row],[No. REG.]]="","",1)</f>
        <v>1</v>
      </c>
      <c r="D28" s="3" t="s">
        <v>46</v>
      </c>
      <c r="E28" s="3">
        <f>IF(Tabla1[[#This Row],[STATUS]]="","",VLOOKUP(D28,Estatus!$A$2:$B$13,2,0))</f>
        <v>10</v>
      </c>
      <c r="F28" s="3">
        <f>IF(Tabla1[[#This Row],[STATUS]]="","",VLOOKUP(D28,Estatus!$A$2:$I$12,9,0))</f>
        <v>1</v>
      </c>
      <c r="G28" s="16" t="s">
        <v>166</v>
      </c>
      <c r="H28" s="7">
        <v>41284</v>
      </c>
      <c r="I28" s="80">
        <f t="shared" si="0"/>
        <v>2013</v>
      </c>
      <c r="J28" s="80">
        <f t="shared" si="1"/>
        <v>1</v>
      </c>
      <c r="K28" s="80">
        <f t="shared" si="2"/>
        <v>10</v>
      </c>
      <c r="L28" s="80" t="str">
        <f t="shared" si="3"/>
        <v>01</v>
      </c>
      <c r="M28" s="80">
        <f t="shared" si="4"/>
        <v>10</v>
      </c>
      <c r="N28" s="80" t="str">
        <f t="shared" si="5"/>
        <v>'2013-01-10'</v>
      </c>
      <c r="O28" s="80" t="str">
        <f t="shared" si="6"/>
        <v>'2013-01-10 00:00:00'</v>
      </c>
      <c r="P28" s="7">
        <v>44936</v>
      </c>
      <c r="Q28" s="80">
        <f t="shared" si="7"/>
        <v>2023</v>
      </c>
      <c r="R28" s="80">
        <f t="shared" si="8"/>
        <v>1</v>
      </c>
      <c r="S28" s="80">
        <f t="shared" si="9"/>
        <v>10</v>
      </c>
      <c r="T28" s="80" t="str">
        <f t="shared" si="10"/>
        <v>01</v>
      </c>
      <c r="U28" s="80">
        <f t="shared" si="11"/>
        <v>10</v>
      </c>
      <c r="V28" s="80" t="str">
        <f t="shared" si="12"/>
        <v>'2023-01-10'</v>
      </c>
      <c r="W28" s="80">
        <v>43</v>
      </c>
      <c r="X28" s="80">
        <f t="shared" si="13"/>
        <v>43</v>
      </c>
      <c r="Y28" s="16" t="s">
        <v>167</v>
      </c>
      <c r="Z28" s="126">
        <f>IFERROR(IF(Y28="","null",VLOOKUP(Y28,Marcas!$A$2:$C$2024,2,0)),"")</f>
        <v>222</v>
      </c>
      <c r="AA28" s="6" t="s">
        <v>163</v>
      </c>
      <c r="AB28" s="6">
        <f>IFERROR(IF(AA28="","",IF(AA28="EMPORIO LEGAL",1,VLOOKUP(AA28,Clientes!$A$2:$B$1190,2,0))),"")</f>
        <v>1114</v>
      </c>
      <c r="AC28" s="6">
        <f>IFERROR(IF(Tabla1[[#This Row],[id_control]]="null","",VLOOKUP(CONCATENATE(Tabla1[[#This Row],[CLIENTE]],"-",Tabla1[[#This Row],[id_control]]),Hoja1!$C$2:$D$1994,2,0)),"")</f>
        <v>28</v>
      </c>
      <c r="AD28" s="3" t="s">
        <v>157</v>
      </c>
      <c r="AE28" s="4"/>
      <c r="AF28" s="6"/>
      <c r="AG28" s="6"/>
      <c r="AH28" s="6"/>
      <c r="AI28" s="6"/>
      <c r="AJ28" s="6"/>
      <c r="AK28" s="6"/>
      <c r="AL28" s="3" t="s">
        <v>158</v>
      </c>
      <c r="AM28" s="4"/>
      <c r="AN28" s="8"/>
      <c r="AO28" s="8"/>
      <c r="AP28" s="8"/>
      <c r="AQ28" s="4"/>
      <c r="AR28" s="4"/>
      <c r="AS28" s="4"/>
      <c r="AT28" s="8"/>
      <c r="AU28" s="8"/>
      <c r="AV28" s="8" t="s">
        <v>159</v>
      </c>
      <c r="AW28" s="11"/>
      <c r="AX28" s="11"/>
      <c r="AY28" s="11"/>
      <c r="AZ28" s="11"/>
      <c r="BA28" s="8"/>
      <c r="BB28" s="8"/>
      <c r="BC28" s="8"/>
      <c r="BD28" s="8" t="s">
        <v>168</v>
      </c>
      <c r="BE28" s="8">
        <v>27</v>
      </c>
      <c r="BF28" s="6" t="str">
        <f t="shared" si="19"/>
        <v>insert into bitacoras_estatus (numero_expediente, numero_registro, representante, fecha_inicio, fecha_vencimiento, id_cliente, id_admin, id_bitacoras_estatus, id_estatus, id_clase, id_marca, created_at, updated_at) values('1338539','1362604','CESAR RODRIGUEZ WOOLFOLK','2013-01-10','2023-01-10','1114','2','1','1',43,222,'2013-01-10 00:00:00','2013-01-10 00:00:00');</v>
      </c>
      <c r="BG28" s="6" t="str">
        <f t="shared" si="14"/>
        <v>insert into servicios_comentarios (comentario, id_admin, id_estatus, created_at, updated_at) values('TITULO RECIBIDO 05/07/2013',1,27,'2013-01-10 00:00:00','2013-01-10 00:00:00');</v>
      </c>
      <c r="BH28" s="6" t="str">
        <f t="shared" si="15"/>
        <v>insert into servicios_comentarios (comentario, id_admin, id_estatus, created_at, updated_at) values('SE QUEDARON DATOS DE MARCO CESAR RODRIGUEZ, ES EL ADMIN DE LA EMPRESA',1,27,'2013-01-10 00:00:00','2013-01-10 00:00:00');</v>
      </c>
      <c r="BI28" s="137" t="str">
        <f t="shared" si="16"/>
        <v>update bitacoras_estatus set comprobacion_uso = 1, id_estatus=10 where id=27;</v>
      </c>
      <c r="BJ28" s="137" t="str">
        <f t="shared" si="17"/>
        <v>update bitacoras_estatus set numero_expediente = '1338539', numero_registro = '1362604', id_estatus = 10, fecha_inicio = '2013-01-10', fecha_vencimiento ='2023-01-10', created_at ='2013-01-10 00:00:00', updated_at ='2013-01-10 00:00:00', id_clase=43, id_marca=222, id_cliente=1114, vigencia = 1 where id =27;</v>
      </c>
      <c r="BK28" s="137" t="str">
        <f t="shared" si="18"/>
        <v>update bitacoras_estatus set id_estatus = 10 where id =27;</v>
      </c>
    </row>
    <row r="29" spans="1:63">
      <c r="A29" s="3">
        <v>994666</v>
      </c>
      <c r="B29" s="3">
        <v>1097049</v>
      </c>
      <c r="C29" s="3">
        <f>IF(Tabla1[[#This Row],[No. REG.]]="","",1)</f>
        <v>1</v>
      </c>
      <c r="D29" s="3" t="s">
        <v>41</v>
      </c>
      <c r="E29" s="3">
        <f>IF(Tabla1[[#This Row],[STATUS]]="","",VLOOKUP(D29,Estatus!$A$2:$B$13,2,0))</f>
        <v>6</v>
      </c>
      <c r="F29" s="3">
        <f>IF(Tabla1[[#This Row],[STATUS]]="","",VLOOKUP(D29,Estatus!$A$2:$I$12,9,0))</f>
        <v>1</v>
      </c>
      <c r="G29" s="12" t="s">
        <v>169</v>
      </c>
      <c r="H29" s="7">
        <v>39877</v>
      </c>
      <c r="I29" s="80">
        <f t="shared" si="0"/>
        <v>2009</v>
      </c>
      <c r="J29" s="80">
        <f t="shared" si="1"/>
        <v>3</v>
      </c>
      <c r="K29" s="80">
        <f t="shared" si="2"/>
        <v>5</v>
      </c>
      <c r="L29" s="80" t="str">
        <f t="shared" si="3"/>
        <v>03</v>
      </c>
      <c r="M29" s="80" t="str">
        <f t="shared" si="4"/>
        <v>05</v>
      </c>
      <c r="N29" s="80" t="str">
        <f t="shared" si="5"/>
        <v>'2009-03-05'</v>
      </c>
      <c r="O29" s="80" t="str">
        <f t="shared" si="6"/>
        <v>'2009-03-05 00:00:00'</v>
      </c>
      <c r="P29" s="7">
        <v>43529</v>
      </c>
      <c r="Q29" s="80">
        <f t="shared" si="7"/>
        <v>2019</v>
      </c>
      <c r="R29" s="80">
        <f t="shared" si="8"/>
        <v>3</v>
      </c>
      <c r="S29" s="80">
        <f t="shared" si="9"/>
        <v>5</v>
      </c>
      <c r="T29" s="80" t="str">
        <f t="shared" si="10"/>
        <v>03</v>
      </c>
      <c r="U29" s="80" t="str">
        <f t="shared" si="11"/>
        <v>05</v>
      </c>
      <c r="V29" s="80" t="str">
        <f t="shared" si="12"/>
        <v>'2019-03-05'</v>
      </c>
      <c r="W29" s="80">
        <v>39</v>
      </c>
      <c r="X29" s="80">
        <f t="shared" si="13"/>
        <v>39</v>
      </c>
      <c r="Y29" s="3" t="s">
        <v>170</v>
      </c>
      <c r="Z29" s="124">
        <f>IFERROR(IF(Y29="","null",VLOOKUP(Y29,Marcas!$A$2:$C$2024,2,0)),"")</f>
        <v>1581</v>
      </c>
      <c r="AA29" s="3" t="s">
        <v>170</v>
      </c>
      <c r="AB29" s="3">
        <f>IFERROR(IF(AA29="","",IF(AA29="EMPORIO LEGAL",1,VLOOKUP(AA29,Clientes!$A$2:$B$1190,2,0))),"")</f>
        <v>1112</v>
      </c>
      <c r="AC29" s="3">
        <f>IFERROR(IF(Tabla1[[#This Row],[id_control]]="null","",VLOOKUP(CONCATENATE(Tabla1[[#This Row],[CLIENTE]],"-",Tabla1[[#This Row],[id_control]]),Hoja1!$C$2:$D$1994,2,0)),"")</f>
        <v>29</v>
      </c>
      <c r="AD29" s="3" t="s">
        <v>171</v>
      </c>
      <c r="AE29" s="3" t="s">
        <v>172</v>
      </c>
      <c r="AF29" s="3"/>
      <c r="AG29" s="3"/>
      <c r="AH29" s="3"/>
      <c r="AI29" s="3"/>
      <c r="AJ29" s="3"/>
      <c r="AK29" s="3"/>
      <c r="AL29" s="3" t="s">
        <v>173</v>
      </c>
      <c r="AM29" s="8" t="s">
        <v>174</v>
      </c>
      <c r="AN29" s="8" t="s">
        <v>173</v>
      </c>
      <c r="AO29" s="8"/>
      <c r="AP29" s="6"/>
      <c r="AQ29" s="8" t="s">
        <v>175</v>
      </c>
      <c r="AR29" s="8" t="s">
        <v>176</v>
      </c>
      <c r="AS29" s="6" t="s">
        <v>177</v>
      </c>
      <c r="AT29" s="6"/>
      <c r="AU29" s="6"/>
      <c r="AV29" s="8" t="s">
        <v>178</v>
      </c>
      <c r="AW29" s="8" t="s">
        <v>179</v>
      </c>
      <c r="AX29" s="8" t="s">
        <v>180</v>
      </c>
      <c r="AY29" s="8" t="s">
        <v>181</v>
      </c>
      <c r="AZ29" s="6" t="s">
        <v>182</v>
      </c>
      <c r="BA29" s="6"/>
      <c r="BB29" s="6"/>
      <c r="BC29" s="6"/>
      <c r="BD29" s="6" t="s">
        <v>183</v>
      </c>
      <c r="BE29" s="8">
        <v>28</v>
      </c>
      <c r="BF29" s="6" t="str">
        <f t="shared" si="19"/>
        <v>insert into bitacoras_estatus (numero_expediente, numero_registro, representante, fecha_inicio, fecha_vencimiento, id_cliente, id_admin, id_bitacoras_estatus, id_estatus, id_clase, id_marca, created_at, updated_at) values('994666','1097049','SAMUEL ERNESTO SALAYANDIA JIMENEZ','2009-03-05','2019-03-05','1112','2','1','1',39,1581,'2009-03-05 00:00:00','2009-03-05 00:00:00');</v>
      </c>
      <c r="BG29" s="6" t="str">
        <f t="shared" si="14"/>
        <v>insert into servicios_comentarios (comentario, id_admin, id_estatus, created_at, updated_at) values('COMPROBACION DE USO RECIBIDA 30/09/2013',1,28,'2009-03-05 00:00:00','2009-03-05 00:00:00');</v>
      </c>
      <c r="BH29" s="6" t="str">
        <f t="shared" si="15"/>
        <v>insert into servicios_comentarios (comentario, id_admin, id_estatus, created_at, updated_at) values('423-2309 cel Samuel 614-169-0466 NEXTEL BRENDA 015535401044, 423-2309 CEL. BRENDA 614 188 99 55, ALFONSO TEL.- MEXICO 01 55 52541517',1,28,'2009-03-05 00:00:00','2009-03-05 00:00:00');</v>
      </c>
      <c r="BI29" s="137" t="str">
        <f t="shared" si="16"/>
        <v>update bitacoras_estatus set comprobacion_uso = 1, id_estatus=6 where id=28;</v>
      </c>
      <c r="BJ29" s="137" t="str">
        <f t="shared" si="17"/>
        <v>update bitacoras_estatus set numero_expediente = '994666', numero_registro = '1097049', id_estatus = 6, fecha_inicio = '2009-03-05', fecha_vencimiento ='2019-03-05', created_at ='2009-03-05 00:00:00', updated_at ='2009-03-05 00:00:00', id_clase=39, id_marca=1581, id_cliente=1112, vigencia = 1 where id =28;</v>
      </c>
      <c r="BK29" s="137" t="str">
        <f t="shared" si="18"/>
        <v>update bitacoras_estatus set id_estatus = 6 where id =28;</v>
      </c>
    </row>
    <row r="30" spans="1:63" ht="27">
      <c r="A30" s="3">
        <v>994667</v>
      </c>
      <c r="B30" s="3">
        <v>1097050</v>
      </c>
      <c r="C30" s="3">
        <f>IF(Tabla1[[#This Row],[No. REG.]]="","",1)</f>
        <v>1</v>
      </c>
      <c r="D30" s="3" t="s">
        <v>41</v>
      </c>
      <c r="E30" s="3">
        <f>IF(Tabla1[[#This Row],[STATUS]]="","",VLOOKUP(D30,Estatus!$A$2:$B$13,2,0))</f>
        <v>6</v>
      </c>
      <c r="F30" s="3">
        <f>IF(Tabla1[[#This Row],[STATUS]]="","",VLOOKUP(D30,Estatus!$A$2:$I$12,9,0))</f>
        <v>1</v>
      </c>
      <c r="G30" s="12" t="s">
        <v>184</v>
      </c>
      <c r="H30" s="7">
        <v>39877</v>
      </c>
      <c r="I30" s="80">
        <f t="shared" si="0"/>
        <v>2009</v>
      </c>
      <c r="J30" s="80">
        <f t="shared" si="1"/>
        <v>3</v>
      </c>
      <c r="K30" s="80">
        <f t="shared" si="2"/>
        <v>5</v>
      </c>
      <c r="L30" s="80" t="str">
        <f t="shared" si="3"/>
        <v>03</v>
      </c>
      <c r="M30" s="80" t="str">
        <f t="shared" si="4"/>
        <v>05</v>
      </c>
      <c r="N30" s="80" t="str">
        <f t="shared" si="5"/>
        <v>'2009-03-05'</v>
      </c>
      <c r="O30" s="80" t="str">
        <f t="shared" si="6"/>
        <v>'2009-03-05 00:00:00'</v>
      </c>
      <c r="P30" s="7">
        <v>43529</v>
      </c>
      <c r="Q30" s="80">
        <f t="shared" si="7"/>
        <v>2019</v>
      </c>
      <c r="R30" s="80">
        <f t="shared" si="8"/>
        <v>3</v>
      </c>
      <c r="S30" s="80">
        <f t="shared" si="9"/>
        <v>5</v>
      </c>
      <c r="T30" s="80" t="str">
        <f t="shared" si="10"/>
        <v>03</v>
      </c>
      <c r="U30" s="80" t="str">
        <f t="shared" si="11"/>
        <v>05</v>
      </c>
      <c r="V30" s="80" t="str">
        <f t="shared" si="12"/>
        <v>'2019-03-05'</v>
      </c>
      <c r="W30" s="80">
        <v>43</v>
      </c>
      <c r="X30" s="80">
        <f t="shared" si="13"/>
        <v>43</v>
      </c>
      <c r="Y30" s="3" t="s">
        <v>170</v>
      </c>
      <c r="Z30" s="124">
        <f>IFERROR(IF(Y30="","null",VLOOKUP(Y30,Marcas!$A$2:$C$2024,2,0)),"")</f>
        <v>1581</v>
      </c>
      <c r="AA30" s="3" t="s">
        <v>170</v>
      </c>
      <c r="AB30" s="3">
        <f>IFERROR(IF(AA30="","",IF(AA30="EMPORIO LEGAL",1,VLOOKUP(AA30,Clientes!$A$2:$B$1190,2,0))),"")</f>
        <v>1112</v>
      </c>
      <c r="AC30" s="3">
        <f>IFERROR(IF(Tabla1[[#This Row],[id_control]]="null","",VLOOKUP(CONCATENATE(Tabla1[[#This Row],[CLIENTE]],"-",Tabla1[[#This Row],[id_control]]),Hoja1!$C$2:$D$1994,2,0)),"")</f>
        <v>29</v>
      </c>
      <c r="AD30" s="3" t="s">
        <v>185</v>
      </c>
      <c r="AE30" s="3" t="s">
        <v>172</v>
      </c>
      <c r="AF30" s="3"/>
      <c r="AG30" s="3"/>
      <c r="AH30" s="3"/>
      <c r="AI30" s="3"/>
      <c r="AJ30" s="3"/>
      <c r="AK30" s="3"/>
      <c r="AL30" s="3" t="s">
        <v>186</v>
      </c>
      <c r="AM30" s="10" t="s">
        <v>174</v>
      </c>
      <c r="AN30" s="10"/>
      <c r="AO30" s="10"/>
      <c r="AP30" s="6"/>
      <c r="AQ30" s="10" t="s">
        <v>175</v>
      </c>
      <c r="AR30" s="6" t="s">
        <v>176</v>
      </c>
      <c r="AS30" s="6" t="s">
        <v>177</v>
      </c>
      <c r="AT30" s="6"/>
      <c r="AU30" s="6"/>
      <c r="AV30" s="6" t="s">
        <v>178</v>
      </c>
      <c r="AW30" s="6" t="s">
        <v>179</v>
      </c>
      <c r="AX30" s="6" t="s">
        <v>180</v>
      </c>
      <c r="AY30" s="6" t="s">
        <v>181</v>
      </c>
      <c r="AZ30" s="6" t="s">
        <v>182</v>
      </c>
      <c r="BA30" s="6"/>
      <c r="BB30" s="6"/>
      <c r="BC30" s="6"/>
      <c r="BD30" s="6" t="s">
        <v>183</v>
      </c>
      <c r="BE30" s="8">
        <v>29</v>
      </c>
      <c r="BF30" s="6" t="str">
        <f t="shared" si="19"/>
        <v>insert into bitacoras_estatus (numero_expediente, numero_registro, representante, fecha_inicio, fecha_vencimiento, id_cliente, id_admin, id_bitacoras_estatus, id_estatus, id_clase, id_marca, created_at, updated_at) values('994667','1097050','SAMUEL ERNESTO SALAYANDIA JIMENEZ,','2009-03-05','2019-03-05','1112','2','1','1',43,1581,'2009-03-05 00:00:00','2009-03-05 00:00:00');</v>
      </c>
      <c r="BG30" s="6" t="str">
        <f t="shared" si="14"/>
        <v>insert into servicios_comentarios (comentario, id_admin, id_estatus, created_at, updated_at) values('COMPROBACION DE USO DEMARCA ENVIADA EL',1,29,'2009-03-05 00:00:00','2009-03-05 00:00:00');</v>
      </c>
      <c r="BH30" s="6" t="str">
        <f t="shared" si="15"/>
        <v>insert into servicios_comentarios (comentario, id_admin, id_estatus, created_at, updated_at) values('423-2309 cel Samuel 614-169-0466 NEXTEL BRENDA 015535401044, 423-2309 CEL. BRENDA 614 188 99 55, ALFONSO TEL.- MEXICO 01 55 52541517',1,29,'2009-03-05 00:00:00','2009-03-05 00:00:00');</v>
      </c>
      <c r="BI30" s="137" t="str">
        <f t="shared" si="16"/>
        <v>update bitacoras_estatus set comprobacion_uso = 1, id_estatus=6 where id=29;</v>
      </c>
      <c r="BJ30" s="137" t="str">
        <f t="shared" si="17"/>
        <v>update bitacoras_estatus set numero_expediente = '994667', numero_registro = '1097050', id_estatus = 6, fecha_inicio = '2009-03-05', fecha_vencimiento ='2019-03-05', created_at ='2009-03-05 00:00:00', updated_at ='2009-03-05 00:00:00', id_clase=43, id_marca=1581, id_cliente=1112, vigencia = 1 where id =29;</v>
      </c>
      <c r="BK30" s="137" t="str">
        <f t="shared" si="18"/>
        <v>update bitacoras_estatus set id_estatus = 6 where id =29;</v>
      </c>
    </row>
    <row r="31" spans="1:63">
      <c r="A31" s="6">
        <v>1018374</v>
      </c>
      <c r="B31" s="6"/>
      <c r="C31" s="6" t="str">
        <f>IF(Tabla1[[#This Row],[No. REG.]]="","",1)</f>
        <v/>
      </c>
      <c r="D31" s="3" t="s">
        <v>34</v>
      </c>
      <c r="E31" s="3">
        <f>IF(Tabla1[[#This Row],[STATUS]]="","",VLOOKUP(D31,Estatus!$A$2:$B$13,2,0))</f>
        <v>5</v>
      </c>
      <c r="F31" s="3">
        <f>IF(Tabla1[[#This Row],[STATUS]]="","",VLOOKUP(D31,Estatus!$A$2:$I$12,9,0))</f>
        <v>0</v>
      </c>
      <c r="G31" s="16" t="s">
        <v>187</v>
      </c>
      <c r="H31" s="7">
        <v>39987</v>
      </c>
      <c r="I31" s="80">
        <f t="shared" si="0"/>
        <v>2009</v>
      </c>
      <c r="J31" s="80">
        <f t="shared" si="1"/>
        <v>6</v>
      </c>
      <c r="K31" s="80">
        <f t="shared" si="2"/>
        <v>23</v>
      </c>
      <c r="L31" s="80" t="str">
        <f t="shared" si="3"/>
        <v>06</v>
      </c>
      <c r="M31" s="80">
        <f t="shared" si="4"/>
        <v>23</v>
      </c>
      <c r="N31" s="80" t="str">
        <f t="shared" si="5"/>
        <v>'2009-06-23'</v>
      </c>
      <c r="O31" s="80" t="str">
        <f t="shared" si="6"/>
        <v>'2009-06-23 00:00:00'</v>
      </c>
      <c r="P31" s="7">
        <v>43639</v>
      </c>
      <c r="Q31" s="80">
        <f t="shared" si="7"/>
        <v>2019</v>
      </c>
      <c r="R31" s="80">
        <f t="shared" si="8"/>
        <v>6</v>
      </c>
      <c r="S31" s="80">
        <f t="shared" si="9"/>
        <v>23</v>
      </c>
      <c r="T31" s="80" t="str">
        <f t="shared" si="10"/>
        <v>06</v>
      </c>
      <c r="U31" s="80">
        <f t="shared" si="11"/>
        <v>23</v>
      </c>
      <c r="V31" s="80" t="str">
        <f t="shared" si="12"/>
        <v>'2019-06-23'</v>
      </c>
      <c r="W31" s="80">
        <v>39</v>
      </c>
      <c r="X31" s="80">
        <f t="shared" si="13"/>
        <v>39</v>
      </c>
      <c r="Y31" s="6" t="s">
        <v>8640</v>
      </c>
      <c r="Z31" s="123">
        <f>IFERROR(IF(Y31="","null",VLOOKUP(Y31,Marcas!$A$2:$C$2024,2,0)),"")</f>
        <v>1552</v>
      </c>
      <c r="AA31" s="6" t="s">
        <v>170</v>
      </c>
      <c r="AB31" s="6">
        <f>IFERROR(IF(AA31="","",IF(AA31="EMPORIO LEGAL",1,VLOOKUP(AA31,Clientes!$A$2:$B$1190,2,0))),"")</f>
        <v>1112</v>
      </c>
      <c r="AC31" s="6">
        <f>IFERROR(IF(Tabla1[[#This Row],[id_control]]="null","",VLOOKUP(CONCATENATE(Tabla1[[#This Row],[CLIENTE]],"-",Tabla1[[#This Row],[id_control]]),Hoja1!$C$2:$D$1994,2,0)),"")</f>
        <v>31</v>
      </c>
      <c r="AD31" s="3" t="s">
        <v>171</v>
      </c>
      <c r="AE31" s="3" t="s">
        <v>172</v>
      </c>
      <c r="AF31" s="6"/>
      <c r="AG31" s="6"/>
      <c r="AH31" s="6"/>
      <c r="AI31" s="6"/>
      <c r="AJ31" s="6"/>
      <c r="AK31" s="6"/>
      <c r="AL31" s="3" t="s">
        <v>173</v>
      </c>
      <c r="AM31" s="5"/>
      <c r="AN31" s="5"/>
      <c r="AO31" s="6"/>
      <c r="AP31" s="6"/>
      <c r="AQ31" s="5" t="s">
        <v>188</v>
      </c>
      <c r="AR31" s="6" t="s">
        <v>176</v>
      </c>
      <c r="AS31" s="6" t="s">
        <v>189</v>
      </c>
      <c r="AT31" s="6"/>
      <c r="AU31" s="6"/>
      <c r="AV31" s="5" t="s">
        <v>178</v>
      </c>
      <c r="AW31" s="5" t="s">
        <v>190</v>
      </c>
      <c r="AX31" s="6" t="s">
        <v>179</v>
      </c>
      <c r="AY31" s="6" t="s">
        <v>182</v>
      </c>
      <c r="AZ31" s="6"/>
      <c r="BA31" s="6"/>
      <c r="BB31" s="6"/>
      <c r="BC31" s="6"/>
      <c r="BD31" s="8" t="s">
        <v>183</v>
      </c>
      <c r="BE31" s="8">
        <v>30</v>
      </c>
      <c r="BF31" s="6" t="str">
        <f t="shared" si="19"/>
        <v>insert into bitacoras_estatus (numero_expediente, numero_registro, representante, fecha_inicio, fecha_vencimiento, id_cliente, id_admin, id_bitacoras_estatus, id_estatus, id_clase, id_marca, created_at, updated_at) values('1018374','','SAMUEL ERNESTO SALAYANDIA JIMENEZ','2009-06-23','2019-06-23','1112','2','1','1',39,1552,'2009-06-23 00:00:00','2009-06-23 00:00:00');</v>
      </c>
      <c r="BG31" s="6" t="str">
        <f t="shared" si="14"/>
        <v>insert into servicios_comentarios (comentario, id_admin, id_estatus, created_at, updated_at) values('Recibida 22/04/2010',1,30,'2009-06-23 00:00:00','2009-06-23 00:00:00');</v>
      </c>
      <c r="BH31" s="6" t="str">
        <f t="shared" si="15"/>
        <v>insert into servicios_comentarios (comentario, id_admin, id_estatus, created_at, updated_at) values('423-2309 cel Samuel 614-169-0466 NEXTEL BRENDA 015535401044, 423-2309 CEL. BRENDA 614 188 99 55, ALFONSO TEL.- MEXICO 01 55 52541517',1,30,'2009-06-23 00:00:00','2009-06-23 00:00:00');</v>
      </c>
      <c r="BI31" s="137" t="str">
        <f t="shared" si="16"/>
        <v>update bitacoras_estatus set comprobacion_uso = 1, id_estatus=5 where id=30;</v>
      </c>
      <c r="BJ31" s="137" t="str">
        <f t="shared" si="17"/>
        <v>update bitacoras_estatus set numero_expediente = '1018374', numero_registro = '', id_estatus = 5, fecha_inicio = '2009-06-23', fecha_vencimiento ='2019-06-23', created_at ='2009-06-23 00:00:00', updated_at ='2009-06-23 00:00:00', id_clase=39, id_marca=1552, id_cliente=1112, vigencia = 0 where id =30;</v>
      </c>
      <c r="BK31" s="137" t="str">
        <f t="shared" si="18"/>
        <v>update bitacoras_estatus set id_estatus = 5 where id =30;</v>
      </c>
    </row>
    <row r="32" spans="1:63">
      <c r="A32" s="3">
        <v>1018373</v>
      </c>
      <c r="B32" s="3"/>
      <c r="C32" s="3" t="str">
        <f>IF(Tabla1[[#This Row],[No. REG.]]="","",1)</f>
        <v/>
      </c>
      <c r="D32" s="3" t="s">
        <v>34</v>
      </c>
      <c r="E32" s="3">
        <f>IF(Tabla1[[#This Row],[STATUS]]="","",VLOOKUP(D32,Estatus!$A$2:$B$13,2,0))</f>
        <v>5</v>
      </c>
      <c r="F32" s="3">
        <f>IF(Tabla1[[#This Row],[STATUS]]="","",VLOOKUP(D32,Estatus!$A$2:$I$12,9,0))</f>
        <v>0</v>
      </c>
      <c r="G32" s="12" t="s">
        <v>191</v>
      </c>
      <c r="H32" s="7">
        <v>39987</v>
      </c>
      <c r="I32" s="80">
        <f t="shared" si="0"/>
        <v>2009</v>
      </c>
      <c r="J32" s="80">
        <f t="shared" si="1"/>
        <v>6</v>
      </c>
      <c r="K32" s="80">
        <f t="shared" si="2"/>
        <v>23</v>
      </c>
      <c r="L32" s="80" t="str">
        <f t="shared" si="3"/>
        <v>06</v>
      </c>
      <c r="M32" s="80">
        <f t="shared" si="4"/>
        <v>23</v>
      </c>
      <c r="N32" s="80" t="str">
        <f t="shared" si="5"/>
        <v>'2009-06-23'</v>
      </c>
      <c r="O32" s="80" t="str">
        <f t="shared" si="6"/>
        <v>'2009-06-23 00:00:00'</v>
      </c>
      <c r="P32" s="7">
        <v>43639</v>
      </c>
      <c r="Q32" s="80">
        <f t="shared" si="7"/>
        <v>2019</v>
      </c>
      <c r="R32" s="80">
        <f t="shared" si="8"/>
        <v>6</v>
      </c>
      <c r="S32" s="80">
        <f t="shared" si="9"/>
        <v>23</v>
      </c>
      <c r="T32" s="80" t="str">
        <f t="shared" si="10"/>
        <v>06</v>
      </c>
      <c r="U32" s="80">
        <f t="shared" si="11"/>
        <v>23</v>
      </c>
      <c r="V32" s="80" t="str">
        <f t="shared" si="12"/>
        <v>'2019-06-23'</v>
      </c>
      <c r="W32" s="80">
        <v>43</v>
      </c>
      <c r="X32" s="80">
        <f t="shared" si="13"/>
        <v>43</v>
      </c>
      <c r="Y32" s="3" t="s">
        <v>8640</v>
      </c>
      <c r="Z32" s="124">
        <f>IFERROR(IF(Y32="","null",VLOOKUP(Y32,Marcas!$A$2:$C$2024,2,0)),"")</f>
        <v>1552</v>
      </c>
      <c r="AA32" s="3" t="s">
        <v>170</v>
      </c>
      <c r="AB32" s="3">
        <f>IFERROR(IF(AA32="","",IF(AA32="EMPORIO LEGAL",1,VLOOKUP(AA32,Clientes!$A$2:$B$1190,2,0))),"")</f>
        <v>1112</v>
      </c>
      <c r="AC32" s="3">
        <f>IFERROR(IF(Tabla1[[#This Row],[id_control]]="null","",VLOOKUP(CONCATENATE(Tabla1[[#This Row],[CLIENTE]],"-",Tabla1[[#This Row],[id_control]]),Hoja1!$C$2:$D$1994,2,0)),"")</f>
        <v>31</v>
      </c>
      <c r="AD32" s="3" t="s">
        <v>171</v>
      </c>
      <c r="AE32" s="3" t="s">
        <v>192</v>
      </c>
      <c r="AF32" s="3" t="s">
        <v>193</v>
      </c>
      <c r="AG32" s="3"/>
      <c r="AH32" s="3"/>
      <c r="AI32" s="3"/>
      <c r="AJ32" s="3"/>
      <c r="AK32" s="3"/>
      <c r="AL32" s="3" t="s">
        <v>174</v>
      </c>
      <c r="AM32" s="6" t="s">
        <v>173</v>
      </c>
      <c r="AN32" s="6"/>
      <c r="AO32" s="6"/>
      <c r="AP32" s="6"/>
      <c r="AQ32" s="6" t="s">
        <v>188</v>
      </c>
      <c r="AR32" s="6" t="s">
        <v>176</v>
      </c>
      <c r="AS32" s="6" t="s">
        <v>189</v>
      </c>
      <c r="AT32" s="6"/>
      <c r="AU32" s="6"/>
      <c r="AV32" s="6" t="s">
        <v>178</v>
      </c>
      <c r="AW32" s="6" t="s">
        <v>179</v>
      </c>
      <c r="AX32" s="6" t="s">
        <v>180</v>
      </c>
      <c r="AY32" s="6" t="s">
        <v>181</v>
      </c>
      <c r="AZ32" s="6" t="s">
        <v>182</v>
      </c>
      <c r="BA32" s="6"/>
      <c r="BB32" s="6"/>
      <c r="BC32" s="6"/>
      <c r="BD32" s="6" t="s">
        <v>183</v>
      </c>
      <c r="BE32" s="8">
        <v>31</v>
      </c>
      <c r="BF32" s="6" t="str">
        <f t="shared" si="19"/>
        <v>insert into bitacoras_estatus (numero_expediente, numero_registro, representante, fecha_inicio, fecha_vencimiento, id_cliente, id_admin, id_bitacoras_estatus, id_estatus, id_clase, id_marca, created_at, updated_at) values('1018373','','SAMUEL ERNESTO SALAYANDIA JIMENEZ','2009-06-23','2019-06-23','1112','2','1','1',43,1552,'2009-06-23 00:00:00','2009-06-23 00:00:00');</v>
      </c>
      <c r="BG32" s="6" t="str">
        <f t="shared" si="14"/>
        <v>insert into servicios_comentarios (comentario, id_admin, id_estatus, created_at, updated_at) values('RECIBIDA 27/08/2010',1,31,'2009-06-23 00:00:00','2009-06-23 00:00:00');</v>
      </c>
      <c r="BH32" s="6" t="str">
        <f t="shared" si="15"/>
        <v>insert into servicios_comentarios (comentario, id_admin, id_estatus, created_at, updated_at) values('423-2309 cel Samuel 614-169-0466 NEXTEL BRENDA 015535401044, 423-2309 CEL. BRENDA 614 188 99 55, ALFONSO TEL.- MEXICO 01 55 52541517',1,31,'2009-06-23 00:00:00','2009-06-23 00:00:00');</v>
      </c>
      <c r="BI32" s="137" t="str">
        <f t="shared" si="16"/>
        <v>update bitacoras_estatus set comprobacion_uso = 1, id_estatus=5 where id=31;</v>
      </c>
      <c r="BJ32" s="137" t="str">
        <f t="shared" si="17"/>
        <v>update bitacoras_estatus set numero_expediente = '1018373', numero_registro = '', id_estatus = 5, fecha_inicio = '2009-06-23', fecha_vencimiento ='2019-06-23', created_at ='2009-06-23 00:00:00', updated_at ='2009-06-23 00:00:00', id_clase=43, id_marca=1552, id_cliente=1112, vigencia = 0 where id =31;</v>
      </c>
      <c r="BK32" s="137" t="str">
        <f t="shared" si="18"/>
        <v>update bitacoras_estatus set id_estatus = 5 where id =31;</v>
      </c>
    </row>
    <row r="33" spans="1:63">
      <c r="A33" s="6">
        <v>1408844</v>
      </c>
      <c r="B33" s="6">
        <v>1450049</v>
      </c>
      <c r="C33" s="6">
        <f>IF(Tabla1[[#This Row],[No. REG.]]="","",1)</f>
        <v>1</v>
      </c>
      <c r="D33" s="3" t="s">
        <v>46</v>
      </c>
      <c r="E33" s="3">
        <f>IF(Tabla1[[#This Row],[STATUS]]="","",VLOOKUP(D33,Estatus!$A$2:$B$13,2,0))</f>
        <v>10</v>
      </c>
      <c r="F33" s="3">
        <f>IF(Tabla1[[#This Row],[STATUS]]="","",VLOOKUP(D33,Estatus!$A$2:$I$12,9,0))</f>
        <v>1</v>
      </c>
      <c r="G33" s="16" t="s">
        <v>194</v>
      </c>
      <c r="H33" s="7">
        <v>41295</v>
      </c>
      <c r="I33" s="80">
        <f t="shared" si="0"/>
        <v>2013</v>
      </c>
      <c r="J33" s="80">
        <f t="shared" si="1"/>
        <v>1</v>
      </c>
      <c r="K33" s="80">
        <f t="shared" si="2"/>
        <v>21</v>
      </c>
      <c r="L33" s="80" t="str">
        <f t="shared" si="3"/>
        <v>01</v>
      </c>
      <c r="M33" s="80">
        <f t="shared" si="4"/>
        <v>21</v>
      </c>
      <c r="N33" s="80" t="str">
        <f t="shared" si="5"/>
        <v>'2013-01-21'</v>
      </c>
      <c r="O33" s="80" t="str">
        <f t="shared" si="6"/>
        <v>'2013-01-21 00:00:00'</v>
      </c>
      <c r="P33" s="7">
        <v>44947</v>
      </c>
      <c r="Q33" s="80">
        <f t="shared" si="7"/>
        <v>2023</v>
      </c>
      <c r="R33" s="80">
        <f t="shared" si="8"/>
        <v>1</v>
      </c>
      <c r="S33" s="80">
        <f t="shared" si="9"/>
        <v>21</v>
      </c>
      <c r="T33" s="80" t="str">
        <f t="shared" si="10"/>
        <v>01</v>
      </c>
      <c r="U33" s="80">
        <f t="shared" si="11"/>
        <v>21</v>
      </c>
      <c r="V33" s="80" t="str">
        <f t="shared" si="12"/>
        <v>'2023-01-21'</v>
      </c>
      <c r="W33" s="80"/>
      <c r="X33" s="80" t="str">
        <f t="shared" si="13"/>
        <v>null</v>
      </c>
      <c r="Y33" s="6" t="s">
        <v>170</v>
      </c>
      <c r="Z33" s="123">
        <f>IFERROR(IF(Y33="","null",VLOOKUP(Y33,Marcas!$A$2:$C$2024,2,0)),"")</f>
        <v>1581</v>
      </c>
      <c r="AA33" s="6" t="s">
        <v>170</v>
      </c>
      <c r="AB33" s="6">
        <f>IFERROR(IF(AA33="","",IF(AA33="EMPORIO LEGAL",1,VLOOKUP(AA33,Clientes!$A$2:$B$1190,2,0))),"")</f>
        <v>1112</v>
      </c>
      <c r="AC33" s="6">
        <f>IFERROR(IF(Tabla1[[#This Row],[id_control]]="null","",VLOOKUP(CONCATENATE(Tabla1[[#This Row],[CLIENTE]],"-",Tabla1[[#This Row],[id_control]]),Hoja1!$C$2:$D$1994,2,0)),"")</f>
        <v>29</v>
      </c>
      <c r="AD33" s="6" t="s">
        <v>171</v>
      </c>
      <c r="AE33" s="6" t="s">
        <v>193</v>
      </c>
      <c r="AF33" s="6" t="s">
        <v>192</v>
      </c>
      <c r="AG33" s="6"/>
      <c r="AH33" s="6"/>
      <c r="AI33" s="6"/>
      <c r="AJ33" s="6"/>
      <c r="AK33" s="6"/>
      <c r="AL33" s="6" t="s">
        <v>195</v>
      </c>
      <c r="AM33" s="6" t="s">
        <v>196</v>
      </c>
      <c r="AN33" s="6" t="s">
        <v>197</v>
      </c>
      <c r="AO33" s="6">
        <v>15535401044</v>
      </c>
      <c r="AP33" s="6"/>
      <c r="AQ33" s="6" t="s">
        <v>198</v>
      </c>
      <c r="AR33" s="6" t="s">
        <v>199</v>
      </c>
      <c r="AS33" s="6"/>
      <c r="AT33" s="6"/>
      <c r="AU33" s="6"/>
      <c r="AV33" s="6" t="s">
        <v>178</v>
      </c>
      <c r="AW33" s="6" t="s">
        <v>182</v>
      </c>
      <c r="AX33" s="6" t="s">
        <v>181</v>
      </c>
      <c r="AY33" s="6" t="s">
        <v>180</v>
      </c>
      <c r="AZ33" s="6"/>
      <c r="BA33" s="6"/>
      <c r="BB33" s="6"/>
      <c r="BC33" s="6"/>
      <c r="BD33" s="8" t="s">
        <v>183</v>
      </c>
      <c r="BE33" s="8">
        <v>32</v>
      </c>
      <c r="BF33" s="6" t="str">
        <f t="shared" si="19"/>
        <v>insert into bitacoras_estatus (numero_expediente, numero_registro, representante, fecha_inicio, fecha_vencimiento, id_cliente, id_admin, id_bitacoras_estatus, id_estatus, id_clase, id_marca, created_at, updated_at) values('1408844','1450049','SAMUEL ERNESTO SALAYANDIA JIMENEZ','2013-01-21','2023-01-21','1112','2','1','1',null,1581,'2013-01-21 00:00:00','2013-01-21 00:00:00');</v>
      </c>
      <c r="BG33" s="6" t="str">
        <f t="shared" si="14"/>
        <v>insert into servicios_comentarios (comentario, id_admin, id_estatus, created_at, updated_at) values('TITULO RECIBIDO EL 18 JUN 2014',1,32,'2013-01-21 00:00:00','2013-01-21 00:00:00');</v>
      </c>
      <c r="BH33" s="6" t="str">
        <f t="shared" si="15"/>
        <v>insert into servicios_comentarios (comentario, id_admin, id_estatus, created_at, updated_at) values('423-2309 cel Samuel 614-169-0466 NEXTEL BRENDA 015535401044, 423-2309 CEL. BRENDA 614 188 99 55, ALFONSO TEL.- MEXICO 01 55 52541517',1,32,'2013-01-21 00:00:00','2013-01-21 00:00:00');</v>
      </c>
      <c r="BI33" s="137" t="str">
        <f t="shared" si="16"/>
        <v>update bitacoras_estatus set comprobacion_uso = 1, id_estatus=10 where id=32;</v>
      </c>
      <c r="BJ33" s="137" t="str">
        <f t="shared" si="17"/>
        <v>update bitacoras_estatus set numero_expediente = '1408844', numero_registro = '1450049', id_estatus = 10, fecha_inicio = '2013-01-21', fecha_vencimiento ='2023-01-21', created_at ='2013-01-21 00:00:00', updated_at ='2013-01-21 00:00:00', id_clase=null, id_marca=1581, id_cliente=1112, vigencia = 1 where id =32;</v>
      </c>
      <c r="BK33" s="137" t="str">
        <f t="shared" si="18"/>
        <v>update bitacoras_estatus set id_estatus = 10 where id =32;</v>
      </c>
    </row>
    <row r="34" spans="1:63" ht="18">
      <c r="A34" s="6">
        <v>1164381</v>
      </c>
      <c r="B34" s="6">
        <v>1231810</v>
      </c>
      <c r="C34" s="6">
        <f>IF(Tabla1[[#This Row],[No. REG.]]="","",1)</f>
        <v>1</v>
      </c>
      <c r="D34" s="3" t="s">
        <v>46</v>
      </c>
      <c r="E34" s="3">
        <f>IF(Tabla1[[#This Row],[STATUS]]="","",VLOOKUP(D34,Estatus!$A$2:$B$13,2,0))</f>
        <v>10</v>
      </c>
      <c r="F34" s="3">
        <f>IF(Tabla1[[#This Row],[STATUS]]="","",VLOOKUP(D34,Estatus!$A$2:$I$12,9,0))</f>
        <v>1</v>
      </c>
      <c r="G34" s="16" t="s">
        <v>200</v>
      </c>
      <c r="H34" s="7">
        <v>40617</v>
      </c>
      <c r="I34" s="80">
        <f t="shared" si="0"/>
        <v>2011</v>
      </c>
      <c r="J34" s="80">
        <f t="shared" si="1"/>
        <v>3</v>
      </c>
      <c r="K34" s="80">
        <f t="shared" si="2"/>
        <v>15</v>
      </c>
      <c r="L34" s="80" t="str">
        <f t="shared" si="3"/>
        <v>03</v>
      </c>
      <c r="M34" s="80">
        <f t="shared" si="4"/>
        <v>15</v>
      </c>
      <c r="N34" s="80" t="str">
        <f t="shared" si="5"/>
        <v>'2011-03-15'</v>
      </c>
      <c r="O34" s="80" t="str">
        <f t="shared" si="6"/>
        <v>'2011-03-15 00:00:00'</v>
      </c>
      <c r="P34" s="7">
        <v>44270</v>
      </c>
      <c r="Q34" s="80">
        <f t="shared" si="7"/>
        <v>2021</v>
      </c>
      <c r="R34" s="80">
        <f t="shared" si="8"/>
        <v>3</v>
      </c>
      <c r="S34" s="80">
        <f t="shared" si="9"/>
        <v>15</v>
      </c>
      <c r="T34" s="80" t="str">
        <f t="shared" si="10"/>
        <v>03</v>
      </c>
      <c r="U34" s="80">
        <f t="shared" si="11"/>
        <v>15</v>
      </c>
      <c r="V34" s="80" t="str">
        <f t="shared" si="12"/>
        <v>'2021-03-15'</v>
      </c>
      <c r="W34" s="80"/>
      <c r="X34" s="80" t="str">
        <f t="shared" si="13"/>
        <v>null</v>
      </c>
      <c r="Y34" s="3" t="s">
        <v>201</v>
      </c>
      <c r="Z34" s="124">
        <f>IFERROR(IF(Y34="","null",VLOOKUP(Y34,Marcas!$A$2:$C$2024,2,0)),"")</f>
        <v>1580</v>
      </c>
      <c r="AA34" s="3" t="s">
        <v>202</v>
      </c>
      <c r="AB34" s="3">
        <f>IFERROR(IF(AA34="","",IF(AA34="EMPORIO LEGAL",1,VLOOKUP(AA34,Clientes!$A$2:$B$1190,2,0))),"")</f>
        <v>1111</v>
      </c>
      <c r="AC34" s="3">
        <f>IFERROR(IF(Tabla1[[#This Row],[id_control]]="null","",VLOOKUP(CONCATENATE(Tabla1[[#This Row],[CLIENTE]],"-",Tabla1[[#This Row],[id_control]]),Hoja1!$C$2:$D$1994,2,0)),"")</f>
        <v>34</v>
      </c>
      <c r="AD34" s="6" t="s">
        <v>203</v>
      </c>
      <c r="AE34" s="6" t="s">
        <v>204</v>
      </c>
      <c r="AF34" s="6" t="s">
        <v>205</v>
      </c>
      <c r="AG34" s="6" t="s">
        <v>206</v>
      </c>
      <c r="AH34" s="6"/>
      <c r="AI34" s="6"/>
      <c r="AJ34" s="6"/>
      <c r="AK34" s="6"/>
      <c r="AL34" s="3" t="s">
        <v>207</v>
      </c>
      <c r="AM34" s="4" t="s">
        <v>208</v>
      </c>
      <c r="AN34" s="6" t="s">
        <v>209</v>
      </c>
      <c r="AO34" s="6" t="s">
        <v>210</v>
      </c>
      <c r="AP34" s="6"/>
      <c r="AQ34" s="4" t="s">
        <v>211</v>
      </c>
      <c r="AR34" s="4"/>
      <c r="AS34" s="6"/>
      <c r="AT34" s="6"/>
      <c r="AU34" s="4"/>
      <c r="AV34" s="14" t="s">
        <v>212</v>
      </c>
      <c r="AW34" s="11"/>
      <c r="AX34" s="6"/>
      <c r="AY34" s="6"/>
      <c r="AZ34" s="6"/>
      <c r="BA34" s="6"/>
      <c r="BB34" s="6"/>
      <c r="BC34" s="6"/>
      <c r="BD34" s="8" t="s">
        <v>213</v>
      </c>
      <c r="BE34" s="8">
        <v>33</v>
      </c>
      <c r="BF34" s="6" t="str">
        <f t="shared" si="19"/>
        <v>insert into bitacoras_estatus (numero_expediente, numero_registro, representante, fecha_inicio, fecha_vencimiento, id_cliente, id_admin, id_bitacoras_estatus, id_estatus, id_clase, id_marca, created_at, updated_at) values('1164381','1231810','RUTH ORALIA PARRA CERROS','2011-03-15','2021-03-15','1111','2','1','1',null,1580,'2011-03-15 00:00:00','2011-03-15 00:00:00');</v>
      </c>
      <c r="BG34" s="6" t="str">
        <f t="shared" si="14"/>
        <v>insert into servicios_comentarios (comentario, id_admin, id_estatus, created_at, updated_at) values('TITULO ENTREGADO 14/09/2011',1,33,'2011-03-15 00:00:00','2011-03-15 00:00:00');</v>
      </c>
      <c r="BH34" s="6" t="str">
        <f t="shared" si="15"/>
        <v>insert into servicios_comentarios (comentario, id_admin, id_estatus, created_at, updated_at) values('4266078 EXT 111, 109 4102291, 4267463, DR. FERNANDEZ 4157084 cel 614 3701104',1,33,'2011-03-15 00:00:00','2011-03-15 00:00:00');</v>
      </c>
      <c r="BI34" s="137" t="str">
        <f t="shared" si="16"/>
        <v>update bitacoras_estatus set comprobacion_uso = 1, id_estatus=10 where id=33;</v>
      </c>
      <c r="BJ34" s="137" t="str">
        <f t="shared" si="17"/>
        <v>update bitacoras_estatus set numero_expediente = '1164381', numero_registro = '1231810', id_estatus = 10, fecha_inicio = '2011-03-15', fecha_vencimiento ='2021-03-15', created_at ='2011-03-15 00:00:00', updated_at ='2011-03-15 00:00:00', id_clase=null, id_marca=1580, id_cliente=1111, vigencia = 1 where id =33;</v>
      </c>
      <c r="BK34" s="137" t="str">
        <f t="shared" si="18"/>
        <v>update bitacoras_estatus set id_estatus = 10 where id =33;</v>
      </c>
    </row>
    <row r="35" spans="1:63">
      <c r="A35" s="3">
        <v>1156367</v>
      </c>
      <c r="B35" s="3"/>
      <c r="C35" s="3" t="str">
        <f>IF(Tabla1[[#This Row],[No. REG.]]="","",1)</f>
        <v/>
      </c>
      <c r="D35" s="3" t="s">
        <v>34</v>
      </c>
      <c r="E35" s="3">
        <f>IF(Tabla1[[#This Row],[STATUS]]="","",VLOOKUP(D35,Estatus!$A$2:$B$13,2,0))</f>
        <v>5</v>
      </c>
      <c r="F35" s="3">
        <f>IF(Tabla1[[#This Row],[STATUS]]="","",VLOOKUP(D35,Estatus!$A$2:$I$12,9,0))</f>
        <v>0</v>
      </c>
      <c r="G35" s="12" t="s">
        <v>214</v>
      </c>
      <c r="H35" s="7">
        <v>40589</v>
      </c>
      <c r="I35" s="80">
        <f t="shared" si="0"/>
        <v>2011</v>
      </c>
      <c r="J35" s="80">
        <f t="shared" si="1"/>
        <v>2</v>
      </c>
      <c r="K35" s="80">
        <f t="shared" si="2"/>
        <v>15</v>
      </c>
      <c r="L35" s="80" t="str">
        <f t="shared" si="3"/>
        <v>02</v>
      </c>
      <c r="M35" s="80">
        <f t="shared" si="4"/>
        <v>15</v>
      </c>
      <c r="N35" s="80" t="str">
        <f t="shared" si="5"/>
        <v>'2011-02-15'</v>
      </c>
      <c r="O35" s="80" t="str">
        <f t="shared" si="6"/>
        <v>'2011-02-15 00:00:00'</v>
      </c>
      <c r="P35" s="7">
        <v>44242</v>
      </c>
      <c r="Q35" s="80">
        <f t="shared" si="7"/>
        <v>2021</v>
      </c>
      <c r="R35" s="80">
        <f t="shared" si="8"/>
        <v>2</v>
      </c>
      <c r="S35" s="80">
        <f t="shared" si="9"/>
        <v>15</v>
      </c>
      <c r="T35" s="80" t="str">
        <f t="shared" si="10"/>
        <v>02</v>
      </c>
      <c r="U35" s="80">
        <f t="shared" si="11"/>
        <v>15</v>
      </c>
      <c r="V35" s="80" t="str">
        <f t="shared" si="12"/>
        <v>'2021-02-15'</v>
      </c>
      <c r="W35" s="80"/>
      <c r="X35" s="80" t="str">
        <f t="shared" si="13"/>
        <v>null</v>
      </c>
      <c r="Y35" s="3" t="s">
        <v>215</v>
      </c>
      <c r="Z35" s="124">
        <f>IFERROR(IF(Y35="","null",VLOOKUP(Y35,Marcas!$A$2:$C$2024,2,0)),"")</f>
        <v>1578</v>
      </c>
      <c r="AA35" s="3" t="s">
        <v>215</v>
      </c>
      <c r="AB35" s="3">
        <f>IFERROR(IF(AA35="","",IF(AA35="EMPORIO LEGAL",1,VLOOKUP(AA35,Clientes!$A$2:$B$1190,2,0))),"")</f>
        <v>1110</v>
      </c>
      <c r="AC35" s="3">
        <f>IFERROR(IF(Tabla1[[#This Row],[id_control]]="null","",VLOOKUP(CONCATENATE(Tabla1[[#This Row],[CLIENTE]],"-",Tabla1[[#This Row],[id_control]]),Hoja1!$C$2:$D$1994,2,0)),"")</f>
        <v>35</v>
      </c>
      <c r="AD35" s="3" t="s">
        <v>216</v>
      </c>
      <c r="AE35" s="3" t="s">
        <v>217</v>
      </c>
      <c r="AF35" s="3"/>
      <c r="AG35" s="3"/>
      <c r="AH35" s="3"/>
      <c r="AI35" s="3"/>
      <c r="AJ35" s="3"/>
      <c r="AK35" s="3"/>
      <c r="AL35" s="3" t="s">
        <v>218</v>
      </c>
      <c r="AM35" s="4" t="s">
        <v>219</v>
      </c>
      <c r="AN35" s="6" t="s">
        <v>218</v>
      </c>
      <c r="AO35" s="6"/>
      <c r="AP35" s="6"/>
      <c r="AQ35" s="6">
        <v>6141964499</v>
      </c>
      <c r="AR35" s="6"/>
      <c r="AS35" s="6"/>
      <c r="AT35" s="6"/>
      <c r="AU35" s="6"/>
      <c r="AV35" s="6" t="s">
        <v>220</v>
      </c>
      <c r="AW35" s="6" t="s">
        <v>221</v>
      </c>
      <c r="AX35" s="6"/>
      <c r="AY35" s="6"/>
      <c r="AZ35" s="6"/>
      <c r="BA35" s="6"/>
      <c r="BB35" s="6"/>
      <c r="BC35" s="6"/>
      <c r="BD35" s="6" t="s">
        <v>222</v>
      </c>
      <c r="BE35" s="8">
        <v>34</v>
      </c>
      <c r="BF35" s="6" t="str">
        <f t="shared" si="19"/>
        <v>insert into bitacoras_estatus (numero_expediente, numero_registro, representante, fecha_inicio, fecha_vencimiento, id_cliente, id_admin, id_bitacoras_estatus, id_estatus, id_clase, id_marca, created_at, updated_at) values('1156367','','ERICH ROBERTO WOLF PONCE','2011-02-15','2021-02-15','1110','2','1','1',null,1578,'2011-02-15 00:00:00','2011-02-15 00:00:00');</v>
      </c>
      <c r="BG35" s="6" t="str">
        <f t="shared" si="14"/>
        <v>insert into servicios_comentarios (comentario, id_admin, id_estatus, created_at, updated_at) values('ANTERIORIDADCONTESTADA 20/10/2011',1,34,'2011-02-15 00:00:00','2011-02-15 00:00:00');</v>
      </c>
      <c r="BH35" s="6" t="str">
        <f t="shared" si="15"/>
        <v>insert into servicios_comentarios (comentario, id_admin, id_estatus, created_at, updated_at) values('4133011, 4149169, HECTOR 4133011 CEL 6141964499',1,34,'2011-02-15 00:00:00','2011-02-15 00:00:00');</v>
      </c>
      <c r="BI35" s="137" t="str">
        <f t="shared" si="16"/>
        <v>update bitacoras_estatus set comprobacion_uso = 1, id_estatus=5 where id=34;</v>
      </c>
      <c r="BJ35" s="137" t="str">
        <f t="shared" si="17"/>
        <v>update bitacoras_estatus set numero_expediente = '1156367', numero_registro = '', id_estatus = 5, fecha_inicio = '2011-02-15', fecha_vencimiento ='2021-02-15', created_at ='2011-02-15 00:00:00', updated_at ='2011-02-15 00:00:00', id_clase=null, id_marca=1578, id_cliente=1110, vigencia = 0 where id =34;</v>
      </c>
      <c r="BK35" s="137" t="str">
        <f t="shared" si="18"/>
        <v>update bitacoras_estatus set id_estatus = 5 where id =34;</v>
      </c>
    </row>
    <row r="36" spans="1:63" ht="27">
      <c r="A36" s="3">
        <v>1456839</v>
      </c>
      <c r="B36" s="3">
        <v>1459634</v>
      </c>
      <c r="C36" s="3">
        <f>IF(Tabla1[[#This Row],[No. REG.]]="","",1)</f>
        <v>1</v>
      </c>
      <c r="D36" s="3" t="s">
        <v>46</v>
      </c>
      <c r="E36" s="3">
        <f>IF(Tabla1[[#This Row],[STATUS]]="","",VLOOKUP(D36,Estatus!$A$2:$B$13,2,0))</f>
        <v>10</v>
      </c>
      <c r="F36" s="3">
        <f>IF(Tabla1[[#This Row],[STATUS]]="","",VLOOKUP(D36,Estatus!$A$2:$I$12,9,0))</f>
        <v>1</v>
      </c>
      <c r="G36" s="12" t="s">
        <v>223</v>
      </c>
      <c r="H36" s="7">
        <v>41683</v>
      </c>
      <c r="I36" s="80">
        <f t="shared" si="0"/>
        <v>2014</v>
      </c>
      <c r="J36" s="80">
        <f t="shared" si="1"/>
        <v>2</v>
      </c>
      <c r="K36" s="80">
        <f t="shared" si="2"/>
        <v>13</v>
      </c>
      <c r="L36" s="80" t="str">
        <f t="shared" si="3"/>
        <v>02</v>
      </c>
      <c r="M36" s="80">
        <f t="shared" si="4"/>
        <v>13</v>
      </c>
      <c r="N36" s="80" t="str">
        <f t="shared" si="5"/>
        <v>'2014-02-13'</v>
      </c>
      <c r="O36" s="80" t="str">
        <f t="shared" si="6"/>
        <v>'2014-02-13 00:00:00'</v>
      </c>
      <c r="P36" s="7">
        <v>45335</v>
      </c>
      <c r="Q36" s="80">
        <f t="shared" si="7"/>
        <v>2024</v>
      </c>
      <c r="R36" s="80">
        <f t="shared" si="8"/>
        <v>2</v>
      </c>
      <c r="S36" s="80">
        <f t="shared" si="9"/>
        <v>13</v>
      </c>
      <c r="T36" s="80" t="str">
        <f t="shared" si="10"/>
        <v>02</v>
      </c>
      <c r="U36" s="80">
        <f t="shared" si="11"/>
        <v>13</v>
      </c>
      <c r="V36" s="80" t="str">
        <f t="shared" si="12"/>
        <v>'2024-02-13'</v>
      </c>
      <c r="W36" s="80"/>
      <c r="X36" s="80" t="str">
        <f t="shared" si="13"/>
        <v>null</v>
      </c>
      <c r="Y36" s="3" t="s">
        <v>224</v>
      </c>
      <c r="Z36" s="124">
        <f>IFERROR(IF(Y36="","null",VLOOKUP(Y36,Marcas!$A$2:$C$2024,2,0)),"")</f>
        <v>1579</v>
      </c>
      <c r="AA36" s="3" t="s">
        <v>215</v>
      </c>
      <c r="AB36" s="3">
        <f>IFERROR(IF(AA36="","",IF(AA36="EMPORIO LEGAL",1,VLOOKUP(AA36,Clientes!$A$2:$B$1190,2,0))),"")</f>
        <v>1110</v>
      </c>
      <c r="AC36" s="3">
        <f>IFERROR(IF(Tabla1[[#This Row],[id_control]]="null","",VLOOKUP(CONCATENATE(Tabla1[[#This Row],[CLIENTE]],"-",Tabla1[[#This Row],[id_control]]),Hoja1!$C$2:$D$1994,2,0)),"")</f>
        <v>36</v>
      </c>
      <c r="AD36" s="3" t="s">
        <v>225</v>
      </c>
      <c r="AE36" s="3"/>
      <c r="AF36" s="3"/>
      <c r="AG36" s="3"/>
      <c r="AH36" s="3"/>
      <c r="AI36" s="3"/>
      <c r="AJ36" s="3"/>
      <c r="AK36" s="3"/>
      <c r="AL36" s="3" t="s">
        <v>226</v>
      </c>
      <c r="AM36" s="6"/>
      <c r="AN36" s="6"/>
      <c r="AO36" s="6"/>
      <c r="AP36" s="6"/>
      <c r="AQ36" s="6"/>
      <c r="AR36" s="6"/>
      <c r="AS36" s="6"/>
      <c r="AT36" s="6"/>
      <c r="AU36" s="6"/>
      <c r="AV36" s="6" t="s">
        <v>227</v>
      </c>
      <c r="AW36" s="6"/>
      <c r="AX36" s="6"/>
      <c r="AY36" s="6"/>
      <c r="AZ36" s="6"/>
      <c r="BA36" s="6"/>
      <c r="BB36" s="6"/>
      <c r="BC36" s="6"/>
      <c r="BD36" s="6" t="s">
        <v>226</v>
      </c>
      <c r="BE36" s="8">
        <v>35</v>
      </c>
      <c r="BF36" s="6" t="str">
        <f t="shared" si="19"/>
        <v>insert into bitacoras_estatus (numero_expediente, numero_registro, representante, fecha_inicio, fecha_vencimiento, id_cliente, id_admin, id_bitacoras_estatus, id_estatus, id_clase, id_marca, created_at, updated_at) values('1456839','1459634','ERICH ROBERTO WOLF PONCE CONTACTO: HECTRO ROGELIO SILVA','2014-02-13','2024-02-13','1110','2','1','1',null,1579,'2014-02-13 00:00:00','2014-02-13 00:00:00');</v>
      </c>
      <c r="BG36" s="6" t="str">
        <f t="shared" si="14"/>
        <v>insert into servicios_comentarios (comentario, id_admin, id_estatus, created_at, updated_at) values('TITULO REGISTR0 DE MARCA 18 JUN 14. TITULO ENTREGADO 23 JUL 14',1,35,'2014-02-13 00:00:00','2014-02-13 00:00:00');</v>
      </c>
      <c r="BH36" s="6" t="str">
        <f t="shared" si="15"/>
        <v>insert into servicios_comentarios (comentario, id_admin, id_estatus, created_at, updated_at) values('4133011 4149169',1,35,'2014-02-13 00:00:00','2014-02-13 00:00:00');</v>
      </c>
      <c r="BI36" s="137" t="str">
        <f t="shared" si="16"/>
        <v>update bitacoras_estatus set comprobacion_uso = 1, id_estatus=10 where id=35;</v>
      </c>
      <c r="BJ36" s="137" t="str">
        <f t="shared" si="17"/>
        <v>update bitacoras_estatus set numero_expediente = '1456839', numero_registro = '1459634', id_estatus = 10, fecha_inicio = '2014-02-13', fecha_vencimiento ='2024-02-13', created_at ='2014-02-13 00:00:00', updated_at ='2014-02-13 00:00:00', id_clase=null, id_marca=1579, id_cliente=1110, vigencia = 1 where id =35;</v>
      </c>
      <c r="BK36" s="137" t="str">
        <f t="shared" si="18"/>
        <v>update bitacoras_estatus set id_estatus = 10 where id =35;</v>
      </c>
    </row>
    <row r="37" spans="1:63">
      <c r="A37" s="3">
        <v>852016</v>
      </c>
      <c r="B37" s="3"/>
      <c r="C37" s="3" t="str">
        <f>IF(Tabla1[[#This Row],[No. REG.]]="","",1)</f>
        <v/>
      </c>
      <c r="D37" s="3" t="s">
        <v>34</v>
      </c>
      <c r="E37" s="3">
        <f>IF(Tabla1[[#This Row],[STATUS]]="","",VLOOKUP(D37,Estatus!$A$2:$B$13,2,0))</f>
        <v>5</v>
      </c>
      <c r="F37" s="3">
        <f>IF(Tabla1[[#This Row],[STATUS]]="","",VLOOKUP(D37,Estatus!$A$2:$I$12,9,0))</f>
        <v>0</v>
      </c>
      <c r="G37" s="12" t="s">
        <v>228</v>
      </c>
      <c r="H37" s="7">
        <v>39191</v>
      </c>
      <c r="I37" s="80">
        <f t="shared" si="0"/>
        <v>2007</v>
      </c>
      <c r="J37" s="80">
        <f t="shared" si="1"/>
        <v>4</v>
      </c>
      <c r="K37" s="80">
        <f t="shared" si="2"/>
        <v>19</v>
      </c>
      <c r="L37" s="80" t="str">
        <f t="shared" si="3"/>
        <v>04</v>
      </c>
      <c r="M37" s="80">
        <f t="shared" si="4"/>
        <v>19</v>
      </c>
      <c r="N37" s="80" t="str">
        <f t="shared" si="5"/>
        <v>'2007-04-19'</v>
      </c>
      <c r="O37" s="80" t="str">
        <f t="shared" si="6"/>
        <v>'2007-04-19 00:00:00'</v>
      </c>
      <c r="P37" s="7">
        <v>42844</v>
      </c>
      <c r="Q37" s="80">
        <f t="shared" si="7"/>
        <v>2017</v>
      </c>
      <c r="R37" s="80">
        <f t="shared" si="8"/>
        <v>4</v>
      </c>
      <c r="S37" s="80">
        <f t="shared" si="9"/>
        <v>19</v>
      </c>
      <c r="T37" s="80" t="str">
        <f t="shared" si="10"/>
        <v>04</v>
      </c>
      <c r="U37" s="80">
        <f t="shared" si="11"/>
        <v>19</v>
      </c>
      <c r="V37" s="80" t="str">
        <f t="shared" si="12"/>
        <v>'2017-04-19'</v>
      </c>
      <c r="W37" s="80"/>
      <c r="X37" s="80" t="str">
        <f t="shared" si="13"/>
        <v>null</v>
      </c>
      <c r="Y37" s="3" t="s">
        <v>229</v>
      </c>
      <c r="Z37" s="124">
        <f>IFERROR(IF(Y37="","null",VLOOKUP(Y37,Marcas!$A$2:$C$2024,2,0)),"")</f>
        <v>1576</v>
      </c>
      <c r="AA37" s="3" t="s">
        <v>229</v>
      </c>
      <c r="AB37" s="3">
        <f>IFERROR(IF(AA37="","",IF(AA37="EMPORIO LEGAL",1,VLOOKUP(AA37,Clientes!$A$2:$B$1190,2,0))),"")</f>
        <v>1109</v>
      </c>
      <c r="AC37" s="3">
        <f>IFERROR(IF(Tabla1[[#This Row],[id_control]]="null","",VLOOKUP(CONCATENATE(Tabla1[[#This Row],[CLIENTE]],"-",Tabla1[[#This Row],[id_control]]),Hoja1!$C$2:$D$1994,2,0)),"")</f>
        <v>37</v>
      </c>
      <c r="AD37" s="3" t="s">
        <v>230</v>
      </c>
      <c r="AE37" s="3"/>
      <c r="AF37" s="3"/>
      <c r="AG37" s="3"/>
      <c r="AH37" s="3"/>
      <c r="AI37" s="3"/>
      <c r="AJ37" s="3"/>
      <c r="AK37" s="3"/>
      <c r="AL37" s="3">
        <v>39680</v>
      </c>
      <c r="AM37" s="6"/>
      <c r="AN37" s="6"/>
      <c r="AO37" s="6"/>
      <c r="AP37" s="6"/>
      <c r="AQ37" s="6"/>
      <c r="AR37" s="6"/>
      <c r="AS37" s="6"/>
      <c r="AT37" s="6"/>
      <c r="AU37" s="6"/>
      <c r="AV37" s="6"/>
      <c r="AW37" s="6"/>
      <c r="AX37" s="6"/>
      <c r="AY37" s="6"/>
      <c r="AZ37" s="6"/>
      <c r="BA37" s="6"/>
      <c r="BB37" s="6"/>
      <c r="BC37" s="6"/>
      <c r="BD37" s="6">
        <v>39680</v>
      </c>
      <c r="BE37" s="8">
        <v>36</v>
      </c>
      <c r="BF37" s="6" t="str">
        <f t="shared" si="19"/>
        <v>insert into bitacoras_estatus (numero_expediente, numero_registro, representante, fecha_inicio, fecha_vencimiento, id_cliente, id_admin, id_bitacoras_estatus, id_estatus, id_clase, id_marca, created_at, updated_at) values('852016','','JAIME ALMANZA GOMEZ','2007-04-19','2017-04-19','1109','2','1','1',null,1576,'2007-04-19 00:00:00','2007-04-19 00:00:00');</v>
      </c>
      <c r="BG37" s="6" t="str">
        <f t="shared" si="14"/>
        <v>insert into servicios_comentarios (comentario, id_admin, id_estatus, created_at, updated_at) values('NEGATIVA 19/06/08',1,36,'2007-04-19 00:00:00','2007-04-19 00:00:00');</v>
      </c>
      <c r="BH37" s="6" t="str">
        <f t="shared" si="15"/>
        <v>insert into servicios_comentarios (comentario, id_admin, id_estatus, created_at, updated_at) values('39680',1,36,'2007-04-19 00:00:00','2007-04-19 00:00:00');</v>
      </c>
      <c r="BI37" s="137" t="str">
        <f t="shared" si="16"/>
        <v>update bitacoras_estatus set comprobacion_uso = 1, id_estatus=5 where id=36;</v>
      </c>
      <c r="BJ37" s="137" t="str">
        <f t="shared" si="17"/>
        <v>update bitacoras_estatus set numero_expediente = '852016', numero_registro = '', id_estatus = 5, fecha_inicio = '2007-04-19', fecha_vencimiento ='2017-04-19', created_at ='2007-04-19 00:00:00', updated_at ='2007-04-19 00:00:00', id_clase=null, id_marca=1576, id_cliente=1109, vigencia = 0 where id =36;</v>
      </c>
      <c r="BK37" s="137" t="str">
        <f t="shared" si="18"/>
        <v>update bitacoras_estatus set id_estatus = 5 where id =36;</v>
      </c>
    </row>
    <row r="38" spans="1:63">
      <c r="A38" s="3">
        <v>880630</v>
      </c>
      <c r="B38" s="3">
        <v>1014498</v>
      </c>
      <c r="C38" s="3">
        <f>IF(Tabla1[[#This Row],[No. REG.]]="","",1)</f>
        <v>1</v>
      </c>
      <c r="D38" s="3" t="s">
        <v>109</v>
      </c>
      <c r="E38" s="3">
        <f>IF(Tabla1[[#This Row],[STATUS]]="","",VLOOKUP(D38,Estatus!$A$2:$B$13,2,0))</f>
        <v>9</v>
      </c>
      <c r="F38" s="3">
        <f>IF(Tabla1[[#This Row],[STATUS]]="","",VLOOKUP(D38,Estatus!$A$2:$I$12,9,0))</f>
        <v>0</v>
      </c>
      <c r="G38" s="12" t="s">
        <v>231</v>
      </c>
      <c r="H38" s="7">
        <v>39321</v>
      </c>
      <c r="I38" s="80">
        <f t="shared" si="0"/>
        <v>2007</v>
      </c>
      <c r="J38" s="80">
        <f t="shared" si="1"/>
        <v>8</v>
      </c>
      <c r="K38" s="80">
        <f t="shared" si="2"/>
        <v>27</v>
      </c>
      <c r="L38" s="80" t="str">
        <f t="shared" si="3"/>
        <v>08</v>
      </c>
      <c r="M38" s="80">
        <f t="shared" si="4"/>
        <v>27</v>
      </c>
      <c r="N38" s="80" t="str">
        <f t="shared" si="5"/>
        <v>'2007-08-27'</v>
      </c>
      <c r="O38" s="80" t="str">
        <f t="shared" si="6"/>
        <v>'2007-08-27 00:00:00'</v>
      </c>
      <c r="P38" s="7">
        <v>42974</v>
      </c>
      <c r="Q38" s="80">
        <f t="shared" si="7"/>
        <v>2017</v>
      </c>
      <c r="R38" s="80">
        <f t="shared" si="8"/>
        <v>8</v>
      </c>
      <c r="S38" s="80">
        <f t="shared" si="9"/>
        <v>27</v>
      </c>
      <c r="T38" s="80" t="str">
        <f t="shared" si="10"/>
        <v>08</v>
      </c>
      <c r="U38" s="80">
        <f t="shared" si="11"/>
        <v>27</v>
      </c>
      <c r="V38" s="80" t="str">
        <f t="shared" si="12"/>
        <v>'2017-08-27'</v>
      </c>
      <c r="W38" s="80"/>
      <c r="X38" s="80" t="str">
        <f t="shared" si="13"/>
        <v>null</v>
      </c>
      <c r="Y38" s="3" t="s">
        <v>232</v>
      </c>
      <c r="Z38" s="124">
        <f>IFERROR(IF(Y38="","null",VLOOKUP(Y38,Marcas!$A$2:$C$2024,2,0)),"")</f>
        <v>1574</v>
      </c>
      <c r="AA38" s="3" t="s">
        <v>232</v>
      </c>
      <c r="AB38" s="3">
        <f>IFERROR(IF(AA38="","",IF(AA38="EMPORIO LEGAL",1,VLOOKUP(AA38,Clientes!$A$2:$B$1190,2,0))),"")</f>
        <v>1108</v>
      </c>
      <c r="AC38" s="3">
        <f>IFERROR(IF(Tabla1[[#This Row],[id_control]]="null","",VLOOKUP(CONCATENATE(Tabla1[[#This Row],[CLIENTE]],"-",Tabla1[[#This Row],[id_control]]),Hoja1!$C$2:$D$1994,2,0)),"")</f>
        <v>38</v>
      </c>
      <c r="AD38" s="3" t="s">
        <v>233</v>
      </c>
      <c r="AE38" s="3"/>
      <c r="AF38" s="3"/>
      <c r="AG38" s="3"/>
      <c r="AH38" s="3"/>
      <c r="AI38" s="3"/>
      <c r="AJ38" s="3"/>
      <c r="AK38" s="3"/>
      <c r="AL38" s="3">
        <v>4143399</v>
      </c>
      <c r="AM38" s="6" t="s">
        <v>234</v>
      </c>
      <c r="AN38" s="6"/>
      <c r="AO38" s="6"/>
      <c r="AP38" s="6"/>
      <c r="AQ38" s="10">
        <v>4812311</v>
      </c>
      <c r="AR38" s="6">
        <v>6144270742</v>
      </c>
      <c r="AS38" s="6"/>
      <c r="AT38" s="6"/>
      <c r="AU38" s="6">
        <v>4143399</v>
      </c>
      <c r="AV38" s="8" t="s">
        <v>235</v>
      </c>
      <c r="AW38" s="6" t="s">
        <v>236</v>
      </c>
      <c r="AX38" s="6"/>
      <c r="AY38" s="6"/>
      <c r="AZ38" s="6"/>
      <c r="BA38" s="6"/>
      <c r="BB38" s="6"/>
      <c r="BC38" s="6"/>
      <c r="BD38" s="6" t="s">
        <v>237</v>
      </c>
      <c r="BE38" s="8">
        <v>37</v>
      </c>
      <c r="BF38" s="6" t="str">
        <f t="shared" si="19"/>
        <v>insert into bitacoras_estatus (numero_expediente, numero_registro, representante, fecha_inicio, fecha_vencimiento, id_cliente, id_admin, id_bitacoras_estatus, id_estatus, id_clase, id_marca, created_at, updated_at) values('880630','1014498','JOSE MANUEL ALMANZA GOMEZ','2007-08-27','2017-08-27','1108','2','1','1',null,1574,'2007-08-27 00:00:00','2007-08-27 00:00:00');</v>
      </c>
      <c r="BG38" s="6" t="str">
        <f t="shared" si="14"/>
        <v>insert into servicios_comentarios (comentario, id_admin, id_estatus, created_at, updated_at) values('TITULO ENTREGADO',1,37,'2007-08-27 00:00:00','2007-08-27 00:00:00');</v>
      </c>
      <c r="BH38" s="6" t="str">
        <f t="shared" si="15"/>
        <v>insert into servicios_comentarios (comentario, id_admin, id_estatus, created_at, updated_at) values('4143399, 423 2800, cel 6144270742',1,37,'2007-08-27 00:00:00','2007-08-27 00:00:00');</v>
      </c>
      <c r="BI38" s="137" t="str">
        <f t="shared" si="16"/>
        <v>update bitacoras_estatus set comprobacion_uso = 1, id_estatus=9 where id=37;</v>
      </c>
      <c r="BJ38" s="137" t="str">
        <f t="shared" si="17"/>
        <v>update bitacoras_estatus set numero_expediente = '880630', numero_registro = '1014498', id_estatus = 9, fecha_inicio = '2007-08-27', fecha_vencimiento ='2017-08-27', created_at ='2007-08-27 00:00:00', updated_at ='2007-08-27 00:00:00', id_clase=null, id_marca=1574, id_cliente=1108, vigencia = 0 where id =37;</v>
      </c>
      <c r="BK38" s="137" t="str">
        <f t="shared" si="18"/>
        <v>update bitacoras_estatus set id_estatus = 9 where id =37;</v>
      </c>
    </row>
    <row r="39" spans="1:63">
      <c r="A39" s="6">
        <v>963151</v>
      </c>
      <c r="B39" s="6">
        <v>1077989</v>
      </c>
      <c r="C39" s="6">
        <f>IF(Tabla1[[#This Row],[No. REG.]]="","",1)</f>
        <v>1</v>
      </c>
      <c r="D39" s="3" t="s">
        <v>46</v>
      </c>
      <c r="E39" s="3">
        <f>IF(Tabla1[[#This Row],[STATUS]]="","",VLOOKUP(D39,Estatus!$A$2:$B$13,2,0))</f>
        <v>10</v>
      </c>
      <c r="F39" s="3">
        <f>IF(Tabla1[[#This Row],[STATUS]]="","",VLOOKUP(D39,Estatus!$A$2:$I$12,9,0))</f>
        <v>1</v>
      </c>
      <c r="G39" s="16" t="s">
        <v>238</v>
      </c>
      <c r="H39" s="9">
        <v>39702</v>
      </c>
      <c r="I39" s="81">
        <f t="shared" si="0"/>
        <v>2008</v>
      </c>
      <c r="J39" s="81">
        <f t="shared" si="1"/>
        <v>9</v>
      </c>
      <c r="K39" s="81">
        <f t="shared" si="2"/>
        <v>11</v>
      </c>
      <c r="L39" s="81" t="str">
        <f t="shared" si="3"/>
        <v>09</v>
      </c>
      <c r="M39" s="81">
        <f t="shared" si="4"/>
        <v>11</v>
      </c>
      <c r="N39" s="81" t="str">
        <f t="shared" si="5"/>
        <v>'2008-09-11'</v>
      </c>
      <c r="O39" s="81" t="str">
        <f t="shared" si="6"/>
        <v>'2008-09-11 00:00:00'</v>
      </c>
      <c r="P39" s="9">
        <v>46997</v>
      </c>
      <c r="Q39" s="81">
        <f t="shared" si="7"/>
        <v>2028</v>
      </c>
      <c r="R39" s="81">
        <f t="shared" si="8"/>
        <v>9</v>
      </c>
      <c r="S39" s="81">
        <f t="shared" si="9"/>
        <v>1</v>
      </c>
      <c r="T39" s="81" t="str">
        <f t="shared" si="10"/>
        <v>09</v>
      </c>
      <c r="U39" s="81" t="str">
        <f t="shared" si="11"/>
        <v>01</v>
      </c>
      <c r="V39" s="81" t="str">
        <f t="shared" si="12"/>
        <v>'2028-09-01'</v>
      </c>
      <c r="W39" s="81"/>
      <c r="X39" s="81" t="str">
        <f t="shared" si="13"/>
        <v>null</v>
      </c>
      <c r="Y39" s="6" t="s">
        <v>239</v>
      </c>
      <c r="Z39" s="123">
        <f>IFERROR(IF(Y39="","null",VLOOKUP(Y39,Marcas!$A$2:$C$2024,2,0)),"")</f>
        <v>1572</v>
      </c>
      <c r="AA39" s="6" t="s">
        <v>240</v>
      </c>
      <c r="AB39" s="6">
        <f>IFERROR(IF(AA39="","",IF(AA39="EMPORIO LEGAL",1,VLOOKUP(AA39,Clientes!$A$2:$B$1190,2,0))),"")</f>
        <v>1106</v>
      </c>
      <c r="AC39" s="6">
        <f>IFERROR(IF(Tabla1[[#This Row],[id_control]]="null","",VLOOKUP(CONCATENATE(Tabla1[[#This Row],[CLIENTE]],"-",Tabla1[[#This Row],[id_control]]),Hoja1!$C$2:$D$1994,2,0)),"")</f>
        <v>39</v>
      </c>
      <c r="AD39" s="8" t="s">
        <v>241</v>
      </c>
      <c r="AE39" s="8"/>
      <c r="AF39" s="6"/>
      <c r="AG39" s="6"/>
      <c r="AH39" s="6"/>
      <c r="AI39" s="6"/>
      <c r="AJ39" s="6"/>
      <c r="AK39" s="6"/>
      <c r="AL39" s="8">
        <v>4461313</v>
      </c>
      <c r="AM39" s="6">
        <v>4357608</v>
      </c>
      <c r="AN39" s="6"/>
      <c r="AO39" s="6"/>
      <c r="AP39" s="6"/>
      <c r="AQ39" s="10">
        <v>6141347608</v>
      </c>
      <c r="AR39" s="6"/>
      <c r="AS39" s="6"/>
      <c r="AT39" s="6"/>
      <c r="AU39" s="6"/>
      <c r="AV39" s="8" t="s">
        <v>242</v>
      </c>
      <c r="AW39" s="6"/>
      <c r="AX39" s="6"/>
      <c r="AY39" s="6"/>
      <c r="AZ39" s="6"/>
      <c r="BA39" s="6"/>
      <c r="BB39" s="6"/>
      <c r="BC39" s="6"/>
      <c r="BD39" s="6" t="s">
        <v>243</v>
      </c>
      <c r="BE39" s="8">
        <v>38</v>
      </c>
      <c r="BF39" s="6" t="str">
        <f t="shared" si="19"/>
        <v>insert into bitacoras_estatus (numero_expediente, numero_registro, representante, fecha_inicio, fecha_vencimiento, id_cliente, id_admin, id_bitacoras_estatus, id_estatus, id_clase, id_marca, created_at, updated_at) values('963151','1077989','VIRGINIA RODRIGUEZ TREVIZO','2008-09-11','2028-09-01','1106','2','1','1',null,1572,'2008-09-11 00:00:00','2008-09-11 00:00:00');</v>
      </c>
      <c r="BG39" s="6" t="str">
        <f t="shared" si="14"/>
        <v>insert into servicios_comentarios (comentario, id_admin, id_estatus, created_at, updated_at) values('TITULO ENTREGADO 17/04/09',1,38,'2008-09-11 00:00:00','2008-09-11 00:00:00');</v>
      </c>
      <c r="BH39" s="6" t="str">
        <f t="shared" si="15"/>
        <v>insert into servicios_comentarios (comentario, id_admin, id_estatus, created_at, updated_at) values('4461313, 4357608, cel 6141347608',1,38,'2008-09-11 00:00:00','2008-09-11 00:00:00');</v>
      </c>
      <c r="BI39" s="137" t="str">
        <f t="shared" si="16"/>
        <v>update bitacoras_estatus set comprobacion_uso = 1, id_estatus=10 where id=38;</v>
      </c>
      <c r="BJ39" s="137" t="str">
        <f t="shared" si="17"/>
        <v>update bitacoras_estatus set numero_expediente = '963151', numero_registro = '1077989', id_estatus = 10, fecha_inicio = '2008-09-11', fecha_vencimiento ='2028-09-01', created_at ='2008-09-11 00:00:00', updated_at ='2008-09-11 00:00:00', id_clase=null, id_marca=1572, id_cliente=1106, vigencia = 1 where id =38;</v>
      </c>
      <c r="BK39" s="137" t="str">
        <f t="shared" si="18"/>
        <v>update bitacoras_estatus set id_estatus = 10 where id =38;</v>
      </c>
    </row>
    <row r="40" spans="1:63" ht="29">
      <c r="A40" s="6">
        <v>1503294</v>
      </c>
      <c r="B40" s="6">
        <v>1494112</v>
      </c>
      <c r="C40" s="6">
        <f>IF(Tabla1[[#This Row],[No. REG.]]="","",1)</f>
        <v>1</v>
      </c>
      <c r="D40" s="3" t="s">
        <v>46</v>
      </c>
      <c r="E40" s="3">
        <f>IF(Tabla1[[#This Row],[STATUS]]="","",VLOOKUP(D40,Estatus!$A$2:$B$13,2,0))</f>
        <v>10</v>
      </c>
      <c r="F40" s="3">
        <f>IF(Tabla1[[#This Row],[STATUS]]="","",VLOOKUP(D40,Estatus!$A$2:$I$12,9,0))</f>
        <v>1</v>
      </c>
      <c r="G40" s="16" t="s">
        <v>244</v>
      </c>
      <c r="H40" s="9">
        <v>41827</v>
      </c>
      <c r="I40" s="81">
        <f t="shared" si="0"/>
        <v>2014</v>
      </c>
      <c r="J40" s="81">
        <f t="shared" si="1"/>
        <v>7</v>
      </c>
      <c r="K40" s="81">
        <f t="shared" si="2"/>
        <v>7</v>
      </c>
      <c r="L40" s="81" t="str">
        <f t="shared" si="3"/>
        <v>07</v>
      </c>
      <c r="M40" s="81" t="str">
        <f t="shared" si="4"/>
        <v>07</v>
      </c>
      <c r="N40" s="81" t="str">
        <f t="shared" si="5"/>
        <v>'2014-07-07'</v>
      </c>
      <c r="O40" s="81" t="str">
        <f t="shared" si="6"/>
        <v>'2014-07-07 00:00:00'</v>
      </c>
      <c r="P40" s="9">
        <v>45480</v>
      </c>
      <c r="Q40" s="81">
        <f t="shared" si="7"/>
        <v>2024</v>
      </c>
      <c r="R40" s="81">
        <f t="shared" si="8"/>
        <v>7</v>
      </c>
      <c r="S40" s="81">
        <f t="shared" si="9"/>
        <v>7</v>
      </c>
      <c r="T40" s="81" t="str">
        <f t="shared" si="10"/>
        <v>07</v>
      </c>
      <c r="U40" s="81" t="str">
        <f t="shared" si="11"/>
        <v>07</v>
      </c>
      <c r="V40" s="81" t="str">
        <f t="shared" si="12"/>
        <v>'2024-07-07'</v>
      </c>
      <c r="W40" s="81"/>
      <c r="X40" s="81" t="str">
        <f t="shared" si="13"/>
        <v>null</v>
      </c>
      <c r="Y40" s="6" t="s">
        <v>245</v>
      </c>
      <c r="Z40" s="123">
        <f>IFERROR(IF(Y40="","null",VLOOKUP(Y40,Marcas!$A$2:$C$2024,2,0)),"")</f>
        <v>1186</v>
      </c>
      <c r="AA40" s="6" t="s">
        <v>246</v>
      </c>
      <c r="AB40" s="6">
        <f>IFERROR(IF(AA40="","",IF(AA40="EMPORIO LEGAL",1,VLOOKUP(AA40,Clientes!$A$2:$B$1190,2,0))),"")</f>
        <v>1105</v>
      </c>
      <c r="AC40" s="6">
        <f>IFERROR(IF(Tabla1[[#This Row],[id_control]]="null","",VLOOKUP(CONCATENATE(Tabla1[[#This Row],[CLIENTE]],"-",Tabla1[[#This Row],[id_control]]),Hoja1!$C$2:$D$1994,2,0)),"")</f>
        <v>40</v>
      </c>
      <c r="AD40" s="6" t="s">
        <v>247</v>
      </c>
      <c r="AE40" s="6"/>
      <c r="AF40" s="6"/>
      <c r="AG40" s="6"/>
      <c r="AH40" s="6"/>
      <c r="AI40" s="6"/>
      <c r="AJ40" s="6"/>
      <c r="AK40" s="6"/>
      <c r="AL40" s="8" t="s">
        <v>248</v>
      </c>
      <c r="AM40" s="6"/>
      <c r="AN40" s="6"/>
      <c r="AO40" s="6"/>
      <c r="AP40" s="6"/>
      <c r="AQ40" s="10"/>
      <c r="AR40" s="6"/>
      <c r="AS40" s="6"/>
      <c r="AT40" s="6"/>
      <c r="AU40" s="6"/>
      <c r="AV40" s="8" t="s">
        <v>249</v>
      </c>
      <c r="AW40" s="10"/>
      <c r="AX40" s="6"/>
      <c r="AY40" s="6"/>
      <c r="AZ40" s="6"/>
      <c r="BA40" s="6"/>
      <c r="BB40" s="6"/>
      <c r="BC40" s="6"/>
      <c r="BD40" s="6" t="s">
        <v>248</v>
      </c>
      <c r="BE40" s="8">
        <v>39</v>
      </c>
      <c r="BF40" s="6" t="str">
        <f t="shared" si="19"/>
        <v>insert into bitacoras_estatus (numero_expediente, numero_registro, representante, fecha_inicio, fecha_vencimiento, id_cliente, id_admin, id_bitacoras_estatus, id_estatus, id_clase, id_marca, created_at, updated_at) values('1503294','1494112','JESUS ARON LOPEZ AGUIRRE','2014-07-07','2024-07-07','1105','2','1','1',null,1186,'2014-07-07 00:00:00','2014-07-07 00:00:00');</v>
      </c>
      <c r="BG40" s="6" t="str">
        <f t="shared" si="14"/>
        <v>insert into servicios_comentarios (comentario, id_admin, id_estatus, created_at, updated_at) values('titulo recibido 28nov 14 titulo entregado 2 de dic 2014',1,39,'2014-07-07 00:00:00','2014-07-07 00:00:00');</v>
      </c>
      <c r="BH40" s="6" t="str">
        <f t="shared" si="15"/>
        <v>insert into servicios_comentarios (comentario, id_admin, id_estatus, created_at, updated_at) values('649 39-2-80-00 Y 649 54-3-05-17',1,39,'2014-07-07 00:00:00','2014-07-07 00:00:00');</v>
      </c>
      <c r="BI40" s="137" t="str">
        <f t="shared" si="16"/>
        <v>update bitacoras_estatus set comprobacion_uso = 1, id_estatus=10 where id=39;</v>
      </c>
      <c r="BJ40" s="137" t="str">
        <f t="shared" si="17"/>
        <v>update bitacoras_estatus set numero_expediente = '1503294', numero_registro = '1494112', id_estatus = 10, fecha_inicio = '2014-07-07', fecha_vencimiento ='2024-07-07', created_at ='2014-07-07 00:00:00', updated_at ='2014-07-07 00:00:00', id_clase=null, id_marca=1186, id_cliente=1105, vigencia = 1 where id =39;</v>
      </c>
      <c r="BK40" s="137" t="str">
        <f t="shared" si="18"/>
        <v>update bitacoras_estatus set id_estatus = 10 where id =39;</v>
      </c>
    </row>
    <row r="41" spans="1:63" ht="53">
      <c r="A41" s="3">
        <v>1452856</v>
      </c>
      <c r="B41" s="3">
        <v>1464925</v>
      </c>
      <c r="C41" s="3">
        <f>IF(Tabla1[[#This Row],[No. REG.]]="","",1)</f>
        <v>1</v>
      </c>
      <c r="D41" s="3" t="s">
        <v>46</v>
      </c>
      <c r="E41" s="3">
        <f>IF(Tabla1[[#This Row],[STATUS]]="","",VLOOKUP(D41,Estatus!$A$2:$B$13,2,0))</f>
        <v>10</v>
      </c>
      <c r="F41" s="3">
        <f>IF(Tabla1[[#This Row],[STATUS]]="","",VLOOKUP(D41,Estatus!$A$2:$I$12,9,0))</f>
        <v>1</v>
      </c>
      <c r="G41" s="12" t="s">
        <v>250</v>
      </c>
      <c r="H41" s="7">
        <v>41669</v>
      </c>
      <c r="I41" s="80">
        <f t="shared" si="0"/>
        <v>2014</v>
      </c>
      <c r="J41" s="80">
        <f t="shared" si="1"/>
        <v>1</v>
      </c>
      <c r="K41" s="80">
        <f t="shared" si="2"/>
        <v>30</v>
      </c>
      <c r="L41" s="80" t="str">
        <f t="shared" si="3"/>
        <v>01</v>
      </c>
      <c r="M41" s="80">
        <f t="shared" si="4"/>
        <v>30</v>
      </c>
      <c r="N41" s="80" t="str">
        <f t="shared" si="5"/>
        <v>'2014-01-30'</v>
      </c>
      <c r="O41" s="80" t="str">
        <f t="shared" si="6"/>
        <v>'2014-01-30 00:00:00'</v>
      </c>
      <c r="P41" s="7">
        <v>45321</v>
      </c>
      <c r="Q41" s="80">
        <f t="shared" si="7"/>
        <v>2024</v>
      </c>
      <c r="R41" s="80">
        <f t="shared" si="8"/>
        <v>1</v>
      </c>
      <c r="S41" s="80">
        <f t="shared" si="9"/>
        <v>30</v>
      </c>
      <c r="T41" s="80" t="str">
        <f t="shared" si="10"/>
        <v>01</v>
      </c>
      <c r="U41" s="80">
        <f t="shared" si="11"/>
        <v>30</v>
      </c>
      <c r="V41" s="80" t="str">
        <f t="shared" si="12"/>
        <v>'2024-01-30'</v>
      </c>
      <c r="W41" s="80"/>
      <c r="X41" s="80" t="str">
        <f t="shared" si="13"/>
        <v>null</v>
      </c>
      <c r="Y41" s="3" t="s">
        <v>251</v>
      </c>
      <c r="Z41" s="124">
        <f>IFERROR(IF(Y41="","null",VLOOKUP(Y41,Marcas!$A$2:$C$2024,2,0)),"")</f>
        <v>1571</v>
      </c>
      <c r="AA41" s="3" t="s">
        <v>252</v>
      </c>
      <c r="AB41" s="3">
        <f>IFERROR(IF(AA41="","",IF(AA41="EMPORIO LEGAL",1,VLOOKUP(AA41,Clientes!$A$2:$B$1190,2,0))),"")</f>
        <v>1103</v>
      </c>
      <c r="AC41" s="3">
        <f>IFERROR(IF(Tabla1[[#This Row],[id_control]]="null","",VLOOKUP(CONCATENATE(Tabla1[[#This Row],[CLIENTE]],"-",Tabla1[[#This Row],[id_control]]),Hoja1!$C$2:$D$1994,2,0)),"")</f>
        <v>41</v>
      </c>
      <c r="AD41" s="3" t="s">
        <v>253</v>
      </c>
      <c r="AE41" s="3"/>
      <c r="AF41" s="3"/>
      <c r="AG41" s="3"/>
      <c r="AH41" s="3"/>
      <c r="AI41" s="3"/>
      <c r="AJ41" s="3"/>
      <c r="AK41" s="3"/>
      <c r="AL41" s="3" t="s">
        <v>254</v>
      </c>
      <c r="AM41" s="4"/>
      <c r="AN41" s="6"/>
      <c r="AO41" s="6"/>
      <c r="AP41" s="6"/>
      <c r="AQ41" s="6"/>
      <c r="AR41" s="6"/>
      <c r="AS41" s="6"/>
      <c r="AT41" s="6"/>
      <c r="AU41" s="6"/>
      <c r="AV41" s="4" t="s">
        <v>255</v>
      </c>
      <c r="AW41" s="6"/>
      <c r="AX41" s="6"/>
      <c r="AY41" s="6"/>
      <c r="AZ41" s="6"/>
      <c r="BA41" s="6"/>
      <c r="BB41" s="6"/>
      <c r="BC41" s="6"/>
      <c r="BD41" s="6" t="s">
        <v>254</v>
      </c>
      <c r="BE41" s="8">
        <v>40</v>
      </c>
      <c r="BF41" s="6" t="str">
        <f t="shared" si="19"/>
        <v>insert into bitacoras_estatus (numero_expediente, numero_registro, representante, fecha_inicio, fecha_vencimiento, id_cliente, id_admin, id_bitacoras_estatus, id_estatus, id_clase, id_marca, created_at, updated_at) values('1452856','1464925','MARIANA GARCIA','2014-01-30','2024-01-30','1103','2','1','1',null,1571,'2014-01-30 00:00:00','2014-01-30 00:00:00');</v>
      </c>
      <c r="BG41" s="6" t="str">
        <f t="shared" si="14"/>
        <v>insert into servicios_comentarios (comentario, id_admin, id_estatus, created_at, updated_at) values('TITULO RECIBIDO 23JUL 14. TITULO ENTREGADO 29 JUL 14 JESUS RUBEN RUBIO CORDERO MINJAREZ. EL 10 DE ENERO LLEGO OFICIO COMPROBACION DE USO',1,40,'2014-01-30 00:00:00','2014-01-30 00:00:00');</v>
      </c>
      <c r="BH41" s="6" t="str">
        <f t="shared" si="15"/>
        <v>insert into servicios_comentarios (comentario, id_admin, id_estatus, created_at, updated_at) values('55 41 59 73 71 CEL. 55 60 66 0586',1,40,'2014-01-30 00:00:00','2014-01-30 00:00:00');</v>
      </c>
      <c r="BI41" s="137" t="str">
        <f t="shared" si="16"/>
        <v>update bitacoras_estatus set comprobacion_uso = 1, id_estatus=10 where id=40;</v>
      </c>
      <c r="BJ41" s="137" t="str">
        <f t="shared" si="17"/>
        <v>update bitacoras_estatus set numero_expediente = '1452856', numero_registro = '1464925', id_estatus = 10, fecha_inicio = '2014-01-30', fecha_vencimiento ='2024-01-30', created_at ='2014-01-30 00:00:00', updated_at ='2014-01-30 00:00:00', id_clase=null, id_marca=1571, id_cliente=1103, vigencia = 1 where id =40;</v>
      </c>
      <c r="BK41" s="137" t="str">
        <f t="shared" si="18"/>
        <v>update bitacoras_estatus set id_estatus = 10 where id =40;</v>
      </c>
    </row>
    <row r="42" spans="1:63">
      <c r="A42" s="6">
        <v>1212274</v>
      </c>
      <c r="B42" s="6">
        <v>1267895</v>
      </c>
      <c r="C42" s="6">
        <f>IF(Tabla1[[#This Row],[No. REG.]]="","",1)</f>
        <v>1</v>
      </c>
      <c r="D42" s="3" t="s">
        <v>46</v>
      </c>
      <c r="E42" s="3">
        <f>IF(Tabla1[[#This Row],[STATUS]]="","",VLOOKUP(D42,Estatus!$A$2:$B$13,2,0))</f>
        <v>10</v>
      </c>
      <c r="F42" s="3">
        <f>IF(Tabla1[[#This Row],[STATUS]]="","",VLOOKUP(D42,Estatus!$A$2:$I$12,9,0))</f>
        <v>1</v>
      </c>
      <c r="G42" s="12" t="s">
        <v>256</v>
      </c>
      <c r="H42" s="7">
        <v>40788</v>
      </c>
      <c r="I42" s="80">
        <f t="shared" si="0"/>
        <v>2011</v>
      </c>
      <c r="J42" s="80">
        <f t="shared" si="1"/>
        <v>9</v>
      </c>
      <c r="K42" s="80">
        <f t="shared" si="2"/>
        <v>2</v>
      </c>
      <c r="L42" s="80" t="str">
        <f t="shared" si="3"/>
        <v>09</v>
      </c>
      <c r="M42" s="80" t="str">
        <f t="shared" si="4"/>
        <v>02</v>
      </c>
      <c r="N42" s="80" t="str">
        <f t="shared" si="5"/>
        <v>'2011-09-02'</v>
      </c>
      <c r="O42" s="80" t="str">
        <f t="shared" si="6"/>
        <v>'2011-09-02 00:00:00'</v>
      </c>
      <c r="P42" s="7">
        <v>44441</v>
      </c>
      <c r="Q42" s="80">
        <f t="shared" si="7"/>
        <v>2021</v>
      </c>
      <c r="R42" s="80">
        <f t="shared" si="8"/>
        <v>9</v>
      </c>
      <c r="S42" s="80">
        <f t="shared" si="9"/>
        <v>2</v>
      </c>
      <c r="T42" s="80" t="str">
        <f t="shared" si="10"/>
        <v>09</v>
      </c>
      <c r="U42" s="80" t="str">
        <f t="shared" si="11"/>
        <v>02</v>
      </c>
      <c r="V42" s="80" t="str">
        <f t="shared" si="12"/>
        <v>'2021-09-02'</v>
      </c>
      <c r="W42" s="80"/>
      <c r="X42" s="80" t="str">
        <f t="shared" si="13"/>
        <v>null</v>
      </c>
      <c r="Y42" s="6" t="s">
        <v>257</v>
      </c>
      <c r="Z42" s="123">
        <f>IFERROR(IF(Y42="","null",VLOOKUP(Y42,Marcas!$A$2:$C$2024,2,0)),"")</f>
        <v>1567</v>
      </c>
      <c r="AA42" s="6" t="s">
        <v>257</v>
      </c>
      <c r="AB42" s="6">
        <f>IFERROR(IF(AA42="","",IF(AA42="EMPORIO LEGAL",1,VLOOKUP(AA42,Clientes!$A$2:$B$1190,2,0))),"")</f>
        <v>1102</v>
      </c>
      <c r="AC42" s="6">
        <f>IFERROR(IF(Tabla1[[#This Row],[id_control]]="null","",VLOOKUP(CONCATENATE(Tabla1[[#This Row],[CLIENTE]],"-",Tabla1[[#This Row],[id_control]]),Hoja1!$C$2:$D$1994,2,0)),"")</f>
        <v>42</v>
      </c>
      <c r="AD42" s="6" t="s">
        <v>258</v>
      </c>
      <c r="AE42" s="6" t="s">
        <v>259</v>
      </c>
      <c r="AF42" s="6"/>
      <c r="AG42" s="6"/>
      <c r="AH42" s="6"/>
      <c r="AI42" s="6"/>
      <c r="AJ42" s="6"/>
      <c r="AK42" s="6"/>
      <c r="AL42" s="3" t="s">
        <v>260</v>
      </c>
      <c r="AM42" s="4"/>
      <c r="AN42" s="6"/>
      <c r="AO42" s="6"/>
      <c r="AP42" s="6"/>
      <c r="AQ42" s="4" t="s">
        <v>261</v>
      </c>
      <c r="AR42" s="6"/>
      <c r="AS42" s="6"/>
      <c r="AT42" s="6"/>
      <c r="AU42" s="6"/>
      <c r="AV42" s="6" t="s">
        <v>262</v>
      </c>
      <c r="AW42" s="6"/>
      <c r="AX42" s="6"/>
      <c r="AY42" s="6"/>
      <c r="AZ42" s="6"/>
      <c r="BA42" s="6"/>
      <c r="BB42" s="6"/>
      <c r="BC42" s="6"/>
      <c r="BD42" s="8" t="s">
        <v>263</v>
      </c>
      <c r="BE42" s="8">
        <v>41</v>
      </c>
      <c r="BF42" s="6" t="str">
        <f t="shared" si="19"/>
        <v>insert into bitacoras_estatus (numero_expediente, numero_registro, representante, fecha_inicio, fecha_vencimiento, id_cliente, id_admin, id_bitacoras_estatus, id_estatus, id_clase, id_marca, created_at, updated_at) values('1212274','1267895','ALEJANDRO MANCERA LOPEZ','2011-09-02','2021-09-02','1102','2','1','1',null,1567,'2011-09-02 00:00:00','2011-09-02 00:00:00');</v>
      </c>
      <c r="BG42" s="6" t="str">
        <f t="shared" si="14"/>
        <v>insert into servicios_comentarios (comentario, id_admin, id_estatus, created_at, updated_at) values('TITULO RECIBIDO 29/03/20112',1,41,'2011-09-02 00:00:00','2011-09-02 00:00:00');</v>
      </c>
      <c r="BH42" s="6" t="str">
        <f t="shared" si="15"/>
        <v>insert into servicios_comentarios (comentario, id_admin, id_estatus, created_at, updated_at) values('4107050 CEL 614 1 422195',1,41,'2011-09-02 00:00:00','2011-09-02 00:00:00');</v>
      </c>
      <c r="BI42" s="137" t="str">
        <f t="shared" si="16"/>
        <v>update bitacoras_estatus set comprobacion_uso = 1, id_estatus=10 where id=41;</v>
      </c>
      <c r="BJ42" s="137" t="str">
        <f t="shared" si="17"/>
        <v>update bitacoras_estatus set numero_expediente = '1212274', numero_registro = '1267895', id_estatus = 10, fecha_inicio = '2011-09-02', fecha_vencimiento ='2021-09-02', created_at ='2011-09-02 00:00:00', updated_at ='2011-09-02 00:00:00', id_clase=null, id_marca=1567, id_cliente=1102, vigencia = 1 where id =41;</v>
      </c>
      <c r="BK42" s="137" t="str">
        <f t="shared" si="18"/>
        <v>update bitacoras_estatus set id_estatus = 10 where id =41;</v>
      </c>
    </row>
    <row r="43" spans="1:63">
      <c r="A43" s="3">
        <v>1254945</v>
      </c>
      <c r="B43" s="3">
        <v>1299389</v>
      </c>
      <c r="C43" s="3">
        <f>IF(Tabla1[[#This Row],[No. REG.]]="","",1)</f>
        <v>1</v>
      </c>
      <c r="D43" s="3" t="s">
        <v>46</v>
      </c>
      <c r="E43" s="3">
        <f>IF(Tabla1[[#This Row],[STATUS]]="","",VLOOKUP(D43,Estatus!$A$2:$B$13,2,0))</f>
        <v>10</v>
      </c>
      <c r="F43" s="3">
        <f>IF(Tabla1[[#This Row],[STATUS]]="","",VLOOKUP(D43,Estatus!$A$2:$I$12,9,0))</f>
        <v>1</v>
      </c>
      <c r="G43" s="12" t="s">
        <v>264</v>
      </c>
      <c r="H43" s="7">
        <v>40961</v>
      </c>
      <c r="I43" s="80">
        <f t="shared" si="0"/>
        <v>2012</v>
      </c>
      <c r="J43" s="80">
        <f t="shared" si="1"/>
        <v>2</v>
      </c>
      <c r="K43" s="80">
        <f t="shared" si="2"/>
        <v>22</v>
      </c>
      <c r="L43" s="80" t="str">
        <f t="shared" si="3"/>
        <v>02</v>
      </c>
      <c r="M43" s="80">
        <f t="shared" si="4"/>
        <v>22</v>
      </c>
      <c r="N43" s="80" t="str">
        <f t="shared" si="5"/>
        <v>'2012-02-22'</v>
      </c>
      <c r="O43" s="80" t="str">
        <f t="shared" si="6"/>
        <v>'2012-02-22 00:00:00'</v>
      </c>
      <c r="P43" s="7">
        <v>44614</v>
      </c>
      <c r="Q43" s="80">
        <f t="shared" si="7"/>
        <v>2022</v>
      </c>
      <c r="R43" s="80">
        <f t="shared" si="8"/>
        <v>2</v>
      </c>
      <c r="S43" s="80">
        <f t="shared" si="9"/>
        <v>22</v>
      </c>
      <c r="T43" s="80" t="str">
        <f t="shared" si="10"/>
        <v>02</v>
      </c>
      <c r="U43" s="80">
        <f t="shared" si="11"/>
        <v>22</v>
      </c>
      <c r="V43" s="80" t="str">
        <f t="shared" si="12"/>
        <v>'2022-02-22'</v>
      </c>
      <c r="W43" s="80"/>
      <c r="X43" s="80" t="str">
        <f t="shared" si="13"/>
        <v>null</v>
      </c>
      <c r="Y43" s="3" t="s">
        <v>265</v>
      </c>
      <c r="Z43" s="124">
        <f>IFERROR(IF(Y43="","null",VLOOKUP(Y43,Marcas!$A$2:$C$2024,2,0)),"")</f>
        <v>1399</v>
      </c>
      <c r="AA43" s="3" t="s">
        <v>257</v>
      </c>
      <c r="AB43" s="3">
        <f>IFERROR(IF(AA43="","",IF(AA43="EMPORIO LEGAL",1,VLOOKUP(AA43,Clientes!$A$2:$B$1190,2,0))),"")</f>
        <v>1102</v>
      </c>
      <c r="AC43" s="3">
        <f>IFERROR(IF(Tabla1[[#This Row],[id_control]]="null","",VLOOKUP(CONCATENATE(Tabla1[[#This Row],[CLIENTE]],"-",Tabla1[[#This Row],[id_control]]),Hoja1!$C$2:$D$1994,2,0)),"")</f>
        <v>43</v>
      </c>
      <c r="AD43" s="3" t="s">
        <v>258</v>
      </c>
      <c r="AE43" s="3" t="s">
        <v>259</v>
      </c>
      <c r="AF43" s="3"/>
      <c r="AG43" s="3"/>
      <c r="AH43" s="3"/>
      <c r="AI43" s="3"/>
      <c r="AJ43" s="3"/>
      <c r="AK43" s="3"/>
      <c r="AL43" s="3" t="s">
        <v>260</v>
      </c>
      <c r="AM43" s="6"/>
      <c r="AN43" s="6"/>
      <c r="AO43" s="6"/>
      <c r="AP43" s="6"/>
      <c r="AQ43" s="6" t="s">
        <v>261</v>
      </c>
      <c r="AR43" s="6"/>
      <c r="AS43" s="6"/>
      <c r="AT43" s="6"/>
      <c r="AU43" s="6"/>
      <c r="AV43" s="6" t="s">
        <v>262</v>
      </c>
      <c r="AW43" s="6"/>
      <c r="AX43" s="6"/>
      <c r="AY43" s="6"/>
      <c r="AZ43" s="6"/>
      <c r="BA43" s="6"/>
      <c r="BB43" s="6"/>
      <c r="BC43" s="6"/>
      <c r="BD43" s="6" t="s">
        <v>263</v>
      </c>
      <c r="BE43" s="8">
        <v>42</v>
      </c>
      <c r="BF43" s="6" t="str">
        <f t="shared" si="19"/>
        <v>insert into bitacoras_estatus (numero_expediente, numero_registro, representante, fecha_inicio, fecha_vencimiento, id_cliente, id_admin, id_bitacoras_estatus, id_estatus, id_clase, id_marca, created_at, updated_at) values('1254945','1299389','ALEJANDRO MANCERA LOPEZ','2012-02-22','2022-02-22','1102','2','1','1',null,1399,'2012-02-22 00:00:00','2012-02-22 00:00:00');</v>
      </c>
      <c r="BG43" s="6" t="str">
        <f t="shared" si="14"/>
        <v>insert into servicios_comentarios (comentario, id_admin, id_estatus, created_at, updated_at) values('TITULO ENTREGADO 10/10/2012',1,42,'2012-02-22 00:00:00','2012-02-22 00:00:00');</v>
      </c>
      <c r="BH43" s="6" t="str">
        <f t="shared" si="15"/>
        <v>insert into servicios_comentarios (comentario, id_admin, id_estatus, created_at, updated_at) values('4107050 CEL 614 1 422195',1,42,'2012-02-22 00:00:00','2012-02-22 00:00:00');</v>
      </c>
      <c r="BI43" s="137" t="str">
        <f t="shared" si="16"/>
        <v>update bitacoras_estatus set comprobacion_uso = 1, id_estatus=10 where id=42;</v>
      </c>
      <c r="BJ43" s="137" t="str">
        <f t="shared" si="17"/>
        <v>update bitacoras_estatus set numero_expediente = '1254945', numero_registro = '1299389', id_estatus = 10, fecha_inicio = '2012-02-22', fecha_vencimiento ='2022-02-22', created_at ='2012-02-22 00:00:00', updated_at ='2012-02-22 00:00:00', id_clase=null, id_marca=1399, id_cliente=1102, vigencia = 1 where id =42;</v>
      </c>
      <c r="BK43" s="137" t="str">
        <f t="shared" si="18"/>
        <v>update bitacoras_estatus set id_estatus = 10 where id =42;</v>
      </c>
    </row>
    <row r="44" spans="1:63">
      <c r="A44" s="3">
        <v>1277036</v>
      </c>
      <c r="B44" s="6">
        <v>1325680</v>
      </c>
      <c r="C44" s="6">
        <f>IF(Tabla1[[#This Row],[No. REG.]]="","",1)</f>
        <v>1</v>
      </c>
      <c r="D44" s="3" t="s">
        <v>46</v>
      </c>
      <c r="E44" s="3">
        <f>IF(Tabla1[[#This Row],[STATUS]]="","",VLOOKUP(D44,Estatus!$A$2:$B$13,2,0))</f>
        <v>10</v>
      </c>
      <c r="F44" s="3">
        <f>IF(Tabla1[[#This Row],[STATUS]]="","",VLOOKUP(D44,Estatus!$A$2:$I$12,9,0))</f>
        <v>1</v>
      </c>
      <c r="G44" s="16" t="s">
        <v>266</v>
      </c>
      <c r="H44" s="9">
        <v>41046</v>
      </c>
      <c r="I44" s="81">
        <f t="shared" si="0"/>
        <v>2012</v>
      </c>
      <c r="J44" s="81">
        <f t="shared" si="1"/>
        <v>5</v>
      </c>
      <c r="K44" s="81">
        <f t="shared" si="2"/>
        <v>17</v>
      </c>
      <c r="L44" s="81" t="str">
        <f t="shared" si="3"/>
        <v>05</v>
      </c>
      <c r="M44" s="81">
        <f t="shared" si="4"/>
        <v>17</v>
      </c>
      <c r="N44" s="81" t="str">
        <f t="shared" si="5"/>
        <v>'2012-05-17'</v>
      </c>
      <c r="O44" s="81" t="str">
        <f t="shared" si="6"/>
        <v>'2012-05-17 00:00:00'</v>
      </c>
      <c r="P44" s="9">
        <v>44698</v>
      </c>
      <c r="Q44" s="81">
        <f t="shared" si="7"/>
        <v>2022</v>
      </c>
      <c r="R44" s="81">
        <f t="shared" si="8"/>
        <v>5</v>
      </c>
      <c r="S44" s="81">
        <f t="shared" si="9"/>
        <v>17</v>
      </c>
      <c r="T44" s="81" t="str">
        <f t="shared" si="10"/>
        <v>05</v>
      </c>
      <c r="U44" s="81">
        <f t="shared" si="11"/>
        <v>17</v>
      </c>
      <c r="V44" s="81" t="str">
        <f t="shared" si="12"/>
        <v>'2022-05-17'</v>
      </c>
      <c r="W44" s="81"/>
      <c r="X44" s="81" t="str">
        <f t="shared" si="13"/>
        <v>null</v>
      </c>
      <c r="Y44" s="6" t="s">
        <v>267</v>
      </c>
      <c r="Z44" s="123">
        <f>IFERROR(IF(Y44="","null",VLOOKUP(Y44,Marcas!$A$2:$C$2024,2,0)),"")</f>
        <v>1606</v>
      </c>
      <c r="AA44" s="8" t="s">
        <v>257</v>
      </c>
      <c r="AB44" s="8">
        <f>IFERROR(IF(AA44="","",IF(AA44="EMPORIO LEGAL",1,VLOOKUP(AA44,Clientes!$A$2:$B$1190,2,0))),"")</f>
        <v>1102</v>
      </c>
      <c r="AC44" s="8">
        <f>IFERROR(IF(Tabla1[[#This Row],[id_control]]="null","",VLOOKUP(CONCATENATE(Tabla1[[#This Row],[CLIENTE]],"-",Tabla1[[#This Row],[id_control]]),Hoja1!$C$2:$D$1994,2,0)),"")</f>
        <v>44</v>
      </c>
      <c r="AD44" s="6" t="s">
        <v>258</v>
      </c>
      <c r="AE44" s="8"/>
      <c r="AF44" s="6"/>
      <c r="AG44" s="6"/>
      <c r="AH44" s="6"/>
      <c r="AI44" s="6"/>
      <c r="AJ44" s="6"/>
      <c r="AK44" s="6"/>
      <c r="AL44" s="6" t="s">
        <v>260</v>
      </c>
      <c r="AM44" s="6"/>
      <c r="AN44" s="6"/>
      <c r="AO44" s="6"/>
      <c r="AP44" s="6"/>
      <c r="AQ44" s="5" t="s">
        <v>261</v>
      </c>
      <c r="AR44" s="6"/>
      <c r="AS44" s="6"/>
      <c r="AT44" s="6"/>
      <c r="AU44" s="6"/>
      <c r="AV44" s="6" t="s">
        <v>268</v>
      </c>
      <c r="AW44" s="6" t="s">
        <v>269</v>
      </c>
      <c r="AX44" s="6"/>
      <c r="AY44" s="6"/>
      <c r="AZ44" s="6"/>
      <c r="BA44" s="6"/>
      <c r="BB44" s="6"/>
      <c r="BC44" s="6"/>
      <c r="BD44" s="6" t="s">
        <v>263</v>
      </c>
      <c r="BE44" s="8">
        <v>43</v>
      </c>
      <c r="BF44" s="6" t="str">
        <f t="shared" si="19"/>
        <v>insert into bitacoras_estatus (numero_expediente, numero_registro, representante, fecha_inicio, fecha_vencimiento, id_cliente, id_admin, id_bitacoras_estatus, id_estatus, id_clase, id_marca, created_at, updated_at) values('1277036','1325680','ALEJANDRO MANCERA LOPEZ','2012-05-17','2022-05-17','1102','2','1','1',null,1606,'2012-05-17 00:00:00','2012-05-17 00:00:00');</v>
      </c>
      <c r="BG44" s="6" t="str">
        <f t="shared" si="14"/>
        <v>insert into servicios_comentarios (comentario, id_admin, id_estatus, created_at, updated_at) values('titulo recibido 17/01/2013',1,43,'2012-05-17 00:00:00','2012-05-17 00:00:00');</v>
      </c>
      <c r="BH44" s="6" t="str">
        <f t="shared" si="15"/>
        <v>insert into servicios_comentarios (comentario, id_admin, id_estatus, created_at, updated_at) values('4107050 CEL 614 1 422195',1,43,'2012-05-17 00:00:00','2012-05-17 00:00:00');</v>
      </c>
      <c r="BI44" s="137" t="str">
        <f t="shared" si="16"/>
        <v>update bitacoras_estatus set comprobacion_uso = 1, id_estatus=10 where id=43;</v>
      </c>
      <c r="BJ44" s="137" t="str">
        <f t="shared" si="17"/>
        <v>update bitacoras_estatus set numero_expediente = '1277036', numero_registro = '1325680', id_estatus = 10, fecha_inicio = '2012-05-17', fecha_vencimiento ='2022-05-17', created_at ='2012-05-17 00:00:00', updated_at ='2012-05-17 00:00:00', id_clase=null, id_marca=1606, id_cliente=1102, vigencia = 1 where id =43;</v>
      </c>
      <c r="BK44" s="137" t="str">
        <f t="shared" si="18"/>
        <v>update bitacoras_estatus set id_estatus = 10 where id =43;</v>
      </c>
    </row>
    <row r="45" spans="1:63" ht="53">
      <c r="A45" s="6">
        <v>898639</v>
      </c>
      <c r="B45" s="6">
        <v>1025972</v>
      </c>
      <c r="C45" s="6">
        <f>IF(Tabla1[[#This Row],[No. REG.]]="","",1)</f>
        <v>1</v>
      </c>
      <c r="D45" s="3" t="s">
        <v>46</v>
      </c>
      <c r="E45" s="3">
        <f>IF(Tabla1[[#This Row],[STATUS]]="","",VLOOKUP(D45,Estatus!$A$2:$B$13,2,0))</f>
        <v>10</v>
      </c>
      <c r="F45" s="3">
        <f>IF(Tabla1[[#This Row],[STATUS]]="","",VLOOKUP(D45,Estatus!$A$2:$I$12,9,0))</f>
        <v>1</v>
      </c>
      <c r="G45" s="12" t="s">
        <v>8684</v>
      </c>
      <c r="H45" s="7">
        <v>39399</v>
      </c>
      <c r="I45" s="80">
        <f t="shared" si="0"/>
        <v>2007</v>
      </c>
      <c r="J45" s="80">
        <f t="shared" si="1"/>
        <v>11</v>
      </c>
      <c r="K45" s="80">
        <f t="shared" si="2"/>
        <v>13</v>
      </c>
      <c r="L45" s="80">
        <f t="shared" si="3"/>
        <v>11</v>
      </c>
      <c r="M45" s="80">
        <f t="shared" si="4"/>
        <v>13</v>
      </c>
      <c r="N45" s="80" t="str">
        <f t="shared" si="5"/>
        <v>'2007-11-13'</v>
      </c>
      <c r="O45" s="80" t="str">
        <f t="shared" si="6"/>
        <v>'2007-11-13 00:00:00'</v>
      </c>
      <c r="P45" s="7">
        <v>43052</v>
      </c>
      <c r="Q45" s="80">
        <f t="shared" si="7"/>
        <v>2017</v>
      </c>
      <c r="R45" s="80">
        <f t="shared" si="8"/>
        <v>11</v>
      </c>
      <c r="S45" s="80">
        <f t="shared" si="9"/>
        <v>13</v>
      </c>
      <c r="T45" s="80">
        <f t="shared" si="10"/>
        <v>11</v>
      </c>
      <c r="U45" s="80">
        <f t="shared" si="11"/>
        <v>13</v>
      </c>
      <c r="V45" s="80" t="str">
        <f t="shared" si="12"/>
        <v>'2017-11-13'</v>
      </c>
      <c r="W45" s="80"/>
      <c r="X45" s="80" t="str">
        <f t="shared" si="13"/>
        <v>null</v>
      </c>
      <c r="Y45" s="6" t="s">
        <v>270</v>
      </c>
      <c r="Z45" s="123">
        <f>IFERROR(IF(Y45="","null",VLOOKUP(Y45,Marcas!$A$2:$C$2024,2,0)),"")</f>
        <v>1361</v>
      </c>
      <c r="AA45" s="6" t="s">
        <v>271</v>
      </c>
      <c r="AB45" s="6">
        <f>IFERROR(IF(AA45="","",IF(AA45="EMPORIO LEGAL",1,VLOOKUP(AA45,Clientes!$A$2:$B$1190,2,0))),"")</f>
        <v>1101</v>
      </c>
      <c r="AC45" s="6">
        <f>IFERROR(IF(Tabla1[[#This Row],[id_control]]="null","",VLOOKUP(CONCATENATE(Tabla1[[#This Row],[CLIENTE]],"-",Tabla1[[#This Row],[id_control]]),Hoja1!$C$2:$D$1994,2,0)),"")</f>
        <v>45</v>
      </c>
      <c r="AD45" s="6" t="s">
        <v>272</v>
      </c>
      <c r="AE45" s="6"/>
      <c r="AF45" s="6"/>
      <c r="AG45" s="6"/>
      <c r="AH45" s="6"/>
      <c r="AI45" s="6"/>
      <c r="AJ45" s="6"/>
      <c r="AK45" s="6"/>
      <c r="AL45" s="3">
        <v>4830000</v>
      </c>
      <c r="AM45" s="6">
        <v>4814900</v>
      </c>
      <c r="AN45" s="6"/>
      <c r="AO45" s="6"/>
      <c r="AP45" s="6"/>
      <c r="AQ45" s="5"/>
      <c r="AR45" s="5"/>
      <c r="AS45" s="5"/>
      <c r="AT45" s="5"/>
      <c r="AU45" s="5"/>
      <c r="AV45" s="5" t="s">
        <v>273</v>
      </c>
      <c r="AW45" s="5"/>
      <c r="AX45" s="5"/>
      <c r="AY45" s="5"/>
      <c r="AZ45" s="5"/>
      <c r="BA45" s="5"/>
      <c r="BB45" s="5"/>
      <c r="BC45" s="5"/>
      <c r="BD45" s="8" t="s">
        <v>274</v>
      </c>
      <c r="BE45" s="8">
        <v>44</v>
      </c>
      <c r="BF45" s="6" t="str">
        <f t="shared" si="19"/>
        <v>insert into bitacoras_estatus (numero_expediente, numero_registro, representante, fecha_inicio, fecha_vencimiento, id_cliente, id_admin, id_bitacoras_estatus, id_estatus, id_clase, id_marca, created_at, updated_at) values('898639','1025972','FLOR DE MARIA HINOJOSA LUELMA','2007-11-13','2017-11-13','1101','2','1','1',null,1361,'2007-11-13 00:00:00','2007-11-13 00:00:00');</v>
      </c>
      <c r="BG45" s="6" t="str">
        <f t="shared" si="14"/>
        <v>insert into servicios_comentarios (comentario, id_admin, id_estatus, created_at, updated_at) values('TITULO RECIBIDO EL 08-05-08. SE PRESENTÓ SOLICITUD DE RENOVACION DE MARCA EN FECHA 9 DE JUNIO DE 2017. EL 13 SEPT 2017 LLEGO RENOVACION DE LA MARCA',1,44,'2007-11-13 00:00:00','2007-11-13 00:00:00');</v>
      </c>
      <c r="BH45" s="6" t="str">
        <f t="shared" si="15"/>
        <v>insert into servicios_comentarios (comentario, id_admin, id_estatus, created_at, updated_at) values('4830000, 4814900',1,44,'2007-11-13 00:00:00','2007-11-13 00:00:00');</v>
      </c>
      <c r="BI45" s="137" t="str">
        <f t="shared" si="16"/>
        <v>update bitacoras_estatus set comprobacion_uso = 1, id_estatus=10 where id=44;</v>
      </c>
      <c r="BJ45" s="137" t="str">
        <f t="shared" si="17"/>
        <v>update bitacoras_estatus set numero_expediente = '898639', numero_registro = '1025972', id_estatus = 10, fecha_inicio = '2007-11-13', fecha_vencimiento ='2017-11-13', created_at ='2007-11-13 00:00:00', updated_at ='2007-11-13 00:00:00', id_clase=null, id_marca=1361, id_cliente=1101, vigencia = 1 where id =44;</v>
      </c>
      <c r="BK45" s="137" t="str">
        <f t="shared" si="18"/>
        <v>update bitacoras_estatus set id_estatus = 10 where id =44;</v>
      </c>
    </row>
    <row r="46" spans="1:63" ht="27">
      <c r="A46" s="3">
        <v>782519</v>
      </c>
      <c r="B46" s="3">
        <v>959734</v>
      </c>
      <c r="C46" s="3">
        <f>IF(Tabla1[[#This Row],[No. REG.]]="","",1)</f>
        <v>1</v>
      </c>
      <c r="D46" s="3" t="s">
        <v>109</v>
      </c>
      <c r="E46" s="3">
        <f>IF(Tabla1[[#This Row],[STATUS]]="","",VLOOKUP(D46,Estatus!$A$2:$B$13,2,0))</f>
        <v>9</v>
      </c>
      <c r="F46" s="3">
        <f>IF(Tabla1[[#This Row],[STATUS]]="","",VLOOKUP(D46,Estatus!$A$2:$I$12,9,0))</f>
        <v>0</v>
      </c>
      <c r="G46" s="12" t="s">
        <v>8685</v>
      </c>
      <c r="H46" s="7">
        <v>38840</v>
      </c>
      <c r="I46" s="80">
        <f t="shared" si="0"/>
        <v>2006</v>
      </c>
      <c r="J46" s="80">
        <f t="shared" si="1"/>
        <v>5</v>
      </c>
      <c r="K46" s="80">
        <f t="shared" si="2"/>
        <v>3</v>
      </c>
      <c r="L46" s="80" t="str">
        <f t="shared" si="3"/>
        <v>05</v>
      </c>
      <c r="M46" s="80" t="str">
        <f t="shared" si="4"/>
        <v>03</v>
      </c>
      <c r="N46" s="80" t="str">
        <f t="shared" si="5"/>
        <v>'2006-05-03'</v>
      </c>
      <c r="O46" s="80" t="str">
        <f t="shared" si="6"/>
        <v>'2006-05-03 00:00:00'</v>
      </c>
      <c r="P46" s="7">
        <v>42493</v>
      </c>
      <c r="Q46" s="80">
        <f t="shared" si="7"/>
        <v>2016</v>
      </c>
      <c r="R46" s="80">
        <f t="shared" si="8"/>
        <v>5</v>
      </c>
      <c r="S46" s="80">
        <f t="shared" si="9"/>
        <v>3</v>
      </c>
      <c r="T46" s="80" t="str">
        <f t="shared" si="10"/>
        <v>05</v>
      </c>
      <c r="U46" s="80" t="str">
        <f t="shared" si="11"/>
        <v>03</v>
      </c>
      <c r="V46" s="80" t="str">
        <f t="shared" si="12"/>
        <v>'2016-05-03'</v>
      </c>
      <c r="W46" s="80"/>
      <c r="X46" s="80" t="str">
        <f t="shared" si="13"/>
        <v>null</v>
      </c>
      <c r="Y46" s="3" t="s">
        <v>275</v>
      </c>
      <c r="Z46" s="124">
        <f>IFERROR(IF(Y46="","null",VLOOKUP(Y46,Marcas!$A$2:$C$2024,2,0)),"")</f>
        <v>1565</v>
      </c>
      <c r="AA46" s="3" t="s">
        <v>275</v>
      </c>
      <c r="AB46" s="3">
        <f>IFERROR(IF(AA46="","",IF(AA46="EMPORIO LEGAL",1,VLOOKUP(AA46,Clientes!$A$2:$B$1190,2,0))),"")</f>
        <v>1100</v>
      </c>
      <c r="AC46" s="3">
        <f>IFERROR(IF(Tabla1[[#This Row],[id_control]]="null","",VLOOKUP(CONCATENATE(Tabla1[[#This Row],[CLIENTE]],"-",Tabla1[[#This Row],[id_control]]),Hoja1!$C$2:$D$1994,2,0)),"")</f>
        <v>46</v>
      </c>
      <c r="AD46" s="3" t="s">
        <v>276</v>
      </c>
      <c r="AE46" s="3"/>
      <c r="AF46" s="3"/>
      <c r="AG46" s="3"/>
      <c r="AH46" s="3"/>
      <c r="AI46" s="3"/>
      <c r="AJ46" s="3"/>
      <c r="AK46" s="3"/>
      <c r="AL46" s="3">
        <v>414803</v>
      </c>
      <c r="AM46" s="4"/>
      <c r="AN46" s="4"/>
      <c r="AO46" s="4"/>
      <c r="AP46" s="4"/>
      <c r="AQ46" s="4" t="s">
        <v>277</v>
      </c>
      <c r="AR46" s="4"/>
      <c r="AS46" s="4"/>
      <c r="AT46" s="4"/>
      <c r="AU46" s="4"/>
      <c r="AV46" s="6" t="s">
        <v>278</v>
      </c>
      <c r="AW46" s="6"/>
      <c r="AX46" s="6"/>
      <c r="AY46" s="6"/>
      <c r="AZ46" s="6"/>
      <c r="BA46" s="6"/>
      <c r="BB46" s="6"/>
      <c r="BC46" s="6"/>
      <c r="BD46" s="6" t="s">
        <v>279</v>
      </c>
      <c r="BE46" s="8">
        <v>45</v>
      </c>
      <c r="BF46" s="6" t="str">
        <f t="shared" si="19"/>
        <v>insert into bitacoras_estatus (numero_expediente, numero_registro, representante, fecha_inicio, fecha_vencimiento, id_cliente, id_admin, id_bitacoras_estatus, id_estatus, id_clase, id_marca, created_at, updated_at) values('782519','959734','LIC. JABETH GASTELUM R.','2006-05-03','2016-05-03','1100','2','1','1',null,1565,'2006-05-03 00:00:00','2006-05-03 00:00:00');</v>
      </c>
      <c r="BG46" s="6" t="str">
        <f t="shared" si="14"/>
        <v>insert into servicios_comentarios (comentario, id_admin, id_estatus, created_at, updated_at) values('TITULO ENTREGADO. CONTACTADO VÍA SALES UP. YA NO RENOVARÁN.',1,45,'2006-05-03 00:00:00','2006-05-03 00:00:00');</v>
      </c>
      <c r="BH46" s="6" t="str">
        <f t="shared" si="15"/>
        <v>insert into servicios_comentarios (comentario, id_admin, id_estatus, created_at, updated_at) values('414803 CEL614 3425960',1,45,'2006-05-03 00:00:00','2006-05-03 00:00:00');</v>
      </c>
      <c r="BI46" s="137" t="str">
        <f t="shared" si="16"/>
        <v>update bitacoras_estatus set comprobacion_uso = 1, id_estatus=9 where id=45;</v>
      </c>
      <c r="BJ46" s="137" t="str">
        <f t="shared" si="17"/>
        <v>update bitacoras_estatus set numero_expediente = '782519', numero_registro = '959734', id_estatus = 9, fecha_inicio = '2006-05-03', fecha_vencimiento ='2016-05-03', created_at ='2006-05-03 00:00:00', updated_at ='2006-05-03 00:00:00', id_clase=null, id_marca=1565, id_cliente=1100, vigencia = 0 where id =45;</v>
      </c>
      <c r="BK46" s="137" t="str">
        <f t="shared" si="18"/>
        <v>update bitacoras_estatus set id_estatus = 9 where id =45;</v>
      </c>
    </row>
    <row r="47" spans="1:63" ht="27">
      <c r="A47" s="3">
        <v>1437584</v>
      </c>
      <c r="B47" s="3">
        <v>1441912</v>
      </c>
      <c r="C47" s="3">
        <f>IF(Tabla1[[#This Row],[No. REG.]]="","",1)</f>
        <v>1</v>
      </c>
      <c r="D47" s="3" t="s">
        <v>46</v>
      </c>
      <c r="E47" s="3">
        <f>IF(Tabla1[[#This Row],[STATUS]]="","",VLOOKUP(D47,Estatus!$A$2:$B$13,2,0))</f>
        <v>10</v>
      </c>
      <c r="F47" s="3">
        <f>IF(Tabla1[[#This Row],[STATUS]]="","",VLOOKUP(D47,Estatus!$A$2:$I$12,9,0))</f>
        <v>1</v>
      </c>
      <c r="G47" s="12" t="s">
        <v>280</v>
      </c>
      <c r="H47" s="7">
        <v>41611</v>
      </c>
      <c r="I47" s="80">
        <f t="shared" si="0"/>
        <v>2013</v>
      </c>
      <c r="J47" s="80">
        <f t="shared" si="1"/>
        <v>12</v>
      </c>
      <c r="K47" s="80">
        <f t="shared" si="2"/>
        <v>3</v>
      </c>
      <c r="L47" s="80">
        <f t="shared" si="3"/>
        <v>12</v>
      </c>
      <c r="M47" s="80" t="str">
        <f t="shared" si="4"/>
        <v>03</v>
      </c>
      <c r="N47" s="80" t="str">
        <f t="shared" si="5"/>
        <v>'2013-12-03'</v>
      </c>
      <c r="O47" s="80" t="str">
        <f t="shared" si="6"/>
        <v>'2013-12-03 00:00:00'</v>
      </c>
      <c r="P47" s="7">
        <v>45263</v>
      </c>
      <c r="Q47" s="80">
        <f t="shared" si="7"/>
        <v>2023</v>
      </c>
      <c r="R47" s="80">
        <f t="shared" si="8"/>
        <v>12</v>
      </c>
      <c r="S47" s="80">
        <f t="shared" si="9"/>
        <v>3</v>
      </c>
      <c r="T47" s="80">
        <f t="shared" si="10"/>
        <v>12</v>
      </c>
      <c r="U47" s="80" t="str">
        <f t="shared" si="11"/>
        <v>03</v>
      </c>
      <c r="V47" s="80" t="str">
        <f t="shared" si="12"/>
        <v>'2023-12-03'</v>
      </c>
      <c r="W47" s="80"/>
      <c r="X47" s="80" t="str">
        <f t="shared" si="13"/>
        <v>null</v>
      </c>
      <c r="Y47" s="3" t="s">
        <v>281</v>
      </c>
      <c r="Z47" s="124">
        <f>IFERROR(IF(Y47="","null",VLOOKUP(Y47,Marcas!$A$2:$C$2024,2,0)),"")</f>
        <v>1562</v>
      </c>
      <c r="AA47" s="3" t="s">
        <v>281</v>
      </c>
      <c r="AB47" s="3">
        <f>IFERROR(IF(AA47="","",IF(AA47="EMPORIO LEGAL",1,VLOOKUP(AA47,Clientes!$A$2:$B$1190,2,0))),"")</f>
        <v>1098</v>
      </c>
      <c r="AC47" s="3">
        <f>IFERROR(IF(Tabla1[[#This Row],[id_control]]="null","",VLOOKUP(CONCATENATE(Tabla1[[#This Row],[CLIENTE]],"-",Tabla1[[#This Row],[id_control]]),Hoja1!$C$2:$D$1994,2,0)),"")</f>
        <v>47</v>
      </c>
      <c r="AD47" s="3" t="s">
        <v>282</v>
      </c>
      <c r="AE47" s="3"/>
      <c r="AF47" s="3"/>
      <c r="AG47" s="3"/>
      <c r="AH47" s="3"/>
      <c r="AI47" s="3"/>
      <c r="AJ47" s="3"/>
      <c r="AK47" s="3"/>
      <c r="AL47" s="3" t="s">
        <v>283</v>
      </c>
      <c r="AM47" s="6"/>
      <c r="AN47" s="6"/>
      <c r="AO47" s="6"/>
      <c r="AP47" s="6"/>
      <c r="AQ47" s="6"/>
      <c r="AR47" s="6"/>
      <c r="AS47" s="6"/>
      <c r="AT47" s="6"/>
      <c r="AU47" s="6"/>
      <c r="AV47" s="6" t="s">
        <v>284</v>
      </c>
      <c r="AW47" s="6"/>
      <c r="AX47" s="6"/>
      <c r="AY47" s="6"/>
      <c r="AZ47" s="6"/>
      <c r="BA47" s="6"/>
      <c r="BB47" s="6"/>
      <c r="BC47" s="6"/>
      <c r="BD47" s="8" t="s">
        <v>283</v>
      </c>
      <c r="BE47" s="8">
        <v>46</v>
      </c>
      <c r="BF47" s="6" t="str">
        <f t="shared" si="19"/>
        <v>insert into bitacoras_estatus (numero_expediente, numero_registro, representante, fecha_inicio, fecha_vencimiento, id_cliente, id_admin, id_bitacoras_estatus, id_estatus, id_clase, id_marca, created_at, updated_at) values('1437584','1441912','VICTOR MANUEL LOPEZ LAGOS','2013-12-03','2023-12-03','1098','2','1','1',null,1562,'2013-12-03 00:00:00','2013-12-03 00:00:00');</v>
      </c>
      <c r="BG47" s="6" t="str">
        <f t="shared" si="14"/>
        <v>insert into servicios_comentarios (comentario, id_admin, id_estatus, created_at, updated_at) values('TITULO RECIBIDO 23/05/14. TITULO ENTREGADO 05/06/2014 VICTOR LOPEZ',1,46,'2013-12-03 00:00:00','2013-12-03 00:00:00');</v>
      </c>
      <c r="BH47" s="6" t="str">
        <f t="shared" si="15"/>
        <v>insert into servicios_comentarios (comentario, id_admin, id_estatus, created_at, updated_at) values('VICTOR 614 179 0295 CLAUDIA 1757054 6142399770 LEONOR 4103142',1,46,'2013-12-03 00:00:00','2013-12-03 00:00:00');</v>
      </c>
      <c r="BI47" s="137" t="str">
        <f t="shared" si="16"/>
        <v>update bitacoras_estatus set comprobacion_uso = 1, id_estatus=10 where id=46;</v>
      </c>
      <c r="BJ47" s="137" t="str">
        <f t="shared" si="17"/>
        <v>update bitacoras_estatus set numero_expediente = '1437584', numero_registro = '1441912', id_estatus = 10, fecha_inicio = '2013-12-03', fecha_vencimiento ='2023-12-03', created_at ='2013-12-03 00:00:00', updated_at ='2013-12-03 00:00:00', id_clase=null, id_marca=1562, id_cliente=1098, vigencia = 1 where id =46;</v>
      </c>
      <c r="BK47" s="137" t="str">
        <f t="shared" si="18"/>
        <v>update bitacoras_estatus set id_estatus = 10 where id =46;</v>
      </c>
    </row>
    <row r="48" spans="1:63">
      <c r="A48" s="6">
        <v>723510</v>
      </c>
      <c r="B48" s="6">
        <v>901874</v>
      </c>
      <c r="C48" s="6">
        <f>IF(Tabla1[[#This Row],[No. REG.]]="","",1)</f>
        <v>1</v>
      </c>
      <c r="D48" s="3" t="s">
        <v>46</v>
      </c>
      <c r="E48" s="3">
        <f>IF(Tabla1[[#This Row],[STATUS]]="","",VLOOKUP(D48,Estatus!$A$2:$B$13,2,0))</f>
        <v>10</v>
      </c>
      <c r="F48" s="3">
        <f>IF(Tabla1[[#This Row],[STATUS]]="","",VLOOKUP(D48,Estatus!$A$2:$I$12,9,0))</f>
        <v>1</v>
      </c>
      <c r="G48" s="16" t="s">
        <v>285</v>
      </c>
      <c r="H48" s="9">
        <v>38510</v>
      </c>
      <c r="I48" s="81">
        <f t="shared" si="0"/>
        <v>2005</v>
      </c>
      <c r="J48" s="81">
        <f t="shared" si="1"/>
        <v>6</v>
      </c>
      <c r="K48" s="81">
        <f t="shared" si="2"/>
        <v>7</v>
      </c>
      <c r="L48" s="81" t="str">
        <f t="shared" si="3"/>
        <v>06</v>
      </c>
      <c r="M48" s="81" t="str">
        <f t="shared" si="4"/>
        <v>07</v>
      </c>
      <c r="N48" s="81" t="str">
        <f t="shared" si="5"/>
        <v>'2005-06-07'</v>
      </c>
      <c r="O48" s="81" t="str">
        <f t="shared" si="6"/>
        <v>'2005-06-07 00:00:00'</v>
      </c>
      <c r="P48" s="9">
        <v>45815</v>
      </c>
      <c r="Q48" s="81">
        <f t="shared" si="7"/>
        <v>2025</v>
      </c>
      <c r="R48" s="81">
        <f t="shared" si="8"/>
        <v>6</v>
      </c>
      <c r="S48" s="81">
        <f t="shared" si="9"/>
        <v>7</v>
      </c>
      <c r="T48" s="81" t="str">
        <f t="shared" si="10"/>
        <v>06</v>
      </c>
      <c r="U48" s="81" t="str">
        <f t="shared" si="11"/>
        <v>07</v>
      </c>
      <c r="V48" s="81" t="str">
        <f t="shared" si="12"/>
        <v>'2025-06-07'</v>
      </c>
      <c r="W48" s="81"/>
      <c r="X48" s="81" t="str">
        <f t="shared" si="13"/>
        <v>null</v>
      </c>
      <c r="Y48" s="6" t="s">
        <v>286</v>
      </c>
      <c r="Z48" s="123">
        <f>IFERROR(IF(Y48="","null",VLOOKUP(Y48,Marcas!$A$2:$C$2024,2,0)),"")</f>
        <v>265</v>
      </c>
      <c r="AA48" s="6" t="s">
        <v>287</v>
      </c>
      <c r="AB48" s="6">
        <f>IFERROR(IF(AA48="","",IF(AA48="EMPORIO LEGAL",1,VLOOKUP(AA48,Clientes!$A$2:$B$1190,2,0))),"")</f>
        <v>1097</v>
      </c>
      <c r="AC48" s="6">
        <f>IFERROR(IF(Tabla1[[#This Row],[id_control]]="null","",VLOOKUP(CONCATENATE(Tabla1[[#This Row],[CLIENTE]],"-",Tabla1[[#This Row],[id_control]]),Hoja1!$C$2:$D$1994,2,0)),"")</f>
        <v>48</v>
      </c>
      <c r="AD48" s="6" t="s">
        <v>288</v>
      </c>
      <c r="AE48" s="6" t="s">
        <v>289</v>
      </c>
      <c r="AF48" s="6"/>
      <c r="AG48" s="6"/>
      <c r="AH48" s="6"/>
      <c r="AI48" s="6"/>
      <c r="AJ48" s="6"/>
      <c r="AK48" s="6"/>
      <c r="AL48" s="8"/>
      <c r="AM48" s="6"/>
      <c r="AN48" s="6"/>
      <c r="AO48" s="6"/>
      <c r="AP48" s="6"/>
      <c r="AQ48" s="6" t="s">
        <v>290</v>
      </c>
      <c r="AR48" s="6"/>
      <c r="AS48" s="6"/>
      <c r="AT48" s="6"/>
      <c r="AU48" s="6"/>
      <c r="AV48" s="8"/>
      <c r="AW48" s="8"/>
      <c r="AX48" s="8"/>
      <c r="AY48" s="8"/>
      <c r="AZ48" s="8"/>
      <c r="BA48" s="6"/>
      <c r="BB48" s="6"/>
      <c r="BC48" s="6"/>
      <c r="BD48" s="6"/>
      <c r="BE48" s="8">
        <v>47</v>
      </c>
      <c r="BF48" s="6" t="str">
        <f t="shared" si="19"/>
        <v>insert into bitacoras_estatus (numero_expediente, numero_registro, representante, fecha_inicio, fecha_vencimiento, id_cliente, id_admin, id_bitacoras_estatus, id_estatus, id_clase, id_marca, created_at, updated_at) values('723510','901874','VICTOR ROBERTO SILVA CHACON','2005-06-07','2025-06-07','1097','2','1','1',null,265,'2005-06-07 00:00:00','2005-06-07 00:00:00');</v>
      </c>
      <c r="BG48" s="6" t="str">
        <f t="shared" si="14"/>
        <v>insert into servicios_comentarios (comentario, id_admin, id_estatus, created_at, updated_at) values('Con fecha de Oficio Nº 13/10/05',1,47,'2005-06-07 00:00:00','2005-06-07 00:00:00');</v>
      </c>
      <c r="BH48" s="6" t="str">
        <f t="shared" si="15"/>
        <v/>
      </c>
      <c r="BI48" s="137" t="str">
        <f t="shared" si="16"/>
        <v>update bitacoras_estatus set comprobacion_uso = 1, id_estatus=10 where id=47;</v>
      </c>
      <c r="BJ48" s="137" t="str">
        <f t="shared" si="17"/>
        <v>update bitacoras_estatus set numero_expediente = '723510', numero_registro = '901874', id_estatus = 10, fecha_inicio = '2005-06-07', fecha_vencimiento ='2025-06-07', created_at ='2005-06-07 00:00:00', updated_at ='2005-06-07 00:00:00', id_clase=null, id_marca=265, id_cliente=1097, vigencia = 1 where id =47;</v>
      </c>
      <c r="BK48" s="137" t="str">
        <f t="shared" si="18"/>
        <v>update bitacoras_estatus set id_estatus = 10 where id =47;</v>
      </c>
    </row>
    <row r="49" spans="1:63" ht="43">
      <c r="A49" s="6">
        <v>760826</v>
      </c>
      <c r="B49" s="6">
        <v>923699</v>
      </c>
      <c r="C49" s="6">
        <f>IF(Tabla1[[#This Row],[No. REG.]]="","",1)</f>
        <v>1</v>
      </c>
      <c r="D49" s="3" t="s">
        <v>109</v>
      </c>
      <c r="E49" s="3">
        <f>IF(Tabla1[[#This Row],[STATUS]]="","",VLOOKUP(D49,Estatus!$A$2:$B$13,2,0))</f>
        <v>9</v>
      </c>
      <c r="F49" s="3">
        <f>IF(Tabla1[[#This Row],[STATUS]]="","",VLOOKUP(D49,Estatus!$A$2:$I$12,9,0))</f>
        <v>0</v>
      </c>
      <c r="G49" s="16" t="s">
        <v>8686</v>
      </c>
      <c r="H49" s="9">
        <v>38722</v>
      </c>
      <c r="I49" s="81">
        <f t="shared" si="0"/>
        <v>2006</v>
      </c>
      <c r="J49" s="81">
        <f t="shared" si="1"/>
        <v>1</v>
      </c>
      <c r="K49" s="81">
        <f t="shared" si="2"/>
        <v>5</v>
      </c>
      <c r="L49" s="81" t="str">
        <f t="shared" si="3"/>
        <v>01</v>
      </c>
      <c r="M49" s="81" t="str">
        <f t="shared" si="4"/>
        <v>05</v>
      </c>
      <c r="N49" s="81" t="str">
        <f t="shared" si="5"/>
        <v>'2006-01-05'</v>
      </c>
      <c r="O49" s="81" t="str">
        <f t="shared" si="6"/>
        <v>'2006-01-05 00:00:00'</v>
      </c>
      <c r="P49" s="9">
        <v>42374</v>
      </c>
      <c r="Q49" s="81">
        <f t="shared" si="7"/>
        <v>2016</v>
      </c>
      <c r="R49" s="81">
        <f t="shared" si="8"/>
        <v>1</v>
      </c>
      <c r="S49" s="81">
        <f t="shared" si="9"/>
        <v>5</v>
      </c>
      <c r="T49" s="81" t="str">
        <f t="shared" si="10"/>
        <v>01</v>
      </c>
      <c r="U49" s="81" t="str">
        <f t="shared" si="11"/>
        <v>05</v>
      </c>
      <c r="V49" s="81" t="str">
        <f t="shared" si="12"/>
        <v>'2016-01-05'</v>
      </c>
      <c r="W49" s="81"/>
      <c r="X49" s="81" t="str">
        <f t="shared" si="13"/>
        <v>null</v>
      </c>
      <c r="Y49" s="6" t="s">
        <v>291</v>
      </c>
      <c r="Z49" s="123">
        <f>IFERROR(IF(Y49="","null",VLOOKUP(Y49,Marcas!$A$2:$C$2024,2,0)),"")</f>
        <v>263</v>
      </c>
      <c r="AA49" s="6" t="s">
        <v>287</v>
      </c>
      <c r="AB49" s="6">
        <f>IFERROR(IF(AA49="","",IF(AA49="EMPORIO LEGAL",1,VLOOKUP(AA49,Clientes!$A$2:$B$1190,2,0))),"")</f>
        <v>1097</v>
      </c>
      <c r="AC49" s="6">
        <f>IFERROR(IF(Tabla1[[#This Row],[id_control]]="null","",VLOOKUP(CONCATENATE(Tabla1[[#This Row],[CLIENTE]],"-",Tabla1[[#This Row],[id_control]]),Hoja1!$C$2:$D$1994,2,0)),"")</f>
        <v>49</v>
      </c>
      <c r="AD49" s="6" t="s">
        <v>288</v>
      </c>
      <c r="AE49" s="6" t="s">
        <v>289</v>
      </c>
      <c r="AF49" s="6"/>
      <c r="AG49" s="6"/>
      <c r="AH49" s="6"/>
      <c r="AI49" s="6"/>
      <c r="AJ49" s="6"/>
      <c r="AK49" s="6"/>
      <c r="AL49" s="8"/>
      <c r="AM49" s="6"/>
      <c r="AN49" s="6"/>
      <c r="AO49" s="6"/>
      <c r="AP49" s="6"/>
      <c r="AQ49" s="6" t="s">
        <v>290</v>
      </c>
      <c r="AR49" s="6"/>
      <c r="AS49" s="6"/>
      <c r="AT49" s="6"/>
      <c r="AU49" s="6"/>
      <c r="AV49" s="8"/>
      <c r="AW49" s="8"/>
      <c r="AX49" s="8"/>
      <c r="AY49" s="8"/>
      <c r="AZ49" s="8"/>
      <c r="BA49" s="6"/>
      <c r="BB49" s="6"/>
      <c r="BC49" s="6"/>
      <c r="BD49" s="6"/>
      <c r="BE49" s="8">
        <v>48</v>
      </c>
      <c r="BF49" s="6" t="str">
        <f t="shared" si="19"/>
        <v>insert into bitacoras_estatus (numero_expediente, numero_registro, representante, fecha_inicio, fecha_vencimiento, id_cliente, id_admin, id_bitacoras_estatus, id_estatus, id_clase, id_marca, created_at, updated_at) values('760826','923699','VICTOR ROBERTO SILVA CHACON','2006-01-05','2016-01-05','1097','2','1','1',null,263,'2006-01-05 00:00:00','2006-01-05 00:00:00');</v>
      </c>
      <c r="BG49" s="6" t="str">
        <f t="shared" si="14"/>
        <v>insert into servicios_comentarios (comentario, id_admin, id_estatus, created_at, updated_at) values('VISTO BUENO DIRECCION DE MARCAS10/03/2006. CONTACTADO VÍA SALES UP.',1,48,'2006-01-05 00:00:00','2006-01-05 00:00:00');</v>
      </c>
      <c r="BH49" s="6" t="str">
        <f t="shared" si="15"/>
        <v/>
      </c>
      <c r="BI49" s="137" t="str">
        <f t="shared" si="16"/>
        <v>update bitacoras_estatus set comprobacion_uso = 1, id_estatus=9 where id=48;</v>
      </c>
      <c r="BJ49" s="137" t="str">
        <f t="shared" si="17"/>
        <v>update bitacoras_estatus set numero_expediente = '760826', numero_registro = '923699', id_estatus = 9, fecha_inicio = '2006-01-05', fecha_vencimiento ='2016-01-05', created_at ='2006-01-05 00:00:00', updated_at ='2006-01-05 00:00:00', id_clase=null, id_marca=263, id_cliente=1097, vigencia = 0 where id =48;</v>
      </c>
      <c r="BK49" s="137" t="str">
        <f t="shared" si="18"/>
        <v>update bitacoras_estatus set id_estatus = 9 where id =48;</v>
      </c>
    </row>
    <row r="50" spans="1:63" ht="29">
      <c r="A50" s="6">
        <v>760827</v>
      </c>
      <c r="B50" s="6">
        <v>937865</v>
      </c>
      <c r="C50" s="6">
        <f>IF(Tabla1[[#This Row],[No. REG.]]="","",1)</f>
        <v>1</v>
      </c>
      <c r="D50" s="3" t="s">
        <v>46</v>
      </c>
      <c r="E50" s="3">
        <f>IF(Tabla1[[#This Row],[STATUS]]="","",VLOOKUP(D50,Estatus!$A$2:$B$13,2,0))</f>
        <v>10</v>
      </c>
      <c r="F50" s="3">
        <f>IF(Tabla1[[#This Row],[STATUS]]="","",VLOOKUP(D50,Estatus!$A$2:$I$12,9,0))</f>
        <v>1</v>
      </c>
      <c r="G50" s="16" t="s">
        <v>8687</v>
      </c>
      <c r="H50" s="9">
        <v>38722</v>
      </c>
      <c r="I50" s="81">
        <f t="shared" si="0"/>
        <v>2006</v>
      </c>
      <c r="J50" s="81">
        <f t="shared" si="1"/>
        <v>1</v>
      </c>
      <c r="K50" s="81">
        <f t="shared" si="2"/>
        <v>5</v>
      </c>
      <c r="L50" s="81" t="str">
        <f t="shared" si="3"/>
        <v>01</v>
      </c>
      <c r="M50" s="81" t="str">
        <f t="shared" si="4"/>
        <v>05</v>
      </c>
      <c r="N50" s="81" t="str">
        <f t="shared" si="5"/>
        <v>'2006-01-05'</v>
      </c>
      <c r="O50" s="81" t="str">
        <f t="shared" si="6"/>
        <v>'2006-01-05 00:00:00'</v>
      </c>
      <c r="P50" s="9">
        <v>46027</v>
      </c>
      <c r="Q50" s="81">
        <f t="shared" si="7"/>
        <v>2026</v>
      </c>
      <c r="R50" s="81">
        <f t="shared" si="8"/>
        <v>1</v>
      </c>
      <c r="S50" s="81">
        <f t="shared" si="9"/>
        <v>5</v>
      </c>
      <c r="T50" s="81" t="str">
        <f t="shared" si="10"/>
        <v>01</v>
      </c>
      <c r="U50" s="81" t="str">
        <f t="shared" si="11"/>
        <v>05</v>
      </c>
      <c r="V50" s="81" t="str">
        <f t="shared" si="12"/>
        <v>'2026-01-05'</v>
      </c>
      <c r="W50" s="81"/>
      <c r="X50" s="81" t="str">
        <f t="shared" si="13"/>
        <v>null</v>
      </c>
      <c r="Y50" s="6" t="s">
        <v>291</v>
      </c>
      <c r="Z50" s="123">
        <f>IFERROR(IF(Y50="","null",VLOOKUP(Y50,Marcas!$A$2:$C$2024,2,0)),"")</f>
        <v>263</v>
      </c>
      <c r="AA50" s="6" t="s">
        <v>287</v>
      </c>
      <c r="AB50" s="6">
        <f>IFERROR(IF(AA50="","",IF(AA50="EMPORIO LEGAL",1,VLOOKUP(AA50,Clientes!$A$2:$B$1190,2,0))),"")</f>
        <v>1097</v>
      </c>
      <c r="AC50" s="6">
        <f>IFERROR(IF(Tabla1[[#This Row],[id_control]]="null","",VLOOKUP(CONCATENATE(Tabla1[[#This Row],[CLIENTE]],"-",Tabla1[[#This Row],[id_control]]),Hoja1!$C$2:$D$1994,2,0)),"")</f>
        <v>49</v>
      </c>
      <c r="AD50" s="6" t="s">
        <v>288</v>
      </c>
      <c r="AE50" s="6" t="s">
        <v>289</v>
      </c>
      <c r="AF50" s="6"/>
      <c r="AG50" s="6"/>
      <c r="AH50" s="6"/>
      <c r="AI50" s="6"/>
      <c r="AJ50" s="6"/>
      <c r="AK50" s="6"/>
      <c r="AL50" s="8"/>
      <c r="AM50" s="6"/>
      <c r="AN50" s="6"/>
      <c r="AO50" s="6"/>
      <c r="AP50" s="6"/>
      <c r="AQ50" s="6" t="s">
        <v>290</v>
      </c>
      <c r="AR50" s="6"/>
      <c r="AS50" s="6"/>
      <c r="AT50" s="6"/>
      <c r="AU50" s="6"/>
      <c r="AV50" s="8"/>
      <c r="AW50" s="8"/>
      <c r="AX50" s="8"/>
      <c r="AY50" s="8"/>
      <c r="AZ50" s="8"/>
      <c r="BA50" s="6"/>
      <c r="BB50" s="6"/>
      <c r="BC50" s="6"/>
      <c r="BD50" s="6"/>
      <c r="BE50" s="8">
        <v>49</v>
      </c>
      <c r="BF50" s="6" t="str">
        <f t="shared" si="19"/>
        <v>insert into bitacoras_estatus (numero_expediente, numero_registro, representante, fecha_inicio, fecha_vencimiento, id_cliente, id_admin, id_bitacoras_estatus, id_estatus, id_clase, id_marca, created_at, updated_at) values('760827','937865','VICTOR ROBERTO SILVA CHACON','2006-01-05','2026-01-05','1097','2','1','1',null,263,'2006-01-05 00:00:00','2006-01-05 00:00:00');</v>
      </c>
      <c r="BG50" s="6" t="str">
        <f t="shared" si="14"/>
        <v>insert into servicios_comentarios (comentario, id_admin, id_estatus, created_at, updated_at) values('REVISADO POR LA COORDINACION FORMA. YA SE RENOVÓ LA MARCA.',1,49,'2006-01-05 00:00:00','2006-01-05 00:00:00');</v>
      </c>
      <c r="BH50" s="6" t="str">
        <f t="shared" si="15"/>
        <v/>
      </c>
      <c r="BI50" s="137" t="str">
        <f t="shared" si="16"/>
        <v>update bitacoras_estatus set comprobacion_uso = 1, id_estatus=10 where id=49;</v>
      </c>
      <c r="BJ50" s="137" t="str">
        <f t="shared" si="17"/>
        <v>update bitacoras_estatus set numero_expediente = '760827', numero_registro = '937865', id_estatus = 10, fecha_inicio = '2006-01-05', fecha_vencimiento ='2026-01-05', created_at ='2006-01-05 00:00:00', updated_at ='2006-01-05 00:00:00', id_clase=null, id_marca=263, id_cliente=1097, vigencia = 1 where id =49;</v>
      </c>
      <c r="BK50" s="137" t="str">
        <f t="shared" si="18"/>
        <v>update bitacoras_estatus set id_estatus = 10 where id =49;</v>
      </c>
    </row>
    <row r="51" spans="1:63">
      <c r="A51" s="6">
        <v>1005778</v>
      </c>
      <c r="B51" s="6">
        <v>1107308</v>
      </c>
      <c r="C51" s="6">
        <f>IF(Tabla1[[#This Row],[No. REG.]]="","",1)</f>
        <v>1</v>
      </c>
      <c r="D51" s="3" t="s">
        <v>41</v>
      </c>
      <c r="E51" s="3">
        <f>IF(Tabla1[[#This Row],[STATUS]]="","",VLOOKUP(D51,Estatus!$A$2:$B$13,2,0))</f>
        <v>6</v>
      </c>
      <c r="F51" s="3">
        <f>IF(Tabla1[[#This Row],[STATUS]]="","",VLOOKUP(D51,Estatus!$A$2:$I$12,9,0))</f>
        <v>1</v>
      </c>
      <c r="G51" s="16" t="s">
        <v>292</v>
      </c>
      <c r="H51" s="9">
        <v>39941</v>
      </c>
      <c r="I51" s="81">
        <f t="shared" si="0"/>
        <v>2009</v>
      </c>
      <c r="J51" s="81">
        <f t="shared" si="1"/>
        <v>5</v>
      </c>
      <c r="K51" s="81">
        <f t="shared" si="2"/>
        <v>8</v>
      </c>
      <c r="L51" s="81" t="str">
        <f t="shared" si="3"/>
        <v>05</v>
      </c>
      <c r="M51" s="81" t="str">
        <f t="shared" si="4"/>
        <v>08</v>
      </c>
      <c r="N51" s="81" t="str">
        <f t="shared" si="5"/>
        <v>'2009-05-08'</v>
      </c>
      <c r="O51" s="81" t="str">
        <f t="shared" si="6"/>
        <v>'2009-05-08 00:00:00'</v>
      </c>
      <c r="P51" s="9">
        <v>43593</v>
      </c>
      <c r="Q51" s="81">
        <f t="shared" si="7"/>
        <v>2019</v>
      </c>
      <c r="R51" s="81">
        <f t="shared" si="8"/>
        <v>5</v>
      </c>
      <c r="S51" s="81">
        <f t="shared" si="9"/>
        <v>8</v>
      </c>
      <c r="T51" s="81" t="str">
        <f t="shared" si="10"/>
        <v>05</v>
      </c>
      <c r="U51" s="81" t="str">
        <f t="shared" si="11"/>
        <v>08</v>
      </c>
      <c r="V51" s="81" t="str">
        <f t="shared" si="12"/>
        <v>'2019-05-08'</v>
      </c>
      <c r="W51" s="81"/>
      <c r="X51" s="81" t="str">
        <f t="shared" si="13"/>
        <v>null</v>
      </c>
      <c r="Y51" s="6" t="s">
        <v>293</v>
      </c>
      <c r="Z51" s="123">
        <f>IFERROR(IF(Y51="","null",VLOOKUP(Y51,Marcas!$A$2:$C$2024,2,0)),"")</f>
        <v>938</v>
      </c>
      <c r="AA51" s="6" t="s">
        <v>287</v>
      </c>
      <c r="AB51" s="6">
        <f>IFERROR(IF(AA51="","",IF(AA51="EMPORIO LEGAL",1,VLOOKUP(AA51,Clientes!$A$2:$B$1190,2,0))),"")</f>
        <v>1097</v>
      </c>
      <c r="AC51" s="6">
        <f>IFERROR(IF(Tabla1[[#This Row],[id_control]]="null","",VLOOKUP(CONCATENATE(Tabla1[[#This Row],[CLIENTE]],"-",Tabla1[[#This Row],[id_control]]),Hoja1!$C$2:$D$1994,2,0)),"")</f>
        <v>51</v>
      </c>
      <c r="AD51" s="6" t="s">
        <v>288</v>
      </c>
      <c r="AE51" s="6"/>
      <c r="AF51" s="6"/>
      <c r="AG51" s="6"/>
      <c r="AH51" s="6"/>
      <c r="AI51" s="6"/>
      <c r="AJ51" s="6"/>
      <c r="AK51" s="6"/>
      <c r="AL51" s="3" t="s">
        <v>294</v>
      </c>
      <c r="AM51" s="6"/>
      <c r="AN51" s="6"/>
      <c r="AO51" s="6"/>
      <c r="AP51" s="6"/>
      <c r="AQ51" s="6"/>
      <c r="AR51" s="6"/>
      <c r="AS51" s="6"/>
      <c r="AT51" s="6"/>
      <c r="AU51" s="6"/>
      <c r="AV51" s="5" t="s">
        <v>295</v>
      </c>
      <c r="AW51" s="5" t="s">
        <v>296</v>
      </c>
      <c r="AX51" s="5" t="s">
        <v>297</v>
      </c>
      <c r="AY51" s="5" t="s">
        <v>298</v>
      </c>
      <c r="AZ51" s="5" t="s">
        <v>299</v>
      </c>
      <c r="BA51" s="6"/>
      <c r="BB51" s="6"/>
      <c r="BC51" s="6"/>
      <c r="BD51" s="6" t="s">
        <v>294</v>
      </c>
      <c r="BE51" s="8">
        <v>50</v>
      </c>
      <c r="BF51" s="6" t="str">
        <f t="shared" si="19"/>
        <v>insert into bitacoras_estatus (numero_expediente, numero_registro, representante, fecha_inicio, fecha_vencimiento, id_cliente, id_admin, id_bitacoras_estatus, id_estatus, id_clase, id_marca, created_at, updated_at) values('1005778','1107308','VICTOR ROBERTO SILVA CHACON','2009-05-08','2019-05-08','1097','2','1','1',null,938,'2009-05-08 00:00:00','2009-05-08 00:00:00');</v>
      </c>
      <c r="BG51" s="6" t="str">
        <f t="shared" si="14"/>
        <v>insert into servicios_comentarios (comentario, id_admin, id_estatus, created_at, updated_at) values('Título entregado 03/09/2009',1,50,'2009-05-08 00:00:00','2009-05-08 00:00:00');</v>
      </c>
      <c r="BH51" s="6" t="str">
        <f t="shared" si="15"/>
        <v>insert into servicios_comentarios (comentario, id_admin, id_estatus, created_at, updated_at) values('442-9300 EXT. 132 Contacto.- Lic. Pablo Salinas',1,50,'2009-05-08 00:00:00','2009-05-08 00:00:00');</v>
      </c>
      <c r="BI51" s="137" t="str">
        <f t="shared" si="16"/>
        <v>update bitacoras_estatus set comprobacion_uso = 1, id_estatus=6 where id=50;</v>
      </c>
      <c r="BJ51" s="137" t="str">
        <f t="shared" si="17"/>
        <v>update bitacoras_estatus set numero_expediente = '1005778', numero_registro = '1107308', id_estatus = 6, fecha_inicio = '2009-05-08', fecha_vencimiento ='2019-05-08', created_at ='2009-05-08 00:00:00', updated_at ='2009-05-08 00:00:00', id_clase=null, id_marca=938, id_cliente=1097, vigencia = 1 where id =50;</v>
      </c>
      <c r="BK51" s="137" t="str">
        <f t="shared" si="18"/>
        <v>update bitacoras_estatus set id_estatus = 6 where id =50;</v>
      </c>
    </row>
    <row r="52" spans="1:63">
      <c r="A52" s="3">
        <v>133969</v>
      </c>
      <c r="B52" s="3">
        <v>419811</v>
      </c>
      <c r="C52" s="3">
        <f>IF(Tabla1[[#This Row],[No. REG.]]="","",1)</f>
        <v>1</v>
      </c>
      <c r="D52" s="3" t="s">
        <v>46</v>
      </c>
      <c r="E52" s="3">
        <f>IF(Tabla1[[#This Row],[STATUS]]="","",VLOOKUP(D52,Estatus!$A$2:$B$13,2,0))</f>
        <v>10</v>
      </c>
      <c r="F52" s="3">
        <f>IF(Tabla1[[#This Row],[STATUS]]="","",VLOOKUP(D52,Estatus!$A$2:$I$12,9,0))</f>
        <v>1</v>
      </c>
      <c r="G52" s="12" t="s">
        <v>300</v>
      </c>
      <c r="H52" s="7">
        <v>37317</v>
      </c>
      <c r="I52" s="80">
        <f t="shared" si="0"/>
        <v>2002</v>
      </c>
      <c r="J52" s="80">
        <f t="shared" si="1"/>
        <v>3</v>
      </c>
      <c r="K52" s="80">
        <f t="shared" si="2"/>
        <v>2</v>
      </c>
      <c r="L52" s="80" t="str">
        <f t="shared" si="3"/>
        <v>03</v>
      </c>
      <c r="M52" s="80" t="str">
        <f t="shared" si="4"/>
        <v>02</v>
      </c>
      <c r="N52" s="80" t="str">
        <f t="shared" si="5"/>
        <v>'2002-03-02'</v>
      </c>
      <c r="O52" s="80" t="str">
        <f t="shared" si="6"/>
        <v>'2002-03-02 00:00:00'</v>
      </c>
      <c r="P52" s="7">
        <v>44622</v>
      </c>
      <c r="Q52" s="80">
        <f t="shared" si="7"/>
        <v>2022</v>
      </c>
      <c r="R52" s="80">
        <f t="shared" si="8"/>
        <v>3</v>
      </c>
      <c r="S52" s="80">
        <f t="shared" si="9"/>
        <v>2</v>
      </c>
      <c r="T52" s="80" t="str">
        <f t="shared" si="10"/>
        <v>03</v>
      </c>
      <c r="U52" s="80" t="str">
        <f t="shared" si="11"/>
        <v>02</v>
      </c>
      <c r="V52" s="80" t="str">
        <f t="shared" si="12"/>
        <v>'2022-03-02'</v>
      </c>
      <c r="W52" s="80"/>
      <c r="X52" s="80" t="str">
        <f t="shared" si="13"/>
        <v>null</v>
      </c>
      <c r="Y52" s="3" t="s">
        <v>287</v>
      </c>
      <c r="Z52" s="124">
        <f>IFERROR(IF(Y52="","null",VLOOKUP(Y52,Marcas!$A$2:$C$2024,2,0)),"")</f>
        <v>1560</v>
      </c>
      <c r="AA52" s="3" t="s">
        <v>287</v>
      </c>
      <c r="AB52" s="3">
        <f>IFERROR(IF(AA52="","",IF(AA52="EMPORIO LEGAL",1,VLOOKUP(AA52,Clientes!$A$2:$B$1190,2,0))),"")</f>
        <v>1097</v>
      </c>
      <c r="AC52" s="3">
        <f>IFERROR(IF(Tabla1[[#This Row],[id_control]]="null","",VLOOKUP(CONCATENATE(Tabla1[[#This Row],[CLIENTE]],"-",Tabla1[[#This Row],[id_control]]),Hoja1!$C$2:$D$1994,2,0)),"")</f>
        <v>52</v>
      </c>
      <c r="AD52" s="3" t="s">
        <v>288</v>
      </c>
      <c r="AE52" s="3"/>
      <c r="AF52" s="3"/>
      <c r="AG52" s="3"/>
      <c r="AH52" s="3"/>
      <c r="AI52" s="3"/>
      <c r="AJ52" s="3"/>
      <c r="AK52" s="3"/>
      <c r="AL52" s="3" t="s">
        <v>301</v>
      </c>
      <c r="AM52" s="6"/>
      <c r="AN52" s="6"/>
      <c r="AO52" s="6"/>
      <c r="AP52" s="6"/>
      <c r="AQ52" s="6"/>
      <c r="AR52" s="6"/>
      <c r="AS52" s="6"/>
      <c r="AT52" s="6"/>
      <c r="AU52" s="6"/>
      <c r="AV52" s="6" t="s">
        <v>295</v>
      </c>
      <c r="AW52" s="6" t="s">
        <v>299</v>
      </c>
      <c r="AX52" s="6" t="s">
        <v>298</v>
      </c>
      <c r="AY52" s="6" t="s">
        <v>297</v>
      </c>
      <c r="AZ52" s="6" t="s">
        <v>296</v>
      </c>
      <c r="BA52" s="6"/>
      <c r="BB52" s="6"/>
      <c r="BC52" s="6"/>
      <c r="BD52" s="6" t="s">
        <v>294</v>
      </c>
      <c r="BE52" s="8">
        <v>51</v>
      </c>
      <c r="BF52" s="6" t="str">
        <f t="shared" si="19"/>
        <v>insert into bitacoras_estatus (numero_expediente, numero_registro, representante, fecha_inicio, fecha_vencimiento, id_cliente, id_admin, id_bitacoras_estatus, id_estatus, id_clase, id_marca, created_at, updated_at) values('133969','419811','VICTOR ROBERTO SILVA CHACON','2002-03-02','2022-03-02','1097','2','1','1',null,1560,'2002-03-02 00:00:00','2002-03-02 00:00:00');</v>
      </c>
      <c r="BG52" s="6" t="str">
        <f t="shared" si="14"/>
        <v>insert into servicios_comentarios (comentario, id_admin, id_estatus, created_at, updated_at) values('Renovación enviada 03/10/2011',1,51,'2002-03-02 00:00:00','2002-03-02 00:00:00');</v>
      </c>
      <c r="BH52" s="6" t="str">
        <f t="shared" si="15"/>
        <v>insert into servicios_comentarios (comentario, id_admin, id_estatus, created_at, updated_at) values('442-9300 EXT. 132 Contacto.- Lic. Pablo Salinas',1,51,'2002-03-02 00:00:00','2002-03-02 00:00:00');</v>
      </c>
      <c r="BI52" s="137" t="str">
        <f t="shared" si="16"/>
        <v>update bitacoras_estatus set comprobacion_uso = 1, id_estatus=10 where id=51;</v>
      </c>
      <c r="BJ52" s="137" t="str">
        <f t="shared" si="17"/>
        <v>update bitacoras_estatus set numero_expediente = '133969', numero_registro = '419811', id_estatus = 10, fecha_inicio = '2002-03-02', fecha_vencimiento ='2022-03-02', created_at ='2002-03-02 00:00:00', updated_at ='2002-03-02 00:00:00', id_clase=null, id_marca=1560, id_cliente=1097, vigencia = 1 where id =51;</v>
      </c>
      <c r="BK52" s="137" t="str">
        <f t="shared" si="18"/>
        <v>update bitacoras_estatus set id_estatus = 10 where id =51;</v>
      </c>
    </row>
    <row r="53" spans="1:63">
      <c r="A53" s="3">
        <v>133970</v>
      </c>
      <c r="B53" s="3">
        <v>419812</v>
      </c>
      <c r="C53" s="3">
        <f>IF(Tabla1[[#This Row],[No. REG.]]="","",1)</f>
        <v>1</v>
      </c>
      <c r="D53" s="3" t="s">
        <v>46</v>
      </c>
      <c r="E53" s="3">
        <f>IF(Tabla1[[#This Row],[STATUS]]="","",VLOOKUP(D53,Estatus!$A$2:$B$13,2,0))</f>
        <v>10</v>
      </c>
      <c r="F53" s="3">
        <f>IF(Tabla1[[#This Row],[STATUS]]="","",VLOOKUP(D53,Estatus!$A$2:$I$12,9,0))</f>
        <v>1</v>
      </c>
      <c r="G53" s="12" t="s">
        <v>300</v>
      </c>
      <c r="H53" s="7">
        <v>37317</v>
      </c>
      <c r="I53" s="80">
        <f t="shared" si="0"/>
        <v>2002</v>
      </c>
      <c r="J53" s="80">
        <f t="shared" si="1"/>
        <v>3</v>
      </c>
      <c r="K53" s="80">
        <f t="shared" si="2"/>
        <v>2</v>
      </c>
      <c r="L53" s="80" t="str">
        <f t="shared" si="3"/>
        <v>03</v>
      </c>
      <c r="M53" s="80" t="str">
        <f t="shared" si="4"/>
        <v>02</v>
      </c>
      <c r="N53" s="80" t="str">
        <f t="shared" si="5"/>
        <v>'2002-03-02'</v>
      </c>
      <c r="O53" s="80" t="str">
        <f t="shared" si="6"/>
        <v>'2002-03-02 00:00:00'</v>
      </c>
      <c r="P53" s="7">
        <v>44622</v>
      </c>
      <c r="Q53" s="80">
        <f t="shared" si="7"/>
        <v>2022</v>
      </c>
      <c r="R53" s="80">
        <f t="shared" si="8"/>
        <v>3</v>
      </c>
      <c r="S53" s="80">
        <f t="shared" si="9"/>
        <v>2</v>
      </c>
      <c r="T53" s="80" t="str">
        <f t="shared" si="10"/>
        <v>03</v>
      </c>
      <c r="U53" s="80" t="str">
        <f t="shared" si="11"/>
        <v>02</v>
      </c>
      <c r="V53" s="80" t="str">
        <f t="shared" si="12"/>
        <v>'2022-03-02'</v>
      </c>
      <c r="W53" s="80"/>
      <c r="X53" s="80" t="str">
        <f t="shared" si="13"/>
        <v>null</v>
      </c>
      <c r="Y53" s="3" t="s">
        <v>287</v>
      </c>
      <c r="Z53" s="124">
        <f>IFERROR(IF(Y53="","null",VLOOKUP(Y53,Marcas!$A$2:$C$2024,2,0)),"")</f>
        <v>1560</v>
      </c>
      <c r="AA53" s="3" t="s">
        <v>287</v>
      </c>
      <c r="AB53" s="3">
        <f>IFERROR(IF(AA53="","",IF(AA53="EMPORIO LEGAL",1,VLOOKUP(AA53,Clientes!$A$2:$B$1190,2,0))),"")</f>
        <v>1097</v>
      </c>
      <c r="AC53" s="3">
        <f>IFERROR(IF(Tabla1[[#This Row],[id_control]]="null","",VLOOKUP(CONCATENATE(Tabla1[[#This Row],[CLIENTE]],"-",Tabla1[[#This Row],[id_control]]),Hoja1!$C$2:$D$1994,2,0)),"")</f>
        <v>52</v>
      </c>
      <c r="AD53" s="3" t="s">
        <v>288</v>
      </c>
      <c r="AE53" s="3"/>
      <c r="AF53" s="3"/>
      <c r="AG53" s="3"/>
      <c r="AH53" s="3"/>
      <c r="AI53" s="3"/>
      <c r="AJ53" s="3"/>
      <c r="AK53" s="3"/>
      <c r="AL53" s="3" t="s">
        <v>301</v>
      </c>
      <c r="AM53" s="6"/>
      <c r="AN53" s="6"/>
      <c r="AO53" s="6"/>
      <c r="AP53" s="6"/>
      <c r="AQ53" s="6"/>
      <c r="AR53" s="6"/>
      <c r="AS53" s="6"/>
      <c r="AT53" s="6"/>
      <c r="AU53" s="6"/>
      <c r="AV53" s="6" t="s">
        <v>295</v>
      </c>
      <c r="AW53" s="6" t="s">
        <v>299</v>
      </c>
      <c r="AX53" s="6" t="s">
        <v>298</v>
      </c>
      <c r="AY53" s="6" t="s">
        <v>297</v>
      </c>
      <c r="AZ53" s="6" t="s">
        <v>296</v>
      </c>
      <c r="BA53" s="6"/>
      <c r="BB53" s="6"/>
      <c r="BC53" s="6"/>
      <c r="BD53" s="6" t="s">
        <v>294</v>
      </c>
      <c r="BE53" s="8">
        <v>52</v>
      </c>
      <c r="BF53" s="6" t="str">
        <f t="shared" si="19"/>
        <v>insert into bitacoras_estatus (numero_expediente, numero_registro, representante, fecha_inicio, fecha_vencimiento, id_cliente, id_admin, id_bitacoras_estatus, id_estatus, id_clase, id_marca, created_at, updated_at) values('133970','419812','VICTOR ROBERTO SILVA CHACON','2002-03-02','2022-03-02','1097','2','1','1',null,1560,'2002-03-02 00:00:00','2002-03-02 00:00:00');</v>
      </c>
      <c r="BG53" s="6" t="str">
        <f t="shared" si="14"/>
        <v>insert into servicios_comentarios (comentario, id_admin, id_estatus, created_at, updated_at) values('Renovación enviada 03/10/2011',1,52,'2002-03-02 00:00:00','2002-03-02 00:00:00');</v>
      </c>
      <c r="BH53" s="6" t="str">
        <f t="shared" si="15"/>
        <v>insert into servicios_comentarios (comentario, id_admin, id_estatus, created_at, updated_at) values('442-9300 EXT. 132 Contacto.- Lic. Pablo Salinas',1,52,'2002-03-02 00:00:00','2002-03-02 00:00:00');</v>
      </c>
      <c r="BI53" s="137" t="str">
        <f t="shared" si="16"/>
        <v>update bitacoras_estatus set comprobacion_uso = 1, id_estatus=10 where id=52;</v>
      </c>
      <c r="BJ53" s="137" t="str">
        <f t="shared" si="17"/>
        <v>update bitacoras_estatus set numero_expediente = '133970', numero_registro = '419812', id_estatus = 10, fecha_inicio = '2002-03-02', fecha_vencimiento ='2022-03-02', created_at ='2002-03-02 00:00:00', updated_at ='2002-03-02 00:00:00', id_clase=null, id_marca=1560, id_cliente=1097, vigencia = 1 where id =52;</v>
      </c>
      <c r="BK53" s="137" t="str">
        <f t="shared" si="18"/>
        <v>update bitacoras_estatus set id_estatus = 10 where id =52;</v>
      </c>
    </row>
    <row r="54" spans="1:63">
      <c r="A54" s="6">
        <v>133973</v>
      </c>
      <c r="B54" s="6">
        <v>426584</v>
      </c>
      <c r="C54" s="6">
        <f>IF(Tabla1[[#This Row],[No. REG.]]="","",1)</f>
        <v>1</v>
      </c>
      <c r="D54" s="3" t="s">
        <v>46</v>
      </c>
      <c r="E54" s="3">
        <f>IF(Tabla1[[#This Row],[STATUS]]="","",VLOOKUP(D54,Estatus!$A$2:$B$13,2,0))</f>
        <v>10</v>
      </c>
      <c r="F54" s="3">
        <f>IF(Tabla1[[#This Row],[STATUS]]="","",VLOOKUP(D54,Estatus!$A$2:$I$12,9,0))</f>
        <v>1</v>
      </c>
      <c r="G54" s="16" t="s">
        <v>300</v>
      </c>
      <c r="H54" s="9">
        <v>37317</v>
      </c>
      <c r="I54" s="81">
        <f t="shared" si="0"/>
        <v>2002</v>
      </c>
      <c r="J54" s="81">
        <f t="shared" si="1"/>
        <v>3</v>
      </c>
      <c r="K54" s="81">
        <f t="shared" si="2"/>
        <v>2</v>
      </c>
      <c r="L54" s="81" t="str">
        <f t="shared" si="3"/>
        <v>03</v>
      </c>
      <c r="M54" s="81" t="str">
        <f t="shared" si="4"/>
        <v>02</v>
      </c>
      <c r="N54" s="81" t="str">
        <f t="shared" si="5"/>
        <v>'2002-03-02'</v>
      </c>
      <c r="O54" s="81" t="str">
        <f t="shared" si="6"/>
        <v>'2002-03-02 00:00:00'</v>
      </c>
      <c r="P54" s="9">
        <v>44622</v>
      </c>
      <c r="Q54" s="81">
        <f t="shared" si="7"/>
        <v>2022</v>
      </c>
      <c r="R54" s="81">
        <f t="shared" si="8"/>
        <v>3</v>
      </c>
      <c r="S54" s="81">
        <f t="shared" si="9"/>
        <v>2</v>
      </c>
      <c r="T54" s="81" t="str">
        <f t="shared" si="10"/>
        <v>03</v>
      </c>
      <c r="U54" s="81" t="str">
        <f t="shared" si="11"/>
        <v>02</v>
      </c>
      <c r="V54" s="81" t="str">
        <f t="shared" si="12"/>
        <v>'2022-03-02'</v>
      </c>
      <c r="W54" s="81"/>
      <c r="X54" s="81" t="str">
        <f t="shared" si="13"/>
        <v>null</v>
      </c>
      <c r="Y54" s="6" t="s">
        <v>287</v>
      </c>
      <c r="Z54" s="123">
        <f>IFERROR(IF(Y54="","null",VLOOKUP(Y54,Marcas!$A$2:$C$2024,2,0)),"")</f>
        <v>1560</v>
      </c>
      <c r="AA54" s="6" t="s">
        <v>287</v>
      </c>
      <c r="AB54" s="6">
        <f>IFERROR(IF(AA54="","",IF(AA54="EMPORIO LEGAL",1,VLOOKUP(AA54,Clientes!$A$2:$B$1190,2,0))),"")</f>
        <v>1097</v>
      </c>
      <c r="AC54" s="6">
        <f>IFERROR(IF(Tabla1[[#This Row],[id_control]]="null","",VLOOKUP(CONCATENATE(Tabla1[[#This Row],[CLIENTE]],"-",Tabla1[[#This Row],[id_control]]),Hoja1!$C$2:$D$1994,2,0)),"")</f>
        <v>52</v>
      </c>
      <c r="AD54" s="6" t="s">
        <v>288</v>
      </c>
      <c r="AE54" s="6"/>
      <c r="AF54" s="6"/>
      <c r="AG54" s="6"/>
      <c r="AH54" s="6"/>
      <c r="AI54" s="6"/>
      <c r="AJ54" s="6"/>
      <c r="AK54" s="6"/>
      <c r="AL54" s="3" t="s">
        <v>301</v>
      </c>
      <c r="AM54" s="6"/>
      <c r="AN54" s="6"/>
      <c r="AO54" s="6"/>
      <c r="AP54" s="6"/>
      <c r="AQ54" s="10"/>
      <c r="AR54" s="6"/>
      <c r="AS54" s="6"/>
      <c r="AT54" s="6"/>
      <c r="AU54" s="6"/>
      <c r="AV54" s="8" t="s">
        <v>295</v>
      </c>
      <c r="AW54" s="6" t="s">
        <v>299</v>
      </c>
      <c r="AX54" s="6" t="s">
        <v>298</v>
      </c>
      <c r="AY54" s="6" t="s">
        <v>297</v>
      </c>
      <c r="AZ54" s="6" t="s">
        <v>296</v>
      </c>
      <c r="BA54" s="6"/>
      <c r="BB54" s="6"/>
      <c r="BC54" s="6"/>
      <c r="BD54" s="6" t="s">
        <v>294</v>
      </c>
      <c r="BE54" s="8">
        <v>53</v>
      </c>
      <c r="BF54" s="6" t="str">
        <f t="shared" si="19"/>
        <v>insert into bitacoras_estatus (numero_expediente, numero_registro, representante, fecha_inicio, fecha_vencimiento, id_cliente, id_admin, id_bitacoras_estatus, id_estatus, id_clase, id_marca, created_at, updated_at) values('133973','426584','VICTOR ROBERTO SILVA CHACON','2002-03-02','2022-03-02','1097','2','1','1',null,1560,'2002-03-02 00:00:00','2002-03-02 00:00:00');</v>
      </c>
      <c r="BG54" s="6" t="str">
        <f t="shared" si="14"/>
        <v>insert into servicios_comentarios (comentario, id_admin, id_estatus, created_at, updated_at) values('Renovación enviada 03/10/2011',1,53,'2002-03-02 00:00:00','2002-03-02 00:00:00');</v>
      </c>
      <c r="BH54" s="6" t="str">
        <f t="shared" si="15"/>
        <v>insert into servicios_comentarios (comentario, id_admin, id_estatus, created_at, updated_at) values('442-9300 EXT. 132 Contacto.- Lic. Pablo Salinas',1,53,'2002-03-02 00:00:00','2002-03-02 00:00:00');</v>
      </c>
      <c r="BI54" s="137" t="str">
        <f t="shared" si="16"/>
        <v>update bitacoras_estatus set comprobacion_uso = 1, id_estatus=10 where id=53;</v>
      </c>
      <c r="BJ54" s="137" t="str">
        <f t="shared" si="17"/>
        <v>update bitacoras_estatus set numero_expediente = '133973', numero_registro = '426584', id_estatus = 10, fecha_inicio = '2002-03-02', fecha_vencimiento ='2022-03-02', created_at ='2002-03-02 00:00:00', updated_at ='2002-03-02 00:00:00', id_clase=null, id_marca=1560, id_cliente=1097, vigencia = 1 where id =53;</v>
      </c>
      <c r="BK54" s="137" t="str">
        <f t="shared" si="18"/>
        <v>update bitacoras_estatus set id_estatus = 10 where id =53;</v>
      </c>
    </row>
    <row r="55" spans="1:63">
      <c r="A55" s="3">
        <v>1371023</v>
      </c>
      <c r="B55" s="3">
        <v>1390840</v>
      </c>
      <c r="C55" s="3">
        <f>IF(Tabla1[[#This Row],[No. REG.]]="","",1)</f>
        <v>1</v>
      </c>
      <c r="D55" s="3" t="s">
        <v>8682</v>
      </c>
      <c r="E55" s="3">
        <f>IF(Tabla1[[#This Row],[STATUS]]="","",VLOOKUP(D55,Estatus!$A$2:$B$13,2,0))</f>
        <v>10</v>
      </c>
      <c r="F55" s="3">
        <f>IF(Tabla1[[#This Row],[STATUS]]="","",VLOOKUP(D55,Estatus!$A$2:$I$12,9,0))</f>
        <v>1</v>
      </c>
      <c r="G55" s="12" t="s">
        <v>302</v>
      </c>
      <c r="H55" s="7">
        <v>41401</v>
      </c>
      <c r="I55" s="80">
        <f t="shared" si="0"/>
        <v>2013</v>
      </c>
      <c r="J55" s="80">
        <f t="shared" si="1"/>
        <v>5</v>
      </c>
      <c r="K55" s="80">
        <f t="shared" si="2"/>
        <v>7</v>
      </c>
      <c r="L55" s="80" t="str">
        <f t="shared" si="3"/>
        <v>05</v>
      </c>
      <c r="M55" s="80" t="str">
        <f t="shared" si="4"/>
        <v>07</v>
      </c>
      <c r="N55" s="80" t="str">
        <f t="shared" si="5"/>
        <v>'2013-05-07'</v>
      </c>
      <c r="O55" s="80" t="str">
        <f t="shared" si="6"/>
        <v>'2013-05-07 00:00:00'</v>
      </c>
      <c r="P55" s="7">
        <v>45053</v>
      </c>
      <c r="Q55" s="80">
        <f t="shared" si="7"/>
        <v>2023</v>
      </c>
      <c r="R55" s="80">
        <f t="shared" si="8"/>
        <v>5</v>
      </c>
      <c r="S55" s="80">
        <f t="shared" si="9"/>
        <v>7</v>
      </c>
      <c r="T55" s="80" t="str">
        <f t="shared" si="10"/>
        <v>05</v>
      </c>
      <c r="U55" s="80" t="str">
        <f t="shared" si="11"/>
        <v>07</v>
      </c>
      <c r="V55" s="80" t="str">
        <f t="shared" si="12"/>
        <v>'2023-05-07'</v>
      </c>
      <c r="W55" s="80"/>
      <c r="X55" s="80" t="str">
        <f t="shared" si="13"/>
        <v>null</v>
      </c>
      <c r="Y55" s="3" t="s">
        <v>303</v>
      </c>
      <c r="Z55" s="124">
        <f>IFERROR(IF(Y55="","null",VLOOKUP(Y55,Marcas!$A$2:$C$2024,2,0)),"")</f>
        <v>1561</v>
      </c>
      <c r="AA55" s="3" t="s">
        <v>287</v>
      </c>
      <c r="AB55" s="3">
        <f>IFERROR(IF(AA55="","",IF(AA55="EMPORIO LEGAL",1,VLOOKUP(AA55,Clientes!$A$2:$B$1190,2,0))),"")</f>
        <v>1097</v>
      </c>
      <c r="AC55" s="3">
        <f>IFERROR(IF(Tabla1[[#This Row],[id_control]]="null","",VLOOKUP(CONCATENATE(Tabla1[[#This Row],[CLIENTE]],"-",Tabla1[[#This Row],[id_control]]),Hoja1!$C$2:$D$1994,2,0)),"")</f>
        <v>55</v>
      </c>
      <c r="AD55" s="3" t="s">
        <v>288</v>
      </c>
      <c r="AE55" s="4"/>
      <c r="AF55" s="4"/>
      <c r="AG55" s="4"/>
      <c r="AH55" s="4"/>
      <c r="AI55" s="4"/>
      <c r="AJ55" s="4"/>
      <c r="AK55" s="4"/>
      <c r="AL55" s="3" t="s">
        <v>301</v>
      </c>
      <c r="AM55" s="6"/>
      <c r="AN55" s="6"/>
      <c r="AO55" s="6"/>
      <c r="AP55" s="6"/>
      <c r="AQ55" s="11"/>
      <c r="AR55" s="6"/>
      <c r="AS55" s="6"/>
      <c r="AT55" s="6"/>
      <c r="AU55" s="6"/>
      <c r="AV55" s="6" t="s">
        <v>295</v>
      </c>
      <c r="AW55" s="6" t="s">
        <v>299</v>
      </c>
      <c r="AX55" s="6" t="s">
        <v>298</v>
      </c>
      <c r="AY55" s="6" t="s">
        <v>297</v>
      </c>
      <c r="AZ55" s="6" t="s">
        <v>296</v>
      </c>
      <c r="BA55" s="6"/>
      <c r="BB55" s="6"/>
      <c r="BC55" s="6"/>
      <c r="BD55" s="6" t="s">
        <v>294</v>
      </c>
      <c r="BE55" s="8">
        <v>54</v>
      </c>
      <c r="BF55" s="6" t="str">
        <f t="shared" si="19"/>
        <v>insert into bitacoras_estatus (numero_expediente, numero_registro, representante, fecha_inicio, fecha_vencimiento, id_cliente, id_admin, id_bitacoras_estatus, id_estatus, id_clase, id_marca, created_at, updated_at) values('1371023','1390840','VICTOR ROBERTO SILVA CHACON','2013-05-07','2023-05-07','1097','2','1','1',null,1561,'2013-05-07 00:00:00','2013-05-07 00:00:00');</v>
      </c>
      <c r="BG55" s="6" t="str">
        <f t="shared" si="14"/>
        <v>insert into servicios_comentarios (comentario, id_admin, id_estatus, created_at, updated_at) values('titulo recibido 01/010/2013',1,54,'2013-05-07 00:00:00','2013-05-07 00:00:00');</v>
      </c>
      <c r="BH55" s="6" t="str">
        <f t="shared" si="15"/>
        <v>insert into servicios_comentarios (comentario, id_admin, id_estatus, created_at, updated_at) values('442-9300 EXT. 132 Contacto.- Lic. Pablo Salinas',1,54,'2013-05-07 00:00:00','2013-05-07 00:00:00');</v>
      </c>
      <c r="BI55" s="137" t="str">
        <f t="shared" si="16"/>
        <v>update bitacoras_estatus set comprobacion_uso = 1, id_estatus=10 where id=54;</v>
      </c>
      <c r="BJ55" s="137" t="str">
        <f t="shared" si="17"/>
        <v>update bitacoras_estatus set numero_expediente = '1371023', numero_registro = '1390840', id_estatus = 10, fecha_inicio = '2013-05-07', fecha_vencimiento ='2023-05-07', created_at ='2013-05-07 00:00:00', updated_at ='2013-05-07 00:00:00', id_clase=null, id_marca=1561, id_cliente=1097, vigencia = 1 where id =54;</v>
      </c>
      <c r="BK55" s="137" t="str">
        <f t="shared" si="18"/>
        <v>update bitacoras_estatus set id_estatus = 10 where id =54;</v>
      </c>
    </row>
    <row r="56" spans="1:63" ht="92">
      <c r="A56" s="3">
        <v>1516757</v>
      </c>
      <c r="B56" s="3">
        <v>1542052</v>
      </c>
      <c r="C56" s="3">
        <f>IF(Tabla1[[#This Row],[No. REG.]]="","",1)</f>
        <v>1</v>
      </c>
      <c r="D56" s="3" t="s">
        <v>46</v>
      </c>
      <c r="E56" s="3">
        <f>IF(Tabla1[[#This Row],[STATUS]]="","",VLOOKUP(D56,Estatus!$A$2:$B$13,2,0))</f>
        <v>10</v>
      </c>
      <c r="F56" s="3">
        <f>IF(Tabla1[[#This Row],[STATUS]]="","",VLOOKUP(D56,Estatus!$A$2:$I$12,9,0))</f>
        <v>1</v>
      </c>
      <c r="G56" s="12" t="s">
        <v>304</v>
      </c>
      <c r="H56" s="7">
        <v>41865</v>
      </c>
      <c r="I56" s="80">
        <f t="shared" si="0"/>
        <v>2014</v>
      </c>
      <c r="J56" s="80">
        <f t="shared" si="1"/>
        <v>8</v>
      </c>
      <c r="K56" s="80">
        <f t="shared" si="2"/>
        <v>14</v>
      </c>
      <c r="L56" s="80" t="str">
        <f t="shared" si="3"/>
        <v>08</v>
      </c>
      <c r="M56" s="80">
        <f t="shared" si="4"/>
        <v>14</v>
      </c>
      <c r="N56" s="80" t="str">
        <f t="shared" si="5"/>
        <v>'2014-08-14'</v>
      </c>
      <c r="O56" s="80" t="str">
        <f t="shared" si="6"/>
        <v>'2014-08-14 00:00:00'</v>
      </c>
      <c r="P56" s="7">
        <v>45518</v>
      </c>
      <c r="Q56" s="80">
        <f t="shared" si="7"/>
        <v>2024</v>
      </c>
      <c r="R56" s="80">
        <f t="shared" si="8"/>
        <v>8</v>
      </c>
      <c r="S56" s="80">
        <f t="shared" si="9"/>
        <v>14</v>
      </c>
      <c r="T56" s="80" t="str">
        <f t="shared" si="10"/>
        <v>08</v>
      </c>
      <c r="U56" s="80">
        <f t="shared" si="11"/>
        <v>14</v>
      </c>
      <c r="V56" s="80" t="str">
        <f t="shared" si="12"/>
        <v>'2024-08-14'</v>
      </c>
      <c r="W56" s="80"/>
      <c r="X56" s="80" t="str">
        <f t="shared" si="13"/>
        <v>null</v>
      </c>
      <c r="Y56" s="3" t="s">
        <v>305</v>
      </c>
      <c r="Z56" s="124">
        <f>IFERROR(IF(Y56="","null",VLOOKUP(Y56,Marcas!$A$2:$C$2024,2,0)),"")</f>
        <v>192</v>
      </c>
      <c r="AA56" s="3" t="s">
        <v>306</v>
      </c>
      <c r="AB56" s="3">
        <f>IFERROR(IF(AA56="","",IF(AA56="EMPORIO LEGAL",1,VLOOKUP(AA56,Clientes!$A$2:$B$1190,2,0))),"")</f>
        <v>1096</v>
      </c>
      <c r="AC56" s="3">
        <f>IFERROR(IF(Tabla1[[#This Row],[id_control]]="null","",VLOOKUP(CONCATENATE(Tabla1[[#This Row],[CLIENTE]],"-",Tabla1[[#This Row],[id_control]]),Hoja1!$C$2:$D$1994,2,0)),"")</f>
        <v>56</v>
      </c>
      <c r="AD56" s="3" t="s">
        <v>307</v>
      </c>
      <c r="AE56" s="3"/>
      <c r="AF56" s="3"/>
      <c r="AG56" s="3"/>
      <c r="AH56" s="3"/>
      <c r="AI56" s="3"/>
      <c r="AJ56" s="3"/>
      <c r="AK56" s="3"/>
      <c r="AL56" s="3" t="s">
        <v>308</v>
      </c>
      <c r="AM56" s="11"/>
      <c r="AN56" s="6"/>
      <c r="AO56" s="6"/>
      <c r="AP56" s="6"/>
      <c r="AQ56" s="11"/>
      <c r="AR56" s="6"/>
      <c r="AS56" s="6"/>
      <c r="AT56" s="6"/>
      <c r="AU56" s="6"/>
      <c r="AV56" s="6" t="s">
        <v>309</v>
      </c>
      <c r="AW56" s="6" t="s">
        <v>310</v>
      </c>
      <c r="AX56" s="6"/>
      <c r="AY56" s="6"/>
      <c r="AZ56" s="6"/>
      <c r="BA56" s="6"/>
      <c r="BB56" s="6"/>
      <c r="BC56" s="6"/>
      <c r="BD56" s="6" t="s">
        <v>308</v>
      </c>
      <c r="BE56" s="8">
        <v>55</v>
      </c>
      <c r="BF56" s="6" t="str">
        <f t="shared" si="19"/>
        <v>insert into bitacoras_estatus (numero_expediente, numero_registro, representante, fecha_inicio, fecha_vencimiento, id_cliente, id_admin, id_bitacoras_estatus, id_estatus, id_clase, id_marca, created_at, updated_at) values('1516757','1542052','CESAR RAYMUNDO MENDEZ SANTIESTEBAN','2014-08-14','2024-08-14','1096','2','1','1',null,192,'2014-08-14 00:00:00','2014-08-14 00:00:00');</v>
      </c>
      <c r="BG56" s="6" t="str">
        <f t="shared" si="14"/>
        <v>insert into servicios_comentarios (comentario, id_admin, id_estatus, created_at, updated_at) values('REQUISITOS RECIBIDOS 22/12/2014 /REQUISITOS CONTESTADOS 20/02/2015. EN FECHA 21 DE NOVIEMBRE DE 2017 SE PRESENTÓ COMPROBACION DE USO ANTE EL IMPI. EL 14 DE MARZO 2018 LLEGO ESCRITO DE QUE NO ES NECESARIA LA PRESENTACION DE DECLARACION DE USO',1,55,'2014-08-14 00:00:00','2014-08-14 00:00:00');</v>
      </c>
      <c r="BH56" s="6" t="str">
        <f t="shared" si="15"/>
        <v>insert into servicios_comentarios (comentario, id_admin, id_estatus, created_at, updated_at) values('01 639 467 41 10 cel 045 639 134 6689',1,55,'2014-08-14 00:00:00','2014-08-14 00:00:00');</v>
      </c>
      <c r="BI56" s="137" t="str">
        <f t="shared" si="16"/>
        <v>update bitacoras_estatus set comprobacion_uso = 1, id_estatus=10 where id=55;</v>
      </c>
      <c r="BJ56" s="137" t="str">
        <f t="shared" si="17"/>
        <v>update bitacoras_estatus set numero_expediente = '1516757', numero_registro = '1542052', id_estatus = 10, fecha_inicio = '2014-08-14', fecha_vencimiento ='2024-08-14', created_at ='2014-08-14 00:00:00', updated_at ='2014-08-14 00:00:00', id_clase=null, id_marca=192, id_cliente=1096, vigencia = 1 where id =55;</v>
      </c>
      <c r="BK56" s="137" t="str">
        <f t="shared" si="18"/>
        <v>update bitacoras_estatus set id_estatus = 10 where id =55;</v>
      </c>
    </row>
    <row r="57" spans="1:63">
      <c r="A57" s="3">
        <v>1160075</v>
      </c>
      <c r="B57" s="3">
        <v>1227704</v>
      </c>
      <c r="C57" s="3">
        <f>IF(Tabla1[[#This Row],[No. REG.]]="","",1)</f>
        <v>1</v>
      </c>
      <c r="D57" s="3" t="s">
        <v>46</v>
      </c>
      <c r="E57" s="3">
        <f>IF(Tabla1[[#This Row],[STATUS]]="","",VLOOKUP(D57,Estatus!$A$2:$B$13,2,0))</f>
        <v>10</v>
      </c>
      <c r="F57" s="3">
        <f>IF(Tabla1[[#This Row],[STATUS]]="","",VLOOKUP(D57,Estatus!$A$2:$I$12,9,0))</f>
        <v>1</v>
      </c>
      <c r="G57" s="12" t="s">
        <v>311</v>
      </c>
      <c r="H57" s="7">
        <v>40596</v>
      </c>
      <c r="I57" s="80">
        <f t="shared" si="0"/>
        <v>2011</v>
      </c>
      <c r="J57" s="80">
        <f t="shared" si="1"/>
        <v>2</v>
      </c>
      <c r="K57" s="80">
        <f t="shared" si="2"/>
        <v>22</v>
      </c>
      <c r="L57" s="80" t="str">
        <f t="shared" si="3"/>
        <v>02</v>
      </c>
      <c r="M57" s="80">
        <f t="shared" si="4"/>
        <v>22</v>
      </c>
      <c r="N57" s="80" t="str">
        <f t="shared" si="5"/>
        <v>'2011-02-22'</v>
      </c>
      <c r="O57" s="80" t="str">
        <f t="shared" si="6"/>
        <v>'2011-02-22 00:00:00'</v>
      </c>
      <c r="P57" s="7">
        <v>44249</v>
      </c>
      <c r="Q57" s="80">
        <f t="shared" si="7"/>
        <v>2021</v>
      </c>
      <c r="R57" s="80">
        <f t="shared" si="8"/>
        <v>2</v>
      </c>
      <c r="S57" s="80">
        <f t="shared" si="9"/>
        <v>22</v>
      </c>
      <c r="T57" s="80" t="str">
        <f t="shared" si="10"/>
        <v>02</v>
      </c>
      <c r="U57" s="80">
        <f t="shared" si="11"/>
        <v>22</v>
      </c>
      <c r="V57" s="80" t="str">
        <f t="shared" si="12"/>
        <v>'2021-02-22'</v>
      </c>
      <c r="W57" s="80"/>
      <c r="X57" s="80" t="str">
        <f t="shared" si="13"/>
        <v>null</v>
      </c>
      <c r="Y57" s="3" t="s">
        <v>312</v>
      </c>
      <c r="Z57" s="124">
        <f>IFERROR(IF(Y57="","null",VLOOKUP(Y57,Marcas!$A$2:$C$2024,2,0)),"")</f>
        <v>1559</v>
      </c>
      <c r="AA57" s="3" t="s">
        <v>312</v>
      </c>
      <c r="AB57" s="3">
        <f>IFERROR(IF(AA57="","",IF(AA57="EMPORIO LEGAL",1,VLOOKUP(AA57,Clientes!$A$2:$B$1190,2,0))),"")</f>
        <v>1095</v>
      </c>
      <c r="AC57" s="3">
        <f>IFERROR(IF(Tabla1[[#This Row],[id_control]]="null","",VLOOKUP(CONCATENATE(Tabla1[[#This Row],[CLIENTE]],"-",Tabla1[[#This Row],[id_control]]),Hoja1!$C$2:$D$1994,2,0)),"")</f>
        <v>57</v>
      </c>
      <c r="AD57" s="3" t="s">
        <v>313</v>
      </c>
      <c r="AE57" s="3"/>
      <c r="AF57" s="3"/>
      <c r="AG57" s="3"/>
      <c r="AH57" s="3"/>
      <c r="AI57" s="3"/>
      <c r="AJ57" s="3"/>
      <c r="AK57" s="3"/>
      <c r="AL57" s="3"/>
      <c r="AM57" s="8"/>
      <c r="AN57" s="8"/>
      <c r="AO57" s="8"/>
      <c r="AP57" s="8"/>
      <c r="AQ57" s="8"/>
      <c r="AR57" s="8"/>
      <c r="AS57" s="8"/>
      <c r="AT57" s="8"/>
      <c r="AU57" s="8"/>
      <c r="AV57" s="8"/>
      <c r="AW57" s="8"/>
      <c r="AX57" s="8"/>
      <c r="AY57" s="8"/>
      <c r="AZ57" s="8"/>
      <c r="BA57" s="8"/>
      <c r="BB57" s="8"/>
      <c r="BC57" s="8"/>
      <c r="BD57" s="8"/>
      <c r="BE57" s="8">
        <v>56</v>
      </c>
      <c r="BF57" s="6" t="str">
        <f t="shared" si="19"/>
        <v>insert into bitacoras_estatus (numero_expediente, numero_registro, representante, fecha_inicio, fecha_vencimiento, id_cliente, id_admin, id_bitacoras_estatus, id_estatus, id_clase, id_marca, created_at, updated_at) values('1160075','1227704','FRANQUICIALO','2011-02-22','2021-02-22','1095','2','1','1',null,1559,'2011-02-22 00:00:00','2011-02-22 00:00:00');</v>
      </c>
      <c r="BG57" s="6" t="str">
        <f t="shared" si="14"/>
        <v>insert into servicios_comentarios (comentario, id_admin, id_estatus, created_at, updated_at) values('TITULO ENVIADO 25/08/2011',1,56,'2011-02-22 00:00:00','2011-02-22 00:00:00');</v>
      </c>
      <c r="BH57" s="6" t="str">
        <f t="shared" si="15"/>
        <v/>
      </c>
      <c r="BI57" s="137" t="str">
        <f t="shared" si="16"/>
        <v>update bitacoras_estatus set comprobacion_uso = 1, id_estatus=10 where id=56;</v>
      </c>
      <c r="BJ57" s="137" t="str">
        <f t="shared" si="17"/>
        <v>update bitacoras_estatus set numero_expediente = '1160075', numero_registro = '1227704', id_estatus = 10, fecha_inicio = '2011-02-22', fecha_vencimiento ='2021-02-22', created_at ='2011-02-22 00:00:00', updated_at ='2011-02-22 00:00:00', id_clase=null, id_marca=1559, id_cliente=1095, vigencia = 1 where id =56;</v>
      </c>
      <c r="BK57" s="137" t="str">
        <f t="shared" si="18"/>
        <v>update bitacoras_estatus set id_estatus = 10 where id =56;</v>
      </c>
    </row>
    <row r="58" spans="1:63" ht="53">
      <c r="A58" s="3">
        <v>1342984</v>
      </c>
      <c r="B58" s="3">
        <v>1419482</v>
      </c>
      <c r="C58" s="3">
        <f>IF(Tabla1[[#This Row],[No. REG.]]="","",1)</f>
        <v>1</v>
      </c>
      <c r="D58" s="3" t="s">
        <v>46</v>
      </c>
      <c r="E58" s="3">
        <f>IF(Tabla1[[#This Row],[STATUS]]="","",VLOOKUP(D58,Estatus!$A$2:$B$13,2,0))</f>
        <v>10</v>
      </c>
      <c r="F58" s="3">
        <f>IF(Tabla1[[#This Row],[STATUS]]="","",VLOOKUP(D58,Estatus!$A$2:$I$12,9,0))</f>
        <v>1</v>
      </c>
      <c r="G58" s="12" t="s">
        <v>314</v>
      </c>
      <c r="H58" s="7">
        <v>41299</v>
      </c>
      <c r="I58" s="80">
        <f t="shared" si="0"/>
        <v>2013</v>
      </c>
      <c r="J58" s="80">
        <f t="shared" si="1"/>
        <v>1</v>
      </c>
      <c r="K58" s="80">
        <f t="shared" si="2"/>
        <v>25</v>
      </c>
      <c r="L58" s="80" t="str">
        <f t="shared" si="3"/>
        <v>01</v>
      </c>
      <c r="M58" s="80">
        <f t="shared" si="4"/>
        <v>25</v>
      </c>
      <c r="N58" s="80" t="str">
        <f t="shared" si="5"/>
        <v>'2013-01-25'</v>
      </c>
      <c r="O58" s="80" t="str">
        <f t="shared" si="6"/>
        <v>'2013-01-25 00:00:00'</v>
      </c>
      <c r="P58" s="7">
        <v>44951</v>
      </c>
      <c r="Q58" s="80">
        <f t="shared" si="7"/>
        <v>2023</v>
      </c>
      <c r="R58" s="80">
        <f t="shared" si="8"/>
        <v>1</v>
      </c>
      <c r="S58" s="80">
        <f t="shared" si="9"/>
        <v>25</v>
      </c>
      <c r="T58" s="80" t="str">
        <f t="shared" si="10"/>
        <v>01</v>
      </c>
      <c r="U58" s="80">
        <f t="shared" si="11"/>
        <v>25</v>
      </c>
      <c r="V58" s="80" t="str">
        <f t="shared" si="12"/>
        <v>'2023-01-25'</v>
      </c>
      <c r="W58" s="80"/>
      <c r="X58" s="80" t="str">
        <f t="shared" si="13"/>
        <v>null</v>
      </c>
      <c r="Y58" s="3" t="s">
        <v>315</v>
      </c>
      <c r="Z58" s="124">
        <f>IFERROR(IF(Y58="","null",VLOOKUP(Y58,Marcas!$A$2:$C$2024,2,0)),"")</f>
        <v>1558</v>
      </c>
      <c r="AA58" s="3" t="s">
        <v>315</v>
      </c>
      <c r="AB58" s="3">
        <f>IFERROR(IF(AA58="","",IF(AA58="EMPORIO LEGAL",1,VLOOKUP(AA58,Clientes!$A$2:$B$1190,2,0))),"")</f>
        <v>1094</v>
      </c>
      <c r="AC58" s="3">
        <f>IFERROR(IF(Tabla1[[#This Row],[id_control]]="null","",VLOOKUP(CONCATENATE(Tabla1[[#This Row],[CLIENTE]],"-",Tabla1[[#This Row],[id_control]]),Hoja1!$C$2:$D$1994,2,0)),"")</f>
        <v>58</v>
      </c>
      <c r="AD58" s="3" t="s">
        <v>316</v>
      </c>
      <c r="AE58" s="3"/>
      <c r="AF58" s="3"/>
      <c r="AG58" s="3"/>
      <c r="AH58" s="3"/>
      <c r="AI58" s="3"/>
      <c r="AJ58" s="3"/>
      <c r="AK58" s="3"/>
      <c r="AL58" s="3" t="s">
        <v>317</v>
      </c>
      <c r="AM58" s="6"/>
      <c r="AN58" s="6"/>
      <c r="AO58" s="6"/>
      <c r="AP58" s="6"/>
      <c r="AQ58" s="4"/>
      <c r="AR58" s="6"/>
      <c r="AS58" s="6"/>
      <c r="AT58" s="6"/>
      <c r="AU58" s="6"/>
      <c r="AV58" s="6" t="s">
        <v>319</v>
      </c>
      <c r="AW58" s="6"/>
      <c r="AX58" s="6"/>
      <c r="AY58" s="6"/>
      <c r="AZ58" s="6"/>
      <c r="BA58" s="6"/>
      <c r="BB58" s="6"/>
      <c r="BC58" s="6"/>
      <c r="BD58" s="6" t="s">
        <v>320</v>
      </c>
      <c r="BE58" s="8">
        <v>57</v>
      </c>
      <c r="BF58" s="6" t="str">
        <f t="shared" si="19"/>
        <v>insert into bitacoras_estatus (numero_expediente, numero_registro, representante, fecha_inicio, fecha_vencimiento, id_cliente, id_admin, id_bitacoras_estatus, id_estatus, id_clase, id_marca, created_at, updated_at) values('1342984','1419482','JOSE ARMANDO ESPRZA FONSECA','2013-01-25','2023-01-25','1094','2','1','1',null,1558,'2013-01-25 00:00:00','2013-01-25 00:00:00');</v>
      </c>
      <c r="BG58" s="6" t="str">
        <f t="shared" si="14"/>
        <v>insert into servicios_comentarios (comentario, id_admin, id_estatus, created_at, updated_at) values('REQUISITOS RECIBIDOS 08/07/2013. TITULO RECIBIDO 05/03/14. TITULO ENVIADO POR FEDEX CODIGO DE RASTREO 8037 7611 9750 0449. 08/ABRIL/14',1,57,'2013-01-25 00:00:00','2013-01-25 00:00:00');</v>
      </c>
      <c r="BH58" s="6" t="str">
        <f t="shared" si="15"/>
        <v>insert into servicios_comentarios (comentario, id_admin, id_estatus, created_at, updated_at) values('GABRIELA ARRIZON 662 218 17 36 CEL 662 149 08 82',1,57,'2013-01-25 00:00:00','2013-01-25 00:00:00');</v>
      </c>
      <c r="BI58" s="137" t="str">
        <f t="shared" si="16"/>
        <v>update bitacoras_estatus set comprobacion_uso = 1, id_estatus=10 where id=57;</v>
      </c>
      <c r="BJ58" s="137" t="str">
        <f t="shared" si="17"/>
        <v>update bitacoras_estatus set numero_expediente = '1342984', numero_registro = '1419482', id_estatus = 10, fecha_inicio = '2013-01-25', fecha_vencimiento ='2023-01-25', created_at ='2013-01-25 00:00:00', updated_at ='2013-01-25 00:00:00', id_clase=null, id_marca=1558, id_cliente=1094, vigencia = 1 where id =57;</v>
      </c>
      <c r="BK58" s="137" t="str">
        <f t="shared" si="18"/>
        <v>update bitacoras_estatus set id_estatus = 10 where id =57;</v>
      </c>
    </row>
    <row r="59" spans="1:63" ht="40">
      <c r="A59" s="3">
        <v>691859</v>
      </c>
      <c r="B59" s="3">
        <v>982518</v>
      </c>
      <c r="C59" s="3">
        <f>IF(Tabla1[[#This Row],[No. REG.]]="","",1)</f>
        <v>1</v>
      </c>
      <c r="D59" s="3" t="s">
        <v>46</v>
      </c>
      <c r="E59" s="3">
        <f>IF(Tabla1[[#This Row],[STATUS]]="","",VLOOKUP(D59,Estatus!$A$2:$B$13,2,0))</f>
        <v>10</v>
      </c>
      <c r="F59" s="3">
        <f>IF(Tabla1[[#This Row],[STATUS]]="","",VLOOKUP(D59,Estatus!$A$2:$I$12,9,0))</f>
        <v>1</v>
      </c>
      <c r="G59" s="12" t="s">
        <v>332</v>
      </c>
      <c r="H59" s="7">
        <v>38317</v>
      </c>
      <c r="I59" s="80">
        <f t="shared" si="0"/>
        <v>2004</v>
      </c>
      <c r="J59" s="80">
        <f t="shared" si="1"/>
        <v>11</v>
      </c>
      <c r="K59" s="80">
        <f t="shared" si="2"/>
        <v>26</v>
      </c>
      <c r="L59" s="80">
        <f t="shared" si="3"/>
        <v>11</v>
      </c>
      <c r="M59" s="80">
        <f t="shared" si="4"/>
        <v>26</v>
      </c>
      <c r="N59" s="80" t="str">
        <f t="shared" si="5"/>
        <v>'2004-11-26'</v>
      </c>
      <c r="O59" s="80" t="str">
        <f t="shared" si="6"/>
        <v>'2004-11-26 00:00:00'</v>
      </c>
      <c r="P59" s="7">
        <v>45622</v>
      </c>
      <c r="Q59" s="80">
        <f t="shared" si="7"/>
        <v>2024</v>
      </c>
      <c r="R59" s="80">
        <f t="shared" si="8"/>
        <v>11</v>
      </c>
      <c r="S59" s="80">
        <f t="shared" si="9"/>
        <v>26</v>
      </c>
      <c r="T59" s="80">
        <f t="shared" si="10"/>
        <v>11</v>
      </c>
      <c r="U59" s="80">
        <f t="shared" si="11"/>
        <v>26</v>
      </c>
      <c r="V59" s="80" t="str">
        <f t="shared" si="12"/>
        <v>'2024-11-26'</v>
      </c>
      <c r="W59" s="80"/>
      <c r="X59" s="80" t="str">
        <f t="shared" si="13"/>
        <v>null</v>
      </c>
      <c r="Y59" s="3" t="s">
        <v>333</v>
      </c>
      <c r="Z59" s="124">
        <f>IFERROR(IF(Y59="","null",VLOOKUP(Y59,Marcas!$A$2:$C$2024,2,0)),"")</f>
        <v>1551</v>
      </c>
      <c r="AA59" s="3" t="s">
        <v>334</v>
      </c>
      <c r="AB59" s="3">
        <f>IFERROR(IF(AA59="","",IF(AA59="EMPORIO LEGAL",1,VLOOKUP(AA59,Clientes!$A$2:$B$1190,2,0))),"")</f>
        <v>1090</v>
      </c>
      <c r="AC59" s="3">
        <f>IFERROR(IF(Tabla1[[#This Row],[id_control]]="null","",VLOOKUP(CONCATENATE(Tabla1[[#This Row],[CLIENTE]],"-",Tabla1[[#This Row],[id_control]]),Hoja1!$C$2:$D$1994,2,0)),"")</f>
        <v>59</v>
      </c>
      <c r="AD59" s="3" t="s">
        <v>335</v>
      </c>
      <c r="AE59" s="3"/>
      <c r="AF59" s="3"/>
      <c r="AG59" s="3"/>
      <c r="AH59" s="3"/>
      <c r="AI59" s="3"/>
      <c r="AJ59" s="3"/>
      <c r="AK59" s="3"/>
      <c r="AL59" s="3">
        <v>4156365</v>
      </c>
      <c r="AM59" s="6">
        <v>2008242</v>
      </c>
      <c r="AN59" s="6"/>
      <c r="AO59" s="6"/>
      <c r="AP59" s="6"/>
      <c r="AQ59" s="6" t="s">
        <v>336</v>
      </c>
      <c r="AR59" s="6"/>
      <c r="AS59" s="6"/>
      <c r="AT59" s="6"/>
      <c r="AU59" s="6"/>
      <c r="AV59" s="6" t="s">
        <v>337</v>
      </c>
      <c r="AW59" s="6"/>
      <c r="AX59" s="6"/>
      <c r="AY59" s="6"/>
      <c r="AZ59" s="6"/>
      <c r="BA59" s="6"/>
      <c r="BB59" s="6"/>
      <c r="BC59" s="6"/>
      <c r="BD59" s="6" t="s">
        <v>338</v>
      </c>
      <c r="BE59" s="8">
        <v>58</v>
      </c>
      <c r="BF59" s="6" t="str">
        <f t="shared" si="19"/>
        <v>insert into bitacoras_estatus (numero_expediente, numero_registro, representante, fecha_inicio, fecha_vencimiento, id_cliente, id_admin, id_bitacoras_estatus, id_estatus, id_clase, id_marca, created_at, updated_at) values('691859','982518','ANTONIO VALADEZ GARCIA','2004-11-26','2024-11-26','1090','2','1','1',null,1551,'2004-11-26 00:00:00','2004-11-26 00:00:00');</v>
      </c>
      <c r="BG59" s="6" t="str">
        <f t="shared" si="14"/>
        <v>insert into servicios_comentarios (comentario, id_admin, id_estatus, created_at, updated_at) values('RENOVACION ENVIADA 4DIC14. RENOVACION RECIBIDA 11MAR15 RENOVACION ENTREGADA 30/10/15',1,58,'2004-11-26 00:00:00','2004-11-26 00:00:00');</v>
      </c>
      <c r="BH59" s="6" t="str">
        <f t="shared" si="15"/>
        <v>insert into servicios_comentarios (comentario, id_admin, id_estatus, created_at, updated_at) values('4156365 FAX 2008242 CEL. 614406 8545',1,58,'2004-11-26 00:00:00','2004-11-26 00:00:00');</v>
      </c>
      <c r="BI59" s="137" t="str">
        <f t="shared" si="16"/>
        <v>update bitacoras_estatus set comprobacion_uso = 1, id_estatus=10 where id=58;</v>
      </c>
      <c r="BJ59" s="137" t="str">
        <f t="shared" si="17"/>
        <v>update bitacoras_estatus set numero_expediente = '691859', numero_registro = '982518', id_estatus = 10, fecha_inicio = '2004-11-26', fecha_vencimiento ='2024-11-26', created_at ='2004-11-26 00:00:00', updated_at ='2004-11-26 00:00:00', id_clase=null, id_marca=1551, id_cliente=1090, vigencia = 1 where id =58;</v>
      </c>
      <c r="BK59" s="137" t="str">
        <f t="shared" si="18"/>
        <v>update bitacoras_estatus set id_estatus = 10 where id =58;</v>
      </c>
    </row>
    <row r="60" spans="1:63">
      <c r="A60" s="3">
        <v>979176</v>
      </c>
      <c r="B60" s="3">
        <v>1100705</v>
      </c>
      <c r="C60" s="3">
        <f>IF(Tabla1[[#This Row],[No. REG.]]="","",1)</f>
        <v>1</v>
      </c>
      <c r="D60" s="3" t="s">
        <v>41</v>
      </c>
      <c r="E60" s="3">
        <f>IF(Tabla1[[#This Row],[STATUS]]="","",VLOOKUP(D60,Estatus!$A$2:$B$13,2,0))</f>
        <v>6</v>
      </c>
      <c r="F60" s="3">
        <f>IF(Tabla1[[#This Row],[STATUS]]="","",VLOOKUP(D60,Estatus!$A$2:$I$12,9,0))</f>
        <v>1</v>
      </c>
      <c r="G60" s="12" t="s">
        <v>339</v>
      </c>
      <c r="H60" s="7">
        <v>39785</v>
      </c>
      <c r="I60" s="80">
        <f t="shared" si="0"/>
        <v>2008</v>
      </c>
      <c r="J60" s="80">
        <f t="shared" si="1"/>
        <v>12</v>
      </c>
      <c r="K60" s="80">
        <f t="shared" si="2"/>
        <v>3</v>
      </c>
      <c r="L60" s="80">
        <f t="shared" si="3"/>
        <v>12</v>
      </c>
      <c r="M60" s="80" t="str">
        <f t="shared" si="4"/>
        <v>03</v>
      </c>
      <c r="N60" s="80" t="str">
        <f t="shared" si="5"/>
        <v>'2008-12-03'</v>
      </c>
      <c r="O60" s="80" t="str">
        <f t="shared" si="6"/>
        <v>'2008-12-03 00:00:00'</v>
      </c>
      <c r="P60" s="7">
        <v>43437</v>
      </c>
      <c r="Q60" s="80">
        <f t="shared" si="7"/>
        <v>2018</v>
      </c>
      <c r="R60" s="80">
        <f t="shared" si="8"/>
        <v>12</v>
      </c>
      <c r="S60" s="80">
        <f t="shared" si="9"/>
        <v>3</v>
      </c>
      <c r="T60" s="80">
        <f t="shared" si="10"/>
        <v>12</v>
      </c>
      <c r="U60" s="80" t="str">
        <f t="shared" si="11"/>
        <v>03</v>
      </c>
      <c r="V60" s="80" t="str">
        <f t="shared" si="12"/>
        <v>'2018-12-03'</v>
      </c>
      <c r="W60" s="80"/>
      <c r="X60" s="80" t="str">
        <f t="shared" si="13"/>
        <v>null</v>
      </c>
      <c r="Y60" s="3" t="s">
        <v>340</v>
      </c>
      <c r="Z60" s="124">
        <f>IFERROR(IF(Y60="","null",VLOOKUP(Y60,Marcas!$A$2:$C$2024,2,0)),"")</f>
        <v>1550</v>
      </c>
      <c r="AA60" s="3" t="s">
        <v>340</v>
      </c>
      <c r="AB60" s="3">
        <f>IFERROR(IF(AA60="","",IF(AA60="EMPORIO LEGAL",1,VLOOKUP(AA60,Clientes!$A$2:$B$1190,2,0))),"")</f>
        <v>1089</v>
      </c>
      <c r="AC60" s="3">
        <f>IFERROR(IF(Tabla1[[#This Row],[id_control]]="null","",VLOOKUP(CONCATENATE(Tabla1[[#This Row],[CLIENTE]],"-",Tabla1[[#This Row],[id_control]]),Hoja1!$C$2:$D$1994,2,0)),"")</f>
        <v>60</v>
      </c>
      <c r="AD60" s="3" t="s">
        <v>341</v>
      </c>
      <c r="AE60" s="3"/>
      <c r="AF60" s="3"/>
      <c r="AG60" s="3"/>
      <c r="AH60" s="3"/>
      <c r="AI60" s="3"/>
      <c r="AJ60" s="3"/>
      <c r="AK60" s="3"/>
      <c r="AL60" s="3" t="s">
        <v>342</v>
      </c>
      <c r="AM60" s="4"/>
      <c r="AN60" s="8"/>
      <c r="AO60" s="8"/>
      <c r="AP60" s="8"/>
      <c r="AQ60" s="4"/>
      <c r="AR60" s="5"/>
      <c r="AS60" s="5"/>
      <c r="AT60" s="5"/>
      <c r="AU60" s="5"/>
      <c r="AV60" s="5" t="s">
        <v>343</v>
      </c>
      <c r="AW60" s="5"/>
      <c r="AX60" s="5"/>
      <c r="AY60" s="5"/>
      <c r="AZ60" s="5"/>
      <c r="BA60" s="5"/>
      <c r="BB60" s="5"/>
      <c r="BC60" s="5"/>
      <c r="BD60" s="8" t="s">
        <v>342</v>
      </c>
      <c r="BE60" s="8">
        <v>59</v>
      </c>
      <c r="BF60" s="6" t="str">
        <f t="shared" si="19"/>
        <v>insert into bitacoras_estatus (numero_expediente, numero_registro, representante, fecha_inicio, fecha_vencimiento, id_cliente, id_admin, id_bitacoras_estatus, id_estatus, id_clase, id_marca, created_at, updated_at) values('979176','1100705','OMAR YASEF SIGALA SANCHEZ','2008-12-03','2018-12-03','1089','2','1','1',null,1550,'2008-12-03 00:00:00','2008-12-03 00:00:00');</v>
      </c>
      <c r="BG60" s="6" t="str">
        <f t="shared" si="14"/>
        <v>insert into servicios_comentarios (comentario, id_admin, id_estatus, created_at, updated_at) values('Título entregado 15/07/2009',1,59,'2008-12-03 00:00:00','2008-12-03 00:00:00');</v>
      </c>
      <c r="BH60" s="6" t="str">
        <f t="shared" si="15"/>
        <v>insert into servicios_comentarios (comentario, id_admin, id_estatus, created_at, updated_at) values('415-0973',1,59,'2008-12-03 00:00:00','2008-12-03 00:00:00');</v>
      </c>
      <c r="BI60" s="137" t="str">
        <f t="shared" si="16"/>
        <v>update bitacoras_estatus set comprobacion_uso = 1, id_estatus=6 where id=59;</v>
      </c>
      <c r="BJ60" s="137" t="str">
        <f t="shared" si="17"/>
        <v>update bitacoras_estatus set numero_expediente = '979176', numero_registro = '1100705', id_estatus = 6, fecha_inicio = '2008-12-03', fecha_vencimiento ='2018-12-03', created_at ='2008-12-03 00:00:00', updated_at ='2008-12-03 00:00:00', id_clase=null, id_marca=1550, id_cliente=1089, vigencia = 1 where id =59;</v>
      </c>
      <c r="BK60" s="137" t="str">
        <f t="shared" si="18"/>
        <v>update bitacoras_estatus set id_estatus = 6 where id =59;</v>
      </c>
    </row>
    <row r="61" spans="1:63">
      <c r="A61" s="6">
        <v>1037146</v>
      </c>
      <c r="B61" s="6">
        <v>1180163</v>
      </c>
      <c r="C61" s="6">
        <f>IF(Tabla1[[#This Row],[No. REG.]]="","",1)</f>
        <v>1</v>
      </c>
      <c r="D61" s="3" t="s">
        <v>46</v>
      </c>
      <c r="E61" s="3">
        <f>IF(Tabla1[[#This Row],[STATUS]]="","",VLOOKUP(D61,Estatus!$A$2:$B$13,2,0))</f>
        <v>10</v>
      </c>
      <c r="F61" s="3">
        <f>IF(Tabla1[[#This Row],[STATUS]]="","",VLOOKUP(D61,Estatus!$A$2:$I$12,9,0))</f>
        <v>1</v>
      </c>
      <c r="G61" s="16" t="s">
        <v>344</v>
      </c>
      <c r="H61" s="9">
        <v>40081</v>
      </c>
      <c r="I61" s="81">
        <f t="shared" si="0"/>
        <v>2009</v>
      </c>
      <c r="J61" s="81">
        <f t="shared" si="1"/>
        <v>9</v>
      </c>
      <c r="K61" s="81">
        <f t="shared" si="2"/>
        <v>25</v>
      </c>
      <c r="L61" s="81" t="str">
        <f t="shared" si="3"/>
        <v>09</v>
      </c>
      <c r="M61" s="81">
        <f t="shared" si="4"/>
        <v>25</v>
      </c>
      <c r="N61" s="81" t="str">
        <f t="shared" si="5"/>
        <v>'2009-09-25'</v>
      </c>
      <c r="O61" s="81" t="str">
        <f t="shared" si="6"/>
        <v>'2009-09-25 00:00:00'</v>
      </c>
      <c r="P61" s="9">
        <v>43733</v>
      </c>
      <c r="Q61" s="81">
        <f t="shared" si="7"/>
        <v>2019</v>
      </c>
      <c r="R61" s="81">
        <f t="shared" si="8"/>
        <v>9</v>
      </c>
      <c r="S61" s="81">
        <f t="shared" si="9"/>
        <v>25</v>
      </c>
      <c r="T61" s="81" t="str">
        <f t="shared" si="10"/>
        <v>09</v>
      </c>
      <c r="U61" s="81">
        <f t="shared" si="11"/>
        <v>25</v>
      </c>
      <c r="V61" s="81" t="str">
        <f t="shared" si="12"/>
        <v>'2019-09-25'</v>
      </c>
      <c r="W61" s="81"/>
      <c r="X61" s="81" t="str">
        <f t="shared" si="13"/>
        <v>null</v>
      </c>
      <c r="Y61" s="6" t="s">
        <v>340</v>
      </c>
      <c r="Z61" s="123">
        <f>IFERROR(IF(Y61="","null",VLOOKUP(Y61,Marcas!$A$2:$C$2024,2,0)),"")</f>
        <v>1550</v>
      </c>
      <c r="AA61" s="6" t="s">
        <v>340</v>
      </c>
      <c r="AB61" s="6">
        <f>IFERROR(IF(AA61="","",IF(AA61="EMPORIO LEGAL",1,VLOOKUP(AA61,Clientes!$A$2:$B$1190,2,0))),"")</f>
        <v>1089</v>
      </c>
      <c r="AC61" s="6">
        <f>IFERROR(IF(Tabla1[[#This Row],[id_control]]="null","",VLOOKUP(CONCATENATE(Tabla1[[#This Row],[CLIENTE]],"-",Tabla1[[#This Row],[id_control]]),Hoja1!$C$2:$D$1994,2,0)),"")</f>
        <v>60</v>
      </c>
      <c r="AD61" s="8" t="s">
        <v>341</v>
      </c>
      <c r="AE61" s="8"/>
      <c r="AF61" s="6"/>
      <c r="AG61" s="6"/>
      <c r="AH61" s="6"/>
      <c r="AI61" s="6"/>
      <c r="AJ61" s="6"/>
      <c r="AK61" s="6"/>
      <c r="AL61" s="8">
        <v>4150973</v>
      </c>
      <c r="AM61" s="6"/>
      <c r="AN61" s="6"/>
      <c r="AO61" s="6"/>
      <c r="AP61" s="6"/>
      <c r="AQ61" s="10">
        <v>6141691612</v>
      </c>
      <c r="AR61" s="6"/>
      <c r="AS61" s="6"/>
      <c r="AT61" s="6"/>
      <c r="AU61" s="6"/>
      <c r="AV61" s="8" t="s">
        <v>343</v>
      </c>
      <c r="AW61" s="10"/>
      <c r="AX61" s="10"/>
      <c r="AY61" s="6"/>
      <c r="AZ61" s="6"/>
      <c r="BA61" s="6"/>
      <c r="BB61" s="6"/>
      <c r="BC61" s="6"/>
      <c r="BD61" s="6" t="s">
        <v>345</v>
      </c>
      <c r="BE61" s="8">
        <v>60</v>
      </c>
      <c r="BF61" s="6" t="str">
        <f t="shared" si="19"/>
        <v>insert into bitacoras_estatus (numero_expediente, numero_registro, representante, fecha_inicio, fecha_vencimiento, id_cliente, id_admin, id_bitacoras_estatus, id_estatus, id_clase, id_marca, created_at, updated_at) values('1037146','1180163','OMAR YASEF SIGALA SANCHEZ','2009-09-25','2019-09-25','1089','2','1','1',null,1550,'2009-09-25 00:00:00','2009-09-25 00:00:00');</v>
      </c>
      <c r="BG61" s="6" t="str">
        <f t="shared" si="14"/>
        <v>insert into servicios_comentarios (comentario, id_admin, id_estatus, created_at, updated_at) values('Titulo entregado 30/11/2010',1,60,'2009-09-25 00:00:00','2009-09-25 00:00:00');</v>
      </c>
      <c r="BH61" s="6" t="str">
        <f t="shared" si="15"/>
        <v>insert into servicios_comentarios (comentario, id_admin, id_estatus, created_at, updated_at) values('4150973, cel 1691612',1,60,'2009-09-25 00:00:00','2009-09-25 00:00:00');</v>
      </c>
      <c r="BI61" s="137" t="str">
        <f t="shared" si="16"/>
        <v>update bitacoras_estatus set comprobacion_uso = 1, id_estatus=10 where id=60;</v>
      </c>
      <c r="BJ61" s="137" t="str">
        <f t="shared" si="17"/>
        <v>update bitacoras_estatus set numero_expediente = '1037146', numero_registro = '1180163', id_estatus = 10, fecha_inicio = '2009-09-25', fecha_vencimiento ='2019-09-25', created_at ='2009-09-25 00:00:00', updated_at ='2009-09-25 00:00:00', id_clase=null, id_marca=1550, id_cliente=1089, vigencia = 1 where id =60;</v>
      </c>
      <c r="BK61" s="137" t="str">
        <f t="shared" si="18"/>
        <v>update bitacoras_estatus set id_estatus = 10 where id =60;</v>
      </c>
    </row>
    <row r="62" spans="1:63" ht="29">
      <c r="A62" s="6">
        <v>1441531</v>
      </c>
      <c r="B62" s="6">
        <v>1442885</v>
      </c>
      <c r="C62" s="6">
        <f>IF(Tabla1[[#This Row],[No. REG.]]="","",1)</f>
        <v>1</v>
      </c>
      <c r="D62" s="3" t="s">
        <v>46</v>
      </c>
      <c r="E62" s="3">
        <f>IF(Tabla1[[#This Row],[STATUS]]="","",VLOOKUP(D62,Estatus!$A$2:$B$13,2,0))</f>
        <v>10</v>
      </c>
      <c r="F62" s="3">
        <f>IF(Tabla1[[#This Row],[STATUS]]="","",VLOOKUP(D62,Estatus!$A$2:$I$12,9,0))</f>
        <v>1</v>
      </c>
      <c r="G62" s="16" t="s">
        <v>346</v>
      </c>
      <c r="H62" s="7">
        <v>41624</v>
      </c>
      <c r="I62" s="80">
        <f t="shared" si="0"/>
        <v>2013</v>
      </c>
      <c r="J62" s="80">
        <f t="shared" si="1"/>
        <v>12</v>
      </c>
      <c r="K62" s="80">
        <f t="shared" si="2"/>
        <v>16</v>
      </c>
      <c r="L62" s="80">
        <f t="shared" si="3"/>
        <v>12</v>
      </c>
      <c r="M62" s="80">
        <f t="shared" si="4"/>
        <v>16</v>
      </c>
      <c r="N62" s="80" t="str">
        <f t="shared" si="5"/>
        <v>'2013-12-16'</v>
      </c>
      <c r="O62" s="80" t="str">
        <f t="shared" si="6"/>
        <v>'2013-12-16 00:00:00'</v>
      </c>
      <c r="P62" s="7">
        <v>45276</v>
      </c>
      <c r="Q62" s="80">
        <f t="shared" si="7"/>
        <v>2023</v>
      </c>
      <c r="R62" s="80">
        <f t="shared" si="8"/>
        <v>12</v>
      </c>
      <c r="S62" s="80">
        <f t="shared" si="9"/>
        <v>16</v>
      </c>
      <c r="T62" s="80">
        <f t="shared" si="10"/>
        <v>12</v>
      </c>
      <c r="U62" s="80">
        <f t="shared" si="11"/>
        <v>16</v>
      </c>
      <c r="V62" s="80" t="str">
        <f t="shared" si="12"/>
        <v>'2023-12-16'</v>
      </c>
      <c r="W62" s="80"/>
      <c r="X62" s="80" t="str">
        <f t="shared" si="13"/>
        <v>null</v>
      </c>
      <c r="Y62" s="6" t="s">
        <v>347</v>
      </c>
      <c r="Z62" s="123">
        <f>IFERROR(IF(Y62="","null",VLOOKUP(Y62,Marcas!$A$2:$C$2024,2,0)),"")</f>
        <v>1548</v>
      </c>
      <c r="AA62" s="6" t="s">
        <v>347</v>
      </c>
      <c r="AB62" s="6">
        <f>IFERROR(IF(AA62="","",IF(AA62="EMPORIO LEGAL",1,VLOOKUP(AA62,Clientes!$A$2:$B$1190,2,0))),"")</f>
        <v>1087</v>
      </c>
      <c r="AC62" s="6">
        <f>IFERROR(IF(Tabla1[[#This Row],[id_control]]="null","",VLOOKUP(CONCATENATE(Tabla1[[#This Row],[CLIENTE]],"-",Tabla1[[#This Row],[id_control]]),Hoja1!$C$2:$D$1994,2,0)),"")</f>
        <v>62</v>
      </c>
      <c r="AD62" s="6" t="s">
        <v>348</v>
      </c>
      <c r="AE62" s="6"/>
      <c r="AF62" s="6"/>
      <c r="AG62" s="6"/>
      <c r="AH62" s="6"/>
      <c r="AI62" s="6"/>
      <c r="AJ62" s="6"/>
      <c r="AK62" s="6"/>
      <c r="AL62" s="6" t="s">
        <v>349</v>
      </c>
      <c r="AM62" s="8"/>
      <c r="AN62" s="8"/>
      <c r="AO62" s="8"/>
      <c r="AP62" s="8"/>
      <c r="AQ62" s="8"/>
      <c r="AR62" s="8"/>
      <c r="AS62" s="8"/>
      <c r="AT62" s="8"/>
      <c r="AU62" s="8"/>
      <c r="AV62" s="8" t="s">
        <v>350</v>
      </c>
      <c r="AW62" s="8"/>
      <c r="AX62" s="8"/>
      <c r="AY62" s="8"/>
      <c r="AZ62" s="8"/>
      <c r="BA62" s="8"/>
      <c r="BB62" s="8"/>
      <c r="BC62" s="8"/>
      <c r="BD62" s="8" t="s">
        <v>349</v>
      </c>
      <c r="BE62" s="8">
        <v>61</v>
      </c>
      <c r="BF62" s="6" t="str">
        <f t="shared" si="19"/>
        <v>insert into bitacoras_estatus (numero_expediente, numero_registro, representante, fecha_inicio, fecha_vencimiento, id_cliente, id_admin, id_bitacoras_estatus, id_estatus, id_clase, id_marca, created_at, updated_at) values('1441531','1442885','JOSE ULISES LOYA','2013-12-16','2023-12-16','1087','2','1','1',null,1548,'2013-12-16 00:00:00','2013-12-16 00:00:00');</v>
      </c>
      <c r="BG62" s="6" t="str">
        <f t="shared" si="14"/>
        <v>insert into servicios_comentarios (comentario, id_admin, id_estatus, created_at, updated_at) values('TITULO RECIBIDO 30/04/2014. TITULO ENTREGADO 19/05/2014',1,61,'2013-12-16 00:00:00','2013-12-16 00:00:00');</v>
      </c>
      <c r="BH62" s="6" t="str">
        <f t="shared" si="15"/>
        <v>insert into servicios_comentarios (comentario, id_admin, id_estatus, created_at, updated_at) values('TEL. 625 581 00 13 CEL. 625 59 17 727',1,61,'2013-12-16 00:00:00','2013-12-16 00:00:00');</v>
      </c>
      <c r="BI62" s="137" t="str">
        <f t="shared" si="16"/>
        <v>update bitacoras_estatus set comprobacion_uso = 1, id_estatus=10 where id=61;</v>
      </c>
      <c r="BJ62" s="137" t="str">
        <f t="shared" si="17"/>
        <v>update bitacoras_estatus set numero_expediente = '1441531', numero_registro = '1442885', id_estatus = 10, fecha_inicio = '2013-12-16', fecha_vencimiento ='2023-12-16', created_at ='2013-12-16 00:00:00', updated_at ='2013-12-16 00:00:00', id_clase=null, id_marca=1548, id_cliente=1087, vigencia = 1 where id =61;</v>
      </c>
      <c r="BK62" s="137" t="str">
        <f t="shared" si="18"/>
        <v>update bitacoras_estatus set id_estatus = 10 where id =61;</v>
      </c>
    </row>
    <row r="63" spans="1:63">
      <c r="A63" s="3">
        <v>938552</v>
      </c>
      <c r="B63" s="3">
        <v>1054597</v>
      </c>
      <c r="C63" s="3">
        <f>IF(Tabla1[[#This Row],[No. REG.]]="","",1)</f>
        <v>1</v>
      </c>
      <c r="D63" s="3" t="s">
        <v>41</v>
      </c>
      <c r="E63" s="3">
        <f>IF(Tabla1[[#This Row],[STATUS]]="","",VLOOKUP(D63,Estatus!$A$2:$B$13,2,0))</f>
        <v>6</v>
      </c>
      <c r="F63" s="3">
        <f>IF(Tabla1[[#This Row],[STATUS]]="","",VLOOKUP(D63,Estatus!$A$2:$I$12,9,0))</f>
        <v>1</v>
      </c>
      <c r="G63" s="12" t="s">
        <v>351</v>
      </c>
      <c r="H63" s="7">
        <v>39589</v>
      </c>
      <c r="I63" s="80">
        <f t="shared" si="0"/>
        <v>2008</v>
      </c>
      <c r="J63" s="80">
        <f t="shared" si="1"/>
        <v>5</v>
      </c>
      <c r="K63" s="80">
        <f t="shared" si="2"/>
        <v>21</v>
      </c>
      <c r="L63" s="80" t="str">
        <f t="shared" si="3"/>
        <v>05</v>
      </c>
      <c r="M63" s="80">
        <f t="shared" si="4"/>
        <v>21</v>
      </c>
      <c r="N63" s="80" t="str">
        <f t="shared" si="5"/>
        <v>'2008-05-21'</v>
      </c>
      <c r="O63" s="80" t="str">
        <f t="shared" si="6"/>
        <v>'2008-05-21 00:00:00'</v>
      </c>
      <c r="P63" s="7">
        <v>43241</v>
      </c>
      <c r="Q63" s="80">
        <f t="shared" si="7"/>
        <v>2018</v>
      </c>
      <c r="R63" s="80">
        <f t="shared" si="8"/>
        <v>5</v>
      </c>
      <c r="S63" s="80">
        <f t="shared" si="9"/>
        <v>21</v>
      </c>
      <c r="T63" s="80" t="str">
        <f t="shared" si="10"/>
        <v>05</v>
      </c>
      <c r="U63" s="80">
        <f t="shared" si="11"/>
        <v>21</v>
      </c>
      <c r="V63" s="80" t="str">
        <f t="shared" si="12"/>
        <v>'2018-05-21'</v>
      </c>
      <c r="W63" s="80"/>
      <c r="X63" s="80" t="str">
        <f t="shared" si="13"/>
        <v>null</v>
      </c>
      <c r="Y63" s="3" t="s">
        <v>352</v>
      </c>
      <c r="Z63" s="124">
        <f>IFERROR(IF(Y63="","null",VLOOKUP(Y63,Marcas!$A$2:$C$2024,2,0)),"")</f>
        <v>1549</v>
      </c>
      <c r="AA63" s="3" t="s">
        <v>352</v>
      </c>
      <c r="AB63" s="3">
        <f>IFERROR(IF(AA63="","",IF(AA63="EMPORIO LEGAL",1,VLOOKUP(AA63,Clientes!$A$2:$B$1190,2,0))),"")</f>
        <v>1088</v>
      </c>
      <c r="AC63" s="3">
        <f>IFERROR(IF(Tabla1[[#This Row],[id_control]]="null","",VLOOKUP(CONCATENATE(Tabla1[[#This Row],[CLIENTE]],"-",Tabla1[[#This Row],[id_control]]),Hoja1!$C$2:$D$1994,2,0)),"")</f>
        <v>63</v>
      </c>
      <c r="AD63" s="3" t="s">
        <v>353</v>
      </c>
      <c r="AE63" s="3"/>
      <c r="AF63" s="3"/>
      <c r="AG63" s="3"/>
      <c r="AH63" s="3"/>
      <c r="AI63" s="3"/>
      <c r="AJ63" s="3"/>
      <c r="AK63" s="3"/>
      <c r="AL63" s="3" t="s">
        <v>354</v>
      </c>
      <c r="AM63" s="6">
        <v>5415333</v>
      </c>
      <c r="AN63" s="6">
        <v>4109793</v>
      </c>
      <c r="AO63" s="6" t="s">
        <v>355</v>
      </c>
      <c r="AP63" s="6" t="s">
        <v>356</v>
      </c>
      <c r="AQ63" s="6">
        <v>6144279293</v>
      </c>
      <c r="AR63" s="6"/>
      <c r="AS63" s="6"/>
      <c r="AT63" s="6"/>
      <c r="AU63" s="6"/>
      <c r="AV63" s="6" t="s">
        <v>357</v>
      </c>
      <c r="AW63" s="6"/>
      <c r="AX63" s="6"/>
      <c r="AY63" s="6"/>
      <c r="AZ63" s="6"/>
      <c r="BA63" s="6"/>
      <c r="BB63" s="6"/>
      <c r="BC63" s="6"/>
      <c r="BD63" s="8" t="s">
        <v>358</v>
      </c>
      <c r="BE63" s="8">
        <v>62</v>
      </c>
      <c r="BF63" s="6" t="str">
        <f t="shared" si="19"/>
        <v>insert into bitacoras_estatus (numero_expediente, numero_registro, representante, fecha_inicio, fecha_vencimiento, id_cliente, id_admin, id_bitacoras_estatus, id_estatus, id_clase, id_marca, created_at, updated_at) values('938552','1054597','JESUS DAVID RAMOS PRIETO','2008-05-21','2018-05-21','1088','2','1','1',null,1549,'2008-05-21 00:00:00','2008-05-21 00:00:00');</v>
      </c>
      <c r="BG63" s="6" t="str">
        <f t="shared" si="14"/>
        <v>insert into servicios_comentarios (comentario, id_admin, id_estatus, created_at, updated_at) values('TITULO ENTREGADO 13/01/09',1,62,'2008-05-21 00:00:00','2008-05-21 00:00:00');</v>
      </c>
      <c r="BH63" s="6" t="str">
        <f t="shared" si="15"/>
        <v>insert into servicios_comentarios (comentario, id_admin, id_estatus, created_at, updated_at) values('4168349, 5415333, 4109793, cel 6144279293, CARLA CHAVIREA 2396943, AGUSTIN TERRAZAS 4 27 9293',1,62,'2008-05-21 00:00:00','2008-05-21 00:00:00');</v>
      </c>
      <c r="BI63" s="137" t="str">
        <f t="shared" si="16"/>
        <v>update bitacoras_estatus set comprobacion_uso = 1, id_estatus=6 where id=62;</v>
      </c>
      <c r="BJ63" s="137" t="str">
        <f t="shared" si="17"/>
        <v>update bitacoras_estatus set numero_expediente = '938552', numero_registro = '1054597', id_estatus = 6, fecha_inicio = '2008-05-21', fecha_vencimiento ='2018-05-21', created_at ='2008-05-21 00:00:00', updated_at ='2008-05-21 00:00:00', id_clase=null, id_marca=1549, id_cliente=1088, vigencia = 1 where id =62;</v>
      </c>
      <c r="BK63" s="137" t="str">
        <f t="shared" si="18"/>
        <v>update bitacoras_estatus set id_estatus = 6 where id =62;</v>
      </c>
    </row>
    <row r="64" spans="1:63">
      <c r="A64" s="6">
        <v>1265655</v>
      </c>
      <c r="B64" s="6">
        <v>1361253</v>
      </c>
      <c r="C64" s="6">
        <f>IF(Tabla1[[#This Row],[No. REG.]]="","",1)</f>
        <v>1</v>
      </c>
      <c r="D64" s="3" t="s">
        <v>46</v>
      </c>
      <c r="E64" s="3">
        <f>IF(Tabla1[[#This Row],[STATUS]]="","",VLOOKUP(D64,Estatus!$A$2:$B$13,2,0))</f>
        <v>10</v>
      </c>
      <c r="F64" s="3">
        <f>IF(Tabla1[[#This Row],[STATUS]]="","",VLOOKUP(D64,Estatus!$A$2:$I$12,9,0))</f>
        <v>1</v>
      </c>
      <c r="G64" s="16" t="s">
        <v>359</v>
      </c>
      <c r="H64" s="7">
        <v>40998</v>
      </c>
      <c r="I64" s="80">
        <f t="shared" si="0"/>
        <v>2012</v>
      </c>
      <c r="J64" s="80">
        <f t="shared" si="1"/>
        <v>3</v>
      </c>
      <c r="K64" s="80">
        <f t="shared" si="2"/>
        <v>30</v>
      </c>
      <c r="L64" s="80" t="str">
        <f t="shared" si="3"/>
        <v>03</v>
      </c>
      <c r="M64" s="80">
        <f t="shared" si="4"/>
        <v>30</v>
      </c>
      <c r="N64" s="80" t="str">
        <f t="shared" si="5"/>
        <v>'2012-03-30'</v>
      </c>
      <c r="O64" s="80" t="str">
        <f t="shared" si="6"/>
        <v>'2012-03-30 00:00:00'</v>
      </c>
      <c r="P64" s="7">
        <v>44650</v>
      </c>
      <c r="Q64" s="80">
        <f t="shared" si="7"/>
        <v>2022</v>
      </c>
      <c r="R64" s="80">
        <f t="shared" si="8"/>
        <v>3</v>
      </c>
      <c r="S64" s="80">
        <f t="shared" si="9"/>
        <v>30</v>
      </c>
      <c r="T64" s="80" t="str">
        <f t="shared" si="10"/>
        <v>03</v>
      </c>
      <c r="U64" s="80">
        <f t="shared" si="11"/>
        <v>30</v>
      </c>
      <c r="V64" s="80" t="str">
        <f t="shared" si="12"/>
        <v>'2022-03-30'</v>
      </c>
      <c r="W64" s="80"/>
      <c r="X64" s="80" t="str">
        <f t="shared" si="13"/>
        <v>null</v>
      </c>
      <c r="Y64" s="6" t="s">
        <v>360</v>
      </c>
      <c r="Z64" s="123">
        <f>IFERROR(IF(Y64="","null",VLOOKUP(Y64,Marcas!$A$2:$C$2024,2,0)),"")</f>
        <v>1547</v>
      </c>
      <c r="AA64" s="6" t="s">
        <v>360</v>
      </c>
      <c r="AB64" s="6">
        <f>IFERROR(IF(AA64="","",IF(AA64="EMPORIO LEGAL",1,VLOOKUP(AA64,Clientes!$A$2:$B$1190,2,0))),"")</f>
        <v>1086</v>
      </c>
      <c r="AC64" s="6">
        <f>IFERROR(IF(Tabla1[[#This Row],[id_control]]="null","",VLOOKUP(CONCATENATE(Tabla1[[#This Row],[CLIENTE]],"-",Tabla1[[#This Row],[id_control]]),Hoja1!$C$2:$D$1994,2,0)),"")</f>
        <v>64</v>
      </c>
      <c r="AD64" s="3" t="s">
        <v>361</v>
      </c>
      <c r="AE64" s="3" t="s">
        <v>362</v>
      </c>
      <c r="AF64" s="6"/>
      <c r="AG64" s="6"/>
      <c r="AH64" s="6"/>
      <c r="AI64" s="6"/>
      <c r="AJ64" s="6"/>
      <c r="AK64" s="6"/>
      <c r="AL64" s="3" t="s">
        <v>363</v>
      </c>
      <c r="AM64" s="6"/>
      <c r="AN64" s="6"/>
      <c r="AO64" s="6"/>
      <c r="AP64" s="6"/>
      <c r="AQ64" s="5" t="s">
        <v>364</v>
      </c>
      <c r="AR64" s="6"/>
      <c r="AS64" s="6"/>
      <c r="AT64" s="6"/>
      <c r="AU64" s="6"/>
      <c r="AV64" s="6" t="s">
        <v>365</v>
      </c>
      <c r="AW64" s="6" t="s">
        <v>366</v>
      </c>
      <c r="AX64" s="6" t="s">
        <v>367</v>
      </c>
      <c r="AY64" s="6"/>
      <c r="AZ64" s="6"/>
      <c r="BA64" s="6"/>
      <c r="BB64" s="6"/>
      <c r="BC64" s="6"/>
      <c r="BD64" s="8" t="s">
        <v>368</v>
      </c>
      <c r="BE64" s="8">
        <v>63</v>
      </c>
      <c r="BF64" s="6" t="str">
        <f t="shared" si="19"/>
        <v>insert into bitacoras_estatus (numero_expediente, numero_registro, representante, fecha_inicio, fecha_vencimiento, id_cliente, id_admin, id_bitacoras_estatus, id_estatus, id_clase, id_marca, created_at, updated_at) values('1265655','1361253','LILIANA MARGARITA RAMOS SAGARNAGA','2012-03-30','2022-03-30','1086','2','1','1',null,1547,'2012-03-30 00:00:00','2012-03-30 00:00:00');</v>
      </c>
      <c r="BG64" s="6" t="str">
        <f t="shared" si="14"/>
        <v>insert into servicios_comentarios (comentario, id_admin, id_estatus, created_at, updated_at) values('TITULO RECIBIDO 12/06/2013',1,63,'2012-03-30 00:00:00','2012-03-30 00:00:00');</v>
      </c>
      <c r="BH64" s="6" t="str">
        <f t="shared" si="15"/>
        <v>insert into servicios_comentarios (comentario, id_admin, id_estatus, created_at, updated_at) values('2593204 LILIANA CEL.- 614 1 60 79 67',1,63,'2012-03-30 00:00:00','2012-03-30 00:00:00');</v>
      </c>
      <c r="BI64" s="137" t="str">
        <f t="shared" si="16"/>
        <v>update bitacoras_estatus set comprobacion_uso = 1, id_estatus=10 where id=63;</v>
      </c>
      <c r="BJ64" s="137" t="str">
        <f t="shared" si="17"/>
        <v>update bitacoras_estatus set numero_expediente = '1265655', numero_registro = '1361253', id_estatus = 10, fecha_inicio = '2012-03-30', fecha_vencimiento ='2022-03-30', created_at ='2012-03-30 00:00:00', updated_at ='2012-03-30 00:00:00', id_clase=null, id_marca=1547, id_cliente=1086, vigencia = 1 where id =63;</v>
      </c>
      <c r="BK64" s="137" t="str">
        <f t="shared" si="18"/>
        <v>update bitacoras_estatus set id_estatus = 10 where id =63;</v>
      </c>
    </row>
    <row r="65" spans="1:63">
      <c r="A65" s="3">
        <v>1011704</v>
      </c>
      <c r="B65" s="3"/>
      <c r="C65" s="3" t="str">
        <f>IF(Tabla1[[#This Row],[No. REG.]]="","",1)</f>
        <v/>
      </c>
      <c r="D65" s="3" t="s">
        <v>34</v>
      </c>
      <c r="E65" s="3">
        <f>IF(Tabla1[[#This Row],[STATUS]]="","",VLOOKUP(D65,Estatus!$A$2:$B$13,2,0))</f>
        <v>5</v>
      </c>
      <c r="F65" s="3">
        <f>IF(Tabla1[[#This Row],[STATUS]]="","",VLOOKUP(D65,Estatus!$A$2:$I$12,9,0))</f>
        <v>0</v>
      </c>
      <c r="G65" s="12" t="s">
        <v>369</v>
      </c>
      <c r="H65" s="7">
        <v>39959</v>
      </c>
      <c r="I65" s="80">
        <f t="shared" si="0"/>
        <v>2009</v>
      </c>
      <c r="J65" s="80">
        <f t="shared" si="1"/>
        <v>5</v>
      </c>
      <c r="K65" s="80">
        <f t="shared" si="2"/>
        <v>26</v>
      </c>
      <c r="L65" s="80" t="str">
        <f t="shared" si="3"/>
        <v>05</v>
      </c>
      <c r="M65" s="80">
        <f t="shared" si="4"/>
        <v>26</v>
      </c>
      <c r="N65" s="80" t="str">
        <f t="shared" si="5"/>
        <v>'2009-05-26'</v>
      </c>
      <c r="O65" s="80" t="str">
        <f t="shared" si="6"/>
        <v>'2009-05-26 00:00:00'</v>
      </c>
      <c r="P65" s="7">
        <v>43611</v>
      </c>
      <c r="Q65" s="80">
        <f t="shared" si="7"/>
        <v>2019</v>
      </c>
      <c r="R65" s="80">
        <f t="shared" si="8"/>
        <v>5</v>
      </c>
      <c r="S65" s="80">
        <f t="shared" si="9"/>
        <v>26</v>
      </c>
      <c r="T65" s="80" t="str">
        <f t="shared" si="10"/>
        <v>05</v>
      </c>
      <c r="U65" s="80">
        <f t="shared" si="11"/>
        <v>26</v>
      </c>
      <c r="V65" s="80" t="str">
        <f t="shared" si="12"/>
        <v>'2019-05-26'</v>
      </c>
      <c r="W65" s="80"/>
      <c r="X65" s="80" t="str">
        <f t="shared" si="13"/>
        <v>null</v>
      </c>
      <c r="Y65" s="3" t="s">
        <v>370</v>
      </c>
      <c r="Z65" s="124">
        <f>IFERROR(IF(Y65="","null",VLOOKUP(Y65,Marcas!$A$2:$C$2024,2,0)),"")</f>
        <v>1541</v>
      </c>
      <c r="AA65" s="3" t="s">
        <v>370</v>
      </c>
      <c r="AB65" s="3">
        <f>IFERROR(IF(AA65="","",IF(AA65="EMPORIO LEGAL",1,VLOOKUP(AA65,Clientes!$A$2:$B$1190,2,0))),"")</f>
        <v>1084</v>
      </c>
      <c r="AC65" s="3">
        <f>IFERROR(IF(Tabla1[[#This Row],[id_control]]="null","",VLOOKUP(CONCATENATE(Tabla1[[#This Row],[CLIENTE]],"-",Tabla1[[#This Row],[id_control]]),Hoja1!$C$2:$D$1994,2,0)),"")</f>
        <v>65</v>
      </c>
      <c r="AD65" s="3" t="s">
        <v>371</v>
      </c>
      <c r="AE65" s="3"/>
      <c r="AF65" s="3"/>
      <c r="AG65" s="3"/>
      <c r="AH65" s="3"/>
      <c r="AI65" s="3"/>
      <c r="AJ65" s="3"/>
      <c r="AK65" s="3"/>
      <c r="AL65" s="3"/>
      <c r="AM65" s="6"/>
      <c r="AN65" s="6"/>
      <c r="AO65" s="6"/>
      <c r="AP65" s="6"/>
      <c r="AQ65" s="6"/>
      <c r="AR65" s="6"/>
      <c r="AS65" s="6"/>
      <c r="AT65" s="6"/>
      <c r="AU65" s="6"/>
      <c r="AV65" s="6"/>
      <c r="AW65" s="6"/>
      <c r="AX65" s="6"/>
      <c r="AY65" s="6"/>
      <c r="AZ65" s="6"/>
      <c r="BA65" s="6"/>
      <c r="BB65" s="6"/>
      <c r="BC65" s="6"/>
      <c r="BD65" s="6"/>
      <c r="BE65" s="8">
        <v>64</v>
      </c>
      <c r="BF65" s="6" t="str">
        <f t="shared" si="19"/>
        <v>insert into bitacoras_estatus (numero_expediente, numero_registro, representante, fecha_inicio, fecha_vencimiento, id_cliente, id_admin, id_bitacoras_estatus, id_estatus, id_clase, id_marca, created_at, updated_at) values('1011704','','LUIS ALBERTO CARRASCO GOMEZ','2009-05-26','2019-05-26','1084','2','1','1',null,1541,'2009-05-26 00:00:00','2009-05-26 00:00:00');</v>
      </c>
      <c r="BG65" s="6" t="str">
        <f t="shared" si="14"/>
        <v>insert into servicios_comentarios (comentario, id_admin, id_estatus, created_at, updated_at) values('Recibida 16/03/2010',1,64,'2009-05-26 00:00:00','2009-05-26 00:00:00');</v>
      </c>
      <c r="BH65" s="6" t="str">
        <f t="shared" si="15"/>
        <v/>
      </c>
      <c r="BI65" s="137" t="str">
        <f t="shared" si="16"/>
        <v>update bitacoras_estatus set comprobacion_uso = 1, id_estatus=5 where id=64;</v>
      </c>
      <c r="BJ65" s="137" t="str">
        <f t="shared" si="17"/>
        <v>update bitacoras_estatus set numero_expediente = '1011704', numero_registro = '', id_estatus = 5, fecha_inicio = '2009-05-26', fecha_vencimiento ='2019-05-26', created_at ='2009-05-26 00:00:00', updated_at ='2009-05-26 00:00:00', id_clase=null, id_marca=1541, id_cliente=1084, vigencia = 0 where id =64;</v>
      </c>
      <c r="BK65" s="137" t="str">
        <f t="shared" si="18"/>
        <v>update bitacoras_estatus set id_estatus = 5 where id =64;</v>
      </c>
    </row>
    <row r="66" spans="1:63">
      <c r="A66" s="3">
        <v>1003668</v>
      </c>
      <c r="B66" s="3">
        <v>1149829</v>
      </c>
      <c r="C66" s="3">
        <f>IF(Tabla1[[#This Row],[No. REG.]]="","",1)</f>
        <v>1</v>
      </c>
      <c r="D66" s="3" t="s">
        <v>41</v>
      </c>
      <c r="E66" s="3">
        <f>IF(Tabla1[[#This Row],[STATUS]]="","",VLOOKUP(D66,Estatus!$A$2:$B$13,2,0))</f>
        <v>6</v>
      </c>
      <c r="F66" s="3">
        <f>IF(Tabla1[[#This Row],[STATUS]]="","",VLOOKUP(D66,Estatus!$A$2:$I$12,9,0))</f>
        <v>1</v>
      </c>
      <c r="G66" s="12" t="s">
        <v>372</v>
      </c>
      <c r="H66" s="7">
        <v>39930</v>
      </c>
      <c r="I66" s="80">
        <f t="shared" ref="I66:I129" si="20">YEAR(H66)</f>
        <v>2009</v>
      </c>
      <c r="J66" s="80">
        <f t="shared" ref="J66:J129" si="21">MONTH(H66)</f>
        <v>4</v>
      </c>
      <c r="K66" s="80">
        <f t="shared" ref="K66:K129" si="22">DAY(H66)</f>
        <v>27</v>
      </c>
      <c r="L66" s="80" t="str">
        <f t="shared" ref="L66:L129" si="23">IF(LEN(J66)=1,CONCATENATE("0",J66),J66)</f>
        <v>04</v>
      </c>
      <c r="M66" s="80">
        <f t="shared" ref="M66:M129" si="24">IF(LEN(K66)=1,CONCATENATE("0",K66),K66)</f>
        <v>27</v>
      </c>
      <c r="N66" s="80" t="str">
        <f t="shared" ref="N66:N129" si="25">IFERROR(IF(H66="","null",CONCATENATE("'",I66,"-",L66,"-",M66,"'")),"null")</f>
        <v>'2009-04-27'</v>
      </c>
      <c r="O66" s="80" t="str">
        <f t="shared" ref="O66:O129" si="26">IF(N66="null","'2018-11-08 00:00:00'",CONCATENATE("'",I66,"-",L66,"-",M66," 00:00:00'"))</f>
        <v>'2009-04-27 00:00:00'</v>
      </c>
      <c r="P66" s="7">
        <v>43582</v>
      </c>
      <c r="Q66" s="80">
        <f t="shared" ref="Q66:Q129" si="27">YEAR(P66)</f>
        <v>2019</v>
      </c>
      <c r="R66" s="80">
        <f t="shared" ref="R66:R129" si="28">MONTH(P66)</f>
        <v>4</v>
      </c>
      <c r="S66" s="80">
        <f t="shared" ref="S66:S129" si="29">DAY(P66)</f>
        <v>27</v>
      </c>
      <c r="T66" s="80" t="str">
        <f t="shared" ref="T66:T129" si="30">IF(LEN(R66)=1,CONCATENATE("0",R66),R66)</f>
        <v>04</v>
      </c>
      <c r="U66" s="80">
        <f t="shared" ref="U66:U129" si="31">IF(LEN(S66)=1,CONCATENATE("0",S66),S66)</f>
        <v>27</v>
      </c>
      <c r="V66" s="80" t="str">
        <f t="shared" ref="V66:V129" si="32">IFERROR(IF(P66="","null",CONCATENATE("'",Q66,"-",T66,"-",U66,"'")),"null")</f>
        <v>'2019-04-27'</v>
      </c>
      <c r="W66" s="80"/>
      <c r="X66" s="80" t="str">
        <f t="shared" ref="X66:X129" si="33">IF(W66="","null",W66)</f>
        <v>null</v>
      </c>
      <c r="Y66" s="3" t="s">
        <v>373</v>
      </c>
      <c r="Z66" s="124">
        <f>IFERROR(IF(Y66="","null",VLOOKUP(Y66,Marcas!$A$2:$C$2024,2,0)),"")</f>
        <v>1540</v>
      </c>
      <c r="AA66" s="3" t="s">
        <v>373</v>
      </c>
      <c r="AB66" s="3">
        <f>IFERROR(IF(AA66="","",IF(AA66="EMPORIO LEGAL",1,VLOOKUP(AA66,Clientes!$A$2:$B$1190,2,0))),"")</f>
        <v>1083</v>
      </c>
      <c r="AC66" s="3">
        <f>IFERROR(IF(Tabla1[[#This Row],[id_control]]="null","",VLOOKUP(CONCATENATE(Tabla1[[#This Row],[CLIENTE]],"-",Tabla1[[#This Row],[id_control]]),Hoja1!$C$2:$D$1994,2,0)),"")</f>
        <v>66</v>
      </c>
      <c r="AD66" s="3" t="s">
        <v>374</v>
      </c>
      <c r="AE66" s="3"/>
      <c r="AF66" s="3"/>
      <c r="AG66" s="3"/>
      <c r="AH66" s="3"/>
      <c r="AI66" s="3"/>
      <c r="AJ66" s="3"/>
      <c r="AK66" s="3"/>
      <c r="AL66" s="3" t="s">
        <v>375</v>
      </c>
      <c r="AM66" s="6" t="s">
        <v>375</v>
      </c>
      <c r="AN66" s="6"/>
      <c r="AO66" s="6"/>
      <c r="AP66" s="6"/>
      <c r="AQ66" s="11">
        <v>6141578513</v>
      </c>
      <c r="AR66" s="6"/>
      <c r="AS66" s="6"/>
      <c r="AT66" s="6"/>
      <c r="AU66" s="6"/>
      <c r="AV66" s="6" t="s">
        <v>376</v>
      </c>
      <c r="AW66" s="6"/>
      <c r="AX66" s="6"/>
      <c r="AY66" s="6"/>
      <c r="AZ66" s="6"/>
      <c r="BA66" s="6"/>
      <c r="BB66" s="6"/>
      <c r="BC66" s="6"/>
      <c r="BD66" s="6" t="s">
        <v>377</v>
      </c>
      <c r="BE66" s="8">
        <v>65</v>
      </c>
      <c r="BF66" s="6" t="str">
        <f t="shared" ref="BF66:BF129" si="34">CONCATENATE($BG$1,A66,"','",B66,"','",AD66,"',",N66,",",V66,",'",AB66,"','2','1','1',",X66,",",Z66,",",O66,",",O66,");")</f>
        <v>insert into bitacoras_estatus (numero_expediente, numero_registro, representante, fecha_inicio, fecha_vencimiento, id_cliente, id_admin, id_bitacoras_estatus, id_estatus, id_clase, id_marca, created_at, updated_at) values('1003668','1149829','JESUS GRAJEDA URIBE','2009-04-27','2019-04-27','1083','2','1','1',null,1540,'2009-04-27 00:00:00','2009-04-27 00:00:00');</v>
      </c>
      <c r="BG66" s="6" t="str">
        <f t="shared" ref="BG66:BG129" si="35">IF(OR(G66="",BE66=""),"",CONCATENATE("insert into servicios_comentarios (comentario, id_admin, id_estatus, created_at, updated_at) values('",G66,"',1,",BE66,",",O66,",",O66,");"))</f>
        <v>insert into servicios_comentarios (comentario, id_admin, id_estatus, created_at, updated_at) values('Título entregado 23/04/2010',1,65,'2009-04-27 00:00:00','2009-04-27 00:00:00');</v>
      </c>
      <c r="BH66" s="6" t="str">
        <f t="shared" ref="BH66:BH129" si="36">IF(OR(BD66="",BE66=""),"",CONCATENATE("insert into servicios_comentarios (comentario, id_admin, id_estatus, created_at, updated_at) values('",BD66,"',1,",BE66,",",O66,",",O66,");"))</f>
        <v>insert into servicios_comentarios (comentario, id_admin, id_estatus, created_at, updated_at) values('426 7993, 426 7993 cel 6141578513',1,65,'2009-04-27 00:00:00','2009-04-27 00:00:00');</v>
      </c>
      <c r="BI66" s="137" t="str">
        <f t="shared" ref="BI66:BI129" si="37">CONCATENATE("update bitacoras_estatus set comprobacion_uso = 1, id_estatus=",E66," where id=",BE66,";")</f>
        <v>update bitacoras_estatus set comprobacion_uso = 1, id_estatus=6 where id=65;</v>
      </c>
      <c r="BJ66" s="137" t="str">
        <f t="shared" ref="BJ66:BJ129" si="38">IF(BE66="","",CONCATENATE("update bitacoras_estatus set numero_expediente = '",A66,"', numero_registro = '",B66,"', id_estatus = ",E66,", fecha_inicio = ",N66,", fecha_vencimiento =",V66,", created_at =",O66,", updated_at =",O66,", id_clase=",X66,", id_marca=", Z66,", id_cliente=", AB66,", vigencia = ",F66," where id =",BE66,";"))</f>
        <v>update bitacoras_estatus set numero_expediente = '1003668', numero_registro = '1149829', id_estatus = 6, fecha_inicio = '2009-04-27', fecha_vencimiento ='2019-04-27', created_at ='2009-04-27 00:00:00', updated_at ='2009-04-27 00:00:00', id_clase=null, id_marca=1540, id_cliente=1083, vigencia = 1 where id =65;</v>
      </c>
      <c r="BK66" s="137" t="str">
        <f t="shared" ref="BK66:BK129" si="39">IF(OR(E66="",BE66=""),"",CONCATENATE("update bitacoras_estatus set id_estatus = ",E66," where id =",BE66,";"))</f>
        <v>update bitacoras_estatus set id_estatus = 6 where id =65;</v>
      </c>
    </row>
    <row r="67" spans="1:63">
      <c r="A67" s="6">
        <v>1300800</v>
      </c>
      <c r="B67" s="6"/>
      <c r="C67" s="6" t="str">
        <f>IF(Tabla1[[#This Row],[No. REG.]]="","",1)</f>
        <v/>
      </c>
      <c r="D67" s="3" t="s">
        <v>34</v>
      </c>
      <c r="E67" s="3">
        <f>IF(Tabla1[[#This Row],[STATUS]]="","",VLOOKUP(D67,Estatus!$A$2:$B$13,2,0))</f>
        <v>5</v>
      </c>
      <c r="F67" s="3">
        <f>IF(Tabla1[[#This Row],[STATUS]]="","",VLOOKUP(D67,Estatus!$A$2:$I$12,9,0))</f>
        <v>0</v>
      </c>
      <c r="G67" s="16" t="s">
        <v>34</v>
      </c>
      <c r="H67" s="7">
        <v>41122</v>
      </c>
      <c r="I67" s="80">
        <f t="shared" si="20"/>
        <v>2012</v>
      </c>
      <c r="J67" s="80">
        <f t="shared" si="21"/>
        <v>8</v>
      </c>
      <c r="K67" s="80">
        <f t="shared" si="22"/>
        <v>1</v>
      </c>
      <c r="L67" s="80" t="str">
        <f t="shared" si="23"/>
        <v>08</v>
      </c>
      <c r="M67" s="80" t="str">
        <f t="shared" si="24"/>
        <v>01</v>
      </c>
      <c r="N67" s="80" t="str">
        <f t="shared" si="25"/>
        <v>'2012-08-01'</v>
      </c>
      <c r="O67" s="80" t="str">
        <f t="shared" si="26"/>
        <v>'2012-08-01 00:00:00'</v>
      </c>
      <c r="P67" s="7">
        <v>44774</v>
      </c>
      <c r="Q67" s="80">
        <f t="shared" si="27"/>
        <v>2022</v>
      </c>
      <c r="R67" s="80">
        <f t="shared" si="28"/>
        <v>8</v>
      </c>
      <c r="S67" s="80">
        <f t="shared" si="29"/>
        <v>1</v>
      </c>
      <c r="T67" s="80" t="str">
        <f t="shared" si="30"/>
        <v>08</v>
      </c>
      <c r="U67" s="80" t="str">
        <f t="shared" si="31"/>
        <v>01</v>
      </c>
      <c r="V67" s="80" t="str">
        <f t="shared" si="32"/>
        <v>'2022-08-01'</v>
      </c>
      <c r="W67" s="80"/>
      <c r="X67" s="80" t="str">
        <f t="shared" si="33"/>
        <v>null</v>
      </c>
      <c r="Y67" s="6" t="s">
        <v>378</v>
      </c>
      <c r="Z67" s="123">
        <f>IFERROR(IF(Y67="","null",VLOOKUP(Y67,Marcas!$A$2:$C$2024,2,0)),"")</f>
        <v>1536</v>
      </c>
      <c r="AA67" s="6" t="s">
        <v>378</v>
      </c>
      <c r="AB67" s="6">
        <f>IFERROR(IF(AA67="","",IF(AA67="EMPORIO LEGAL",1,VLOOKUP(AA67,Clientes!$A$2:$B$1190,2,0))),"")</f>
        <v>1080</v>
      </c>
      <c r="AC67" s="6">
        <f>IFERROR(IF(Tabla1[[#This Row],[id_control]]="null","",VLOOKUP(CONCATENATE(Tabla1[[#This Row],[CLIENTE]],"-",Tabla1[[#This Row],[id_control]]),Hoja1!$C$2:$D$1994,2,0)),"")</f>
        <v>67</v>
      </c>
      <c r="AD67" s="6" t="s">
        <v>379</v>
      </c>
      <c r="AE67" s="6" t="s">
        <v>380</v>
      </c>
      <c r="AF67" s="6"/>
      <c r="AG67" s="6"/>
      <c r="AH67" s="6"/>
      <c r="AI67" s="6"/>
      <c r="AJ67" s="6"/>
      <c r="AK67" s="6"/>
      <c r="AL67" s="6" t="s">
        <v>381</v>
      </c>
      <c r="AM67" s="6"/>
      <c r="AN67" s="6"/>
      <c r="AO67" s="6"/>
      <c r="AP67" s="6"/>
      <c r="AQ67" s="6" t="s">
        <v>382</v>
      </c>
      <c r="AR67" s="6"/>
      <c r="AS67" s="6"/>
      <c r="AT67" s="6"/>
      <c r="AU67" s="6"/>
      <c r="AV67" s="6" t="s">
        <v>383</v>
      </c>
      <c r="AW67" s="6"/>
      <c r="AX67" s="6"/>
      <c r="AY67" s="6"/>
      <c r="AZ67" s="6"/>
      <c r="BA67" s="6"/>
      <c r="BB67" s="6"/>
      <c r="BC67" s="6"/>
      <c r="BD67" s="8" t="s">
        <v>384</v>
      </c>
      <c r="BE67" s="8">
        <v>66</v>
      </c>
      <c r="BF67" s="6" t="str">
        <f t="shared" si="34"/>
        <v>insert into bitacoras_estatus (numero_expediente, numero_registro, representante, fecha_inicio, fecha_vencimiento, id_cliente, id_admin, id_bitacoras_estatus, id_estatus, id_clase, id_marca, created_at, updated_at) values('1300800','','VICTOR ARMANDO RAMOS PORRAS CONTACTO','2012-08-01','2022-08-01','1080','2','1','1',null,1536,'2012-08-01 00:00:00','2012-08-01 00:00:00');</v>
      </c>
      <c r="BG67" s="6" t="str">
        <f t="shared" si="35"/>
        <v>insert into servicios_comentarios (comentario, id_admin, id_estatus, created_at, updated_at) values('NEGATIVA',1,66,'2012-08-01 00:00:00','2012-08-01 00:00:00');</v>
      </c>
      <c r="BH67" s="6" t="str">
        <f t="shared" si="36"/>
        <v>insert into servicios_comentarios (comentario, id_admin, id_estatus, created_at, updated_at) values('4 16 53 68, 4 16 78 88',1,66,'2012-08-01 00:00:00','2012-08-01 00:00:00');</v>
      </c>
      <c r="BI67" s="137" t="str">
        <f t="shared" si="37"/>
        <v>update bitacoras_estatus set comprobacion_uso = 1, id_estatus=5 where id=66;</v>
      </c>
      <c r="BJ67" s="137" t="str">
        <f t="shared" si="38"/>
        <v>update bitacoras_estatus set numero_expediente = '1300800', numero_registro = '', id_estatus = 5, fecha_inicio = '2012-08-01', fecha_vencimiento ='2022-08-01', created_at ='2012-08-01 00:00:00', updated_at ='2012-08-01 00:00:00', id_clase=null, id_marca=1536, id_cliente=1080, vigencia = 0 where id =66;</v>
      </c>
      <c r="BK67" s="137" t="str">
        <f t="shared" si="39"/>
        <v>update bitacoras_estatus set id_estatus = 5 where id =66;</v>
      </c>
    </row>
    <row r="68" spans="1:63" ht="27">
      <c r="A68" s="3">
        <v>1405662</v>
      </c>
      <c r="B68" s="3">
        <v>1459297</v>
      </c>
      <c r="C68" s="3">
        <f>IF(Tabla1[[#This Row],[No. REG.]]="","",1)</f>
        <v>1</v>
      </c>
      <c r="D68" s="3" t="s">
        <v>46</v>
      </c>
      <c r="E68" s="3">
        <f>IF(Tabla1[[#This Row],[STATUS]]="","",VLOOKUP(D68,Estatus!$A$2:$B$13,2,0))</f>
        <v>10</v>
      </c>
      <c r="F68" s="3">
        <f>IF(Tabla1[[#This Row],[STATUS]]="","",VLOOKUP(D68,Estatus!$A$2:$I$12,9,0))</f>
        <v>1</v>
      </c>
      <c r="G68" s="12" t="s">
        <v>385</v>
      </c>
      <c r="H68" s="7">
        <v>41507</v>
      </c>
      <c r="I68" s="80">
        <f t="shared" si="20"/>
        <v>2013</v>
      </c>
      <c r="J68" s="80">
        <f t="shared" si="21"/>
        <v>8</v>
      </c>
      <c r="K68" s="80">
        <f t="shared" si="22"/>
        <v>21</v>
      </c>
      <c r="L68" s="80" t="str">
        <f t="shared" si="23"/>
        <v>08</v>
      </c>
      <c r="M68" s="80">
        <f t="shared" si="24"/>
        <v>21</v>
      </c>
      <c r="N68" s="80" t="str">
        <f t="shared" si="25"/>
        <v>'2013-08-21'</v>
      </c>
      <c r="O68" s="80" t="str">
        <f t="shared" si="26"/>
        <v>'2013-08-21 00:00:00'</v>
      </c>
      <c r="P68" s="7">
        <v>45159</v>
      </c>
      <c r="Q68" s="80">
        <f t="shared" si="27"/>
        <v>2023</v>
      </c>
      <c r="R68" s="80">
        <f t="shared" si="28"/>
        <v>8</v>
      </c>
      <c r="S68" s="80">
        <f t="shared" si="29"/>
        <v>21</v>
      </c>
      <c r="T68" s="80" t="str">
        <f t="shared" si="30"/>
        <v>08</v>
      </c>
      <c r="U68" s="80">
        <f t="shared" si="31"/>
        <v>21</v>
      </c>
      <c r="V68" s="80" t="str">
        <f t="shared" si="32"/>
        <v>'2023-08-21'</v>
      </c>
      <c r="W68" s="80"/>
      <c r="X68" s="80" t="str">
        <f t="shared" si="33"/>
        <v>null</v>
      </c>
      <c r="Y68" s="3" t="s">
        <v>386</v>
      </c>
      <c r="Z68" s="124">
        <f>IFERROR(IF(Y68="","null",VLOOKUP(Y68,Marcas!$A$2:$C$2024,2,0)),"")</f>
        <v>563</v>
      </c>
      <c r="AA68" s="3" t="s">
        <v>378</v>
      </c>
      <c r="AB68" s="3">
        <f>IFERROR(IF(AA68="","",IF(AA68="EMPORIO LEGAL",1,VLOOKUP(AA68,Clientes!$A$2:$B$1190,2,0))),"")</f>
        <v>1080</v>
      </c>
      <c r="AC68" s="3">
        <f>IFERROR(IF(Tabla1[[#This Row],[id_control]]="null","",VLOOKUP(CONCATENATE(Tabla1[[#This Row],[CLIENTE]],"-",Tabla1[[#This Row],[id_control]]),Hoja1!$C$2:$D$1994,2,0)),"")</f>
        <v>68</v>
      </c>
      <c r="AD68" s="3" t="s">
        <v>387</v>
      </c>
      <c r="AE68" s="3"/>
      <c r="AF68" s="3"/>
      <c r="AG68" s="3"/>
      <c r="AH68" s="3"/>
      <c r="AI68" s="3"/>
      <c r="AJ68" s="3"/>
      <c r="AK68" s="3"/>
      <c r="AL68" s="3" t="s">
        <v>384</v>
      </c>
      <c r="AM68" s="8"/>
      <c r="AN68" s="6"/>
      <c r="AO68" s="6"/>
      <c r="AP68" s="6"/>
      <c r="AQ68" s="6"/>
      <c r="AR68" s="6"/>
      <c r="AS68" s="6"/>
      <c r="AT68" s="6"/>
      <c r="AU68" s="6"/>
      <c r="AV68" s="6" t="s">
        <v>383</v>
      </c>
      <c r="AW68" s="6"/>
      <c r="AX68" s="6"/>
      <c r="AY68" s="6"/>
      <c r="AZ68" s="6"/>
      <c r="BA68" s="6"/>
      <c r="BB68" s="6"/>
      <c r="BC68" s="6"/>
      <c r="BD68" s="6" t="s">
        <v>384</v>
      </c>
      <c r="BE68" s="8">
        <v>67</v>
      </c>
      <c r="BF68" s="6" t="str">
        <f t="shared" si="34"/>
        <v>insert into bitacoras_estatus (numero_expediente, numero_registro, representante, fecha_inicio, fecha_vencimiento, id_cliente, id_admin, id_bitacoras_estatus, id_estatus, id_clase, id_marca, created_at, updated_at) values('1405662','1459297','VICTOR ARMANDO RAMOS PORRAS CONTACTO; LLARELY KARO','2013-08-21','2023-08-21','1080','2','1','1',null,563,'2013-08-21 00:00:00','2013-08-21 00:00:00');</v>
      </c>
      <c r="BG68" s="6" t="str">
        <f t="shared" si="35"/>
        <v>insert into servicios_comentarios (comentario, id_admin, id_estatus, created_at, updated_at) values('CONTESTACION REQUISITOS 20 02 2014. TITULO RECIBIDO 26AGO14',1,67,'2013-08-21 00:00:00','2013-08-21 00:00:00');</v>
      </c>
      <c r="BH68" s="6" t="str">
        <f t="shared" si="36"/>
        <v>insert into servicios_comentarios (comentario, id_admin, id_estatus, created_at, updated_at) values('4 16 53 68, 4 16 78 88',1,67,'2013-08-21 00:00:00','2013-08-21 00:00:00');</v>
      </c>
      <c r="BI68" s="137" t="str">
        <f t="shared" si="37"/>
        <v>update bitacoras_estatus set comprobacion_uso = 1, id_estatus=10 where id=67;</v>
      </c>
      <c r="BJ68" s="137" t="str">
        <f t="shared" si="38"/>
        <v>update bitacoras_estatus set numero_expediente = '1405662', numero_registro = '1459297', id_estatus = 10, fecha_inicio = '2013-08-21', fecha_vencimiento ='2023-08-21', created_at ='2013-08-21 00:00:00', updated_at ='2013-08-21 00:00:00', id_clase=null, id_marca=563, id_cliente=1080, vigencia = 1 where id =67;</v>
      </c>
      <c r="BK68" s="137" t="str">
        <f t="shared" si="39"/>
        <v>update bitacoras_estatus set id_estatus = 10 where id =67;</v>
      </c>
    </row>
    <row r="69" spans="1:63">
      <c r="A69" s="3">
        <v>1062681</v>
      </c>
      <c r="B69" s="3">
        <v>1150435</v>
      </c>
      <c r="C69" s="3">
        <f>IF(Tabla1[[#This Row],[No. REG.]]="","",1)</f>
        <v>1</v>
      </c>
      <c r="D69" s="3" t="s">
        <v>46</v>
      </c>
      <c r="E69" s="3">
        <f>IF(Tabla1[[#This Row],[STATUS]]="","",VLOOKUP(D69,Estatus!$A$2:$B$13,2,0))</f>
        <v>10</v>
      </c>
      <c r="F69" s="3">
        <f>IF(Tabla1[[#This Row],[STATUS]]="","",VLOOKUP(D69,Estatus!$A$2:$I$12,9,0))</f>
        <v>1</v>
      </c>
      <c r="G69" s="12" t="s">
        <v>388</v>
      </c>
      <c r="H69" s="7">
        <v>40165</v>
      </c>
      <c r="I69" s="80">
        <f t="shared" si="20"/>
        <v>2009</v>
      </c>
      <c r="J69" s="80">
        <f t="shared" si="21"/>
        <v>12</v>
      </c>
      <c r="K69" s="80">
        <f t="shared" si="22"/>
        <v>18</v>
      </c>
      <c r="L69" s="80">
        <f t="shared" si="23"/>
        <v>12</v>
      </c>
      <c r="M69" s="80">
        <f t="shared" si="24"/>
        <v>18</v>
      </c>
      <c r="N69" s="80" t="str">
        <f t="shared" si="25"/>
        <v>'2009-12-18'</v>
      </c>
      <c r="O69" s="80" t="str">
        <f t="shared" si="26"/>
        <v>'2009-12-18 00:00:00'</v>
      </c>
      <c r="P69" s="7">
        <v>43817</v>
      </c>
      <c r="Q69" s="80">
        <f t="shared" si="27"/>
        <v>2019</v>
      </c>
      <c r="R69" s="80">
        <f t="shared" si="28"/>
        <v>12</v>
      </c>
      <c r="S69" s="80">
        <f t="shared" si="29"/>
        <v>18</v>
      </c>
      <c r="T69" s="80">
        <f t="shared" si="30"/>
        <v>12</v>
      </c>
      <c r="U69" s="80">
        <f t="shared" si="31"/>
        <v>18</v>
      </c>
      <c r="V69" s="80" t="str">
        <f t="shared" si="32"/>
        <v>'2019-12-18'</v>
      </c>
      <c r="W69" s="80"/>
      <c r="X69" s="80" t="str">
        <f t="shared" si="33"/>
        <v>null</v>
      </c>
      <c r="Y69" s="3" t="s">
        <v>389</v>
      </c>
      <c r="Z69" s="124">
        <f>IFERROR(IF(Y69="","null",VLOOKUP(Y69,Marcas!$A$2:$C$2024,2,0)),"")</f>
        <v>1517</v>
      </c>
      <c r="AA69" s="3" t="s">
        <v>390</v>
      </c>
      <c r="AB69" s="3">
        <f>IFERROR(IF(AA69="","",IF(AA69="EMPORIO LEGAL",1,VLOOKUP(AA69,Clientes!$A$2:$B$1190,2,0))),"")</f>
        <v>1076</v>
      </c>
      <c r="AC69" s="3">
        <f>IFERROR(IF(Tabla1[[#This Row],[id_control]]="null","",VLOOKUP(CONCATENATE(Tabla1[[#This Row],[CLIENTE]],"-",Tabla1[[#This Row],[id_control]]),Hoja1!$C$2:$D$1994,2,0)),"")</f>
        <v>69</v>
      </c>
      <c r="AD69" s="3" t="s">
        <v>391</v>
      </c>
      <c r="AE69" s="3"/>
      <c r="AF69" s="3"/>
      <c r="AG69" s="3"/>
      <c r="AH69" s="3"/>
      <c r="AI69" s="3"/>
      <c r="AJ69" s="3"/>
      <c r="AK69" s="3"/>
      <c r="AL69" s="3">
        <v>6275255600</v>
      </c>
      <c r="AM69" s="8"/>
      <c r="AN69" s="6"/>
      <c r="AO69" s="6"/>
      <c r="AP69" s="6"/>
      <c r="AQ69" s="6" t="s">
        <v>392</v>
      </c>
      <c r="AR69" s="6"/>
      <c r="AS69" s="6"/>
      <c r="AT69" s="6"/>
      <c r="AU69" s="6"/>
      <c r="AV69" s="6" t="s">
        <v>393</v>
      </c>
      <c r="AW69" s="6"/>
      <c r="AX69" s="6"/>
      <c r="AY69" s="6"/>
      <c r="AZ69" s="6"/>
      <c r="BA69" s="6"/>
      <c r="BB69" s="6"/>
      <c r="BC69" s="6"/>
      <c r="BD69" s="6" t="s">
        <v>394</v>
      </c>
      <c r="BE69" s="8">
        <v>68</v>
      </c>
      <c r="BF69" s="6" t="str">
        <f t="shared" si="34"/>
        <v>insert into bitacoras_estatus (numero_expediente, numero_registro, representante, fecha_inicio, fecha_vencimiento, id_cliente, id_admin, id_bitacoras_estatus, id_estatus, id_clase, id_marca, created_at, updated_at) values('1062681','1150435','OSCAR KARIM BUJAIDAR MEXSEN','2009-12-18','2019-12-18','1076','2','1','1',null,1517,'2009-12-18 00:00:00','2009-12-18 00:00:00');</v>
      </c>
      <c r="BG69" s="6" t="str">
        <f t="shared" si="35"/>
        <v>insert into servicios_comentarios (comentario, id_admin, id_estatus, created_at, updated_at) values('Título enviado a Parral y recibido 07/06/2010',1,68,'2009-12-18 00:00:00','2009-12-18 00:00:00');</v>
      </c>
      <c r="BH69" s="6" t="str">
        <f t="shared" si="36"/>
        <v>insert into servicios_comentarios (comentario, id_admin, id_estatus, created_at, updated_at) values('6275255600, cel 627 1113671',1,68,'2009-12-18 00:00:00','2009-12-18 00:00:00');</v>
      </c>
      <c r="BI69" s="137" t="str">
        <f t="shared" si="37"/>
        <v>update bitacoras_estatus set comprobacion_uso = 1, id_estatus=10 where id=68;</v>
      </c>
      <c r="BJ69" s="137" t="str">
        <f t="shared" si="38"/>
        <v>update bitacoras_estatus set numero_expediente = '1062681', numero_registro = '1150435', id_estatus = 10, fecha_inicio = '2009-12-18', fecha_vencimiento ='2019-12-18', created_at ='2009-12-18 00:00:00', updated_at ='2009-12-18 00:00:00', id_clase=null, id_marca=1517, id_cliente=1076, vigencia = 1 where id =68;</v>
      </c>
      <c r="BK69" s="137" t="str">
        <f t="shared" si="39"/>
        <v>update bitacoras_estatus set id_estatus = 10 where id =68;</v>
      </c>
    </row>
    <row r="70" spans="1:63" ht="66">
      <c r="A70" s="3">
        <v>1437583</v>
      </c>
      <c r="B70" s="3"/>
      <c r="C70" s="3" t="str">
        <f>IF(Tabla1[[#This Row],[No. REG.]]="","",1)</f>
        <v/>
      </c>
      <c r="D70" s="3" t="s">
        <v>34</v>
      </c>
      <c r="E70" s="3">
        <f>IF(Tabla1[[#This Row],[STATUS]]="","",VLOOKUP(D70,Estatus!$A$2:$B$13,2,0))</f>
        <v>5</v>
      </c>
      <c r="F70" s="3">
        <f>IF(Tabla1[[#This Row],[STATUS]]="","",VLOOKUP(D70,Estatus!$A$2:$I$12,9,0))</f>
        <v>0</v>
      </c>
      <c r="G70" s="12" t="s">
        <v>395</v>
      </c>
      <c r="H70" s="7">
        <v>41611</v>
      </c>
      <c r="I70" s="80">
        <f t="shared" si="20"/>
        <v>2013</v>
      </c>
      <c r="J70" s="80">
        <f t="shared" si="21"/>
        <v>12</v>
      </c>
      <c r="K70" s="80">
        <f t="shared" si="22"/>
        <v>3</v>
      </c>
      <c r="L70" s="80">
        <f t="shared" si="23"/>
        <v>12</v>
      </c>
      <c r="M70" s="80" t="str">
        <f t="shared" si="24"/>
        <v>03</v>
      </c>
      <c r="N70" s="80" t="str">
        <f t="shared" si="25"/>
        <v>'2013-12-03'</v>
      </c>
      <c r="O70" s="80" t="str">
        <f t="shared" si="26"/>
        <v>'2013-12-03 00:00:00'</v>
      </c>
      <c r="P70" s="7">
        <v>45263</v>
      </c>
      <c r="Q70" s="80">
        <f t="shared" si="27"/>
        <v>2023</v>
      </c>
      <c r="R70" s="80">
        <f t="shared" si="28"/>
        <v>12</v>
      </c>
      <c r="S70" s="80">
        <f t="shared" si="29"/>
        <v>3</v>
      </c>
      <c r="T70" s="80">
        <f t="shared" si="30"/>
        <v>12</v>
      </c>
      <c r="U70" s="80" t="str">
        <f t="shared" si="31"/>
        <v>03</v>
      </c>
      <c r="V70" s="80" t="str">
        <f t="shared" si="32"/>
        <v>'2023-12-03'</v>
      </c>
      <c r="W70" s="80"/>
      <c r="X70" s="80" t="str">
        <f t="shared" si="33"/>
        <v>null</v>
      </c>
      <c r="Y70" s="3" t="s">
        <v>396</v>
      </c>
      <c r="Z70" s="124">
        <f>IFERROR(IF(Y70="","null",VLOOKUP(Y70,Marcas!$A$2:$C$2024,2,0)),"")</f>
        <v>1524</v>
      </c>
      <c r="AA70" s="3" t="s">
        <v>396</v>
      </c>
      <c r="AB70" s="3">
        <f>IFERROR(IF(AA70="","",IF(AA70="EMPORIO LEGAL",1,VLOOKUP(AA70,Clientes!$A$2:$B$1190,2,0))),"")</f>
        <v>1075</v>
      </c>
      <c r="AC70" s="3">
        <f>IFERROR(IF(Tabla1[[#This Row],[id_control]]="null","",VLOOKUP(CONCATENATE(Tabla1[[#This Row],[CLIENTE]],"-",Tabla1[[#This Row],[id_control]]),Hoja1!$C$2:$D$1994,2,0)),"")</f>
        <v>70</v>
      </c>
      <c r="AD70" s="3" t="s">
        <v>397</v>
      </c>
      <c r="AE70" s="3"/>
      <c r="AF70" s="3"/>
      <c r="AG70" s="3"/>
      <c r="AH70" s="3"/>
      <c r="AI70" s="3"/>
      <c r="AJ70" s="3"/>
      <c r="AK70" s="3"/>
      <c r="AL70" s="3" t="s">
        <v>398</v>
      </c>
      <c r="AM70" s="6"/>
      <c r="AN70" s="6"/>
      <c r="AO70" s="6"/>
      <c r="AP70" s="6"/>
      <c r="AQ70" s="6"/>
      <c r="AR70" s="6"/>
      <c r="AS70" s="6"/>
      <c r="AT70" s="6"/>
      <c r="AU70" s="6"/>
      <c r="AV70" s="6" t="s">
        <v>399</v>
      </c>
      <c r="AW70" s="6"/>
      <c r="AX70" s="6"/>
      <c r="AY70" s="6"/>
      <c r="AZ70" s="6"/>
      <c r="BA70" s="6"/>
      <c r="BB70" s="6"/>
      <c r="BC70" s="6"/>
      <c r="BD70" s="6" t="s">
        <v>398</v>
      </c>
      <c r="BE70" s="8">
        <v>69</v>
      </c>
      <c r="BF70" s="6" t="str">
        <f t="shared" si="34"/>
        <v>insert into bitacoras_estatus (numero_expediente, numero_registro, representante, fecha_inicio, fecha_vencimiento, id_cliente, id_admin, id_bitacoras_estatus, id_estatus, id_clase, id_marca, created_at, updated_at) values('1437583','','DAVID ENSS NEUFELD','2013-12-03','2023-12-03','1075','2','1','1',null,1524,'2013-12-03 00:00:00','2013-12-03 00:00:00');</v>
      </c>
      <c r="BG70" s="6" t="str">
        <f t="shared" si="35"/>
        <v>insert into servicios_comentarios (comentario, id_admin, id_estatus, created_at, updated_at) values('REQUISITOS RECIBIDOS 21/03/14. CONTESTACION DE REQUISITOS 28MAR14. CITA DE ANTERIORIDAD RECIBIDA 22/09/2014. ANTERIORIDAD CONTESTADA 20/10/14. NEGATIVA DE FECHA 23 DE MARZO 2015.',1,69,'2013-12-03 00:00:00','2013-12-03 00:00:00');</v>
      </c>
      <c r="BH70" s="6" t="str">
        <f t="shared" si="36"/>
        <v>insert into servicios_comentarios (comentario, id_admin, id_estatus, created_at, updated_at) values('625 5841168 625 1153162',1,69,'2013-12-03 00:00:00','2013-12-03 00:00:00');</v>
      </c>
      <c r="BI70" s="137" t="str">
        <f t="shared" si="37"/>
        <v>update bitacoras_estatus set comprobacion_uso = 1, id_estatus=5 where id=69;</v>
      </c>
      <c r="BJ70" s="137" t="str">
        <f t="shared" si="38"/>
        <v>update bitacoras_estatus set numero_expediente = '1437583', numero_registro = '', id_estatus = 5, fecha_inicio = '2013-12-03', fecha_vencimiento ='2023-12-03', created_at ='2013-12-03 00:00:00', updated_at ='2013-12-03 00:00:00', id_clase=null, id_marca=1524, id_cliente=1075, vigencia = 0 where id =69;</v>
      </c>
      <c r="BK70" s="137" t="str">
        <f t="shared" si="39"/>
        <v>update bitacoras_estatus set id_estatus = 5 where id =69;</v>
      </c>
    </row>
    <row r="71" spans="1:63">
      <c r="A71" s="3">
        <v>502050</v>
      </c>
      <c r="B71" s="3">
        <v>720952</v>
      </c>
      <c r="C71" s="3">
        <f>IF(Tabla1[[#This Row],[No. REG.]]="","",1)</f>
        <v>1</v>
      </c>
      <c r="D71" s="3" t="s">
        <v>46</v>
      </c>
      <c r="E71" s="3">
        <f>IF(Tabla1[[#This Row],[STATUS]]="","",VLOOKUP(D71,Estatus!$A$2:$B$13,2,0))</f>
        <v>10</v>
      </c>
      <c r="F71" s="3">
        <f>IF(Tabla1[[#This Row],[STATUS]]="","",VLOOKUP(D71,Estatus!$A$2:$I$12,9,0))</f>
        <v>1</v>
      </c>
      <c r="G71" s="12" t="s">
        <v>400</v>
      </c>
      <c r="H71" s="7">
        <v>37120</v>
      </c>
      <c r="I71" s="80">
        <f t="shared" si="20"/>
        <v>2001</v>
      </c>
      <c r="J71" s="80">
        <f t="shared" si="21"/>
        <v>8</v>
      </c>
      <c r="K71" s="80">
        <f t="shared" si="22"/>
        <v>17</v>
      </c>
      <c r="L71" s="80" t="str">
        <f t="shared" si="23"/>
        <v>08</v>
      </c>
      <c r="M71" s="80">
        <f t="shared" si="24"/>
        <v>17</v>
      </c>
      <c r="N71" s="80" t="str">
        <f t="shared" si="25"/>
        <v>'2001-08-17'</v>
      </c>
      <c r="O71" s="80" t="str">
        <f t="shared" si="26"/>
        <v>'2001-08-17 00:00:00'</v>
      </c>
      <c r="P71" s="7">
        <v>44425</v>
      </c>
      <c r="Q71" s="80">
        <f t="shared" si="27"/>
        <v>2021</v>
      </c>
      <c r="R71" s="80">
        <f t="shared" si="28"/>
        <v>8</v>
      </c>
      <c r="S71" s="80">
        <f t="shared" si="29"/>
        <v>17</v>
      </c>
      <c r="T71" s="80" t="str">
        <f t="shared" si="30"/>
        <v>08</v>
      </c>
      <c r="U71" s="80">
        <f t="shared" si="31"/>
        <v>17</v>
      </c>
      <c r="V71" s="80" t="str">
        <f t="shared" si="32"/>
        <v>'2021-08-17'</v>
      </c>
      <c r="W71" s="80"/>
      <c r="X71" s="80" t="str">
        <f t="shared" si="33"/>
        <v>null</v>
      </c>
      <c r="Y71" s="3" t="s">
        <v>401</v>
      </c>
      <c r="Z71" s="124">
        <f>IFERROR(IF(Y71="","null",VLOOKUP(Y71,Marcas!$A$2:$C$2024,2,0)),"")</f>
        <v>1523</v>
      </c>
      <c r="AA71" s="3" t="s">
        <v>401</v>
      </c>
      <c r="AB71" s="3">
        <f>IFERROR(IF(AA71="","",IF(AA71="EMPORIO LEGAL",1,VLOOKUP(AA71,Clientes!$A$2:$B$1190,2,0))),"")</f>
        <v>1074</v>
      </c>
      <c r="AC71" s="3">
        <f>IFERROR(IF(Tabla1[[#This Row],[id_control]]="null","",VLOOKUP(CONCATENATE(Tabla1[[#This Row],[CLIENTE]],"-",Tabla1[[#This Row],[id_control]]),Hoja1!$C$2:$D$1994,2,0)),"")</f>
        <v>71</v>
      </c>
      <c r="AD71" s="3" t="s">
        <v>402</v>
      </c>
      <c r="AE71" s="3"/>
      <c r="AF71" s="3"/>
      <c r="AG71" s="3"/>
      <c r="AH71" s="3"/>
      <c r="AI71" s="3"/>
      <c r="AJ71" s="3"/>
      <c r="AK71" s="3"/>
      <c r="AL71" s="3" t="s">
        <v>403</v>
      </c>
      <c r="AM71" s="6" t="s">
        <v>404</v>
      </c>
      <c r="AN71" s="6"/>
      <c r="AO71" s="6"/>
      <c r="AP71" s="6"/>
      <c r="AQ71" s="8"/>
      <c r="AR71" s="6"/>
      <c r="AS71" s="6"/>
      <c r="AT71" s="6"/>
      <c r="AU71" s="6"/>
      <c r="AV71" s="6"/>
      <c r="AW71" s="6"/>
      <c r="AX71" s="6"/>
      <c r="AY71" s="6"/>
      <c r="AZ71" s="6"/>
      <c r="BA71" s="6"/>
      <c r="BB71" s="6"/>
      <c r="BC71" s="6"/>
      <c r="BD71" s="6"/>
      <c r="BE71" s="8">
        <v>70</v>
      </c>
      <c r="BF71" s="6" t="str">
        <f t="shared" si="34"/>
        <v>insert into bitacoras_estatus (numero_expediente, numero_registro, representante, fecha_inicio, fecha_vencimiento, id_cliente, id_admin, id_bitacoras_estatus, id_estatus, id_clase, id_marca, created_at, updated_at) values('502050','720952','LIC. ROBERTO MEDINA','2001-08-17','2021-08-17','1074','2','1','1',null,1523,'2001-08-17 00:00:00','2001-08-17 00:00:00');</v>
      </c>
      <c r="BG71" s="6" t="str">
        <f t="shared" si="35"/>
        <v>insert into servicios_comentarios (comentario, id_admin, id_estatus, created_at, updated_at) values('RENOVACION RECIBIDA 26/08/2011',1,70,'2001-08-17 00:00:00','2001-08-17 00:00:00');</v>
      </c>
      <c r="BH71" s="6" t="str">
        <f t="shared" si="36"/>
        <v/>
      </c>
      <c r="BI71" s="137" t="str">
        <f t="shared" si="37"/>
        <v>update bitacoras_estatus set comprobacion_uso = 1, id_estatus=10 where id=70;</v>
      </c>
      <c r="BJ71" s="137" t="str">
        <f t="shared" si="38"/>
        <v>update bitacoras_estatus set numero_expediente = '502050', numero_registro = '720952', id_estatus = 10, fecha_inicio = '2001-08-17', fecha_vencimiento ='2021-08-17', created_at ='2001-08-17 00:00:00', updated_at ='2001-08-17 00:00:00', id_clase=null, id_marca=1523, id_cliente=1074, vigencia = 1 where id =70;</v>
      </c>
      <c r="BK71" s="137" t="str">
        <f t="shared" si="39"/>
        <v>update bitacoras_estatus set id_estatus = 10 where id =70;</v>
      </c>
    </row>
    <row r="72" spans="1:63">
      <c r="A72" s="6">
        <v>1139526</v>
      </c>
      <c r="B72" s="6">
        <v>1203797</v>
      </c>
      <c r="C72" s="6">
        <f>IF(Tabla1[[#This Row],[No. REG.]]="","",1)</f>
        <v>1</v>
      </c>
      <c r="D72" s="3" t="s">
        <v>46</v>
      </c>
      <c r="E72" s="3">
        <f>IF(Tabla1[[#This Row],[STATUS]]="","",VLOOKUP(D72,Estatus!$A$2:$B$13,2,0))</f>
        <v>10</v>
      </c>
      <c r="F72" s="3">
        <f>IF(Tabla1[[#This Row],[STATUS]]="","",VLOOKUP(D72,Estatus!$A$2:$I$12,9,0))</f>
        <v>1</v>
      </c>
      <c r="G72" s="16" t="s">
        <v>405</v>
      </c>
      <c r="H72" s="7">
        <v>40508</v>
      </c>
      <c r="I72" s="80">
        <f t="shared" si="20"/>
        <v>2010</v>
      </c>
      <c r="J72" s="80">
        <f t="shared" si="21"/>
        <v>11</v>
      </c>
      <c r="K72" s="80">
        <f t="shared" si="22"/>
        <v>26</v>
      </c>
      <c r="L72" s="80">
        <f t="shared" si="23"/>
        <v>11</v>
      </c>
      <c r="M72" s="80">
        <f t="shared" si="24"/>
        <v>26</v>
      </c>
      <c r="N72" s="80" t="str">
        <f t="shared" si="25"/>
        <v>'2010-11-26'</v>
      </c>
      <c r="O72" s="80" t="str">
        <f t="shared" si="26"/>
        <v>'2010-11-26 00:00:00'</v>
      </c>
      <c r="P72" s="7">
        <v>44161</v>
      </c>
      <c r="Q72" s="80">
        <f t="shared" si="27"/>
        <v>2020</v>
      </c>
      <c r="R72" s="80">
        <f t="shared" si="28"/>
        <v>11</v>
      </c>
      <c r="S72" s="80">
        <f t="shared" si="29"/>
        <v>26</v>
      </c>
      <c r="T72" s="80">
        <f t="shared" si="30"/>
        <v>11</v>
      </c>
      <c r="U72" s="80">
        <f t="shared" si="31"/>
        <v>26</v>
      </c>
      <c r="V72" s="80" t="str">
        <f t="shared" si="32"/>
        <v>'2020-11-26'</v>
      </c>
      <c r="W72" s="80"/>
      <c r="X72" s="80" t="str">
        <f t="shared" si="33"/>
        <v>null</v>
      </c>
      <c r="Y72" s="6" t="s">
        <v>406</v>
      </c>
      <c r="Z72" s="123">
        <f>IFERROR(IF(Y72="","null",VLOOKUP(Y72,Marcas!$A$2:$C$2024,2,0)),"")</f>
        <v>1522</v>
      </c>
      <c r="AA72" s="6" t="s">
        <v>406</v>
      </c>
      <c r="AB72" s="6">
        <f>IFERROR(IF(AA72="","",IF(AA72="EMPORIO LEGAL",1,VLOOKUP(AA72,Clientes!$A$2:$B$1190,2,0))),"")</f>
        <v>1071</v>
      </c>
      <c r="AC72" s="6">
        <f>IFERROR(IF(Tabla1[[#This Row],[id_control]]="null","",VLOOKUP(CONCATENATE(Tabla1[[#This Row],[CLIENTE]],"-",Tabla1[[#This Row],[id_control]]),Hoja1!$C$2:$D$1994,2,0)),"")</f>
        <v>72</v>
      </c>
      <c r="AD72" s="6" t="s">
        <v>407</v>
      </c>
      <c r="AE72" s="6"/>
      <c r="AF72" s="6"/>
      <c r="AG72" s="6"/>
      <c r="AH72" s="6"/>
      <c r="AI72" s="6"/>
      <c r="AJ72" s="6"/>
      <c r="AK72" s="6"/>
      <c r="AL72" s="3">
        <v>51192304</v>
      </c>
      <c r="AM72" s="6">
        <v>52332511</v>
      </c>
      <c r="AN72" s="6"/>
      <c r="AO72" s="6"/>
      <c r="AP72" s="6"/>
      <c r="AQ72" s="10"/>
      <c r="AR72" s="6"/>
      <c r="AS72" s="6"/>
      <c r="AT72" s="6"/>
      <c r="AU72" s="6"/>
      <c r="AV72" s="6" t="s">
        <v>408</v>
      </c>
      <c r="AW72" s="6"/>
      <c r="AX72" s="6"/>
      <c r="AY72" s="6"/>
      <c r="AZ72" s="6"/>
      <c r="BA72" s="6"/>
      <c r="BB72" s="6"/>
      <c r="BC72" s="6"/>
      <c r="BD72" s="8" t="s">
        <v>409</v>
      </c>
      <c r="BE72" s="8">
        <v>71</v>
      </c>
      <c r="BF72" s="6" t="str">
        <f t="shared" si="34"/>
        <v>insert into bitacoras_estatus (numero_expediente, numero_registro, representante, fecha_inicio, fecha_vencimiento, id_cliente, id_admin, id_bitacoras_estatus, id_estatus, id_clase, id_marca, created_at, updated_at) values('1139526','1203797','LIC MENDOZA','2010-11-26','2020-11-26','1071','2','1','1',null,1522,'2010-11-26 00:00:00','2010-11-26 00:00:00');</v>
      </c>
      <c r="BG72" s="6" t="str">
        <f t="shared" si="35"/>
        <v>insert into servicios_comentarios (comentario, id_admin, id_estatus, created_at, updated_at) values('TITULO ENVIADO 30/03/2011',1,71,'2010-11-26 00:00:00','2010-11-26 00:00:00');</v>
      </c>
      <c r="BH72" s="6" t="str">
        <f t="shared" si="36"/>
        <v>insert into servicios_comentarios (comentario, id_admin, id_estatus, created_at, updated_at) values('51192304, 52332511',1,71,'2010-11-26 00:00:00','2010-11-26 00:00:00');</v>
      </c>
      <c r="BI72" s="137" t="str">
        <f t="shared" si="37"/>
        <v>update bitacoras_estatus set comprobacion_uso = 1, id_estatus=10 where id=71;</v>
      </c>
      <c r="BJ72" s="137" t="str">
        <f t="shared" si="38"/>
        <v>update bitacoras_estatus set numero_expediente = '1139526', numero_registro = '1203797', id_estatus = 10, fecha_inicio = '2010-11-26', fecha_vencimiento ='2020-11-26', created_at ='2010-11-26 00:00:00', updated_at ='2010-11-26 00:00:00', id_clase=null, id_marca=1522, id_cliente=1071, vigencia = 1 where id =71;</v>
      </c>
      <c r="BK72" s="137" t="str">
        <f t="shared" si="39"/>
        <v>update bitacoras_estatus set id_estatus = 10 where id =71;</v>
      </c>
    </row>
    <row r="73" spans="1:63" ht="40">
      <c r="A73" s="3">
        <v>1436052</v>
      </c>
      <c r="B73" s="3">
        <v>1433399</v>
      </c>
      <c r="C73" s="3">
        <f>IF(Tabla1[[#This Row],[No. REG.]]="","",1)</f>
        <v>1</v>
      </c>
      <c r="D73" s="3" t="s">
        <v>46</v>
      </c>
      <c r="E73" s="3">
        <f>IF(Tabla1[[#This Row],[STATUS]]="","",VLOOKUP(D73,Estatus!$A$2:$B$13,2,0))</f>
        <v>10</v>
      </c>
      <c r="F73" s="3">
        <f>IF(Tabla1[[#This Row],[STATUS]]="","",VLOOKUP(D73,Estatus!$A$2:$I$12,9,0))</f>
        <v>1</v>
      </c>
      <c r="G73" s="12" t="s">
        <v>410</v>
      </c>
      <c r="H73" s="7">
        <v>41606</v>
      </c>
      <c r="I73" s="80">
        <f t="shared" si="20"/>
        <v>2013</v>
      </c>
      <c r="J73" s="80">
        <f t="shared" si="21"/>
        <v>11</v>
      </c>
      <c r="K73" s="80">
        <f t="shared" si="22"/>
        <v>28</v>
      </c>
      <c r="L73" s="80">
        <f t="shared" si="23"/>
        <v>11</v>
      </c>
      <c r="M73" s="80">
        <f t="shared" si="24"/>
        <v>28</v>
      </c>
      <c r="N73" s="80" t="str">
        <f t="shared" si="25"/>
        <v>'2013-11-28'</v>
      </c>
      <c r="O73" s="80" t="str">
        <f t="shared" si="26"/>
        <v>'2013-11-28 00:00:00'</v>
      </c>
      <c r="P73" s="7">
        <v>45258</v>
      </c>
      <c r="Q73" s="80">
        <f t="shared" si="27"/>
        <v>2023</v>
      </c>
      <c r="R73" s="80">
        <f t="shared" si="28"/>
        <v>11</v>
      </c>
      <c r="S73" s="80">
        <f t="shared" si="29"/>
        <v>28</v>
      </c>
      <c r="T73" s="80">
        <f t="shared" si="30"/>
        <v>11</v>
      </c>
      <c r="U73" s="80">
        <f t="shared" si="31"/>
        <v>28</v>
      </c>
      <c r="V73" s="80" t="str">
        <f t="shared" si="32"/>
        <v>'2023-11-28'</v>
      </c>
      <c r="W73" s="80"/>
      <c r="X73" s="80" t="str">
        <f t="shared" si="33"/>
        <v>null</v>
      </c>
      <c r="Y73" s="3" t="s">
        <v>411</v>
      </c>
      <c r="Z73" s="124">
        <f>IFERROR(IF(Y73="","null",VLOOKUP(Y73,Marcas!$A$2:$C$2024,2,0)),"")</f>
        <v>1526</v>
      </c>
      <c r="AA73" s="3" t="s">
        <v>412</v>
      </c>
      <c r="AB73" s="3">
        <f>IFERROR(IF(AA73="","",IF(AA73="EMPORIO LEGAL",1,VLOOKUP(AA73,Clientes!$A$2:$B$1190,2,0))),"")</f>
        <v>1068</v>
      </c>
      <c r="AC73" s="3">
        <f>IFERROR(IF(Tabla1[[#This Row],[id_control]]="null","",VLOOKUP(CONCATENATE(Tabla1[[#This Row],[CLIENTE]],"-",Tabla1[[#This Row],[id_control]]),Hoja1!$C$2:$D$1994,2,0)),"")</f>
        <v>73</v>
      </c>
      <c r="AD73" s="3" t="s">
        <v>413</v>
      </c>
      <c r="AE73" s="3"/>
      <c r="AF73" s="3"/>
      <c r="AG73" s="3"/>
      <c r="AH73" s="3"/>
      <c r="AI73" s="3"/>
      <c r="AJ73" s="3"/>
      <c r="AK73" s="3"/>
      <c r="AL73" s="3" t="s">
        <v>414</v>
      </c>
      <c r="AM73" s="6"/>
      <c r="AN73" s="6"/>
      <c r="AO73" s="6"/>
      <c r="AP73" s="6"/>
      <c r="AQ73" s="6"/>
      <c r="AR73" s="6"/>
      <c r="AS73" s="6"/>
      <c r="AT73" s="6"/>
      <c r="AU73" s="6"/>
      <c r="AV73" s="6" t="s">
        <v>415</v>
      </c>
      <c r="AW73" s="6"/>
      <c r="AX73" s="6"/>
      <c r="AY73" s="6"/>
      <c r="AZ73" s="6"/>
      <c r="BA73" s="6"/>
      <c r="BB73" s="6"/>
      <c r="BC73" s="6"/>
      <c r="BD73" s="6" t="s">
        <v>414</v>
      </c>
      <c r="BE73" s="8">
        <v>72</v>
      </c>
      <c r="BF73" s="6" t="str">
        <f t="shared" si="34"/>
        <v>insert into bitacoras_estatus (numero_expediente, numero_registro, representante, fecha_inicio, fecha_vencimiento, id_cliente, id_admin, id_bitacoras_estatus, id_estatus, id_clase, id_marca, created_at, updated_at) values('1436052','1433399','PETER OLFER KRAHN','2013-11-28','2023-11-28','1068','2','1','1',null,1526,'2013-11-28 00:00:00','2013-11-28 00:00:00');</v>
      </c>
      <c r="BG73" s="6" t="str">
        <f t="shared" si="35"/>
        <v>insert into servicios_comentarios (comentario, id_admin, id_estatus, created_at, updated_at) values('TITULO RECIBIDO 03/ABRIL/14. TITULO ENVIADO 09/ABRIL14 GUIA FEDEX 8037 7611 9738 0449',1,72,'2013-11-28 00:00:00','2013-11-28 00:00:00');</v>
      </c>
      <c r="BH73" s="6" t="str">
        <f t="shared" si="36"/>
        <v>insert into servicios_comentarios (comentario, id_admin, id_estatus, created_at, updated_at) values('625 5 90 28 00 CEL.- 625 5 90 28 00',1,72,'2013-11-28 00:00:00','2013-11-28 00:00:00');</v>
      </c>
      <c r="BI73" s="137" t="str">
        <f t="shared" si="37"/>
        <v>update bitacoras_estatus set comprobacion_uso = 1, id_estatus=10 where id=72;</v>
      </c>
      <c r="BJ73" s="137" t="str">
        <f t="shared" si="38"/>
        <v>update bitacoras_estatus set numero_expediente = '1436052', numero_registro = '1433399', id_estatus = 10, fecha_inicio = '2013-11-28', fecha_vencimiento ='2023-11-28', created_at ='2013-11-28 00:00:00', updated_at ='2013-11-28 00:00:00', id_clase=null, id_marca=1526, id_cliente=1068, vigencia = 1 where id =72;</v>
      </c>
      <c r="BK73" s="137" t="str">
        <f t="shared" si="39"/>
        <v>update bitacoras_estatus set id_estatus = 10 where id =72;</v>
      </c>
    </row>
    <row r="74" spans="1:63">
      <c r="A74" s="3">
        <v>1093854</v>
      </c>
      <c r="B74" s="3">
        <v>1169067</v>
      </c>
      <c r="C74" s="3">
        <f>IF(Tabla1[[#This Row],[No. REG.]]="","",1)</f>
        <v>1</v>
      </c>
      <c r="D74" s="3" t="s">
        <v>46</v>
      </c>
      <c r="E74" s="3">
        <f>IF(Tabla1[[#This Row],[STATUS]]="","",VLOOKUP(D74,Estatus!$A$2:$B$13,2,0))</f>
        <v>10</v>
      </c>
      <c r="F74" s="3">
        <f>IF(Tabla1[[#This Row],[STATUS]]="","",VLOOKUP(D74,Estatus!$A$2:$I$12,9,0))</f>
        <v>1</v>
      </c>
      <c r="G74" s="12" t="s">
        <v>416</v>
      </c>
      <c r="H74" s="7">
        <v>40318</v>
      </c>
      <c r="I74" s="80">
        <f t="shared" si="20"/>
        <v>2010</v>
      </c>
      <c r="J74" s="80">
        <f t="shared" si="21"/>
        <v>5</v>
      </c>
      <c r="K74" s="80">
        <f t="shared" si="22"/>
        <v>20</v>
      </c>
      <c r="L74" s="80" t="str">
        <f t="shared" si="23"/>
        <v>05</v>
      </c>
      <c r="M74" s="80">
        <f t="shared" si="24"/>
        <v>20</v>
      </c>
      <c r="N74" s="80" t="str">
        <f t="shared" si="25"/>
        <v>'2010-05-20'</v>
      </c>
      <c r="O74" s="80" t="str">
        <f t="shared" si="26"/>
        <v>'2010-05-20 00:00:00'</v>
      </c>
      <c r="P74" s="7">
        <v>43971</v>
      </c>
      <c r="Q74" s="80">
        <f t="shared" si="27"/>
        <v>2020</v>
      </c>
      <c r="R74" s="80">
        <f t="shared" si="28"/>
        <v>5</v>
      </c>
      <c r="S74" s="80">
        <f t="shared" si="29"/>
        <v>20</v>
      </c>
      <c r="T74" s="80" t="str">
        <f t="shared" si="30"/>
        <v>05</v>
      </c>
      <c r="U74" s="80">
        <f t="shared" si="31"/>
        <v>20</v>
      </c>
      <c r="V74" s="80" t="str">
        <f t="shared" si="32"/>
        <v>'2020-05-20'</v>
      </c>
      <c r="W74" s="80"/>
      <c r="X74" s="80" t="str">
        <f t="shared" si="33"/>
        <v>null</v>
      </c>
      <c r="Y74" s="3" t="s">
        <v>417</v>
      </c>
      <c r="Z74" s="124">
        <f>IFERROR(IF(Y74="","null",VLOOKUP(Y74,Marcas!$A$2:$C$2024,2,0)),"")</f>
        <v>1515</v>
      </c>
      <c r="AA74" s="3" t="s">
        <v>417</v>
      </c>
      <c r="AB74" s="3">
        <f>IFERROR(IF(AA74="","",IF(AA74="EMPORIO LEGAL",1,VLOOKUP(AA74,Clientes!$A$2:$B$1190,2,0))),"")</f>
        <v>1066</v>
      </c>
      <c r="AC74" s="3">
        <f>IFERROR(IF(Tabla1[[#This Row],[id_control]]="null","",VLOOKUP(CONCATENATE(Tabla1[[#This Row],[CLIENTE]],"-",Tabla1[[#This Row],[id_control]]),Hoja1!$C$2:$D$1994,2,0)),"")</f>
        <v>74</v>
      </c>
      <c r="AD74" s="3" t="s">
        <v>418</v>
      </c>
      <c r="AE74" s="3"/>
      <c r="AF74" s="3"/>
      <c r="AG74" s="3"/>
      <c r="AH74" s="3"/>
      <c r="AI74" s="3"/>
      <c r="AJ74" s="3"/>
      <c r="AK74" s="3"/>
      <c r="AL74" s="3" t="s">
        <v>419</v>
      </c>
      <c r="AM74" s="6"/>
      <c r="AN74" s="6"/>
      <c r="AO74" s="6"/>
      <c r="AP74" s="6"/>
      <c r="AQ74" s="6">
        <v>6141423414</v>
      </c>
      <c r="AR74" s="6"/>
      <c r="AS74" s="6"/>
      <c r="AT74" s="6"/>
      <c r="AU74" s="6"/>
      <c r="AV74" s="6" t="s">
        <v>420</v>
      </c>
      <c r="AW74" s="6"/>
      <c r="AX74" s="6"/>
      <c r="AY74" s="6"/>
      <c r="AZ74" s="6"/>
      <c r="BA74" s="6"/>
      <c r="BB74" s="6"/>
      <c r="BC74" s="6"/>
      <c r="BD74" s="6" t="s">
        <v>421</v>
      </c>
      <c r="BE74" s="8">
        <v>73</v>
      </c>
      <c r="BF74" s="6" t="str">
        <f t="shared" si="34"/>
        <v>insert into bitacoras_estatus (numero_expediente, numero_registro, representante, fecha_inicio, fecha_vencimiento, id_cliente, id_admin, id_bitacoras_estatus, id_estatus, id_clase, id_marca, created_at, updated_at) values('1093854','1169067','DAVID PRIETO ORTIZ','2010-05-20','2020-05-20','1066','2','1','1',null,1515,'2010-05-20 00:00:00','2010-05-20 00:00:00');</v>
      </c>
      <c r="BG74" s="6" t="str">
        <f t="shared" si="35"/>
        <v>insert into servicios_comentarios (comentario, id_admin, id_estatus, created_at, updated_at) values('TITULO RECIBIDO: 08/09/2010',1,73,'2010-05-20 00:00:00','2010-05-20 00:00:00');</v>
      </c>
      <c r="BH74" s="6" t="str">
        <f t="shared" si="36"/>
        <v>insert into servicios_comentarios (comentario, id_admin, id_estatus, created_at, updated_at) values('4138901, CEL 6141423414',1,73,'2010-05-20 00:00:00','2010-05-20 00:00:00');</v>
      </c>
      <c r="BI74" s="137" t="str">
        <f t="shared" si="37"/>
        <v>update bitacoras_estatus set comprobacion_uso = 1, id_estatus=10 where id=73;</v>
      </c>
      <c r="BJ74" s="137" t="str">
        <f t="shared" si="38"/>
        <v>update bitacoras_estatus set numero_expediente = '1093854', numero_registro = '1169067', id_estatus = 10, fecha_inicio = '2010-05-20', fecha_vencimiento ='2020-05-20', created_at ='2010-05-20 00:00:00', updated_at ='2010-05-20 00:00:00', id_clase=null, id_marca=1515, id_cliente=1066, vigencia = 1 where id =73;</v>
      </c>
      <c r="BK74" s="137" t="str">
        <f t="shared" si="39"/>
        <v>update bitacoras_estatus set id_estatus = 10 where id =73;</v>
      </c>
    </row>
    <row r="75" spans="1:63">
      <c r="A75" s="3">
        <v>1176031</v>
      </c>
      <c r="B75" s="3"/>
      <c r="C75" s="3" t="str">
        <f>IF(Tabla1[[#This Row],[No. REG.]]="","",1)</f>
        <v/>
      </c>
      <c r="D75" s="3" t="s">
        <v>34</v>
      </c>
      <c r="E75" s="3">
        <f>IF(Tabla1[[#This Row],[STATUS]]="","",VLOOKUP(D75,Estatus!$A$2:$B$13,2,0))</f>
        <v>5</v>
      </c>
      <c r="F75" s="3">
        <f>IF(Tabla1[[#This Row],[STATUS]]="","",VLOOKUP(D75,Estatus!$A$2:$I$12,9,0))</f>
        <v>0</v>
      </c>
      <c r="G75" s="12" t="s">
        <v>422</v>
      </c>
      <c r="H75" s="7">
        <v>40652</v>
      </c>
      <c r="I75" s="80">
        <f t="shared" si="20"/>
        <v>2011</v>
      </c>
      <c r="J75" s="80">
        <f t="shared" si="21"/>
        <v>4</v>
      </c>
      <c r="K75" s="80">
        <f t="shared" si="22"/>
        <v>19</v>
      </c>
      <c r="L75" s="80" t="str">
        <f t="shared" si="23"/>
        <v>04</v>
      </c>
      <c r="M75" s="80">
        <f t="shared" si="24"/>
        <v>19</v>
      </c>
      <c r="N75" s="80" t="str">
        <f t="shared" si="25"/>
        <v>'2011-04-19'</v>
      </c>
      <c r="O75" s="80" t="str">
        <f t="shared" si="26"/>
        <v>'2011-04-19 00:00:00'</v>
      </c>
      <c r="P75" s="7">
        <v>44305</v>
      </c>
      <c r="Q75" s="80">
        <f t="shared" si="27"/>
        <v>2021</v>
      </c>
      <c r="R75" s="80">
        <f t="shared" si="28"/>
        <v>4</v>
      </c>
      <c r="S75" s="80">
        <f t="shared" si="29"/>
        <v>19</v>
      </c>
      <c r="T75" s="80" t="str">
        <f t="shared" si="30"/>
        <v>04</v>
      </c>
      <c r="U75" s="80">
        <f t="shared" si="31"/>
        <v>19</v>
      </c>
      <c r="V75" s="80" t="str">
        <f t="shared" si="32"/>
        <v>'2021-04-19'</v>
      </c>
      <c r="W75" s="80"/>
      <c r="X75" s="80" t="str">
        <f t="shared" si="33"/>
        <v>null</v>
      </c>
      <c r="Y75" s="3" t="s">
        <v>423</v>
      </c>
      <c r="Z75" s="124">
        <f>IFERROR(IF(Y75="","null",VLOOKUP(Y75,Marcas!$A$2:$C$2024,2,0)),"")</f>
        <v>1513</v>
      </c>
      <c r="AA75" s="3" t="s">
        <v>424</v>
      </c>
      <c r="AB75" s="3">
        <f>IFERROR(IF(AA75="","",IF(AA75="EMPORIO LEGAL",1,VLOOKUP(AA75,Clientes!$A$2:$B$1190,2,0))),"")</f>
        <v>1065</v>
      </c>
      <c r="AC75" s="3">
        <f>IFERROR(IF(Tabla1[[#This Row],[id_control]]="null","",VLOOKUP(CONCATENATE(Tabla1[[#This Row],[CLIENTE]],"-",Tabla1[[#This Row],[id_control]]),Hoja1!$C$2:$D$1994,2,0)),"")</f>
        <v>75</v>
      </c>
      <c r="AD75" s="3" t="s">
        <v>425</v>
      </c>
      <c r="AE75" s="3"/>
      <c r="AF75" s="3"/>
      <c r="AG75" s="3"/>
      <c r="AH75" s="3"/>
      <c r="AI75" s="3"/>
      <c r="AJ75" s="3"/>
      <c r="AK75" s="3"/>
      <c r="AL75" s="3" t="s">
        <v>426</v>
      </c>
      <c r="AM75" s="6"/>
      <c r="AN75" s="6"/>
      <c r="AO75" s="6"/>
      <c r="AP75" s="6"/>
      <c r="AQ75" s="6">
        <v>6141970841</v>
      </c>
      <c r="AR75" s="6"/>
      <c r="AS75" s="6"/>
      <c r="AT75" s="6"/>
      <c r="AU75" s="6"/>
      <c r="AV75" s="8" t="s">
        <v>427</v>
      </c>
      <c r="AW75" s="8"/>
      <c r="AX75" s="6"/>
      <c r="AY75" s="6"/>
      <c r="AZ75" s="6"/>
      <c r="BA75" s="6"/>
      <c r="BB75" s="6"/>
      <c r="BC75" s="6"/>
      <c r="BD75" s="6" t="s">
        <v>428</v>
      </c>
      <c r="BE75" s="8">
        <v>74</v>
      </c>
      <c r="BF75" s="6" t="str">
        <f t="shared" si="34"/>
        <v>insert into bitacoras_estatus (numero_expediente, numero_registro, representante, fecha_inicio, fecha_vencimiento, id_cliente, id_admin, id_bitacoras_estatus, id_estatus, id_clase, id_marca, created_at, updated_at) values('1176031','','JULIA MARGARITA URRUTIA SIAS','2011-04-19','2021-04-19','1065','2','1','1',null,1513,'2011-04-19 00:00:00','2011-04-19 00:00:00');</v>
      </c>
      <c r="BG75" s="6" t="str">
        <f t="shared" si="35"/>
        <v>insert into servicios_comentarios (comentario, id_admin, id_estatus, created_at, updated_at) values('ANTERIORIDAD CONTESTADA 22/11/2011',1,74,'2011-04-19 00:00:00','2011-04-19 00:00:00');</v>
      </c>
      <c r="BH75" s="6" t="str">
        <f t="shared" si="36"/>
        <v>insert into servicios_comentarios (comentario, id_admin, id_estatus, created_at, updated_at) values('4108081 cel 6141970841',1,74,'2011-04-19 00:00:00','2011-04-19 00:00:00');</v>
      </c>
      <c r="BI75" s="137" t="str">
        <f t="shared" si="37"/>
        <v>update bitacoras_estatus set comprobacion_uso = 1, id_estatus=5 where id=74;</v>
      </c>
      <c r="BJ75" s="137" t="str">
        <f t="shared" si="38"/>
        <v>update bitacoras_estatus set numero_expediente = '1176031', numero_registro = '', id_estatus = 5, fecha_inicio = '2011-04-19', fecha_vencimiento ='2021-04-19', created_at ='2011-04-19 00:00:00', updated_at ='2011-04-19 00:00:00', id_clase=null, id_marca=1513, id_cliente=1065, vigencia = 0 where id =74;</v>
      </c>
      <c r="BK75" s="137" t="str">
        <f t="shared" si="39"/>
        <v>update bitacoras_estatus set id_estatus = 5 where id =74;</v>
      </c>
    </row>
    <row r="76" spans="1:63">
      <c r="A76" s="3">
        <v>1231707</v>
      </c>
      <c r="B76" s="3">
        <v>1324772</v>
      </c>
      <c r="C76" s="3">
        <f>IF(Tabla1[[#This Row],[No. REG.]]="","",1)</f>
        <v>1</v>
      </c>
      <c r="D76" s="3" t="s">
        <v>46</v>
      </c>
      <c r="E76" s="3">
        <f>IF(Tabla1[[#This Row],[STATUS]]="","",VLOOKUP(D76,Estatus!$A$2:$B$13,2,0))</f>
        <v>10</v>
      </c>
      <c r="F76" s="3">
        <f>IF(Tabla1[[#This Row],[STATUS]]="","",VLOOKUP(D76,Estatus!$A$2:$I$12,9,0))</f>
        <v>1</v>
      </c>
      <c r="G76" s="12" t="s">
        <v>429</v>
      </c>
      <c r="H76" s="7">
        <v>40872</v>
      </c>
      <c r="I76" s="80">
        <f t="shared" si="20"/>
        <v>2011</v>
      </c>
      <c r="J76" s="80">
        <f t="shared" si="21"/>
        <v>11</v>
      </c>
      <c r="K76" s="80">
        <f t="shared" si="22"/>
        <v>25</v>
      </c>
      <c r="L76" s="80">
        <f t="shared" si="23"/>
        <v>11</v>
      </c>
      <c r="M76" s="80">
        <f t="shared" si="24"/>
        <v>25</v>
      </c>
      <c r="N76" s="80" t="str">
        <f t="shared" si="25"/>
        <v>'2011-11-25'</v>
      </c>
      <c r="O76" s="80" t="str">
        <f t="shared" si="26"/>
        <v>'2011-11-25 00:00:00'</v>
      </c>
      <c r="P76" s="7">
        <v>44525</v>
      </c>
      <c r="Q76" s="80">
        <f t="shared" si="27"/>
        <v>2021</v>
      </c>
      <c r="R76" s="80">
        <f t="shared" si="28"/>
        <v>11</v>
      </c>
      <c r="S76" s="80">
        <f t="shared" si="29"/>
        <v>25</v>
      </c>
      <c r="T76" s="80">
        <f t="shared" si="30"/>
        <v>11</v>
      </c>
      <c r="U76" s="80">
        <f t="shared" si="31"/>
        <v>25</v>
      </c>
      <c r="V76" s="80" t="str">
        <f t="shared" si="32"/>
        <v>'2021-11-25'</v>
      </c>
      <c r="W76" s="80"/>
      <c r="X76" s="80" t="str">
        <f t="shared" si="33"/>
        <v>null</v>
      </c>
      <c r="Y76" s="3" t="s">
        <v>430</v>
      </c>
      <c r="Z76" s="124">
        <f>IFERROR(IF(Y76="","null",VLOOKUP(Y76,Marcas!$A$2:$C$2024,2,0)),"")</f>
        <v>1101</v>
      </c>
      <c r="AA76" s="3" t="s">
        <v>431</v>
      </c>
      <c r="AB76" s="3">
        <f>IFERROR(IF(AA76="","",IF(AA76="EMPORIO LEGAL",1,VLOOKUP(AA76,Clientes!$A$2:$B$1190,2,0))),"")</f>
        <v>1064</v>
      </c>
      <c r="AC76" s="3">
        <f>IFERROR(IF(Tabla1[[#This Row],[id_control]]="null","",VLOOKUP(CONCATENATE(Tabla1[[#This Row],[CLIENTE]],"-",Tabla1[[#This Row],[id_control]]),Hoja1!$C$2:$D$1994,2,0)),"")</f>
        <v>76</v>
      </c>
      <c r="AD76" s="3" t="s">
        <v>432</v>
      </c>
      <c r="AE76" s="4"/>
      <c r="AF76" s="4"/>
      <c r="AG76" s="4"/>
      <c r="AH76" s="4"/>
      <c r="AI76" s="4"/>
      <c r="AJ76" s="4"/>
      <c r="AK76" s="4"/>
      <c r="AL76" s="3" t="s">
        <v>433</v>
      </c>
      <c r="AM76" s="11"/>
      <c r="AN76" s="6"/>
      <c r="AO76" s="6"/>
      <c r="AP76" s="6"/>
      <c r="AQ76" s="11"/>
      <c r="AR76" s="6"/>
      <c r="AS76" s="6"/>
      <c r="AT76" s="6"/>
      <c r="AU76" s="6"/>
      <c r="AV76" s="8" t="s">
        <v>434</v>
      </c>
      <c r="AW76" s="11"/>
      <c r="AX76" s="11"/>
      <c r="AY76" s="6"/>
      <c r="AZ76" s="6"/>
      <c r="BA76" s="6"/>
      <c r="BB76" s="6"/>
      <c r="BC76" s="6"/>
      <c r="BD76" s="6">
        <v>4137379</v>
      </c>
      <c r="BE76" s="8">
        <v>75</v>
      </c>
      <c r="BF76" s="6" t="str">
        <f t="shared" si="34"/>
        <v>insert into bitacoras_estatus (numero_expediente, numero_registro, representante, fecha_inicio, fecha_vencimiento, id_cliente, id_admin, id_bitacoras_estatus, id_estatus, id_clase, id_marca, created_at, updated_at) values('1231707','1324772','OLIVIA AURORA NAVARRETE ESCALANTE','2011-11-25','2021-11-25','1064','2','1','1',null,1101,'2011-11-25 00:00:00','2011-11-25 00:00:00');</v>
      </c>
      <c r="BG76" s="6" t="str">
        <f t="shared" si="35"/>
        <v>insert into servicios_comentarios (comentario, id_admin, id_estatus, created_at, updated_at) values('titulo recibido 10/01/2013',1,75,'2011-11-25 00:00:00','2011-11-25 00:00:00');</v>
      </c>
      <c r="BH76" s="6" t="str">
        <f t="shared" si="36"/>
        <v>insert into servicios_comentarios (comentario, id_admin, id_estatus, created_at, updated_at) values('4137379',1,75,'2011-11-25 00:00:00','2011-11-25 00:00:00');</v>
      </c>
      <c r="BI76" s="137" t="str">
        <f t="shared" si="37"/>
        <v>update bitacoras_estatus set comprobacion_uso = 1, id_estatus=10 where id=75;</v>
      </c>
      <c r="BJ76" s="137" t="str">
        <f t="shared" si="38"/>
        <v>update bitacoras_estatus set numero_expediente = '1231707', numero_registro = '1324772', id_estatus = 10, fecha_inicio = '2011-11-25', fecha_vencimiento ='2021-11-25', created_at ='2011-11-25 00:00:00', updated_at ='2011-11-25 00:00:00', id_clase=null, id_marca=1101, id_cliente=1064, vigencia = 1 where id =75;</v>
      </c>
      <c r="BK76" s="137" t="str">
        <f t="shared" si="39"/>
        <v>update bitacoras_estatus set id_estatus = 10 where id =75;</v>
      </c>
    </row>
    <row r="77" spans="1:63">
      <c r="A77" s="6">
        <v>1491320</v>
      </c>
      <c r="B77" s="6">
        <v>1487713</v>
      </c>
      <c r="C77" s="6">
        <f>IF(Tabla1[[#This Row],[No. REG.]]="","",1)</f>
        <v>1</v>
      </c>
      <c r="D77" s="3" t="s">
        <v>46</v>
      </c>
      <c r="E77" s="3">
        <f>IF(Tabla1[[#This Row],[STATUS]]="","",VLOOKUP(D77,Estatus!$A$2:$B$13,2,0))</f>
        <v>10</v>
      </c>
      <c r="F77" s="3">
        <f>IF(Tabla1[[#This Row],[STATUS]]="","",VLOOKUP(D77,Estatus!$A$2:$I$12,9,0))</f>
        <v>1</v>
      </c>
      <c r="G77" s="12" t="s">
        <v>435</v>
      </c>
      <c r="H77" s="7">
        <v>41789</v>
      </c>
      <c r="I77" s="80">
        <f t="shared" si="20"/>
        <v>2014</v>
      </c>
      <c r="J77" s="80">
        <f t="shared" si="21"/>
        <v>5</v>
      </c>
      <c r="K77" s="80">
        <f t="shared" si="22"/>
        <v>30</v>
      </c>
      <c r="L77" s="80" t="str">
        <f t="shared" si="23"/>
        <v>05</v>
      </c>
      <c r="M77" s="80">
        <f t="shared" si="24"/>
        <v>30</v>
      </c>
      <c r="N77" s="80" t="str">
        <f t="shared" si="25"/>
        <v>'2014-05-30'</v>
      </c>
      <c r="O77" s="80" t="str">
        <f t="shared" si="26"/>
        <v>'2014-05-30 00:00:00'</v>
      </c>
      <c r="P77" s="7">
        <v>45442</v>
      </c>
      <c r="Q77" s="80">
        <f t="shared" si="27"/>
        <v>2024</v>
      </c>
      <c r="R77" s="80">
        <f t="shared" si="28"/>
        <v>5</v>
      </c>
      <c r="S77" s="80">
        <f t="shared" si="29"/>
        <v>30</v>
      </c>
      <c r="T77" s="80" t="str">
        <f t="shared" si="30"/>
        <v>05</v>
      </c>
      <c r="U77" s="80">
        <f t="shared" si="31"/>
        <v>30</v>
      </c>
      <c r="V77" s="80" t="str">
        <f t="shared" si="32"/>
        <v>'2024-05-30'</v>
      </c>
      <c r="W77" s="80"/>
      <c r="X77" s="80" t="str">
        <f t="shared" si="33"/>
        <v>null</v>
      </c>
      <c r="Y77" s="6" t="s">
        <v>436</v>
      </c>
      <c r="Z77" s="123">
        <f>IFERROR(IF(Y77="","null",VLOOKUP(Y77,Marcas!$A$2:$C$2024,2,0)),"")</f>
        <v>805</v>
      </c>
      <c r="AA77" s="6" t="s">
        <v>437</v>
      </c>
      <c r="AB77" s="6">
        <f>IFERROR(IF(AA77="","",IF(AA77="EMPORIO LEGAL",1,VLOOKUP(AA77,Clientes!$A$2:$B$1190,2,0))),"")</f>
        <v>1062</v>
      </c>
      <c r="AC77" s="6">
        <f>IFERROR(IF(Tabla1[[#This Row],[id_control]]="null","",VLOOKUP(CONCATENATE(Tabla1[[#This Row],[CLIENTE]],"-",Tabla1[[#This Row],[id_control]]),Hoja1!$C$2:$D$1994,2,0)),"")</f>
        <v>77</v>
      </c>
      <c r="AD77" s="6" t="s">
        <v>438</v>
      </c>
      <c r="AE77" s="6"/>
      <c r="AF77" s="6"/>
      <c r="AG77" s="6"/>
      <c r="AH77" s="6"/>
      <c r="AI77" s="6"/>
      <c r="AJ77" s="6"/>
      <c r="AK77" s="6"/>
      <c r="AL77" s="3" t="s">
        <v>439</v>
      </c>
      <c r="AM77" s="6"/>
      <c r="AN77" s="6"/>
      <c r="AO77" s="6"/>
      <c r="AP77" s="6"/>
      <c r="AQ77" s="4"/>
      <c r="AR77" s="6"/>
      <c r="AS77" s="6"/>
      <c r="AT77" s="6"/>
      <c r="AU77" s="6"/>
      <c r="AV77" s="6" t="s">
        <v>440</v>
      </c>
      <c r="AW77" s="6"/>
      <c r="AX77" s="6"/>
      <c r="AY77" s="6"/>
      <c r="AZ77" s="6"/>
      <c r="BA77" s="6"/>
      <c r="BB77" s="6"/>
      <c r="BC77" s="6"/>
      <c r="BD77" s="8" t="s">
        <v>439</v>
      </c>
      <c r="BE77" s="8">
        <v>76</v>
      </c>
      <c r="BF77" s="6" t="str">
        <f t="shared" si="34"/>
        <v>insert into bitacoras_estatus (numero_expediente, numero_registro, representante, fecha_inicio, fecha_vencimiento, id_cliente, id_admin, id_bitacoras_estatus, id_estatus, id_clase, id_marca, created_at, updated_at) values('1491320','1487713','ROGELIO RIVAS SANDOVAL','2014-05-30','2024-05-30','1062','2','1','1',null,805,'2014-05-30 00:00:00','2014-05-30 00:00:00');</v>
      </c>
      <c r="BG77" s="6" t="str">
        <f t="shared" si="35"/>
        <v>insert into servicios_comentarios (comentario, id_admin, id_estatus, created_at, updated_at) values('TITULO RECIBIDO 14NOV14',1,76,'2014-05-30 00:00:00','2014-05-30 00:00:00');</v>
      </c>
      <c r="BH77" s="6" t="str">
        <f t="shared" si="36"/>
        <v>insert into servicios_comentarios (comentario, id_admin, id_estatus, created_at, updated_at) values('6142004444 CEL. 6141878082',1,76,'2014-05-30 00:00:00','2014-05-30 00:00:00');</v>
      </c>
      <c r="BI77" s="137" t="str">
        <f t="shared" si="37"/>
        <v>update bitacoras_estatus set comprobacion_uso = 1, id_estatus=10 where id=76;</v>
      </c>
      <c r="BJ77" s="137" t="str">
        <f t="shared" si="38"/>
        <v>update bitacoras_estatus set numero_expediente = '1491320', numero_registro = '1487713', id_estatus = 10, fecha_inicio = '2014-05-30', fecha_vencimiento ='2024-05-30', created_at ='2014-05-30 00:00:00', updated_at ='2014-05-30 00:00:00', id_clase=null, id_marca=805, id_cliente=1062, vigencia = 1 where id =76;</v>
      </c>
      <c r="BK77" s="137" t="str">
        <f t="shared" si="39"/>
        <v>update bitacoras_estatus set id_estatus = 10 where id =76;</v>
      </c>
    </row>
    <row r="78" spans="1:63">
      <c r="A78" s="3">
        <v>1510466</v>
      </c>
      <c r="B78" s="3"/>
      <c r="C78" s="3" t="str">
        <f>IF(Tabla1[[#This Row],[No. REG.]]="","",1)</f>
        <v/>
      </c>
      <c r="D78" s="3" t="s">
        <v>46</v>
      </c>
      <c r="E78" s="3">
        <f>IF(Tabla1[[#This Row],[STATUS]]="","",VLOOKUP(D78,Estatus!$A$2:$B$13,2,0))</f>
        <v>10</v>
      </c>
      <c r="F78" s="3">
        <f>IF(Tabla1[[#This Row],[STATUS]]="","",VLOOKUP(D78,Estatus!$A$2:$I$12,9,0))</f>
        <v>1</v>
      </c>
      <c r="G78" s="12" t="s">
        <v>441</v>
      </c>
      <c r="H78" s="7">
        <v>41848</v>
      </c>
      <c r="I78" s="80">
        <f t="shared" si="20"/>
        <v>2014</v>
      </c>
      <c r="J78" s="80">
        <f t="shared" si="21"/>
        <v>7</v>
      </c>
      <c r="K78" s="80">
        <f t="shared" si="22"/>
        <v>28</v>
      </c>
      <c r="L78" s="80" t="str">
        <f t="shared" si="23"/>
        <v>07</v>
      </c>
      <c r="M78" s="80">
        <f t="shared" si="24"/>
        <v>28</v>
      </c>
      <c r="N78" s="80" t="str">
        <f t="shared" si="25"/>
        <v>'2014-07-28'</v>
      </c>
      <c r="O78" s="80" t="str">
        <f t="shared" si="26"/>
        <v>'2014-07-28 00:00:00'</v>
      </c>
      <c r="P78" s="7">
        <v>45501</v>
      </c>
      <c r="Q78" s="80">
        <f t="shared" si="27"/>
        <v>2024</v>
      </c>
      <c r="R78" s="80">
        <f t="shared" si="28"/>
        <v>7</v>
      </c>
      <c r="S78" s="80">
        <f t="shared" si="29"/>
        <v>28</v>
      </c>
      <c r="T78" s="80" t="str">
        <f t="shared" si="30"/>
        <v>07</v>
      </c>
      <c r="U78" s="80">
        <f t="shared" si="31"/>
        <v>28</v>
      </c>
      <c r="V78" s="80" t="str">
        <f t="shared" si="32"/>
        <v>'2024-07-28'</v>
      </c>
      <c r="W78" s="80"/>
      <c r="X78" s="80" t="str">
        <f t="shared" si="33"/>
        <v>null</v>
      </c>
      <c r="Y78" s="3" t="s">
        <v>442</v>
      </c>
      <c r="Z78" s="124">
        <f>IFERROR(IF(Y78="","null",VLOOKUP(Y78,Marcas!$A$2:$C$2024,2,0)),"")</f>
        <v>1509</v>
      </c>
      <c r="AA78" s="3" t="s">
        <v>442</v>
      </c>
      <c r="AB78" s="3">
        <f>IFERROR(IF(AA78="","",IF(AA78="EMPORIO LEGAL",1,VLOOKUP(AA78,Clientes!$A$2:$B$1190,2,0))),"")</f>
        <v>1061</v>
      </c>
      <c r="AC78" s="3">
        <f>IFERROR(IF(Tabla1[[#This Row],[id_control]]="null","",VLOOKUP(CONCATENATE(Tabla1[[#This Row],[CLIENTE]],"-",Tabla1[[#This Row],[id_control]]),Hoja1!$C$2:$D$1994,2,0)),"")</f>
        <v>78</v>
      </c>
      <c r="AD78" s="3" t="s">
        <v>443</v>
      </c>
      <c r="AE78" s="3"/>
      <c r="AF78" s="3"/>
      <c r="AG78" s="3"/>
      <c r="AH78" s="3"/>
      <c r="AI78" s="3"/>
      <c r="AJ78" s="3"/>
      <c r="AK78" s="3"/>
      <c r="AL78" s="3" t="s">
        <v>444</v>
      </c>
      <c r="AM78" s="6"/>
      <c r="AN78" s="6"/>
      <c r="AO78" s="6"/>
      <c r="AP78" s="6"/>
      <c r="AQ78" s="6"/>
      <c r="AR78" s="6"/>
      <c r="AS78" s="6"/>
      <c r="AT78" s="6"/>
      <c r="AU78" s="6"/>
      <c r="AV78" s="6" t="s">
        <v>445</v>
      </c>
      <c r="AW78" s="6" t="s">
        <v>446</v>
      </c>
      <c r="AX78" s="6"/>
      <c r="AY78" s="6"/>
      <c r="AZ78" s="6"/>
      <c r="BA78" s="6"/>
      <c r="BB78" s="6"/>
      <c r="BC78" s="6"/>
      <c r="BD78" s="6" t="s">
        <v>444</v>
      </c>
      <c r="BE78" s="8">
        <v>77</v>
      </c>
      <c r="BF78" s="6" t="str">
        <f t="shared" si="34"/>
        <v>insert into bitacoras_estatus (numero_expediente, numero_registro, representante, fecha_inicio, fecha_vencimiento, id_cliente, id_admin, id_bitacoras_estatus, id_estatus, id_clase, id_marca, created_at, updated_at) values('1510466','','AARON RAUL RODRIGUEZ CORRAL, CARLOS GUSTAVO VALLADOLID MONTAÑEZ','2014-07-28','2024-07-28','1061','2','1','1',null,1509,'2014-07-28 00:00:00','2014-07-28 00:00:00');</v>
      </c>
      <c r="BG78" s="6" t="str">
        <f t="shared" si="35"/>
        <v>insert into servicios_comentarios (comentario, id_admin, id_estatus, created_at, updated_at) values('título entregado el día 11 febrero 2015',1,77,'2014-07-28 00:00:00','2014-07-28 00:00:00');</v>
      </c>
      <c r="BH78" s="6" t="str">
        <f t="shared" si="36"/>
        <v>insert into servicios_comentarios (comentario, id_admin, id_estatus, created_at, updated_at) values('TEL 625 582 36 09 CEL. 625 115 4828',1,77,'2014-07-28 00:00:00','2014-07-28 00:00:00');</v>
      </c>
      <c r="BI78" s="137" t="str">
        <f t="shared" si="37"/>
        <v>update bitacoras_estatus set comprobacion_uso = 1, id_estatus=10 where id=77;</v>
      </c>
      <c r="BJ78" s="137" t="str">
        <f t="shared" si="38"/>
        <v>update bitacoras_estatus set numero_expediente = '1510466', numero_registro = '', id_estatus = 10, fecha_inicio = '2014-07-28', fecha_vencimiento ='2024-07-28', created_at ='2014-07-28 00:00:00', updated_at ='2014-07-28 00:00:00', id_clase=null, id_marca=1509, id_cliente=1061, vigencia = 1 where id =77;</v>
      </c>
      <c r="BK78" s="137" t="str">
        <f t="shared" si="39"/>
        <v>update bitacoras_estatus set id_estatus = 10 where id =77;</v>
      </c>
    </row>
    <row r="79" spans="1:63">
      <c r="A79" s="3">
        <v>1070144</v>
      </c>
      <c r="B79" s="3">
        <v>1210587</v>
      </c>
      <c r="C79" s="3">
        <f>IF(Tabla1[[#This Row],[No. REG.]]="","",1)</f>
        <v>1</v>
      </c>
      <c r="D79" s="3" t="s">
        <v>46</v>
      </c>
      <c r="E79" s="3">
        <f>IF(Tabla1[[#This Row],[STATUS]]="","",VLOOKUP(D79,Estatus!$A$2:$B$13,2,0))</f>
        <v>10</v>
      </c>
      <c r="F79" s="3">
        <f>IF(Tabla1[[#This Row],[STATUS]]="","",VLOOKUP(D79,Estatus!$A$2:$I$12,9,0))</f>
        <v>1</v>
      </c>
      <c r="G79" s="12" t="s">
        <v>447</v>
      </c>
      <c r="H79" s="7">
        <v>40231</v>
      </c>
      <c r="I79" s="80">
        <f t="shared" si="20"/>
        <v>2010</v>
      </c>
      <c r="J79" s="80">
        <f t="shared" si="21"/>
        <v>2</v>
      </c>
      <c r="K79" s="80">
        <f t="shared" si="22"/>
        <v>22</v>
      </c>
      <c r="L79" s="80" t="str">
        <f t="shared" si="23"/>
        <v>02</v>
      </c>
      <c r="M79" s="80">
        <f t="shared" si="24"/>
        <v>22</v>
      </c>
      <c r="N79" s="80" t="str">
        <f t="shared" si="25"/>
        <v>'2010-02-22'</v>
      </c>
      <c r="O79" s="80" t="str">
        <f t="shared" si="26"/>
        <v>'2010-02-22 00:00:00'</v>
      </c>
      <c r="P79" s="7">
        <v>43883</v>
      </c>
      <c r="Q79" s="80">
        <f t="shared" si="27"/>
        <v>2020</v>
      </c>
      <c r="R79" s="80">
        <f t="shared" si="28"/>
        <v>2</v>
      </c>
      <c r="S79" s="80">
        <f t="shared" si="29"/>
        <v>22</v>
      </c>
      <c r="T79" s="80" t="str">
        <f t="shared" si="30"/>
        <v>02</v>
      </c>
      <c r="U79" s="80">
        <f t="shared" si="31"/>
        <v>22</v>
      </c>
      <c r="V79" s="80" t="str">
        <f t="shared" si="32"/>
        <v>'2020-02-22'</v>
      </c>
      <c r="W79" s="80"/>
      <c r="X79" s="80" t="str">
        <f t="shared" si="33"/>
        <v>null</v>
      </c>
      <c r="Y79" s="3" t="s">
        <v>448</v>
      </c>
      <c r="Z79" s="124">
        <f>IFERROR(IF(Y79="","null",VLOOKUP(Y79,Marcas!$A$2:$C$2024,2,0)),"")</f>
        <v>1499</v>
      </c>
      <c r="AA79" s="3" t="s">
        <v>449</v>
      </c>
      <c r="AB79" s="3">
        <f>IFERROR(IF(AA79="","",IF(AA79="EMPORIO LEGAL",1,VLOOKUP(AA79,Clientes!$A$2:$B$1190,2,0))),"")</f>
        <v>1059</v>
      </c>
      <c r="AC79" s="3">
        <f>IFERROR(IF(Tabla1[[#This Row],[id_control]]="null","",VLOOKUP(CONCATENATE(Tabla1[[#This Row],[CLIENTE]],"-",Tabla1[[#This Row],[id_control]]),Hoja1!$C$2:$D$1994,2,0)),"")</f>
        <v>79</v>
      </c>
      <c r="AD79" s="3" t="s">
        <v>450</v>
      </c>
      <c r="AE79" s="3" t="s">
        <v>451</v>
      </c>
      <c r="AF79" s="3"/>
      <c r="AG79" s="3"/>
      <c r="AH79" s="3"/>
      <c r="AI79" s="3"/>
      <c r="AJ79" s="3"/>
      <c r="AK79" s="3"/>
      <c r="AL79" s="3">
        <v>4144950</v>
      </c>
      <c r="AM79" s="6">
        <v>4265960</v>
      </c>
      <c r="AN79" s="6"/>
      <c r="AO79" s="6"/>
      <c r="AP79" s="6"/>
      <c r="AQ79" s="11" t="s">
        <v>452</v>
      </c>
      <c r="AR79" s="6"/>
      <c r="AS79" s="6"/>
      <c r="AT79" s="6"/>
      <c r="AU79" s="6"/>
      <c r="AV79" s="6" t="s">
        <v>453</v>
      </c>
      <c r="AW79" s="6" t="s">
        <v>454</v>
      </c>
      <c r="AX79" s="6" t="s">
        <v>455</v>
      </c>
      <c r="AY79" s="6"/>
      <c r="AZ79" s="6"/>
      <c r="BA79" s="6"/>
      <c r="BB79" s="6"/>
      <c r="BC79" s="6"/>
      <c r="BD79" s="6" t="s">
        <v>456</v>
      </c>
      <c r="BE79" s="8">
        <v>78</v>
      </c>
      <c r="BF79" s="6" t="str">
        <f t="shared" si="34"/>
        <v>insert into bitacoras_estatus (numero_expediente, numero_registro, representante, fecha_inicio, fecha_vencimiento, id_cliente, id_admin, id_bitacoras_estatus, id_estatus, id_clase, id_marca, created_at, updated_at) values('1070144','1210587','FEDERICO GARCIA SILLER','2010-02-22','2020-02-22','1059','2','1','1',null,1499,'2010-02-22 00:00:00','2010-02-22 00:00:00');</v>
      </c>
      <c r="BG79" s="6" t="str">
        <f t="shared" si="35"/>
        <v>insert into servicios_comentarios (comentario, id_admin, id_estatus, created_at, updated_at) values('TITULO ENTREGADO 06/05/2011',1,78,'2010-02-22 00:00:00','2010-02-22 00:00:00');</v>
      </c>
      <c r="BH79" s="6" t="str">
        <f t="shared" si="36"/>
        <v>insert into servicios_comentarios (comentario, id_admin, id_estatus, created_at, updated_at) values('4144950, 4265960, cel 614427 6228',1,78,'2010-02-22 00:00:00','2010-02-22 00:00:00');</v>
      </c>
      <c r="BI79" s="137" t="str">
        <f t="shared" si="37"/>
        <v>update bitacoras_estatus set comprobacion_uso = 1, id_estatus=10 where id=78;</v>
      </c>
      <c r="BJ79" s="137" t="str">
        <f t="shared" si="38"/>
        <v>update bitacoras_estatus set numero_expediente = '1070144', numero_registro = '1210587', id_estatus = 10, fecha_inicio = '2010-02-22', fecha_vencimiento ='2020-02-22', created_at ='2010-02-22 00:00:00', updated_at ='2010-02-22 00:00:00', id_clase=null, id_marca=1499, id_cliente=1059, vigencia = 1 where id =78;</v>
      </c>
      <c r="BK79" s="137" t="str">
        <f t="shared" si="39"/>
        <v>update bitacoras_estatus set id_estatus = 10 where id =78;</v>
      </c>
    </row>
    <row r="80" spans="1:63" ht="40">
      <c r="A80" s="6">
        <v>818596</v>
      </c>
      <c r="B80" s="3">
        <v>972223</v>
      </c>
      <c r="C80" s="3">
        <f>IF(Tabla1[[#This Row],[No. REG.]]="","",1)</f>
        <v>1</v>
      </c>
      <c r="D80" s="3" t="s">
        <v>109</v>
      </c>
      <c r="E80" s="3">
        <f>IF(Tabla1[[#This Row],[STATUS]]="","",VLOOKUP(D80,Estatus!$A$2:$B$13,2,0))</f>
        <v>9</v>
      </c>
      <c r="F80" s="3">
        <f>IF(Tabla1[[#This Row],[STATUS]]="","",VLOOKUP(D80,Estatus!$A$2:$I$12,9,0))</f>
        <v>0</v>
      </c>
      <c r="G80" s="12" t="s">
        <v>8688</v>
      </c>
      <c r="H80" s="7">
        <v>39020</v>
      </c>
      <c r="I80" s="80">
        <f t="shared" si="20"/>
        <v>2006</v>
      </c>
      <c r="J80" s="80">
        <f t="shared" si="21"/>
        <v>10</v>
      </c>
      <c r="K80" s="80">
        <f t="shared" si="22"/>
        <v>30</v>
      </c>
      <c r="L80" s="80">
        <f t="shared" si="23"/>
        <v>10</v>
      </c>
      <c r="M80" s="80">
        <f t="shared" si="24"/>
        <v>30</v>
      </c>
      <c r="N80" s="80" t="str">
        <f t="shared" si="25"/>
        <v>'2006-10-30'</v>
      </c>
      <c r="O80" s="80" t="str">
        <f t="shared" si="26"/>
        <v>'2006-10-30 00:00:00'</v>
      </c>
      <c r="P80" s="7">
        <v>42673</v>
      </c>
      <c r="Q80" s="80">
        <f t="shared" si="27"/>
        <v>2016</v>
      </c>
      <c r="R80" s="80">
        <f t="shared" si="28"/>
        <v>10</v>
      </c>
      <c r="S80" s="80">
        <f t="shared" si="29"/>
        <v>30</v>
      </c>
      <c r="T80" s="80">
        <f t="shared" si="30"/>
        <v>10</v>
      </c>
      <c r="U80" s="80">
        <f t="shared" si="31"/>
        <v>30</v>
      </c>
      <c r="V80" s="80" t="str">
        <f t="shared" si="32"/>
        <v>'2016-10-30'</v>
      </c>
      <c r="W80" s="80"/>
      <c r="X80" s="80" t="str">
        <f t="shared" si="33"/>
        <v>null</v>
      </c>
      <c r="Y80" s="3" t="s">
        <v>457</v>
      </c>
      <c r="Z80" s="124">
        <f>IFERROR(IF(Y80="","null",VLOOKUP(Y80,Marcas!$A$2:$C$2024,2,0)),"")</f>
        <v>1507</v>
      </c>
      <c r="AA80" s="3" t="s">
        <v>457</v>
      </c>
      <c r="AB80" s="3">
        <f>IFERROR(IF(AA80="","",IF(AA80="EMPORIO LEGAL",1,VLOOKUP(AA80,Clientes!$A$2:$B$1190,2,0))),"")</f>
        <v>1058</v>
      </c>
      <c r="AC80" s="3">
        <f>IFERROR(IF(Tabla1[[#This Row],[id_control]]="null","",VLOOKUP(CONCATENATE(Tabla1[[#This Row],[CLIENTE]],"-",Tabla1[[#This Row],[id_control]]),Hoja1!$C$2:$D$1994,2,0)),"")</f>
        <v>80</v>
      </c>
      <c r="AD80" s="3" t="s">
        <v>458</v>
      </c>
      <c r="AE80" s="3"/>
      <c r="AF80" s="3"/>
      <c r="AG80" s="3"/>
      <c r="AH80" s="3"/>
      <c r="AI80" s="3"/>
      <c r="AJ80" s="3"/>
      <c r="AK80" s="3"/>
      <c r="AL80" s="3">
        <v>4107715</v>
      </c>
      <c r="AM80" s="6"/>
      <c r="AN80" s="6"/>
      <c r="AO80" s="6"/>
      <c r="AP80" s="6"/>
      <c r="AQ80" s="4" t="s">
        <v>459</v>
      </c>
      <c r="AR80" s="6"/>
      <c r="AS80" s="6"/>
      <c r="AT80" s="6"/>
      <c r="AU80" s="6"/>
      <c r="AV80" s="6" t="s">
        <v>460</v>
      </c>
      <c r="AW80" s="6"/>
      <c r="AX80" s="6"/>
      <c r="AY80" s="6"/>
      <c r="AZ80" s="6"/>
      <c r="BA80" s="6"/>
      <c r="BB80" s="6"/>
      <c r="BC80" s="6"/>
      <c r="BD80" s="8" t="s">
        <v>461</v>
      </c>
      <c r="BE80" s="8">
        <v>79</v>
      </c>
      <c r="BF80" s="6" t="str">
        <f t="shared" si="34"/>
        <v>insert into bitacoras_estatus (numero_expediente, numero_registro, representante, fecha_inicio, fecha_vencimiento, id_cliente, id_admin, id_bitacoras_estatus, id_estatus, id_clase, id_marca, created_at, updated_at) values('818596','972223','ERNESTO LAPHOND DE LA PEÑA','2006-10-30','2016-10-30','1058','2','1','1',null,1507,'2006-10-30 00:00:00','2006-10-30 00:00:00');</v>
      </c>
      <c r="BG80" s="6" t="str">
        <f t="shared" si="35"/>
        <v>insert into servicios_comentarios (comentario, id_admin, id_estatus, created_at, updated_at) values('titulo recibido el 02/03/07. CONTACTADO VÍA SALES UP. CONTACTADO EL 09/11/2016, YA NO RENOVARÁ',1,79,'2006-10-30 00:00:00','2006-10-30 00:00:00');</v>
      </c>
      <c r="BH80" s="6" t="str">
        <f t="shared" si="36"/>
        <v>insert into servicios_comentarios (comentario, id_admin, id_estatus, created_at, updated_at) values('4107715, cel 614142 3425',1,79,'2006-10-30 00:00:00','2006-10-30 00:00:00');</v>
      </c>
      <c r="BI80" s="137" t="str">
        <f t="shared" si="37"/>
        <v>update bitacoras_estatus set comprobacion_uso = 1, id_estatus=9 where id=79;</v>
      </c>
      <c r="BJ80" s="137" t="str">
        <f t="shared" si="38"/>
        <v>update bitacoras_estatus set numero_expediente = '818596', numero_registro = '972223', id_estatus = 9, fecha_inicio = '2006-10-30', fecha_vencimiento ='2016-10-30', created_at ='2006-10-30 00:00:00', updated_at ='2006-10-30 00:00:00', id_clase=null, id_marca=1507, id_cliente=1058, vigencia = 0 where id =79;</v>
      </c>
      <c r="BK80" s="137" t="str">
        <f t="shared" si="39"/>
        <v>update bitacoras_estatus set id_estatus = 9 where id =79;</v>
      </c>
    </row>
    <row r="81" spans="1:63">
      <c r="A81" s="6">
        <v>1176037</v>
      </c>
      <c r="B81" s="6">
        <v>1236037</v>
      </c>
      <c r="C81" s="6">
        <f>IF(Tabla1[[#This Row],[No. REG.]]="","",1)</f>
        <v>1</v>
      </c>
      <c r="D81" s="3" t="s">
        <v>46</v>
      </c>
      <c r="E81" s="3">
        <f>IF(Tabla1[[#This Row],[STATUS]]="","",VLOOKUP(D81,Estatus!$A$2:$B$13,2,0))</f>
        <v>10</v>
      </c>
      <c r="F81" s="3">
        <f>IF(Tabla1[[#This Row],[STATUS]]="","",VLOOKUP(D81,Estatus!$A$2:$I$12,9,0))</f>
        <v>1</v>
      </c>
      <c r="G81" s="12" t="s">
        <v>462</v>
      </c>
      <c r="H81" s="7">
        <v>40658</v>
      </c>
      <c r="I81" s="80">
        <f t="shared" si="20"/>
        <v>2011</v>
      </c>
      <c r="J81" s="80">
        <f t="shared" si="21"/>
        <v>4</v>
      </c>
      <c r="K81" s="80">
        <f t="shared" si="22"/>
        <v>25</v>
      </c>
      <c r="L81" s="80" t="str">
        <f t="shared" si="23"/>
        <v>04</v>
      </c>
      <c r="M81" s="80">
        <f t="shared" si="24"/>
        <v>25</v>
      </c>
      <c r="N81" s="80" t="str">
        <f t="shared" si="25"/>
        <v>'2011-04-25'</v>
      </c>
      <c r="O81" s="80" t="str">
        <f t="shared" si="26"/>
        <v>'2011-04-25 00:00:00'</v>
      </c>
      <c r="P81" s="7">
        <v>44311</v>
      </c>
      <c r="Q81" s="80">
        <f t="shared" si="27"/>
        <v>2021</v>
      </c>
      <c r="R81" s="80">
        <f t="shared" si="28"/>
        <v>4</v>
      </c>
      <c r="S81" s="80">
        <f t="shared" si="29"/>
        <v>25</v>
      </c>
      <c r="T81" s="80" t="str">
        <f t="shared" si="30"/>
        <v>04</v>
      </c>
      <c r="U81" s="80">
        <f t="shared" si="31"/>
        <v>25</v>
      </c>
      <c r="V81" s="80" t="str">
        <f t="shared" si="32"/>
        <v>'2021-04-25'</v>
      </c>
      <c r="W81" s="80"/>
      <c r="X81" s="80" t="str">
        <f t="shared" si="33"/>
        <v>null</v>
      </c>
      <c r="Y81" s="6" t="s">
        <v>463</v>
      </c>
      <c r="Z81" s="123">
        <f>IFERROR(IF(Y81="","null",VLOOKUP(Y81,Marcas!$A$2:$C$2024,2,0)),"")</f>
        <v>1506</v>
      </c>
      <c r="AA81" s="6" t="s">
        <v>464</v>
      </c>
      <c r="AB81" s="6">
        <f>IFERROR(IF(AA81="","",IF(AA81="EMPORIO LEGAL",1,VLOOKUP(AA81,Clientes!$A$2:$B$1190,2,0))),"")</f>
        <v>1057</v>
      </c>
      <c r="AC81" s="6">
        <f>IFERROR(IF(Tabla1[[#This Row],[id_control]]="null","",VLOOKUP(CONCATENATE(Tabla1[[#This Row],[CLIENTE]],"-",Tabla1[[#This Row],[id_control]]),Hoja1!$C$2:$D$1994,2,0)),"")</f>
        <v>81</v>
      </c>
      <c r="AD81" s="6" t="s">
        <v>465</v>
      </c>
      <c r="AE81" s="6"/>
      <c r="AF81" s="6"/>
      <c r="AG81" s="6"/>
      <c r="AH81" s="6"/>
      <c r="AI81" s="6"/>
      <c r="AJ81" s="6"/>
      <c r="AK81" s="6"/>
      <c r="AL81" s="6">
        <v>4191319</v>
      </c>
      <c r="AM81" s="8"/>
      <c r="AN81" s="8"/>
      <c r="AO81" s="8"/>
      <c r="AP81" s="8"/>
      <c r="AQ81" s="8"/>
      <c r="AR81" s="8"/>
      <c r="AS81" s="8"/>
      <c r="AT81" s="8"/>
      <c r="AU81" s="8"/>
      <c r="AV81" s="8" t="s">
        <v>466</v>
      </c>
      <c r="AW81" s="8"/>
      <c r="AX81" s="8"/>
      <c r="AY81" s="8"/>
      <c r="AZ81" s="8"/>
      <c r="BA81" s="8"/>
      <c r="BB81" s="8"/>
      <c r="BC81" s="8"/>
      <c r="BD81" s="8">
        <v>4191319</v>
      </c>
      <c r="BE81" s="8">
        <v>80</v>
      </c>
      <c r="BF81" s="6" t="str">
        <f t="shared" si="34"/>
        <v>insert into bitacoras_estatus (numero_expediente, numero_registro, representante, fecha_inicio, fecha_vencimiento, id_cliente, id_admin, id_bitacoras_estatus, id_estatus, id_clase, id_marca, created_at, updated_at) values('1176037','1236037','JOSE TRIANA ZUÑIGA','2011-04-25','2021-04-25','1057','2','1','1',null,1506,'2011-04-25 00:00:00','2011-04-25 00:00:00');</v>
      </c>
      <c r="BG81" s="6" t="str">
        <f t="shared" si="35"/>
        <v>insert into servicios_comentarios (comentario, id_admin, id_estatus, created_at, updated_at) values('TITULO ENTREGADO 21/10/2011',1,80,'2011-04-25 00:00:00','2011-04-25 00:00:00');</v>
      </c>
      <c r="BH81" s="6" t="str">
        <f t="shared" si="36"/>
        <v>insert into servicios_comentarios (comentario, id_admin, id_estatus, created_at, updated_at) values('4191319',1,80,'2011-04-25 00:00:00','2011-04-25 00:00:00');</v>
      </c>
      <c r="BI81" s="137" t="str">
        <f t="shared" si="37"/>
        <v>update bitacoras_estatus set comprobacion_uso = 1, id_estatus=10 where id=80;</v>
      </c>
      <c r="BJ81" s="137" t="str">
        <f t="shared" si="38"/>
        <v>update bitacoras_estatus set numero_expediente = '1176037', numero_registro = '1236037', id_estatus = 10, fecha_inicio = '2011-04-25', fecha_vencimiento ='2021-04-25', created_at ='2011-04-25 00:00:00', updated_at ='2011-04-25 00:00:00', id_clase=null, id_marca=1506, id_cliente=1057, vigencia = 1 where id =80;</v>
      </c>
      <c r="BK81" s="137" t="str">
        <f t="shared" si="39"/>
        <v>update bitacoras_estatus set id_estatus = 10 where id =80;</v>
      </c>
    </row>
    <row r="82" spans="1:63">
      <c r="A82" s="6">
        <v>1087510</v>
      </c>
      <c r="B82" s="6">
        <v>1220739</v>
      </c>
      <c r="C82" s="6">
        <f>IF(Tabla1[[#This Row],[No. REG.]]="","",1)</f>
        <v>1</v>
      </c>
      <c r="D82" s="3" t="s">
        <v>46</v>
      </c>
      <c r="E82" s="3">
        <f>IF(Tabla1[[#This Row],[STATUS]]="","",VLOOKUP(D82,Estatus!$A$2:$B$13,2,0))</f>
        <v>10</v>
      </c>
      <c r="F82" s="3">
        <f>IF(Tabla1[[#This Row],[STATUS]]="","",VLOOKUP(D82,Estatus!$A$2:$I$12,9,0))</f>
        <v>1</v>
      </c>
      <c r="G82" s="16" t="s">
        <v>467</v>
      </c>
      <c r="H82" s="7">
        <v>40301</v>
      </c>
      <c r="I82" s="80">
        <f t="shared" si="20"/>
        <v>2010</v>
      </c>
      <c r="J82" s="80">
        <f t="shared" si="21"/>
        <v>5</v>
      </c>
      <c r="K82" s="80">
        <f t="shared" si="22"/>
        <v>3</v>
      </c>
      <c r="L82" s="80" t="str">
        <f t="shared" si="23"/>
        <v>05</v>
      </c>
      <c r="M82" s="80" t="str">
        <f t="shared" si="24"/>
        <v>03</v>
      </c>
      <c r="N82" s="80" t="str">
        <f t="shared" si="25"/>
        <v>'2010-05-03'</v>
      </c>
      <c r="O82" s="80" t="str">
        <f t="shared" si="26"/>
        <v>'2010-05-03 00:00:00'</v>
      </c>
      <c r="P82" s="7">
        <v>43954</v>
      </c>
      <c r="Q82" s="80">
        <f t="shared" si="27"/>
        <v>2020</v>
      </c>
      <c r="R82" s="80">
        <f t="shared" si="28"/>
        <v>5</v>
      </c>
      <c r="S82" s="80">
        <f t="shared" si="29"/>
        <v>3</v>
      </c>
      <c r="T82" s="80" t="str">
        <f t="shared" si="30"/>
        <v>05</v>
      </c>
      <c r="U82" s="80" t="str">
        <f t="shared" si="31"/>
        <v>03</v>
      </c>
      <c r="V82" s="80" t="str">
        <f t="shared" si="32"/>
        <v>'2020-05-03'</v>
      </c>
      <c r="W82" s="80"/>
      <c r="X82" s="80" t="str">
        <f t="shared" si="33"/>
        <v>null</v>
      </c>
      <c r="Y82" s="6" t="s">
        <v>468</v>
      </c>
      <c r="Z82" s="123">
        <f>IFERROR(IF(Y82="","null",VLOOKUP(Y82,Marcas!$A$2:$C$2024,2,0)),"")</f>
        <v>1502</v>
      </c>
      <c r="AA82" s="3" t="s">
        <v>468</v>
      </c>
      <c r="AB82" s="3">
        <f>IFERROR(IF(AA82="","",IF(AA82="EMPORIO LEGAL",1,VLOOKUP(AA82,Clientes!$A$2:$B$1190,2,0))),"")</f>
        <v>1055</v>
      </c>
      <c r="AC82" s="3">
        <f>IFERROR(IF(Tabla1[[#This Row],[id_control]]="null","",VLOOKUP(CONCATENATE(Tabla1[[#This Row],[CLIENTE]],"-",Tabla1[[#This Row],[id_control]]),Hoja1!$C$2:$D$1994,2,0)),"")</f>
        <v>82</v>
      </c>
      <c r="AD82" s="6" t="s">
        <v>469</v>
      </c>
      <c r="AE82" s="6"/>
      <c r="AF82" s="6"/>
      <c r="AG82" s="6"/>
      <c r="AH82" s="6"/>
      <c r="AI82" s="6"/>
      <c r="AJ82" s="6"/>
      <c r="AK82" s="6"/>
      <c r="AL82" s="3" t="s">
        <v>470</v>
      </c>
      <c r="AM82" s="4"/>
      <c r="AN82" s="4"/>
      <c r="AO82" s="4"/>
      <c r="AP82" s="4"/>
      <c r="AQ82" s="4">
        <v>6391331351</v>
      </c>
      <c r="AR82" s="4"/>
      <c r="AS82" s="4"/>
      <c r="AT82" s="6"/>
      <c r="AU82" s="6"/>
      <c r="AV82" s="6" t="s">
        <v>471</v>
      </c>
      <c r="AW82" s="6"/>
      <c r="AX82" s="6"/>
      <c r="AY82" s="6"/>
      <c r="AZ82" s="6"/>
      <c r="BA82" s="6"/>
      <c r="BB82" s="6"/>
      <c r="BC82" s="6"/>
      <c r="BD82" s="8" t="s">
        <v>472</v>
      </c>
      <c r="BE82" s="8">
        <v>81</v>
      </c>
      <c r="BF82" s="6" t="str">
        <f t="shared" si="34"/>
        <v>insert into bitacoras_estatus (numero_expediente, numero_registro, representante, fecha_inicio, fecha_vencimiento, id_cliente, id_admin, id_bitacoras_estatus, id_estatus, id_clase, id_marca, created_at, updated_at) values('1087510','1220739','ENRIQUE JAVIER TREVIÑO RODRIGUEZ','2010-05-03','2020-05-03','1055','2','1','1',null,1502,'2010-05-03 00:00:00','2010-05-03 00:00:00');</v>
      </c>
      <c r="BG82" s="6" t="str">
        <f t="shared" si="35"/>
        <v>insert into servicios_comentarios (comentario, id_admin, id_estatus, created_at, updated_at) values('Enviada 08/12/2010',1,81,'2010-05-03 00:00:00','2010-05-03 00:00:00');</v>
      </c>
      <c r="BH82" s="6" t="str">
        <f t="shared" si="36"/>
        <v>insert into servicios_comentarios (comentario, id_admin, id_estatus, created_at, updated_at) values('639 470 0602, cel 6391331351',1,81,'2010-05-03 00:00:00','2010-05-03 00:00:00');</v>
      </c>
      <c r="BI82" s="137" t="str">
        <f t="shared" si="37"/>
        <v>update bitacoras_estatus set comprobacion_uso = 1, id_estatus=10 where id=81;</v>
      </c>
      <c r="BJ82" s="137" t="str">
        <f t="shared" si="38"/>
        <v>update bitacoras_estatus set numero_expediente = '1087510', numero_registro = '1220739', id_estatus = 10, fecha_inicio = '2010-05-03', fecha_vencimiento ='2020-05-03', created_at ='2010-05-03 00:00:00', updated_at ='2010-05-03 00:00:00', id_clase=null, id_marca=1502, id_cliente=1055, vigencia = 1 where id =81;</v>
      </c>
      <c r="BK82" s="137" t="str">
        <f t="shared" si="39"/>
        <v>update bitacoras_estatus set id_estatus = 10 where id =81;</v>
      </c>
    </row>
    <row r="83" spans="1:63" ht="155">
      <c r="A83" s="6">
        <v>892001</v>
      </c>
      <c r="B83" s="6">
        <v>1043465</v>
      </c>
      <c r="C83" s="6">
        <f>IF(Tabla1[[#This Row],[No. REG.]]="","",1)</f>
        <v>1</v>
      </c>
      <c r="D83" s="3" t="s">
        <v>46</v>
      </c>
      <c r="E83" s="3">
        <f>IF(Tabla1[[#This Row],[STATUS]]="","",VLOOKUP(D83,Estatus!$A$2:$B$13,2,0))</f>
        <v>10</v>
      </c>
      <c r="F83" s="3">
        <f>IF(Tabla1[[#This Row],[STATUS]]="","",VLOOKUP(D83,Estatus!$A$2:$I$12,9,0))</f>
        <v>1</v>
      </c>
      <c r="G83" s="16" t="s">
        <v>8689</v>
      </c>
      <c r="H83" s="7">
        <v>39371</v>
      </c>
      <c r="I83" s="80">
        <f t="shared" si="20"/>
        <v>2007</v>
      </c>
      <c r="J83" s="80">
        <f t="shared" si="21"/>
        <v>10</v>
      </c>
      <c r="K83" s="80">
        <f t="shared" si="22"/>
        <v>16</v>
      </c>
      <c r="L83" s="80">
        <f t="shared" si="23"/>
        <v>10</v>
      </c>
      <c r="M83" s="80">
        <f t="shared" si="24"/>
        <v>16</v>
      </c>
      <c r="N83" s="80" t="str">
        <f t="shared" si="25"/>
        <v>'2007-10-16'</v>
      </c>
      <c r="O83" s="80" t="str">
        <f t="shared" si="26"/>
        <v>'2007-10-16 00:00:00'</v>
      </c>
      <c r="P83" s="7">
        <v>46676</v>
      </c>
      <c r="Q83" s="80">
        <f t="shared" si="27"/>
        <v>2027</v>
      </c>
      <c r="R83" s="80">
        <f t="shared" si="28"/>
        <v>10</v>
      </c>
      <c r="S83" s="80">
        <f t="shared" si="29"/>
        <v>16</v>
      </c>
      <c r="T83" s="80">
        <f t="shared" si="30"/>
        <v>10</v>
      </c>
      <c r="U83" s="80">
        <f t="shared" si="31"/>
        <v>16</v>
      </c>
      <c r="V83" s="80" t="str">
        <f t="shared" si="32"/>
        <v>'2027-10-16'</v>
      </c>
      <c r="W83" s="80"/>
      <c r="X83" s="80" t="str">
        <f t="shared" si="33"/>
        <v>null</v>
      </c>
      <c r="Y83" s="6" t="s">
        <v>473</v>
      </c>
      <c r="Z83" s="123">
        <f>IFERROR(IF(Y83="","null",VLOOKUP(Y83,Marcas!$A$2:$C$2024,2,0)),"")</f>
        <v>1498</v>
      </c>
      <c r="AA83" s="3" t="s">
        <v>473</v>
      </c>
      <c r="AB83" s="3">
        <f>IFERROR(IF(AA83="","",IF(AA83="EMPORIO LEGAL",1,VLOOKUP(AA83,Clientes!$A$2:$B$1190,2,0))),"")</f>
        <v>1052</v>
      </c>
      <c r="AC83" s="3">
        <f>IFERROR(IF(Tabla1[[#This Row],[id_control]]="null","",VLOOKUP(CONCATENATE(Tabla1[[#This Row],[CLIENTE]],"-",Tabla1[[#This Row],[id_control]]),Hoja1!$C$2:$D$1994,2,0)),"")</f>
        <v>83</v>
      </c>
      <c r="AD83" s="3" t="s">
        <v>474</v>
      </c>
      <c r="AE83" s="4"/>
      <c r="AF83" s="4"/>
      <c r="AG83" s="4"/>
      <c r="AH83" s="4"/>
      <c r="AI83" s="4"/>
      <c r="AJ83" s="4"/>
      <c r="AK83" s="4"/>
      <c r="AL83" s="3">
        <v>6366948724</v>
      </c>
      <c r="AM83" s="4"/>
      <c r="AN83" s="8"/>
      <c r="AO83" s="8"/>
      <c r="AP83" s="8"/>
      <c r="AQ83" s="4">
        <v>16361100436</v>
      </c>
      <c r="AR83" s="4"/>
      <c r="AS83" s="4"/>
      <c r="AT83" s="4"/>
      <c r="AU83" s="8"/>
      <c r="AV83" s="8" t="s">
        <v>475</v>
      </c>
      <c r="AW83" s="8"/>
      <c r="AX83" s="8"/>
      <c r="AY83" s="8"/>
      <c r="AZ83" s="8"/>
      <c r="BA83" s="8"/>
      <c r="BB83" s="8"/>
      <c r="BC83" s="8"/>
      <c r="BD83" s="8" t="s">
        <v>476</v>
      </c>
      <c r="BE83" s="8">
        <v>82</v>
      </c>
      <c r="BF83" s="6" t="str">
        <f t="shared" si="34"/>
        <v>insert into bitacoras_estatus (numero_expediente, numero_registro, representante, fecha_inicio, fecha_vencimiento, id_cliente, id_admin, id_bitacoras_estatus, id_estatus, id_clase, id_marca, created_at, updated_at) values('892001','1043465','ALBERTO SIAS TALAMANTES','2007-10-16','2027-10-16','1052','2','1','1',null,1498,'2007-10-16 00:00:00','2007-10-16 00:00:00');</v>
      </c>
      <c r="BG83" s="6" t="str">
        <f t="shared" si="35"/>
        <v>insert into servicios_comentarios (comentario, id_admin, id_estatus, created_at, updated_at) values('solicitud de cambio de domicilio. EN FECHA 20 DE ABRIL DE 2017 SE PRESENTÓ SOLICITUD DE RENOVACION. EL 21 JUL 2017 SE COMUNICA LA RENOVACION DE RM EL 28 SEPT LLEGARON REQUISITOS PARA EL CAMBIO DE DOMICILIO. EN FECHA 27 DE NOVIEMBRE DE 2017 SE PRESENTÓ LA CONTESTACION A REQUISITOS. 26 ABR 2018 SE HA TOMADO DEBIDA NOTA DEL CAMBIO DE DOMICILIO DEL ESTABLECIMIENTO',1,82,'2007-10-16 00:00:00','2007-10-16 00:00:00');</v>
      </c>
      <c r="BH83" s="6" t="str">
        <f t="shared" si="36"/>
        <v>insert into servicios_comentarios (comentario, id_admin, id_estatus, created_at, updated_at) values('cel.- 01-636-110-04-36, tel.-636-694-8724',1,82,'2007-10-16 00:00:00','2007-10-16 00:00:00');</v>
      </c>
      <c r="BI83" s="137" t="str">
        <f t="shared" si="37"/>
        <v>update bitacoras_estatus set comprobacion_uso = 1, id_estatus=10 where id=82;</v>
      </c>
      <c r="BJ83" s="137" t="str">
        <f t="shared" si="38"/>
        <v>update bitacoras_estatus set numero_expediente = '892001', numero_registro = '1043465', id_estatus = 10, fecha_inicio = '2007-10-16', fecha_vencimiento ='2027-10-16', created_at ='2007-10-16 00:00:00', updated_at ='2007-10-16 00:00:00', id_clase=null, id_marca=1498, id_cliente=1052, vigencia = 1 where id =82;</v>
      </c>
      <c r="BK83" s="137" t="str">
        <f t="shared" si="39"/>
        <v>update bitacoras_estatus set id_estatus = 10 where id =82;</v>
      </c>
    </row>
    <row r="84" spans="1:63">
      <c r="A84" s="3">
        <v>1485769</v>
      </c>
      <c r="B84" s="3"/>
      <c r="C84" s="3" t="str">
        <f>IF(Tabla1[[#This Row],[No. REG.]]="","",1)</f>
        <v/>
      </c>
      <c r="D84" s="3" t="s">
        <v>34</v>
      </c>
      <c r="E84" s="3">
        <f>IF(Tabla1[[#This Row],[STATUS]]="","",VLOOKUP(D84,Estatus!$A$2:$B$13,2,0))</f>
        <v>5</v>
      </c>
      <c r="F84" s="3">
        <f>IF(Tabla1[[#This Row],[STATUS]]="","",VLOOKUP(D84,Estatus!$A$2:$I$12,9,0))</f>
        <v>0</v>
      </c>
      <c r="G84" s="12" t="s">
        <v>477</v>
      </c>
      <c r="H84" s="7">
        <v>41773</v>
      </c>
      <c r="I84" s="80">
        <f t="shared" si="20"/>
        <v>2014</v>
      </c>
      <c r="J84" s="80">
        <f t="shared" si="21"/>
        <v>5</v>
      </c>
      <c r="K84" s="80">
        <f t="shared" si="22"/>
        <v>14</v>
      </c>
      <c r="L84" s="80" t="str">
        <f t="shared" si="23"/>
        <v>05</v>
      </c>
      <c r="M84" s="80">
        <f t="shared" si="24"/>
        <v>14</v>
      </c>
      <c r="N84" s="80" t="str">
        <f t="shared" si="25"/>
        <v>'2014-05-14'</v>
      </c>
      <c r="O84" s="80" t="str">
        <f t="shared" si="26"/>
        <v>'2014-05-14 00:00:00'</v>
      </c>
      <c r="P84" s="7">
        <v>45426</v>
      </c>
      <c r="Q84" s="80">
        <f t="shared" si="27"/>
        <v>2024</v>
      </c>
      <c r="R84" s="80">
        <f t="shared" si="28"/>
        <v>5</v>
      </c>
      <c r="S84" s="80">
        <f t="shared" si="29"/>
        <v>14</v>
      </c>
      <c r="T84" s="80" t="str">
        <f t="shared" si="30"/>
        <v>05</v>
      </c>
      <c r="U84" s="80">
        <f t="shared" si="31"/>
        <v>14</v>
      </c>
      <c r="V84" s="80" t="str">
        <f t="shared" si="32"/>
        <v>'2024-05-14'</v>
      </c>
      <c r="W84" s="80"/>
      <c r="X84" s="80" t="str">
        <f t="shared" si="33"/>
        <v>null</v>
      </c>
      <c r="Y84" s="3" t="s">
        <v>478</v>
      </c>
      <c r="Z84" s="124">
        <f>IFERROR(IF(Y84="","null",VLOOKUP(Y84,Marcas!$A$2:$C$2024,2,0)),"")</f>
        <v>1497</v>
      </c>
      <c r="AA84" s="3" t="s">
        <v>479</v>
      </c>
      <c r="AB84" s="3">
        <f>IFERROR(IF(AA84="","",IF(AA84="EMPORIO LEGAL",1,VLOOKUP(AA84,Clientes!$A$2:$B$1190,2,0))),"")</f>
        <v>1051</v>
      </c>
      <c r="AC84" s="3">
        <f>IFERROR(IF(Tabla1[[#This Row],[id_control]]="null","",VLOOKUP(CONCATENATE(Tabla1[[#This Row],[CLIENTE]],"-",Tabla1[[#This Row],[id_control]]),Hoja1!$C$2:$D$1994,2,0)),"")</f>
        <v>84</v>
      </c>
      <c r="AD84" s="3" t="s">
        <v>480</v>
      </c>
      <c r="AE84" s="3"/>
      <c r="AF84" s="3"/>
      <c r="AG84" s="3"/>
      <c r="AH84" s="3"/>
      <c r="AI84" s="3"/>
      <c r="AJ84" s="3"/>
      <c r="AK84" s="3"/>
      <c r="AL84" s="3" t="s">
        <v>481</v>
      </c>
      <c r="AM84" s="6"/>
      <c r="AN84" s="6"/>
      <c r="AO84" s="6"/>
      <c r="AP84" s="6"/>
      <c r="AQ84" s="6"/>
      <c r="AR84" s="6"/>
      <c r="AS84" s="6"/>
      <c r="AT84" s="6"/>
      <c r="AU84" s="6"/>
      <c r="AV84" s="6" t="s">
        <v>482</v>
      </c>
      <c r="AW84" s="6"/>
      <c r="AX84" s="6"/>
      <c r="AY84" s="6"/>
      <c r="AZ84" s="6"/>
      <c r="BA84" s="6"/>
      <c r="BB84" s="6"/>
      <c r="BC84" s="6"/>
      <c r="BD84" s="6" t="s">
        <v>481</v>
      </c>
      <c r="BE84" s="8">
        <v>83</v>
      </c>
      <c r="BF84" s="6" t="str">
        <f t="shared" si="34"/>
        <v>insert into bitacoras_estatus (numero_expediente, numero_registro, representante, fecha_inicio, fecha_vencimiento, id_cliente, id_admin, id_bitacoras_estatus, id_estatus, id_clase, id_marca, created_at, updated_at) values('1485769','','VICTOR JAVIER CASAS GOMEZ, MARTIN HUMBERTO CASAS GOMEZ Y JORGE ALFREDO CASAS GOMEZ','2014-05-14','2024-05-14','1051','2','1','1',null,1497,'2014-05-14 00:00:00','2014-05-14 00:00:00');</v>
      </c>
      <c r="BG84" s="6" t="str">
        <f t="shared" si="35"/>
        <v>insert into servicios_comentarios (comentario, id_admin, id_estatus, created_at, updated_at) values('NEGATIVA RECIBIDA 27 D JULIO DE 2015',1,83,'2014-05-14 00:00:00','2014-05-14 00:00:00');</v>
      </c>
      <c r="BH84" s="6" t="str">
        <f t="shared" si="36"/>
        <v>insert into servicios_comentarios (comentario, id_admin, id_estatus, created_at, updated_at) values('TEL 437 06 06 /437 07 71 CEL 614 407 52 86',1,83,'2014-05-14 00:00:00','2014-05-14 00:00:00');</v>
      </c>
      <c r="BI84" s="137" t="str">
        <f t="shared" si="37"/>
        <v>update bitacoras_estatus set comprobacion_uso = 1, id_estatus=5 where id=83;</v>
      </c>
      <c r="BJ84" s="137" t="str">
        <f t="shared" si="38"/>
        <v>update bitacoras_estatus set numero_expediente = '1485769', numero_registro = '', id_estatus = 5, fecha_inicio = '2014-05-14', fecha_vencimiento ='2024-05-14', created_at ='2014-05-14 00:00:00', updated_at ='2014-05-14 00:00:00', id_clase=null, id_marca=1497, id_cliente=1051, vigencia = 0 where id =83;</v>
      </c>
      <c r="BK84" s="137" t="str">
        <f t="shared" si="39"/>
        <v>update bitacoras_estatus set id_estatus = 5 where id =83;</v>
      </c>
    </row>
    <row r="85" spans="1:63" ht="29">
      <c r="A85" s="6">
        <v>852017</v>
      </c>
      <c r="B85" s="6"/>
      <c r="C85" s="6" t="str">
        <f>IF(Tabla1[[#This Row],[No. REG.]]="","",1)</f>
        <v/>
      </c>
      <c r="D85" s="3" t="s">
        <v>34</v>
      </c>
      <c r="E85" s="3">
        <f>IF(Tabla1[[#This Row],[STATUS]]="","",VLOOKUP(D85,Estatus!$A$2:$B$13,2,0))</f>
        <v>5</v>
      </c>
      <c r="F85" s="3">
        <f>IF(Tabla1[[#This Row],[STATUS]]="","",VLOOKUP(D85,Estatus!$A$2:$I$12,9,0))</f>
        <v>0</v>
      </c>
      <c r="G85" s="16" t="s">
        <v>483</v>
      </c>
      <c r="H85" s="9">
        <v>39191</v>
      </c>
      <c r="I85" s="81">
        <f t="shared" si="20"/>
        <v>2007</v>
      </c>
      <c r="J85" s="81">
        <f t="shared" si="21"/>
        <v>4</v>
      </c>
      <c r="K85" s="81">
        <f t="shared" si="22"/>
        <v>19</v>
      </c>
      <c r="L85" s="81" t="str">
        <f t="shared" si="23"/>
        <v>04</v>
      </c>
      <c r="M85" s="81">
        <f t="shared" si="24"/>
        <v>19</v>
      </c>
      <c r="N85" s="81" t="str">
        <f t="shared" si="25"/>
        <v>'2007-04-19'</v>
      </c>
      <c r="O85" s="81" t="str">
        <f t="shared" si="26"/>
        <v>'2007-04-19 00:00:00'</v>
      </c>
      <c r="P85" s="9">
        <v>42844</v>
      </c>
      <c r="Q85" s="81">
        <f t="shared" si="27"/>
        <v>2017</v>
      </c>
      <c r="R85" s="81">
        <f t="shared" si="28"/>
        <v>4</v>
      </c>
      <c r="S85" s="81">
        <f t="shared" si="29"/>
        <v>19</v>
      </c>
      <c r="T85" s="81" t="str">
        <f t="shared" si="30"/>
        <v>04</v>
      </c>
      <c r="U85" s="81">
        <f t="shared" si="31"/>
        <v>19</v>
      </c>
      <c r="V85" s="81" t="str">
        <f t="shared" si="32"/>
        <v>'2017-04-19'</v>
      </c>
      <c r="W85" s="81"/>
      <c r="X85" s="81" t="str">
        <f t="shared" si="33"/>
        <v>null</v>
      </c>
      <c r="Y85" s="6" t="s">
        <v>484</v>
      </c>
      <c r="Z85" s="123">
        <f>IFERROR(IF(Y85="","null",VLOOKUP(Y85,Marcas!$A$2:$C$2024,2,0)),"")</f>
        <v>1494</v>
      </c>
      <c r="AA85" s="6" t="s">
        <v>485</v>
      </c>
      <c r="AB85" s="6">
        <f>IFERROR(IF(AA85="","",IF(AA85="EMPORIO LEGAL",1,VLOOKUP(AA85,Clientes!$A$2:$B$1190,2,0))),"")</f>
        <v>1050</v>
      </c>
      <c r="AC85" s="6">
        <f>IFERROR(IF(Tabla1[[#This Row],[id_control]]="null","",VLOOKUP(CONCATENATE(Tabla1[[#This Row],[CLIENTE]],"-",Tabla1[[#This Row],[id_control]]),Hoja1!$C$2:$D$1994,2,0)),"")</f>
        <v>85</v>
      </c>
      <c r="AD85" s="8" t="s">
        <v>486</v>
      </c>
      <c r="AE85" s="8"/>
      <c r="AF85" s="6"/>
      <c r="AG85" s="6"/>
      <c r="AH85" s="6"/>
      <c r="AI85" s="6"/>
      <c r="AJ85" s="6"/>
      <c r="AK85" s="6"/>
      <c r="AL85" s="8">
        <v>4939261</v>
      </c>
      <c r="AM85" s="6">
        <v>4170293</v>
      </c>
      <c r="AN85" s="6" t="s">
        <v>487</v>
      </c>
      <c r="AO85" s="6"/>
      <c r="AP85" s="6"/>
      <c r="AQ85" s="6">
        <v>6144880761</v>
      </c>
      <c r="AR85" s="10" t="s">
        <v>488</v>
      </c>
      <c r="AS85" s="10" t="s">
        <v>489</v>
      </c>
      <c r="AT85" s="6"/>
      <c r="AU85" s="6"/>
      <c r="AV85" s="6" t="s">
        <v>490</v>
      </c>
      <c r="AW85" s="6"/>
      <c r="AX85" s="6"/>
      <c r="AY85" s="6"/>
      <c r="AZ85" s="6"/>
      <c r="BA85" s="6"/>
      <c r="BB85" s="6"/>
      <c r="BC85" s="6"/>
      <c r="BD85" s="6" t="s">
        <v>491</v>
      </c>
      <c r="BE85" s="8">
        <v>84</v>
      </c>
      <c r="BF85" s="6" t="str">
        <f t="shared" si="34"/>
        <v>insert into bitacoras_estatus (numero_expediente, numero_registro, representante, fecha_inicio, fecha_vencimiento, id_cliente, id_admin, id_bitacoras_estatus, id_estatus, id_clase, id_marca, created_at, updated_at) values('852017','','ANDRES, LUIS, VERONICA NAVA SALINAS','2007-04-19','2017-04-19','1050','2','1','1',null,1494,'2007-04-19 00:00:00','2007-04-19 00:00:00');</v>
      </c>
      <c r="BG85" s="6" t="str">
        <f t="shared" si="35"/>
        <v>insert into servicios_comentarios (comentario, id_admin, id_estatus, created_at, updated_at) values('Resolución de recurso de revisión recibido 04/01/2010',1,84,'2007-04-19 00:00:00','2007-04-19 00:00:00');</v>
      </c>
      <c r="BH85" s="6" t="str">
        <f t="shared" si="36"/>
        <v>insert into servicios_comentarios (comentario, id_admin, id_estatus, created_at, updated_at) values('493-9261, 4170293, cel Veronica 6144880761, Anderes next.- 2 33 52 65 cel.- 614 1 31 83 89, Arturo 614 2 20 89 04,',1,84,'2007-04-19 00:00:00','2007-04-19 00:00:00');</v>
      </c>
      <c r="BI85" s="137" t="str">
        <f t="shared" si="37"/>
        <v>update bitacoras_estatus set comprobacion_uso = 1, id_estatus=5 where id=84;</v>
      </c>
      <c r="BJ85" s="137" t="str">
        <f t="shared" si="38"/>
        <v>update bitacoras_estatus set numero_expediente = '852017', numero_registro = '', id_estatus = 5, fecha_inicio = '2007-04-19', fecha_vencimiento ='2017-04-19', created_at ='2007-04-19 00:00:00', updated_at ='2007-04-19 00:00:00', id_clase=null, id_marca=1494, id_cliente=1050, vigencia = 0 where id =84;</v>
      </c>
      <c r="BK85" s="137" t="str">
        <f t="shared" si="39"/>
        <v>update bitacoras_estatus set id_estatus = 5 where id =84;</v>
      </c>
    </row>
    <row r="86" spans="1:63" ht="29">
      <c r="A86" s="6">
        <v>1015169</v>
      </c>
      <c r="B86" s="6"/>
      <c r="C86" s="6" t="str">
        <f>IF(Tabla1[[#This Row],[No. REG.]]="","",1)</f>
        <v/>
      </c>
      <c r="D86" s="3" t="s">
        <v>492</v>
      </c>
      <c r="E86" s="3">
        <f>IF(Tabla1[[#This Row],[STATUS]]="","",VLOOKUP(D86,Estatus!$A$2:$B$13,2,0))</f>
        <v>1</v>
      </c>
      <c r="F86" s="3">
        <f>IF(Tabla1[[#This Row],[STATUS]]="","",VLOOKUP(D86,Estatus!$A$2:$I$12,9,0))</f>
        <v>0</v>
      </c>
      <c r="G86" s="16" t="s">
        <v>493</v>
      </c>
      <c r="H86" s="9">
        <v>39979</v>
      </c>
      <c r="I86" s="81">
        <f t="shared" si="20"/>
        <v>2009</v>
      </c>
      <c r="J86" s="81">
        <f t="shared" si="21"/>
        <v>6</v>
      </c>
      <c r="K86" s="81">
        <f t="shared" si="22"/>
        <v>15</v>
      </c>
      <c r="L86" s="81" t="str">
        <f t="shared" si="23"/>
        <v>06</v>
      </c>
      <c r="M86" s="81">
        <f t="shared" si="24"/>
        <v>15</v>
      </c>
      <c r="N86" s="81" t="str">
        <f t="shared" si="25"/>
        <v>'2009-06-15'</v>
      </c>
      <c r="O86" s="81" t="str">
        <f t="shared" si="26"/>
        <v>'2009-06-15 00:00:00'</v>
      </c>
      <c r="P86" s="9">
        <v>43631</v>
      </c>
      <c r="Q86" s="81">
        <f t="shared" si="27"/>
        <v>2019</v>
      </c>
      <c r="R86" s="81">
        <f t="shared" si="28"/>
        <v>6</v>
      </c>
      <c r="S86" s="81">
        <f t="shared" si="29"/>
        <v>15</v>
      </c>
      <c r="T86" s="81" t="str">
        <f t="shared" si="30"/>
        <v>06</v>
      </c>
      <c r="U86" s="81">
        <f t="shared" si="31"/>
        <v>15</v>
      </c>
      <c r="V86" s="81" t="str">
        <f t="shared" si="32"/>
        <v>'2019-06-15'</v>
      </c>
      <c r="W86" s="81"/>
      <c r="X86" s="81" t="str">
        <f t="shared" si="33"/>
        <v>null</v>
      </c>
      <c r="Y86" s="6" t="s">
        <v>484</v>
      </c>
      <c r="Z86" s="123">
        <f>IFERROR(IF(Y86="","null",VLOOKUP(Y86,Marcas!$A$2:$C$2024,2,0)),"")</f>
        <v>1494</v>
      </c>
      <c r="AA86" s="6" t="s">
        <v>485</v>
      </c>
      <c r="AB86" s="6">
        <f>IFERROR(IF(AA86="","",IF(AA86="EMPORIO LEGAL",1,VLOOKUP(AA86,Clientes!$A$2:$B$1190,2,0))),"")</f>
        <v>1050</v>
      </c>
      <c r="AC86" s="6">
        <f>IFERROR(IF(Tabla1[[#This Row],[id_control]]="null","",VLOOKUP(CONCATENATE(Tabla1[[#This Row],[CLIENTE]],"-",Tabla1[[#This Row],[id_control]]),Hoja1!$C$2:$D$1994,2,0)),"")</f>
        <v>85</v>
      </c>
      <c r="AD86" s="6" t="s">
        <v>494</v>
      </c>
      <c r="AE86" s="6" t="s">
        <v>495</v>
      </c>
      <c r="AF86" s="6" t="s">
        <v>496</v>
      </c>
      <c r="AG86" s="6"/>
      <c r="AH86" s="6"/>
      <c r="AI86" s="6"/>
      <c r="AJ86" s="6"/>
      <c r="AK86" s="6"/>
      <c r="AL86" s="3" t="s">
        <v>497</v>
      </c>
      <c r="AM86" s="6">
        <v>4170293</v>
      </c>
      <c r="AN86" s="6"/>
      <c r="AO86" s="6"/>
      <c r="AP86" s="6"/>
      <c r="AQ86" s="10" t="s">
        <v>498</v>
      </c>
      <c r="AR86" s="6" t="s">
        <v>499</v>
      </c>
      <c r="AS86" s="6" t="s">
        <v>488</v>
      </c>
      <c r="AT86" s="6" t="s">
        <v>500</v>
      </c>
      <c r="AU86" s="6"/>
      <c r="AV86" s="6" t="s">
        <v>490</v>
      </c>
      <c r="AW86" s="6"/>
      <c r="AX86" s="6"/>
      <c r="AY86" s="6"/>
      <c r="AZ86" s="6"/>
      <c r="BA86" s="6"/>
      <c r="BB86" s="6"/>
      <c r="BC86" s="6"/>
      <c r="BD86" s="6" t="s">
        <v>491</v>
      </c>
      <c r="BE86" s="8">
        <v>85</v>
      </c>
      <c r="BF86" s="6" t="str">
        <f t="shared" si="34"/>
        <v>insert into bitacoras_estatus (numero_expediente, numero_registro, representante, fecha_inicio, fecha_vencimiento, id_cliente, id_admin, id_bitacoras_estatus, id_estatus, id_clase, id_marca, created_at, updated_at) values('1015169','','ANDRES NAVA SALINAS','2009-06-15','2019-06-15','1050','2','1','1',null,1494,'2009-06-15 00:00:00','2009-06-15 00:00:00');</v>
      </c>
      <c r="BG86" s="6" t="str">
        <f t="shared" si="35"/>
        <v>insert into servicios_comentarios (comentario, id_admin, id_estatus, created_at, updated_at) values('DESISTIMIENTO DE REGISTRO ENVIADO: 08/10/2010',1,85,'2009-06-15 00:00:00','2009-06-15 00:00:00');</v>
      </c>
      <c r="BH86" s="6" t="str">
        <f t="shared" si="36"/>
        <v>insert into servicios_comentarios (comentario, id_admin, id_estatus, created_at, updated_at) values('493-9261, 4170293, cel Veronica 6144880761, Anderes next.- 2 33 52 65 cel.- 614 1 31 83 89, Arturo 614 2 20 89 04,',1,85,'2009-06-15 00:00:00','2009-06-15 00:00:00');</v>
      </c>
      <c r="BI86" s="137" t="str">
        <f t="shared" si="37"/>
        <v>update bitacoras_estatus set comprobacion_uso = 1, id_estatus=1 where id=85;</v>
      </c>
      <c r="BJ86" s="137" t="str">
        <f t="shared" si="38"/>
        <v>update bitacoras_estatus set numero_expediente = '1015169', numero_registro = '', id_estatus = 1, fecha_inicio = '2009-06-15', fecha_vencimiento ='2019-06-15', created_at ='2009-06-15 00:00:00', updated_at ='2009-06-15 00:00:00', id_clase=null, id_marca=1494, id_cliente=1050, vigencia = 0 where id =85;</v>
      </c>
      <c r="BK86" s="137" t="str">
        <f t="shared" si="39"/>
        <v>update bitacoras_estatus set id_estatus = 1 where id =85;</v>
      </c>
    </row>
    <row r="87" spans="1:63" ht="53">
      <c r="A87" s="3">
        <v>1344809</v>
      </c>
      <c r="B87" s="3">
        <v>1426924</v>
      </c>
      <c r="C87" s="3">
        <f>IF(Tabla1[[#This Row],[No. REG.]]="","",1)</f>
        <v>1</v>
      </c>
      <c r="D87" s="3" t="s">
        <v>46</v>
      </c>
      <c r="E87" s="3">
        <f>IF(Tabla1[[#This Row],[STATUS]]="","",VLOOKUP(D87,Estatus!$A$2:$B$13,2,0))</f>
        <v>10</v>
      </c>
      <c r="F87" s="3">
        <f>IF(Tabla1[[#This Row],[STATUS]]="","",VLOOKUP(D87,Estatus!$A$2:$I$12,9,0))</f>
        <v>1</v>
      </c>
      <c r="G87" s="12" t="s">
        <v>501</v>
      </c>
      <c r="H87" s="7">
        <v>41305</v>
      </c>
      <c r="I87" s="80">
        <f t="shared" si="20"/>
        <v>2013</v>
      </c>
      <c r="J87" s="80">
        <f t="shared" si="21"/>
        <v>1</v>
      </c>
      <c r="K87" s="80">
        <f t="shared" si="22"/>
        <v>31</v>
      </c>
      <c r="L87" s="80" t="str">
        <f t="shared" si="23"/>
        <v>01</v>
      </c>
      <c r="M87" s="80">
        <f t="shared" si="24"/>
        <v>31</v>
      </c>
      <c r="N87" s="80" t="str">
        <f t="shared" si="25"/>
        <v>'2013-01-31'</v>
      </c>
      <c r="O87" s="80" t="str">
        <f t="shared" si="26"/>
        <v>'2013-01-31 00:00:00'</v>
      </c>
      <c r="P87" s="7">
        <v>44957</v>
      </c>
      <c r="Q87" s="80">
        <f t="shared" si="27"/>
        <v>2023</v>
      </c>
      <c r="R87" s="80">
        <f t="shared" si="28"/>
        <v>1</v>
      </c>
      <c r="S87" s="80">
        <f t="shared" si="29"/>
        <v>31</v>
      </c>
      <c r="T87" s="80" t="str">
        <f t="shared" si="30"/>
        <v>01</v>
      </c>
      <c r="U87" s="80">
        <f t="shared" si="31"/>
        <v>31</v>
      </c>
      <c r="V87" s="80" t="str">
        <f t="shared" si="32"/>
        <v>'2023-01-31'</v>
      </c>
      <c r="W87" s="80"/>
      <c r="X87" s="80" t="str">
        <f t="shared" si="33"/>
        <v>null</v>
      </c>
      <c r="Y87" s="3" t="s">
        <v>485</v>
      </c>
      <c r="Z87" s="124">
        <f>IFERROR(IF(Y87="","null",VLOOKUP(Y87,Marcas!$A$2:$C$2024,2,0)),"")</f>
        <v>1495</v>
      </c>
      <c r="AA87" s="3" t="s">
        <v>485</v>
      </c>
      <c r="AB87" s="3">
        <f>IFERROR(IF(AA87="","",IF(AA87="EMPORIO LEGAL",1,VLOOKUP(AA87,Clientes!$A$2:$B$1190,2,0))),"")</f>
        <v>1050</v>
      </c>
      <c r="AC87" s="3">
        <f>IFERROR(IF(Tabla1[[#This Row],[id_control]]="null","",VLOOKUP(CONCATENATE(Tabla1[[#This Row],[CLIENTE]],"-",Tabla1[[#This Row],[id_control]]),Hoja1!$C$2:$D$1994,2,0)),"")</f>
        <v>87</v>
      </c>
      <c r="AD87" s="3" t="s">
        <v>502</v>
      </c>
      <c r="AE87" s="3" t="s">
        <v>503</v>
      </c>
      <c r="AF87" s="3" t="s">
        <v>504</v>
      </c>
      <c r="AG87" s="3"/>
      <c r="AH87" s="3"/>
      <c r="AI87" s="3"/>
      <c r="AJ87" s="3"/>
      <c r="AK87" s="3"/>
      <c r="AL87" s="3" t="s">
        <v>505</v>
      </c>
      <c r="AM87" s="6" t="s">
        <v>489</v>
      </c>
      <c r="AN87" s="6" t="s">
        <v>506</v>
      </c>
      <c r="AO87" s="6">
        <v>6144170293</v>
      </c>
      <c r="AP87" s="6"/>
      <c r="AQ87" s="10" t="s">
        <v>488</v>
      </c>
      <c r="AR87" s="8">
        <v>6144880761</v>
      </c>
      <c r="AS87" s="6"/>
      <c r="AT87" s="6"/>
      <c r="AU87" s="6"/>
      <c r="AV87" s="6" t="s">
        <v>490</v>
      </c>
      <c r="AW87" s="6"/>
      <c r="AX87" s="6"/>
      <c r="AY87" s="6"/>
      <c r="AZ87" s="6"/>
      <c r="BA87" s="6"/>
      <c r="BB87" s="6"/>
      <c r="BC87" s="6"/>
      <c r="BD87" s="6" t="s">
        <v>491</v>
      </c>
      <c r="BE87" s="8">
        <v>86</v>
      </c>
      <c r="BF87" s="6" t="str">
        <f t="shared" si="34"/>
        <v>insert into bitacoras_estatus (numero_expediente, numero_registro, representante, fecha_inicio, fecha_vencimiento, id_cliente, id_admin, id_bitacoras_estatus, id_estatus, id_clase, id_marca, created_at, updated_at) values('1344809','1426924','ANRES','2013-01-31','2023-01-31','1050','2','1','1',null,1495,'2013-01-31 00:00:00','2013-01-31 00:00:00');</v>
      </c>
      <c r="BG87" s="6" t="str">
        <f t="shared" si="35"/>
        <v>insert into servicios_comentarios (comentario, id_admin, id_estatus, created_at, updated_at) values('TITULO RECIBIO 05/03/2014. SOLICITUD INSC. LICENCIA DE USO 9/12/2016, SE COMUNICA INSCRIPCION DE LICENCIA DE USO 3 DE ABRIL 2017',1,86,'2013-01-31 00:00:00','2013-01-31 00:00:00');</v>
      </c>
      <c r="BH87" s="6" t="str">
        <f t="shared" si="36"/>
        <v>insert into servicios_comentarios (comentario, id_admin, id_estatus, created_at, updated_at) values('493-9261, 4170293, cel Veronica 6144880761, Anderes next.- 2 33 52 65 cel.- 614 1 31 83 89, Arturo 614 2 20 89 04,',1,86,'2013-01-31 00:00:00','2013-01-31 00:00:00');</v>
      </c>
      <c r="BI87" s="137" t="str">
        <f t="shared" si="37"/>
        <v>update bitacoras_estatus set comprobacion_uso = 1, id_estatus=10 where id=86;</v>
      </c>
      <c r="BJ87" s="137" t="str">
        <f t="shared" si="38"/>
        <v>update bitacoras_estatus set numero_expediente = '1344809', numero_registro = '1426924', id_estatus = 10, fecha_inicio = '2013-01-31', fecha_vencimiento ='2023-01-31', created_at ='2013-01-31 00:00:00', updated_at ='2013-01-31 00:00:00', id_clase=null, id_marca=1495, id_cliente=1050, vigencia = 1 where id =86;</v>
      </c>
      <c r="BK87" s="137" t="str">
        <f t="shared" si="39"/>
        <v>update bitacoras_estatus set id_estatus = 10 where id =86;</v>
      </c>
    </row>
    <row r="88" spans="1:63">
      <c r="A88" s="6">
        <v>1314561</v>
      </c>
      <c r="B88" s="3"/>
      <c r="C88" s="3" t="str">
        <f>IF(Tabla1[[#This Row],[No. REG.]]="","",1)</f>
        <v/>
      </c>
      <c r="D88" s="3" t="s">
        <v>46</v>
      </c>
      <c r="E88" s="3">
        <f>IF(Tabla1[[#This Row],[STATUS]]="","",VLOOKUP(D88,Estatus!$A$2:$B$13,2,0))</f>
        <v>10</v>
      </c>
      <c r="F88" s="3">
        <f>IF(Tabla1[[#This Row],[STATUS]]="","",VLOOKUP(D88,Estatus!$A$2:$I$12,9,0))</f>
        <v>1</v>
      </c>
      <c r="G88" s="12" t="s">
        <v>507</v>
      </c>
      <c r="H88" s="7">
        <v>41176</v>
      </c>
      <c r="I88" s="80">
        <f t="shared" si="20"/>
        <v>2012</v>
      </c>
      <c r="J88" s="80">
        <f t="shared" si="21"/>
        <v>9</v>
      </c>
      <c r="K88" s="80">
        <f t="shared" si="22"/>
        <v>24</v>
      </c>
      <c r="L88" s="80" t="str">
        <f t="shared" si="23"/>
        <v>09</v>
      </c>
      <c r="M88" s="80">
        <f t="shared" si="24"/>
        <v>24</v>
      </c>
      <c r="N88" s="80" t="str">
        <f t="shared" si="25"/>
        <v>'2012-09-24'</v>
      </c>
      <c r="O88" s="80" t="str">
        <f t="shared" si="26"/>
        <v>'2012-09-24 00:00:00'</v>
      </c>
      <c r="P88" s="7">
        <v>44828</v>
      </c>
      <c r="Q88" s="80">
        <f t="shared" si="27"/>
        <v>2022</v>
      </c>
      <c r="R88" s="80">
        <f t="shared" si="28"/>
        <v>9</v>
      </c>
      <c r="S88" s="80">
        <f t="shared" si="29"/>
        <v>24</v>
      </c>
      <c r="T88" s="80" t="str">
        <f t="shared" si="30"/>
        <v>09</v>
      </c>
      <c r="U88" s="80">
        <f t="shared" si="31"/>
        <v>24</v>
      </c>
      <c r="V88" s="80" t="str">
        <f t="shared" si="32"/>
        <v>'2022-09-24'</v>
      </c>
      <c r="W88" s="80"/>
      <c r="X88" s="80" t="str">
        <f t="shared" si="33"/>
        <v>null</v>
      </c>
      <c r="Y88" s="6" t="s">
        <v>508</v>
      </c>
      <c r="Z88" s="123">
        <f>IFERROR(IF(Y88="","null",VLOOKUP(Y88,Marcas!$A$2:$C$2024,2,0)),"")</f>
        <v>1492</v>
      </c>
      <c r="AA88" s="6" t="s">
        <v>508</v>
      </c>
      <c r="AB88" s="6">
        <f>IFERROR(IF(AA88="","",IF(AA88="EMPORIO LEGAL",1,VLOOKUP(AA88,Clientes!$A$2:$B$1190,2,0))),"")</f>
        <v>1048</v>
      </c>
      <c r="AC88" s="6">
        <f>IFERROR(IF(Tabla1[[#This Row],[id_control]]="null","",VLOOKUP(CONCATENATE(Tabla1[[#This Row],[CLIENTE]],"-",Tabla1[[#This Row],[id_control]]),Hoja1!$C$2:$D$1994,2,0)),"")</f>
        <v>88</v>
      </c>
      <c r="AD88" s="6" t="s">
        <v>509</v>
      </c>
      <c r="AE88" s="6" t="s">
        <v>510</v>
      </c>
      <c r="AF88" s="6"/>
      <c r="AG88" s="6"/>
      <c r="AH88" s="6"/>
      <c r="AI88" s="6"/>
      <c r="AJ88" s="6"/>
      <c r="AK88" s="6"/>
      <c r="AL88" s="3" t="s">
        <v>511</v>
      </c>
      <c r="AM88" s="4"/>
      <c r="AN88" s="6"/>
      <c r="AO88" s="6"/>
      <c r="AP88" s="6"/>
      <c r="AQ88" s="4"/>
      <c r="AR88" s="6" t="s">
        <v>512</v>
      </c>
      <c r="AS88" s="6" t="s">
        <v>513</v>
      </c>
      <c r="AT88" s="6"/>
      <c r="AU88" s="6"/>
      <c r="AV88" s="6" t="s">
        <v>514</v>
      </c>
      <c r="AW88" s="6"/>
      <c r="AX88" s="6"/>
      <c r="AY88" s="6"/>
      <c r="AZ88" s="6"/>
      <c r="BA88" s="6"/>
      <c r="BB88" s="6"/>
      <c r="BC88" s="6"/>
      <c r="BD88" s="8" t="s">
        <v>515</v>
      </c>
      <c r="BE88" s="8">
        <v>87</v>
      </c>
      <c r="BF88" s="6" t="str">
        <f t="shared" si="34"/>
        <v>insert into bitacoras_estatus (numero_expediente, numero_registro, representante, fecha_inicio, fecha_vencimiento, id_cliente, id_admin, id_bitacoras_estatus, id_estatus, id_clase, id_marca, created_at, updated_at) values('1314561','','MARIA TERESA PEREZ','2012-09-24','2022-09-24','1048','2','1','1',null,1492,'2012-09-24 00:00:00','2012-09-24 00:00:00');</v>
      </c>
      <c r="BG88" s="6" t="str">
        <f t="shared" si="35"/>
        <v>insert into servicios_comentarios (comentario, id_admin, id_estatus, created_at, updated_at) values('REQUISITOS CONTESTADOS 20/02/2013',1,87,'2012-09-24 00:00:00','2012-09-24 00:00:00');</v>
      </c>
      <c r="BH88" s="6" t="str">
        <f t="shared" si="36"/>
        <v>insert into servicios_comentarios (comentario, id_admin, id_estatus, created_at, updated_at) values('410 03 64 CEL.- ELVA 614 154 11 02 MARIA TERESA 614 2 21 67 48',1,87,'2012-09-24 00:00:00','2012-09-24 00:00:00');</v>
      </c>
      <c r="BI88" s="137" t="str">
        <f t="shared" si="37"/>
        <v>update bitacoras_estatus set comprobacion_uso = 1, id_estatus=10 where id=87;</v>
      </c>
      <c r="BJ88" s="137" t="str">
        <f t="shared" si="38"/>
        <v>update bitacoras_estatus set numero_expediente = '1314561', numero_registro = '', id_estatus = 10, fecha_inicio = '2012-09-24', fecha_vencimiento ='2022-09-24', created_at ='2012-09-24 00:00:00', updated_at ='2012-09-24 00:00:00', id_clase=null, id_marca=1492, id_cliente=1048, vigencia = 1 where id =87;</v>
      </c>
      <c r="BK88" s="137" t="str">
        <f t="shared" si="39"/>
        <v>update bitacoras_estatus set id_estatus = 10 where id =87;</v>
      </c>
    </row>
    <row r="89" spans="1:63">
      <c r="A89" s="6">
        <v>1341380</v>
      </c>
      <c r="B89" s="6">
        <v>1362654</v>
      </c>
      <c r="C89" s="6">
        <f>IF(Tabla1[[#This Row],[No. REG.]]="","",1)</f>
        <v>1</v>
      </c>
      <c r="D89" s="3" t="s">
        <v>46</v>
      </c>
      <c r="E89" s="3">
        <f>IF(Tabla1[[#This Row],[STATUS]]="","",VLOOKUP(D89,Estatus!$A$2:$B$13,2,0))</f>
        <v>10</v>
      </c>
      <c r="F89" s="3">
        <f>IF(Tabla1[[#This Row],[STATUS]]="","",VLOOKUP(D89,Estatus!$A$2:$I$12,9,0))</f>
        <v>1</v>
      </c>
      <c r="G89" s="16" t="s">
        <v>231</v>
      </c>
      <c r="H89" s="9">
        <v>41296</v>
      </c>
      <c r="I89" s="81">
        <f t="shared" si="20"/>
        <v>2013</v>
      </c>
      <c r="J89" s="81">
        <f t="shared" si="21"/>
        <v>1</v>
      </c>
      <c r="K89" s="81">
        <f t="shared" si="22"/>
        <v>22</v>
      </c>
      <c r="L89" s="81" t="str">
        <f t="shared" si="23"/>
        <v>01</v>
      </c>
      <c r="M89" s="81">
        <f t="shared" si="24"/>
        <v>22</v>
      </c>
      <c r="N89" s="81" t="str">
        <f t="shared" si="25"/>
        <v>'2013-01-22'</v>
      </c>
      <c r="O89" s="81" t="str">
        <f t="shared" si="26"/>
        <v>'2013-01-22 00:00:00'</v>
      </c>
      <c r="P89" s="9">
        <v>44948</v>
      </c>
      <c r="Q89" s="81">
        <f t="shared" si="27"/>
        <v>2023</v>
      </c>
      <c r="R89" s="81">
        <f t="shared" si="28"/>
        <v>1</v>
      </c>
      <c r="S89" s="81">
        <f t="shared" si="29"/>
        <v>22</v>
      </c>
      <c r="T89" s="81" t="str">
        <f t="shared" si="30"/>
        <v>01</v>
      </c>
      <c r="U89" s="81">
        <f t="shared" si="31"/>
        <v>22</v>
      </c>
      <c r="V89" s="81" t="str">
        <f t="shared" si="32"/>
        <v>'2023-01-22'</v>
      </c>
      <c r="W89" s="81"/>
      <c r="X89" s="81" t="str">
        <f t="shared" si="33"/>
        <v>null</v>
      </c>
      <c r="Y89" s="6" t="s">
        <v>516</v>
      </c>
      <c r="Z89" s="123">
        <f>IFERROR(IF(Y89="","null",VLOOKUP(Y89,Marcas!$A$2:$C$2024,2,0)),"")</f>
        <v>997</v>
      </c>
      <c r="AA89" s="6" t="s">
        <v>517</v>
      </c>
      <c r="AB89" s="6">
        <f>IFERROR(IF(AA89="","",IF(AA89="EMPORIO LEGAL",1,VLOOKUP(AA89,Clientes!$A$2:$B$1190,2,0))),"")</f>
        <v>1047</v>
      </c>
      <c r="AC89" s="6">
        <f>IFERROR(IF(Tabla1[[#This Row],[id_control]]="null","",VLOOKUP(CONCATENATE(Tabla1[[#This Row],[CLIENTE]],"-",Tabla1[[#This Row],[id_control]]),Hoja1!$C$2:$D$1994,2,0)),"")</f>
        <v>89</v>
      </c>
      <c r="AD89" s="6" t="s">
        <v>518</v>
      </c>
      <c r="AE89" s="6"/>
      <c r="AF89" s="6"/>
      <c r="AG89" s="6"/>
      <c r="AH89" s="6"/>
      <c r="AI89" s="6"/>
      <c r="AJ89" s="6"/>
      <c r="AK89" s="6"/>
      <c r="AL89" s="3" t="s">
        <v>519</v>
      </c>
      <c r="AM89" s="6"/>
      <c r="AN89" s="6"/>
      <c r="AO89" s="6"/>
      <c r="AP89" s="6"/>
      <c r="AQ89" s="6" t="s">
        <v>520</v>
      </c>
      <c r="AR89" s="6"/>
      <c r="AS89" s="6"/>
      <c r="AT89" s="6"/>
      <c r="AU89" s="6"/>
      <c r="AV89" s="6" t="s">
        <v>521</v>
      </c>
      <c r="AW89" s="6"/>
      <c r="AX89" s="6"/>
      <c r="AY89" s="6"/>
      <c r="AZ89" s="6"/>
      <c r="BA89" s="6"/>
      <c r="BB89" s="6"/>
      <c r="BC89" s="6"/>
      <c r="BD89" s="6" t="s">
        <v>522</v>
      </c>
      <c r="BE89" s="8">
        <v>88</v>
      </c>
      <c r="BF89" s="6" t="str">
        <f t="shared" si="34"/>
        <v>insert into bitacoras_estatus (numero_expediente, numero_registro, representante, fecha_inicio, fecha_vencimiento, id_cliente, id_admin, id_bitacoras_estatus, id_estatus, id_clase, id_marca, created_at, updated_at) values('1341380','1362654','LUIS ARMANDO INFANTE CHAVEZ','2013-01-22','2023-01-22','1047','2','1','1',null,997,'2013-01-22 00:00:00','2013-01-22 00:00:00');</v>
      </c>
      <c r="BG89" s="6" t="str">
        <f t="shared" si="35"/>
        <v>insert into servicios_comentarios (comentario, id_admin, id_estatus, created_at, updated_at) values('TITULO ENTREGADO',1,88,'2013-01-22 00:00:00','2013-01-22 00:00:00');</v>
      </c>
      <c r="BH89" s="6" t="str">
        <f t="shared" si="36"/>
        <v>insert into servicios_comentarios (comentario, id_admin, id_estatus, created_at, updated_at) values('2610518 CEL.- 2889219',1,88,'2013-01-22 00:00:00','2013-01-22 00:00:00');</v>
      </c>
      <c r="BI89" s="137" t="str">
        <f t="shared" si="37"/>
        <v>update bitacoras_estatus set comprobacion_uso = 1, id_estatus=10 where id=88;</v>
      </c>
      <c r="BJ89" s="137" t="str">
        <f t="shared" si="38"/>
        <v>update bitacoras_estatus set numero_expediente = '1341380', numero_registro = '1362654', id_estatus = 10, fecha_inicio = '2013-01-22', fecha_vencimiento ='2023-01-22', created_at ='2013-01-22 00:00:00', updated_at ='2013-01-22 00:00:00', id_clase=null, id_marca=997, id_cliente=1047, vigencia = 1 where id =88;</v>
      </c>
      <c r="BK89" s="137" t="str">
        <f t="shared" si="39"/>
        <v>update bitacoras_estatus set id_estatus = 10 where id =88;</v>
      </c>
    </row>
    <row r="90" spans="1:63">
      <c r="A90" s="6">
        <v>1216493</v>
      </c>
      <c r="B90" s="6">
        <v>1269360</v>
      </c>
      <c r="C90" s="6">
        <f>IF(Tabla1[[#This Row],[No. REG.]]="","",1)</f>
        <v>1</v>
      </c>
      <c r="D90" s="3" t="s">
        <v>46</v>
      </c>
      <c r="E90" s="3">
        <f>IF(Tabla1[[#This Row],[STATUS]]="","",VLOOKUP(D90,Estatus!$A$2:$B$13,2,0))</f>
        <v>10</v>
      </c>
      <c r="F90" s="3">
        <f>IF(Tabla1[[#This Row],[STATUS]]="","",VLOOKUP(D90,Estatus!$A$2:$I$12,9,0))</f>
        <v>1</v>
      </c>
      <c r="G90" s="16" t="s">
        <v>523</v>
      </c>
      <c r="H90" s="7">
        <v>40806</v>
      </c>
      <c r="I90" s="80">
        <f t="shared" si="20"/>
        <v>2011</v>
      </c>
      <c r="J90" s="80">
        <f t="shared" si="21"/>
        <v>9</v>
      </c>
      <c r="K90" s="80">
        <f t="shared" si="22"/>
        <v>20</v>
      </c>
      <c r="L90" s="80" t="str">
        <f t="shared" si="23"/>
        <v>09</v>
      </c>
      <c r="M90" s="80">
        <f t="shared" si="24"/>
        <v>20</v>
      </c>
      <c r="N90" s="80" t="str">
        <f t="shared" si="25"/>
        <v>'2011-09-20'</v>
      </c>
      <c r="O90" s="80" t="str">
        <f t="shared" si="26"/>
        <v>'2011-09-20 00:00:00'</v>
      </c>
      <c r="P90" s="7">
        <v>44459</v>
      </c>
      <c r="Q90" s="80">
        <f t="shared" si="27"/>
        <v>2021</v>
      </c>
      <c r="R90" s="80">
        <f t="shared" si="28"/>
        <v>9</v>
      </c>
      <c r="S90" s="80">
        <f t="shared" si="29"/>
        <v>20</v>
      </c>
      <c r="T90" s="80" t="str">
        <f t="shared" si="30"/>
        <v>09</v>
      </c>
      <c r="U90" s="80">
        <f t="shared" si="31"/>
        <v>20</v>
      </c>
      <c r="V90" s="80" t="str">
        <f t="shared" si="32"/>
        <v>'2021-09-20'</v>
      </c>
      <c r="W90" s="80"/>
      <c r="X90" s="80" t="str">
        <f t="shared" si="33"/>
        <v>null</v>
      </c>
      <c r="Y90" s="6" t="s">
        <v>524</v>
      </c>
      <c r="Z90" s="123">
        <f>IFERROR(IF(Y90="","null",VLOOKUP(Y90,Marcas!$A$2:$C$2024,2,0)),"")</f>
        <v>1489</v>
      </c>
      <c r="AA90" s="6" t="s">
        <v>524</v>
      </c>
      <c r="AB90" s="6">
        <f>IFERROR(IF(AA90="","",IF(AA90="EMPORIO LEGAL",1,VLOOKUP(AA90,Clientes!$A$2:$B$1190,2,0))),"")</f>
        <v>1046</v>
      </c>
      <c r="AC90" s="6">
        <f>IFERROR(IF(Tabla1[[#This Row],[id_control]]="null","",VLOOKUP(CONCATENATE(Tabla1[[#This Row],[CLIENTE]],"-",Tabla1[[#This Row],[id_control]]),Hoja1!$C$2:$D$1994,2,0)),"")</f>
        <v>90</v>
      </c>
      <c r="AD90" s="6" t="s">
        <v>525</v>
      </c>
      <c r="AE90" s="6"/>
      <c r="AF90" s="6"/>
      <c r="AG90" s="6"/>
      <c r="AH90" s="6"/>
      <c r="AI90" s="6"/>
      <c r="AJ90" s="6"/>
      <c r="AK90" s="6"/>
      <c r="AL90" s="6" t="s">
        <v>526</v>
      </c>
      <c r="AM90" s="6"/>
      <c r="AN90" s="6"/>
      <c r="AO90" s="6"/>
      <c r="AP90" s="6"/>
      <c r="AQ90" s="6" t="s">
        <v>527</v>
      </c>
      <c r="AR90" s="6"/>
      <c r="AS90" s="6"/>
      <c r="AT90" s="6"/>
      <c r="AU90" s="6"/>
      <c r="AV90" s="6" t="s">
        <v>528</v>
      </c>
      <c r="AW90" s="15"/>
      <c r="AX90" s="6"/>
      <c r="AY90" s="6"/>
      <c r="AZ90" s="6"/>
      <c r="BA90" s="6"/>
      <c r="BB90" s="6"/>
      <c r="BC90" s="6"/>
      <c r="BD90" s="8" t="s">
        <v>529</v>
      </c>
      <c r="BE90" s="8">
        <v>89</v>
      </c>
      <c r="BF90" s="6" t="str">
        <f t="shared" si="34"/>
        <v>insert into bitacoras_estatus (numero_expediente, numero_registro, representante, fecha_inicio, fecha_vencimiento, id_cliente, id_admin, id_bitacoras_estatus, id_estatus, id_clase, id_marca, created_at, updated_at) values('1216493','1269360','JOSE ANTONIO ANCHONDO ARZAGA','2011-09-20','2021-09-20','1046','2','1','1',null,1489,'2011-09-20 00:00:00','2011-09-20 00:00:00');</v>
      </c>
      <c r="BG90" s="6" t="str">
        <f t="shared" si="35"/>
        <v>insert into servicios_comentarios (comentario, id_admin, id_estatus, created_at, updated_at) values('TITULO RECIBIDO 23/04/2012',1,89,'2011-09-20 00:00:00','2011-09-20 00:00:00');</v>
      </c>
      <c r="BH90" s="6" t="str">
        <f t="shared" si="36"/>
        <v>insert into servicios_comentarios (comentario, id_admin, id_estatus, created_at, updated_at) values('4591352, CEL 6141690381',1,89,'2011-09-20 00:00:00','2011-09-20 00:00:00');</v>
      </c>
      <c r="BI90" s="137" t="str">
        <f t="shared" si="37"/>
        <v>update bitacoras_estatus set comprobacion_uso = 1, id_estatus=10 where id=89;</v>
      </c>
      <c r="BJ90" s="137" t="str">
        <f t="shared" si="38"/>
        <v>update bitacoras_estatus set numero_expediente = '1216493', numero_registro = '1269360', id_estatus = 10, fecha_inicio = '2011-09-20', fecha_vencimiento ='2021-09-20', created_at ='2011-09-20 00:00:00', updated_at ='2011-09-20 00:00:00', id_clase=null, id_marca=1489, id_cliente=1046, vigencia = 1 where id =89;</v>
      </c>
      <c r="BK90" s="137" t="str">
        <f t="shared" si="39"/>
        <v>update bitacoras_estatus set id_estatus = 10 where id =89;</v>
      </c>
    </row>
    <row r="91" spans="1:63" ht="27">
      <c r="A91" s="3">
        <v>838958</v>
      </c>
      <c r="B91" s="3">
        <v>982009</v>
      </c>
      <c r="C91" s="3">
        <f>IF(Tabla1[[#This Row],[No. REG.]]="","",1)</f>
        <v>1</v>
      </c>
      <c r="D91" s="3" t="s">
        <v>109</v>
      </c>
      <c r="E91" s="3">
        <f>IF(Tabla1[[#This Row],[STATUS]]="","",VLOOKUP(D91,Estatus!$A$2:$B$13,2,0))</f>
        <v>9</v>
      </c>
      <c r="F91" s="3">
        <f>IF(Tabla1[[#This Row],[STATUS]]="","",VLOOKUP(D91,Estatus!$A$2:$I$12,9,0))</f>
        <v>0</v>
      </c>
      <c r="G91" s="12" t="s">
        <v>530</v>
      </c>
      <c r="H91" s="7">
        <v>39133</v>
      </c>
      <c r="I91" s="80">
        <f t="shared" si="20"/>
        <v>2007</v>
      </c>
      <c r="J91" s="80">
        <f t="shared" si="21"/>
        <v>2</v>
      </c>
      <c r="K91" s="80">
        <f t="shared" si="22"/>
        <v>20</v>
      </c>
      <c r="L91" s="80" t="str">
        <f t="shared" si="23"/>
        <v>02</v>
      </c>
      <c r="M91" s="80">
        <f t="shared" si="24"/>
        <v>20</v>
      </c>
      <c r="N91" s="80" t="str">
        <f t="shared" si="25"/>
        <v>'2007-02-20'</v>
      </c>
      <c r="O91" s="80" t="str">
        <f t="shared" si="26"/>
        <v>'2007-02-20 00:00:00'</v>
      </c>
      <c r="P91" s="7">
        <v>42786</v>
      </c>
      <c r="Q91" s="80">
        <f t="shared" si="27"/>
        <v>2017</v>
      </c>
      <c r="R91" s="80">
        <f t="shared" si="28"/>
        <v>2</v>
      </c>
      <c r="S91" s="80">
        <f t="shared" si="29"/>
        <v>20</v>
      </c>
      <c r="T91" s="80" t="str">
        <f t="shared" si="30"/>
        <v>02</v>
      </c>
      <c r="U91" s="80">
        <f t="shared" si="31"/>
        <v>20</v>
      </c>
      <c r="V91" s="80" t="str">
        <f t="shared" si="32"/>
        <v>'2017-02-20'</v>
      </c>
      <c r="W91" s="80"/>
      <c r="X91" s="80" t="str">
        <f t="shared" si="33"/>
        <v>null</v>
      </c>
      <c r="Y91" s="3" t="s">
        <v>531</v>
      </c>
      <c r="Z91" s="124">
        <f>IFERROR(IF(Y91="","null",VLOOKUP(Y91,Marcas!$A$2:$C$2024,2,0)),"")</f>
        <v>1478</v>
      </c>
      <c r="AA91" s="3" t="s">
        <v>531</v>
      </c>
      <c r="AB91" s="3">
        <f>IFERROR(IF(AA91="","",IF(AA91="EMPORIO LEGAL",1,VLOOKUP(AA91,Clientes!$A$2:$B$1190,2,0))),"")</f>
        <v>1041</v>
      </c>
      <c r="AC91" s="3">
        <f>IFERROR(IF(Tabla1[[#This Row],[id_control]]="null","",VLOOKUP(CONCATENATE(Tabla1[[#This Row],[CLIENTE]],"-",Tabla1[[#This Row],[id_control]]),Hoja1!$C$2:$D$1994,2,0)),"")</f>
        <v>91</v>
      </c>
      <c r="AD91" s="3" t="s">
        <v>532</v>
      </c>
      <c r="AE91" s="3"/>
      <c r="AF91" s="3"/>
      <c r="AG91" s="3"/>
      <c r="AH91" s="3"/>
      <c r="AI91" s="3"/>
      <c r="AJ91" s="3"/>
      <c r="AK91" s="3"/>
      <c r="AL91" s="3">
        <v>4195253</v>
      </c>
      <c r="AM91" s="10"/>
      <c r="AN91" s="6"/>
      <c r="AO91" s="6"/>
      <c r="AP91" s="6"/>
      <c r="AQ91" s="10"/>
      <c r="AR91" s="6"/>
      <c r="AS91" s="6"/>
      <c r="AT91" s="6"/>
      <c r="AU91" s="6"/>
      <c r="AV91" s="10" t="s">
        <v>533</v>
      </c>
      <c r="AW91" s="10"/>
      <c r="AX91" s="6"/>
      <c r="AY91" s="6"/>
      <c r="AZ91" s="6"/>
      <c r="BA91" s="6"/>
      <c r="BB91" s="6"/>
      <c r="BC91" s="6"/>
      <c r="BD91" s="6">
        <v>4195253</v>
      </c>
      <c r="BE91" s="8">
        <v>90</v>
      </c>
      <c r="BF91" s="6" t="str">
        <f t="shared" si="34"/>
        <v>insert into bitacoras_estatus (numero_expediente, numero_registro, representante, fecha_inicio, fecha_vencimiento, id_cliente, id_admin, id_bitacoras_estatus, id_estatus, id_clase, id_marca, created_at, updated_at) values('838958','982009','LIC. ANA MARIA BORUNDA VAZQUEZ','2007-02-20','2017-02-20','1041','2','1','1',null,1478,'2007-02-20 00:00:00','2007-02-20 00:00:00');</v>
      </c>
      <c r="BG91" s="6" t="str">
        <f t="shared" si="35"/>
        <v>insert into servicios_comentarios (comentario, id_admin, id_estatus, created_at, updated_at) values('TITULO ENTREGADO. CONTACTADO VÍA SALES UP. NO SE LOGRÓ CONTACTAR AL CLIENTE',1,90,'2007-02-20 00:00:00','2007-02-20 00:00:00');</v>
      </c>
      <c r="BH91" s="6" t="str">
        <f t="shared" si="36"/>
        <v>insert into servicios_comentarios (comentario, id_admin, id_estatus, created_at, updated_at) values('4195253',1,90,'2007-02-20 00:00:00','2007-02-20 00:00:00');</v>
      </c>
      <c r="BI91" s="137" t="str">
        <f t="shared" si="37"/>
        <v>update bitacoras_estatus set comprobacion_uso = 1, id_estatus=9 where id=90;</v>
      </c>
      <c r="BJ91" s="137" t="str">
        <f t="shared" si="38"/>
        <v>update bitacoras_estatus set numero_expediente = '838958', numero_registro = '982009', id_estatus = 9, fecha_inicio = '2007-02-20', fecha_vencimiento ='2017-02-20', created_at ='2007-02-20 00:00:00', updated_at ='2007-02-20 00:00:00', id_clase=null, id_marca=1478, id_cliente=1041, vigencia = 0 where id =90;</v>
      </c>
      <c r="BK91" s="137" t="str">
        <f t="shared" si="39"/>
        <v>update bitacoras_estatus set id_estatus = 9 where id =90;</v>
      </c>
    </row>
    <row r="92" spans="1:63">
      <c r="A92" s="3">
        <v>1340358</v>
      </c>
      <c r="B92" s="3">
        <v>1362782</v>
      </c>
      <c r="C92" s="3">
        <f>IF(Tabla1[[#This Row],[No. REG.]]="","",1)</f>
        <v>1</v>
      </c>
      <c r="D92" s="3" t="s">
        <v>46</v>
      </c>
      <c r="E92" s="3">
        <f>IF(Tabla1[[#This Row],[STATUS]]="","",VLOOKUP(D92,Estatus!$A$2:$B$13,2,0))</f>
        <v>10</v>
      </c>
      <c r="F92" s="3">
        <f>IF(Tabla1[[#This Row],[STATUS]]="","",VLOOKUP(D92,Estatus!$A$2:$I$12,9,0))</f>
        <v>1</v>
      </c>
      <c r="G92" s="12" t="s">
        <v>166</v>
      </c>
      <c r="H92" s="7">
        <v>41291</v>
      </c>
      <c r="I92" s="80">
        <f t="shared" si="20"/>
        <v>2013</v>
      </c>
      <c r="J92" s="80">
        <f t="shared" si="21"/>
        <v>1</v>
      </c>
      <c r="K92" s="80">
        <f t="shared" si="22"/>
        <v>17</v>
      </c>
      <c r="L92" s="80" t="str">
        <f t="shared" si="23"/>
        <v>01</v>
      </c>
      <c r="M92" s="80">
        <f t="shared" si="24"/>
        <v>17</v>
      </c>
      <c r="N92" s="80" t="str">
        <f t="shared" si="25"/>
        <v>'2013-01-17'</v>
      </c>
      <c r="O92" s="80" t="str">
        <f t="shared" si="26"/>
        <v>'2013-01-17 00:00:00'</v>
      </c>
      <c r="P92" s="7">
        <v>44943</v>
      </c>
      <c r="Q92" s="80">
        <f t="shared" si="27"/>
        <v>2023</v>
      </c>
      <c r="R92" s="80">
        <f t="shared" si="28"/>
        <v>1</v>
      </c>
      <c r="S92" s="80">
        <f t="shared" si="29"/>
        <v>17</v>
      </c>
      <c r="T92" s="80" t="str">
        <f t="shared" si="30"/>
        <v>01</v>
      </c>
      <c r="U92" s="80">
        <f t="shared" si="31"/>
        <v>17</v>
      </c>
      <c r="V92" s="80" t="str">
        <f t="shared" si="32"/>
        <v>'2023-01-17'</v>
      </c>
      <c r="W92" s="80"/>
      <c r="X92" s="80" t="str">
        <f t="shared" si="33"/>
        <v>null</v>
      </c>
      <c r="Y92" s="3" t="s">
        <v>534</v>
      </c>
      <c r="Z92" s="124">
        <f>IFERROR(IF(Y92="","null",VLOOKUP(Y92,Marcas!$A$2:$C$2024,2,0)),"")</f>
        <v>1476</v>
      </c>
      <c r="AA92" s="3" t="s">
        <v>534</v>
      </c>
      <c r="AB92" s="3">
        <f>IFERROR(IF(AA92="","",IF(AA92="EMPORIO LEGAL",1,VLOOKUP(AA92,Clientes!$A$2:$B$1190,2,0))),"")</f>
        <v>1040</v>
      </c>
      <c r="AC92" s="3">
        <f>IFERROR(IF(Tabla1[[#This Row],[id_control]]="null","",VLOOKUP(CONCATENATE(Tabla1[[#This Row],[CLIENTE]],"-",Tabla1[[#This Row],[id_control]]),Hoja1!$C$2:$D$1994,2,0)),"")</f>
        <v>92</v>
      </c>
      <c r="AD92" s="3" t="s">
        <v>535</v>
      </c>
      <c r="AE92" s="3"/>
      <c r="AF92" s="3"/>
      <c r="AG92" s="3"/>
      <c r="AH92" s="3"/>
      <c r="AI92" s="3"/>
      <c r="AJ92" s="3"/>
      <c r="AK92" s="3"/>
      <c r="AL92" s="3" t="s">
        <v>536</v>
      </c>
      <c r="AM92" s="10"/>
      <c r="AN92" s="6"/>
      <c r="AO92" s="6"/>
      <c r="AP92" s="6"/>
      <c r="AQ92" s="10"/>
      <c r="AR92" s="6"/>
      <c r="AS92" s="6"/>
      <c r="AT92" s="6"/>
      <c r="AU92" s="6"/>
      <c r="AV92" s="8" t="s">
        <v>537</v>
      </c>
      <c r="AW92" s="10"/>
      <c r="AX92" s="6"/>
      <c r="AY92" s="6"/>
      <c r="AZ92" s="6"/>
      <c r="BA92" s="6"/>
      <c r="BB92" s="6"/>
      <c r="BC92" s="6"/>
      <c r="BD92" s="6" t="s">
        <v>536</v>
      </c>
      <c r="BE92" s="8">
        <v>91</v>
      </c>
      <c r="BF92" s="6" t="str">
        <f t="shared" si="34"/>
        <v>insert into bitacoras_estatus (numero_expediente, numero_registro, representante, fecha_inicio, fecha_vencimiento, id_cliente, id_admin, id_bitacoras_estatus, id_estatus, id_clase, id_marca, created_at, updated_at) values('1340358','1362782','RAFAEL GARZA LOZANO','2013-01-17','2023-01-17','1040','2','1','1',null,1476,'2013-01-17 00:00:00','2013-01-17 00:00:00');</v>
      </c>
      <c r="BG92" s="6" t="str">
        <f t="shared" si="35"/>
        <v>insert into servicios_comentarios (comentario, id_admin, id_estatus, created_at, updated_at) values('TITULO RECIBIDO 05/07/2013',1,91,'2013-01-17 00:00:00','2013-01-17 00:00:00');</v>
      </c>
      <c r="BH92" s="6" t="str">
        <f t="shared" si="36"/>
        <v>insert into servicios_comentarios (comentario, id_admin, id_estatus, created_at, updated_at) values('(867) 71 53355',1,91,'2013-01-17 00:00:00','2013-01-17 00:00:00');</v>
      </c>
      <c r="BI92" s="137" t="str">
        <f t="shared" si="37"/>
        <v>update bitacoras_estatus set comprobacion_uso = 1, id_estatus=10 where id=91;</v>
      </c>
      <c r="BJ92" s="137" t="str">
        <f t="shared" si="38"/>
        <v>update bitacoras_estatus set numero_expediente = '1340358', numero_registro = '1362782', id_estatus = 10, fecha_inicio = '2013-01-17', fecha_vencimiento ='2023-01-17', created_at ='2013-01-17 00:00:00', updated_at ='2013-01-17 00:00:00', id_clase=null, id_marca=1476, id_cliente=1040, vigencia = 1 where id =91;</v>
      </c>
      <c r="BK92" s="137" t="str">
        <f t="shared" si="39"/>
        <v>update bitacoras_estatus set id_estatus = 10 where id =91;</v>
      </c>
    </row>
    <row r="93" spans="1:63" ht="27">
      <c r="A93" s="3">
        <v>1408842</v>
      </c>
      <c r="B93" s="3"/>
      <c r="C93" s="3" t="str">
        <f>IF(Tabla1[[#This Row],[No. REG.]]="","",1)</f>
        <v/>
      </c>
      <c r="D93" s="3" t="s">
        <v>34</v>
      </c>
      <c r="E93" s="3">
        <f>IF(Tabla1[[#This Row],[STATUS]]="","",VLOOKUP(D93,Estatus!$A$2:$B$13,2,0))</f>
        <v>5</v>
      </c>
      <c r="F93" s="3">
        <f>IF(Tabla1[[#This Row],[STATUS]]="","",VLOOKUP(D93,Estatus!$A$2:$I$12,9,0))</f>
        <v>0</v>
      </c>
      <c r="G93" s="12" t="s">
        <v>538</v>
      </c>
      <c r="H93" s="7">
        <v>41516</v>
      </c>
      <c r="I93" s="80">
        <f t="shared" si="20"/>
        <v>2013</v>
      </c>
      <c r="J93" s="80">
        <f t="shared" si="21"/>
        <v>8</v>
      </c>
      <c r="K93" s="80">
        <f t="shared" si="22"/>
        <v>30</v>
      </c>
      <c r="L93" s="80" t="str">
        <f t="shared" si="23"/>
        <v>08</v>
      </c>
      <c r="M93" s="80">
        <f t="shared" si="24"/>
        <v>30</v>
      </c>
      <c r="N93" s="80" t="str">
        <f t="shared" si="25"/>
        <v>'2013-08-30'</v>
      </c>
      <c r="O93" s="80" t="str">
        <f t="shared" si="26"/>
        <v>'2013-08-30 00:00:00'</v>
      </c>
      <c r="P93" s="7">
        <v>45168</v>
      </c>
      <c r="Q93" s="80">
        <f t="shared" si="27"/>
        <v>2023</v>
      </c>
      <c r="R93" s="80">
        <f t="shared" si="28"/>
        <v>8</v>
      </c>
      <c r="S93" s="80">
        <f t="shared" si="29"/>
        <v>30</v>
      </c>
      <c r="T93" s="80" t="str">
        <f t="shared" si="30"/>
        <v>08</v>
      </c>
      <c r="U93" s="80">
        <f t="shared" si="31"/>
        <v>30</v>
      </c>
      <c r="V93" s="80" t="str">
        <f t="shared" si="32"/>
        <v>'2023-08-30'</v>
      </c>
      <c r="W93" s="80"/>
      <c r="X93" s="80" t="str">
        <f t="shared" si="33"/>
        <v>null</v>
      </c>
      <c r="Y93" s="3" t="s">
        <v>539</v>
      </c>
      <c r="Z93" s="124">
        <f>IFERROR(IF(Y93="","null",VLOOKUP(Y93,Marcas!$A$2:$C$2024,2,0)),"")</f>
        <v>1475</v>
      </c>
      <c r="AA93" s="3" t="s">
        <v>539</v>
      </c>
      <c r="AB93" s="3">
        <f>IFERROR(IF(AA93="","",IF(AA93="EMPORIO LEGAL",1,VLOOKUP(AA93,Clientes!$A$2:$B$1190,2,0))),"")</f>
        <v>1039</v>
      </c>
      <c r="AC93" s="3">
        <f>IFERROR(IF(Tabla1[[#This Row],[id_control]]="null","",VLOOKUP(CONCATENATE(Tabla1[[#This Row],[CLIENTE]],"-",Tabla1[[#This Row],[id_control]]),Hoja1!$C$2:$D$1994,2,0)),"")</f>
        <v>93</v>
      </c>
      <c r="AD93" s="3" t="s">
        <v>540</v>
      </c>
      <c r="AE93" s="3"/>
      <c r="AF93" s="3"/>
      <c r="AG93" s="3"/>
      <c r="AH93" s="3"/>
      <c r="AI93" s="3"/>
      <c r="AJ93" s="3"/>
      <c r="AK93" s="3"/>
      <c r="AL93" s="3" t="s">
        <v>541</v>
      </c>
      <c r="AM93" s="6"/>
      <c r="AN93" s="6"/>
      <c r="AO93" s="6"/>
      <c r="AP93" s="6"/>
      <c r="AQ93" s="6"/>
      <c r="AR93" s="6"/>
      <c r="AS93" s="6"/>
      <c r="AT93" s="6"/>
      <c r="AU93" s="6"/>
      <c r="AV93" s="6" t="s">
        <v>542</v>
      </c>
      <c r="AW93" s="6" t="s">
        <v>543</v>
      </c>
      <c r="AX93" s="6"/>
      <c r="AY93" s="6"/>
      <c r="AZ93" s="6"/>
      <c r="BA93" s="6"/>
      <c r="BB93" s="6"/>
      <c r="BC93" s="6"/>
      <c r="BD93" s="6" t="s">
        <v>541</v>
      </c>
      <c r="BE93" s="8">
        <v>92</v>
      </c>
      <c r="BF93" s="6" t="str">
        <f t="shared" si="34"/>
        <v>insert into bitacoras_estatus (numero_expediente, numero_registro, representante, fecha_inicio, fecha_vencimiento, id_cliente, id_admin, id_bitacoras_estatus, id_estatus, id_clase, id_marca, created_at, updated_at) values('1408842','','JOEL ANTONIO TORRES ORDOÑEZ, SILVIA ORDOÑEZ LOYA','2013-08-30','2023-08-30','1039','2','1','1',null,1475,'2013-08-30 00:00:00','2013-08-30 00:00:00');</v>
      </c>
      <c r="BG93" s="6" t="str">
        <f t="shared" si="35"/>
        <v>insert into servicios_comentarios (comentario, id_admin, id_estatus, created_at, updated_at) values('ANTERIORIDAD CONTESTADA 11/03/2014. NEGATIVA DE MARCA RECIBIDA 04/09/2014',1,92,'2013-08-30 00:00:00','2013-08-30 00:00:00');</v>
      </c>
      <c r="BH93" s="6" t="str">
        <f t="shared" si="36"/>
        <v>insert into servicios_comentarios (comentario, id_admin, id_estatus, created_at, updated_at) values('4 33 07 69, 2 66 65 39, 2 15 20 62 CEL SILVIA 2 66 65 39, JOEL 2 15 20 62',1,92,'2013-08-30 00:00:00','2013-08-30 00:00:00');</v>
      </c>
      <c r="BI93" s="137" t="str">
        <f t="shared" si="37"/>
        <v>update bitacoras_estatus set comprobacion_uso = 1, id_estatus=5 where id=92;</v>
      </c>
      <c r="BJ93" s="137" t="str">
        <f t="shared" si="38"/>
        <v>update bitacoras_estatus set numero_expediente = '1408842', numero_registro = '', id_estatus = 5, fecha_inicio = '2013-08-30', fecha_vencimiento ='2023-08-30', created_at ='2013-08-30 00:00:00', updated_at ='2013-08-30 00:00:00', id_clase=null, id_marca=1475, id_cliente=1039, vigencia = 0 where id =92;</v>
      </c>
      <c r="BK93" s="137" t="str">
        <f t="shared" si="39"/>
        <v>update bitacoras_estatus set id_estatus = 5 where id =92;</v>
      </c>
    </row>
    <row r="94" spans="1:63">
      <c r="A94" s="3">
        <v>1149275</v>
      </c>
      <c r="B94" s="3">
        <v>1219649</v>
      </c>
      <c r="C94" s="3">
        <f>IF(Tabla1[[#This Row],[No. REG.]]="","",1)</f>
        <v>1</v>
      </c>
      <c r="D94" s="3" t="s">
        <v>46</v>
      </c>
      <c r="E94" s="3">
        <f>IF(Tabla1[[#This Row],[STATUS]]="","",VLOOKUP(D94,Estatus!$A$2:$B$13,2,0))</f>
        <v>10</v>
      </c>
      <c r="F94" s="3">
        <f>IF(Tabla1[[#This Row],[STATUS]]="","",VLOOKUP(D94,Estatus!$A$2:$I$12,9,0))</f>
        <v>1</v>
      </c>
      <c r="G94" s="12" t="s">
        <v>544</v>
      </c>
      <c r="H94" s="7">
        <v>40549</v>
      </c>
      <c r="I94" s="80">
        <f t="shared" si="20"/>
        <v>2011</v>
      </c>
      <c r="J94" s="80">
        <f t="shared" si="21"/>
        <v>1</v>
      </c>
      <c r="K94" s="80">
        <f t="shared" si="22"/>
        <v>6</v>
      </c>
      <c r="L94" s="80" t="str">
        <f t="shared" si="23"/>
        <v>01</v>
      </c>
      <c r="M94" s="80" t="str">
        <f t="shared" si="24"/>
        <v>06</v>
      </c>
      <c r="N94" s="80" t="str">
        <f t="shared" si="25"/>
        <v>'2011-01-06'</v>
      </c>
      <c r="O94" s="80" t="str">
        <f t="shared" si="26"/>
        <v>'2011-01-06 00:00:00'</v>
      </c>
      <c r="P94" s="7">
        <v>44202</v>
      </c>
      <c r="Q94" s="80">
        <f t="shared" si="27"/>
        <v>2021</v>
      </c>
      <c r="R94" s="80">
        <f t="shared" si="28"/>
        <v>1</v>
      </c>
      <c r="S94" s="80">
        <f t="shared" si="29"/>
        <v>6</v>
      </c>
      <c r="T94" s="80" t="str">
        <f t="shared" si="30"/>
        <v>01</v>
      </c>
      <c r="U94" s="80" t="str">
        <f t="shared" si="31"/>
        <v>06</v>
      </c>
      <c r="V94" s="80" t="str">
        <f t="shared" si="32"/>
        <v>'2021-01-06'</v>
      </c>
      <c r="W94" s="80"/>
      <c r="X94" s="80" t="str">
        <f t="shared" si="33"/>
        <v>null</v>
      </c>
      <c r="Y94" s="3" t="s">
        <v>545</v>
      </c>
      <c r="Z94" s="124">
        <f>IFERROR(IF(Y94="","null",VLOOKUP(Y94,Marcas!$A$2:$C$2024,2,0)),"")</f>
        <v>719</v>
      </c>
      <c r="AA94" s="3" t="s">
        <v>546</v>
      </c>
      <c r="AB94" s="3">
        <f>IFERROR(IF(AA94="","",IF(AA94="EMPORIO LEGAL",1,VLOOKUP(AA94,Clientes!$A$2:$B$1190,2,0))),"")</f>
        <v>1038</v>
      </c>
      <c r="AC94" s="3">
        <f>IFERROR(IF(Tabla1[[#This Row],[id_control]]="null","",VLOOKUP(CONCATENATE(Tabla1[[#This Row],[CLIENTE]],"-",Tabla1[[#This Row],[id_control]]),Hoja1!$C$2:$D$1994,2,0)),"")</f>
        <v>94</v>
      </c>
      <c r="AD94" s="3" t="s">
        <v>547</v>
      </c>
      <c r="AE94" s="3" t="s">
        <v>548</v>
      </c>
      <c r="AF94" s="3"/>
      <c r="AG94" s="3"/>
      <c r="AH94" s="3"/>
      <c r="AI94" s="3"/>
      <c r="AJ94" s="3"/>
      <c r="AK94" s="3"/>
      <c r="AL94" s="3" t="s">
        <v>549</v>
      </c>
      <c r="AM94" s="6" t="s">
        <v>550</v>
      </c>
      <c r="AN94" s="6"/>
      <c r="AO94" s="6"/>
      <c r="AP94" s="6"/>
      <c r="AQ94" s="6" t="s">
        <v>551</v>
      </c>
      <c r="AR94" s="6"/>
      <c r="AS94" s="6"/>
      <c r="AT94" s="6"/>
      <c r="AU94" s="6"/>
      <c r="AV94" s="6" t="s">
        <v>552</v>
      </c>
      <c r="AW94" s="6" t="s">
        <v>553</v>
      </c>
      <c r="AX94" s="6"/>
      <c r="AY94" s="6"/>
      <c r="AZ94" s="6"/>
      <c r="BA94" s="6"/>
      <c r="BB94" s="6"/>
      <c r="BC94" s="6"/>
      <c r="BD94" s="6" t="s">
        <v>554</v>
      </c>
      <c r="BE94" s="8">
        <v>93</v>
      </c>
      <c r="BF94" s="6" t="str">
        <f t="shared" si="34"/>
        <v>insert into bitacoras_estatus (numero_expediente, numero_registro, representante, fecha_inicio, fecha_vencimiento, id_cliente, id_admin, id_bitacoras_estatus, id_estatus, id_clase, id_marca, created_at, updated_at) values('1149275','1219649','CRISTINA EUGENIA MUÑOZ ALCOCER','2011-01-06','2021-01-06','1038','2','1','1',null,719,'2011-01-06 00:00:00','2011-01-06 00:00:00');</v>
      </c>
      <c r="BG94" s="6" t="str">
        <f t="shared" si="35"/>
        <v>insert into servicios_comentarios (comentario, id_admin, id_estatus, created_at, updated_at) values('titulo entregado 16/05/2012',1,93,'2011-01-06 00:00:00','2011-01-06 00:00:00');</v>
      </c>
      <c r="BH94" s="6" t="str">
        <f t="shared" si="36"/>
        <v>insert into servicios_comentarios (comentario, id_admin, id_estatus, created_at, updated_at) values('413 9020. CEL 61448847 49, CREEL 635 4560071 (7)',1,93,'2011-01-06 00:00:00','2011-01-06 00:00:00');</v>
      </c>
      <c r="BI94" s="137" t="str">
        <f t="shared" si="37"/>
        <v>update bitacoras_estatus set comprobacion_uso = 1, id_estatus=10 where id=93;</v>
      </c>
      <c r="BJ94" s="137" t="str">
        <f t="shared" si="38"/>
        <v>update bitacoras_estatus set numero_expediente = '1149275', numero_registro = '1219649', id_estatus = 10, fecha_inicio = '2011-01-06', fecha_vencimiento ='2021-01-06', created_at ='2011-01-06 00:00:00', updated_at ='2011-01-06 00:00:00', id_clase=null, id_marca=719, id_cliente=1038, vigencia = 1 where id =93;</v>
      </c>
      <c r="BK94" s="137" t="str">
        <f t="shared" si="39"/>
        <v>update bitacoras_estatus set id_estatus = 10 where id =93;</v>
      </c>
    </row>
    <row r="95" spans="1:63">
      <c r="A95" s="3">
        <v>1212286</v>
      </c>
      <c r="B95" s="3">
        <v>1269947</v>
      </c>
      <c r="C95" s="3">
        <f>IF(Tabla1[[#This Row],[No. REG.]]="","",1)</f>
        <v>1</v>
      </c>
      <c r="D95" s="3" t="s">
        <v>46</v>
      </c>
      <c r="E95" s="3">
        <f>IF(Tabla1[[#This Row],[STATUS]]="","",VLOOKUP(D95,Estatus!$A$2:$B$13,2,0))</f>
        <v>10</v>
      </c>
      <c r="F95" s="3">
        <f>IF(Tabla1[[#This Row],[STATUS]]="","",VLOOKUP(D95,Estatus!$A$2:$I$12,9,0))</f>
        <v>1</v>
      </c>
      <c r="G95" s="12" t="s">
        <v>256</v>
      </c>
      <c r="H95" s="7">
        <v>40795</v>
      </c>
      <c r="I95" s="80">
        <f t="shared" si="20"/>
        <v>2011</v>
      </c>
      <c r="J95" s="80">
        <f t="shared" si="21"/>
        <v>9</v>
      </c>
      <c r="K95" s="80">
        <f t="shared" si="22"/>
        <v>9</v>
      </c>
      <c r="L95" s="80" t="str">
        <f t="shared" si="23"/>
        <v>09</v>
      </c>
      <c r="M95" s="80" t="str">
        <f t="shared" si="24"/>
        <v>09</v>
      </c>
      <c r="N95" s="80" t="str">
        <f t="shared" si="25"/>
        <v>'2011-09-09'</v>
      </c>
      <c r="O95" s="80" t="str">
        <f t="shared" si="26"/>
        <v>'2011-09-09 00:00:00'</v>
      </c>
      <c r="P95" s="7">
        <v>44448</v>
      </c>
      <c r="Q95" s="80">
        <f t="shared" si="27"/>
        <v>2021</v>
      </c>
      <c r="R95" s="80">
        <f t="shared" si="28"/>
        <v>9</v>
      </c>
      <c r="S95" s="80">
        <f t="shared" si="29"/>
        <v>9</v>
      </c>
      <c r="T95" s="80" t="str">
        <f t="shared" si="30"/>
        <v>09</v>
      </c>
      <c r="U95" s="80" t="str">
        <f t="shared" si="31"/>
        <v>09</v>
      </c>
      <c r="V95" s="80" t="str">
        <f t="shared" si="32"/>
        <v>'2021-09-09'</v>
      </c>
      <c r="W95" s="80"/>
      <c r="X95" s="80" t="str">
        <f t="shared" si="33"/>
        <v>null</v>
      </c>
      <c r="Y95" s="3" t="s">
        <v>555</v>
      </c>
      <c r="Z95" s="124">
        <f>IFERROR(IF(Y95="","null",VLOOKUP(Y95,Marcas!$A$2:$C$2024,2,0)),"")</f>
        <v>1474</v>
      </c>
      <c r="AA95" s="3" t="s">
        <v>546</v>
      </c>
      <c r="AB95" s="3">
        <f>IFERROR(IF(AA95="","",IF(AA95="EMPORIO LEGAL",1,VLOOKUP(AA95,Clientes!$A$2:$B$1190,2,0))),"")</f>
        <v>1038</v>
      </c>
      <c r="AC95" s="3">
        <f>IFERROR(IF(Tabla1[[#This Row],[id_control]]="null","",VLOOKUP(CONCATENATE(Tabla1[[#This Row],[CLIENTE]],"-",Tabla1[[#This Row],[id_control]]),Hoja1!$C$2:$D$1994,2,0)),"")</f>
        <v>95</v>
      </c>
      <c r="AD95" s="3" t="s">
        <v>556</v>
      </c>
      <c r="AE95" s="3"/>
      <c r="AF95" s="3"/>
      <c r="AG95" s="3"/>
      <c r="AH95" s="3"/>
      <c r="AI95" s="3"/>
      <c r="AJ95" s="3"/>
      <c r="AK95" s="3"/>
      <c r="AL95" s="3" t="s">
        <v>557</v>
      </c>
      <c r="AM95" s="6" t="s">
        <v>550</v>
      </c>
      <c r="AN95" s="6"/>
      <c r="AO95" s="6"/>
      <c r="AP95" s="6"/>
      <c r="AQ95" s="10" t="s">
        <v>558</v>
      </c>
      <c r="AR95" s="6"/>
      <c r="AS95" s="6"/>
      <c r="AT95" s="6"/>
      <c r="AU95" s="6"/>
      <c r="AV95" s="8" t="s">
        <v>552</v>
      </c>
      <c r="AW95" s="10" t="s">
        <v>553</v>
      </c>
      <c r="AX95" s="6"/>
      <c r="AY95" s="6"/>
      <c r="AZ95" s="6"/>
      <c r="BA95" s="6"/>
      <c r="BB95" s="6"/>
      <c r="BC95" s="6"/>
      <c r="BD95" s="6" t="s">
        <v>559</v>
      </c>
      <c r="BE95" s="8">
        <v>94</v>
      </c>
      <c r="BF95" s="6" t="str">
        <f t="shared" si="34"/>
        <v>insert into bitacoras_estatus (numero_expediente, numero_registro, representante, fecha_inicio, fecha_vencimiento, id_cliente, id_admin, id_bitacoras_estatus, id_estatus, id_clase, id_marca, created_at, updated_at) values('1212286','1269947','FEDERICO ALBERTO GARCIA RUSSEK','2011-09-09','2021-09-09','1038','2','1','1',null,1474,'2011-09-09 00:00:00','2011-09-09 00:00:00');</v>
      </c>
      <c r="BG95" s="6" t="str">
        <f t="shared" si="35"/>
        <v>insert into servicios_comentarios (comentario, id_admin, id_estatus, created_at, updated_at) values('TITULO RECIBIDO 29/03/20112',1,94,'2011-09-09 00:00:00','2011-09-09 00:00:00');</v>
      </c>
      <c r="BH95" s="6" t="str">
        <f t="shared" si="36"/>
        <v>insert into servicios_comentarios (comentario, id_admin, id_estatus, created_at, updated_at) values('413 9020. CEL 61448847 49, CREEL 635 4560071',1,94,'2011-09-09 00:00:00','2011-09-09 00:00:00');</v>
      </c>
      <c r="BI95" s="137" t="str">
        <f t="shared" si="37"/>
        <v>update bitacoras_estatus set comprobacion_uso = 1, id_estatus=10 where id=94;</v>
      </c>
      <c r="BJ95" s="137" t="str">
        <f t="shared" si="38"/>
        <v>update bitacoras_estatus set numero_expediente = '1212286', numero_registro = '1269947', id_estatus = 10, fecha_inicio = '2011-09-09', fecha_vencimiento ='2021-09-09', created_at ='2011-09-09 00:00:00', updated_at ='2011-09-09 00:00:00', id_clase=null, id_marca=1474, id_cliente=1038, vigencia = 1 where id =94;</v>
      </c>
      <c r="BK95" s="137" t="str">
        <f t="shared" si="39"/>
        <v>update bitacoras_estatus set id_estatus = 10 where id =94;</v>
      </c>
    </row>
    <row r="96" spans="1:63" ht="29">
      <c r="A96" s="6">
        <v>1444733</v>
      </c>
      <c r="B96" s="6">
        <v>1451120</v>
      </c>
      <c r="C96" s="6">
        <f>IF(Tabla1[[#This Row],[No. REG.]]="","",1)</f>
        <v>1</v>
      </c>
      <c r="D96" s="3" t="s">
        <v>46</v>
      </c>
      <c r="E96" s="3">
        <f>IF(Tabla1[[#This Row],[STATUS]]="","",VLOOKUP(D96,Estatus!$A$2:$B$13,2,0))</f>
        <v>10</v>
      </c>
      <c r="F96" s="3">
        <f>IF(Tabla1[[#This Row],[STATUS]]="","",VLOOKUP(D96,Estatus!$A$2:$I$12,9,0))</f>
        <v>1</v>
      </c>
      <c r="G96" s="16" t="s">
        <v>560</v>
      </c>
      <c r="H96" s="9">
        <v>41646</v>
      </c>
      <c r="I96" s="81">
        <f t="shared" si="20"/>
        <v>2014</v>
      </c>
      <c r="J96" s="81">
        <f t="shared" si="21"/>
        <v>1</v>
      </c>
      <c r="K96" s="81">
        <f t="shared" si="22"/>
        <v>7</v>
      </c>
      <c r="L96" s="81" t="str">
        <f t="shared" si="23"/>
        <v>01</v>
      </c>
      <c r="M96" s="81" t="str">
        <f t="shared" si="24"/>
        <v>07</v>
      </c>
      <c r="N96" s="81" t="str">
        <f t="shared" si="25"/>
        <v>'2014-01-07'</v>
      </c>
      <c r="O96" s="81" t="str">
        <f t="shared" si="26"/>
        <v>'2014-01-07 00:00:00'</v>
      </c>
      <c r="P96" s="9">
        <v>45292</v>
      </c>
      <c r="Q96" s="81">
        <f t="shared" si="27"/>
        <v>2024</v>
      </c>
      <c r="R96" s="81">
        <f t="shared" si="28"/>
        <v>1</v>
      </c>
      <c r="S96" s="81">
        <f t="shared" si="29"/>
        <v>1</v>
      </c>
      <c r="T96" s="81" t="str">
        <f t="shared" si="30"/>
        <v>01</v>
      </c>
      <c r="U96" s="81" t="str">
        <f t="shared" si="31"/>
        <v>01</v>
      </c>
      <c r="V96" s="81" t="str">
        <f t="shared" si="32"/>
        <v>'2024-01-01'</v>
      </c>
      <c r="W96" s="81"/>
      <c r="X96" s="81" t="str">
        <f t="shared" si="33"/>
        <v>null</v>
      </c>
      <c r="Y96" s="16" t="s">
        <v>561</v>
      </c>
      <c r="Z96" s="126">
        <f>IFERROR(IF(Y96="","null",VLOOKUP(Y96,Marcas!$A$2:$C$2024,2,0)),"")</f>
        <v>1461</v>
      </c>
      <c r="AA96" s="16" t="s">
        <v>562</v>
      </c>
      <c r="AB96" s="6">
        <f>IFERROR(IF(AA96="","",IF(AA96="EMPORIO LEGAL",1,VLOOKUP(AA96,Clientes!$A$2:$B$1190,2,0))),"")</f>
        <v>1035</v>
      </c>
      <c r="AC96" s="6">
        <f>IFERROR(IF(Tabla1[[#This Row],[id_control]]="null","",VLOOKUP(CONCATENATE(Tabla1[[#This Row],[CLIENTE]],"-",Tabla1[[#This Row],[id_control]]),Hoja1!$C$2:$D$1994,2,0)),"")</f>
        <v>96</v>
      </c>
      <c r="AD96" s="6" t="s">
        <v>563</v>
      </c>
      <c r="AE96" s="6"/>
      <c r="AF96" s="6"/>
      <c r="AG96" s="6"/>
      <c r="AH96" s="6"/>
      <c r="AI96" s="6"/>
      <c r="AJ96" s="6"/>
      <c r="AK96" s="6"/>
      <c r="AL96" s="8" t="s">
        <v>564</v>
      </c>
      <c r="AM96" s="8"/>
      <c r="AN96" s="6"/>
      <c r="AO96" s="6"/>
      <c r="AP96" s="6"/>
      <c r="AQ96" s="8"/>
      <c r="AR96" s="6"/>
      <c r="AS96" s="6"/>
      <c r="AT96" s="6"/>
      <c r="AU96" s="6"/>
      <c r="AV96" s="8" t="s">
        <v>565</v>
      </c>
      <c r="AW96" s="8"/>
      <c r="AX96" s="6"/>
      <c r="AY96" s="6"/>
      <c r="AZ96" s="6"/>
      <c r="BA96" s="6"/>
      <c r="BB96" s="6"/>
      <c r="BC96" s="6"/>
      <c r="BD96" s="6" t="s">
        <v>564</v>
      </c>
      <c r="BE96" s="8">
        <v>95</v>
      </c>
      <c r="BF96" s="6" t="str">
        <f t="shared" si="34"/>
        <v>insert into bitacoras_estatus (numero_expediente, numero_registro, representante, fecha_inicio, fecha_vencimiento, id_cliente, id_admin, id_bitacoras_estatus, id_estatus, id_clase, id_marca, created_at, updated_at) values('1444733','1451120','ALONSO TERRAZAS','2014-01-07','2024-01-01','1035','2','1','1',null,1461,'2014-01-07 00:00:00','2014-01-07 00:00:00');</v>
      </c>
      <c r="BG96" s="6" t="str">
        <f t="shared" si="35"/>
        <v>insert into servicios_comentarios (comentario, id_admin, id_estatus, created_at, updated_at) values('TITULO RECIBIDO 17JUL 14. TITULO ENTREGADO 28 JUL 14',1,95,'2014-01-07 00:00:00','2014-01-07 00:00:00');</v>
      </c>
      <c r="BH96" s="6" t="str">
        <f t="shared" si="36"/>
        <v>insert into servicios_comentarios (comentario, id_admin, id_estatus, created_at, updated_at) values('290 83 44 cel 614 215 39 85',1,95,'2014-01-07 00:00:00','2014-01-07 00:00:00');</v>
      </c>
      <c r="BI96" s="137" t="str">
        <f t="shared" si="37"/>
        <v>update bitacoras_estatus set comprobacion_uso = 1, id_estatus=10 where id=95;</v>
      </c>
      <c r="BJ96" s="137" t="str">
        <f t="shared" si="38"/>
        <v>update bitacoras_estatus set numero_expediente = '1444733', numero_registro = '1451120', id_estatus = 10, fecha_inicio = '2014-01-07', fecha_vencimiento ='2024-01-01', created_at ='2014-01-07 00:00:00', updated_at ='2014-01-07 00:00:00', id_clase=null, id_marca=1461, id_cliente=1035, vigencia = 1 where id =95;</v>
      </c>
      <c r="BK96" s="137" t="str">
        <f t="shared" si="39"/>
        <v>update bitacoras_estatus set id_estatus = 10 where id =95;</v>
      </c>
    </row>
    <row r="97" spans="1:63" ht="71">
      <c r="A97" s="6">
        <v>1444736</v>
      </c>
      <c r="B97" s="3">
        <v>1513940</v>
      </c>
      <c r="C97" s="3">
        <f>IF(Tabla1[[#This Row],[No. REG.]]="","",1)</f>
        <v>1</v>
      </c>
      <c r="D97" s="6" t="s">
        <v>46</v>
      </c>
      <c r="E97" s="6">
        <f>IF(Tabla1[[#This Row],[STATUS]]="","",VLOOKUP(D97,Estatus!$A$2:$B$13,2,0))</f>
        <v>10</v>
      </c>
      <c r="F97" s="6">
        <f>IF(Tabla1[[#This Row],[STATUS]]="","",VLOOKUP(D97,Estatus!$A$2:$I$12,9,0))</f>
        <v>1</v>
      </c>
      <c r="G97" s="16" t="s">
        <v>566</v>
      </c>
      <c r="H97" s="7">
        <v>41646</v>
      </c>
      <c r="I97" s="80">
        <f t="shared" si="20"/>
        <v>2014</v>
      </c>
      <c r="J97" s="80">
        <f t="shared" si="21"/>
        <v>1</v>
      </c>
      <c r="K97" s="80">
        <f t="shared" si="22"/>
        <v>7</v>
      </c>
      <c r="L97" s="80" t="str">
        <f t="shared" si="23"/>
        <v>01</v>
      </c>
      <c r="M97" s="80" t="str">
        <f t="shared" si="24"/>
        <v>07</v>
      </c>
      <c r="N97" s="80" t="str">
        <f t="shared" si="25"/>
        <v>'2014-01-07'</v>
      </c>
      <c r="O97" s="80" t="str">
        <f t="shared" si="26"/>
        <v>'2014-01-07 00:00:00'</v>
      </c>
      <c r="P97" s="7">
        <v>45298</v>
      </c>
      <c r="Q97" s="80">
        <f t="shared" si="27"/>
        <v>2024</v>
      </c>
      <c r="R97" s="80">
        <f t="shared" si="28"/>
        <v>1</v>
      </c>
      <c r="S97" s="80">
        <f t="shared" si="29"/>
        <v>7</v>
      </c>
      <c r="T97" s="80" t="str">
        <f t="shared" si="30"/>
        <v>01</v>
      </c>
      <c r="U97" s="80" t="str">
        <f t="shared" si="31"/>
        <v>07</v>
      </c>
      <c r="V97" s="80" t="str">
        <f t="shared" si="32"/>
        <v>'2024-01-07'</v>
      </c>
      <c r="W97" s="80"/>
      <c r="X97" s="80" t="str">
        <f t="shared" si="33"/>
        <v>null</v>
      </c>
      <c r="Y97" s="6" t="s">
        <v>567</v>
      </c>
      <c r="Z97" s="123">
        <f>IFERROR(IF(Y97="","null",VLOOKUP(Y97,Marcas!$A$2:$C$2024,2,0)),"")</f>
        <v>526</v>
      </c>
      <c r="AA97" s="3" t="s">
        <v>562</v>
      </c>
      <c r="AB97" s="3">
        <f>IFERROR(IF(AA97="","",IF(AA97="EMPORIO LEGAL",1,VLOOKUP(AA97,Clientes!$A$2:$B$1190,2,0))),"")</f>
        <v>1035</v>
      </c>
      <c r="AC97" s="3">
        <f>IFERROR(IF(Tabla1[[#This Row],[id_control]]="null","",VLOOKUP(CONCATENATE(Tabla1[[#This Row],[CLIENTE]],"-",Tabla1[[#This Row],[id_control]]),Hoja1!$C$2:$D$1994,2,0)),"")</f>
        <v>97</v>
      </c>
      <c r="AD97" s="6" t="s">
        <v>563</v>
      </c>
      <c r="AE97" s="3"/>
      <c r="AF97" s="6"/>
      <c r="AG97" s="6"/>
      <c r="AH97" s="6"/>
      <c r="AI97" s="6"/>
      <c r="AJ97" s="6"/>
      <c r="AK97" s="6"/>
      <c r="AL97" s="6" t="s">
        <v>564</v>
      </c>
      <c r="AM97" s="6"/>
      <c r="AN97" s="6"/>
      <c r="AO97" s="6"/>
      <c r="AP97" s="6"/>
      <c r="AQ97" s="6"/>
      <c r="AR97" s="6"/>
      <c r="AS97" s="6"/>
      <c r="AT97" s="6"/>
      <c r="AU97" s="6"/>
      <c r="AV97" s="6" t="s">
        <v>565</v>
      </c>
      <c r="AW97" s="6"/>
      <c r="AX97" s="6"/>
      <c r="AY97" s="6"/>
      <c r="AZ97" s="6"/>
      <c r="BA97" s="6"/>
      <c r="BB97" s="6"/>
      <c r="BC97" s="6"/>
      <c r="BD97" s="8" t="s">
        <v>564</v>
      </c>
      <c r="BE97" s="8">
        <v>96</v>
      </c>
      <c r="BF97" s="6" t="str">
        <f t="shared" si="34"/>
        <v>insert into bitacoras_estatus (numero_expediente, numero_registro, representante, fecha_inicio, fecha_vencimiento, id_cliente, id_admin, id_bitacoras_estatus, id_estatus, id_clase, id_marca, created_at, updated_at) values('1444736','1513940','ALONSO TERRAZAS','2014-01-07','2024-01-07','1035','2','1','1',null,526,'2014-01-07 00:00:00','2014-01-07 00:00:00');</v>
      </c>
      <c r="BG97" s="6" t="str">
        <f t="shared" si="35"/>
        <v>insert into servicios_comentarios (comentario, id_admin, id_estatus, created_at, updated_at) values('CITA DE ANTERIORIDAD ET TERRAZAS RECIBIDA 17JUL14. CITA DE ANTERIORIDAD CONTESTADA 17SEP14. TÍTULO ENTREGADO A CLIENTE EN FECHA 25 DE MARZO 2015.',1,96,'2014-01-07 00:00:00','2014-01-07 00:00:00');</v>
      </c>
      <c r="BH97" s="6" t="str">
        <f t="shared" si="36"/>
        <v>insert into servicios_comentarios (comentario, id_admin, id_estatus, created_at, updated_at) values('290 83 44 cel 614 215 39 85',1,96,'2014-01-07 00:00:00','2014-01-07 00:00:00');</v>
      </c>
      <c r="BI97" s="137" t="str">
        <f t="shared" si="37"/>
        <v>update bitacoras_estatus set comprobacion_uso = 1, id_estatus=10 where id=96;</v>
      </c>
      <c r="BJ97" s="137" t="str">
        <f t="shared" si="38"/>
        <v>update bitacoras_estatus set numero_expediente = '1444736', numero_registro = '1513940', id_estatus = 10, fecha_inicio = '2014-01-07', fecha_vencimiento ='2024-01-07', created_at ='2014-01-07 00:00:00', updated_at ='2014-01-07 00:00:00', id_clase=null, id_marca=526, id_cliente=1035, vigencia = 1 where id =96;</v>
      </c>
      <c r="BK97" s="137" t="str">
        <f t="shared" si="39"/>
        <v>update bitacoras_estatus set id_estatus = 10 where id =96;</v>
      </c>
    </row>
    <row r="98" spans="1:63">
      <c r="A98" s="6">
        <v>1152688</v>
      </c>
      <c r="B98" s="6">
        <v>1225145</v>
      </c>
      <c r="C98" s="6">
        <f>IF(Tabla1[[#This Row],[No. REG.]]="","",1)</f>
        <v>1</v>
      </c>
      <c r="D98" s="3" t="s">
        <v>46</v>
      </c>
      <c r="E98" s="3">
        <f>IF(Tabla1[[#This Row],[STATUS]]="","",VLOOKUP(D98,Estatus!$A$2:$B$13,2,0))</f>
        <v>10</v>
      </c>
      <c r="F98" s="3">
        <f>IF(Tabla1[[#This Row],[STATUS]]="","",VLOOKUP(D98,Estatus!$A$2:$I$12,9,0))</f>
        <v>1</v>
      </c>
      <c r="G98" s="16" t="s">
        <v>231</v>
      </c>
      <c r="H98" s="9">
        <v>40565</v>
      </c>
      <c r="I98" s="81">
        <f t="shared" si="20"/>
        <v>2011</v>
      </c>
      <c r="J98" s="81">
        <f t="shared" si="21"/>
        <v>1</v>
      </c>
      <c r="K98" s="81">
        <f t="shared" si="22"/>
        <v>22</v>
      </c>
      <c r="L98" s="81" t="str">
        <f t="shared" si="23"/>
        <v>01</v>
      </c>
      <c r="M98" s="81">
        <f t="shared" si="24"/>
        <v>22</v>
      </c>
      <c r="N98" s="81" t="str">
        <f t="shared" si="25"/>
        <v>'2011-01-22'</v>
      </c>
      <c r="O98" s="81" t="str">
        <f t="shared" si="26"/>
        <v>'2011-01-22 00:00:00'</v>
      </c>
      <c r="P98" s="9">
        <v>44218</v>
      </c>
      <c r="Q98" s="81">
        <f t="shared" si="27"/>
        <v>2021</v>
      </c>
      <c r="R98" s="81">
        <f t="shared" si="28"/>
        <v>1</v>
      </c>
      <c r="S98" s="81">
        <f t="shared" si="29"/>
        <v>22</v>
      </c>
      <c r="T98" s="81" t="str">
        <f t="shared" si="30"/>
        <v>01</v>
      </c>
      <c r="U98" s="81">
        <f t="shared" si="31"/>
        <v>22</v>
      </c>
      <c r="V98" s="81" t="str">
        <f t="shared" si="32"/>
        <v>'2021-01-22'</v>
      </c>
      <c r="W98" s="81"/>
      <c r="X98" s="81" t="str">
        <f t="shared" si="33"/>
        <v>null</v>
      </c>
      <c r="Y98" s="6" t="s">
        <v>568</v>
      </c>
      <c r="Z98" s="123">
        <f>IFERROR(IF(Y98="","null",VLOOKUP(Y98,Marcas!$A$2:$C$2024,2,0)),"")</f>
        <v>1465</v>
      </c>
      <c r="AA98" s="6" t="s">
        <v>569</v>
      </c>
      <c r="AB98" s="6">
        <f>IFERROR(IF(AA98="","",IF(AA98="EMPORIO LEGAL",1,VLOOKUP(AA98,Clientes!$A$2:$B$1190,2,0))),"")</f>
        <v>1033</v>
      </c>
      <c r="AC98" s="6">
        <f>IFERROR(IF(Tabla1[[#This Row],[id_control]]="null","",VLOOKUP(CONCATENATE(Tabla1[[#This Row],[CLIENTE]],"-",Tabla1[[#This Row],[id_control]]),Hoja1!$C$2:$D$1994,2,0)),"")</f>
        <v>98</v>
      </c>
      <c r="AD98" s="8" t="s">
        <v>570</v>
      </c>
      <c r="AE98" s="8"/>
      <c r="AF98" s="6"/>
      <c r="AG98" s="6"/>
      <c r="AH98" s="6"/>
      <c r="AI98" s="6"/>
      <c r="AJ98" s="6"/>
      <c r="AK98" s="6"/>
      <c r="AL98" s="8" t="s">
        <v>571</v>
      </c>
      <c r="AM98" s="6"/>
      <c r="AN98" s="6"/>
      <c r="AO98" s="6"/>
      <c r="AP98" s="6"/>
      <c r="AQ98" s="10" t="s">
        <v>572</v>
      </c>
      <c r="AR98" s="6"/>
      <c r="AS98" s="6"/>
      <c r="AT98" s="6"/>
      <c r="AU98" s="6"/>
      <c r="AV98" s="6" t="s">
        <v>573</v>
      </c>
      <c r="AW98" s="6" t="s">
        <v>574</v>
      </c>
      <c r="AX98" s="6"/>
      <c r="AY98" s="6"/>
      <c r="AZ98" s="6"/>
      <c r="BA98" s="6"/>
      <c r="BB98" s="6"/>
      <c r="BC98" s="6"/>
      <c r="BD98" s="6" t="s">
        <v>575</v>
      </c>
      <c r="BE98" s="8">
        <v>97</v>
      </c>
      <c r="BF98" s="6" t="str">
        <f t="shared" si="34"/>
        <v>insert into bitacoras_estatus (numero_expediente, numero_registro, representante, fecha_inicio, fecha_vencimiento, id_cliente, id_admin, id_bitacoras_estatus, id_estatus, id_clase, id_marca, created_at, updated_at) values('1152688','1225145','MIGUEL AGUIRRE RONQUILLO','2011-01-22','2021-01-22','1033','2','1','1',null,1465,'2011-01-22 00:00:00','2011-01-22 00:00:00');</v>
      </c>
      <c r="BG98" s="6" t="str">
        <f t="shared" si="35"/>
        <v>insert into servicios_comentarios (comentario, id_admin, id_estatus, created_at, updated_at) values('TITULO ENTREGADO',1,97,'2011-01-22 00:00:00','2011-01-22 00:00:00');</v>
      </c>
      <c r="BH98" s="6" t="str">
        <f t="shared" si="36"/>
        <v>insert into servicios_comentarios (comentario, id_admin, id_estatus, created_at, updated_at) values('4 34 48 24, CEL 6141038927',1,97,'2011-01-22 00:00:00','2011-01-22 00:00:00');</v>
      </c>
      <c r="BI98" s="137" t="str">
        <f t="shared" si="37"/>
        <v>update bitacoras_estatus set comprobacion_uso = 1, id_estatus=10 where id=97;</v>
      </c>
      <c r="BJ98" s="137" t="str">
        <f t="shared" si="38"/>
        <v>update bitacoras_estatus set numero_expediente = '1152688', numero_registro = '1225145', id_estatus = 10, fecha_inicio = '2011-01-22', fecha_vencimiento ='2021-01-22', created_at ='2011-01-22 00:00:00', updated_at ='2011-01-22 00:00:00', id_clase=null, id_marca=1465, id_cliente=1033, vigencia = 1 where id =97;</v>
      </c>
      <c r="BK98" s="137" t="str">
        <f t="shared" si="39"/>
        <v>update bitacoras_estatus set id_estatus = 10 where id =97;</v>
      </c>
    </row>
    <row r="99" spans="1:63">
      <c r="A99" s="6">
        <v>1369749</v>
      </c>
      <c r="B99" s="6">
        <v>1390807</v>
      </c>
      <c r="C99" s="6">
        <f>IF(Tabla1[[#This Row],[No. REG.]]="","",1)</f>
        <v>1</v>
      </c>
      <c r="D99" s="3" t="s">
        <v>46</v>
      </c>
      <c r="E99" s="3">
        <f>IF(Tabla1[[#This Row],[STATUS]]="","",VLOOKUP(D99,Estatus!$A$2:$B$13,2,0))</f>
        <v>10</v>
      </c>
      <c r="F99" s="3">
        <f>IF(Tabla1[[#This Row],[STATUS]]="","",VLOOKUP(D99,Estatus!$A$2:$I$12,9,0))</f>
        <v>1</v>
      </c>
      <c r="G99" s="16" t="s">
        <v>8930</v>
      </c>
      <c r="H99" s="7">
        <v>41394</v>
      </c>
      <c r="I99" s="80">
        <f t="shared" si="20"/>
        <v>2013</v>
      </c>
      <c r="J99" s="80">
        <f t="shared" si="21"/>
        <v>4</v>
      </c>
      <c r="K99" s="80">
        <f t="shared" si="22"/>
        <v>30</v>
      </c>
      <c r="L99" s="80" t="str">
        <f t="shared" si="23"/>
        <v>04</v>
      </c>
      <c r="M99" s="80">
        <f t="shared" si="24"/>
        <v>30</v>
      </c>
      <c r="N99" s="80" t="str">
        <f t="shared" si="25"/>
        <v>'2013-04-30'</v>
      </c>
      <c r="O99" s="80" t="str">
        <f t="shared" si="26"/>
        <v>'2013-04-30 00:00:00'</v>
      </c>
      <c r="P99" s="7">
        <v>45046</v>
      </c>
      <c r="Q99" s="80">
        <f t="shared" si="27"/>
        <v>2023</v>
      </c>
      <c r="R99" s="80">
        <f t="shared" si="28"/>
        <v>4</v>
      </c>
      <c r="S99" s="80">
        <f t="shared" si="29"/>
        <v>30</v>
      </c>
      <c r="T99" s="80" t="str">
        <f t="shared" si="30"/>
        <v>04</v>
      </c>
      <c r="U99" s="80">
        <f t="shared" si="31"/>
        <v>30</v>
      </c>
      <c r="V99" s="80" t="str">
        <f t="shared" si="32"/>
        <v>'2023-04-30'</v>
      </c>
      <c r="W99" s="80"/>
      <c r="X99" s="80" t="str">
        <f t="shared" si="33"/>
        <v>null</v>
      </c>
      <c r="Y99" s="6" t="s">
        <v>576</v>
      </c>
      <c r="Z99" s="123">
        <f>IFERROR(IF(Y99="","null",VLOOKUP(Y99,Marcas!$A$2:$C$2024,2,0)),"")</f>
        <v>1458</v>
      </c>
      <c r="AA99" s="6" t="s">
        <v>569</v>
      </c>
      <c r="AB99" s="6">
        <f>IFERROR(IF(AA99="","",IF(AA99="EMPORIO LEGAL",1,VLOOKUP(AA99,Clientes!$A$2:$B$1190,2,0))),"")</f>
        <v>1033</v>
      </c>
      <c r="AC99" s="6">
        <f>IFERROR(IF(Tabla1[[#This Row],[id_control]]="null","",VLOOKUP(CONCATENATE(Tabla1[[#This Row],[CLIENTE]],"-",Tabla1[[#This Row],[id_control]]),Hoja1!$C$2:$D$1994,2,0)),"")</f>
        <v>99</v>
      </c>
      <c r="AD99" s="6" t="s">
        <v>570</v>
      </c>
      <c r="AE99" s="6"/>
      <c r="AF99" s="6"/>
      <c r="AG99" s="6"/>
      <c r="AH99" s="6"/>
      <c r="AI99" s="6"/>
      <c r="AJ99" s="6"/>
      <c r="AK99" s="6"/>
      <c r="AL99" s="3" t="s">
        <v>577</v>
      </c>
      <c r="AM99" s="5" t="s">
        <v>578</v>
      </c>
      <c r="AN99" s="4"/>
      <c r="AO99" s="4"/>
      <c r="AP99" s="4"/>
      <c r="AQ99" s="4" t="s">
        <v>579</v>
      </c>
      <c r="AR99" s="6"/>
      <c r="AS99" s="6"/>
      <c r="AT99" s="6"/>
      <c r="AU99" s="6"/>
      <c r="AV99" s="6" t="s">
        <v>574</v>
      </c>
      <c r="AW99" s="6" t="s">
        <v>580</v>
      </c>
      <c r="AX99" s="6"/>
      <c r="AY99" s="6"/>
      <c r="AZ99" s="6"/>
      <c r="BA99" s="6"/>
      <c r="BB99" s="6"/>
      <c r="BC99" s="6"/>
      <c r="BD99" s="8" t="s">
        <v>581</v>
      </c>
      <c r="BE99" s="8">
        <v>98</v>
      </c>
      <c r="BF99" s="6" t="str">
        <f t="shared" si="34"/>
        <v>insert into bitacoras_estatus (numero_expediente, numero_registro, representante, fecha_inicio, fecha_vencimiento, id_cliente, id_admin, id_bitacoras_estatus, id_estatus, id_clase, id_marca, created_at, updated_at) values('1369749','1390807','MIGUEL AGUIRRE RONQUILLO','2013-04-30','2023-04-30','1033','2','1','1',null,1458,'2013-04-30 00:00:00','2013-04-30 00:00:00');</v>
      </c>
      <c r="BG99" s="6" t="str">
        <f t="shared" si="35"/>
        <v>insert into servicios_comentarios (comentario, id_admin, id_estatus, created_at, updated_at) values('TITULO RECIBIDO 20/09/2013',1,98,'2013-04-30 00:00:00','2013-04-30 00:00:00');</v>
      </c>
      <c r="BH99" s="6" t="str">
        <f t="shared" si="36"/>
        <v>insert into servicios_comentarios (comentario, id_admin, id_estatus, created_at, updated_at) values('434-4824, 4342006, 614 488 3028',1,98,'2013-04-30 00:00:00','2013-04-30 00:00:00');</v>
      </c>
      <c r="BI99" s="137" t="str">
        <f t="shared" si="37"/>
        <v>update bitacoras_estatus set comprobacion_uso = 1, id_estatus=10 where id=98;</v>
      </c>
      <c r="BJ99" s="137" t="str">
        <f t="shared" si="38"/>
        <v>update bitacoras_estatus set numero_expediente = '1369749', numero_registro = '1390807', id_estatus = 10, fecha_inicio = '2013-04-30', fecha_vencimiento ='2023-04-30', created_at ='2013-04-30 00:00:00', updated_at ='2013-04-30 00:00:00', id_clase=null, id_marca=1458, id_cliente=1033, vigencia = 1 where id =98;</v>
      </c>
      <c r="BK99" s="137" t="str">
        <f t="shared" si="39"/>
        <v>update bitacoras_estatus set id_estatus = 10 where id =98;</v>
      </c>
    </row>
    <row r="100" spans="1:63">
      <c r="A100" s="3">
        <v>304148</v>
      </c>
      <c r="B100" s="3"/>
      <c r="C100" s="3" t="str">
        <f>IF(Tabla1[[#This Row],[No. REG.]]="","",1)</f>
        <v/>
      </c>
      <c r="D100" s="3" t="s">
        <v>492</v>
      </c>
      <c r="E100" s="3">
        <f>IF(Tabla1[[#This Row],[STATUS]]="","",VLOOKUP(D100,Estatus!$A$2:$B$13,2,0))</f>
        <v>1</v>
      </c>
      <c r="F100" s="3">
        <f>IF(Tabla1[[#This Row],[STATUS]]="","",VLOOKUP(D100,Estatus!$A$2:$I$12,9,0))</f>
        <v>0</v>
      </c>
      <c r="G100" s="12" t="s">
        <v>582</v>
      </c>
      <c r="H100" s="7">
        <v>35653</v>
      </c>
      <c r="I100" s="80">
        <f t="shared" si="20"/>
        <v>1997</v>
      </c>
      <c r="J100" s="80">
        <f t="shared" si="21"/>
        <v>8</v>
      </c>
      <c r="K100" s="80">
        <f t="shared" si="22"/>
        <v>11</v>
      </c>
      <c r="L100" s="80" t="str">
        <f t="shared" si="23"/>
        <v>08</v>
      </c>
      <c r="M100" s="80">
        <f t="shared" si="24"/>
        <v>11</v>
      </c>
      <c r="N100" s="80" t="str">
        <f t="shared" si="25"/>
        <v>'1997-08-11'</v>
      </c>
      <c r="O100" s="80" t="str">
        <f t="shared" si="26"/>
        <v>'1997-08-11 00:00:00'</v>
      </c>
      <c r="P100" s="7">
        <v>39305</v>
      </c>
      <c r="Q100" s="80">
        <f t="shared" si="27"/>
        <v>2007</v>
      </c>
      <c r="R100" s="80">
        <f t="shared" si="28"/>
        <v>8</v>
      </c>
      <c r="S100" s="80">
        <f t="shared" si="29"/>
        <v>11</v>
      </c>
      <c r="T100" s="80" t="str">
        <f t="shared" si="30"/>
        <v>08</v>
      </c>
      <c r="U100" s="80">
        <f t="shared" si="31"/>
        <v>11</v>
      </c>
      <c r="V100" s="80" t="str">
        <f t="shared" si="32"/>
        <v>'2007-08-11'</v>
      </c>
      <c r="W100" s="80"/>
      <c r="X100" s="80" t="str">
        <f t="shared" si="33"/>
        <v>null</v>
      </c>
      <c r="Y100" s="3" t="s">
        <v>583</v>
      </c>
      <c r="Z100" s="124">
        <f>IFERROR(IF(Y100="","null",VLOOKUP(Y100,Marcas!$A$2:$C$2024,2,0)),"")</f>
        <v>1464</v>
      </c>
      <c r="AA100" s="3" t="s">
        <v>583</v>
      </c>
      <c r="AB100" s="3">
        <f>IFERROR(IF(AA100="","",IF(AA100="EMPORIO LEGAL",1,VLOOKUP(AA100,Clientes!$A$2:$B$1190,2,0))),"")</f>
        <v>1032</v>
      </c>
      <c r="AC100" s="3">
        <f>IFERROR(IF(Tabla1[[#This Row],[id_control]]="null","",VLOOKUP(CONCATENATE(Tabla1[[#This Row],[CLIENTE]],"-",Tabla1[[#This Row],[id_control]]),Hoja1!$C$2:$D$1994,2,0)),"")</f>
        <v>100</v>
      </c>
      <c r="AD100" s="3" t="s">
        <v>584</v>
      </c>
      <c r="AE100" s="3"/>
      <c r="AF100" s="3"/>
      <c r="AG100" s="8"/>
      <c r="AH100" s="3"/>
      <c r="AI100" s="3"/>
      <c r="AJ100" s="3"/>
      <c r="AK100" s="3"/>
      <c r="AL100" s="3"/>
      <c r="AM100" s="6"/>
      <c r="AN100" s="6"/>
      <c r="AO100" s="6"/>
      <c r="AP100" s="6"/>
      <c r="AQ100" s="8"/>
      <c r="AR100" s="6"/>
      <c r="AS100" s="6"/>
      <c r="AT100" s="6"/>
      <c r="AU100" s="6"/>
      <c r="AV100" s="6"/>
      <c r="AW100" s="6"/>
      <c r="AX100" s="6"/>
      <c r="AY100" s="6"/>
      <c r="AZ100" s="6"/>
      <c r="BA100" s="6"/>
      <c r="BB100" s="6"/>
      <c r="BC100" s="6"/>
      <c r="BD100" s="6"/>
      <c r="BE100" s="8">
        <v>99</v>
      </c>
      <c r="BF100" s="6" t="str">
        <f t="shared" si="34"/>
        <v>insert into bitacoras_estatus (numero_expediente, numero_registro, representante, fecha_inicio, fecha_vencimiento, id_cliente, id_admin, id_bitacoras_estatus, id_estatus, id_clase, id_marca, created_at, updated_at) values('304148','','SR. JULIAN REYES','1997-08-11','2007-08-11','1032','2','1','1',null,1464,'1997-08-11 00:00:00','1997-08-11 00:00:00');</v>
      </c>
      <c r="BG100" s="6" t="str">
        <f t="shared" si="35"/>
        <v>insert into servicios_comentarios (comentario, id_admin, id_estatus, created_at, updated_at) values('vence el 8 de agosto de 2007',1,99,'1997-08-11 00:00:00','1997-08-11 00:00:00');</v>
      </c>
      <c r="BH100" s="6" t="str">
        <f t="shared" si="36"/>
        <v/>
      </c>
      <c r="BI100" s="137" t="str">
        <f t="shared" si="37"/>
        <v>update bitacoras_estatus set comprobacion_uso = 1, id_estatus=1 where id=99;</v>
      </c>
      <c r="BJ100" s="137" t="str">
        <f t="shared" si="38"/>
        <v>update bitacoras_estatus set numero_expediente = '304148', numero_registro = '', id_estatus = 1, fecha_inicio = '1997-08-11', fecha_vencimiento ='2007-08-11', created_at ='1997-08-11 00:00:00', updated_at ='1997-08-11 00:00:00', id_clase=null, id_marca=1464, id_cliente=1032, vigencia = 0 where id =99;</v>
      </c>
      <c r="BK100" s="137" t="str">
        <f t="shared" si="39"/>
        <v>update bitacoras_estatus set id_estatus = 1 where id =99;</v>
      </c>
    </row>
    <row r="101" spans="1:63" ht="40">
      <c r="A101" s="3">
        <v>1326561</v>
      </c>
      <c r="B101" s="3">
        <v>141538</v>
      </c>
      <c r="C101" s="3">
        <f>IF(Tabla1[[#This Row],[No. REG.]]="","",1)</f>
        <v>1</v>
      </c>
      <c r="D101" s="3" t="s">
        <v>46</v>
      </c>
      <c r="E101" s="3">
        <f>IF(Tabla1[[#This Row],[STATUS]]="","",VLOOKUP(D101,Estatus!$A$2:$B$13,2,0))</f>
        <v>10</v>
      </c>
      <c r="F101" s="3">
        <f>IF(Tabla1[[#This Row],[STATUS]]="","",VLOOKUP(D101,Estatus!$A$2:$I$12,9,0))</f>
        <v>1</v>
      </c>
      <c r="G101" s="12" t="s">
        <v>585</v>
      </c>
      <c r="H101" s="7">
        <v>41229</v>
      </c>
      <c r="I101" s="80">
        <f t="shared" si="20"/>
        <v>2012</v>
      </c>
      <c r="J101" s="80">
        <f t="shared" si="21"/>
        <v>11</v>
      </c>
      <c r="K101" s="80">
        <f t="shared" si="22"/>
        <v>16</v>
      </c>
      <c r="L101" s="80">
        <f t="shared" si="23"/>
        <v>11</v>
      </c>
      <c r="M101" s="80">
        <f t="shared" si="24"/>
        <v>16</v>
      </c>
      <c r="N101" s="80" t="str">
        <f t="shared" si="25"/>
        <v>'2012-11-16'</v>
      </c>
      <c r="O101" s="80" t="str">
        <f t="shared" si="26"/>
        <v>'2012-11-16 00:00:00'</v>
      </c>
      <c r="P101" s="7">
        <v>44881</v>
      </c>
      <c r="Q101" s="80">
        <f t="shared" si="27"/>
        <v>2022</v>
      </c>
      <c r="R101" s="80">
        <f t="shared" si="28"/>
        <v>11</v>
      </c>
      <c r="S101" s="80">
        <f t="shared" si="29"/>
        <v>16</v>
      </c>
      <c r="T101" s="80">
        <f t="shared" si="30"/>
        <v>11</v>
      </c>
      <c r="U101" s="80">
        <f t="shared" si="31"/>
        <v>16</v>
      </c>
      <c r="V101" s="80" t="str">
        <f t="shared" si="32"/>
        <v>'2022-11-16'</v>
      </c>
      <c r="W101" s="80"/>
      <c r="X101" s="80" t="str">
        <f t="shared" si="33"/>
        <v>null</v>
      </c>
      <c r="Y101" s="3" t="s">
        <v>586</v>
      </c>
      <c r="Z101" s="124">
        <f>IFERROR(IF(Y101="","null",VLOOKUP(Y101,Marcas!$A$2:$C$2024,2,0)),"")</f>
        <v>1462</v>
      </c>
      <c r="AA101" s="3" t="s">
        <v>587</v>
      </c>
      <c r="AB101" s="3">
        <f>IFERROR(IF(AA101="","",IF(AA101="EMPORIO LEGAL",1,VLOOKUP(AA101,Clientes!$A$2:$B$1190,2,0))),"")</f>
        <v>1030</v>
      </c>
      <c r="AC101" s="3">
        <f>IFERROR(IF(Tabla1[[#This Row],[id_control]]="null","",VLOOKUP(CONCATENATE(Tabla1[[#This Row],[CLIENTE]],"-",Tabla1[[#This Row],[id_control]]),Hoja1!$C$2:$D$1994,2,0)),"")</f>
        <v>101</v>
      </c>
      <c r="AD101" s="3" t="s">
        <v>588</v>
      </c>
      <c r="AE101" s="3" t="s">
        <v>589</v>
      </c>
      <c r="AF101" s="3"/>
      <c r="AG101" s="3"/>
      <c r="AH101" s="3"/>
      <c r="AI101" s="3"/>
      <c r="AJ101" s="3"/>
      <c r="AK101" s="3"/>
      <c r="AL101" s="3" t="s">
        <v>590</v>
      </c>
      <c r="AM101" s="6"/>
      <c r="AN101" s="6"/>
      <c r="AO101" s="6"/>
      <c r="AP101" s="6"/>
      <c r="AQ101" s="6" t="s">
        <v>591</v>
      </c>
      <c r="AR101" s="6"/>
      <c r="AS101" s="6"/>
      <c r="AT101" s="6"/>
      <c r="AU101" s="6"/>
      <c r="AV101" s="13" t="s">
        <v>592</v>
      </c>
      <c r="AW101" s="15"/>
      <c r="AX101" s="6"/>
      <c r="AY101" s="6"/>
      <c r="AZ101" s="6"/>
      <c r="BA101" s="6"/>
      <c r="BB101" s="6"/>
      <c r="BC101" s="6"/>
      <c r="BD101" s="6" t="s">
        <v>593</v>
      </c>
      <c r="BE101" s="8">
        <v>100</v>
      </c>
      <c r="BF101" s="6" t="str">
        <f t="shared" si="34"/>
        <v>insert into bitacoras_estatus (numero_expediente, numero_registro, representante, fecha_inicio, fecha_vencimiento, id_cliente, id_admin, id_bitacoras_estatus, id_estatus, id_clase, id_marca, created_at, updated_at) values('1326561','141538','JUAN PABLO MARTINEZ GUTIERREZ','2012-11-16','2022-11-16','1030','2','1','1',null,1462,'2012-11-16 00:00:00','2012-11-16 00:00:00');</v>
      </c>
      <c r="BG101" s="6" t="str">
        <f t="shared" si="35"/>
        <v>insert into servicios_comentarios (comentario, id_admin, id_estatus, created_at, updated_at) values('IMPEDIMENTOP LEGAL CONTESTADO , ACREDITACION DE REPRECENTANTE LEGAL RECIBIDA 28/08/2013',1,100,'2012-11-16 00:00:00','2012-11-16 00:00:00');</v>
      </c>
      <c r="BH101" s="6" t="str">
        <f t="shared" si="36"/>
        <v>insert into servicios_comentarios (comentario, id_admin, id_estatus, created_at, updated_at) values('636- 694-2468 CEL.- 636) 101‐4700',1,100,'2012-11-16 00:00:00','2012-11-16 00:00:00');</v>
      </c>
      <c r="BI101" s="137" t="str">
        <f t="shared" si="37"/>
        <v>update bitacoras_estatus set comprobacion_uso = 1, id_estatus=10 where id=100;</v>
      </c>
      <c r="BJ101" s="137" t="str">
        <f t="shared" si="38"/>
        <v>update bitacoras_estatus set numero_expediente = '1326561', numero_registro = '141538', id_estatus = 10, fecha_inicio = '2012-11-16', fecha_vencimiento ='2022-11-16', created_at ='2012-11-16 00:00:00', updated_at ='2012-11-16 00:00:00', id_clase=null, id_marca=1462, id_cliente=1030, vigencia = 1 where id =100;</v>
      </c>
      <c r="BK101" s="137" t="str">
        <f t="shared" si="39"/>
        <v>update bitacoras_estatus set id_estatus = 10 where id =100;</v>
      </c>
    </row>
    <row r="102" spans="1:63" ht="71">
      <c r="A102" s="3">
        <v>852931</v>
      </c>
      <c r="B102" s="3"/>
      <c r="C102" s="3" t="str">
        <f>IF(Tabla1[[#This Row],[No. REG.]]="","",1)</f>
        <v/>
      </c>
      <c r="D102" s="3" t="s">
        <v>34</v>
      </c>
      <c r="E102" s="3">
        <f>IF(Tabla1[[#This Row],[STATUS]]="","",VLOOKUP(D102,Estatus!$A$2:$B$13,2,0))</f>
        <v>5</v>
      </c>
      <c r="F102" s="3">
        <f>IF(Tabla1[[#This Row],[STATUS]]="","",VLOOKUP(D102,Estatus!$A$2:$I$12,9,0))</f>
        <v>0</v>
      </c>
      <c r="G102" s="12" t="s">
        <v>35</v>
      </c>
      <c r="H102" s="7">
        <v>39206</v>
      </c>
      <c r="I102" s="80">
        <f t="shared" si="20"/>
        <v>2007</v>
      </c>
      <c r="J102" s="80">
        <f t="shared" si="21"/>
        <v>5</v>
      </c>
      <c r="K102" s="80">
        <f t="shared" si="22"/>
        <v>4</v>
      </c>
      <c r="L102" s="80" t="str">
        <f t="shared" si="23"/>
        <v>05</v>
      </c>
      <c r="M102" s="80" t="str">
        <f t="shared" si="24"/>
        <v>04</v>
      </c>
      <c r="N102" s="80" t="str">
        <f t="shared" si="25"/>
        <v>'2007-05-04'</v>
      </c>
      <c r="O102" s="80" t="str">
        <f t="shared" si="26"/>
        <v>'2007-05-04 00:00:00'</v>
      </c>
      <c r="P102" s="7">
        <v>42859</v>
      </c>
      <c r="Q102" s="80">
        <f t="shared" si="27"/>
        <v>2017</v>
      </c>
      <c r="R102" s="80">
        <f t="shared" si="28"/>
        <v>5</v>
      </c>
      <c r="S102" s="80">
        <f t="shared" si="29"/>
        <v>4</v>
      </c>
      <c r="T102" s="80" t="str">
        <f t="shared" si="30"/>
        <v>05</v>
      </c>
      <c r="U102" s="80" t="str">
        <f t="shared" si="31"/>
        <v>04</v>
      </c>
      <c r="V102" s="80" t="str">
        <f t="shared" si="32"/>
        <v>'2017-05-04'</v>
      </c>
      <c r="W102" s="80"/>
      <c r="X102" s="80" t="str">
        <f t="shared" si="33"/>
        <v>null</v>
      </c>
      <c r="Y102" s="3" t="s">
        <v>594</v>
      </c>
      <c r="Z102" s="124">
        <f>IFERROR(IF(Y102="","null",VLOOKUP(Y102,Marcas!$A$2:$C$2024,2,0)),"")</f>
        <v>1460</v>
      </c>
      <c r="AA102" s="3" t="s">
        <v>594</v>
      </c>
      <c r="AB102" s="3">
        <f>IFERROR(IF(AA102="","",IF(AA102="EMPORIO LEGAL",1,VLOOKUP(AA102,Clientes!$A$2:$B$1190,2,0))),"")</f>
        <v>1029</v>
      </c>
      <c r="AC102" s="3">
        <f>IFERROR(IF(Tabla1[[#This Row],[id_control]]="null","",VLOOKUP(CONCATENATE(Tabla1[[#This Row],[CLIENTE]],"-",Tabla1[[#This Row],[id_control]]),Hoja1!$C$2:$D$1994,2,0)),"")</f>
        <v>102</v>
      </c>
      <c r="AD102" s="3" t="s">
        <v>595</v>
      </c>
      <c r="AE102" s="3"/>
      <c r="AF102" s="3"/>
      <c r="AG102" s="3"/>
      <c r="AH102" s="3"/>
      <c r="AI102" s="3"/>
      <c r="AJ102" s="3"/>
      <c r="AK102" s="3"/>
      <c r="AL102" s="3">
        <v>4156581</v>
      </c>
      <c r="AM102" s="10">
        <v>4234663</v>
      </c>
      <c r="AN102" s="10">
        <v>4886677</v>
      </c>
      <c r="AO102" s="10"/>
      <c r="AP102" s="10"/>
      <c r="AQ102" s="6">
        <v>6141842552</v>
      </c>
      <c r="AR102" s="6"/>
      <c r="AS102" s="6"/>
      <c r="AT102" s="6"/>
      <c r="AU102" s="6"/>
      <c r="AV102" s="8" t="s">
        <v>596</v>
      </c>
      <c r="AW102" s="10"/>
      <c r="AX102" s="6"/>
      <c r="AY102" s="6"/>
      <c r="AZ102" s="6"/>
      <c r="BA102" s="6"/>
      <c r="BB102" s="6"/>
      <c r="BC102" s="6"/>
      <c r="BD102" s="16" t="s">
        <v>597</v>
      </c>
      <c r="BE102" s="8">
        <v>101</v>
      </c>
      <c r="BF102" s="6" t="str">
        <f t="shared" si="34"/>
        <v>insert into bitacoras_estatus (numero_expediente, numero_registro, representante, fecha_inicio, fecha_vencimiento, id_cliente, id_admin, id_bitacoras_estatus, id_estatus, id_clase, id_marca, created_at, updated_at) values('852931','','NORMA ALICIA SAENZ RASCON','2007-05-04','2017-05-04','1029','2','1','1',null,1460,'2007-05-04 00:00:00','2007-05-04 00:00:00');</v>
      </c>
      <c r="BG102" s="6" t="str">
        <f t="shared" si="35"/>
        <v>insert into servicios_comentarios (comentario, id_admin, id_estatus, created_at, updated_at) values('SE RESUELVE RECURSO DE REVISION RECIBIDO 7/01/09',1,101,'2007-05-04 00:00:00','2007-05-04 00:00:00');</v>
      </c>
      <c r="BH102" s="6" t="str">
        <f t="shared" si="36"/>
        <v>insert into servicios_comentarios (comentario, id_admin, id_estatus, created_at, updated_at) values('4156581, 4234663, 4886677, CEL NORMA 6141842552',1,101,'2007-05-04 00:00:00','2007-05-04 00:00:00');</v>
      </c>
      <c r="BI102" s="137" t="str">
        <f t="shared" si="37"/>
        <v>update bitacoras_estatus set comprobacion_uso = 1, id_estatus=5 where id=101;</v>
      </c>
      <c r="BJ102" s="137" t="str">
        <f t="shared" si="38"/>
        <v>update bitacoras_estatus set numero_expediente = '852931', numero_registro = '', id_estatus = 5, fecha_inicio = '2007-05-04', fecha_vencimiento ='2017-05-04', created_at ='2007-05-04 00:00:00', updated_at ='2007-05-04 00:00:00', id_clase=null, id_marca=1460, id_cliente=1029, vigencia = 0 where id =101;</v>
      </c>
      <c r="BK102" s="137" t="str">
        <f t="shared" si="39"/>
        <v>update bitacoras_estatus set id_estatus = 5 where id =101;</v>
      </c>
    </row>
    <row r="103" spans="1:63">
      <c r="A103" s="6">
        <v>1212287</v>
      </c>
      <c r="B103" s="6">
        <v>1269948</v>
      </c>
      <c r="C103" s="6">
        <f>IF(Tabla1[[#This Row],[No. REG.]]="","",1)</f>
        <v>1</v>
      </c>
      <c r="D103" s="3" t="s">
        <v>46</v>
      </c>
      <c r="E103" s="3">
        <f>IF(Tabla1[[#This Row],[STATUS]]="","",VLOOKUP(D103,Estatus!$A$2:$B$13,2,0))</f>
        <v>10</v>
      </c>
      <c r="F103" s="3">
        <f>IF(Tabla1[[#This Row],[STATUS]]="","",VLOOKUP(D103,Estatus!$A$2:$I$12,9,0))</f>
        <v>1</v>
      </c>
      <c r="G103" s="16" t="s">
        <v>598</v>
      </c>
      <c r="H103" s="7">
        <v>40795</v>
      </c>
      <c r="I103" s="80">
        <f t="shared" si="20"/>
        <v>2011</v>
      </c>
      <c r="J103" s="80">
        <f t="shared" si="21"/>
        <v>9</v>
      </c>
      <c r="K103" s="80">
        <f t="shared" si="22"/>
        <v>9</v>
      </c>
      <c r="L103" s="80" t="str">
        <f t="shared" si="23"/>
        <v>09</v>
      </c>
      <c r="M103" s="80" t="str">
        <f t="shared" si="24"/>
        <v>09</v>
      </c>
      <c r="N103" s="80" t="str">
        <f t="shared" si="25"/>
        <v>'2011-09-09'</v>
      </c>
      <c r="O103" s="80" t="str">
        <f t="shared" si="26"/>
        <v>'2011-09-09 00:00:00'</v>
      </c>
      <c r="P103" s="7">
        <v>44448</v>
      </c>
      <c r="Q103" s="80">
        <f t="shared" si="27"/>
        <v>2021</v>
      </c>
      <c r="R103" s="80">
        <f t="shared" si="28"/>
        <v>9</v>
      </c>
      <c r="S103" s="80">
        <f t="shared" si="29"/>
        <v>9</v>
      </c>
      <c r="T103" s="80" t="str">
        <f t="shared" si="30"/>
        <v>09</v>
      </c>
      <c r="U103" s="80" t="str">
        <f t="shared" si="31"/>
        <v>09</v>
      </c>
      <c r="V103" s="80" t="str">
        <f t="shared" si="32"/>
        <v>'2021-09-09'</v>
      </c>
      <c r="W103" s="80"/>
      <c r="X103" s="80" t="str">
        <f t="shared" si="33"/>
        <v>null</v>
      </c>
      <c r="Y103" s="6" t="s">
        <v>599</v>
      </c>
      <c r="Z103" s="123">
        <f>IFERROR(IF(Y103="","null",VLOOKUP(Y103,Marcas!$A$2:$C$2024,2,0)),"")</f>
        <v>1456</v>
      </c>
      <c r="AA103" s="6" t="s">
        <v>600</v>
      </c>
      <c r="AB103" s="6">
        <f>IFERROR(IF(AA103="","",IF(AA103="EMPORIO LEGAL",1,VLOOKUP(AA103,Clientes!$A$2:$B$1190,2,0))),"")</f>
        <v>1027</v>
      </c>
      <c r="AC103" s="6">
        <f>IFERROR(IF(Tabla1[[#This Row],[id_control]]="null","",VLOOKUP(CONCATENATE(Tabla1[[#This Row],[CLIENTE]],"-",Tabla1[[#This Row],[id_control]]),Hoja1!$C$2:$D$1994,2,0)),"")</f>
        <v>103</v>
      </c>
      <c r="AD103" s="3" t="s">
        <v>601</v>
      </c>
      <c r="AE103" s="3" t="s">
        <v>602</v>
      </c>
      <c r="AF103" s="4" t="s">
        <v>603</v>
      </c>
      <c r="AG103" s="6" t="s">
        <v>604</v>
      </c>
      <c r="AH103" s="6"/>
      <c r="AI103" s="6"/>
      <c r="AJ103" s="6"/>
      <c r="AK103" s="6"/>
      <c r="AL103" s="6" t="s">
        <v>605</v>
      </c>
      <c r="AM103" s="8"/>
      <c r="AN103" s="8"/>
      <c r="AO103" s="8"/>
      <c r="AP103" s="8"/>
      <c r="AQ103" s="8">
        <v>6141383738</v>
      </c>
      <c r="AR103" s="8"/>
      <c r="AS103" s="8"/>
      <c r="AT103" s="8"/>
      <c r="AU103" s="8"/>
      <c r="AV103" s="8" t="s">
        <v>8940</v>
      </c>
      <c r="AW103" s="8"/>
      <c r="AX103" s="8"/>
      <c r="AY103" s="8"/>
      <c r="AZ103" s="8"/>
      <c r="BA103" s="8"/>
      <c r="BB103" s="8"/>
      <c r="BC103" s="8"/>
      <c r="BD103" s="8" t="s">
        <v>606</v>
      </c>
      <c r="BE103" s="8">
        <v>102</v>
      </c>
      <c r="BF103" s="6" t="str">
        <f t="shared" si="34"/>
        <v>insert into bitacoras_estatus (numero_expediente, numero_registro, representante, fecha_inicio, fecha_vencimiento, id_cliente, id_admin, id_bitacoras_estatus, id_estatus, id_clase, id_marca, created_at, updated_at) values('1212287','1269948','BLANCA ESTELA CASTRO BURGOS','2011-09-09','2021-09-09','1027','2','1','1',null,1456,'2011-09-09 00:00:00','2011-09-09 00:00:00');</v>
      </c>
      <c r="BG103" s="6" t="str">
        <f t="shared" si="35"/>
        <v>insert into servicios_comentarios (comentario, id_admin, id_estatus, created_at, updated_at) values('TITULO ENTERGADO 11/05/2012',1,102,'2011-09-09 00:00:00','2011-09-09 00:00:00');</v>
      </c>
      <c r="BH103" s="6" t="str">
        <f t="shared" si="36"/>
        <v>insert into servicios_comentarios (comentario, id_admin, id_estatus, created_at, updated_at) values('4163812, Eva cel 6141383738',1,102,'2011-09-09 00:00:00','2011-09-09 00:00:00');</v>
      </c>
      <c r="BI103" s="137" t="str">
        <f t="shared" si="37"/>
        <v>update bitacoras_estatus set comprobacion_uso = 1, id_estatus=10 where id=102;</v>
      </c>
      <c r="BJ103" s="137" t="str">
        <f t="shared" si="38"/>
        <v>update bitacoras_estatus set numero_expediente = '1212287', numero_registro = '1269948', id_estatus = 10, fecha_inicio = '2011-09-09', fecha_vencimiento ='2021-09-09', created_at ='2011-09-09 00:00:00', updated_at ='2011-09-09 00:00:00', id_clase=null, id_marca=1456, id_cliente=1027, vigencia = 1 where id =102;</v>
      </c>
      <c r="BK103" s="137" t="str">
        <f t="shared" si="39"/>
        <v>update bitacoras_estatus set id_estatus = 10 where id =102;</v>
      </c>
    </row>
    <row r="104" spans="1:63">
      <c r="A104" s="3">
        <v>1510476</v>
      </c>
      <c r="B104" s="3">
        <v>1539888</v>
      </c>
      <c r="C104" s="3">
        <f>IF(Tabla1[[#This Row],[No. REG.]]="","",1)</f>
        <v>1</v>
      </c>
      <c r="D104" s="3" t="s">
        <v>46</v>
      </c>
      <c r="E104" s="3">
        <f>IF(Tabla1[[#This Row],[STATUS]]="","",VLOOKUP(D104,Estatus!$A$2:$B$13,2,0))</f>
        <v>10</v>
      </c>
      <c r="F104" s="3">
        <f>IF(Tabla1[[#This Row],[STATUS]]="","",VLOOKUP(D104,Estatus!$A$2:$I$12,9,0))</f>
        <v>1</v>
      </c>
      <c r="G104" s="12" t="s">
        <v>607</v>
      </c>
      <c r="H104" s="7">
        <v>41848</v>
      </c>
      <c r="I104" s="80">
        <f t="shared" si="20"/>
        <v>2014</v>
      </c>
      <c r="J104" s="80">
        <f t="shared" si="21"/>
        <v>7</v>
      </c>
      <c r="K104" s="80">
        <f t="shared" si="22"/>
        <v>28</v>
      </c>
      <c r="L104" s="80" t="str">
        <f t="shared" si="23"/>
        <v>07</v>
      </c>
      <c r="M104" s="80">
        <f t="shared" si="24"/>
        <v>28</v>
      </c>
      <c r="N104" s="80" t="str">
        <f t="shared" si="25"/>
        <v>'2014-07-28'</v>
      </c>
      <c r="O104" s="80" t="str">
        <f t="shared" si="26"/>
        <v>'2014-07-28 00:00:00'</v>
      </c>
      <c r="P104" s="7">
        <v>45501</v>
      </c>
      <c r="Q104" s="80">
        <f t="shared" si="27"/>
        <v>2024</v>
      </c>
      <c r="R104" s="80">
        <f t="shared" si="28"/>
        <v>7</v>
      </c>
      <c r="S104" s="80">
        <f t="shared" si="29"/>
        <v>28</v>
      </c>
      <c r="T104" s="80" t="str">
        <f t="shared" si="30"/>
        <v>07</v>
      </c>
      <c r="U104" s="80">
        <f t="shared" si="31"/>
        <v>28</v>
      </c>
      <c r="V104" s="80" t="str">
        <f t="shared" si="32"/>
        <v>'2024-07-28'</v>
      </c>
      <c r="W104" s="80"/>
      <c r="X104" s="80" t="str">
        <f t="shared" si="33"/>
        <v>null</v>
      </c>
      <c r="Y104" s="3" t="s">
        <v>608</v>
      </c>
      <c r="Z104" s="124">
        <f>IFERROR(IF(Y104="","null",VLOOKUP(Y104,Marcas!$A$2:$C$2024,2,0)),"")</f>
        <v>1452</v>
      </c>
      <c r="AA104" s="3" t="s">
        <v>608</v>
      </c>
      <c r="AB104" s="3">
        <f>IFERROR(IF(AA104="","",IF(AA104="EMPORIO LEGAL",1,VLOOKUP(AA104,Clientes!$A$2:$B$1190,2,0))),"")</f>
        <v>1024</v>
      </c>
      <c r="AC104" s="3">
        <f>IFERROR(IF(Tabla1[[#This Row],[id_control]]="null","",VLOOKUP(CONCATENATE(Tabla1[[#This Row],[CLIENTE]],"-",Tabla1[[#This Row],[id_control]]),Hoja1!$C$2:$D$1994,2,0)),"")</f>
        <v>104</v>
      </c>
      <c r="AD104" s="3" t="s">
        <v>547</v>
      </c>
      <c r="AE104" s="3"/>
      <c r="AF104" s="3"/>
      <c r="AG104" s="3"/>
      <c r="AH104" s="3"/>
      <c r="AI104" s="3"/>
      <c r="AJ104" s="3"/>
      <c r="AK104" s="3"/>
      <c r="AL104" s="3" t="s">
        <v>609</v>
      </c>
      <c r="AM104" s="8"/>
      <c r="AN104" s="6"/>
      <c r="AO104" s="6"/>
      <c r="AP104" s="6"/>
      <c r="AQ104" s="8"/>
      <c r="AR104" s="6"/>
      <c r="AS104" s="6"/>
      <c r="AT104" s="6"/>
      <c r="AU104" s="6"/>
      <c r="AV104" s="6" t="s">
        <v>610</v>
      </c>
      <c r="AW104" s="6" t="s">
        <v>553</v>
      </c>
      <c r="AX104" s="6"/>
      <c r="AY104" s="6"/>
      <c r="AZ104" s="6"/>
      <c r="BA104" s="6"/>
      <c r="BB104" s="6"/>
      <c r="BC104" s="6"/>
      <c r="BD104" s="6" t="s">
        <v>609</v>
      </c>
      <c r="BE104" s="8">
        <v>103</v>
      </c>
      <c r="BF104" s="6" t="str">
        <f t="shared" si="34"/>
        <v>insert into bitacoras_estatus (numero_expediente, numero_registro, representante, fecha_inicio, fecha_vencimiento, id_cliente, id_admin, id_bitacoras_estatus, id_estatus, id_clase, id_marca, created_at, updated_at) values('1510476','1539888','CRISTINA EUGENIA MUÑOZ ALCOCER','2014-07-28','2024-07-28','1024','2','1','1',null,1452,'2014-07-28 00:00:00','2014-07-28 00:00:00');</v>
      </c>
      <c r="BG104" s="6" t="str">
        <f t="shared" si="35"/>
        <v>insert into servicios_comentarios (comentario, id_admin, id_estatus, created_at, updated_at) values('TITULO RECIBIDO 07 DE JULIO DE 2015',1,103,'2014-07-28 00:00:00','2014-07-28 00:00:00');</v>
      </c>
      <c r="BH104" s="6" t="str">
        <f t="shared" si="36"/>
        <v>insert into servicios_comentarios (comentario, id_admin, id_estatus, created_at, updated_at) values('TEL. 4139020 Y CEL. 614 4276811',1,103,'2014-07-28 00:00:00','2014-07-28 00:00:00');</v>
      </c>
      <c r="BI104" s="137" t="str">
        <f t="shared" si="37"/>
        <v>update bitacoras_estatus set comprobacion_uso = 1, id_estatus=10 where id=103;</v>
      </c>
      <c r="BJ104" s="137" t="str">
        <f t="shared" si="38"/>
        <v>update bitacoras_estatus set numero_expediente = '1510476', numero_registro = '1539888', id_estatus = 10, fecha_inicio = '2014-07-28', fecha_vencimiento ='2024-07-28', created_at ='2014-07-28 00:00:00', updated_at ='2014-07-28 00:00:00', id_clase=null, id_marca=1452, id_cliente=1024, vigencia = 1 where id =103;</v>
      </c>
      <c r="BK104" s="137" t="str">
        <f t="shared" si="39"/>
        <v>update bitacoras_estatus set id_estatus = 10 where id =103;</v>
      </c>
    </row>
    <row r="105" spans="1:63" ht="85">
      <c r="A105" s="6">
        <v>1235143</v>
      </c>
      <c r="B105" s="6">
        <v>1328614</v>
      </c>
      <c r="C105" s="6">
        <f>IF(Tabla1[[#This Row],[No. REG.]]="","",1)</f>
        <v>1</v>
      </c>
      <c r="D105" s="3" t="s">
        <v>46</v>
      </c>
      <c r="E105" s="3">
        <f>IF(Tabla1[[#This Row],[STATUS]]="","",VLOOKUP(D105,Estatus!$A$2:$B$13,2,0))</f>
        <v>10</v>
      </c>
      <c r="F105" s="3">
        <f>IF(Tabla1[[#This Row],[STATUS]]="","",VLOOKUP(D105,Estatus!$A$2:$I$12,9,0))</f>
        <v>1</v>
      </c>
      <c r="G105" s="16" t="s">
        <v>611</v>
      </c>
      <c r="H105" s="9">
        <v>40876</v>
      </c>
      <c r="I105" s="81">
        <f t="shared" si="20"/>
        <v>2011</v>
      </c>
      <c r="J105" s="81">
        <f t="shared" si="21"/>
        <v>11</v>
      </c>
      <c r="K105" s="81">
        <f t="shared" si="22"/>
        <v>29</v>
      </c>
      <c r="L105" s="81">
        <f t="shared" si="23"/>
        <v>11</v>
      </c>
      <c r="M105" s="81">
        <f t="shared" si="24"/>
        <v>29</v>
      </c>
      <c r="N105" s="81" t="str">
        <f t="shared" si="25"/>
        <v>'2011-11-29'</v>
      </c>
      <c r="O105" s="81" t="str">
        <f t="shared" si="26"/>
        <v>'2011-11-29 00:00:00'</v>
      </c>
      <c r="P105" s="9">
        <v>44529</v>
      </c>
      <c r="Q105" s="81">
        <f t="shared" si="27"/>
        <v>2021</v>
      </c>
      <c r="R105" s="81">
        <f t="shared" si="28"/>
        <v>11</v>
      </c>
      <c r="S105" s="81">
        <f t="shared" si="29"/>
        <v>29</v>
      </c>
      <c r="T105" s="81">
        <f t="shared" si="30"/>
        <v>11</v>
      </c>
      <c r="U105" s="81">
        <f t="shared" si="31"/>
        <v>29</v>
      </c>
      <c r="V105" s="81" t="str">
        <f t="shared" si="32"/>
        <v>'2021-11-29'</v>
      </c>
      <c r="W105" s="81"/>
      <c r="X105" s="81" t="str">
        <f t="shared" si="33"/>
        <v>null</v>
      </c>
      <c r="Y105" s="6" t="s">
        <v>612</v>
      </c>
      <c r="Z105" s="123">
        <f>IFERROR(IF(Y105="","null",VLOOKUP(Y105,Marcas!$A$2:$C$2024,2,0)),"")</f>
        <v>475</v>
      </c>
      <c r="AA105" s="6" t="s">
        <v>613</v>
      </c>
      <c r="AB105" s="6">
        <f>IFERROR(IF(AA105="","",IF(AA105="EMPORIO LEGAL",1,VLOOKUP(AA105,Clientes!$A$2:$B$1190,2,0))),"")</f>
        <v>1023</v>
      </c>
      <c r="AC105" s="6">
        <f>IFERROR(IF(Tabla1[[#This Row],[id_control]]="null","",VLOOKUP(CONCATENATE(Tabla1[[#This Row],[CLIENTE]],"-",Tabla1[[#This Row],[id_control]]),Hoja1!$C$2:$D$1994,2,0)),"")</f>
        <v>105</v>
      </c>
      <c r="AD105" s="6" t="s">
        <v>614</v>
      </c>
      <c r="AE105" s="6"/>
      <c r="AF105" s="6"/>
      <c r="AG105" s="6"/>
      <c r="AH105" s="6"/>
      <c r="AI105" s="6"/>
      <c r="AJ105" s="6"/>
      <c r="AK105" s="6"/>
      <c r="AL105" s="8" t="s">
        <v>615</v>
      </c>
      <c r="AM105" s="6">
        <v>6622080294</v>
      </c>
      <c r="AN105" s="6" t="s">
        <v>616</v>
      </c>
      <c r="AO105" s="6" t="s">
        <v>617</v>
      </c>
      <c r="AP105" s="6" t="s">
        <v>618</v>
      </c>
      <c r="AQ105" s="8"/>
      <c r="AR105" s="6"/>
      <c r="AS105" s="6"/>
      <c r="AT105" s="6"/>
      <c r="AU105" s="6"/>
      <c r="AV105" s="8" t="s">
        <v>619</v>
      </c>
      <c r="AW105" s="8" t="s">
        <v>620</v>
      </c>
      <c r="AX105" s="8"/>
      <c r="AY105" s="6"/>
      <c r="AZ105" s="6"/>
      <c r="BA105" s="6"/>
      <c r="BB105" s="6"/>
      <c r="BC105" s="6"/>
      <c r="BD105" s="16" t="s">
        <v>621</v>
      </c>
      <c r="BE105" s="8">
        <v>104</v>
      </c>
      <c r="BF105" s="6" t="str">
        <f t="shared" si="34"/>
        <v>insert into bitacoras_estatus (numero_expediente, numero_registro, representante, fecha_inicio, fecha_vencimiento, id_cliente, id_admin, id_bitacoras_estatus, id_estatus, id_clase, id_marca, created_at, updated_at) values('1235143','1328614','LIC. VICTOR ROMO, CIF','2011-11-29','2021-11-29','1023','2','1','1',null,475,'2011-11-29 00:00:00','2011-11-29 00:00:00');</v>
      </c>
      <c r="BG105" s="6" t="str">
        <f t="shared" si="35"/>
        <v>insert into servicios_comentarios (comentario, id_admin, id_estatus, created_at, updated_at) values('TITULO RECIBIDO 07/02/2013',1,104,'2011-11-29 00:00:00','2011-11-29 00:00:00');</v>
      </c>
      <c r="BH105" s="6" t="str">
        <f t="shared" si="36"/>
        <v>insert into servicios_comentarios (comentario, id_admin, id_estatus, created_at, updated_at) values('NUEVA OFICINA
662 3 10 42 37
662 3 10 42 38
662-208-0179
662-217-0909
6622080294',1,104,'2011-11-29 00:00:00','2011-11-29 00:00:00');</v>
      </c>
      <c r="BI105" s="137" t="str">
        <f t="shared" si="37"/>
        <v>update bitacoras_estatus set comprobacion_uso = 1, id_estatus=10 where id=104;</v>
      </c>
      <c r="BJ105" s="137" t="str">
        <f t="shared" si="38"/>
        <v>update bitacoras_estatus set numero_expediente = '1235143', numero_registro = '1328614', id_estatus = 10, fecha_inicio = '2011-11-29', fecha_vencimiento ='2021-11-29', created_at ='2011-11-29 00:00:00', updated_at ='2011-11-29 00:00:00', id_clase=null, id_marca=475, id_cliente=1023, vigencia = 1 where id =104;</v>
      </c>
      <c r="BK105" s="137" t="str">
        <f t="shared" si="39"/>
        <v>update bitacoras_estatus set id_estatus = 10 where id =104;</v>
      </c>
    </row>
    <row r="106" spans="1:63">
      <c r="A106" s="6">
        <v>1037126</v>
      </c>
      <c r="B106" s="6"/>
      <c r="C106" s="6" t="str">
        <f>IF(Tabla1[[#This Row],[No. REG.]]="","",1)</f>
        <v/>
      </c>
      <c r="D106" s="3" t="s">
        <v>34</v>
      </c>
      <c r="E106" s="3">
        <f>IF(Tabla1[[#This Row],[STATUS]]="","",VLOOKUP(D106,Estatus!$A$2:$B$13,2,0))</f>
        <v>5</v>
      </c>
      <c r="F106" s="3">
        <f>IF(Tabla1[[#This Row],[STATUS]]="","",VLOOKUP(D106,Estatus!$A$2:$I$12,9,0))</f>
        <v>0</v>
      </c>
      <c r="G106" s="16" t="s">
        <v>622</v>
      </c>
      <c r="H106" s="9">
        <v>40071</v>
      </c>
      <c r="I106" s="81">
        <f t="shared" si="20"/>
        <v>2009</v>
      </c>
      <c r="J106" s="81">
        <f t="shared" si="21"/>
        <v>9</v>
      </c>
      <c r="K106" s="81">
        <f t="shared" si="22"/>
        <v>15</v>
      </c>
      <c r="L106" s="81" t="str">
        <f t="shared" si="23"/>
        <v>09</v>
      </c>
      <c r="M106" s="81">
        <f t="shared" si="24"/>
        <v>15</v>
      </c>
      <c r="N106" s="81" t="str">
        <f t="shared" si="25"/>
        <v>'2009-09-15'</v>
      </c>
      <c r="O106" s="81" t="str">
        <f t="shared" si="26"/>
        <v>'2009-09-15 00:00:00'</v>
      </c>
      <c r="P106" s="9">
        <v>43723</v>
      </c>
      <c r="Q106" s="81">
        <f t="shared" si="27"/>
        <v>2019</v>
      </c>
      <c r="R106" s="81">
        <f t="shared" si="28"/>
        <v>9</v>
      </c>
      <c r="S106" s="81">
        <f t="shared" si="29"/>
        <v>15</v>
      </c>
      <c r="T106" s="81" t="str">
        <f t="shared" si="30"/>
        <v>09</v>
      </c>
      <c r="U106" s="81">
        <f t="shared" si="31"/>
        <v>15</v>
      </c>
      <c r="V106" s="81" t="str">
        <f t="shared" si="32"/>
        <v>'2019-09-15'</v>
      </c>
      <c r="W106" s="81"/>
      <c r="X106" s="81" t="str">
        <f t="shared" si="33"/>
        <v>null</v>
      </c>
      <c r="Y106" s="6" t="s">
        <v>623</v>
      </c>
      <c r="Z106" s="123">
        <f>IFERROR(IF(Y106="","null",VLOOKUP(Y106,Marcas!$A$2:$C$2024,2,0)),"")</f>
        <v>1446</v>
      </c>
      <c r="AA106" s="6" t="s">
        <v>624</v>
      </c>
      <c r="AB106" s="6">
        <f>IFERROR(IF(AA106="","",IF(AA106="EMPORIO LEGAL",1,VLOOKUP(AA106,Clientes!$A$2:$B$1190,2,0))),"")</f>
        <v>1021</v>
      </c>
      <c r="AC106" s="6">
        <f>IFERROR(IF(Tabla1[[#This Row],[id_control]]="null","",VLOOKUP(CONCATENATE(Tabla1[[#This Row],[CLIENTE]],"-",Tabla1[[#This Row],[id_control]]),Hoja1!$C$2:$D$1994,2,0)),"")</f>
        <v>106</v>
      </c>
      <c r="AD106" s="6" t="s">
        <v>625</v>
      </c>
      <c r="AE106" s="6" t="s">
        <v>626</v>
      </c>
      <c r="AF106" s="6" t="s">
        <v>627</v>
      </c>
      <c r="AG106" s="6"/>
      <c r="AH106" s="6"/>
      <c r="AI106" s="6"/>
      <c r="AJ106" s="6"/>
      <c r="AK106" s="6"/>
      <c r="AL106" s="8"/>
      <c r="AM106" s="6"/>
      <c r="AN106" s="6"/>
      <c r="AO106" s="6"/>
      <c r="AP106" s="6"/>
      <c r="AQ106" s="8"/>
      <c r="AR106" s="6"/>
      <c r="AS106" s="6"/>
      <c r="AT106" s="6"/>
      <c r="AU106" s="6"/>
      <c r="AV106" s="8"/>
      <c r="AW106" s="8"/>
      <c r="AX106" s="8"/>
      <c r="AY106" s="6"/>
      <c r="AZ106" s="6"/>
      <c r="BA106" s="6"/>
      <c r="BB106" s="6"/>
      <c r="BC106" s="6"/>
      <c r="BD106" s="6"/>
      <c r="BE106" s="8">
        <v>105</v>
      </c>
      <c r="BF106" s="6" t="str">
        <f t="shared" si="34"/>
        <v>insert into bitacoras_estatus (numero_expediente, numero_registro, representante, fecha_inicio, fecha_vencimiento, id_cliente, id_admin, id_bitacoras_estatus, id_estatus, id_clase, id_marca, created_at, updated_at) values('1037126','','MARIA DE LA LUZ JABALERA ESCOBAR','2009-09-15','2019-09-15','1021','2','1','1',null,1446,'2009-09-15 00:00:00','2009-09-15 00:00:00');</v>
      </c>
      <c r="BG106" s="6" t="str">
        <f t="shared" si="35"/>
        <v>insert into servicios_comentarios (comentario, id_admin, id_estatus, created_at, updated_at) values('Recibida 16/07/2010',1,105,'2009-09-15 00:00:00','2009-09-15 00:00:00');</v>
      </c>
      <c r="BH106" s="6" t="str">
        <f t="shared" si="36"/>
        <v/>
      </c>
      <c r="BI106" s="137" t="str">
        <f t="shared" si="37"/>
        <v>update bitacoras_estatus set comprobacion_uso = 1, id_estatus=5 where id=105;</v>
      </c>
      <c r="BJ106" s="137" t="str">
        <f t="shared" si="38"/>
        <v>update bitacoras_estatus set numero_expediente = '1037126', numero_registro = '', id_estatus = 5, fecha_inicio = '2009-09-15', fecha_vencimiento ='2019-09-15', created_at ='2009-09-15 00:00:00', updated_at ='2009-09-15 00:00:00', id_clase=null, id_marca=1446, id_cliente=1021, vigencia = 0 where id =105;</v>
      </c>
      <c r="BK106" s="137" t="str">
        <f t="shared" si="39"/>
        <v>update bitacoras_estatus set id_estatus = 5 where id =105;</v>
      </c>
    </row>
    <row r="107" spans="1:63">
      <c r="A107" s="6">
        <v>1115663</v>
      </c>
      <c r="B107" s="6">
        <v>1193919</v>
      </c>
      <c r="C107" s="6">
        <f>IF(Tabla1[[#This Row],[No. REG.]]="","",1)</f>
        <v>1</v>
      </c>
      <c r="D107" s="3" t="s">
        <v>46</v>
      </c>
      <c r="E107" s="3">
        <f>IF(Tabla1[[#This Row],[STATUS]]="","",VLOOKUP(D107,Estatus!$A$2:$B$13,2,0))</f>
        <v>10</v>
      </c>
      <c r="F107" s="3">
        <f>IF(Tabla1[[#This Row],[STATUS]]="","",VLOOKUP(D107,Estatus!$A$2:$I$12,9,0))</f>
        <v>1</v>
      </c>
      <c r="G107" s="16" t="s">
        <v>628</v>
      </c>
      <c r="H107" s="7">
        <v>40410</v>
      </c>
      <c r="I107" s="80">
        <f t="shared" si="20"/>
        <v>2010</v>
      </c>
      <c r="J107" s="80">
        <f t="shared" si="21"/>
        <v>8</v>
      </c>
      <c r="K107" s="80">
        <f t="shared" si="22"/>
        <v>20</v>
      </c>
      <c r="L107" s="80" t="str">
        <f t="shared" si="23"/>
        <v>08</v>
      </c>
      <c r="M107" s="80">
        <f t="shared" si="24"/>
        <v>20</v>
      </c>
      <c r="N107" s="80" t="str">
        <f t="shared" si="25"/>
        <v>'2010-08-20'</v>
      </c>
      <c r="O107" s="80" t="str">
        <f t="shared" si="26"/>
        <v>'2010-08-20 00:00:00'</v>
      </c>
      <c r="P107" s="7">
        <v>44063</v>
      </c>
      <c r="Q107" s="80">
        <f t="shared" si="27"/>
        <v>2020</v>
      </c>
      <c r="R107" s="80">
        <f t="shared" si="28"/>
        <v>8</v>
      </c>
      <c r="S107" s="80">
        <f t="shared" si="29"/>
        <v>20</v>
      </c>
      <c r="T107" s="80" t="str">
        <f t="shared" si="30"/>
        <v>08</v>
      </c>
      <c r="U107" s="80">
        <f t="shared" si="31"/>
        <v>20</v>
      </c>
      <c r="V107" s="80" t="str">
        <f t="shared" si="32"/>
        <v>'2020-08-20'</v>
      </c>
      <c r="W107" s="80"/>
      <c r="X107" s="80" t="str">
        <f t="shared" si="33"/>
        <v>null</v>
      </c>
      <c r="Y107" s="6" t="s">
        <v>629</v>
      </c>
      <c r="Z107" s="123">
        <f>IFERROR(IF(Y107="","null",VLOOKUP(Y107,Marcas!$A$2:$C$2024,2,0)),"")</f>
        <v>1444</v>
      </c>
      <c r="AA107" s="6" t="s">
        <v>624</v>
      </c>
      <c r="AB107" s="6">
        <f>IFERROR(IF(AA107="","",IF(AA107="EMPORIO LEGAL",1,VLOOKUP(AA107,Clientes!$A$2:$B$1190,2,0))),"")</f>
        <v>1021</v>
      </c>
      <c r="AC107" s="6">
        <f>IFERROR(IF(Tabla1[[#This Row],[id_control]]="null","",VLOOKUP(CONCATENATE(Tabla1[[#This Row],[CLIENTE]],"-",Tabla1[[#This Row],[id_control]]),Hoja1!$C$2:$D$1994,2,0)),"")</f>
        <v>107</v>
      </c>
      <c r="AD107" s="6" t="s">
        <v>625</v>
      </c>
      <c r="AE107" s="6" t="s">
        <v>626</v>
      </c>
      <c r="AF107" s="6" t="s">
        <v>627</v>
      </c>
      <c r="AG107" s="6"/>
      <c r="AH107" s="6"/>
      <c r="AI107" s="6"/>
      <c r="AJ107" s="6"/>
      <c r="AK107" s="6"/>
      <c r="AL107" s="3" t="s">
        <v>630</v>
      </c>
      <c r="AM107" s="6" t="s">
        <v>631</v>
      </c>
      <c r="AN107" s="6"/>
      <c r="AO107" s="6"/>
      <c r="AP107" s="6"/>
      <c r="AQ107" s="5" t="s">
        <v>632</v>
      </c>
      <c r="AR107" s="6"/>
      <c r="AS107" s="6"/>
      <c r="AT107" s="6"/>
      <c r="AU107" s="6"/>
      <c r="AV107" s="5" t="s">
        <v>633</v>
      </c>
      <c r="AW107" s="5"/>
      <c r="AX107" s="6"/>
      <c r="AY107" s="6"/>
      <c r="AZ107" s="6"/>
      <c r="BA107" s="6"/>
      <c r="BB107" s="6"/>
      <c r="BC107" s="6"/>
      <c r="BD107" s="8" t="s">
        <v>634</v>
      </c>
      <c r="BE107" s="8">
        <v>106</v>
      </c>
      <c r="BF107" s="6" t="str">
        <f t="shared" si="34"/>
        <v>insert into bitacoras_estatus (numero_expediente, numero_registro, representante, fecha_inicio, fecha_vencimiento, id_cliente, id_admin, id_bitacoras_estatus, id_estatus, id_clase, id_marca, created_at, updated_at) values('1115663','1193919','MARIA DE LA LUZ JABALERA ESCOBAR','2010-08-20','2020-08-20','1021','2','1','1',null,1444,'2010-08-20 00:00:00','2010-08-20 00:00:00');</v>
      </c>
      <c r="BG107" s="6" t="str">
        <f t="shared" si="35"/>
        <v>insert into servicios_comentarios (comentario, id_admin, id_estatus, created_at, updated_at) values('TITULO ENTREGADO 28/01/2011',1,106,'2010-08-20 00:00:00','2010-08-20 00:00:00');</v>
      </c>
      <c r="BH107" s="6" t="str">
        <f t="shared" si="36"/>
        <v>insert into servicios_comentarios (comentario, id_admin, id_estatus, created_at, updated_at) values('4130707, 413-4441, cel 239 4257',1,106,'2010-08-20 00:00:00','2010-08-20 00:00:00');</v>
      </c>
      <c r="BI107" s="137" t="str">
        <f t="shared" si="37"/>
        <v>update bitacoras_estatus set comprobacion_uso = 1, id_estatus=10 where id=106;</v>
      </c>
      <c r="BJ107" s="137" t="str">
        <f t="shared" si="38"/>
        <v>update bitacoras_estatus set numero_expediente = '1115663', numero_registro = '1193919', id_estatus = 10, fecha_inicio = '2010-08-20', fecha_vencimiento ='2020-08-20', created_at ='2010-08-20 00:00:00', updated_at ='2010-08-20 00:00:00', id_clase=null, id_marca=1444, id_cliente=1021, vigencia = 1 where id =106;</v>
      </c>
      <c r="BK107" s="137" t="str">
        <f t="shared" si="39"/>
        <v>update bitacoras_estatus set id_estatus = 10 where id =106;</v>
      </c>
    </row>
    <row r="108" spans="1:63">
      <c r="A108" s="6">
        <v>1270110</v>
      </c>
      <c r="B108" s="6">
        <v>1308245</v>
      </c>
      <c r="C108" s="6">
        <f>IF(Tabla1[[#This Row],[No. REG.]]="","",1)</f>
        <v>1</v>
      </c>
      <c r="D108" s="3" t="s">
        <v>46</v>
      </c>
      <c r="E108" s="3">
        <f>IF(Tabla1[[#This Row],[STATUS]]="","",VLOOKUP(D108,Estatus!$A$2:$B$13,2,0))</f>
        <v>10</v>
      </c>
      <c r="F108" s="3">
        <f>IF(Tabla1[[#This Row],[STATUS]]="","",VLOOKUP(D108,Estatus!$A$2:$I$12,9,0))</f>
        <v>1</v>
      </c>
      <c r="G108" s="16" t="s">
        <v>635</v>
      </c>
      <c r="H108" s="9">
        <v>41018</v>
      </c>
      <c r="I108" s="81">
        <f t="shared" si="20"/>
        <v>2012</v>
      </c>
      <c r="J108" s="81">
        <f t="shared" si="21"/>
        <v>4</v>
      </c>
      <c r="K108" s="81">
        <f t="shared" si="22"/>
        <v>19</v>
      </c>
      <c r="L108" s="81" t="str">
        <f t="shared" si="23"/>
        <v>04</v>
      </c>
      <c r="M108" s="81">
        <f t="shared" si="24"/>
        <v>19</v>
      </c>
      <c r="N108" s="81" t="str">
        <f t="shared" si="25"/>
        <v>'2012-04-19'</v>
      </c>
      <c r="O108" s="81" t="str">
        <f t="shared" si="26"/>
        <v>'2012-04-19 00:00:00'</v>
      </c>
      <c r="P108" s="9">
        <v>44670</v>
      </c>
      <c r="Q108" s="81">
        <f t="shared" si="27"/>
        <v>2022</v>
      </c>
      <c r="R108" s="81">
        <f t="shared" si="28"/>
        <v>4</v>
      </c>
      <c r="S108" s="81">
        <f t="shared" si="29"/>
        <v>19</v>
      </c>
      <c r="T108" s="81" t="str">
        <f t="shared" si="30"/>
        <v>04</v>
      </c>
      <c r="U108" s="81">
        <f t="shared" si="31"/>
        <v>19</v>
      </c>
      <c r="V108" s="81" t="str">
        <f t="shared" si="32"/>
        <v>'2022-04-19'</v>
      </c>
      <c r="W108" s="81"/>
      <c r="X108" s="81" t="str">
        <f t="shared" si="33"/>
        <v>null</v>
      </c>
      <c r="Y108" s="6" t="s">
        <v>636</v>
      </c>
      <c r="Z108" s="123">
        <f>IFERROR(IF(Y108="","null",VLOOKUP(Y108,Marcas!$A$2:$C$2024,2,0)),"")</f>
        <v>1434</v>
      </c>
      <c r="AA108" s="6" t="s">
        <v>637</v>
      </c>
      <c r="AB108" s="6">
        <f>IFERROR(IF(AA108="","",IF(AA108="EMPORIO LEGAL",1,VLOOKUP(AA108,Clientes!$A$2:$B$1190,2,0))),"")</f>
        <v>1019</v>
      </c>
      <c r="AC108" s="6">
        <f>IFERROR(IF(Tabla1[[#This Row],[id_control]]="null","",VLOOKUP(CONCATENATE(Tabla1[[#This Row],[CLIENTE]],"-",Tabla1[[#This Row],[id_control]]),Hoja1!$C$2:$D$1994,2,0)),"")</f>
        <v>108</v>
      </c>
      <c r="AD108" s="6" t="s">
        <v>638</v>
      </c>
      <c r="AE108" s="6"/>
      <c r="AF108" s="6"/>
      <c r="AG108" s="6"/>
      <c r="AH108" s="6"/>
      <c r="AI108" s="6"/>
      <c r="AJ108" s="6"/>
      <c r="AK108" s="6"/>
      <c r="AL108" s="1" t="s">
        <v>639</v>
      </c>
      <c r="AM108" s="6"/>
      <c r="AN108" s="6"/>
      <c r="AO108" s="6"/>
      <c r="AP108" s="6"/>
      <c r="AQ108" s="5" t="s">
        <v>640</v>
      </c>
      <c r="AR108" s="6"/>
      <c r="AS108" s="6"/>
      <c r="AT108" s="6"/>
      <c r="AU108" s="6"/>
      <c r="AV108" s="5" t="s">
        <v>641</v>
      </c>
      <c r="AW108" s="5" t="s">
        <v>642</v>
      </c>
      <c r="AX108" s="6" t="s">
        <v>643</v>
      </c>
      <c r="AY108" s="6"/>
      <c r="AZ108" s="6"/>
      <c r="BA108" s="6"/>
      <c r="BB108" s="6"/>
      <c r="BC108" s="6"/>
      <c r="BD108" s="6" t="s">
        <v>644</v>
      </c>
      <c r="BE108" s="8">
        <v>107</v>
      </c>
      <c r="BF108" s="6" t="str">
        <f t="shared" si="34"/>
        <v>insert into bitacoras_estatus (numero_expediente, numero_registro, representante, fecha_inicio, fecha_vencimiento, id_cliente, id_admin, id_bitacoras_estatus, id_estatus, id_clase, id_marca, created_at, updated_at) values('1270110','1308245','ALFONSO HUMBERTO DIAZ GOMEZ','2012-04-19','2022-04-19','1019','2','1','1',null,1434,'2012-04-19 00:00:00','2012-04-19 00:00:00');</v>
      </c>
      <c r="BG108" s="6" t="str">
        <f t="shared" si="35"/>
        <v>insert into servicios_comentarios (comentario, id_admin, id_estatus, created_at, updated_at) values('titulo entergado 05/12/2012',1,107,'2012-04-19 00:00:00','2012-04-19 00:00:00');</v>
      </c>
      <c r="BH108" s="6" t="str">
        <f t="shared" si="36"/>
        <v>insert into servicios_comentarios (comentario, id_admin, id_estatus, created_at, updated_at) values('424 0377 CEL.- 293 23 99',1,107,'2012-04-19 00:00:00','2012-04-19 00:00:00');</v>
      </c>
      <c r="BI108" s="137" t="str">
        <f t="shared" si="37"/>
        <v>update bitacoras_estatus set comprobacion_uso = 1, id_estatus=10 where id=107;</v>
      </c>
      <c r="BJ108" s="137" t="str">
        <f t="shared" si="38"/>
        <v>update bitacoras_estatus set numero_expediente = '1270110', numero_registro = '1308245', id_estatus = 10, fecha_inicio = '2012-04-19', fecha_vencimiento ='2022-04-19', created_at ='2012-04-19 00:00:00', updated_at ='2012-04-19 00:00:00', id_clase=null, id_marca=1434, id_cliente=1019, vigencia = 1 where id =107;</v>
      </c>
      <c r="BK108" s="137" t="str">
        <f t="shared" si="39"/>
        <v>update bitacoras_estatus set id_estatus = 10 where id =107;</v>
      </c>
    </row>
    <row r="109" spans="1:63">
      <c r="A109" s="6">
        <v>1270111</v>
      </c>
      <c r="B109" s="6">
        <v>1310391</v>
      </c>
      <c r="C109" s="6">
        <f>IF(Tabla1[[#This Row],[No. REG.]]="","",1)</f>
        <v>1</v>
      </c>
      <c r="D109" s="3" t="s">
        <v>46</v>
      </c>
      <c r="E109" s="3">
        <f>IF(Tabla1[[#This Row],[STATUS]]="","",VLOOKUP(D109,Estatus!$A$2:$B$13,2,0))</f>
        <v>10</v>
      </c>
      <c r="F109" s="3">
        <f>IF(Tabla1[[#This Row],[STATUS]]="","",VLOOKUP(D109,Estatus!$A$2:$I$12,9,0))</f>
        <v>1</v>
      </c>
      <c r="G109" s="16" t="s">
        <v>645</v>
      </c>
      <c r="H109" s="9">
        <v>41018</v>
      </c>
      <c r="I109" s="81">
        <f t="shared" si="20"/>
        <v>2012</v>
      </c>
      <c r="J109" s="81">
        <f t="shared" si="21"/>
        <v>4</v>
      </c>
      <c r="K109" s="81">
        <f t="shared" si="22"/>
        <v>19</v>
      </c>
      <c r="L109" s="81" t="str">
        <f t="shared" si="23"/>
        <v>04</v>
      </c>
      <c r="M109" s="81">
        <f t="shared" si="24"/>
        <v>19</v>
      </c>
      <c r="N109" s="81" t="str">
        <f t="shared" si="25"/>
        <v>'2012-04-19'</v>
      </c>
      <c r="O109" s="81" t="str">
        <f t="shared" si="26"/>
        <v>'2012-04-19 00:00:00'</v>
      </c>
      <c r="P109" s="9">
        <v>44670</v>
      </c>
      <c r="Q109" s="81">
        <f t="shared" si="27"/>
        <v>2022</v>
      </c>
      <c r="R109" s="81">
        <f t="shared" si="28"/>
        <v>4</v>
      </c>
      <c r="S109" s="81">
        <f t="shared" si="29"/>
        <v>19</v>
      </c>
      <c r="T109" s="81" t="str">
        <f t="shared" si="30"/>
        <v>04</v>
      </c>
      <c r="U109" s="81">
        <f t="shared" si="31"/>
        <v>19</v>
      </c>
      <c r="V109" s="81" t="str">
        <f t="shared" si="32"/>
        <v>'2022-04-19'</v>
      </c>
      <c r="W109" s="81"/>
      <c r="X109" s="81" t="str">
        <f t="shared" si="33"/>
        <v>null</v>
      </c>
      <c r="Y109" s="6" t="s">
        <v>636</v>
      </c>
      <c r="Z109" s="123">
        <f>IFERROR(IF(Y109="","null",VLOOKUP(Y109,Marcas!$A$2:$C$2024,2,0)),"")</f>
        <v>1434</v>
      </c>
      <c r="AA109" s="6" t="s">
        <v>637</v>
      </c>
      <c r="AB109" s="6">
        <f>IFERROR(IF(AA109="","",IF(AA109="EMPORIO LEGAL",1,VLOOKUP(AA109,Clientes!$A$2:$B$1190,2,0))),"")</f>
        <v>1019</v>
      </c>
      <c r="AC109" s="6">
        <f>IFERROR(IF(Tabla1[[#This Row],[id_control]]="null","",VLOOKUP(CONCATENATE(Tabla1[[#This Row],[CLIENTE]],"-",Tabla1[[#This Row],[id_control]]),Hoja1!$C$2:$D$1994,2,0)),"")</f>
        <v>108</v>
      </c>
      <c r="AD109" s="6" t="s">
        <v>638</v>
      </c>
      <c r="AE109" s="6"/>
      <c r="AF109" s="6"/>
      <c r="AG109" s="6"/>
      <c r="AH109" s="6"/>
      <c r="AI109" s="6"/>
      <c r="AJ109" s="6"/>
      <c r="AK109" s="6"/>
      <c r="AL109" s="1" t="s">
        <v>639</v>
      </c>
      <c r="AM109" s="6"/>
      <c r="AN109" s="6"/>
      <c r="AO109" s="6"/>
      <c r="AP109" s="6"/>
      <c r="AQ109" s="5" t="s">
        <v>640</v>
      </c>
      <c r="AR109" s="6"/>
      <c r="AS109" s="6"/>
      <c r="AT109" s="6"/>
      <c r="AU109" s="6"/>
      <c r="AV109" s="5" t="s">
        <v>641</v>
      </c>
      <c r="AW109" s="5" t="s">
        <v>642</v>
      </c>
      <c r="AX109" s="6" t="s">
        <v>643</v>
      </c>
      <c r="AY109" s="6"/>
      <c r="AZ109" s="6"/>
      <c r="BA109" s="6"/>
      <c r="BB109" s="6"/>
      <c r="BC109" s="6"/>
      <c r="BD109" s="6" t="s">
        <v>644</v>
      </c>
      <c r="BE109" s="8">
        <v>108</v>
      </c>
      <c r="BF109" s="6" t="str">
        <f t="shared" si="34"/>
        <v>insert into bitacoras_estatus (numero_expediente, numero_registro, representante, fecha_inicio, fecha_vencimiento, id_cliente, id_admin, id_bitacoras_estatus, id_estatus, id_clase, id_marca, created_at, updated_at) values('1270111','1310391','ALFONSO HUMBERTO DIAZ GOMEZ','2012-04-19','2022-04-19','1019','2','1','1',null,1434,'2012-04-19 00:00:00','2012-04-19 00:00:00');</v>
      </c>
      <c r="BG109" s="6" t="str">
        <f t="shared" si="35"/>
        <v>insert into servicios_comentarios (comentario, id_admin, id_estatus, created_at, updated_at) values('TITULO RECIBIDO 31/10/2012',1,108,'2012-04-19 00:00:00','2012-04-19 00:00:00');</v>
      </c>
      <c r="BH109" s="6" t="str">
        <f t="shared" si="36"/>
        <v>insert into servicios_comentarios (comentario, id_admin, id_estatus, created_at, updated_at) values('424 0377 CEL.- 293 23 99',1,108,'2012-04-19 00:00:00','2012-04-19 00:00:00');</v>
      </c>
      <c r="BI109" s="137" t="str">
        <f t="shared" si="37"/>
        <v>update bitacoras_estatus set comprobacion_uso = 1, id_estatus=10 where id=108;</v>
      </c>
      <c r="BJ109" s="137" t="str">
        <f t="shared" si="38"/>
        <v>update bitacoras_estatus set numero_expediente = '1270111', numero_registro = '1310391', id_estatus = 10, fecha_inicio = '2012-04-19', fecha_vencimiento ='2022-04-19', created_at ='2012-04-19 00:00:00', updated_at ='2012-04-19 00:00:00', id_clase=null, id_marca=1434, id_cliente=1019, vigencia = 1 where id =108;</v>
      </c>
      <c r="BK109" s="137" t="str">
        <f t="shared" si="39"/>
        <v>update bitacoras_estatus set id_estatus = 10 where id =108;</v>
      </c>
    </row>
    <row r="110" spans="1:63">
      <c r="A110" s="3">
        <v>1272899</v>
      </c>
      <c r="B110" s="3"/>
      <c r="C110" s="3" t="str">
        <f>IF(Tabla1[[#This Row],[No. REG.]]="","",1)</f>
        <v/>
      </c>
      <c r="D110" s="3" t="s">
        <v>34</v>
      </c>
      <c r="E110" s="3">
        <f>IF(Tabla1[[#This Row],[STATUS]]="","",VLOOKUP(D110,Estatus!$A$2:$B$13,2,0))</f>
        <v>5</v>
      </c>
      <c r="F110" s="3">
        <f>IF(Tabla1[[#This Row],[STATUS]]="","",VLOOKUP(D110,Estatus!$A$2:$I$12,9,0))</f>
        <v>0</v>
      </c>
      <c r="G110" s="12" t="s">
        <v>646</v>
      </c>
      <c r="H110" s="7">
        <v>41024</v>
      </c>
      <c r="I110" s="80">
        <f t="shared" si="20"/>
        <v>2012</v>
      </c>
      <c r="J110" s="80">
        <f t="shared" si="21"/>
        <v>4</v>
      </c>
      <c r="K110" s="80">
        <f t="shared" si="22"/>
        <v>25</v>
      </c>
      <c r="L110" s="80" t="str">
        <f t="shared" si="23"/>
        <v>04</v>
      </c>
      <c r="M110" s="80">
        <f t="shared" si="24"/>
        <v>25</v>
      </c>
      <c r="N110" s="80" t="str">
        <f t="shared" si="25"/>
        <v>'2012-04-25'</v>
      </c>
      <c r="O110" s="80" t="str">
        <f t="shared" si="26"/>
        <v>'2012-04-25 00:00:00'</v>
      </c>
      <c r="P110" s="7">
        <v>44676</v>
      </c>
      <c r="Q110" s="80">
        <f t="shared" si="27"/>
        <v>2022</v>
      </c>
      <c r="R110" s="80">
        <f t="shared" si="28"/>
        <v>4</v>
      </c>
      <c r="S110" s="80">
        <f t="shared" si="29"/>
        <v>25</v>
      </c>
      <c r="T110" s="80" t="str">
        <f t="shared" si="30"/>
        <v>04</v>
      </c>
      <c r="U110" s="80">
        <f t="shared" si="31"/>
        <v>25</v>
      </c>
      <c r="V110" s="80" t="str">
        <f t="shared" si="32"/>
        <v>'2022-04-25'</v>
      </c>
      <c r="W110" s="80"/>
      <c r="X110" s="80" t="str">
        <f t="shared" si="33"/>
        <v>null</v>
      </c>
      <c r="Y110" s="3" t="s">
        <v>636</v>
      </c>
      <c r="Z110" s="124">
        <f>IFERROR(IF(Y110="","null",VLOOKUP(Y110,Marcas!$A$2:$C$2024,2,0)),"")</f>
        <v>1434</v>
      </c>
      <c r="AA110" s="3" t="s">
        <v>637</v>
      </c>
      <c r="AB110" s="3">
        <f>IFERROR(IF(AA110="","",IF(AA110="EMPORIO LEGAL",1,VLOOKUP(AA110,Clientes!$A$2:$B$1190,2,0))),"")</f>
        <v>1019</v>
      </c>
      <c r="AC110" s="3">
        <f>IFERROR(IF(Tabla1[[#This Row],[id_control]]="null","",VLOOKUP(CONCATENATE(Tabla1[[#This Row],[CLIENTE]],"-",Tabla1[[#This Row],[id_control]]),Hoja1!$C$2:$D$1994,2,0)),"")</f>
        <v>108</v>
      </c>
      <c r="AD110" s="3" t="s">
        <v>638</v>
      </c>
      <c r="AE110" s="3"/>
      <c r="AF110" s="3"/>
      <c r="AG110" s="3"/>
      <c r="AH110" s="3"/>
      <c r="AI110" s="3"/>
      <c r="AJ110" s="3"/>
      <c r="AK110" s="3"/>
      <c r="AL110" s="3" t="s">
        <v>639</v>
      </c>
      <c r="AM110" s="4"/>
      <c r="AN110" s="6"/>
      <c r="AO110" s="6"/>
      <c r="AP110" s="6"/>
      <c r="AQ110" s="6" t="s">
        <v>647</v>
      </c>
      <c r="AR110" s="6"/>
      <c r="AS110" s="6"/>
      <c r="AT110" s="6"/>
      <c r="AU110" s="6"/>
      <c r="AV110" s="6" t="s">
        <v>641</v>
      </c>
      <c r="AW110" s="6" t="s">
        <v>643</v>
      </c>
      <c r="AX110" s="6"/>
      <c r="AY110" s="6"/>
      <c r="AZ110" s="6"/>
      <c r="BA110" s="6"/>
      <c r="BB110" s="6"/>
      <c r="BC110" s="6"/>
      <c r="BD110" s="6" t="s">
        <v>644</v>
      </c>
      <c r="BE110" s="8">
        <v>109</v>
      </c>
      <c r="BF110" s="6" t="str">
        <f t="shared" si="34"/>
        <v>insert into bitacoras_estatus (numero_expediente, numero_registro, representante, fecha_inicio, fecha_vencimiento, id_cliente, id_admin, id_bitacoras_estatus, id_estatus, id_clase, id_marca, created_at, updated_at) values('1272899','','ALFONSO HUMBERTO DIAZ GOMEZ','2012-04-25','2022-04-25','1019','2','1','1',null,1434,'2012-04-25 00:00:00','2012-04-25 00:00:00');</v>
      </c>
      <c r="BG110" s="6" t="str">
        <f t="shared" si="35"/>
        <v>insert into servicios_comentarios (comentario, id_admin, id_estatus, created_at, updated_at) values('NEGATIVA RECIBIDA 12/07/2013',1,109,'2012-04-25 00:00:00','2012-04-25 00:00:00');</v>
      </c>
      <c r="BH110" s="6" t="str">
        <f t="shared" si="36"/>
        <v>insert into servicios_comentarios (comentario, id_admin, id_estatus, created_at, updated_at) values('424 0377 CEL.- 293 23 99',1,109,'2012-04-25 00:00:00','2012-04-25 00:00:00');</v>
      </c>
      <c r="BI110" s="137" t="str">
        <f t="shared" si="37"/>
        <v>update bitacoras_estatus set comprobacion_uso = 1, id_estatus=5 where id=109;</v>
      </c>
      <c r="BJ110" s="137" t="str">
        <f t="shared" si="38"/>
        <v>update bitacoras_estatus set numero_expediente = '1272899', numero_registro = '', id_estatus = 5, fecha_inicio = '2012-04-25', fecha_vencimiento ='2022-04-25', created_at ='2012-04-25 00:00:00', updated_at ='2012-04-25 00:00:00', id_clase=null, id_marca=1434, id_cliente=1019, vigencia = 0 where id =109;</v>
      </c>
      <c r="BK110" s="137" t="str">
        <f t="shared" si="39"/>
        <v>update bitacoras_estatus set id_estatus = 5 where id =109;</v>
      </c>
    </row>
    <row r="111" spans="1:63">
      <c r="A111" s="3">
        <v>1290191</v>
      </c>
      <c r="B111" s="3">
        <v>1351409</v>
      </c>
      <c r="C111" s="3">
        <f>IF(Tabla1[[#This Row],[No. REG.]]="","",1)</f>
        <v>1</v>
      </c>
      <c r="D111" s="3" t="s">
        <v>46</v>
      </c>
      <c r="E111" s="3">
        <f>IF(Tabla1[[#This Row],[STATUS]]="","",VLOOKUP(D111,Estatus!$A$2:$B$13,2,0))</f>
        <v>10</v>
      </c>
      <c r="F111" s="3">
        <f>IF(Tabla1[[#This Row],[STATUS]]="","",VLOOKUP(D111,Estatus!$A$2:$I$12,9,0))</f>
        <v>1</v>
      </c>
      <c r="G111" s="12" t="s">
        <v>359</v>
      </c>
      <c r="H111" s="7">
        <v>41080</v>
      </c>
      <c r="I111" s="80">
        <f t="shared" si="20"/>
        <v>2012</v>
      </c>
      <c r="J111" s="80">
        <f t="shared" si="21"/>
        <v>6</v>
      </c>
      <c r="K111" s="80">
        <f t="shared" si="22"/>
        <v>20</v>
      </c>
      <c r="L111" s="80" t="str">
        <f t="shared" si="23"/>
        <v>06</v>
      </c>
      <c r="M111" s="80">
        <f t="shared" si="24"/>
        <v>20</v>
      </c>
      <c r="N111" s="80" t="str">
        <f t="shared" si="25"/>
        <v>'2012-06-20'</v>
      </c>
      <c r="O111" s="80" t="str">
        <f t="shared" si="26"/>
        <v>'2012-06-20 00:00:00'</v>
      </c>
      <c r="P111" s="7">
        <v>44732</v>
      </c>
      <c r="Q111" s="80">
        <f t="shared" si="27"/>
        <v>2022</v>
      </c>
      <c r="R111" s="80">
        <f t="shared" si="28"/>
        <v>6</v>
      </c>
      <c r="S111" s="80">
        <f t="shared" si="29"/>
        <v>20</v>
      </c>
      <c r="T111" s="80" t="str">
        <f t="shared" si="30"/>
        <v>06</v>
      </c>
      <c r="U111" s="80">
        <f t="shared" si="31"/>
        <v>20</v>
      </c>
      <c r="V111" s="80" t="str">
        <f t="shared" si="32"/>
        <v>'2022-06-20'</v>
      </c>
      <c r="W111" s="80"/>
      <c r="X111" s="80" t="str">
        <f t="shared" si="33"/>
        <v>null</v>
      </c>
      <c r="Y111" s="3" t="s">
        <v>636</v>
      </c>
      <c r="Z111" s="124">
        <f>IFERROR(IF(Y111="","null",VLOOKUP(Y111,Marcas!$A$2:$C$2024,2,0)),"")</f>
        <v>1434</v>
      </c>
      <c r="AA111" s="3" t="s">
        <v>637</v>
      </c>
      <c r="AB111" s="3">
        <f>IFERROR(IF(AA111="","",IF(AA111="EMPORIO LEGAL",1,VLOOKUP(AA111,Clientes!$A$2:$B$1190,2,0))),"")</f>
        <v>1019</v>
      </c>
      <c r="AC111" s="3">
        <f>IFERROR(IF(Tabla1[[#This Row],[id_control]]="null","",VLOOKUP(CONCATENATE(Tabla1[[#This Row],[CLIENTE]],"-",Tabla1[[#This Row],[id_control]]),Hoja1!$C$2:$D$1994,2,0)),"")</f>
        <v>108</v>
      </c>
      <c r="AD111" s="3" t="s">
        <v>638</v>
      </c>
      <c r="AE111" s="3"/>
      <c r="AF111" s="3"/>
      <c r="AG111" s="3"/>
      <c r="AH111" s="3"/>
      <c r="AI111" s="3"/>
      <c r="AJ111" s="3"/>
      <c r="AK111" s="3"/>
      <c r="AL111" s="3" t="s">
        <v>639</v>
      </c>
      <c r="AM111" s="6"/>
      <c r="AN111" s="6"/>
      <c r="AO111" s="6"/>
      <c r="AP111" s="6"/>
      <c r="AQ111" s="5" t="s">
        <v>647</v>
      </c>
      <c r="AR111" s="6"/>
      <c r="AS111" s="6"/>
      <c r="AT111" s="6"/>
      <c r="AU111" s="6"/>
      <c r="AV111" s="4" t="s">
        <v>641</v>
      </c>
      <c r="AW111" s="6" t="s">
        <v>643</v>
      </c>
      <c r="AX111" s="6"/>
      <c r="AY111" s="6"/>
      <c r="AZ111" s="6"/>
      <c r="BA111" s="6"/>
      <c r="BB111" s="6"/>
      <c r="BC111" s="6"/>
      <c r="BD111" s="6" t="s">
        <v>644</v>
      </c>
      <c r="BE111" s="8">
        <v>110</v>
      </c>
      <c r="BF111" s="6" t="str">
        <f t="shared" si="34"/>
        <v>insert into bitacoras_estatus (numero_expediente, numero_registro, representante, fecha_inicio, fecha_vencimiento, id_cliente, id_admin, id_bitacoras_estatus, id_estatus, id_clase, id_marca, created_at, updated_at) values('1290191','1351409','ALFONSO HUMBERTO DIAZ GOMEZ','2012-06-20','2022-06-20','1019','2','1','1',null,1434,'2012-06-20 00:00:00','2012-06-20 00:00:00');</v>
      </c>
      <c r="BG111" s="6" t="str">
        <f t="shared" si="35"/>
        <v>insert into servicios_comentarios (comentario, id_admin, id_estatus, created_at, updated_at) values('TITULO RECIBIDO 12/06/2013',1,110,'2012-06-20 00:00:00','2012-06-20 00:00:00');</v>
      </c>
      <c r="BH111" s="6" t="str">
        <f t="shared" si="36"/>
        <v>insert into servicios_comentarios (comentario, id_admin, id_estatus, created_at, updated_at) values('424 0377 CEL.- 293 23 99',1,110,'2012-06-20 00:00:00','2012-06-20 00:00:00');</v>
      </c>
      <c r="BI111" s="137" t="str">
        <f t="shared" si="37"/>
        <v>update bitacoras_estatus set comprobacion_uso = 1, id_estatus=10 where id=110;</v>
      </c>
      <c r="BJ111" s="137" t="str">
        <f t="shared" si="38"/>
        <v>update bitacoras_estatus set numero_expediente = '1290191', numero_registro = '1351409', id_estatus = 10, fecha_inicio = '2012-06-20', fecha_vencimiento ='2022-06-20', created_at ='2012-06-20 00:00:00', updated_at ='2012-06-20 00:00:00', id_clase=null, id_marca=1434, id_cliente=1019, vigencia = 1 where id =110;</v>
      </c>
      <c r="BK111" s="137" t="str">
        <f t="shared" si="39"/>
        <v>update bitacoras_estatus set id_estatus = 10 where id =110;</v>
      </c>
    </row>
    <row r="112" spans="1:63">
      <c r="A112" s="6">
        <v>1290190</v>
      </c>
      <c r="B112" s="6">
        <v>1415064</v>
      </c>
      <c r="C112" s="6">
        <f>IF(Tabla1[[#This Row],[No. REG.]]="","",1)</f>
        <v>1</v>
      </c>
      <c r="D112" s="3" t="s">
        <v>46</v>
      </c>
      <c r="E112" s="3">
        <f>IF(Tabla1[[#This Row],[STATUS]]="","",VLOOKUP(D112,Estatus!$A$2:$B$13,2,0))</f>
        <v>10</v>
      </c>
      <c r="F112" s="3">
        <f>IF(Tabla1[[#This Row],[STATUS]]="","",VLOOKUP(D112,Estatus!$A$2:$I$12,9,0))</f>
        <v>1</v>
      </c>
      <c r="G112" s="16" t="s">
        <v>231</v>
      </c>
      <c r="H112" s="9">
        <v>41080</v>
      </c>
      <c r="I112" s="81">
        <f t="shared" si="20"/>
        <v>2012</v>
      </c>
      <c r="J112" s="81">
        <f t="shared" si="21"/>
        <v>6</v>
      </c>
      <c r="K112" s="81">
        <f t="shared" si="22"/>
        <v>20</v>
      </c>
      <c r="L112" s="81" t="str">
        <f t="shared" si="23"/>
        <v>06</v>
      </c>
      <c r="M112" s="81">
        <f t="shared" si="24"/>
        <v>20</v>
      </c>
      <c r="N112" s="81" t="str">
        <f t="shared" si="25"/>
        <v>'2012-06-20'</v>
      </c>
      <c r="O112" s="81" t="str">
        <f t="shared" si="26"/>
        <v>'2012-06-20 00:00:00'</v>
      </c>
      <c r="P112" s="9">
        <v>44732</v>
      </c>
      <c r="Q112" s="81">
        <f t="shared" si="27"/>
        <v>2022</v>
      </c>
      <c r="R112" s="81">
        <f t="shared" si="28"/>
        <v>6</v>
      </c>
      <c r="S112" s="81">
        <f t="shared" si="29"/>
        <v>20</v>
      </c>
      <c r="T112" s="81" t="str">
        <f t="shared" si="30"/>
        <v>06</v>
      </c>
      <c r="U112" s="81">
        <f t="shared" si="31"/>
        <v>20</v>
      </c>
      <c r="V112" s="81" t="str">
        <f t="shared" si="32"/>
        <v>'2022-06-20'</v>
      </c>
      <c r="W112" s="81"/>
      <c r="X112" s="81" t="str">
        <f t="shared" si="33"/>
        <v>null</v>
      </c>
      <c r="Y112" s="6" t="s">
        <v>648</v>
      </c>
      <c r="Z112" s="123">
        <f>IFERROR(IF(Y112="","null",VLOOKUP(Y112,Marcas!$A$2:$C$2024,2,0)),"")</f>
        <v>1441</v>
      </c>
      <c r="AA112" s="6" t="s">
        <v>637</v>
      </c>
      <c r="AB112" s="6">
        <f>IFERROR(IF(AA112="","",IF(AA112="EMPORIO LEGAL",1,VLOOKUP(AA112,Clientes!$A$2:$B$1190,2,0))),"")</f>
        <v>1019</v>
      </c>
      <c r="AC112" s="6">
        <f>IFERROR(IF(Tabla1[[#This Row],[id_control]]="null","",VLOOKUP(CONCATENATE(Tabla1[[#This Row],[CLIENTE]],"-",Tabla1[[#This Row],[id_control]]),Hoja1!$C$2:$D$1994,2,0)),"")</f>
        <v>112</v>
      </c>
      <c r="AD112" s="6" t="s">
        <v>638</v>
      </c>
      <c r="AE112" s="6"/>
      <c r="AF112" s="6"/>
      <c r="AG112" s="6"/>
      <c r="AH112" s="6"/>
      <c r="AI112" s="6"/>
      <c r="AJ112" s="6"/>
      <c r="AK112" s="6"/>
      <c r="AL112" s="8" t="s">
        <v>639</v>
      </c>
      <c r="AM112" s="6"/>
      <c r="AN112" s="6"/>
      <c r="AO112" s="6"/>
      <c r="AP112" s="6"/>
      <c r="AQ112" s="10" t="s">
        <v>647</v>
      </c>
      <c r="AR112" s="6"/>
      <c r="AS112" s="6"/>
      <c r="AT112" s="6"/>
      <c r="AU112" s="6"/>
      <c r="AV112" s="6" t="s">
        <v>641</v>
      </c>
      <c r="AW112" s="6" t="s">
        <v>643</v>
      </c>
      <c r="AX112" s="6"/>
      <c r="AY112" s="6"/>
      <c r="AZ112" s="6"/>
      <c r="BA112" s="6"/>
      <c r="BB112" s="6"/>
      <c r="BC112" s="6"/>
      <c r="BD112" s="6" t="s">
        <v>644</v>
      </c>
      <c r="BE112" s="8">
        <v>111</v>
      </c>
      <c r="BF112" s="6" t="str">
        <f t="shared" si="34"/>
        <v>insert into bitacoras_estatus (numero_expediente, numero_registro, representante, fecha_inicio, fecha_vencimiento, id_cliente, id_admin, id_bitacoras_estatus, id_estatus, id_clase, id_marca, created_at, updated_at) values('1290190','1415064','ALFONSO HUMBERTO DIAZ GOMEZ','2012-06-20','2022-06-20','1019','2','1','1',null,1441,'2012-06-20 00:00:00','2012-06-20 00:00:00');</v>
      </c>
      <c r="BG112" s="6" t="str">
        <f t="shared" si="35"/>
        <v>insert into servicios_comentarios (comentario, id_admin, id_estatus, created_at, updated_at) values('TITULO ENTREGADO',1,111,'2012-06-20 00:00:00','2012-06-20 00:00:00');</v>
      </c>
      <c r="BH112" s="6" t="str">
        <f t="shared" si="36"/>
        <v>insert into servicios_comentarios (comentario, id_admin, id_estatus, created_at, updated_at) values('424 0377 CEL.- 293 23 99',1,111,'2012-06-20 00:00:00','2012-06-20 00:00:00');</v>
      </c>
      <c r="BI112" s="137" t="str">
        <f t="shared" si="37"/>
        <v>update bitacoras_estatus set comprobacion_uso = 1, id_estatus=10 where id=111;</v>
      </c>
      <c r="BJ112" s="137" t="str">
        <f t="shared" si="38"/>
        <v>update bitacoras_estatus set numero_expediente = '1290190', numero_registro = '1415064', id_estatus = 10, fecha_inicio = '2012-06-20', fecha_vencimiento ='2022-06-20', created_at ='2012-06-20 00:00:00', updated_at ='2012-06-20 00:00:00', id_clase=null, id_marca=1441, id_cliente=1019, vigencia = 1 where id =111;</v>
      </c>
      <c r="BK112" s="137" t="str">
        <f t="shared" si="39"/>
        <v>update bitacoras_estatus set id_estatus = 10 where id =111;</v>
      </c>
    </row>
    <row r="113" spans="1:63">
      <c r="A113" s="3">
        <v>1015178</v>
      </c>
      <c r="B113" s="3">
        <v>1117609</v>
      </c>
      <c r="C113" s="3">
        <f>IF(Tabla1[[#This Row],[No. REG.]]="","",1)</f>
        <v>1</v>
      </c>
      <c r="D113" s="3" t="s">
        <v>46</v>
      </c>
      <c r="E113" s="3">
        <f>IF(Tabla1[[#This Row],[STATUS]]="","",VLOOKUP(D113,Estatus!$A$2:$B$13,2,0))</f>
        <v>10</v>
      </c>
      <c r="F113" s="3">
        <f>IF(Tabla1[[#This Row],[STATUS]]="","",VLOOKUP(D113,Estatus!$A$2:$I$12,9,0))</f>
        <v>1</v>
      </c>
      <c r="G113" s="12" t="s">
        <v>649</v>
      </c>
      <c r="H113" s="7">
        <v>39983</v>
      </c>
      <c r="I113" s="80">
        <f t="shared" si="20"/>
        <v>2009</v>
      </c>
      <c r="J113" s="80">
        <f t="shared" si="21"/>
        <v>6</v>
      </c>
      <c r="K113" s="80">
        <f t="shared" si="22"/>
        <v>19</v>
      </c>
      <c r="L113" s="80" t="str">
        <f t="shared" si="23"/>
        <v>06</v>
      </c>
      <c r="M113" s="80">
        <f t="shared" si="24"/>
        <v>19</v>
      </c>
      <c r="N113" s="80" t="str">
        <f t="shared" si="25"/>
        <v>'2009-06-19'</v>
      </c>
      <c r="O113" s="80" t="str">
        <f t="shared" si="26"/>
        <v>'2009-06-19 00:00:00'</v>
      </c>
      <c r="P113" s="7">
        <v>43635</v>
      </c>
      <c r="Q113" s="80">
        <f t="shared" si="27"/>
        <v>2019</v>
      </c>
      <c r="R113" s="80">
        <f t="shared" si="28"/>
        <v>6</v>
      </c>
      <c r="S113" s="80">
        <f t="shared" si="29"/>
        <v>19</v>
      </c>
      <c r="T113" s="80" t="str">
        <f t="shared" si="30"/>
        <v>06</v>
      </c>
      <c r="U113" s="80">
        <f t="shared" si="31"/>
        <v>19</v>
      </c>
      <c r="V113" s="80" t="str">
        <f t="shared" si="32"/>
        <v>'2019-06-19'</v>
      </c>
      <c r="W113" s="80"/>
      <c r="X113" s="80" t="str">
        <f t="shared" si="33"/>
        <v>null</v>
      </c>
      <c r="Y113" s="3" t="s">
        <v>650</v>
      </c>
      <c r="Z113" s="124">
        <f>IFERROR(IF(Y113="","null",VLOOKUP(Y113,Marcas!$A$2:$C$2024,2,0)),"")</f>
        <v>1435</v>
      </c>
      <c r="AA113" s="3" t="s">
        <v>650</v>
      </c>
      <c r="AB113" s="3">
        <f>IFERROR(IF(AA113="","",IF(AA113="EMPORIO LEGAL",1,VLOOKUP(AA113,Clientes!$A$2:$B$1190,2,0))),"")</f>
        <v>1016</v>
      </c>
      <c r="AC113" s="3">
        <f>IFERROR(IF(Tabla1[[#This Row],[id_control]]="null","",VLOOKUP(CONCATENATE(Tabla1[[#This Row],[CLIENTE]],"-",Tabla1[[#This Row],[id_control]]),Hoja1!$C$2:$D$1994,2,0)),"")</f>
        <v>113</v>
      </c>
      <c r="AD113" s="3" t="s">
        <v>651</v>
      </c>
      <c r="AE113" s="3"/>
      <c r="AF113" s="3"/>
      <c r="AG113" s="3"/>
      <c r="AH113" s="3"/>
      <c r="AI113" s="3"/>
      <c r="AJ113" s="3"/>
      <c r="AK113" s="3"/>
      <c r="AL113" s="3" t="s">
        <v>652</v>
      </c>
      <c r="AM113" s="6" t="s">
        <v>653</v>
      </c>
      <c r="AN113" s="6"/>
      <c r="AO113" s="6"/>
      <c r="AP113" s="6"/>
      <c r="AQ113" s="6"/>
      <c r="AR113" s="6"/>
      <c r="AS113" s="6"/>
      <c r="AT113" s="6"/>
      <c r="AU113" s="6"/>
      <c r="AV113" s="6" t="s">
        <v>654</v>
      </c>
      <c r="AW113" s="6"/>
      <c r="AX113" s="6"/>
      <c r="AY113" s="6"/>
      <c r="AZ113" s="6"/>
      <c r="BA113" s="6"/>
      <c r="BB113" s="6"/>
      <c r="BC113" s="6"/>
      <c r="BD113" s="6" t="s">
        <v>655</v>
      </c>
      <c r="BE113" s="8">
        <v>112</v>
      </c>
      <c r="BF113" s="6" t="str">
        <f t="shared" si="34"/>
        <v>insert into bitacoras_estatus (numero_expediente, numero_registro, representante, fecha_inicio, fecha_vencimiento, id_cliente, id_admin, id_bitacoras_estatus, id_estatus, id_clase, id_marca, created_at, updated_at) values('1015178','1117609','ROBERTO ORTIZ YAPOR','2009-06-19','2019-06-19','1016','2','1','1',null,1435,'2009-06-19 00:00:00','2009-06-19 00:00:00');</v>
      </c>
      <c r="BG113" s="6" t="str">
        <f t="shared" si="35"/>
        <v>insert into servicios_comentarios (comentario, id_admin, id_estatus, created_at, updated_at) values('Título entregado 27/10/2009',1,112,'2009-06-19 00:00:00','2009-06-19 00:00:00');</v>
      </c>
      <c r="BH113" s="6" t="str">
        <f t="shared" si="36"/>
        <v>insert into servicios_comentarios (comentario, id_admin, id_estatus, created_at, updated_at) values('29-3300 EXT. 17086, 413-4692',1,112,'2009-06-19 00:00:00','2009-06-19 00:00:00');</v>
      </c>
      <c r="BI113" s="137" t="str">
        <f t="shared" si="37"/>
        <v>update bitacoras_estatus set comprobacion_uso = 1, id_estatus=10 where id=112;</v>
      </c>
      <c r="BJ113" s="137" t="str">
        <f t="shared" si="38"/>
        <v>update bitacoras_estatus set numero_expediente = '1015178', numero_registro = '1117609', id_estatus = 10, fecha_inicio = '2009-06-19', fecha_vencimiento ='2019-06-19', created_at ='2009-06-19 00:00:00', updated_at ='2009-06-19 00:00:00', id_clase=null, id_marca=1435, id_cliente=1016, vigencia = 1 where id =112;</v>
      </c>
      <c r="BK113" s="137" t="str">
        <f t="shared" si="39"/>
        <v>update bitacoras_estatus set id_estatus = 10 where id =112;</v>
      </c>
    </row>
    <row r="114" spans="1:63" ht="85">
      <c r="A114" s="6">
        <v>1216494</v>
      </c>
      <c r="B114" s="6">
        <v>1270968</v>
      </c>
      <c r="C114" s="6">
        <f>IF(Tabla1[[#This Row],[No. REG.]]="","",1)</f>
        <v>1</v>
      </c>
      <c r="D114" s="3" t="s">
        <v>46</v>
      </c>
      <c r="E114" s="3">
        <f>IF(Tabla1[[#This Row],[STATUS]]="","",VLOOKUP(D114,Estatus!$A$2:$B$13,2,0))</f>
        <v>10</v>
      </c>
      <c r="F114" s="3">
        <f>IF(Tabla1[[#This Row],[STATUS]]="","",VLOOKUP(D114,Estatus!$A$2:$I$12,9,0))</f>
        <v>1</v>
      </c>
      <c r="G114" s="16" t="s">
        <v>656</v>
      </c>
      <c r="H114" s="7">
        <v>40807</v>
      </c>
      <c r="I114" s="80">
        <f t="shared" si="20"/>
        <v>2011</v>
      </c>
      <c r="J114" s="80">
        <f t="shared" si="21"/>
        <v>9</v>
      </c>
      <c r="K114" s="80">
        <f t="shared" si="22"/>
        <v>21</v>
      </c>
      <c r="L114" s="80" t="str">
        <f t="shared" si="23"/>
        <v>09</v>
      </c>
      <c r="M114" s="80">
        <f t="shared" si="24"/>
        <v>21</v>
      </c>
      <c r="N114" s="80" t="str">
        <f t="shared" si="25"/>
        <v>'2011-09-21'</v>
      </c>
      <c r="O114" s="80" t="str">
        <f t="shared" si="26"/>
        <v>'2011-09-21 00:00:00'</v>
      </c>
      <c r="P114" s="7">
        <v>44460</v>
      </c>
      <c r="Q114" s="80">
        <f t="shared" si="27"/>
        <v>2021</v>
      </c>
      <c r="R114" s="80">
        <f t="shared" si="28"/>
        <v>9</v>
      </c>
      <c r="S114" s="80">
        <f t="shared" si="29"/>
        <v>21</v>
      </c>
      <c r="T114" s="80" t="str">
        <f t="shared" si="30"/>
        <v>09</v>
      </c>
      <c r="U114" s="80">
        <f t="shared" si="31"/>
        <v>21</v>
      </c>
      <c r="V114" s="80" t="str">
        <f t="shared" si="32"/>
        <v>'2021-09-21'</v>
      </c>
      <c r="W114" s="80"/>
      <c r="X114" s="80" t="str">
        <f t="shared" si="33"/>
        <v>null</v>
      </c>
      <c r="Y114" s="6" t="s">
        <v>657</v>
      </c>
      <c r="Z114" s="123">
        <f>IFERROR(IF(Y114="","null",VLOOKUP(Y114,Marcas!$A$2:$C$2024,2,0)),"")</f>
        <v>12</v>
      </c>
      <c r="AA114" s="6" t="s">
        <v>658</v>
      </c>
      <c r="AB114" s="6">
        <f>IFERROR(IF(AA114="","",IF(AA114="EMPORIO LEGAL",1,VLOOKUP(AA114,Clientes!$A$2:$B$1190,2,0))),"")</f>
        <v>1015</v>
      </c>
      <c r="AC114" s="6">
        <f>IFERROR(IF(Tabla1[[#This Row],[id_control]]="null","",VLOOKUP(CONCATENATE(Tabla1[[#This Row],[CLIENTE]],"-",Tabla1[[#This Row],[id_control]]),Hoja1!$C$2:$D$1994,2,0)),"")</f>
        <v>114</v>
      </c>
      <c r="AD114" s="6" t="s">
        <v>659</v>
      </c>
      <c r="AE114" s="6"/>
      <c r="AF114" s="6"/>
      <c r="AG114" s="6"/>
      <c r="AH114" s="6"/>
      <c r="AI114" s="6"/>
      <c r="AJ114" s="6"/>
      <c r="AK114" s="6"/>
      <c r="AL114" s="12" t="s">
        <v>660</v>
      </c>
      <c r="AM114" s="4"/>
      <c r="AN114" s="4"/>
      <c r="AO114" s="4"/>
      <c r="AP114" s="4"/>
      <c r="AQ114" s="6" t="s">
        <v>661</v>
      </c>
      <c r="AR114" s="6"/>
      <c r="AS114" s="6"/>
      <c r="AT114" s="6"/>
      <c r="AU114" s="6"/>
      <c r="AV114" s="6" t="s">
        <v>662</v>
      </c>
      <c r="AW114" s="15"/>
      <c r="AX114" s="6"/>
      <c r="AY114" s="6"/>
      <c r="AZ114" s="6"/>
      <c r="BA114" s="6"/>
      <c r="BB114" s="6"/>
      <c r="BC114" s="6"/>
      <c r="BD114" s="17" t="s">
        <v>663</v>
      </c>
      <c r="BE114" s="8">
        <v>113</v>
      </c>
      <c r="BF114" s="6" t="str">
        <f t="shared" si="34"/>
        <v>insert into bitacoras_estatus (numero_expediente, numero_registro, representante, fecha_inicio, fecha_vencimiento, id_cliente, id_admin, id_bitacoras_estatus, id_estatus, id_clase, id_marca, created_at, updated_at) values('1216494','1270968','PATRICIO ALEJANDRO PADILLA FAVELA','2011-09-21','2021-09-21','1015','2','1','1',null,12,'2011-09-21 00:00:00','2011-09-21 00:00:00');</v>
      </c>
      <c r="BG114" s="6" t="str">
        <f t="shared" si="35"/>
        <v>insert into servicios_comentarios (comentario, id_admin, id_estatus, created_at, updated_at) values('TITULO ENTREGADO 30/04/2012. SE ENVIO SOLICITUD DE INSCRIPCION DE LICENCIA DE USO O FRANQUICIA 15AGO/2014. SE COMUNICA LICUSO A FAVOR DE BAJA SHRIMP AND BEER 15/10/14',1,113,'2011-09-21 00:00:00','2011-09-21 00:00:00');</v>
      </c>
      <c r="BH114" s="6" t="str">
        <f t="shared" si="36"/>
        <v>insert into servicios_comentarios (comentario, id_admin, id_estatus, created_at, updated_at) values('5 43 40 36, CEL 614 4 58 12 54',1,113,'2011-09-21 00:00:00','2011-09-21 00:00:00');</v>
      </c>
      <c r="BI114" s="137" t="str">
        <f t="shared" si="37"/>
        <v>update bitacoras_estatus set comprobacion_uso = 1, id_estatus=10 where id=113;</v>
      </c>
      <c r="BJ114" s="137" t="str">
        <f t="shared" si="38"/>
        <v>update bitacoras_estatus set numero_expediente = '1216494', numero_registro = '1270968', id_estatus = 10, fecha_inicio = '2011-09-21', fecha_vencimiento ='2021-09-21', created_at ='2011-09-21 00:00:00', updated_at ='2011-09-21 00:00:00', id_clase=null, id_marca=12, id_cliente=1015, vigencia = 1 where id =113;</v>
      </c>
      <c r="BK114" s="137" t="str">
        <f t="shared" si="39"/>
        <v>update bitacoras_estatus set id_estatus = 10 where id =113;</v>
      </c>
    </row>
    <row r="115" spans="1:63" ht="29">
      <c r="A115" s="3">
        <v>1293626</v>
      </c>
      <c r="B115" s="3">
        <v>1356644</v>
      </c>
      <c r="C115" s="3">
        <f>IF(Tabla1[[#This Row],[No. REG.]]="","",1)</f>
        <v>1</v>
      </c>
      <c r="D115" s="3" t="s">
        <v>46</v>
      </c>
      <c r="E115" s="3">
        <f>IF(Tabla1[[#This Row],[STATUS]]="","",VLOOKUP(D115,Estatus!$A$2:$B$13,2,0))</f>
        <v>10</v>
      </c>
      <c r="F115" s="3">
        <f>IF(Tabla1[[#This Row],[STATUS]]="","",VLOOKUP(D115,Estatus!$A$2:$I$12,9,0))</f>
        <v>1</v>
      </c>
      <c r="G115" s="12" t="s">
        <v>664</v>
      </c>
      <c r="H115" s="7">
        <v>41100</v>
      </c>
      <c r="I115" s="80">
        <f t="shared" si="20"/>
        <v>2012</v>
      </c>
      <c r="J115" s="80">
        <f t="shared" si="21"/>
        <v>7</v>
      </c>
      <c r="K115" s="80">
        <f t="shared" si="22"/>
        <v>10</v>
      </c>
      <c r="L115" s="80" t="str">
        <f t="shared" si="23"/>
        <v>07</v>
      </c>
      <c r="M115" s="80">
        <f t="shared" si="24"/>
        <v>10</v>
      </c>
      <c r="N115" s="80" t="str">
        <f t="shared" si="25"/>
        <v>'2012-07-10'</v>
      </c>
      <c r="O115" s="80" t="str">
        <f t="shared" si="26"/>
        <v>'2012-07-10 00:00:00'</v>
      </c>
      <c r="P115" s="7">
        <v>44752</v>
      </c>
      <c r="Q115" s="80">
        <f t="shared" si="27"/>
        <v>2022</v>
      </c>
      <c r="R115" s="80">
        <f t="shared" si="28"/>
        <v>7</v>
      </c>
      <c r="S115" s="80">
        <f t="shared" si="29"/>
        <v>10</v>
      </c>
      <c r="T115" s="80" t="str">
        <f t="shared" si="30"/>
        <v>07</v>
      </c>
      <c r="U115" s="80">
        <f t="shared" si="31"/>
        <v>10</v>
      </c>
      <c r="V115" s="80" t="str">
        <f t="shared" si="32"/>
        <v>'2022-07-10'</v>
      </c>
      <c r="W115" s="80"/>
      <c r="X115" s="80" t="str">
        <f t="shared" si="33"/>
        <v>null</v>
      </c>
      <c r="Y115" s="3" t="s">
        <v>665</v>
      </c>
      <c r="Z115" s="124">
        <f>IFERROR(IF(Y115="","null",VLOOKUP(Y115,Marcas!$A$2:$C$2024,2,0)),"")</f>
        <v>1411</v>
      </c>
      <c r="AA115" s="3" t="s">
        <v>658</v>
      </c>
      <c r="AB115" s="3">
        <f>IFERROR(IF(AA115="","",IF(AA115="EMPORIO LEGAL",1,VLOOKUP(AA115,Clientes!$A$2:$B$1190,2,0))),"")</f>
        <v>1015</v>
      </c>
      <c r="AC115" s="3">
        <f>IFERROR(IF(Tabla1[[#This Row],[id_control]]="null","",VLOOKUP(CONCATENATE(Tabla1[[#This Row],[CLIENTE]],"-",Tabla1[[#This Row],[id_control]]),Hoja1!$C$2:$D$1994,2,0)),"")</f>
        <v>115</v>
      </c>
      <c r="AD115" s="3" t="s">
        <v>659</v>
      </c>
      <c r="AE115" s="3"/>
      <c r="AF115" s="3"/>
      <c r="AG115" s="3"/>
      <c r="AH115" s="3"/>
      <c r="AI115" s="3"/>
      <c r="AJ115" s="3"/>
      <c r="AK115" s="3"/>
      <c r="AL115" s="3" t="s">
        <v>666</v>
      </c>
      <c r="AM115" s="10"/>
      <c r="AN115" s="10"/>
      <c r="AO115" s="10"/>
      <c r="AP115" s="10"/>
      <c r="AQ115" s="6" t="s">
        <v>667</v>
      </c>
      <c r="AR115" s="6"/>
      <c r="AS115" s="6"/>
      <c r="AT115" s="6"/>
      <c r="AU115" s="6"/>
      <c r="AV115" s="8" t="s">
        <v>662</v>
      </c>
      <c r="AW115" s="10"/>
      <c r="AX115" s="6"/>
      <c r="AY115" s="6"/>
      <c r="AZ115" s="6"/>
      <c r="BA115" s="6"/>
      <c r="BB115" s="6"/>
      <c r="BC115" s="6"/>
      <c r="BD115" s="16" t="s">
        <v>663</v>
      </c>
      <c r="BE115" s="8">
        <v>114</v>
      </c>
      <c r="BF115" s="6" t="str">
        <f t="shared" si="34"/>
        <v>insert into bitacoras_estatus (numero_expediente, numero_registro, representante, fecha_inicio, fecha_vencimiento, id_cliente, id_admin, id_bitacoras_estatus, id_estatus, id_clase, id_marca, created_at, updated_at) values('1293626','1356644','PATRICIO ALEJANDRO PADILLA FAVELA','2012-07-10','2022-07-10','1015','2','1','1',null,1411,'2012-07-10 00:00:00','2012-07-10 00:00:00');</v>
      </c>
      <c r="BG115" s="6" t="str">
        <f t="shared" si="35"/>
        <v>insert into servicios_comentarios (comentario, id_admin, id_estatus, created_at, updated_at) values('titulo entregado 16/05/2013',1,114,'2012-07-10 00:00:00','2012-07-10 00:00:00');</v>
      </c>
      <c r="BH115" s="6" t="str">
        <f t="shared" si="36"/>
        <v>insert into servicios_comentarios (comentario, id_admin, id_estatus, created_at, updated_at) values('5 43 40 36, CEL 614 4 58 12 54',1,114,'2012-07-10 00:00:00','2012-07-10 00:00:00');</v>
      </c>
      <c r="BI115" s="137" t="str">
        <f t="shared" si="37"/>
        <v>update bitacoras_estatus set comprobacion_uso = 1, id_estatus=10 where id=114;</v>
      </c>
      <c r="BJ115" s="137" t="str">
        <f t="shared" si="38"/>
        <v>update bitacoras_estatus set numero_expediente = '1293626', numero_registro = '1356644', id_estatus = 10, fecha_inicio = '2012-07-10', fecha_vencimiento ='2022-07-10', created_at ='2012-07-10 00:00:00', updated_at ='2012-07-10 00:00:00', id_clase=null, id_marca=1411, id_cliente=1015, vigencia = 1 where id =114;</v>
      </c>
      <c r="BK115" s="137" t="str">
        <f t="shared" si="39"/>
        <v>update bitacoras_estatus set id_estatus = 10 where id =114;</v>
      </c>
    </row>
    <row r="116" spans="1:63" ht="113">
      <c r="A116" s="6">
        <v>1465981</v>
      </c>
      <c r="B116" s="6">
        <v>1466923</v>
      </c>
      <c r="C116" s="6">
        <f>IF(Tabla1[[#This Row],[No. REG.]]="","",1)</f>
        <v>1</v>
      </c>
      <c r="D116" s="3" t="s">
        <v>46</v>
      </c>
      <c r="E116" s="3">
        <f>IF(Tabla1[[#This Row],[STATUS]]="","",VLOOKUP(D116,Estatus!$A$2:$B$13,2,0))</f>
        <v>10</v>
      </c>
      <c r="F116" s="3">
        <f>IF(Tabla1[[#This Row],[STATUS]]="","",VLOOKUP(D116,Estatus!$A$2:$I$12,9,0))</f>
        <v>1</v>
      </c>
      <c r="G116" s="16" t="s">
        <v>668</v>
      </c>
      <c r="H116" s="7">
        <v>41702</v>
      </c>
      <c r="I116" s="80">
        <f t="shared" si="20"/>
        <v>2014</v>
      </c>
      <c r="J116" s="80">
        <f t="shared" si="21"/>
        <v>3</v>
      </c>
      <c r="K116" s="80">
        <f t="shared" si="22"/>
        <v>4</v>
      </c>
      <c r="L116" s="80" t="str">
        <f t="shared" si="23"/>
        <v>03</v>
      </c>
      <c r="M116" s="80" t="str">
        <f t="shared" si="24"/>
        <v>04</v>
      </c>
      <c r="N116" s="80" t="str">
        <f t="shared" si="25"/>
        <v>'2014-03-04'</v>
      </c>
      <c r="O116" s="80" t="str">
        <f t="shared" si="26"/>
        <v>'2014-03-04 00:00:00'</v>
      </c>
      <c r="P116" s="7">
        <v>45355</v>
      </c>
      <c r="Q116" s="80">
        <f t="shared" si="27"/>
        <v>2024</v>
      </c>
      <c r="R116" s="80">
        <f t="shared" si="28"/>
        <v>3</v>
      </c>
      <c r="S116" s="80">
        <f t="shared" si="29"/>
        <v>4</v>
      </c>
      <c r="T116" s="80" t="str">
        <f t="shared" si="30"/>
        <v>03</v>
      </c>
      <c r="U116" s="80" t="str">
        <f t="shared" si="31"/>
        <v>04</v>
      </c>
      <c r="V116" s="80" t="str">
        <f t="shared" si="32"/>
        <v>'2024-03-04'</v>
      </c>
      <c r="W116" s="80"/>
      <c r="X116" s="80" t="str">
        <f t="shared" si="33"/>
        <v>null</v>
      </c>
      <c r="Y116" s="6" t="s">
        <v>669</v>
      </c>
      <c r="Z116" s="123">
        <f>IFERROR(IF(Y116="","null",VLOOKUP(Y116,Marcas!$A$2:$C$2024,2,0)),"")</f>
        <v>1433</v>
      </c>
      <c r="AA116" s="3" t="s">
        <v>636</v>
      </c>
      <c r="AB116" s="3">
        <f>IFERROR(IF(AA116="","",IF(AA116="EMPORIO LEGAL",1,VLOOKUP(AA116,Clientes!$A$2:$B$1190,2,0))),"")</f>
        <v>1013</v>
      </c>
      <c r="AC116" s="3">
        <f>IFERROR(IF(Tabla1[[#This Row],[id_control]]="null","",VLOOKUP(CONCATENATE(Tabla1[[#This Row],[CLIENTE]],"-",Tabla1[[#This Row],[id_control]]),Hoja1!$C$2:$D$1994,2,0)),"")</f>
        <v>116</v>
      </c>
      <c r="AD116" s="3" t="s">
        <v>670</v>
      </c>
      <c r="AE116" s="4"/>
      <c r="AF116" s="4"/>
      <c r="AG116" s="4"/>
      <c r="AH116" s="4"/>
      <c r="AI116" s="4"/>
      <c r="AJ116" s="4"/>
      <c r="AK116" s="4"/>
      <c r="AL116" s="3" t="s">
        <v>671</v>
      </c>
      <c r="AM116" s="4"/>
      <c r="AN116" s="8"/>
      <c r="AO116" s="8"/>
      <c r="AP116" s="8"/>
      <c r="AQ116" s="4"/>
      <c r="AR116" s="4"/>
      <c r="AS116" s="4"/>
      <c r="AT116" s="4"/>
      <c r="AU116" s="8"/>
      <c r="AV116" s="13" t="s">
        <v>672</v>
      </c>
      <c r="AW116" s="8"/>
      <c r="AX116" s="8"/>
      <c r="AY116" s="8"/>
      <c r="AZ116" s="8"/>
      <c r="BA116" s="8"/>
      <c r="BB116" s="8"/>
      <c r="BC116" s="8"/>
      <c r="BD116" s="17" t="s">
        <v>671</v>
      </c>
      <c r="BE116" s="8">
        <v>115</v>
      </c>
      <c r="BF116" s="6" t="str">
        <f t="shared" si="34"/>
        <v>insert into bitacoras_estatus (numero_expediente, numero_registro, representante, fecha_inicio, fecha_vencimiento, id_cliente, id_admin, id_bitacoras_estatus, id_estatus, id_clase, id_marca, created_at, updated_at) values('1465981','1466923','LILIANA REYES, GERENTE GENERAL OSCAR CHAVEZ','2014-03-04','2024-03-04','1013','2','1','1',null,1433,'2014-03-04 00:00:00','2014-03-04 00:00:00');</v>
      </c>
      <c r="BG116" s="6" t="str">
        <f t="shared" si="35"/>
        <v>insert into servicios_comentarios (comentario, id_admin, id_estatus, created_at, updated_at) values('TRAMITE REGISTRO DE MARCA TAC GLOBAL SOLUTIONS. ENMIENDA VOLUNTARIA ENVIADA 28MAR14 (CORRECCION DE NOMBRE DE TITULAR Y DOM. ESTABLECIMIENTO). TITULO RECIBIDO 26AGO14. TITULO ENTREGADO 17OCT14. EL 30 MAY SO17 SE COMUNICA LA TRANSMISION DE DERECHOS',1,115,'2014-03-04 00:00:00','2014-03-04 00:00:00');</v>
      </c>
      <c r="BH116" s="6" t="str">
        <f t="shared" si="36"/>
        <v>insert into servicios_comentarios (comentario, id_admin, id_estatus, created_at, updated_at) values('424 03 77 EXT. 193 CONTACTO LIC. LILIANA REYES gerente general Oscar Chavez',1,115,'2014-03-04 00:00:00','2014-03-04 00:00:00');</v>
      </c>
      <c r="BI116" s="137" t="str">
        <f t="shared" si="37"/>
        <v>update bitacoras_estatus set comprobacion_uso = 1, id_estatus=10 where id=115;</v>
      </c>
      <c r="BJ116" s="137" t="str">
        <f t="shared" si="38"/>
        <v>update bitacoras_estatus set numero_expediente = '1465981', numero_registro = '1466923', id_estatus = 10, fecha_inicio = '2014-03-04', fecha_vencimiento ='2024-03-04', created_at ='2014-03-04 00:00:00', updated_at ='2014-03-04 00:00:00', id_clase=null, id_marca=1433, id_cliente=1013, vigencia = 1 where id =115;</v>
      </c>
      <c r="BK116" s="137" t="str">
        <f t="shared" si="39"/>
        <v>update bitacoras_estatus set id_estatus = 10 where id =115;</v>
      </c>
    </row>
    <row r="117" spans="1:63" ht="105">
      <c r="A117" s="6">
        <v>1043780</v>
      </c>
      <c r="B117" s="6"/>
      <c r="C117" s="6" t="str">
        <f>IF(Tabla1[[#This Row],[No. REG.]]="","",1)</f>
        <v/>
      </c>
      <c r="D117" s="3" t="s">
        <v>34</v>
      </c>
      <c r="E117" s="3">
        <f>IF(Tabla1[[#This Row],[STATUS]]="","",VLOOKUP(D117,Estatus!$A$2:$B$13,2,0))</f>
        <v>5</v>
      </c>
      <c r="F117" s="3">
        <f>IF(Tabla1[[#This Row],[STATUS]]="","",VLOOKUP(D117,Estatus!$A$2:$I$12,9,0))</f>
        <v>0</v>
      </c>
      <c r="G117" s="12" t="s">
        <v>673</v>
      </c>
      <c r="H117" s="7">
        <v>40100</v>
      </c>
      <c r="I117" s="80">
        <f t="shared" si="20"/>
        <v>2009</v>
      </c>
      <c r="J117" s="80">
        <f t="shared" si="21"/>
        <v>10</v>
      </c>
      <c r="K117" s="80">
        <f t="shared" si="22"/>
        <v>14</v>
      </c>
      <c r="L117" s="80">
        <f t="shared" si="23"/>
        <v>10</v>
      </c>
      <c r="M117" s="80">
        <f t="shared" si="24"/>
        <v>14</v>
      </c>
      <c r="N117" s="80" t="str">
        <f t="shared" si="25"/>
        <v>'2009-10-14'</v>
      </c>
      <c r="O117" s="80" t="str">
        <f t="shared" si="26"/>
        <v>'2009-10-14 00:00:00'</v>
      </c>
      <c r="P117" s="7">
        <v>43752</v>
      </c>
      <c r="Q117" s="80">
        <f t="shared" si="27"/>
        <v>2019</v>
      </c>
      <c r="R117" s="80">
        <f t="shared" si="28"/>
        <v>10</v>
      </c>
      <c r="S117" s="80">
        <f t="shared" si="29"/>
        <v>14</v>
      </c>
      <c r="T117" s="80">
        <f t="shared" si="30"/>
        <v>10</v>
      </c>
      <c r="U117" s="80">
        <f t="shared" si="31"/>
        <v>14</v>
      </c>
      <c r="V117" s="80" t="str">
        <f t="shared" si="32"/>
        <v>'2019-10-14'</v>
      </c>
      <c r="W117" s="80"/>
      <c r="X117" s="80" t="str">
        <f t="shared" si="33"/>
        <v>null</v>
      </c>
      <c r="Y117" s="6" t="s">
        <v>674</v>
      </c>
      <c r="Z117" s="123">
        <f>IFERROR(IF(Y117="","null",VLOOKUP(Y117,Marcas!$A$2:$C$2024,2,0)),"")</f>
        <v>1432</v>
      </c>
      <c r="AA117" s="6" t="s">
        <v>674</v>
      </c>
      <c r="AB117" s="6">
        <f>IFERROR(IF(AA117="","",IF(AA117="EMPORIO LEGAL",1,VLOOKUP(AA117,Clientes!$A$2:$B$1190,2,0))),"")</f>
        <v>1012</v>
      </c>
      <c r="AC117" s="6">
        <f>IFERROR(IF(Tabla1[[#This Row],[id_control]]="null","",VLOOKUP(CONCATENATE(Tabla1[[#This Row],[CLIENTE]],"-",Tabla1[[#This Row],[id_control]]),Hoja1!$C$2:$D$1994,2,0)),"")</f>
        <v>117</v>
      </c>
      <c r="AD117" s="6" t="s">
        <v>614</v>
      </c>
      <c r="AE117" s="6"/>
      <c r="AF117" s="6"/>
      <c r="AG117" s="6"/>
      <c r="AH117" s="6"/>
      <c r="AI117" s="6"/>
      <c r="AJ117" s="3"/>
      <c r="AK117" s="3"/>
      <c r="AL117" s="12" t="s">
        <v>675</v>
      </c>
      <c r="AM117" s="5" t="s">
        <v>618</v>
      </c>
      <c r="AN117" s="5" t="s">
        <v>617</v>
      </c>
      <c r="AO117" s="5" t="s">
        <v>616</v>
      </c>
      <c r="AP117" s="5">
        <v>6622080294</v>
      </c>
      <c r="AQ117" s="5"/>
      <c r="AR117" s="5"/>
      <c r="AS117" s="5"/>
      <c r="AT117" s="5"/>
      <c r="AU117" s="5"/>
      <c r="AV117" s="5" t="s">
        <v>676</v>
      </c>
      <c r="AW117" s="5" t="s">
        <v>620</v>
      </c>
      <c r="AX117" s="5"/>
      <c r="AY117" s="5"/>
      <c r="AZ117" s="5"/>
      <c r="BA117" s="5"/>
      <c r="BB117" s="5"/>
      <c r="BC117" s="5"/>
      <c r="BD117" s="17" t="s">
        <v>621</v>
      </c>
      <c r="BE117" s="8">
        <v>116</v>
      </c>
      <c r="BF117" s="6" t="str">
        <f t="shared" si="34"/>
        <v>insert into bitacoras_estatus (numero_expediente, numero_registro, representante, fecha_inicio, fecha_vencimiento, id_cliente, id_admin, id_bitacoras_estatus, id_estatus, id_clase, id_marca, created_at, updated_at) values('1043780','','LIC. VICTOR ROMO, CIF','2009-10-14','2019-10-14','1012','2','1','1',null,1432,'2009-10-14 00:00:00','2009-10-14 00:00:00');</v>
      </c>
      <c r="BG117" s="6" t="str">
        <f t="shared" si="35"/>
        <v>insert into servicios_comentarios (comentario, id_admin, id_estatus, created_at, updated_at) values('Recibida 15607/2010',1,116,'2009-10-14 00:00:00','2009-10-14 00:00:00');</v>
      </c>
      <c r="BH117" s="6" t="str">
        <f t="shared" si="36"/>
        <v>insert into servicios_comentarios (comentario, id_admin, id_estatus, created_at, updated_at) values('NUEVA OFICINA
662 3 10 42 37
662 3 10 42 38
662-208-0179
662-217-0909
6622080294',1,116,'2009-10-14 00:00:00','2009-10-14 00:00:00');</v>
      </c>
      <c r="BI117" s="137" t="str">
        <f t="shared" si="37"/>
        <v>update bitacoras_estatus set comprobacion_uso = 1, id_estatus=5 where id=116;</v>
      </c>
      <c r="BJ117" s="137" t="str">
        <f t="shared" si="38"/>
        <v>update bitacoras_estatus set numero_expediente = '1043780', numero_registro = '', id_estatus = 5, fecha_inicio = '2009-10-14', fecha_vencimiento ='2019-10-14', created_at ='2009-10-14 00:00:00', updated_at ='2009-10-14 00:00:00', id_clase=null, id_marca=1432, id_cliente=1012, vigencia = 0 where id =116;</v>
      </c>
      <c r="BK117" s="137" t="str">
        <f t="shared" si="39"/>
        <v>update bitacoras_estatus set id_estatus = 5 where id =116;</v>
      </c>
    </row>
    <row r="118" spans="1:63" ht="85">
      <c r="A118" s="6">
        <v>1179573</v>
      </c>
      <c r="B118" s="6">
        <v>1275553</v>
      </c>
      <c r="C118" s="6">
        <f>IF(Tabla1[[#This Row],[No. REG.]]="","",1)</f>
        <v>1</v>
      </c>
      <c r="D118" s="3" t="s">
        <v>46</v>
      </c>
      <c r="E118" s="3">
        <f>IF(Tabla1[[#This Row],[STATUS]]="","",VLOOKUP(D118,Estatus!$A$2:$B$13,2,0))</f>
        <v>10</v>
      </c>
      <c r="F118" s="3">
        <f>IF(Tabla1[[#This Row],[STATUS]]="","",VLOOKUP(D118,Estatus!$A$2:$I$12,9,0))</f>
        <v>1</v>
      </c>
      <c r="G118" s="16" t="s">
        <v>677</v>
      </c>
      <c r="H118" s="9">
        <v>40669</v>
      </c>
      <c r="I118" s="81">
        <f t="shared" si="20"/>
        <v>2011</v>
      </c>
      <c r="J118" s="81">
        <f t="shared" si="21"/>
        <v>5</v>
      </c>
      <c r="K118" s="81">
        <f t="shared" si="22"/>
        <v>6</v>
      </c>
      <c r="L118" s="81" t="str">
        <f t="shared" si="23"/>
        <v>05</v>
      </c>
      <c r="M118" s="81" t="str">
        <f t="shared" si="24"/>
        <v>06</v>
      </c>
      <c r="N118" s="81" t="str">
        <f t="shared" si="25"/>
        <v>'2011-05-06'</v>
      </c>
      <c r="O118" s="81" t="str">
        <f t="shared" si="26"/>
        <v>'2011-05-06 00:00:00'</v>
      </c>
      <c r="P118" s="9">
        <v>44322</v>
      </c>
      <c r="Q118" s="81">
        <f t="shared" si="27"/>
        <v>2021</v>
      </c>
      <c r="R118" s="81">
        <f t="shared" si="28"/>
        <v>5</v>
      </c>
      <c r="S118" s="81">
        <f t="shared" si="29"/>
        <v>6</v>
      </c>
      <c r="T118" s="81" t="str">
        <f t="shared" si="30"/>
        <v>05</v>
      </c>
      <c r="U118" s="81" t="str">
        <f t="shared" si="31"/>
        <v>06</v>
      </c>
      <c r="V118" s="81" t="str">
        <f t="shared" si="32"/>
        <v>'2021-05-06'</v>
      </c>
      <c r="W118" s="81"/>
      <c r="X118" s="81" t="str">
        <f t="shared" si="33"/>
        <v>null</v>
      </c>
      <c r="Y118" s="6" t="s">
        <v>678</v>
      </c>
      <c r="Z118" s="123">
        <f>IFERROR(IF(Y118="","null",VLOOKUP(Y118,Marcas!$A$2:$C$2024,2,0)),"")</f>
        <v>1510</v>
      </c>
      <c r="AA118" s="6" t="s">
        <v>679</v>
      </c>
      <c r="AB118" s="6">
        <f>IFERROR(IF(AA118="","",IF(AA118="EMPORIO LEGAL",1,VLOOKUP(AA118,Clientes!$A$2:$B$1190,2,0))),"")</f>
        <v>1011</v>
      </c>
      <c r="AC118" s="6">
        <f>IFERROR(IF(Tabla1[[#This Row],[id_control]]="null","",VLOOKUP(CONCATENATE(Tabla1[[#This Row],[CLIENTE]],"-",Tabla1[[#This Row],[id_control]]),Hoja1!$C$2:$D$1994,2,0)),"")</f>
        <v>118</v>
      </c>
      <c r="AD118" s="6" t="s">
        <v>614</v>
      </c>
      <c r="AE118" s="6"/>
      <c r="AF118" s="6"/>
      <c r="AG118" s="6"/>
      <c r="AH118" s="6"/>
      <c r="AI118" s="6"/>
      <c r="AJ118" s="6"/>
      <c r="AK118" s="6"/>
      <c r="AL118" s="8" t="s">
        <v>680</v>
      </c>
      <c r="AM118" s="6">
        <v>6622080294</v>
      </c>
      <c r="AN118" s="6" t="s">
        <v>616</v>
      </c>
      <c r="AO118" s="6" t="s">
        <v>617</v>
      </c>
      <c r="AP118" s="6" t="s">
        <v>618</v>
      </c>
      <c r="AQ118" s="10"/>
      <c r="AR118" s="6"/>
      <c r="AS118" s="6"/>
      <c r="AT118" s="6"/>
      <c r="AU118" s="6"/>
      <c r="AV118" s="6" t="s">
        <v>619</v>
      </c>
      <c r="AW118" s="6" t="s">
        <v>620</v>
      </c>
      <c r="AX118" s="6"/>
      <c r="AY118" s="6"/>
      <c r="AZ118" s="6"/>
      <c r="BA118" s="6"/>
      <c r="BB118" s="6"/>
      <c r="BC118" s="6"/>
      <c r="BD118" s="16" t="s">
        <v>621</v>
      </c>
      <c r="BE118" s="8">
        <v>117</v>
      </c>
      <c r="BF118" s="6" t="str">
        <f t="shared" si="34"/>
        <v>insert into bitacoras_estatus (numero_expediente, numero_registro, representante, fecha_inicio, fecha_vencimiento, id_cliente, id_admin, id_bitacoras_estatus, id_estatus, id_clase, id_marca, created_at, updated_at) values('1179573','1275553','LIC. VICTOR ROMO, CIF','2011-05-06','2021-05-06','1011','2','1','1',null,1510,'2011-05-06 00:00:00','2011-05-06 00:00:00');</v>
      </c>
      <c r="BG118" s="6" t="str">
        <f t="shared" si="35"/>
        <v>insert into servicios_comentarios (comentario, id_admin, id_estatus, created_at, updated_at) values('TITULO ENVIADO 02/5/2012',1,117,'2011-05-06 00:00:00','2011-05-06 00:00:00');</v>
      </c>
      <c r="BH118" s="6" t="str">
        <f t="shared" si="36"/>
        <v>insert into servicios_comentarios (comentario, id_admin, id_estatus, created_at, updated_at) values('NUEVA OFICINA
662 3 10 42 37
662 3 10 42 38
662-208-0179
662-217-0909
6622080294',1,117,'2011-05-06 00:00:00','2011-05-06 00:00:00');</v>
      </c>
      <c r="BI118" s="137" t="str">
        <f t="shared" si="37"/>
        <v>update bitacoras_estatus set comprobacion_uso = 1, id_estatus=10 where id=117;</v>
      </c>
      <c r="BJ118" s="137" t="str">
        <f t="shared" si="38"/>
        <v>update bitacoras_estatus set numero_expediente = '1179573', numero_registro = '1275553', id_estatus = 10, fecha_inicio = '2011-05-06', fecha_vencimiento ='2021-05-06', created_at ='2011-05-06 00:00:00', updated_at ='2011-05-06 00:00:00', id_clase=null, id_marca=1510, id_cliente=1011, vigencia = 1 where id =117;</v>
      </c>
      <c r="BK118" s="137" t="str">
        <f t="shared" si="39"/>
        <v>update bitacoras_estatus set id_estatus = 10 where id =117;</v>
      </c>
    </row>
    <row r="119" spans="1:63" ht="85">
      <c r="A119" s="3">
        <v>901262</v>
      </c>
      <c r="B119" s="3">
        <v>1026973</v>
      </c>
      <c r="C119" s="3">
        <f>IF(Tabla1[[#This Row],[No. REG.]]="","",1)</f>
        <v>1</v>
      </c>
      <c r="D119" s="3" t="s">
        <v>109</v>
      </c>
      <c r="E119" s="3">
        <f>IF(Tabla1[[#This Row],[STATUS]]="","",VLOOKUP(D119,Estatus!$A$2:$B$13,2,0))</f>
        <v>9</v>
      </c>
      <c r="F119" s="3">
        <f>IF(Tabla1[[#This Row],[STATUS]]="","",VLOOKUP(D119,Estatus!$A$2:$I$12,9,0))</f>
        <v>0</v>
      </c>
      <c r="G119" s="12" t="s">
        <v>681</v>
      </c>
      <c r="H119" s="7">
        <v>39427</v>
      </c>
      <c r="I119" s="80">
        <f t="shared" si="20"/>
        <v>2007</v>
      </c>
      <c r="J119" s="80">
        <f t="shared" si="21"/>
        <v>12</v>
      </c>
      <c r="K119" s="80">
        <f t="shared" si="22"/>
        <v>11</v>
      </c>
      <c r="L119" s="80">
        <f t="shared" si="23"/>
        <v>12</v>
      </c>
      <c r="M119" s="80">
        <f t="shared" si="24"/>
        <v>11</v>
      </c>
      <c r="N119" s="80" t="str">
        <f t="shared" si="25"/>
        <v>'2007-12-11'</v>
      </c>
      <c r="O119" s="80" t="str">
        <f t="shared" si="26"/>
        <v>'2007-12-11 00:00:00'</v>
      </c>
      <c r="P119" s="7">
        <v>43080</v>
      </c>
      <c r="Q119" s="80">
        <f t="shared" si="27"/>
        <v>2017</v>
      </c>
      <c r="R119" s="80">
        <f t="shared" si="28"/>
        <v>12</v>
      </c>
      <c r="S119" s="80">
        <f t="shared" si="29"/>
        <v>11</v>
      </c>
      <c r="T119" s="80">
        <f t="shared" si="30"/>
        <v>12</v>
      </c>
      <c r="U119" s="80">
        <f t="shared" si="31"/>
        <v>11</v>
      </c>
      <c r="V119" s="80" t="str">
        <f t="shared" si="32"/>
        <v>'2017-12-11'</v>
      </c>
      <c r="W119" s="80"/>
      <c r="X119" s="80" t="str">
        <f t="shared" si="33"/>
        <v>null</v>
      </c>
      <c r="Y119" s="3" t="s">
        <v>682</v>
      </c>
      <c r="Z119" s="124">
        <f>IFERROR(IF(Y119="","null",VLOOKUP(Y119,Marcas!$A$2:$C$2024,2,0)),"")</f>
        <v>1426</v>
      </c>
      <c r="AA119" s="3" t="s">
        <v>683</v>
      </c>
      <c r="AB119" s="3">
        <f>IFERROR(IF(AA119="","",IF(AA119="EMPORIO LEGAL",1,VLOOKUP(AA119,Clientes!$A$2:$B$1190,2,0))),"")</f>
        <v>1009</v>
      </c>
      <c r="AC119" s="3">
        <f>IFERROR(IF(Tabla1[[#This Row],[id_control]]="null","",VLOOKUP(CONCATENATE(Tabla1[[#This Row],[CLIENTE]],"-",Tabla1[[#This Row],[id_control]]),Hoja1!$C$2:$D$1994,2,0)),"")</f>
        <v>119</v>
      </c>
      <c r="AD119" s="3" t="s">
        <v>614</v>
      </c>
      <c r="AE119" s="3"/>
      <c r="AF119" s="3"/>
      <c r="AG119" s="3"/>
      <c r="AH119" s="3"/>
      <c r="AI119" s="3"/>
      <c r="AJ119" s="3"/>
      <c r="AK119" s="3"/>
      <c r="AL119" s="3" t="s">
        <v>615</v>
      </c>
      <c r="AM119" s="11" t="s">
        <v>618</v>
      </c>
      <c r="AN119" s="6" t="s">
        <v>617</v>
      </c>
      <c r="AO119" s="6" t="s">
        <v>616</v>
      </c>
      <c r="AP119" s="6"/>
      <c r="AQ119" s="11">
        <v>6622080294</v>
      </c>
      <c r="AR119" s="6"/>
      <c r="AS119" s="6"/>
      <c r="AT119" s="6"/>
      <c r="AU119" s="6"/>
      <c r="AV119" s="8" t="s">
        <v>619</v>
      </c>
      <c r="AW119" s="8" t="s">
        <v>620</v>
      </c>
      <c r="AX119" s="6"/>
      <c r="AY119" s="6"/>
      <c r="AZ119" s="6"/>
      <c r="BA119" s="6"/>
      <c r="BB119" s="6"/>
      <c r="BC119" s="6"/>
      <c r="BD119" s="16" t="s">
        <v>621</v>
      </c>
      <c r="BE119" s="8">
        <v>118</v>
      </c>
      <c r="BF119" s="6" t="str">
        <f t="shared" si="34"/>
        <v>insert into bitacoras_estatus (numero_expediente, numero_registro, representante, fecha_inicio, fecha_vencimiento, id_cliente, id_admin, id_bitacoras_estatus, id_estatus, id_clase, id_marca, created_at, updated_at) values('901262','1026973','LIC. VICTOR ROMO, CIF','2007-12-11','2017-12-11','1009','2','1','1',null,1426,'2007-12-11 00:00:00','2007-12-11 00:00:00');</v>
      </c>
      <c r="BG119" s="6" t="str">
        <f t="shared" si="35"/>
        <v>insert into servicios_comentarios (comentario, id_admin, id_estatus, created_at, updated_at) values('INSCRPICION DE LICENCIA DE FRANQUICA A FAVOR DE ANA KARINA RAMOS RUEDA 14/12/2011',1,118,'2007-12-11 00:00:00','2007-12-11 00:00:00');</v>
      </c>
      <c r="BH119" s="6" t="str">
        <f t="shared" si="36"/>
        <v>insert into servicios_comentarios (comentario, id_admin, id_estatus, created_at, updated_at) values('NUEVA OFICINA
662 3 10 42 37
662 3 10 42 38
662-208-0179
662-217-0909
6622080294',1,118,'2007-12-11 00:00:00','2007-12-11 00:00:00');</v>
      </c>
      <c r="BI119" s="137" t="str">
        <f t="shared" si="37"/>
        <v>update bitacoras_estatus set comprobacion_uso = 1, id_estatus=9 where id=118;</v>
      </c>
      <c r="BJ119" s="137" t="str">
        <f t="shared" si="38"/>
        <v>update bitacoras_estatus set numero_expediente = '901262', numero_registro = '1026973', id_estatus = 9, fecha_inicio = '2007-12-11', fecha_vencimiento ='2017-12-11', created_at ='2007-12-11 00:00:00', updated_at ='2007-12-11 00:00:00', id_clase=null, id_marca=1426, id_cliente=1009, vigencia = 0 where id =118;</v>
      </c>
      <c r="BK119" s="137" t="str">
        <f t="shared" si="39"/>
        <v>update bitacoras_estatus set id_estatus = 9 where id =118;</v>
      </c>
    </row>
    <row r="120" spans="1:63">
      <c r="A120" s="3">
        <v>803070</v>
      </c>
      <c r="B120" s="3">
        <v>958393</v>
      </c>
      <c r="C120" s="3">
        <f>IF(Tabla1[[#This Row],[No. REG.]]="","",1)</f>
        <v>1</v>
      </c>
      <c r="D120" s="3" t="s">
        <v>109</v>
      </c>
      <c r="E120" s="3">
        <f>IF(Tabla1[[#This Row],[STATUS]]="","",VLOOKUP(D120,Estatus!$A$2:$B$13,2,0))</f>
        <v>9</v>
      </c>
      <c r="F120" s="3">
        <f>IF(Tabla1[[#This Row],[STATUS]]="","",VLOOKUP(D120,Estatus!$A$2:$I$12,9,0))</f>
        <v>0</v>
      </c>
      <c r="G120" s="12" t="s">
        <v>684</v>
      </c>
      <c r="H120" s="7">
        <v>38940</v>
      </c>
      <c r="I120" s="80">
        <f t="shared" si="20"/>
        <v>2006</v>
      </c>
      <c r="J120" s="80">
        <f t="shared" si="21"/>
        <v>8</v>
      </c>
      <c r="K120" s="80">
        <f t="shared" si="22"/>
        <v>11</v>
      </c>
      <c r="L120" s="80" t="str">
        <f t="shared" si="23"/>
        <v>08</v>
      </c>
      <c r="M120" s="80">
        <f t="shared" si="24"/>
        <v>11</v>
      </c>
      <c r="N120" s="80" t="str">
        <f t="shared" si="25"/>
        <v>'2006-08-11'</v>
      </c>
      <c r="O120" s="80" t="str">
        <f t="shared" si="26"/>
        <v>'2006-08-11 00:00:00'</v>
      </c>
      <c r="P120" s="7">
        <v>42593</v>
      </c>
      <c r="Q120" s="80">
        <f t="shared" si="27"/>
        <v>2016</v>
      </c>
      <c r="R120" s="80">
        <f t="shared" si="28"/>
        <v>8</v>
      </c>
      <c r="S120" s="80">
        <f t="shared" si="29"/>
        <v>11</v>
      </c>
      <c r="T120" s="80" t="str">
        <f t="shared" si="30"/>
        <v>08</v>
      </c>
      <c r="U120" s="80">
        <f t="shared" si="31"/>
        <v>11</v>
      </c>
      <c r="V120" s="80" t="str">
        <f t="shared" si="32"/>
        <v>'2016-08-11'</v>
      </c>
      <c r="W120" s="80"/>
      <c r="X120" s="80" t="str">
        <f t="shared" si="33"/>
        <v>null</v>
      </c>
      <c r="Y120" s="3" t="s">
        <v>685</v>
      </c>
      <c r="Z120" s="124">
        <f>IFERROR(IF(Y120="","null",VLOOKUP(Y120,Marcas!$A$2:$C$2024,2,0)),"")</f>
        <v>1425</v>
      </c>
      <c r="AA120" s="3" t="s">
        <v>685</v>
      </c>
      <c r="AB120" s="3">
        <f>IFERROR(IF(AA120="","",IF(AA120="EMPORIO LEGAL",1,VLOOKUP(AA120,Clientes!$A$2:$B$1190,2,0))),"")</f>
        <v>1008</v>
      </c>
      <c r="AC120" s="3">
        <f>IFERROR(IF(Tabla1[[#This Row],[id_control]]="null","",VLOOKUP(CONCATENATE(Tabla1[[#This Row],[CLIENTE]],"-",Tabla1[[#This Row],[id_control]]),Hoja1!$C$2:$D$1994,2,0)),"")</f>
        <v>120</v>
      </c>
      <c r="AD120" s="3" t="s">
        <v>686</v>
      </c>
      <c r="AE120" s="3" t="s">
        <v>687</v>
      </c>
      <c r="AF120" s="3" t="s">
        <v>688</v>
      </c>
      <c r="AG120" s="3"/>
      <c r="AH120" s="3"/>
      <c r="AI120" s="3"/>
      <c r="AJ120" s="3"/>
      <c r="AK120" s="3"/>
      <c r="AL120" s="3" t="s">
        <v>689</v>
      </c>
      <c r="AM120" s="6">
        <v>2335381</v>
      </c>
      <c r="AN120" s="6" t="s">
        <v>690</v>
      </c>
      <c r="AO120" s="6"/>
      <c r="AP120" s="6"/>
      <c r="AQ120" s="6">
        <v>6141379622</v>
      </c>
      <c r="AR120" s="6"/>
      <c r="AS120" s="6"/>
      <c r="AT120" s="6"/>
      <c r="AU120" s="6"/>
      <c r="AV120" s="6"/>
      <c r="AW120" s="6"/>
      <c r="AX120" s="6"/>
      <c r="AY120" s="6"/>
      <c r="AZ120" s="6"/>
      <c r="BA120" s="6"/>
      <c r="BB120" s="6"/>
      <c r="BC120" s="6"/>
      <c r="BD120" s="6" t="s">
        <v>691</v>
      </c>
      <c r="BE120" s="8">
        <v>119</v>
      </c>
      <c r="BF120" s="6" t="str">
        <f t="shared" si="34"/>
        <v>insert into bitacoras_estatus (numero_expediente, numero_registro, representante, fecha_inicio, fecha_vencimiento, id_cliente, id_admin, id_bitacoras_estatus, id_estatus, id_clase, id_marca, created_at, updated_at) values('803070','958393','CARLOS JAVIER CHACÓN GUERRERO','2006-08-11','2016-08-11','1008','2','1','1',null,1425,'2006-08-11 00:00:00','2006-08-11 00:00:00');</v>
      </c>
      <c r="BG120" s="6" t="str">
        <f t="shared" si="35"/>
        <v>insert into servicios_comentarios (comentario, id_admin, id_estatus, created_at, updated_at) values('recibido 11/ene/2007',1,119,'2006-08-11 00:00:00','2006-08-11 00:00:00');</v>
      </c>
      <c r="BH120" s="6" t="str">
        <f t="shared" si="36"/>
        <v>insert into servicios_comentarios (comentario, id_admin, id_estatus, created_at, updated_at) values('413 68 37, ROBERTO LOPEZ 2335381, CEL 1 42 47 47 MARIA ANGELICA 4 26 71 74',1,119,'2006-08-11 00:00:00','2006-08-11 00:00:00');</v>
      </c>
      <c r="BI120" s="137" t="str">
        <f t="shared" si="37"/>
        <v>update bitacoras_estatus set comprobacion_uso = 1, id_estatus=9 where id=119;</v>
      </c>
      <c r="BJ120" s="137" t="str">
        <f t="shared" si="38"/>
        <v>update bitacoras_estatus set numero_expediente = '803070', numero_registro = '958393', id_estatus = 9, fecha_inicio = '2006-08-11', fecha_vencimiento ='2016-08-11', created_at ='2006-08-11 00:00:00', updated_at ='2006-08-11 00:00:00', id_clase=null, id_marca=1425, id_cliente=1008, vigencia = 0 where id =119;</v>
      </c>
      <c r="BK120" s="137" t="str">
        <f t="shared" si="39"/>
        <v>update bitacoras_estatus set id_estatus = 9 where id =119;</v>
      </c>
    </row>
    <row r="121" spans="1:63">
      <c r="A121" s="3">
        <v>1321055</v>
      </c>
      <c r="B121" s="3">
        <v>1348480</v>
      </c>
      <c r="C121" s="3">
        <f>IF(Tabla1[[#This Row],[No. REG.]]="","",1)</f>
        <v>1</v>
      </c>
      <c r="D121" s="3" t="s">
        <v>46</v>
      </c>
      <c r="E121" s="3">
        <f>IF(Tabla1[[#This Row],[STATUS]]="","",VLOOKUP(D121,Estatus!$A$2:$B$13,2,0))</f>
        <v>10</v>
      </c>
      <c r="F121" s="3">
        <f>IF(Tabla1[[#This Row],[STATUS]]="","",VLOOKUP(D121,Estatus!$A$2:$I$12,9,0))</f>
        <v>1</v>
      </c>
      <c r="G121" s="51"/>
      <c r="H121" s="7">
        <v>41208</v>
      </c>
      <c r="I121" s="80">
        <f t="shared" si="20"/>
        <v>2012</v>
      </c>
      <c r="J121" s="80">
        <f t="shared" si="21"/>
        <v>10</v>
      </c>
      <c r="K121" s="80">
        <f t="shared" si="22"/>
        <v>26</v>
      </c>
      <c r="L121" s="80">
        <f t="shared" si="23"/>
        <v>10</v>
      </c>
      <c r="M121" s="80">
        <f t="shared" si="24"/>
        <v>26</v>
      </c>
      <c r="N121" s="80" t="str">
        <f t="shared" si="25"/>
        <v>'2012-10-26'</v>
      </c>
      <c r="O121" s="80" t="str">
        <f t="shared" si="26"/>
        <v>'2012-10-26 00:00:00'</v>
      </c>
      <c r="P121" s="7">
        <v>44856</v>
      </c>
      <c r="Q121" s="80">
        <f t="shared" si="27"/>
        <v>2022</v>
      </c>
      <c r="R121" s="80">
        <f t="shared" si="28"/>
        <v>10</v>
      </c>
      <c r="S121" s="80">
        <f t="shared" si="29"/>
        <v>22</v>
      </c>
      <c r="T121" s="80">
        <f t="shared" si="30"/>
        <v>10</v>
      </c>
      <c r="U121" s="80">
        <f t="shared" si="31"/>
        <v>22</v>
      </c>
      <c r="V121" s="80" t="str">
        <f t="shared" si="32"/>
        <v>'2022-10-22'</v>
      </c>
      <c r="W121" s="80"/>
      <c r="X121" s="80" t="str">
        <f t="shared" si="33"/>
        <v>null</v>
      </c>
      <c r="Y121" s="3" t="s">
        <v>692</v>
      </c>
      <c r="Z121" s="124">
        <f>IFERROR(IF(Y121="","null",VLOOKUP(Y121,Marcas!$A$2:$C$2024,2,0)),"")</f>
        <v>1300</v>
      </c>
      <c r="AA121" s="3" t="s">
        <v>693</v>
      </c>
      <c r="AB121" s="3">
        <f>IFERROR(IF(AA121="","",IF(AA121="EMPORIO LEGAL",1,VLOOKUP(AA121,Clientes!$A$2:$B$1190,2,0))),"")</f>
        <v>1006</v>
      </c>
      <c r="AC121" s="3">
        <f>IFERROR(IF(Tabla1[[#This Row],[id_control]]="null","",VLOOKUP(CONCATENATE(Tabla1[[#This Row],[CLIENTE]],"-",Tabla1[[#This Row],[id_control]]),Hoja1!$C$2:$D$1994,2,0)),"")</f>
        <v>121</v>
      </c>
      <c r="AD121" s="3" t="s">
        <v>694</v>
      </c>
      <c r="AE121" s="3"/>
      <c r="AF121" s="3"/>
      <c r="AG121" s="3"/>
      <c r="AH121" s="3"/>
      <c r="AI121" s="3"/>
      <c r="AJ121" s="3"/>
      <c r="AK121" s="3"/>
      <c r="AL121" s="3" t="s">
        <v>695</v>
      </c>
      <c r="AM121" s="4"/>
      <c r="AN121" s="4"/>
      <c r="AO121" s="6"/>
      <c r="AP121" s="6"/>
      <c r="AQ121" s="6" t="s">
        <v>696</v>
      </c>
      <c r="AR121" s="6"/>
      <c r="AS121" s="6"/>
      <c r="AT121" s="6"/>
      <c r="AU121" s="6"/>
      <c r="AV121" s="6" t="s">
        <v>697</v>
      </c>
      <c r="AW121" s="6"/>
      <c r="AX121" s="6"/>
      <c r="AY121" s="6"/>
      <c r="AZ121" s="6"/>
      <c r="BA121" s="6"/>
      <c r="BB121" s="6"/>
      <c r="BC121" s="6"/>
      <c r="BD121" s="6" t="s">
        <v>698</v>
      </c>
      <c r="BE121" s="8">
        <v>120</v>
      </c>
      <c r="BF121" s="6" t="str">
        <f t="shared" si="34"/>
        <v>insert into bitacoras_estatus (numero_expediente, numero_registro, representante, fecha_inicio, fecha_vencimiento, id_cliente, id_admin, id_bitacoras_estatus, id_estatus, id_clase, id_marca, created_at, updated_at) values('1321055','1348480','SHAIR HUMBERTO RENTERIA LUGO','2012-10-26','2022-10-22','1006','2','1','1',null,1300,'2012-10-26 00:00:00','2012-10-26 00:00:00');</v>
      </c>
      <c r="BG121" s="6" t="str">
        <f t="shared" si="35"/>
        <v/>
      </c>
      <c r="BH121" s="6" t="str">
        <f t="shared" si="36"/>
        <v>insert into servicios_comentarios (comentario, id_admin, id_estatus, created_at, updated_at) values('4 82 53 74 CEL.- 614 4 06 9449',1,120,'2012-10-26 00:00:00','2012-10-26 00:00:00');</v>
      </c>
      <c r="BI121" s="137" t="str">
        <f t="shared" si="37"/>
        <v>update bitacoras_estatus set comprobacion_uso = 1, id_estatus=10 where id=120;</v>
      </c>
      <c r="BJ121" s="137" t="str">
        <f t="shared" si="38"/>
        <v>update bitacoras_estatus set numero_expediente = '1321055', numero_registro = '1348480', id_estatus = 10, fecha_inicio = '2012-10-26', fecha_vencimiento ='2022-10-22', created_at ='2012-10-26 00:00:00', updated_at ='2012-10-26 00:00:00', id_clase=null, id_marca=1300, id_cliente=1006, vigencia = 1 where id =120;</v>
      </c>
      <c r="BK121" s="137" t="str">
        <f t="shared" si="39"/>
        <v>update bitacoras_estatus set id_estatus = 10 where id =120;</v>
      </c>
    </row>
    <row r="122" spans="1:63" ht="27">
      <c r="A122" s="3">
        <v>1554746</v>
      </c>
      <c r="B122" s="3">
        <v>1523749</v>
      </c>
      <c r="C122" s="3">
        <f>IF(Tabla1[[#This Row],[No. REG.]]="","",1)</f>
        <v>1</v>
      </c>
      <c r="D122" s="3" t="s">
        <v>8682</v>
      </c>
      <c r="E122" s="3">
        <f>IF(Tabla1[[#This Row],[STATUS]]="","",VLOOKUP(D122,Estatus!$A$2:$B$13,2,0))</f>
        <v>10</v>
      </c>
      <c r="F122" s="3">
        <f>IF(Tabla1[[#This Row],[STATUS]]="","",VLOOKUP(D122,Estatus!$A$2:$I$12,9,0))</f>
        <v>1</v>
      </c>
      <c r="G122" s="51" t="s">
        <v>699</v>
      </c>
      <c r="H122" s="7">
        <v>41975</v>
      </c>
      <c r="I122" s="80">
        <f t="shared" si="20"/>
        <v>2014</v>
      </c>
      <c r="J122" s="80">
        <f t="shared" si="21"/>
        <v>12</v>
      </c>
      <c r="K122" s="80">
        <f t="shared" si="22"/>
        <v>2</v>
      </c>
      <c r="L122" s="80">
        <f t="shared" si="23"/>
        <v>12</v>
      </c>
      <c r="M122" s="80" t="str">
        <f t="shared" si="24"/>
        <v>02</v>
      </c>
      <c r="N122" s="80" t="str">
        <f t="shared" si="25"/>
        <v>'2014-12-02'</v>
      </c>
      <c r="O122" s="80" t="str">
        <f t="shared" si="26"/>
        <v>'2014-12-02 00:00:00'</v>
      </c>
      <c r="P122" s="7">
        <v>45628</v>
      </c>
      <c r="Q122" s="80">
        <f t="shared" si="27"/>
        <v>2024</v>
      </c>
      <c r="R122" s="80">
        <f t="shared" si="28"/>
        <v>12</v>
      </c>
      <c r="S122" s="80">
        <f t="shared" si="29"/>
        <v>2</v>
      </c>
      <c r="T122" s="80">
        <f t="shared" si="30"/>
        <v>12</v>
      </c>
      <c r="U122" s="80" t="str">
        <f t="shared" si="31"/>
        <v>02</v>
      </c>
      <c r="V122" s="80" t="str">
        <f t="shared" si="32"/>
        <v>'2024-12-02'</v>
      </c>
      <c r="W122" s="80"/>
      <c r="X122" s="80" t="str">
        <f t="shared" si="33"/>
        <v>null</v>
      </c>
      <c r="Y122" s="3" t="s">
        <v>700</v>
      </c>
      <c r="Z122" s="124">
        <f>IFERROR(IF(Y122="","null",VLOOKUP(Y122,Marcas!$A$2:$C$2024,2,0)),"")</f>
        <v>1422</v>
      </c>
      <c r="AA122" s="3" t="s">
        <v>701</v>
      </c>
      <c r="AB122" s="3">
        <f>IFERROR(IF(AA122="","",IF(AA122="EMPORIO LEGAL",1,VLOOKUP(AA122,Clientes!$A$2:$B$1190,2,0))),"")</f>
        <v>1005</v>
      </c>
      <c r="AC122" s="3">
        <f>IFERROR(IF(Tabla1[[#This Row],[id_control]]="null","",VLOOKUP(CONCATENATE(Tabla1[[#This Row],[CLIENTE]],"-",Tabla1[[#This Row],[id_control]]),Hoja1!$C$2:$D$1994,2,0)),"")</f>
        <v>122</v>
      </c>
      <c r="AD122" s="3" t="s">
        <v>702</v>
      </c>
      <c r="AE122" s="3"/>
      <c r="AF122" s="3"/>
      <c r="AG122" s="3"/>
      <c r="AH122" s="3"/>
      <c r="AI122" s="3"/>
      <c r="AJ122" s="3"/>
      <c r="AK122" s="3"/>
      <c r="AL122" s="3" t="s">
        <v>703</v>
      </c>
      <c r="AM122" s="4" t="s">
        <v>704</v>
      </c>
      <c r="AN122" s="6"/>
      <c r="AO122" s="6"/>
      <c r="AP122" s="6"/>
      <c r="AQ122" s="6">
        <v>6144270682</v>
      </c>
      <c r="AR122" s="6"/>
      <c r="AS122" s="6"/>
      <c r="AT122" s="6"/>
      <c r="AU122" s="6"/>
      <c r="AV122" s="6" t="s">
        <v>705</v>
      </c>
      <c r="AW122" s="6" t="s">
        <v>706</v>
      </c>
      <c r="AX122" s="6"/>
      <c r="AY122" s="6"/>
      <c r="AZ122" s="6"/>
      <c r="BA122" s="6"/>
      <c r="BB122" s="6"/>
      <c r="BC122" s="6"/>
      <c r="BD122" s="6" t="s">
        <v>707</v>
      </c>
      <c r="BE122" s="8">
        <v>121</v>
      </c>
      <c r="BF122" s="6" t="str">
        <f t="shared" si="34"/>
        <v>insert into bitacoras_estatus (numero_expediente, numero_registro, representante, fecha_inicio, fecha_vencimiento, id_cliente, id_admin, id_bitacoras_estatus, id_estatus, id_clase, id_marca, created_at, updated_at) values('1554746','1523749','MARTHA IRENE SANDOVAL ALDANA','2014-12-02','2024-12-02','1005','2','1','1',null,1422,'2014-12-02 00:00:00','2014-12-02 00:00:00');</v>
      </c>
      <c r="BG122" s="6" t="str">
        <f t="shared" si="35"/>
        <v>insert into servicios_comentarios (comentario, id_admin, id_estatus, created_at, updated_at) values('contacto miriam asistente y valentin calderon, titulo entregado el 14 de julio',1,121,'2014-12-02 00:00:00','2014-12-02 00:00:00');</v>
      </c>
      <c r="BH122" s="6" t="str">
        <f t="shared" si="36"/>
        <v>insert into servicios_comentarios (comentario, id_admin, id_estatus, created_at, updated_at) values('cel 103 65 55, tel 200 9516, IRENE SANDOVAL, cel.- 614-427-0682',1,121,'2014-12-02 00:00:00','2014-12-02 00:00:00');</v>
      </c>
      <c r="BI122" s="137" t="str">
        <f t="shared" si="37"/>
        <v>update bitacoras_estatus set comprobacion_uso = 1, id_estatus=10 where id=121;</v>
      </c>
      <c r="BJ122" s="137" t="str">
        <f t="shared" si="38"/>
        <v>update bitacoras_estatus set numero_expediente = '1554746', numero_registro = '1523749', id_estatus = 10, fecha_inicio = '2014-12-02', fecha_vencimiento ='2024-12-02', created_at ='2014-12-02 00:00:00', updated_at ='2014-12-02 00:00:00', id_clase=null, id_marca=1422, id_cliente=1005, vigencia = 1 where id =121;</v>
      </c>
      <c r="BK122" s="137" t="str">
        <f t="shared" si="39"/>
        <v>update bitacoras_estatus set id_estatus = 10 where id =121;</v>
      </c>
    </row>
    <row r="123" spans="1:63" ht="40">
      <c r="A123" s="3">
        <v>642993</v>
      </c>
      <c r="B123" s="3">
        <v>868662</v>
      </c>
      <c r="C123" s="3">
        <f>IF(Tabla1[[#This Row],[No. REG.]]="","",1)</f>
        <v>1</v>
      </c>
      <c r="D123" s="3" t="s">
        <v>46</v>
      </c>
      <c r="E123" s="3">
        <f>IF(Tabla1[[#This Row],[STATUS]]="","",VLOOKUP(D123,Estatus!$A$2:$B$13,2,0))</f>
        <v>10</v>
      </c>
      <c r="F123" s="3">
        <f>IF(Tabla1[[#This Row],[STATUS]]="","",VLOOKUP(D123,Estatus!$A$2:$I$12,9,0))</f>
        <v>1</v>
      </c>
      <c r="G123" s="12" t="s">
        <v>708</v>
      </c>
      <c r="H123" s="7">
        <v>38028</v>
      </c>
      <c r="I123" s="80">
        <f t="shared" si="20"/>
        <v>2004</v>
      </c>
      <c r="J123" s="80">
        <f t="shared" si="21"/>
        <v>2</v>
      </c>
      <c r="K123" s="80">
        <f t="shared" si="22"/>
        <v>11</v>
      </c>
      <c r="L123" s="80" t="str">
        <f t="shared" si="23"/>
        <v>02</v>
      </c>
      <c r="M123" s="80">
        <f t="shared" si="24"/>
        <v>11</v>
      </c>
      <c r="N123" s="80" t="str">
        <f t="shared" si="25"/>
        <v>'2004-02-11'</v>
      </c>
      <c r="O123" s="80" t="str">
        <f t="shared" si="26"/>
        <v>'2004-02-11 00:00:00'</v>
      </c>
      <c r="P123" s="7">
        <v>45333</v>
      </c>
      <c r="Q123" s="80">
        <f t="shared" si="27"/>
        <v>2024</v>
      </c>
      <c r="R123" s="80">
        <f t="shared" si="28"/>
        <v>2</v>
      </c>
      <c r="S123" s="80">
        <f t="shared" si="29"/>
        <v>11</v>
      </c>
      <c r="T123" s="80" t="str">
        <f t="shared" si="30"/>
        <v>02</v>
      </c>
      <c r="U123" s="80">
        <f t="shared" si="31"/>
        <v>11</v>
      </c>
      <c r="V123" s="80" t="str">
        <f t="shared" si="32"/>
        <v>'2024-02-11'</v>
      </c>
      <c r="W123" s="80"/>
      <c r="X123" s="80" t="str">
        <f t="shared" si="33"/>
        <v>null</v>
      </c>
      <c r="Y123" s="3" t="s">
        <v>709</v>
      </c>
      <c r="Z123" s="124">
        <f>IFERROR(IF(Y123="","null",VLOOKUP(Y123,Marcas!$A$2:$C$2024,2,0)),"")</f>
        <v>1421</v>
      </c>
      <c r="AA123" s="3" t="s">
        <v>709</v>
      </c>
      <c r="AB123" s="3">
        <f>IFERROR(IF(AA123="","",IF(AA123="EMPORIO LEGAL",1,VLOOKUP(AA123,Clientes!$A$2:$B$1190,2,0))),"")</f>
        <v>1004</v>
      </c>
      <c r="AC123" s="3">
        <f>IFERROR(IF(Tabla1[[#This Row],[id_control]]="null","",VLOOKUP(CONCATENATE(Tabla1[[#This Row],[CLIENTE]],"-",Tabla1[[#This Row],[id_control]]),Hoja1!$C$2:$D$1994,2,0)),"")</f>
        <v>123</v>
      </c>
      <c r="AD123" s="3" t="s">
        <v>710</v>
      </c>
      <c r="AE123" s="3"/>
      <c r="AF123" s="3"/>
      <c r="AG123" s="3"/>
      <c r="AH123" s="3"/>
      <c r="AI123" s="3"/>
      <c r="AJ123" s="3"/>
      <c r="AK123" s="3"/>
      <c r="AL123" s="3" t="s">
        <v>711</v>
      </c>
      <c r="AM123" s="10"/>
      <c r="AN123" s="10"/>
      <c r="AO123" s="6"/>
      <c r="AP123" s="6"/>
      <c r="AQ123" s="6"/>
      <c r="AR123" s="6"/>
      <c r="AS123" s="6"/>
      <c r="AT123" s="6"/>
      <c r="AU123" s="6"/>
      <c r="AV123" s="6"/>
      <c r="AW123" s="6"/>
      <c r="AX123" s="6"/>
      <c r="AY123" s="6"/>
      <c r="AZ123" s="6"/>
      <c r="BA123" s="6"/>
      <c r="BB123" s="6"/>
      <c r="BC123" s="6"/>
      <c r="BD123" s="6" t="s">
        <v>711</v>
      </c>
      <c r="BE123" s="8">
        <v>122</v>
      </c>
      <c r="BF123" s="6" t="str">
        <f t="shared" si="34"/>
        <v>insert into bitacoras_estatus (numero_expediente, numero_registro, representante, fecha_inicio, fecha_vencimiento, id_cliente, id_admin, id_bitacoras_estatus, id_estatus, id_clase, id_marca, created_at, updated_at) values('642993','868662','HECTOR DE LAS CASAS ORNELAS','2004-02-11','2024-02-11','1004','2','1','1',null,1421,'2004-02-11 00:00:00','2004-02-11 00:00:00');</v>
      </c>
      <c r="BG123" s="6" t="str">
        <f t="shared" si="35"/>
        <v>insert into servicios_comentarios (comentario, id_admin, id_estatus, created_at, updated_at) values('29/03/2005 no hay fecha de entrega. RENOVACION ENVIADA 08JUL14. CONTANCIA DE RENOVACION RECIBIDA 10/09/2014',1,122,'2004-02-11 00:00:00','2004-02-11 00:00:00');</v>
      </c>
      <c r="BH123" s="6" t="str">
        <f t="shared" si="36"/>
        <v>insert into servicios_comentarios (comentario, id_admin, id_estatus, created_at, updated_at) values('4301394 lilia vazquez. YESSICA QUINTERO',1,122,'2004-02-11 00:00:00','2004-02-11 00:00:00');</v>
      </c>
      <c r="BI123" s="137" t="str">
        <f t="shared" si="37"/>
        <v>update bitacoras_estatus set comprobacion_uso = 1, id_estatus=10 where id=122;</v>
      </c>
      <c r="BJ123" s="137" t="str">
        <f t="shared" si="38"/>
        <v>update bitacoras_estatus set numero_expediente = '642993', numero_registro = '868662', id_estatus = 10, fecha_inicio = '2004-02-11', fecha_vencimiento ='2024-02-11', created_at ='2004-02-11 00:00:00', updated_at ='2004-02-11 00:00:00', id_clase=null, id_marca=1421, id_cliente=1004, vigencia = 1 where id =122;</v>
      </c>
      <c r="BK123" s="137" t="str">
        <f t="shared" si="39"/>
        <v>update bitacoras_estatus set id_estatus = 10 where id =122;</v>
      </c>
    </row>
    <row r="124" spans="1:63">
      <c r="A124" s="3">
        <v>928858</v>
      </c>
      <c r="B124" s="3">
        <v>1045444</v>
      </c>
      <c r="C124" s="3">
        <f>IF(Tabla1[[#This Row],[No. REG.]]="","",1)</f>
        <v>1</v>
      </c>
      <c r="D124" s="3" t="s">
        <v>46</v>
      </c>
      <c r="E124" s="3">
        <f>IF(Tabla1[[#This Row],[STATUS]]="","",VLOOKUP(D124,Estatus!$A$2:$B$13,2,0))</f>
        <v>10</v>
      </c>
      <c r="F124" s="3">
        <f>IF(Tabla1[[#This Row],[STATUS]]="","",VLOOKUP(D124,Estatus!$A$2:$I$12,9,0))</f>
        <v>1</v>
      </c>
      <c r="G124" s="12" t="s">
        <v>712</v>
      </c>
      <c r="H124" s="7">
        <v>39556</v>
      </c>
      <c r="I124" s="80">
        <f t="shared" si="20"/>
        <v>2008</v>
      </c>
      <c r="J124" s="80">
        <f t="shared" si="21"/>
        <v>4</v>
      </c>
      <c r="K124" s="80">
        <f t="shared" si="22"/>
        <v>18</v>
      </c>
      <c r="L124" s="80" t="str">
        <f t="shared" si="23"/>
        <v>04</v>
      </c>
      <c r="M124" s="80">
        <f t="shared" si="24"/>
        <v>18</v>
      </c>
      <c r="N124" s="80" t="str">
        <f t="shared" si="25"/>
        <v>'2008-04-18'</v>
      </c>
      <c r="O124" s="80" t="str">
        <f t="shared" si="26"/>
        <v>'2008-04-18 00:00:00'</v>
      </c>
      <c r="P124" s="7">
        <v>46861</v>
      </c>
      <c r="Q124" s="80">
        <f t="shared" si="27"/>
        <v>2028</v>
      </c>
      <c r="R124" s="80">
        <f t="shared" si="28"/>
        <v>4</v>
      </c>
      <c r="S124" s="80">
        <f t="shared" si="29"/>
        <v>18</v>
      </c>
      <c r="T124" s="80" t="str">
        <f t="shared" si="30"/>
        <v>04</v>
      </c>
      <c r="U124" s="80">
        <f t="shared" si="31"/>
        <v>18</v>
      </c>
      <c r="V124" s="80" t="str">
        <f t="shared" si="32"/>
        <v>'2028-04-18'</v>
      </c>
      <c r="W124" s="80"/>
      <c r="X124" s="80" t="str">
        <f t="shared" si="33"/>
        <v>null</v>
      </c>
      <c r="Y124" s="3" t="s">
        <v>713</v>
      </c>
      <c r="Z124" s="124">
        <f>IFERROR(IF(Y124="","null",VLOOKUP(Y124,Marcas!$A$2:$C$2024,2,0)),"")</f>
        <v>1419</v>
      </c>
      <c r="AA124" s="3" t="s">
        <v>713</v>
      </c>
      <c r="AB124" s="3">
        <f>IFERROR(IF(AA124="","",IF(AA124="EMPORIO LEGAL",1,VLOOKUP(AA124,Clientes!$A$2:$B$1190,2,0))),"")</f>
        <v>1003</v>
      </c>
      <c r="AC124" s="3">
        <f>IFERROR(IF(Tabla1[[#This Row],[id_control]]="null","",VLOOKUP(CONCATENATE(Tabla1[[#This Row],[CLIENTE]],"-",Tabla1[[#This Row],[id_control]]),Hoja1!$C$2:$D$1994,2,0)),"")</f>
        <v>124</v>
      </c>
      <c r="AD124" s="3" t="s">
        <v>714</v>
      </c>
      <c r="AE124" s="3"/>
      <c r="AF124" s="3"/>
      <c r="AG124" s="3"/>
      <c r="AH124" s="3"/>
      <c r="AI124" s="3"/>
      <c r="AJ124" s="3"/>
      <c r="AK124" s="3"/>
      <c r="AL124" s="3" t="s">
        <v>715</v>
      </c>
      <c r="AM124" s="10" t="s">
        <v>716</v>
      </c>
      <c r="AN124" s="10" t="s">
        <v>717</v>
      </c>
      <c r="AO124" s="6"/>
      <c r="AP124" s="6"/>
      <c r="AQ124" s="6"/>
      <c r="AR124" s="6"/>
      <c r="AS124" s="6"/>
      <c r="AT124" s="6"/>
      <c r="AU124" s="6"/>
      <c r="AV124" s="6" t="s">
        <v>718</v>
      </c>
      <c r="AW124" s="6"/>
      <c r="AX124" s="6"/>
      <c r="AY124" s="6"/>
      <c r="AZ124" s="6"/>
      <c r="BA124" s="6"/>
      <c r="BB124" s="6"/>
      <c r="BC124" s="6"/>
      <c r="BD124" s="6" t="s">
        <v>719</v>
      </c>
      <c r="BE124" s="8">
        <v>123</v>
      </c>
      <c r="BF124" s="6" t="str">
        <f t="shared" si="34"/>
        <v>insert into bitacoras_estatus (numero_expediente, numero_registro, representante, fecha_inicio, fecha_vencimiento, id_cliente, id_admin, id_bitacoras_estatus, id_estatus, id_clase, id_marca, created_at, updated_at) values('928858','1045444','JOSE DE JESUS ALONSO RODRIGUEZ','2008-04-18','2028-04-18','1003','2','1','1',null,1419,'2008-04-18 00:00:00','2008-04-18 00:00:00');</v>
      </c>
      <c r="BG124" s="6" t="str">
        <f t="shared" si="35"/>
        <v>insert into servicios_comentarios (comentario, id_admin, id_estatus, created_at, updated_at) values('RENOVARON POR SU CUENTA',1,123,'2008-04-18 00:00:00','2008-04-18 00:00:00');</v>
      </c>
      <c r="BH124" s="6" t="str">
        <f t="shared" si="36"/>
        <v>insert into servicios_comentarios (comentario, id_admin, id_estatus, created_at, updated_at) values('415-1038, 541-5344 OFICINA 415 20 93',1,123,'2008-04-18 00:00:00','2008-04-18 00:00:00');</v>
      </c>
      <c r="BI124" s="137" t="str">
        <f t="shared" si="37"/>
        <v>update bitacoras_estatus set comprobacion_uso = 1, id_estatus=10 where id=123;</v>
      </c>
      <c r="BJ124" s="137" t="str">
        <f t="shared" si="38"/>
        <v>update bitacoras_estatus set numero_expediente = '928858', numero_registro = '1045444', id_estatus = 10, fecha_inicio = '2008-04-18', fecha_vencimiento ='2028-04-18', created_at ='2008-04-18 00:00:00', updated_at ='2008-04-18 00:00:00', id_clase=null, id_marca=1419, id_cliente=1003, vigencia = 1 where id =123;</v>
      </c>
      <c r="BK124" s="137" t="str">
        <f t="shared" si="39"/>
        <v>update bitacoras_estatus set id_estatus = 10 where id =123;</v>
      </c>
    </row>
    <row r="125" spans="1:63">
      <c r="A125" s="6">
        <v>928860</v>
      </c>
      <c r="B125" s="6">
        <v>1045445</v>
      </c>
      <c r="C125" s="6">
        <f>IF(Tabla1[[#This Row],[No. REG.]]="","",1)</f>
        <v>1</v>
      </c>
      <c r="D125" s="6" t="s">
        <v>46</v>
      </c>
      <c r="E125" s="6">
        <f>IF(Tabla1[[#This Row],[STATUS]]="","",VLOOKUP(D125,Estatus!$A$2:$B$13,2,0))</f>
        <v>10</v>
      </c>
      <c r="F125" s="6">
        <f>IF(Tabla1[[#This Row],[STATUS]]="","",VLOOKUP(D125,Estatus!$A$2:$I$12,9,0))</f>
        <v>1</v>
      </c>
      <c r="G125" s="96" t="s">
        <v>712</v>
      </c>
      <c r="H125" s="7">
        <v>39556</v>
      </c>
      <c r="I125" s="80">
        <f t="shared" si="20"/>
        <v>2008</v>
      </c>
      <c r="J125" s="80">
        <f t="shared" si="21"/>
        <v>4</v>
      </c>
      <c r="K125" s="80">
        <f t="shared" si="22"/>
        <v>18</v>
      </c>
      <c r="L125" s="80" t="str">
        <f t="shared" si="23"/>
        <v>04</v>
      </c>
      <c r="M125" s="80">
        <f t="shared" si="24"/>
        <v>18</v>
      </c>
      <c r="N125" s="80" t="str">
        <f t="shared" si="25"/>
        <v>'2008-04-18'</v>
      </c>
      <c r="O125" s="80" t="str">
        <f t="shared" si="26"/>
        <v>'2008-04-18 00:00:00'</v>
      </c>
      <c r="P125" s="7">
        <v>46861</v>
      </c>
      <c r="Q125" s="80">
        <f t="shared" si="27"/>
        <v>2028</v>
      </c>
      <c r="R125" s="80">
        <f t="shared" si="28"/>
        <v>4</v>
      </c>
      <c r="S125" s="80">
        <f t="shared" si="29"/>
        <v>18</v>
      </c>
      <c r="T125" s="80" t="str">
        <f t="shared" si="30"/>
        <v>04</v>
      </c>
      <c r="U125" s="80">
        <f t="shared" si="31"/>
        <v>18</v>
      </c>
      <c r="V125" s="80" t="str">
        <f t="shared" si="32"/>
        <v>'2028-04-18'</v>
      </c>
      <c r="W125" s="80"/>
      <c r="X125" s="80" t="str">
        <f t="shared" si="33"/>
        <v>null</v>
      </c>
      <c r="Y125" s="6" t="s">
        <v>720</v>
      </c>
      <c r="Z125" s="123">
        <f>IFERROR(IF(Y125="","null",VLOOKUP(Y125,Marcas!$A$2:$C$2024,2,0)),"")</f>
        <v>1420</v>
      </c>
      <c r="AA125" s="6" t="s">
        <v>713</v>
      </c>
      <c r="AB125" s="6">
        <f>IFERROR(IF(AA125="","",IF(AA125="EMPORIO LEGAL",1,VLOOKUP(AA125,Clientes!$A$2:$B$1190,2,0))),"")</f>
        <v>1003</v>
      </c>
      <c r="AC125" s="6">
        <f>IFERROR(IF(Tabla1[[#This Row],[id_control]]="null","",VLOOKUP(CONCATENATE(Tabla1[[#This Row],[CLIENTE]],"-",Tabla1[[#This Row],[id_control]]),Hoja1!$C$2:$D$1994,2,0)),"")</f>
        <v>125</v>
      </c>
      <c r="AD125" s="6" t="s">
        <v>714</v>
      </c>
      <c r="AE125" s="6"/>
      <c r="AF125" s="6"/>
      <c r="AG125" s="6"/>
      <c r="AH125" s="6"/>
      <c r="AI125" s="6"/>
      <c r="AJ125" s="6"/>
      <c r="AK125" s="6"/>
      <c r="AL125" s="3" t="s">
        <v>715</v>
      </c>
      <c r="AM125" s="4" t="s">
        <v>717</v>
      </c>
      <c r="AN125" s="6"/>
      <c r="AO125" s="6"/>
      <c r="AP125" s="6"/>
      <c r="AQ125" s="6"/>
      <c r="AR125" s="6"/>
      <c r="AS125" s="6"/>
      <c r="AT125" s="6"/>
      <c r="AU125" s="6"/>
      <c r="AV125" s="6" t="s">
        <v>718</v>
      </c>
      <c r="AW125" s="6"/>
      <c r="AX125" s="6"/>
      <c r="AY125" s="6"/>
      <c r="AZ125" s="6"/>
      <c r="BA125" s="6"/>
      <c r="BB125" s="6"/>
      <c r="BC125" s="6"/>
      <c r="BD125" s="8" t="s">
        <v>721</v>
      </c>
      <c r="BE125" s="8">
        <v>124</v>
      </c>
      <c r="BF125" s="6" t="str">
        <f t="shared" si="34"/>
        <v>insert into bitacoras_estatus (numero_expediente, numero_registro, representante, fecha_inicio, fecha_vencimiento, id_cliente, id_admin, id_bitacoras_estatus, id_estatus, id_clase, id_marca, created_at, updated_at) values('928860','1045445','JOSE DE JESUS ALONSO RODRIGUEZ','2008-04-18','2028-04-18','1003','2','1','1',null,1420,'2008-04-18 00:00:00','2008-04-18 00:00:00');</v>
      </c>
      <c r="BG125" s="6" t="str">
        <f t="shared" si="35"/>
        <v>insert into servicios_comentarios (comentario, id_admin, id_estatus, created_at, updated_at) values('RENOVARON POR SU CUENTA',1,124,'2008-04-18 00:00:00','2008-04-18 00:00:00');</v>
      </c>
      <c r="BH125" s="6" t="str">
        <f t="shared" si="36"/>
        <v>insert into servicios_comentarios (comentario, id_admin, id_estatus, created_at, updated_at) values('415-1038, 541-5344 OFICINA 415 20 95',1,124,'2008-04-18 00:00:00','2008-04-18 00:00:00');</v>
      </c>
      <c r="BI125" s="137" t="str">
        <f t="shared" si="37"/>
        <v>update bitacoras_estatus set comprobacion_uso = 1, id_estatus=10 where id=124;</v>
      </c>
      <c r="BJ125" s="137" t="str">
        <f t="shared" si="38"/>
        <v>update bitacoras_estatus set numero_expediente = '928860', numero_registro = '1045445', id_estatus = 10, fecha_inicio = '2008-04-18', fecha_vencimiento ='2028-04-18', created_at ='2008-04-18 00:00:00', updated_at ='2008-04-18 00:00:00', id_clase=null, id_marca=1420, id_cliente=1003, vigencia = 1 where id =124;</v>
      </c>
      <c r="BK125" s="137" t="str">
        <f t="shared" si="39"/>
        <v>update bitacoras_estatus set id_estatus = 10 where id =124;</v>
      </c>
    </row>
    <row r="126" spans="1:63">
      <c r="A126" s="3">
        <v>469280</v>
      </c>
      <c r="B126" s="3">
        <v>892155</v>
      </c>
      <c r="C126" s="3">
        <f>IF(Tabla1[[#This Row],[No. REG.]]="","",1)</f>
        <v>1</v>
      </c>
      <c r="D126" s="3" t="s">
        <v>46</v>
      </c>
      <c r="E126" s="3">
        <f>IF(Tabla1[[#This Row],[STATUS]]="","",VLOOKUP(D126,Estatus!$A$2:$B$13,2,0))</f>
        <v>10</v>
      </c>
      <c r="F126" s="3">
        <f>IF(Tabla1[[#This Row],[STATUS]]="","",VLOOKUP(D126,Estatus!$A$2:$I$12,9,0))</f>
        <v>1</v>
      </c>
      <c r="G126" s="12" t="s">
        <v>722</v>
      </c>
      <c r="H126" s="7">
        <v>36923</v>
      </c>
      <c r="I126" s="80">
        <f t="shared" si="20"/>
        <v>2001</v>
      </c>
      <c r="J126" s="80">
        <f t="shared" si="21"/>
        <v>2</v>
      </c>
      <c r="K126" s="80">
        <f t="shared" si="22"/>
        <v>1</v>
      </c>
      <c r="L126" s="80" t="str">
        <f t="shared" si="23"/>
        <v>02</v>
      </c>
      <c r="M126" s="80" t="str">
        <f t="shared" si="24"/>
        <v>01</v>
      </c>
      <c r="N126" s="80" t="str">
        <f t="shared" si="25"/>
        <v>'2001-02-01'</v>
      </c>
      <c r="O126" s="80" t="str">
        <f t="shared" si="26"/>
        <v>'2001-02-01 00:00:00'</v>
      </c>
      <c r="P126" s="7">
        <v>44228</v>
      </c>
      <c r="Q126" s="80">
        <f t="shared" si="27"/>
        <v>2021</v>
      </c>
      <c r="R126" s="80">
        <f t="shared" si="28"/>
        <v>2</v>
      </c>
      <c r="S126" s="80">
        <f t="shared" si="29"/>
        <v>1</v>
      </c>
      <c r="T126" s="80" t="str">
        <f t="shared" si="30"/>
        <v>02</v>
      </c>
      <c r="U126" s="80" t="str">
        <f t="shared" si="31"/>
        <v>01</v>
      </c>
      <c r="V126" s="80" t="str">
        <f t="shared" si="32"/>
        <v>'2021-02-01'</v>
      </c>
      <c r="W126" s="80"/>
      <c r="X126" s="80" t="str">
        <f t="shared" si="33"/>
        <v>null</v>
      </c>
      <c r="Y126" s="3" t="s">
        <v>713</v>
      </c>
      <c r="Z126" s="124">
        <f>IFERROR(IF(Y126="","null",VLOOKUP(Y126,Marcas!$A$2:$C$2024,2,0)),"")</f>
        <v>1419</v>
      </c>
      <c r="AA126" s="3" t="s">
        <v>713</v>
      </c>
      <c r="AB126" s="3">
        <f>IFERROR(IF(AA126="","",IF(AA126="EMPORIO LEGAL",1,VLOOKUP(AA126,Clientes!$A$2:$B$1190,2,0))),"")</f>
        <v>1003</v>
      </c>
      <c r="AC126" s="3">
        <f>IFERROR(IF(Tabla1[[#This Row],[id_control]]="null","",VLOOKUP(CONCATENATE(Tabla1[[#This Row],[CLIENTE]],"-",Tabla1[[#This Row],[id_control]]),Hoja1!$C$2:$D$1994,2,0)),"")</f>
        <v>124</v>
      </c>
      <c r="AD126" s="3" t="s">
        <v>714</v>
      </c>
      <c r="AE126" s="3"/>
      <c r="AF126" s="3"/>
      <c r="AG126" s="3"/>
      <c r="AH126" s="3"/>
      <c r="AI126" s="3"/>
      <c r="AJ126" s="3"/>
      <c r="AK126" s="3"/>
      <c r="AL126" s="3" t="s">
        <v>723</v>
      </c>
      <c r="AM126" s="6" t="s">
        <v>724</v>
      </c>
      <c r="AN126" s="6" t="s">
        <v>725</v>
      </c>
      <c r="AO126" s="6"/>
      <c r="AP126" s="6"/>
      <c r="AQ126" s="6"/>
      <c r="AR126" s="6"/>
      <c r="AS126" s="6"/>
      <c r="AT126" s="6"/>
      <c r="AU126" s="6"/>
      <c r="AV126" s="6" t="s">
        <v>718</v>
      </c>
      <c r="AW126" s="6"/>
      <c r="AX126" s="6"/>
      <c r="AY126" s="6"/>
      <c r="AZ126" s="6"/>
      <c r="BA126" s="6"/>
      <c r="BB126" s="6"/>
      <c r="BC126" s="6"/>
      <c r="BD126" s="6" t="s">
        <v>719</v>
      </c>
      <c r="BE126" s="8">
        <v>125</v>
      </c>
      <c r="BF126" s="6" t="str">
        <f t="shared" si="34"/>
        <v>insert into bitacoras_estatus (numero_expediente, numero_registro, representante, fecha_inicio, fecha_vencimiento, id_cliente, id_admin, id_bitacoras_estatus, id_estatus, id_clase, id_marca, created_at, updated_at) values('469280','892155','JOSE DE JESUS ALONSO RODRIGUEZ','2001-02-01','2021-02-01','1003','2','1','1',null,1419,'2001-02-01 00:00:00','2001-02-01 00:00:00');</v>
      </c>
      <c r="BG126" s="6" t="str">
        <f t="shared" si="35"/>
        <v>insert into servicios_comentarios (comentario, id_admin, id_estatus, created_at, updated_at) values('RENOVACION RECIBIDA 04/05/2011',1,125,'2001-02-01 00:00:00','2001-02-01 00:00:00');</v>
      </c>
      <c r="BH126" s="6" t="str">
        <f t="shared" si="36"/>
        <v>insert into servicios_comentarios (comentario, id_admin, id_estatus, created_at, updated_at) values('415-1038, 541-5344 OFICINA 415 20 93',1,125,'2001-02-01 00:00:00','2001-02-01 00:00:00');</v>
      </c>
      <c r="BI126" s="137" t="str">
        <f t="shared" si="37"/>
        <v>update bitacoras_estatus set comprobacion_uso = 1, id_estatus=10 where id=125;</v>
      </c>
      <c r="BJ126" s="137" t="str">
        <f t="shared" si="38"/>
        <v>update bitacoras_estatus set numero_expediente = '469280', numero_registro = '892155', id_estatus = 10, fecha_inicio = '2001-02-01', fecha_vencimiento ='2021-02-01', created_at ='2001-02-01 00:00:00', updated_at ='2001-02-01 00:00:00', id_clase=null, id_marca=1419, id_cliente=1003, vigencia = 1 where id =125;</v>
      </c>
      <c r="BK126" s="137" t="str">
        <f t="shared" si="39"/>
        <v>update bitacoras_estatus set id_estatus = 10 where id =125;</v>
      </c>
    </row>
    <row r="127" spans="1:63">
      <c r="A127" s="6">
        <v>1152698</v>
      </c>
      <c r="B127" s="6">
        <v>1228788</v>
      </c>
      <c r="C127" s="6">
        <f>IF(Tabla1[[#This Row],[No. REG.]]="","",1)</f>
        <v>1</v>
      </c>
      <c r="D127" s="3" t="s">
        <v>46</v>
      </c>
      <c r="E127" s="3">
        <f>IF(Tabla1[[#This Row],[STATUS]]="","",VLOOKUP(D127,Estatus!$A$2:$B$13,2,0))</f>
        <v>10</v>
      </c>
      <c r="F127" s="3">
        <f>IF(Tabla1[[#This Row],[STATUS]]="","",VLOOKUP(D127,Estatus!$A$2:$I$12,9,0))</f>
        <v>1</v>
      </c>
      <c r="G127" s="12" t="s">
        <v>726</v>
      </c>
      <c r="H127" s="7">
        <v>40575</v>
      </c>
      <c r="I127" s="80">
        <f t="shared" si="20"/>
        <v>2011</v>
      </c>
      <c r="J127" s="80">
        <f t="shared" si="21"/>
        <v>2</v>
      </c>
      <c r="K127" s="80">
        <f t="shared" si="22"/>
        <v>1</v>
      </c>
      <c r="L127" s="80" t="str">
        <f t="shared" si="23"/>
        <v>02</v>
      </c>
      <c r="M127" s="80" t="str">
        <f t="shared" si="24"/>
        <v>01</v>
      </c>
      <c r="N127" s="80" t="str">
        <f t="shared" si="25"/>
        <v>'2011-02-01'</v>
      </c>
      <c r="O127" s="80" t="str">
        <f t="shared" si="26"/>
        <v>'2011-02-01 00:00:00'</v>
      </c>
      <c r="P127" s="7">
        <v>44228</v>
      </c>
      <c r="Q127" s="80">
        <f t="shared" si="27"/>
        <v>2021</v>
      </c>
      <c r="R127" s="80">
        <f t="shared" si="28"/>
        <v>2</v>
      </c>
      <c r="S127" s="80">
        <f t="shared" si="29"/>
        <v>1</v>
      </c>
      <c r="T127" s="80" t="str">
        <f t="shared" si="30"/>
        <v>02</v>
      </c>
      <c r="U127" s="80" t="str">
        <f t="shared" si="31"/>
        <v>01</v>
      </c>
      <c r="V127" s="80" t="str">
        <f t="shared" si="32"/>
        <v>'2021-02-01'</v>
      </c>
      <c r="W127" s="80"/>
      <c r="X127" s="80" t="str">
        <f t="shared" si="33"/>
        <v>null</v>
      </c>
      <c r="Y127" s="6" t="s">
        <v>713</v>
      </c>
      <c r="Z127" s="123">
        <f>IFERROR(IF(Y127="","null",VLOOKUP(Y127,Marcas!$A$2:$C$2024,2,0)),"")</f>
        <v>1419</v>
      </c>
      <c r="AA127" s="6" t="s">
        <v>713</v>
      </c>
      <c r="AB127" s="6">
        <f>IFERROR(IF(AA127="","",IF(AA127="EMPORIO LEGAL",1,VLOOKUP(AA127,Clientes!$A$2:$B$1190,2,0))),"")</f>
        <v>1003</v>
      </c>
      <c r="AC127" s="6">
        <f>IFERROR(IF(Tabla1[[#This Row],[id_control]]="null","",VLOOKUP(CONCATENATE(Tabla1[[#This Row],[CLIENTE]],"-",Tabla1[[#This Row],[id_control]]),Hoja1!$C$2:$D$1994,2,0)),"")</f>
        <v>124</v>
      </c>
      <c r="AD127" s="6" t="s">
        <v>727</v>
      </c>
      <c r="AE127" s="6"/>
      <c r="AF127" s="6"/>
      <c r="AG127" s="6"/>
      <c r="AH127" s="6"/>
      <c r="AI127" s="6"/>
      <c r="AJ127" s="6"/>
      <c r="AK127" s="6"/>
      <c r="AL127" s="6" t="s">
        <v>723</v>
      </c>
      <c r="AM127" s="8" t="s">
        <v>724</v>
      </c>
      <c r="AN127" s="8" t="s">
        <v>725</v>
      </c>
      <c r="AO127" s="8"/>
      <c r="AP127" s="8"/>
      <c r="AQ127" s="8"/>
      <c r="AR127" s="8"/>
      <c r="AS127" s="8"/>
      <c r="AT127" s="8"/>
      <c r="AU127" s="8"/>
      <c r="AV127" s="8" t="s">
        <v>718</v>
      </c>
      <c r="AW127" s="8"/>
      <c r="AX127" s="8"/>
      <c r="AY127" s="8"/>
      <c r="AZ127" s="8"/>
      <c r="BA127" s="8"/>
      <c r="BB127" s="8"/>
      <c r="BC127" s="8"/>
      <c r="BD127" s="8" t="s">
        <v>719</v>
      </c>
      <c r="BE127" s="8">
        <v>126</v>
      </c>
      <c r="BF127" s="6" t="str">
        <f t="shared" si="34"/>
        <v>insert into bitacoras_estatus (numero_expediente, numero_registro, representante, fecha_inicio, fecha_vencimiento, id_cliente, id_admin, id_bitacoras_estatus, id_estatus, id_clase, id_marca, created_at, updated_at) values('1152698','1228788','JOSE DE JESUS ALONSO RODRIGUEZ,','2011-02-01','2021-02-01','1003','2','1','1',null,1419,'2011-02-01 00:00:00','2011-02-01 00:00:00');</v>
      </c>
      <c r="BG127" s="6" t="str">
        <f t="shared" si="35"/>
        <v>insert into servicios_comentarios (comentario, id_admin, id_estatus, created_at, updated_at) values('TITULOentregado 26/08/2011',1,126,'2011-02-01 00:00:00','2011-02-01 00:00:00');</v>
      </c>
      <c r="BH127" s="6" t="str">
        <f t="shared" si="36"/>
        <v>insert into servicios_comentarios (comentario, id_admin, id_estatus, created_at, updated_at) values('415-1038, 541-5344 OFICINA 415 20 93',1,126,'2011-02-01 00:00:00','2011-02-01 00:00:00');</v>
      </c>
      <c r="BI127" s="137" t="str">
        <f t="shared" si="37"/>
        <v>update bitacoras_estatus set comprobacion_uso = 1, id_estatus=10 where id=126;</v>
      </c>
      <c r="BJ127" s="137" t="str">
        <f t="shared" si="38"/>
        <v>update bitacoras_estatus set numero_expediente = '1152698', numero_registro = '1228788', id_estatus = 10, fecha_inicio = '2011-02-01', fecha_vencimiento ='2021-02-01', created_at ='2011-02-01 00:00:00', updated_at ='2011-02-01 00:00:00', id_clase=null, id_marca=1419, id_cliente=1003, vigencia = 1 where id =126;</v>
      </c>
      <c r="BK127" s="137" t="str">
        <f t="shared" si="39"/>
        <v>update bitacoras_estatus set id_estatus = 10 where id =126;</v>
      </c>
    </row>
    <row r="128" spans="1:63">
      <c r="A128" s="3">
        <v>583394</v>
      </c>
      <c r="B128" s="3">
        <v>1049699</v>
      </c>
      <c r="C128" s="3">
        <f>IF(Tabla1[[#This Row],[No. REG.]]="","",1)</f>
        <v>1</v>
      </c>
      <c r="D128" s="3" t="s">
        <v>492</v>
      </c>
      <c r="E128" s="3">
        <f>IF(Tabla1[[#This Row],[STATUS]]="","",VLOOKUP(D128,Estatus!$A$2:$B$13,2,0))</f>
        <v>1</v>
      </c>
      <c r="F128" s="3">
        <f>IF(Tabla1[[#This Row],[STATUS]]="","",VLOOKUP(D128,Estatus!$A$2:$I$12,9,0))</f>
        <v>0</v>
      </c>
      <c r="G128" s="12" t="s">
        <v>728</v>
      </c>
      <c r="H128" s="7">
        <v>37629</v>
      </c>
      <c r="I128" s="80">
        <f t="shared" si="20"/>
        <v>2003</v>
      </c>
      <c r="J128" s="80">
        <f t="shared" si="21"/>
        <v>1</v>
      </c>
      <c r="K128" s="80">
        <f t="shared" si="22"/>
        <v>8</v>
      </c>
      <c r="L128" s="80" t="str">
        <f t="shared" si="23"/>
        <v>01</v>
      </c>
      <c r="M128" s="80" t="str">
        <f t="shared" si="24"/>
        <v>08</v>
      </c>
      <c r="N128" s="80" t="str">
        <f t="shared" si="25"/>
        <v>'2003-01-08'</v>
      </c>
      <c r="O128" s="80" t="str">
        <f t="shared" si="26"/>
        <v>'2003-01-08 00:00:00'</v>
      </c>
      <c r="P128" s="7">
        <v>41282</v>
      </c>
      <c r="Q128" s="80">
        <f t="shared" si="27"/>
        <v>2013</v>
      </c>
      <c r="R128" s="80">
        <f t="shared" si="28"/>
        <v>1</v>
      </c>
      <c r="S128" s="80">
        <f t="shared" si="29"/>
        <v>8</v>
      </c>
      <c r="T128" s="80" t="str">
        <f t="shared" si="30"/>
        <v>01</v>
      </c>
      <c r="U128" s="80" t="str">
        <f t="shared" si="31"/>
        <v>08</v>
      </c>
      <c r="V128" s="80" t="str">
        <f t="shared" si="32"/>
        <v>'2013-01-08'</v>
      </c>
      <c r="W128" s="80"/>
      <c r="X128" s="80" t="str">
        <f t="shared" si="33"/>
        <v>null</v>
      </c>
      <c r="Y128" s="3" t="s">
        <v>729</v>
      </c>
      <c r="Z128" s="124">
        <f>IFERROR(IF(Y128="","null",VLOOKUP(Y128,Marcas!$A$2:$C$2024,2,0)),"")</f>
        <v>1416</v>
      </c>
      <c r="AA128" s="3" t="s">
        <v>729</v>
      </c>
      <c r="AB128" s="3">
        <f>IFERROR(IF(AA128="","",IF(AA128="EMPORIO LEGAL",1,VLOOKUP(AA128,Clientes!$A$2:$B$1190,2,0))),"")</f>
        <v>1002</v>
      </c>
      <c r="AC128" s="3">
        <f>IFERROR(IF(Tabla1[[#This Row],[id_control]]="null","",VLOOKUP(CONCATENATE(Tabla1[[#This Row],[CLIENTE]],"-",Tabla1[[#This Row],[id_control]]),Hoja1!$C$2:$D$1994,2,0)),"")</f>
        <v>128</v>
      </c>
      <c r="AD128" s="3" t="s">
        <v>730</v>
      </c>
      <c r="AE128" s="3"/>
      <c r="AF128" s="3"/>
      <c r="AG128" s="3"/>
      <c r="AH128" s="3"/>
      <c r="AI128" s="3"/>
      <c r="AJ128" s="3"/>
      <c r="AK128" s="3"/>
      <c r="AL128" s="3">
        <v>4153179</v>
      </c>
      <c r="AM128" s="6">
        <v>4789268</v>
      </c>
      <c r="AN128" s="6"/>
      <c r="AO128" s="6"/>
      <c r="AP128" s="6"/>
      <c r="AQ128" s="10"/>
      <c r="AR128" s="6"/>
      <c r="AS128" s="6"/>
      <c r="AT128" s="6"/>
      <c r="AU128" s="6"/>
      <c r="AV128" s="6" t="s">
        <v>731</v>
      </c>
      <c r="AW128" s="6"/>
      <c r="AX128" s="6"/>
      <c r="AY128" s="6"/>
      <c r="AZ128" s="6"/>
      <c r="BA128" s="6"/>
      <c r="BB128" s="6"/>
      <c r="BC128" s="6"/>
      <c r="BD128" s="6" t="s">
        <v>732</v>
      </c>
      <c r="BE128" s="8">
        <v>127</v>
      </c>
      <c r="BF128" s="6" t="str">
        <f t="shared" si="34"/>
        <v>insert into bitacoras_estatus (numero_expediente, numero_registro, representante, fecha_inicio, fecha_vencimiento, id_cliente, id_admin, id_bitacoras_estatus, id_estatus, id_clase, id_marca, created_at, updated_at) values('583394','1049699','IBIS AARON CHACON SILVA','2003-01-08','2013-01-08','1002','2','1','1',null,1416,'2003-01-08 00:00:00','2003-01-08 00:00:00');</v>
      </c>
      <c r="BG128" s="6" t="str">
        <f t="shared" si="35"/>
        <v>insert into servicios_comentarios (comentario, id_admin, id_estatus, created_at, updated_at) values('Titulo recibido 29/09/08 aun no se entrega',1,127,'2003-01-08 00:00:00','2003-01-08 00:00:00');</v>
      </c>
      <c r="BH128" s="6" t="str">
        <f t="shared" si="36"/>
        <v>insert into servicios_comentarios (comentario, id_admin, id_estatus, created_at, updated_at) values('LIBIS, ARON CHACON 4153179, 4789268',1,127,'2003-01-08 00:00:00','2003-01-08 00:00:00');</v>
      </c>
      <c r="BI128" s="137" t="str">
        <f t="shared" si="37"/>
        <v>update bitacoras_estatus set comprobacion_uso = 1, id_estatus=1 where id=127;</v>
      </c>
      <c r="BJ128" s="137" t="str">
        <f t="shared" si="38"/>
        <v>update bitacoras_estatus set numero_expediente = '583394', numero_registro = '1049699', id_estatus = 1, fecha_inicio = '2003-01-08', fecha_vencimiento ='2013-01-08', created_at ='2003-01-08 00:00:00', updated_at ='2003-01-08 00:00:00', id_clase=null, id_marca=1416, id_cliente=1002, vigencia = 0 where id =127;</v>
      </c>
      <c r="BK128" s="137" t="str">
        <f t="shared" si="39"/>
        <v>update bitacoras_estatus set id_estatus = 1 where id =127;</v>
      </c>
    </row>
    <row r="129" spans="1:63">
      <c r="A129" s="6">
        <v>1034184</v>
      </c>
      <c r="B129" s="6">
        <v>1200316</v>
      </c>
      <c r="C129" s="6">
        <f>IF(Tabla1[[#This Row],[No. REG.]]="","",1)</f>
        <v>1</v>
      </c>
      <c r="D129" s="3" t="s">
        <v>46</v>
      </c>
      <c r="E129" s="3">
        <f>IF(Tabla1[[#This Row],[STATUS]]="","",VLOOKUP(D129,Estatus!$A$2:$B$13,2,0))</f>
        <v>10</v>
      </c>
      <c r="F129" s="3">
        <f>IF(Tabla1[[#This Row],[STATUS]]="","",VLOOKUP(D129,Estatus!$A$2:$I$12,9,0))</f>
        <v>1</v>
      </c>
      <c r="G129" s="17" t="s">
        <v>733</v>
      </c>
      <c r="H129" s="9">
        <v>40063</v>
      </c>
      <c r="I129" s="81">
        <f t="shared" si="20"/>
        <v>2009</v>
      </c>
      <c r="J129" s="81">
        <f t="shared" si="21"/>
        <v>9</v>
      </c>
      <c r="K129" s="81">
        <f t="shared" si="22"/>
        <v>7</v>
      </c>
      <c r="L129" s="81" t="str">
        <f t="shared" si="23"/>
        <v>09</v>
      </c>
      <c r="M129" s="81" t="str">
        <f t="shared" si="24"/>
        <v>07</v>
      </c>
      <c r="N129" s="81" t="str">
        <f t="shared" si="25"/>
        <v>'2009-09-07'</v>
      </c>
      <c r="O129" s="81" t="str">
        <f t="shared" si="26"/>
        <v>'2009-09-07 00:00:00'</v>
      </c>
      <c r="P129" s="9">
        <v>43715</v>
      </c>
      <c r="Q129" s="81">
        <f t="shared" si="27"/>
        <v>2019</v>
      </c>
      <c r="R129" s="81">
        <f t="shared" si="28"/>
        <v>9</v>
      </c>
      <c r="S129" s="81">
        <f t="shared" si="29"/>
        <v>7</v>
      </c>
      <c r="T129" s="81" t="str">
        <f t="shared" si="30"/>
        <v>09</v>
      </c>
      <c r="U129" s="81" t="str">
        <f t="shared" si="31"/>
        <v>07</v>
      </c>
      <c r="V129" s="81" t="str">
        <f t="shared" si="32"/>
        <v>'2019-09-07'</v>
      </c>
      <c r="W129" s="81"/>
      <c r="X129" s="81" t="str">
        <f t="shared" si="33"/>
        <v>null</v>
      </c>
      <c r="Y129" s="6" t="s">
        <v>734</v>
      </c>
      <c r="Z129" s="123">
        <f>IFERROR(IF(Y129="","null",VLOOKUP(Y129,Marcas!$A$2:$C$2024,2,0)),"")</f>
        <v>1410</v>
      </c>
      <c r="AA129" s="6" t="s">
        <v>734</v>
      </c>
      <c r="AB129" s="6">
        <f>IFERROR(IF(AA129="","",IF(AA129="EMPORIO LEGAL",1,VLOOKUP(AA129,Clientes!$A$2:$B$1190,2,0))),"")</f>
        <v>1001</v>
      </c>
      <c r="AC129" s="6">
        <f>IFERROR(IF(Tabla1[[#This Row],[id_control]]="null","",VLOOKUP(CONCATENATE(Tabla1[[#This Row],[CLIENTE]],"-",Tabla1[[#This Row],[id_control]]),Hoja1!$C$2:$D$1994,2,0)),"")</f>
        <v>129</v>
      </c>
      <c r="AD129" s="6" t="s">
        <v>735</v>
      </c>
      <c r="AE129" s="6"/>
      <c r="AF129" s="6"/>
      <c r="AG129" s="6"/>
      <c r="AH129" s="6"/>
      <c r="AI129" s="6"/>
      <c r="AJ129" s="6"/>
      <c r="AK129" s="6"/>
      <c r="AL129" s="8" t="s">
        <v>736</v>
      </c>
      <c r="AM129" s="6"/>
      <c r="AN129" s="6"/>
      <c r="AO129" s="6"/>
      <c r="AP129" s="6"/>
      <c r="AQ129" s="10"/>
      <c r="AR129" s="6"/>
      <c r="AS129" s="6"/>
      <c r="AT129" s="6"/>
      <c r="AU129" s="6"/>
      <c r="AV129" s="6"/>
      <c r="AW129" s="6"/>
      <c r="AX129" s="6"/>
      <c r="AY129" s="6"/>
      <c r="AZ129" s="6"/>
      <c r="BA129" s="6"/>
      <c r="BB129" s="6"/>
      <c r="BC129" s="6"/>
      <c r="BD129" s="6" t="s">
        <v>736</v>
      </c>
      <c r="BE129" s="8">
        <v>128</v>
      </c>
      <c r="BF129" s="6" t="str">
        <f t="shared" si="34"/>
        <v>insert into bitacoras_estatus (numero_expediente, numero_registro, representante, fecha_inicio, fecha_vencimiento, id_cliente, id_admin, id_bitacoras_estatus, id_estatus, id_clase, id_marca, created_at, updated_at) values('1034184','1200316','MANUEL DE JESUS MARRUFO BARRON','2009-09-07','2019-09-07','1001','2','1','1',null,1410,'2009-09-07 00:00:00','2009-09-07 00:00:00');</v>
      </c>
      <c r="BG129" s="6" t="str">
        <f t="shared" si="35"/>
        <v>insert into servicios_comentarios (comentario, id_admin, id_estatus, created_at, updated_at) values('IMPEDIMENTO LEGAL ENVIADO: 08/10/2010',1,128,'2009-09-07 00:00:00','2009-09-07 00:00:00');</v>
      </c>
      <c r="BH129" s="6" t="str">
        <f t="shared" si="36"/>
        <v>insert into servicios_comentarios (comentario, id_admin, id_estatus, created_at, updated_at) values('662-208-0656',1,128,'2009-09-07 00:00:00','2009-09-07 00:00:00');</v>
      </c>
      <c r="BI129" s="137" t="str">
        <f t="shared" si="37"/>
        <v>update bitacoras_estatus set comprobacion_uso = 1, id_estatus=10 where id=128;</v>
      </c>
      <c r="BJ129" s="137" t="str">
        <f t="shared" si="38"/>
        <v>update bitacoras_estatus set numero_expediente = '1034184', numero_registro = '1200316', id_estatus = 10, fecha_inicio = '2009-09-07', fecha_vencimiento ='2019-09-07', created_at ='2009-09-07 00:00:00', updated_at ='2009-09-07 00:00:00', id_clase=null, id_marca=1410, id_cliente=1001, vigencia = 1 where id =128;</v>
      </c>
      <c r="BK129" s="137" t="str">
        <f t="shared" si="39"/>
        <v>update bitacoras_estatus set id_estatus = 10 where id =128;</v>
      </c>
    </row>
    <row r="130" spans="1:63" ht="57">
      <c r="A130" s="6">
        <v>1516944</v>
      </c>
      <c r="B130" s="6"/>
      <c r="C130" s="6" t="str">
        <f>IF(Tabla1[[#This Row],[No. REG.]]="","",1)</f>
        <v/>
      </c>
      <c r="D130" s="6" t="s">
        <v>34</v>
      </c>
      <c r="E130" s="6">
        <f>IF(Tabla1[[#This Row],[STATUS]]="","",VLOOKUP(D130,Estatus!$A$2:$B$13,2,0))</f>
        <v>5</v>
      </c>
      <c r="F130" s="6">
        <f>IF(Tabla1[[#This Row],[STATUS]]="","",VLOOKUP(D130,Estatus!$A$2:$I$12,9,0))</f>
        <v>0</v>
      </c>
      <c r="G130" s="16" t="s">
        <v>737</v>
      </c>
      <c r="H130" s="7">
        <v>41865</v>
      </c>
      <c r="I130" s="80">
        <f t="shared" ref="I130:I193" si="40">YEAR(H130)</f>
        <v>2014</v>
      </c>
      <c r="J130" s="80">
        <f t="shared" ref="J130:J193" si="41">MONTH(H130)</f>
        <v>8</v>
      </c>
      <c r="K130" s="80">
        <f t="shared" ref="K130:K193" si="42">DAY(H130)</f>
        <v>14</v>
      </c>
      <c r="L130" s="80" t="str">
        <f t="shared" ref="L130:L193" si="43">IF(LEN(J130)=1,CONCATENATE("0",J130),J130)</f>
        <v>08</v>
      </c>
      <c r="M130" s="80">
        <f t="shared" ref="M130:M193" si="44">IF(LEN(K130)=1,CONCATENATE("0",K130),K130)</f>
        <v>14</v>
      </c>
      <c r="N130" s="80" t="str">
        <f t="shared" ref="N130:N193" si="45">IFERROR(IF(H130="","null",CONCATENATE("'",I130,"-",L130,"-",M130,"'")),"null")</f>
        <v>'2014-08-14'</v>
      </c>
      <c r="O130" s="80" t="str">
        <f t="shared" ref="O130:O193" si="46">IF(N130="null","'2018-11-08 00:00:00'",CONCATENATE("'",I130,"-",L130,"-",M130," 00:00:00'"))</f>
        <v>'2014-08-14 00:00:00'</v>
      </c>
      <c r="P130" s="7">
        <v>45518</v>
      </c>
      <c r="Q130" s="80">
        <f t="shared" ref="Q130:Q193" si="47">YEAR(P130)</f>
        <v>2024</v>
      </c>
      <c r="R130" s="80">
        <f t="shared" ref="R130:R193" si="48">MONTH(P130)</f>
        <v>8</v>
      </c>
      <c r="S130" s="80">
        <f t="shared" ref="S130:S193" si="49">DAY(P130)</f>
        <v>14</v>
      </c>
      <c r="T130" s="80" t="str">
        <f t="shared" ref="T130:T193" si="50">IF(LEN(R130)=1,CONCATENATE("0",R130),R130)</f>
        <v>08</v>
      </c>
      <c r="U130" s="80">
        <f t="shared" ref="U130:U193" si="51">IF(LEN(S130)=1,CONCATENATE("0",S130),S130)</f>
        <v>14</v>
      </c>
      <c r="V130" s="80" t="str">
        <f t="shared" ref="V130:V193" si="52">IFERROR(IF(P130="","null",CONCATENATE("'",Q130,"-",T130,"-",U130,"'")),"null")</f>
        <v>'2024-08-14'</v>
      </c>
      <c r="W130" s="80"/>
      <c r="X130" s="80" t="str">
        <f t="shared" ref="X130:X193" si="53">IF(W130="","null",W130)</f>
        <v>null</v>
      </c>
      <c r="Y130" s="6" t="s">
        <v>738</v>
      </c>
      <c r="Z130" s="123">
        <f>IFERROR(IF(Y130="","null",VLOOKUP(Y130,Marcas!$A$2:$C$2024,2,0)),"")</f>
        <v>1409</v>
      </c>
      <c r="AA130" s="6" t="s">
        <v>738</v>
      </c>
      <c r="AB130" s="6">
        <f>IFERROR(IF(AA130="","",IF(AA130="EMPORIO LEGAL",1,VLOOKUP(AA130,Clientes!$A$2:$B$1190,2,0))),"")</f>
        <v>1000</v>
      </c>
      <c r="AC130" s="6">
        <f>IFERROR(IF(Tabla1[[#This Row],[id_control]]="null","",VLOOKUP(CONCATENATE(Tabla1[[#This Row],[CLIENTE]],"-",Tabla1[[#This Row],[id_control]]),Hoja1!$C$2:$D$1994,2,0)),"")</f>
        <v>130</v>
      </c>
      <c r="AD130" s="6" t="s">
        <v>739</v>
      </c>
      <c r="AE130" s="6"/>
      <c r="AF130" s="6"/>
      <c r="AG130" s="6"/>
      <c r="AH130" s="6"/>
      <c r="AI130" s="6"/>
      <c r="AJ130" s="6"/>
      <c r="AK130" s="6"/>
      <c r="AL130" s="6" t="s">
        <v>740</v>
      </c>
      <c r="AM130" s="8"/>
      <c r="AN130" s="8"/>
      <c r="AO130" s="8"/>
      <c r="AP130" s="8"/>
      <c r="AQ130" s="8"/>
      <c r="AR130" s="8"/>
      <c r="AS130" s="8"/>
      <c r="AT130" s="8"/>
      <c r="AU130" s="8"/>
      <c r="AV130" s="8" t="s">
        <v>741</v>
      </c>
      <c r="AW130" s="8" t="s">
        <v>742</v>
      </c>
      <c r="AX130" s="8"/>
      <c r="AY130" s="8"/>
      <c r="AZ130" s="8"/>
      <c r="BA130" s="8"/>
      <c r="BB130" s="8"/>
      <c r="BC130" s="8"/>
      <c r="BD130" s="8" t="s">
        <v>740</v>
      </c>
      <c r="BE130" s="8">
        <v>129</v>
      </c>
      <c r="BF130" s="6" t="str">
        <f t="shared" ref="BF130:BF193" si="54">CONCATENATE($BG$1,A130,"','",B130,"','",AD130,"',",N130,",",V130,",'",AB130,"','2','1','1',",X130,",",Z130,",",O130,",",O130,");")</f>
        <v>insert into bitacoras_estatus (numero_expediente, numero_registro, representante, fecha_inicio, fecha_vencimiento, id_cliente, id_admin, id_bitacoras_estatus, id_estatus, id_clase, id_marca, created_at, updated_at) values('1516944','','ROMAN JESUS PEREZ SOTO','2014-08-14','2024-08-14','1000','2','1','1',null,1409,'2014-08-14 00:00:00','2014-08-14 00:00:00');</v>
      </c>
      <c r="BG130" s="6" t="str">
        <f t="shared" ref="BG130:BG193" si="55">IF(OR(G130="",BE130=""),"",CONCATENATE("insert into servicios_comentarios (comentario, id_admin, id_estatus, created_at, updated_at) values('",G130,"',1,",BE130,",",O130,",",O130,");"))</f>
        <v>insert into servicios_comentarios (comentario, id_admin, id_estatus, created_at, updated_at) values('ANTERIORIDAD RECIBIDA 19FEB/15. CANT EN FECHA 20 DE ABRIL 2015. NEGATIVA LLEGO EL 24 NOV LLEGO NEGATIVA EL DÍA 23/05/18',1,129,'2014-08-14 00:00:00','2014-08-14 00:00:00');</v>
      </c>
      <c r="BH130" s="6" t="str">
        <f t="shared" ref="BH130:BH193" si="56">IF(OR(BD130="",BE130=""),"",CONCATENATE("insert into servicios_comentarios (comentario, id_admin, id_estatus, created_at, updated_at) values('",BD130,"',1,",BE130,",",O130,",",O130,");"))</f>
        <v>insert into servicios_comentarios (comentario, id_admin, id_estatus, created_at, updated_at) values('cel 614 2 49 72 34, cel 614 103 89 40',1,129,'2014-08-14 00:00:00','2014-08-14 00:00:00');</v>
      </c>
      <c r="BI130" s="137" t="str">
        <f t="shared" ref="BI130:BI193" si="57">CONCATENATE("update bitacoras_estatus set comprobacion_uso = 1, id_estatus=",E130," where id=",BE130,";")</f>
        <v>update bitacoras_estatus set comprobacion_uso = 1, id_estatus=5 where id=129;</v>
      </c>
      <c r="BJ130" s="137" t="str">
        <f t="shared" ref="BJ130:BJ193" si="58">IF(BE130="","",CONCATENATE("update bitacoras_estatus set numero_expediente = '",A130,"', numero_registro = '",B130,"', id_estatus = ",E130,", fecha_inicio = ",N130,", fecha_vencimiento =",V130,", created_at =",O130,", updated_at =",O130,", id_clase=",X130,", id_marca=", Z130,", id_cliente=", AB130,", vigencia = ",F130," where id =",BE130,";"))</f>
        <v>update bitacoras_estatus set numero_expediente = '1516944', numero_registro = '', id_estatus = 5, fecha_inicio = '2014-08-14', fecha_vencimiento ='2024-08-14', created_at ='2014-08-14 00:00:00', updated_at ='2014-08-14 00:00:00', id_clase=null, id_marca=1409, id_cliente=1000, vigencia = 0 where id =129;</v>
      </c>
      <c r="BK130" s="137" t="str">
        <f t="shared" ref="BK130:BK193" si="59">IF(OR(E130="",BE130=""),"",CONCATENATE("update bitacoras_estatus set id_estatus = ",E130," where id =",BE130,";"))</f>
        <v>update bitacoras_estatus set id_estatus = 5 where id =129;</v>
      </c>
    </row>
    <row r="131" spans="1:63">
      <c r="A131" s="6">
        <v>1199138</v>
      </c>
      <c r="B131" s="6">
        <v>1308056</v>
      </c>
      <c r="C131" s="6">
        <f>IF(Tabla1[[#This Row],[No. REG.]]="","",1)</f>
        <v>1</v>
      </c>
      <c r="D131" s="3" t="s">
        <v>46</v>
      </c>
      <c r="E131" s="3">
        <f>IF(Tabla1[[#This Row],[STATUS]]="","",VLOOKUP(D131,Estatus!$A$2:$B$13,2,0))</f>
        <v>10</v>
      </c>
      <c r="F131" s="3">
        <f>IF(Tabla1[[#This Row],[STATUS]]="","",VLOOKUP(D131,Estatus!$A$2:$I$12,9,0))</f>
        <v>1</v>
      </c>
      <c r="G131" s="16" t="s">
        <v>743</v>
      </c>
      <c r="H131" s="7">
        <v>40750</v>
      </c>
      <c r="I131" s="80">
        <f t="shared" si="40"/>
        <v>2011</v>
      </c>
      <c r="J131" s="80">
        <f t="shared" si="41"/>
        <v>7</v>
      </c>
      <c r="K131" s="80">
        <f t="shared" si="42"/>
        <v>26</v>
      </c>
      <c r="L131" s="80" t="str">
        <f t="shared" si="43"/>
        <v>07</v>
      </c>
      <c r="M131" s="80">
        <f t="shared" si="44"/>
        <v>26</v>
      </c>
      <c r="N131" s="80" t="str">
        <f t="shared" si="45"/>
        <v>'2011-07-26'</v>
      </c>
      <c r="O131" s="80" t="str">
        <f t="shared" si="46"/>
        <v>'2011-07-26 00:00:00'</v>
      </c>
      <c r="P131" s="7">
        <v>44403</v>
      </c>
      <c r="Q131" s="80">
        <f t="shared" si="47"/>
        <v>2021</v>
      </c>
      <c r="R131" s="80">
        <f t="shared" si="48"/>
        <v>7</v>
      </c>
      <c r="S131" s="80">
        <f t="shared" si="49"/>
        <v>26</v>
      </c>
      <c r="T131" s="80" t="str">
        <f t="shared" si="50"/>
        <v>07</v>
      </c>
      <c r="U131" s="80">
        <f t="shared" si="51"/>
        <v>26</v>
      </c>
      <c r="V131" s="80" t="str">
        <f t="shared" si="52"/>
        <v>'2021-07-26'</v>
      </c>
      <c r="W131" s="80"/>
      <c r="X131" s="80" t="str">
        <f t="shared" si="53"/>
        <v>null</v>
      </c>
      <c r="Y131" s="6" t="s">
        <v>744</v>
      </c>
      <c r="Z131" s="123">
        <f>IFERROR(IF(Y131="","null",VLOOKUP(Y131,Marcas!$A$2:$C$2024,2,0)),"")</f>
        <v>1407</v>
      </c>
      <c r="AA131" s="6" t="s">
        <v>744</v>
      </c>
      <c r="AB131" s="6">
        <f>IFERROR(IF(AA131="","",IF(AA131="EMPORIO LEGAL",1,VLOOKUP(AA131,Clientes!$A$2:$B$1190,2,0))),"")</f>
        <v>999</v>
      </c>
      <c r="AC131" s="6">
        <f>IFERROR(IF(Tabla1[[#This Row],[id_control]]="null","",VLOOKUP(CONCATENATE(Tabla1[[#This Row],[CLIENTE]],"-",Tabla1[[#This Row],[id_control]]),Hoja1!$C$2:$D$1994,2,0)),"")</f>
        <v>131</v>
      </c>
      <c r="AD131" s="6" t="s">
        <v>745</v>
      </c>
      <c r="AE131" s="6"/>
      <c r="AF131" s="6"/>
      <c r="AG131" s="6"/>
      <c r="AH131" s="6"/>
      <c r="AI131" s="6"/>
      <c r="AJ131" s="6"/>
      <c r="AK131" s="6"/>
      <c r="AL131" s="3" t="s">
        <v>746</v>
      </c>
      <c r="AM131" s="6"/>
      <c r="AN131" s="6"/>
      <c r="AO131" s="6"/>
      <c r="AP131" s="6"/>
      <c r="AQ131" s="11" t="s">
        <v>747</v>
      </c>
      <c r="AR131" s="6"/>
      <c r="AS131" s="6"/>
      <c r="AT131" s="6"/>
      <c r="AU131" s="6"/>
      <c r="AV131" s="6" t="s">
        <v>748</v>
      </c>
      <c r="AW131" s="6"/>
      <c r="AX131" s="6"/>
      <c r="AY131" s="6"/>
      <c r="AZ131" s="6"/>
      <c r="BA131" s="6"/>
      <c r="BB131" s="6"/>
      <c r="BC131" s="6"/>
      <c r="BD131" s="6" t="s">
        <v>749</v>
      </c>
      <c r="BE131" s="8">
        <v>130</v>
      </c>
      <c r="BF131" s="6" t="str">
        <f t="shared" si="54"/>
        <v>insert into bitacoras_estatus (numero_expediente, numero_registro, representante, fecha_inicio, fecha_vencimiento, id_cliente, id_admin, id_bitacoras_estatus, id_estatus, id_clase, id_marca, created_at, updated_at) values('1199138','1308056','MONICA HORTENCIA CHACON GOMEZ','2011-07-26','2021-07-26','999','2','1','1',null,1407,'2011-07-26 00:00:00','2011-07-26 00:00:00');</v>
      </c>
      <c r="BG131" s="6" t="str">
        <f t="shared" si="55"/>
        <v>insert into servicios_comentarios (comentario, id_admin, id_estatus, created_at, updated_at) values('titulo entregado',1,130,'2011-07-26 00:00:00','2011-07-26 00:00:00');</v>
      </c>
      <c r="BH131" s="6" t="str">
        <f t="shared" si="56"/>
        <v>insert into servicios_comentarios (comentario, id_admin, id_estatus, created_at, updated_at) values('4 30 0606 cel. 614 2 398502',1,130,'2011-07-26 00:00:00','2011-07-26 00:00:00');</v>
      </c>
      <c r="BI131" s="137" t="str">
        <f t="shared" si="57"/>
        <v>update bitacoras_estatus set comprobacion_uso = 1, id_estatus=10 where id=130;</v>
      </c>
      <c r="BJ131" s="137" t="str">
        <f t="shared" si="58"/>
        <v>update bitacoras_estatus set numero_expediente = '1199138', numero_registro = '1308056', id_estatus = 10, fecha_inicio = '2011-07-26', fecha_vencimiento ='2021-07-26', created_at ='2011-07-26 00:00:00', updated_at ='2011-07-26 00:00:00', id_clase=null, id_marca=1407, id_cliente=999, vigencia = 1 where id =130;</v>
      </c>
      <c r="BK131" s="137" t="str">
        <f t="shared" si="59"/>
        <v>update bitacoras_estatus set id_estatus = 10 where id =130;</v>
      </c>
    </row>
    <row r="132" spans="1:63">
      <c r="A132" s="6">
        <v>1306773</v>
      </c>
      <c r="B132" s="6">
        <v>1339011</v>
      </c>
      <c r="C132" s="6">
        <f>IF(Tabla1[[#This Row],[No. REG.]]="","",1)</f>
        <v>1</v>
      </c>
      <c r="D132" s="3" t="s">
        <v>46</v>
      </c>
      <c r="E132" s="3">
        <f>IF(Tabla1[[#This Row],[STATUS]]="","",VLOOKUP(D132,Estatus!$A$2:$B$13,2,0))</f>
        <v>10</v>
      </c>
      <c r="F132" s="3">
        <f>IF(Tabla1[[#This Row],[STATUS]]="","",VLOOKUP(D132,Estatus!$A$2:$I$12,9,0))</f>
        <v>1</v>
      </c>
      <c r="G132" s="12" t="s">
        <v>750</v>
      </c>
      <c r="H132" s="7">
        <v>41117</v>
      </c>
      <c r="I132" s="80">
        <f t="shared" si="40"/>
        <v>2012</v>
      </c>
      <c r="J132" s="80">
        <f t="shared" si="41"/>
        <v>7</v>
      </c>
      <c r="K132" s="80">
        <f t="shared" si="42"/>
        <v>27</v>
      </c>
      <c r="L132" s="80" t="str">
        <f t="shared" si="43"/>
        <v>07</v>
      </c>
      <c r="M132" s="80">
        <f t="shared" si="44"/>
        <v>27</v>
      </c>
      <c r="N132" s="80" t="str">
        <f t="shared" si="45"/>
        <v>'2012-07-27'</v>
      </c>
      <c r="O132" s="80" t="str">
        <f t="shared" si="46"/>
        <v>'2012-07-27 00:00:00'</v>
      </c>
      <c r="P132" s="7">
        <v>44769</v>
      </c>
      <c r="Q132" s="80">
        <f t="shared" si="47"/>
        <v>2022</v>
      </c>
      <c r="R132" s="80">
        <f t="shared" si="48"/>
        <v>7</v>
      </c>
      <c r="S132" s="80">
        <f t="shared" si="49"/>
        <v>27</v>
      </c>
      <c r="T132" s="80" t="str">
        <f t="shared" si="50"/>
        <v>07</v>
      </c>
      <c r="U132" s="80">
        <f t="shared" si="51"/>
        <v>27</v>
      </c>
      <c r="V132" s="80" t="str">
        <f t="shared" si="52"/>
        <v>'2022-07-27'</v>
      </c>
      <c r="W132" s="80"/>
      <c r="X132" s="80" t="str">
        <f t="shared" si="53"/>
        <v>null</v>
      </c>
      <c r="Y132" s="6" t="s">
        <v>751</v>
      </c>
      <c r="Z132" s="123">
        <f>IFERROR(IF(Y132="","null",VLOOKUP(Y132,Marcas!$A$2:$C$2024,2,0)),"")</f>
        <v>1404</v>
      </c>
      <c r="AA132" s="6" t="s">
        <v>751</v>
      </c>
      <c r="AB132" s="6">
        <f>IFERROR(IF(AA132="","",IF(AA132="EMPORIO LEGAL",1,VLOOKUP(AA132,Clientes!$A$2:$B$1190,2,0))),"")</f>
        <v>997</v>
      </c>
      <c r="AC132" s="6">
        <f>IFERROR(IF(Tabla1[[#This Row],[id_control]]="null","",VLOOKUP(CONCATENATE(Tabla1[[#This Row],[CLIENTE]],"-",Tabla1[[#This Row],[id_control]]),Hoja1!$C$2:$D$1994,2,0)),"")</f>
        <v>132</v>
      </c>
      <c r="AD132" s="6" t="s">
        <v>752</v>
      </c>
      <c r="AE132" s="6"/>
      <c r="AF132" s="6"/>
      <c r="AG132" s="6"/>
      <c r="AH132" s="6"/>
      <c r="AI132" s="6"/>
      <c r="AJ132" s="6"/>
      <c r="AK132" s="6"/>
      <c r="AL132" s="3" t="s">
        <v>753</v>
      </c>
      <c r="AM132" s="4"/>
      <c r="AN132" s="6"/>
      <c r="AO132" s="6"/>
      <c r="AP132" s="6"/>
      <c r="AQ132" s="4" t="s">
        <v>754</v>
      </c>
      <c r="AR132" s="4"/>
      <c r="AS132" s="6"/>
      <c r="AT132" s="6"/>
      <c r="AU132" s="6"/>
      <c r="AV132" s="6" t="s">
        <v>755</v>
      </c>
      <c r="AW132" s="6"/>
      <c r="AX132" s="6"/>
      <c r="AY132" s="6"/>
      <c r="AZ132" s="6"/>
      <c r="BA132" s="6"/>
      <c r="BB132" s="6"/>
      <c r="BC132" s="6"/>
      <c r="BD132" s="8" t="s">
        <v>756</v>
      </c>
      <c r="BE132" s="8">
        <v>131</v>
      </c>
      <c r="BF132" s="6" t="str">
        <f t="shared" si="54"/>
        <v>insert into bitacoras_estatus (numero_expediente, numero_registro, representante, fecha_inicio, fecha_vencimiento, id_cliente, id_admin, id_bitacoras_estatus, id_estatus, id_clase, id_marca, created_at, updated_at) values('1306773','1339011','SUJETADORES DE ACEROS S.A. DE C.V.','2012-07-27','2022-07-27','997','2','1','1',null,1404,'2012-07-27 00:00:00','2012-07-27 00:00:00');</v>
      </c>
      <c r="BG132" s="6" t="str">
        <f t="shared" si="55"/>
        <v>insert into servicios_comentarios (comentario, id_admin, id_estatus, created_at, updated_at) values('TITULO RECIBIDO04/04/2013',1,131,'2012-07-27 00:00:00','2012-07-27 00:00:00');</v>
      </c>
      <c r="BH132" s="6" t="str">
        <f t="shared" si="56"/>
        <v>insert into servicios_comentarios (comentario, id_admin, id_estatus, created_at, updated_at) values('4 81 63 00 CEL. 2 90 16 95',1,131,'2012-07-27 00:00:00','2012-07-27 00:00:00');</v>
      </c>
      <c r="BI132" s="137" t="str">
        <f t="shared" si="57"/>
        <v>update bitacoras_estatus set comprobacion_uso = 1, id_estatus=10 where id=131;</v>
      </c>
      <c r="BJ132" s="137" t="str">
        <f t="shared" si="58"/>
        <v>update bitacoras_estatus set numero_expediente = '1306773', numero_registro = '1339011', id_estatus = 10, fecha_inicio = '2012-07-27', fecha_vencimiento ='2022-07-27', created_at ='2012-07-27 00:00:00', updated_at ='2012-07-27 00:00:00', id_clase=null, id_marca=1404, id_cliente=997, vigencia = 1 where id =131;</v>
      </c>
      <c r="BK132" s="137" t="str">
        <f t="shared" si="59"/>
        <v>update bitacoras_estatus set id_estatus = 10 where id =131;</v>
      </c>
    </row>
    <row r="133" spans="1:63">
      <c r="A133" s="3">
        <v>1228700</v>
      </c>
      <c r="B133" s="3"/>
      <c r="C133" s="3" t="str">
        <f>IF(Tabla1[[#This Row],[No. REG.]]="","",1)</f>
        <v/>
      </c>
      <c r="D133" s="3" t="s">
        <v>492</v>
      </c>
      <c r="E133" s="3">
        <f>IF(Tabla1[[#This Row],[STATUS]]="","",VLOOKUP(D133,Estatus!$A$2:$B$13,2,0))</f>
        <v>1</v>
      </c>
      <c r="F133" s="3">
        <f>IF(Tabla1[[#This Row],[STATUS]]="","",VLOOKUP(D133,Estatus!$A$2:$I$12,9,0))</f>
        <v>0</v>
      </c>
      <c r="G133" s="12" t="s">
        <v>757</v>
      </c>
      <c r="H133" s="7">
        <v>40862</v>
      </c>
      <c r="I133" s="80">
        <f t="shared" si="40"/>
        <v>2011</v>
      </c>
      <c r="J133" s="80">
        <f t="shared" si="41"/>
        <v>11</v>
      </c>
      <c r="K133" s="80">
        <f t="shared" si="42"/>
        <v>15</v>
      </c>
      <c r="L133" s="80">
        <f t="shared" si="43"/>
        <v>11</v>
      </c>
      <c r="M133" s="80">
        <f t="shared" si="44"/>
        <v>15</v>
      </c>
      <c r="N133" s="80" t="str">
        <f t="shared" si="45"/>
        <v>'2011-11-15'</v>
      </c>
      <c r="O133" s="80" t="str">
        <f t="shared" si="46"/>
        <v>'2011-11-15 00:00:00'</v>
      </c>
      <c r="P133" s="7">
        <v>44515</v>
      </c>
      <c r="Q133" s="80">
        <f t="shared" si="47"/>
        <v>2021</v>
      </c>
      <c r="R133" s="80">
        <f t="shared" si="48"/>
        <v>11</v>
      </c>
      <c r="S133" s="80">
        <f t="shared" si="49"/>
        <v>15</v>
      </c>
      <c r="T133" s="80">
        <f t="shared" si="50"/>
        <v>11</v>
      </c>
      <c r="U133" s="80">
        <f t="shared" si="51"/>
        <v>15</v>
      </c>
      <c r="V133" s="80" t="str">
        <f t="shared" si="52"/>
        <v>'2021-11-15'</v>
      </c>
      <c r="W133" s="80"/>
      <c r="X133" s="80" t="str">
        <f t="shared" si="53"/>
        <v>null</v>
      </c>
      <c r="Y133" s="3" t="s">
        <v>758</v>
      </c>
      <c r="Z133" s="124">
        <f>IFERROR(IF(Y133="","null",VLOOKUP(Y133,Marcas!$A$2:$C$2024,2,0)),"")</f>
        <v>1401</v>
      </c>
      <c r="AA133" s="3" t="s">
        <v>758</v>
      </c>
      <c r="AB133" s="3">
        <f>IFERROR(IF(AA133="","",IF(AA133="EMPORIO LEGAL",1,VLOOKUP(AA133,Clientes!$A$2:$B$1190,2,0))),"")</f>
        <v>996</v>
      </c>
      <c r="AC133" s="3">
        <f>IFERROR(IF(Tabla1[[#This Row],[id_control]]="null","",VLOOKUP(CONCATENATE(Tabla1[[#This Row],[CLIENTE]],"-",Tabla1[[#This Row],[id_control]]),Hoja1!$C$2:$D$1994,2,0)),"")</f>
        <v>133</v>
      </c>
      <c r="AD133" s="3" t="s">
        <v>759</v>
      </c>
      <c r="AE133" s="3"/>
      <c r="AF133" s="3"/>
      <c r="AG133" s="3"/>
      <c r="AH133" s="3"/>
      <c r="AI133" s="3"/>
      <c r="AJ133" s="3"/>
      <c r="AK133" s="3"/>
      <c r="AL133" s="3" t="s">
        <v>760</v>
      </c>
      <c r="AM133" s="6"/>
      <c r="AN133" s="6"/>
      <c r="AO133" s="6"/>
      <c r="AP133" s="6"/>
      <c r="AQ133" s="10"/>
      <c r="AR133" s="6"/>
      <c r="AS133" s="6"/>
      <c r="AT133" s="6"/>
      <c r="AU133" s="6"/>
      <c r="AV133" s="6" t="s">
        <v>761</v>
      </c>
      <c r="AW133" s="6" t="s">
        <v>654</v>
      </c>
      <c r="AX133" s="6" t="s">
        <v>762</v>
      </c>
      <c r="AY133" s="6"/>
      <c r="AZ133" s="6"/>
      <c r="BA133" s="6"/>
      <c r="BB133" s="6"/>
      <c r="BC133" s="6"/>
      <c r="BD133" s="6" t="s">
        <v>760</v>
      </c>
      <c r="BE133" s="8">
        <v>132</v>
      </c>
      <c r="BF133" s="6" t="str">
        <f t="shared" si="54"/>
        <v>insert into bitacoras_estatus (numero_expediente, numero_registro, representante, fecha_inicio, fecha_vencimiento, id_cliente, id_admin, id_bitacoras_estatus, id_estatus, id_clase, id_marca, created_at, updated_at) values('1228700','','ROBERTO ORTIZ SALVADOR','2011-11-15','2021-11-15','996','2','1','1',null,1401,'2011-11-15 00:00:00','2011-11-15 00:00:00');</v>
      </c>
      <c r="BG133" s="6" t="str">
        <f t="shared" si="55"/>
        <v>insert into servicios_comentarios (comentario, id_admin, id_estatus, created_at, updated_at) values('ABANDONADA A PRETICION DEL CLIENTE.',1,132,'2011-11-15 00:00:00','2011-11-15 00:00:00');</v>
      </c>
      <c r="BH133" s="6" t="str">
        <f t="shared" si="56"/>
        <v>insert into servicios_comentarios (comentario, id_admin, id_estatus, created_at, updated_at) values('614 427 13 06',1,132,'2011-11-15 00:00:00','2011-11-15 00:00:00');</v>
      </c>
      <c r="BI133" s="137" t="str">
        <f t="shared" si="57"/>
        <v>update bitacoras_estatus set comprobacion_uso = 1, id_estatus=1 where id=132;</v>
      </c>
      <c r="BJ133" s="137" t="str">
        <f t="shared" si="58"/>
        <v>update bitacoras_estatus set numero_expediente = '1228700', numero_registro = '', id_estatus = 1, fecha_inicio = '2011-11-15', fecha_vencimiento ='2021-11-15', created_at ='2011-11-15 00:00:00', updated_at ='2011-11-15 00:00:00', id_clase=null, id_marca=1401, id_cliente=996, vigencia = 0 where id =132;</v>
      </c>
      <c r="BK133" s="137" t="str">
        <f t="shared" si="59"/>
        <v>update bitacoras_estatus set id_estatus = 1 where id =132;</v>
      </c>
    </row>
    <row r="134" spans="1:63">
      <c r="A134" s="3">
        <v>1043796</v>
      </c>
      <c r="B134" s="3"/>
      <c r="C134" s="3" t="str">
        <f>IF(Tabla1[[#This Row],[No. REG.]]="","",1)</f>
        <v/>
      </c>
      <c r="D134" s="3" t="s">
        <v>34</v>
      </c>
      <c r="E134" s="3">
        <f>IF(Tabla1[[#This Row],[STATUS]]="","",VLOOKUP(D134,Estatus!$A$2:$B$13,2,0))</f>
        <v>5</v>
      </c>
      <c r="F134" s="3">
        <f>IF(Tabla1[[#This Row],[STATUS]]="","",VLOOKUP(D134,Estatus!$A$2:$I$12,9,0))</f>
        <v>0</v>
      </c>
      <c r="G134" s="12" t="s">
        <v>763</v>
      </c>
      <c r="H134" s="7">
        <v>40102</v>
      </c>
      <c r="I134" s="80">
        <f t="shared" si="40"/>
        <v>2009</v>
      </c>
      <c r="J134" s="80">
        <f t="shared" si="41"/>
        <v>10</v>
      </c>
      <c r="K134" s="80">
        <f t="shared" si="42"/>
        <v>16</v>
      </c>
      <c r="L134" s="80">
        <f t="shared" si="43"/>
        <v>10</v>
      </c>
      <c r="M134" s="80">
        <f t="shared" si="44"/>
        <v>16</v>
      </c>
      <c r="N134" s="80" t="str">
        <f t="shared" si="45"/>
        <v>'2009-10-16'</v>
      </c>
      <c r="O134" s="80" t="str">
        <f t="shared" si="46"/>
        <v>'2009-10-16 00:00:00'</v>
      </c>
      <c r="P134" s="7">
        <v>43754</v>
      </c>
      <c r="Q134" s="80">
        <f t="shared" si="47"/>
        <v>2019</v>
      </c>
      <c r="R134" s="80">
        <f t="shared" si="48"/>
        <v>10</v>
      </c>
      <c r="S134" s="80">
        <f t="shared" si="49"/>
        <v>16</v>
      </c>
      <c r="T134" s="80">
        <f t="shared" si="50"/>
        <v>10</v>
      </c>
      <c r="U134" s="80">
        <f t="shared" si="51"/>
        <v>16</v>
      </c>
      <c r="V134" s="80" t="str">
        <f t="shared" si="52"/>
        <v>'2019-10-16'</v>
      </c>
      <c r="W134" s="80"/>
      <c r="X134" s="80" t="str">
        <f t="shared" si="53"/>
        <v>null</v>
      </c>
      <c r="Y134" s="3" t="s">
        <v>764</v>
      </c>
      <c r="Z134" s="124">
        <f>IFERROR(IF(Y134="","null",VLOOKUP(Y134,Marcas!$A$2:$C$2024,2,0)),"")</f>
        <v>1397</v>
      </c>
      <c r="AA134" s="3" t="s">
        <v>764</v>
      </c>
      <c r="AB134" s="3">
        <f>IFERROR(IF(AA134="","",IF(AA134="EMPORIO LEGAL",1,VLOOKUP(AA134,Clientes!$A$2:$B$1190,2,0))),"")</f>
        <v>995</v>
      </c>
      <c r="AC134" s="3">
        <f>IFERROR(IF(Tabla1[[#This Row],[id_control]]="null","",VLOOKUP(CONCATENATE(Tabla1[[#This Row],[CLIENTE]],"-",Tabla1[[#This Row],[id_control]]),Hoja1!$C$2:$D$1994,2,0)),"")</f>
        <v>134</v>
      </c>
      <c r="AD134" s="3" t="s">
        <v>765</v>
      </c>
      <c r="AE134" s="4"/>
      <c r="AF134" s="4"/>
      <c r="AG134" s="4"/>
      <c r="AH134" s="4"/>
      <c r="AI134" s="4"/>
      <c r="AJ134" s="4"/>
      <c r="AK134" s="4"/>
      <c r="AL134" s="3" t="s">
        <v>766</v>
      </c>
      <c r="AM134" s="11"/>
      <c r="AN134" s="6"/>
      <c r="AO134" s="6"/>
      <c r="AP134" s="6"/>
      <c r="AQ134" s="11" t="s">
        <v>767</v>
      </c>
      <c r="AR134" s="6"/>
      <c r="AS134" s="6"/>
      <c r="AT134" s="6"/>
      <c r="AU134" s="6"/>
      <c r="AV134" s="8" t="s">
        <v>768</v>
      </c>
      <c r="AW134" s="8"/>
      <c r="AX134" s="6"/>
      <c r="AY134" s="6"/>
      <c r="AZ134" s="6"/>
      <c r="BA134" s="6"/>
      <c r="BB134" s="6"/>
      <c r="BC134" s="6"/>
      <c r="BD134" s="6" t="s">
        <v>769</v>
      </c>
      <c r="BE134" s="8">
        <v>133</v>
      </c>
      <c r="BF134" s="6" t="str">
        <f t="shared" si="54"/>
        <v>insert into bitacoras_estatus (numero_expediente, numero_registro, representante, fecha_inicio, fecha_vencimiento, id_cliente, id_admin, id_bitacoras_estatus, id_estatus, id_clase, id_marca, created_at, updated_at) values('1043796','','JUAN PABLO AGUIRRE MOLINA','2009-10-16','2019-10-16','995','2','1','1',null,1397,'2009-10-16 00:00:00','2009-10-16 00:00:00');</v>
      </c>
      <c r="BG134" s="6" t="str">
        <f t="shared" si="55"/>
        <v>insert into servicios_comentarios (comentario, id_admin, id_estatus, created_at, updated_at) values('Recibida 13/08/2010',1,133,'2009-10-16 00:00:00','2009-10-16 00:00:00');</v>
      </c>
      <c r="BH134" s="6" t="str">
        <f t="shared" si="56"/>
        <v>insert into servicios_comentarios (comentario, id_admin, id_estatus, created_at, updated_at) values('662-310-9739 cel 662-157-2732',1,133,'2009-10-16 00:00:00','2009-10-16 00:00:00');</v>
      </c>
      <c r="BI134" s="137" t="str">
        <f t="shared" si="57"/>
        <v>update bitacoras_estatus set comprobacion_uso = 1, id_estatus=5 where id=133;</v>
      </c>
      <c r="BJ134" s="137" t="str">
        <f t="shared" si="58"/>
        <v>update bitacoras_estatus set numero_expediente = '1043796', numero_registro = '', id_estatus = 5, fecha_inicio = '2009-10-16', fecha_vencimiento ='2019-10-16', created_at ='2009-10-16 00:00:00', updated_at ='2009-10-16 00:00:00', id_clase=null, id_marca=1397, id_cliente=995, vigencia = 0 where id =133;</v>
      </c>
      <c r="BK134" s="137" t="str">
        <f t="shared" si="59"/>
        <v>update bitacoras_estatus set id_estatus = 5 where id =133;</v>
      </c>
    </row>
    <row r="135" spans="1:63" ht="27">
      <c r="A135" s="3">
        <v>822315</v>
      </c>
      <c r="B135" s="3">
        <v>973990</v>
      </c>
      <c r="C135" s="3">
        <f>IF(Tabla1[[#This Row],[No. REG.]]="","",1)</f>
        <v>1</v>
      </c>
      <c r="D135" s="3" t="s">
        <v>109</v>
      </c>
      <c r="E135" s="3">
        <f>IF(Tabla1[[#This Row],[STATUS]]="","",VLOOKUP(D135,Estatus!$A$2:$B$13,2,0))</f>
        <v>9</v>
      </c>
      <c r="F135" s="3">
        <f>IF(Tabla1[[#This Row],[STATUS]]="","",VLOOKUP(D135,Estatus!$A$2:$I$12,9,0))</f>
        <v>0</v>
      </c>
      <c r="G135" s="12" t="s">
        <v>8690</v>
      </c>
      <c r="H135" s="7">
        <v>39037</v>
      </c>
      <c r="I135" s="80">
        <f t="shared" si="40"/>
        <v>2006</v>
      </c>
      <c r="J135" s="80">
        <f t="shared" si="41"/>
        <v>11</v>
      </c>
      <c r="K135" s="80">
        <f t="shared" si="42"/>
        <v>16</v>
      </c>
      <c r="L135" s="80">
        <f t="shared" si="43"/>
        <v>11</v>
      </c>
      <c r="M135" s="80">
        <f t="shared" si="44"/>
        <v>16</v>
      </c>
      <c r="N135" s="80" t="str">
        <f t="shared" si="45"/>
        <v>'2006-11-16'</v>
      </c>
      <c r="O135" s="80" t="str">
        <f t="shared" si="46"/>
        <v>'2006-11-16 00:00:00'</v>
      </c>
      <c r="P135" s="7">
        <v>42690</v>
      </c>
      <c r="Q135" s="80">
        <f t="shared" si="47"/>
        <v>2016</v>
      </c>
      <c r="R135" s="80">
        <f t="shared" si="48"/>
        <v>11</v>
      </c>
      <c r="S135" s="80">
        <f t="shared" si="49"/>
        <v>16</v>
      </c>
      <c r="T135" s="80">
        <f t="shared" si="50"/>
        <v>11</v>
      </c>
      <c r="U135" s="80">
        <f t="shared" si="51"/>
        <v>16</v>
      </c>
      <c r="V135" s="80" t="str">
        <f t="shared" si="52"/>
        <v>'2016-11-16'</v>
      </c>
      <c r="W135" s="80"/>
      <c r="X135" s="80" t="str">
        <f t="shared" si="53"/>
        <v>null</v>
      </c>
      <c r="Y135" s="3" t="s">
        <v>770</v>
      </c>
      <c r="Z135" s="124">
        <f>IFERROR(IF(Y135="","null",VLOOKUP(Y135,Marcas!$A$2:$C$2024,2,0)),"")</f>
        <v>1395</v>
      </c>
      <c r="AA135" s="3" t="s">
        <v>770</v>
      </c>
      <c r="AB135" s="3">
        <f>IFERROR(IF(AA135="","",IF(AA135="EMPORIO LEGAL",1,VLOOKUP(AA135,Clientes!$A$2:$B$1190,2,0))),"")</f>
        <v>994</v>
      </c>
      <c r="AC135" s="3">
        <f>IFERROR(IF(Tabla1[[#This Row],[id_control]]="null","",VLOOKUP(CONCATENATE(Tabla1[[#This Row],[CLIENTE]],"-",Tabla1[[#This Row],[id_control]]),Hoja1!$C$2:$D$1994,2,0)),"")</f>
        <v>135</v>
      </c>
      <c r="AD135" s="3" t="s">
        <v>771</v>
      </c>
      <c r="AE135" s="4"/>
      <c r="AF135" s="4"/>
      <c r="AG135" s="4"/>
      <c r="AH135" s="4"/>
      <c r="AI135" s="4"/>
      <c r="AJ135" s="4"/>
      <c r="AK135" s="4"/>
      <c r="AL135" s="3">
        <v>4350600</v>
      </c>
      <c r="AM135" s="6" t="s">
        <v>772</v>
      </c>
      <c r="AN135" s="6"/>
      <c r="AO135" s="6"/>
      <c r="AP135" s="6"/>
      <c r="AQ135" s="8">
        <v>6144274602</v>
      </c>
      <c r="AR135" s="6">
        <v>2336816</v>
      </c>
      <c r="AS135" s="6"/>
      <c r="AT135" s="6"/>
      <c r="AU135" s="6"/>
      <c r="AV135" s="6" t="s">
        <v>773</v>
      </c>
      <c r="AW135" s="6"/>
      <c r="AX135" s="6"/>
      <c r="AY135" s="6"/>
      <c r="AZ135" s="6"/>
      <c r="BA135" s="6"/>
      <c r="BB135" s="6"/>
      <c r="BC135" s="6"/>
      <c r="BD135" s="6" t="s">
        <v>774</v>
      </c>
      <c r="BE135" s="8">
        <v>134</v>
      </c>
      <c r="BF135" s="6" t="str">
        <f t="shared" si="54"/>
        <v>insert into bitacoras_estatus (numero_expediente, numero_registro, representante, fecha_inicio, fecha_vencimiento, id_cliente, id_admin, id_bitacoras_estatus, id_estatus, id_clase, id_marca, created_at, updated_at) values('822315','973990','EDDIEL GABALDON CHACON','2006-11-16','2016-11-16','994','2','1','1',null,1395,'2006-11-16 00:00:00','2006-11-16 00:00:00');</v>
      </c>
      <c r="BG135" s="6" t="str">
        <f t="shared" si="55"/>
        <v>insert into servicios_comentarios (comentario, id_admin, id_estatus, created_at, updated_at) values('TITULO ENTREGADO. CONTACTADO VÍA SALES UP. ABANDONARÁN LA MARCA.',1,134,'2006-11-16 00:00:00','2006-11-16 00:00:00');</v>
      </c>
      <c r="BH135" s="6" t="str">
        <f t="shared" si="56"/>
        <v>insert into servicios_comentarios (comentario, id_admin, id_estatus, created_at, updated_at) values('4350600, 435 0601 CEL6144274602, NEXTEL 2336816',1,134,'2006-11-16 00:00:00','2006-11-16 00:00:00');</v>
      </c>
      <c r="BI135" s="137" t="str">
        <f t="shared" si="57"/>
        <v>update bitacoras_estatus set comprobacion_uso = 1, id_estatus=9 where id=134;</v>
      </c>
      <c r="BJ135" s="137" t="str">
        <f t="shared" si="58"/>
        <v>update bitacoras_estatus set numero_expediente = '822315', numero_registro = '973990', id_estatus = 9, fecha_inicio = '2006-11-16', fecha_vencimiento ='2016-11-16', created_at ='2006-11-16 00:00:00', updated_at ='2006-11-16 00:00:00', id_clase=null, id_marca=1395, id_cliente=994, vigencia = 0 where id =134;</v>
      </c>
      <c r="BK135" s="137" t="str">
        <f t="shared" si="59"/>
        <v>update bitacoras_estatus set id_estatus = 9 where id =134;</v>
      </c>
    </row>
    <row r="136" spans="1:63">
      <c r="A136" s="6">
        <v>1212259</v>
      </c>
      <c r="B136" s="6"/>
      <c r="C136" s="6" t="str">
        <f>IF(Tabla1[[#This Row],[No. REG.]]="","",1)</f>
        <v/>
      </c>
      <c r="D136" s="3" t="s">
        <v>46</v>
      </c>
      <c r="E136" s="3">
        <f>IF(Tabla1[[#This Row],[STATUS]]="","",VLOOKUP(D136,Estatus!$A$2:$B$13,2,0))</f>
        <v>10</v>
      </c>
      <c r="F136" s="3">
        <f>IF(Tabla1[[#This Row],[STATUS]]="","",VLOOKUP(D136,Estatus!$A$2:$I$12,9,0))</f>
        <v>1</v>
      </c>
      <c r="G136" s="96" t="s">
        <v>775</v>
      </c>
      <c r="H136" s="7">
        <v>40780</v>
      </c>
      <c r="I136" s="80">
        <f t="shared" si="40"/>
        <v>2011</v>
      </c>
      <c r="J136" s="80">
        <f t="shared" si="41"/>
        <v>8</v>
      </c>
      <c r="K136" s="80">
        <f t="shared" si="42"/>
        <v>25</v>
      </c>
      <c r="L136" s="80" t="str">
        <f t="shared" si="43"/>
        <v>08</v>
      </c>
      <c r="M136" s="80">
        <f t="shared" si="44"/>
        <v>25</v>
      </c>
      <c r="N136" s="80" t="str">
        <f t="shared" si="45"/>
        <v>'2011-08-25'</v>
      </c>
      <c r="O136" s="80" t="str">
        <f t="shared" si="46"/>
        <v>'2011-08-25 00:00:00'</v>
      </c>
      <c r="P136" s="7">
        <v>44433</v>
      </c>
      <c r="Q136" s="80">
        <f t="shared" si="47"/>
        <v>2021</v>
      </c>
      <c r="R136" s="80">
        <f t="shared" si="48"/>
        <v>8</v>
      </c>
      <c r="S136" s="80">
        <f t="shared" si="49"/>
        <v>25</v>
      </c>
      <c r="T136" s="80" t="str">
        <f t="shared" si="50"/>
        <v>08</v>
      </c>
      <c r="U136" s="80">
        <f t="shared" si="51"/>
        <v>25</v>
      </c>
      <c r="V136" s="80" t="str">
        <f t="shared" si="52"/>
        <v>'2021-08-25'</v>
      </c>
      <c r="W136" s="80"/>
      <c r="X136" s="80" t="str">
        <f t="shared" si="53"/>
        <v>null</v>
      </c>
      <c r="Y136" s="6" t="s">
        <v>776</v>
      </c>
      <c r="Z136" s="123">
        <f>IFERROR(IF(Y136="","null",VLOOKUP(Y136,Marcas!$A$2:$C$2024,2,0)),"")</f>
        <v>1391</v>
      </c>
      <c r="AA136" s="3" t="s">
        <v>776</v>
      </c>
      <c r="AB136" s="3">
        <f>IFERROR(IF(AA136="","",IF(AA136="EMPORIO LEGAL",1,VLOOKUP(AA136,Clientes!$A$2:$B$1190,2,0))),"")</f>
        <v>993</v>
      </c>
      <c r="AC136" s="3">
        <f>IFERROR(IF(Tabla1[[#This Row],[id_control]]="null","",VLOOKUP(CONCATENATE(Tabla1[[#This Row],[CLIENTE]],"-",Tabla1[[#This Row],[id_control]]),Hoja1!$C$2:$D$1994,2,0)),"")</f>
        <v>136</v>
      </c>
      <c r="AD136" s="6" t="s">
        <v>777</v>
      </c>
      <c r="AE136" s="6"/>
      <c r="AF136" s="6"/>
      <c r="AG136" s="6"/>
      <c r="AH136" s="6"/>
      <c r="AI136" s="6"/>
      <c r="AJ136" s="6"/>
      <c r="AK136" s="6"/>
      <c r="AL136" s="3" t="s">
        <v>778</v>
      </c>
      <c r="AM136" s="4"/>
      <c r="AN136" s="6"/>
      <c r="AO136" s="6"/>
      <c r="AP136" s="6"/>
      <c r="AQ136" s="4" t="s">
        <v>779</v>
      </c>
      <c r="AR136" s="4"/>
      <c r="AS136" s="6"/>
      <c r="AT136" s="6"/>
      <c r="AU136" s="6"/>
      <c r="AV136" s="6" t="s">
        <v>780</v>
      </c>
      <c r="AW136" s="6"/>
      <c r="AX136" s="6"/>
      <c r="AY136" s="6"/>
      <c r="AZ136" s="6"/>
      <c r="BA136" s="6"/>
      <c r="BB136" s="6"/>
      <c r="BC136" s="6"/>
      <c r="BD136" s="6" t="s">
        <v>781</v>
      </c>
      <c r="BE136" s="8">
        <v>135</v>
      </c>
      <c r="BF136" s="6" t="str">
        <f t="shared" si="54"/>
        <v>insert into bitacoras_estatus (numero_expediente, numero_registro, representante, fecha_inicio, fecha_vencimiento, id_cliente, id_admin, id_bitacoras_estatus, id_estatus, id_clase, id_marca, created_at, updated_at) values('1212259','','GUILLERMO VILLALOBOS VASQUEZ','2011-08-25','2021-08-25','993','2','1','1',null,1391,'2011-08-25 00:00:00','2011-08-25 00:00:00');</v>
      </c>
      <c r="BG136" s="6" t="str">
        <f t="shared" si="55"/>
        <v>insert into servicios_comentarios (comentario, id_admin, id_estatus, created_at, updated_at) values('TITULO ENTREGADO 11/04/2012',1,135,'2011-08-25 00:00:00','2011-08-25 00:00:00');</v>
      </c>
      <c r="BH136" s="6" t="str">
        <f t="shared" si="56"/>
        <v>insert into servicios_comentarios (comentario, id_admin, id_estatus, created_at, updated_at) values('4 353599 CEL 6144271695',1,135,'2011-08-25 00:00:00','2011-08-25 00:00:00');</v>
      </c>
      <c r="BI136" s="137" t="str">
        <f t="shared" si="57"/>
        <v>update bitacoras_estatus set comprobacion_uso = 1, id_estatus=10 where id=135;</v>
      </c>
      <c r="BJ136" s="137" t="str">
        <f t="shared" si="58"/>
        <v>update bitacoras_estatus set numero_expediente = '1212259', numero_registro = '', id_estatus = 10, fecha_inicio = '2011-08-25', fecha_vencimiento ='2021-08-25', created_at ='2011-08-25 00:00:00', updated_at ='2011-08-25 00:00:00', id_clase=null, id_marca=1391, id_cliente=993, vigencia = 1 where id =135;</v>
      </c>
      <c r="BK136" s="137" t="str">
        <f t="shared" si="59"/>
        <v>update bitacoras_estatus set id_estatus = 10 where id =135;</v>
      </c>
    </row>
    <row r="137" spans="1:63">
      <c r="A137" s="6">
        <v>1070146</v>
      </c>
      <c r="B137" s="6">
        <v>1158276</v>
      </c>
      <c r="C137" s="6">
        <f>IF(Tabla1[[#This Row],[No. REG.]]="","",1)</f>
        <v>1</v>
      </c>
      <c r="D137" s="3" t="s">
        <v>46</v>
      </c>
      <c r="E137" s="3">
        <f>IF(Tabla1[[#This Row],[STATUS]]="","",VLOOKUP(D137,Estatus!$A$2:$B$13,2,0))</f>
        <v>10</v>
      </c>
      <c r="F137" s="3">
        <f>IF(Tabla1[[#This Row],[STATUS]]="","",VLOOKUP(D137,Estatus!$A$2:$I$12,9,0))</f>
        <v>1</v>
      </c>
      <c r="G137" s="51" t="s">
        <v>782</v>
      </c>
      <c r="H137" s="7">
        <v>40231</v>
      </c>
      <c r="I137" s="80">
        <f t="shared" si="40"/>
        <v>2010</v>
      </c>
      <c r="J137" s="80">
        <f t="shared" si="41"/>
        <v>2</v>
      </c>
      <c r="K137" s="80">
        <f t="shared" si="42"/>
        <v>22</v>
      </c>
      <c r="L137" s="80" t="str">
        <f t="shared" si="43"/>
        <v>02</v>
      </c>
      <c r="M137" s="80">
        <f t="shared" si="44"/>
        <v>22</v>
      </c>
      <c r="N137" s="80" t="str">
        <f t="shared" si="45"/>
        <v>'2010-02-22'</v>
      </c>
      <c r="O137" s="80" t="str">
        <f t="shared" si="46"/>
        <v>'2010-02-22 00:00:00'</v>
      </c>
      <c r="P137" s="7">
        <v>43883</v>
      </c>
      <c r="Q137" s="80">
        <f t="shared" si="47"/>
        <v>2020</v>
      </c>
      <c r="R137" s="80">
        <f t="shared" si="48"/>
        <v>2</v>
      </c>
      <c r="S137" s="80">
        <f t="shared" si="49"/>
        <v>22</v>
      </c>
      <c r="T137" s="80" t="str">
        <f t="shared" si="50"/>
        <v>02</v>
      </c>
      <c r="U137" s="80">
        <f t="shared" si="51"/>
        <v>22</v>
      </c>
      <c r="V137" s="80" t="str">
        <f t="shared" si="52"/>
        <v>'2020-02-22'</v>
      </c>
      <c r="W137" s="80"/>
      <c r="X137" s="80" t="str">
        <f t="shared" si="53"/>
        <v>null</v>
      </c>
      <c r="Y137" s="6" t="s">
        <v>783</v>
      </c>
      <c r="Z137" s="123">
        <f>IFERROR(IF(Y137="","null",VLOOKUP(Y137,Marcas!$A$2:$C$2024,2,0)),"")</f>
        <v>1389</v>
      </c>
      <c r="AA137" s="3" t="s">
        <v>783</v>
      </c>
      <c r="AB137" s="3">
        <f>IFERROR(IF(AA137="","",IF(AA137="EMPORIO LEGAL",1,VLOOKUP(AA137,Clientes!$A$2:$B$1190,2,0))),"")</f>
        <v>991</v>
      </c>
      <c r="AC137" s="3">
        <f>IFERROR(IF(Tabla1[[#This Row],[id_control]]="null","",VLOOKUP(CONCATENATE(Tabla1[[#This Row],[CLIENTE]],"-",Tabla1[[#This Row],[id_control]]),Hoja1!$C$2:$D$1994,2,0)),"")</f>
        <v>137</v>
      </c>
      <c r="AD137" s="6" t="s">
        <v>784</v>
      </c>
      <c r="AE137" s="6" t="s">
        <v>785</v>
      </c>
      <c r="AF137" s="6"/>
      <c r="AG137" s="6"/>
      <c r="AH137" s="6"/>
      <c r="AI137" s="6"/>
      <c r="AJ137" s="6"/>
      <c r="AK137" s="6"/>
      <c r="AL137" s="3" t="s">
        <v>786</v>
      </c>
      <c r="AM137" s="4">
        <v>2591205</v>
      </c>
      <c r="AN137" s="8"/>
      <c r="AO137" s="8"/>
      <c r="AP137" s="8"/>
      <c r="AQ137" s="4" t="s">
        <v>787</v>
      </c>
      <c r="AR137" s="4"/>
      <c r="AS137" s="4"/>
      <c r="AT137" s="4"/>
      <c r="AU137" s="4"/>
      <c r="AV137" s="8" t="s">
        <v>788</v>
      </c>
      <c r="AW137" s="8" t="s">
        <v>789</v>
      </c>
      <c r="AX137" s="8"/>
      <c r="AY137" s="8"/>
      <c r="AZ137" s="8"/>
      <c r="BA137" s="8"/>
      <c r="BB137" s="8"/>
      <c r="BC137" s="8"/>
      <c r="BD137" s="8" t="s">
        <v>790</v>
      </c>
      <c r="BE137" s="8">
        <v>136</v>
      </c>
      <c r="BF137" s="6" t="str">
        <f t="shared" si="54"/>
        <v>insert into bitacoras_estatus (numero_expediente, numero_registro, representante, fecha_inicio, fecha_vencimiento, id_cliente, id_admin, id_bitacoras_estatus, id_estatus, id_clase, id_marca, created_at, updated_at) values('1070146','1158276','ALBERTO SANTIAGO ANIBAL CHAVEZ CHAVEZ','2010-02-22','2020-02-22','991','2','1','1',null,1389,'2010-02-22 00:00:00','2010-02-22 00:00:00');</v>
      </c>
      <c r="BG137" s="6" t="str">
        <f t="shared" si="55"/>
        <v>insert into servicios_comentarios (comentario, id_admin, id_estatus, created_at, updated_at) values('Título entregado 01/07/2010',1,136,'2010-02-22 00:00:00','2010-02-22 00:00:00');</v>
      </c>
      <c r="BH137" s="6" t="str">
        <f t="shared" si="56"/>
        <v>insert into servicios_comentarios (comentario, id_admin, id_estatus, created_at, updated_at) values('4810504, 2591205, CEL 614427 4789',1,136,'2010-02-22 00:00:00','2010-02-22 00:00:00');</v>
      </c>
      <c r="BI137" s="137" t="str">
        <f t="shared" si="57"/>
        <v>update bitacoras_estatus set comprobacion_uso = 1, id_estatus=10 where id=136;</v>
      </c>
      <c r="BJ137" s="137" t="str">
        <f t="shared" si="58"/>
        <v>update bitacoras_estatus set numero_expediente = '1070146', numero_registro = '1158276', id_estatus = 10, fecha_inicio = '2010-02-22', fecha_vencimiento ='2020-02-22', created_at ='2010-02-22 00:00:00', updated_at ='2010-02-22 00:00:00', id_clase=null, id_marca=1389, id_cliente=991, vigencia = 1 where id =136;</v>
      </c>
      <c r="BK137" s="137" t="str">
        <f t="shared" si="59"/>
        <v>update bitacoras_estatus set id_estatus = 10 where id =136;</v>
      </c>
    </row>
    <row r="138" spans="1:63">
      <c r="A138" s="3">
        <v>1097322</v>
      </c>
      <c r="B138" s="3">
        <v>1167836</v>
      </c>
      <c r="C138" s="3">
        <f>IF(Tabla1[[#This Row],[No. REG.]]="","",1)</f>
        <v>1</v>
      </c>
      <c r="D138" s="3" t="s">
        <v>46</v>
      </c>
      <c r="E138" s="3">
        <f>IF(Tabla1[[#This Row],[STATUS]]="","",VLOOKUP(D138,Estatus!$A$2:$B$13,2,0))</f>
        <v>10</v>
      </c>
      <c r="F138" s="3">
        <f>IF(Tabla1[[#This Row],[STATUS]]="","",VLOOKUP(D138,Estatus!$A$2:$I$12,9,0))</f>
        <v>1</v>
      </c>
      <c r="G138" s="12" t="s">
        <v>791</v>
      </c>
      <c r="H138" s="7">
        <v>40336</v>
      </c>
      <c r="I138" s="80">
        <f t="shared" si="40"/>
        <v>2010</v>
      </c>
      <c r="J138" s="80">
        <f t="shared" si="41"/>
        <v>6</v>
      </c>
      <c r="K138" s="80">
        <f t="shared" si="42"/>
        <v>7</v>
      </c>
      <c r="L138" s="80" t="str">
        <f t="shared" si="43"/>
        <v>06</v>
      </c>
      <c r="M138" s="80" t="str">
        <f t="shared" si="44"/>
        <v>07</v>
      </c>
      <c r="N138" s="80" t="str">
        <f t="shared" si="45"/>
        <v>'2010-06-07'</v>
      </c>
      <c r="O138" s="80" t="str">
        <f t="shared" si="46"/>
        <v>'2010-06-07 00:00:00'</v>
      </c>
      <c r="P138" s="7">
        <v>43989</v>
      </c>
      <c r="Q138" s="80">
        <f t="shared" si="47"/>
        <v>2020</v>
      </c>
      <c r="R138" s="80">
        <f t="shared" si="48"/>
        <v>6</v>
      </c>
      <c r="S138" s="80">
        <f t="shared" si="49"/>
        <v>7</v>
      </c>
      <c r="T138" s="80" t="str">
        <f t="shared" si="50"/>
        <v>06</v>
      </c>
      <c r="U138" s="80" t="str">
        <f t="shared" si="51"/>
        <v>07</v>
      </c>
      <c r="V138" s="80" t="str">
        <f t="shared" si="52"/>
        <v>'2020-06-07'</v>
      </c>
      <c r="W138" s="80"/>
      <c r="X138" s="80" t="str">
        <f t="shared" si="53"/>
        <v>null</v>
      </c>
      <c r="Y138" s="3" t="s">
        <v>792</v>
      </c>
      <c r="Z138" s="124">
        <f>IFERROR(IF(Y138="","null",VLOOKUP(Y138,Marcas!$A$2:$C$2024,2,0)),"")</f>
        <v>1384</v>
      </c>
      <c r="AA138" s="3" t="s">
        <v>793</v>
      </c>
      <c r="AB138" s="3">
        <f>IFERROR(IF(AA138="","",IF(AA138="EMPORIO LEGAL",1,VLOOKUP(AA138,Clientes!$A$2:$B$1190,2,0))),"")</f>
        <v>989</v>
      </c>
      <c r="AC138" s="3">
        <f>IFERROR(IF(Tabla1[[#This Row],[id_control]]="null","",VLOOKUP(CONCATENATE(Tabla1[[#This Row],[CLIENTE]],"-",Tabla1[[#This Row],[id_control]]),Hoja1!$C$2:$D$1994,2,0)),"")</f>
        <v>138</v>
      </c>
      <c r="AD138" s="3" t="s">
        <v>794</v>
      </c>
      <c r="AE138" s="8" t="s">
        <v>795</v>
      </c>
      <c r="AF138" s="3"/>
      <c r="AG138" s="3"/>
      <c r="AH138" s="3"/>
      <c r="AI138" s="3"/>
      <c r="AJ138" s="3"/>
      <c r="AK138" s="3"/>
      <c r="AL138" s="3" t="s">
        <v>796</v>
      </c>
      <c r="AM138" s="6"/>
      <c r="AN138" s="6"/>
      <c r="AO138" s="6"/>
      <c r="AP138" s="6"/>
      <c r="AQ138" s="6">
        <v>6141963203</v>
      </c>
      <c r="AR138" s="6"/>
      <c r="AS138" s="6"/>
      <c r="AT138" s="6"/>
      <c r="AU138" s="6"/>
      <c r="AV138" s="5" t="s">
        <v>797</v>
      </c>
      <c r="AW138" s="4"/>
      <c r="AX138" s="6"/>
      <c r="AY138" s="6"/>
      <c r="AZ138" s="6"/>
      <c r="BA138" s="6"/>
      <c r="BB138" s="6"/>
      <c r="BC138" s="6"/>
      <c r="BD138" s="8" t="s">
        <v>798</v>
      </c>
      <c r="BE138" s="8">
        <v>137</v>
      </c>
      <c r="BF138" s="6" t="str">
        <f t="shared" si="54"/>
        <v>insert into bitacoras_estatus (numero_expediente, numero_registro, representante, fecha_inicio, fecha_vencimiento, id_cliente, id_admin, id_bitacoras_estatus, id_estatus, id_clase, id_marca, created_at, updated_at) values('1097322','1167836','MAGALI LOPEZ DURAN','2010-06-07','2020-06-07','989','2','1','1',null,1384,'2010-06-07 00:00:00','2010-06-07 00:00:00');</v>
      </c>
      <c r="BG138" s="6" t="str">
        <f t="shared" si="55"/>
        <v>insert into servicios_comentarios (comentario, id_admin, id_estatus, created_at, updated_at) values('TITULO ENTREGADO: 01/10/2010',1,137,'2010-06-07 00:00:00','2010-06-07 00:00:00');</v>
      </c>
      <c r="BH138" s="6" t="str">
        <f t="shared" si="56"/>
        <v>insert into servicios_comentarios (comentario, id_admin, id_estatus, created_at, updated_at) values('4232715, cel 6141963203',1,137,'2010-06-07 00:00:00','2010-06-07 00:00:00');</v>
      </c>
      <c r="BI138" s="137" t="str">
        <f t="shared" si="57"/>
        <v>update bitacoras_estatus set comprobacion_uso = 1, id_estatus=10 where id=137;</v>
      </c>
      <c r="BJ138" s="137" t="str">
        <f t="shared" si="58"/>
        <v>update bitacoras_estatus set numero_expediente = '1097322', numero_registro = '1167836', id_estatus = 10, fecha_inicio = '2010-06-07', fecha_vencimiento ='2020-06-07', created_at ='2010-06-07 00:00:00', updated_at ='2010-06-07 00:00:00', id_clase=null, id_marca=1384, id_cliente=989, vigencia = 1 where id =137;</v>
      </c>
      <c r="BK138" s="137" t="str">
        <f t="shared" si="59"/>
        <v>update bitacoras_estatus set id_estatus = 10 where id =137;</v>
      </c>
    </row>
    <row r="139" spans="1:63" ht="29">
      <c r="A139" s="6">
        <v>685656</v>
      </c>
      <c r="B139" s="6">
        <v>904989</v>
      </c>
      <c r="C139" s="6">
        <f>IF(Tabla1[[#This Row],[No. REG.]]="","",1)</f>
        <v>1</v>
      </c>
      <c r="D139" s="3" t="s">
        <v>492</v>
      </c>
      <c r="E139" s="3">
        <f>IF(Tabla1[[#This Row],[STATUS]]="","",VLOOKUP(D139,Estatus!$A$2:$B$13,2,0))</f>
        <v>1</v>
      </c>
      <c r="F139" s="3">
        <f>IF(Tabla1[[#This Row],[STATUS]]="","",VLOOKUP(D139,Estatus!$A$2:$I$12,9,0))</f>
        <v>0</v>
      </c>
      <c r="G139" s="16" t="s">
        <v>799</v>
      </c>
      <c r="H139" s="9">
        <v>38286</v>
      </c>
      <c r="I139" s="81">
        <f t="shared" si="40"/>
        <v>2004</v>
      </c>
      <c r="J139" s="81">
        <f t="shared" si="41"/>
        <v>10</v>
      </c>
      <c r="K139" s="81">
        <f t="shared" si="42"/>
        <v>26</v>
      </c>
      <c r="L139" s="81">
        <f t="shared" si="43"/>
        <v>10</v>
      </c>
      <c r="M139" s="81">
        <f t="shared" si="44"/>
        <v>26</v>
      </c>
      <c r="N139" s="81" t="str">
        <f t="shared" si="45"/>
        <v>'2004-10-26'</v>
      </c>
      <c r="O139" s="81" t="str">
        <f t="shared" si="46"/>
        <v>'2004-10-26 00:00:00'</v>
      </c>
      <c r="P139" s="9">
        <v>41938</v>
      </c>
      <c r="Q139" s="81">
        <f t="shared" si="47"/>
        <v>2014</v>
      </c>
      <c r="R139" s="81">
        <f t="shared" si="48"/>
        <v>10</v>
      </c>
      <c r="S139" s="81">
        <f t="shared" si="49"/>
        <v>26</v>
      </c>
      <c r="T139" s="81">
        <f t="shared" si="50"/>
        <v>10</v>
      </c>
      <c r="U139" s="81">
        <f t="shared" si="51"/>
        <v>26</v>
      </c>
      <c r="V139" s="81" t="str">
        <f t="shared" si="52"/>
        <v>'2014-10-26'</v>
      </c>
      <c r="W139" s="81"/>
      <c r="X139" s="81" t="str">
        <f t="shared" si="53"/>
        <v>null</v>
      </c>
      <c r="Y139" s="6" t="s">
        <v>800</v>
      </c>
      <c r="Z139" s="123">
        <f>IFERROR(IF(Y139="","null",VLOOKUP(Y139,Marcas!$A$2:$C$2024,2,0)),"")</f>
        <v>1380</v>
      </c>
      <c r="AA139" s="3" t="s">
        <v>801</v>
      </c>
      <c r="AB139" s="3">
        <f>IFERROR(IF(AA139="","",IF(AA139="EMPORIO LEGAL",1,VLOOKUP(AA139,Clientes!$A$2:$B$1190,2,0))),"")</f>
        <v>987</v>
      </c>
      <c r="AC139" s="3">
        <f>IFERROR(IF(Tabla1[[#This Row],[id_control]]="null","",VLOOKUP(CONCATENATE(Tabla1[[#This Row],[CLIENTE]],"-",Tabla1[[#This Row],[id_control]]),Hoja1!$C$2:$D$1994,2,0)),"")</f>
        <v>139</v>
      </c>
      <c r="AD139" s="8" t="s">
        <v>802</v>
      </c>
      <c r="AE139" s="8"/>
      <c r="AF139" s="6"/>
      <c r="AG139" s="6"/>
      <c r="AH139" s="6"/>
      <c r="AI139" s="6"/>
      <c r="AJ139" s="6"/>
      <c r="AK139" s="6"/>
      <c r="AL139" s="8" t="s">
        <v>803</v>
      </c>
      <c r="AM139" s="6" t="s">
        <v>804</v>
      </c>
      <c r="AN139" s="6"/>
      <c r="AO139" s="6"/>
      <c r="AP139" s="6"/>
      <c r="AQ139" s="10">
        <v>6141845089</v>
      </c>
      <c r="AR139" s="10" t="s">
        <v>805</v>
      </c>
      <c r="AS139" s="6"/>
      <c r="AT139" s="6"/>
      <c r="AU139" s="6"/>
      <c r="AV139" s="6"/>
      <c r="AW139" s="6"/>
      <c r="AX139" s="6"/>
      <c r="AY139" s="6"/>
      <c r="AZ139" s="6"/>
      <c r="BA139" s="6"/>
      <c r="BB139" s="6"/>
      <c r="BC139" s="6"/>
      <c r="BD139" s="6"/>
      <c r="BE139" s="8">
        <v>138</v>
      </c>
      <c r="BF139" s="6" t="str">
        <f t="shared" si="54"/>
        <v>insert into bitacoras_estatus (numero_expediente, numero_registro, representante, fecha_inicio, fecha_vencimiento, id_cliente, id_admin, id_bitacoras_estatus, id_estatus, id_clase, id_marca, created_at, updated_at) values('685656','904989','JESÚS RIOS SIMENTAL','2004-10-26','2014-10-26','987','2','1','1',null,1380,'2004-10-26 00:00:00','2004-10-26 00:00:00');</v>
      </c>
      <c r="BG139" s="6" t="str">
        <f t="shared" si="55"/>
        <v>insert into servicios_comentarios (comentario, id_admin, id_estatus, created_at, updated_at) values('VOLUNTARIAMENTE POR CLIENTE POR USAR OTRO LOGO',1,138,'2004-10-26 00:00:00','2004-10-26 00:00:00');</v>
      </c>
      <c r="BH139" s="6" t="str">
        <f t="shared" si="56"/>
        <v/>
      </c>
      <c r="BI139" s="137" t="str">
        <f t="shared" si="57"/>
        <v>update bitacoras_estatus set comprobacion_uso = 1, id_estatus=1 where id=138;</v>
      </c>
      <c r="BJ139" s="137" t="str">
        <f t="shared" si="58"/>
        <v>update bitacoras_estatus set numero_expediente = '685656', numero_registro = '904989', id_estatus = 1, fecha_inicio = '2004-10-26', fecha_vencimiento ='2014-10-26', created_at ='2004-10-26 00:00:00', updated_at ='2004-10-26 00:00:00', id_clase=null, id_marca=1380, id_cliente=987, vigencia = 0 where id =138;</v>
      </c>
      <c r="BK139" s="137" t="str">
        <f t="shared" si="59"/>
        <v>update bitacoras_estatus set id_estatus = 1 where id =138;</v>
      </c>
    </row>
    <row r="140" spans="1:63">
      <c r="A140" s="6">
        <v>759857</v>
      </c>
      <c r="B140" s="6">
        <v>926236</v>
      </c>
      <c r="C140" s="6">
        <f>IF(Tabla1[[#This Row],[No. REG.]]="","",1)</f>
        <v>1</v>
      </c>
      <c r="D140" s="3" t="s">
        <v>492</v>
      </c>
      <c r="E140" s="3">
        <f>IF(Tabla1[[#This Row],[STATUS]]="","",VLOOKUP(D140,Estatus!$A$2:$B$13,2,0))</f>
        <v>1</v>
      </c>
      <c r="F140" s="3">
        <f>IF(Tabla1[[#This Row],[STATUS]]="","",VLOOKUP(D140,Estatus!$A$2:$I$12,9,0))</f>
        <v>0</v>
      </c>
      <c r="G140" s="16" t="s">
        <v>806</v>
      </c>
      <c r="H140" s="9">
        <v>38651</v>
      </c>
      <c r="I140" s="81">
        <f t="shared" si="40"/>
        <v>2005</v>
      </c>
      <c r="J140" s="81">
        <f t="shared" si="41"/>
        <v>10</v>
      </c>
      <c r="K140" s="81">
        <f t="shared" si="42"/>
        <v>26</v>
      </c>
      <c r="L140" s="81">
        <f t="shared" si="43"/>
        <v>10</v>
      </c>
      <c r="M140" s="81">
        <f t="shared" si="44"/>
        <v>26</v>
      </c>
      <c r="N140" s="81" t="str">
        <f t="shared" si="45"/>
        <v>'2005-10-26'</v>
      </c>
      <c r="O140" s="81" t="str">
        <f t="shared" si="46"/>
        <v>'2005-10-26 00:00:00'</v>
      </c>
      <c r="P140" s="9">
        <v>42303</v>
      </c>
      <c r="Q140" s="81">
        <f t="shared" si="47"/>
        <v>2015</v>
      </c>
      <c r="R140" s="81">
        <f t="shared" si="48"/>
        <v>10</v>
      </c>
      <c r="S140" s="81">
        <f t="shared" si="49"/>
        <v>26</v>
      </c>
      <c r="T140" s="81">
        <f t="shared" si="50"/>
        <v>10</v>
      </c>
      <c r="U140" s="81">
        <f t="shared" si="51"/>
        <v>26</v>
      </c>
      <c r="V140" s="81" t="str">
        <f t="shared" si="52"/>
        <v>'2015-10-26'</v>
      </c>
      <c r="W140" s="81"/>
      <c r="X140" s="81" t="str">
        <f t="shared" si="53"/>
        <v>null</v>
      </c>
      <c r="Y140" s="6" t="s">
        <v>807</v>
      </c>
      <c r="Z140" s="123">
        <f>IFERROR(IF(Y140="","null",VLOOKUP(Y140,Marcas!$A$2:$C$2024,2,0)),"")</f>
        <v>1232</v>
      </c>
      <c r="AA140" s="6" t="s">
        <v>801</v>
      </c>
      <c r="AB140" s="6">
        <f>IFERROR(IF(AA140="","",IF(AA140="EMPORIO LEGAL",1,VLOOKUP(AA140,Clientes!$A$2:$B$1190,2,0))),"")</f>
        <v>987</v>
      </c>
      <c r="AC140" s="6">
        <f>IFERROR(IF(Tabla1[[#This Row],[id_control]]="null","",VLOOKUP(CONCATENATE(Tabla1[[#This Row],[CLIENTE]],"-",Tabla1[[#This Row],[id_control]]),Hoja1!$C$2:$D$1994,2,0)),"")</f>
        <v>140</v>
      </c>
      <c r="AD140" s="6" t="s">
        <v>802</v>
      </c>
      <c r="AE140" s="6"/>
      <c r="AF140" s="6"/>
      <c r="AG140" s="6"/>
      <c r="AH140" s="6"/>
      <c r="AI140" s="6"/>
      <c r="AJ140" s="6"/>
      <c r="AK140" s="6"/>
      <c r="AL140" s="8" t="s">
        <v>808</v>
      </c>
      <c r="AM140" s="10" t="s">
        <v>804</v>
      </c>
      <c r="AN140" s="6"/>
      <c r="AO140" s="6"/>
      <c r="AP140" s="6"/>
      <c r="AQ140" s="10">
        <v>6141845089</v>
      </c>
      <c r="AR140" s="6" t="s">
        <v>805</v>
      </c>
      <c r="AS140" s="6"/>
      <c r="AT140" s="6"/>
      <c r="AU140" s="6"/>
      <c r="AV140" s="8"/>
      <c r="AW140" s="10"/>
      <c r="AX140" s="6"/>
      <c r="AY140" s="6"/>
      <c r="AZ140" s="6"/>
      <c r="BA140" s="6"/>
      <c r="BB140" s="6"/>
      <c r="BC140" s="6"/>
      <c r="BD140" s="6" t="s">
        <v>809</v>
      </c>
      <c r="BE140" s="8">
        <v>139</v>
      </c>
      <c r="BF140" s="6" t="str">
        <f t="shared" si="54"/>
        <v>insert into bitacoras_estatus (numero_expediente, numero_registro, representante, fecha_inicio, fecha_vencimiento, id_cliente, id_admin, id_bitacoras_estatus, id_estatus, id_clase, id_marca, created_at, updated_at) values('759857','926236','JESÚS RIOS SIMENTAL','2005-10-26','2015-10-26','987','2','1','1',null,1232,'2005-10-26 00:00:00','2005-10-26 00:00:00');</v>
      </c>
      <c r="BG140" s="6" t="str">
        <f t="shared" si="55"/>
        <v>insert into servicios_comentarios (comentario, id_admin, id_estatus, created_at, updated_at) values('CONTACTADO VÍA SALES UP.',1,139,'2005-10-26 00:00:00','2005-10-26 00:00:00');</v>
      </c>
      <c r="BH140" s="6" t="str">
        <f t="shared" si="56"/>
        <v>insert into servicios_comentarios (comentario, id_admin, id_estatus, created_at, updated_at) values('ELY GALAN 416 1390, CEL ELY 6141845089, 614 2 35 35 28; 614 2 35 35 28 SR. SIMENTAL 394 42 86',1,139,'2005-10-26 00:00:00','2005-10-26 00:00:00');</v>
      </c>
      <c r="BI140" s="137" t="str">
        <f t="shared" si="57"/>
        <v>update bitacoras_estatus set comprobacion_uso = 1, id_estatus=1 where id=139;</v>
      </c>
      <c r="BJ140" s="137" t="str">
        <f t="shared" si="58"/>
        <v>update bitacoras_estatus set numero_expediente = '759857', numero_registro = '926236', id_estatus = 1, fecha_inicio = '2005-10-26', fecha_vencimiento ='2015-10-26', created_at ='2005-10-26 00:00:00', updated_at ='2005-10-26 00:00:00', id_clase=null, id_marca=1232, id_cliente=987, vigencia = 0 where id =139;</v>
      </c>
      <c r="BK140" s="137" t="str">
        <f t="shared" si="59"/>
        <v>update bitacoras_estatus set id_estatus = 1 where id =139;</v>
      </c>
    </row>
    <row r="141" spans="1:63">
      <c r="A141" s="6">
        <v>986239</v>
      </c>
      <c r="B141" s="6">
        <v>1091045</v>
      </c>
      <c r="C141" s="6">
        <f>IF(Tabla1[[#This Row],[No. REG.]]="","",1)</f>
        <v>1</v>
      </c>
      <c r="D141" s="3" t="s">
        <v>46</v>
      </c>
      <c r="E141" s="3">
        <f>IF(Tabla1[[#This Row],[STATUS]]="","",VLOOKUP(D141,Estatus!$A$2:$B$13,2,0))</f>
        <v>10</v>
      </c>
      <c r="F141" s="3">
        <f>IF(Tabla1[[#This Row],[STATUS]]="","",VLOOKUP(D141,Estatus!$A$2:$I$12,9,0))</f>
        <v>1</v>
      </c>
      <c r="G141" s="16" t="s">
        <v>810</v>
      </c>
      <c r="H141" s="9">
        <v>39825</v>
      </c>
      <c r="I141" s="81">
        <f t="shared" si="40"/>
        <v>2009</v>
      </c>
      <c r="J141" s="81">
        <f t="shared" si="41"/>
        <v>1</v>
      </c>
      <c r="K141" s="81">
        <f t="shared" si="42"/>
        <v>12</v>
      </c>
      <c r="L141" s="81" t="str">
        <f t="shared" si="43"/>
        <v>01</v>
      </c>
      <c r="M141" s="81">
        <f t="shared" si="44"/>
        <v>12</v>
      </c>
      <c r="N141" s="81" t="str">
        <f t="shared" si="45"/>
        <v>'2009-01-12'</v>
      </c>
      <c r="O141" s="81" t="str">
        <f t="shared" si="46"/>
        <v>'2009-01-12 00:00:00'</v>
      </c>
      <c r="P141" s="9">
        <v>43477</v>
      </c>
      <c r="Q141" s="81">
        <f t="shared" si="47"/>
        <v>2019</v>
      </c>
      <c r="R141" s="81">
        <f t="shared" si="48"/>
        <v>1</v>
      </c>
      <c r="S141" s="81">
        <f t="shared" si="49"/>
        <v>12</v>
      </c>
      <c r="T141" s="81" t="str">
        <f t="shared" si="50"/>
        <v>01</v>
      </c>
      <c r="U141" s="81">
        <f t="shared" si="51"/>
        <v>12</v>
      </c>
      <c r="V141" s="81" t="str">
        <f t="shared" si="52"/>
        <v>'2019-01-12'</v>
      </c>
      <c r="W141" s="81"/>
      <c r="X141" s="81" t="str">
        <f t="shared" si="53"/>
        <v>null</v>
      </c>
      <c r="Y141" s="6" t="s">
        <v>811</v>
      </c>
      <c r="Z141" s="123">
        <f>IFERROR(IF(Y141="","null",VLOOKUP(Y141,Marcas!$A$2:$C$2024,2,0)),"")</f>
        <v>1529</v>
      </c>
      <c r="AA141" s="6" t="s">
        <v>801</v>
      </c>
      <c r="AB141" s="6">
        <f>IFERROR(IF(AA141="","",IF(AA141="EMPORIO LEGAL",1,VLOOKUP(AA141,Clientes!$A$2:$B$1190,2,0))),"")</f>
        <v>987</v>
      </c>
      <c r="AC141" s="6">
        <f>IFERROR(IF(Tabla1[[#This Row],[id_control]]="null","",VLOOKUP(CONCATENATE(Tabla1[[#This Row],[CLIENTE]],"-",Tabla1[[#This Row],[id_control]]),Hoja1!$C$2:$D$1994,2,0)),"")</f>
        <v>141</v>
      </c>
      <c r="AD141" s="6" t="s">
        <v>812</v>
      </c>
      <c r="AE141" s="6" t="s">
        <v>813</v>
      </c>
      <c r="AF141" s="6"/>
      <c r="AG141" s="6"/>
      <c r="AH141" s="6"/>
      <c r="AI141" s="6"/>
      <c r="AJ141" s="6"/>
      <c r="AK141" s="6"/>
      <c r="AL141" s="8"/>
      <c r="AM141" s="10"/>
      <c r="AN141" s="6"/>
      <c r="AO141" s="6"/>
      <c r="AP141" s="6"/>
      <c r="AQ141" s="10"/>
      <c r="AR141" s="6"/>
      <c r="AS141" s="6"/>
      <c r="AT141" s="6"/>
      <c r="AU141" s="6"/>
      <c r="AV141" s="8"/>
      <c r="AW141" s="10" t="s">
        <v>814</v>
      </c>
      <c r="AX141" s="6"/>
      <c r="AY141" s="6"/>
      <c r="AZ141" s="6"/>
      <c r="BA141" s="6"/>
      <c r="BB141" s="6"/>
      <c r="BC141" s="6"/>
      <c r="BD141" s="6" t="s">
        <v>815</v>
      </c>
      <c r="BE141" s="8">
        <v>140</v>
      </c>
      <c r="BF141" s="6" t="str">
        <f t="shared" si="54"/>
        <v>insert into bitacoras_estatus (numero_expediente, numero_registro, representante, fecha_inicio, fecha_vencimiento, id_cliente, id_admin, id_bitacoras_estatus, id_estatus, id_clase, id_marca, created_at, updated_at) values('986239','1091045','JESUS RIOS SIMENTAL','2009-01-12','2019-01-12','987','2','1','1',null,1529,'2009-01-12 00:00:00','2009-01-12 00:00:00');</v>
      </c>
      <c r="BG141" s="6" t="str">
        <f t="shared" si="55"/>
        <v>insert into servicios_comentarios (comentario, id_admin, id_estatus, created_at, updated_at) values('Título entregado 12/06/2009',1,140,'2009-01-12 00:00:00','2009-01-12 00:00:00');</v>
      </c>
      <c r="BH141" s="6" t="str">
        <f t="shared" si="56"/>
        <v>insert into servicios_comentarios (comentario, id_admin, id_estatus, created_at, updated_at) values('ELY GALAN 416 1390, CEL 6141845089',1,140,'2009-01-12 00:00:00','2009-01-12 00:00:00');</v>
      </c>
      <c r="BI141" s="137" t="str">
        <f t="shared" si="57"/>
        <v>update bitacoras_estatus set comprobacion_uso = 1, id_estatus=10 where id=140;</v>
      </c>
      <c r="BJ141" s="137" t="str">
        <f t="shared" si="58"/>
        <v>update bitacoras_estatus set numero_expediente = '986239', numero_registro = '1091045', id_estatus = 10, fecha_inicio = '2009-01-12', fecha_vencimiento ='2019-01-12', created_at ='2009-01-12 00:00:00', updated_at ='2009-01-12 00:00:00', id_clase=null, id_marca=1529, id_cliente=987, vigencia = 1 where id =140;</v>
      </c>
      <c r="BK141" s="137" t="str">
        <f t="shared" si="59"/>
        <v>update bitacoras_estatus set id_estatus = 10 where id =140;</v>
      </c>
    </row>
    <row r="142" spans="1:63">
      <c r="A142" s="3">
        <v>1363756</v>
      </c>
      <c r="B142" s="3">
        <v>1383856</v>
      </c>
      <c r="C142" s="3">
        <f>IF(Tabla1[[#This Row],[No. REG.]]="","",1)</f>
        <v>1</v>
      </c>
      <c r="D142" s="3" t="s">
        <v>46</v>
      </c>
      <c r="E142" s="3">
        <f>IF(Tabla1[[#This Row],[STATUS]]="","",VLOOKUP(D142,Estatus!$A$2:$B$13,2,0))</f>
        <v>10</v>
      </c>
      <c r="F142" s="3">
        <f>IF(Tabla1[[#This Row],[STATUS]]="","",VLOOKUP(D142,Estatus!$A$2:$I$12,9,0))</f>
        <v>1</v>
      </c>
      <c r="G142" s="12" t="s">
        <v>816</v>
      </c>
      <c r="H142" s="7">
        <v>41375</v>
      </c>
      <c r="I142" s="80">
        <f t="shared" si="40"/>
        <v>2013</v>
      </c>
      <c r="J142" s="80">
        <f t="shared" si="41"/>
        <v>4</v>
      </c>
      <c r="K142" s="80">
        <f t="shared" si="42"/>
        <v>11</v>
      </c>
      <c r="L142" s="80" t="str">
        <f t="shared" si="43"/>
        <v>04</v>
      </c>
      <c r="M142" s="80">
        <f t="shared" si="44"/>
        <v>11</v>
      </c>
      <c r="N142" s="80" t="str">
        <f t="shared" si="45"/>
        <v>'2013-04-11'</v>
      </c>
      <c r="O142" s="80" t="str">
        <f t="shared" si="46"/>
        <v>'2013-04-11 00:00:00'</v>
      </c>
      <c r="P142" s="7">
        <v>45027</v>
      </c>
      <c r="Q142" s="80">
        <f t="shared" si="47"/>
        <v>2023</v>
      </c>
      <c r="R142" s="80">
        <f t="shared" si="48"/>
        <v>4</v>
      </c>
      <c r="S142" s="80">
        <f t="shared" si="49"/>
        <v>11</v>
      </c>
      <c r="T142" s="80" t="str">
        <f t="shared" si="50"/>
        <v>04</v>
      </c>
      <c r="U142" s="80">
        <f t="shared" si="51"/>
        <v>11</v>
      </c>
      <c r="V142" s="80" t="str">
        <f t="shared" si="52"/>
        <v>'2023-04-11'</v>
      </c>
      <c r="W142" s="80"/>
      <c r="X142" s="80" t="str">
        <f t="shared" si="53"/>
        <v>null</v>
      </c>
      <c r="Y142" s="3" t="s">
        <v>817</v>
      </c>
      <c r="Z142" s="124">
        <f>IFERROR(IF(Y142="","null",VLOOKUP(Y142,Marcas!$A$2:$C$2024,2,0)),"")</f>
        <v>1231</v>
      </c>
      <c r="AA142" s="3" t="s">
        <v>801</v>
      </c>
      <c r="AB142" s="3">
        <f>IFERROR(IF(AA142="","",IF(AA142="EMPORIO LEGAL",1,VLOOKUP(AA142,Clientes!$A$2:$B$1190,2,0))),"")</f>
        <v>987</v>
      </c>
      <c r="AC142" s="3">
        <f>IFERROR(IF(Tabla1[[#This Row],[id_control]]="null","",VLOOKUP(CONCATENATE(Tabla1[[#This Row],[CLIENTE]],"-",Tabla1[[#This Row],[id_control]]),Hoja1!$C$2:$D$1994,2,0)),"")</f>
        <v>142</v>
      </c>
      <c r="AD142" s="3" t="s">
        <v>812</v>
      </c>
      <c r="AE142" s="3" t="s">
        <v>813</v>
      </c>
      <c r="AF142" s="3"/>
      <c r="AG142" s="3"/>
      <c r="AH142" s="3"/>
      <c r="AI142" s="3"/>
      <c r="AJ142" s="3"/>
      <c r="AK142" s="3"/>
      <c r="AL142" s="3" t="s">
        <v>818</v>
      </c>
      <c r="AM142" s="6"/>
      <c r="AN142" s="6"/>
      <c r="AO142" s="6"/>
      <c r="AP142" s="6"/>
      <c r="AQ142" s="6" t="s">
        <v>805</v>
      </c>
      <c r="AR142" s="6" t="s">
        <v>819</v>
      </c>
      <c r="AS142" s="6"/>
      <c r="AT142" s="6"/>
      <c r="AU142" s="6"/>
      <c r="AV142" s="6" t="s">
        <v>820</v>
      </c>
      <c r="AW142" s="6"/>
      <c r="AX142" s="6"/>
      <c r="AY142" s="6"/>
      <c r="AZ142" s="6"/>
      <c r="BA142" s="6"/>
      <c r="BB142" s="6"/>
      <c r="BC142" s="6"/>
      <c r="BD142" s="6" t="s">
        <v>821</v>
      </c>
      <c r="BE142" s="8">
        <v>141</v>
      </c>
      <c r="BF142" s="6" t="str">
        <f t="shared" si="54"/>
        <v>insert into bitacoras_estatus (numero_expediente, numero_registro, representante, fecha_inicio, fecha_vencimiento, id_cliente, id_admin, id_bitacoras_estatus, id_estatus, id_clase, id_marca, created_at, updated_at) values('1363756','1383856','JESUS RIOS SIMENTAL','2013-04-11','2023-04-11','987','2','1','1',null,1231,'2013-04-11 00:00:00','2013-04-11 00:00:00');</v>
      </c>
      <c r="BG142" s="6" t="str">
        <f t="shared" si="55"/>
        <v>insert into servicios_comentarios (comentario, id_admin, id_estatus, created_at, updated_at) values('TITULO RECIBIDO 19/09/2013',1,141,'2013-04-11 00:00:00','2013-04-11 00:00:00');</v>
      </c>
      <c r="BH142" s="6" t="str">
        <f t="shared" si="56"/>
        <v>insert into servicios_comentarios (comentario, id_admin, id_estatus, created_at, updated_at) values('4 16 13 90 CEL.- 614 1 84 50 89, cel. Sr Rios 614 2 35 35 28',1,141,'2013-04-11 00:00:00','2013-04-11 00:00:00');</v>
      </c>
      <c r="BI142" s="137" t="str">
        <f t="shared" si="57"/>
        <v>update bitacoras_estatus set comprobacion_uso = 1, id_estatus=10 where id=141;</v>
      </c>
      <c r="BJ142" s="137" t="str">
        <f t="shared" si="58"/>
        <v>update bitacoras_estatus set numero_expediente = '1363756', numero_registro = '1383856', id_estatus = 10, fecha_inicio = '2013-04-11', fecha_vencimiento ='2023-04-11', created_at ='2013-04-11 00:00:00', updated_at ='2013-04-11 00:00:00', id_clase=null, id_marca=1231, id_cliente=987, vigencia = 1 where id =141;</v>
      </c>
      <c r="BK142" s="137" t="str">
        <f t="shared" si="59"/>
        <v>update bitacoras_estatus set id_estatus = 10 where id =141;</v>
      </c>
    </row>
    <row r="143" spans="1:63">
      <c r="A143" s="6">
        <v>1277025</v>
      </c>
      <c r="B143" s="6">
        <v>1322867</v>
      </c>
      <c r="C143" s="6">
        <f>IF(Tabla1[[#This Row],[No. REG.]]="","",1)</f>
        <v>1</v>
      </c>
      <c r="D143" s="3" t="s">
        <v>46</v>
      </c>
      <c r="E143" s="3">
        <f>IF(Tabla1[[#This Row],[STATUS]]="","",VLOOKUP(D143,Estatus!$A$2:$B$13,2,0))</f>
        <v>10</v>
      </c>
      <c r="F143" s="3">
        <f>IF(Tabla1[[#This Row],[STATUS]]="","",VLOOKUP(D143,Estatus!$A$2:$I$12,9,0))</f>
        <v>1</v>
      </c>
      <c r="G143" s="16" t="s">
        <v>266</v>
      </c>
      <c r="H143" s="9">
        <v>41038</v>
      </c>
      <c r="I143" s="81">
        <f t="shared" si="40"/>
        <v>2012</v>
      </c>
      <c r="J143" s="81">
        <f t="shared" si="41"/>
        <v>5</v>
      </c>
      <c r="K143" s="81">
        <f t="shared" si="42"/>
        <v>9</v>
      </c>
      <c r="L143" s="81" t="str">
        <f t="shared" si="43"/>
        <v>05</v>
      </c>
      <c r="M143" s="81" t="str">
        <f t="shared" si="44"/>
        <v>09</v>
      </c>
      <c r="N143" s="81" t="str">
        <f t="shared" si="45"/>
        <v>'2012-05-09'</v>
      </c>
      <c r="O143" s="81" t="str">
        <f t="shared" si="46"/>
        <v>'2012-05-09 00:00:00'</v>
      </c>
      <c r="P143" s="9">
        <v>44690</v>
      </c>
      <c r="Q143" s="81">
        <f t="shared" si="47"/>
        <v>2022</v>
      </c>
      <c r="R143" s="81">
        <f t="shared" si="48"/>
        <v>5</v>
      </c>
      <c r="S143" s="81">
        <f t="shared" si="49"/>
        <v>9</v>
      </c>
      <c r="T143" s="81" t="str">
        <f t="shared" si="50"/>
        <v>05</v>
      </c>
      <c r="U143" s="81" t="str">
        <f t="shared" si="51"/>
        <v>09</v>
      </c>
      <c r="V143" s="81" t="str">
        <f t="shared" si="52"/>
        <v>'2022-05-09'</v>
      </c>
      <c r="W143" s="81"/>
      <c r="X143" s="81" t="str">
        <f t="shared" si="53"/>
        <v>null</v>
      </c>
      <c r="Y143" s="6" t="s">
        <v>822</v>
      </c>
      <c r="Z143" s="123">
        <f>IFERROR(IF(Y143="","null",VLOOKUP(Y143,Marcas!$A$2:$C$2024,2,0)),"")</f>
        <v>291</v>
      </c>
      <c r="AA143" s="6" t="s">
        <v>823</v>
      </c>
      <c r="AB143" s="6">
        <f>IFERROR(IF(AA143="","",IF(AA143="EMPORIO LEGAL",1,VLOOKUP(AA143,Clientes!$A$2:$B$1190,2,0))),"")</f>
        <v>986</v>
      </c>
      <c r="AC143" s="6">
        <f>IFERROR(IF(Tabla1[[#This Row],[id_control]]="null","",VLOOKUP(CONCATENATE(Tabla1[[#This Row],[CLIENTE]],"-",Tabla1[[#This Row],[id_control]]),Hoja1!$C$2:$D$1994,2,0)),"")</f>
        <v>143</v>
      </c>
      <c r="AD143" s="8" t="s">
        <v>824</v>
      </c>
      <c r="AE143" s="8"/>
      <c r="AF143" s="8"/>
      <c r="AG143" s="6"/>
      <c r="AH143" s="6"/>
      <c r="AI143" s="6"/>
      <c r="AJ143" s="6"/>
      <c r="AK143" s="6"/>
      <c r="AL143" s="8" t="s">
        <v>825</v>
      </c>
      <c r="AM143" s="6" t="s">
        <v>826</v>
      </c>
      <c r="AN143" s="6"/>
      <c r="AO143" s="6"/>
      <c r="AP143" s="6"/>
      <c r="AQ143" s="8" t="s">
        <v>827</v>
      </c>
      <c r="AR143" s="6"/>
      <c r="AS143" s="6"/>
      <c r="AT143" s="6"/>
      <c r="AU143" s="6"/>
      <c r="AV143" s="8" t="s">
        <v>828</v>
      </c>
      <c r="AW143" s="6" t="s">
        <v>829</v>
      </c>
      <c r="AX143" s="6"/>
      <c r="AY143" s="6"/>
      <c r="AZ143" s="6"/>
      <c r="BA143" s="6"/>
      <c r="BB143" s="6"/>
      <c r="BC143" s="6"/>
      <c r="BD143" s="6" t="s">
        <v>830</v>
      </c>
      <c r="BE143" s="8">
        <v>142</v>
      </c>
      <c r="BF143" s="6" t="str">
        <f t="shared" si="54"/>
        <v>insert into bitacoras_estatus (numero_expediente, numero_registro, representante, fecha_inicio, fecha_vencimiento, id_cliente, id_admin, id_bitacoras_estatus, id_estatus, id_clase, id_marca, created_at, updated_at) values('1277025','1322867','MIGUEL GABRIEL FIERRO MARTINEZ','2012-05-09','2022-05-09','986','2','1','1',null,291,'2012-05-09 00:00:00','2012-05-09 00:00:00');</v>
      </c>
      <c r="BG143" s="6" t="str">
        <f t="shared" si="55"/>
        <v>insert into servicios_comentarios (comentario, id_admin, id_estatus, created_at, updated_at) values('titulo recibido 17/01/2013',1,142,'2012-05-09 00:00:00','2012-05-09 00:00:00');</v>
      </c>
      <c r="BH143" s="6" t="str">
        <f t="shared" si="56"/>
        <v>insert into servicios_comentarios (comentario, id_admin, id_estatus, created_at, updated_at) values('4400769, 52 CEL 614 2 47 47 84',1,142,'2012-05-09 00:00:00','2012-05-09 00:00:00');</v>
      </c>
      <c r="BI143" s="137" t="str">
        <f t="shared" si="57"/>
        <v>update bitacoras_estatus set comprobacion_uso = 1, id_estatus=10 where id=142;</v>
      </c>
      <c r="BJ143" s="137" t="str">
        <f t="shared" si="58"/>
        <v>update bitacoras_estatus set numero_expediente = '1277025', numero_registro = '1322867', id_estatus = 10, fecha_inicio = '2012-05-09', fecha_vencimiento ='2022-05-09', created_at ='2012-05-09 00:00:00', updated_at ='2012-05-09 00:00:00', id_clase=null, id_marca=291, id_cliente=986, vigencia = 1 where id =142;</v>
      </c>
      <c r="BK143" s="137" t="str">
        <f t="shared" si="59"/>
        <v>update bitacoras_estatus set id_estatus = 10 where id =142;</v>
      </c>
    </row>
    <row r="144" spans="1:63">
      <c r="A144" s="3">
        <v>1277026</v>
      </c>
      <c r="B144" s="3">
        <v>1375186</v>
      </c>
      <c r="C144" s="3">
        <f>IF(Tabla1[[#This Row],[No. REG.]]="","",1)</f>
        <v>1</v>
      </c>
      <c r="D144" s="3" t="s">
        <v>46</v>
      </c>
      <c r="E144" s="3">
        <f>IF(Tabla1[[#This Row],[STATUS]]="","",VLOOKUP(D144,Estatus!$A$2:$B$13,2,0))</f>
        <v>10</v>
      </c>
      <c r="F144" s="3">
        <f>IF(Tabla1[[#This Row],[STATUS]]="","",VLOOKUP(D144,Estatus!$A$2:$I$12,9,0))</f>
        <v>1</v>
      </c>
      <c r="G144" s="12" t="s">
        <v>231</v>
      </c>
      <c r="H144" s="7">
        <v>41038</v>
      </c>
      <c r="I144" s="80">
        <f t="shared" si="40"/>
        <v>2012</v>
      </c>
      <c r="J144" s="80">
        <f t="shared" si="41"/>
        <v>5</v>
      </c>
      <c r="K144" s="80">
        <f t="shared" si="42"/>
        <v>9</v>
      </c>
      <c r="L144" s="80" t="str">
        <f t="shared" si="43"/>
        <v>05</v>
      </c>
      <c r="M144" s="80" t="str">
        <f t="shared" si="44"/>
        <v>09</v>
      </c>
      <c r="N144" s="80" t="str">
        <f t="shared" si="45"/>
        <v>'2012-05-09'</v>
      </c>
      <c r="O144" s="80" t="str">
        <f t="shared" si="46"/>
        <v>'2012-05-09 00:00:00'</v>
      </c>
      <c r="P144" s="7">
        <v>44690</v>
      </c>
      <c r="Q144" s="80">
        <f t="shared" si="47"/>
        <v>2022</v>
      </c>
      <c r="R144" s="80">
        <f t="shared" si="48"/>
        <v>5</v>
      </c>
      <c r="S144" s="80">
        <f t="shared" si="49"/>
        <v>9</v>
      </c>
      <c r="T144" s="80" t="str">
        <f t="shared" si="50"/>
        <v>05</v>
      </c>
      <c r="U144" s="80" t="str">
        <f t="shared" si="51"/>
        <v>09</v>
      </c>
      <c r="V144" s="80" t="str">
        <f t="shared" si="52"/>
        <v>'2022-05-09'</v>
      </c>
      <c r="W144" s="80"/>
      <c r="X144" s="80" t="str">
        <f t="shared" si="53"/>
        <v>null</v>
      </c>
      <c r="Y144" s="3" t="s">
        <v>823</v>
      </c>
      <c r="Z144" s="124">
        <f>IFERROR(IF(Y144="","null",VLOOKUP(Y144,Marcas!$A$2:$C$2024,2,0)),"")</f>
        <v>1379</v>
      </c>
      <c r="AA144" s="3" t="s">
        <v>823</v>
      </c>
      <c r="AB144" s="3">
        <f>IFERROR(IF(AA144="","",IF(AA144="EMPORIO LEGAL",1,VLOOKUP(AA144,Clientes!$A$2:$B$1190,2,0))),"")</f>
        <v>986</v>
      </c>
      <c r="AC144" s="3">
        <f>IFERROR(IF(Tabla1[[#This Row],[id_control]]="null","",VLOOKUP(CONCATENATE(Tabla1[[#This Row],[CLIENTE]],"-",Tabla1[[#This Row],[id_control]]),Hoja1!$C$2:$D$1994,2,0)),"")</f>
        <v>144</v>
      </c>
      <c r="AD144" s="3" t="s">
        <v>824</v>
      </c>
      <c r="AE144" s="3"/>
      <c r="AF144" s="3"/>
      <c r="AG144" s="3"/>
      <c r="AH144" s="3"/>
      <c r="AI144" s="3"/>
      <c r="AJ144" s="3"/>
      <c r="AK144" s="3"/>
      <c r="AL144" s="3" t="s">
        <v>825</v>
      </c>
      <c r="AM144" s="8" t="s">
        <v>826</v>
      </c>
      <c r="AN144" s="8"/>
      <c r="AO144" s="8"/>
      <c r="AP144" s="8"/>
      <c r="AQ144" s="4" t="s">
        <v>827</v>
      </c>
      <c r="AR144" s="4"/>
      <c r="AS144" s="8"/>
      <c r="AT144" s="8"/>
      <c r="AU144" s="8"/>
      <c r="AV144" s="19" t="s">
        <v>828</v>
      </c>
      <c r="AW144" s="11" t="s">
        <v>829</v>
      </c>
      <c r="AX144" s="13"/>
      <c r="AY144" s="8"/>
      <c r="AZ144" s="8"/>
      <c r="BA144" s="8"/>
      <c r="BB144" s="8"/>
      <c r="BC144" s="8"/>
      <c r="BD144" s="8" t="s">
        <v>830</v>
      </c>
      <c r="BE144" s="8">
        <v>143</v>
      </c>
      <c r="BF144" s="6" t="str">
        <f t="shared" si="54"/>
        <v>insert into bitacoras_estatus (numero_expediente, numero_registro, representante, fecha_inicio, fecha_vencimiento, id_cliente, id_admin, id_bitacoras_estatus, id_estatus, id_clase, id_marca, created_at, updated_at) values('1277026','1375186','MIGUEL GABRIEL FIERRO MARTINEZ','2012-05-09','2022-05-09','986','2','1','1',null,1379,'2012-05-09 00:00:00','2012-05-09 00:00:00');</v>
      </c>
      <c r="BG144" s="6" t="str">
        <f t="shared" si="55"/>
        <v>insert into servicios_comentarios (comentario, id_admin, id_estatus, created_at, updated_at) values('TITULO ENTREGADO',1,143,'2012-05-09 00:00:00','2012-05-09 00:00:00');</v>
      </c>
      <c r="BH144" s="6" t="str">
        <f t="shared" si="56"/>
        <v>insert into servicios_comentarios (comentario, id_admin, id_estatus, created_at, updated_at) values('4400769, 52 CEL 614 2 47 47 84',1,143,'2012-05-09 00:00:00','2012-05-09 00:00:00');</v>
      </c>
      <c r="BI144" s="137" t="str">
        <f t="shared" si="57"/>
        <v>update bitacoras_estatus set comprobacion_uso = 1, id_estatus=10 where id=143;</v>
      </c>
      <c r="BJ144" s="137" t="str">
        <f t="shared" si="58"/>
        <v>update bitacoras_estatus set numero_expediente = '1277026', numero_registro = '1375186', id_estatus = 10, fecha_inicio = '2012-05-09', fecha_vencimiento ='2022-05-09', created_at ='2012-05-09 00:00:00', updated_at ='2012-05-09 00:00:00', id_clase=null, id_marca=1379, id_cliente=986, vigencia = 1 where id =143;</v>
      </c>
      <c r="BK144" s="137" t="str">
        <f t="shared" si="59"/>
        <v>update bitacoras_estatus set id_estatus = 10 where id =143;</v>
      </c>
    </row>
    <row r="145" spans="1:63" ht="27">
      <c r="A145" s="3">
        <v>1528583</v>
      </c>
      <c r="B145" s="3">
        <v>1519718</v>
      </c>
      <c r="C145" s="3">
        <f>IF(Tabla1[[#This Row],[No. REG.]]="","",1)</f>
        <v>1</v>
      </c>
      <c r="D145" s="3" t="s">
        <v>46</v>
      </c>
      <c r="E145" s="3">
        <f>IF(Tabla1[[#This Row],[STATUS]]="","",VLOOKUP(D145,Estatus!$A$2:$B$13,2,0))</f>
        <v>10</v>
      </c>
      <c r="F145" s="3">
        <f>IF(Tabla1[[#This Row],[STATUS]]="","",VLOOKUP(D145,Estatus!$A$2:$I$12,9,0))</f>
        <v>1</v>
      </c>
      <c r="G145" s="12" t="s">
        <v>831</v>
      </c>
      <c r="H145" s="7">
        <v>41900</v>
      </c>
      <c r="I145" s="80">
        <f t="shared" si="40"/>
        <v>2014</v>
      </c>
      <c r="J145" s="80">
        <f t="shared" si="41"/>
        <v>9</v>
      </c>
      <c r="K145" s="80">
        <f t="shared" si="42"/>
        <v>18</v>
      </c>
      <c r="L145" s="80" t="str">
        <f t="shared" si="43"/>
        <v>09</v>
      </c>
      <c r="M145" s="80">
        <f t="shared" si="44"/>
        <v>18</v>
      </c>
      <c r="N145" s="80" t="str">
        <f t="shared" si="45"/>
        <v>'2014-09-18'</v>
      </c>
      <c r="O145" s="80" t="str">
        <f t="shared" si="46"/>
        <v>'2014-09-18 00:00:00'</v>
      </c>
      <c r="P145" s="7">
        <v>45553</v>
      </c>
      <c r="Q145" s="80">
        <f t="shared" si="47"/>
        <v>2024</v>
      </c>
      <c r="R145" s="80">
        <f t="shared" si="48"/>
        <v>9</v>
      </c>
      <c r="S145" s="80">
        <f t="shared" si="49"/>
        <v>18</v>
      </c>
      <c r="T145" s="80" t="str">
        <f t="shared" si="50"/>
        <v>09</v>
      </c>
      <c r="U145" s="80">
        <f t="shared" si="51"/>
        <v>18</v>
      </c>
      <c r="V145" s="80" t="str">
        <f t="shared" si="52"/>
        <v>'2024-09-18'</v>
      </c>
      <c r="W145" s="80"/>
      <c r="X145" s="80" t="str">
        <f t="shared" si="53"/>
        <v>null</v>
      </c>
      <c r="Y145" s="3" t="s">
        <v>832</v>
      </c>
      <c r="Z145" s="124">
        <f>IFERROR(IF(Y145="","null",VLOOKUP(Y145,Marcas!$A$2:$C$2024,2,0)),"")</f>
        <v>1378</v>
      </c>
      <c r="AA145" s="3" t="s">
        <v>833</v>
      </c>
      <c r="AB145" s="3">
        <f>IFERROR(IF(AA145="","",IF(AA145="EMPORIO LEGAL",1,VLOOKUP(AA145,Clientes!$A$2:$B$1190,2,0))),"")</f>
        <v>985</v>
      </c>
      <c r="AC145" s="3">
        <f>IFERROR(IF(Tabla1[[#This Row],[id_control]]="null","",VLOOKUP(CONCATENATE(Tabla1[[#This Row],[CLIENTE]],"-",Tabla1[[#This Row],[id_control]]),Hoja1!$C$2:$D$1994,2,0)),"")</f>
        <v>145</v>
      </c>
      <c r="AD145" s="3" t="s">
        <v>834</v>
      </c>
      <c r="AE145" s="3"/>
      <c r="AF145" s="3"/>
      <c r="AG145" s="3"/>
      <c r="AH145" s="3"/>
      <c r="AI145" s="3"/>
      <c r="AJ145" s="3"/>
      <c r="AK145" s="3"/>
      <c r="AL145" s="3" t="s">
        <v>835</v>
      </c>
      <c r="AM145" s="6"/>
      <c r="AN145" s="6"/>
      <c r="AO145" s="6"/>
      <c r="AP145" s="6"/>
      <c r="AQ145" s="6"/>
      <c r="AR145" s="6"/>
      <c r="AS145" s="6"/>
      <c r="AT145" s="6"/>
      <c r="AU145" s="6"/>
      <c r="AV145" s="13" t="s">
        <v>836</v>
      </c>
      <c r="AW145" s="6"/>
      <c r="AX145" s="6"/>
      <c r="AY145" s="6"/>
      <c r="AZ145" s="6"/>
      <c r="BA145" s="6"/>
      <c r="BB145" s="6"/>
      <c r="BC145" s="6"/>
      <c r="BD145" s="6" t="s">
        <v>835</v>
      </c>
      <c r="BE145" s="8">
        <v>144</v>
      </c>
      <c r="BF145" s="6" t="str">
        <f t="shared" si="54"/>
        <v>insert into bitacoras_estatus (numero_expediente, numero_registro, representante, fecha_inicio, fecha_vencimiento, id_cliente, id_admin, id_bitacoras_estatus, id_estatus, id_clase, id_marca, created_at, updated_at) values('1528583','1519718','CESAR CHICO FLORES, RAFAEL CHICO FLORES','2014-09-18','2024-09-18','985','2','1','1',null,1378,'2014-09-18 00:00:00','2014-09-18 00:00:00');</v>
      </c>
      <c r="BG145" s="6" t="str">
        <f t="shared" si="55"/>
        <v>insert into servicios_comentarios (comentario, id_admin, id_estatus, created_at, updated_at) values('TITULO RECIBIDO 30MAR15. TITULO ENTREGADO 9ABRIL15',1,144,'2014-09-18 00:00:00','2014-09-18 00:00:00');</v>
      </c>
      <c r="BH145" s="6" t="str">
        <f t="shared" si="56"/>
        <v>insert into servicios_comentarios (comentario, id_admin, id_estatus, created_at, updated_at) values('440 48 49 CEL. 196 07 58',1,144,'2014-09-18 00:00:00','2014-09-18 00:00:00');</v>
      </c>
      <c r="BI145" s="137" t="str">
        <f t="shared" si="57"/>
        <v>update bitacoras_estatus set comprobacion_uso = 1, id_estatus=10 where id=144;</v>
      </c>
      <c r="BJ145" s="137" t="str">
        <f t="shared" si="58"/>
        <v>update bitacoras_estatus set numero_expediente = '1528583', numero_registro = '1519718', id_estatus = 10, fecha_inicio = '2014-09-18', fecha_vencimiento ='2024-09-18', created_at ='2014-09-18 00:00:00', updated_at ='2014-09-18 00:00:00', id_clase=null, id_marca=1378, id_cliente=985, vigencia = 1 where id =144;</v>
      </c>
      <c r="BK145" s="137" t="str">
        <f t="shared" si="59"/>
        <v>update bitacoras_estatus set id_estatus = 10 where id =144;</v>
      </c>
    </row>
    <row r="146" spans="1:63">
      <c r="A146" s="6">
        <v>1297255</v>
      </c>
      <c r="B146" s="6">
        <v>1333088</v>
      </c>
      <c r="C146" s="6">
        <f>IF(Tabla1[[#This Row],[No. REG.]]="","",1)</f>
        <v>1</v>
      </c>
      <c r="D146" s="3" t="s">
        <v>46</v>
      </c>
      <c r="E146" s="3">
        <f>IF(Tabla1[[#This Row],[STATUS]]="","",VLOOKUP(D146,Estatus!$A$2:$B$13,2,0))</f>
        <v>10</v>
      </c>
      <c r="F146" s="3">
        <f>IF(Tabla1[[#This Row],[STATUS]]="","",VLOOKUP(D146,Estatus!$A$2:$I$12,9,0))</f>
        <v>1</v>
      </c>
      <c r="G146" s="16" t="s">
        <v>837</v>
      </c>
      <c r="H146" s="9">
        <v>41115</v>
      </c>
      <c r="I146" s="81">
        <f t="shared" si="40"/>
        <v>2012</v>
      </c>
      <c r="J146" s="81">
        <f t="shared" si="41"/>
        <v>7</v>
      </c>
      <c r="K146" s="81">
        <f t="shared" si="42"/>
        <v>25</v>
      </c>
      <c r="L146" s="81" t="str">
        <f t="shared" si="43"/>
        <v>07</v>
      </c>
      <c r="M146" s="81">
        <f t="shared" si="44"/>
        <v>25</v>
      </c>
      <c r="N146" s="81" t="str">
        <f t="shared" si="45"/>
        <v>'2012-07-25'</v>
      </c>
      <c r="O146" s="81" t="str">
        <f t="shared" si="46"/>
        <v>'2012-07-25 00:00:00'</v>
      </c>
      <c r="P146" s="9">
        <v>44767</v>
      </c>
      <c r="Q146" s="81">
        <f t="shared" si="47"/>
        <v>2022</v>
      </c>
      <c r="R146" s="81">
        <f t="shared" si="48"/>
        <v>7</v>
      </c>
      <c r="S146" s="81">
        <f t="shared" si="49"/>
        <v>25</v>
      </c>
      <c r="T146" s="81" t="str">
        <f t="shared" si="50"/>
        <v>07</v>
      </c>
      <c r="U146" s="81">
        <f t="shared" si="51"/>
        <v>25</v>
      </c>
      <c r="V146" s="81" t="str">
        <f t="shared" si="52"/>
        <v>'2022-07-25'</v>
      </c>
      <c r="W146" s="81"/>
      <c r="X146" s="81" t="str">
        <f t="shared" si="53"/>
        <v>null</v>
      </c>
      <c r="Y146" s="6" t="s">
        <v>838</v>
      </c>
      <c r="Z146" s="123">
        <f>IFERROR(IF(Y146="","null",VLOOKUP(Y146,Marcas!$A$2:$C$2024,2,0)),"")</f>
        <v>1377</v>
      </c>
      <c r="AA146" s="6" t="s">
        <v>838</v>
      </c>
      <c r="AB146" s="6">
        <f>IFERROR(IF(AA146="","",IF(AA146="EMPORIO LEGAL",1,VLOOKUP(AA146,Clientes!$A$2:$B$1190,2,0))),"")</f>
        <v>984</v>
      </c>
      <c r="AC146" s="6">
        <f>IFERROR(IF(Tabla1[[#This Row],[id_control]]="null","",VLOOKUP(CONCATENATE(Tabla1[[#This Row],[CLIENTE]],"-",Tabla1[[#This Row],[id_control]]),Hoja1!$C$2:$D$1994,2,0)),"")</f>
        <v>146</v>
      </c>
      <c r="AD146" s="6" t="s">
        <v>839</v>
      </c>
      <c r="AE146" s="6" t="s">
        <v>840</v>
      </c>
      <c r="AF146" s="6" t="s">
        <v>841</v>
      </c>
      <c r="AG146" s="6"/>
      <c r="AH146" s="6"/>
      <c r="AI146" s="6"/>
      <c r="AJ146" s="6"/>
      <c r="AK146" s="6"/>
      <c r="AL146" s="8" t="s">
        <v>842</v>
      </c>
      <c r="AM146" s="6"/>
      <c r="AN146" s="6"/>
      <c r="AO146" s="6"/>
      <c r="AP146" s="6"/>
      <c r="AQ146" s="10">
        <v>6142180438</v>
      </c>
      <c r="AR146" s="6"/>
      <c r="AS146" s="6"/>
      <c r="AT146" s="6"/>
      <c r="AU146" s="6"/>
      <c r="AV146" s="6" t="s">
        <v>843</v>
      </c>
      <c r="AW146" s="6"/>
      <c r="AX146" s="6"/>
      <c r="AY146" s="6"/>
      <c r="AZ146" s="6"/>
      <c r="BA146" s="6"/>
      <c r="BB146" s="6"/>
      <c r="BC146" s="6"/>
      <c r="BD146" s="6"/>
      <c r="BE146" s="8">
        <v>145</v>
      </c>
      <c r="BF146" s="6" t="str">
        <f t="shared" si="54"/>
        <v>insert into bitacoras_estatus (numero_expediente, numero_registro, representante, fecha_inicio, fecha_vencimiento, id_cliente, id_admin, id_bitacoras_estatus, id_estatus, id_clase, id_marca, created_at, updated_at) values('1297255','1333088','JULIO CESAR FAVA GAMBOA','2012-07-25','2022-07-25','984','2','1','1',null,1377,'2012-07-25 00:00:00','2012-07-25 00:00:00');</v>
      </c>
      <c r="BG146" s="6" t="str">
        <f t="shared" si="55"/>
        <v>insert into servicios_comentarios (comentario, id_admin, id_estatus, created_at, updated_at) values('titulo entregado07/05/2013',1,145,'2012-07-25 00:00:00','2012-07-25 00:00:00');</v>
      </c>
      <c r="BH146" s="6" t="str">
        <f t="shared" si="56"/>
        <v/>
      </c>
      <c r="BI146" s="137" t="str">
        <f t="shared" si="57"/>
        <v>update bitacoras_estatus set comprobacion_uso = 1, id_estatus=10 where id=145;</v>
      </c>
      <c r="BJ146" s="137" t="str">
        <f t="shared" si="58"/>
        <v>update bitacoras_estatus set numero_expediente = '1297255', numero_registro = '1333088', id_estatus = 10, fecha_inicio = '2012-07-25', fecha_vencimiento ='2022-07-25', created_at ='2012-07-25 00:00:00', updated_at ='2012-07-25 00:00:00', id_clase=null, id_marca=1377, id_cliente=984, vigencia = 1 where id =145;</v>
      </c>
      <c r="BK146" s="137" t="str">
        <f t="shared" si="59"/>
        <v>update bitacoras_estatus set id_estatus = 10 where id =145;</v>
      </c>
    </row>
    <row r="147" spans="1:63">
      <c r="A147" s="3">
        <v>986225</v>
      </c>
      <c r="B147" s="3">
        <v>1090586</v>
      </c>
      <c r="C147" s="3">
        <f>IF(Tabla1[[#This Row],[No. REG.]]="","",1)</f>
        <v>1</v>
      </c>
      <c r="D147" s="3" t="s">
        <v>41</v>
      </c>
      <c r="E147" s="3">
        <f>IF(Tabla1[[#This Row],[STATUS]]="","",VLOOKUP(D147,Estatus!$A$2:$B$13,2,0))</f>
        <v>6</v>
      </c>
      <c r="F147" s="3">
        <f>IF(Tabla1[[#This Row],[STATUS]]="","",VLOOKUP(D147,Estatus!$A$2:$I$12,9,0))</f>
        <v>1</v>
      </c>
      <c r="G147" s="12" t="s">
        <v>844</v>
      </c>
      <c r="H147" s="7">
        <v>39800</v>
      </c>
      <c r="I147" s="80">
        <f t="shared" si="40"/>
        <v>2008</v>
      </c>
      <c r="J147" s="80">
        <f t="shared" si="41"/>
        <v>12</v>
      </c>
      <c r="K147" s="80">
        <f t="shared" si="42"/>
        <v>18</v>
      </c>
      <c r="L147" s="80">
        <f t="shared" si="43"/>
        <v>12</v>
      </c>
      <c r="M147" s="80">
        <f t="shared" si="44"/>
        <v>18</v>
      </c>
      <c r="N147" s="80" t="str">
        <f t="shared" si="45"/>
        <v>'2008-12-18'</v>
      </c>
      <c r="O147" s="80" t="str">
        <f t="shared" si="46"/>
        <v>'2008-12-18 00:00:00'</v>
      </c>
      <c r="P147" s="7">
        <v>43452</v>
      </c>
      <c r="Q147" s="80">
        <f t="shared" si="47"/>
        <v>2018</v>
      </c>
      <c r="R147" s="80">
        <f t="shared" si="48"/>
        <v>12</v>
      </c>
      <c r="S147" s="80">
        <f t="shared" si="49"/>
        <v>18</v>
      </c>
      <c r="T147" s="80">
        <f t="shared" si="50"/>
        <v>12</v>
      </c>
      <c r="U147" s="80">
        <f t="shared" si="51"/>
        <v>18</v>
      </c>
      <c r="V147" s="80" t="str">
        <f t="shared" si="52"/>
        <v>'2018-12-18'</v>
      </c>
      <c r="W147" s="80"/>
      <c r="X147" s="80" t="str">
        <f t="shared" si="53"/>
        <v>null</v>
      </c>
      <c r="Y147" s="3" t="s">
        <v>845</v>
      </c>
      <c r="Z147" s="124">
        <f>IFERROR(IF(Y147="","null",VLOOKUP(Y147,Marcas!$A$2:$C$2024,2,0)),"")</f>
        <v>743</v>
      </c>
      <c r="AA147" s="3" t="s">
        <v>846</v>
      </c>
      <c r="AB147" s="3">
        <f>IFERROR(IF(AA147="","",IF(AA147="EMPORIO LEGAL",1,VLOOKUP(AA147,Clientes!$A$2:$B$1190,2,0))),"")</f>
        <v>972</v>
      </c>
      <c r="AC147" s="3">
        <f>IFERROR(IF(Tabla1[[#This Row],[id_control]]="null","",VLOOKUP(CONCATENATE(Tabla1[[#This Row],[CLIENTE]],"-",Tabla1[[#This Row],[id_control]]),Hoja1!$C$2:$D$1994,2,0)),"")</f>
        <v>147</v>
      </c>
      <c r="AD147" s="3" t="s">
        <v>847</v>
      </c>
      <c r="AE147" s="3"/>
      <c r="AF147" s="3"/>
      <c r="AG147" s="3"/>
      <c r="AH147" s="3"/>
      <c r="AI147" s="3"/>
      <c r="AJ147" s="3"/>
      <c r="AK147" s="3"/>
      <c r="AL147" s="3" t="s">
        <v>848</v>
      </c>
      <c r="AM147" s="6"/>
      <c r="AN147" s="6"/>
      <c r="AO147" s="6"/>
      <c r="AP147" s="6"/>
      <c r="AQ147" s="4" t="s">
        <v>849</v>
      </c>
      <c r="AR147" s="4" t="s">
        <v>850</v>
      </c>
      <c r="AS147" s="6"/>
      <c r="AT147" s="6"/>
      <c r="AU147" s="6"/>
      <c r="AV147" s="5" t="s">
        <v>851</v>
      </c>
      <c r="AW147" s="5" t="s">
        <v>852</v>
      </c>
      <c r="AX147" s="5" t="s">
        <v>853</v>
      </c>
      <c r="AY147" s="5"/>
      <c r="AZ147" s="5"/>
      <c r="BA147" s="5"/>
      <c r="BB147" s="5"/>
      <c r="BC147" s="5"/>
      <c r="BD147" s="6" t="s">
        <v>854</v>
      </c>
      <c r="BE147" s="8">
        <v>146</v>
      </c>
      <c r="BF147" s="6" t="str">
        <f t="shared" si="54"/>
        <v>insert into bitacoras_estatus (numero_expediente, numero_registro, representante, fecha_inicio, fecha_vencimiento, id_cliente, id_admin, id_bitacoras_estatus, id_estatus, id_clase, id_marca, created_at, updated_at) values('986225','1090586','JESUS MURILLO RAMIREZ','2008-12-18','2018-12-18','972','2','1','1',null,743,'2008-12-18 00:00:00','2008-12-18 00:00:00');</v>
      </c>
      <c r="BG147" s="6" t="str">
        <f t="shared" si="55"/>
        <v>insert into servicios_comentarios (comentario, id_admin, id_estatus, created_at, updated_at) values('Título entregado 19/06/2009',1,146,'2008-12-18 00:00:00','2008-12-18 00:00:00');</v>
      </c>
      <c r="BH147" s="6" t="str">
        <f t="shared" si="56"/>
        <v>insert into servicios_comentarios (comentario, id_admin, id_estatus, created_at, updated_at) values('437-1230 Y 40 LIC. JESUS MURILLO CEL 6144440905, 614 112 3105',1,146,'2008-12-18 00:00:00','2008-12-18 00:00:00');</v>
      </c>
      <c r="BI147" s="137" t="str">
        <f t="shared" si="57"/>
        <v>update bitacoras_estatus set comprobacion_uso = 1, id_estatus=6 where id=146;</v>
      </c>
      <c r="BJ147" s="137" t="str">
        <f t="shared" si="58"/>
        <v>update bitacoras_estatus set numero_expediente = '986225', numero_registro = '1090586', id_estatus = 6, fecha_inicio = '2008-12-18', fecha_vencimiento ='2018-12-18', created_at ='2008-12-18 00:00:00', updated_at ='2008-12-18 00:00:00', id_clase=null, id_marca=743, id_cliente=972, vigencia = 1 where id =146;</v>
      </c>
      <c r="BK147" s="137" t="str">
        <f t="shared" si="59"/>
        <v>update bitacoras_estatus set id_estatus = 6 where id =146;</v>
      </c>
    </row>
    <row r="148" spans="1:63" ht="29">
      <c r="A148" s="8">
        <v>1510470</v>
      </c>
      <c r="B148" s="6">
        <v>1560913</v>
      </c>
      <c r="C148" s="6">
        <f>IF(Tabla1[[#This Row],[No. REG.]]="","",1)</f>
        <v>1</v>
      </c>
      <c r="D148" s="3" t="s">
        <v>46</v>
      </c>
      <c r="E148" s="3">
        <f>IF(Tabla1[[#This Row],[STATUS]]="","",VLOOKUP(D148,Estatus!$A$2:$B$13,2,0))</f>
        <v>10</v>
      </c>
      <c r="F148" s="3">
        <f>IF(Tabla1[[#This Row],[STATUS]]="","",VLOOKUP(D148,Estatus!$A$2:$I$12,9,0))</f>
        <v>1</v>
      </c>
      <c r="G148" s="16" t="s">
        <v>855</v>
      </c>
      <c r="H148" s="9">
        <v>41848</v>
      </c>
      <c r="I148" s="81">
        <f t="shared" si="40"/>
        <v>2014</v>
      </c>
      <c r="J148" s="81">
        <f t="shared" si="41"/>
        <v>7</v>
      </c>
      <c r="K148" s="81">
        <f t="shared" si="42"/>
        <v>28</v>
      </c>
      <c r="L148" s="81" t="str">
        <f t="shared" si="43"/>
        <v>07</v>
      </c>
      <c r="M148" s="81">
        <f t="shared" si="44"/>
        <v>28</v>
      </c>
      <c r="N148" s="81" t="str">
        <f t="shared" si="45"/>
        <v>'2014-07-28'</v>
      </c>
      <c r="O148" s="81" t="str">
        <f t="shared" si="46"/>
        <v>'2014-07-28 00:00:00'</v>
      </c>
      <c r="P148" s="9">
        <v>45501</v>
      </c>
      <c r="Q148" s="81">
        <f t="shared" si="47"/>
        <v>2024</v>
      </c>
      <c r="R148" s="81">
        <f t="shared" si="48"/>
        <v>7</v>
      </c>
      <c r="S148" s="81">
        <f t="shared" si="49"/>
        <v>28</v>
      </c>
      <c r="T148" s="81" t="str">
        <f t="shared" si="50"/>
        <v>07</v>
      </c>
      <c r="U148" s="81">
        <f t="shared" si="51"/>
        <v>28</v>
      </c>
      <c r="V148" s="81" t="str">
        <f t="shared" si="52"/>
        <v>'2024-07-28'</v>
      </c>
      <c r="W148" s="81"/>
      <c r="X148" s="81" t="str">
        <f t="shared" si="53"/>
        <v>null</v>
      </c>
      <c r="Y148" s="6" t="s">
        <v>856</v>
      </c>
      <c r="Z148" s="123">
        <f>IFERROR(IF(Y148="","null",VLOOKUP(Y148,Marcas!$A$2:$C$2024,2,0)),"")</f>
        <v>1365</v>
      </c>
      <c r="AA148" s="6" t="s">
        <v>857</v>
      </c>
      <c r="AB148" s="6">
        <f>IFERROR(IF(AA148="","",IF(AA148="EMPORIO LEGAL",1,VLOOKUP(AA148,Clientes!$A$2:$B$1190,2,0))),"")</f>
        <v>969</v>
      </c>
      <c r="AC148" s="6">
        <f>IFERROR(IF(Tabla1[[#This Row],[id_control]]="null","",VLOOKUP(CONCATENATE(Tabla1[[#This Row],[CLIENTE]],"-",Tabla1[[#This Row],[id_control]]),Hoja1!$C$2:$D$1994,2,0)),"")</f>
        <v>148</v>
      </c>
      <c r="AD148" s="6" t="s">
        <v>858</v>
      </c>
      <c r="AE148" s="6"/>
      <c r="AF148" s="6"/>
      <c r="AG148" s="6"/>
      <c r="AH148" s="6"/>
      <c r="AI148" s="6"/>
      <c r="AJ148" s="6"/>
      <c r="AK148" s="6"/>
      <c r="AL148" s="8" t="s">
        <v>859</v>
      </c>
      <c r="AM148" s="8"/>
      <c r="AN148" s="6"/>
      <c r="AO148" s="6"/>
      <c r="AP148" s="6"/>
      <c r="AQ148" s="10"/>
      <c r="AR148" s="6"/>
      <c r="AS148" s="6"/>
      <c r="AT148" s="6"/>
      <c r="AU148" s="6"/>
      <c r="AV148" s="8" t="s">
        <v>860</v>
      </c>
      <c r="AW148" s="8"/>
      <c r="AX148" s="6"/>
      <c r="AY148" s="6"/>
      <c r="AZ148" s="6"/>
      <c r="BA148" s="6"/>
      <c r="BB148" s="6"/>
      <c r="BC148" s="6"/>
      <c r="BD148" s="6" t="s">
        <v>859</v>
      </c>
      <c r="BE148" s="8">
        <v>147</v>
      </c>
      <c r="BF148" s="6" t="str">
        <f t="shared" si="54"/>
        <v>insert into bitacoras_estatus (numero_expediente, numero_registro, representante, fecha_inicio, fecha_vencimiento, id_cliente, id_admin, id_bitacoras_estatus, id_estatus, id_clase, id_marca, created_at, updated_at) values('1510470','1560913','FERNANDO ALVAREZ DE LA PEÑA','2014-07-28','2024-07-28','969','2','1','1',null,1365,'2014-07-28 00:00:00','2014-07-28 00:00:00');</v>
      </c>
      <c r="BG148" s="6" t="str">
        <f t="shared" si="55"/>
        <v>insert into servicios_comentarios (comentario, id_admin, id_estatus, created_at, updated_at) values('TITULO RECIBIDO 04/09/2015, TITULO ENTREGADO 21/12/2015',1,147,'2014-07-28 00:00:00','2014-07-28 00:00:00');</v>
      </c>
      <c r="BH148" s="6" t="str">
        <f t="shared" si="56"/>
        <v>insert into servicios_comentarios (comentario, id_admin, id_estatus, created_at, updated_at) values('TEL 614 179 58 76 CEL. 614 169 13 32',1,147,'2014-07-28 00:00:00','2014-07-28 00:00:00');</v>
      </c>
      <c r="BI148" s="137" t="str">
        <f t="shared" si="57"/>
        <v>update bitacoras_estatus set comprobacion_uso = 1, id_estatus=10 where id=147;</v>
      </c>
      <c r="BJ148" s="137" t="str">
        <f t="shared" si="58"/>
        <v>update bitacoras_estatus set numero_expediente = '1510470', numero_registro = '1560913', id_estatus = 10, fecha_inicio = '2014-07-28', fecha_vencimiento ='2024-07-28', created_at ='2014-07-28 00:00:00', updated_at ='2014-07-28 00:00:00', id_clase=null, id_marca=1365, id_cliente=969, vigencia = 1 where id =147;</v>
      </c>
      <c r="BK148" s="137" t="str">
        <f t="shared" si="59"/>
        <v>update bitacoras_estatus set id_estatus = 10 where id =147;</v>
      </c>
    </row>
    <row r="149" spans="1:63">
      <c r="A149" s="6">
        <v>1321063</v>
      </c>
      <c r="B149" s="6">
        <v>1352337</v>
      </c>
      <c r="C149" s="6">
        <f>IF(Tabla1[[#This Row],[No. REG.]]="","",1)</f>
        <v>1</v>
      </c>
      <c r="D149" s="3" t="s">
        <v>46</v>
      </c>
      <c r="E149" s="3">
        <f>IF(Tabla1[[#This Row],[STATUS]]="","",VLOOKUP(D149,Estatus!$A$2:$B$13,2,0))</f>
        <v>10</v>
      </c>
      <c r="F149" s="3">
        <f>IF(Tabla1[[#This Row],[STATUS]]="","",VLOOKUP(D149,Estatus!$A$2:$I$12,9,0))</f>
        <v>1</v>
      </c>
      <c r="G149" s="16" t="s">
        <v>861</v>
      </c>
      <c r="H149" s="7">
        <v>41208</v>
      </c>
      <c r="I149" s="80">
        <f t="shared" si="40"/>
        <v>2012</v>
      </c>
      <c r="J149" s="80">
        <f t="shared" si="41"/>
        <v>10</v>
      </c>
      <c r="K149" s="80">
        <f t="shared" si="42"/>
        <v>26</v>
      </c>
      <c r="L149" s="80">
        <f t="shared" si="43"/>
        <v>10</v>
      </c>
      <c r="M149" s="80">
        <f t="shared" si="44"/>
        <v>26</v>
      </c>
      <c r="N149" s="80" t="str">
        <f t="shared" si="45"/>
        <v>'2012-10-26'</v>
      </c>
      <c r="O149" s="80" t="str">
        <f t="shared" si="46"/>
        <v>'2012-10-26 00:00:00'</v>
      </c>
      <c r="P149" s="7">
        <v>44846</v>
      </c>
      <c r="Q149" s="80">
        <f t="shared" si="47"/>
        <v>2022</v>
      </c>
      <c r="R149" s="80">
        <f t="shared" si="48"/>
        <v>10</v>
      </c>
      <c r="S149" s="80">
        <f t="shared" si="49"/>
        <v>12</v>
      </c>
      <c r="T149" s="80">
        <f t="shared" si="50"/>
        <v>10</v>
      </c>
      <c r="U149" s="80">
        <f t="shared" si="51"/>
        <v>12</v>
      </c>
      <c r="V149" s="80" t="str">
        <f t="shared" si="52"/>
        <v>'2022-10-12'</v>
      </c>
      <c r="W149" s="80"/>
      <c r="X149" s="80" t="str">
        <f t="shared" si="53"/>
        <v>null</v>
      </c>
      <c r="Y149" s="6" t="s">
        <v>862</v>
      </c>
      <c r="Z149" s="123">
        <f>IFERROR(IF(Y149="","null",VLOOKUP(Y149,Marcas!$A$2:$C$2024,2,0)),"")</f>
        <v>1364</v>
      </c>
      <c r="AA149" s="6" t="s">
        <v>863</v>
      </c>
      <c r="AB149" s="6">
        <f>IFERROR(IF(AA149="","",IF(AA149="EMPORIO LEGAL",1,VLOOKUP(AA149,Clientes!$A$2:$B$1190,2,0))),"")</f>
        <v>968</v>
      </c>
      <c r="AC149" s="6">
        <f>IFERROR(IF(Tabla1[[#This Row],[id_control]]="null","",VLOOKUP(CONCATENATE(Tabla1[[#This Row],[CLIENTE]],"-",Tabla1[[#This Row],[id_control]]),Hoja1!$C$2:$D$1994,2,0)),"")</f>
        <v>149</v>
      </c>
      <c r="AD149" s="6" t="s">
        <v>864</v>
      </c>
      <c r="AE149" s="6"/>
      <c r="AF149" s="6"/>
      <c r="AG149" s="6"/>
      <c r="AH149" s="6"/>
      <c r="AI149" s="6"/>
      <c r="AJ149" s="6"/>
      <c r="AK149" s="6"/>
      <c r="AL149" s="6" t="s">
        <v>865</v>
      </c>
      <c r="AM149" s="6"/>
      <c r="AN149" s="6"/>
      <c r="AO149" s="6"/>
      <c r="AP149" s="6"/>
      <c r="AQ149" s="10" t="s">
        <v>866</v>
      </c>
      <c r="AR149" s="6"/>
      <c r="AS149" s="6"/>
      <c r="AT149" s="6"/>
      <c r="AU149" s="6"/>
      <c r="AV149" s="6" t="s">
        <v>867</v>
      </c>
      <c r="AW149" s="6"/>
      <c r="AX149" s="6"/>
      <c r="AY149" s="6"/>
      <c r="AZ149" s="6"/>
      <c r="BA149" s="6"/>
      <c r="BB149" s="6"/>
      <c r="BC149" s="6"/>
      <c r="BD149" s="6" t="s">
        <v>868</v>
      </c>
      <c r="BE149" s="8">
        <v>148</v>
      </c>
      <c r="BF149" s="6" t="str">
        <f t="shared" si="54"/>
        <v>insert into bitacoras_estatus (numero_expediente, numero_registro, representante, fecha_inicio, fecha_vencimiento, id_cliente, id_admin, id_bitacoras_estatus, id_estatus, id_clase, id_marca, created_at, updated_at) values('1321063','1352337','EBER MARTHA MALDONADO','2012-10-26','2022-10-12','968','2','1','1',null,1364,'2012-10-26 00:00:00','2012-10-26 00:00:00');</v>
      </c>
      <c r="BG149" s="6" t="str">
        <f t="shared" si="55"/>
        <v>insert into servicios_comentarios (comentario, id_admin, id_estatus, created_at, updated_at) values('TITULO ENTREGADO 15/05/2013',1,148,'2012-10-26 00:00:00','2012-10-26 00:00:00');</v>
      </c>
      <c r="BH149" s="6" t="str">
        <f t="shared" si="56"/>
        <v>insert into servicios_comentarios (comentario, id_admin, id_estatus, created_at, updated_at) values('4 16 92 79 CEL.- 614 3 07 74 31',1,148,'2012-10-26 00:00:00','2012-10-26 00:00:00');</v>
      </c>
      <c r="BI149" s="137" t="str">
        <f t="shared" si="57"/>
        <v>update bitacoras_estatus set comprobacion_uso = 1, id_estatus=10 where id=148;</v>
      </c>
      <c r="BJ149" s="137" t="str">
        <f t="shared" si="58"/>
        <v>update bitacoras_estatus set numero_expediente = '1321063', numero_registro = '1352337', id_estatus = 10, fecha_inicio = '2012-10-26', fecha_vencimiento ='2022-10-12', created_at ='2012-10-26 00:00:00', updated_at ='2012-10-26 00:00:00', id_clase=null, id_marca=1364, id_cliente=968, vigencia = 1 where id =148;</v>
      </c>
      <c r="BK149" s="137" t="str">
        <f t="shared" si="59"/>
        <v>update bitacoras_estatus set id_estatus = 10 where id =148;</v>
      </c>
    </row>
    <row r="150" spans="1:63" ht="183">
      <c r="A150" s="6">
        <v>868012</v>
      </c>
      <c r="B150" s="6">
        <v>1006035</v>
      </c>
      <c r="C150" s="6">
        <f>IF(Tabla1[[#This Row],[No. REG.]]="","",1)</f>
        <v>1</v>
      </c>
      <c r="D150" s="3" t="s">
        <v>46</v>
      </c>
      <c r="E150" s="3">
        <f>IF(Tabla1[[#This Row],[STATUS]]="","",VLOOKUP(D150,Estatus!$A$2:$B$13,2,0))</f>
        <v>10</v>
      </c>
      <c r="F150" s="3">
        <f>IF(Tabla1[[#This Row],[STATUS]]="","",VLOOKUP(D150,Estatus!$A$2:$I$12,9,0))</f>
        <v>1</v>
      </c>
      <c r="G150" s="16" t="s">
        <v>8691</v>
      </c>
      <c r="H150" s="7">
        <v>42929</v>
      </c>
      <c r="I150" s="80">
        <f t="shared" si="40"/>
        <v>2017</v>
      </c>
      <c r="J150" s="80">
        <f t="shared" si="41"/>
        <v>7</v>
      </c>
      <c r="K150" s="80">
        <f t="shared" si="42"/>
        <v>13</v>
      </c>
      <c r="L150" s="80" t="str">
        <f t="shared" si="43"/>
        <v>07</v>
      </c>
      <c r="M150" s="80">
        <f t="shared" si="44"/>
        <v>13</v>
      </c>
      <c r="N150" s="80" t="str">
        <f t="shared" si="45"/>
        <v>'2017-07-13'</v>
      </c>
      <c r="O150" s="80" t="str">
        <f t="shared" si="46"/>
        <v>'2017-07-13 00:00:00'</v>
      </c>
      <c r="P150" s="7">
        <v>46581</v>
      </c>
      <c r="Q150" s="80">
        <f t="shared" si="47"/>
        <v>2027</v>
      </c>
      <c r="R150" s="80">
        <f t="shared" si="48"/>
        <v>7</v>
      </c>
      <c r="S150" s="80">
        <f t="shared" si="49"/>
        <v>13</v>
      </c>
      <c r="T150" s="80" t="str">
        <f t="shared" si="50"/>
        <v>07</v>
      </c>
      <c r="U150" s="80">
        <f t="shared" si="51"/>
        <v>13</v>
      </c>
      <c r="V150" s="80" t="str">
        <f t="shared" si="52"/>
        <v>'2027-07-13'</v>
      </c>
      <c r="W150" s="80"/>
      <c r="X150" s="80" t="str">
        <f t="shared" si="53"/>
        <v>null</v>
      </c>
      <c r="Y150" s="6" t="s">
        <v>869</v>
      </c>
      <c r="Z150" s="123">
        <f>IFERROR(IF(Y150="","null",VLOOKUP(Y150,Marcas!$A$2:$C$2024,2,0)),"")</f>
        <v>1359</v>
      </c>
      <c r="AA150" s="6" t="s">
        <v>869</v>
      </c>
      <c r="AB150" s="6">
        <f>IFERROR(IF(AA150="","",IF(AA150="EMPORIO LEGAL",1,VLOOKUP(AA150,Clientes!$A$2:$B$1190,2,0))),"")</f>
        <v>965</v>
      </c>
      <c r="AC150" s="6">
        <f>IFERROR(IF(Tabla1[[#This Row],[id_control]]="null","",VLOOKUP(CONCATENATE(Tabla1[[#This Row],[CLIENTE]],"-",Tabla1[[#This Row],[id_control]]),Hoja1!$C$2:$D$1994,2,0)),"")</f>
        <v>150</v>
      </c>
      <c r="AD150" s="6" t="s">
        <v>870</v>
      </c>
      <c r="AE150" s="6"/>
      <c r="AF150" s="6"/>
      <c r="AG150" s="6"/>
      <c r="AH150" s="6"/>
      <c r="AI150" s="6"/>
      <c r="AJ150" s="6"/>
      <c r="AK150" s="6"/>
      <c r="AL150" s="6"/>
      <c r="AM150" s="6"/>
      <c r="AN150" s="6"/>
      <c r="AO150" s="6"/>
      <c r="AP150" s="6"/>
      <c r="AQ150" s="10" t="s">
        <v>871</v>
      </c>
      <c r="AR150" s="6"/>
      <c r="AS150" s="6"/>
      <c r="AT150" s="6"/>
      <c r="AU150" s="6"/>
      <c r="AV150" s="6" t="s">
        <v>872</v>
      </c>
      <c r="AW150" s="6"/>
      <c r="AX150" s="6"/>
      <c r="AY150" s="6"/>
      <c r="AZ150" s="6"/>
      <c r="BA150" s="6"/>
      <c r="BB150" s="6"/>
      <c r="BC150" s="6"/>
      <c r="BD150" s="6"/>
      <c r="BE150" s="8">
        <v>149</v>
      </c>
      <c r="BF150" s="6" t="str">
        <f t="shared" si="54"/>
        <v>insert into bitacoras_estatus (numero_expediente, numero_registro, representante, fecha_inicio, fecha_vencimiento, id_cliente, id_admin, id_bitacoras_estatus, id_estatus, id_clase, id_marca, created_at, updated_at) values('868012','1006035','OSCAR MOLINA','2017-07-13','2027-07-13','965','2','1','1',null,1359,'2017-07-13 00:00:00','2017-07-13 00:00:00');</v>
      </c>
      <c r="BG150" s="6" t="str">
        <f t="shared" si="55"/>
        <v>insert into servicios_comentarios (comentario, id_admin, id_estatus, created_at, updated_at) values('SOLICITUD DE RENOVACIÓN DE RM DE 7 DE ABRIL DE 2017. EL 30 DE MAYO 2017 LLEGO RENOVACION CON NUM. 390815/2017. EN FECHA 26 DE SEPTIEMBRE DE 2017 SE NOS NOTIFICARON REQUISITOS QUE CUMPLIR RESPECTO DEL NOMBRAMIENTO DEL NUEVO APODERADO. EN FECHA 27 DE NOVIEMBRE DE 2017 SE PRESENTÓ LA CONTESTACIÓN A REQUISITOS. 26 ABR 2018 SE TINE POR ACREDITADA LA PRSONALIDAD COMO APODERADO DEL TITULAR',1,149,'2017-07-13 00:00:00','2017-07-13 00:00:00');</v>
      </c>
      <c r="BH150" s="6" t="str">
        <f t="shared" si="56"/>
        <v/>
      </c>
      <c r="BI150" s="137" t="str">
        <f t="shared" si="57"/>
        <v>update bitacoras_estatus set comprobacion_uso = 1, id_estatus=10 where id=149;</v>
      </c>
      <c r="BJ150" s="137" t="str">
        <f t="shared" si="58"/>
        <v>update bitacoras_estatus set numero_expediente = '868012', numero_registro = '1006035', id_estatus = 10, fecha_inicio = '2017-07-13', fecha_vencimiento ='2027-07-13', created_at ='2017-07-13 00:00:00', updated_at ='2017-07-13 00:00:00', id_clase=null, id_marca=1359, id_cliente=965, vigencia = 1 where id =149;</v>
      </c>
      <c r="BK150" s="137" t="str">
        <f t="shared" si="59"/>
        <v>update bitacoras_estatus set id_estatus = 10 where id =149;</v>
      </c>
    </row>
    <row r="151" spans="1:63" ht="155">
      <c r="A151" s="6">
        <v>503185</v>
      </c>
      <c r="B151" s="6">
        <v>747387</v>
      </c>
      <c r="C151" s="6">
        <f>IF(Tabla1[[#This Row],[No. REG.]]="","",1)</f>
        <v>1</v>
      </c>
      <c r="D151" s="3" t="s">
        <v>46</v>
      </c>
      <c r="E151" s="3">
        <f>IF(Tabla1[[#This Row],[STATUS]]="","",VLOOKUP(D151,Estatus!$A$2:$B$13,2,0))</f>
        <v>10</v>
      </c>
      <c r="F151" s="3">
        <f>IF(Tabla1[[#This Row],[STATUS]]="","",VLOOKUP(D151,Estatus!$A$2:$I$12,9,0))</f>
        <v>1</v>
      </c>
      <c r="G151" s="16" t="s">
        <v>873</v>
      </c>
      <c r="H151" s="7">
        <v>37396</v>
      </c>
      <c r="I151" s="80">
        <f t="shared" si="40"/>
        <v>2002</v>
      </c>
      <c r="J151" s="80">
        <f t="shared" si="41"/>
        <v>5</v>
      </c>
      <c r="K151" s="80">
        <f t="shared" si="42"/>
        <v>20</v>
      </c>
      <c r="L151" s="80" t="str">
        <f t="shared" si="43"/>
        <v>05</v>
      </c>
      <c r="M151" s="80">
        <f t="shared" si="44"/>
        <v>20</v>
      </c>
      <c r="N151" s="80" t="str">
        <f t="shared" si="45"/>
        <v>'2002-05-20'</v>
      </c>
      <c r="O151" s="80" t="str">
        <f t="shared" si="46"/>
        <v>'2002-05-20 00:00:00'</v>
      </c>
      <c r="P151" s="7">
        <v>44701</v>
      </c>
      <c r="Q151" s="80">
        <f t="shared" si="47"/>
        <v>2022</v>
      </c>
      <c r="R151" s="80">
        <f t="shared" si="48"/>
        <v>5</v>
      </c>
      <c r="S151" s="80">
        <f t="shared" si="49"/>
        <v>20</v>
      </c>
      <c r="T151" s="80" t="str">
        <f t="shared" si="50"/>
        <v>05</v>
      </c>
      <c r="U151" s="80">
        <f t="shared" si="51"/>
        <v>20</v>
      </c>
      <c r="V151" s="80" t="str">
        <f t="shared" si="52"/>
        <v>'2022-05-20'</v>
      </c>
      <c r="W151" s="80"/>
      <c r="X151" s="80" t="str">
        <f t="shared" si="53"/>
        <v>null</v>
      </c>
      <c r="Y151" s="6" t="s">
        <v>874</v>
      </c>
      <c r="Z151" s="123">
        <f>IFERROR(IF(Y151="","null",VLOOKUP(Y151,Marcas!$A$2:$C$2024,2,0)),"")</f>
        <v>1358</v>
      </c>
      <c r="AA151" s="6" t="s">
        <v>874</v>
      </c>
      <c r="AB151" s="6">
        <f>IFERROR(IF(AA151="","",IF(AA151="EMPORIO LEGAL",1,VLOOKUP(AA151,Clientes!$A$2:$B$1190,2,0))),"")</f>
        <v>964</v>
      </c>
      <c r="AC151" s="6">
        <f>IFERROR(IF(Tabla1[[#This Row],[id_control]]="null","",VLOOKUP(CONCATENATE(Tabla1[[#This Row],[CLIENTE]],"-",Tabla1[[#This Row],[id_control]]),Hoja1!$C$2:$D$1994,2,0)),"")</f>
        <v>151</v>
      </c>
      <c r="AD151" s="6" t="s">
        <v>875</v>
      </c>
      <c r="AE151" s="6"/>
      <c r="AF151" s="6"/>
      <c r="AG151" s="6"/>
      <c r="AH151" s="6"/>
      <c r="AI151" s="6"/>
      <c r="AJ151" s="6"/>
      <c r="AK151" s="6"/>
      <c r="AL151" s="6">
        <v>6595766090</v>
      </c>
      <c r="AM151" s="6">
        <v>6595766091</v>
      </c>
      <c r="AN151" s="6"/>
      <c r="AO151" s="6"/>
      <c r="AP151" s="6"/>
      <c r="AQ151" s="6" t="s">
        <v>876</v>
      </c>
      <c r="AR151" s="6"/>
      <c r="AS151" s="6"/>
      <c r="AT151" s="6"/>
      <c r="AU151" s="6"/>
      <c r="AV151" s="6" t="s">
        <v>877</v>
      </c>
      <c r="AW151" s="6" t="s">
        <v>878</v>
      </c>
      <c r="AX151" s="6"/>
      <c r="AY151" s="6"/>
      <c r="AZ151" s="6"/>
      <c r="BA151" s="6"/>
      <c r="BB151" s="6"/>
      <c r="BC151" s="6"/>
      <c r="BD151" s="8" t="s">
        <v>879</v>
      </c>
      <c r="BE151" s="8">
        <v>150</v>
      </c>
      <c r="BF151" s="6" t="str">
        <f t="shared" si="54"/>
        <v>insert into bitacoras_estatus (numero_expediente, numero_registro, representante, fecha_inicio, fecha_vencimiento, id_cliente, id_admin, id_bitacoras_estatus, id_estatus, id_clase, id_marca, created_at, updated_at) values('503185','747387','LEROY JOHN PLETT LOEWEN','2002-05-20','2022-05-20','964','2','1','1',null,1358,'2002-05-20 00:00:00','2002-05-20 00:00:00');</v>
      </c>
      <c r="BG151" s="6" t="str">
        <f t="shared" si="55"/>
        <v>insert into servicios_comentarios (comentario, id_admin, id_estatus, created_at, updated_at) values('REVOCACION DE APODERADO Y NOMBRAMIENTO DE NUEVO APODERADO LEGAL ENVIADA 12/06/2014. SE ENVIO SOLICITUD DE INCRIPCION DE TRANSMISION DE DERECHOS DE SIERRA VERDE A PRODUCTORA DE QUESOS SIERRA VERDE SCL 12/06/2014. SE ACREDITA LA PERSONALIDAD COMO APODERADO DEL TITULAR 10/09/2014. SE COMUNICA LA TRANSMISION DE DERECHOS 10/09/2014',1,150,'2002-05-20 00:00:00','2002-05-20 00:00:00');</v>
      </c>
      <c r="BH151" s="6" t="str">
        <f t="shared" si="56"/>
        <v>insert into servicios_comentarios (comentario, id_admin, id_estatus, created_at, updated_at) values('CONTACTO MARTINA TRILLO CEL. 625 103 70 41',1,150,'2002-05-20 00:00:00','2002-05-20 00:00:00');</v>
      </c>
      <c r="BI151" s="137" t="str">
        <f t="shared" si="57"/>
        <v>update bitacoras_estatus set comprobacion_uso = 1, id_estatus=10 where id=150;</v>
      </c>
      <c r="BJ151" s="137" t="str">
        <f t="shared" si="58"/>
        <v>update bitacoras_estatus set numero_expediente = '503185', numero_registro = '747387', id_estatus = 10, fecha_inicio = '2002-05-20', fecha_vencimiento ='2022-05-20', created_at ='2002-05-20 00:00:00', updated_at ='2002-05-20 00:00:00', id_clase=null, id_marca=1358, id_cliente=964, vigencia = 1 where id =150;</v>
      </c>
      <c r="BK151" s="137" t="str">
        <f t="shared" si="59"/>
        <v>update bitacoras_estatus set id_estatus = 10 where id =150;</v>
      </c>
    </row>
    <row r="152" spans="1:63" ht="127">
      <c r="A152" s="6">
        <v>595688</v>
      </c>
      <c r="B152" s="6">
        <v>829458</v>
      </c>
      <c r="C152" s="6">
        <f>IF(Tabla1[[#This Row],[No. REG.]]="","",1)</f>
        <v>1</v>
      </c>
      <c r="D152" s="3" t="s">
        <v>46</v>
      </c>
      <c r="E152" s="3">
        <f>IF(Tabla1[[#This Row],[STATUS]]="","",VLOOKUP(D152,Estatus!$A$2:$B$13,2,0))</f>
        <v>10</v>
      </c>
      <c r="F152" s="3">
        <f>IF(Tabla1[[#This Row],[STATUS]]="","",VLOOKUP(D152,Estatus!$A$2:$I$12,9,0))</f>
        <v>1</v>
      </c>
      <c r="G152" s="16" t="s">
        <v>880</v>
      </c>
      <c r="H152" s="9">
        <v>37713</v>
      </c>
      <c r="I152" s="81">
        <f t="shared" si="40"/>
        <v>2003</v>
      </c>
      <c r="J152" s="81">
        <f t="shared" si="41"/>
        <v>4</v>
      </c>
      <c r="K152" s="81">
        <f t="shared" si="42"/>
        <v>2</v>
      </c>
      <c r="L152" s="81" t="str">
        <f t="shared" si="43"/>
        <v>04</v>
      </c>
      <c r="M152" s="81" t="str">
        <f t="shared" si="44"/>
        <v>02</v>
      </c>
      <c r="N152" s="81" t="str">
        <f t="shared" si="45"/>
        <v>'2003-04-02'</v>
      </c>
      <c r="O152" s="81" t="str">
        <f t="shared" si="46"/>
        <v>'2003-04-02 00:00:00'</v>
      </c>
      <c r="P152" s="9">
        <v>45018</v>
      </c>
      <c r="Q152" s="81">
        <f t="shared" si="47"/>
        <v>2023</v>
      </c>
      <c r="R152" s="81">
        <f t="shared" si="48"/>
        <v>4</v>
      </c>
      <c r="S152" s="81">
        <f t="shared" si="49"/>
        <v>2</v>
      </c>
      <c r="T152" s="81" t="str">
        <f t="shared" si="50"/>
        <v>04</v>
      </c>
      <c r="U152" s="81" t="str">
        <f t="shared" si="51"/>
        <v>02</v>
      </c>
      <c r="V152" s="81" t="str">
        <f t="shared" si="52"/>
        <v>'2023-04-02'</v>
      </c>
      <c r="W152" s="81"/>
      <c r="X152" s="81" t="str">
        <f t="shared" si="53"/>
        <v>null</v>
      </c>
      <c r="Y152" s="6" t="s">
        <v>881</v>
      </c>
      <c r="Z152" s="123">
        <f>IFERROR(IF(Y152="","null",VLOOKUP(Y152,Marcas!$A$2:$C$2024,2,0)),"")</f>
        <v>39</v>
      </c>
      <c r="AA152" s="6" t="s">
        <v>874</v>
      </c>
      <c r="AB152" s="6">
        <f>IFERROR(IF(AA152="","",IF(AA152="EMPORIO LEGAL",1,VLOOKUP(AA152,Clientes!$A$2:$B$1190,2,0))),"")</f>
        <v>964</v>
      </c>
      <c r="AC152" s="6">
        <f>IFERROR(IF(Tabla1[[#This Row],[id_control]]="null","",VLOOKUP(CONCATENATE(Tabla1[[#This Row],[CLIENTE]],"-",Tabla1[[#This Row],[id_control]]),Hoja1!$C$2:$D$1994,2,0)),"")</f>
        <v>152</v>
      </c>
      <c r="AD152" s="8" t="s">
        <v>875</v>
      </c>
      <c r="AE152" s="8"/>
      <c r="AF152" s="6"/>
      <c r="AG152" s="6"/>
      <c r="AH152" s="6"/>
      <c r="AI152" s="6"/>
      <c r="AJ152" s="6"/>
      <c r="AK152" s="6"/>
      <c r="AL152" s="3"/>
      <c r="AM152" s="5"/>
      <c r="AN152" s="6"/>
      <c r="AO152" s="6"/>
      <c r="AP152" s="6"/>
      <c r="AQ152" s="5" t="s">
        <v>876</v>
      </c>
      <c r="AR152" s="6"/>
      <c r="AS152" s="6"/>
      <c r="AT152" s="6"/>
      <c r="AU152" s="6"/>
      <c r="AV152" s="5" t="s">
        <v>877</v>
      </c>
      <c r="AW152" s="5"/>
      <c r="AX152" s="6"/>
      <c r="AY152" s="6"/>
      <c r="AZ152" s="6"/>
      <c r="BA152" s="6"/>
      <c r="BB152" s="6"/>
      <c r="BC152" s="6"/>
      <c r="BD152" s="6" t="s">
        <v>879</v>
      </c>
      <c r="BE152" s="8">
        <v>151</v>
      </c>
      <c r="BF152" s="6" t="str">
        <f t="shared" si="54"/>
        <v>insert into bitacoras_estatus (numero_expediente, numero_registro, representante, fecha_inicio, fecha_vencimiento, id_cliente, id_admin, id_bitacoras_estatus, id_estatus, id_clase, id_marca, created_at, updated_at) values('595688','829458','LEROY JOHN PLETT LOEWEN','2003-04-02','2023-04-02','964','2','1','1',null,39,'2003-04-02 00:00:00','2003-04-02 00:00:00');</v>
      </c>
      <c r="BG152" s="6" t="str">
        <f t="shared" si="55"/>
        <v>insert into servicios_comentarios (comentario, id_admin, id_estatus, created_at, updated_at) values('REVOCACION DE APODERADO Y NOMBRAMIENTO DE NUEVO APODERADO LEGAL ENVIADA 12/06/2014. SE ENVIO SOLICITUD DE INSCRIPCION DE TRANSMISION DE DERECHOS DE ALEMAN DE ORO A PRODUCTORA DE QUESOS SIERRA VERDE SCL 12/06/2014. SE COMUNICA TRANSMISION DE DERECHOS 10/09/2014.',1,151,'2003-04-02 00:00:00','2003-04-02 00:00:00');</v>
      </c>
      <c r="BH152" s="6" t="str">
        <f t="shared" si="56"/>
        <v>insert into servicios_comentarios (comentario, id_admin, id_estatus, created_at, updated_at) values('CONTACTO MARTINA TRILLO CEL. 625 103 70 41',1,151,'2003-04-02 00:00:00','2003-04-02 00:00:00');</v>
      </c>
      <c r="BI152" s="137" t="str">
        <f t="shared" si="57"/>
        <v>update bitacoras_estatus set comprobacion_uso = 1, id_estatus=10 where id=151;</v>
      </c>
      <c r="BJ152" s="137" t="str">
        <f t="shared" si="58"/>
        <v>update bitacoras_estatus set numero_expediente = '595688', numero_registro = '829458', id_estatus = 10, fecha_inicio = '2003-04-02', fecha_vencimiento ='2023-04-02', created_at ='2003-04-02 00:00:00', updated_at ='2003-04-02 00:00:00', id_clase=null, id_marca=39, id_cliente=964, vigencia = 1 where id =151;</v>
      </c>
      <c r="BK152" s="137" t="str">
        <f t="shared" si="59"/>
        <v>update bitacoras_estatus set id_estatus = 10 where id =151;</v>
      </c>
    </row>
    <row r="153" spans="1:63" ht="131">
      <c r="A153" s="3">
        <v>595689</v>
      </c>
      <c r="B153" s="3">
        <v>803868</v>
      </c>
      <c r="C153" s="3">
        <f>IF(Tabla1[[#This Row],[No. REG.]]="","",1)</f>
        <v>1</v>
      </c>
      <c r="D153" s="3" t="s">
        <v>46</v>
      </c>
      <c r="E153" s="3">
        <f>IF(Tabla1[[#This Row],[STATUS]]="","",VLOOKUP(D153,Estatus!$A$2:$B$13,2,0))</f>
        <v>10</v>
      </c>
      <c r="F153" s="3">
        <f>IF(Tabla1[[#This Row],[STATUS]]="","",VLOOKUP(D153,Estatus!$A$2:$I$12,9,0))</f>
        <v>1</v>
      </c>
      <c r="G153" s="12" t="s">
        <v>882</v>
      </c>
      <c r="H153" s="7">
        <v>37713</v>
      </c>
      <c r="I153" s="80">
        <f t="shared" si="40"/>
        <v>2003</v>
      </c>
      <c r="J153" s="80">
        <f t="shared" si="41"/>
        <v>4</v>
      </c>
      <c r="K153" s="80">
        <f t="shared" si="42"/>
        <v>2</v>
      </c>
      <c r="L153" s="80" t="str">
        <f t="shared" si="43"/>
        <v>04</v>
      </c>
      <c r="M153" s="80" t="str">
        <f t="shared" si="44"/>
        <v>02</v>
      </c>
      <c r="N153" s="80" t="str">
        <f t="shared" si="45"/>
        <v>'2003-04-02'</v>
      </c>
      <c r="O153" s="80" t="str">
        <f t="shared" si="46"/>
        <v>'2003-04-02 00:00:00'</v>
      </c>
      <c r="P153" s="7">
        <v>45018</v>
      </c>
      <c r="Q153" s="80">
        <f t="shared" si="47"/>
        <v>2023</v>
      </c>
      <c r="R153" s="80">
        <f t="shared" si="48"/>
        <v>4</v>
      </c>
      <c r="S153" s="80">
        <f t="shared" si="49"/>
        <v>2</v>
      </c>
      <c r="T153" s="80" t="str">
        <f t="shared" si="50"/>
        <v>04</v>
      </c>
      <c r="U153" s="80" t="str">
        <f t="shared" si="51"/>
        <v>02</v>
      </c>
      <c r="V153" s="80" t="str">
        <f t="shared" si="52"/>
        <v>'2023-04-02'</v>
      </c>
      <c r="W153" s="80"/>
      <c r="X153" s="80" t="str">
        <f t="shared" si="53"/>
        <v>null</v>
      </c>
      <c r="Y153" s="3" t="s">
        <v>883</v>
      </c>
      <c r="Z153" s="124">
        <f>IFERROR(IF(Y153="","null",VLOOKUP(Y153,Marcas!$A$2:$C$2024,2,0)),"")</f>
        <v>302</v>
      </c>
      <c r="AA153" s="3" t="s">
        <v>874</v>
      </c>
      <c r="AB153" s="3">
        <f>IFERROR(IF(AA153="","",IF(AA153="EMPORIO LEGAL",1,VLOOKUP(AA153,Clientes!$A$2:$B$1190,2,0))),"")</f>
        <v>964</v>
      </c>
      <c r="AC153" s="3">
        <f>IFERROR(IF(Tabla1[[#This Row],[id_control]]="null","",VLOOKUP(CONCATENATE(Tabla1[[#This Row],[CLIENTE]],"-",Tabla1[[#This Row],[id_control]]),Hoja1!$C$2:$D$1994,2,0)),"")</f>
        <v>153</v>
      </c>
      <c r="AD153" s="3" t="s">
        <v>875</v>
      </c>
      <c r="AE153" s="4"/>
      <c r="AF153" s="6"/>
      <c r="AG153" s="6"/>
      <c r="AH153" s="6"/>
      <c r="AI153" s="6"/>
      <c r="AJ153" s="6"/>
      <c r="AK153" s="6"/>
      <c r="AL153" s="3"/>
      <c r="AM153" s="11"/>
      <c r="AN153" s="6"/>
      <c r="AO153" s="6"/>
      <c r="AP153" s="6"/>
      <c r="AQ153" s="11" t="s">
        <v>876</v>
      </c>
      <c r="AR153" s="6"/>
      <c r="AS153" s="6"/>
      <c r="AT153" s="6"/>
      <c r="AU153" s="6"/>
      <c r="AV153" s="6" t="s">
        <v>877</v>
      </c>
      <c r="AW153" s="6"/>
      <c r="AX153" s="6"/>
      <c r="AY153" s="6"/>
      <c r="AZ153" s="6"/>
      <c r="BA153" s="6"/>
      <c r="BB153" s="6"/>
      <c r="BC153" s="6"/>
      <c r="BD153" s="6" t="s">
        <v>879</v>
      </c>
      <c r="BE153" s="8">
        <v>152</v>
      </c>
      <c r="BF153" s="6" t="str">
        <f t="shared" si="54"/>
        <v>insert into bitacoras_estatus (numero_expediente, numero_registro, representante, fecha_inicio, fecha_vencimiento, id_cliente, id_admin, id_bitacoras_estatus, id_estatus, id_clase, id_marca, created_at, updated_at) values('595689','803868','LEROY JOHN PLETT LOEWEN','2003-04-02','2023-04-02','964','2','1','1',null,302,'2003-04-02 00:00:00','2003-04-02 00:00:00');</v>
      </c>
      <c r="BG153" s="6" t="str">
        <f t="shared" si="55"/>
        <v>insert into servicios_comentarios (comentario, id_admin, id_estatus, created_at, updated_at) values('REVOCACION DE APODERADO Y NOMBRAMIENTO DE NUEVO APODERADO LEGAL ENVIADA 12/06/2014. SE ENVIO SOLICITUD DE INSCRIPCION DE TRANSMISION DE DERECHOS COLIBRI DEL ROSALA PRODUCTORA DE QUESOS SIERRA VERDE SCL 12/06/2014. SE ACREDITA LA PERSONALIDAD COMO APODERADO DEL TITULAR 10SEP14. SE COMUNICA TRANSMISION DE DERECHOS 10/09/2014',1,152,'2003-04-02 00:00:00','2003-04-02 00:00:00');</v>
      </c>
      <c r="BH153" s="6" t="str">
        <f t="shared" si="56"/>
        <v>insert into servicios_comentarios (comentario, id_admin, id_estatus, created_at, updated_at) values('CONTACTO MARTINA TRILLO CEL. 625 103 70 41',1,152,'2003-04-02 00:00:00','2003-04-02 00:00:00');</v>
      </c>
      <c r="BI153" s="137" t="str">
        <f t="shared" si="57"/>
        <v>update bitacoras_estatus set comprobacion_uso = 1, id_estatus=10 where id=152;</v>
      </c>
      <c r="BJ153" s="137" t="str">
        <f t="shared" si="58"/>
        <v>update bitacoras_estatus set numero_expediente = '595689', numero_registro = '803868', id_estatus = 10, fecha_inicio = '2003-04-02', fecha_vencimiento ='2023-04-02', created_at ='2003-04-02 00:00:00', updated_at ='2003-04-02 00:00:00', id_clase=null, id_marca=302, id_cliente=964, vigencia = 1 where id =152;</v>
      </c>
      <c r="BK153" s="137" t="str">
        <f t="shared" si="59"/>
        <v>update bitacoras_estatus set id_estatus = 10 where id =152;</v>
      </c>
    </row>
    <row r="154" spans="1:63">
      <c r="A154" s="3">
        <v>922029</v>
      </c>
      <c r="B154" s="3">
        <v>1116985</v>
      </c>
      <c r="C154" s="3">
        <f>IF(Tabla1[[#This Row],[No. REG.]]="","",1)</f>
        <v>1</v>
      </c>
      <c r="D154" s="3" t="s">
        <v>109</v>
      </c>
      <c r="E154" s="3">
        <f>IF(Tabla1[[#This Row],[STATUS]]="","",VLOOKUP(D154,Estatus!$A$2:$B$13,2,0))</f>
        <v>9</v>
      </c>
      <c r="F154" s="3">
        <f>IF(Tabla1[[#This Row],[STATUS]]="","",VLOOKUP(D154,Estatus!$A$2:$I$12,9,0))</f>
        <v>0</v>
      </c>
      <c r="G154" s="12" t="s">
        <v>884</v>
      </c>
      <c r="H154" s="7">
        <v>39498</v>
      </c>
      <c r="I154" s="80">
        <f t="shared" si="40"/>
        <v>2008</v>
      </c>
      <c r="J154" s="80">
        <f t="shared" si="41"/>
        <v>2</v>
      </c>
      <c r="K154" s="80">
        <f t="shared" si="42"/>
        <v>20</v>
      </c>
      <c r="L154" s="80" t="str">
        <f t="shared" si="43"/>
        <v>02</v>
      </c>
      <c r="M154" s="80">
        <f t="shared" si="44"/>
        <v>20</v>
      </c>
      <c r="N154" s="80" t="str">
        <f t="shared" si="45"/>
        <v>'2008-02-20'</v>
      </c>
      <c r="O154" s="80" t="str">
        <f t="shared" si="46"/>
        <v>'2008-02-20 00:00:00'</v>
      </c>
      <c r="P154" s="7">
        <v>43151</v>
      </c>
      <c r="Q154" s="80">
        <f t="shared" si="47"/>
        <v>2018</v>
      </c>
      <c r="R154" s="80">
        <f t="shared" si="48"/>
        <v>2</v>
      </c>
      <c r="S154" s="80">
        <f t="shared" si="49"/>
        <v>20</v>
      </c>
      <c r="T154" s="80" t="str">
        <f t="shared" si="50"/>
        <v>02</v>
      </c>
      <c r="U154" s="80">
        <f t="shared" si="51"/>
        <v>20</v>
      </c>
      <c r="V154" s="80" t="str">
        <f t="shared" si="52"/>
        <v>'2018-02-20'</v>
      </c>
      <c r="W154" s="80"/>
      <c r="X154" s="80" t="str">
        <f t="shared" si="53"/>
        <v>null</v>
      </c>
      <c r="Y154" s="3" t="s">
        <v>885</v>
      </c>
      <c r="Z154" s="124">
        <f>IFERROR(IF(Y154="","null",VLOOKUP(Y154,Marcas!$A$2:$C$2024,2,0)),"")</f>
        <v>1356</v>
      </c>
      <c r="AA154" s="3" t="s">
        <v>885</v>
      </c>
      <c r="AB154" s="3">
        <f>IFERROR(IF(AA154="","",IF(AA154="EMPORIO LEGAL",1,VLOOKUP(AA154,Clientes!$A$2:$B$1190,2,0))),"")</f>
        <v>963</v>
      </c>
      <c r="AC154" s="3">
        <f>IFERROR(IF(Tabla1[[#This Row],[id_control]]="null","",VLOOKUP(CONCATENATE(Tabla1[[#This Row],[CLIENTE]],"-",Tabla1[[#This Row],[id_control]]),Hoja1!$C$2:$D$1994,2,0)),"")</f>
        <v>154</v>
      </c>
      <c r="AD154" s="3" t="s">
        <v>886</v>
      </c>
      <c r="AE154" s="3"/>
      <c r="AF154" s="3"/>
      <c r="AG154" s="3"/>
      <c r="AH154" s="3"/>
      <c r="AI154" s="3"/>
      <c r="AJ154" s="3"/>
      <c r="AK154" s="3"/>
      <c r="AL154" s="3" t="s">
        <v>887</v>
      </c>
      <c r="AM154" s="6"/>
      <c r="AN154" s="6"/>
      <c r="AO154" s="6"/>
      <c r="AP154" s="6"/>
      <c r="AQ154" s="10"/>
      <c r="AR154" s="6"/>
      <c r="AS154" s="6"/>
      <c r="AT154" s="6"/>
      <c r="AU154" s="6"/>
      <c r="AV154" s="6"/>
      <c r="AW154" s="6"/>
      <c r="AX154" s="6"/>
      <c r="AY154" s="6"/>
      <c r="AZ154" s="6"/>
      <c r="BA154" s="6"/>
      <c r="BB154" s="6"/>
      <c r="BC154" s="6"/>
      <c r="BD154" s="6" t="s">
        <v>887</v>
      </c>
      <c r="BE154" s="8">
        <v>153</v>
      </c>
      <c r="BF154" s="6" t="str">
        <f t="shared" si="54"/>
        <v>insert into bitacoras_estatus (numero_expediente, numero_registro, representante, fecha_inicio, fecha_vencimiento, id_cliente, id_admin, id_bitacoras_estatus, id_estatus, id_clase, id_marca, created_at, updated_at) values('922029','1116985','SASH NUTRICION S.A. DE C.V.','2008-02-20','2018-02-20','963','2','1','1',null,1356,'2008-02-20 00:00:00','2008-02-20 00:00:00');</v>
      </c>
      <c r="BG154" s="6" t="str">
        <f t="shared" si="55"/>
        <v>insert into servicios_comentarios (comentario, id_admin, id_estatus, created_at, updated_at) values('Título recibido 26/10/2009',1,153,'2008-02-20 00:00:00','2008-02-20 00:00:00');</v>
      </c>
      <c r="BH154" s="6" t="str">
        <f t="shared" si="56"/>
        <v>insert into servicios_comentarios (comentario, id_admin, id_estatus, created_at, updated_at) values('VICTOR ROMO',1,153,'2008-02-20 00:00:00','2008-02-20 00:00:00');</v>
      </c>
      <c r="BI154" s="137" t="str">
        <f t="shared" si="57"/>
        <v>update bitacoras_estatus set comprobacion_uso = 1, id_estatus=9 where id=153;</v>
      </c>
      <c r="BJ154" s="137" t="str">
        <f t="shared" si="58"/>
        <v>update bitacoras_estatus set numero_expediente = '922029', numero_registro = '1116985', id_estatus = 9, fecha_inicio = '2008-02-20', fecha_vencimiento ='2018-02-20', created_at ='2008-02-20 00:00:00', updated_at ='2008-02-20 00:00:00', id_clase=null, id_marca=1356, id_cliente=963, vigencia = 0 where id =153;</v>
      </c>
      <c r="BK154" s="137" t="str">
        <f t="shared" si="59"/>
        <v>update bitacoras_estatus set id_estatus = 9 where id =153;</v>
      </c>
    </row>
    <row r="155" spans="1:63">
      <c r="A155" s="6">
        <v>1352146</v>
      </c>
      <c r="B155" s="6">
        <v>1378005</v>
      </c>
      <c r="C155" s="6">
        <f>IF(Tabla1[[#This Row],[No. REG.]]="","",1)</f>
        <v>1</v>
      </c>
      <c r="D155" s="6" t="s">
        <v>46</v>
      </c>
      <c r="E155" s="6">
        <f>IF(Tabla1[[#This Row],[STATUS]]="","",VLOOKUP(D155,Estatus!$A$2:$B$13,2,0))</f>
        <v>10</v>
      </c>
      <c r="F155" s="6">
        <f>IF(Tabla1[[#This Row],[STATUS]]="","",VLOOKUP(D155,Estatus!$A$2:$I$12,9,0))</f>
        <v>1</v>
      </c>
      <c r="G155" s="96" t="s">
        <v>888</v>
      </c>
      <c r="H155" s="7">
        <v>41331</v>
      </c>
      <c r="I155" s="80">
        <f t="shared" si="40"/>
        <v>2013</v>
      </c>
      <c r="J155" s="80">
        <f t="shared" si="41"/>
        <v>2</v>
      </c>
      <c r="K155" s="80">
        <f t="shared" si="42"/>
        <v>26</v>
      </c>
      <c r="L155" s="80" t="str">
        <f t="shared" si="43"/>
        <v>02</v>
      </c>
      <c r="M155" s="80">
        <f t="shared" si="44"/>
        <v>26</v>
      </c>
      <c r="N155" s="80" t="str">
        <f t="shared" si="45"/>
        <v>'2013-02-26'</v>
      </c>
      <c r="O155" s="80" t="str">
        <f t="shared" si="46"/>
        <v>'2013-02-26 00:00:00'</v>
      </c>
      <c r="P155" s="7">
        <v>44983</v>
      </c>
      <c r="Q155" s="80">
        <f t="shared" si="47"/>
        <v>2023</v>
      </c>
      <c r="R155" s="80">
        <f t="shared" si="48"/>
        <v>2</v>
      </c>
      <c r="S155" s="80">
        <f t="shared" si="49"/>
        <v>26</v>
      </c>
      <c r="T155" s="80" t="str">
        <f t="shared" si="50"/>
        <v>02</v>
      </c>
      <c r="U155" s="80">
        <f t="shared" si="51"/>
        <v>26</v>
      </c>
      <c r="V155" s="80" t="str">
        <f t="shared" si="52"/>
        <v>'2023-02-26'</v>
      </c>
      <c r="W155" s="80"/>
      <c r="X155" s="80" t="str">
        <f t="shared" si="53"/>
        <v>null</v>
      </c>
      <c r="Y155" s="6" t="s">
        <v>889</v>
      </c>
      <c r="Z155" s="123">
        <f>IFERROR(IF(Y155="","null",VLOOKUP(Y155,Marcas!$A$2:$C$2024,2,0)),"")</f>
        <v>1227</v>
      </c>
      <c r="AA155" s="6" t="s">
        <v>890</v>
      </c>
      <c r="AB155" s="6">
        <f>IFERROR(IF(AA155="","",IF(AA155="EMPORIO LEGAL",1,VLOOKUP(AA155,Clientes!$A$2:$B$1190,2,0))),"")</f>
        <v>961</v>
      </c>
      <c r="AC155" s="6">
        <f>IFERROR(IF(Tabla1[[#This Row],[id_control]]="null","",VLOOKUP(CONCATENATE(Tabla1[[#This Row],[CLIENTE]],"-",Tabla1[[#This Row],[id_control]]),Hoja1!$C$2:$D$1994,2,0)),"")</f>
        <v>155</v>
      </c>
      <c r="AD155" s="6" t="s">
        <v>891</v>
      </c>
      <c r="AE155" s="6" t="s">
        <v>892</v>
      </c>
      <c r="AF155" s="6"/>
      <c r="AG155" s="6"/>
      <c r="AH155" s="6"/>
      <c r="AI155" s="6"/>
      <c r="AJ155" s="6"/>
      <c r="AK155" s="6"/>
      <c r="AL155" s="6" t="s">
        <v>893</v>
      </c>
      <c r="AM155" s="6" t="s">
        <v>894</v>
      </c>
      <c r="AN155" s="6"/>
      <c r="AO155" s="6"/>
      <c r="AP155" s="6"/>
      <c r="AQ155" s="6" t="s">
        <v>895</v>
      </c>
      <c r="AR155" s="6"/>
      <c r="AS155" s="6"/>
      <c r="AT155" s="6"/>
      <c r="AU155" s="6"/>
      <c r="AV155" s="6" t="s">
        <v>896</v>
      </c>
      <c r="AW155" s="6" t="s">
        <v>897</v>
      </c>
      <c r="AX155" s="6"/>
      <c r="AY155" s="6"/>
      <c r="AZ155" s="6"/>
      <c r="BA155" s="6"/>
      <c r="BB155" s="6"/>
      <c r="BC155" s="6"/>
      <c r="BD155" s="8" t="s">
        <v>898</v>
      </c>
      <c r="BE155" s="8">
        <v>154</v>
      </c>
      <c r="BF155" s="6" t="str">
        <f t="shared" si="54"/>
        <v>insert into bitacoras_estatus (numero_expediente, numero_registro, representante, fecha_inicio, fecha_vencimiento, id_cliente, id_admin, id_bitacoras_estatus, id_estatus, id_clase, id_marca, created_at, updated_at) values('1352146','1378005','DORA ELENA GONZALEZ GONZALEZ','2013-02-26','2023-02-26','961','2','1','1',null,1227,'2013-02-26 00:00:00','2013-02-26 00:00:00');</v>
      </c>
      <c r="BG155" s="6" t="str">
        <f t="shared" si="55"/>
        <v>insert into servicios_comentarios (comentario, id_admin, id_estatus, created_at, updated_at) values('titulo recibido',1,154,'2013-02-26 00:00:00','2013-02-26 00:00:00');</v>
      </c>
      <c r="BH155" s="6" t="str">
        <f t="shared" si="56"/>
        <v>insert into servicios_comentarios (comentario, id_admin, id_estatus, created_at, updated_at) values('4 20 09 78, 4 30 03 30 CEL. Fcco. 614 2 47 28 75',1,154,'2013-02-26 00:00:00','2013-02-26 00:00:00');</v>
      </c>
      <c r="BI155" s="137" t="str">
        <f t="shared" si="57"/>
        <v>update bitacoras_estatus set comprobacion_uso = 1, id_estatus=10 where id=154;</v>
      </c>
      <c r="BJ155" s="137" t="str">
        <f t="shared" si="58"/>
        <v>update bitacoras_estatus set numero_expediente = '1352146', numero_registro = '1378005', id_estatus = 10, fecha_inicio = '2013-02-26', fecha_vencimiento ='2023-02-26', created_at ='2013-02-26 00:00:00', updated_at ='2013-02-26 00:00:00', id_clase=null, id_marca=1227, id_cliente=961, vigencia = 1 where id =154;</v>
      </c>
      <c r="BK155" s="137" t="str">
        <f t="shared" si="59"/>
        <v>update bitacoras_estatus set id_estatus = 10 where id =154;</v>
      </c>
    </row>
    <row r="156" spans="1:63">
      <c r="A156" s="3">
        <v>1049628</v>
      </c>
      <c r="B156" s="3">
        <v>1179080</v>
      </c>
      <c r="C156" s="3">
        <f>IF(Tabla1[[#This Row],[No. REG.]]="","",1)</f>
        <v>1</v>
      </c>
      <c r="D156" s="3" t="s">
        <v>46</v>
      </c>
      <c r="E156" s="3">
        <f>IF(Tabla1[[#This Row],[STATUS]]="","",VLOOKUP(D156,Estatus!$A$2:$B$13,2,0))</f>
        <v>10</v>
      </c>
      <c r="F156" s="3">
        <f>IF(Tabla1[[#This Row],[STATUS]]="","",VLOOKUP(D156,Estatus!$A$2:$I$12,9,0))</f>
        <v>1</v>
      </c>
      <c r="G156" s="12" t="s">
        <v>899</v>
      </c>
      <c r="H156" s="7">
        <v>40134</v>
      </c>
      <c r="I156" s="80">
        <f t="shared" si="40"/>
        <v>2009</v>
      </c>
      <c r="J156" s="80">
        <f t="shared" si="41"/>
        <v>11</v>
      </c>
      <c r="K156" s="80">
        <f t="shared" si="42"/>
        <v>17</v>
      </c>
      <c r="L156" s="80">
        <f t="shared" si="43"/>
        <v>11</v>
      </c>
      <c r="M156" s="80">
        <f t="shared" si="44"/>
        <v>17</v>
      </c>
      <c r="N156" s="80" t="str">
        <f t="shared" si="45"/>
        <v>'2009-11-17'</v>
      </c>
      <c r="O156" s="80" t="str">
        <f t="shared" si="46"/>
        <v>'2009-11-17 00:00:00'</v>
      </c>
      <c r="P156" s="7">
        <v>43786</v>
      </c>
      <c r="Q156" s="80">
        <f t="shared" si="47"/>
        <v>2019</v>
      </c>
      <c r="R156" s="80">
        <f t="shared" si="48"/>
        <v>11</v>
      </c>
      <c r="S156" s="80">
        <f t="shared" si="49"/>
        <v>17</v>
      </c>
      <c r="T156" s="80">
        <f t="shared" si="50"/>
        <v>11</v>
      </c>
      <c r="U156" s="80">
        <f t="shared" si="51"/>
        <v>17</v>
      </c>
      <c r="V156" s="80" t="str">
        <f t="shared" si="52"/>
        <v>'2019-11-17'</v>
      </c>
      <c r="W156" s="80"/>
      <c r="X156" s="80" t="str">
        <f t="shared" si="53"/>
        <v>null</v>
      </c>
      <c r="Y156" s="3" t="s">
        <v>900</v>
      </c>
      <c r="Z156" s="124">
        <f>IFERROR(IF(Y156="","null",VLOOKUP(Y156,Marcas!$A$2:$C$2024,2,0)),"")</f>
        <v>1352</v>
      </c>
      <c r="AA156" s="3" t="s">
        <v>900</v>
      </c>
      <c r="AB156" s="3">
        <f>IFERROR(IF(AA156="","",IF(AA156="EMPORIO LEGAL",1,VLOOKUP(AA156,Clientes!$A$2:$B$1190,2,0))),"")</f>
        <v>960</v>
      </c>
      <c r="AC156" s="3">
        <f>IFERROR(IF(Tabla1[[#This Row],[id_control]]="null","",VLOOKUP(CONCATENATE(Tabla1[[#This Row],[CLIENTE]],"-",Tabla1[[#This Row],[id_control]]),Hoja1!$C$2:$D$1994,2,0)),"")</f>
        <v>156</v>
      </c>
      <c r="AD156" s="3" t="s">
        <v>901</v>
      </c>
      <c r="AE156" s="3" t="s">
        <v>902</v>
      </c>
      <c r="AF156" s="3" t="s">
        <v>903</v>
      </c>
      <c r="AG156" s="3"/>
      <c r="AH156" s="3"/>
      <c r="AI156" s="3"/>
      <c r="AJ156" s="3"/>
      <c r="AK156" s="3"/>
      <c r="AL156" s="3" t="s">
        <v>904</v>
      </c>
      <c r="AM156" s="6" t="s">
        <v>905</v>
      </c>
      <c r="AN156" s="6"/>
      <c r="AO156" s="6"/>
      <c r="AP156" s="6"/>
      <c r="AQ156" s="6" t="s">
        <v>906</v>
      </c>
      <c r="AR156" s="6"/>
      <c r="AS156" s="6"/>
      <c r="AT156" s="6"/>
      <c r="AU156" s="6"/>
      <c r="AV156" s="6" t="s">
        <v>907</v>
      </c>
      <c r="AW156" s="6"/>
      <c r="AX156" s="6"/>
      <c r="AY156" s="6"/>
      <c r="AZ156" s="6"/>
      <c r="BA156" s="6"/>
      <c r="BB156" s="6"/>
      <c r="BC156" s="6"/>
      <c r="BD156" s="6" t="s">
        <v>908</v>
      </c>
      <c r="BE156" s="8">
        <v>155</v>
      </c>
      <c r="BF156" s="6" t="str">
        <f t="shared" si="54"/>
        <v>insert into bitacoras_estatus (numero_expediente, numero_registro, representante, fecha_inicio, fecha_vencimiento, id_cliente, id_admin, id_bitacoras_estatus, id_estatus, id_clase, id_marca, created_at, updated_at) values('1049628','1179080','RICARDO FRANCISCO SOLIS AVILA','2009-11-17','2019-11-17','960','2','1','1',null,1352,'2009-11-17 00:00:00','2009-11-17 00:00:00');</v>
      </c>
      <c r="BG156" s="6" t="str">
        <f t="shared" si="55"/>
        <v>insert into servicios_comentarios (comentario, id_admin, id_estatus, created_at, updated_at) values('Titulo entergago 23/11/2010',1,155,'2009-11-17 00:00:00','2009-11-17 00:00:00');</v>
      </c>
      <c r="BH156" s="6" t="str">
        <f t="shared" si="56"/>
        <v>insert into servicios_comentarios (comentario, id_admin, id_estatus, created_at, updated_at) values('419-3000, 419-2480 cel Ricardo 614-184-7598',1,155,'2009-11-17 00:00:00','2009-11-17 00:00:00');</v>
      </c>
      <c r="BI156" s="137" t="str">
        <f t="shared" si="57"/>
        <v>update bitacoras_estatus set comprobacion_uso = 1, id_estatus=10 where id=155;</v>
      </c>
      <c r="BJ156" s="137" t="str">
        <f t="shared" si="58"/>
        <v>update bitacoras_estatus set numero_expediente = '1049628', numero_registro = '1179080', id_estatus = 10, fecha_inicio = '2009-11-17', fecha_vencimiento ='2019-11-17', created_at ='2009-11-17 00:00:00', updated_at ='2009-11-17 00:00:00', id_clase=null, id_marca=1352, id_cliente=960, vigencia = 1 where id =155;</v>
      </c>
      <c r="BK156" s="137" t="str">
        <f t="shared" si="59"/>
        <v>update bitacoras_estatus set id_estatus = 10 where id =155;</v>
      </c>
    </row>
    <row r="157" spans="1:63" ht="29">
      <c r="A157" s="6">
        <v>1171786</v>
      </c>
      <c r="B157" s="6">
        <v>1231789</v>
      </c>
      <c r="C157" s="6">
        <f>IF(Tabla1[[#This Row],[No. REG.]]="","",1)</f>
        <v>1</v>
      </c>
      <c r="D157" s="3" t="s">
        <v>46</v>
      </c>
      <c r="E157" s="3">
        <f>IF(Tabla1[[#This Row],[STATUS]]="","",VLOOKUP(D157,Estatus!$A$2:$B$13,2,0))</f>
        <v>10</v>
      </c>
      <c r="F157" s="3">
        <f>IF(Tabla1[[#This Row],[STATUS]]="","",VLOOKUP(D157,Estatus!$A$2:$I$12,9,0))</f>
        <v>1</v>
      </c>
      <c r="G157" s="16" t="s">
        <v>909</v>
      </c>
      <c r="H157" s="9">
        <v>40633</v>
      </c>
      <c r="I157" s="81">
        <f t="shared" si="40"/>
        <v>2011</v>
      </c>
      <c r="J157" s="81">
        <f t="shared" si="41"/>
        <v>3</v>
      </c>
      <c r="K157" s="81">
        <f t="shared" si="42"/>
        <v>31</v>
      </c>
      <c r="L157" s="81" t="str">
        <f t="shared" si="43"/>
        <v>03</v>
      </c>
      <c r="M157" s="81">
        <f t="shared" si="44"/>
        <v>31</v>
      </c>
      <c r="N157" s="81" t="str">
        <f t="shared" si="45"/>
        <v>'2011-03-31'</v>
      </c>
      <c r="O157" s="81" t="str">
        <f t="shared" si="46"/>
        <v>'2011-03-31 00:00:00'</v>
      </c>
      <c r="P157" s="9">
        <v>44286</v>
      </c>
      <c r="Q157" s="81">
        <f t="shared" si="47"/>
        <v>2021</v>
      </c>
      <c r="R157" s="81">
        <f t="shared" si="48"/>
        <v>3</v>
      </c>
      <c r="S157" s="81">
        <f t="shared" si="49"/>
        <v>31</v>
      </c>
      <c r="T157" s="81" t="str">
        <f t="shared" si="50"/>
        <v>03</v>
      </c>
      <c r="U157" s="81">
        <f t="shared" si="51"/>
        <v>31</v>
      </c>
      <c r="V157" s="81" t="str">
        <f t="shared" si="52"/>
        <v>'2021-03-31'</v>
      </c>
      <c r="W157" s="81"/>
      <c r="X157" s="81" t="str">
        <f t="shared" si="53"/>
        <v>null</v>
      </c>
      <c r="Y157" s="6" t="s">
        <v>910</v>
      </c>
      <c r="Z157" s="123">
        <f>IFERROR(IF(Y157="","null",VLOOKUP(Y157,Marcas!$A$2:$C$2024,2,0)),"")</f>
        <v>1351</v>
      </c>
      <c r="AA157" s="6" t="s">
        <v>911</v>
      </c>
      <c r="AB157" s="6">
        <f>IFERROR(IF(AA157="","",IF(AA157="EMPORIO LEGAL",1,VLOOKUP(AA157,Clientes!$A$2:$B$1190,2,0))),"")</f>
        <v>959</v>
      </c>
      <c r="AC157" s="6">
        <f>IFERROR(IF(Tabla1[[#This Row],[id_control]]="null","",VLOOKUP(CONCATENATE(Tabla1[[#This Row],[CLIENTE]],"-",Tabla1[[#This Row],[id_control]]),Hoja1!$C$2:$D$1994,2,0)),"")</f>
        <v>157</v>
      </c>
      <c r="AD157" s="8" t="s">
        <v>912</v>
      </c>
      <c r="AE157" s="6"/>
      <c r="AF157" s="6"/>
      <c r="AG157" s="6"/>
      <c r="AH157" s="6"/>
      <c r="AI157" s="6"/>
      <c r="AJ157" s="6"/>
      <c r="AK157" s="6"/>
      <c r="AL157" s="8" t="s">
        <v>913</v>
      </c>
      <c r="AM157" s="10"/>
      <c r="AN157" s="10"/>
      <c r="AO157" s="10"/>
      <c r="AP157" s="10"/>
      <c r="AQ157" s="6">
        <v>6141198529</v>
      </c>
      <c r="AR157" s="6"/>
      <c r="AS157" s="6"/>
      <c r="AT157" s="6"/>
      <c r="AU157" s="6"/>
      <c r="AV157" s="10" t="s">
        <v>914</v>
      </c>
      <c r="AW157" s="10"/>
      <c r="AX157" s="6"/>
      <c r="AY157" s="6"/>
      <c r="AZ157" s="6"/>
      <c r="BA157" s="6"/>
      <c r="BB157" s="6"/>
      <c r="BC157" s="6"/>
      <c r="BD157" s="16" t="s">
        <v>915</v>
      </c>
      <c r="BE157" s="8">
        <v>156</v>
      </c>
      <c r="BF157" s="6" t="str">
        <f t="shared" si="54"/>
        <v>insert into bitacoras_estatus (numero_expediente, numero_registro, representante, fecha_inicio, fecha_vencimiento, id_cliente, id_admin, id_bitacoras_estatus, id_estatus, id_clase, id_marca, created_at, updated_at) values('1171786','1231789','LIC. JORGE ARTURO OLIVAS PEREZ','2011-03-31','2021-03-31','959','2','1','1',null,1351,'2011-03-31 00:00:00','2011-03-31 00:00:00');</v>
      </c>
      <c r="BG157" s="6" t="str">
        <f t="shared" si="55"/>
        <v>insert into servicios_comentarios (comentario, id_admin, id_estatus, created_at, updated_at) values('TITULO ENTREGADO 27/09/2011',1,156,'2011-03-31 00:00:00','2011-03-31 00:00:00');</v>
      </c>
      <c r="BH157" s="6" t="str">
        <f t="shared" si="56"/>
        <v>insert into servicios_comentarios (comentario, id_admin, id_estatus, created_at, updated_at) values('4461086 CEL 6141198529',1,156,'2011-03-31 00:00:00','2011-03-31 00:00:00');</v>
      </c>
      <c r="BI157" s="137" t="str">
        <f t="shared" si="57"/>
        <v>update bitacoras_estatus set comprobacion_uso = 1, id_estatus=10 where id=156;</v>
      </c>
      <c r="BJ157" s="137" t="str">
        <f t="shared" si="58"/>
        <v>update bitacoras_estatus set numero_expediente = '1171786', numero_registro = '1231789', id_estatus = 10, fecha_inicio = '2011-03-31', fecha_vencimiento ='2021-03-31', created_at ='2011-03-31 00:00:00', updated_at ='2011-03-31 00:00:00', id_clase=null, id_marca=1351, id_cliente=959, vigencia = 1 where id =156;</v>
      </c>
      <c r="BK157" s="137" t="str">
        <f t="shared" si="59"/>
        <v>update bitacoras_estatus set id_estatus = 10 where id =156;</v>
      </c>
    </row>
    <row r="158" spans="1:63" ht="29">
      <c r="A158" s="6">
        <v>181910</v>
      </c>
      <c r="B158" s="6">
        <v>453630</v>
      </c>
      <c r="C158" s="6">
        <f>IF(Tabla1[[#This Row],[No. REG.]]="","",1)</f>
        <v>1</v>
      </c>
      <c r="D158" s="3" t="s">
        <v>492</v>
      </c>
      <c r="E158" s="3">
        <f>IF(Tabla1[[#This Row],[STATUS]]="","",VLOOKUP(D158,Estatus!$A$2:$B$13,2,0))</f>
        <v>1</v>
      </c>
      <c r="F158" s="3">
        <f>IF(Tabla1[[#This Row],[STATUS]]="","",VLOOKUP(D158,Estatus!$A$2:$I$12,9,0))</f>
        <v>0</v>
      </c>
      <c r="G158" s="16" t="s">
        <v>916</v>
      </c>
      <c r="H158" s="9">
        <v>38106</v>
      </c>
      <c r="I158" s="81">
        <f t="shared" si="40"/>
        <v>2004</v>
      </c>
      <c r="J158" s="81">
        <f t="shared" si="41"/>
        <v>4</v>
      </c>
      <c r="K158" s="81">
        <f t="shared" si="42"/>
        <v>29</v>
      </c>
      <c r="L158" s="81" t="str">
        <f t="shared" si="43"/>
        <v>04</v>
      </c>
      <c r="M158" s="81">
        <f t="shared" si="44"/>
        <v>29</v>
      </c>
      <c r="N158" s="81" t="str">
        <f t="shared" si="45"/>
        <v>'2004-04-29'</v>
      </c>
      <c r="O158" s="81" t="str">
        <f t="shared" si="46"/>
        <v>'2004-04-29 00:00:00'</v>
      </c>
      <c r="P158" s="9">
        <v>41758</v>
      </c>
      <c r="Q158" s="81">
        <f t="shared" si="47"/>
        <v>2014</v>
      </c>
      <c r="R158" s="81">
        <f t="shared" si="48"/>
        <v>4</v>
      </c>
      <c r="S158" s="81">
        <f t="shared" si="49"/>
        <v>29</v>
      </c>
      <c r="T158" s="81" t="str">
        <f t="shared" si="50"/>
        <v>04</v>
      </c>
      <c r="U158" s="81">
        <f t="shared" si="51"/>
        <v>29</v>
      </c>
      <c r="V158" s="81" t="str">
        <f t="shared" si="52"/>
        <v>'2014-04-29'</v>
      </c>
      <c r="W158" s="81"/>
      <c r="X158" s="81" t="str">
        <f t="shared" si="53"/>
        <v>null</v>
      </c>
      <c r="Y158" s="6" t="s">
        <v>917</v>
      </c>
      <c r="Z158" s="123">
        <f>IFERROR(IF(Y158="","null",VLOOKUP(Y158,Marcas!$A$2:$C$2024,2,0)),"")</f>
        <v>1348</v>
      </c>
      <c r="AA158" s="6" t="s">
        <v>917</v>
      </c>
      <c r="AB158" s="6">
        <f>IFERROR(IF(AA158="","",IF(AA158="EMPORIO LEGAL",1,VLOOKUP(AA158,Clientes!$A$2:$B$1190,2,0))),"")</f>
        <v>957</v>
      </c>
      <c r="AC158" s="6">
        <f>IFERROR(IF(Tabla1[[#This Row],[id_control]]="null","",VLOOKUP(CONCATENATE(Tabla1[[#This Row],[CLIENTE]],"-",Tabla1[[#This Row],[id_control]]),Hoja1!$C$2:$D$1994,2,0)),"")</f>
        <v>158</v>
      </c>
      <c r="AD158" s="8" t="s">
        <v>917</v>
      </c>
      <c r="AE158" s="8"/>
      <c r="AF158" s="6"/>
      <c r="AG158" s="6"/>
      <c r="AH158" s="6"/>
      <c r="AI158" s="6"/>
      <c r="AJ158" s="6"/>
      <c r="AK158" s="6"/>
      <c r="AL158" s="8"/>
      <c r="AM158" s="6"/>
      <c r="AN158" s="6"/>
      <c r="AO158" s="6"/>
      <c r="AP158" s="6"/>
      <c r="AQ158" s="6"/>
      <c r="AR158" s="8"/>
      <c r="AS158" s="6"/>
      <c r="AT158" s="6"/>
      <c r="AU158" s="6"/>
      <c r="AV158" s="8"/>
      <c r="AW158" s="8"/>
      <c r="AX158" s="8"/>
      <c r="AY158" s="6"/>
      <c r="AZ158" s="6"/>
      <c r="BA158" s="6"/>
      <c r="BB158" s="6"/>
      <c r="BC158" s="6"/>
      <c r="BD158" s="6"/>
      <c r="BE158" s="8">
        <v>157</v>
      </c>
      <c r="BF158" s="6" t="str">
        <f t="shared" si="54"/>
        <v>insert into bitacoras_estatus (numero_expediente, numero_registro, representante, fecha_inicio, fecha_vencimiento, id_cliente, id_admin, id_bitacoras_estatus, id_estatus, id_clase, id_marca, created_at, updated_at) values('181910','453630','SERVICIO AEREO LEO LOPEZ','2004-04-29','2014-04-29','957','2','1','1',null,1348,'2004-04-29 00:00:00','2004-04-29 00:00:00');</v>
      </c>
      <c r="BG158" s="6" t="str">
        <f t="shared" si="55"/>
        <v>insert into servicios_comentarios (comentario, id_admin, id_estatus, created_at, updated_at) values('Fecha de envio 22/10/04 abandonada por cierre de empresa',1,157,'2004-04-29 00:00:00','2004-04-29 00:00:00');</v>
      </c>
      <c r="BH158" s="6" t="str">
        <f t="shared" si="56"/>
        <v/>
      </c>
      <c r="BI158" s="137" t="str">
        <f t="shared" si="57"/>
        <v>update bitacoras_estatus set comprobacion_uso = 1, id_estatus=1 where id=157;</v>
      </c>
      <c r="BJ158" s="137" t="str">
        <f t="shared" si="58"/>
        <v>update bitacoras_estatus set numero_expediente = '181910', numero_registro = '453630', id_estatus = 1, fecha_inicio = '2004-04-29', fecha_vencimiento ='2014-04-29', created_at ='2004-04-29 00:00:00', updated_at ='2004-04-29 00:00:00', id_clase=null, id_marca=1348, id_cliente=957, vigencia = 0 where id =157;</v>
      </c>
      <c r="BK158" s="137" t="str">
        <f t="shared" si="59"/>
        <v>update bitacoras_estatus set id_estatus = 1 where id =157;</v>
      </c>
    </row>
    <row r="159" spans="1:63">
      <c r="A159" s="6">
        <v>969178</v>
      </c>
      <c r="B159" s="6">
        <v>1110731</v>
      </c>
      <c r="C159" s="6">
        <f>IF(Tabla1[[#This Row],[No. REG.]]="","",1)</f>
        <v>1</v>
      </c>
      <c r="D159" s="3" t="s">
        <v>8681</v>
      </c>
      <c r="E159" s="3">
        <f>IF(Tabla1[[#This Row],[STATUS]]="","",VLOOKUP(D159,Estatus!$A$2:$B$13,2,0))</f>
        <v>8</v>
      </c>
      <c r="F159" s="3">
        <f>IF(Tabla1[[#This Row],[STATUS]]="","",VLOOKUP(D159,Estatus!$A$2:$I$12,9,0))</f>
        <v>1</v>
      </c>
      <c r="G159" s="16" t="s">
        <v>918</v>
      </c>
      <c r="H159" s="9">
        <v>39736</v>
      </c>
      <c r="I159" s="81">
        <f t="shared" si="40"/>
        <v>2008</v>
      </c>
      <c r="J159" s="81">
        <f t="shared" si="41"/>
        <v>10</v>
      </c>
      <c r="K159" s="81">
        <f t="shared" si="42"/>
        <v>15</v>
      </c>
      <c r="L159" s="81">
        <f t="shared" si="43"/>
        <v>10</v>
      </c>
      <c r="M159" s="81">
        <f t="shared" si="44"/>
        <v>15</v>
      </c>
      <c r="N159" s="81" t="str">
        <f t="shared" si="45"/>
        <v>'2008-10-15'</v>
      </c>
      <c r="O159" s="81" t="str">
        <f t="shared" si="46"/>
        <v>'2008-10-15 00:00:00'</v>
      </c>
      <c r="P159" s="9">
        <v>43388</v>
      </c>
      <c r="Q159" s="81">
        <f t="shared" si="47"/>
        <v>2018</v>
      </c>
      <c r="R159" s="81">
        <f t="shared" si="48"/>
        <v>10</v>
      </c>
      <c r="S159" s="81">
        <f t="shared" si="49"/>
        <v>15</v>
      </c>
      <c r="T159" s="81">
        <f t="shared" si="50"/>
        <v>10</v>
      </c>
      <c r="U159" s="81">
        <f t="shared" si="51"/>
        <v>15</v>
      </c>
      <c r="V159" s="81" t="str">
        <f t="shared" si="52"/>
        <v>'2018-10-15'</v>
      </c>
      <c r="W159" s="81"/>
      <c r="X159" s="81" t="str">
        <f t="shared" si="53"/>
        <v>null</v>
      </c>
      <c r="Y159" s="6" t="s">
        <v>919</v>
      </c>
      <c r="Z159" s="123">
        <f>IFERROR(IF(Y159="","null",VLOOKUP(Y159,Marcas!$A$2:$C$2024,2,0)),"")</f>
        <v>1346</v>
      </c>
      <c r="AA159" s="6" t="s">
        <v>919</v>
      </c>
      <c r="AB159" s="6">
        <f>IFERROR(IF(AA159="","",IF(AA159="EMPORIO LEGAL",1,VLOOKUP(AA159,Clientes!$A$2:$B$1190,2,0))),"")</f>
        <v>956</v>
      </c>
      <c r="AC159" s="6">
        <f>IFERROR(IF(Tabla1[[#This Row],[id_control]]="null","",VLOOKUP(CONCATENATE(Tabla1[[#This Row],[CLIENTE]],"-",Tabla1[[#This Row],[id_control]]),Hoja1!$C$2:$D$1994,2,0)),"")</f>
        <v>159</v>
      </c>
      <c r="AD159" s="8" t="s">
        <v>920</v>
      </c>
      <c r="AE159" s="8"/>
      <c r="AF159" s="6"/>
      <c r="AG159" s="6"/>
      <c r="AH159" s="6"/>
      <c r="AI159" s="6"/>
      <c r="AJ159" s="6"/>
      <c r="AK159" s="6"/>
      <c r="AL159" s="8" t="s">
        <v>921</v>
      </c>
      <c r="AM159" s="6"/>
      <c r="AN159" s="6"/>
      <c r="AO159" s="6"/>
      <c r="AP159" s="6"/>
      <c r="AQ159" s="6"/>
      <c r="AR159" s="8"/>
      <c r="AS159" s="6"/>
      <c r="AT159" s="6"/>
      <c r="AU159" s="6"/>
      <c r="AV159" s="8" t="s">
        <v>922</v>
      </c>
      <c r="AW159" s="8"/>
      <c r="AX159" s="8"/>
      <c r="AY159" s="6"/>
      <c r="AZ159" s="6"/>
      <c r="BA159" s="6"/>
      <c r="BB159" s="6"/>
      <c r="BC159" s="6"/>
      <c r="BD159" s="6" t="s">
        <v>921</v>
      </c>
      <c r="BE159" s="8">
        <v>158</v>
      </c>
      <c r="BF159" s="6" t="str">
        <f t="shared" si="54"/>
        <v>insert into bitacoras_estatus (numero_expediente, numero_registro, representante, fecha_inicio, fecha_vencimiento, id_cliente, id_admin, id_bitacoras_estatus, id_estatus, id_clase, id_marca, created_at, updated_at) values('969178','1110731','REYNALDO VALENZUELA ZUBIATE','2008-10-15','2018-10-15','956','2','1','1',null,1346,'2008-10-15 00:00:00','2008-10-15 00:00:00');</v>
      </c>
      <c r="BG159" s="6" t="str">
        <f t="shared" si="55"/>
        <v>insert into servicios_comentarios (comentario, id_admin, id_estatus, created_at, updated_at) values('Título entregado 06/11/2009',1,158,'2008-10-15 00:00:00','2008-10-15 00:00:00');</v>
      </c>
      <c r="BH159" s="6" t="str">
        <f t="shared" si="56"/>
        <v>insert into servicios_comentarios (comentario, id_admin, id_estatus, created_at, updated_at) values('498-9872',1,158,'2008-10-15 00:00:00','2008-10-15 00:00:00');</v>
      </c>
      <c r="BI159" s="137" t="str">
        <f t="shared" si="57"/>
        <v>update bitacoras_estatus set comprobacion_uso = 1, id_estatus=8 where id=158;</v>
      </c>
      <c r="BJ159" s="137" t="str">
        <f t="shared" si="58"/>
        <v>update bitacoras_estatus set numero_expediente = '969178', numero_registro = '1110731', id_estatus = 8, fecha_inicio = '2008-10-15', fecha_vencimiento ='2018-10-15', created_at ='2008-10-15 00:00:00', updated_at ='2008-10-15 00:00:00', id_clase=null, id_marca=1346, id_cliente=956, vigencia = 1 where id =158;</v>
      </c>
      <c r="BK159" s="137" t="str">
        <f t="shared" si="59"/>
        <v>update bitacoras_estatus set id_estatus = 8 where id =158;</v>
      </c>
    </row>
    <row r="160" spans="1:63" ht="85">
      <c r="A160" s="3">
        <v>1310616</v>
      </c>
      <c r="B160" s="3">
        <v>1345911</v>
      </c>
      <c r="C160" s="3">
        <f>IF(Tabla1[[#This Row],[No. REG.]]="","",1)</f>
        <v>1</v>
      </c>
      <c r="D160" s="3" t="s">
        <v>46</v>
      </c>
      <c r="E160" s="3">
        <f>IF(Tabla1[[#This Row],[STATUS]]="","",VLOOKUP(D160,Estatus!$A$2:$B$13,2,0))</f>
        <v>10</v>
      </c>
      <c r="F160" s="3">
        <f>IF(Tabla1[[#This Row],[STATUS]]="","",VLOOKUP(D160,Estatus!$A$2:$I$12,9,0))</f>
        <v>1</v>
      </c>
      <c r="G160" s="12" t="s">
        <v>923</v>
      </c>
      <c r="H160" s="7">
        <v>41162</v>
      </c>
      <c r="I160" s="80">
        <f t="shared" si="40"/>
        <v>2012</v>
      </c>
      <c r="J160" s="80">
        <f t="shared" si="41"/>
        <v>9</v>
      </c>
      <c r="K160" s="80">
        <f t="shared" si="42"/>
        <v>10</v>
      </c>
      <c r="L160" s="80" t="str">
        <f t="shared" si="43"/>
        <v>09</v>
      </c>
      <c r="M160" s="80">
        <f t="shared" si="44"/>
        <v>10</v>
      </c>
      <c r="N160" s="80" t="str">
        <f t="shared" si="45"/>
        <v>'2012-09-10'</v>
      </c>
      <c r="O160" s="80" t="str">
        <f t="shared" si="46"/>
        <v>'2012-09-10 00:00:00'</v>
      </c>
      <c r="P160" s="7">
        <v>44814</v>
      </c>
      <c r="Q160" s="80">
        <f t="shared" si="47"/>
        <v>2022</v>
      </c>
      <c r="R160" s="80">
        <f t="shared" si="48"/>
        <v>9</v>
      </c>
      <c r="S160" s="80">
        <f t="shared" si="49"/>
        <v>10</v>
      </c>
      <c r="T160" s="80" t="str">
        <f t="shared" si="50"/>
        <v>09</v>
      </c>
      <c r="U160" s="80">
        <f t="shared" si="51"/>
        <v>10</v>
      </c>
      <c r="V160" s="80" t="str">
        <f t="shared" si="52"/>
        <v>'2022-09-10'</v>
      </c>
      <c r="W160" s="80"/>
      <c r="X160" s="80" t="str">
        <f t="shared" si="53"/>
        <v>null</v>
      </c>
      <c r="Y160" s="3" t="s">
        <v>924</v>
      </c>
      <c r="Z160" s="124">
        <f>IFERROR(IF(Y160="","null",VLOOKUP(Y160,Marcas!$A$2:$C$2024,2,0)),"")</f>
        <v>1345</v>
      </c>
      <c r="AA160" s="3" t="s">
        <v>924</v>
      </c>
      <c r="AB160" s="3">
        <f>IFERROR(IF(AA160="","",IF(AA160="EMPORIO LEGAL",1,VLOOKUP(AA160,Clientes!$A$2:$B$1190,2,0))),"")</f>
        <v>955</v>
      </c>
      <c r="AC160" s="3">
        <f>IFERROR(IF(Tabla1[[#This Row],[id_control]]="null","",VLOOKUP(CONCATENATE(Tabla1[[#This Row],[CLIENTE]],"-",Tabla1[[#This Row],[id_control]]),Hoja1!$C$2:$D$1994,2,0)),"")</f>
        <v>160</v>
      </c>
      <c r="AD160" s="3" t="s">
        <v>925</v>
      </c>
      <c r="AE160" s="4"/>
      <c r="AF160" s="6"/>
      <c r="AG160" s="6"/>
      <c r="AH160" s="6"/>
      <c r="AI160" s="6"/>
      <c r="AJ160" s="6"/>
      <c r="AK160" s="6"/>
      <c r="AL160" s="3" t="s">
        <v>615</v>
      </c>
      <c r="AM160" s="4">
        <v>6622080294</v>
      </c>
      <c r="AN160" s="6" t="s">
        <v>616</v>
      </c>
      <c r="AO160" s="6" t="s">
        <v>617</v>
      </c>
      <c r="AP160" s="6" t="s">
        <v>618</v>
      </c>
      <c r="AQ160" s="4"/>
      <c r="AR160" s="6"/>
      <c r="AS160" s="6"/>
      <c r="AT160" s="6"/>
      <c r="AU160" s="6"/>
      <c r="AV160" s="6" t="s">
        <v>619</v>
      </c>
      <c r="AW160" s="6" t="s">
        <v>620</v>
      </c>
      <c r="AX160" s="6"/>
      <c r="AY160" s="6"/>
      <c r="AZ160" s="6"/>
      <c r="BA160" s="6"/>
      <c r="BB160" s="6"/>
      <c r="BC160" s="6"/>
      <c r="BD160" s="16" t="s">
        <v>621</v>
      </c>
      <c r="BE160" s="8">
        <v>159</v>
      </c>
      <c r="BF160" s="6" t="str">
        <f t="shared" si="54"/>
        <v>insert into bitacoras_estatus (numero_expediente, numero_registro, representante, fecha_inicio, fecha_vencimiento, id_cliente, id_admin, id_bitacoras_estatus, id_estatus, id_clase, id_marca, created_at, updated_at) values('1310616','1345911','LIC. VICTOR ROMO','2012-09-10','2022-09-10','955','2','1','1',null,1345,'2012-09-10 00:00:00','2012-09-10 00:00:00');</v>
      </c>
      <c r="BG160" s="6" t="str">
        <f t="shared" si="55"/>
        <v>insert into servicios_comentarios (comentario, id_admin, id_estatus, created_at, updated_at) values('TITULO RECIBIDO',1,159,'2012-09-10 00:00:00','2012-09-10 00:00:00');</v>
      </c>
      <c r="BH160" s="6" t="str">
        <f t="shared" si="56"/>
        <v>insert into servicios_comentarios (comentario, id_admin, id_estatus, created_at, updated_at) values('NUEVA OFICINA
662 3 10 42 37
662 3 10 42 38
662-208-0179
662-217-0909
6622080294',1,159,'2012-09-10 00:00:00','2012-09-10 00:00:00');</v>
      </c>
      <c r="BI160" s="137" t="str">
        <f t="shared" si="57"/>
        <v>update bitacoras_estatus set comprobacion_uso = 1, id_estatus=10 where id=159;</v>
      </c>
      <c r="BJ160" s="137" t="str">
        <f t="shared" si="58"/>
        <v>update bitacoras_estatus set numero_expediente = '1310616', numero_registro = '1345911', id_estatus = 10, fecha_inicio = '2012-09-10', fecha_vencimiento ='2022-09-10', created_at ='2012-09-10 00:00:00', updated_at ='2012-09-10 00:00:00', id_clase=null, id_marca=1345, id_cliente=955, vigencia = 1 where id =159;</v>
      </c>
      <c r="BK160" s="137" t="str">
        <f t="shared" si="59"/>
        <v>update bitacoras_estatus set id_estatus = 10 where id =159;</v>
      </c>
    </row>
    <row r="161" spans="1:63">
      <c r="A161" s="3">
        <v>1310618</v>
      </c>
      <c r="B161" s="3">
        <v>1346342</v>
      </c>
      <c r="C161" s="3">
        <f>IF(Tabla1[[#This Row],[No. REG.]]="","",1)</f>
        <v>1</v>
      </c>
      <c r="D161" s="3" t="s">
        <v>46</v>
      </c>
      <c r="E161" s="3">
        <f>IF(Tabla1[[#This Row],[STATUS]]="","",VLOOKUP(D161,Estatus!$A$2:$B$13,2,0))</f>
        <v>10</v>
      </c>
      <c r="F161" s="3">
        <f>IF(Tabla1[[#This Row],[STATUS]]="","",VLOOKUP(D161,Estatus!$A$2:$I$12,9,0))</f>
        <v>1</v>
      </c>
      <c r="G161" s="12" t="s">
        <v>926</v>
      </c>
      <c r="H161" s="7">
        <v>41163</v>
      </c>
      <c r="I161" s="80">
        <f t="shared" si="40"/>
        <v>2012</v>
      </c>
      <c r="J161" s="80">
        <f t="shared" si="41"/>
        <v>9</v>
      </c>
      <c r="K161" s="80">
        <f t="shared" si="42"/>
        <v>11</v>
      </c>
      <c r="L161" s="80" t="str">
        <f t="shared" si="43"/>
        <v>09</v>
      </c>
      <c r="M161" s="80">
        <f t="shared" si="44"/>
        <v>11</v>
      </c>
      <c r="N161" s="80" t="str">
        <f t="shared" si="45"/>
        <v>'2012-09-11'</v>
      </c>
      <c r="O161" s="80" t="str">
        <f t="shared" si="46"/>
        <v>'2012-09-11 00:00:00'</v>
      </c>
      <c r="P161" s="7">
        <v>44815</v>
      </c>
      <c r="Q161" s="80">
        <f t="shared" si="47"/>
        <v>2022</v>
      </c>
      <c r="R161" s="80">
        <f t="shared" si="48"/>
        <v>9</v>
      </c>
      <c r="S161" s="80">
        <f t="shared" si="49"/>
        <v>11</v>
      </c>
      <c r="T161" s="80" t="str">
        <f t="shared" si="50"/>
        <v>09</v>
      </c>
      <c r="U161" s="80">
        <f t="shared" si="51"/>
        <v>11</v>
      </c>
      <c r="V161" s="80" t="str">
        <f t="shared" si="52"/>
        <v>'2022-09-11'</v>
      </c>
      <c r="W161" s="80"/>
      <c r="X161" s="80" t="str">
        <f t="shared" si="53"/>
        <v>null</v>
      </c>
      <c r="Y161" s="3" t="s">
        <v>927</v>
      </c>
      <c r="Z161" s="124">
        <f>IFERROR(IF(Y161="","null",VLOOKUP(Y161,Marcas!$A$2:$C$2024,2,0)),"")</f>
        <v>1343</v>
      </c>
      <c r="AA161" s="3" t="s">
        <v>928</v>
      </c>
      <c r="AB161" s="3">
        <f>IFERROR(IF(AA161="","",IF(AA161="EMPORIO LEGAL",1,VLOOKUP(AA161,Clientes!$A$2:$B$1190,2,0))),"")</f>
        <v>954</v>
      </c>
      <c r="AC161" s="3">
        <f>IFERROR(IF(Tabla1[[#This Row],[id_control]]="null","",VLOOKUP(CONCATENATE(Tabla1[[#This Row],[CLIENTE]],"-",Tabla1[[#This Row],[id_control]]),Hoja1!$C$2:$D$1994,2,0)),"")</f>
        <v>161</v>
      </c>
      <c r="AD161" s="3" t="s">
        <v>929</v>
      </c>
      <c r="AE161" s="3" t="s">
        <v>930</v>
      </c>
      <c r="AF161" s="3"/>
      <c r="AG161" s="3"/>
      <c r="AH161" s="3"/>
      <c r="AI161" s="3"/>
      <c r="AJ161" s="3"/>
      <c r="AK161" s="3"/>
      <c r="AL161" s="3" t="s">
        <v>931</v>
      </c>
      <c r="AM161" s="6"/>
      <c r="AN161" s="8"/>
      <c r="AO161" s="8"/>
      <c r="AP161" s="8"/>
      <c r="AQ161" s="4"/>
      <c r="AR161" s="4" t="s">
        <v>932</v>
      </c>
      <c r="AS161" s="8"/>
      <c r="AT161" s="8"/>
      <c r="AU161" s="8"/>
      <c r="AV161" s="8" t="s">
        <v>933</v>
      </c>
      <c r="AW161" s="8" t="s">
        <v>934</v>
      </c>
      <c r="AX161" s="8" t="s">
        <v>935</v>
      </c>
      <c r="AY161" s="8"/>
      <c r="AZ161" s="8"/>
      <c r="BA161" s="8"/>
      <c r="BB161" s="8"/>
      <c r="BC161" s="8"/>
      <c r="BD161" s="8" t="s">
        <v>936</v>
      </c>
      <c r="BE161" s="8">
        <v>160</v>
      </c>
      <c r="BF161" s="6" t="str">
        <f t="shared" si="54"/>
        <v>insert into bitacoras_estatus (numero_expediente, numero_registro, representante, fecha_inicio, fecha_vencimiento, id_cliente, id_admin, id_bitacoras_estatus, id_estatus, id_clase, id_marca, created_at, updated_at) values('1310618','1346342','MARGARITA HINOJOS MACAS','2012-09-11','2022-09-11','954','2','1','1',null,1343,'2012-09-11 00:00:00','2012-09-11 00:00:00');</v>
      </c>
      <c r="BG161" s="6" t="str">
        <f t="shared" si="55"/>
        <v>insert into servicios_comentarios (comentario, id_admin, id_estatus, created_at, updated_at) values('TITULO ENVIADO',1,160,'2012-09-11 00:00:00','2012-09-11 00:00:00');</v>
      </c>
      <c r="BH161" s="6" t="str">
        <f t="shared" si="56"/>
        <v>insert into servicios_comentarios (comentario, id_admin, id_estatus, created_at, updated_at) values('4 21 83 54, CEL 614 1 42 2413',1,160,'2012-09-11 00:00:00','2012-09-11 00:00:00');</v>
      </c>
      <c r="BI161" s="137" t="str">
        <f t="shared" si="57"/>
        <v>update bitacoras_estatus set comprobacion_uso = 1, id_estatus=10 where id=160;</v>
      </c>
      <c r="BJ161" s="137" t="str">
        <f t="shared" si="58"/>
        <v>update bitacoras_estatus set numero_expediente = '1310618', numero_registro = '1346342', id_estatus = 10, fecha_inicio = '2012-09-11', fecha_vencimiento ='2022-09-11', created_at ='2012-09-11 00:00:00', updated_at ='2012-09-11 00:00:00', id_clase=null, id_marca=1343, id_cliente=954, vigencia = 1 where id =160;</v>
      </c>
      <c r="BK161" s="137" t="str">
        <f t="shared" si="59"/>
        <v>update bitacoras_estatus set id_estatus = 10 where id =160;</v>
      </c>
    </row>
    <row r="162" spans="1:63">
      <c r="A162" s="3">
        <v>1310619</v>
      </c>
      <c r="B162" s="3">
        <v>1346343</v>
      </c>
      <c r="C162" s="3">
        <f>IF(Tabla1[[#This Row],[No. REG.]]="","",1)</f>
        <v>1</v>
      </c>
      <c r="D162" s="3" t="s">
        <v>46</v>
      </c>
      <c r="E162" s="3">
        <f>IF(Tabla1[[#This Row],[STATUS]]="","",VLOOKUP(D162,Estatus!$A$2:$B$13,2,0))</f>
        <v>10</v>
      </c>
      <c r="F162" s="3">
        <f>IF(Tabla1[[#This Row],[STATUS]]="","",VLOOKUP(D162,Estatus!$A$2:$I$12,9,0))</f>
        <v>1</v>
      </c>
      <c r="G162" s="12" t="s">
        <v>937</v>
      </c>
      <c r="H162" s="7">
        <v>41163</v>
      </c>
      <c r="I162" s="80">
        <f t="shared" si="40"/>
        <v>2012</v>
      </c>
      <c r="J162" s="80">
        <f t="shared" si="41"/>
        <v>9</v>
      </c>
      <c r="K162" s="80">
        <f t="shared" si="42"/>
        <v>11</v>
      </c>
      <c r="L162" s="80" t="str">
        <f t="shared" si="43"/>
        <v>09</v>
      </c>
      <c r="M162" s="80">
        <f t="shared" si="44"/>
        <v>11</v>
      </c>
      <c r="N162" s="80" t="str">
        <f t="shared" si="45"/>
        <v>'2012-09-11'</v>
      </c>
      <c r="O162" s="80" t="str">
        <f t="shared" si="46"/>
        <v>'2012-09-11 00:00:00'</v>
      </c>
      <c r="P162" s="7">
        <v>44815</v>
      </c>
      <c r="Q162" s="80">
        <f t="shared" si="47"/>
        <v>2022</v>
      </c>
      <c r="R162" s="80">
        <f t="shared" si="48"/>
        <v>9</v>
      </c>
      <c r="S162" s="80">
        <f t="shared" si="49"/>
        <v>11</v>
      </c>
      <c r="T162" s="80" t="str">
        <f t="shared" si="50"/>
        <v>09</v>
      </c>
      <c r="U162" s="80">
        <f t="shared" si="51"/>
        <v>11</v>
      </c>
      <c r="V162" s="80" t="str">
        <f t="shared" si="52"/>
        <v>'2022-09-11'</v>
      </c>
      <c r="W162" s="80"/>
      <c r="X162" s="80" t="str">
        <f t="shared" si="53"/>
        <v>null</v>
      </c>
      <c r="Y162" s="3" t="s">
        <v>938</v>
      </c>
      <c r="Z162" s="124">
        <f>IFERROR(IF(Y162="","null",VLOOKUP(Y162,Marcas!$A$2:$C$2024,2,0)),"")</f>
        <v>1344</v>
      </c>
      <c r="AA162" s="3" t="s">
        <v>928</v>
      </c>
      <c r="AB162" s="3">
        <f>IFERROR(IF(AA162="","",IF(AA162="EMPORIO LEGAL",1,VLOOKUP(AA162,Clientes!$A$2:$B$1190,2,0))),"")</f>
        <v>954</v>
      </c>
      <c r="AC162" s="3">
        <f>IFERROR(IF(Tabla1[[#This Row],[id_control]]="null","",VLOOKUP(CONCATENATE(Tabla1[[#This Row],[CLIENTE]],"-",Tabla1[[#This Row],[id_control]]),Hoja1!$C$2:$D$1994,2,0)),"")</f>
        <v>162</v>
      </c>
      <c r="AD162" s="3" t="s">
        <v>929</v>
      </c>
      <c r="AE162" s="3" t="s">
        <v>930</v>
      </c>
      <c r="AF162" s="3"/>
      <c r="AG162" s="3"/>
      <c r="AH162" s="3"/>
      <c r="AI162" s="3"/>
      <c r="AJ162" s="3"/>
      <c r="AK162" s="3"/>
      <c r="AL162" s="3" t="s">
        <v>931</v>
      </c>
      <c r="AM162" s="6"/>
      <c r="AN162" s="6"/>
      <c r="AO162" s="6"/>
      <c r="AP162" s="6"/>
      <c r="AQ162" s="4"/>
      <c r="AR162" s="6" t="s">
        <v>932</v>
      </c>
      <c r="AS162" s="6"/>
      <c r="AT162" s="6"/>
      <c r="AU162" s="6"/>
      <c r="AV162" s="6" t="s">
        <v>933</v>
      </c>
      <c r="AW162" s="6" t="s">
        <v>939</v>
      </c>
      <c r="AX162" s="6" t="s">
        <v>935</v>
      </c>
      <c r="AY162" s="6"/>
      <c r="AZ162" s="6"/>
      <c r="BA162" s="6"/>
      <c r="BB162" s="6"/>
      <c r="BC162" s="6"/>
      <c r="BD162" s="6" t="s">
        <v>936</v>
      </c>
      <c r="BE162" s="8">
        <v>161</v>
      </c>
      <c r="BF162" s="6" t="str">
        <f t="shared" si="54"/>
        <v>insert into bitacoras_estatus (numero_expediente, numero_registro, representante, fecha_inicio, fecha_vencimiento, id_cliente, id_admin, id_bitacoras_estatus, id_estatus, id_clase, id_marca, created_at, updated_at) values('1310619','1346343','MARGARITA HINOJOS MACAS','2012-09-11','2022-09-11','954','2','1','1',null,1344,'2012-09-11 00:00:00','2012-09-11 00:00:00');</v>
      </c>
      <c r="BG162" s="6" t="str">
        <f t="shared" si="55"/>
        <v>insert into servicios_comentarios (comentario, id_admin, id_estatus, created_at, updated_at) values('titulo entregado 09/04/2013',1,161,'2012-09-11 00:00:00','2012-09-11 00:00:00');</v>
      </c>
      <c r="BH162" s="6" t="str">
        <f t="shared" si="56"/>
        <v>insert into servicios_comentarios (comentario, id_admin, id_estatus, created_at, updated_at) values('4 21 83 54, CEL 614 1 42 2413',1,161,'2012-09-11 00:00:00','2012-09-11 00:00:00');</v>
      </c>
      <c r="BI162" s="137" t="str">
        <f t="shared" si="57"/>
        <v>update bitacoras_estatus set comprobacion_uso = 1, id_estatus=10 where id=161;</v>
      </c>
      <c r="BJ162" s="137" t="str">
        <f t="shared" si="58"/>
        <v>update bitacoras_estatus set numero_expediente = '1310619', numero_registro = '1346343', id_estatus = 10, fecha_inicio = '2012-09-11', fecha_vencimiento ='2022-09-11', created_at ='2012-09-11 00:00:00', updated_at ='2012-09-11 00:00:00', id_clase=null, id_marca=1344, id_cliente=954, vigencia = 1 where id =161;</v>
      </c>
      <c r="BK162" s="137" t="str">
        <f t="shared" si="59"/>
        <v>update bitacoras_estatus set id_estatus = 10 where id =161;</v>
      </c>
    </row>
    <row r="163" spans="1:63">
      <c r="A163" s="3">
        <v>1027519</v>
      </c>
      <c r="B163" s="3">
        <v>1149390</v>
      </c>
      <c r="C163" s="3">
        <f>IF(Tabla1[[#This Row],[No. REG.]]="","",1)</f>
        <v>1</v>
      </c>
      <c r="D163" s="3" t="s">
        <v>46</v>
      </c>
      <c r="E163" s="3">
        <f>IF(Tabla1[[#This Row],[STATUS]]="","",VLOOKUP(D163,Estatus!$A$2:$B$13,2,0))</f>
        <v>10</v>
      </c>
      <c r="F163" s="3">
        <f>IF(Tabla1[[#This Row],[STATUS]]="","",VLOOKUP(D163,Estatus!$A$2:$I$12,9,0))</f>
        <v>1</v>
      </c>
      <c r="G163" s="12" t="s">
        <v>940</v>
      </c>
      <c r="H163" s="7">
        <v>40042</v>
      </c>
      <c r="I163" s="80">
        <f t="shared" si="40"/>
        <v>2009</v>
      </c>
      <c r="J163" s="80">
        <f t="shared" si="41"/>
        <v>8</v>
      </c>
      <c r="K163" s="80">
        <f t="shared" si="42"/>
        <v>17</v>
      </c>
      <c r="L163" s="80" t="str">
        <f t="shared" si="43"/>
        <v>08</v>
      </c>
      <c r="M163" s="80">
        <f t="shared" si="44"/>
        <v>17</v>
      </c>
      <c r="N163" s="80" t="str">
        <f t="shared" si="45"/>
        <v>'2009-08-17'</v>
      </c>
      <c r="O163" s="80" t="str">
        <f t="shared" si="46"/>
        <v>'2009-08-17 00:00:00'</v>
      </c>
      <c r="P163" s="7">
        <v>43694</v>
      </c>
      <c r="Q163" s="80">
        <f t="shared" si="47"/>
        <v>2019</v>
      </c>
      <c r="R163" s="80">
        <f t="shared" si="48"/>
        <v>8</v>
      </c>
      <c r="S163" s="80">
        <f t="shared" si="49"/>
        <v>17</v>
      </c>
      <c r="T163" s="80" t="str">
        <f t="shared" si="50"/>
        <v>08</v>
      </c>
      <c r="U163" s="80">
        <f t="shared" si="51"/>
        <v>17</v>
      </c>
      <c r="V163" s="80" t="str">
        <f t="shared" si="52"/>
        <v>'2019-08-17'</v>
      </c>
      <c r="W163" s="80"/>
      <c r="X163" s="80" t="str">
        <f t="shared" si="53"/>
        <v>null</v>
      </c>
      <c r="Y163" s="12" t="s">
        <v>941</v>
      </c>
      <c r="Z163" s="125">
        <f>IFERROR(IF(Y163="","null",VLOOKUP(Y163,Marcas!$A$2:$C$2024,2,0)),"")</f>
        <v>1342</v>
      </c>
      <c r="AA163" s="12" t="s">
        <v>942</v>
      </c>
      <c r="AB163" s="3">
        <f>IFERROR(IF(AA163="","",IF(AA163="EMPORIO LEGAL",1,VLOOKUP(AA163,Clientes!$A$2:$B$1190,2,0))),"")</f>
        <v>953</v>
      </c>
      <c r="AC163" s="3">
        <f>IFERROR(IF(Tabla1[[#This Row],[id_control]]="null","",VLOOKUP(CONCATENATE(Tabla1[[#This Row],[CLIENTE]],"-",Tabla1[[#This Row],[id_control]]),Hoja1!$C$2:$D$1994,2,0)),"")</f>
        <v>163</v>
      </c>
      <c r="AD163" s="3" t="s">
        <v>943</v>
      </c>
      <c r="AE163" s="3" t="s">
        <v>944</v>
      </c>
      <c r="AF163" s="3"/>
      <c r="AG163" s="3"/>
      <c r="AH163" s="3"/>
      <c r="AI163" s="3"/>
      <c r="AJ163" s="3"/>
      <c r="AK163" s="3"/>
      <c r="AL163" s="3" t="s">
        <v>945</v>
      </c>
      <c r="AM163" s="6" t="s">
        <v>946</v>
      </c>
      <c r="AN163" s="6"/>
      <c r="AO163" s="6"/>
      <c r="AP163" s="6"/>
      <c r="AQ163" s="6" t="s">
        <v>947</v>
      </c>
      <c r="AR163" s="6"/>
      <c r="AS163" s="6"/>
      <c r="AT163" s="6"/>
      <c r="AU163" s="6"/>
      <c r="AV163" s="6" t="s">
        <v>948</v>
      </c>
      <c r="AW163" s="6"/>
      <c r="AX163" s="6"/>
      <c r="AY163" s="6"/>
      <c r="AZ163" s="6"/>
      <c r="BA163" s="6"/>
      <c r="BB163" s="6"/>
      <c r="BC163" s="6"/>
      <c r="BD163" s="6" t="s">
        <v>949</v>
      </c>
      <c r="BE163" s="8">
        <v>162</v>
      </c>
      <c r="BF163" s="6" t="str">
        <f t="shared" si="54"/>
        <v>insert into bitacoras_estatus (numero_expediente, numero_registro, representante, fecha_inicio, fecha_vencimiento, id_cliente, id_admin, id_bitacoras_estatus, id_estatus, id_clase, id_marca, created_at, updated_at) values('1027519','1149390','ARMANDO GUADALUPE DURAN TREJO','2009-08-17','2019-08-17','953','2','1','1',null,1342,'2009-08-17 00:00:00','2009-08-17 00:00:00');</v>
      </c>
      <c r="BG163" s="6" t="str">
        <f t="shared" si="55"/>
        <v>insert into servicios_comentarios (comentario, id_admin, id_estatus, created_at, updated_at) values('Título entregado 09/06/2010',1,162,'2009-08-17 00:00:00','2009-08-17 00:00:00');</v>
      </c>
      <c r="BH163" s="6" t="str">
        <f t="shared" si="56"/>
        <v>insert into servicios_comentarios (comentario, id_admin, id_estatus, created_at, updated_at) values('426-6946, 412-0404 cel 2398507',1,162,'2009-08-17 00:00:00','2009-08-17 00:00:00');</v>
      </c>
      <c r="BI163" s="137" t="str">
        <f t="shared" si="57"/>
        <v>update bitacoras_estatus set comprobacion_uso = 1, id_estatus=10 where id=162;</v>
      </c>
      <c r="BJ163" s="137" t="str">
        <f t="shared" si="58"/>
        <v>update bitacoras_estatus set numero_expediente = '1027519', numero_registro = '1149390', id_estatus = 10, fecha_inicio = '2009-08-17', fecha_vencimiento ='2019-08-17', created_at ='2009-08-17 00:00:00', updated_at ='2009-08-17 00:00:00', id_clase=null, id_marca=1342, id_cliente=953, vigencia = 1 where id =162;</v>
      </c>
      <c r="BK163" s="137" t="str">
        <f t="shared" si="59"/>
        <v>update bitacoras_estatus set id_estatus = 10 where id =162;</v>
      </c>
    </row>
    <row r="164" spans="1:63">
      <c r="A164" s="6">
        <v>979164</v>
      </c>
      <c r="B164" s="6">
        <v>1084464</v>
      </c>
      <c r="C164" s="6">
        <f>IF(Tabla1[[#This Row],[No. REG.]]="","",1)</f>
        <v>1</v>
      </c>
      <c r="D164" s="3" t="s">
        <v>41</v>
      </c>
      <c r="E164" s="3">
        <f>IF(Tabla1[[#This Row],[STATUS]]="","",VLOOKUP(D164,Estatus!$A$2:$B$13,2,0))</f>
        <v>6</v>
      </c>
      <c r="F164" s="3">
        <f>IF(Tabla1[[#This Row],[STATUS]]="","",VLOOKUP(D164,Estatus!$A$2:$I$12,9,0))</f>
        <v>1</v>
      </c>
      <c r="G164" s="16" t="s">
        <v>950</v>
      </c>
      <c r="H164" s="9">
        <v>39773</v>
      </c>
      <c r="I164" s="81">
        <f t="shared" si="40"/>
        <v>2008</v>
      </c>
      <c r="J164" s="81">
        <f t="shared" si="41"/>
        <v>11</v>
      </c>
      <c r="K164" s="81">
        <f t="shared" si="42"/>
        <v>21</v>
      </c>
      <c r="L164" s="81">
        <f t="shared" si="43"/>
        <v>11</v>
      </c>
      <c r="M164" s="81">
        <f t="shared" si="44"/>
        <v>21</v>
      </c>
      <c r="N164" s="81" t="str">
        <f t="shared" si="45"/>
        <v>'2008-11-21'</v>
      </c>
      <c r="O164" s="81" t="str">
        <f t="shared" si="46"/>
        <v>'2008-11-21 00:00:00'</v>
      </c>
      <c r="P164" s="9">
        <v>43425</v>
      </c>
      <c r="Q164" s="81">
        <f t="shared" si="47"/>
        <v>2018</v>
      </c>
      <c r="R164" s="81">
        <f t="shared" si="48"/>
        <v>11</v>
      </c>
      <c r="S164" s="81">
        <f t="shared" si="49"/>
        <v>21</v>
      </c>
      <c r="T164" s="81">
        <f t="shared" si="50"/>
        <v>11</v>
      </c>
      <c r="U164" s="81">
        <f t="shared" si="51"/>
        <v>21</v>
      </c>
      <c r="V164" s="81" t="str">
        <f t="shared" si="52"/>
        <v>'2018-11-21'</v>
      </c>
      <c r="W164" s="81"/>
      <c r="X164" s="81" t="str">
        <f t="shared" si="53"/>
        <v>null</v>
      </c>
      <c r="Y164" s="6" t="s">
        <v>951</v>
      </c>
      <c r="Z164" s="123">
        <f>IFERROR(IF(Y164="","null",VLOOKUP(Y164,Marcas!$A$2:$C$2024,2,0)),"")</f>
        <v>1341</v>
      </c>
      <c r="AA164" s="6" t="s">
        <v>951</v>
      </c>
      <c r="AB164" s="6">
        <f>IFERROR(IF(AA164="","",IF(AA164="EMPORIO LEGAL",1,VLOOKUP(AA164,Clientes!$A$2:$B$1190,2,0))),"")</f>
        <v>952</v>
      </c>
      <c r="AC164" s="6">
        <f>IFERROR(IF(Tabla1[[#This Row],[id_control]]="null","",VLOOKUP(CONCATENATE(Tabla1[[#This Row],[CLIENTE]],"-",Tabla1[[#This Row],[id_control]]),Hoja1!$C$2:$D$1994,2,0)),"")</f>
        <v>164</v>
      </c>
      <c r="AD164" s="6" t="s">
        <v>952</v>
      </c>
      <c r="AE164" s="6"/>
      <c r="AF164" s="6"/>
      <c r="AG164" s="6"/>
      <c r="AH164" s="6"/>
      <c r="AI164" s="6"/>
      <c r="AJ164" s="6"/>
      <c r="AK164" s="6"/>
      <c r="AL164" s="1" t="s">
        <v>953</v>
      </c>
      <c r="AM164" s="6" t="s">
        <v>954</v>
      </c>
      <c r="AN164" s="6"/>
      <c r="AO164" s="6"/>
      <c r="AP164" s="6"/>
      <c r="AQ164" s="5" t="s">
        <v>955</v>
      </c>
      <c r="AR164" s="6" t="s">
        <v>956</v>
      </c>
      <c r="AS164" s="6"/>
      <c r="AT164" s="6"/>
      <c r="AU164" s="6"/>
      <c r="AV164" s="5" t="s">
        <v>957</v>
      </c>
      <c r="AW164" s="5"/>
      <c r="AX164" s="6"/>
      <c r="AY164" s="6"/>
      <c r="AZ164" s="6"/>
      <c r="BA164" s="6"/>
      <c r="BB164" s="6"/>
      <c r="BC164" s="6"/>
      <c r="BD164" s="6" t="s">
        <v>958</v>
      </c>
      <c r="BE164" s="8">
        <v>163</v>
      </c>
      <c r="BF164" s="6" t="str">
        <f t="shared" si="54"/>
        <v>insert into bitacoras_estatus (numero_expediente, numero_registro, representante, fecha_inicio, fecha_vencimiento, id_cliente, id_admin, id_bitacoras_estatus, id_estatus, id_clase, id_marca, created_at, updated_at) values('979164','1084464','OSCAR HUMBERTO PASILLAS VILLA','2008-11-21','2018-11-21','952','2','1','1',null,1341,'2008-11-21 00:00:00','2008-11-21 00:00:00');</v>
      </c>
      <c r="BG164" s="6" t="str">
        <f t="shared" si="55"/>
        <v>insert into servicios_comentarios (comentario, id_admin, id_estatus, created_at, updated_at) values('Título entregado 11/06/2009',1,163,'2008-11-21 00:00:00','2008-11-21 00:00:00');</v>
      </c>
      <c r="BH164" s="6" t="str">
        <f t="shared" si="56"/>
        <v>insert into servicios_comentarios (comentario, id_admin, id_estatus, created_at, updated_at) values('420-3491, 413-28-72 CEL OSCAR 2352791 LARRISA PASILLAS CEL 6141960277',1,163,'2008-11-21 00:00:00','2008-11-21 00:00:00');</v>
      </c>
      <c r="BI164" s="137" t="str">
        <f t="shared" si="57"/>
        <v>update bitacoras_estatus set comprobacion_uso = 1, id_estatus=6 where id=163;</v>
      </c>
      <c r="BJ164" s="137" t="str">
        <f t="shared" si="58"/>
        <v>update bitacoras_estatus set numero_expediente = '979164', numero_registro = '1084464', id_estatus = 6, fecha_inicio = '2008-11-21', fecha_vencimiento ='2018-11-21', created_at ='2008-11-21 00:00:00', updated_at ='2008-11-21 00:00:00', id_clase=null, id_marca=1341, id_cliente=952, vigencia = 1 where id =163;</v>
      </c>
      <c r="BK164" s="137" t="str">
        <f t="shared" si="59"/>
        <v>update bitacoras_estatus set id_estatus = 6 where id =163;</v>
      </c>
    </row>
    <row r="165" spans="1:63">
      <c r="A165" s="3">
        <v>1021173</v>
      </c>
      <c r="B165" s="3">
        <v>1118656</v>
      </c>
      <c r="C165" s="3">
        <f>IF(Tabla1[[#This Row],[No. REG.]]="","",1)</f>
        <v>1</v>
      </c>
      <c r="D165" s="3" t="s">
        <v>46</v>
      </c>
      <c r="E165" s="3">
        <f>IF(Tabla1[[#This Row],[STATUS]]="","",VLOOKUP(D165,Estatus!$A$2:$B$13,2,0))</f>
        <v>10</v>
      </c>
      <c r="F165" s="3">
        <f>IF(Tabla1[[#This Row],[STATUS]]="","",VLOOKUP(D165,Estatus!$A$2:$I$12,9,0))</f>
        <v>1</v>
      </c>
      <c r="G165" s="12" t="s">
        <v>959</v>
      </c>
      <c r="H165" s="7">
        <v>40011</v>
      </c>
      <c r="I165" s="80">
        <f t="shared" si="40"/>
        <v>2009</v>
      </c>
      <c r="J165" s="80">
        <f t="shared" si="41"/>
        <v>7</v>
      </c>
      <c r="K165" s="80">
        <f t="shared" si="42"/>
        <v>17</v>
      </c>
      <c r="L165" s="80" t="str">
        <f t="shared" si="43"/>
        <v>07</v>
      </c>
      <c r="M165" s="80">
        <f t="shared" si="44"/>
        <v>17</v>
      </c>
      <c r="N165" s="80" t="str">
        <f t="shared" si="45"/>
        <v>'2009-07-17'</v>
      </c>
      <c r="O165" s="80" t="str">
        <f t="shared" si="46"/>
        <v>'2009-07-17 00:00:00'</v>
      </c>
      <c r="P165" s="7">
        <v>43663</v>
      </c>
      <c r="Q165" s="80">
        <f t="shared" si="47"/>
        <v>2019</v>
      </c>
      <c r="R165" s="80">
        <f t="shared" si="48"/>
        <v>7</v>
      </c>
      <c r="S165" s="80">
        <f t="shared" si="49"/>
        <v>17</v>
      </c>
      <c r="T165" s="80" t="str">
        <f t="shared" si="50"/>
        <v>07</v>
      </c>
      <c r="U165" s="80">
        <f t="shared" si="51"/>
        <v>17</v>
      </c>
      <c r="V165" s="80" t="str">
        <f t="shared" si="52"/>
        <v>'2019-07-17'</v>
      </c>
      <c r="W165" s="80">
        <v>29</v>
      </c>
      <c r="X165" s="80">
        <f t="shared" si="53"/>
        <v>29</v>
      </c>
      <c r="Y165" s="12" t="s">
        <v>960</v>
      </c>
      <c r="Z165" s="125">
        <f>IFERROR(IF(Y165="","null",VLOOKUP(Y165,Marcas!$A$2:$C$2024,2,0)),"")</f>
        <v>1340</v>
      </c>
      <c r="AA165" s="3" t="s">
        <v>960</v>
      </c>
      <c r="AB165" s="3">
        <f>IFERROR(IF(AA165="","",IF(AA165="EMPORIO LEGAL",1,VLOOKUP(AA165,Clientes!$A$2:$B$1190,2,0))),"")</f>
        <v>951</v>
      </c>
      <c r="AC165" s="3">
        <f>IFERROR(IF(Tabla1[[#This Row],[id_control]]="null","",VLOOKUP(CONCATENATE(Tabla1[[#This Row],[CLIENTE]],"-",Tabla1[[#This Row],[id_control]]),Hoja1!$C$2:$D$1994,2,0)),"")</f>
        <v>165</v>
      </c>
      <c r="AD165" s="3" t="s">
        <v>961</v>
      </c>
      <c r="AE165" s="3"/>
      <c r="AF165" s="3"/>
      <c r="AG165" s="3"/>
      <c r="AH165" s="3"/>
      <c r="AI165" s="3"/>
      <c r="AJ165" s="3"/>
      <c r="AK165" s="3"/>
      <c r="AL165" s="4">
        <v>4922270</v>
      </c>
      <c r="AM165" s="6"/>
      <c r="AN165" s="6"/>
      <c r="AO165" s="6"/>
      <c r="AP165" s="6"/>
      <c r="AQ165" s="4">
        <v>6141967768</v>
      </c>
      <c r="AR165" s="6"/>
      <c r="AS165" s="6"/>
      <c r="AT165" s="6"/>
      <c r="AU165" s="6"/>
      <c r="AV165" s="6" t="s">
        <v>962</v>
      </c>
      <c r="AW165" s="6"/>
      <c r="AX165" s="6"/>
      <c r="AY165" s="6"/>
      <c r="AZ165" s="6"/>
      <c r="BA165" s="6"/>
      <c r="BB165" s="6"/>
      <c r="BC165" s="6"/>
      <c r="BD165" s="6" t="s">
        <v>963</v>
      </c>
      <c r="BE165" s="8">
        <v>164</v>
      </c>
      <c r="BF165" s="6" t="str">
        <f t="shared" si="54"/>
        <v>insert into bitacoras_estatus (numero_expediente, numero_registro, representante, fecha_inicio, fecha_vencimiento, id_cliente, id_admin, id_bitacoras_estatus, id_estatus, id_clase, id_marca, created_at, updated_at) values('1021173','1118656','JOSE LUIS MORALES MARTINEZ','2009-07-17','2019-07-17','951','2','1','1',29,1340,'2009-07-17 00:00:00','2009-07-17 00:00:00');</v>
      </c>
      <c r="BG165" s="6" t="str">
        <f t="shared" si="55"/>
        <v>insert into servicios_comentarios (comentario, id_admin, id_estatus, created_at, updated_at) values('Título entregado 26/10/2009',1,164,'2009-07-17 00:00:00','2009-07-17 00:00:00');</v>
      </c>
      <c r="BH165" s="6" t="str">
        <f t="shared" si="56"/>
        <v>insert into servicios_comentarios (comentario, id_admin, id_estatus, created_at, updated_at) values('4922270, cel 6141967768',1,164,'2009-07-17 00:00:00','2009-07-17 00:00:00');</v>
      </c>
      <c r="BI165" s="137" t="str">
        <f t="shared" si="57"/>
        <v>update bitacoras_estatus set comprobacion_uso = 1, id_estatus=10 where id=164;</v>
      </c>
      <c r="BJ165" s="137" t="str">
        <f t="shared" si="58"/>
        <v>update bitacoras_estatus set numero_expediente = '1021173', numero_registro = '1118656', id_estatus = 10, fecha_inicio = '2009-07-17', fecha_vencimiento ='2019-07-17', created_at ='2009-07-17 00:00:00', updated_at ='2009-07-17 00:00:00', id_clase=29, id_marca=1340, id_cliente=951, vigencia = 1 where id =164;</v>
      </c>
      <c r="BK165" s="137" t="str">
        <f t="shared" si="59"/>
        <v>update bitacoras_estatus set id_estatus = 10 where id =164;</v>
      </c>
    </row>
    <row r="166" spans="1:63" ht="71">
      <c r="A166" s="6">
        <v>1465976</v>
      </c>
      <c r="B166" s="6">
        <v>1464694</v>
      </c>
      <c r="C166" s="6">
        <f>IF(Tabla1[[#This Row],[No. REG.]]="","",1)</f>
        <v>1</v>
      </c>
      <c r="D166" s="3" t="s">
        <v>46</v>
      </c>
      <c r="E166" s="3">
        <f>IF(Tabla1[[#This Row],[STATUS]]="","",VLOOKUP(D166,Estatus!$A$2:$B$13,2,0))</f>
        <v>10</v>
      </c>
      <c r="F166" s="3">
        <f>IF(Tabla1[[#This Row],[STATUS]]="","",VLOOKUP(D166,Estatus!$A$2:$I$12,9,0))</f>
        <v>1</v>
      </c>
      <c r="G166" s="16" t="s">
        <v>964</v>
      </c>
      <c r="H166" s="7">
        <v>41702</v>
      </c>
      <c r="I166" s="80">
        <f t="shared" si="40"/>
        <v>2014</v>
      </c>
      <c r="J166" s="80">
        <f t="shared" si="41"/>
        <v>3</v>
      </c>
      <c r="K166" s="80">
        <f t="shared" si="42"/>
        <v>4</v>
      </c>
      <c r="L166" s="80" t="str">
        <f t="shared" si="43"/>
        <v>03</v>
      </c>
      <c r="M166" s="80" t="str">
        <f t="shared" si="44"/>
        <v>04</v>
      </c>
      <c r="N166" s="80" t="str">
        <f t="shared" si="45"/>
        <v>'2014-03-04'</v>
      </c>
      <c r="O166" s="80" t="str">
        <f t="shared" si="46"/>
        <v>'2014-03-04 00:00:00'</v>
      </c>
      <c r="P166" s="7">
        <v>45355</v>
      </c>
      <c r="Q166" s="80">
        <f t="shared" si="47"/>
        <v>2024</v>
      </c>
      <c r="R166" s="80">
        <f t="shared" si="48"/>
        <v>3</v>
      </c>
      <c r="S166" s="80">
        <f t="shared" si="49"/>
        <v>4</v>
      </c>
      <c r="T166" s="80" t="str">
        <f t="shared" si="50"/>
        <v>03</v>
      </c>
      <c r="U166" s="80" t="str">
        <f t="shared" si="51"/>
        <v>04</v>
      </c>
      <c r="V166" s="80" t="str">
        <f t="shared" si="52"/>
        <v>'2024-03-04'</v>
      </c>
      <c r="W166" s="80">
        <v>30</v>
      </c>
      <c r="X166" s="80">
        <f t="shared" si="53"/>
        <v>30</v>
      </c>
      <c r="Y166" s="16" t="s">
        <v>965</v>
      </c>
      <c r="Z166" s="126">
        <f>IFERROR(IF(Y166="","null",VLOOKUP(Y166,Marcas!$A$2:$C$2024,2,0)),"")</f>
        <v>572</v>
      </c>
      <c r="AA166" s="3" t="s">
        <v>960</v>
      </c>
      <c r="AB166" s="3">
        <f>IFERROR(IF(AA166="","",IF(AA166="EMPORIO LEGAL",1,VLOOKUP(AA166,Clientes!$A$2:$B$1190,2,0))),"")</f>
        <v>951</v>
      </c>
      <c r="AC166" s="3">
        <f>IFERROR(IF(Tabla1[[#This Row],[id_control]]="null","",VLOOKUP(CONCATENATE(Tabla1[[#This Row],[CLIENTE]],"-",Tabla1[[#This Row],[id_control]]),Hoja1!$C$2:$D$1994,2,0)),"")</f>
        <v>166</v>
      </c>
      <c r="AD166" s="6" t="s">
        <v>961</v>
      </c>
      <c r="AE166" s="6"/>
      <c r="AF166" s="6"/>
      <c r="AG166" s="6"/>
      <c r="AH166" s="6"/>
      <c r="AI166" s="6"/>
      <c r="AJ166" s="6"/>
      <c r="AK166" s="6"/>
      <c r="AL166" s="4">
        <v>4922270</v>
      </c>
      <c r="AM166" s="6"/>
      <c r="AN166" s="6"/>
      <c r="AO166" s="6"/>
      <c r="AP166" s="6"/>
      <c r="AQ166" s="4"/>
      <c r="AR166" s="6"/>
      <c r="AS166" s="6"/>
      <c r="AT166" s="6"/>
      <c r="AU166" s="6"/>
      <c r="AV166" s="6" t="s">
        <v>962</v>
      </c>
      <c r="AW166" s="6"/>
      <c r="AX166" s="6"/>
      <c r="AY166" s="6"/>
      <c r="AZ166" s="6"/>
      <c r="BA166" s="6"/>
      <c r="BB166" s="6"/>
      <c r="BC166" s="6"/>
      <c r="BD166" s="8">
        <v>4922270</v>
      </c>
      <c r="BE166" s="8">
        <v>165</v>
      </c>
      <c r="BF166" s="6" t="str">
        <f t="shared" si="54"/>
        <v>insert into bitacoras_estatus (numero_expediente, numero_registro, representante, fecha_inicio, fecha_vencimiento, id_cliente, id_admin, id_bitacoras_estatus, id_estatus, id_clase, id_marca, created_at, updated_at) values('1465976','1464694','JOSE LUIS MORALES MARTINEZ','2014-03-04','2024-03-04','951','2','1','1',30,572,'2014-03-04 00:00:00','2014-03-04 00:00:00');</v>
      </c>
      <c r="BG166" s="6" t="str">
        <f t="shared" si="55"/>
        <v>insert into servicios_comentarios (comentario, id_admin, id_estatus, created_at, updated_at) values('TRAMITE DE REGISTRO DE MARCA FORRAJE INVERNAL PURA SANGRE. TITULO RECIBIDO 19AGO14. TITULO ENTREGADO 29/09/2014 RENE AARON SALCIDO',1,165,'2014-03-04 00:00:00','2014-03-04 00:00:00');</v>
      </c>
      <c r="BH166" s="6" t="str">
        <f t="shared" si="56"/>
        <v>insert into servicios_comentarios (comentario, id_admin, id_estatus, created_at, updated_at) values('4922270',1,165,'2014-03-04 00:00:00','2014-03-04 00:00:00');</v>
      </c>
      <c r="BI166" s="137" t="str">
        <f t="shared" si="57"/>
        <v>update bitacoras_estatus set comprobacion_uso = 1, id_estatus=10 where id=165;</v>
      </c>
      <c r="BJ166" s="137" t="str">
        <f t="shared" si="58"/>
        <v>update bitacoras_estatus set numero_expediente = '1465976', numero_registro = '1464694', id_estatus = 10, fecha_inicio = '2014-03-04', fecha_vencimiento ='2024-03-04', created_at ='2014-03-04 00:00:00', updated_at ='2014-03-04 00:00:00', id_clase=30, id_marca=572, id_cliente=951, vigencia = 1 where id =165;</v>
      </c>
      <c r="BK166" s="137" t="str">
        <f t="shared" si="59"/>
        <v>update bitacoras_estatus set id_estatus = 10 where id =165;</v>
      </c>
    </row>
    <row r="167" spans="1:63">
      <c r="A167" s="3">
        <v>1293646</v>
      </c>
      <c r="B167" s="3">
        <v>1330227</v>
      </c>
      <c r="C167" s="3">
        <f>IF(Tabla1[[#This Row],[No. REG.]]="","",1)</f>
        <v>1</v>
      </c>
      <c r="D167" s="3" t="s">
        <v>46</v>
      </c>
      <c r="E167" s="3">
        <f>IF(Tabla1[[#This Row],[STATUS]]="","",VLOOKUP(D167,Estatus!$A$2:$B$13,2,0))</f>
        <v>10</v>
      </c>
      <c r="F167" s="3">
        <f>IF(Tabla1[[#This Row],[STATUS]]="","",VLOOKUP(D167,Estatus!$A$2:$I$12,9,0))</f>
        <v>1</v>
      </c>
      <c r="G167" s="12" t="s">
        <v>966</v>
      </c>
      <c r="H167" s="7">
        <v>41076</v>
      </c>
      <c r="I167" s="80">
        <f t="shared" si="40"/>
        <v>2012</v>
      </c>
      <c r="J167" s="80">
        <f t="shared" si="41"/>
        <v>6</v>
      </c>
      <c r="K167" s="80">
        <f t="shared" si="42"/>
        <v>16</v>
      </c>
      <c r="L167" s="80" t="str">
        <f t="shared" si="43"/>
        <v>06</v>
      </c>
      <c r="M167" s="80">
        <f t="shared" si="44"/>
        <v>16</v>
      </c>
      <c r="N167" s="80" t="str">
        <f t="shared" si="45"/>
        <v>'2012-06-16'</v>
      </c>
      <c r="O167" s="80" t="str">
        <f t="shared" si="46"/>
        <v>'2012-06-16 00:00:00'</v>
      </c>
      <c r="P167" s="7">
        <v>44728</v>
      </c>
      <c r="Q167" s="80">
        <f t="shared" si="47"/>
        <v>2022</v>
      </c>
      <c r="R167" s="80">
        <f t="shared" si="48"/>
        <v>6</v>
      </c>
      <c r="S167" s="80">
        <f t="shared" si="49"/>
        <v>16</v>
      </c>
      <c r="T167" s="80" t="str">
        <f t="shared" si="50"/>
        <v>06</v>
      </c>
      <c r="U167" s="80">
        <f t="shared" si="51"/>
        <v>16</v>
      </c>
      <c r="V167" s="80" t="str">
        <f t="shared" si="52"/>
        <v>'2022-06-16'</v>
      </c>
      <c r="W167" s="80">
        <v>31</v>
      </c>
      <c r="X167" s="80">
        <f t="shared" si="53"/>
        <v>31</v>
      </c>
      <c r="Y167" s="12" t="s">
        <v>967</v>
      </c>
      <c r="Z167" s="125">
        <f>IFERROR(IF(Y167="","null",VLOOKUP(Y167,Marcas!$A$2:$C$2024,2,0)),"")</f>
        <v>1339</v>
      </c>
      <c r="AA167" s="3" t="s">
        <v>967</v>
      </c>
      <c r="AB167" s="3">
        <f>IFERROR(IF(AA167="","",IF(AA167="EMPORIO LEGAL",1,VLOOKUP(AA167,Clientes!$A$2:$B$1190,2,0))),"")</f>
        <v>950</v>
      </c>
      <c r="AC167" s="3">
        <f>IFERROR(IF(Tabla1[[#This Row],[id_control]]="null","",VLOOKUP(CONCATENATE(Tabla1[[#This Row],[CLIENTE]],"-",Tabla1[[#This Row],[id_control]]),Hoja1!$C$2:$D$1994,2,0)),"")</f>
        <v>167</v>
      </c>
      <c r="AD167" s="3" t="s">
        <v>968</v>
      </c>
      <c r="AE167" s="3"/>
      <c r="AF167" s="3"/>
      <c r="AG167" s="3"/>
      <c r="AH167" s="3"/>
      <c r="AI167" s="3"/>
      <c r="AJ167" s="3"/>
      <c r="AK167" s="3"/>
      <c r="AL167" s="4" t="s">
        <v>969</v>
      </c>
      <c r="AM167" s="6"/>
      <c r="AN167" s="6"/>
      <c r="AO167" s="6"/>
      <c r="AP167" s="6"/>
      <c r="AQ167" s="4" t="s">
        <v>970</v>
      </c>
      <c r="AR167" s="6"/>
      <c r="AS167" s="6"/>
      <c r="AT167" s="6"/>
      <c r="AU167" s="6"/>
      <c r="AV167" s="13" t="s">
        <v>971</v>
      </c>
      <c r="AW167" s="6" t="s">
        <v>972</v>
      </c>
      <c r="AX167" s="6"/>
      <c r="AY167" s="6"/>
      <c r="AZ167" s="6"/>
      <c r="BA167" s="6"/>
      <c r="BB167" s="6"/>
      <c r="BC167" s="6"/>
      <c r="BD167" s="6" t="s">
        <v>973</v>
      </c>
      <c r="BE167" s="8">
        <v>166</v>
      </c>
      <c r="BF167" s="6" t="str">
        <f t="shared" si="54"/>
        <v>insert into bitacoras_estatus (numero_expediente, numero_registro, representante, fecha_inicio, fecha_vencimiento, id_cliente, id_admin, id_bitacoras_estatus, id_estatus, id_clase, id_marca, created_at, updated_at) values('1293646','1330227','FRANZ NEUFELD WALL','2012-06-16','2022-06-16','950','2','1','1',31,1339,'2012-06-16 00:00:00','2012-06-16 00:00:00');</v>
      </c>
      <c r="BG167" s="6" t="str">
        <f t="shared" si="55"/>
        <v>insert into servicios_comentarios (comentario, id_admin, id_estatus, created_at, updated_at) values('TITULO RECIBIDO 02/02/2013',1,166,'2012-06-16 00:00:00','2012-06-16 00:00:00');</v>
      </c>
      <c r="BH167" s="6" t="str">
        <f t="shared" si="56"/>
        <v>insert into servicios_comentarios (comentario, id_admin, id_estatus, created_at, updated_at) values('625584 1196, 625 102 47 10',1,166,'2012-06-16 00:00:00','2012-06-16 00:00:00');</v>
      </c>
      <c r="BI167" s="137" t="str">
        <f t="shared" si="57"/>
        <v>update bitacoras_estatus set comprobacion_uso = 1, id_estatus=10 where id=166;</v>
      </c>
      <c r="BJ167" s="137" t="str">
        <f t="shared" si="58"/>
        <v>update bitacoras_estatus set numero_expediente = '1293646', numero_registro = '1330227', id_estatus = 10, fecha_inicio = '2012-06-16', fecha_vencimiento ='2022-06-16', created_at ='2012-06-16 00:00:00', updated_at ='2012-06-16 00:00:00', id_clase=31, id_marca=1339, id_cliente=950, vigencia = 1 where id =166;</v>
      </c>
      <c r="BK167" s="137" t="str">
        <f t="shared" si="59"/>
        <v>update bitacoras_estatus set id_estatus = 10 where id =166;</v>
      </c>
    </row>
    <row r="168" spans="1:63">
      <c r="A168" s="6">
        <v>1106372</v>
      </c>
      <c r="B168" s="6">
        <v>1172558</v>
      </c>
      <c r="C168" s="6">
        <f>IF(Tabla1[[#This Row],[No. REG.]]="","",1)</f>
        <v>1</v>
      </c>
      <c r="D168" s="3" t="s">
        <v>46</v>
      </c>
      <c r="E168" s="3">
        <f>IF(Tabla1[[#This Row],[STATUS]]="","",VLOOKUP(D168,Estatus!$A$2:$B$13,2,0))</f>
        <v>10</v>
      </c>
      <c r="F168" s="3">
        <f>IF(Tabla1[[#This Row],[STATUS]]="","",VLOOKUP(D168,Estatus!$A$2:$I$12,9,0))</f>
        <v>1</v>
      </c>
      <c r="G168" s="16" t="s">
        <v>974</v>
      </c>
      <c r="H168" s="7">
        <v>40381</v>
      </c>
      <c r="I168" s="80">
        <f t="shared" si="40"/>
        <v>2010</v>
      </c>
      <c r="J168" s="80">
        <f t="shared" si="41"/>
        <v>7</v>
      </c>
      <c r="K168" s="80">
        <f t="shared" si="42"/>
        <v>22</v>
      </c>
      <c r="L168" s="80" t="str">
        <f t="shared" si="43"/>
        <v>07</v>
      </c>
      <c r="M168" s="80">
        <f t="shared" si="44"/>
        <v>22</v>
      </c>
      <c r="N168" s="80" t="str">
        <f t="shared" si="45"/>
        <v>'2010-07-22'</v>
      </c>
      <c r="O168" s="80" t="str">
        <f t="shared" si="46"/>
        <v>'2010-07-22 00:00:00'</v>
      </c>
      <c r="P168" s="7">
        <v>44034</v>
      </c>
      <c r="Q168" s="80">
        <f t="shared" si="47"/>
        <v>2020</v>
      </c>
      <c r="R168" s="80">
        <f t="shared" si="48"/>
        <v>7</v>
      </c>
      <c r="S168" s="80">
        <f t="shared" si="49"/>
        <v>22</v>
      </c>
      <c r="T168" s="80" t="str">
        <f t="shared" si="50"/>
        <v>07</v>
      </c>
      <c r="U168" s="80">
        <f t="shared" si="51"/>
        <v>22</v>
      </c>
      <c r="V168" s="80" t="str">
        <f t="shared" si="52"/>
        <v>'2020-07-22'</v>
      </c>
      <c r="W168" s="80">
        <v>29</v>
      </c>
      <c r="X168" s="80">
        <f t="shared" si="53"/>
        <v>29</v>
      </c>
      <c r="Y168" s="16" t="s">
        <v>8641</v>
      </c>
      <c r="Z168" s="126">
        <f>IFERROR(IF(Y168="","null",VLOOKUP(Y168,Marcas!$A$2:$C$2024,2,0)),"")</f>
        <v>1520</v>
      </c>
      <c r="AA168" s="3" t="s">
        <v>975</v>
      </c>
      <c r="AB168" s="3">
        <f>IFERROR(IF(AA168="","",IF(AA168="EMPORIO LEGAL",1,VLOOKUP(AA168,Clientes!$A$2:$B$1190,2,0))),"")</f>
        <v>949</v>
      </c>
      <c r="AC168" s="3">
        <f>IFERROR(IF(Tabla1[[#This Row],[id_control]]="null","",VLOOKUP(CONCATENATE(Tabla1[[#This Row],[CLIENTE]],"-",Tabla1[[#This Row],[id_control]]),Hoja1!$C$2:$D$1994,2,0)),"")</f>
        <v>168</v>
      </c>
      <c r="AD168" s="6" t="s">
        <v>976</v>
      </c>
      <c r="AE168" s="6"/>
      <c r="AF168" s="6"/>
      <c r="AG168" s="6"/>
      <c r="AH168" s="6"/>
      <c r="AI168" s="6"/>
      <c r="AJ168" s="6"/>
      <c r="AK168" s="6"/>
      <c r="AL168" s="4" t="s">
        <v>977</v>
      </c>
      <c r="AM168" s="8"/>
      <c r="AN168" s="8"/>
      <c r="AO168" s="8"/>
      <c r="AP168" s="8"/>
      <c r="AQ168" s="4">
        <v>6141011310</v>
      </c>
      <c r="AR168" s="8"/>
      <c r="AS168" s="8"/>
      <c r="AT168" s="8"/>
      <c r="AU168" s="8"/>
      <c r="AV168" s="8" t="s">
        <v>978</v>
      </c>
      <c r="AW168" s="8"/>
      <c r="AX168" s="8"/>
      <c r="AY168" s="8"/>
      <c r="AZ168" s="8"/>
      <c r="BA168" s="8"/>
      <c r="BB168" s="8"/>
      <c r="BC168" s="8"/>
      <c r="BD168" s="8" t="s">
        <v>979</v>
      </c>
      <c r="BE168" s="8">
        <v>167</v>
      </c>
      <c r="BF168" s="6" t="str">
        <f t="shared" si="54"/>
        <v>insert into bitacoras_estatus (numero_expediente, numero_registro, representante, fecha_inicio, fecha_vencimiento, id_cliente, id_admin, id_bitacoras_estatus, id_estatus, id_clase, id_marca, created_at, updated_at) values('1106372','1172558','RAFAEL ELIZONDO RAMIREZ','2010-07-22','2020-07-22','949','2','1','1',29,1520,'2010-07-22 00:00:00','2010-07-22 00:00:00');</v>
      </c>
      <c r="BG168" s="6" t="str">
        <f t="shared" si="55"/>
        <v>insert into servicios_comentarios (comentario, id_admin, id_estatus, created_at, updated_at) values('TITULO ENTREGADO 21/02/2013',1,167,'2010-07-22 00:00:00','2010-07-22 00:00:00');</v>
      </c>
      <c r="BH168" s="6" t="str">
        <f t="shared" si="56"/>
        <v>insert into servicios_comentarios (comentario, id_admin, id_estatus, created_at, updated_at) values('420-8811 CEL RAFAEL 614-101-1310',1,167,'2010-07-22 00:00:00','2010-07-22 00:00:00');</v>
      </c>
      <c r="BI168" s="137" t="str">
        <f t="shared" si="57"/>
        <v>update bitacoras_estatus set comprobacion_uso = 1, id_estatus=10 where id=167;</v>
      </c>
      <c r="BJ168" s="137" t="str">
        <f t="shared" si="58"/>
        <v>update bitacoras_estatus set numero_expediente = '1106372', numero_registro = '1172558', id_estatus = 10, fecha_inicio = '2010-07-22', fecha_vencimiento ='2020-07-22', created_at ='2010-07-22 00:00:00', updated_at ='2010-07-22 00:00:00', id_clase=29, id_marca=1520, id_cliente=949, vigencia = 1 where id =167;</v>
      </c>
      <c r="BK168" s="137" t="str">
        <f t="shared" si="59"/>
        <v>update bitacoras_estatus set id_estatus = 10 where id =167;</v>
      </c>
    </row>
    <row r="169" spans="1:63">
      <c r="A169" s="3">
        <v>1106373</v>
      </c>
      <c r="B169" s="3"/>
      <c r="C169" s="3" t="str">
        <f>IF(Tabla1[[#This Row],[No. REG.]]="","",1)</f>
        <v/>
      </c>
      <c r="D169" s="3" t="s">
        <v>34</v>
      </c>
      <c r="E169" s="3">
        <f>IF(Tabla1[[#This Row],[STATUS]]="","",VLOOKUP(D169,Estatus!$A$2:$B$13,2,0))</f>
        <v>5</v>
      </c>
      <c r="F169" s="3">
        <f>IF(Tabla1[[#This Row],[STATUS]]="","",VLOOKUP(D169,Estatus!$A$2:$I$12,9,0))</f>
        <v>0</v>
      </c>
      <c r="G169" s="12" t="s">
        <v>980</v>
      </c>
      <c r="H169" s="7">
        <v>40381</v>
      </c>
      <c r="I169" s="80">
        <f t="shared" si="40"/>
        <v>2010</v>
      </c>
      <c r="J169" s="80">
        <f t="shared" si="41"/>
        <v>7</v>
      </c>
      <c r="K169" s="80">
        <f t="shared" si="42"/>
        <v>22</v>
      </c>
      <c r="L169" s="80" t="str">
        <f t="shared" si="43"/>
        <v>07</v>
      </c>
      <c r="M169" s="80">
        <f t="shared" si="44"/>
        <v>22</v>
      </c>
      <c r="N169" s="80" t="str">
        <f t="shared" si="45"/>
        <v>'2010-07-22'</v>
      </c>
      <c r="O169" s="80" t="str">
        <f t="shared" si="46"/>
        <v>'2010-07-22 00:00:00'</v>
      </c>
      <c r="P169" s="7">
        <v>44034</v>
      </c>
      <c r="Q169" s="80">
        <f t="shared" si="47"/>
        <v>2020</v>
      </c>
      <c r="R169" s="80">
        <f t="shared" si="48"/>
        <v>7</v>
      </c>
      <c r="S169" s="80">
        <f t="shared" si="49"/>
        <v>22</v>
      </c>
      <c r="T169" s="80" t="str">
        <f t="shared" si="50"/>
        <v>07</v>
      </c>
      <c r="U169" s="80">
        <f t="shared" si="51"/>
        <v>22</v>
      </c>
      <c r="V169" s="80" t="str">
        <f t="shared" si="52"/>
        <v>'2020-07-22'</v>
      </c>
      <c r="W169" s="80">
        <v>30</v>
      </c>
      <c r="X169" s="80">
        <f t="shared" si="53"/>
        <v>30</v>
      </c>
      <c r="Y169" s="12" t="s">
        <v>8641</v>
      </c>
      <c r="Z169" s="125">
        <f>IFERROR(IF(Y169="","null",VLOOKUP(Y169,Marcas!$A$2:$C$2024,2,0)),"")</f>
        <v>1520</v>
      </c>
      <c r="AA169" s="3" t="s">
        <v>975</v>
      </c>
      <c r="AB169" s="3">
        <f>IFERROR(IF(AA169="","",IF(AA169="EMPORIO LEGAL",1,VLOOKUP(AA169,Clientes!$A$2:$B$1190,2,0))),"")</f>
        <v>949</v>
      </c>
      <c r="AC169" s="3">
        <f>IFERROR(IF(Tabla1[[#This Row],[id_control]]="null","",VLOOKUP(CONCATENATE(Tabla1[[#This Row],[CLIENTE]],"-",Tabla1[[#This Row],[id_control]]),Hoja1!$C$2:$D$1994,2,0)),"")</f>
        <v>168</v>
      </c>
      <c r="AD169" s="3" t="s">
        <v>976</v>
      </c>
      <c r="AE169" s="3"/>
      <c r="AF169" s="3"/>
      <c r="AG169" s="3"/>
      <c r="AH169" s="3"/>
      <c r="AI169" s="3"/>
      <c r="AJ169" s="3"/>
      <c r="AK169" s="3"/>
      <c r="AL169" s="4" t="s">
        <v>977</v>
      </c>
      <c r="AM169" s="6"/>
      <c r="AN169" s="6"/>
      <c r="AO169" s="6"/>
      <c r="AP169" s="6"/>
      <c r="AQ169" s="4">
        <v>6141011311</v>
      </c>
      <c r="AR169" s="6"/>
      <c r="AS169" s="6"/>
      <c r="AT169" s="6"/>
      <c r="AU169" s="6"/>
      <c r="AV169" s="6" t="s">
        <v>978</v>
      </c>
      <c r="AW169" s="6"/>
      <c r="AX169" s="6"/>
      <c r="AY169" s="6"/>
      <c r="AZ169" s="6"/>
      <c r="BA169" s="6"/>
      <c r="BB169" s="6"/>
      <c r="BC169" s="6"/>
      <c r="BD169" s="6" t="s">
        <v>981</v>
      </c>
      <c r="BE169" s="8">
        <v>168</v>
      </c>
      <c r="BF169" s="6" t="str">
        <f t="shared" si="54"/>
        <v>insert into bitacoras_estatus (numero_expediente, numero_registro, representante, fecha_inicio, fecha_vencimiento, id_cliente, id_admin, id_bitacoras_estatus, id_estatus, id_clase, id_marca, created_at, updated_at) values('1106373','','RAFAEL ELIZONDO RAMIREZ','2010-07-22','2020-07-22','949','2','1','1',30,1520,'2010-07-22 00:00:00','2010-07-22 00:00:00');</v>
      </c>
      <c r="BG169" s="6" t="str">
        <f t="shared" si="55"/>
        <v>insert into servicios_comentarios (comentario, id_admin, id_estatus, created_at, updated_at) values('NEGATIVA RECIBIDA 24-03-11',1,168,'2010-07-22 00:00:00','2010-07-22 00:00:00');</v>
      </c>
      <c r="BH169" s="6" t="str">
        <f t="shared" si="56"/>
        <v>insert into servicios_comentarios (comentario, id_admin, id_estatus, created_at, updated_at) values('420-8811 CEL RAFAEL 614-101-1311',1,168,'2010-07-22 00:00:00','2010-07-22 00:00:00');</v>
      </c>
      <c r="BI169" s="137" t="str">
        <f t="shared" si="57"/>
        <v>update bitacoras_estatus set comprobacion_uso = 1, id_estatus=5 where id=168;</v>
      </c>
      <c r="BJ169" s="137" t="str">
        <f t="shared" si="58"/>
        <v>update bitacoras_estatus set numero_expediente = '1106373', numero_registro = '', id_estatus = 5, fecha_inicio = '2010-07-22', fecha_vencimiento ='2020-07-22', created_at ='2010-07-22 00:00:00', updated_at ='2010-07-22 00:00:00', id_clase=30, id_marca=1520, id_cliente=949, vigencia = 0 where id =168;</v>
      </c>
      <c r="BK169" s="137" t="str">
        <f t="shared" si="59"/>
        <v>update bitacoras_estatus set id_estatus = 5 where id =168;</v>
      </c>
    </row>
    <row r="170" spans="1:63">
      <c r="A170" s="6">
        <v>1106375</v>
      </c>
      <c r="B170" s="6">
        <v>1172559</v>
      </c>
      <c r="C170" s="6">
        <f>IF(Tabla1[[#This Row],[No. REG.]]="","",1)</f>
        <v>1</v>
      </c>
      <c r="D170" s="3" t="s">
        <v>46</v>
      </c>
      <c r="E170" s="3">
        <f>IF(Tabla1[[#This Row],[STATUS]]="","",VLOOKUP(D170,Estatus!$A$2:$B$13,2,0))</f>
        <v>10</v>
      </c>
      <c r="F170" s="3">
        <f>IF(Tabla1[[#This Row],[STATUS]]="","",VLOOKUP(D170,Estatus!$A$2:$I$12,9,0))</f>
        <v>1</v>
      </c>
      <c r="G170" s="16" t="s">
        <v>974</v>
      </c>
      <c r="H170" s="7">
        <v>40381</v>
      </c>
      <c r="I170" s="80">
        <f t="shared" si="40"/>
        <v>2010</v>
      </c>
      <c r="J170" s="80">
        <f t="shared" si="41"/>
        <v>7</v>
      </c>
      <c r="K170" s="80">
        <f t="shared" si="42"/>
        <v>22</v>
      </c>
      <c r="L170" s="80" t="str">
        <f t="shared" si="43"/>
        <v>07</v>
      </c>
      <c r="M170" s="80">
        <f t="shared" si="44"/>
        <v>22</v>
      </c>
      <c r="N170" s="80" t="str">
        <f t="shared" si="45"/>
        <v>'2010-07-22'</v>
      </c>
      <c r="O170" s="80" t="str">
        <f t="shared" si="46"/>
        <v>'2010-07-22 00:00:00'</v>
      </c>
      <c r="P170" s="7">
        <v>44034</v>
      </c>
      <c r="Q170" s="80">
        <f t="shared" si="47"/>
        <v>2020</v>
      </c>
      <c r="R170" s="80">
        <f t="shared" si="48"/>
        <v>7</v>
      </c>
      <c r="S170" s="80">
        <f t="shared" si="49"/>
        <v>22</v>
      </c>
      <c r="T170" s="80" t="str">
        <f t="shared" si="50"/>
        <v>07</v>
      </c>
      <c r="U170" s="80">
        <f t="shared" si="51"/>
        <v>22</v>
      </c>
      <c r="V170" s="80" t="str">
        <f t="shared" si="52"/>
        <v>'2020-07-22'</v>
      </c>
      <c r="W170" s="80">
        <v>31</v>
      </c>
      <c r="X170" s="80">
        <f t="shared" si="53"/>
        <v>31</v>
      </c>
      <c r="Y170" s="16" t="s">
        <v>8641</v>
      </c>
      <c r="Z170" s="126">
        <f>IFERROR(IF(Y170="","null",VLOOKUP(Y170,Marcas!$A$2:$C$2024,2,0)),"")</f>
        <v>1520</v>
      </c>
      <c r="AA170" s="3" t="s">
        <v>975</v>
      </c>
      <c r="AB170" s="3">
        <f>IFERROR(IF(AA170="","",IF(AA170="EMPORIO LEGAL",1,VLOOKUP(AA170,Clientes!$A$2:$B$1190,2,0))),"")</f>
        <v>949</v>
      </c>
      <c r="AC170" s="3">
        <f>IFERROR(IF(Tabla1[[#This Row],[id_control]]="null","",VLOOKUP(CONCATENATE(Tabla1[[#This Row],[CLIENTE]],"-",Tabla1[[#This Row],[id_control]]),Hoja1!$C$2:$D$1994,2,0)),"")</f>
        <v>168</v>
      </c>
      <c r="AD170" s="6" t="s">
        <v>976</v>
      </c>
      <c r="AE170" s="6"/>
      <c r="AF170" s="6"/>
      <c r="AG170" s="6"/>
      <c r="AH170" s="6"/>
      <c r="AI170" s="6"/>
      <c r="AJ170" s="6"/>
      <c r="AK170" s="6"/>
      <c r="AL170" s="4" t="s">
        <v>977</v>
      </c>
      <c r="AM170" s="8"/>
      <c r="AN170" s="8"/>
      <c r="AO170" s="8"/>
      <c r="AP170" s="8"/>
      <c r="AQ170" s="4">
        <v>6141011312</v>
      </c>
      <c r="AR170" s="8"/>
      <c r="AS170" s="8"/>
      <c r="AT170" s="8"/>
      <c r="AU170" s="8"/>
      <c r="AV170" s="8" t="s">
        <v>978</v>
      </c>
      <c r="AW170" s="8"/>
      <c r="AX170" s="8"/>
      <c r="AY170" s="8"/>
      <c r="AZ170" s="8"/>
      <c r="BA170" s="8"/>
      <c r="BB170" s="8"/>
      <c r="BC170" s="8"/>
      <c r="BD170" s="8" t="s">
        <v>982</v>
      </c>
      <c r="BE170" s="8">
        <v>169</v>
      </c>
      <c r="BF170" s="6" t="str">
        <f t="shared" si="54"/>
        <v>insert into bitacoras_estatus (numero_expediente, numero_registro, representante, fecha_inicio, fecha_vencimiento, id_cliente, id_admin, id_bitacoras_estatus, id_estatus, id_clase, id_marca, created_at, updated_at) values('1106375','1172559','RAFAEL ELIZONDO RAMIREZ','2010-07-22','2020-07-22','949','2','1','1',31,1520,'2010-07-22 00:00:00','2010-07-22 00:00:00');</v>
      </c>
      <c r="BG170" s="6" t="str">
        <f t="shared" si="55"/>
        <v>insert into servicios_comentarios (comentario, id_admin, id_estatus, created_at, updated_at) values('TITULO ENTREGADO 21/02/2013',1,169,'2010-07-22 00:00:00','2010-07-22 00:00:00');</v>
      </c>
      <c r="BH170" s="6" t="str">
        <f t="shared" si="56"/>
        <v>insert into servicios_comentarios (comentario, id_admin, id_estatus, created_at, updated_at) values('420-8811 CEL RAFAEL 614-101-1312',1,169,'2010-07-22 00:00:00','2010-07-22 00:00:00');</v>
      </c>
      <c r="BI170" s="137" t="str">
        <f t="shared" si="57"/>
        <v>update bitacoras_estatus set comprobacion_uso = 1, id_estatus=10 where id=169;</v>
      </c>
      <c r="BJ170" s="137" t="str">
        <f t="shared" si="58"/>
        <v>update bitacoras_estatus set numero_expediente = '1106375', numero_registro = '1172559', id_estatus = 10, fecha_inicio = '2010-07-22', fecha_vencimiento ='2020-07-22', created_at ='2010-07-22 00:00:00', updated_at ='2010-07-22 00:00:00', id_clase=31, id_marca=1520, id_cliente=949, vigencia = 1 where id =169;</v>
      </c>
      <c r="BK170" s="137" t="str">
        <f t="shared" si="59"/>
        <v>update bitacoras_estatus set id_estatus = 10 where id =169;</v>
      </c>
    </row>
    <row r="171" spans="1:63">
      <c r="A171" s="3">
        <v>1106376</v>
      </c>
      <c r="B171" s="3"/>
      <c r="C171" s="3" t="str">
        <f>IF(Tabla1[[#This Row],[No. REG.]]="","",1)</f>
        <v/>
      </c>
      <c r="D171" s="3" t="s">
        <v>34</v>
      </c>
      <c r="E171" s="3">
        <f>IF(Tabla1[[#This Row],[STATUS]]="","",VLOOKUP(D171,Estatus!$A$2:$B$13,2,0))</f>
        <v>5</v>
      </c>
      <c r="F171" s="3">
        <f>IF(Tabla1[[#This Row],[STATUS]]="","",VLOOKUP(D171,Estatus!$A$2:$I$12,9,0))</f>
        <v>0</v>
      </c>
      <c r="G171" s="12" t="s">
        <v>980</v>
      </c>
      <c r="H171" s="7">
        <v>40381</v>
      </c>
      <c r="I171" s="80">
        <f t="shared" si="40"/>
        <v>2010</v>
      </c>
      <c r="J171" s="80">
        <f t="shared" si="41"/>
        <v>7</v>
      </c>
      <c r="K171" s="80">
        <f t="shared" si="42"/>
        <v>22</v>
      </c>
      <c r="L171" s="80" t="str">
        <f t="shared" si="43"/>
        <v>07</v>
      </c>
      <c r="M171" s="80">
        <f t="shared" si="44"/>
        <v>22</v>
      </c>
      <c r="N171" s="80" t="str">
        <f t="shared" si="45"/>
        <v>'2010-07-22'</v>
      </c>
      <c r="O171" s="80" t="str">
        <f t="shared" si="46"/>
        <v>'2010-07-22 00:00:00'</v>
      </c>
      <c r="P171" s="7">
        <v>44034</v>
      </c>
      <c r="Q171" s="80">
        <f t="shared" si="47"/>
        <v>2020</v>
      </c>
      <c r="R171" s="80">
        <f t="shared" si="48"/>
        <v>7</v>
      </c>
      <c r="S171" s="80">
        <f t="shared" si="49"/>
        <v>22</v>
      </c>
      <c r="T171" s="80" t="str">
        <f t="shared" si="50"/>
        <v>07</v>
      </c>
      <c r="U171" s="80">
        <f t="shared" si="51"/>
        <v>22</v>
      </c>
      <c r="V171" s="80" t="str">
        <f t="shared" si="52"/>
        <v>'2020-07-22'</v>
      </c>
      <c r="W171" s="80">
        <v>35</v>
      </c>
      <c r="X171" s="80">
        <f t="shared" si="53"/>
        <v>35</v>
      </c>
      <c r="Y171" s="12" t="s">
        <v>8641</v>
      </c>
      <c r="Z171" s="125">
        <f>IFERROR(IF(Y171="","null",VLOOKUP(Y171,Marcas!$A$2:$C$2024,2,0)),"")</f>
        <v>1520</v>
      </c>
      <c r="AA171" s="3" t="s">
        <v>975</v>
      </c>
      <c r="AB171" s="3">
        <f>IFERROR(IF(AA171="","",IF(AA171="EMPORIO LEGAL",1,VLOOKUP(AA171,Clientes!$A$2:$B$1190,2,0))),"")</f>
        <v>949</v>
      </c>
      <c r="AC171" s="3">
        <f>IFERROR(IF(Tabla1[[#This Row],[id_control]]="null","",VLOOKUP(CONCATENATE(Tabla1[[#This Row],[CLIENTE]],"-",Tabla1[[#This Row],[id_control]]),Hoja1!$C$2:$D$1994,2,0)),"")</f>
        <v>168</v>
      </c>
      <c r="AD171" s="3" t="s">
        <v>976</v>
      </c>
      <c r="AE171" s="3"/>
      <c r="AF171" s="3"/>
      <c r="AG171" s="3"/>
      <c r="AH171" s="3"/>
      <c r="AI171" s="3"/>
      <c r="AJ171" s="3"/>
      <c r="AK171" s="3"/>
      <c r="AL171" s="4" t="s">
        <v>977</v>
      </c>
      <c r="AM171" s="6"/>
      <c r="AN171" s="6"/>
      <c r="AO171" s="6"/>
      <c r="AP171" s="6"/>
      <c r="AQ171" s="4">
        <v>6141011313</v>
      </c>
      <c r="AR171" s="6"/>
      <c r="AS171" s="6"/>
      <c r="AT171" s="6"/>
      <c r="AU171" s="6"/>
      <c r="AV171" s="6" t="s">
        <v>978</v>
      </c>
      <c r="AW171" s="6"/>
      <c r="AX171" s="6"/>
      <c r="AY171" s="6"/>
      <c r="AZ171" s="6"/>
      <c r="BA171" s="6"/>
      <c r="BB171" s="6"/>
      <c r="BC171" s="6"/>
      <c r="BD171" s="6" t="s">
        <v>983</v>
      </c>
      <c r="BE171" s="8">
        <v>170</v>
      </c>
      <c r="BF171" s="6" t="str">
        <f t="shared" si="54"/>
        <v>insert into bitacoras_estatus (numero_expediente, numero_registro, representante, fecha_inicio, fecha_vencimiento, id_cliente, id_admin, id_bitacoras_estatus, id_estatus, id_clase, id_marca, created_at, updated_at) values('1106376','','RAFAEL ELIZONDO RAMIREZ','2010-07-22','2020-07-22','949','2','1','1',35,1520,'2010-07-22 00:00:00','2010-07-22 00:00:00');</v>
      </c>
      <c r="BG171" s="6" t="str">
        <f t="shared" si="55"/>
        <v>insert into servicios_comentarios (comentario, id_admin, id_estatus, created_at, updated_at) values('NEGATIVA RECIBIDA 24-03-11',1,170,'2010-07-22 00:00:00','2010-07-22 00:00:00');</v>
      </c>
      <c r="BH171" s="6" t="str">
        <f t="shared" si="56"/>
        <v>insert into servicios_comentarios (comentario, id_admin, id_estatus, created_at, updated_at) values('420-8811 CEL RAFAEL 614-101-1313',1,170,'2010-07-22 00:00:00','2010-07-22 00:00:00');</v>
      </c>
      <c r="BI171" s="137" t="str">
        <f t="shared" si="57"/>
        <v>update bitacoras_estatus set comprobacion_uso = 1, id_estatus=5 where id=170;</v>
      </c>
      <c r="BJ171" s="137" t="str">
        <f t="shared" si="58"/>
        <v>update bitacoras_estatus set numero_expediente = '1106376', numero_registro = '', id_estatus = 5, fecha_inicio = '2010-07-22', fecha_vencimiento ='2020-07-22', created_at ='2010-07-22 00:00:00', updated_at ='2010-07-22 00:00:00', id_clase=35, id_marca=1520, id_cliente=949, vigencia = 0 where id =170;</v>
      </c>
      <c r="BK171" s="137" t="str">
        <f t="shared" si="59"/>
        <v>update bitacoras_estatus set id_estatus = 5 where id =170;</v>
      </c>
    </row>
    <row r="172" spans="1:63">
      <c r="A172" s="3">
        <v>1106378</v>
      </c>
      <c r="B172" s="3">
        <v>1172560</v>
      </c>
      <c r="C172" s="3">
        <f>IF(Tabla1[[#This Row],[No. REG.]]="","",1)</f>
        <v>1</v>
      </c>
      <c r="D172" s="3" t="s">
        <v>46</v>
      </c>
      <c r="E172" s="3">
        <f>IF(Tabla1[[#This Row],[STATUS]]="","",VLOOKUP(D172,Estatus!$A$2:$B$13,2,0))</f>
        <v>10</v>
      </c>
      <c r="F172" s="3">
        <f>IF(Tabla1[[#This Row],[STATUS]]="","",VLOOKUP(D172,Estatus!$A$2:$I$12,9,0))</f>
        <v>1</v>
      </c>
      <c r="G172" s="12" t="s">
        <v>974</v>
      </c>
      <c r="H172" s="7">
        <v>40381</v>
      </c>
      <c r="I172" s="80">
        <f t="shared" si="40"/>
        <v>2010</v>
      </c>
      <c r="J172" s="80">
        <f t="shared" si="41"/>
        <v>7</v>
      </c>
      <c r="K172" s="80">
        <f t="shared" si="42"/>
        <v>22</v>
      </c>
      <c r="L172" s="80" t="str">
        <f t="shared" si="43"/>
        <v>07</v>
      </c>
      <c r="M172" s="80">
        <f t="shared" si="44"/>
        <v>22</v>
      </c>
      <c r="N172" s="80" t="str">
        <f t="shared" si="45"/>
        <v>'2010-07-22'</v>
      </c>
      <c r="O172" s="80" t="str">
        <f t="shared" si="46"/>
        <v>'2010-07-22 00:00:00'</v>
      </c>
      <c r="P172" s="7">
        <v>44034</v>
      </c>
      <c r="Q172" s="80">
        <f t="shared" si="47"/>
        <v>2020</v>
      </c>
      <c r="R172" s="80">
        <f t="shared" si="48"/>
        <v>7</v>
      </c>
      <c r="S172" s="80">
        <f t="shared" si="49"/>
        <v>22</v>
      </c>
      <c r="T172" s="80" t="str">
        <f t="shared" si="50"/>
        <v>07</v>
      </c>
      <c r="U172" s="80">
        <f t="shared" si="51"/>
        <v>22</v>
      </c>
      <c r="V172" s="80" t="str">
        <f t="shared" si="52"/>
        <v>'2020-07-22'</v>
      </c>
      <c r="W172" s="80">
        <v>29</v>
      </c>
      <c r="X172" s="80">
        <f t="shared" si="53"/>
        <v>29</v>
      </c>
      <c r="Y172" s="12" t="s">
        <v>8642</v>
      </c>
      <c r="Z172" s="125">
        <f>IFERROR(IF(Y172="","null",VLOOKUP(Y172,Marcas!$A$2:$C$2024,2,0)),"")</f>
        <v>1598</v>
      </c>
      <c r="AA172" s="3" t="s">
        <v>975</v>
      </c>
      <c r="AB172" s="3">
        <f>IFERROR(IF(AA172="","",IF(AA172="EMPORIO LEGAL",1,VLOOKUP(AA172,Clientes!$A$2:$B$1190,2,0))),"")</f>
        <v>949</v>
      </c>
      <c r="AC172" s="3">
        <f>IFERROR(IF(Tabla1[[#This Row],[id_control]]="null","",VLOOKUP(CONCATENATE(Tabla1[[#This Row],[CLIENTE]],"-",Tabla1[[#This Row],[id_control]]),Hoja1!$C$2:$D$1994,2,0)),"")</f>
        <v>172</v>
      </c>
      <c r="AD172" s="3" t="s">
        <v>976</v>
      </c>
      <c r="AE172" s="3"/>
      <c r="AF172" s="3"/>
      <c r="AG172" s="3"/>
      <c r="AH172" s="3"/>
      <c r="AI172" s="3"/>
      <c r="AJ172" s="3"/>
      <c r="AK172" s="3"/>
      <c r="AL172" s="4" t="s">
        <v>977</v>
      </c>
      <c r="AM172" s="6"/>
      <c r="AN172" s="6"/>
      <c r="AO172" s="6"/>
      <c r="AP172" s="6"/>
      <c r="AQ172" s="8">
        <v>6141011314</v>
      </c>
      <c r="AR172" s="6"/>
      <c r="AS172" s="6"/>
      <c r="AT172" s="6"/>
      <c r="AU172" s="6"/>
      <c r="AV172" s="6" t="s">
        <v>978</v>
      </c>
      <c r="AW172" s="6"/>
      <c r="AX172" s="6"/>
      <c r="AY172" s="6"/>
      <c r="AZ172" s="6"/>
      <c r="BA172" s="6"/>
      <c r="BB172" s="6"/>
      <c r="BC172" s="6"/>
      <c r="BD172" s="6" t="s">
        <v>984</v>
      </c>
      <c r="BE172" s="8">
        <v>171</v>
      </c>
      <c r="BF172" s="6" t="str">
        <f t="shared" si="54"/>
        <v>insert into bitacoras_estatus (numero_expediente, numero_registro, representante, fecha_inicio, fecha_vencimiento, id_cliente, id_admin, id_bitacoras_estatus, id_estatus, id_clase, id_marca, created_at, updated_at) values('1106378','1172560','RAFAEL ELIZONDO RAMIREZ','2010-07-22','2020-07-22','949','2','1','1',29,1598,'2010-07-22 00:00:00','2010-07-22 00:00:00');</v>
      </c>
      <c r="BG172" s="6" t="str">
        <f t="shared" si="55"/>
        <v>insert into servicios_comentarios (comentario, id_admin, id_estatus, created_at, updated_at) values('TITULO ENTREGADO 21/02/2013',1,171,'2010-07-22 00:00:00','2010-07-22 00:00:00');</v>
      </c>
      <c r="BH172" s="6" t="str">
        <f t="shared" si="56"/>
        <v>insert into servicios_comentarios (comentario, id_admin, id_estatus, created_at, updated_at) values('420-8811 CEL RAFAEL 614-101-1314',1,171,'2010-07-22 00:00:00','2010-07-22 00:00:00');</v>
      </c>
      <c r="BI172" s="137" t="str">
        <f t="shared" si="57"/>
        <v>update bitacoras_estatus set comprobacion_uso = 1, id_estatus=10 where id=171;</v>
      </c>
      <c r="BJ172" s="137" t="str">
        <f t="shared" si="58"/>
        <v>update bitacoras_estatus set numero_expediente = '1106378', numero_registro = '1172560', id_estatus = 10, fecha_inicio = '2010-07-22', fecha_vencimiento ='2020-07-22', created_at ='2010-07-22 00:00:00', updated_at ='2010-07-22 00:00:00', id_clase=29, id_marca=1598, id_cliente=949, vigencia = 1 where id =171;</v>
      </c>
      <c r="BK172" s="137" t="str">
        <f t="shared" si="59"/>
        <v>update bitacoras_estatus set id_estatus = 10 where id =171;</v>
      </c>
    </row>
    <row r="173" spans="1:63">
      <c r="A173" s="3">
        <v>1106379</v>
      </c>
      <c r="B173" s="3"/>
      <c r="C173" s="3" t="str">
        <f>IF(Tabla1[[#This Row],[No. REG.]]="","",1)</f>
        <v/>
      </c>
      <c r="D173" s="3" t="s">
        <v>34</v>
      </c>
      <c r="E173" s="3">
        <f>IF(Tabla1[[#This Row],[STATUS]]="","",VLOOKUP(D173,Estatus!$A$2:$B$13,2,0))</f>
        <v>5</v>
      </c>
      <c r="F173" s="3">
        <f>IF(Tabla1[[#This Row],[STATUS]]="","",VLOOKUP(D173,Estatus!$A$2:$I$12,9,0))</f>
        <v>0</v>
      </c>
      <c r="G173" s="12" t="s">
        <v>985</v>
      </c>
      <c r="H173" s="7">
        <v>40381</v>
      </c>
      <c r="I173" s="80">
        <f t="shared" si="40"/>
        <v>2010</v>
      </c>
      <c r="J173" s="80">
        <f t="shared" si="41"/>
        <v>7</v>
      </c>
      <c r="K173" s="80">
        <f t="shared" si="42"/>
        <v>22</v>
      </c>
      <c r="L173" s="80" t="str">
        <f t="shared" si="43"/>
        <v>07</v>
      </c>
      <c r="M173" s="80">
        <f t="shared" si="44"/>
        <v>22</v>
      </c>
      <c r="N173" s="80" t="str">
        <f t="shared" si="45"/>
        <v>'2010-07-22'</v>
      </c>
      <c r="O173" s="80" t="str">
        <f t="shared" si="46"/>
        <v>'2010-07-22 00:00:00'</v>
      </c>
      <c r="P173" s="7">
        <v>44034</v>
      </c>
      <c r="Q173" s="80">
        <f t="shared" si="47"/>
        <v>2020</v>
      </c>
      <c r="R173" s="80">
        <f t="shared" si="48"/>
        <v>7</v>
      </c>
      <c r="S173" s="80">
        <f t="shared" si="49"/>
        <v>22</v>
      </c>
      <c r="T173" s="80" t="str">
        <f t="shared" si="50"/>
        <v>07</v>
      </c>
      <c r="U173" s="80">
        <f t="shared" si="51"/>
        <v>22</v>
      </c>
      <c r="V173" s="80" t="str">
        <f t="shared" si="52"/>
        <v>'2020-07-22'</v>
      </c>
      <c r="W173" s="80">
        <v>30</v>
      </c>
      <c r="X173" s="80">
        <f t="shared" si="53"/>
        <v>30</v>
      </c>
      <c r="Y173" s="12" t="s">
        <v>8642</v>
      </c>
      <c r="Z173" s="125">
        <f>IFERROR(IF(Y173="","null",VLOOKUP(Y173,Marcas!$A$2:$C$2024,2,0)),"")</f>
        <v>1598</v>
      </c>
      <c r="AA173" s="3" t="s">
        <v>975</v>
      </c>
      <c r="AB173" s="3">
        <f>IFERROR(IF(AA173="","",IF(AA173="EMPORIO LEGAL",1,VLOOKUP(AA173,Clientes!$A$2:$B$1190,2,0))),"")</f>
        <v>949</v>
      </c>
      <c r="AC173" s="3">
        <f>IFERROR(IF(Tabla1[[#This Row],[id_control]]="null","",VLOOKUP(CONCATENATE(Tabla1[[#This Row],[CLIENTE]],"-",Tabla1[[#This Row],[id_control]]),Hoja1!$C$2:$D$1994,2,0)),"")</f>
        <v>172</v>
      </c>
      <c r="AD173" s="3" t="s">
        <v>976</v>
      </c>
      <c r="AE173" s="3"/>
      <c r="AF173" s="3"/>
      <c r="AG173" s="3"/>
      <c r="AH173" s="3"/>
      <c r="AI173" s="3"/>
      <c r="AJ173" s="3"/>
      <c r="AK173" s="3"/>
      <c r="AL173" s="3" t="s">
        <v>977</v>
      </c>
      <c r="AM173" s="6"/>
      <c r="AN173" s="6"/>
      <c r="AO173" s="6"/>
      <c r="AP173" s="6"/>
      <c r="AQ173" s="8">
        <v>6141011315</v>
      </c>
      <c r="AR173" s="6"/>
      <c r="AS173" s="6"/>
      <c r="AT173" s="6"/>
      <c r="AU173" s="6"/>
      <c r="AV173" s="6" t="s">
        <v>978</v>
      </c>
      <c r="AW173" s="6"/>
      <c r="AX173" s="6"/>
      <c r="AY173" s="6"/>
      <c r="AZ173" s="6"/>
      <c r="BA173" s="6"/>
      <c r="BB173" s="6"/>
      <c r="BC173" s="6"/>
      <c r="BD173" s="6" t="s">
        <v>986</v>
      </c>
      <c r="BE173" s="8">
        <v>172</v>
      </c>
      <c r="BF173" s="6" t="str">
        <f t="shared" si="54"/>
        <v>insert into bitacoras_estatus (numero_expediente, numero_registro, representante, fecha_inicio, fecha_vencimiento, id_cliente, id_admin, id_bitacoras_estatus, id_estatus, id_clase, id_marca, created_at, updated_at) values('1106379','','RAFAEL ELIZONDO RAMIREZ','2010-07-22','2020-07-22','949','2','1','1',30,1598,'2010-07-22 00:00:00','2010-07-22 00:00:00');</v>
      </c>
      <c r="BG173" s="6" t="str">
        <f t="shared" si="55"/>
        <v>insert into servicios_comentarios (comentario, id_admin, id_estatus, created_at, updated_at) values('NEGATIV RECIBIDA 06/04/2011',1,172,'2010-07-22 00:00:00','2010-07-22 00:00:00');</v>
      </c>
      <c r="BH173" s="6" t="str">
        <f t="shared" si="56"/>
        <v>insert into servicios_comentarios (comentario, id_admin, id_estatus, created_at, updated_at) values('420-8811 CEL RAFAEL 614-101-1315',1,172,'2010-07-22 00:00:00','2010-07-22 00:00:00');</v>
      </c>
      <c r="BI173" s="137" t="str">
        <f t="shared" si="57"/>
        <v>update bitacoras_estatus set comprobacion_uso = 1, id_estatus=5 where id=172;</v>
      </c>
      <c r="BJ173" s="137" t="str">
        <f t="shared" si="58"/>
        <v>update bitacoras_estatus set numero_expediente = '1106379', numero_registro = '', id_estatus = 5, fecha_inicio = '2010-07-22', fecha_vencimiento ='2020-07-22', created_at ='2010-07-22 00:00:00', updated_at ='2010-07-22 00:00:00', id_clase=30, id_marca=1598, id_cliente=949, vigencia = 0 where id =172;</v>
      </c>
      <c r="BK173" s="137" t="str">
        <f t="shared" si="59"/>
        <v>update bitacoras_estatus set id_estatus = 5 where id =172;</v>
      </c>
    </row>
    <row r="174" spans="1:63">
      <c r="A174" s="3">
        <v>1106380</v>
      </c>
      <c r="B174" s="3">
        <v>1172561</v>
      </c>
      <c r="C174" s="3">
        <f>IF(Tabla1[[#This Row],[No. REG.]]="","",1)</f>
        <v>1</v>
      </c>
      <c r="D174" s="3" t="s">
        <v>46</v>
      </c>
      <c r="E174" s="3">
        <f>IF(Tabla1[[#This Row],[STATUS]]="","",VLOOKUP(D174,Estatus!$A$2:$B$13,2,0))</f>
        <v>10</v>
      </c>
      <c r="F174" s="3">
        <f>IF(Tabla1[[#This Row],[STATUS]]="","",VLOOKUP(D174,Estatus!$A$2:$I$12,9,0))</f>
        <v>1</v>
      </c>
      <c r="G174" s="12" t="s">
        <v>974</v>
      </c>
      <c r="H174" s="7">
        <v>40381</v>
      </c>
      <c r="I174" s="80">
        <f t="shared" si="40"/>
        <v>2010</v>
      </c>
      <c r="J174" s="80">
        <f t="shared" si="41"/>
        <v>7</v>
      </c>
      <c r="K174" s="80">
        <f t="shared" si="42"/>
        <v>22</v>
      </c>
      <c r="L174" s="80" t="str">
        <f t="shared" si="43"/>
        <v>07</v>
      </c>
      <c r="M174" s="80">
        <f t="shared" si="44"/>
        <v>22</v>
      </c>
      <c r="N174" s="80" t="str">
        <f t="shared" si="45"/>
        <v>'2010-07-22'</v>
      </c>
      <c r="O174" s="80" t="str">
        <f t="shared" si="46"/>
        <v>'2010-07-22 00:00:00'</v>
      </c>
      <c r="P174" s="7">
        <v>44034</v>
      </c>
      <c r="Q174" s="80">
        <f t="shared" si="47"/>
        <v>2020</v>
      </c>
      <c r="R174" s="80">
        <f t="shared" si="48"/>
        <v>7</v>
      </c>
      <c r="S174" s="80">
        <f t="shared" si="49"/>
        <v>22</v>
      </c>
      <c r="T174" s="80" t="str">
        <f t="shared" si="50"/>
        <v>07</v>
      </c>
      <c r="U174" s="80">
        <f t="shared" si="51"/>
        <v>22</v>
      </c>
      <c r="V174" s="80" t="str">
        <f t="shared" si="52"/>
        <v>'2020-07-22'</v>
      </c>
      <c r="W174" s="80">
        <v>31</v>
      </c>
      <c r="X174" s="80">
        <f t="shared" si="53"/>
        <v>31</v>
      </c>
      <c r="Y174" s="3" t="s">
        <v>8642</v>
      </c>
      <c r="Z174" s="124">
        <f>IFERROR(IF(Y174="","null",VLOOKUP(Y174,Marcas!$A$2:$C$2024,2,0)),"")</f>
        <v>1598</v>
      </c>
      <c r="AA174" s="3" t="s">
        <v>975</v>
      </c>
      <c r="AB174" s="3">
        <f>IFERROR(IF(AA174="","",IF(AA174="EMPORIO LEGAL",1,VLOOKUP(AA174,Clientes!$A$2:$B$1190,2,0))),"")</f>
        <v>949</v>
      </c>
      <c r="AC174" s="3">
        <f>IFERROR(IF(Tabla1[[#This Row],[id_control]]="null","",VLOOKUP(CONCATENATE(Tabla1[[#This Row],[CLIENTE]],"-",Tabla1[[#This Row],[id_control]]),Hoja1!$C$2:$D$1994,2,0)),"")</f>
        <v>172</v>
      </c>
      <c r="AD174" s="3" t="s">
        <v>976</v>
      </c>
      <c r="AE174" s="3"/>
      <c r="AF174" s="3"/>
      <c r="AG174" s="3"/>
      <c r="AH174" s="3"/>
      <c r="AI174" s="3"/>
      <c r="AJ174" s="3"/>
      <c r="AK174" s="3"/>
      <c r="AL174" s="3" t="s">
        <v>977</v>
      </c>
      <c r="AM174" s="6"/>
      <c r="AN174" s="6"/>
      <c r="AO174" s="6"/>
      <c r="AP174" s="6"/>
      <c r="AQ174" s="8">
        <v>6141011316</v>
      </c>
      <c r="AR174" s="6"/>
      <c r="AS174" s="6"/>
      <c r="AT174" s="6"/>
      <c r="AU174" s="6"/>
      <c r="AV174" s="6" t="s">
        <v>978</v>
      </c>
      <c r="AW174" s="6"/>
      <c r="AX174" s="6"/>
      <c r="AY174" s="6"/>
      <c r="AZ174" s="6"/>
      <c r="BA174" s="6"/>
      <c r="BB174" s="6"/>
      <c r="BC174" s="6"/>
      <c r="BD174" s="6" t="s">
        <v>987</v>
      </c>
      <c r="BE174" s="8">
        <v>173</v>
      </c>
      <c r="BF174" s="6" t="str">
        <f t="shared" si="54"/>
        <v>insert into bitacoras_estatus (numero_expediente, numero_registro, representante, fecha_inicio, fecha_vencimiento, id_cliente, id_admin, id_bitacoras_estatus, id_estatus, id_clase, id_marca, created_at, updated_at) values('1106380','1172561','RAFAEL ELIZONDO RAMIREZ','2010-07-22','2020-07-22','949','2','1','1',31,1598,'2010-07-22 00:00:00','2010-07-22 00:00:00');</v>
      </c>
      <c r="BG174" s="6" t="str">
        <f t="shared" si="55"/>
        <v>insert into servicios_comentarios (comentario, id_admin, id_estatus, created_at, updated_at) values('TITULO ENTREGADO 21/02/2013',1,173,'2010-07-22 00:00:00','2010-07-22 00:00:00');</v>
      </c>
      <c r="BH174" s="6" t="str">
        <f t="shared" si="56"/>
        <v>insert into servicios_comentarios (comentario, id_admin, id_estatus, created_at, updated_at) values('420-8811 CEL RAFAEL 614-101-1316',1,173,'2010-07-22 00:00:00','2010-07-22 00:00:00');</v>
      </c>
      <c r="BI174" s="137" t="str">
        <f t="shared" si="57"/>
        <v>update bitacoras_estatus set comprobacion_uso = 1, id_estatus=10 where id=173;</v>
      </c>
      <c r="BJ174" s="137" t="str">
        <f t="shared" si="58"/>
        <v>update bitacoras_estatus set numero_expediente = '1106380', numero_registro = '1172561', id_estatus = 10, fecha_inicio = '2010-07-22', fecha_vencimiento ='2020-07-22', created_at ='2010-07-22 00:00:00', updated_at ='2010-07-22 00:00:00', id_clase=31, id_marca=1598, id_cliente=949, vigencia = 1 where id =173;</v>
      </c>
      <c r="BK174" s="137" t="str">
        <f t="shared" si="59"/>
        <v>update bitacoras_estatus set id_estatus = 10 where id =173;</v>
      </c>
    </row>
    <row r="175" spans="1:63">
      <c r="A175" s="3">
        <v>1106382</v>
      </c>
      <c r="B175" s="3">
        <v>1172562</v>
      </c>
      <c r="C175" s="3">
        <f>IF(Tabla1[[#This Row],[No. REG.]]="","",1)</f>
        <v>1</v>
      </c>
      <c r="D175" s="3" t="s">
        <v>46</v>
      </c>
      <c r="E175" s="3">
        <f>IF(Tabla1[[#This Row],[STATUS]]="","",VLOOKUP(D175,Estatus!$A$2:$B$13,2,0))</f>
        <v>10</v>
      </c>
      <c r="F175" s="3">
        <f>IF(Tabla1[[#This Row],[STATUS]]="","",VLOOKUP(D175,Estatus!$A$2:$I$12,9,0))</f>
        <v>1</v>
      </c>
      <c r="G175" s="12" t="s">
        <v>974</v>
      </c>
      <c r="H175" s="7">
        <v>40381</v>
      </c>
      <c r="I175" s="80">
        <f t="shared" si="40"/>
        <v>2010</v>
      </c>
      <c r="J175" s="80">
        <f t="shared" si="41"/>
        <v>7</v>
      </c>
      <c r="K175" s="80">
        <f t="shared" si="42"/>
        <v>22</v>
      </c>
      <c r="L175" s="80" t="str">
        <f t="shared" si="43"/>
        <v>07</v>
      </c>
      <c r="M175" s="80">
        <f t="shared" si="44"/>
        <v>22</v>
      </c>
      <c r="N175" s="80" t="str">
        <f t="shared" si="45"/>
        <v>'2010-07-22'</v>
      </c>
      <c r="O175" s="80" t="str">
        <f t="shared" si="46"/>
        <v>'2010-07-22 00:00:00'</v>
      </c>
      <c r="P175" s="7">
        <v>44034</v>
      </c>
      <c r="Q175" s="80">
        <f t="shared" si="47"/>
        <v>2020</v>
      </c>
      <c r="R175" s="80">
        <f t="shared" si="48"/>
        <v>7</v>
      </c>
      <c r="S175" s="80">
        <f t="shared" si="49"/>
        <v>22</v>
      </c>
      <c r="T175" s="80" t="str">
        <f t="shared" si="50"/>
        <v>07</v>
      </c>
      <c r="U175" s="80">
        <f t="shared" si="51"/>
        <v>22</v>
      </c>
      <c r="V175" s="80" t="str">
        <f t="shared" si="52"/>
        <v>'2020-07-22'</v>
      </c>
      <c r="W175" s="80">
        <v>35</v>
      </c>
      <c r="X175" s="80">
        <f t="shared" si="53"/>
        <v>35</v>
      </c>
      <c r="Y175" s="3" t="s">
        <v>8642</v>
      </c>
      <c r="Z175" s="124">
        <f>IFERROR(IF(Y175="","null",VLOOKUP(Y175,Marcas!$A$2:$C$2024,2,0)),"")</f>
        <v>1598</v>
      </c>
      <c r="AA175" s="3" t="s">
        <v>975</v>
      </c>
      <c r="AB175" s="3">
        <f>IFERROR(IF(AA175="","",IF(AA175="EMPORIO LEGAL",1,VLOOKUP(AA175,Clientes!$A$2:$B$1190,2,0))),"")</f>
        <v>949</v>
      </c>
      <c r="AC175" s="3">
        <f>IFERROR(IF(Tabla1[[#This Row],[id_control]]="null","",VLOOKUP(CONCATENATE(Tabla1[[#This Row],[CLIENTE]],"-",Tabla1[[#This Row],[id_control]]),Hoja1!$C$2:$D$1994,2,0)),"")</f>
        <v>172</v>
      </c>
      <c r="AD175" s="3" t="s">
        <v>976</v>
      </c>
      <c r="AE175" s="3"/>
      <c r="AF175" s="3"/>
      <c r="AG175" s="3"/>
      <c r="AH175" s="3"/>
      <c r="AI175" s="3"/>
      <c r="AJ175" s="3"/>
      <c r="AK175" s="3"/>
      <c r="AL175" s="3" t="s">
        <v>977</v>
      </c>
      <c r="AM175" s="6"/>
      <c r="AN175" s="6"/>
      <c r="AO175" s="6"/>
      <c r="AP175" s="6"/>
      <c r="AQ175" s="10">
        <v>6141011317</v>
      </c>
      <c r="AR175" s="6"/>
      <c r="AS175" s="6"/>
      <c r="AT175" s="6"/>
      <c r="AU175" s="6"/>
      <c r="AV175" s="6" t="s">
        <v>978</v>
      </c>
      <c r="AW175" s="6"/>
      <c r="AX175" s="6"/>
      <c r="AY175" s="6"/>
      <c r="AZ175" s="6"/>
      <c r="BA175" s="6"/>
      <c r="BB175" s="6"/>
      <c r="BC175" s="6"/>
      <c r="BD175" s="6" t="s">
        <v>988</v>
      </c>
      <c r="BE175" s="8">
        <v>174</v>
      </c>
      <c r="BF175" s="6" t="str">
        <f t="shared" si="54"/>
        <v>insert into bitacoras_estatus (numero_expediente, numero_registro, representante, fecha_inicio, fecha_vencimiento, id_cliente, id_admin, id_bitacoras_estatus, id_estatus, id_clase, id_marca, created_at, updated_at) values('1106382','1172562','RAFAEL ELIZONDO RAMIREZ','2010-07-22','2020-07-22','949','2','1','1',35,1598,'2010-07-22 00:00:00','2010-07-22 00:00:00');</v>
      </c>
      <c r="BG175" s="6" t="str">
        <f t="shared" si="55"/>
        <v>insert into servicios_comentarios (comentario, id_admin, id_estatus, created_at, updated_at) values('TITULO ENTREGADO 21/02/2013',1,174,'2010-07-22 00:00:00','2010-07-22 00:00:00');</v>
      </c>
      <c r="BH175" s="6" t="str">
        <f t="shared" si="56"/>
        <v>insert into servicios_comentarios (comentario, id_admin, id_estatus, created_at, updated_at) values('420-8811 CEL RAFAEL 614-101-1317',1,174,'2010-07-22 00:00:00','2010-07-22 00:00:00');</v>
      </c>
      <c r="BI175" s="137" t="str">
        <f t="shared" si="57"/>
        <v>update bitacoras_estatus set comprobacion_uso = 1, id_estatus=10 where id=174;</v>
      </c>
      <c r="BJ175" s="137" t="str">
        <f t="shared" si="58"/>
        <v>update bitacoras_estatus set numero_expediente = '1106382', numero_registro = '1172562', id_estatus = 10, fecha_inicio = '2010-07-22', fecha_vencimiento ='2020-07-22', created_at ='2010-07-22 00:00:00', updated_at ='2010-07-22 00:00:00', id_clase=35, id_marca=1598, id_cliente=949, vigencia = 1 where id =174;</v>
      </c>
      <c r="BK175" s="137" t="str">
        <f t="shared" si="59"/>
        <v>update bitacoras_estatus set id_estatus = 10 where id =174;</v>
      </c>
    </row>
    <row r="176" spans="1:63">
      <c r="A176" s="3">
        <v>1176022</v>
      </c>
      <c r="B176" s="3">
        <v>1237089</v>
      </c>
      <c r="C176" s="3">
        <f>IF(Tabla1[[#This Row],[No. REG.]]="","",1)</f>
        <v>1</v>
      </c>
      <c r="D176" s="3" t="s">
        <v>46</v>
      </c>
      <c r="E176" s="3">
        <f>IF(Tabla1[[#This Row],[STATUS]]="","",VLOOKUP(D176,Estatus!$A$2:$B$13,2,0))</f>
        <v>10</v>
      </c>
      <c r="F176" s="3">
        <f>IF(Tabla1[[#This Row],[STATUS]]="","",VLOOKUP(D176,Estatus!$A$2:$I$12,9,0))</f>
        <v>1</v>
      </c>
      <c r="G176" s="12" t="s">
        <v>974</v>
      </c>
      <c r="H176" s="7">
        <v>40652</v>
      </c>
      <c r="I176" s="80">
        <f t="shared" si="40"/>
        <v>2011</v>
      </c>
      <c r="J176" s="80">
        <f t="shared" si="41"/>
        <v>4</v>
      </c>
      <c r="K176" s="80">
        <f t="shared" si="42"/>
        <v>19</v>
      </c>
      <c r="L176" s="80" t="str">
        <f t="shared" si="43"/>
        <v>04</v>
      </c>
      <c r="M176" s="80">
        <f t="shared" si="44"/>
        <v>19</v>
      </c>
      <c r="N176" s="80" t="str">
        <f t="shared" si="45"/>
        <v>'2011-04-19'</v>
      </c>
      <c r="O176" s="80" t="str">
        <f t="shared" si="46"/>
        <v>'2011-04-19 00:00:00'</v>
      </c>
      <c r="P176" s="7">
        <v>44305</v>
      </c>
      <c r="Q176" s="80">
        <f t="shared" si="47"/>
        <v>2021</v>
      </c>
      <c r="R176" s="80">
        <f t="shared" si="48"/>
        <v>4</v>
      </c>
      <c r="S176" s="80">
        <f t="shared" si="49"/>
        <v>19</v>
      </c>
      <c r="T176" s="80" t="str">
        <f t="shared" si="50"/>
        <v>04</v>
      </c>
      <c r="U176" s="80">
        <f t="shared" si="51"/>
        <v>19</v>
      </c>
      <c r="V176" s="80" t="str">
        <f t="shared" si="52"/>
        <v>'2021-04-19'</v>
      </c>
      <c r="W176" s="80">
        <v>30</v>
      </c>
      <c r="X176" s="80">
        <f t="shared" si="53"/>
        <v>30</v>
      </c>
      <c r="Y176" s="3" t="s">
        <v>8642</v>
      </c>
      <c r="Z176" s="124">
        <f>IFERROR(IF(Y176="","null",VLOOKUP(Y176,Marcas!$A$2:$C$2024,2,0)),"")</f>
        <v>1598</v>
      </c>
      <c r="AA176" s="3" t="s">
        <v>975</v>
      </c>
      <c r="AB176" s="3">
        <f>IFERROR(IF(AA176="","",IF(AA176="EMPORIO LEGAL",1,VLOOKUP(AA176,Clientes!$A$2:$B$1190,2,0))),"")</f>
        <v>949</v>
      </c>
      <c r="AC176" s="3">
        <f>IFERROR(IF(Tabla1[[#This Row],[id_control]]="null","",VLOOKUP(CONCATENATE(Tabla1[[#This Row],[CLIENTE]],"-",Tabla1[[#This Row],[id_control]]),Hoja1!$C$2:$D$1994,2,0)),"")</f>
        <v>172</v>
      </c>
      <c r="AD176" s="3" t="s">
        <v>976</v>
      </c>
      <c r="AE176" s="3"/>
      <c r="AF176" s="3"/>
      <c r="AG176" s="3"/>
      <c r="AH176" s="3"/>
      <c r="AI176" s="3"/>
      <c r="AJ176" s="3"/>
      <c r="AK176" s="3"/>
      <c r="AL176" s="3" t="s">
        <v>989</v>
      </c>
      <c r="AM176" s="6"/>
      <c r="AN176" s="6"/>
      <c r="AO176" s="6"/>
      <c r="AP176" s="6"/>
      <c r="AQ176" s="8" t="s">
        <v>990</v>
      </c>
      <c r="AR176" s="6"/>
      <c r="AS176" s="6"/>
      <c r="AT176" s="6"/>
      <c r="AU176" s="6"/>
      <c r="AV176" s="6" t="s">
        <v>978</v>
      </c>
      <c r="AW176" s="6"/>
      <c r="AX176" s="6"/>
      <c r="AY176" s="6"/>
      <c r="AZ176" s="6"/>
      <c r="BA176" s="6"/>
      <c r="BB176" s="6"/>
      <c r="BC176" s="6"/>
      <c r="BD176" s="6" t="s">
        <v>979</v>
      </c>
      <c r="BE176" s="8">
        <v>175</v>
      </c>
      <c r="BF176" s="6" t="str">
        <f t="shared" si="54"/>
        <v>insert into bitacoras_estatus (numero_expediente, numero_registro, representante, fecha_inicio, fecha_vencimiento, id_cliente, id_admin, id_bitacoras_estatus, id_estatus, id_clase, id_marca, created_at, updated_at) values('1176022','1237089','RAFAEL ELIZONDO RAMIREZ','2011-04-19','2021-04-19','949','2','1','1',30,1598,'2011-04-19 00:00:00','2011-04-19 00:00:00');</v>
      </c>
      <c r="BG176" s="6" t="str">
        <f t="shared" si="55"/>
        <v>insert into servicios_comentarios (comentario, id_admin, id_estatus, created_at, updated_at) values('TITULO ENTREGADO 21/02/2013',1,175,'2011-04-19 00:00:00','2011-04-19 00:00:00');</v>
      </c>
      <c r="BH176" s="6" t="str">
        <f t="shared" si="56"/>
        <v>insert into servicios_comentarios (comentario, id_admin, id_estatus, created_at, updated_at) values('420-8811 CEL RAFAEL 614-101-1310',1,175,'2011-04-19 00:00:00','2011-04-19 00:00:00');</v>
      </c>
      <c r="BI176" s="137" t="str">
        <f t="shared" si="57"/>
        <v>update bitacoras_estatus set comprobacion_uso = 1, id_estatus=10 where id=175;</v>
      </c>
      <c r="BJ176" s="137" t="str">
        <f t="shared" si="58"/>
        <v>update bitacoras_estatus set numero_expediente = '1176022', numero_registro = '1237089', id_estatus = 10, fecha_inicio = '2011-04-19', fecha_vencimiento ='2021-04-19', created_at ='2011-04-19 00:00:00', updated_at ='2011-04-19 00:00:00', id_clase=30, id_marca=1598, id_cliente=949, vigencia = 1 where id =175;</v>
      </c>
      <c r="BK176" s="137" t="str">
        <f t="shared" si="59"/>
        <v>update bitacoras_estatus set id_estatus = 10 where id =175;</v>
      </c>
    </row>
    <row r="177" spans="1:63">
      <c r="A177" s="6">
        <v>1176056</v>
      </c>
      <c r="B177" s="6">
        <v>1237092</v>
      </c>
      <c r="C177" s="6">
        <f>IF(Tabla1[[#This Row],[No. REG.]]="","",1)</f>
        <v>1</v>
      </c>
      <c r="D177" s="6" t="s">
        <v>46</v>
      </c>
      <c r="E177" s="6">
        <f>IF(Tabla1[[#This Row],[STATUS]]="","",VLOOKUP(D177,Estatus!$A$2:$B$13,2,0))</f>
        <v>10</v>
      </c>
      <c r="F177" s="6">
        <f>IF(Tabla1[[#This Row],[STATUS]]="","",VLOOKUP(D177,Estatus!$A$2:$I$12,9,0))</f>
        <v>1</v>
      </c>
      <c r="G177" s="16" t="s">
        <v>974</v>
      </c>
      <c r="H177" s="7">
        <v>40662</v>
      </c>
      <c r="I177" s="80">
        <f t="shared" si="40"/>
        <v>2011</v>
      </c>
      <c r="J177" s="80">
        <f t="shared" si="41"/>
        <v>4</v>
      </c>
      <c r="K177" s="80">
        <f t="shared" si="42"/>
        <v>29</v>
      </c>
      <c r="L177" s="80" t="str">
        <f t="shared" si="43"/>
        <v>04</v>
      </c>
      <c r="M177" s="80">
        <f t="shared" si="44"/>
        <v>29</v>
      </c>
      <c r="N177" s="80" t="str">
        <f t="shared" si="45"/>
        <v>'2011-04-29'</v>
      </c>
      <c r="O177" s="80" t="str">
        <f t="shared" si="46"/>
        <v>'2011-04-29 00:00:00'</v>
      </c>
      <c r="P177" s="7">
        <v>44315</v>
      </c>
      <c r="Q177" s="80">
        <f t="shared" si="47"/>
        <v>2021</v>
      </c>
      <c r="R177" s="80">
        <f t="shared" si="48"/>
        <v>4</v>
      </c>
      <c r="S177" s="80">
        <f t="shared" si="49"/>
        <v>29</v>
      </c>
      <c r="T177" s="80" t="str">
        <f t="shared" si="50"/>
        <v>04</v>
      </c>
      <c r="U177" s="80">
        <f t="shared" si="51"/>
        <v>29</v>
      </c>
      <c r="V177" s="80" t="str">
        <f t="shared" si="52"/>
        <v>'2021-04-29'</v>
      </c>
      <c r="W177" s="80"/>
      <c r="X177" s="80" t="str">
        <f t="shared" si="53"/>
        <v>null</v>
      </c>
      <c r="Y177" s="1" t="s">
        <v>991</v>
      </c>
      <c r="Z177" s="127">
        <f>IFERROR(IF(Y177="","null",VLOOKUP(Y177,Marcas!$A$2:$C$2024,2,0)),"")</f>
        <v>583</v>
      </c>
      <c r="AA177" s="6" t="s">
        <v>975</v>
      </c>
      <c r="AB177" s="6">
        <f>IFERROR(IF(AA177="","",IF(AA177="EMPORIO LEGAL",1,VLOOKUP(AA177,Clientes!$A$2:$B$1190,2,0))),"")</f>
        <v>949</v>
      </c>
      <c r="AC177" s="6">
        <f>IFERROR(IF(Tabla1[[#This Row],[id_control]]="null","",VLOOKUP(CONCATENATE(Tabla1[[#This Row],[CLIENTE]],"-",Tabla1[[#This Row],[id_control]]),Hoja1!$C$2:$D$1994,2,0)),"")</f>
        <v>177</v>
      </c>
      <c r="AD177" s="6" t="s">
        <v>976</v>
      </c>
      <c r="AE177" s="6"/>
      <c r="AF177" s="6"/>
      <c r="AG177" s="6"/>
      <c r="AH177" s="6"/>
      <c r="AI177" s="6"/>
      <c r="AJ177" s="6"/>
      <c r="AK177" s="6"/>
      <c r="AL177" s="3" t="s">
        <v>977</v>
      </c>
      <c r="AM177" s="4"/>
      <c r="AN177" s="6"/>
      <c r="AO177" s="6"/>
      <c r="AP177" s="6"/>
      <c r="AQ177" s="6" t="s">
        <v>992</v>
      </c>
      <c r="AR177" s="6"/>
      <c r="AS177" s="6"/>
      <c r="AT177" s="6"/>
      <c r="AU177" s="6"/>
      <c r="AV177" s="6" t="s">
        <v>978</v>
      </c>
      <c r="AW177" s="6"/>
      <c r="AX177" s="6"/>
      <c r="AY177" s="6"/>
      <c r="AZ177" s="6"/>
      <c r="BA177" s="6"/>
      <c r="BB177" s="6"/>
      <c r="BC177" s="6"/>
      <c r="BD177" s="8" t="s">
        <v>979</v>
      </c>
      <c r="BE177" s="8">
        <v>176</v>
      </c>
      <c r="BF177" s="6" t="str">
        <f t="shared" si="54"/>
        <v>insert into bitacoras_estatus (numero_expediente, numero_registro, representante, fecha_inicio, fecha_vencimiento, id_cliente, id_admin, id_bitacoras_estatus, id_estatus, id_clase, id_marca, created_at, updated_at) values('1176056','1237092','RAFAEL ELIZONDO RAMIREZ','2011-04-29','2021-04-29','949','2','1','1',null,583,'2011-04-29 00:00:00','2011-04-29 00:00:00');</v>
      </c>
      <c r="BG177" s="6" t="str">
        <f t="shared" si="55"/>
        <v>insert into servicios_comentarios (comentario, id_admin, id_estatus, created_at, updated_at) values('TITULO ENTREGADO 21/02/2013',1,176,'2011-04-29 00:00:00','2011-04-29 00:00:00');</v>
      </c>
      <c r="BH177" s="6" t="str">
        <f t="shared" si="56"/>
        <v>insert into servicios_comentarios (comentario, id_admin, id_estatus, created_at, updated_at) values('420-8811 CEL RAFAEL 614-101-1310',1,176,'2011-04-29 00:00:00','2011-04-29 00:00:00');</v>
      </c>
      <c r="BI177" s="137" t="str">
        <f t="shared" si="57"/>
        <v>update bitacoras_estatus set comprobacion_uso = 1, id_estatus=10 where id=176;</v>
      </c>
      <c r="BJ177" s="137" t="str">
        <f t="shared" si="58"/>
        <v>update bitacoras_estatus set numero_expediente = '1176056', numero_registro = '1237092', id_estatus = 10, fecha_inicio = '2011-04-29', fecha_vencimiento ='2021-04-29', created_at ='2011-04-29 00:00:00', updated_at ='2011-04-29 00:00:00', id_clase=null, id_marca=583, id_cliente=949, vigencia = 1 where id =176;</v>
      </c>
      <c r="BK177" s="137" t="str">
        <f t="shared" si="59"/>
        <v>update bitacoras_estatus set id_estatus = 10 where id =176;</v>
      </c>
    </row>
    <row r="178" spans="1:63">
      <c r="A178" s="6">
        <v>1220150</v>
      </c>
      <c r="B178" s="6">
        <v>1270472</v>
      </c>
      <c r="C178" s="6">
        <f>IF(Tabla1[[#This Row],[No. REG.]]="","",1)</f>
        <v>1</v>
      </c>
      <c r="D178" s="3" t="s">
        <v>46</v>
      </c>
      <c r="E178" s="3">
        <f>IF(Tabla1[[#This Row],[STATUS]]="","",VLOOKUP(D178,Estatus!$A$2:$B$13,2,0))</f>
        <v>10</v>
      </c>
      <c r="F178" s="3">
        <f>IF(Tabla1[[#This Row],[STATUS]]="","",VLOOKUP(D178,Estatus!$A$2:$I$12,9,0))</f>
        <v>1</v>
      </c>
      <c r="G178" s="16" t="s">
        <v>974</v>
      </c>
      <c r="H178" s="7">
        <v>40815</v>
      </c>
      <c r="I178" s="80">
        <f t="shared" si="40"/>
        <v>2011</v>
      </c>
      <c r="J178" s="80">
        <f t="shared" si="41"/>
        <v>9</v>
      </c>
      <c r="K178" s="80">
        <f t="shared" si="42"/>
        <v>29</v>
      </c>
      <c r="L178" s="80" t="str">
        <f t="shared" si="43"/>
        <v>09</v>
      </c>
      <c r="M178" s="80">
        <f t="shared" si="44"/>
        <v>29</v>
      </c>
      <c r="N178" s="80" t="str">
        <f t="shared" si="45"/>
        <v>'2011-09-29'</v>
      </c>
      <c r="O178" s="80" t="str">
        <f t="shared" si="46"/>
        <v>'2011-09-29 00:00:00'</v>
      </c>
      <c r="P178" s="7">
        <v>44468</v>
      </c>
      <c r="Q178" s="80">
        <f t="shared" si="47"/>
        <v>2021</v>
      </c>
      <c r="R178" s="80">
        <f t="shared" si="48"/>
        <v>9</v>
      </c>
      <c r="S178" s="80">
        <f t="shared" si="49"/>
        <v>29</v>
      </c>
      <c r="T178" s="80" t="str">
        <f t="shared" si="50"/>
        <v>09</v>
      </c>
      <c r="U178" s="80">
        <f t="shared" si="51"/>
        <v>29</v>
      </c>
      <c r="V178" s="80" t="str">
        <f t="shared" si="52"/>
        <v>'2021-09-29'</v>
      </c>
      <c r="W178" s="80"/>
      <c r="X178" s="80" t="str">
        <f t="shared" si="53"/>
        <v>null</v>
      </c>
      <c r="Y178" s="6" t="s">
        <v>993</v>
      </c>
      <c r="Z178" s="123">
        <f>IFERROR(IF(Y178="","null",VLOOKUP(Y178,Marcas!$A$2:$C$2024,2,0)),"")</f>
        <v>1546</v>
      </c>
      <c r="AA178" s="6" t="s">
        <v>975</v>
      </c>
      <c r="AB178" s="6">
        <f>IFERROR(IF(AA178="","",IF(AA178="EMPORIO LEGAL",1,VLOOKUP(AA178,Clientes!$A$2:$B$1190,2,0))),"")</f>
        <v>949</v>
      </c>
      <c r="AC178" s="6">
        <f>IFERROR(IF(Tabla1[[#This Row],[id_control]]="null","",VLOOKUP(CONCATENATE(Tabla1[[#This Row],[CLIENTE]],"-",Tabla1[[#This Row],[id_control]]),Hoja1!$C$2:$D$1994,2,0)),"")</f>
        <v>178</v>
      </c>
      <c r="AD178" s="6" t="s">
        <v>976</v>
      </c>
      <c r="AE178" s="6"/>
      <c r="AF178" s="6"/>
      <c r="AG178" s="6"/>
      <c r="AH178" s="6"/>
      <c r="AI178" s="6"/>
      <c r="AJ178" s="6"/>
      <c r="AK178" s="6"/>
      <c r="AL178" s="3" t="s">
        <v>994</v>
      </c>
      <c r="AM178" s="4"/>
      <c r="AN178" s="6"/>
      <c r="AO178" s="6"/>
      <c r="AP178" s="6"/>
      <c r="AQ178" s="6" t="s">
        <v>990</v>
      </c>
      <c r="AR178" s="6"/>
      <c r="AS178" s="6"/>
      <c r="AT178" s="6"/>
      <c r="AU178" s="6"/>
      <c r="AV178" s="6" t="s">
        <v>978</v>
      </c>
      <c r="AW178" s="6"/>
      <c r="AX178" s="6"/>
      <c r="AY178" s="6"/>
      <c r="AZ178" s="6"/>
      <c r="BA178" s="6"/>
      <c r="BB178" s="6"/>
      <c r="BC178" s="6"/>
      <c r="BD178" s="8" t="s">
        <v>979</v>
      </c>
      <c r="BE178" s="8">
        <v>177</v>
      </c>
      <c r="BF178" s="6" t="str">
        <f t="shared" si="54"/>
        <v>insert into bitacoras_estatus (numero_expediente, numero_registro, representante, fecha_inicio, fecha_vencimiento, id_cliente, id_admin, id_bitacoras_estatus, id_estatus, id_clase, id_marca, created_at, updated_at) values('1220150','1270472','RAFAEL ELIZONDO RAMIREZ','2011-09-29','2021-09-29','949','2','1','1',null,1546,'2011-09-29 00:00:00','2011-09-29 00:00:00');</v>
      </c>
      <c r="BG178" s="6" t="str">
        <f t="shared" si="55"/>
        <v>insert into servicios_comentarios (comentario, id_admin, id_estatus, created_at, updated_at) values('TITULO ENTREGADO 21/02/2013',1,177,'2011-09-29 00:00:00','2011-09-29 00:00:00');</v>
      </c>
      <c r="BH178" s="6" t="str">
        <f t="shared" si="56"/>
        <v>insert into servicios_comentarios (comentario, id_admin, id_estatus, created_at, updated_at) values('420-8811 CEL RAFAEL 614-101-1310',1,177,'2011-09-29 00:00:00','2011-09-29 00:00:00');</v>
      </c>
      <c r="BI178" s="137" t="str">
        <f t="shared" si="57"/>
        <v>update bitacoras_estatus set comprobacion_uso = 1, id_estatus=10 where id=177;</v>
      </c>
      <c r="BJ178" s="137" t="str">
        <f t="shared" si="58"/>
        <v>update bitacoras_estatus set numero_expediente = '1220150', numero_registro = '1270472', id_estatus = 10, fecha_inicio = '2011-09-29', fecha_vencimiento ='2021-09-29', created_at ='2011-09-29 00:00:00', updated_at ='2011-09-29 00:00:00', id_clase=null, id_marca=1546, id_cliente=949, vigencia = 1 where id =177;</v>
      </c>
      <c r="BK178" s="137" t="str">
        <f t="shared" si="59"/>
        <v>update bitacoras_estatus set id_estatus = 10 where id =177;</v>
      </c>
    </row>
    <row r="179" spans="1:63">
      <c r="A179" s="3">
        <v>1220150</v>
      </c>
      <c r="B179" s="3">
        <v>1270472</v>
      </c>
      <c r="C179" s="3">
        <f>IF(Tabla1[[#This Row],[No. REG.]]="","",1)</f>
        <v>1</v>
      </c>
      <c r="D179" s="3" t="s">
        <v>46</v>
      </c>
      <c r="E179" s="3">
        <f>IF(Tabla1[[#This Row],[STATUS]]="","",VLOOKUP(D179,Estatus!$A$2:$B$13,2,0))</f>
        <v>10</v>
      </c>
      <c r="F179" s="3">
        <f>IF(Tabla1[[#This Row],[STATUS]]="","",VLOOKUP(D179,Estatus!$A$2:$I$12,9,0))</f>
        <v>1</v>
      </c>
      <c r="G179" s="12" t="s">
        <v>974</v>
      </c>
      <c r="H179" s="7">
        <v>40858</v>
      </c>
      <c r="I179" s="80">
        <f t="shared" si="40"/>
        <v>2011</v>
      </c>
      <c r="J179" s="80">
        <f t="shared" si="41"/>
        <v>11</v>
      </c>
      <c r="K179" s="80">
        <f t="shared" si="42"/>
        <v>11</v>
      </c>
      <c r="L179" s="80">
        <f t="shared" si="43"/>
        <v>11</v>
      </c>
      <c r="M179" s="80">
        <f t="shared" si="44"/>
        <v>11</v>
      </c>
      <c r="N179" s="80" t="str">
        <f t="shared" si="45"/>
        <v>'2011-11-11'</v>
      </c>
      <c r="O179" s="80" t="str">
        <f t="shared" si="46"/>
        <v>'2011-11-11 00:00:00'</v>
      </c>
      <c r="P179" s="7">
        <v>44511</v>
      </c>
      <c r="Q179" s="80">
        <f t="shared" si="47"/>
        <v>2021</v>
      </c>
      <c r="R179" s="80">
        <f t="shared" si="48"/>
        <v>11</v>
      </c>
      <c r="S179" s="80">
        <f t="shared" si="49"/>
        <v>11</v>
      </c>
      <c r="T179" s="80">
        <f t="shared" si="50"/>
        <v>11</v>
      </c>
      <c r="U179" s="80">
        <f t="shared" si="51"/>
        <v>11</v>
      </c>
      <c r="V179" s="80" t="str">
        <f t="shared" si="52"/>
        <v>'2021-11-11'</v>
      </c>
      <c r="W179" s="80"/>
      <c r="X179" s="80" t="str">
        <f t="shared" si="53"/>
        <v>null</v>
      </c>
      <c r="Y179" s="3" t="s">
        <v>993</v>
      </c>
      <c r="Z179" s="124">
        <f>IFERROR(IF(Y179="","null",VLOOKUP(Y179,Marcas!$A$2:$C$2024,2,0)),"")</f>
        <v>1546</v>
      </c>
      <c r="AA179" s="3" t="s">
        <v>975</v>
      </c>
      <c r="AB179" s="3">
        <f>IFERROR(IF(AA179="","",IF(AA179="EMPORIO LEGAL",1,VLOOKUP(AA179,Clientes!$A$2:$B$1190,2,0))),"")</f>
        <v>949</v>
      </c>
      <c r="AC179" s="3">
        <f>IFERROR(IF(Tabla1[[#This Row],[id_control]]="null","",VLOOKUP(CONCATENATE(Tabla1[[#This Row],[CLIENTE]],"-",Tabla1[[#This Row],[id_control]]),Hoja1!$C$2:$D$1994,2,0)),"")</f>
        <v>178</v>
      </c>
      <c r="AD179" s="3" t="s">
        <v>976</v>
      </c>
      <c r="AE179" s="3"/>
      <c r="AF179" s="3"/>
      <c r="AG179" s="3"/>
      <c r="AH179" s="3"/>
      <c r="AI179" s="3"/>
      <c r="AJ179" s="3"/>
      <c r="AK179" s="3"/>
      <c r="AL179" s="8" t="s">
        <v>994</v>
      </c>
      <c r="AM179" s="4"/>
      <c r="AN179" s="6"/>
      <c r="AO179" s="6"/>
      <c r="AP179" s="6"/>
      <c r="AQ179" s="4" t="s">
        <v>990</v>
      </c>
      <c r="AR179" s="6"/>
      <c r="AS179" s="6"/>
      <c r="AT179" s="6"/>
      <c r="AU179" s="6"/>
      <c r="AV179" s="6" t="s">
        <v>978</v>
      </c>
      <c r="AW179" s="6"/>
      <c r="AX179" s="6"/>
      <c r="AY179" s="6"/>
      <c r="AZ179" s="6"/>
      <c r="BA179" s="6"/>
      <c r="BB179" s="6"/>
      <c r="BC179" s="6"/>
      <c r="BD179" s="8" t="s">
        <v>979</v>
      </c>
      <c r="BE179" s="8">
        <v>178</v>
      </c>
      <c r="BF179" s="6" t="str">
        <f t="shared" si="54"/>
        <v>insert into bitacoras_estatus (numero_expediente, numero_registro, representante, fecha_inicio, fecha_vencimiento, id_cliente, id_admin, id_bitacoras_estatus, id_estatus, id_clase, id_marca, created_at, updated_at) values('1220150','1270472','RAFAEL ELIZONDO RAMIREZ','2011-11-11','2021-11-11','949','2','1','1',null,1546,'2011-11-11 00:00:00','2011-11-11 00:00:00');</v>
      </c>
      <c r="BG179" s="6" t="str">
        <f t="shared" si="55"/>
        <v>insert into servicios_comentarios (comentario, id_admin, id_estatus, created_at, updated_at) values('TITULO ENTREGADO 21/02/2013',1,178,'2011-11-11 00:00:00','2011-11-11 00:00:00');</v>
      </c>
      <c r="BH179" s="6" t="str">
        <f t="shared" si="56"/>
        <v>insert into servicios_comentarios (comentario, id_admin, id_estatus, created_at, updated_at) values('420-8811 CEL RAFAEL 614-101-1310',1,178,'2011-11-11 00:00:00','2011-11-11 00:00:00');</v>
      </c>
      <c r="BI179" s="137" t="str">
        <f t="shared" si="57"/>
        <v>update bitacoras_estatus set comprobacion_uso = 1, id_estatus=10 where id=178;</v>
      </c>
      <c r="BJ179" s="137" t="str">
        <f t="shared" si="58"/>
        <v>update bitacoras_estatus set numero_expediente = '1220150', numero_registro = '1270472', id_estatus = 10, fecha_inicio = '2011-11-11', fecha_vencimiento ='2021-11-11', created_at ='2011-11-11 00:00:00', updated_at ='2011-11-11 00:00:00', id_clase=null, id_marca=1546, id_cliente=949, vigencia = 1 where id =178;</v>
      </c>
      <c r="BK179" s="137" t="str">
        <f t="shared" si="59"/>
        <v>update bitacoras_estatus set id_estatus = 10 where id =178;</v>
      </c>
    </row>
    <row r="180" spans="1:63" ht="27">
      <c r="A180" s="3">
        <v>135160</v>
      </c>
      <c r="B180" s="3">
        <v>418496</v>
      </c>
      <c r="C180" s="3">
        <f>IF(Tabla1[[#This Row],[No. REG.]]="","",1)</f>
        <v>1</v>
      </c>
      <c r="D180" s="3" t="s">
        <v>995</v>
      </c>
      <c r="E180" s="3">
        <f>IF(Tabla1[[#This Row],[STATUS]]="","",VLOOKUP(D180,Estatus!$A$2:$B$13,2,0))</f>
        <v>2</v>
      </c>
      <c r="F180" s="3">
        <f>IF(Tabla1[[#This Row],[STATUS]]="","",VLOOKUP(D180,Estatus!$A$2:$I$12,9,0))</f>
        <v>0</v>
      </c>
      <c r="G180" s="12" t="s">
        <v>996</v>
      </c>
      <c r="H180" s="7">
        <v>36972</v>
      </c>
      <c r="I180" s="80">
        <f t="shared" si="40"/>
        <v>2001</v>
      </c>
      <c r="J180" s="80">
        <f t="shared" si="41"/>
        <v>3</v>
      </c>
      <c r="K180" s="80">
        <f t="shared" si="42"/>
        <v>22</v>
      </c>
      <c r="L180" s="80" t="str">
        <f t="shared" si="43"/>
        <v>03</v>
      </c>
      <c r="M180" s="80">
        <f t="shared" si="44"/>
        <v>22</v>
      </c>
      <c r="N180" s="80" t="str">
        <f t="shared" si="45"/>
        <v>'2001-03-22'</v>
      </c>
      <c r="O180" s="80" t="str">
        <f t="shared" si="46"/>
        <v>'2001-03-22 00:00:00'</v>
      </c>
      <c r="P180" s="7">
        <v>40624</v>
      </c>
      <c r="Q180" s="80">
        <f t="shared" si="47"/>
        <v>2011</v>
      </c>
      <c r="R180" s="80">
        <f t="shared" si="48"/>
        <v>3</v>
      </c>
      <c r="S180" s="80">
        <f t="shared" si="49"/>
        <v>22</v>
      </c>
      <c r="T180" s="80" t="str">
        <f t="shared" si="50"/>
        <v>03</v>
      </c>
      <c r="U180" s="80">
        <f t="shared" si="51"/>
        <v>22</v>
      </c>
      <c r="V180" s="80" t="str">
        <f t="shared" si="52"/>
        <v>'2011-03-22'</v>
      </c>
      <c r="W180" s="80"/>
      <c r="X180" s="80" t="str">
        <f t="shared" si="53"/>
        <v>null</v>
      </c>
      <c r="Y180" s="3" t="s">
        <v>997</v>
      </c>
      <c r="Z180" s="124">
        <f>IFERROR(IF(Y180="","null",VLOOKUP(Y180,Marcas!$A$2:$C$2024,2,0)),"")</f>
        <v>1480</v>
      </c>
      <c r="AA180" s="3" t="s">
        <v>998</v>
      </c>
      <c r="AB180" s="3">
        <f>IFERROR(IF(AA180="","",IF(AA180="EMPORIO LEGAL",1,VLOOKUP(AA180,Clientes!$A$2:$B$1190,2,0))),"")</f>
        <v>948</v>
      </c>
      <c r="AC180" s="3">
        <f>IFERROR(IF(Tabla1[[#This Row],[id_control]]="null","",VLOOKUP(CONCATENATE(Tabla1[[#This Row],[CLIENTE]],"-",Tabla1[[#This Row],[id_control]]),Hoja1!$C$2:$D$1994,2,0)),"")</f>
        <v>180</v>
      </c>
      <c r="AD180" s="3" t="s">
        <v>999</v>
      </c>
      <c r="AE180" s="3"/>
      <c r="AF180" s="3"/>
      <c r="AG180" s="3"/>
      <c r="AH180" s="3"/>
      <c r="AI180" s="3"/>
      <c r="AJ180" s="3"/>
      <c r="AK180" s="3"/>
      <c r="AL180" s="8">
        <v>4811218</v>
      </c>
      <c r="AM180" s="11">
        <v>4819613</v>
      </c>
      <c r="AN180" s="6"/>
      <c r="AO180" s="6"/>
      <c r="AP180" s="6"/>
      <c r="AQ180" s="11"/>
      <c r="AR180" s="6"/>
      <c r="AS180" s="6"/>
      <c r="AT180" s="6"/>
      <c r="AU180" s="6"/>
      <c r="AV180" s="6" t="s">
        <v>1000</v>
      </c>
      <c r="AW180" s="6"/>
      <c r="AX180" s="6"/>
      <c r="AY180" s="6"/>
      <c r="AZ180" s="6"/>
      <c r="BA180" s="6"/>
      <c r="BB180" s="6"/>
      <c r="BC180" s="6"/>
      <c r="BD180" s="8" t="s">
        <v>1001</v>
      </c>
      <c r="BE180" s="8">
        <v>179</v>
      </c>
      <c r="BF180" s="6" t="str">
        <f t="shared" si="54"/>
        <v>insert into bitacoras_estatus (numero_expediente, numero_registro, representante, fecha_inicio, fecha_vencimiento, id_cliente, id_admin, id_bitacoras_estatus, id_estatus, id_clase, id_marca, created_at, updated_at) values('135160','418496','RUBEN RUIZ RODALLEGAS','2001-03-22','2011-03-22','948','2','1','1',null,1480,'2001-03-22 00:00:00','2001-03-22 00:00:00');</v>
      </c>
      <c r="BG180" s="6" t="str">
        <f t="shared" si="55"/>
        <v>insert into servicios_comentarios (comentario, id_admin, id_estatus, created_at, updated_at) values('SOLICITUD DE CANCELACION VOLUNTARIA DE MARCA ENVIADA 21/12/2010',1,179,'2001-03-22 00:00:00','2001-03-22 00:00:00');</v>
      </c>
      <c r="BH180" s="6" t="str">
        <f t="shared" si="56"/>
        <v>insert into servicios_comentarios (comentario, id_admin, id_estatus, created_at, updated_at) values('481-1218, 481-9613',1,179,'2001-03-22 00:00:00','2001-03-22 00:00:00');</v>
      </c>
      <c r="BI180" s="137" t="str">
        <f t="shared" si="57"/>
        <v>update bitacoras_estatus set comprobacion_uso = 1, id_estatus=2 where id=179;</v>
      </c>
      <c r="BJ180" s="137" t="str">
        <f t="shared" si="58"/>
        <v>update bitacoras_estatus set numero_expediente = '135160', numero_registro = '418496', id_estatus = 2, fecha_inicio = '2001-03-22', fecha_vencimiento ='2011-03-22', created_at ='2001-03-22 00:00:00', updated_at ='2001-03-22 00:00:00', id_clase=null, id_marca=1480, id_cliente=948, vigencia = 0 where id =179;</v>
      </c>
      <c r="BK180" s="137" t="str">
        <f t="shared" si="59"/>
        <v>update bitacoras_estatus set id_estatus = 2 where id =179;</v>
      </c>
    </row>
    <row r="181" spans="1:63" ht="27">
      <c r="A181" s="3">
        <v>941649</v>
      </c>
      <c r="B181" s="3"/>
      <c r="C181" s="3" t="str">
        <f>IF(Tabla1[[#This Row],[No. REG.]]="","",1)</f>
        <v/>
      </c>
      <c r="D181" s="3" t="s">
        <v>34</v>
      </c>
      <c r="E181" s="3">
        <f>IF(Tabla1[[#This Row],[STATUS]]="","",VLOOKUP(D181,Estatus!$A$2:$B$13,2,0))</f>
        <v>5</v>
      </c>
      <c r="F181" s="3">
        <f>IF(Tabla1[[#This Row],[STATUS]]="","",VLOOKUP(D181,Estatus!$A$2:$I$12,9,0))</f>
        <v>0</v>
      </c>
      <c r="G181" s="12" t="s">
        <v>483</v>
      </c>
      <c r="H181" s="7">
        <v>39604</v>
      </c>
      <c r="I181" s="80">
        <f t="shared" si="40"/>
        <v>2008</v>
      </c>
      <c r="J181" s="80">
        <f t="shared" si="41"/>
        <v>6</v>
      </c>
      <c r="K181" s="80">
        <f t="shared" si="42"/>
        <v>5</v>
      </c>
      <c r="L181" s="80" t="str">
        <f t="shared" si="43"/>
        <v>06</v>
      </c>
      <c r="M181" s="80" t="str">
        <f t="shared" si="44"/>
        <v>05</v>
      </c>
      <c r="N181" s="80" t="str">
        <f t="shared" si="45"/>
        <v>'2008-06-05'</v>
      </c>
      <c r="O181" s="80" t="str">
        <f t="shared" si="46"/>
        <v>'2008-06-05 00:00:00'</v>
      </c>
      <c r="P181" s="7">
        <v>43256</v>
      </c>
      <c r="Q181" s="80">
        <f t="shared" si="47"/>
        <v>2018</v>
      </c>
      <c r="R181" s="80">
        <f t="shared" si="48"/>
        <v>6</v>
      </c>
      <c r="S181" s="80">
        <f t="shared" si="49"/>
        <v>5</v>
      </c>
      <c r="T181" s="80" t="str">
        <f t="shared" si="50"/>
        <v>06</v>
      </c>
      <c r="U181" s="80" t="str">
        <f t="shared" si="51"/>
        <v>05</v>
      </c>
      <c r="V181" s="80" t="str">
        <f t="shared" si="52"/>
        <v>'2018-06-05'</v>
      </c>
      <c r="W181" s="80"/>
      <c r="X181" s="80" t="str">
        <f t="shared" si="53"/>
        <v>null</v>
      </c>
      <c r="Y181" s="3" t="s">
        <v>997</v>
      </c>
      <c r="Z181" s="124">
        <f>IFERROR(IF(Y181="","null",VLOOKUP(Y181,Marcas!$A$2:$C$2024,2,0)),"")</f>
        <v>1480</v>
      </c>
      <c r="AA181" s="3" t="s">
        <v>998</v>
      </c>
      <c r="AB181" s="3">
        <f>IFERROR(IF(AA181="","",IF(AA181="EMPORIO LEGAL",1,VLOOKUP(AA181,Clientes!$A$2:$B$1190,2,0))),"")</f>
        <v>948</v>
      </c>
      <c r="AC181" s="3">
        <f>IFERROR(IF(Tabla1[[#This Row],[id_control]]="null","",VLOOKUP(CONCATENATE(Tabla1[[#This Row],[CLIENTE]],"-",Tabla1[[#This Row],[id_control]]),Hoja1!$C$2:$D$1994,2,0)),"")</f>
        <v>180</v>
      </c>
      <c r="AD181" s="3" t="s">
        <v>999</v>
      </c>
      <c r="AE181" s="3"/>
      <c r="AF181" s="3"/>
      <c r="AG181" s="3"/>
      <c r="AH181" s="3"/>
      <c r="AI181" s="3"/>
      <c r="AJ181" s="3"/>
      <c r="AK181" s="3"/>
      <c r="AL181" s="3" t="s">
        <v>1002</v>
      </c>
      <c r="AM181" s="10" t="s">
        <v>1003</v>
      </c>
      <c r="AN181" s="6"/>
      <c r="AO181" s="6"/>
      <c r="AP181" s="6"/>
      <c r="AQ181" s="6"/>
      <c r="AR181" s="6"/>
      <c r="AS181" s="6"/>
      <c r="AT181" s="6"/>
      <c r="AU181" s="6"/>
      <c r="AV181" s="6" t="s">
        <v>1004</v>
      </c>
      <c r="AW181" s="6"/>
      <c r="AX181" s="6"/>
      <c r="AY181" s="6"/>
      <c r="AZ181" s="6"/>
      <c r="BA181" s="6"/>
      <c r="BB181" s="6"/>
      <c r="BC181" s="6"/>
      <c r="BD181" s="6" t="s">
        <v>1001</v>
      </c>
      <c r="BE181" s="8">
        <v>180</v>
      </c>
      <c r="BF181" s="6" t="str">
        <f t="shared" si="54"/>
        <v>insert into bitacoras_estatus (numero_expediente, numero_registro, representante, fecha_inicio, fecha_vencimiento, id_cliente, id_admin, id_bitacoras_estatus, id_estatus, id_clase, id_marca, created_at, updated_at) values('941649','','RUBEN RUIZ RODALLEGAS','2008-06-05','2018-06-05','948','2','1','1',null,1480,'2008-06-05 00:00:00','2008-06-05 00:00:00');</v>
      </c>
      <c r="BG181" s="6" t="str">
        <f t="shared" si="55"/>
        <v>insert into servicios_comentarios (comentario, id_admin, id_estatus, created_at, updated_at) values('Resolución de recurso de revisión recibido 04/01/2010',1,180,'2008-06-05 00:00:00','2008-06-05 00:00:00');</v>
      </c>
      <c r="BH181" s="6" t="str">
        <f t="shared" si="56"/>
        <v>insert into servicios_comentarios (comentario, id_admin, id_estatus, created_at, updated_at) values('481-1218, 481-9613',1,180,'2008-06-05 00:00:00','2008-06-05 00:00:00');</v>
      </c>
      <c r="BI181" s="137" t="str">
        <f t="shared" si="57"/>
        <v>update bitacoras_estatus set comprobacion_uso = 1, id_estatus=5 where id=180;</v>
      </c>
      <c r="BJ181" s="137" t="str">
        <f t="shared" si="58"/>
        <v>update bitacoras_estatus set numero_expediente = '941649', numero_registro = '', id_estatus = 5, fecha_inicio = '2008-06-05', fecha_vencimiento ='2018-06-05', created_at ='2008-06-05 00:00:00', updated_at ='2008-06-05 00:00:00', id_clase=null, id_marca=1480, id_cliente=948, vigencia = 0 where id =180;</v>
      </c>
      <c r="BK181" s="137" t="str">
        <f t="shared" si="59"/>
        <v>update bitacoras_estatus set id_estatus = 5 where id =180;</v>
      </c>
    </row>
    <row r="182" spans="1:63" ht="57">
      <c r="A182" s="6">
        <v>391406</v>
      </c>
      <c r="B182" s="6">
        <v>832435</v>
      </c>
      <c r="C182" s="6">
        <f>IF(Tabla1[[#This Row],[No. REG.]]="","",1)</f>
        <v>1</v>
      </c>
      <c r="D182" s="3" t="s">
        <v>46</v>
      </c>
      <c r="E182" s="3">
        <f>IF(Tabla1[[#This Row],[STATUS]]="","",VLOOKUP(D182,Estatus!$A$2:$B$13,2,0))</f>
        <v>10</v>
      </c>
      <c r="F182" s="3">
        <f>IF(Tabla1[[#This Row],[STATUS]]="","",VLOOKUP(D182,Estatus!$A$2:$I$12,9,0))</f>
        <v>1</v>
      </c>
      <c r="G182" s="16" t="s">
        <v>1005</v>
      </c>
      <c r="H182" s="9">
        <v>36418</v>
      </c>
      <c r="I182" s="81">
        <f t="shared" si="40"/>
        <v>1999</v>
      </c>
      <c r="J182" s="81">
        <f t="shared" si="41"/>
        <v>9</v>
      </c>
      <c r="K182" s="81">
        <f t="shared" si="42"/>
        <v>15</v>
      </c>
      <c r="L182" s="81" t="str">
        <f t="shared" si="43"/>
        <v>09</v>
      </c>
      <c r="M182" s="81">
        <f t="shared" si="44"/>
        <v>15</v>
      </c>
      <c r="N182" s="81" t="str">
        <f t="shared" si="45"/>
        <v>'1999-09-15'</v>
      </c>
      <c r="O182" s="81" t="str">
        <f t="shared" si="46"/>
        <v>'1999-09-15 00:00:00'</v>
      </c>
      <c r="P182" s="9">
        <v>43723</v>
      </c>
      <c r="Q182" s="81">
        <f t="shared" si="47"/>
        <v>2019</v>
      </c>
      <c r="R182" s="81">
        <f t="shared" si="48"/>
        <v>9</v>
      </c>
      <c r="S182" s="81">
        <f t="shared" si="49"/>
        <v>15</v>
      </c>
      <c r="T182" s="81" t="str">
        <f t="shared" si="50"/>
        <v>09</v>
      </c>
      <c r="U182" s="81">
        <f t="shared" si="51"/>
        <v>15</v>
      </c>
      <c r="V182" s="81" t="str">
        <f t="shared" si="52"/>
        <v>'2019-09-15'</v>
      </c>
      <c r="W182" s="81"/>
      <c r="X182" s="81" t="str">
        <f t="shared" si="53"/>
        <v>null</v>
      </c>
      <c r="Y182" s="6" t="s">
        <v>1006</v>
      </c>
      <c r="Z182" s="123">
        <f>IFERROR(IF(Y182="","null",VLOOKUP(Y182,Marcas!$A$2:$C$2024,2,0)),"")</f>
        <v>1479</v>
      </c>
      <c r="AA182" s="6" t="s">
        <v>998</v>
      </c>
      <c r="AB182" s="6">
        <f>IFERROR(IF(AA182="","",IF(AA182="EMPORIO LEGAL",1,VLOOKUP(AA182,Clientes!$A$2:$B$1190,2,0))),"")</f>
        <v>948</v>
      </c>
      <c r="AC182" s="6">
        <f>IFERROR(IF(Tabla1[[#This Row],[id_control]]="null","",VLOOKUP(CONCATENATE(Tabla1[[#This Row],[CLIENTE]],"-",Tabla1[[#This Row],[id_control]]),Hoja1!$C$2:$D$1994,2,0)),"")</f>
        <v>182</v>
      </c>
      <c r="AD182" s="6" t="s">
        <v>999</v>
      </c>
      <c r="AE182" s="6"/>
      <c r="AF182" s="6"/>
      <c r="AG182" s="6"/>
      <c r="AH182" s="6"/>
      <c r="AI182" s="6"/>
      <c r="AJ182" s="6"/>
      <c r="AK182" s="6"/>
      <c r="AL182" s="8" t="s">
        <v>1002</v>
      </c>
      <c r="AM182" s="10" t="s">
        <v>1003</v>
      </c>
      <c r="AN182" s="10"/>
      <c r="AO182" s="6"/>
      <c r="AP182" s="6"/>
      <c r="AQ182" s="6">
        <v>19154915141</v>
      </c>
      <c r="AR182" s="6"/>
      <c r="AS182" s="6"/>
      <c r="AT182" s="6"/>
      <c r="AU182" s="6"/>
      <c r="AV182" s="8" t="s">
        <v>1004</v>
      </c>
      <c r="AW182" s="6"/>
      <c r="AX182" s="6"/>
      <c r="AY182" s="6"/>
      <c r="AZ182" s="6"/>
      <c r="BA182" s="6"/>
      <c r="BB182" s="6"/>
      <c r="BC182" s="6"/>
      <c r="BD182" s="8" t="s">
        <v>1007</v>
      </c>
      <c r="BE182" s="8">
        <v>181</v>
      </c>
      <c r="BF182" s="6" t="str">
        <f t="shared" si="54"/>
        <v>insert into bitacoras_estatus (numero_expediente, numero_registro, representante, fecha_inicio, fecha_vencimiento, id_cliente, id_admin, id_bitacoras_estatus, id_estatus, id_clase, id_marca, created_at, updated_at) values('391406','832435','RUBEN RUIZ RODALLEGAS','1999-09-15','2019-09-15','948','2','1','1',null,1479,'1999-09-15 00:00:00','1999-09-15 00:00:00');</v>
      </c>
      <c r="BG182" s="6" t="str">
        <f t="shared" si="55"/>
        <v>insert into servicios_comentarios (comentario, id_admin, id_estatus, created_at, updated_at) values('COMPROBACION DE USO DE MARCA ENVIADA 04/12/2013. ACUSE DE RECIBIDO DE COMPROBACION DE USO DE MARCA RECIBIDO 04/04/14',1,181,'1999-09-15 00:00:00','1999-09-15 00:00:00');</v>
      </c>
      <c r="BH182" s="6" t="str">
        <f t="shared" si="56"/>
        <v>insert into servicios_comentarios (comentario, id_admin, id_estatus, created_at, updated_at) values('481-1218, 481-9613 0019154915141',1,181,'1999-09-15 00:00:00','1999-09-15 00:00:00');</v>
      </c>
      <c r="BI182" s="137" t="str">
        <f t="shared" si="57"/>
        <v>update bitacoras_estatus set comprobacion_uso = 1, id_estatus=10 where id=181;</v>
      </c>
      <c r="BJ182" s="137" t="str">
        <f t="shared" si="58"/>
        <v>update bitacoras_estatus set numero_expediente = '391406', numero_registro = '832435', id_estatus = 10, fecha_inicio = '1999-09-15', fecha_vencimiento ='2019-09-15', created_at ='1999-09-15 00:00:00', updated_at ='1999-09-15 00:00:00', id_clase=null, id_marca=1479, id_cliente=948, vigencia = 1 where id =181;</v>
      </c>
      <c r="BK182" s="137" t="str">
        <f t="shared" si="59"/>
        <v>update bitacoras_estatus set id_estatus = 10 where id =181;</v>
      </c>
    </row>
    <row r="183" spans="1:63" ht="37">
      <c r="A183" s="3">
        <v>1065817</v>
      </c>
      <c r="B183" s="3">
        <v>1150468</v>
      </c>
      <c r="C183" s="3">
        <f>IF(Tabla1[[#This Row],[No. REG.]]="","",1)</f>
        <v>1</v>
      </c>
      <c r="D183" s="3" t="s">
        <v>46</v>
      </c>
      <c r="E183" s="3">
        <f>IF(Tabla1[[#This Row],[STATUS]]="","",VLOOKUP(D183,Estatus!$A$2:$B$13,2,0))</f>
        <v>10</v>
      </c>
      <c r="F183" s="3">
        <f>IF(Tabla1[[#This Row],[STATUS]]="","",VLOOKUP(D183,Estatus!$A$2:$I$12,9,0))</f>
        <v>1</v>
      </c>
      <c r="G183" s="96" t="s">
        <v>1008</v>
      </c>
      <c r="H183" s="7">
        <v>40218</v>
      </c>
      <c r="I183" s="80">
        <f t="shared" si="40"/>
        <v>2010</v>
      </c>
      <c r="J183" s="80">
        <f t="shared" si="41"/>
        <v>2</v>
      </c>
      <c r="K183" s="80">
        <f t="shared" si="42"/>
        <v>9</v>
      </c>
      <c r="L183" s="80" t="str">
        <f t="shared" si="43"/>
        <v>02</v>
      </c>
      <c r="M183" s="80" t="str">
        <f t="shared" si="44"/>
        <v>09</v>
      </c>
      <c r="N183" s="80" t="str">
        <f t="shared" si="45"/>
        <v>'2010-02-09'</v>
      </c>
      <c r="O183" s="80" t="str">
        <f t="shared" si="46"/>
        <v>'2010-02-09 00:00:00'</v>
      </c>
      <c r="P183" s="7">
        <v>43870</v>
      </c>
      <c r="Q183" s="80">
        <f t="shared" si="47"/>
        <v>2020</v>
      </c>
      <c r="R183" s="80">
        <f t="shared" si="48"/>
        <v>2</v>
      </c>
      <c r="S183" s="80">
        <f t="shared" si="49"/>
        <v>9</v>
      </c>
      <c r="T183" s="80" t="str">
        <f t="shared" si="50"/>
        <v>02</v>
      </c>
      <c r="U183" s="80" t="str">
        <f t="shared" si="51"/>
        <v>09</v>
      </c>
      <c r="V183" s="80" t="str">
        <f t="shared" si="52"/>
        <v>'2020-02-09'</v>
      </c>
      <c r="W183" s="80"/>
      <c r="X183" s="80" t="str">
        <f t="shared" si="53"/>
        <v>null</v>
      </c>
      <c r="Y183" s="3" t="s">
        <v>997</v>
      </c>
      <c r="Z183" s="124">
        <f>IFERROR(IF(Y183="","null",VLOOKUP(Y183,Marcas!$A$2:$C$2024,2,0)),"")</f>
        <v>1480</v>
      </c>
      <c r="AA183" s="3" t="s">
        <v>998</v>
      </c>
      <c r="AB183" s="3">
        <f>IFERROR(IF(AA183="","",IF(AA183="EMPORIO LEGAL",1,VLOOKUP(AA183,Clientes!$A$2:$B$1190,2,0))),"")</f>
        <v>948</v>
      </c>
      <c r="AC183" s="3">
        <f>IFERROR(IF(Tabla1[[#This Row],[id_control]]="null","",VLOOKUP(CONCATENATE(Tabla1[[#This Row],[CLIENTE]],"-",Tabla1[[#This Row],[id_control]]),Hoja1!$C$2:$D$1994,2,0)),"")</f>
        <v>180</v>
      </c>
      <c r="AD183" s="3" t="s">
        <v>999</v>
      </c>
      <c r="AE183" s="3"/>
      <c r="AF183" s="3"/>
      <c r="AG183" s="3"/>
      <c r="AH183" s="3"/>
      <c r="AI183" s="3"/>
      <c r="AJ183" s="3"/>
      <c r="AK183" s="3"/>
      <c r="AL183" s="3" t="s">
        <v>1002</v>
      </c>
      <c r="AM183" s="4" t="s">
        <v>1003</v>
      </c>
      <c r="AN183" s="6"/>
      <c r="AO183" s="6"/>
      <c r="AP183" s="6"/>
      <c r="AQ183" s="6">
        <v>19154915141</v>
      </c>
      <c r="AR183" s="6"/>
      <c r="AS183" s="6"/>
      <c r="AT183" s="6"/>
      <c r="AU183" s="6"/>
      <c r="AV183" s="6" t="s">
        <v>1004</v>
      </c>
      <c r="AW183" s="6"/>
      <c r="AX183" s="6"/>
      <c r="AY183" s="6"/>
      <c r="AZ183" s="6"/>
      <c r="BA183" s="6"/>
      <c r="BB183" s="6"/>
      <c r="BC183" s="6"/>
      <c r="BD183" s="6" t="s">
        <v>1007</v>
      </c>
      <c r="BE183" s="8">
        <v>182</v>
      </c>
      <c r="BF183" s="6" t="str">
        <f t="shared" si="54"/>
        <v>insert into bitacoras_estatus (numero_expediente, numero_registro, representante, fecha_inicio, fecha_vencimiento, id_cliente, id_admin, id_bitacoras_estatus, id_estatus, id_clase, id_marca, created_at, updated_at) values('1065817','1150468','RUBEN RUIZ RODALLEGAS','2010-02-09','2020-02-09','948','2','1','1',null,1480,'2010-02-09 00:00:00','2010-02-09 00:00:00');</v>
      </c>
      <c r="BG183" s="6" t="str">
        <f t="shared" si="55"/>
        <v>insert into servicios_comentarios (comentario, id_admin, id_estatus, created_at, updated_at) values('COMROBACION DE USO DE MARCA ENVIADA 04/12/2013. ACUSE DE RECIBIDO DE COMPROBACION DE USO DE MARCA RECIBIDO 04/04/14',1,182,'2010-02-09 00:00:00','2010-02-09 00:00:00');</v>
      </c>
      <c r="BH183" s="6" t="str">
        <f t="shared" si="56"/>
        <v>insert into servicios_comentarios (comentario, id_admin, id_estatus, created_at, updated_at) values('481-1218, 481-9613 0019154915141',1,182,'2010-02-09 00:00:00','2010-02-09 00:00:00');</v>
      </c>
      <c r="BI183" s="137" t="str">
        <f t="shared" si="57"/>
        <v>update bitacoras_estatus set comprobacion_uso = 1, id_estatus=10 where id=182;</v>
      </c>
      <c r="BJ183" s="137" t="str">
        <f t="shared" si="58"/>
        <v>update bitacoras_estatus set numero_expediente = '1065817', numero_registro = '1150468', id_estatus = 10, fecha_inicio = '2010-02-09', fecha_vencimiento ='2020-02-09', created_at ='2010-02-09 00:00:00', updated_at ='2010-02-09 00:00:00', id_clase=null, id_marca=1480, id_cliente=948, vigencia = 1 where id =182;</v>
      </c>
      <c r="BK183" s="137" t="str">
        <f t="shared" si="59"/>
        <v>update bitacoras_estatus set id_estatus = 10 where id =182;</v>
      </c>
    </row>
    <row r="184" spans="1:63">
      <c r="A184" s="6">
        <v>1167596</v>
      </c>
      <c r="B184" s="6">
        <v>1230082</v>
      </c>
      <c r="C184" s="6">
        <f>IF(Tabla1[[#This Row],[No. REG.]]="","",1)</f>
        <v>1</v>
      </c>
      <c r="D184" s="3" t="s">
        <v>46</v>
      </c>
      <c r="E184" s="3">
        <f>IF(Tabla1[[#This Row],[STATUS]]="","",VLOOKUP(D184,Estatus!$A$2:$B$13,2,0))</f>
        <v>10</v>
      </c>
      <c r="F184" s="3">
        <f>IF(Tabla1[[#This Row],[STATUS]]="","",VLOOKUP(D184,Estatus!$A$2:$I$12,9,0))</f>
        <v>1</v>
      </c>
      <c r="G184" s="12" t="s">
        <v>1009</v>
      </c>
      <c r="H184" s="7">
        <v>40624</v>
      </c>
      <c r="I184" s="80">
        <f t="shared" si="40"/>
        <v>2011</v>
      </c>
      <c r="J184" s="80">
        <f t="shared" si="41"/>
        <v>3</v>
      </c>
      <c r="K184" s="80">
        <f t="shared" si="42"/>
        <v>22</v>
      </c>
      <c r="L184" s="80" t="str">
        <f t="shared" si="43"/>
        <v>03</v>
      </c>
      <c r="M184" s="80">
        <f t="shared" si="44"/>
        <v>22</v>
      </c>
      <c r="N184" s="80" t="str">
        <f t="shared" si="45"/>
        <v>'2011-03-22'</v>
      </c>
      <c r="O184" s="80" t="str">
        <f t="shared" si="46"/>
        <v>'2011-03-22 00:00:00'</v>
      </c>
      <c r="P184" s="7">
        <v>44277</v>
      </c>
      <c r="Q184" s="80">
        <f t="shared" si="47"/>
        <v>2021</v>
      </c>
      <c r="R184" s="80">
        <f t="shared" si="48"/>
        <v>3</v>
      </c>
      <c r="S184" s="80">
        <f t="shared" si="49"/>
        <v>22</v>
      </c>
      <c r="T184" s="80" t="str">
        <f t="shared" si="50"/>
        <v>03</v>
      </c>
      <c r="U184" s="80">
        <f t="shared" si="51"/>
        <v>22</v>
      </c>
      <c r="V184" s="80" t="str">
        <f t="shared" si="52"/>
        <v>'2021-03-22'</v>
      </c>
      <c r="W184" s="80">
        <v>29</v>
      </c>
      <c r="X184" s="80">
        <f t="shared" si="53"/>
        <v>29</v>
      </c>
      <c r="Y184" s="16" t="s">
        <v>8614</v>
      </c>
      <c r="Z184" s="126">
        <f>IFERROR(IF(Y184="","null",VLOOKUP(Y184,Marcas!$A$2:$C$2024,2,0)),"")</f>
        <v>803</v>
      </c>
      <c r="AA184" s="6" t="s">
        <v>998</v>
      </c>
      <c r="AB184" s="6">
        <f>IFERROR(IF(AA184="","",IF(AA184="EMPORIO LEGAL",1,VLOOKUP(AA184,Clientes!$A$2:$B$1190,2,0))),"")</f>
        <v>948</v>
      </c>
      <c r="AC184" s="6">
        <f>IFERROR(IF(Tabla1[[#This Row],[id_control]]="null","",VLOOKUP(CONCATENATE(Tabla1[[#This Row],[CLIENTE]],"-",Tabla1[[#This Row],[id_control]]),Hoja1!$C$2:$D$1994,2,0)),"")</f>
        <v>184</v>
      </c>
      <c r="AD184" s="6" t="s">
        <v>999</v>
      </c>
      <c r="AE184" s="6"/>
      <c r="AF184" s="6"/>
      <c r="AG184" s="6"/>
      <c r="AH184" s="6"/>
      <c r="AI184" s="6"/>
      <c r="AJ184" s="6"/>
      <c r="AK184" s="6"/>
      <c r="AL184" s="3" t="s">
        <v>1010</v>
      </c>
      <c r="AM184" s="4" t="s">
        <v>1011</v>
      </c>
      <c r="AN184" s="6"/>
      <c r="AO184" s="6"/>
      <c r="AP184" s="6"/>
      <c r="AQ184" s="6"/>
      <c r="AR184" s="6"/>
      <c r="AS184" s="6"/>
      <c r="AT184" s="6"/>
      <c r="AU184" s="6"/>
      <c r="AV184" s="6" t="s">
        <v>1004</v>
      </c>
      <c r="AW184" s="6"/>
      <c r="AX184" s="6"/>
      <c r="AY184" s="6"/>
      <c r="AZ184" s="6"/>
      <c r="BA184" s="6"/>
      <c r="BB184" s="6"/>
      <c r="BC184" s="6"/>
      <c r="BD184" s="8" t="s">
        <v>1001</v>
      </c>
      <c r="BE184" s="8">
        <v>183</v>
      </c>
      <c r="BF184" s="6" t="str">
        <f t="shared" si="54"/>
        <v>insert into bitacoras_estatus (numero_expediente, numero_registro, representante, fecha_inicio, fecha_vencimiento, id_cliente, id_admin, id_bitacoras_estatus, id_estatus, id_clase, id_marca, created_at, updated_at) values('1167596','1230082','RUBEN RUIZ RODALLEGAS','2011-03-22','2021-03-22','948','2','1','1',29,803,'2011-03-22 00:00:00','2011-03-22 00:00:00');</v>
      </c>
      <c r="BG184" s="6" t="str">
        <f t="shared" si="55"/>
        <v>insert into servicios_comentarios (comentario, id_admin, id_estatus, created_at, updated_at) values('TITULO ENTREGADO 15/09/2011',1,183,'2011-03-22 00:00:00','2011-03-22 00:00:00');</v>
      </c>
      <c r="BH184" s="6" t="str">
        <f t="shared" si="56"/>
        <v>insert into servicios_comentarios (comentario, id_admin, id_estatus, created_at, updated_at) values('481-1218, 481-9613',1,183,'2011-03-22 00:00:00','2011-03-22 00:00:00');</v>
      </c>
      <c r="BI184" s="137" t="str">
        <f t="shared" si="57"/>
        <v>update bitacoras_estatus set comprobacion_uso = 1, id_estatus=10 where id=183;</v>
      </c>
      <c r="BJ184" s="137" t="str">
        <f t="shared" si="58"/>
        <v>update bitacoras_estatus set numero_expediente = '1167596', numero_registro = '1230082', id_estatus = 10, fecha_inicio = '2011-03-22', fecha_vencimiento ='2021-03-22', created_at ='2011-03-22 00:00:00', updated_at ='2011-03-22 00:00:00', id_clase=29, id_marca=803, id_cliente=948, vigencia = 1 where id =183;</v>
      </c>
      <c r="BK184" s="137" t="str">
        <f t="shared" si="59"/>
        <v>update bitacoras_estatus set id_estatus = 10 where id =183;</v>
      </c>
    </row>
    <row r="185" spans="1:63">
      <c r="A185" s="6">
        <v>1250082</v>
      </c>
      <c r="B185" s="6">
        <v>1293680</v>
      </c>
      <c r="C185" s="6">
        <f>IF(Tabla1[[#This Row],[No. REG.]]="","",1)</f>
        <v>1</v>
      </c>
      <c r="D185" s="3" t="s">
        <v>46</v>
      </c>
      <c r="E185" s="3">
        <f>IF(Tabla1[[#This Row],[STATUS]]="","",VLOOKUP(D185,Estatus!$A$2:$B$13,2,0))</f>
        <v>10</v>
      </c>
      <c r="F185" s="3">
        <f>IF(Tabla1[[#This Row],[STATUS]]="","",VLOOKUP(D185,Estatus!$A$2:$I$12,9,0))</f>
        <v>1</v>
      </c>
      <c r="G185" s="12" t="s">
        <v>743</v>
      </c>
      <c r="H185" s="7">
        <v>40942</v>
      </c>
      <c r="I185" s="80">
        <f t="shared" si="40"/>
        <v>2012</v>
      </c>
      <c r="J185" s="80">
        <f t="shared" si="41"/>
        <v>2</v>
      </c>
      <c r="K185" s="80">
        <f t="shared" si="42"/>
        <v>3</v>
      </c>
      <c r="L185" s="80" t="str">
        <f t="shared" si="43"/>
        <v>02</v>
      </c>
      <c r="M185" s="80" t="str">
        <f t="shared" si="44"/>
        <v>03</v>
      </c>
      <c r="N185" s="80" t="str">
        <f t="shared" si="45"/>
        <v>'2012-02-03'</v>
      </c>
      <c r="O185" s="80" t="str">
        <f t="shared" si="46"/>
        <v>'2012-02-03 00:00:00'</v>
      </c>
      <c r="P185" s="7">
        <v>44595</v>
      </c>
      <c r="Q185" s="80">
        <f t="shared" si="47"/>
        <v>2022</v>
      </c>
      <c r="R185" s="80">
        <f t="shared" si="48"/>
        <v>2</v>
      </c>
      <c r="S185" s="80">
        <f t="shared" si="49"/>
        <v>3</v>
      </c>
      <c r="T185" s="80" t="str">
        <f t="shared" si="50"/>
        <v>02</v>
      </c>
      <c r="U185" s="80" t="str">
        <f t="shared" si="51"/>
        <v>03</v>
      </c>
      <c r="V185" s="80" t="str">
        <f t="shared" si="52"/>
        <v>'2022-02-03'</v>
      </c>
      <c r="W185" s="80">
        <v>30</v>
      </c>
      <c r="X185" s="80">
        <f t="shared" si="53"/>
        <v>30</v>
      </c>
      <c r="Y185" s="16" t="s">
        <v>1012</v>
      </c>
      <c r="Z185" s="126">
        <f>IFERROR(IF(Y185="","null",VLOOKUP(Y185,Marcas!$A$2:$C$2024,2,0)),"")</f>
        <v>1457</v>
      </c>
      <c r="AA185" s="6" t="s">
        <v>998</v>
      </c>
      <c r="AB185" s="6">
        <f>IFERROR(IF(AA185="","",IF(AA185="EMPORIO LEGAL",1,VLOOKUP(AA185,Clientes!$A$2:$B$1190,2,0))),"")</f>
        <v>948</v>
      </c>
      <c r="AC185" s="6">
        <f>IFERROR(IF(Tabla1[[#This Row],[id_control]]="null","",VLOOKUP(CONCATENATE(Tabla1[[#This Row],[CLIENTE]],"-",Tabla1[[#This Row],[id_control]]),Hoja1!$C$2:$D$1994,2,0)),"")</f>
        <v>185</v>
      </c>
      <c r="AD185" s="6" t="s">
        <v>999</v>
      </c>
      <c r="AE185" s="6"/>
      <c r="AF185" s="6"/>
      <c r="AG185" s="6"/>
      <c r="AH185" s="6"/>
      <c r="AI185" s="6"/>
      <c r="AJ185" s="6"/>
      <c r="AK185" s="6"/>
      <c r="AL185" s="6" t="s">
        <v>1010</v>
      </c>
      <c r="AM185" s="6" t="s">
        <v>1011</v>
      </c>
      <c r="AN185" s="6" t="s">
        <v>1013</v>
      </c>
      <c r="AO185" s="6"/>
      <c r="AP185" s="6"/>
      <c r="AQ185" s="6"/>
      <c r="AR185" s="6"/>
      <c r="AS185" s="6"/>
      <c r="AT185" s="6"/>
      <c r="AU185" s="6"/>
      <c r="AV185" s="6" t="s">
        <v>1004</v>
      </c>
      <c r="AW185" s="6"/>
      <c r="AX185" s="6"/>
      <c r="AY185" s="6"/>
      <c r="AZ185" s="6"/>
      <c r="BA185" s="6"/>
      <c r="BB185" s="6"/>
      <c r="BC185" s="6"/>
      <c r="BD185" s="8" t="s">
        <v>1007</v>
      </c>
      <c r="BE185" s="8">
        <v>184</v>
      </c>
      <c r="BF185" s="6" t="str">
        <f t="shared" si="54"/>
        <v>insert into bitacoras_estatus (numero_expediente, numero_registro, representante, fecha_inicio, fecha_vencimiento, id_cliente, id_admin, id_bitacoras_estatus, id_estatus, id_clase, id_marca, created_at, updated_at) values('1250082','1293680','RUBEN RUIZ RODALLEGAS','2012-02-03','2022-02-03','948','2','1','1',30,1457,'2012-02-03 00:00:00','2012-02-03 00:00:00');</v>
      </c>
      <c r="BG185" s="6" t="str">
        <f t="shared" si="55"/>
        <v>insert into servicios_comentarios (comentario, id_admin, id_estatus, created_at, updated_at) values('titulo entregado',1,184,'2012-02-03 00:00:00','2012-02-03 00:00:00');</v>
      </c>
      <c r="BH185" s="6" t="str">
        <f t="shared" si="56"/>
        <v>insert into servicios_comentarios (comentario, id_admin, id_estatus, created_at, updated_at) values('481-1218, 481-9613 0019154915141',1,184,'2012-02-03 00:00:00','2012-02-03 00:00:00');</v>
      </c>
      <c r="BI185" s="137" t="str">
        <f t="shared" si="57"/>
        <v>update bitacoras_estatus set comprobacion_uso = 1, id_estatus=10 where id=184;</v>
      </c>
      <c r="BJ185" s="137" t="str">
        <f t="shared" si="58"/>
        <v>update bitacoras_estatus set numero_expediente = '1250082', numero_registro = '1293680', id_estatus = 10, fecha_inicio = '2012-02-03', fecha_vencimiento ='2022-02-03', created_at ='2012-02-03 00:00:00', updated_at ='2012-02-03 00:00:00', id_clase=30, id_marca=1457, id_cliente=948, vigencia = 1 where id =184;</v>
      </c>
      <c r="BK185" s="137" t="str">
        <f t="shared" si="59"/>
        <v>update bitacoras_estatus set id_estatus = 10 where id =184;</v>
      </c>
    </row>
    <row r="186" spans="1:63" ht="29">
      <c r="A186" s="6">
        <v>572969</v>
      </c>
      <c r="B186" s="6">
        <v>814882</v>
      </c>
      <c r="C186" s="6">
        <f>IF(Tabla1[[#This Row],[No. REG.]]="","",1)</f>
        <v>1</v>
      </c>
      <c r="D186" s="3" t="s">
        <v>46</v>
      </c>
      <c r="E186" s="3">
        <f>IF(Tabla1[[#This Row],[STATUS]]="","",VLOOKUP(D186,Estatus!$A$2:$B$13,2,0))</f>
        <v>10</v>
      </c>
      <c r="F186" s="3">
        <f>IF(Tabla1[[#This Row],[STATUS]]="","",VLOOKUP(D186,Estatus!$A$2:$I$12,9,0))</f>
        <v>1</v>
      </c>
      <c r="G186" s="16" t="s">
        <v>1014</v>
      </c>
      <c r="H186" s="7">
        <v>37558</v>
      </c>
      <c r="I186" s="80">
        <f t="shared" si="40"/>
        <v>2002</v>
      </c>
      <c r="J186" s="80">
        <f t="shared" si="41"/>
        <v>10</v>
      </c>
      <c r="K186" s="80">
        <f t="shared" si="42"/>
        <v>29</v>
      </c>
      <c r="L186" s="80">
        <f t="shared" si="43"/>
        <v>10</v>
      </c>
      <c r="M186" s="80">
        <f t="shared" si="44"/>
        <v>29</v>
      </c>
      <c r="N186" s="80" t="str">
        <f t="shared" si="45"/>
        <v>'2002-10-29'</v>
      </c>
      <c r="O186" s="80" t="str">
        <f t="shared" si="46"/>
        <v>'2002-10-29 00:00:00'</v>
      </c>
      <c r="P186" s="7">
        <v>44863</v>
      </c>
      <c r="Q186" s="80">
        <f t="shared" si="47"/>
        <v>2022</v>
      </c>
      <c r="R186" s="80">
        <f t="shared" si="48"/>
        <v>10</v>
      </c>
      <c r="S186" s="80">
        <f t="shared" si="49"/>
        <v>29</v>
      </c>
      <c r="T186" s="80">
        <f t="shared" si="50"/>
        <v>10</v>
      </c>
      <c r="U186" s="80">
        <f t="shared" si="51"/>
        <v>29</v>
      </c>
      <c r="V186" s="80" t="str">
        <f t="shared" si="52"/>
        <v>'2022-10-29'</v>
      </c>
      <c r="W186" s="80"/>
      <c r="X186" s="80" t="str">
        <f t="shared" si="53"/>
        <v>null</v>
      </c>
      <c r="Y186" s="6" t="s">
        <v>1015</v>
      </c>
      <c r="Z186" s="123">
        <f>IFERROR(IF(Y186="","null",VLOOKUP(Y186,Marcas!$A$2:$C$2024,2,0)),"")</f>
        <v>1481</v>
      </c>
      <c r="AA186" s="6" t="s">
        <v>998</v>
      </c>
      <c r="AB186" s="6">
        <f>IFERROR(IF(AA186="","",IF(AA186="EMPORIO LEGAL",1,VLOOKUP(AA186,Clientes!$A$2:$B$1190,2,0))),"")</f>
        <v>948</v>
      </c>
      <c r="AC186" s="6">
        <f>IFERROR(IF(Tabla1[[#This Row],[id_control]]="null","",VLOOKUP(CONCATENATE(Tabla1[[#This Row],[CLIENTE]],"-",Tabla1[[#This Row],[id_control]]),Hoja1!$C$2:$D$1994,2,0)),"")</f>
        <v>186</v>
      </c>
      <c r="AD186" s="6" t="s">
        <v>999</v>
      </c>
      <c r="AE186" s="6"/>
      <c r="AF186" s="6"/>
      <c r="AG186" s="6"/>
      <c r="AH186" s="6"/>
      <c r="AI186" s="6"/>
      <c r="AJ186" s="6"/>
      <c r="AK186" s="6"/>
      <c r="AL186" s="6">
        <v>4811218</v>
      </c>
      <c r="AM186" s="6">
        <v>4819613</v>
      </c>
      <c r="AN186" s="6"/>
      <c r="AO186" s="6"/>
      <c r="AP186" s="6"/>
      <c r="AQ186" s="6"/>
      <c r="AR186" s="6"/>
      <c r="AS186" s="6"/>
      <c r="AT186" s="6"/>
      <c r="AU186" s="6"/>
      <c r="AV186" s="6" t="s">
        <v>1004</v>
      </c>
      <c r="AW186" s="6"/>
      <c r="AX186" s="6"/>
      <c r="AY186" s="6"/>
      <c r="AZ186" s="6"/>
      <c r="BA186" s="6"/>
      <c r="BB186" s="6"/>
      <c r="BC186" s="6"/>
      <c r="BD186" s="8" t="s">
        <v>1001</v>
      </c>
      <c r="BE186" s="8">
        <v>185</v>
      </c>
      <c r="BF186" s="6" t="str">
        <f t="shared" si="54"/>
        <v>insert into bitacoras_estatus (numero_expediente, numero_registro, representante, fecha_inicio, fecha_vencimiento, id_cliente, id_admin, id_bitacoras_estatus, id_estatus, id_clase, id_marca, created_at, updated_at) values('572969','814882','RUBEN RUIZ RODALLEGAS','2002-10-29','2022-10-29','948','2','1','1',null,1481,'2002-10-29 00:00:00','2002-10-29 00:00:00');</v>
      </c>
      <c r="BG186" s="6" t="str">
        <f t="shared" si="55"/>
        <v>insert into servicios_comentarios (comentario, id_admin, id_estatus, created_at, updated_at) values('TRANSMISION DE DERECHOS RECIBIDA 27/04/2011',1,185,'2002-10-29 00:00:00','2002-10-29 00:00:00');</v>
      </c>
      <c r="BH186" s="6" t="str">
        <f t="shared" si="56"/>
        <v>insert into servicios_comentarios (comentario, id_admin, id_estatus, created_at, updated_at) values('481-1218, 481-9613',1,185,'2002-10-29 00:00:00','2002-10-29 00:00:00');</v>
      </c>
      <c r="BI186" s="137" t="str">
        <f t="shared" si="57"/>
        <v>update bitacoras_estatus set comprobacion_uso = 1, id_estatus=10 where id=185;</v>
      </c>
      <c r="BJ186" s="137" t="str">
        <f t="shared" si="58"/>
        <v>update bitacoras_estatus set numero_expediente = '572969', numero_registro = '814882', id_estatus = 10, fecha_inicio = '2002-10-29', fecha_vencimiento ='2022-10-29', created_at ='2002-10-29 00:00:00', updated_at ='2002-10-29 00:00:00', id_clase=null, id_marca=1481, id_cliente=948, vigencia = 1 where id =185;</v>
      </c>
      <c r="BK186" s="137" t="str">
        <f t="shared" si="59"/>
        <v>update bitacoras_estatus set id_estatus = 10 where id =185;</v>
      </c>
    </row>
    <row r="187" spans="1:63">
      <c r="A187" s="3">
        <v>907322</v>
      </c>
      <c r="B187" s="3"/>
      <c r="C187" s="3" t="str">
        <f>IF(Tabla1[[#This Row],[No. REG.]]="","",1)</f>
        <v/>
      </c>
      <c r="D187" s="3" t="s">
        <v>34</v>
      </c>
      <c r="E187" s="3">
        <f>IF(Tabla1[[#This Row],[STATUS]]="","",VLOOKUP(D187,Estatus!$A$2:$B$13,2,0))</f>
        <v>5</v>
      </c>
      <c r="F187" s="3">
        <f>IF(Tabla1[[#This Row],[STATUS]]="","",VLOOKUP(D187,Estatus!$A$2:$I$12,9,0))</f>
        <v>0</v>
      </c>
      <c r="G187" s="12" t="s">
        <v>1016</v>
      </c>
      <c r="H187" s="7">
        <v>39429</v>
      </c>
      <c r="I187" s="80">
        <f t="shared" si="40"/>
        <v>2007</v>
      </c>
      <c r="J187" s="80">
        <f t="shared" si="41"/>
        <v>12</v>
      </c>
      <c r="K187" s="80">
        <f t="shared" si="42"/>
        <v>13</v>
      </c>
      <c r="L187" s="80">
        <f t="shared" si="43"/>
        <v>12</v>
      </c>
      <c r="M187" s="80">
        <f t="shared" si="44"/>
        <v>13</v>
      </c>
      <c r="N187" s="80" t="str">
        <f t="shared" si="45"/>
        <v>'2007-12-13'</v>
      </c>
      <c r="O187" s="80" t="str">
        <f t="shared" si="46"/>
        <v>'2007-12-13 00:00:00'</v>
      </c>
      <c r="P187" s="7">
        <v>43082</v>
      </c>
      <c r="Q187" s="80">
        <f t="shared" si="47"/>
        <v>2017</v>
      </c>
      <c r="R187" s="80">
        <f t="shared" si="48"/>
        <v>12</v>
      </c>
      <c r="S187" s="80">
        <f t="shared" si="49"/>
        <v>13</v>
      </c>
      <c r="T187" s="80">
        <f t="shared" si="50"/>
        <v>12</v>
      </c>
      <c r="U187" s="80">
        <f t="shared" si="51"/>
        <v>13</v>
      </c>
      <c r="V187" s="80" t="str">
        <f t="shared" si="52"/>
        <v>'2017-12-13'</v>
      </c>
      <c r="W187" s="80">
        <v>29</v>
      </c>
      <c r="X187" s="80">
        <f t="shared" si="53"/>
        <v>29</v>
      </c>
      <c r="Y187" s="3" t="s">
        <v>8650</v>
      </c>
      <c r="Z187" s="124">
        <f>IFERROR(IF(Y187="","null",VLOOKUP(Y187,Marcas!$A$2:$C$2024,2,0)),"")</f>
        <v>1336</v>
      </c>
      <c r="AA187" s="3" t="s">
        <v>1017</v>
      </c>
      <c r="AB187" s="3">
        <f>IFERROR(IF(AA187="","",IF(AA187="EMPORIO LEGAL",1,VLOOKUP(AA187,Clientes!$A$2:$B$1190,2,0))),"")</f>
        <v>946</v>
      </c>
      <c r="AC187" s="3">
        <f>IFERROR(IF(Tabla1[[#This Row],[id_control]]="null","",VLOOKUP(CONCATENATE(Tabla1[[#This Row],[CLIENTE]],"-",Tabla1[[#This Row],[id_control]]),Hoja1!$C$2:$D$1994,2,0)),"")</f>
        <v>187</v>
      </c>
      <c r="AD187" s="3" t="s">
        <v>1018</v>
      </c>
      <c r="AE187" s="3"/>
      <c r="AF187" s="3"/>
      <c r="AG187" s="3"/>
      <c r="AH187" s="3"/>
      <c r="AI187" s="3"/>
      <c r="AJ187" s="3"/>
      <c r="AK187" s="3"/>
      <c r="AL187" s="3" t="s">
        <v>1019</v>
      </c>
      <c r="AM187" s="6" t="s">
        <v>1020</v>
      </c>
      <c r="AN187" s="6"/>
      <c r="AO187" s="6"/>
      <c r="AP187" s="6"/>
      <c r="AQ187" s="6"/>
      <c r="AR187" s="6"/>
      <c r="AS187" s="6"/>
      <c r="AT187" s="6"/>
      <c r="AU187" s="6"/>
      <c r="AV187" s="6" t="s">
        <v>1021</v>
      </c>
      <c r="AW187" s="6"/>
      <c r="AX187" s="6"/>
      <c r="AY187" s="6"/>
      <c r="AZ187" s="6"/>
      <c r="BA187" s="6"/>
      <c r="BB187" s="6"/>
      <c r="BC187" s="6"/>
      <c r="BD187" s="6" t="s">
        <v>1022</v>
      </c>
      <c r="BE187" s="8">
        <v>186</v>
      </c>
      <c r="BF187" s="6" t="str">
        <f t="shared" si="54"/>
        <v>insert into bitacoras_estatus (numero_expediente, numero_registro, representante, fecha_inicio, fecha_vencimiento, id_cliente, id_admin, id_bitacoras_estatus, id_estatus, id_clase, id_marca, created_at, updated_at) values('907322','','LIC. ALEJANDRO RUVALCABA LICON','2007-12-13','2017-12-13','946','2','1','1',29,1336,'2007-12-13 00:00:00','2007-12-13 00:00:00');</v>
      </c>
      <c r="BG187" s="6" t="str">
        <f t="shared" si="55"/>
        <v>insert into servicios_comentarios (comentario, id_admin, id_estatus, created_at, updated_at) values('Negativa recibida 26/03/2009',1,186,'2007-12-13 00:00:00','2007-12-13 00:00:00');</v>
      </c>
      <c r="BH187" s="6" t="str">
        <f t="shared" si="56"/>
        <v>insert into servicios_comentarios (comentario, id_admin, id_estatus, created_at, updated_at) values('639 4726030, 639 472 3503,',1,186,'2007-12-13 00:00:00','2007-12-13 00:00:00');</v>
      </c>
      <c r="BI187" s="137" t="str">
        <f t="shared" si="57"/>
        <v>update bitacoras_estatus set comprobacion_uso = 1, id_estatus=5 where id=186;</v>
      </c>
      <c r="BJ187" s="137" t="str">
        <f t="shared" si="58"/>
        <v>update bitacoras_estatus set numero_expediente = '907322', numero_registro = '', id_estatus = 5, fecha_inicio = '2007-12-13', fecha_vencimiento ='2017-12-13', created_at ='2007-12-13 00:00:00', updated_at ='2007-12-13 00:00:00', id_clase=29, id_marca=1336, id_cliente=946, vigencia = 0 where id =186;</v>
      </c>
      <c r="BK187" s="137" t="str">
        <f t="shared" si="59"/>
        <v>update bitacoras_estatus set id_estatus = 5 where id =186;</v>
      </c>
    </row>
    <row r="188" spans="1:63">
      <c r="A188" s="3">
        <v>907321</v>
      </c>
      <c r="B188" s="3"/>
      <c r="C188" s="3" t="str">
        <f>IF(Tabla1[[#This Row],[No. REG.]]="","",1)</f>
        <v/>
      </c>
      <c r="D188" s="3" t="s">
        <v>34</v>
      </c>
      <c r="E188" s="3">
        <f>IF(Tabla1[[#This Row],[STATUS]]="","",VLOOKUP(D188,Estatus!$A$2:$B$13,2,0))</f>
        <v>5</v>
      </c>
      <c r="F188" s="3">
        <f>IF(Tabla1[[#This Row],[STATUS]]="","",VLOOKUP(D188,Estatus!$A$2:$I$12,9,0))</f>
        <v>0</v>
      </c>
      <c r="G188" s="12" t="s">
        <v>1016</v>
      </c>
      <c r="H188" s="7">
        <v>39429</v>
      </c>
      <c r="I188" s="80">
        <f t="shared" si="40"/>
        <v>2007</v>
      </c>
      <c r="J188" s="80">
        <f t="shared" si="41"/>
        <v>12</v>
      </c>
      <c r="K188" s="80">
        <f t="shared" si="42"/>
        <v>13</v>
      </c>
      <c r="L188" s="80">
        <f t="shared" si="43"/>
        <v>12</v>
      </c>
      <c r="M188" s="80">
        <f t="shared" si="44"/>
        <v>13</v>
      </c>
      <c r="N188" s="80" t="str">
        <f t="shared" si="45"/>
        <v>'2007-12-13'</v>
      </c>
      <c r="O188" s="80" t="str">
        <f t="shared" si="46"/>
        <v>'2007-12-13 00:00:00'</v>
      </c>
      <c r="P188" s="7">
        <v>43082</v>
      </c>
      <c r="Q188" s="80">
        <f t="shared" si="47"/>
        <v>2017</v>
      </c>
      <c r="R188" s="80">
        <f t="shared" si="48"/>
        <v>12</v>
      </c>
      <c r="S188" s="80">
        <f t="shared" si="49"/>
        <v>13</v>
      </c>
      <c r="T188" s="80">
        <f t="shared" si="50"/>
        <v>12</v>
      </c>
      <c r="U188" s="80">
        <f t="shared" si="51"/>
        <v>13</v>
      </c>
      <c r="V188" s="80" t="str">
        <f t="shared" si="52"/>
        <v>'2017-12-13'</v>
      </c>
      <c r="W188" s="80">
        <v>30</v>
      </c>
      <c r="X188" s="80">
        <f t="shared" si="53"/>
        <v>30</v>
      </c>
      <c r="Y188" s="3" t="s">
        <v>8650</v>
      </c>
      <c r="Z188" s="124">
        <f>IFERROR(IF(Y188="","null",VLOOKUP(Y188,Marcas!$A$2:$C$2024,2,0)),"")</f>
        <v>1336</v>
      </c>
      <c r="AA188" s="3" t="s">
        <v>1017</v>
      </c>
      <c r="AB188" s="3">
        <f>IFERROR(IF(AA188="","",IF(AA188="EMPORIO LEGAL",1,VLOOKUP(AA188,Clientes!$A$2:$B$1190,2,0))),"")</f>
        <v>946</v>
      </c>
      <c r="AC188" s="3">
        <f>IFERROR(IF(Tabla1[[#This Row],[id_control]]="null","",VLOOKUP(CONCATENATE(Tabla1[[#This Row],[CLIENTE]],"-",Tabla1[[#This Row],[id_control]]),Hoja1!$C$2:$D$1994,2,0)),"")</f>
        <v>187</v>
      </c>
      <c r="AD188" s="3" t="s">
        <v>1018</v>
      </c>
      <c r="AE188" s="3"/>
      <c r="AF188" s="3"/>
      <c r="AG188" s="3"/>
      <c r="AH188" s="3"/>
      <c r="AI188" s="3"/>
      <c r="AJ188" s="3"/>
      <c r="AK188" s="3"/>
      <c r="AL188" s="3">
        <v>39681</v>
      </c>
      <c r="AM188" s="4"/>
      <c r="AN188" s="6"/>
      <c r="AO188" s="6"/>
      <c r="AP188" s="6"/>
      <c r="AQ188" s="6"/>
      <c r="AR188" s="6"/>
      <c r="AS188" s="6"/>
      <c r="AT188" s="6"/>
      <c r="AU188" s="6"/>
      <c r="AV188" s="6"/>
      <c r="AW188" s="6"/>
      <c r="AX188" s="6"/>
      <c r="AY188" s="6"/>
      <c r="AZ188" s="6"/>
      <c r="BA188" s="6"/>
      <c r="BB188" s="6"/>
      <c r="BC188" s="6"/>
      <c r="BD188" s="6">
        <v>39681</v>
      </c>
      <c r="BE188" s="8">
        <v>187</v>
      </c>
      <c r="BF188" s="6" t="str">
        <f t="shared" si="54"/>
        <v>insert into bitacoras_estatus (numero_expediente, numero_registro, representante, fecha_inicio, fecha_vencimiento, id_cliente, id_admin, id_bitacoras_estatus, id_estatus, id_clase, id_marca, created_at, updated_at) values('907321','','LIC. ALEJANDRO RUVALCABA LICON','2007-12-13','2017-12-13','946','2','1','1',30,1336,'2007-12-13 00:00:00','2007-12-13 00:00:00');</v>
      </c>
      <c r="BG188" s="6" t="str">
        <f t="shared" si="55"/>
        <v>insert into servicios_comentarios (comentario, id_admin, id_estatus, created_at, updated_at) values('Negativa recibida 26/03/2009',1,187,'2007-12-13 00:00:00','2007-12-13 00:00:00');</v>
      </c>
      <c r="BH188" s="6" t="str">
        <f t="shared" si="56"/>
        <v>insert into servicios_comentarios (comentario, id_admin, id_estatus, created_at, updated_at) values('39681',1,187,'2007-12-13 00:00:00','2007-12-13 00:00:00');</v>
      </c>
      <c r="BI188" s="137" t="str">
        <f t="shared" si="57"/>
        <v>update bitacoras_estatus set comprobacion_uso = 1, id_estatus=5 where id=187;</v>
      </c>
      <c r="BJ188" s="137" t="str">
        <f t="shared" si="58"/>
        <v>update bitacoras_estatus set numero_expediente = '907321', numero_registro = '', id_estatus = 5, fecha_inicio = '2007-12-13', fecha_vencimiento ='2017-12-13', created_at ='2007-12-13 00:00:00', updated_at ='2007-12-13 00:00:00', id_clase=30, id_marca=1336, id_cliente=946, vigencia = 0 where id =187;</v>
      </c>
      <c r="BK188" s="137" t="str">
        <f t="shared" si="59"/>
        <v>update bitacoras_estatus set id_estatus = 5 where id =187;</v>
      </c>
    </row>
    <row r="189" spans="1:63">
      <c r="A189" s="3">
        <v>923358</v>
      </c>
      <c r="B189" s="3">
        <v>1089431</v>
      </c>
      <c r="C189" s="3">
        <f>IF(Tabla1[[#This Row],[No. REG.]]="","",1)</f>
        <v>1</v>
      </c>
      <c r="D189" s="3" t="s">
        <v>109</v>
      </c>
      <c r="E189" s="3">
        <f>IF(Tabla1[[#This Row],[STATUS]]="","",VLOOKUP(D189,Estatus!$A$2:$B$13,2,0))</f>
        <v>9</v>
      </c>
      <c r="F189" s="3">
        <f>IF(Tabla1[[#This Row],[STATUS]]="","",VLOOKUP(D189,Estatus!$A$2:$I$12,9,0))</f>
        <v>0</v>
      </c>
      <c r="G189" s="12" t="s">
        <v>1023</v>
      </c>
      <c r="H189" s="7">
        <v>39519</v>
      </c>
      <c r="I189" s="80">
        <f t="shared" si="40"/>
        <v>2008</v>
      </c>
      <c r="J189" s="80">
        <f t="shared" si="41"/>
        <v>3</v>
      </c>
      <c r="K189" s="80">
        <f t="shared" si="42"/>
        <v>12</v>
      </c>
      <c r="L189" s="80" t="str">
        <f t="shared" si="43"/>
        <v>03</v>
      </c>
      <c r="M189" s="80">
        <f t="shared" si="44"/>
        <v>12</v>
      </c>
      <c r="N189" s="80" t="str">
        <f t="shared" si="45"/>
        <v>'2008-03-12'</v>
      </c>
      <c r="O189" s="80" t="str">
        <f t="shared" si="46"/>
        <v>'2008-03-12 00:00:00'</v>
      </c>
      <c r="P189" s="7">
        <v>43171</v>
      </c>
      <c r="Q189" s="80">
        <f t="shared" si="47"/>
        <v>2018</v>
      </c>
      <c r="R189" s="80">
        <f t="shared" si="48"/>
        <v>3</v>
      </c>
      <c r="S189" s="80">
        <f t="shared" si="49"/>
        <v>12</v>
      </c>
      <c r="T189" s="80" t="str">
        <f t="shared" si="50"/>
        <v>03</v>
      </c>
      <c r="U189" s="80">
        <f t="shared" si="51"/>
        <v>12</v>
      </c>
      <c r="V189" s="80" t="str">
        <f t="shared" si="52"/>
        <v>'2018-03-12'</v>
      </c>
      <c r="W189" s="80"/>
      <c r="X189" s="80" t="str">
        <f t="shared" si="53"/>
        <v>null</v>
      </c>
      <c r="Y189" s="3" t="s">
        <v>1024</v>
      </c>
      <c r="Z189" s="124">
        <f>IFERROR(IF(Y189="","null",VLOOKUP(Y189,Marcas!$A$2:$C$2024,2,0)),"")</f>
        <v>1334</v>
      </c>
      <c r="AA189" s="3" t="s">
        <v>1024</v>
      </c>
      <c r="AB189" s="3">
        <f>IFERROR(IF(AA189="","",IF(AA189="EMPORIO LEGAL",1,VLOOKUP(AA189,Clientes!$A$2:$B$1190,2,0))),"")</f>
        <v>945</v>
      </c>
      <c r="AC189" s="3">
        <f>IFERROR(IF(Tabla1[[#This Row],[id_control]]="null","",VLOOKUP(CONCATENATE(Tabla1[[#This Row],[CLIENTE]],"-",Tabla1[[#This Row],[id_control]]),Hoja1!$C$2:$D$1994,2,0)),"")</f>
        <v>189</v>
      </c>
      <c r="AD189" s="3" t="s">
        <v>1025</v>
      </c>
      <c r="AE189" s="3" t="s">
        <v>1026</v>
      </c>
      <c r="AF189" s="3"/>
      <c r="AG189" s="3"/>
      <c r="AH189" s="3"/>
      <c r="AI189" s="3"/>
      <c r="AJ189" s="3"/>
      <c r="AK189" s="3"/>
      <c r="AL189" s="4" t="s">
        <v>1027</v>
      </c>
      <c r="AM189" s="4" t="s">
        <v>1028</v>
      </c>
      <c r="AN189" s="6"/>
      <c r="AO189" s="6"/>
      <c r="AP189" s="6"/>
      <c r="AQ189" s="4" t="s">
        <v>1029</v>
      </c>
      <c r="AR189" s="4"/>
      <c r="AS189" s="4"/>
      <c r="AT189" s="4"/>
      <c r="AU189" s="4"/>
      <c r="AV189" s="6"/>
      <c r="AW189" s="6"/>
      <c r="AX189" s="6"/>
      <c r="AY189" s="6"/>
      <c r="AZ189" s="6"/>
      <c r="BA189" s="6"/>
      <c r="BB189" s="6"/>
      <c r="BC189" s="6"/>
      <c r="BD189" s="6" t="s">
        <v>1030</v>
      </c>
      <c r="BE189" s="8">
        <v>188</v>
      </c>
      <c r="BF189" s="6" t="str">
        <f t="shared" si="54"/>
        <v>insert into bitacoras_estatus (numero_expediente, numero_registro, representante, fecha_inicio, fecha_vencimiento, id_cliente, id_admin, id_bitacoras_estatus, id_estatus, id_clase, id_marca, created_at, updated_at) values('923358','1089431','MARGARITA SEIRA SERRANO','2008-03-12','2018-03-12','945','2','1','1',null,1334,'2008-03-12 00:00:00','2008-03-12 00:00:00');</v>
      </c>
      <c r="BG189" s="6" t="str">
        <f t="shared" si="55"/>
        <v>insert into servicios_comentarios (comentario, id_admin, id_estatus, created_at, updated_at) values('TITULO ENTREGADO 20/04/2009',1,188,'2008-03-12 00:00:00','2008-03-12 00:00:00');</v>
      </c>
      <c r="BH189" s="6" t="str">
        <f t="shared" si="56"/>
        <v>insert into servicios_comentarios (comentario, id_admin, id_estatus, created_at, updated_at) values('4133837, 426 6683, cel 224 0838',1,188,'2008-03-12 00:00:00','2008-03-12 00:00:00');</v>
      </c>
      <c r="BI189" s="137" t="str">
        <f t="shared" si="57"/>
        <v>update bitacoras_estatus set comprobacion_uso = 1, id_estatus=9 where id=188;</v>
      </c>
      <c r="BJ189" s="137" t="str">
        <f t="shared" si="58"/>
        <v>update bitacoras_estatus set numero_expediente = '923358', numero_registro = '1089431', id_estatus = 9, fecha_inicio = '2008-03-12', fecha_vencimiento ='2018-03-12', created_at ='2008-03-12 00:00:00', updated_at ='2008-03-12 00:00:00', id_clase=null, id_marca=1334, id_cliente=945, vigencia = 0 where id =188;</v>
      </c>
      <c r="BK189" s="137" t="str">
        <f t="shared" si="59"/>
        <v>update bitacoras_estatus set id_estatus = 9 where id =188;</v>
      </c>
    </row>
    <row r="190" spans="1:63" ht="27">
      <c r="A190" s="3">
        <v>1489541</v>
      </c>
      <c r="B190" s="3">
        <v>1481015</v>
      </c>
      <c r="C190" s="3">
        <f>IF(Tabla1[[#This Row],[No. REG.]]="","",1)</f>
        <v>1</v>
      </c>
      <c r="D190" s="3" t="s">
        <v>46</v>
      </c>
      <c r="E190" s="3">
        <f>IF(Tabla1[[#This Row],[STATUS]]="","",VLOOKUP(D190,Estatus!$A$2:$B$13,2,0))</f>
        <v>10</v>
      </c>
      <c r="F190" s="3">
        <f>IF(Tabla1[[#This Row],[STATUS]]="","",VLOOKUP(D190,Estatus!$A$2:$I$12,9,0))</f>
        <v>1</v>
      </c>
      <c r="G190" s="12" t="s">
        <v>1031</v>
      </c>
      <c r="H190" s="7">
        <v>41785</v>
      </c>
      <c r="I190" s="80">
        <f t="shared" si="40"/>
        <v>2014</v>
      </c>
      <c r="J190" s="80">
        <f t="shared" si="41"/>
        <v>5</v>
      </c>
      <c r="K190" s="80">
        <f t="shared" si="42"/>
        <v>26</v>
      </c>
      <c r="L190" s="80" t="str">
        <f t="shared" si="43"/>
        <v>05</v>
      </c>
      <c r="M190" s="80">
        <f t="shared" si="44"/>
        <v>26</v>
      </c>
      <c r="N190" s="80" t="str">
        <f t="shared" si="45"/>
        <v>'2014-05-26'</v>
      </c>
      <c r="O190" s="80" t="str">
        <f t="shared" si="46"/>
        <v>'2014-05-26 00:00:00'</v>
      </c>
      <c r="P190" s="7">
        <v>45438</v>
      </c>
      <c r="Q190" s="80">
        <f t="shared" si="47"/>
        <v>2024</v>
      </c>
      <c r="R190" s="80">
        <f t="shared" si="48"/>
        <v>5</v>
      </c>
      <c r="S190" s="80">
        <f t="shared" si="49"/>
        <v>26</v>
      </c>
      <c r="T190" s="80" t="str">
        <f t="shared" si="50"/>
        <v>05</v>
      </c>
      <c r="U190" s="80">
        <f t="shared" si="51"/>
        <v>26</v>
      </c>
      <c r="V190" s="80" t="str">
        <f t="shared" si="52"/>
        <v>'2024-05-26'</v>
      </c>
      <c r="W190" s="80"/>
      <c r="X190" s="80" t="str">
        <f t="shared" si="53"/>
        <v>null</v>
      </c>
      <c r="Y190" s="3" t="s">
        <v>1032</v>
      </c>
      <c r="Z190" s="124">
        <f>IFERROR(IF(Y190="","null",VLOOKUP(Y190,Marcas!$A$2:$C$2024,2,0)),"")</f>
        <v>1332</v>
      </c>
      <c r="AA190" s="3" t="s">
        <v>1032</v>
      </c>
      <c r="AB190" s="3">
        <f>IFERROR(IF(AA190="","",IF(AA190="EMPORIO LEGAL",1,VLOOKUP(AA190,Clientes!$A$2:$B$1190,2,0))),"")</f>
        <v>943</v>
      </c>
      <c r="AC190" s="3">
        <f>IFERROR(IF(Tabla1[[#This Row],[id_control]]="null","",VLOOKUP(CONCATENATE(Tabla1[[#This Row],[CLIENTE]],"-",Tabla1[[#This Row],[id_control]]),Hoja1!$C$2:$D$1994,2,0)),"")</f>
        <v>190</v>
      </c>
      <c r="AD190" s="3" t="s">
        <v>1033</v>
      </c>
      <c r="AE190" s="3"/>
      <c r="AF190" s="3"/>
      <c r="AG190" s="3"/>
      <c r="AH190" s="3"/>
      <c r="AI190" s="3"/>
      <c r="AJ190" s="3"/>
      <c r="AK190" s="3"/>
      <c r="AL190" s="4" t="s">
        <v>1034</v>
      </c>
      <c r="AM190" s="4"/>
      <c r="AN190" s="6"/>
      <c r="AO190" s="6"/>
      <c r="AP190" s="6"/>
      <c r="AQ190" s="4"/>
      <c r="AR190" s="4"/>
      <c r="AS190" s="4"/>
      <c r="AT190" s="4"/>
      <c r="AU190" s="4"/>
      <c r="AV190" s="6" t="s">
        <v>1035</v>
      </c>
      <c r="AW190" s="6"/>
      <c r="AX190" s="6"/>
      <c r="AY190" s="6"/>
      <c r="AZ190" s="6"/>
      <c r="BA190" s="6"/>
      <c r="BB190" s="6"/>
      <c r="BC190" s="6"/>
      <c r="BD190" s="6" t="s">
        <v>1034</v>
      </c>
      <c r="BE190" s="8">
        <v>189</v>
      </c>
      <c r="BF190" s="6" t="str">
        <f t="shared" si="54"/>
        <v>insert into bitacoras_estatus (numero_expediente, numero_registro, representante, fecha_inicio, fecha_vencimiento, id_cliente, id_admin, id_bitacoras_estatus, id_estatus, id_clase, id_marca, created_at, updated_at) values('1489541','1481015','ALBERTO VENANCIO GARDEA CHACÓN','2014-05-26','2024-05-26','943','2','1','1',null,1332,'2014-05-26 00:00:00','2014-05-26 00:00:00');</v>
      </c>
      <c r="BG190" s="6" t="str">
        <f t="shared" si="55"/>
        <v>insert into servicios_comentarios (comentario, id_admin, id_estatus, created_at, updated_at) values('TITULO RECIBIDO 03 NOV14. TITULO ENTREGADO 12NOV14',1,189,'2014-05-26 00:00:00','2014-05-26 00:00:00');</v>
      </c>
      <c r="BH190" s="6" t="str">
        <f t="shared" si="56"/>
        <v>insert into servicios_comentarios (comentario, id_admin, id_estatus, created_at, updated_at) values('423 19 30 CEL. 614 142 44 77 cel. Adriana cabrera 614 345 81 64',1,189,'2014-05-26 00:00:00','2014-05-26 00:00:00');</v>
      </c>
      <c r="BI190" s="137" t="str">
        <f t="shared" si="57"/>
        <v>update bitacoras_estatus set comprobacion_uso = 1, id_estatus=10 where id=189;</v>
      </c>
      <c r="BJ190" s="137" t="str">
        <f t="shared" si="58"/>
        <v>update bitacoras_estatus set numero_expediente = '1489541', numero_registro = '1481015', id_estatus = 10, fecha_inicio = '2014-05-26', fecha_vencimiento ='2024-05-26', created_at ='2014-05-26 00:00:00', updated_at ='2014-05-26 00:00:00', id_clase=null, id_marca=1332, id_cliente=943, vigencia = 1 where id =189;</v>
      </c>
      <c r="BK190" s="137" t="str">
        <f t="shared" si="59"/>
        <v>update bitacoras_estatus set id_estatus = 10 where id =189;</v>
      </c>
    </row>
    <row r="191" spans="1:63" ht="85">
      <c r="A191" s="6">
        <v>913666</v>
      </c>
      <c r="B191" s="6">
        <v>1037826</v>
      </c>
      <c r="C191" s="6">
        <f>IF(Tabla1[[#This Row],[No. REG.]]="","",1)</f>
        <v>1</v>
      </c>
      <c r="D191" s="3" t="s">
        <v>46</v>
      </c>
      <c r="E191" s="3">
        <f>IF(Tabla1[[#This Row],[STATUS]]="","",VLOOKUP(D191,Estatus!$A$2:$B$13,2,0))</f>
        <v>10</v>
      </c>
      <c r="F191" s="3">
        <f>IF(Tabla1[[#This Row],[STATUS]]="","",VLOOKUP(D191,Estatus!$A$2:$I$12,9,0))</f>
        <v>1</v>
      </c>
      <c r="G191" s="16" t="s">
        <v>1036</v>
      </c>
      <c r="H191" s="7">
        <v>43132</v>
      </c>
      <c r="I191" s="80">
        <f t="shared" si="40"/>
        <v>2018</v>
      </c>
      <c r="J191" s="80">
        <f t="shared" si="41"/>
        <v>2</v>
      </c>
      <c r="K191" s="80">
        <f t="shared" si="42"/>
        <v>1</v>
      </c>
      <c r="L191" s="80" t="str">
        <f t="shared" si="43"/>
        <v>02</v>
      </c>
      <c r="M191" s="80" t="str">
        <f t="shared" si="44"/>
        <v>01</v>
      </c>
      <c r="N191" s="80" t="str">
        <f t="shared" si="45"/>
        <v>'2018-02-01'</v>
      </c>
      <c r="O191" s="80" t="str">
        <f t="shared" si="46"/>
        <v>'2018-02-01 00:00:00'</v>
      </c>
      <c r="P191" s="7">
        <v>46784</v>
      </c>
      <c r="Q191" s="80">
        <f t="shared" si="47"/>
        <v>2028</v>
      </c>
      <c r="R191" s="80">
        <f t="shared" si="48"/>
        <v>2</v>
      </c>
      <c r="S191" s="80">
        <f t="shared" si="49"/>
        <v>1</v>
      </c>
      <c r="T191" s="80" t="str">
        <f t="shared" si="50"/>
        <v>02</v>
      </c>
      <c r="U191" s="80" t="str">
        <f t="shared" si="51"/>
        <v>01</v>
      </c>
      <c r="V191" s="80" t="str">
        <f t="shared" si="52"/>
        <v>'2028-02-01'</v>
      </c>
      <c r="W191" s="80"/>
      <c r="X191" s="80" t="str">
        <f t="shared" si="53"/>
        <v>null</v>
      </c>
      <c r="Y191" s="16" t="s">
        <v>1037</v>
      </c>
      <c r="Z191" s="126">
        <f>IFERROR(IF(Y191="","null",VLOOKUP(Y191,Marcas!$A$2:$C$2024,2,0)),"")</f>
        <v>1326</v>
      </c>
      <c r="AA191" s="6" t="s">
        <v>1037</v>
      </c>
      <c r="AB191" s="6">
        <f>IFERROR(IF(AA191="","",IF(AA191="EMPORIO LEGAL",1,VLOOKUP(AA191,Clientes!$A$2:$B$1190,2,0))),"")</f>
        <v>942</v>
      </c>
      <c r="AC191" s="6">
        <f>IFERROR(IF(Tabla1[[#This Row],[id_control]]="null","",VLOOKUP(CONCATENATE(Tabla1[[#This Row],[CLIENTE]],"-",Tabla1[[#This Row],[id_control]]),Hoja1!$C$2:$D$1994,2,0)),"")</f>
        <v>191</v>
      </c>
      <c r="AD191" s="6" t="s">
        <v>1038</v>
      </c>
      <c r="AE191" s="6"/>
      <c r="AF191" s="6"/>
      <c r="AG191" s="6"/>
      <c r="AH191" s="6"/>
      <c r="AI191" s="6"/>
      <c r="AJ191" s="6"/>
      <c r="AK191" s="6"/>
      <c r="AL191" s="6">
        <v>4153534</v>
      </c>
      <c r="AM191" s="6" t="s">
        <v>1039</v>
      </c>
      <c r="AN191" s="6"/>
      <c r="AO191" s="6"/>
      <c r="AP191" s="6"/>
      <c r="AQ191" s="6"/>
      <c r="AR191" s="6"/>
      <c r="AS191" s="6"/>
      <c r="AT191" s="6"/>
      <c r="AU191" s="6"/>
      <c r="AV191" s="6" t="s">
        <v>1040</v>
      </c>
      <c r="AW191" s="6"/>
      <c r="AX191" s="6"/>
      <c r="AY191" s="6"/>
      <c r="AZ191" s="6"/>
      <c r="BA191" s="6"/>
      <c r="BB191" s="6"/>
      <c r="BC191" s="6"/>
      <c r="BD191" s="8" t="s">
        <v>1041</v>
      </c>
      <c r="BE191" s="8">
        <v>190</v>
      </c>
      <c r="BF191" s="6" t="str">
        <f t="shared" si="54"/>
        <v>insert into bitacoras_estatus (numero_expediente, numero_registro, representante, fecha_inicio, fecha_vencimiento, id_cliente, id_admin, id_bitacoras_estatus, id_estatus, id_clase, id_marca, created_at, updated_at) values('913666','1037826','DIZAN HUMBERTO PEREZ CHAVIRA','2018-02-01','2028-02-01','942','2','1','1',null,1326,'2018-02-01 00:00:00','2018-02-01 00:00:00');</v>
      </c>
      <c r="BG191" s="6" t="str">
        <f t="shared" si="55"/>
        <v>insert into servicios_comentarios (comentario, id_admin, id_estatus, created_at, updated_at) values('TITULO ENTREGADO 17/07/08 EL DÍA 17 DE ABRIL DE 2018 SE PRESENTO ANTE EL IMPI LA SOLICITUD DE RENOVACION DE LA MARCA. SE COMUNICA LA RENOVACIÓN DEL REGISTRO DE MARCA 10/07/2018.',1,190,'2018-02-01 00:00:00','2018-02-01 00:00:00');</v>
      </c>
      <c r="BH191" s="6" t="str">
        <f t="shared" si="56"/>
        <v>insert into servicios_comentarios (comentario, id_admin, id_estatus, created_at, updated_at) values('4153534, 416 0991',1,190,'2018-02-01 00:00:00','2018-02-01 00:00:00');</v>
      </c>
      <c r="BI191" s="137" t="str">
        <f t="shared" si="57"/>
        <v>update bitacoras_estatus set comprobacion_uso = 1, id_estatus=10 where id=190;</v>
      </c>
      <c r="BJ191" s="137" t="str">
        <f t="shared" si="58"/>
        <v>update bitacoras_estatus set numero_expediente = '913666', numero_registro = '1037826', id_estatus = 10, fecha_inicio = '2018-02-01', fecha_vencimiento ='2028-02-01', created_at ='2018-02-01 00:00:00', updated_at ='2018-02-01 00:00:00', id_clase=null, id_marca=1326, id_cliente=942, vigencia = 1 where id =190;</v>
      </c>
      <c r="BK191" s="137" t="str">
        <f t="shared" si="59"/>
        <v>update bitacoras_estatus set id_estatus = 10 where id =190;</v>
      </c>
    </row>
    <row r="192" spans="1:63" ht="285">
      <c r="A192" s="3">
        <v>784162</v>
      </c>
      <c r="B192" s="3">
        <v>1626232</v>
      </c>
      <c r="C192" s="3">
        <f>IF(Tabla1[[#This Row],[No. REG.]]="","",1)</f>
        <v>1</v>
      </c>
      <c r="D192" s="3" t="s">
        <v>46</v>
      </c>
      <c r="E192" s="3">
        <f>IF(Tabla1[[#This Row],[STATUS]]="","",VLOOKUP(D192,Estatus!$A$2:$B$13,2,0))</f>
        <v>10</v>
      </c>
      <c r="F192" s="3">
        <f>IF(Tabla1[[#This Row],[STATUS]]="","",VLOOKUP(D192,Estatus!$A$2:$I$12,9,0))</f>
        <v>1</v>
      </c>
      <c r="G192" s="12" t="s">
        <v>1042</v>
      </c>
      <c r="H192" s="7">
        <v>38849</v>
      </c>
      <c r="I192" s="80">
        <f t="shared" si="40"/>
        <v>2006</v>
      </c>
      <c r="J192" s="80">
        <f t="shared" si="41"/>
        <v>5</v>
      </c>
      <c r="K192" s="80">
        <f t="shared" si="42"/>
        <v>12</v>
      </c>
      <c r="L192" s="80" t="str">
        <f t="shared" si="43"/>
        <v>05</v>
      </c>
      <c r="M192" s="80">
        <f t="shared" si="44"/>
        <v>12</v>
      </c>
      <c r="N192" s="80" t="str">
        <f t="shared" si="45"/>
        <v>'2006-05-12'</v>
      </c>
      <c r="O192" s="80" t="str">
        <f t="shared" si="46"/>
        <v>'2006-05-12 00:00:00'</v>
      </c>
      <c r="P192" s="7">
        <v>46154</v>
      </c>
      <c r="Q192" s="80">
        <f t="shared" si="47"/>
        <v>2026</v>
      </c>
      <c r="R192" s="80">
        <f t="shared" si="48"/>
        <v>5</v>
      </c>
      <c r="S192" s="80">
        <f t="shared" si="49"/>
        <v>12</v>
      </c>
      <c r="T192" s="80" t="str">
        <f t="shared" si="50"/>
        <v>05</v>
      </c>
      <c r="U192" s="80">
        <f t="shared" si="51"/>
        <v>12</v>
      </c>
      <c r="V192" s="80" t="str">
        <f t="shared" si="52"/>
        <v>'2026-05-12'</v>
      </c>
      <c r="W192" s="80"/>
      <c r="X192" s="80" t="str">
        <f t="shared" si="53"/>
        <v>null</v>
      </c>
      <c r="Y192" s="12" t="s">
        <v>1043</v>
      </c>
      <c r="Z192" s="125">
        <f>IFERROR(IF(Y192="","null",VLOOKUP(Y192,Marcas!$A$2:$C$2024,2,0)),"")</f>
        <v>1324</v>
      </c>
      <c r="AA192" s="3" t="s">
        <v>1043</v>
      </c>
      <c r="AB192" s="3">
        <f>IFERROR(IF(AA192="","",IF(AA192="EMPORIO LEGAL",1,VLOOKUP(AA192,Clientes!$A$2:$B$1190,2,0))),"")</f>
        <v>940</v>
      </c>
      <c r="AC192" s="3">
        <f>IFERROR(IF(Tabla1[[#This Row],[id_control]]="null","",VLOOKUP(CONCATENATE(Tabla1[[#This Row],[CLIENTE]],"-",Tabla1[[#This Row],[id_control]]),Hoja1!$C$2:$D$1994,2,0)),"")</f>
        <v>192</v>
      </c>
      <c r="AD192" s="3" t="s">
        <v>1044</v>
      </c>
      <c r="AE192" s="3"/>
      <c r="AF192" s="3"/>
      <c r="AG192" s="3"/>
      <c r="AH192" s="3"/>
      <c r="AI192" s="3"/>
      <c r="AJ192" s="3"/>
      <c r="AK192" s="3"/>
      <c r="AL192" s="3" t="s">
        <v>1045</v>
      </c>
      <c r="AM192" s="6"/>
      <c r="AN192" s="6"/>
      <c r="AO192" s="6"/>
      <c r="AP192" s="6"/>
      <c r="AQ192" s="4" t="s">
        <v>1046</v>
      </c>
      <c r="AR192" s="4" t="s">
        <v>1047</v>
      </c>
      <c r="AS192" s="6" t="s">
        <v>1048</v>
      </c>
      <c r="AT192" s="6" t="s">
        <v>1049</v>
      </c>
      <c r="AU192" s="6"/>
      <c r="AV192" s="6" t="s">
        <v>1050</v>
      </c>
      <c r="AW192" s="6"/>
      <c r="AX192" s="6"/>
      <c r="AY192" s="6"/>
      <c r="AZ192" s="6"/>
      <c r="BA192" s="6"/>
      <c r="BB192" s="6"/>
      <c r="BC192" s="6"/>
      <c r="BD192" s="6" t="s">
        <v>1051</v>
      </c>
      <c r="BE192" s="8">
        <v>191</v>
      </c>
      <c r="BF192" s="6" t="str">
        <f t="shared" si="54"/>
        <v>insert into bitacoras_estatus (numero_expediente, numero_registro, representante, fecha_inicio, fecha_vencimiento, id_cliente, id_admin, id_bitacoras_estatus, id_estatus, id_clase, id_marca, created_at, updated_at) values('784162','1626232','ARTURO LARA CH.','2006-05-12','2026-05-12','940','2','1','1',null,1324,'2006-05-12 00:00:00','2006-05-12 00:00:00');</v>
      </c>
      <c r="BG192" s="6" t="str">
        <f t="shared" si="55"/>
        <v>insert into servicios_comentarios (comentario, id_admin, id_estatus, created_at, updated_at) values('Suspenso SOLICITUD 24/03/08. EXP. 30287/07-17-02-6, ANTE TFJFA, Suspenso SOLICITUD ENVIADA 31/05/2012. 14/03/14 IMPI SOLICITA A SUS AUTORIDADES QUE MANDEN INFORMACION RESPECTO DEL TRAMITE DE JUICIO Y SE MANDO LA FIRMEZA DE LA RESOLUCION Y EL LEVANTAMIENTO DE LAS MEDIDAS CAUTELARES EL 28/03/14 (PC890/2006(I-229)7614. SE ENVIO LEVANTAMIENTO DE LA SUSPENSION DEL REGISTRO DE MARCA 22AGO14. SE ENVIO LEVANTAMIENTO DE MEDIDAS CAUTELARES 22AGO14 CONTINUACIONDE L TRAMITE DE REGISTRO CON EL EXEIENTE 784162SANTA ISABEL PRESENTADA EL 3 NOV 15; SE SOLICITA FIRMEZA DE RESOLUCION CON FOLIO 019193 PRESENTADA EL 3 NOV, SE SOLICITA FIRMEZA DE LA RESOLUCION EMITIDA CON FOLIO 019210 PRESENTADA EL 3 NOV. SE PRESENTÓ RENOVACIÓN DE MARCA EL 17/05/2016 , RENOVACIÓN DE MARCA 23/08/16.',1,191,'2006-05-12 00:00:00','2006-05-12 00:00:00');</v>
      </c>
      <c r="BH192" s="6" t="str">
        <f t="shared" si="56"/>
        <v>insert into servicios_comentarios (comentario, id_admin, id_estatus, created_at, updated_at) values('CEL RICARDO OCHOA 614198 9410, 6141 89 6507, CASA 493 9450 ARTURO LARA CEL659 100 3067, 639 473 1981',1,191,'2006-05-12 00:00:00','2006-05-12 00:00:00');</v>
      </c>
      <c r="BI192" s="137" t="str">
        <f t="shared" si="57"/>
        <v>update bitacoras_estatus set comprobacion_uso = 1, id_estatus=10 where id=191;</v>
      </c>
      <c r="BJ192" s="137" t="str">
        <f t="shared" si="58"/>
        <v>update bitacoras_estatus set numero_expediente = '784162', numero_registro = '1626232', id_estatus = 10, fecha_inicio = '2006-05-12', fecha_vencimiento ='2026-05-12', created_at ='2006-05-12 00:00:00', updated_at ='2006-05-12 00:00:00', id_clase=null, id_marca=1324, id_cliente=940, vigencia = 1 where id =191;</v>
      </c>
      <c r="BK192" s="137" t="str">
        <f t="shared" si="59"/>
        <v>update bitacoras_estatus set id_estatus = 10 where id =191;</v>
      </c>
    </row>
    <row r="193" spans="1:63" ht="29">
      <c r="A193" s="6">
        <v>1436080</v>
      </c>
      <c r="B193" s="6">
        <v>1436660</v>
      </c>
      <c r="C193" s="6">
        <f>IF(Tabla1[[#This Row],[No. REG.]]="","",1)</f>
        <v>1</v>
      </c>
      <c r="D193" s="3" t="s">
        <v>46</v>
      </c>
      <c r="E193" s="3">
        <f>IF(Tabla1[[#This Row],[STATUS]]="","",VLOOKUP(D193,Estatus!$A$2:$B$13,2,0))</f>
        <v>10</v>
      </c>
      <c r="F193" s="3">
        <f>IF(Tabla1[[#This Row],[STATUS]]="","",VLOOKUP(D193,Estatus!$A$2:$I$12,9,0))</f>
        <v>1</v>
      </c>
      <c r="G193" s="16" t="s">
        <v>1052</v>
      </c>
      <c r="H193" s="7">
        <v>41606</v>
      </c>
      <c r="I193" s="80">
        <f t="shared" si="40"/>
        <v>2013</v>
      </c>
      <c r="J193" s="80">
        <f t="shared" si="41"/>
        <v>11</v>
      </c>
      <c r="K193" s="80">
        <f t="shared" si="42"/>
        <v>28</v>
      </c>
      <c r="L193" s="80">
        <f t="shared" si="43"/>
        <v>11</v>
      </c>
      <c r="M193" s="80">
        <f t="shared" si="44"/>
        <v>28</v>
      </c>
      <c r="N193" s="80" t="str">
        <f t="shared" si="45"/>
        <v>'2013-11-28'</v>
      </c>
      <c r="O193" s="80" t="str">
        <f t="shared" si="46"/>
        <v>'2013-11-28 00:00:00'</v>
      </c>
      <c r="P193" s="7">
        <v>45258</v>
      </c>
      <c r="Q193" s="80">
        <f t="shared" si="47"/>
        <v>2023</v>
      </c>
      <c r="R193" s="80">
        <f t="shared" si="48"/>
        <v>11</v>
      </c>
      <c r="S193" s="80">
        <f t="shared" si="49"/>
        <v>28</v>
      </c>
      <c r="T193" s="80">
        <f t="shared" si="50"/>
        <v>11</v>
      </c>
      <c r="U193" s="80">
        <f t="shared" si="51"/>
        <v>28</v>
      </c>
      <c r="V193" s="80" t="str">
        <f t="shared" si="52"/>
        <v>'2023-11-28'</v>
      </c>
      <c r="W193" s="80"/>
      <c r="X193" s="80" t="str">
        <f t="shared" si="53"/>
        <v>null</v>
      </c>
      <c r="Y193" s="6" t="s">
        <v>1053</v>
      </c>
      <c r="Z193" s="123">
        <f>IFERROR(IF(Y193="","null",VLOOKUP(Y193,Marcas!$A$2:$C$2024,2,0)),"")</f>
        <v>1315</v>
      </c>
      <c r="AA193" s="6" t="s">
        <v>1053</v>
      </c>
      <c r="AB193" s="6">
        <f>IFERROR(IF(AA193="","",IF(AA193="EMPORIO LEGAL",1,VLOOKUP(AA193,Clientes!$A$2:$B$1190,2,0))),"")</f>
        <v>935</v>
      </c>
      <c r="AC193" s="6">
        <f>IFERROR(IF(Tabla1[[#This Row],[id_control]]="null","",VLOOKUP(CONCATENATE(Tabla1[[#This Row],[CLIENTE]],"-",Tabla1[[#This Row],[id_control]]),Hoja1!$C$2:$D$1994,2,0)),"")</f>
        <v>193</v>
      </c>
      <c r="AD193" s="6" t="s">
        <v>1054</v>
      </c>
      <c r="AE193" s="6" t="s">
        <v>1055</v>
      </c>
      <c r="AF193" s="6"/>
      <c r="AG193" s="6"/>
      <c r="AH193" s="6"/>
      <c r="AI193" s="6"/>
      <c r="AJ193" s="6"/>
      <c r="AK193" s="6"/>
      <c r="AL193" s="6">
        <v>4243605</v>
      </c>
      <c r="AM193" s="6"/>
      <c r="AN193" s="6"/>
      <c r="AO193" s="6"/>
      <c r="AP193" s="6"/>
      <c r="AQ193" s="6">
        <v>6141609665</v>
      </c>
      <c r="AR193" s="6"/>
      <c r="AS193" s="6"/>
      <c r="AT193" s="6"/>
      <c r="AU193" s="6"/>
      <c r="AV193" s="6" t="s">
        <v>1056</v>
      </c>
      <c r="AW193" s="6"/>
      <c r="AX193" s="6"/>
      <c r="AY193" s="6"/>
      <c r="AZ193" s="6"/>
      <c r="BA193" s="6"/>
      <c r="BB193" s="6"/>
      <c r="BC193" s="6"/>
      <c r="BD193" s="8" t="s">
        <v>1057</v>
      </c>
      <c r="BE193" s="8">
        <v>192</v>
      </c>
      <c r="BF193" s="6" t="str">
        <f t="shared" si="54"/>
        <v>insert into bitacoras_estatus (numero_expediente, numero_registro, representante, fecha_inicio, fecha_vencimiento, id_cliente, id_admin, id_bitacoras_estatus, id_estatus, id_clase, id_marca, created_at, updated_at) values('1436080','1436660','HECTOR MANZO ALCALA','2013-11-28','2023-11-28','935','2','1','1',null,1315,'2013-11-28 00:00:00','2013-11-28 00:00:00');</v>
      </c>
      <c r="BG193" s="6" t="str">
        <f t="shared" si="55"/>
        <v>insert into servicios_comentarios (comentario, id_admin, id_estatus, created_at, updated_at) values('TITULO RECIBIDO 04/04/14, ENTREGADO 04/04/14',1,192,'2013-11-28 00:00:00','2013-11-28 00:00:00');</v>
      </c>
      <c r="BH193" s="6" t="str">
        <f t="shared" si="56"/>
        <v>insert into servicios_comentarios (comentario, id_admin, id_estatus, created_at, updated_at) values('4 24 36 05, CEL.- 614 1 60 96 65',1,192,'2013-11-28 00:00:00','2013-11-28 00:00:00');</v>
      </c>
      <c r="BI193" s="137" t="str">
        <f t="shared" si="57"/>
        <v>update bitacoras_estatus set comprobacion_uso = 1, id_estatus=10 where id=192;</v>
      </c>
      <c r="BJ193" s="137" t="str">
        <f t="shared" si="58"/>
        <v>update bitacoras_estatus set numero_expediente = '1436080', numero_registro = '1436660', id_estatus = 10, fecha_inicio = '2013-11-28', fecha_vencimiento ='2023-11-28', created_at ='2013-11-28 00:00:00', updated_at ='2013-11-28 00:00:00', id_clase=null, id_marca=1315, id_cliente=935, vigencia = 1 where id =192;</v>
      </c>
      <c r="BK193" s="137" t="str">
        <f t="shared" si="59"/>
        <v>update bitacoras_estatus set id_estatus = 10 where id =192;</v>
      </c>
    </row>
    <row r="194" spans="1:63">
      <c r="A194" s="3">
        <v>920376</v>
      </c>
      <c r="B194" s="3"/>
      <c r="C194" s="3" t="str">
        <f>IF(Tabla1[[#This Row],[No. REG.]]="","",1)</f>
        <v/>
      </c>
      <c r="D194" s="3" t="s">
        <v>34</v>
      </c>
      <c r="E194" s="3">
        <f>IF(Tabla1[[#This Row],[STATUS]]="","",VLOOKUP(D194,Estatus!$A$2:$B$13,2,0))</f>
        <v>5</v>
      </c>
      <c r="F194" s="3">
        <f>IF(Tabla1[[#This Row],[STATUS]]="","",VLOOKUP(D194,Estatus!$A$2:$I$12,9,0))</f>
        <v>0</v>
      </c>
      <c r="G194" s="12" t="s">
        <v>1058</v>
      </c>
      <c r="H194" s="7">
        <v>39517</v>
      </c>
      <c r="I194" s="80">
        <f t="shared" ref="I194:I257" si="60">YEAR(H194)</f>
        <v>2008</v>
      </c>
      <c r="J194" s="80">
        <f t="shared" ref="J194:J257" si="61">MONTH(H194)</f>
        <v>3</v>
      </c>
      <c r="K194" s="80">
        <f t="shared" ref="K194:K257" si="62">DAY(H194)</f>
        <v>10</v>
      </c>
      <c r="L194" s="80" t="str">
        <f t="shared" ref="L194:L257" si="63">IF(LEN(J194)=1,CONCATENATE("0",J194),J194)</f>
        <v>03</v>
      </c>
      <c r="M194" s="80">
        <f t="shared" ref="M194:M257" si="64">IF(LEN(K194)=1,CONCATENATE("0",K194),K194)</f>
        <v>10</v>
      </c>
      <c r="N194" s="80" t="str">
        <f t="shared" ref="N194:N257" si="65">IFERROR(IF(H194="","null",CONCATENATE("'",I194,"-",L194,"-",M194,"'")),"null")</f>
        <v>'2008-03-10'</v>
      </c>
      <c r="O194" s="80" t="str">
        <f t="shared" ref="O194:O257" si="66">IF(N194="null","'2018-11-08 00:00:00'",CONCATENATE("'",I194,"-",L194,"-",M194," 00:00:00'"))</f>
        <v>'2008-03-10 00:00:00'</v>
      </c>
      <c r="P194" s="7">
        <v>43169</v>
      </c>
      <c r="Q194" s="80">
        <f t="shared" ref="Q194:Q257" si="67">YEAR(P194)</f>
        <v>2018</v>
      </c>
      <c r="R194" s="80">
        <f t="shared" ref="R194:R257" si="68">MONTH(P194)</f>
        <v>3</v>
      </c>
      <c r="S194" s="80">
        <f t="shared" ref="S194:S257" si="69">DAY(P194)</f>
        <v>10</v>
      </c>
      <c r="T194" s="80" t="str">
        <f t="shared" ref="T194:T257" si="70">IF(LEN(R194)=1,CONCATENATE("0",R194),R194)</f>
        <v>03</v>
      </c>
      <c r="U194" s="80">
        <f t="shared" ref="U194:U257" si="71">IF(LEN(S194)=1,CONCATENATE("0",S194),S194)</f>
        <v>10</v>
      </c>
      <c r="V194" s="80" t="str">
        <f t="shared" ref="V194:V257" si="72">IFERROR(IF(P194="","null",CONCATENATE("'",Q194,"-",T194,"-",U194,"'")),"null")</f>
        <v>'2018-03-10'</v>
      </c>
      <c r="W194" s="80"/>
      <c r="X194" s="80" t="str">
        <f t="shared" ref="X194:X257" si="73">IF(W194="","null",W194)</f>
        <v>null</v>
      </c>
      <c r="Y194" s="3" t="s">
        <v>8615</v>
      </c>
      <c r="Z194" s="124">
        <f>IFERROR(IF(Y194="","null",VLOOKUP(Y194,Marcas!$A$2:$C$2024,2,0)),"")</f>
        <v>1312</v>
      </c>
      <c r="AA194" s="3" t="s">
        <v>8610</v>
      </c>
      <c r="AB194" s="3">
        <f>IFERROR(IF(AA194="","",IF(AA194="EMPORIO LEGAL",1,VLOOKUP(AA194,Clientes!$A$2:$B$1190,2,0))),"")</f>
        <v>934</v>
      </c>
      <c r="AC194" s="3">
        <f>IFERROR(IF(Tabla1[[#This Row],[id_control]]="null","",VLOOKUP(CONCATENATE(Tabla1[[#This Row],[CLIENTE]],"-",Tabla1[[#This Row],[id_control]]),Hoja1!$C$2:$D$1994,2,0)),"")</f>
        <v>194</v>
      </c>
      <c r="AD194" s="3" t="s">
        <v>1059</v>
      </c>
      <c r="AE194" s="3"/>
      <c r="AF194" s="3"/>
      <c r="AG194" s="3"/>
      <c r="AH194" s="3"/>
      <c r="AI194" s="3"/>
      <c r="AJ194" s="3"/>
      <c r="AK194" s="3"/>
      <c r="AL194" s="3">
        <v>39657</v>
      </c>
      <c r="AM194" s="8"/>
      <c r="AN194" s="8"/>
      <c r="AO194" s="8"/>
      <c r="AP194" s="8"/>
      <c r="AQ194" s="8"/>
      <c r="AR194" s="8"/>
      <c r="AS194" s="8"/>
      <c r="AT194" s="8"/>
      <c r="AU194" s="8"/>
      <c r="AV194" s="8"/>
      <c r="AW194" s="8"/>
      <c r="AX194" s="8"/>
      <c r="AY194" s="8"/>
      <c r="AZ194" s="8"/>
      <c r="BA194" s="8"/>
      <c r="BB194" s="8"/>
      <c r="BC194" s="8"/>
      <c r="BD194" s="8">
        <v>39657</v>
      </c>
      <c r="BE194" s="8">
        <v>193</v>
      </c>
      <c r="BF194" s="6" t="str">
        <f t="shared" ref="BF194:BF257" si="74">CONCATENATE($BG$1,A194,"','",B194,"','",AD194,"',",N194,",",V194,",'",AB194,"','2','1','1',",X194,",",Z194,",",O194,",",O194,");")</f>
        <v>insert into bitacoras_estatus (numero_expediente, numero_registro, representante, fecha_inicio, fecha_vencimiento, id_cliente, id_admin, id_bitacoras_estatus, id_estatus, id_clase, id_marca, created_at, updated_at) values('920376','','OCTAVIO HERAS MUÑOZ','2008-03-10','2018-03-10','934','2','1','1',null,1312,'2008-03-10 00:00:00','2008-03-10 00:00:00');</v>
      </c>
      <c r="BG194" s="6" t="str">
        <f t="shared" ref="BG194:BG257" si="75">IF(OR(G194="",BE194=""),"",CONCATENATE("insert into servicios_comentarios (comentario, id_admin, id_estatus, created_at, updated_at) values('",G194,"',1,",BE194,",",O194,",",O194,");"))</f>
        <v>insert into servicios_comentarios (comentario, id_admin, id_estatus, created_at, updated_at) values('Recibida 09/06/2009',1,193,'2008-03-10 00:00:00','2008-03-10 00:00:00');</v>
      </c>
      <c r="BH194" s="6" t="str">
        <f t="shared" ref="BH194:BH257" si="76">IF(OR(BD194="",BE194=""),"",CONCATENATE("insert into servicios_comentarios (comentario, id_admin, id_estatus, created_at, updated_at) values('",BD194,"',1,",BE194,",",O194,",",O194,");"))</f>
        <v>insert into servicios_comentarios (comentario, id_admin, id_estatus, created_at, updated_at) values('39657',1,193,'2008-03-10 00:00:00','2008-03-10 00:00:00');</v>
      </c>
      <c r="BI194" s="137" t="str">
        <f t="shared" ref="BI194:BI257" si="77">CONCATENATE("update bitacoras_estatus set comprobacion_uso = 1, id_estatus=",E194," where id=",BE194,";")</f>
        <v>update bitacoras_estatus set comprobacion_uso = 1, id_estatus=5 where id=193;</v>
      </c>
      <c r="BJ194" s="137" t="str">
        <f t="shared" ref="BJ194:BJ257" si="78">IF(BE194="","",CONCATENATE("update bitacoras_estatus set numero_expediente = '",A194,"', numero_registro = '",B194,"', id_estatus = ",E194,", fecha_inicio = ",N194,", fecha_vencimiento =",V194,", created_at =",O194,", updated_at =",O194,", id_clase=",X194,", id_marca=", Z194,", id_cliente=", AB194,", vigencia = ",F194," where id =",BE194,";"))</f>
        <v>update bitacoras_estatus set numero_expediente = '920376', numero_registro = '', id_estatus = 5, fecha_inicio = '2008-03-10', fecha_vencimiento ='2018-03-10', created_at ='2008-03-10 00:00:00', updated_at ='2008-03-10 00:00:00', id_clase=null, id_marca=1312, id_cliente=934, vigencia = 0 where id =193;</v>
      </c>
      <c r="BK194" s="137" t="str">
        <f t="shared" ref="BK194:BK257" si="79">IF(OR(E194="",BE194=""),"",CONCATENATE("update bitacoras_estatus set id_estatus = ",E194," where id =",BE194,";"))</f>
        <v>update bitacoras_estatus set id_estatus = 5 where id =193;</v>
      </c>
    </row>
    <row r="195" spans="1:63">
      <c r="A195" s="6">
        <v>1037144</v>
      </c>
      <c r="B195" s="6">
        <v>1128680</v>
      </c>
      <c r="C195" s="6">
        <f>IF(Tabla1[[#This Row],[No. REG.]]="","",1)</f>
        <v>1</v>
      </c>
      <c r="D195" s="3" t="s">
        <v>46</v>
      </c>
      <c r="E195" s="3">
        <f>IF(Tabla1[[#This Row],[STATUS]]="","",VLOOKUP(D195,Estatus!$A$2:$B$13,2,0))</f>
        <v>10</v>
      </c>
      <c r="F195" s="3">
        <f>IF(Tabla1[[#This Row],[STATUS]]="","",VLOOKUP(D195,Estatus!$A$2:$I$12,9,0))</f>
        <v>1</v>
      </c>
      <c r="G195" s="12" t="s">
        <v>1060</v>
      </c>
      <c r="H195" s="7">
        <v>40074</v>
      </c>
      <c r="I195" s="80">
        <f t="shared" si="60"/>
        <v>2009</v>
      </c>
      <c r="J195" s="80">
        <f t="shared" si="61"/>
        <v>9</v>
      </c>
      <c r="K195" s="80">
        <f t="shared" si="62"/>
        <v>18</v>
      </c>
      <c r="L195" s="80" t="str">
        <f t="shared" si="63"/>
        <v>09</v>
      </c>
      <c r="M195" s="80">
        <f t="shared" si="64"/>
        <v>18</v>
      </c>
      <c r="N195" s="80" t="str">
        <f t="shared" si="65"/>
        <v>'2009-09-18'</v>
      </c>
      <c r="O195" s="80" t="str">
        <f t="shared" si="66"/>
        <v>'2009-09-18 00:00:00'</v>
      </c>
      <c r="P195" s="7">
        <v>43726</v>
      </c>
      <c r="Q195" s="80">
        <f t="shared" si="67"/>
        <v>2019</v>
      </c>
      <c r="R195" s="80">
        <f t="shared" si="68"/>
        <v>9</v>
      </c>
      <c r="S195" s="80">
        <f t="shared" si="69"/>
        <v>18</v>
      </c>
      <c r="T195" s="80" t="str">
        <f t="shared" si="70"/>
        <v>09</v>
      </c>
      <c r="U195" s="80">
        <f t="shared" si="71"/>
        <v>18</v>
      </c>
      <c r="V195" s="80" t="str">
        <f t="shared" si="72"/>
        <v>'2019-09-18'</v>
      </c>
      <c r="W195" s="80"/>
      <c r="X195" s="80" t="str">
        <f t="shared" si="73"/>
        <v>null</v>
      </c>
      <c r="Y195" s="6" t="s">
        <v>1061</v>
      </c>
      <c r="Z195" s="123">
        <f>IFERROR(IF(Y195="","null",VLOOKUP(Y195,Marcas!$A$2:$C$2024,2,0)),"")</f>
        <v>1386</v>
      </c>
      <c r="AA195" s="6" t="s">
        <v>8610</v>
      </c>
      <c r="AB195" s="6">
        <f>IFERROR(IF(AA195="","",IF(AA195="EMPORIO LEGAL",1,VLOOKUP(AA195,Clientes!$A$2:$B$1190,2,0))),"")</f>
        <v>934</v>
      </c>
      <c r="AC195" s="6">
        <f>IFERROR(IF(Tabla1[[#This Row],[id_control]]="null","",VLOOKUP(CONCATENATE(Tabla1[[#This Row],[CLIENTE]],"-",Tabla1[[#This Row],[id_control]]),Hoja1!$C$2:$D$1994,2,0)),"")</f>
        <v>195</v>
      </c>
      <c r="AD195" s="6" t="s">
        <v>1059</v>
      </c>
      <c r="AE195" s="6"/>
      <c r="AF195" s="6"/>
      <c r="AG195" s="6"/>
      <c r="AH195" s="6"/>
      <c r="AI195" s="6"/>
      <c r="AJ195" s="6"/>
      <c r="AK195" s="6"/>
      <c r="AL195" s="3" t="s">
        <v>1062</v>
      </c>
      <c r="AM195" s="4"/>
      <c r="AN195" s="6"/>
      <c r="AO195" s="6"/>
      <c r="AP195" s="6"/>
      <c r="AQ195" s="4">
        <v>6141646381</v>
      </c>
      <c r="AR195" s="6">
        <v>2666826</v>
      </c>
      <c r="AS195" s="6"/>
      <c r="AT195" s="6"/>
      <c r="AU195" s="6"/>
      <c r="AV195" s="6"/>
      <c r="AW195" s="6"/>
      <c r="AX195" s="6"/>
      <c r="AY195" s="6"/>
      <c r="AZ195" s="6"/>
      <c r="BA195" s="6"/>
      <c r="BB195" s="6"/>
      <c r="BC195" s="6"/>
      <c r="BD195" s="8" t="s">
        <v>1063</v>
      </c>
      <c r="BE195" s="8">
        <v>194</v>
      </c>
      <c r="BF195" s="6" t="str">
        <f t="shared" si="74"/>
        <v>insert into bitacoras_estatus (numero_expediente, numero_registro, representante, fecha_inicio, fecha_vencimiento, id_cliente, id_admin, id_bitacoras_estatus, id_estatus, id_clase, id_marca, created_at, updated_at) values('1037144','1128680','OCTAVIO HERAS MUÑOZ','2009-09-18','2019-09-18','934','2','1','1',null,1386,'2009-09-18 00:00:00','2009-09-18 00:00:00');</v>
      </c>
      <c r="BG195" s="6" t="str">
        <f t="shared" si="75"/>
        <v>insert into servicios_comentarios (comentario, id_admin, id_estatus, created_at, updated_at) values('Título entregado 05/01/2010',1,194,'2009-09-18 00:00:00','2009-09-18 00:00:00');</v>
      </c>
      <c r="BH195" s="6" t="str">
        <f t="shared" si="76"/>
        <v>insert into servicios_comentarios (comentario, id_admin, id_estatus, created_at, updated_at) values('483-1515 CEL 6141646381, 2666826,, 2666826',1,194,'2009-09-18 00:00:00','2009-09-18 00:00:00');</v>
      </c>
      <c r="BI195" s="137" t="str">
        <f t="shared" si="77"/>
        <v>update bitacoras_estatus set comprobacion_uso = 1, id_estatus=10 where id=194;</v>
      </c>
      <c r="BJ195" s="137" t="str">
        <f t="shared" si="78"/>
        <v>update bitacoras_estatus set numero_expediente = '1037144', numero_registro = '1128680', id_estatus = 10, fecha_inicio = '2009-09-18', fecha_vencimiento ='2019-09-18', created_at ='2009-09-18 00:00:00', updated_at ='2009-09-18 00:00:00', id_clase=null, id_marca=1386, id_cliente=934, vigencia = 1 where id =194;</v>
      </c>
      <c r="BK195" s="137" t="str">
        <f t="shared" si="79"/>
        <v>update bitacoras_estatus set id_estatus = 10 where id =194;</v>
      </c>
    </row>
    <row r="196" spans="1:63">
      <c r="A196" s="6">
        <v>897134</v>
      </c>
      <c r="B196" s="6"/>
      <c r="C196" s="6" t="str">
        <f>IF(Tabla1[[#This Row],[No. REG.]]="","",1)</f>
        <v/>
      </c>
      <c r="D196" s="3" t="s">
        <v>34</v>
      </c>
      <c r="E196" s="3">
        <f>IF(Tabla1[[#This Row],[STATUS]]="","",VLOOKUP(D196,Estatus!$A$2:$B$13,2,0))</f>
        <v>5</v>
      </c>
      <c r="F196" s="3">
        <f>IF(Tabla1[[#This Row],[STATUS]]="","",VLOOKUP(D196,Estatus!$A$2:$I$12,9,0))</f>
        <v>0</v>
      </c>
      <c r="G196" s="16" t="s">
        <v>1064</v>
      </c>
      <c r="H196" s="7">
        <v>39407</v>
      </c>
      <c r="I196" s="80">
        <f t="shared" si="60"/>
        <v>2007</v>
      </c>
      <c r="J196" s="80">
        <f t="shared" si="61"/>
        <v>11</v>
      </c>
      <c r="K196" s="80">
        <f t="shared" si="62"/>
        <v>21</v>
      </c>
      <c r="L196" s="80">
        <f t="shared" si="63"/>
        <v>11</v>
      </c>
      <c r="M196" s="80">
        <f t="shared" si="64"/>
        <v>21</v>
      </c>
      <c r="N196" s="80" t="str">
        <f t="shared" si="65"/>
        <v>'2007-11-21'</v>
      </c>
      <c r="O196" s="80" t="str">
        <f t="shared" si="66"/>
        <v>'2007-11-21 00:00:00'</v>
      </c>
      <c r="P196" s="7">
        <v>43060</v>
      </c>
      <c r="Q196" s="80">
        <f t="shared" si="67"/>
        <v>2017</v>
      </c>
      <c r="R196" s="80">
        <f t="shared" si="68"/>
        <v>11</v>
      </c>
      <c r="S196" s="80">
        <f t="shared" si="69"/>
        <v>21</v>
      </c>
      <c r="T196" s="80">
        <f t="shared" si="70"/>
        <v>11</v>
      </c>
      <c r="U196" s="80">
        <f t="shared" si="71"/>
        <v>21</v>
      </c>
      <c r="V196" s="80" t="str">
        <f t="shared" si="72"/>
        <v>'2017-11-21'</v>
      </c>
      <c r="W196" s="80"/>
      <c r="X196" s="80" t="str">
        <f t="shared" si="73"/>
        <v>null</v>
      </c>
      <c r="Y196" s="6" t="s">
        <v>1065</v>
      </c>
      <c r="Z196" s="123">
        <f>IFERROR(IF(Y196="","null",VLOOKUP(Y196,Marcas!$A$2:$C$2024,2,0)),"")</f>
        <v>1311</v>
      </c>
      <c r="AA196" s="6" t="s">
        <v>1065</v>
      </c>
      <c r="AB196" s="6">
        <f>IFERROR(IF(AA196="","",IF(AA196="EMPORIO LEGAL",1,VLOOKUP(AA196,Clientes!$A$2:$B$1190,2,0))),"")</f>
        <v>933</v>
      </c>
      <c r="AC196" s="6">
        <f>IFERROR(IF(Tabla1[[#This Row],[id_control]]="null","",VLOOKUP(CONCATENATE(Tabla1[[#This Row],[CLIENTE]],"-",Tabla1[[#This Row],[id_control]]),Hoja1!$C$2:$D$1994,2,0)),"")</f>
        <v>196</v>
      </c>
      <c r="AD196" s="6" t="s">
        <v>1066</v>
      </c>
      <c r="AE196" s="6"/>
      <c r="AF196" s="6"/>
      <c r="AG196" s="6"/>
      <c r="AH196" s="6"/>
      <c r="AI196" s="6"/>
      <c r="AJ196" s="6"/>
      <c r="AK196" s="6"/>
      <c r="AL196" s="6">
        <v>39657</v>
      </c>
      <c r="AM196" s="6"/>
      <c r="AN196" s="6"/>
      <c r="AO196" s="6"/>
      <c r="AP196" s="6"/>
      <c r="AQ196" s="6"/>
      <c r="AR196" s="6"/>
      <c r="AS196" s="6"/>
      <c r="AT196" s="6"/>
      <c r="AU196" s="6"/>
      <c r="AV196" s="6"/>
      <c r="AW196" s="6"/>
      <c r="AX196" s="6"/>
      <c r="AY196" s="6"/>
      <c r="AZ196" s="6"/>
      <c r="BA196" s="6"/>
      <c r="BB196" s="6"/>
      <c r="BC196" s="6"/>
      <c r="BD196" s="8">
        <v>39657</v>
      </c>
      <c r="BE196" s="8">
        <v>195</v>
      </c>
      <c r="BF196" s="6" t="str">
        <f t="shared" si="74"/>
        <v>insert into bitacoras_estatus (numero_expediente, numero_registro, representante, fecha_inicio, fecha_vencimiento, id_cliente, id_admin, id_bitacoras_estatus, id_estatus, id_clase, id_marca, created_at, updated_at) values('897134','','ALFREDO RIVAS PRIETO','2007-11-21','2017-11-21','933','2','1','1',null,1311,'2007-11-21 00:00:00','2007-11-21 00:00:00');</v>
      </c>
      <c r="BG196" s="6" t="str">
        <f t="shared" si="75"/>
        <v>insert into servicios_comentarios (comentario, id_admin, id_estatus, created_at, updated_at) values('Enviada 30/01/09 aun no llega',1,195,'2007-11-21 00:00:00','2007-11-21 00:00:00');</v>
      </c>
      <c r="BH196" s="6" t="str">
        <f t="shared" si="76"/>
        <v>insert into servicios_comentarios (comentario, id_admin, id_estatus, created_at, updated_at) values('39657',1,195,'2007-11-21 00:00:00','2007-11-21 00:00:00');</v>
      </c>
      <c r="BI196" s="137" t="str">
        <f t="shared" si="77"/>
        <v>update bitacoras_estatus set comprobacion_uso = 1, id_estatus=5 where id=195;</v>
      </c>
      <c r="BJ196" s="137" t="str">
        <f t="shared" si="78"/>
        <v>update bitacoras_estatus set numero_expediente = '897134', numero_registro = '', id_estatus = 5, fecha_inicio = '2007-11-21', fecha_vencimiento ='2017-11-21', created_at ='2007-11-21 00:00:00', updated_at ='2007-11-21 00:00:00', id_clase=null, id_marca=1311, id_cliente=933, vigencia = 0 where id =195;</v>
      </c>
      <c r="BK196" s="137" t="str">
        <f t="shared" si="79"/>
        <v>update bitacoras_estatus set id_estatus = 5 where id =195;</v>
      </c>
    </row>
    <row r="197" spans="1:63" ht="66">
      <c r="A197" s="3">
        <v>994658</v>
      </c>
      <c r="B197" s="3">
        <v>1097047</v>
      </c>
      <c r="C197" s="3">
        <f>IF(Tabla1[[#This Row],[No. REG.]]="","",1)</f>
        <v>1</v>
      </c>
      <c r="D197" s="3" t="s">
        <v>41</v>
      </c>
      <c r="E197" s="3">
        <f>IF(Tabla1[[#This Row],[STATUS]]="","",VLOOKUP(D197,Estatus!$A$2:$B$13,2,0))</f>
        <v>6</v>
      </c>
      <c r="F197" s="3">
        <f>IF(Tabla1[[#This Row],[STATUS]]="","",VLOOKUP(D197,Estatus!$A$2:$I$12,9,0))</f>
        <v>1</v>
      </c>
      <c r="G197" s="12" t="s">
        <v>1067</v>
      </c>
      <c r="H197" s="7">
        <v>39876</v>
      </c>
      <c r="I197" s="80">
        <f t="shared" si="60"/>
        <v>2009</v>
      </c>
      <c r="J197" s="80">
        <f t="shared" si="61"/>
        <v>3</v>
      </c>
      <c r="K197" s="80">
        <f t="shared" si="62"/>
        <v>4</v>
      </c>
      <c r="L197" s="80" t="str">
        <f t="shared" si="63"/>
        <v>03</v>
      </c>
      <c r="M197" s="80" t="str">
        <f t="shared" si="64"/>
        <v>04</v>
      </c>
      <c r="N197" s="80" t="str">
        <f t="shared" si="65"/>
        <v>'2009-03-04'</v>
      </c>
      <c r="O197" s="80" t="str">
        <f t="shared" si="66"/>
        <v>'2009-03-04 00:00:00'</v>
      </c>
      <c r="P197" s="7">
        <v>43528</v>
      </c>
      <c r="Q197" s="80">
        <f t="shared" si="67"/>
        <v>2019</v>
      </c>
      <c r="R197" s="80">
        <f t="shared" si="68"/>
        <v>3</v>
      </c>
      <c r="S197" s="80">
        <f t="shared" si="69"/>
        <v>4</v>
      </c>
      <c r="T197" s="80" t="str">
        <f t="shared" si="70"/>
        <v>03</v>
      </c>
      <c r="U197" s="80" t="str">
        <f t="shared" si="71"/>
        <v>04</v>
      </c>
      <c r="V197" s="80" t="str">
        <f t="shared" si="72"/>
        <v>'2019-03-04'</v>
      </c>
      <c r="W197" s="80"/>
      <c r="X197" s="80" t="str">
        <f t="shared" si="73"/>
        <v>null</v>
      </c>
      <c r="Y197" s="3" t="s">
        <v>1068</v>
      </c>
      <c r="Z197" s="124">
        <f>IFERROR(IF(Y197="","null",VLOOKUP(Y197,Marcas!$A$2:$C$2024,2,0)),"")</f>
        <v>1310</v>
      </c>
      <c r="AA197" s="3" t="s">
        <v>1069</v>
      </c>
      <c r="AB197" s="3">
        <f>IFERROR(IF(AA197="","",IF(AA197="EMPORIO LEGAL",1,VLOOKUP(AA197,Clientes!$A$2:$B$1190,2,0))),"")</f>
        <v>932</v>
      </c>
      <c r="AC197" s="3">
        <f>IFERROR(IF(Tabla1[[#This Row],[id_control]]="null","",VLOOKUP(CONCATENATE(Tabla1[[#This Row],[CLIENTE]],"-",Tabla1[[#This Row],[id_control]]),Hoja1!$C$2:$D$1994,2,0)),"")</f>
        <v>197</v>
      </c>
      <c r="AD197" s="3" t="s">
        <v>1070</v>
      </c>
      <c r="AE197" s="3"/>
      <c r="AF197" s="3"/>
      <c r="AG197" s="3"/>
      <c r="AH197" s="3"/>
      <c r="AI197" s="3"/>
      <c r="AJ197" s="3"/>
      <c r="AK197" s="3"/>
      <c r="AL197" s="3">
        <v>4300750</v>
      </c>
      <c r="AM197" s="6"/>
      <c r="AN197" s="6"/>
      <c r="AO197" s="6"/>
      <c r="AP197" s="6"/>
      <c r="AQ197" s="6"/>
      <c r="AR197" s="6"/>
      <c r="AS197" s="6"/>
      <c r="AT197" s="6"/>
      <c r="AU197" s="6"/>
      <c r="AV197" s="8" t="s">
        <v>1071</v>
      </c>
      <c r="AW197" s="6"/>
      <c r="AX197" s="6"/>
      <c r="AY197" s="6"/>
      <c r="AZ197" s="6"/>
      <c r="BA197" s="6"/>
      <c r="BB197" s="6"/>
      <c r="BC197" s="6"/>
      <c r="BD197" s="6">
        <v>4300750</v>
      </c>
      <c r="BE197" s="8">
        <v>196</v>
      </c>
      <c r="BF197" s="6" t="str">
        <f t="shared" si="74"/>
        <v>insert into bitacoras_estatus (numero_expediente, numero_registro, representante, fecha_inicio, fecha_vencimiento, id_cliente, id_admin, id_bitacoras_estatus, id_estatus, id_clase, id_marca, created_at, updated_at) values('994658','1097047','PERLA TARANGO NAJERA','2009-03-04','2019-03-04','932','2','1','1',null,1310,'2009-03-04 00:00:00','2009-03-04 00:00:00');</v>
      </c>
      <c r="BG197" s="6" t="str">
        <f t="shared" si="75"/>
        <v>insert into servicios_comentarios (comentario, id_admin, id_estatus, created_at, updated_at) values('Título entregado 14/07/2009. SE ENVIO NOTIFICACION DE CAMBIO DE DOMICILIO 12/06/2014. SE TOMO NOTA DEBIDA DE CAMBIO DE DOMICILIO DE ESTABLECIMIENTO 04/09/2014',1,196,'2009-03-04 00:00:00','2009-03-04 00:00:00');</v>
      </c>
      <c r="BH197" s="6" t="str">
        <f t="shared" si="76"/>
        <v>insert into servicios_comentarios (comentario, id_admin, id_estatus, created_at, updated_at) values('4300750',1,196,'2009-03-04 00:00:00','2009-03-04 00:00:00');</v>
      </c>
      <c r="BI197" s="137" t="str">
        <f t="shared" si="77"/>
        <v>update bitacoras_estatus set comprobacion_uso = 1, id_estatus=6 where id=196;</v>
      </c>
      <c r="BJ197" s="137" t="str">
        <f t="shared" si="78"/>
        <v>update bitacoras_estatus set numero_expediente = '994658', numero_registro = '1097047', id_estatus = 6, fecha_inicio = '2009-03-04', fecha_vencimiento ='2019-03-04', created_at ='2009-03-04 00:00:00', updated_at ='2009-03-04 00:00:00', id_clase=null, id_marca=1310, id_cliente=932, vigencia = 1 where id =196;</v>
      </c>
      <c r="BK197" s="137" t="str">
        <f t="shared" si="79"/>
        <v>update bitacoras_estatus set id_estatus = 6 where id =196;</v>
      </c>
    </row>
    <row r="198" spans="1:63" ht="29">
      <c r="A198" s="6">
        <v>920371</v>
      </c>
      <c r="B198" s="6">
        <v>1041740</v>
      </c>
      <c r="C198" s="6">
        <f>IF(Tabla1[[#This Row],[No. REG.]]="","",1)</f>
        <v>1</v>
      </c>
      <c r="D198" s="3" t="s">
        <v>109</v>
      </c>
      <c r="E198" s="3">
        <f>IF(Tabla1[[#This Row],[STATUS]]="","",VLOOKUP(D198,Estatus!$A$2:$B$13,2,0))</f>
        <v>9</v>
      </c>
      <c r="F198" s="3">
        <f>IF(Tabla1[[#This Row],[STATUS]]="","",VLOOKUP(D198,Estatus!$A$2:$I$12,9,0))</f>
        <v>0</v>
      </c>
      <c r="G198" s="16" t="s">
        <v>1072</v>
      </c>
      <c r="H198" s="9">
        <v>39513</v>
      </c>
      <c r="I198" s="81">
        <f t="shared" si="60"/>
        <v>2008</v>
      </c>
      <c r="J198" s="81">
        <f t="shared" si="61"/>
        <v>3</v>
      </c>
      <c r="K198" s="81">
        <f t="shared" si="62"/>
        <v>6</v>
      </c>
      <c r="L198" s="81" t="str">
        <f t="shared" si="63"/>
        <v>03</v>
      </c>
      <c r="M198" s="81" t="str">
        <f t="shared" si="64"/>
        <v>06</v>
      </c>
      <c r="N198" s="81" t="str">
        <f t="shared" si="65"/>
        <v>'2008-03-06'</v>
      </c>
      <c r="O198" s="81" t="str">
        <f t="shared" si="66"/>
        <v>'2008-03-06 00:00:00'</v>
      </c>
      <c r="P198" s="9">
        <v>43165</v>
      </c>
      <c r="Q198" s="81">
        <f t="shared" si="67"/>
        <v>2018</v>
      </c>
      <c r="R198" s="81">
        <f t="shared" si="68"/>
        <v>3</v>
      </c>
      <c r="S198" s="81">
        <f t="shared" si="69"/>
        <v>6</v>
      </c>
      <c r="T198" s="81" t="str">
        <f t="shared" si="70"/>
        <v>03</v>
      </c>
      <c r="U198" s="81" t="str">
        <f t="shared" si="71"/>
        <v>06</v>
      </c>
      <c r="V198" s="81" t="str">
        <f t="shared" si="72"/>
        <v>'2018-03-06'</v>
      </c>
      <c r="W198" s="81"/>
      <c r="X198" s="81" t="str">
        <f t="shared" si="73"/>
        <v>null</v>
      </c>
      <c r="Y198" s="6" t="s">
        <v>1073</v>
      </c>
      <c r="Z198" s="123">
        <f>IFERROR(IF(Y198="","null",VLOOKUP(Y198,Marcas!$A$2:$C$2024,2,0)),"")</f>
        <v>1309</v>
      </c>
      <c r="AA198" s="6" t="s">
        <v>1073</v>
      </c>
      <c r="AB198" s="6">
        <f>IFERROR(IF(AA198="","",IF(AA198="EMPORIO LEGAL",1,VLOOKUP(AA198,Clientes!$A$2:$B$1190,2,0))),"")</f>
        <v>931</v>
      </c>
      <c r="AC198" s="6">
        <f>IFERROR(IF(Tabla1[[#This Row],[id_control]]="null","",VLOOKUP(CONCATENATE(Tabla1[[#This Row],[CLIENTE]],"-",Tabla1[[#This Row],[id_control]]),Hoja1!$C$2:$D$1994,2,0)),"")</f>
        <v>198</v>
      </c>
      <c r="AD198" s="6" t="s">
        <v>1074</v>
      </c>
      <c r="AE198" s="6"/>
      <c r="AF198" s="6"/>
      <c r="AG198" s="6"/>
      <c r="AH198" s="6"/>
      <c r="AI198" s="6"/>
      <c r="AJ198" s="6"/>
      <c r="AK198" s="6"/>
      <c r="AL198" s="8">
        <v>4232006</v>
      </c>
      <c r="AM198" s="6">
        <v>4232007</v>
      </c>
      <c r="AN198" s="6"/>
      <c r="AO198" s="6"/>
      <c r="AP198" s="6"/>
      <c r="AQ198" s="10">
        <v>6141369251</v>
      </c>
      <c r="AR198" s="6"/>
      <c r="AS198" s="6"/>
      <c r="AT198" s="6"/>
      <c r="AU198" s="6"/>
      <c r="AV198" s="6" t="s">
        <v>1075</v>
      </c>
      <c r="AW198" s="6"/>
      <c r="AX198" s="6"/>
      <c r="AY198" s="6"/>
      <c r="AZ198" s="6"/>
      <c r="BA198" s="6"/>
      <c r="BB198" s="6"/>
      <c r="BC198" s="6"/>
      <c r="BD198" s="6" t="s">
        <v>1076</v>
      </c>
      <c r="BE198" s="8">
        <v>197</v>
      </c>
      <c r="BF198" s="6" t="str">
        <f t="shared" si="74"/>
        <v>insert into bitacoras_estatus (numero_expediente, numero_registro, representante, fecha_inicio, fecha_vencimiento, id_cliente, id_admin, id_bitacoras_estatus, id_estatus, id_clase, id_marca, created_at, updated_at) values('920371','1041740','JOSE DE JESUS ADAMS ORDOÑEZ','2008-03-06','2018-03-06','931','2','1','1',null,1309,'2008-03-06 00:00:00','2008-03-06 00:00:00');</v>
      </c>
      <c r="BG198" s="6" t="str">
        <f t="shared" si="75"/>
        <v>insert into servicios_comentarios (comentario, id_admin, id_estatus, created_at, updated_at) values('TITULO ENTREGADO 30/07/08 CERRARON EL NEGOCIO YA NO VAN A RENOVARAN',1,197,'2008-03-06 00:00:00','2008-03-06 00:00:00');</v>
      </c>
      <c r="BH198" s="6" t="str">
        <f t="shared" si="76"/>
        <v>insert into servicios_comentarios (comentario, id_admin, id_estatus, created_at, updated_at) values('4232006, 4232007, cel 6141369251',1,197,'2008-03-06 00:00:00','2008-03-06 00:00:00');</v>
      </c>
      <c r="BI198" s="137" t="str">
        <f t="shared" si="77"/>
        <v>update bitacoras_estatus set comprobacion_uso = 1, id_estatus=9 where id=197;</v>
      </c>
      <c r="BJ198" s="137" t="str">
        <f t="shared" si="78"/>
        <v>update bitacoras_estatus set numero_expediente = '920371', numero_registro = '1041740', id_estatus = 9, fecha_inicio = '2008-03-06', fecha_vencimiento ='2018-03-06', created_at ='2008-03-06 00:00:00', updated_at ='2008-03-06 00:00:00', id_clase=null, id_marca=1309, id_cliente=931, vigencia = 0 where id =197;</v>
      </c>
      <c r="BK198" s="137" t="str">
        <f t="shared" si="79"/>
        <v>update bitacoras_estatus set id_estatus = 9 where id =197;</v>
      </c>
    </row>
    <row r="199" spans="1:63">
      <c r="A199" s="6">
        <v>941652</v>
      </c>
      <c r="B199" s="6"/>
      <c r="C199" s="6" t="str">
        <f>IF(Tabla1[[#This Row],[No. REG.]]="","",1)</f>
        <v/>
      </c>
      <c r="D199" s="3" t="s">
        <v>34</v>
      </c>
      <c r="E199" s="3">
        <f>IF(Tabla1[[#This Row],[STATUS]]="","",VLOOKUP(D199,Estatus!$A$2:$B$13,2,0))</f>
        <v>5</v>
      </c>
      <c r="F199" s="3">
        <f>IF(Tabla1[[#This Row],[STATUS]]="","",VLOOKUP(D199,Estatus!$A$2:$I$12,9,0))</f>
        <v>0</v>
      </c>
      <c r="G199" s="16" t="s">
        <v>1077</v>
      </c>
      <c r="H199" s="9">
        <v>39604</v>
      </c>
      <c r="I199" s="81">
        <f t="shared" si="60"/>
        <v>2008</v>
      </c>
      <c r="J199" s="81">
        <f t="shared" si="61"/>
        <v>6</v>
      </c>
      <c r="K199" s="81">
        <f t="shared" si="62"/>
        <v>5</v>
      </c>
      <c r="L199" s="81" t="str">
        <f t="shared" si="63"/>
        <v>06</v>
      </c>
      <c r="M199" s="81" t="str">
        <f t="shared" si="64"/>
        <v>05</v>
      </c>
      <c r="N199" s="81" t="str">
        <f t="shared" si="65"/>
        <v>'2008-06-05'</v>
      </c>
      <c r="O199" s="81" t="str">
        <f t="shared" si="66"/>
        <v>'2008-06-05 00:00:00'</v>
      </c>
      <c r="P199" s="9">
        <v>43256</v>
      </c>
      <c r="Q199" s="81">
        <f t="shared" si="67"/>
        <v>2018</v>
      </c>
      <c r="R199" s="81">
        <f t="shared" si="68"/>
        <v>6</v>
      </c>
      <c r="S199" s="81">
        <f t="shared" si="69"/>
        <v>5</v>
      </c>
      <c r="T199" s="81" t="str">
        <f t="shared" si="70"/>
        <v>06</v>
      </c>
      <c r="U199" s="81" t="str">
        <f t="shared" si="71"/>
        <v>05</v>
      </c>
      <c r="V199" s="81" t="str">
        <f t="shared" si="72"/>
        <v>'2018-06-05'</v>
      </c>
      <c r="W199" s="81"/>
      <c r="X199" s="81" t="str">
        <f t="shared" si="73"/>
        <v>null</v>
      </c>
      <c r="Y199" s="6" t="s">
        <v>1078</v>
      </c>
      <c r="Z199" s="123">
        <f>IFERROR(IF(Y199="","null",VLOOKUP(Y199,Marcas!$A$2:$C$2024,2,0)),"")</f>
        <v>1308</v>
      </c>
      <c r="AA199" s="6" t="s">
        <v>1078</v>
      </c>
      <c r="AB199" s="6">
        <f>IFERROR(IF(AA199="","",IF(AA199="EMPORIO LEGAL",1,VLOOKUP(AA199,Clientes!$A$2:$B$1190,2,0))),"")</f>
        <v>930</v>
      </c>
      <c r="AC199" s="6">
        <f>IFERROR(IF(Tabla1[[#This Row],[id_control]]="null","",VLOOKUP(CONCATENATE(Tabla1[[#This Row],[CLIENTE]],"-",Tabla1[[#This Row],[id_control]]),Hoja1!$C$2:$D$1994,2,0)),"")</f>
        <v>199</v>
      </c>
      <c r="AD199" s="6" t="s">
        <v>1079</v>
      </c>
      <c r="AE199" s="6"/>
      <c r="AF199" s="6"/>
      <c r="AG199" s="6"/>
      <c r="AH199" s="6"/>
      <c r="AI199" s="6"/>
      <c r="AJ199" s="6"/>
      <c r="AK199" s="6"/>
      <c r="AL199" s="8">
        <v>39657</v>
      </c>
      <c r="AM199" s="6"/>
      <c r="AN199" s="6"/>
      <c r="AO199" s="6"/>
      <c r="AP199" s="6"/>
      <c r="AQ199" s="10"/>
      <c r="AR199" s="6"/>
      <c r="AS199" s="6"/>
      <c r="AT199" s="6"/>
      <c r="AU199" s="6"/>
      <c r="AV199" s="6"/>
      <c r="AW199" s="6"/>
      <c r="AX199" s="6"/>
      <c r="AY199" s="6"/>
      <c r="AZ199" s="6"/>
      <c r="BA199" s="6"/>
      <c r="BB199" s="6"/>
      <c r="BC199" s="6"/>
      <c r="BD199" s="6">
        <v>39657</v>
      </c>
      <c r="BE199" s="8">
        <v>198</v>
      </c>
      <c r="BF199" s="6" t="str">
        <f t="shared" si="74"/>
        <v>insert into bitacoras_estatus (numero_expediente, numero_registro, representante, fecha_inicio, fecha_vencimiento, id_cliente, id_admin, id_bitacoras_estatus, id_estatus, id_clase, id_marca, created_at, updated_at) values('941652','','MAGDIEL JUAN HEBER ARIAS ROJAS','2008-06-05','2018-06-05','930','2','1','1',null,1308,'2008-06-05 00:00:00','2008-06-05 00:00:00');</v>
      </c>
      <c r="BG199" s="6" t="str">
        <f t="shared" si="75"/>
        <v>insert into servicios_comentarios (comentario, id_admin, id_estatus, created_at, updated_at) values('Negativa recibida 28/07/2009',1,198,'2008-06-05 00:00:00','2008-06-05 00:00:00');</v>
      </c>
      <c r="BH199" s="6" t="str">
        <f t="shared" si="76"/>
        <v>insert into servicios_comentarios (comentario, id_admin, id_estatus, created_at, updated_at) values('39657',1,198,'2008-06-05 00:00:00','2008-06-05 00:00:00');</v>
      </c>
      <c r="BI199" s="137" t="str">
        <f t="shared" si="77"/>
        <v>update bitacoras_estatus set comprobacion_uso = 1, id_estatus=5 where id=198;</v>
      </c>
      <c r="BJ199" s="137" t="str">
        <f t="shared" si="78"/>
        <v>update bitacoras_estatus set numero_expediente = '941652', numero_registro = '', id_estatus = 5, fecha_inicio = '2008-06-05', fecha_vencimiento ='2018-06-05', created_at ='2008-06-05 00:00:00', updated_at ='2008-06-05 00:00:00', id_clase=null, id_marca=1308, id_cliente=930, vigencia = 0 where id =198;</v>
      </c>
      <c r="BK199" s="137" t="str">
        <f t="shared" si="79"/>
        <v>update bitacoras_estatus set id_estatus = 5 where id =198;</v>
      </c>
    </row>
    <row r="200" spans="1:63" ht="43">
      <c r="A200" s="6">
        <v>1469239</v>
      </c>
      <c r="B200" s="6">
        <v>1465753</v>
      </c>
      <c r="C200" s="6">
        <f>IF(Tabla1[[#This Row],[No. REG.]]="","",1)</f>
        <v>1</v>
      </c>
      <c r="D200" s="3" t="s">
        <v>46</v>
      </c>
      <c r="E200" s="3">
        <f>IF(Tabla1[[#This Row],[STATUS]]="","",VLOOKUP(D200,Estatus!$A$2:$B$13,2,0))</f>
        <v>10</v>
      </c>
      <c r="F200" s="3">
        <f>IF(Tabla1[[#This Row],[STATUS]]="","",VLOOKUP(D200,Estatus!$A$2:$I$12,9,0))</f>
        <v>1</v>
      </c>
      <c r="G200" s="16" t="s">
        <v>1080</v>
      </c>
      <c r="H200" s="9">
        <v>41719</v>
      </c>
      <c r="I200" s="81">
        <f t="shared" si="60"/>
        <v>2014</v>
      </c>
      <c r="J200" s="81">
        <f t="shared" si="61"/>
        <v>3</v>
      </c>
      <c r="K200" s="81">
        <f t="shared" si="62"/>
        <v>21</v>
      </c>
      <c r="L200" s="81" t="str">
        <f t="shared" si="63"/>
        <v>03</v>
      </c>
      <c r="M200" s="81">
        <f t="shared" si="64"/>
        <v>21</v>
      </c>
      <c r="N200" s="81" t="str">
        <f t="shared" si="65"/>
        <v>'2014-03-21'</v>
      </c>
      <c r="O200" s="81" t="str">
        <f t="shared" si="66"/>
        <v>'2014-03-21 00:00:00'</v>
      </c>
      <c r="P200" s="9">
        <v>45372</v>
      </c>
      <c r="Q200" s="81">
        <f t="shared" si="67"/>
        <v>2024</v>
      </c>
      <c r="R200" s="81">
        <f t="shared" si="68"/>
        <v>3</v>
      </c>
      <c r="S200" s="81">
        <f t="shared" si="69"/>
        <v>21</v>
      </c>
      <c r="T200" s="81" t="str">
        <f t="shared" si="70"/>
        <v>03</v>
      </c>
      <c r="U200" s="81">
        <f t="shared" si="71"/>
        <v>21</v>
      </c>
      <c r="V200" s="81" t="str">
        <f t="shared" si="72"/>
        <v>'2024-03-21'</v>
      </c>
      <c r="W200" s="81"/>
      <c r="X200" s="81" t="str">
        <f t="shared" si="73"/>
        <v>null</v>
      </c>
      <c r="Y200" s="6" t="s">
        <v>1081</v>
      </c>
      <c r="Z200" s="123">
        <f>IFERROR(IF(Y200="","null",VLOOKUP(Y200,Marcas!$A$2:$C$2024,2,0)),"")</f>
        <v>770</v>
      </c>
      <c r="AA200" s="6" t="s">
        <v>1082</v>
      </c>
      <c r="AB200" s="6">
        <f>IFERROR(IF(AA200="","",IF(AA200="EMPORIO LEGAL",1,VLOOKUP(AA200,Clientes!$A$2:$B$1190,2,0))),"")</f>
        <v>925</v>
      </c>
      <c r="AC200" s="6">
        <f>IFERROR(IF(Tabla1[[#This Row],[id_control]]="null","",VLOOKUP(CONCATENATE(Tabla1[[#This Row],[CLIENTE]],"-",Tabla1[[#This Row],[id_control]]),Hoja1!$C$2:$D$1994,2,0)),"")</f>
        <v>200</v>
      </c>
      <c r="AD200" s="6" t="s">
        <v>1083</v>
      </c>
      <c r="AE200" s="6"/>
      <c r="AF200" s="6"/>
      <c r="AG200" s="6"/>
      <c r="AH200" s="6"/>
      <c r="AI200" s="6"/>
      <c r="AJ200" s="6"/>
      <c r="AK200" s="6"/>
      <c r="AL200" s="8" t="s">
        <v>1084</v>
      </c>
      <c r="AM200" s="6"/>
      <c r="AN200" s="6"/>
      <c r="AO200" s="6"/>
      <c r="AP200" s="6"/>
      <c r="AQ200" s="10"/>
      <c r="AR200" s="6"/>
      <c r="AS200" s="6"/>
      <c r="AT200" s="6"/>
      <c r="AU200" s="6"/>
      <c r="AV200" s="6" t="s">
        <v>1085</v>
      </c>
      <c r="AW200" s="6"/>
      <c r="AX200" s="6"/>
      <c r="AY200" s="6"/>
      <c r="AZ200" s="6"/>
      <c r="BA200" s="6"/>
      <c r="BB200" s="6"/>
      <c r="BC200" s="6"/>
      <c r="BD200" s="6" t="s">
        <v>1084</v>
      </c>
      <c r="BE200" s="8">
        <v>199</v>
      </c>
      <c r="BF200" s="6" t="str">
        <f t="shared" si="74"/>
        <v>insert into bitacoras_estatus (numero_expediente, numero_registro, representante, fecha_inicio, fecha_vencimiento, id_cliente, id_admin, id_bitacoras_estatus, id_estatus, id_clase, id_marca, created_at, updated_at) values('1469239','1465753','ITZEL LA MESA SPR DE RL DE CV','2014-03-21','2024-03-21','925','2','1','1',null,770,'2014-03-21 00:00:00','2014-03-21 00:00:00');</v>
      </c>
      <c r="BG200" s="6" t="str">
        <f t="shared" si="75"/>
        <v>insert into servicios_comentarios (comentario, id_admin, id_estatus, created_at, updated_at) values('TRAMITE DE REGISTRO DE MARCA ITZEL LA MESA. TITULO RECIBIDO 28/AGO/14. TITULO ENTREGADO 18/09/2014',1,199,'2014-03-21 00:00:00','2014-03-21 00:00:00');</v>
      </c>
      <c r="BH200" s="6" t="str">
        <f t="shared" si="76"/>
        <v>insert into servicios_comentarios (comentario, id_admin, id_estatus, created_at, updated_at) values('659 587 84 11 CEL. 659 10 10 908',1,199,'2014-03-21 00:00:00','2014-03-21 00:00:00');</v>
      </c>
      <c r="BI200" s="137" t="str">
        <f t="shared" si="77"/>
        <v>update bitacoras_estatus set comprobacion_uso = 1, id_estatus=10 where id=199;</v>
      </c>
      <c r="BJ200" s="137" t="str">
        <f t="shared" si="78"/>
        <v>update bitacoras_estatus set numero_expediente = '1469239', numero_registro = '1465753', id_estatus = 10, fecha_inicio = '2014-03-21', fecha_vencimiento ='2024-03-21', created_at ='2014-03-21 00:00:00', updated_at ='2014-03-21 00:00:00', id_clase=null, id_marca=770, id_cliente=925, vigencia = 1 where id =199;</v>
      </c>
      <c r="BK200" s="137" t="str">
        <f t="shared" si="79"/>
        <v>update bitacoras_estatus set id_estatus = 10 where id =199;</v>
      </c>
    </row>
    <row r="201" spans="1:63">
      <c r="A201" s="6">
        <v>1318554</v>
      </c>
      <c r="B201" s="6">
        <v>1344899</v>
      </c>
      <c r="C201" s="6">
        <f>IF(Tabla1[[#This Row],[No. REG.]]="","",1)</f>
        <v>1</v>
      </c>
      <c r="D201" s="6" t="s">
        <v>46</v>
      </c>
      <c r="E201" s="6">
        <f>IF(Tabla1[[#This Row],[STATUS]]="","",VLOOKUP(D201,Estatus!$A$2:$B$13,2,0))</f>
        <v>10</v>
      </c>
      <c r="F201" s="6">
        <f>IF(Tabla1[[#This Row],[STATUS]]="","",VLOOKUP(D201,Estatus!$A$2:$I$12,9,0))</f>
        <v>1</v>
      </c>
      <c r="G201" s="16" t="s">
        <v>888</v>
      </c>
      <c r="H201" s="7">
        <v>41190</v>
      </c>
      <c r="I201" s="80">
        <f t="shared" si="60"/>
        <v>2012</v>
      </c>
      <c r="J201" s="80">
        <f t="shared" si="61"/>
        <v>10</v>
      </c>
      <c r="K201" s="80">
        <f t="shared" si="62"/>
        <v>8</v>
      </c>
      <c r="L201" s="80">
        <f t="shared" si="63"/>
        <v>10</v>
      </c>
      <c r="M201" s="80" t="str">
        <f t="shared" si="64"/>
        <v>08</v>
      </c>
      <c r="N201" s="80" t="str">
        <f t="shared" si="65"/>
        <v>'2012-10-08'</v>
      </c>
      <c r="O201" s="80" t="str">
        <f t="shared" si="66"/>
        <v>'2012-10-08 00:00:00'</v>
      </c>
      <c r="P201" s="7">
        <v>44842</v>
      </c>
      <c r="Q201" s="80">
        <f t="shared" si="67"/>
        <v>2022</v>
      </c>
      <c r="R201" s="80">
        <f t="shared" si="68"/>
        <v>10</v>
      </c>
      <c r="S201" s="80">
        <f t="shared" si="69"/>
        <v>8</v>
      </c>
      <c r="T201" s="80">
        <f t="shared" si="70"/>
        <v>10</v>
      </c>
      <c r="U201" s="80" t="str">
        <f t="shared" si="71"/>
        <v>08</v>
      </c>
      <c r="V201" s="80" t="str">
        <f t="shared" si="72"/>
        <v>'2022-10-08'</v>
      </c>
      <c r="W201" s="80"/>
      <c r="X201" s="80" t="str">
        <f t="shared" si="73"/>
        <v>null</v>
      </c>
      <c r="Y201" s="6" t="s">
        <v>1086</v>
      </c>
      <c r="Z201" s="123">
        <f>IFERROR(IF(Y201="","null",VLOOKUP(Y201,Marcas!$A$2:$C$2024,2,0)),"")</f>
        <v>1302</v>
      </c>
      <c r="AA201" s="6" t="s">
        <v>1086</v>
      </c>
      <c r="AB201" s="6">
        <f>IFERROR(IF(AA201="","",IF(AA201="EMPORIO LEGAL",1,VLOOKUP(AA201,Clientes!$A$2:$B$1190,2,0))),"")</f>
        <v>924</v>
      </c>
      <c r="AC201" s="6">
        <f>IFERROR(IF(Tabla1[[#This Row],[id_control]]="null","",VLOOKUP(CONCATENATE(Tabla1[[#This Row],[CLIENTE]],"-",Tabla1[[#This Row],[id_control]]),Hoja1!$C$2:$D$1994,2,0)),"")</f>
        <v>201</v>
      </c>
      <c r="AD201" s="6" t="s">
        <v>1087</v>
      </c>
      <c r="AE201" s="6"/>
      <c r="AF201" s="6"/>
      <c r="AG201" s="6"/>
      <c r="AH201" s="6"/>
      <c r="AI201" s="6"/>
      <c r="AJ201" s="6"/>
      <c r="AK201" s="6"/>
      <c r="AL201" s="6" t="s">
        <v>1088</v>
      </c>
      <c r="AM201" s="8"/>
      <c r="AN201" s="8"/>
      <c r="AO201" s="8"/>
      <c r="AP201" s="8"/>
      <c r="AQ201" s="8" t="s">
        <v>1089</v>
      </c>
      <c r="AR201" s="8"/>
      <c r="AS201" s="8"/>
      <c r="AT201" s="8"/>
      <c r="AU201" s="8"/>
      <c r="AV201" s="13" t="s">
        <v>1090</v>
      </c>
      <c r="AW201" s="8"/>
      <c r="AX201" s="8"/>
      <c r="AY201" s="8"/>
      <c r="AZ201" s="8"/>
      <c r="BA201" s="8"/>
      <c r="BB201" s="8"/>
      <c r="BC201" s="8"/>
      <c r="BD201" s="8" t="s">
        <v>1091</v>
      </c>
      <c r="BE201" s="8">
        <v>200</v>
      </c>
      <c r="BF201" s="6" t="str">
        <f t="shared" si="74"/>
        <v>insert into bitacoras_estatus (numero_expediente, numero_registro, representante, fecha_inicio, fecha_vencimiento, id_cliente, id_admin, id_bitacoras_estatus, id_estatus, id_clase, id_marca, created_at, updated_at) values('1318554','1344899','JUAN CARLOS SANFELIZ DE LA VEGA','2012-10-08','2022-10-08','924','2','1','1',null,1302,'2012-10-08 00:00:00','2012-10-08 00:00:00');</v>
      </c>
      <c r="BG201" s="6" t="str">
        <f t="shared" si="75"/>
        <v>insert into servicios_comentarios (comentario, id_admin, id_estatus, created_at, updated_at) values('titulo recibido',1,200,'2012-10-08 00:00:00','2012-10-08 00:00:00');</v>
      </c>
      <c r="BH201" s="6" t="str">
        <f t="shared" si="76"/>
        <v>insert into servicios_comentarios (comentario, id_admin, id_estatus, created_at, updated_at) values('424 20 44 CEL.- 614 2 47 93 85',1,200,'2012-10-08 00:00:00','2012-10-08 00:00:00');</v>
      </c>
      <c r="BI201" s="137" t="str">
        <f t="shared" si="77"/>
        <v>update bitacoras_estatus set comprobacion_uso = 1, id_estatus=10 where id=200;</v>
      </c>
      <c r="BJ201" s="137" t="str">
        <f t="shared" si="78"/>
        <v>update bitacoras_estatus set numero_expediente = '1318554', numero_registro = '1344899', id_estatus = 10, fecha_inicio = '2012-10-08', fecha_vencimiento ='2022-10-08', created_at ='2012-10-08 00:00:00', updated_at ='2012-10-08 00:00:00', id_clase=null, id_marca=1302, id_cliente=924, vigencia = 1 where id =200;</v>
      </c>
      <c r="BK201" s="137" t="str">
        <f t="shared" si="79"/>
        <v>update bitacoras_estatus set id_estatus = 10 where id =200;</v>
      </c>
    </row>
    <row r="202" spans="1:63">
      <c r="A202" s="3">
        <v>1369748</v>
      </c>
      <c r="B202" s="3">
        <v>1384608</v>
      </c>
      <c r="C202" s="3">
        <f>IF(Tabla1[[#This Row],[No. REG.]]="","",1)</f>
        <v>1</v>
      </c>
      <c r="D202" s="3" t="s">
        <v>46</v>
      </c>
      <c r="E202" s="3">
        <f>IF(Tabla1[[#This Row],[STATUS]]="","",VLOOKUP(D202,Estatus!$A$2:$B$13,2,0))</f>
        <v>10</v>
      </c>
      <c r="F202" s="3">
        <f>IF(Tabla1[[#This Row],[STATUS]]="","",VLOOKUP(D202,Estatus!$A$2:$I$12,9,0))</f>
        <v>1</v>
      </c>
      <c r="G202" s="12"/>
      <c r="H202" s="7">
        <v>41394</v>
      </c>
      <c r="I202" s="80">
        <f t="shared" si="60"/>
        <v>2013</v>
      </c>
      <c r="J202" s="80">
        <f t="shared" si="61"/>
        <v>4</v>
      </c>
      <c r="K202" s="80">
        <f t="shared" si="62"/>
        <v>30</v>
      </c>
      <c r="L202" s="80" t="str">
        <f t="shared" si="63"/>
        <v>04</v>
      </c>
      <c r="M202" s="80">
        <f t="shared" si="64"/>
        <v>30</v>
      </c>
      <c r="N202" s="80" t="str">
        <f t="shared" si="65"/>
        <v>'2013-04-30'</v>
      </c>
      <c r="O202" s="80" t="str">
        <f t="shared" si="66"/>
        <v>'2013-04-30 00:00:00'</v>
      </c>
      <c r="P202" s="7">
        <v>45046</v>
      </c>
      <c r="Q202" s="80">
        <f t="shared" si="67"/>
        <v>2023</v>
      </c>
      <c r="R202" s="80">
        <f t="shared" si="68"/>
        <v>4</v>
      </c>
      <c r="S202" s="80">
        <f t="shared" si="69"/>
        <v>30</v>
      </c>
      <c r="T202" s="80" t="str">
        <f t="shared" si="70"/>
        <v>04</v>
      </c>
      <c r="U202" s="80">
        <f t="shared" si="71"/>
        <v>30</v>
      </c>
      <c r="V202" s="80" t="str">
        <f t="shared" si="72"/>
        <v>'2023-04-30'</v>
      </c>
      <c r="W202" s="80"/>
      <c r="X202" s="80" t="str">
        <f t="shared" si="73"/>
        <v>null</v>
      </c>
      <c r="Y202" s="3" t="s">
        <v>1092</v>
      </c>
      <c r="Z202" s="124">
        <f>IFERROR(IF(Y202="","null",VLOOKUP(Y202,Marcas!$A$2:$C$2024,2,0)),"")</f>
        <v>1078</v>
      </c>
      <c r="AA202" s="3" t="s">
        <v>1086</v>
      </c>
      <c r="AB202" s="3">
        <f>IFERROR(IF(AA202="","",IF(AA202="EMPORIO LEGAL",1,VLOOKUP(AA202,Clientes!$A$2:$B$1190,2,0))),"")</f>
        <v>924</v>
      </c>
      <c r="AC202" s="3">
        <f>IFERROR(IF(Tabla1[[#This Row],[id_control]]="null","",VLOOKUP(CONCATENATE(Tabla1[[#This Row],[CLIENTE]],"-",Tabla1[[#This Row],[id_control]]),Hoja1!$C$2:$D$1994,2,0)),"")</f>
        <v>202</v>
      </c>
      <c r="AD202" s="3" t="s">
        <v>1093</v>
      </c>
      <c r="AE202" s="3"/>
      <c r="AF202" s="3"/>
      <c r="AG202" s="3"/>
      <c r="AH202" s="3"/>
      <c r="AI202" s="3"/>
      <c r="AJ202" s="3"/>
      <c r="AK202" s="3"/>
      <c r="AL202" s="3" t="s">
        <v>1088</v>
      </c>
      <c r="AM202" s="6"/>
      <c r="AN202" s="6"/>
      <c r="AO202" s="6"/>
      <c r="AP202" s="6"/>
      <c r="AQ202" s="6" t="s">
        <v>1089</v>
      </c>
      <c r="AR202" s="6"/>
      <c r="AS202" s="6"/>
      <c r="AT202" s="6"/>
      <c r="AU202" s="6"/>
      <c r="AV202" s="6" t="s">
        <v>1090</v>
      </c>
      <c r="AW202" s="6"/>
      <c r="AX202" s="6"/>
      <c r="AY202" s="6"/>
      <c r="AZ202" s="6"/>
      <c r="BA202" s="6"/>
      <c r="BB202" s="6"/>
      <c r="BC202" s="6"/>
      <c r="BD202" s="6" t="s">
        <v>1091</v>
      </c>
      <c r="BE202" s="8">
        <v>201</v>
      </c>
      <c r="BF202" s="6" t="str">
        <f t="shared" si="74"/>
        <v>insert into bitacoras_estatus (numero_expediente, numero_registro, representante, fecha_inicio, fecha_vencimiento, id_cliente, id_admin, id_bitacoras_estatus, id_estatus, id_clase, id_marca, created_at, updated_at) values('1369748','1384608','JUAN CARLOS SAN FELIZ DE VEGA','2013-04-30','2023-04-30','924','2','1','1',null,1078,'2013-04-30 00:00:00','2013-04-30 00:00:00');</v>
      </c>
      <c r="BG202" s="6" t="str">
        <f t="shared" si="75"/>
        <v/>
      </c>
      <c r="BH202" s="6" t="str">
        <f t="shared" si="76"/>
        <v>insert into servicios_comentarios (comentario, id_admin, id_estatus, created_at, updated_at) values('424 20 44 CEL.- 614 2 47 93 85',1,201,'2013-04-30 00:00:00','2013-04-30 00:00:00');</v>
      </c>
      <c r="BI202" s="137" t="str">
        <f t="shared" si="77"/>
        <v>update bitacoras_estatus set comprobacion_uso = 1, id_estatus=10 where id=201;</v>
      </c>
      <c r="BJ202" s="137" t="str">
        <f t="shared" si="78"/>
        <v>update bitacoras_estatus set numero_expediente = '1369748', numero_registro = '1384608', id_estatus = 10, fecha_inicio = '2013-04-30', fecha_vencimiento ='2023-04-30', created_at ='2013-04-30 00:00:00', updated_at ='2013-04-30 00:00:00', id_clase=null, id_marca=1078, id_cliente=924, vigencia = 1 where id =201;</v>
      </c>
      <c r="BK202" s="137" t="str">
        <f t="shared" si="79"/>
        <v>update bitacoras_estatus set id_estatus = 10 where id =201;</v>
      </c>
    </row>
    <row r="203" spans="1:63">
      <c r="A203" s="3">
        <v>1341824</v>
      </c>
      <c r="B203" s="3">
        <v>1368954</v>
      </c>
      <c r="C203" s="3">
        <f>IF(Tabla1[[#This Row],[No. REG.]]="","",1)</f>
        <v>1</v>
      </c>
      <c r="D203" s="3" t="s">
        <v>46</v>
      </c>
      <c r="E203" s="3">
        <f>IF(Tabla1[[#This Row],[STATUS]]="","",VLOOKUP(D203,Estatus!$A$2:$B$13,2,0))</f>
        <v>10</v>
      </c>
      <c r="F203" s="3">
        <f>IF(Tabla1[[#This Row],[STATUS]]="","",VLOOKUP(D203,Estatus!$A$2:$I$12,9,0))</f>
        <v>1</v>
      </c>
      <c r="G203" s="12"/>
      <c r="H203" s="7">
        <v>41256</v>
      </c>
      <c r="I203" s="80">
        <f t="shared" si="60"/>
        <v>2012</v>
      </c>
      <c r="J203" s="80">
        <f t="shared" si="61"/>
        <v>12</v>
      </c>
      <c r="K203" s="80">
        <f t="shared" si="62"/>
        <v>13</v>
      </c>
      <c r="L203" s="80">
        <f t="shared" si="63"/>
        <v>12</v>
      </c>
      <c r="M203" s="80">
        <f t="shared" si="64"/>
        <v>13</v>
      </c>
      <c r="N203" s="80" t="str">
        <f t="shared" si="65"/>
        <v>'2012-12-13'</v>
      </c>
      <c r="O203" s="80" t="str">
        <f t="shared" si="66"/>
        <v>'2012-12-13 00:00:00'</v>
      </c>
      <c r="P203" s="7">
        <v>44908</v>
      </c>
      <c r="Q203" s="80">
        <f t="shared" si="67"/>
        <v>2022</v>
      </c>
      <c r="R203" s="80">
        <f t="shared" si="68"/>
        <v>12</v>
      </c>
      <c r="S203" s="80">
        <f t="shared" si="69"/>
        <v>13</v>
      </c>
      <c r="T203" s="80">
        <f t="shared" si="70"/>
        <v>12</v>
      </c>
      <c r="U203" s="80">
        <f t="shared" si="71"/>
        <v>13</v>
      </c>
      <c r="V203" s="80" t="str">
        <f t="shared" si="72"/>
        <v>'2022-12-13'</v>
      </c>
      <c r="W203" s="80"/>
      <c r="X203" s="80" t="str">
        <f t="shared" si="73"/>
        <v>null</v>
      </c>
      <c r="Y203" s="3" t="s">
        <v>1094</v>
      </c>
      <c r="Z203" s="124">
        <f>IFERROR(IF(Y203="","null",VLOOKUP(Y203,Marcas!$A$2:$C$2024,2,0)),"")</f>
        <v>1301</v>
      </c>
      <c r="AA203" s="3" t="s">
        <v>1094</v>
      </c>
      <c r="AB203" s="3">
        <f>IFERROR(IF(AA203="","",IF(AA203="EMPORIO LEGAL",1,VLOOKUP(AA203,Clientes!$A$2:$B$1190,2,0))),"")</f>
        <v>923</v>
      </c>
      <c r="AC203" s="3">
        <f>IFERROR(IF(Tabla1[[#This Row],[id_control]]="null","",VLOOKUP(CONCATENATE(Tabla1[[#This Row],[CLIENTE]],"-",Tabla1[[#This Row],[id_control]]),Hoja1!$C$2:$D$1994,2,0)),"")</f>
        <v>203</v>
      </c>
      <c r="AD203" s="3" t="s">
        <v>1095</v>
      </c>
      <c r="AE203" s="3"/>
      <c r="AF203" s="3"/>
      <c r="AG203" s="3"/>
      <c r="AH203" s="3"/>
      <c r="AI203" s="3"/>
      <c r="AJ203" s="3"/>
      <c r="AK203" s="3"/>
      <c r="AL203" s="3" t="s">
        <v>1096</v>
      </c>
      <c r="AM203" s="6"/>
      <c r="AN203" s="6"/>
      <c r="AO203" s="6"/>
      <c r="AP203" s="6"/>
      <c r="AQ203" s="6">
        <v>614255547</v>
      </c>
      <c r="AR203" s="6"/>
      <c r="AS203" s="6"/>
      <c r="AT203" s="6"/>
      <c r="AU203" s="6"/>
      <c r="AV203" s="6" t="s">
        <v>1097</v>
      </c>
      <c r="AW203" s="6"/>
      <c r="AX203" s="6"/>
      <c r="AY203" s="6"/>
      <c r="AZ203" s="6"/>
      <c r="BA203" s="6"/>
      <c r="BB203" s="6"/>
      <c r="BC203" s="6"/>
      <c r="BD203" s="6" t="s">
        <v>1098</v>
      </c>
      <c r="BE203" s="8">
        <v>202</v>
      </c>
      <c r="BF203" s="6" t="str">
        <f t="shared" si="74"/>
        <v>insert into bitacoras_estatus (numero_expediente, numero_registro, representante, fecha_inicio, fecha_vencimiento, id_cliente, id_admin, id_bitacoras_estatus, id_estatus, id_clase, id_marca, created_at, updated_at) values('1341824','1368954','SERGIO HERIBERTO CADENA MARTINEZ','2012-12-13','2022-12-13','923','2','1','1',null,1301,'2012-12-13 00:00:00','2012-12-13 00:00:00');</v>
      </c>
      <c r="BG203" s="6" t="str">
        <f t="shared" si="75"/>
        <v/>
      </c>
      <c r="BH203" s="6" t="str">
        <f t="shared" si="76"/>
        <v>insert into servicios_comentarios (comentario, id_admin, id_estatus, created_at, updated_at) values('4 13 51 53 CEL.- 614255547',1,202,'2012-12-13 00:00:00','2012-12-13 00:00:00');</v>
      </c>
      <c r="BI203" s="137" t="str">
        <f t="shared" si="77"/>
        <v>update bitacoras_estatus set comprobacion_uso = 1, id_estatus=10 where id=202;</v>
      </c>
      <c r="BJ203" s="137" t="str">
        <f t="shared" si="78"/>
        <v>update bitacoras_estatus set numero_expediente = '1341824', numero_registro = '1368954', id_estatus = 10, fecha_inicio = '2012-12-13', fecha_vencimiento ='2022-12-13', created_at ='2012-12-13 00:00:00', updated_at ='2012-12-13 00:00:00', id_clase=null, id_marca=1301, id_cliente=923, vigencia = 1 where id =202;</v>
      </c>
      <c r="BK203" s="137" t="str">
        <f t="shared" si="79"/>
        <v>update bitacoras_estatus set id_estatus = 10 where id =202;</v>
      </c>
    </row>
    <row r="204" spans="1:63" ht="27">
      <c r="A204" s="3">
        <v>1516758</v>
      </c>
      <c r="B204" s="3"/>
      <c r="C204" s="3" t="str">
        <f>IF(Tabla1[[#This Row],[No. REG.]]="","",1)</f>
        <v/>
      </c>
      <c r="D204" s="3" t="s">
        <v>492</v>
      </c>
      <c r="E204" s="3">
        <f>IF(Tabla1[[#This Row],[STATUS]]="","",VLOOKUP(D204,Estatus!$A$2:$B$13,2,0))</f>
        <v>1</v>
      </c>
      <c r="F204" s="3">
        <f>IF(Tabla1[[#This Row],[STATUS]]="","",VLOOKUP(D204,Estatus!$A$2:$I$12,9,0))</f>
        <v>0</v>
      </c>
      <c r="G204" s="12" t="s">
        <v>1099</v>
      </c>
      <c r="H204" s="7">
        <v>41865</v>
      </c>
      <c r="I204" s="80">
        <f t="shared" si="60"/>
        <v>2014</v>
      </c>
      <c r="J204" s="80">
        <f t="shared" si="61"/>
        <v>8</v>
      </c>
      <c r="K204" s="80">
        <f t="shared" si="62"/>
        <v>14</v>
      </c>
      <c r="L204" s="80" t="str">
        <f t="shared" si="63"/>
        <v>08</v>
      </c>
      <c r="M204" s="80">
        <f t="shared" si="64"/>
        <v>14</v>
      </c>
      <c r="N204" s="80" t="str">
        <f t="shared" si="65"/>
        <v>'2014-08-14'</v>
      </c>
      <c r="O204" s="80" t="str">
        <f t="shared" si="66"/>
        <v>'2014-08-14 00:00:00'</v>
      </c>
      <c r="P204" s="7">
        <v>45518</v>
      </c>
      <c r="Q204" s="80">
        <f t="shared" si="67"/>
        <v>2024</v>
      </c>
      <c r="R204" s="80">
        <f t="shared" si="68"/>
        <v>8</v>
      </c>
      <c r="S204" s="80">
        <f t="shared" si="69"/>
        <v>14</v>
      </c>
      <c r="T204" s="80" t="str">
        <f t="shared" si="70"/>
        <v>08</v>
      </c>
      <c r="U204" s="80">
        <f t="shared" si="71"/>
        <v>14</v>
      </c>
      <c r="V204" s="80" t="str">
        <f t="shared" si="72"/>
        <v>'2024-08-14'</v>
      </c>
      <c r="W204" s="80"/>
      <c r="X204" s="80" t="str">
        <f t="shared" si="73"/>
        <v>null</v>
      </c>
      <c r="Y204" s="3" t="s">
        <v>1100</v>
      </c>
      <c r="Z204" s="124">
        <f>IFERROR(IF(Y204="","null",VLOOKUP(Y204,Marcas!$A$2:$C$2024,2,0)),"")</f>
        <v>1295</v>
      </c>
      <c r="AA204" s="3" t="s">
        <v>1100</v>
      </c>
      <c r="AB204" s="3">
        <f>IFERROR(IF(AA204="","",IF(AA204="EMPORIO LEGAL",1,VLOOKUP(AA204,Clientes!$A$2:$B$1190,2,0))),"")</f>
        <v>922</v>
      </c>
      <c r="AC204" s="3">
        <f>IFERROR(IF(Tabla1[[#This Row],[id_control]]="null","",VLOOKUP(CONCATENATE(Tabla1[[#This Row],[CLIENTE]],"-",Tabla1[[#This Row],[id_control]]),Hoja1!$C$2:$D$1994,2,0)),"")</f>
        <v>204</v>
      </c>
      <c r="AD204" s="3" t="s">
        <v>1101</v>
      </c>
      <c r="AE204" s="3"/>
      <c r="AF204" s="3"/>
      <c r="AG204" s="3"/>
      <c r="AH204" s="3"/>
      <c r="AI204" s="3"/>
      <c r="AJ204" s="3"/>
      <c r="AK204" s="3"/>
      <c r="AL204" s="3" t="s">
        <v>1102</v>
      </c>
      <c r="AM204" s="4"/>
      <c r="AN204" s="6"/>
      <c r="AO204" s="6"/>
      <c r="AP204" s="6"/>
      <c r="AQ204" s="6"/>
      <c r="AR204" s="6"/>
      <c r="AS204" s="6"/>
      <c r="AT204" s="6"/>
      <c r="AU204" s="6"/>
      <c r="AV204" s="14" t="s">
        <v>1103</v>
      </c>
      <c r="AW204" s="6"/>
      <c r="AX204" s="6"/>
      <c r="AY204" s="6"/>
      <c r="AZ204" s="6"/>
      <c r="BA204" s="6"/>
      <c r="BB204" s="6"/>
      <c r="BC204" s="6"/>
      <c r="BD204" s="6" t="s">
        <v>1102</v>
      </c>
      <c r="BE204" s="8">
        <v>203</v>
      </c>
      <c r="BF204" s="6" t="str">
        <f t="shared" si="74"/>
        <v>insert into bitacoras_estatus (numero_expediente, numero_registro, representante, fecha_inicio, fecha_vencimiento, id_cliente, id_admin, id_bitacoras_estatus, id_estatus, id_clase, id_marca, created_at, updated_at) values('1516758','','EDGAR ORTIZ','2014-08-14','2024-08-14','922','2','1','1',null,1295,'2014-08-14 00:00:00','2014-08-14 00:00:00');</v>
      </c>
      <c r="BG204" s="6" t="str">
        <f t="shared" si="75"/>
        <v>insert into servicios_comentarios (comentario, id_admin, id_estatus, created_at, updated_at) values('IMPEDIMENTO LEGAL RECIBIDO 19FEB15. DECIDIERON NO CONTESTAR.',1,203,'2014-08-14 00:00:00','2014-08-14 00:00:00');</v>
      </c>
      <c r="BH204" s="6" t="str">
        <f t="shared" si="76"/>
        <v>insert into servicios_comentarios (comentario, id_admin, id_estatus, created_at, updated_at) values('410 26 66, 415 59 12 cel. 614 160 01 84',1,203,'2014-08-14 00:00:00','2014-08-14 00:00:00');</v>
      </c>
      <c r="BI204" s="137" t="str">
        <f t="shared" si="77"/>
        <v>update bitacoras_estatus set comprobacion_uso = 1, id_estatus=1 where id=203;</v>
      </c>
      <c r="BJ204" s="137" t="str">
        <f t="shared" si="78"/>
        <v>update bitacoras_estatus set numero_expediente = '1516758', numero_registro = '', id_estatus = 1, fecha_inicio = '2014-08-14', fecha_vencimiento ='2024-08-14', created_at ='2014-08-14 00:00:00', updated_at ='2014-08-14 00:00:00', id_clase=null, id_marca=1295, id_cliente=922, vigencia = 0 where id =203;</v>
      </c>
      <c r="BK204" s="137" t="str">
        <f t="shared" si="79"/>
        <v>update bitacoras_estatus set id_estatus = 1 where id =203;</v>
      </c>
    </row>
    <row r="205" spans="1:63">
      <c r="A205" s="3">
        <v>1416430</v>
      </c>
      <c r="B205" s="3">
        <v>1428635</v>
      </c>
      <c r="C205" s="3">
        <f>IF(Tabla1[[#This Row],[No. REG.]]="","",1)</f>
        <v>1</v>
      </c>
      <c r="D205" s="3" t="s">
        <v>46</v>
      </c>
      <c r="E205" s="3">
        <f>IF(Tabla1[[#This Row],[STATUS]]="","",VLOOKUP(D205,Estatus!$A$2:$B$13,2,0))</f>
        <v>10</v>
      </c>
      <c r="F205" s="3">
        <f>IF(Tabla1[[#This Row],[STATUS]]="","",VLOOKUP(D205,Estatus!$A$2:$I$12,9,0))</f>
        <v>1</v>
      </c>
      <c r="G205" s="12" t="s">
        <v>1104</v>
      </c>
      <c r="H205" s="7">
        <v>41542</v>
      </c>
      <c r="I205" s="80">
        <f t="shared" si="60"/>
        <v>2013</v>
      </c>
      <c r="J205" s="80">
        <f t="shared" si="61"/>
        <v>9</v>
      </c>
      <c r="K205" s="80">
        <f t="shared" si="62"/>
        <v>25</v>
      </c>
      <c r="L205" s="80" t="str">
        <f t="shared" si="63"/>
        <v>09</v>
      </c>
      <c r="M205" s="80">
        <f t="shared" si="64"/>
        <v>25</v>
      </c>
      <c r="N205" s="80" t="str">
        <f t="shared" si="65"/>
        <v>'2013-09-25'</v>
      </c>
      <c r="O205" s="80" t="str">
        <f t="shared" si="66"/>
        <v>'2013-09-25 00:00:00'</v>
      </c>
      <c r="P205" s="7">
        <v>45174</v>
      </c>
      <c r="Q205" s="80">
        <f t="shared" si="67"/>
        <v>2023</v>
      </c>
      <c r="R205" s="80">
        <f t="shared" si="68"/>
        <v>9</v>
      </c>
      <c r="S205" s="80">
        <f t="shared" si="69"/>
        <v>5</v>
      </c>
      <c r="T205" s="80" t="str">
        <f t="shared" si="70"/>
        <v>09</v>
      </c>
      <c r="U205" s="80" t="str">
        <f t="shared" si="71"/>
        <v>05</v>
      </c>
      <c r="V205" s="80" t="str">
        <f t="shared" si="72"/>
        <v>'2023-09-05'</v>
      </c>
      <c r="W205" s="80"/>
      <c r="X205" s="80" t="str">
        <f t="shared" si="73"/>
        <v>null</v>
      </c>
      <c r="Y205" s="3" t="s">
        <v>1105</v>
      </c>
      <c r="Z205" s="124">
        <f>IFERROR(IF(Y205="","null",VLOOKUP(Y205,Marcas!$A$2:$C$2024,2,0)),"")</f>
        <v>1294</v>
      </c>
      <c r="AA205" s="3" t="s">
        <v>1105</v>
      </c>
      <c r="AB205" s="3">
        <f>IFERROR(IF(AA205="","",IF(AA205="EMPORIO LEGAL",1,VLOOKUP(AA205,Clientes!$A$2:$B$1190,2,0))),"")</f>
        <v>921</v>
      </c>
      <c r="AC205" s="3">
        <f>IFERROR(IF(Tabla1[[#This Row],[id_control]]="null","",VLOOKUP(CONCATENATE(Tabla1[[#This Row],[CLIENTE]],"-",Tabla1[[#This Row],[id_control]]),Hoja1!$C$2:$D$1994,2,0)),"")</f>
        <v>205</v>
      </c>
      <c r="AD205" s="3" t="s">
        <v>1106</v>
      </c>
      <c r="AE205" s="3"/>
      <c r="AF205" s="3"/>
      <c r="AG205" s="3"/>
      <c r="AH205" s="3"/>
      <c r="AI205" s="3"/>
      <c r="AJ205" s="3"/>
      <c r="AK205" s="3"/>
      <c r="AL205" s="3"/>
      <c r="AM205" s="4"/>
      <c r="AN205" s="5"/>
      <c r="AO205" s="5"/>
      <c r="AP205" s="5"/>
      <c r="AQ205" s="4"/>
      <c r="AR205" s="5"/>
      <c r="AS205" s="5"/>
      <c r="AT205" s="5"/>
      <c r="AU205" s="5"/>
      <c r="AV205" s="5"/>
      <c r="AW205" s="11"/>
      <c r="AX205" s="11"/>
      <c r="AY205" s="5"/>
      <c r="AZ205" s="5"/>
      <c r="BA205" s="5"/>
      <c r="BB205" s="5"/>
      <c r="BC205" s="5"/>
      <c r="BD205" s="8"/>
      <c r="BE205" s="8">
        <v>204</v>
      </c>
      <c r="BF205" s="6" t="str">
        <f t="shared" si="74"/>
        <v>insert into bitacoras_estatus (numero_expediente, numero_registro, representante, fecha_inicio, fecha_vencimiento, id_cliente, id_admin, id_bitacoras_estatus, id_estatus, id_clase, id_marca, created_at, updated_at) values('1416430','1428635','ROSA MARGARITA ESTRADA RUBIO','2013-09-25','2023-09-05','921','2','1','1',null,1294,'2013-09-25 00:00:00','2013-09-25 00:00:00');</v>
      </c>
      <c r="BG205" s="6" t="str">
        <f t="shared" si="75"/>
        <v>insert into servicios_comentarios (comentario, id_admin, id_estatus, created_at, updated_at) values('TITULO ENTREGADO 21/03/14',1,204,'2013-09-25 00:00:00','2013-09-25 00:00:00');</v>
      </c>
      <c r="BH205" s="6" t="str">
        <f t="shared" si="76"/>
        <v/>
      </c>
      <c r="BI205" s="137" t="str">
        <f t="shared" si="77"/>
        <v>update bitacoras_estatus set comprobacion_uso = 1, id_estatus=10 where id=204;</v>
      </c>
      <c r="BJ205" s="137" t="str">
        <f t="shared" si="78"/>
        <v>update bitacoras_estatus set numero_expediente = '1416430', numero_registro = '1428635', id_estatus = 10, fecha_inicio = '2013-09-25', fecha_vencimiento ='2023-09-05', created_at ='2013-09-25 00:00:00', updated_at ='2013-09-25 00:00:00', id_clase=null, id_marca=1294, id_cliente=921, vigencia = 1 where id =204;</v>
      </c>
      <c r="BK205" s="137" t="str">
        <f t="shared" si="79"/>
        <v>update bitacoras_estatus set id_estatus = 10 where id =204;</v>
      </c>
    </row>
    <row r="206" spans="1:63">
      <c r="A206" s="3">
        <v>1441518</v>
      </c>
      <c r="B206" s="3">
        <v>1442883</v>
      </c>
      <c r="C206" s="3">
        <f>IF(Tabla1[[#This Row],[No. REG.]]="","",1)</f>
        <v>1</v>
      </c>
      <c r="D206" s="3" t="s">
        <v>46</v>
      </c>
      <c r="E206" s="3">
        <f>IF(Tabla1[[#This Row],[STATUS]]="","",VLOOKUP(D206,Estatus!$A$2:$B$13,2,0))</f>
        <v>10</v>
      </c>
      <c r="F206" s="3">
        <f>IF(Tabla1[[#This Row],[STATUS]]="","",VLOOKUP(D206,Estatus!$A$2:$I$12,9,0))</f>
        <v>1</v>
      </c>
      <c r="G206" s="12" t="s">
        <v>1107</v>
      </c>
      <c r="H206" s="7">
        <v>41624</v>
      </c>
      <c r="I206" s="80">
        <f t="shared" si="60"/>
        <v>2013</v>
      </c>
      <c r="J206" s="80">
        <f t="shared" si="61"/>
        <v>12</v>
      </c>
      <c r="K206" s="80">
        <f t="shared" si="62"/>
        <v>16</v>
      </c>
      <c r="L206" s="80">
        <f t="shared" si="63"/>
        <v>12</v>
      </c>
      <c r="M206" s="80">
        <f t="shared" si="64"/>
        <v>16</v>
      </c>
      <c r="N206" s="80" t="str">
        <f t="shared" si="65"/>
        <v>'2013-12-16'</v>
      </c>
      <c r="O206" s="80" t="str">
        <f t="shared" si="66"/>
        <v>'2013-12-16 00:00:00'</v>
      </c>
      <c r="P206" s="7">
        <v>45276</v>
      </c>
      <c r="Q206" s="80">
        <f t="shared" si="67"/>
        <v>2023</v>
      </c>
      <c r="R206" s="80">
        <f t="shared" si="68"/>
        <v>12</v>
      </c>
      <c r="S206" s="80">
        <f t="shared" si="69"/>
        <v>16</v>
      </c>
      <c r="T206" s="80">
        <f t="shared" si="70"/>
        <v>12</v>
      </c>
      <c r="U206" s="80">
        <f t="shared" si="71"/>
        <v>16</v>
      </c>
      <c r="V206" s="80" t="str">
        <f t="shared" si="72"/>
        <v>'2023-12-16'</v>
      </c>
      <c r="W206" s="80"/>
      <c r="X206" s="80" t="str">
        <f t="shared" si="73"/>
        <v>null</v>
      </c>
      <c r="Y206" s="3" t="s">
        <v>1108</v>
      </c>
      <c r="Z206" s="124">
        <f>IFERROR(IF(Y206="","null",VLOOKUP(Y206,Marcas!$A$2:$C$2024,2,0)),"")</f>
        <v>1305</v>
      </c>
      <c r="AA206" s="3" t="s">
        <v>1109</v>
      </c>
      <c r="AB206" s="3">
        <f>IFERROR(IF(AA206="","",IF(AA206="EMPORIO LEGAL",1,VLOOKUP(AA206,Clientes!$A$2:$B$1190,2,0))),"")</f>
        <v>920</v>
      </c>
      <c r="AC206" s="3">
        <f>IFERROR(IF(Tabla1[[#This Row],[id_control]]="null","",VLOOKUP(CONCATENATE(Tabla1[[#This Row],[CLIENTE]],"-",Tabla1[[#This Row],[id_control]]),Hoja1!$C$2:$D$1994,2,0)),"")</f>
        <v>206</v>
      </c>
      <c r="AD206" s="3" t="s">
        <v>1110</v>
      </c>
      <c r="AE206" s="3"/>
      <c r="AF206" s="3"/>
      <c r="AG206" s="3"/>
      <c r="AH206" s="3"/>
      <c r="AI206" s="3"/>
      <c r="AJ206" s="3"/>
      <c r="AK206" s="3"/>
      <c r="AL206" s="3" t="s">
        <v>1111</v>
      </c>
      <c r="AM206" s="8"/>
      <c r="AN206" s="8"/>
      <c r="AO206" s="8"/>
      <c r="AP206" s="8"/>
      <c r="AQ206" s="8"/>
      <c r="AR206" s="8"/>
      <c r="AS206" s="8"/>
      <c r="AT206" s="8"/>
      <c r="AU206" s="8"/>
      <c r="AV206" s="8" t="s">
        <v>1112</v>
      </c>
      <c r="AW206" s="8"/>
      <c r="AX206" s="8"/>
      <c r="AY206" s="8"/>
      <c r="AZ206" s="8"/>
      <c r="BA206" s="8"/>
      <c r="BB206" s="8"/>
      <c r="BC206" s="8"/>
      <c r="BD206" s="8" t="s">
        <v>1111</v>
      </c>
      <c r="BE206" s="8">
        <v>205</v>
      </c>
      <c r="BF206" s="6" t="str">
        <f t="shared" si="74"/>
        <v>insert into bitacoras_estatus (numero_expediente, numero_registro, representante, fecha_inicio, fecha_vencimiento, id_cliente, id_admin, id_bitacoras_estatus, id_estatus, id_clase, id_marca, created_at, updated_at) values('1441518','1442883','GUILLERMO ALFREDO NAVA BARRERA','2013-12-16','2023-12-16','920','2','1','1',null,1305,'2013-12-16 00:00:00','2013-12-16 00:00:00');</v>
      </c>
      <c r="BG206" s="6" t="str">
        <f t="shared" si="75"/>
        <v>insert into servicios_comentarios (comentario, id_admin, id_estatus, created_at, updated_at) values('TITULO RECIBIDO 30/04/2014',1,205,'2013-12-16 00:00:00','2013-12-16 00:00:00');</v>
      </c>
      <c r="BH206" s="6" t="str">
        <f t="shared" si="76"/>
        <v>insert into servicios_comentarios (comentario, id_admin, id_estatus, created_at, updated_at) values('TEL 4303090Y CEL 614 405 0099',1,205,'2013-12-16 00:00:00','2013-12-16 00:00:00');</v>
      </c>
      <c r="BI206" s="137" t="str">
        <f t="shared" si="77"/>
        <v>update bitacoras_estatus set comprobacion_uso = 1, id_estatus=10 where id=205;</v>
      </c>
      <c r="BJ206" s="137" t="str">
        <f t="shared" si="78"/>
        <v>update bitacoras_estatus set numero_expediente = '1441518', numero_registro = '1442883', id_estatus = 10, fecha_inicio = '2013-12-16', fecha_vencimiento ='2023-12-16', created_at ='2013-12-16 00:00:00', updated_at ='2013-12-16 00:00:00', id_clase=null, id_marca=1305, id_cliente=920, vigencia = 1 where id =205;</v>
      </c>
      <c r="BK206" s="137" t="str">
        <f t="shared" si="79"/>
        <v>update bitacoras_estatus set id_estatus = 10 where id =205;</v>
      </c>
    </row>
    <row r="207" spans="1:63" ht="92">
      <c r="A207" s="3">
        <v>887671</v>
      </c>
      <c r="B207" s="3">
        <v>1022430</v>
      </c>
      <c r="C207" s="3">
        <f>IF(Tabla1[[#This Row],[No. REG.]]="","",1)</f>
        <v>1</v>
      </c>
      <c r="D207" s="3" t="s">
        <v>46</v>
      </c>
      <c r="E207" s="3">
        <f>IF(Tabla1[[#This Row],[STATUS]]="","",VLOOKUP(D207,Estatus!$A$2:$B$13,2,0))</f>
        <v>10</v>
      </c>
      <c r="F207" s="3">
        <f>IF(Tabla1[[#This Row],[STATUS]]="","",VLOOKUP(D207,Estatus!$A$2:$I$12,9,0))</f>
        <v>1</v>
      </c>
      <c r="G207" s="12" t="s">
        <v>8692</v>
      </c>
      <c r="H207" s="7">
        <v>43006</v>
      </c>
      <c r="I207" s="80">
        <f t="shared" si="60"/>
        <v>2017</v>
      </c>
      <c r="J207" s="80">
        <f t="shared" si="61"/>
        <v>9</v>
      </c>
      <c r="K207" s="80">
        <f t="shared" si="62"/>
        <v>28</v>
      </c>
      <c r="L207" s="80" t="str">
        <f t="shared" si="63"/>
        <v>09</v>
      </c>
      <c r="M207" s="80">
        <f t="shared" si="64"/>
        <v>28</v>
      </c>
      <c r="N207" s="80" t="str">
        <f t="shared" si="65"/>
        <v>'2017-09-28'</v>
      </c>
      <c r="O207" s="80" t="str">
        <f t="shared" si="66"/>
        <v>'2017-09-28 00:00:00'</v>
      </c>
      <c r="P207" s="7">
        <v>46658</v>
      </c>
      <c r="Q207" s="80">
        <f t="shared" si="67"/>
        <v>2027</v>
      </c>
      <c r="R207" s="80">
        <f t="shared" si="68"/>
        <v>9</v>
      </c>
      <c r="S207" s="80">
        <f t="shared" si="69"/>
        <v>28</v>
      </c>
      <c r="T207" s="80" t="str">
        <f t="shared" si="70"/>
        <v>09</v>
      </c>
      <c r="U207" s="80">
        <f t="shared" si="71"/>
        <v>28</v>
      </c>
      <c r="V207" s="80" t="str">
        <f t="shared" si="72"/>
        <v>'2027-09-28'</v>
      </c>
      <c r="W207" s="80"/>
      <c r="X207" s="80" t="str">
        <f t="shared" si="73"/>
        <v>null</v>
      </c>
      <c r="Y207" s="3" t="s">
        <v>1113</v>
      </c>
      <c r="Z207" s="124">
        <f>IFERROR(IF(Y207="","null",VLOOKUP(Y207,Marcas!$A$2:$C$2024,2,0)),"")</f>
        <v>1293</v>
      </c>
      <c r="AA207" s="3" t="s">
        <v>1113</v>
      </c>
      <c r="AB207" s="3">
        <f>IFERROR(IF(AA207="","",IF(AA207="EMPORIO LEGAL",1,VLOOKUP(AA207,Clientes!$A$2:$B$1190,2,0))),"")</f>
        <v>919</v>
      </c>
      <c r="AC207" s="3">
        <f>IFERROR(IF(Tabla1[[#This Row],[id_control]]="null","",VLOOKUP(CONCATENATE(Tabla1[[#This Row],[CLIENTE]],"-",Tabla1[[#This Row],[id_control]]),Hoja1!$C$2:$D$1994,2,0)),"")</f>
        <v>207</v>
      </c>
      <c r="AD207" s="3" t="s">
        <v>1114</v>
      </c>
      <c r="AE207" s="3"/>
      <c r="AF207" s="3"/>
      <c r="AG207" s="3"/>
      <c r="AH207" s="3"/>
      <c r="AI207" s="3"/>
      <c r="AJ207" s="3"/>
      <c r="AK207" s="3"/>
      <c r="AL207" s="3">
        <v>4148214</v>
      </c>
      <c r="AM207" s="8">
        <v>4148217</v>
      </c>
      <c r="AN207" s="8"/>
      <c r="AO207" s="8"/>
      <c r="AP207" s="8"/>
      <c r="AQ207" s="8"/>
      <c r="AR207" s="8"/>
      <c r="AS207" s="8"/>
      <c r="AT207" s="8"/>
      <c r="AU207" s="8"/>
      <c r="AV207" s="8" t="s">
        <v>1115</v>
      </c>
      <c r="AW207" s="8"/>
      <c r="AX207" s="8"/>
      <c r="AY207" s="8"/>
      <c r="AZ207" s="8"/>
      <c r="BA207" s="8"/>
      <c r="BB207" s="8"/>
      <c r="BC207" s="8"/>
      <c r="BD207" s="6" t="s">
        <v>1116</v>
      </c>
      <c r="BE207" s="8">
        <v>206</v>
      </c>
      <c r="BF207" s="6" t="str">
        <f t="shared" si="74"/>
        <v>insert into bitacoras_estatus (numero_expediente, numero_registro, representante, fecha_inicio, fecha_vencimiento, id_cliente, id_admin, id_bitacoras_estatus, id_estatus, id_clase, id_marca, created_at, updated_at) values('887671','1022430','JOSE DE LA PAZ OLIVAS TERAN','2017-09-28','2027-09-28','919','2','1','1',null,1293,'2017-09-28 00:00:00','2017-09-28 00:00:00');</v>
      </c>
      <c r="BG207" s="6" t="str">
        <f t="shared" si="75"/>
        <v>insert into servicios_comentarios (comentario, id_admin, id_estatus, created_at, updated_at) values('se pidio una reposisión del titulo ya que estaba mal 14/05/08, llegó la Reposición del Título de Registro de Marca 28 Dic 2016 Registro 1022430, titulo entregado el 4 Enero 2017. SE PRESENTÓ SOLICITUD DE RENOVACIÓN DE MARCA EN FECHA 31 DE MARZO 2017. El 30 de Mayo llegó comunicado de Renovacion Num. 390814/2017',1,206,'2017-09-28 00:00:00','2017-09-28 00:00:00');</v>
      </c>
      <c r="BH207" s="6" t="str">
        <f t="shared" si="76"/>
        <v>insert into servicios_comentarios (comentario, id_admin, id_estatus, created_at, updated_at) values('4148214, 4148217',1,206,'2017-09-28 00:00:00','2017-09-28 00:00:00');</v>
      </c>
      <c r="BI207" s="137" t="str">
        <f t="shared" si="77"/>
        <v>update bitacoras_estatus set comprobacion_uso = 1, id_estatus=10 where id=206;</v>
      </c>
      <c r="BJ207" s="137" t="str">
        <f t="shared" si="78"/>
        <v>update bitacoras_estatus set numero_expediente = '887671', numero_registro = '1022430', id_estatus = 10, fecha_inicio = '2017-09-28', fecha_vencimiento ='2027-09-28', created_at ='2017-09-28 00:00:00', updated_at ='2017-09-28 00:00:00', id_clase=null, id_marca=1293, id_cliente=919, vigencia = 1 where id =206;</v>
      </c>
      <c r="BK207" s="137" t="str">
        <f t="shared" si="79"/>
        <v>update bitacoras_estatus set id_estatus = 10 where id =206;</v>
      </c>
    </row>
    <row r="208" spans="1:63">
      <c r="A208" s="3">
        <v>938549</v>
      </c>
      <c r="B208" s="3">
        <v>1054596</v>
      </c>
      <c r="C208" s="3">
        <f>IF(Tabla1[[#This Row],[No. REG.]]="","",1)</f>
        <v>1</v>
      </c>
      <c r="D208" s="3" t="s">
        <v>41</v>
      </c>
      <c r="E208" s="3">
        <f>IF(Tabla1[[#This Row],[STATUS]]="","",VLOOKUP(D208,Estatus!$A$2:$B$13,2,0))</f>
        <v>6</v>
      </c>
      <c r="F208" s="3">
        <f>IF(Tabla1[[#This Row],[STATUS]]="","",VLOOKUP(D208,Estatus!$A$2:$I$12,9,0))</f>
        <v>1</v>
      </c>
      <c r="G208" s="12" t="s">
        <v>351</v>
      </c>
      <c r="H208" s="7">
        <v>39589</v>
      </c>
      <c r="I208" s="80">
        <f t="shared" si="60"/>
        <v>2008</v>
      </c>
      <c r="J208" s="80">
        <f t="shared" si="61"/>
        <v>5</v>
      </c>
      <c r="K208" s="80">
        <f t="shared" si="62"/>
        <v>21</v>
      </c>
      <c r="L208" s="80" t="str">
        <f t="shared" si="63"/>
        <v>05</v>
      </c>
      <c r="M208" s="80">
        <f t="shared" si="64"/>
        <v>21</v>
      </c>
      <c r="N208" s="80" t="str">
        <f t="shared" si="65"/>
        <v>'2008-05-21'</v>
      </c>
      <c r="O208" s="80" t="str">
        <f t="shared" si="66"/>
        <v>'2008-05-21 00:00:00'</v>
      </c>
      <c r="P208" s="7">
        <v>43241</v>
      </c>
      <c r="Q208" s="80">
        <f t="shared" si="67"/>
        <v>2018</v>
      </c>
      <c r="R208" s="80">
        <f t="shared" si="68"/>
        <v>5</v>
      </c>
      <c r="S208" s="80">
        <f t="shared" si="69"/>
        <v>21</v>
      </c>
      <c r="T208" s="80" t="str">
        <f t="shared" si="70"/>
        <v>05</v>
      </c>
      <c r="U208" s="80">
        <f t="shared" si="71"/>
        <v>21</v>
      </c>
      <c r="V208" s="80" t="str">
        <f t="shared" si="72"/>
        <v>'2018-05-21'</v>
      </c>
      <c r="W208" s="80"/>
      <c r="X208" s="80" t="str">
        <f t="shared" si="73"/>
        <v>null</v>
      </c>
      <c r="Y208" s="3" t="s">
        <v>1117</v>
      </c>
      <c r="Z208" s="124">
        <f>IFERROR(IF(Y208="","null",VLOOKUP(Y208,Marcas!$A$2:$C$2024,2,0)),"")</f>
        <v>1292</v>
      </c>
      <c r="AA208" s="3" t="s">
        <v>1117</v>
      </c>
      <c r="AB208" s="3">
        <f>IFERROR(IF(AA208="","",IF(AA208="EMPORIO LEGAL",1,VLOOKUP(AA208,Clientes!$A$2:$B$1190,2,0))),"")</f>
        <v>918</v>
      </c>
      <c r="AC208" s="3">
        <f>IFERROR(IF(Tabla1[[#This Row],[id_control]]="null","",VLOOKUP(CONCATENATE(Tabla1[[#This Row],[CLIENTE]],"-",Tabla1[[#This Row],[id_control]]),Hoja1!$C$2:$D$1994,2,0)),"")</f>
        <v>208</v>
      </c>
      <c r="AD208" s="3" t="s">
        <v>1118</v>
      </c>
      <c r="AE208" s="3" t="s">
        <v>1119</v>
      </c>
      <c r="AF208" s="3"/>
      <c r="AG208" s="3"/>
      <c r="AH208" s="3"/>
      <c r="AI208" s="3"/>
      <c r="AJ208" s="3"/>
      <c r="AK208" s="3"/>
      <c r="AL208" s="3">
        <v>4101878</v>
      </c>
      <c r="AM208" s="8">
        <v>4164579</v>
      </c>
      <c r="AN208" s="6"/>
      <c r="AO208" s="6"/>
      <c r="AP208" s="6"/>
      <c r="AQ208" s="8">
        <v>6144273915</v>
      </c>
      <c r="AR208" s="6"/>
      <c r="AS208" s="6"/>
      <c r="AT208" s="6"/>
      <c r="AU208" s="6"/>
      <c r="AV208" s="8" t="s">
        <v>1120</v>
      </c>
      <c r="AW208" s="8" t="s">
        <v>1121</v>
      </c>
      <c r="AX208" s="6" t="s">
        <v>1122</v>
      </c>
      <c r="AY208" s="6"/>
      <c r="AZ208" s="6"/>
      <c r="BA208" s="6"/>
      <c r="BB208" s="6"/>
      <c r="BC208" s="6"/>
      <c r="BD208" s="6" t="s">
        <v>1123</v>
      </c>
      <c r="BE208" s="8">
        <v>207</v>
      </c>
      <c r="BF208" s="6" t="str">
        <f t="shared" si="74"/>
        <v>insert into bitacoras_estatus (numero_expediente, numero_registro, representante, fecha_inicio, fecha_vencimiento, id_cliente, id_admin, id_bitacoras_estatus, id_estatus, id_clase, id_marca, created_at, updated_at) values('938549','1054596','LUIS ENRIQUE QUEZADA GRIJALVA, PAULINA QUEZADA','2008-05-21','2018-05-21','918','2','1','1',null,1292,'2008-05-21 00:00:00','2008-05-21 00:00:00');</v>
      </c>
      <c r="BG208" s="6" t="str">
        <f t="shared" si="75"/>
        <v>insert into servicios_comentarios (comentario, id_admin, id_estatus, created_at, updated_at) values('TITULO ENTREGADO 13/01/09',1,207,'2008-05-21 00:00:00','2008-05-21 00:00:00');</v>
      </c>
      <c r="BH208" s="6" t="str">
        <f t="shared" si="76"/>
        <v>insert into servicios_comentarios (comentario, id_admin, id_estatus, created_at, updated_at) values('4101878, 4164579, cel 6144273915',1,207,'2008-05-21 00:00:00','2008-05-21 00:00:00');</v>
      </c>
      <c r="BI208" s="137" t="str">
        <f t="shared" si="77"/>
        <v>update bitacoras_estatus set comprobacion_uso = 1, id_estatus=6 where id=207;</v>
      </c>
      <c r="BJ208" s="137" t="str">
        <f t="shared" si="78"/>
        <v>update bitacoras_estatus set numero_expediente = '938549', numero_registro = '1054596', id_estatus = 6, fecha_inicio = '2008-05-21', fecha_vencimiento ='2018-05-21', created_at ='2008-05-21 00:00:00', updated_at ='2008-05-21 00:00:00', id_clase=null, id_marca=1292, id_cliente=918, vigencia = 1 where id =207;</v>
      </c>
      <c r="BK208" s="137" t="str">
        <f t="shared" si="79"/>
        <v>update bitacoras_estatus set id_estatus = 6 where id =207;</v>
      </c>
    </row>
    <row r="209" spans="1:63">
      <c r="A209" s="3">
        <v>1001076</v>
      </c>
      <c r="B209" s="3">
        <v>1102919</v>
      </c>
      <c r="C209" s="3">
        <f>IF(Tabla1[[#This Row],[No. REG.]]="","",1)</f>
        <v>1</v>
      </c>
      <c r="D209" s="3" t="s">
        <v>41</v>
      </c>
      <c r="E209" s="3">
        <f>IF(Tabla1[[#This Row],[STATUS]]="","",VLOOKUP(D209,Estatus!$A$2:$B$13,2,0))</f>
        <v>6</v>
      </c>
      <c r="F209" s="3">
        <f>IF(Tabla1[[#This Row],[STATUS]]="","",VLOOKUP(D209,Estatus!$A$2:$I$12,9,0))</f>
        <v>1</v>
      </c>
      <c r="G209" s="12" t="s">
        <v>1124</v>
      </c>
      <c r="H209" s="7">
        <v>39904</v>
      </c>
      <c r="I209" s="80">
        <f t="shared" si="60"/>
        <v>2009</v>
      </c>
      <c r="J209" s="80">
        <f t="shared" si="61"/>
        <v>4</v>
      </c>
      <c r="K209" s="80">
        <f t="shared" si="62"/>
        <v>1</v>
      </c>
      <c r="L209" s="80" t="str">
        <f t="shared" si="63"/>
        <v>04</v>
      </c>
      <c r="M209" s="80" t="str">
        <f t="shared" si="64"/>
        <v>01</v>
      </c>
      <c r="N209" s="80" t="str">
        <f t="shared" si="65"/>
        <v>'2009-04-01'</v>
      </c>
      <c r="O209" s="80" t="str">
        <f t="shared" si="66"/>
        <v>'2009-04-01 00:00:00'</v>
      </c>
      <c r="P209" s="7">
        <v>43556</v>
      </c>
      <c r="Q209" s="80">
        <f t="shared" si="67"/>
        <v>2019</v>
      </c>
      <c r="R209" s="80">
        <f t="shared" si="68"/>
        <v>4</v>
      </c>
      <c r="S209" s="80">
        <f t="shared" si="69"/>
        <v>1</v>
      </c>
      <c r="T209" s="80" t="str">
        <f t="shared" si="70"/>
        <v>04</v>
      </c>
      <c r="U209" s="80" t="str">
        <f t="shared" si="71"/>
        <v>01</v>
      </c>
      <c r="V209" s="80" t="str">
        <f t="shared" si="72"/>
        <v>'2019-04-01'</v>
      </c>
      <c r="W209" s="80"/>
      <c r="X209" s="80" t="str">
        <f t="shared" si="73"/>
        <v>null</v>
      </c>
      <c r="Y209" s="3" t="s">
        <v>1125</v>
      </c>
      <c r="Z209" s="124">
        <f>IFERROR(IF(Y209="","null",VLOOKUP(Y209,Marcas!$A$2:$C$2024,2,0)),"")</f>
        <v>1290</v>
      </c>
      <c r="AA209" s="3" t="s">
        <v>1125</v>
      </c>
      <c r="AB209" s="3">
        <f>IFERROR(IF(AA209="","",IF(AA209="EMPORIO LEGAL",1,VLOOKUP(AA209,Clientes!$A$2:$B$1190,2,0))),"")</f>
        <v>917</v>
      </c>
      <c r="AC209" s="3">
        <f>IFERROR(IF(Tabla1[[#This Row],[id_control]]="null","",VLOOKUP(CONCATENATE(Tabla1[[#This Row],[CLIENTE]],"-",Tabla1[[#This Row],[id_control]]),Hoja1!$C$2:$D$1994,2,0)),"")</f>
        <v>209</v>
      </c>
      <c r="AD209" s="3" t="s">
        <v>1126</v>
      </c>
      <c r="AE209" s="3" t="s">
        <v>1127</v>
      </c>
      <c r="AF209" s="3"/>
      <c r="AG209" s="3"/>
      <c r="AH209" s="3"/>
      <c r="AI209" s="3"/>
      <c r="AJ209" s="3"/>
      <c r="AK209" s="3"/>
      <c r="AL209" s="3"/>
      <c r="AM209" s="8"/>
      <c r="AN209" s="6"/>
      <c r="AO209" s="6"/>
      <c r="AP209" s="6"/>
      <c r="AQ209" s="8"/>
      <c r="AR209" s="6"/>
      <c r="AS209" s="6"/>
      <c r="AT209" s="6"/>
      <c r="AU209" s="6"/>
      <c r="AV209" s="8"/>
      <c r="AW209" s="8"/>
      <c r="AX209" s="6"/>
      <c r="AY209" s="6"/>
      <c r="AZ209" s="6"/>
      <c r="BA209" s="6"/>
      <c r="BB209" s="6"/>
      <c r="BC209" s="6"/>
      <c r="BD209" s="6"/>
      <c r="BE209" s="8">
        <v>208</v>
      </c>
      <c r="BF209" s="6" t="str">
        <f t="shared" si="74"/>
        <v>insert into bitacoras_estatus (numero_expediente, numero_registro, representante, fecha_inicio, fecha_vencimiento, id_cliente, id_admin, id_bitacoras_estatus, id_estatus, id_clase, id_marca, created_at, updated_at) values('1001076','1102919','ALEJANDRO LOPEZ GUTIERREZ,','2009-04-01','2019-04-01','917','2','1','1',null,1290,'2009-04-01 00:00:00','2009-04-01 00:00:00');</v>
      </c>
      <c r="BG209" s="6" t="str">
        <f t="shared" si="75"/>
        <v>insert into servicios_comentarios (comentario, id_admin, id_estatus, created_at, updated_at) values('Título entregado 31/07/2009',1,208,'2009-04-01 00:00:00','2009-04-01 00:00:00');</v>
      </c>
      <c r="BH209" s="6" t="str">
        <f t="shared" si="76"/>
        <v/>
      </c>
      <c r="BI209" s="137" t="str">
        <f t="shared" si="77"/>
        <v>update bitacoras_estatus set comprobacion_uso = 1, id_estatus=6 where id=208;</v>
      </c>
      <c r="BJ209" s="137" t="str">
        <f t="shared" si="78"/>
        <v>update bitacoras_estatus set numero_expediente = '1001076', numero_registro = '1102919', id_estatus = 6, fecha_inicio = '2009-04-01', fecha_vencimiento ='2019-04-01', created_at ='2009-04-01 00:00:00', updated_at ='2009-04-01 00:00:00', id_clase=null, id_marca=1290, id_cliente=917, vigencia = 1 where id =208;</v>
      </c>
      <c r="BK209" s="137" t="str">
        <f t="shared" si="79"/>
        <v>update bitacoras_estatus set id_estatus = 6 where id =208;</v>
      </c>
    </row>
    <row r="210" spans="1:63">
      <c r="A210" s="6">
        <v>1537318</v>
      </c>
      <c r="B210" s="6">
        <v>1508451</v>
      </c>
      <c r="C210" s="6">
        <f>IF(Tabla1[[#This Row],[No. REG.]]="","",1)</f>
        <v>1</v>
      </c>
      <c r="D210" s="3" t="s">
        <v>46</v>
      </c>
      <c r="E210" s="3">
        <f>IF(Tabla1[[#This Row],[STATUS]]="","",VLOOKUP(D210,Estatus!$A$2:$B$13,2,0))</f>
        <v>10</v>
      </c>
      <c r="F210" s="3">
        <f>IF(Tabla1[[#This Row],[STATUS]]="","",VLOOKUP(D210,Estatus!$A$2:$I$12,9,0))</f>
        <v>1</v>
      </c>
      <c r="G210" s="16" t="s">
        <v>1128</v>
      </c>
      <c r="H210" s="9">
        <v>41926</v>
      </c>
      <c r="I210" s="81">
        <f t="shared" si="60"/>
        <v>2014</v>
      </c>
      <c r="J210" s="81">
        <f t="shared" si="61"/>
        <v>10</v>
      </c>
      <c r="K210" s="81">
        <f t="shared" si="62"/>
        <v>14</v>
      </c>
      <c r="L210" s="81">
        <f t="shared" si="63"/>
        <v>10</v>
      </c>
      <c r="M210" s="81">
        <f t="shared" si="64"/>
        <v>14</v>
      </c>
      <c r="N210" s="81" t="str">
        <f t="shared" si="65"/>
        <v>'2014-10-14'</v>
      </c>
      <c r="O210" s="81" t="str">
        <f t="shared" si="66"/>
        <v>'2014-10-14 00:00:00'</v>
      </c>
      <c r="P210" s="9">
        <v>45579</v>
      </c>
      <c r="Q210" s="81">
        <f t="shared" si="67"/>
        <v>2024</v>
      </c>
      <c r="R210" s="81">
        <f t="shared" si="68"/>
        <v>10</v>
      </c>
      <c r="S210" s="81">
        <f t="shared" si="69"/>
        <v>14</v>
      </c>
      <c r="T210" s="81">
        <f t="shared" si="70"/>
        <v>10</v>
      </c>
      <c r="U210" s="81">
        <f t="shared" si="71"/>
        <v>14</v>
      </c>
      <c r="V210" s="81" t="str">
        <f t="shared" si="72"/>
        <v>'2024-10-14'</v>
      </c>
      <c r="W210" s="81"/>
      <c r="X210" s="81" t="str">
        <f t="shared" si="73"/>
        <v>null</v>
      </c>
      <c r="Y210" s="6" t="s">
        <v>1129</v>
      </c>
      <c r="Z210" s="123">
        <f>IFERROR(IF(Y210="","null",VLOOKUP(Y210,Marcas!$A$2:$C$2024,2,0)),"")</f>
        <v>1289</v>
      </c>
      <c r="AA210" s="6" t="s">
        <v>1129</v>
      </c>
      <c r="AB210" s="6">
        <f>IFERROR(IF(AA210="","",IF(AA210="EMPORIO LEGAL",1,VLOOKUP(AA210,Clientes!$A$2:$B$1190,2,0))),"")</f>
        <v>916</v>
      </c>
      <c r="AC210" s="6">
        <f>IFERROR(IF(Tabla1[[#This Row],[id_control]]="null","",VLOOKUP(CONCATENATE(Tabla1[[#This Row],[CLIENTE]],"-",Tabla1[[#This Row],[id_control]]),Hoja1!$C$2:$D$1994,2,0)),"")</f>
        <v>210</v>
      </c>
      <c r="AD210" s="6" t="s">
        <v>1130</v>
      </c>
      <c r="AE210" s="6"/>
      <c r="AF210" s="6"/>
      <c r="AG210" s="6"/>
      <c r="AH210" s="6"/>
      <c r="AI210" s="6"/>
      <c r="AJ210" s="6"/>
      <c r="AK210" s="6"/>
      <c r="AL210" s="8" t="s">
        <v>1131</v>
      </c>
      <c r="AM210" s="10"/>
      <c r="AN210" s="6"/>
      <c r="AO210" s="6"/>
      <c r="AP210" s="6"/>
      <c r="AQ210" s="10"/>
      <c r="AR210" s="6"/>
      <c r="AS210" s="6"/>
      <c r="AT210" s="6"/>
      <c r="AU210" s="6"/>
      <c r="AV210" s="6" t="s">
        <v>1132</v>
      </c>
      <c r="AW210" s="6" t="s">
        <v>1133</v>
      </c>
      <c r="AX210" s="6"/>
      <c r="AY210" s="6"/>
      <c r="AZ210" s="6"/>
      <c r="BA210" s="6"/>
      <c r="BB210" s="6"/>
      <c r="BC210" s="6"/>
      <c r="BD210" s="6" t="s">
        <v>1131</v>
      </c>
      <c r="BE210" s="8">
        <v>209</v>
      </c>
      <c r="BF210" s="6" t="str">
        <f t="shared" si="74"/>
        <v>insert into bitacoras_estatus (numero_expediente, numero_registro, representante, fecha_inicio, fecha_vencimiento, id_cliente, id_admin, id_bitacoras_estatus, id_estatus, id_clase, id_marca, created_at, updated_at) values('1537318','1508451','GERARDO GAMEROS LOPEZ Y AARON ARRIETA REYES','2014-10-14','2024-10-14','916','2','1','1',null,1289,'2014-10-14 00:00:00','2014-10-14 00:00:00');</v>
      </c>
      <c r="BG210" s="6" t="str">
        <f t="shared" si="75"/>
        <v>insert into servicios_comentarios (comentario, id_admin, id_estatus, created_at, updated_at) values('TITULO ENTREGADO EL 25 MARZO 15',1,209,'2014-10-14 00:00:00','2014-10-14 00:00:00');</v>
      </c>
      <c r="BH210" s="6" t="str">
        <f t="shared" si="76"/>
        <v>insert into servicios_comentarios (comentario, id_admin, id_estatus, created_at, updated_at) values('GERARDO CEL 614 188 51 62 Y 436 14 02',1,209,'2014-10-14 00:00:00','2014-10-14 00:00:00');</v>
      </c>
      <c r="BI210" s="137" t="str">
        <f t="shared" si="77"/>
        <v>update bitacoras_estatus set comprobacion_uso = 1, id_estatus=10 where id=209;</v>
      </c>
      <c r="BJ210" s="137" t="str">
        <f t="shared" si="78"/>
        <v>update bitacoras_estatus set numero_expediente = '1537318', numero_registro = '1508451', id_estatus = 10, fecha_inicio = '2014-10-14', fecha_vencimiento ='2024-10-14', created_at ='2014-10-14 00:00:00', updated_at ='2014-10-14 00:00:00', id_clase=null, id_marca=1289, id_cliente=916, vigencia = 1 where id =209;</v>
      </c>
      <c r="BK210" s="137" t="str">
        <f t="shared" si="79"/>
        <v>update bitacoras_estatus set id_estatus = 10 where id =209;</v>
      </c>
    </row>
    <row r="211" spans="1:63">
      <c r="A211" s="3">
        <v>1134137</v>
      </c>
      <c r="B211" s="3">
        <v>1134137</v>
      </c>
      <c r="C211" s="3">
        <f>IF(Tabla1[[#This Row],[No. REG.]]="","",1)</f>
        <v>1</v>
      </c>
      <c r="D211" s="3" t="s">
        <v>46</v>
      </c>
      <c r="E211" s="3">
        <f>IF(Tabla1[[#This Row],[STATUS]]="","",VLOOKUP(D211,Estatus!$A$2:$B$13,2,0))</f>
        <v>10</v>
      </c>
      <c r="F211" s="3">
        <f>IF(Tabla1[[#This Row],[STATUS]]="","",VLOOKUP(D211,Estatus!$A$2:$I$12,9,0))</f>
        <v>1</v>
      </c>
      <c r="G211" s="12" t="s">
        <v>1134</v>
      </c>
      <c r="H211" s="7">
        <v>40486</v>
      </c>
      <c r="I211" s="80">
        <f t="shared" si="60"/>
        <v>2010</v>
      </c>
      <c r="J211" s="80">
        <f t="shared" si="61"/>
        <v>11</v>
      </c>
      <c r="K211" s="80">
        <f t="shared" si="62"/>
        <v>4</v>
      </c>
      <c r="L211" s="80">
        <f t="shared" si="63"/>
        <v>11</v>
      </c>
      <c r="M211" s="80" t="str">
        <f t="shared" si="64"/>
        <v>04</v>
      </c>
      <c r="N211" s="80" t="str">
        <f t="shared" si="65"/>
        <v>'2010-11-04'</v>
      </c>
      <c r="O211" s="80" t="str">
        <f t="shared" si="66"/>
        <v>'2010-11-04 00:00:00'</v>
      </c>
      <c r="P211" s="7">
        <v>44139</v>
      </c>
      <c r="Q211" s="80">
        <f t="shared" si="67"/>
        <v>2020</v>
      </c>
      <c r="R211" s="80">
        <f t="shared" si="68"/>
        <v>11</v>
      </c>
      <c r="S211" s="80">
        <f t="shared" si="69"/>
        <v>4</v>
      </c>
      <c r="T211" s="80">
        <f t="shared" si="70"/>
        <v>11</v>
      </c>
      <c r="U211" s="80" t="str">
        <f t="shared" si="71"/>
        <v>04</v>
      </c>
      <c r="V211" s="80" t="str">
        <f t="shared" si="72"/>
        <v>'2020-11-04'</v>
      </c>
      <c r="W211" s="80"/>
      <c r="X211" s="80" t="str">
        <f t="shared" si="73"/>
        <v>null</v>
      </c>
      <c r="Y211" s="3" t="s">
        <v>1135</v>
      </c>
      <c r="Z211" s="124">
        <f>IFERROR(IF(Y211="","null",VLOOKUP(Y211,Marcas!$A$2:$C$2024,2,0)),"")</f>
        <v>1287</v>
      </c>
      <c r="AA211" s="3" t="s">
        <v>1135</v>
      </c>
      <c r="AB211" s="3">
        <f>IFERROR(IF(AA211="","",IF(AA211="EMPORIO LEGAL",1,VLOOKUP(AA211,Clientes!$A$2:$B$1190,2,0))),"")</f>
        <v>914</v>
      </c>
      <c r="AC211" s="3">
        <f>IFERROR(IF(Tabla1[[#This Row],[id_control]]="null","",VLOOKUP(CONCATENATE(Tabla1[[#This Row],[CLIENTE]],"-",Tabla1[[#This Row],[id_control]]),Hoja1!$C$2:$D$1994,2,0)),"")</f>
        <v>211</v>
      </c>
      <c r="AD211" s="3" t="s">
        <v>1136</v>
      </c>
      <c r="AE211" s="3" t="s">
        <v>1136</v>
      </c>
      <c r="AF211" s="3"/>
      <c r="AG211" s="3"/>
      <c r="AH211" s="3"/>
      <c r="AI211" s="3"/>
      <c r="AJ211" s="3"/>
      <c r="AK211" s="3"/>
      <c r="AL211" s="3" t="s">
        <v>1137</v>
      </c>
      <c r="AM211" s="6" t="s">
        <v>1138</v>
      </c>
      <c r="AN211" s="6"/>
      <c r="AO211" s="6"/>
      <c r="AP211" s="6"/>
      <c r="AQ211" s="6">
        <v>6141849219</v>
      </c>
      <c r="AR211" s="6"/>
      <c r="AS211" s="6"/>
      <c r="AT211" s="6"/>
      <c r="AU211" s="6"/>
      <c r="AV211" s="6" t="s">
        <v>1139</v>
      </c>
      <c r="AW211" s="6" t="s">
        <v>1140</v>
      </c>
      <c r="AX211" s="6"/>
      <c r="AY211" s="6"/>
      <c r="AZ211" s="6"/>
      <c r="BA211" s="6"/>
      <c r="BB211" s="6"/>
      <c r="BC211" s="6"/>
      <c r="BD211" s="6" t="s">
        <v>1141</v>
      </c>
      <c r="BE211" s="8">
        <v>210</v>
      </c>
      <c r="BF211" s="6" t="str">
        <f t="shared" si="74"/>
        <v>insert into bitacoras_estatus (numero_expediente, numero_registro, representante, fecha_inicio, fecha_vencimiento, id_cliente, id_admin, id_bitacoras_estatus, id_estatus, id_clase, id_marca, created_at, updated_at) values('1134137','1134137','GERMAN LOPEZ CONTRERAS','2010-11-04','2020-11-04','914','2','1','1',null,1287,'2010-11-04 00:00:00','2010-11-04 00:00:00');</v>
      </c>
      <c r="BG211" s="6" t="str">
        <f t="shared" si="75"/>
        <v>insert into servicios_comentarios (comentario, id_admin, id_estatus, created_at, updated_at) values('TITULOENTREGADO 08/04/2011',1,210,'2010-11-04 00:00:00','2010-11-04 00:00:00');</v>
      </c>
      <c r="BH211" s="6" t="str">
        <f t="shared" si="76"/>
        <v>insert into servicios_comentarios (comentario, id_admin, id_estatus, created_at, updated_at) values('4144050, 4144372 cel JORGE 6141849219',1,210,'2010-11-04 00:00:00','2010-11-04 00:00:00');</v>
      </c>
      <c r="BI211" s="137" t="str">
        <f t="shared" si="77"/>
        <v>update bitacoras_estatus set comprobacion_uso = 1, id_estatus=10 where id=210;</v>
      </c>
      <c r="BJ211" s="137" t="str">
        <f t="shared" si="78"/>
        <v>update bitacoras_estatus set numero_expediente = '1134137', numero_registro = '1134137', id_estatus = 10, fecha_inicio = '2010-11-04', fecha_vencimiento ='2020-11-04', created_at ='2010-11-04 00:00:00', updated_at ='2010-11-04 00:00:00', id_clase=null, id_marca=1287, id_cliente=914, vigencia = 1 where id =210;</v>
      </c>
      <c r="BK211" s="137" t="str">
        <f t="shared" si="79"/>
        <v>update bitacoras_estatus set id_estatus = 10 where id =210;</v>
      </c>
    </row>
    <row r="212" spans="1:63">
      <c r="A212" s="3">
        <v>1118922</v>
      </c>
      <c r="B212" s="3">
        <v>1191716</v>
      </c>
      <c r="C212" s="3">
        <f>IF(Tabla1[[#This Row],[No. REG.]]="","",1)</f>
        <v>1</v>
      </c>
      <c r="D212" s="3" t="s">
        <v>46</v>
      </c>
      <c r="E212" s="3">
        <f>IF(Tabla1[[#This Row],[STATUS]]="","",VLOOKUP(D212,Estatus!$A$2:$B$13,2,0))</f>
        <v>10</v>
      </c>
      <c r="F212" s="3">
        <f>IF(Tabla1[[#This Row],[STATUS]]="","",VLOOKUP(D212,Estatus!$A$2:$I$12,9,0))</f>
        <v>1</v>
      </c>
      <c r="G212" s="12" t="s">
        <v>1142</v>
      </c>
      <c r="H212" s="7">
        <v>40417</v>
      </c>
      <c r="I212" s="80">
        <f t="shared" si="60"/>
        <v>2010</v>
      </c>
      <c r="J212" s="80">
        <f t="shared" si="61"/>
        <v>8</v>
      </c>
      <c r="K212" s="80">
        <f t="shared" si="62"/>
        <v>27</v>
      </c>
      <c r="L212" s="80" t="str">
        <f t="shared" si="63"/>
        <v>08</v>
      </c>
      <c r="M212" s="80">
        <f t="shared" si="64"/>
        <v>27</v>
      </c>
      <c r="N212" s="80" t="str">
        <f t="shared" si="65"/>
        <v>'2010-08-27'</v>
      </c>
      <c r="O212" s="80" t="str">
        <f t="shared" si="66"/>
        <v>'2010-08-27 00:00:00'</v>
      </c>
      <c r="P212" s="7">
        <v>44070</v>
      </c>
      <c r="Q212" s="80">
        <f t="shared" si="67"/>
        <v>2020</v>
      </c>
      <c r="R212" s="80">
        <f t="shared" si="68"/>
        <v>8</v>
      </c>
      <c r="S212" s="80">
        <f t="shared" si="69"/>
        <v>27</v>
      </c>
      <c r="T212" s="80" t="str">
        <f t="shared" si="70"/>
        <v>08</v>
      </c>
      <c r="U212" s="80">
        <f t="shared" si="71"/>
        <v>27</v>
      </c>
      <c r="V212" s="80" t="str">
        <f t="shared" si="72"/>
        <v>'2020-08-27'</v>
      </c>
      <c r="W212" s="80"/>
      <c r="X212" s="80" t="str">
        <f t="shared" si="73"/>
        <v>null</v>
      </c>
      <c r="Y212" s="3" t="s">
        <v>1143</v>
      </c>
      <c r="Z212" s="124">
        <f>IFERROR(IF(Y212="","null",VLOOKUP(Y212,Marcas!$A$2:$C$2024,2,0)),"")</f>
        <v>173</v>
      </c>
      <c r="AA212" s="3" t="s">
        <v>1144</v>
      </c>
      <c r="AB212" s="3">
        <f>IFERROR(IF(AA212="","",IF(AA212="EMPORIO LEGAL",1,VLOOKUP(AA212,Clientes!$A$2:$B$1190,2,0))),"")</f>
        <v>912</v>
      </c>
      <c r="AC212" s="3">
        <f>IFERROR(IF(Tabla1[[#This Row],[id_control]]="null","",VLOOKUP(CONCATENATE(Tabla1[[#This Row],[CLIENTE]],"-",Tabla1[[#This Row],[id_control]]),Hoja1!$C$2:$D$1994,2,0)),"")</f>
        <v>212</v>
      </c>
      <c r="AD212" s="3" t="s">
        <v>1145</v>
      </c>
      <c r="AE212" s="3" t="s">
        <v>1146</v>
      </c>
      <c r="AF212" s="3"/>
      <c r="AG212" s="3"/>
      <c r="AH212" s="3"/>
      <c r="AI212" s="3"/>
      <c r="AJ212" s="3"/>
      <c r="AK212" s="3"/>
      <c r="AL212" s="3" t="s">
        <v>1147</v>
      </c>
      <c r="AM212" s="4" t="s">
        <v>1148</v>
      </c>
      <c r="AN212" s="6"/>
      <c r="AO212" s="6"/>
      <c r="AP212" s="6"/>
      <c r="AQ212" s="4">
        <v>6141420534</v>
      </c>
      <c r="AR212" s="6"/>
      <c r="AS212" s="6"/>
      <c r="AT212" s="6"/>
      <c r="AU212" s="4"/>
      <c r="AV212" s="5" t="s">
        <v>1149</v>
      </c>
      <c r="AW212" s="11" t="s">
        <v>1150</v>
      </c>
      <c r="AX212" s="6"/>
      <c r="AY212" s="6"/>
      <c r="AZ212" s="6"/>
      <c r="BA212" s="6"/>
      <c r="BB212" s="6"/>
      <c r="BC212" s="6"/>
      <c r="BD212" s="6" t="s">
        <v>1151</v>
      </c>
      <c r="BE212" s="8">
        <v>211</v>
      </c>
      <c r="BF212" s="6" t="str">
        <f t="shared" si="74"/>
        <v>insert into bitacoras_estatus (numero_expediente, numero_registro, representante, fecha_inicio, fecha_vencimiento, id_cliente, id_admin, id_bitacoras_estatus, id_estatus, id_clase, id_marca, created_at, updated_at) values('1118922','1191716','CESAR RIVERA DIAZ','2010-08-27','2020-08-27','912','2','1','1',null,173,'2010-08-27 00:00:00','2010-08-27 00:00:00');</v>
      </c>
      <c r="BG212" s="6" t="str">
        <f t="shared" si="75"/>
        <v>insert into servicios_comentarios (comentario, id_admin, id_estatus, created_at, updated_at) values('TITULO ENTREGADO 20/01/2011',1,211,'2010-08-27 00:00:00','2010-08-27 00:00:00');</v>
      </c>
      <c r="BH212" s="6" t="str">
        <f t="shared" si="76"/>
        <v>insert into servicios_comentarios (comentario, id_admin, id_estatus, created_at, updated_at) values('419-9222, 205-4973 CEL 6141420534',1,211,'2010-08-27 00:00:00','2010-08-27 00:00:00');</v>
      </c>
      <c r="BI212" s="137" t="str">
        <f t="shared" si="77"/>
        <v>update bitacoras_estatus set comprobacion_uso = 1, id_estatus=10 where id=211;</v>
      </c>
      <c r="BJ212" s="137" t="str">
        <f t="shared" si="78"/>
        <v>update bitacoras_estatus set numero_expediente = '1118922', numero_registro = '1191716', id_estatus = 10, fecha_inicio = '2010-08-27', fecha_vencimiento ='2020-08-27', created_at ='2010-08-27 00:00:00', updated_at ='2010-08-27 00:00:00', id_clase=null, id_marca=173, id_cliente=912, vigencia = 1 where id =211;</v>
      </c>
      <c r="BK212" s="137" t="str">
        <f t="shared" si="79"/>
        <v>update bitacoras_estatus set id_estatus = 10 where id =211;</v>
      </c>
    </row>
    <row r="213" spans="1:63" ht="18">
      <c r="A213" s="6">
        <v>1369751</v>
      </c>
      <c r="B213" s="6">
        <v>1389391</v>
      </c>
      <c r="C213" s="6">
        <f>IF(Tabla1[[#This Row],[No. REG.]]="","",1)</f>
        <v>1</v>
      </c>
      <c r="D213" s="3" t="s">
        <v>46</v>
      </c>
      <c r="E213" s="3">
        <f>IF(Tabla1[[#This Row],[STATUS]]="","",VLOOKUP(D213,Estatus!$A$2:$B$13,2,0))</f>
        <v>10</v>
      </c>
      <c r="F213" s="3">
        <f>IF(Tabla1[[#This Row],[STATUS]]="","",VLOOKUP(D213,Estatus!$A$2:$I$12,9,0))</f>
        <v>1</v>
      </c>
      <c r="G213" s="12" t="s">
        <v>1152</v>
      </c>
      <c r="H213" s="7">
        <v>41394</v>
      </c>
      <c r="I213" s="80">
        <f t="shared" si="60"/>
        <v>2013</v>
      </c>
      <c r="J213" s="80">
        <f t="shared" si="61"/>
        <v>4</v>
      </c>
      <c r="K213" s="80">
        <f t="shared" si="62"/>
        <v>30</v>
      </c>
      <c r="L213" s="80" t="str">
        <f t="shared" si="63"/>
        <v>04</v>
      </c>
      <c r="M213" s="80">
        <f t="shared" si="64"/>
        <v>30</v>
      </c>
      <c r="N213" s="80" t="str">
        <f t="shared" si="65"/>
        <v>'2013-04-30'</v>
      </c>
      <c r="O213" s="80" t="str">
        <f t="shared" si="66"/>
        <v>'2013-04-30 00:00:00'</v>
      </c>
      <c r="P213" s="7">
        <v>45046</v>
      </c>
      <c r="Q213" s="80">
        <f t="shared" si="67"/>
        <v>2023</v>
      </c>
      <c r="R213" s="80">
        <f t="shared" si="68"/>
        <v>4</v>
      </c>
      <c r="S213" s="80">
        <f t="shared" si="69"/>
        <v>30</v>
      </c>
      <c r="T213" s="80" t="str">
        <f t="shared" si="70"/>
        <v>04</v>
      </c>
      <c r="U213" s="80">
        <f t="shared" si="71"/>
        <v>30</v>
      </c>
      <c r="V213" s="80" t="str">
        <f t="shared" si="72"/>
        <v>'2023-04-30'</v>
      </c>
      <c r="W213" s="80"/>
      <c r="X213" s="80" t="str">
        <f t="shared" si="73"/>
        <v>null</v>
      </c>
      <c r="Y213" s="6" t="s">
        <v>1153</v>
      </c>
      <c r="Z213" s="123">
        <f>IFERROR(IF(Y213="","null",VLOOKUP(Y213,Marcas!$A$2:$C$2024,2,0)),"")</f>
        <v>1608</v>
      </c>
      <c r="AA213" s="6" t="s">
        <v>1154</v>
      </c>
      <c r="AB213" s="6">
        <f>IFERROR(IF(AA213="","",IF(AA213="EMPORIO LEGAL",1,VLOOKUP(AA213,Clientes!$A$2:$B$1190,2,0))),"")</f>
        <v>911</v>
      </c>
      <c r="AC213" s="6">
        <f>IFERROR(IF(Tabla1[[#This Row],[id_control]]="null","",VLOOKUP(CONCATENATE(Tabla1[[#This Row],[CLIENTE]],"-",Tabla1[[#This Row],[id_control]]),Hoja1!$C$2:$D$1994,2,0)),"")</f>
        <v>213</v>
      </c>
      <c r="AD213" s="6" t="s">
        <v>1155</v>
      </c>
      <c r="AE213" s="6"/>
      <c r="AF213" s="6"/>
      <c r="AG213" s="6"/>
      <c r="AH213" s="6"/>
      <c r="AI213" s="6"/>
      <c r="AJ213" s="6"/>
      <c r="AK213" s="6"/>
      <c r="AL213" s="3" t="s">
        <v>1156</v>
      </c>
      <c r="AM213" s="4" t="s">
        <v>1157</v>
      </c>
      <c r="AN213" s="6"/>
      <c r="AO213" s="6"/>
      <c r="AP213" s="6"/>
      <c r="AQ213" s="4" t="s">
        <v>1158</v>
      </c>
      <c r="AR213" s="6"/>
      <c r="AS213" s="6"/>
      <c r="AT213" s="6"/>
      <c r="AU213" s="6"/>
      <c r="AV213" s="14" t="s">
        <v>1159</v>
      </c>
      <c r="AW213" s="6"/>
      <c r="AX213" s="6"/>
      <c r="AY213" s="6"/>
      <c r="AZ213" s="6"/>
      <c r="BA213" s="6"/>
      <c r="BB213" s="6"/>
      <c r="BC213" s="6"/>
      <c r="BD213" s="8" t="s">
        <v>1160</v>
      </c>
      <c r="BE213" s="8">
        <v>212</v>
      </c>
      <c r="BF213" s="6" t="str">
        <f t="shared" si="74"/>
        <v>insert into bitacoras_estatus (numero_expediente, numero_registro, representante, fecha_inicio, fecha_vencimiento, id_cliente, id_admin, id_bitacoras_estatus, id_estatus, id_clase, id_marca, created_at, updated_at) values('1369751','1389391','JORGE ALBERTO RIOS JUAREZ','2013-04-30','2023-04-30','911','2','1','1',null,1608,'2013-04-30 00:00:00','2013-04-30 00:00:00');</v>
      </c>
      <c r="BG213" s="6" t="str">
        <f t="shared" si="75"/>
        <v>insert into servicios_comentarios (comentario, id_admin, id_estatus, created_at, updated_at) values('titulo entregado 20/09/2013',1,212,'2013-04-30 00:00:00','2013-04-30 00:00:00');</v>
      </c>
      <c r="BH213" s="6" t="str">
        <f t="shared" si="76"/>
        <v>insert into servicios_comentarios (comentario, id_admin, id_estatus, created_at, updated_at) values('4 14 11 32, 4 26 66 57 CEL.- 614 1 93 69 51',1,212,'2013-04-30 00:00:00','2013-04-30 00:00:00');</v>
      </c>
      <c r="BI213" s="137" t="str">
        <f t="shared" si="77"/>
        <v>update bitacoras_estatus set comprobacion_uso = 1, id_estatus=10 where id=212;</v>
      </c>
      <c r="BJ213" s="137" t="str">
        <f t="shared" si="78"/>
        <v>update bitacoras_estatus set numero_expediente = '1369751', numero_registro = '1389391', id_estatus = 10, fecha_inicio = '2013-04-30', fecha_vencimiento ='2023-04-30', created_at ='2013-04-30 00:00:00', updated_at ='2013-04-30 00:00:00', id_clase=null, id_marca=1608, id_cliente=911, vigencia = 1 where id =212;</v>
      </c>
      <c r="BK213" s="137" t="str">
        <f t="shared" si="79"/>
        <v>update bitacoras_estatus set id_estatus = 10 where id =212;</v>
      </c>
    </row>
    <row r="214" spans="1:63" ht="27">
      <c r="A214" s="3">
        <v>1462665</v>
      </c>
      <c r="B214" s="3">
        <v>1459178</v>
      </c>
      <c r="C214" s="3">
        <f>IF(Tabla1[[#This Row],[No. REG.]]="","",1)</f>
        <v>1</v>
      </c>
      <c r="D214" s="3" t="s">
        <v>46</v>
      </c>
      <c r="E214" s="3">
        <f>IF(Tabla1[[#This Row],[STATUS]]="","",VLOOKUP(D214,Estatus!$A$2:$B$13,2,0))</f>
        <v>10</v>
      </c>
      <c r="F214" s="3">
        <f>IF(Tabla1[[#This Row],[STATUS]]="","",VLOOKUP(D214,Estatus!$A$2:$I$12,9,0))</f>
        <v>1</v>
      </c>
      <c r="G214" s="12" t="s">
        <v>1161</v>
      </c>
      <c r="H214" s="7">
        <v>41698</v>
      </c>
      <c r="I214" s="80">
        <f t="shared" si="60"/>
        <v>2014</v>
      </c>
      <c r="J214" s="80">
        <f t="shared" si="61"/>
        <v>2</v>
      </c>
      <c r="K214" s="80">
        <f t="shared" si="62"/>
        <v>28</v>
      </c>
      <c r="L214" s="80" t="str">
        <f t="shared" si="63"/>
        <v>02</v>
      </c>
      <c r="M214" s="80">
        <f t="shared" si="64"/>
        <v>28</v>
      </c>
      <c r="N214" s="80" t="str">
        <f t="shared" si="65"/>
        <v>'2014-02-28'</v>
      </c>
      <c r="O214" s="80" t="str">
        <f t="shared" si="66"/>
        <v>'2014-02-28 00:00:00'</v>
      </c>
      <c r="P214" s="7">
        <v>45350</v>
      </c>
      <c r="Q214" s="80">
        <f t="shared" si="67"/>
        <v>2024</v>
      </c>
      <c r="R214" s="80">
        <f t="shared" si="68"/>
        <v>2</v>
      </c>
      <c r="S214" s="80">
        <f t="shared" si="69"/>
        <v>28</v>
      </c>
      <c r="T214" s="80" t="str">
        <f t="shared" si="70"/>
        <v>02</v>
      </c>
      <c r="U214" s="80">
        <f t="shared" si="71"/>
        <v>28</v>
      </c>
      <c r="V214" s="80" t="str">
        <f t="shared" si="72"/>
        <v>'2024-02-28'</v>
      </c>
      <c r="W214" s="80"/>
      <c r="X214" s="80" t="str">
        <f t="shared" si="73"/>
        <v>null</v>
      </c>
      <c r="Y214" s="3" t="s">
        <v>1162</v>
      </c>
      <c r="Z214" s="124">
        <f>IFERROR(IF(Y214="","null",VLOOKUP(Y214,Marcas!$A$2:$C$2024,2,0)),"")</f>
        <v>734</v>
      </c>
      <c r="AA214" s="3" t="s">
        <v>1154</v>
      </c>
      <c r="AB214" s="3">
        <f>IFERROR(IF(AA214="","",IF(AA214="EMPORIO LEGAL",1,VLOOKUP(AA214,Clientes!$A$2:$B$1190,2,0))),"")</f>
        <v>911</v>
      </c>
      <c r="AC214" s="3">
        <f>IFERROR(IF(Tabla1[[#This Row],[id_control]]="null","",VLOOKUP(CONCATENATE(Tabla1[[#This Row],[CLIENTE]],"-",Tabla1[[#This Row],[id_control]]),Hoja1!$C$2:$D$1994,2,0)),"")</f>
        <v>214</v>
      </c>
      <c r="AD214" s="3" t="s">
        <v>1163</v>
      </c>
      <c r="AE214" s="3"/>
      <c r="AF214" s="3"/>
      <c r="AG214" s="3"/>
      <c r="AH214" s="3"/>
      <c r="AI214" s="3"/>
      <c r="AJ214" s="3"/>
      <c r="AK214" s="3"/>
      <c r="AL214" s="3" t="s">
        <v>1164</v>
      </c>
      <c r="AM214" s="6"/>
      <c r="AN214" s="6"/>
      <c r="AO214" s="6"/>
      <c r="AP214" s="6"/>
      <c r="AQ214" s="10"/>
      <c r="AR214" s="6"/>
      <c r="AS214" s="6"/>
      <c r="AT214" s="6"/>
      <c r="AU214" s="6"/>
      <c r="AV214" s="6" t="s">
        <v>1159</v>
      </c>
      <c r="AW214" s="6"/>
      <c r="AX214" s="6"/>
      <c r="AY214" s="6"/>
      <c r="AZ214" s="6"/>
      <c r="BA214" s="6"/>
      <c r="BB214" s="6"/>
      <c r="BC214" s="6"/>
      <c r="BD214" s="6" t="s">
        <v>1164</v>
      </c>
      <c r="BE214" s="8">
        <v>213</v>
      </c>
      <c r="BF214" s="6" t="str">
        <f t="shared" si="74"/>
        <v>insert into bitacoras_estatus (numero_expediente, numero_registro, representante, fecha_inicio, fecha_vencimiento, id_cliente, id_admin, id_bitacoras_estatus, id_estatus, id_clase, id_marca, created_at, updated_at) values('1462665','1459178','JORGE ALBERTO RIOS JUAREZ CONTACTO NANCY MORENO','2014-02-28','2024-02-28','911','2','1','1',null,734,'2014-02-28 00:00:00','2014-02-28 00:00:00');</v>
      </c>
      <c r="BG214" s="6" t="str">
        <f t="shared" si="75"/>
        <v>insert into servicios_comentarios (comentario, id_admin, id_estatus, created_at, updated_at) values('TITULO RECIBIDO 04/09/2014. TITULO ENTREGADO 03/10/2014',1,213,'2014-02-28 00:00:00','2014-02-28 00:00:00');</v>
      </c>
      <c r="BH214" s="6" t="str">
        <f t="shared" si="76"/>
        <v>insert into servicios_comentarios (comentario, id_admin, id_estatus, created_at, updated_at) values('614 414 11 32, 426 66 57 CEL. 614 193 69 51',1,213,'2014-02-28 00:00:00','2014-02-28 00:00:00');</v>
      </c>
      <c r="BI214" s="137" t="str">
        <f t="shared" si="77"/>
        <v>update bitacoras_estatus set comprobacion_uso = 1, id_estatus=10 where id=213;</v>
      </c>
      <c r="BJ214" s="137" t="str">
        <f t="shared" si="78"/>
        <v>update bitacoras_estatus set numero_expediente = '1462665', numero_registro = '1459178', id_estatus = 10, fecha_inicio = '2014-02-28', fecha_vencimiento ='2024-02-28', created_at ='2014-02-28 00:00:00', updated_at ='2014-02-28 00:00:00', id_clase=null, id_marca=734, id_cliente=911, vigencia = 1 where id =213;</v>
      </c>
      <c r="BK214" s="137" t="str">
        <f t="shared" si="79"/>
        <v>update bitacoras_estatus set id_estatus = 10 where id =213;</v>
      </c>
    </row>
    <row r="215" spans="1:63" ht="27">
      <c r="A215" s="3">
        <v>842187</v>
      </c>
      <c r="B215" s="3">
        <v>990203</v>
      </c>
      <c r="C215" s="3">
        <f>IF(Tabla1[[#This Row],[No. REG.]]="","",1)</f>
        <v>1</v>
      </c>
      <c r="D215" s="3" t="s">
        <v>46</v>
      </c>
      <c r="E215" s="3">
        <f>IF(Tabla1[[#This Row],[STATUS]]="","",VLOOKUP(D215,Estatus!$A$2:$B$13,2,0))</f>
        <v>10</v>
      </c>
      <c r="F215" s="3">
        <f>IF(Tabla1[[#This Row],[STATUS]]="","",VLOOKUP(D215,Estatus!$A$2:$I$12,9,0))</f>
        <v>1</v>
      </c>
      <c r="G215" s="12" t="s">
        <v>1165</v>
      </c>
      <c r="H215" s="7"/>
      <c r="I215" s="80">
        <f t="shared" si="60"/>
        <v>1900</v>
      </c>
      <c r="J215" s="80">
        <f t="shared" si="61"/>
        <v>1</v>
      </c>
      <c r="K215" s="80">
        <f t="shared" si="62"/>
        <v>0</v>
      </c>
      <c r="L215" s="80" t="str">
        <f t="shared" si="63"/>
        <v>01</v>
      </c>
      <c r="M215" s="80" t="str">
        <f t="shared" si="64"/>
        <v>00</v>
      </c>
      <c r="N215" s="80" t="str">
        <f t="shared" si="65"/>
        <v>null</v>
      </c>
      <c r="O215" s="80" t="str">
        <f t="shared" si="66"/>
        <v>'2018-11-08 00:00:00'</v>
      </c>
      <c r="P215" s="7">
        <v>46455</v>
      </c>
      <c r="Q215" s="80">
        <f t="shared" si="67"/>
        <v>2027</v>
      </c>
      <c r="R215" s="80">
        <f t="shared" si="68"/>
        <v>3</v>
      </c>
      <c r="S215" s="80">
        <f t="shared" si="69"/>
        <v>9</v>
      </c>
      <c r="T215" s="80" t="str">
        <f t="shared" si="70"/>
        <v>03</v>
      </c>
      <c r="U215" s="80" t="str">
        <f t="shared" si="71"/>
        <v>09</v>
      </c>
      <c r="V215" s="80" t="str">
        <f t="shared" si="72"/>
        <v>'2027-03-09'</v>
      </c>
      <c r="W215" s="80"/>
      <c r="X215" s="80" t="str">
        <f t="shared" si="73"/>
        <v>null</v>
      </c>
      <c r="Y215" s="3" t="s">
        <v>1166</v>
      </c>
      <c r="Z215" s="124">
        <f>IFERROR(IF(Y215="","null",VLOOKUP(Y215,Marcas!$A$2:$C$2024,2,0)),"")</f>
        <v>1282</v>
      </c>
      <c r="AA215" s="3" t="s">
        <v>1166</v>
      </c>
      <c r="AB215" s="3">
        <f>IFERROR(IF(AA215="","",IF(AA215="EMPORIO LEGAL",1,VLOOKUP(AA215,Clientes!$A$2:$B$1190,2,0))),"")</f>
        <v>909</v>
      </c>
      <c r="AC215" s="3">
        <f>IFERROR(IF(Tabla1[[#This Row],[id_control]]="null","",VLOOKUP(CONCATENATE(Tabla1[[#This Row],[CLIENTE]],"-",Tabla1[[#This Row],[id_control]]),Hoja1!$C$2:$D$1994,2,0)),"")</f>
        <v>215</v>
      </c>
      <c r="AD215" s="20" t="s">
        <v>1167</v>
      </c>
      <c r="AE215" s="3"/>
      <c r="AF215" s="3"/>
      <c r="AG215" s="3"/>
      <c r="AH215" s="3"/>
      <c r="AI215" s="3"/>
      <c r="AJ215" s="3"/>
      <c r="AK215" s="3"/>
      <c r="AL215" s="3">
        <v>4142917</v>
      </c>
      <c r="AM215" s="4">
        <v>4217585</v>
      </c>
      <c r="AN215" s="4"/>
      <c r="AO215" s="6"/>
      <c r="AP215" s="6"/>
      <c r="AQ215" s="6">
        <v>6142240361</v>
      </c>
      <c r="AR215" s="6"/>
      <c r="AS215" s="6"/>
      <c r="AT215" s="6"/>
      <c r="AU215" s="6">
        <v>4195253</v>
      </c>
      <c r="AV215" s="5" t="s">
        <v>1168</v>
      </c>
      <c r="AW215" s="6" t="s">
        <v>1169</v>
      </c>
      <c r="AX215" s="6"/>
      <c r="AY215" s="6"/>
      <c r="AZ215" s="6"/>
      <c r="BA215" s="6"/>
      <c r="BB215" s="6"/>
      <c r="BC215" s="6"/>
      <c r="BD215" s="6" t="s">
        <v>1170</v>
      </c>
      <c r="BE215" s="8">
        <v>214</v>
      </c>
      <c r="BF215" s="6" t="str">
        <f t="shared" si="74"/>
        <v>insert into bitacoras_estatus (numero_expediente, numero_registro, representante, fecha_inicio, fecha_vencimiento, id_cliente, id_admin, id_bitacoras_estatus, id_estatus, id_clase, id_marca, created_at, updated_at) values('842187','990203','FERNANDO MARTINEZ SALCEDO',null,'2027-03-09','909','2','1','1',null,1282,'2018-11-08 00:00:00','2018-11-08 00:00:00');</v>
      </c>
      <c r="BG215" s="6" t="str">
        <f t="shared" si="75"/>
        <v>insert into servicios_comentarios (comentario, id_admin, id_estatus, created_at, updated_at) values('titulo entregado. CONTACTADO VÍA SALES UP. RENOVADO POR ALFREDO DELGADO',1,214,'2018-11-08 00:00:00','2018-11-08 00:00:00');</v>
      </c>
      <c r="BH215" s="6" t="str">
        <f t="shared" si="76"/>
        <v>insert into servicios_comentarios (comentario, id_admin, id_estatus, created_at, updated_at) values('4142917,. 6142240361',1,214,'2018-11-08 00:00:00','2018-11-08 00:00:00');</v>
      </c>
      <c r="BI215" s="137" t="str">
        <f t="shared" si="77"/>
        <v>update bitacoras_estatus set comprobacion_uso = 1, id_estatus=10 where id=214;</v>
      </c>
      <c r="BJ215" s="137" t="str">
        <f t="shared" si="78"/>
        <v>update bitacoras_estatus set numero_expediente = '842187', numero_registro = '990203', id_estatus = 10, fecha_inicio = null, fecha_vencimiento ='2027-03-09', created_at ='2018-11-08 00:00:00', updated_at ='2018-11-08 00:00:00', id_clase=null, id_marca=1282, id_cliente=909, vigencia = 1 where id =214;</v>
      </c>
      <c r="BK215" s="137" t="str">
        <f t="shared" si="79"/>
        <v>update bitacoras_estatus set id_estatus = 10 where id =214;</v>
      </c>
    </row>
    <row r="216" spans="1:63" ht="43">
      <c r="A216" s="6">
        <v>882998</v>
      </c>
      <c r="B216" s="6">
        <v>1029964</v>
      </c>
      <c r="C216" s="6">
        <f>IF(Tabla1[[#This Row],[No. REG.]]="","",1)</f>
        <v>1</v>
      </c>
      <c r="D216" s="3" t="s">
        <v>109</v>
      </c>
      <c r="E216" s="3">
        <f>IF(Tabla1[[#This Row],[STATUS]]="","",VLOOKUP(D216,Estatus!$A$2:$B$13,2,0))</f>
        <v>9</v>
      </c>
      <c r="F216" s="3">
        <f>IF(Tabla1[[#This Row],[STATUS]]="","",VLOOKUP(D216,Estatus!$A$2:$I$12,9,0))</f>
        <v>0</v>
      </c>
      <c r="G216" s="16" t="s">
        <v>1171</v>
      </c>
      <c r="H216" s="7">
        <v>39331</v>
      </c>
      <c r="I216" s="80">
        <f t="shared" si="60"/>
        <v>2007</v>
      </c>
      <c r="J216" s="80">
        <f t="shared" si="61"/>
        <v>9</v>
      </c>
      <c r="K216" s="80">
        <f t="shared" si="62"/>
        <v>6</v>
      </c>
      <c r="L216" s="80" t="str">
        <f t="shared" si="63"/>
        <v>09</v>
      </c>
      <c r="M216" s="80" t="str">
        <f t="shared" si="64"/>
        <v>06</v>
      </c>
      <c r="N216" s="80" t="str">
        <f t="shared" si="65"/>
        <v>'2007-09-06'</v>
      </c>
      <c r="O216" s="80" t="str">
        <f t="shared" si="66"/>
        <v>'2007-09-06 00:00:00'</v>
      </c>
      <c r="P216" s="7">
        <v>42984</v>
      </c>
      <c r="Q216" s="80">
        <f t="shared" si="67"/>
        <v>2017</v>
      </c>
      <c r="R216" s="80">
        <f t="shared" si="68"/>
        <v>9</v>
      </c>
      <c r="S216" s="80">
        <f t="shared" si="69"/>
        <v>6</v>
      </c>
      <c r="T216" s="80" t="str">
        <f t="shared" si="70"/>
        <v>09</v>
      </c>
      <c r="U216" s="80" t="str">
        <f t="shared" si="71"/>
        <v>06</v>
      </c>
      <c r="V216" s="80" t="str">
        <f t="shared" si="72"/>
        <v>'2017-09-06'</v>
      </c>
      <c r="W216" s="80"/>
      <c r="X216" s="80" t="str">
        <f t="shared" si="73"/>
        <v>null</v>
      </c>
      <c r="Y216" s="6"/>
      <c r="Z216" s="123" t="str">
        <f>IFERROR(IF(Y216="","null",VLOOKUP(Y216,Marcas!$A$2:$C$2024,2,0)),"")</f>
        <v>null</v>
      </c>
      <c r="AA216" s="6" t="s">
        <v>1172</v>
      </c>
      <c r="AB216" s="6">
        <f>IFERROR(IF(AA216="","",IF(AA216="EMPORIO LEGAL",1,VLOOKUP(AA216,Clientes!$A$2:$B$1190,2,0))),"")</f>
        <v>908</v>
      </c>
      <c r="AC216" s="6" t="str">
        <f>IFERROR(IF(Tabla1[[#This Row],[id_control]]="null","",VLOOKUP(CONCATENATE(Tabla1[[#This Row],[CLIENTE]],"-",Tabla1[[#This Row],[id_control]]),Hoja1!$C$2:$D$1994,2,0)),"")</f>
        <v/>
      </c>
      <c r="AD216" s="6" t="s">
        <v>1173</v>
      </c>
      <c r="AE216" s="6"/>
      <c r="AF216" s="6"/>
      <c r="AG216" s="6"/>
      <c r="AH216" s="6"/>
      <c r="AI216" s="6"/>
      <c r="AJ216" s="6"/>
      <c r="AK216" s="6"/>
      <c r="AL216" s="3">
        <v>4235213</v>
      </c>
      <c r="AM216" s="8">
        <v>4235214</v>
      </c>
      <c r="AN216" s="6"/>
      <c r="AO216" s="6"/>
      <c r="AP216" s="6"/>
      <c r="AQ216" s="8">
        <v>6144277059</v>
      </c>
      <c r="AR216" s="6"/>
      <c r="AS216" s="6"/>
      <c r="AT216" s="6"/>
      <c r="AU216" s="6"/>
      <c r="AV216" s="6" t="s">
        <v>1174</v>
      </c>
      <c r="AW216" s="6"/>
      <c r="AX216" s="6"/>
      <c r="AY216" s="6"/>
      <c r="AZ216" s="6"/>
      <c r="BA216" s="6"/>
      <c r="BB216" s="6"/>
      <c r="BC216" s="6"/>
      <c r="BD216" s="8" t="s">
        <v>1175</v>
      </c>
      <c r="BE216" s="8">
        <v>215</v>
      </c>
      <c r="BF216" s="6" t="str">
        <f t="shared" si="74"/>
        <v>insert into bitacoras_estatus (numero_expediente, numero_registro, representante, fecha_inicio, fecha_vencimiento, id_cliente, id_admin, id_bitacoras_estatus, id_estatus, id_clase, id_marca, created_at, updated_at) values('882998','1029964','CRISTINA INDIRA CHAVEZ CHACON','2007-09-06','2017-09-06','908','2','1','1',null,null,'2007-09-06 00:00:00','2007-09-06 00:00:00');</v>
      </c>
      <c r="BG216" s="6" t="str">
        <f t="shared" si="75"/>
        <v>insert into servicios_comentarios (comentario, id_admin, id_estatus, created_at, updated_at) values('YA LLEGÓ EL TITULO, FALTA ENTREGARLO. NO RENOVARÁN LA MARCA.',1,215,'2007-09-06 00:00:00','2007-09-06 00:00:00');</v>
      </c>
      <c r="BH216" s="6" t="str">
        <f t="shared" si="76"/>
        <v>insert into servicios_comentarios (comentario, id_admin, id_estatus, created_at, updated_at) values('4235213, 4235214,m cel 6144277059',1,215,'2007-09-06 00:00:00','2007-09-06 00:00:00');</v>
      </c>
      <c r="BI216" s="137" t="str">
        <f t="shared" si="77"/>
        <v>update bitacoras_estatus set comprobacion_uso = 1, id_estatus=9 where id=215;</v>
      </c>
      <c r="BJ216" s="137" t="str">
        <f t="shared" si="78"/>
        <v>update bitacoras_estatus set numero_expediente = '882998', numero_registro = '1029964', id_estatus = 9, fecha_inicio = '2007-09-06', fecha_vencimiento ='2017-09-06', created_at ='2007-09-06 00:00:00', updated_at ='2007-09-06 00:00:00', id_clase=null, id_marca=null, id_cliente=908, vigencia = 0 where id =215;</v>
      </c>
      <c r="BK216" s="137" t="str">
        <f t="shared" si="79"/>
        <v>update bitacoras_estatus set id_estatus = 9 where id =215;</v>
      </c>
    </row>
    <row r="217" spans="1:63">
      <c r="A217" s="6">
        <v>1212278</v>
      </c>
      <c r="B217" s="6">
        <v>1266458</v>
      </c>
      <c r="C217" s="6">
        <f>IF(Tabla1[[#This Row],[No. REG.]]="","",1)</f>
        <v>1</v>
      </c>
      <c r="D217" s="3" t="s">
        <v>46</v>
      </c>
      <c r="E217" s="3">
        <f>IF(Tabla1[[#This Row],[STATUS]]="","",VLOOKUP(D217,Estatus!$A$2:$B$13,2,0))</f>
        <v>10</v>
      </c>
      <c r="F217" s="3">
        <f>IF(Tabla1[[#This Row],[STATUS]]="","",VLOOKUP(D217,Estatus!$A$2:$I$12,9,0))</f>
        <v>1</v>
      </c>
      <c r="G217" s="12" t="s">
        <v>1176</v>
      </c>
      <c r="H217" s="7">
        <v>40792</v>
      </c>
      <c r="I217" s="80">
        <f t="shared" si="60"/>
        <v>2011</v>
      </c>
      <c r="J217" s="80">
        <f t="shared" si="61"/>
        <v>9</v>
      </c>
      <c r="K217" s="80">
        <f t="shared" si="62"/>
        <v>6</v>
      </c>
      <c r="L217" s="80" t="str">
        <f t="shared" si="63"/>
        <v>09</v>
      </c>
      <c r="M217" s="80" t="str">
        <f t="shared" si="64"/>
        <v>06</v>
      </c>
      <c r="N217" s="80" t="str">
        <f t="shared" si="65"/>
        <v>'2011-09-06'</v>
      </c>
      <c r="O217" s="80" t="str">
        <f t="shared" si="66"/>
        <v>'2011-09-06 00:00:00'</v>
      </c>
      <c r="P217" s="7">
        <v>44445</v>
      </c>
      <c r="Q217" s="80">
        <f t="shared" si="67"/>
        <v>2021</v>
      </c>
      <c r="R217" s="80">
        <f t="shared" si="68"/>
        <v>9</v>
      </c>
      <c r="S217" s="80">
        <f t="shared" si="69"/>
        <v>6</v>
      </c>
      <c r="T217" s="80" t="str">
        <f t="shared" si="70"/>
        <v>09</v>
      </c>
      <c r="U217" s="80" t="str">
        <f t="shared" si="71"/>
        <v>06</v>
      </c>
      <c r="V217" s="80" t="str">
        <f t="shared" si="72"/>
        <v>'2021-09-06'</v>
      </c>
      <c r="W217" s="80"/>
      <c r="X217" s="80" t="str">
        <f t="shared" si="73"/>
        <v>null</v>
      </c>
      <c r="Y217" s="6" t="s">
        <v>1177</v>
      </c>
      <c r="Z217" s="123">
        <f>IFERROR(IF(Y217="","null",VLOOKUP(Y217,Marcas!$A$2:$C$2024,2,0)),"")</f>
        <v>1279</v>
      </c>
      <c r="AA217" s="6" t="s">
        <v>1177</v>
      </c>
      <c r="AB217" s="6">
        <f>IFERROR(IF(AA217="","",IF(AA217="EMPORIO LEGAL",1,VLOOKUP(AA217,Clientes!$A$2:$B$1190,2,0))),"")</f>
        <v>906</v>
      </c>
      <c r="AC217" s="6">
        <f>IFERROR(IF(Tabla1[[#This Row],[id_control]]="null","",VLOOKUP(CONCATENATE(Tabla1[[#This Row],[CLIENTE]],"-",Tabla1[[#This Row],[id_control]]),Hoja1!$C$2:$D$1994,2,0)),"")</f>
        <v>217</v>
      </c>
      <c r="AD217" s="6" t="s">
        <v>1178</v>
      </c>
      <c r="AE217" s="6"/>
      <c r="AF217" s="6"/>
      <c r="AG217" s="6"/>
      <c r="AH217" s="6"/>
      <c r="AI217" s="6"/>
      <c r="AJ217" s="6"/>
      <c r="AK217" s="6"/>
      <c r="AL217" s="6" t="s">
        <v>1179</v>
      </c>
      <c r="AM217" s="6"/>
      <c r="AN217" s="6"/>
      <c r="AO217" s="6"/>
      <c r="AP217" s="6"/>
      <c r="AQ217" s="6" t="s">
        <v>1180</v>
      </c>
      <c r="AR217" s="6"/>
      <c r="AS217" s="6"/>
      <c r="AT217" s="6"/>
      <c r="AU217" s="6"/>
      <c r="AV217" s="6" t="s">
        <v>1181</v>
      </c>
      <c r="AW217" s="6"/>
      <c r="AX217" s="6"/>
      <c r="AY217" s="6"/>
      <c r="AZ217" s="6"/>
      <c r="BA217" s="6"/>
      <c r="BB217" s="6"/>
      <c r="BC217" s="6"/>
      <c r="BD217" s="8" t="s">
        <v>1182</v>
      </c>
      <c r="BE217" s="8">
        <v>216</v>
      </c>
      <c r="BF217" s="6" t="str">
        <f t="shared" si="74"/>
        <v>insert into bitacoras_estatus (numero_expediente, numero_registro, representante, fecha_inicio, fecha_vencimiento, id_cliente, id_admin, id_bitacoras_estatus, id_estatus, id_clase, id_marca, created_at, updated_at) values('1212278','1266458','RICARDO SALINAS LOZANO','2011-09-06','2021-09-06','906','2','1','1',null,1279,'2011-09-06 00:00:00','2011-09-06 00:00:00');</v>
      </c>
      <c r="BG217" s="6" t="str">
        <f t="shared" si="75"/>
        <v>insert into servicios_comentarios (comentario, id_admin, id_estatus, created_at, updated_at) values('titulo entregado 24/03/2012',1,216,'2011-09-06 00:00:00','2011-09-06 00:00:00');</v>
      </c>
      <c r="BH217" s="6" t="str">
        <f t="shared" si="76"/>
        <v>insert into servicios_comentarios (comentario, id_admin, id_estatus, created_at, updated_at) values('2008595 CEL 2333922',1,216,'2011-09-06 00:00:00','2011-09-06 00:00:00');</v>
      </c>
      <c r="BI217" s="137" t="str">
        <f t="shared" si="77"/>
        <v>update bitacoras_estatus set comprobacion_uso = 1, id_estatus=10 where id=216;</v>
      </c>
      <c r="BJ217" s="137" t="str">
        <f t="shared" si="78"/>
        <v>update bitacoras_estatus set numero_expediente = '1212278', numero_registro = '1266458', id_estatus = 10, fecha_inicio = '2011-09-06', fecha_vencimiento ='2021-09-06', created_at ='2011-09-06 00:00:00', updated_at ='2011-09-06 00:00:00', id_clase=null, id_marca=1279, id_cliente=906, vigencia = 1 where id =216;</v>
      </c>
      <c r="BK217" s="137" t="str">
        <f t="shared" si="79"/>
        <v>update bitacoras_estatus set id_estatus = 10 where id =216;</v>
      </c>
    </row>
    <row r="218" spans="1:63" ht="27">
      <c r="A218" s="3">
        <v>1109764</v>
      </c>
      <c r="B218" s="3">
        <v>1185899</v>
      </c>
      <c r="C218" s="3">
        <f>IF(Tabla1[[#This Row],[No. REG.]]="","",1)</f>
        <v>1</v>
      </c>
      <c r="D218" s="3" t="s">
        <v>46</v>
      </c>
      <c r="E218" s="3">
        <f>IF(Tabla1[[#This Row],[STATUS]]="","",VLOOKUP(D218,Estatus!$A$2:$B$13,2,0))</f>
        <v>10</v>
      </c>
      <c r="F218" s="3">
        <f>IF(Tabla1[[#This Row],[STATUS]]="","",VLOOKUP(D218,Estatus!$A$2:$I$12,9,0))</f>
        <v>1</v>
      </c>
      <c r="G218" s="12" t="s">
        <v>1183</v>
      </c>
      <c r="H218" s="7">
        <v>40394</v>
      </c>
      <c r="I218" s="80">
        <f t="shared" si="60"/>
        <v>2010</v>
      </c>
      <c r="J218" s="80">
        <f t="shared" si="61"/>
        <v>8</v>
      </c>
      <c r="K218" s="80">
        <f t="shared" si="62"/>
        <v>4</v>
      </c>
      <c r="L218" s="80" t="str">
        <f t="shared" si="63"/>
        <v>08</v>
      </c>
      <c r="M218" s="80" t="str">
        <f t="shared" si="64"/>
        <v>04</v>
      </c>
      <c r="N218" s="80" t="str">
        <f t="shared" si="65"/>
        <v>'2010-08-04'</v>
      </c>
      <c r="O218" s="80" t="str">
        <f t="shared" si="66"/>
        <v>'2010-08-04 00:00:00'</v>
      </c>
      <c r="P218" s="7">
        <v>44047</v>
      </c>
      <c r="Q218" s="80">
        <f t="shared" si="67"/>
        <v>2020</v>
      </c>
      <c r="R218" s="80">
        <f t="shared" si="68"/>
        <v>8</v>
      </c>
      <c r="S218" s="80">
        <f t="shared" si="69"/>
        <v>4</v>
      </c>
      <c r="T218" s="80" t="str">
        <f t="shared" si="70"/>
        <v>08</v>
      </c>
      <c r="U218" s="80" t="str">
        <f t="shared" si="71"/>
        <v>04</v>
      </c>
      <c r="V218" s="80" t="str">
        <f t="shared" si="72"/>
        <v>'2020-08-04'</v>
      </c>
      <c r="W218" s="80"/>
      <c r="X218" s="80" t="str">
        <f t="shared" si="73"/>
        <v>null</v>
      </c>
      <c r="Y218" s="3" t="s">
        <v>1184</v>
      </c>
      <c r="Z218" s="124">
        <f>IFERROR(IF(Y218="","null",VLOOKUP(Y218,Marcas!$A$2:$C$2024,2,0)),"")</f>
        <v>1273</v>
      </c>
      <c r="AA218" s="3" t="s">
        <v>1185</v>
      </c>
      <c r="AB218" s="3">
        <f>IFERROR(IF(AA218="","",IF(AA218="EMPORIO LEGAL",1,VLOOKUP(AA218,Clientes!$A$2:$B$1190,2,0))),"")</f>
        <v>904</v>
      </c>
      <c r="AC218" s="3">
        <f>IFERROR(IF(Tabla1[[#This Row],[id_control]]="null","",VLOOKUP(CONCATENATE(Tabla1[[#This Row],[CLIENTE]],"-",Tabla1[[#This Row],[id_control]]),Hoja1!$C$2:$D$1994,2,0)),"")</f>
        <v>218</v>
      </c>
      <c r="AD218" s="3" t="s">
        <v>1186</v>
      </c>
      <c r="AE218" s="3"/>
      <c r="AF218" s="3"/>
      <c r="AG218" s="3"/>
      <c r="AH218" s="3"/>
      <c r="AI218" s="3"/>
      <c r="AJ218" s="3"/>
      <c r="AK218" s="3"/>
      <c r="AL218" s="3">
        <v>6143029900</v>
      </c>
      <c r="AM218" s="6"/>
      <c r="AN218" s="6"/>
      <c r="AO218" s="6"/>
      <c r="AP218" s="6"/>
      <c r="AQ218" s="10"/>
      <c r="AR218" s="10"/>
      <c r="AS218" s="6"/>
      <c r="AT218" s="6"/>
      <c r="AU218" s="6"/>
      <c r="AV218" s="8" t="s">
        <v>1187</v>
      </c>
      <c r="AW218" s="6"/>
      <c r="AX218" s="6"/>
      <c r="AY218" s="6"/>
      <c r="AZ218" s="6"/>
      <c r="BA218" s="6"/>
      <c r="BB218" s="6"/>
      <c r="BC218" s="6"/>
      <c r="BD218" s="6"/>
      <c r="BE218" s="8">
        <v>217</v>
      </c>
      <c r="BF218" s="6" t="str">
        <f t="shared" si="74"/>
        <v>insert into bitacoras_estatus (numero_expediente, numero_registro, representante, fecha_inicio, fecha_vencimiento, id_cliente, id_admin, id_bitacoras_estatus, id_estatus, id_clase, id_marca, created_at, updated_at) values('1109764','1185899','SERGIO ALEJANDRO TARANGO FLORES Y ENRIQUE TARANGO FLORES','2010-08-04','2020-08-04','904','2','1','1',null,1273,'2010-08-04 00:00:00','2010-08-04 00:00:00');</v>
      </c>
      <c r="BG218" s="6" t="str">
        <f t="shared" si="75"/>
        <v>insert into servicios_comentarios (comentario, id_admin, id_estatus, created_at, updated_at) values('validar cuando este por vencer si se puede registrar solo a nomnbre de ENRIQUE TARANGO',1,217,'2010-08-04 00:00:00','2010-08-04 00:00:00');</v>
      </c>
      <c r="BH218" s="6" t="str">
        <f t="shared" si="76"/>
        <v/>
      </c>
      <c r="BI218" s="137" t="str">
        <f t="shared" si="77"/>
        <v>update bitacoras_estatus set comprobacion_uso = 1, id_estatus=10 where id=217;</v>
      </c>
      <c r="BJ218" s="137" t="str">
        <f t="shared" si="78"/>
        <v>update bitacoras_estatus set numero_expediente = '1109764', numero_registro = '1185899', id_estatus = 10, fecha_inicio = '2010-08-04', fecha_vencimiento ='2020-08-04', created_at ='2010-08-04 00:00:00', updated_at ='2010-08-04 00:00:00', id_clase=null, id_marca=1273, id_cliente=904, vigencia = 1 where id =217;</v>
      </c>
      <c r="BK218" s="137" t="str">
        <f t="shared" si="79"/>
        <v>update bitacoras_estatus set id_estatus = 10 where id =217;</v>
      </c>
    </row>
    <row r="219" spans="1:63" ht="40">
      <c r="A219" s="3">
        <v>1397366</v>
      </c>
      <c r="B219" s="3"/>
      <c r="C219" s="3" t="str">
        <f>IF(Tabla1[[#This Row],[No. REG.]]="","",1)</f>
        <v/>
      </c>
      <c r="D219" s="3" t="s">
        <v>34</v>
      </c>
      <c r="E219" s="3">
        <f>IF(Tabla1[[#This Row],[STATUS]]="","",VLOOKUP(D219,Estatus!$A$2:$B$13,2,0))</f>
        <v>5</v>
      </c>
      <c r="F219" s="3">
        <f>IF(Tabla1[[#This Row],[STATUS]]="","",VLOOKUP(D219,Estatus!$A$2:$I$12,9,0))</f>
        <v>0</v>
      </c>
      <c r="G219" s="12" t="s">
        <v>1188</v>
      </c>
      <c r="H219" s="7">
        <v>41484</v>
      </c>
      <c r="I219" s="80">
        <f t="shared" si="60"/>
        <v>2013</v>
      </c>
      <c r="J219" s="80">
        <f t="shared" si="61"/>
        <v>7</v>
      </c>
      <c r="K219" s="80">
        <f t="shared" si="62"/>
        <v>29</v>
      </c>
      <c r="L219" s="80" t="str">
        <f t="shared" si="63"/>
        <v>07</v>
      </c>
      <c r="M219" s="80">
        <f t="shared" si="64"/>
        <v>29</v>
      </c>
      <c r="N219" s="80" t="str">
        <f t="shared" si="65"/>
        <v>'2013-07-29'</v>
      </c>
      <c r="O219" s="80" t="str">
        <f t="shared" si="66"/>
        <v>'2013-07-29 00:00:00'</v>
      </c>
      <c r="P219" s="7">
        <v>45136</v>
      </c>
      <c r="Q219" s="80">
        <f t="shared" si="67"/>
        <v>2023</v>
      </c>
      <c r="R219" s="80">
        <f t="shared" si="68"/>
        <v>7</v>
      </c>
      <c r="S219" s="80">
        <f t="shared" si="69"/>
        <v>29</v>
      </c>
      <c r="T219" s="80" t="str">
        <f t="shared" si="70"/>
        <v>07</v>
      </c>
      <c r="U219" s="80">
        <f t="shared" si="71"/>
        <v>29</v>
      </c>
      <c r="V219" s="80" t="str">
        <f t="shared" si="72"/>
        <v>'2023-07-29'</v>
      </c>
      <c r="W219" s="80"/>
      <c r="X219" s="80" t="str">
        <f t="shared" si="73"/>
        <v>null</v>
      </c>
      <c r="Y219" s="3" t="s">
        <v>1185</v>
      </c>
      <c r="Z219" s="124">
        <f>IFERROR(IF(Y219="","null",VLOOKUP(Y219,Marcas!$A$2:$C$2024,2,0)),"")</f>
        <v>1275</v>
      </c>
      <c r="AA219" s="3" t="s">
        <v>1185</v>
      </c>
      <c r="AB219" s="3">
        <f>IFERROR(IF(AA219="","",IF(AA219="EMPORIO LEGAL",1,VLOOKUP(AA219,Clientes!$A$2:$B$1190,2,0))),"")</f>
        <v>904</v>
      </c>
      <c r="AC219" s="3">
        <f>IFERROR(IF(Tabla1[[#This Row],[id_control]]="null","",VLOOKUP(CONCATENATE(Tabla1[[#This Row],[CLIENTE]],"-",Tabla1[[#This Row],[id_control]]),Hoja1!$C$2:$D$1994,2,0)),"")</f>
        <v>219</v>
      </c>
      <c r="AD219" s="3" t="s">
        <v>1189</v>
      </c>
      <c r="AE219" s="4"/>
      <c r="AF219" s="4"/>
      <c r="AG219" s="6"/>
      <c r="AH219" s="6"/>
      <c r="AI219" s="6"/>
      <c r="AJ219" s="6"/>
      <c r="AK219" s="6"/>
      <c r="AL219" s="3" t="s">
        <v>1190</v>
      </c>
      <c r="AM219" s="4" t="s">
        <v>1191</v>
      </c>
      <c r="AN219" s="6"/>
      <c r="AO219" s="6"/>
      <c r="AP219" s="6"/>
      <c r="AQ219" s="4" t="s">
        <v>1192</v>
      </c>
      <c r="AR219" s="6"/>
      <c r="AS219" s="6"/>
      <c r="AT219" s="6"/>
      <c r="AU219" s="6"/>
      <c r="AV219" s="6" t="s">
        <v>1187</v>
      </c>
      <c r="AW219" s="6"/>
      <c r="AX219" s="6"/>
      <c r="AY219" s="6"/>
      <c r="AZ219" s="6"/>
      <c r="BA219" s="6"/>
      <c r="BB219" s="6"/>
      <c r="BC219" s="6"/>
      <c r="BD219" s="6" t="s">
        <v>1193</v>
      </c>
      <c r="BE219" s="8">
        <v>218</v>
      </c>
      <c r="BF219" s="6" t="str">
        <f t="shared" si="74"/>
        <v>insert into bitacoras_estatus (numero_expediente, numero_registro, representante, fecha_inicio, fecha_vencimiento, id_cliente, id_admin, id_bitacoras_estatus, id_estatus, id_clase, id_marca, created_at, updated_at) values('1397366','','ENRIQUE TARANGO FLORES','2013-07-29','2023-07-29','904','2','1','1',null,1275,'2013-07-29 00:00:00','2013-07-29 00:00:00');</v>
      </c>
      <c r="BG219" s="6" t="str">
        <f t="shared" si="75"/>
        <v>insert into servicios_comentarios (comentario, id_admin, id_estatus, created_at, updated_at) values('CONTESTACION A CITA DE ANTERIORIDAD 7/01/14. NEGATIVA DE MARCA RECIBIDA 15/08/2014',1,218,'2013-07-29 00:00:00','2013-07-29 00:00:00');</v>
      </c>
      <c r="BH219" s="6" t="str">
        <f t="shared" si="76"/>
        <v>insert into servicios_comentarios (comentario, id_admin, id_estatus, created_at, updated_at) values('4 23 07 13 VRL.- 2 93 88 44 CEL 285 73 39',1,218,'2013-07-29 00:00:00','2013-07-29 00:00:00');</v>
      </c>
      <c r="BI219" s="137" t="str">
        <f t="shared" si="77"/>
        <v>update bitacoras_estatus set comprobacion_uso = 1, id_estatus=5 where id=218;</v>
      </c>
      <c r="BJ219" s="137" t="str">
        <f t="shared" si="78"/>
        <v>update bitacoras_estatus set numero_expediente = '1397366', numero_registro = '', id_estatus = 5, fecha_inicio = '2013-07-29', fecha_vencimiento ='2023-07-29', created_at ='2013-07-29 00:00:00', updated_at ='2013-07-29 00:00:00', id_clase=null, id_marca=1275, id_cliente=904, vigencia = 0 where id =218;</v>
      </c>
      <c r="BK219" s="137" t="str">
        <f t="shared" si="79"/>
        <v>update bitacoras_estatus set id_estatus = 5 where id =218;</v>
      </c>
    </row>
    <row r="220" spans="1:63" ht="37">
      <c r="A220" s="6">
        <v>1528592</v>
      </c>
      <c r="B220" s="6"/>
      <c r="C220" s="6" t="str">
        <f>IF(Tabla1[[#This Row],[No. REG.]]="","",1)</f>
        <v/>
      </c>
      <c r="D220" s="6" t="s">
        <v>34</v>
      </c>
      <c r="E220" s="6">
        <f>IF(Tabla1[[#This Row],[STATUS]]="","",VLOOKUP(D220,Estatus!$A$2:$B$13,2,0))</f>
        <v>5</v>
      </c>
      <c r="F220" s="6">
        <f>IF(Tabla1[[#This Row],[STATUS]]="","",VLOOKUP(D220,Estatus!$A$2:$I$12,9,0))</f>
        <v>0</v>
      </c>
      <c r="G220" s="96" t="s">
        <v>1194</v>
      </c>
      <c r="H220" s="7">
        <v>41900</v>
      </c>
      <c r="I220" s="80">
        <f t="shared" si="60"/>
        <v>2014</v>
      </c>
      <c r="J220" s="80">
        <f t="shared" si="61"/>
        <v>9</v>
      </c>
      <c r="K220" s="80">
        <f t="shared" si="62"/>
        <v>18</v>
      </c>
      <c r="L220" s="80" t="str">
        <f t="shared" si="63"/>
        <v>09</v>
      </c>
      <c r="M220" s="80">
        <f t="shared" si="64"/>
        <v>18</v>
      </c>
      <c r="N220" s="80" t="str">
        <f t="shared" si="65"/>
        <v>'2014-09-18'</v>
      </c>
      <c r="O220" s="80" t="str">
        <f t="shared" si="66"/>
        <v>'2014-09-18 00:00:00'</v>
      </c>
      <c r="P220" s="7">
        <v>45553</v>
      </c>
      <c r="Q220" s="80">
        <f t="shared" si="67"/>
        <v>2024</v>
      </c>
      <c r="R220" s="80">
        <f t="shared" si="68"/>
        <v>9</v>
      </c>
      <c r="S220" s="80">
        <f t="shared" si="69"/>
        <v>18</v>
      </c>
      <c r="T220" s="80" t="str">
        <f t="shared" si="70"/>
        <v>09</v>
      </c>
      <c r="U220" s="80">
        <f t="shared" si="71"/>
        <v>18</v>
      </c>
      <c r="V220" s="80" t="str">
        <f t="shared" si="72"/>
        <v>'2024-09-18'</v>
      </c>
      <c r="W220" s="80"/>
      <c r="X220" s="80" t="str">
        <f t="shared" si="73"/>
        <v>null</v>
      </c>
      <c r="Y220" s="6" t="s">
        <v>1195</v>
      </c>
      <c r="Z220" s="123">
        <f>IFERROR(IF(Y220="","null",VLOOKUP(Y220,Marcas!$A$2:$C$2024,2,0)),"")</f>
        <v>1274</v>
      </c>
      <c r="AA220" s="6" t="s">
        <v>1185</v>
      </c>
      <c r="AB220" s="6">
        <f>IFERROR(IF(AA220="","",IF(AA220="EMPORIO LEGAL",1,VLOOKUP(AA220,Clientes!$A$2:$B$1190,2,0))),"")</f>
        <v>904</v>
      </c>
      <c r="AC220" s="6">
        <f>IFERROR(IF(Tabla1[[#This Row],[id_control]]="null","",VLOOKUP(CONCATENATE(Tabla1[[#This Row],[CLIENTE]],"-",Tabla1[[#This Row],[id_control]]),Hoja1!$C$2:$D$1994,2,0)),"")</f>
        <v>220</v>
      </c>
      <c r="AD220" s="6" t="s">
        <v>1189</v>
      </c>
      <c r="AE220" s="6"/>
      <c r="AF220" s="6"/>
      <c r="AG220" s="6"/>
      <c r="AH220" s="6"/>
      <c r="AI220" s="6"/>
      <c r="AJ220" s="6"/>
      <c r="AK220" s="6"/>
      <c r="AL220" s="3" t="s">
        <v>1196</v>
      </c>
      <c r="AM220" s="6"/>
      <c r="AN220" s="6"/>
      <c r="AO220" s="6"/>
      <c r="AP220" s="6"/>
      <c r="AQ220" s="6"/>
      <c r="AR220" s="6"/>
      <c r="AS220" s="6"/>
      <c r="AT220" s="6"/>
      <c r="AU220" s="6"/>
      <c r="AV220" s="6" t="s">
        <v>1187</v>
      </c>
      <c r="AW220" s="6"/>
      <c r="AX220" s="6"/>
      <c r="AY220" s="6"/>
      <c r="AZ220" s="6"/>
      <c r="BA220" s="6"/>
      <c r="BB220" s="6"/>
      <c r="BC220" s="6"/>
      <c r="BD220" s="8" t="s">
        <v>1196</v>
      </c>
      <c r="BE220" s="8">
        <v>219</v>
      </c>
      <c r="BF220" s="6" t="str">
        <f t="shared" si="74"/>
        <v>insert into bitacoras_estatus (numero_expediente, numero_registro, representante, fecha_inicio, fecha_vencimiento, id_cliente, id_admin, id_bitacoras_estatus, id_estatus, id_clase, id_marca, created_at, updated_at) values('1528592','','ENRIQUE TARANGO FLORES','2014-09-18','2024-09-18','904','2','1','1',null,1274,'2014-09-18 00:00:00','2014-09-18 00:00:00');</v>
      </c>
      <c r="BG220" s="6" t="str">
        <f t="shared" si="75"/>
        <v>insert into servicios_comentarios (comentario, id_admin, id_estatus, created_at, updated_at) values('CITA DE ANTERIORIDAD RECIBIDA EN FECHA 08 DE ABRIL 2015. CANT EN FECHA 09 DE JUNIO 2015. NEGATIVA RECIBIDA EL 12/1/2016',1,219,'2014-09-18 00:00:00','2014-09-18 00:00:00');</v>
      </c>
      <c r="BH220" s="6" t="str">
        <f t="shared" si="76"/>
        <v>insert into servicios_comentarios (comentario, id_admin, id_estatus, created_at, updated_at) values('4 23 07 13 CEL 2 93 88 44',1,219,'2014-09-18 00:00:00','2014-09-18 00:00:00');</v>
      </c>
      <c r="BI220" s="137" t="str">
        <f t="shared" si="77"/>
        <v>update bitacoras_estatus set comprobacion_uso = 1, id_estatus=5 where id=219;</v>
      </c>
      <c r="BJ220" s="137" t="str">
        <f t="shared" si="78"/>
        <v>update bitacoras_estatus set numero_expediente = '1528592', numero_registro = '', id_estatus = 5, fecha_inicio = '2014-09-18', fecha_vencimiento ='2024-09-18', created_at ='2014-09-18 00:00:00', updated_at ='2014-09-18 00:00:00', id_clase=null, id_marca=1274, id_cliente=904, vigencia = 0 where id =219;</v>
      </c>
      <c r="BK220" s="137" t="str">
        <f t="shared" si="79"/>
        <v>update bitacoras_estatus set id_estatus = 5 where id =219;</v>
      </c>
    </row>
    <row r="221" spans="1:63">
      <c r="A221" s="3">
        <v>1206880</v>
      </c>
      <c r="B221" s="3">
        <v>1263419</v>
      </c>
      <c r="C221" s="3">
        <f>IF(Tabla1[[#This Row],[No. REG.]]="","",1)</f>
        <v>1</v>
      </c>
      <c r="D221" s="3" t="s">
        <v>46</v>
      </c>
      <c r="E221" s="3">
        <f>IF(Tabla1[[#This Row],[STATUS]]="","",VLOOKUP(D221,Estatus!$A$2:$B$13,2,0))</f>
        <v>10</v>
      </c>
      <c r="F221" s="3">
        <f>IF(Tabla1[[#This Row],[STATUS]]="","",VLOOKUP(D221,Estatus!$A$2:$I$12,9,0))</f>
        <v>1</v>
      </c>
      <c r="G221" s="12" t="s">
        <v>1197</v>
      </c>
      <c r="H221" s="7">
        <v>40770</v>
      </c>
      <c r="I221" s="80">
        <f t="shared" si="60"/>
        <v>2011</v>
      </c>
      <c r="J221" s="80">
        <f t="shared" si="61"/>
        <v>8</v>
      </c>
      <c r="K221" s="80">
        <f t="shared" si="62"/>
        <v>15</v>
      </c>
      <c r="L221" s="80" t="str">
        <f t="shared" si="63"/>
        <v>08</v>
      </c>
      <c r="M221" s="80">
        <f t="shared" si="64"/>
        <v>15</v>
      </c>
      <c r="N221" s="80" t="str">
        <f t="shared" si="65"/>
        <v>'2011-08-15'</v>
      </c>
      <c r="O221" s="80" t="str">
        <f t="shared" si="66"/>
        <v>'2011-08-15 00:00:00'</v>
      </c>
      <c r="P221" s="7">
        <v>44423</v>
      </c>
      <c r="Q221" s="80">
        <f t="shared" si="67"/>
        <v>2021</v>
      </c>
      <c r="R221" s="80">
        <f t="shared" si="68"/>
        <v>8</v>
      </c>
      <c r="S221" s="80">
        <f t="shared" si="69"/>
        <v>15</v>
      </c>
      <c r="T221" s="80" t="str">
        <f t="shared" si="70"/>
        <v>08</v>
      </c>
      <c r="U221" s="80">
        <f t="shared" si="71"/>
        <v>15</v>
      </c>
      <c r="V221" s="80" t="str">
        <f t="shared" si="72"/>
        <v>'2021-08-15'</v>
      </c>
      <c r="W221" s="80"/>
      <c r="X221" s="80" t="str">
        <f t="shared" si="73"/>
        <v>null</v>
      </c>
      <c r="Y221" s="3" t="s">
        <v>1198</v>
      </c>
      <c r="Z221" s="124">
        <f>IFERROR(IF(Y221="","null",VLOOKUP(Y221,Marcas!$A$2:$C$2024,2,0)),"")</f>
        <v>1272</v>
      </c>
      <c r="AA221" s="3" t="s">
        <v>1198</v>
      </c>
      <c r="AB221" s="3">
        <f>IFERROR(IF(AA221="","",IF(AA221="EMPORIO LEGAL",1,VLOOKUP(AA221,Clientes!$A$2:$B$1190,2,0))),"")</f>
        <v>903</v>
      </c>
      <c r="AC221" s="3">
        <f>IFERROR(IF(Tabla1[[#This Row],[id_control]]="null","",VLOOKUP(CONCATENATE(Tabla1[[#This Row],[CLIENTE]],"-",Tabla1[[#This Row],[id_control]]),Hoja1!$C$2:$D$1994,2,0)),"")</f>
        <v>221</v>
      </c>
      <c r="AD221" s="3" t="s">
        <v>1199</v>
      </c>
      <c r="AE221" s="3"/>
      <c r="AF221" s="3"/>
      <c r="AG221" s="3"/>
      <c r="AH221" s="3"/>
      <c r="AI221" s="3"/>
      <c r="AJ221" s="3"/>
      <c r="AK221" s="3"/>
      <c r="AL221" s="3" t="s">
        <v>1200</v>
      </c>
      <c r="AM221" s="6"/>
      <c r="AN221" s="6"/>
      <c r="AO221" s="6"/>
      <c r="AP221" s="6"/>
      <c r="AQ221" s="6" t="s">
        <v>1201</v>
      </c>
      <c r="AR221" s="6" t="s">
        <v>1202</v>
      </c>
      <c r="AS221" s="6"/>
      <c r="AT221" s="6"/>
      <c r="AU221" s="6"/>
      <c r="AV221" s="6" t="s">
        <v>1203</v>
      </c>
      <c r="AW221" s="6"/>
      <c r="AX221" s="6"/>
      <c r="AY221" s="6"/>
      <c r="AZ221" s="6"/>
      <c r="BA221" s="6"/>
      <c r="BB221" s="6"/>
      <c r="BC221" s="6"/>
      <c r="BD221" s="8" t="s">
        <v>1204</v>
      </c>
      <c r="BE221" s="8">
        <v>220</v>
      </c>
      <c r="BF221" s="6" t="str">
        <f t="shared" si="74"/>
        <v>insert into bitacoras_estatus (numero_expediente, numero_registro, representante, fecha_inicio, fecha_vencimiento, id_cliente, id_admin, id_bitacoras_estatus, id_estatus, id_clase, id_marca, created_at, updated_at) values('1206880','1263419','MANUEL RENE RASCON LUNA','2011-08-15','2021-08-15','903','2','1','1',null,1272,'2011-08-15 00:00:00','2011-08-15 00:00:00');</v>
      </c>
      <c r="BG221" s="6" t="str">
        <f t="shared" si="75"/>
        <v>insert into servicios_comentarios (comentario, id_admin, id_estatus, created_at, updated_at) values('TITULO RECIBIDO 24/02/2012',1,220,'2011-08-15 00:00:00','2011-08-15 00:00:00');</v>
      </c>
      <c r="BH221" s="6" t="str">
        <f t="shared" si="76"/>
        <v>insert into servicios_comentarios (comentario, id_admin, id_estatus, created_at, updated_at) values('4189067 CEL GERARDO 1020686 RENE 1597627',1,220,'2011-08-15 00:00:00','2011-08-15 00:00:00');</v>
      </c>
      <c r="BI221" s="137" t="str">
        <f t="shared" si="77"/>
        <v>update bitacoras_estatus set comprobacion_uso = 1, id_estatus=10 where id=220;</v>
      </c>
      <c r="BJ221" s="137" t="str">
        <f t="shared" si="78"/>
        <v>update bitacoras_estatus set numero_expediente = '1206880', numero_registro = '1263419', id_estatus = 10, fecha_inicio = '2011-08-15', fecha_vencimiento ='2021-08-15', created_at ='2011-08-15 00:00:00', updated_at ='2011-08-15 00:00:00', id_clase=null, id_marca=1272, id_cliente=903, vigencia = 1 where id =220;</v>
      </c>
      <c r="BK221" s="137" t="str">
        <f t="shared" si="79"/>
        <v>update bitacoras_estatus set id_estatus = 10 where id =220;</v>
      </c>
    </row>
    <row r="222" spans="1:63">
      <c r="A222" s="6">
        <v>1040484</v>
      </c>
      <c r="B222" s="6">
        <v>1150958</v>
      </c>
      <c r="C222" s="6">
        <f>IF(Tabla1[[#This Row],[No. REG.]]="","",1)</f>
        <v>1</v>
      </c>
      <c r="D222" s="3" t="s">
        <v>46</v>
      </c>
      <c r="E222" s="3">
        <f>IF(Tabla1[[#This Row],[STATUS]]="","",VLOOKUP(D222,Estatus!$A$2:$B$13,2,0))</f>
        <v>10</v>
      </c>
      <c r="F222" s="3">
        <f>IF(Tabla1[[#This Row],[STATUS]]="","",VLOOKUP(D222,Estatus!$A$2:$I$12,9,0))</f>
        <v>1</v>
      </c>
      <c r="G222" s="51" t="s">
        <v>1205</v>
      </c>
      <c r="H222" s="7">
        <v>40092</v>
      </c>
      <c r="I222" s="80">
        <f t="shared" si="60"/>
        <v>2009</v>
      </c>
      <c r="J222" s="80">
        <f t="shared" si="61"/>
        <v>10</v>
      </c>
      <c r="K222" s="80">
        <f t="shared" si="62"/>
        <v>6</v>
      </c>
      <c r="L222" s="80">
        <f t="shared" si="63"/>
        <v>10</v>
      </c>
      <c r="M222" s="80" t="str">
        <f t="shared" si="64"/>
        <v>06</v>
      </c>
      <c r="N222" s="80" t="str">
        <f t="shared" si="65"/>
        <v>'2009-10-06'</v>
      </c>
      <c r="O222" s="80" t="str">
        <f t="shared" si="66"/>
        <v>'2009-10-06 00:00:00'</v>
      </c>
      <c r="P222" s="7">
        <v>43744</v>
      </c>
      <c r="Q222" s="80">
        <f t="shared" si="67"/>
        <v>2019</v>
      </c>
      <c r="R222" s="80">
        <f t="shared" si="68"/>
        <v>10</v>
      </c>
      <c r="S222" s="80">
        <f t="shared" si="69"/>
        <v>6</v>
      </c>
      <c r="T222" s="80">
        <f t="shared" si="70"/>
        <v>10</v>
      </c>
      <c r="U222" s="80" t="str">
        <f t="shared" si="71"/>
        <v>06</v>
      </c>
      <c r="V222" s="80" t="str">
        <f t="shared" si="72"/>
        <v>'2019-10-06'</v>
      </c>
      <c r="W222" s="80"/>
      <c r="X222" s="80" t="str">
        <f t="shared" si="73"/>
        <v>null</v>
      </c>
      <c r="Y222" s="6" t="s">
        <v>1206</v>
      </c>
      <c r="Z222" s="123">
        <f>IFERROR(IF(Y222="","null",VLOOKUP(Y222,Marcas!$A$2:$C$2024,2,0)),"")</f>
        <v>732</v>
      </c>
      <c r="AA222" s="6" t="s">
        <v>1207</v>
      </c>
      <c r="AB222" s="6">
        <f>IFERROR(IF(AA222="","",IF(AA222="EMPORIO LEGAL",1,VLOOKUP(AA222,Clientes!$A$2:$B$1190,2,0))),"")</f>
        <v>902</v>
      </c>
      <c r="AC222" s="6">
        <f>IFERROR(IF(Tabla1[[#This Row],[id_control]]="null","",VLOOKUP(CONCATENATE(Tabla1[[#This Row],[CLIENTE]],"-",Tabla1[[#This Row],[id_control]]),Hoja1!$C$2:$D$1994,2,0)),"")</f>
        <v>222</v>
      </c>
      <c r="AD222" s="6" t="s">
        <v>1208</v>
      </c>
      <c r="AE222" s="6" t="s">
        <v>1209</v>
      </c>
      <c r="AF222" s="6" t="s">
        <v>1210</v>
      </c>
      <c r="AG222" s="6"/>
      <c r="AH222" s="6"/>
      <c r="AI222" s="6"/>
      <c r="AJ222" s="6"/>
      <c r="AK222" s="6"/>
      <c r="AL222" s="3" t="s">
        <v>1211</v>
      </c>
      <c r="AM222" s="6">
        <v>4173000</v>
      </c>
      <c r="AN222" s="6"/>
      <c r="AO222" s="6"/>
      <c r="AP222" s="6"/>
      <c r="AQ222" s="4">
        <v>6142357878</v>
      </c>
      <c r="AR222" s="6"/>
      <c r="AS222" s="6"/>
      <c r="AT222" s="6"/>
      <c r="AU222" s="6"/>
      <c r="AV222" s="6" t="s">
        <v>1212</v>
      </c>
      <c r="AW222" s="6"/>
      <c r="AX222" s="6"/>
      <c r="AY222" s="6"/>
      <c r="AZ222" s="6"/>
      <c r="BA222" s="6"/>
      <c r="BB222" s="6"/>
      <c r="BC222" s="6"/>
      <c r="BD222" s="8" t="s">
        <v>1213</v>
      </c>
      <c r="BE222" s="8">
        <v>221</v>
      </c>
      <c r="BF222" s="6" t="str">
        <f t="shared" si="74"/>
        <v>insert into bitacoras_estatus (numero_expediente, numero_registro, representante, fecha_inicio, fecha_vencimiento, id_cliente, id_admin, id_bitacoras_estatus, id_estatus, id_clase, id_marca, created_at, updated_at) values('1040484','1150958','JOSE LUIS SALAS GUERRERO','2009-10-06','2019-10-06','902','2','1','1',null,732,'2009-10-06 00:00:00','2009-10-06 00:00:00');</v>
      </c>
      <c r="BG222" s="6" t="str">
        <f t="shared" si="75"/>
        <v>insert into servicios_comentarios (comentario, id_admin, id_estatus, created_at, updated_at) values('Título entregado 07/06/2010',1,221,'2009-10-06 00:00:00','2009-10-06 00:00:00');</v>
      </c>
      <c r="BH222" s="6" t="str">
        <f t="shared" si="76"/>
        <v>insert into servicios_comentarios (comentario, id_admin, id_estatus, created_at, updated_at) values('RICARDO JUAREZ 4174311, 4173000, 4174311, CEL 6142357878',1,221,'2009-10-06 00:00:00','2009-10-06 00:00:00');</v>
      </c>
      <c r="BI222" s="137" t="str">
        <f t="shared" si="77"/>
        <v>update bitacoras_estatus set comprobacion_uso = 1, id_estatus=10 where id=221;</v>
      </c>
      <c r="BJ222" s="137" t="str">
        <f t="shared" si="78"/>
        <v>update bitacoras_estatus set numero_expediente = '1040484', numero_registro = '1150958', id_estatus = 10, fecha_inicio = '2009-10-06', fecha_vencimiento ='2019-10-06', created_at ='2009-10-06 00:00:00', updated_at ='2009-10-06 00:00:00', id_clase=null, id_marca=732, id_cliente=902, vigencia = 1 where id =221;</v>
      </c>
      <c r="BK222" s="137" t="str">
        <f t="shared" si="79"/>
        <v>update bitacoras_estatus set id_estatus = 10 where id =221;</v>
      </c>
    </row>
    <row r="223" spans="1:63">
      <c r="A223" s="3">
        <v>657706</v>
      </c>
      <c r="B223" s="3">
        <v>861456</v>
      </c>
      <c r="C223" s="3">
        <f>IF(Tabla1[[#This Row],[No. REG.]]="","",1)</f>
        <v>1</v>
      </c>
      <c r="D223" s="3" t="s">
        <v>492</v>
      </c>
      <c r="E223" s="3">
        <f>IF(Tabla1[[#This Row],[STATUS]]="","",VLOOKUP(D223,Estatus!$A$2:$B$13,2,0))</f>
        <v>1</v>
      </c>
      <c r="F223" s="3">
        <f>IF(Tabla1[[#This Row],[STATUS]]="","",VLOOKUP(D223,Estatus!$A$2:$I$12,9,0))</f>
        <v>0</v>
      </c>
      <c r="G223" s="12" t="s">
        <v>1214</v>
      </c>
      <c r="H223" s="7">
        <v>38115</v>
      </c>
      <c r="I223" s="80">
        <f t="shared" si="60"/>
        <v>2004</v>
      </c>
      <c r="J223" s="80">
        <f t="shared" si="61"/>
        <v>5</v>
      </c>
      <c r="K223" s="80">
        <f t="shared" si="62"/>
        <v>8</v>
      </c>
      <c r="L223" s="80" t="str">
        <f t="shared" si="63"/>
        <v>05</v>
      </c>
      <c r="M223" s="80" t="str">
        <f t="shared" si="64"/>
        <v>08</v>
      </c>
      <c r="N223" s="80" t="str">
        <f t="shared" si="65"/>
        <v>'2004-05-08'</v>
      </c>
      <c r="O223" s="80" t="str">
        <f t="shared" si="66"/>
        <v>'2004-05-08 00:00:00'</v>
      </c>
      <c r="P223" s="7">
        <v>41767</v>
      </c>
      <c r="Q223" s="80">
        <f t="shared" si="67"/>
        <v>2014</v>
      </c>
      <c r="R223" s="80">
        <f t="shared" si="68"/>
        <v>5</v>
      </c>
      <c r="S223" s="80">
        <f t="shared" si="69"/>
        <v>8</v>
      </c>
      <c r="T223" s="80" t="str">
        <f t="shared" si="70"/>
        <v>05</v>
      </c>
      <c r="U223" s="80" t="str">
        <f t="shared" si="71"/>
        <v>08</v>
      </c>
      <c r="V223" s="80" t="str">
        <f t="shared" si="72"/>
        <v>'2014-05-08'</v>
      </c>
      <c r="W223" s="80"/>
      <c r="X223" s="80" t="str">
        <f t="shared" si="73"/>
        <v>null</v>
      </c>
      <c r="Y223" s="3" t="s">
        <v>1215</v>
      </c>
      <c r="Z223" s="124">
        <f>IFERROR(IF(Y223="","null",VLOOKUP(Y223,Marcas!$A$2:$C$2024,2,0)),"")</f>
        <v>349</v>
      </c>
      <c r="AA223" s="3" t="s">
        <v>1216</v>
      </c>
      <c r="AB223" s="3">
        <f>IFERROR(IF(AA223="","",IF(AA223="EMPORIO LEGAL",1,VLOOKUP(AA223,Clientes!$A$2:$B$1190,2,0))),"")</f>
        <v>901</v>
      </c>
      <c r="AC223" s="3">
        <f>IFERROR(IF(Tabla1[[#This Row],[id_control]]="null","",VLOOKUP(CONCATENATE(Tabla1[[#This Row],[CLIENTE]],"-",Tabla1[[#This Row],[id_control]]),Hoja1!$C$2:$D$1994,2,0)),"")</f>
        <v>223</v>
      </c>
      <c r="AD223" s="3" t="s">
        <v>1217</v>
      </c>
      <c r="AE223" s="3"/>
      <c r="AF223" s="3"/>
      <c r="AG223" s="3"/>
      <c r="AH223" s="3"/>
      <c r="AI223" s="3"/>
      <c r="AJ223" s="3"/>
      <c r="AK223" s="3"/>
      <c r="AL223" s="3">
        <v>4825374</v>
      </c>
      <c r="AM223" s="6"/>
      <c r="AN223" s="6"/>
      <c r="AO223" s="8"/>
      <c r="AP223" s="8"/>
      <c r="AQ223" s="6"/>
      <c r="AR223" s="8"/>
      <c r="AS223" s="8"/>
      <c r="AT223" s="8"/>
      <c r="AU223" s="8"/>
      <c r="AV223" s="8" t="s">
        <v>697</v>
      </c>
      <c r="AW223" s="6"/>
      <c r="AX223" s="8"/>
      <c r="AY223" s="8"/>
      <c r="AZ223" s="8"/>
      <c r="BA223" s="8"/>
      <c r="BB223" s="8"/>
      <c r="BC223" s="8"/>
      <c r="BD223" s="8" t="s">
        <v>1218</v>
      </c>
      <c r="BE223" s="8">
        <v>222</v>
      </c>
      <c r="BF223" s="6" t="str">
        <f t="shared" si="74"/>
        <v>insert into bitacoras_estatus (numero_expediente, numero_registro, representante, fecha_inicio, fecha_vencimiento, id_cliente, id_admin, id_bitacoras_estatus, id_estatus, id_clase, id_marca, created_at, updated_at) values('657706','861456','HECTOR SALVADOR RENTERIA WONG','2004-05-08','2014-05-08','901','2','1','1',null,349,'2004-05-08 00:00:00','2004-05-08 00:00:00');</v>
      </c>
      <c r="BG223" s="6" t="str">
        <f t="shared" si="75"/>
        <v>insert into servicios_comentarios (comentario, id_admin, id_estatus, created_at, updated_at) values('ABANDONADA POR CAMBIO DE NOMBRE',1,222,'2004-05-08 00:00:00','2004-05-08 00:00:00');</v>
      </c>
      <c r="BH223" s="6" t="str">
        <f t="shared" si="76"/>
        <v>insert into servicios_comentarios (comentario, id_admin, id_estatus, created_at, updated_at) values('4825374 FAX EXT 113',1,222,'2004-05-08 00:00:00','2004-05-08 00:00:00');</v>
      </c>
      <c r="BI223" s="137" t="str">
        <f t="shared" si="77"/>
        <v>update bitacoras_estatus set comprobacion_uso = 1, id_estatus=1 where id=222;</v>
      </c>
      <c r="BJ223" s="137" t="str">
        <f t="shared" si="78"/>
        <v>update bitacoras_estatus set numero_expediente = '657706', numero_registro = '861456', id_estatus = 1, fecha_inicio = '2004-05-08', fecha_vencimiento ='2014-05-08', created_at ='2004-05-08 00:00:00', updated_at ='2004-05-08 00:00:00', id_clase=null, id_marca=349, id_cliente=901, vigencia = 0 where id =222;</v>
      </c>
      <c r="BK223" s="137" t="str">
        <f t="shared" si="79"/>
        <v>update bitacoras_estatus set id_estatus = 1 where id =222;</v>
      </c>
    </row>
    <row r="224" spans="1:63" ht="79">
      <c r="A224" s="6">
        <v>796845</v>
      </c>
      <c r="B224" s="6">
        <v>953127</v>
      </c>
      <c r="C224" s="6">
        <f>IF(Tabla1[[#This Row],[No. REG.]]="","",1)</f>
        <v>1</v>
      </c>
      <c r="D224" s="3" t="s">
        <v>46</v>
      </c>
      <c r="E224" s="3">
        <f>IF(Tabla1[[#This Row],[STATUS]]="","",VLOOKUP(D224,Estatus!$A$2:$B$13,2,0))</f>
        <v>10</v>
      </c>
      <c r="F224" s="3">
        <f>IF(Tabla1[[#This Row],[STATUS]]="","",VLOOKUP(D224,Estatus!$A$2:$I$12,9,0))</f>
        <v>1</v>
      </c>
      <c r="G224" s="12" t="s">
        <v>1219</v>
      </c>
      <c r="H224" s="7">
        <v>42565</v>
      </c>
      <c r="I224" s="80">
        <f t="shared" si="60"/>
        <v>2016</v>
      </c>
      <c r="J224" s="80">
        <f t="shared" si="61"/>
        <v>7</v>
      </c>
      <c r="K224" s="80">
        <f t="shared" si="62"/>
        <v>14</v>
      </c>
      <c r="L224" s="80" t="str">
        <f t="shared" si="63"/>
        <v>07</v>
      </c>
      <c r="M224" s="80">
        <f t="shared" si="64"/>
        <v>14</v>
      </c>
      <c r="N224" s="80" t="str">
        <f t="shared" si="65"/>
        <v>'2016-07-14'</v>
      </c>
      <c r="O224" s="80" t="str">
        <f t="shared" si="66"/>
        <v>'2016-07-14 00:00:00'</v>
      </c>
      <c r="P224" s="7">
        <v>46217</v>
      </c>
      <c r="Q224" s="80">
        <f t="shared" si="67"/>
        <v>2026</v>
      </c>
      <c r="R224" s="80">
        <f t="shared" si="68"/>
        <v>7</v>
      </c>
      <c r="S224" s="80">
        <f t="shared" si="69"/>
        <v>14</v>
      </c>
      <c r="T224" s="80" t="str">
        <f t="shared" si="70"/>
        <v>07</v>
      </c>
      <c r="U224" s="80">
        <f t="shared" si="71"/>
        <v>14</v>
      </c>
      <c r="V224" s="80" t="str">
        <f t="shared" si="72"/>
        <v>'2026-07-14'</v>
      </c>
      <c r="W224" s="80"/>
      <c r="X224" s="80" t="str">
        <f t="shared" si="73"/>
        <v>null</v>
      </c>
      <c r="Y224" s="6" t="s">
        <v>1220</v>
      </c>
      <c r="Z224" s="123">
        <f>IFERROR(IF(Y224="","null",VLOOKUP(Y224,Marcas!$A$2:$C$2024,2,0)),"")</f>
        <v>320</v>
      </c>
      <c r="AA224" s="6" t="s">
        <v>1216</v>
      </c>
      <c r="AB224" s="6">
        <f>IFERROR(IF(AA224="","",IF(AA224="EMPORIO LEGAL",1,VLOOKUP(AA224,Clientes!$A$2:$B$1190,2,0))),"")</f>
        <v>901</v>
      </c>
      <c r="AC224" s="6">
        <f>IFERROR(IF(Tabla1[[#This Row],[id_control]]="null","",VLOOKUP(CONCATENATE(Tabla1[[#This Row],[CLIENTE]],"-",Tabla1[[#This Row],[id_control]]),Hoja1!$C$2:$D$1994,2,0)),"")</f>
        <v>224</v>
      </c>
      <c r="AD224" s="6" t="s">
        <v>1217</v>
      </c>
      <c r="AE224" s="6"/>
      <c r="AF224" s="6"/>
      <c r="AG224" s="6"/>
      <c r="AH224" s="6"/>
      <c r="AI224" s="6"/>
      <c r="AJ224" s="6"/>
      <c r="AK224" s="6"/>
      <c r="AL224" s="3">
        <v>4825374</v>
      </c>
      <c r="AM224" s="4"/>
      <c r="AN224" s="6"/>
      <c r="AO224" s="6"/>
      <c r="AP224" s="6"/>
      <c r="AQ224" s="4"/>
      <c r="AR224" s="6"/>
      <c r="AS224" s="6"/>
      <c r="AT224" s="6"/>
      <c r="AU224" s="6"/>
      <c r="AV224" s="6" t="s">
        <v>697</v>
      </c>
      <c r="AW224" s="6"/>
      <c r="AX224" s="6"/>
      <c r="AY224" s="6"/>
      <c r="AZ224" s="6"/>
      <c r="BA224" s="6"/>
      <c r="BB224" s="6"/>
      <c r="BC224" s="6"/>
      <c r="BD224" s="8">
        <v>4825374</v>
      </c>
      <c r="BE224" s="8">
        <v>223</v>
      </c>
      <c r="BF224" s="6" t="str">
        <f t="shared" si="74"/>
        <v>insert into bitacoras_estatus (numero_expediente, numero_registro, representante, fecha_inicio, fecha_vencimiento, id_cliente, id_admin, id_bitacoras_estatus, id_estatus, id_clase, id_marca, created_at, updated_at) values('796845','953127','HECTOR SALVADOR RENTERIA WONG','2016-07-14','2026-07-14','901','2','1','1',null,320,'2016-07-14 00:00:00','2016-07-14 00:00:00');</v>
      </c>
      <c r="BG224" s="6" t="str">
        <f t="shared" si="75"/>
        <v>insert into servicios_comentarios (comentario, id_admin, id_estatus, created_at, updated_at) values('TITULO ENTREGADO. SE ENCUENTRA EN TRÁMITE DE RENOVACIÓN. EL CLIENTE AFIRMA QUE EL LIC. PARRA SE COMUNICARÁ EN DICIEMBRE DE 2016. SOLICITUD DE RENOVACION PRESENTADA 19-OCT-2016. LLEGO RENOVACION EL 15 FEB 2017',1,223,'2016-07-14 00:00:00','2016-07-14 00:00:00');</v>
      </c>
      <c r="BH224" s="6" t="str">
        <f t="shared" si="76"/>
        <v>insert into servicios_comentarios (comentario, id_admin, id_estatus, created_at, updated_at) values('4825374',1,223,'2016-07-14 00:00:00','2016-07-14 00:00:00');</v>
      </c>
      <c r="BI224" s="137" t="str">
        <f t="shared" si="77"/>
        <v>update bitacoras_estatus set comprobacion_uso = 1, id_estatus=10 where id=223;</v>
      </c>
      <c r="BJ224" s="137" t="str">
        <f t="shared" si="78"/>
        <v>update bitacoras_estatus set numero_expediente = '796845', numero_registro = '953127', id_estatus = 10, fecha_inicio = '2016-07-14', fecha_vencimiento ='2026-07-14', created_at ='2016-07-14 00:00:00', updated_at ='2016-07-14 00:00:00', id_clase=null, id_marca=320, id_cliente=901, vigencia = 1 where id =223;</v>
      </c>
      <c r="BK224" s="137" t="str">
        <f t="shared" si="79"/>
        <v>update bitacoras_estatus set id_estatus = 10 where id =223;</v>
      </c>
    </row>
    <row r="225" spans="1:63" ht="27">
      <c r="A225" s="3">
        <v>804424</v>
      </c>
      <c r="B225" s="3">
        <v>998045</v>
      </c>
      <c r="C225" s="3">
        <f>IF(Tabla1[[#This Row],[No. REG.]]="","",1)</f>
        <v>1</v>
      </c>
      <c r="D225" s="3" t="s">
        <v>492</v>
      </c>
      <c r="E225" s="3">
        <f>IF(Tabla1[[#This Row],[STATUS]]="","",VLOOKUP(D225,Estatus!$A$2:$B$13,2,0))</f>
        <v>1</v>
      </c>
      <c r="F225" s="3">
        <f>IF(Tabla1[[#This Row],[STATUS]]="","",VLOOKUP(D225,Estatus!$A$2:$I$12,9,0))</f>
        <v>0</v>
      </c>
      <c r="G225" s="12" t="s">
        <v>1221</v>
      </c>
      <c r="H225" s="7">
        <v>38958</v>
      </c>
      <c r="I225" s="80">
        <f t="shared" si="60"/>
        <v>2006</v>
      </c>
      <c r="J225" s="80">
        <f t="shared" si="61"/>
        <v>8</v>
      </c>
      <c r="K225" s="80">
        <f t="shared" si="62"/>
        <v>29</v>
      </c>
      <c r="L225" s="80" t="str">
        <f t="shared" si="63"/>
        <v>08</v>
      </c>
      <c r="M225" s="80">
        <f t="shared" si="64"/>
        <v>29</v>
      </c>
      <c r="N225" s="80" t="str">
        <f t="shared" si="65"/>
        <v>'2006-08-29'</v>
      </c>
      <c r="O225" s="80" t="str">
        <f t="shared" si="66"/>
        <v>'2006-08-29 00:00:00'</v>
      </c>
      <c r="P225" s="7">
        <v>42611</v>
      </c>
      <c r="Q225" s="80">
        <f t="shared" si="67"/>
        <v>2016</v>
      </c>
      <c r="R225" s="80">
        <f t="shared" si="68"/>
        <v>8</v>
      </c>
      <c r="S225" s="80">
        <f t="shared" si="69"/>
        <v>29</v>
      </c>
      <c r="T225" s="80" t="str">
        <f t="shared" si="70"/>
        <v>08</v>
      </c>
      <c r="U225" s="80">
        <f t="shared" si="71"/>
        <v>29</v>
      </c>
      <c r="V225" s="80" t="str">
        <f t="shared" si="72"/>
        <v>'2016-08-29'</v>
      </c>
      <c r="W225" s="80"/>
      <c r="X225" s="80" t="str">
        <f t="shared" si="73"/>
        <v>null</v>
      </c>
      <c r="Y225" s="3" t="s">
        <v>1222</v>
      </c>
      <c r="Z225" s="124">
        <f>IFERROR(IF(Y225="","null",VLOOKUP(Y225,Marcas!$A$2:$C$2024,2,0)),"")</f>
        <v>664</v>
      </c>
      <c r="AA225" s="3" t="s">
        <v>1216</v>
      </c>
      <c r="AB225" s="3">
        <f>IFERROR(IF(AA225="","",IF(AA225="EMPORIO LEGAL",1,VLOOKUP(AA225,Clientes!$A$2:$B$1190,2,0))),"")</f>
        <v>901</v>
      </c>
      <c r="AC225" s="3">
        <f>IFERROR(IF(Tabla1[[#This Row],[id_control]]="null","",VLOOKUP(CONCATENATE(Tabla1[[#This Row],[CLIENTE]],"-",Tabla1[[#This Row],[id_control]]),Hoja1!$C$2:$D$1994,2,0)),"")</f>
        <v>225</v>
      </c>
      <c r="AD225" s="3" t="s">
        <v>1217</v>
      </c>
      <c r="AE225" s="3"/>
      <c r="AF225" s="3"/>
      <c r="AG225" s="3"/>
      <c r="AH225" s="3"/>
      <c r="AI225" s="3"/>
      <c r="AJ225" s="3"/>
      <c r="AK225" s="3"/>
      <c r="AL225" s="3">
        <v>4825374</v>
      </c>
      <c r="AM225" s="4"/>
      <c r="AN225" s="8"/>
      <c r="AO225" s="8"/>
      <c r="AP225" s="8"/>
      <c r="AQ225" s="4" t="s">
        <v>1223</v>
      </c>
      <c r="AR225" s="8"/>
      <c r="AS225" s="8"/>
      <c r="AT225" s="8"/>
      <c r="AU225" s="8"/>
      <c r="AV225" s="8" t="s">
        <v>697</v>
      </c>
      <c r="AW225" s="8"/>
      <c r="AX225" s="8"/>
      <c r="AY225" s="8"/>
      <c r="AZ225" s="8"/>
      <c r="BA225" s="8"/>
      <c r="BB225" s="8"/>
      <c r="BC225" s="8"/>
      <c r="BD225" s="8" t="s">
        <v>1218</v>
      </c>
      <c r="BE225" s="8">
        <v>224</v>
      </c>
      <c r="BF225" s="6" t="str">
        <f t="shared" si="74"/>
        <v>insert into bitacoras_estatus (numero_expediente, numero_registro, representante, fecha_inicio, fecha_vencimiento, id_cliente, id_admin, id_bitacoras_estatus, id_estatus, id_clase, id_marca, created_at, updated_at) values('804424','998045','HECTOR SALVADOR RENTERIA WONG','2006-08-29','2016-08-29','901','2','1','1',null,664,'2006-08-29 00:00:00','2006-08-29 00:00:00');</v>
      </c>
      <c r="BG225" s="6" t="str">
        <f t="shared" si="75"/>
        <v>insert into servicios_comentarios (comentario, id_admin, id_estatus, created_at, updated_at) values('CONTACTADO VÍA SALES UP. NO RENOVARÁN. MARCA ABANDONADA.',1,224,'2006-08-29 00:00:00','2006-08-29 00:00:00');</v>
      </c>
      <c r="BH225" s="6" t="str">
        <f t="shared" si="76"/>
        <v>insert into servicios_comentarios (comentario, id_admin, id_estatus, created_at, updated_at) values('4825374 FAX EXT 113',1,224,'2006-08-29 00:00:00','2006-08-29 00:00:00');</v>
      </c>
      <c r="BI225" s="137" t="str">
        <f t="shared" si="77"/>
        <v>update bitacoras_estatus set comprobacion_uso = 1, id_estatus=1 where id=224;</v>
      </c>
      <c r="BJ225" s="137" t="str">
        <f t="shared" si="78"/>
        <v>update bitacoras_estatus set numero_expediente = '804424', numero_registro = '998045', id_estatus = 1, fecha_inicio = '2006-08-29', fecha_vencimiento ='2016-08-29', created_at ='2006-08-29 00:00:00', updated_at ='2006-08-29 00:00:00', id_clase=null, id_marca=664, id_cliente=901, vigencia = 0 where id =224;</v>
      </c>
      <c r="BK225" s="137" t="str">
        <f t="shared" si="79"/>
        <v>update bitacoras_estatus set id_estatus = 1 where id =224;</v>
      </c>
    </row>
    <row r="226" spans="1:63">
      <c r="A226" s="3">
        <v>1024418</v>
      </c>
      <c r="B226" s="3">
        <v>1127645</v>
      </c>
      <c r="C226" s="3">
        <f>IF(Tabla1[[#This Row],[No. REG.]]="","",1)</f>
        <v>1</v>
      </c>
      <c r="D226" s="3" t="s">
        <v>41</v>
      </c>
      <c r="E226" s="3">
        <f>IF(Tabla1[[#This Row],[STATUS]]="","",VLOOKUP(D226,Estatus!$A$2:$B$13,2,0))</f>
        <v>6</v>
      </c>
      <c r="F226" s="3">
        <f>IF(Tabla1[[#This Row],[STATUS]]="","",VLOOKUP(D226,Estatus!$A$2:$I$12,9,0))</f>
        <v>1</v>
      </c>
      <c r="G226" s="12" t="s">
        <v>1224</v>
      </c>
      <c r="H226" s="7">
        <v>40024</v>
      </c>
      <c r="I226" s="80">
        <f t="shared" si="60"/>
        <v>2009</v>
      </c>
      <c r="J226" s="80">
        <f t="shared" si="61"/>
        <v>7</v>
      </c>
      <c r="K226" s="80">
        <f t="shared" si="62"/>
        <v>30</v>
      </c>
      <c r="L226" s="80" t="str">
        <f t="shared" si="63"/>
        <v>07</v>
      </c>
      <c r="M226" s="80">
        <f t="shared" si="64"/>
        <v>30</v>
      </c>
      <c r="N226" s="80" t="str">
        <f t="shared" si="65"/>
        <v>'2009-07-30'</v>
      </c>
      <c r="O226" s="80" t="str">
        <f t="shared" si="66"/>
        <v>'2009-07-30 00:00:00'</v>
      </c>
      <c r="P226" s="7">
        <v>43676</v>
      </c>
      <c r="Q226" s="80">
        <f t="shared" si="67"/>
        <v>2019</v>
      </c>
      <c r="R226" s="80">
        <f t="shared" si="68"/>
        <v>7</v>
      </c>
      <c r="S226" s="80">
        <f t="shared" si="69"/>
        <v>30</v>
      </c>
      <c r="T226" s="80" t="str">
        <f t="shared" si="70"/>
        <v>07</v>
      </c>
      <c r="U226" s="80">
        <f t="shared" si="71"/>
        <v>30</v>
      </c>
      <c r="V226" s="80" t="str">
        <f t="shared" si="72"/>
        <v>'2019-07-30'</v>
      </c>
      <c r="W226" s="80"/>
      <c r="X226" s="80" t="str">
        <f t="shared" si="73"/>
        <v>null</v>
      </c>
      <c r="Y226" s="3" t="s">
        <v>1225</v>
      </c>
      <c r="Z226" s="124">
        <f>IFERROR(IF(Y226="","null",VLOOKUP(Y226,Marcas!$A$2:$C$2024,2,0)),"")</f>
        <v>1266</v>
      </c>
      <c r="AA226" s="3" t="s">
        <v>1225</v>
      </c>
      <c r="AB226" s="3">
        <f>IFERROR(IF(AA226="","",IF(AA226="EMPORIO LEGAL",1,VLOOKUP(AA226,Clientes!$A$2:$B$1190,2,0))),"")</f>
        <v>898</v>
      </c>
      <c r="AC226" s="3">
        <f>IFERROR(IF(Tabla1[[#This Row],[id_control]]="null","",VLOOKUP(CONCATENATE(Tabla1[[#This Row],[CLIENTE]],"-",Tabla1[[#This Row],[id_control]]),Hoja1!$C$2:$D$1994,2,0)),"")</f>
        <v>226</v>
      </c>
      <c r="AD226" s="3" t="s">
        <v>1226</v>
      </c>
      <c r="AE226" s="3"/>
      <c r="AF226" s="3"/>
      <c r="AG226" s="3"/>
      <c r="AH226" s="3"/>
      <c r="AI226" s="3"/>
      <c r="AJ226" s="3"/>
      <c r="AK226" s="3" t="s">
        <v>1227</v>
      </c>
      <c r="AL226" s="3">
        <v>4178833</v>
      </c>
      <c r="AM226" s="10" t="s">
        <v>1228</v>
      </c>
      <c r="AN226" s="6" t="s">
        <v>1229</v>
      </c>
      <c r="AO226" s="6"/>
      <c r="AP226" s="6"/>
      <c r="AQ226" s="6" t="s">
        <v>1230</v>
      </c>
      <c r="AR226" s="6"/>
      <c r="AS226" s="6"/>
      <c r="AT226" s="6"/>
      <c r="AU226" s="6"/>
      <c r="AV226" s="6" t="s">
        <v>1231</v>
      </c>
      <c r="AW226" s="6" t="s">
        <v>1232</v>
      </c>
      <c r="AX226" s="6"/>
      <c r="AY226" s="6"/>
      <c r="AZ226" s="6"/>
      <c r="BA226" s="6"/>
      <c r="BB226" s="6"/>
      <c r="BC226" s="6"/>
      <c r="BD226" s="6" t="s">
        <v>1233</v>
      </c>
      <c r="BE226" s="8">
        <v>225</v>
      </c>
      <c r="BF226" s="6" t="str">
        <f t="shared" si="74"/>
        <v>insert into bitacoras_estatus (numero_expediente, numero_registro, representante, fecha_inicio, fecha_vencimiento, id_cliente, id_admin, id_bitacoras_estatus, id_estatus, id_clase, id_marca, created_at, updated_at) values('1024418','1127645','MARIA DE JESUS SOTO ESPINOZA','2009-07-30','2019-07-30','898','2','1','1',null,1266,'2009-07-30 00:00:00','2009-07-30 00:00:00');</v>
      </c>
      <c r="BG226" s="6" t="str">
        <f t="shared" si="75"/>
        <v>insert into servicios_comentarios (comentario, id_admin, id_estatus, created_at, updated_at) values('Título entregado 06/01/2010',1,225,'2009-07-30 00:00:00','2009-07-30 00:00:00');</v>
      </c>
      <c r="BH226" s="6" t="str">
        <f t="shared" si="76"/>
        <v>insert into servicios_comentarios (comentario, id_admin, id_estatus, created_at, updated_at) values('4178833, nextel 2332648, 235 6512 cel Cornelio 61418780',1,225,'2009-07-30 00:00:00','2009-07-30 00:00:00');</v>
      </c>
      <c r="BI226" s="137" t="str">
        <f t="shared" si="77"/>
        <v>update bitacoras_estatus set comprobacion_uso = 1, id_estatus=6 where id=225;</v>
      </c>
      <c r="BJ226" s="137" t="str">
        <f t="shared" si="78"/>
        <v>update bitacoras_estatus set numero_expediente = '1024418', numero_registro = '1127645', id_estatus = 6, fecha_inicio = '2009-07-30', fecha_vencimiento ='2019-07-30', created_at ='2009-07-30 00:00:00', updated_at ='2009-07-30 00:00:00', id_clase=null, id_marca=1266, id_cliente=898, vigencia = 1 where id =225;</v>
      </c>
      <c r="BK226" s="137" t="str">
        <f t="shared" si="79"/>
        <v>update bitacoras_estatus set id_estatus = 6 where id =225;</v>
      </c>
    </row>
    <row r="227" spans="1:63" ht="27">
      <c r="A227" s="3">
        <v>787015</v>
      </c>
      <c r="B227" s="3">
        <v>948111</v>
      </c>
      <c r="C227" s="3">
        <f>IF(Tabla1[[#This Row],[No. REG.]]="","",1)</f>
        <v>1</v>
      </c>
      <c r="D227" s="3" t="s">
        <v>109</v>
      </c>
      <c r="E227" s="3">
        <f>IF(Tabla1[[#This Row],[STATUS]]="","",VLOOKUP(D227,Estatus!$A$2:$B$13,2,0))</f>
        <v>9</v>
      </c>
      <c r="F227" s="3">
        <f>IF(Tabla1[[#This Row],[STATUS]]="","",VLOOKUP(D227,Estatus!$A$2:$I$12,9,0))</f>
        <v>0</v>
      </c>
      <c r="G227" s="12" t="s">
        <v>8693</v>
      </c>
      <c r="H227" s="7">
        <v>38868</v>
      </c>
      <c r="I227" s="80">
        <f t="shared" si="60"/>
        <v>2006</v>
      </c>
      <c r="J227" s="80">
        <f t="shared" si="61"/>
        <v>5</v>
      </c>
      <c r="K227" s="80">
        <f t="shared" si="62"/>
        <v>31</v>
      </c>
      <c r="L227" s="80" t="str">
        <f t="shared" si="63"/>
        <v>05</v>
      </c>
      <c r="M227" s="80">
        <f t="shared" si="64"/>
        <v>31</v>
      </c>
      <c r="N227" s="80" t="str">
        <f t="shared" si="65"/>
        <v>'2006-05-31'</v>
      </c>
      <c r="O227" s="80" t="str">
        <f t="shared" si="66"/>
        <v>'2006-05-31 00:00:00'</v>
      </c>
      <c r="P227" s="7">
        <v>42521</v>
      </c>
      <c r="Q227" s="80">
        <f t="shared" si="67"/>
        <v>2016</v>
      </c>
      <c r="R227" s="80">
        <f t="shared" si="68"/>
        <v>5</v>
      </c>
      <c r="S227" s="80">
        <f t="shared" si="69"/>
        <v>31</v>
      </c>
      <c r="T227" s="80" t="str">
        <f t="shared" si="70"/>
        <v>05</v>
      </c>
      <c r="U227" s="80">
        <f t="shared" si="71"/>
        <v>31</v>
      </c>
      <c r="V227" s="80" t="str">
        <f t="shared" si="72"/>
        <v>'2016-05-31'</v>
      </c>
      <c r="W227" s="80"/>
      <c r="X227" s="80" t="str">
        <f t="shared" si="73"/>
        <v>null</v>
      </c>
      <c r="Y227" s="3" t="s">
        <v>1234</v>
      </c>
      <c r="Z227" s="124">
        <f>IFERROR(IF(Y227="","null",VLOOKUP(Y227,Marcas!$A$2:$C$2024,2,0)),"")</f>
        <v>1265</v>
      </c>
      <c r="AA227" s="3" t="s">
        <v>1234</v>
      </c>
      <c r="AB227" s="3">
        <f>IFERROR(IF(AA227="","",IF(AA227="EMPORIO LEGAL",1,VLOOKUP(AA227,Clientes!$A$2:$B$1190,2,0))),"")</f>
        <v>897</v>
      </c>
      <c r="AC227" s="3">
        <f>IFERROR(IF(Tabla1[[#This Row],[id_control]]="null","",VLOOKUP(CONCATENATE(Tabla1[[#This Row],[CLIENTE]],"-",Tabla1[[#This Row],[id_control]]),Hoja1!$C$2:$D$1994,2,0)),"")</f>
        <v>227</v>
      </c>
      <c r="AD227" s="3" t="s">
        <v>1235</v>
      </c>
      <c r="AE227" s="3"/>
      <c r="AF227" s="3"/>
      <c r="AG227" s="3"/>
      <c r="AH227" s="3"/>
      <c r="AI227" s="3"/>
      <c r="AJ227" s="3"/>
      <c r="AK227" s="3"/>
      <c r="AL227" s="3">
        <v>4821891</v>
      </c>
      <c r="AM227" s="6">
        <v>4821892</v>
      </c>
      <c r="AN227" s="6">
        <v>4821894</v>
      </c>
      <c r="AO227" s="6"/>
      <c r="AP227" s="6"/>
      <c r="AQ227" s="6"/>
      <c r="AR227" s="6"/>
      <c r="AS227" s="6"/>
      <c r="AT227" s="6"/>
      <c r="AU227" s="6"/>
      <c r="AV227" s="6" t="s">
        <v>1236</v>
      </c>
      <c r="AW227" s="6"/>
      <c r="AX227" s="6"/>
      <c r="AY227" s="6"/>
      <c r="AZ227" s="6"/>
      <c r="BA227" s="6"/>
      <c r="BB227" s="6"/>
      <c r="BC227" s="6"/>
      <c r="BD227" s="6" t="s">
        <v>1237</v>
      </c>
      <c r="BE227" s="8">
        <v>226</v>
      </c>
      <c r="BF227" s="6" t="str">
        <f t="shared" si="74"/>
        <v>insert into bitacoras_estatus (numero_expediente, numero_registro, representante, fecha_inicio, fecha_vencimiento, id_cliente, id_admin, id_bitacoras_estatus, id_estatus, id_clase, id_marca, created_at, updated_at) values('787015','948111','ING. EDMUNDO CABALLERO RAMÍREZ','2006-05-31','2016-05-31','897','2','1','1',null,1265,'2006-05-31 00:00:00','2006-05-31 00:00:00');</v>
      </c>
      <c r="BG227" s="6" t="str">
        <f t="shared" si="75"/>
        <v>insert into servicios_comentarios (comentario, id_admin, id_estatus, created_at, updated_at) values('titulo entregado 23/11/2006. CONTACTADO VÍA SALES UP.',1,226,'2006-05-31 00:00:00','2006-05-31 00:00:00');</v>
      </c>
      <c r="BH227" s="6" t="str">
        <f t="shared" si="76"/>
        <v>insert into servicios_comentarios (comentario, id_admin, id_estatus, created_at, updated_at) values('4821891,92,94',1,226,'2006-05-31 00:00:00','2006-05-31 00:00:00');</v>
      </c>
      <c r="BI227" s="137" t="str">
        <f t="shared" si="77"/>
        <v>update bitacoras_estatus set comprobacion_uso = 1, id_estatus=9 where id=226;</v>
      </c>
      <c r="BJ227" s="137" t="str">
        <f t="shared" si="78"/>
        <v>update bitacoras_estatus set numero_expediente = '787015', numero_registro = '948111', id_estatus = 9, fecha_inicio = '2006-05-31', fecha_vencimiento ='2016-05-31', created_at ='2006-05-31 00:00:00', updated_at ='2006-05-31 00:00:00', id_clase=null, id_marca=1265, id_cliente=897, vigencia = 0 where id =226;</v>
      </c>
      <c r="BK227" s="137" t="str">
        <f t="shared" si="79"/>
        <v>update bitacoras_estatus set id_estatus = 9 where id =226;</v>
      </c>
    </row>
    <row r="228" spans="1:63">
      <c r="A228" s="6">
        <v>979165</v>
      </c>
      <c r="B228" s="6">
        <v>1084465</v>
      </c>
      <c r="C228" s="6">
        <f>IF(Tabla1[[#This Row],[No. REG.]]="","",1)</f>
        <v>1</v>
      </c>
      <c r="D228" s="3" t="s">
        <v>41</v>
      </c>
      <c r="E228" s="3">
        <f>IF(Tabla1[[#This Row],[STATUS]]="","",VLOOKUP(D228,Estatus!$A$2:$B$13,2,0))</f>
        <v>6</v>
      </c>
      <c r="F228" s="3">
        <f>IF(Tabla1[[#This Row],[STATUS]]="","",VLOOKUP(D228,Estatus!$A$2:$I$12,9,0))</f>
        <v>1</v>
      </c>
      <c r="G228" s="12" t="s">
        <v>1238</v>
      </c>
      <c r="H228" s="7">
        <v>39776</v>
      </c>
      <c r="I228" s="80">
        <f t="shared" si="60"/>
        <v>2008</v>
      </c>
      <c r="J228" s="80">
        <f t="shared" si="61"/>
        <v>11</v>
      </c>
      <c r="K228" s="80">
        <f t="shared" si="62"/>
        <v>24</v>
      </c>
      <c r="L228" s="80">
        <f t="shared" si="63"/>
        <v>11</v>
      </c>
      <c r="M228" s="80">
        <f t="shared" si="64"/>
        <v>24</v>
      </c>
      <c r="N228" s="80" t="str">
        <f t="shared" si="65"/>
        <v>'2008-11-24'</v>
      </c>
      <c r="O228" s="80" t="str">
        <f t="shared" si="66"/>
        <v>'2008-11-24 00:00:00'</v>
      </c>
      <c r="P228" s="7">
        <v>43428</v>
      </c>
      <c r="Q228" s="80">
        <f t="shared" si="67"/>
        <v>2018</v>
      </c>
      <c r="R228" s="80">
        <f t="shared" si="68"/>
        <v>11</v>
      </c>
      <c r="S228" s="80">
        <f t="shared" si="69"/>
        <v>24</v>
      </c>
      <c r="T228" s="80">
        <f t="shared" si="70"/>
        <v>11</v>
      </c>
      <c r="U228" s="80">
        <f t="shared" si="71"/>
        <v>24</v>
      </c>
      <c r="V228" s="80" t="str">
        <f t="shared" si="72"/>
        <v>'2018-11-24'</v>
      </c>
      <c r="W228" s="80"/>
      <c r="X228" s="80" t="str">
        <f t="shared" si="73"/>
        <v>null</v>
      </c>
      <c r="Y228" s="6" t="s">
        <v>1239</v>
      </c>
      <c r="Z228" s="123">
        <f>IFERROR(IF(Y228="","null",VLOOKUP(Y228,Marcas!$A$2:$C$2024,2,0)),"")</f>
        <v>1264</v>
      </c>
      <c r="AA228" s="6" t="s">
        <v>1239</v>
      </c>
      <c r="AB228" s="6">
        <f>IFERROR(IF(AA228="","",IF(AA228="EMPORIO LEGAL",1,VLOOKUP(AA228,Clientes!$A$2:$B$1190,2,0))),"")</f>
        <v>896</v>
      </c>
      <c r="AC228" s="6">
        <f>IFERROR(IF(Tabla1[[#This Row],[id_control]]="null","",VLOOKUP(CONCATENATE(Tabla1[[#This Row],[CLIENTE]],"-",Tabla1[[#This Row],[id_control]]),Hoja1!$C$2:$D$1994,2,0)),"")</f>
        <v>228</v>
      </c>
      <c r="AD228" s="6" t="s">
        <v>1240</v>
      </c>
      <c r="AE228" s="6"/>
      <c r="AF228" s="6"/>
      <c r="AG228" s="6"/>
      <c r="AH228" s="6"/>
      <c r="AI228" s="6"/>
      <c r="AJ228" s="6"/>
      <c r="AK228" s="6"/>
      <c r="AL228" s="3">
        <v>4266262</v>
      </c>
      <c r="AM228" s="4">
        <v>4265999</v>
      </c>
      <c r="AN228" s="6"/>
      <c r="AO228" s="6"/>
      <c r="AP228" s="6"/>
      <c r="AQ228" s="6">
        <v>6141423664</v>
      </c>
      <c r="AR228" s="6"/>
      <c r="AS228" s="6"/>
      <c r="AT228" s="6"/>
      <c r="AU228" s="6"/>
      <c r="AV228" s="5" t="s">
        <v>1241</v>
      </c>
      <c r="AW228" s="11"/>
      <c r="AX228" s="11"/>
      <c r="AY228" s="6"/>
      <c r="AZ228" s="6"/>
      <c r="BA228" s="6"/>
      <c r="BB228" s="6"/>
      <c r="BC228" s="6"/>
      <c r="BD228" s="8" t="s">
        <v>1242</v>
      </c>
      <c r="BE228" s="8">
        <v>227</v>
      </c>
      <c r="BF228" s="6" t="str">
        <f t="shared" si="74"/>
        <v>insert into bitacoras_estatus (numero_expediente, numero_registro, representante, fecha_inicio, fecha_vencimiento, id_cliente, id_admin, id_bitacoras_estatus, id_estatus, id_clase, id_marca, created_at, updated_at) values('979165','1084465','JUAN CARLOS MARTINEZ HERNANDEZ','2008-11-24','2018-11-24','896','2','1','1',null,1264,'2008-11-24 00:00:00','2008-11-24 00:00:00');</v>
      </c>
      <c r="BG228" s="6" t="str">
        <f t="shared" si="75"/>
        <v>insert into servicios_comentarios (comentario, id_admin, id_estatus, created_at, updated_at) values('Título entregado 10/06/2009',1,227,'2008-11-24 00:00:00','2008-11-24 00:00:00');</v>
      </c>
      <c r="BH228" s="6" t="str">
        <f t="shared" si="76"/>
        <v>insert into servicios_comentarios (comentario, id_admin, id_estatus, created_at, updated_at) values('4266262, 4265999 CEL 6141423664',1,227,'2008-11-24 00:00:00','2008-11-24 00:00:00');</v>
      </c>
      <c r="BI228" s="137" t="str">
        <f t="shared" si="77"/>
        <v>update bitacoras_estatus set comprobacion_uso = 1, id_estatus=6 where id=227;</v>
      </c>
      <c r="BJ228" s="137" t="str">
        <f t="shared" si="78"/>
        <v>update bitacoras_estatus set numero_expediente = '979165', numero_registro = '1084465', id_estatus = 6, fecha_inicio = '2008-11-24', fecha_vencimiento ='2018-11-24', created_at ='2008-11-24 00:00:00', updated_at ='2008-11-24 00:00:00', id_clase=null, id_marca=1264, id_cliente=896, vigencia = 1 where id =227;</v>
      </c>
      <c r="BK228" s="137" t="str">
        <f t="shared" si="79"/>
        <v>update bitacoras_estatus set id_estatus = 6 where id =227;</v>
      </c>
    </row>
    <row r="229" spans="1:63">
      <c r="A229" s="6">
        <v>1164361</v>
      </c>
      <c r="B229" s="6">
        <v>1233097</v>
      </c>
      <c r="C229" s="6">
        <f>IF(Tabla1[[#This Row],[No. REG.]]="","",1)</f>
        <v>1</v>
      </c>
      <c r="D229" s="3" t="s">
        <v>46</v>
      </c>
      <c r="E229" s="3">
        <f>IF(Tabla1[[#This Row],[STATUS]]="","",VLOOKUP(D229,Estatus!$A$2:$B$13,2,0))</f>
        <v>10</v>
      </c>
      <c r="F229" s="3">
        <f>IF(Tabla1[[#This Row],[STATUS]]="","",VLOOKUP(D229,Estatus!$A$2:$I$12,9,0))</f>
        <v>1</v>
      </c>
      <c r="G229" s="12" t="s">
        <v>462</v>
      </c>
      <c r="H229" s="7">
        <v>40610</v>
      </c>
      <c r="I229" s="80">
        <f t="shared" si="60"/>
        <v>2011</v>
      </c>
      <c r="J229" s="80">
        <f t="shared" si="61"/>
        <v>3</v>
      </c>
      <c r="K229" s="80">
        <f t="shared" si="62"/>
        <v>8</v>
      </c>
      <c r="L229" s="80" t="str">
        <f t="shared" si="63"/>
        <v>03</v>
      </c>
      <c r="M229" s="80" t="str">
        <f t="shared" si="64"/>
        <v>08</v>
      </c>
      <c r="N229" s="80" t="str">
        <f t="shared" si="65"/>
        <v>'2011-03-08'</v>
      </c>
      <c r="O229" s="80" t="str">
        <f t="shared" si="66"/>
        <v>'2011-03-08 00:00:00'</v>
      </c>
      <c r="P229" s="7">
        <v>44263</v>
      </c>
      <c r="Q229" s="80">
        <f t="shared" si="67"/>
        <v>2021</v>
      </c>
      <c r="R229" s="80">
        <f t="shared" si="68"/>
        <v>3</v>
      </c>
      <c r="S229" s="80">
        <f t="shared" si="69"/>
        <v>8</v>
      </c>
      <c r="T229" s="80" t="str">
        <f t="shared" si="70"/>
        <v>03</v>
      </c>
      <c r="U229" s="80" t="str">
        <f t="shared" si="71"/>
        <v>08</v>
      </c>
      <c r="V229" s="80" t="str">
        <f t="shared" si="72"/>
        <v>'2021-03-08'</v>
      </c>
      <c r="W229" s="80"/>
      <c r="X229" s="80" t="str">
        <f t="shared" si="73"/>
        <v>null</v>
      </c>
      <c r="Y229" s="6" t="s">
        <v>1243</v>
      </c>
      <c r="Z229" s="123">
        <f>IFERROR(IF(Y229="","null",VLOOKUP(Y229,Marcas!$A$2:$C$2024,2,0)),"")</f>
        <v>1263</v>
      </c>
      <c r="AA229" s="6" t="s">
        <v>1243</v>
      </c>
      <c r="AB229" s="6">
        <f>IFERROR(IF(AA229="","",IF(AA229="EMPORIO LEGAL",1,VLOOKUP(AA229,Clientes!$A$2:$B$1190,2,0))),"")</f>
        <v>895</v>
      </c>
      <c r="AC229" s="6">
        <f>IFERROR(IF(Tabla1[[#This Row],[id_control]]="null","",VLOOKUP(CONCATENATE(Tabla1[[#This Row],[CLIENTE]],"-",Tabla1[[#This Row],[id_control]]),Hoja1!$C$2:$D$1994,2,0)),"")</f>
        <v>229</v>
      </c>
      <c r="AD229" s="6" t="s">
        <v>1244</v>
      </c>
      <c r="AE229" s="6"/>
      <c r="AF229" s="6"/>
      <c r="AG229" s="6"/>
      <c r="AH229" s="6"/>
      <c r="AI229" s="6"/>
      <c r="AJ229" s="6"/>
      <c r="AK229" s="6"/>
      <c r="AL229" s="3" t="s">
        <v>1245</v>
      </c>
      <c r="AM229" s="4" t="s">
        <v>1246</v>
      </c>
      <c r="AN229" s="6"/>
      <c r="AO229" s="6"/>
      <c r="AP229" s="6"/>
      <c r="AQ229" s="6"/>
      <c r="AR229" s="6"/>
      <c r="AS229" s="6"/>
      <c r="AT229" s="6"/>
      <c r="AU229" s="6"/>
      <c r="AV229" s="5" t="s">
        <v>1247</v>
      </c>
      <c r="AW229" s="11"/>
      <c r="AX229" s="11"/>
      <c r="AY229" s="6"/>
      <c r="AZ229" s="6"/>
      <c r="BA229" s="6"/>
      <c r="BB229" s="6"/>
      <c r="BC229" s="6"/>
      <c r="BD229" s="8" t="s">
        <v>1248</v>
      </c>
      <c r="BE229" s="8">
        <v>228</v>
      </c>
      <c r="BF229" s="6" t="str">
        <f t="shared" si="74"/>
        <v>insert into bitacoras_estatus (numero_expediente, numero_registro, representante, fecha_inicio, fecha_vencimiento, id_cliente, id_admin, id_bitacoras_estatus, id_estatus, id_clase, id_marca, created_at, updated_at) values('1164361','1233097','MARCO ANTONIO FERNANDEZ MARTINEZ','2011-03-08','2021-03-08','895','2','1','1',null,1263,'2011-03-08 00:00:00','2011-03-08 00:00:00');</v>
      </c>
      <c r="BG229" s="6" t="str">
        <f t="shared" si="75"/>
        <v>insert into servicios_comentarios (comentario, id_admin, id_estatus, created_at, updated_at) values('TITULO ENTREGADO 21/10/2011',1,228,'2011-03-08 00:00:00','2011-03-08 00:00:00');</v>
      </c>
      <c r="BH229" s="6" t="str">
        <f t="shared" si="76"/>
        <v>insert into servicios_comentarios (comentario, id_admin, id_estatus, created_at, updated_at) values('4154900 4153900',1,228,'2011-03-08 00:00:00','2011-03-08 00:00:00');</v>
      </c>
      <c r="BI229" s="137" t="str">
        <f t="shared" si="77"/>
        <v>update bitacoras_estatus set comprobacion_uso = 1, id_estatus=10 where id=228;</v>
      </c>
      <c r="BJ229" s="137" t="str">
        <f t="shared" si="78"/>
        <v>update bitacoras_estatus set numero_expediente = '1164361', numero_registro = '1233097', id_estatus = 10, fecha_inicio = '2011-03-08', fecha_vencimiento ='2021-03-08', created_at ='2011-03-08 00:00:00', updated_at ='2011-03-08 00:00:00', id_clase=null, id_marca=1263, id_cliente=895, vigencia = 1 where id =228;</v>
      </c>
      <c r="BK229" s="137" t="str">
        <f t="shared" si="79"/>
        <v>update bitacoras_estatus set id_estatus = 10 where id =228;</v>
      </c>
    </row>
    <row r="230" spans="1:63">
      <c r="A230" s="3">
        <v>1202762</v>
      </c>
      <c r="B230" s="3">
        <v>1258801</v>
      </c>
      <c r="C230" s="3">
        <f>IF(Tabla1[[#This Row],[No. REG.]]="","",1)</f>
        <v>1</v>
      </c>
      <c r="D230" s="3" t="s">
        <v>46</v>
      </c>
      <c r="E230" s="3">
        <f>IF(Tabla1[[#This Row],[STATUS]]="","",VLOOKUP(D230,Estatus!$A$2:$B$13,2,0))</f>
        <v>10</v>
      </c>
      <c r="F230" s="3">
        <f>IF(Tabla1[[#This Row],[STATUS]]="","",VLOOKUP(D230,Estatus!$A$2:$I$12,9,0))</f>
        <v>1</v>
      </c>
      <c r="G230" s="12" t="s">
        <v>231</v>
      </c>
      <c r="H230" s="7">
        <v>40753</v>
      </c>
      <c r="I230" s="80">
        <f t="shared" si="60"/>
        <v>2011</v>
      </c>
      <c r="J230" s="80">
        <f t="shared" si="61"/>
        <v>7</v>
      </c>
      <c r="K230" s="80">
        <f t="shared" si="62"/>
        <v>29</v>
      </c>
      <c r="L230" s="80" t="str">
        <f t="shared" si="63"/>
        <v>07</v>
      </c>
      <c r="M230" s="80">
        <f t="shared" si="64"/>
        <v>29</v>
      </c>
      <c r="N230" s="80" t="str">
        <f t="shared" si="65"/>
        <v>'2011-07-29'</v>
      </c>
      <c r="O230" s="80" t="str">
        <f t="shared" si="66"/>
        <v>'2011-07-29 00:00:00'</v>
      </c>
      <c r="P230" s="7">
        <v>44406</v>
      </c>
      <c r="Q230" s="80">
        <f t="shared" si="67"/>
        <v>2021</v>
      </c>
      <c r="R230" s="80">
        <f t="shared" si="68"/>
        <v>7</v>
      </c>
      <c r="S230" s="80">
        <f t="shared" si="69"/>
        <v>29</v>
      </c>
      <c r="T230" s="80" t="str">
        <f t="shared" si="70"/>
        <v>07</v>
      </c>
      <c r="U230" s="80">
        <f t="shared" si="71"/>
        <v>29</v>
      </c>
      <c r="V230" s="80" t="str">
        <f t="shared" si="72"/>
        <v>'2021-07-29'</v>
      </c>
      <c r="W230" s="80"/>
      <c r="X230" s="80" t="str">
        <f t="shared" si="73"/>
        <v>null</v>
      </c>
      <c r="Y230" s="3" t="s">
        <v>1249</v>
      </c>
      <c r="Z230" s="124">
        <f>IFERROR(IF(Y230="","null",VLOOKUP(Y230,Marcas!$A$2:$C$2024,2,0)),"")</f>
        <v>1262</v>
      </c>
      <c r="AA230" s="3" t="s">
        <v>1249</v>
      </c>
      <c r="AB230" s="3">
        <f>IFERROR(IF(AA230="","",IF(AA230="EMPORIO LEGAL",1,VLOOKUP(AA230,Clientes!$A$2:$B$1190,2,0))),"")</f>
        <v>894</v>
      </c>
      <c r="AC230" s="3">
        <f>IFERROR(IF(Tabla1[[#This Row],[id_control]]="null","",VLOOKUP(CONCATENATE(Tabla1[[#This Row],[CLIENTE]],"-",Tabla1[[#This Row],[id_control]]),Hoja1!$C$2:$D$1994,2,0)),"")</f>
        <v>230</v>
      </c>
      <c r="AD230" s="3" t="s">
        <v>1250</v>
      </c>
      <c r="AE230" s="4"/>
      <c r="AF230" s="6"/>
      <c r="AG230" s="6"/>
      <c r="AH230" s="6"/>
      <c r="AI230" s="6"/>
      <c r="AJ230" s="6"/>
      <c r="AK230" s="6"/>
      <c r="AL230" s="3" t="s">
        <v>1251</v>
      </c>
      <c r="AM230" s="11"/>
      <c r="AN230" s="6"/>
      <c r="AO230" s="6"/>
      <c r="AP230" s="6"/>
      <c r="AQ230" s="6"/>
      <c r="AR230" s="6"/>
      <c r="AS230" s="6"/>
      <c r="AT230" s="6"/>
      <c r="AU230" s="6"/>
      <c r="AV230" s="8" t="s">
        <v>1252</v>
      </c>
      <c r="AW230" s="11"/>
      <c r="AX230" s="6"/>
      <c r="AY230" s="6"/>
      <c r="AZ230" s="6"/>
      <c r="BA230" s="6"/>
      <c r="BB230" s="6"/>
      <c r="BC230" s="6"/>
      <c r="BD230" s="6">
        <v>6275230617</v>
      </c>
      <c r="BE230" s="8">
        <v>229</v>
      </c>
      <c r="BF230" s="6" t="str">
        <f t="shared" si="74"/>
        <v>insert into bitacoras_estatus (numero_expediente, numero_registro, representante, fecha_inicio, fecha_vencimiento, id_cliente, id_admin, id_bitacoras_estatus, id_estatus, id_clase, id_marca, created_at, updated_at) values('1202762','1258801','CP. RAMON AGUIRRE OLGUIN','2011-07-29','2021-07-29','894','2','1','1',null,1262,'2011-07-29 00:00:00','2011-07-29 00:00:00');</v>
      </c>
      <c r="BG230" s="6" t="str">
        <f t="shared" si="75"/>
        <v>insert into servicios_comentarios (comentario, id_admin, id_estatus, created_at, updated_at) values('TITULO ENTREGADO',1,229,'2011-07-29 00:00:00','2011-07-29 00:00:00');</v>
      </c>
      <c r="BH230" s="6" t="str">
        <f t="shared" si="76"/>
        <v>insert into servicios_comentarios (comentario, id_admin, id_estatus, created_at, updated_at) values('6275230617',1,229,'2011-07-29 00:00:00','2011-07-29 00:00:00');</v>
      </c>
      <c r="BI230" s="137" t="str">
        <f t="shared" si="77"/>
        <v>update bitacoras_estatus set comprobacion_uso = 1, id_estatus=10 where id=229;</v>
      </c>
      <c r="BJ230" s="137" t="str">
        <f t="shared" si="78"/>
        <v>update bitacoras_estatus set numero_expediente = '1202762', numero_registro = '1258801', id_estatus = 10, fecha_inicio = '2011-07-29', fecha_vencimiento ='2021-07-29', created_at ='2011-07-29 00:00:00', updated_at ='2011-07-29 00:00:00', id_clase=null, id_marca=1262, id_cliente=894, vigencia = 1 where id =229;</v>
      </c>
      <c r="BK230" s="137" t="str">
        <f t="shared" si="79"/>
        <v>update bitacoras_estatus set id_estatus = 10 where id =229;</v>
      </c>
    </row>
    <row r="231" spans="1:63" ht="57">
      <c r="A231" s="6">
        <v>859336</v>
      </c>
      <c r="B231" s="6">
        <v>1039465</v>
      </c>
      <c r="C231" s="6">
        <f>IF(Tabla1[[#This Row],[No. REG.]]="","",1)</f>
        <v>1</v>
      </c>
      <c r="D231" s="3" t="s">
        <v>109</v>
      </c>
      <c r="E231" s="3">
        <f>IF(Tabla1[[#This Row],[STATUS]]="","",VLOOKUP(D231,Estatus!$A$2:$B$13,2,0))</f>
        <v>9</v>
      </c>
      <c r="F231" s="3">
        <f>IF(Tabla1[[#This Row],[STATUS]]="","",VLOOKUP(D231,Estatus!$A$2:$I$12,9,0))</f>
        <v>0</v>
      </c>
      <c r="G231" s="16" t="s">
        <v>8694</v>
      </c>
      <c r="H231" s="9">
        <v>39227</v>
      </c>
      <c r="I231" s="81">
        <f t="shared" si="60"/>
        <v>2007</v>
      </c>
      <c r="J231" s="81">
        <f t="shared" si="61"/>
        <v>5</v>
      </c>
      <c r="K231" s="81">
        <f t="shared" si="62"/>
        <v>25</v>
      </c>
      <c r="L231" s="81" t="str">
        <f t="shared" si="63"/>
        <v>05</v>
      </c>
      <c r="M231" s="81">
        <f t="shared" si="64"/>
        <v>25</v>
      </c>
      <c r="N231" s="81" t="str">
        <f t="shared" si="65"/>
        <v>'2007-05-25'</v>
      </c>
      <c r="O231" s="81" t="str">
        <f t="shared" si="66"/>
        <v>'2007-05-25 00:00:00'</v>
      </c>
      <c r="P231" s="9">
        <v>42880</v>
      </c>
      <c r="Q231" s="81">
        <f t="shared" si="67"/>
        <v>2017</v>
      </c>
      <c r="R231" s="81">
        <f t="shared" si="68"/>
        <v>5</v>
      </c>
      <c r="S231" s="81">
        <f t="shared" si="69"/>
        <v>25</v>
      </c>
      <c r="T231" s="81" t="str">
        <f t="shared" si="70"/>
        <v>05</v>
      </c>
      <c r="U231" s="81">
        <f t="shared" si="71"/>
        <v>25</v>
      </c>
      <c r="V231" s="81" t="str">
        <f t="shared" si="72"/>
        <v>'2017-05-25'</v>
      </c>
      <c r="W231" s="81"/>
      <c r="X231" s="81" t="str">
        <f t="shared" si="73"/>
        <v>null</v>
      </c>
      <c r="Y231" s="6" t="s">
        <v>1253</v>
      </c>
      <c r="Z231" s="123">
        <f>IFERROR(IF(Y231="","null",VLOOKUP(Y231,Marcas!$A$2:$C$2024,2,0)),"")</f>
        <v>1260</v>
      </c>
      <c r="AA231" s="6" t="s">
        <v>1254</v>
      </c>
      <c r="AB231" s="6">
        <f>IFERROR(IF(AA231="","",IF(AA231="EMPORIO LEGAL",1,VLOOKUP(AA231,Clientes!$A$2:$B$1190,2,0))),"")</f>
        <v>893</v>
      </c>
      <c r="AC231" s="6">
        <f>IFERROR(IF(Tabla1[[#This Row],[id_control]]="null","",VLOOKUP(CONCATENATE(Tabla1[[#This Row],[CLIENTE]],"-",Tabla1[[#This Row],[id_control]]),Hoja1!$C$2:$D$1994,2,0)),"")</f>
        <v>231</v>
      </c>
      <c r="AD231" s="8" t="s">
        <v>1255</v>
      </c>
      <c r="AE231" s="8"/>
      <c r="AF231" s="6"/>
      <c r="AG231" s="6"/>
      <c r="AH231" s="6"/>
      <c r="AI231" s="6"/>
      <c r="AJ231" s="6"/>
      <c r="AK231" s="6"/>
      <c r="AL231" s="3">
        <v>4135000</v>
      </c>
      <c r="AM231" s="6" t="s">
        <v>1256</v>
      </c>
      <c r="AN231" s="6"/>
      <c r="AO231" s="6"/>
      <c r="AP231" s="6"/>
      <c r="AQ231" s="5"/>
      <c r="AR231" s="6"/>
      <c r="AS231" s="6"/>
      <c r="AT231" s="6"/>
      <c r="AU231" s="6"/>
      <c r="AV231" s="6" t="s">
        <v>1257</v>
      </c>
      <c r="AW231" s="6" t="s">
        <v>1258</v>
      </c>
      <c r="AX231" s="6" t="s">
        <v>1257</v>
      </c>
      <c r="AY231" s="6"/>
      <c r="AZ231" s="6"/>
      <c r="BA231" s="6"/>
      <c r="BB231" s="6"/>
      <c r="BC231" s="6"/>
      <c r="BD231" s="6" t="s">
        <v>1259</v>
      </c>
      <c r="BE231" s="8">
        <v>230</v>
      </c>
      <c r="BF231" s="6" t="str">
        <f t="shared" si="74"/>
        <v>insert into bitacoras_estatus (numero_expediente, numero_registro, representante, fecha_inicio, fecha_vencimiento, id_cliente, id_admin, id_bitacoras_estatus, id_estatus, id_clase, id_marca, created_at, updated_at) values('859336','1039465','LIC. CESAR ALEJANDRO GOMEZ CORRAL','2007-05-25','2017-05-25','893','2','1','1',null,1260,'2007-05-25 00:00:00','2007-05-25 00:00:00');</v>
      </c>
      <c r="BG231" s="6" t="str">
        <f t="shared" si="75"/>
        <v>insert into servicios_comentarios (comentario, id_admin, id_estatus, created_at, updated_at) values('TITULO ENTREGADO 15/07/08. CONTACTADO VÍA SALES UP. REGISTRARON NUEVA MARCA. ABANDONADA.',1,230,'2007-05-25 00:00:00','2007-05-25 00:00:00');</v>
      </c>
      <c r="BH231" s="6" t="str">
        <f t="shared" si="76"/>
        <v>insert into servicios_comentarios (comentario, id_admin, id_estatus, created_at, updated_at) values('4135000, 413 6786 cel Cesar Alejando',1,230,'2007-05-25 00:00:00','2007-05-25 00:00:00');</v>
      </c>
      <c r="BI231" s="137" t="str">
        <f t="shared" si="77"/>
        <v>update bitacoras_estatus set comprobacion_uso = 1, id_estatus=9 where id=230;</v>
      </c>
      <c r="BJ231" s="137" t="str">
        <f t="shared" si="78"/>
        <v>update bitacoras_estatus set numero_expediente = '859336', numero_registro = '1039465', id_estatus = 9, fecha_inicio = '2007-05-25', fecha_vencimiento ='2017-05-25', created_at ='2007-05-25 00:00:00', updated_at ='2007-05-25 00:00:00', id_clase=null, id_marca=1260, id_cliente=893, vigencia = 0 where id =230;</v>
      </c>
      <c r="BK231" s="137" t="str">
        <f t="shared" si="79"/>
        <v>update bitacoras_estatus set id_estatus = 9 where id =230;</v>
      </c>
    </row>
    <row r="232" spans="1:63" ht="27">
      <c r="A232" s="3">
        <v>859335</v>
      </c>
      <c r="B232" s="3">
        <v>1039400</v>
      </c>
      <c r="C232" s="3">
        <f>IF(Tabla1[[#This Row],[No. REG.]]="","",1)</f>
        <v>1</v>
      </c>
      <c r="D232" s="3" t="s">
        <v>109</v>
      </c>
      <c r="E232" s="3">
        <f>IF(Tabla1[[#This Row],[STATUS]]="","",VLOOKUP(D232,Estatus!$A$2:$B$13,2,0))</f>
        <v>9</v>
      </c>
      <c r="F232" s="3">
        <f>IF(Tabla1[[#This Row],[STATUS]]="","",VLOOKUP(D232,Estatus!$A$2:$I$12,9,0))</f>
        <v>0</v>
      </c>
      <c r="G232" s="12" t="s">
        <v>8695</v>
      </c>
      <c r="H232" s="7">
        <v>39227</v>
      </c>
      <c r="I232" s="80">
        <f t="shared" si="60"/>
        <v>2007</v>
      </c>
      <c r="J232" s="80">
        <f t="shared" si="61"/>
        <v>5</v>
      </c>
      <c r="K232" s="80">
        <f t="shared" si="62"/>
        <v>25</v>
      </c>
      <c r="L232" s="80" t="str">
        <f t="shared" si="63"/>
        <v>05</v>
      </c>
      <c r="M232" s="80">
        <f t="shared" si="64"/>
        <v>25</v>
      </c>
      <c r="N232" s="80" t="str">
        <f t="shared" si="65"/>
        <v>'2007-05-25'</v>
      </c>
      <c r="O232" s="80" t="str">
        <f t="shared" si="66"/>
        <v>'2007-05-25 00:00:00'</v>
      </c>
      <c r="P232" s="7">
        <v>42880</v>
      </c>
      <c r="Q232" s="80">
        <f t="shared" si="67"/>
        <v>2017</v>
      </c>
      <c r="R232" s="80">
        <f t="shared" si="68"/>
        <v>5</v>
      </c>
      <c r="S232" s="80">
        <f t="shared" si="69"/>
        <v>25</v>
      </c>
      <c r="T232" s="80" t="str">
        <f t="shared" si="70"/>
        <v>05</v>
      </c>
      <c r="U232" s="80">
        <f t="shared" si="71"/>
        <v>25</v>
      </c>
      <c r="V232" s="80" t="str">
        <f t="shared" si="72"/>
        <v>'2017-05-25'</v>
      </c>
      <c r="W232" s="80"/>
      <c r="X232" s="80" t="str">
        <f t="shared" si="73"/>
        <v>null</v>
      </c>
      <c r="Y232" s="3" t="s">
        <v>1260</v>
      </c>
      <c r="Z232" s="124">
        <f>IFERROR(IF(Y232="","null",VLOOKUP(Y232,Marcas!$A$2:$C$2024,2,0)),"")</f>
        <v>1261</v>
      </c>
      <c r="AA232" s="3" t="s">
        <v>1254</v>
      </c>
      <c r="AB232" s="3">
        <f>IFERROR(IF(AA232="","",IF(AA232="EMPORIO LEGAL",1,VLOOKUP(AA232,Clientes!$A$2:$B$1190,2,0))),"")</f>
        <v>893</v>
      </c>
      <c r="AC232" s="3">
        <f>IFERROR(IF(Tabla1[[#This Row],[id_control]]="null","",VLOOKUP(CONCATENATE(Tabla1[[#This Row],[CLIENTE]],"-",Tabla1[[#This Row],[id_control]]),Hoja1!$C$2:$D$1994,2,0)),"")</f>
        <v>232</v>
      </c>
      <c r="AD232" s="3" t="s">
        <v>1255</v>
      </c>
      <c r="AE232" s="3"/>
      <c r="AF232" s="3"/>
      <c r="AG232" s="3"/>
      <c r="AH232" s="3"/>
      <c r="AI232" s="3"/>
      <c r="AJ232" s="3"/>
      <c r="AK232" s="3"/>
      <c r="AL232" s="3">
        <v>4135000</v>
      </c>
      <c r="AM232" s="6" t="s">
        <v>1256</v>
      </c>
      <c r="AN232" s="6"/>
      <c r="AO232" s="6"/>
      <c r="AP232" s="6"/>
      <c r="AQ232" s="6"/>
      <c r="AR232" s="6"/>
      <c r="AS232" s="6"/>
      <c r="AT232" s="6"/>
      <c r="AU232" s="6"/>
      <c r="AV232" s="8" t="s">
        <v>1257</v>
      </c>
      <c r="AW232" s="11" t="s">
        <v>1258</v>
      </c>
      <c r="AX232" s="11" t="s">
        <v>1257</v>
      </c>
      <c r="AY232" s="11"/>
      <c r="AZ232" s="11"/>
      <c r="BA232" s="6"/>
      <c r="BB232" s="6"/>
      <c r="BC232" s="6"/>
      <c r="BD232" s="6" t="s">
        <v>1259</v>
      </c>
      <c r="BE232" s="8">
        <v>231</v>
      </c>
      <c r="BF232" s="6" t="str">
        <f t="shared" si="74"/>
        <v>insert into bitacoras_estatus (numero_expediente, numero_registro, representante, fecha_inicio, fecha_vencimiento, id_cliente, id_admin, id_bitacoras_estatus, id_estatus, id_clase, id_marca, created_at, updated_at) values('859335','1039400','LIC. CESAR ALEJANDRO GOMEZ CORRAL','2007-05-25','2017-05-25','893','2','1','1',null,1261,'2007-05-25 00:00:00','2007-05-25 00:00:00');</v>
      </c>
      <c r="BG232" s="6" t="str">
        <f t="shared" si="75"/>
        <v>insert into servicios_comentarios (comentario, id_admin, id_estatus, created_at, updated_at) values('R. CONTACTADO VÍA SALES UP. REGISTRARON NUEVA MARCA. ABANDONADA.',1,231,'2007-05-25 00:00:00','2007-05-25 00:00:00');</v>
      </c>
      <c r="BH232" s="6" t="str">
        <f t="shared" si="76"/>
        <v>insert into servicios_comentarios (comentario, id_admin, id_estatus, created_at, updated_at) values('4135000, 413 6786 cel Cesar Alejando',1,231,'2007-05-25 00:00:00','2007-05-25 00:00:00');</v>
      </c>
      <c r="BI232" s="137" t="str">
        <f t="shared" si="77"/>
        <v>update bitacoras_estatus set comprobacion_uso = 1, id_estatus=9 where id=231;</v>
      </c>
      <c r="BJ232" s="137" t="str">
        <f t="shared" si="78"/>
        <v>update bitacoras_estatus set numero_expediente = '859335', numero_registro = '1039400', id_estatus = 9, fecha_inicio = '2007-05-25', fecha_vencimiento ='2017-05-25', created_at ='2007-05-25 00:00:00', updated_at ='2007-05-25 00:00:00', id_clase=null, id_marca=1261, id_cliente=893, vigencia = 0 where id =231;</v>
      </c>
      <c r="BK232" s="137" t="str">
        <f t="shared" si="79"/>
        <v>update bitacoras_estatus set id_estatus = 9 where id =231;</v>
      </c>
    </row>
    <row r="233" spans="1:63">
      <c r="A233" s="6">
        <v>1053095</v>
      </c>
      <c r="B233" s="6">
        <v>1142473</v>
      </c>
      <c r="C233" s="6">
        <f>IF(Tabla1[[#This Row],[No. REG.]]="","",1)</f>
        <v>1</v>
      </c>
      <c r="D233" s="3" t="s">
        <v>46</v>
      </c>
      <c r="E233" s="3">
        <f>IF(Tabla1[[#This Row],[STATUS]]="","",VLOOKUP(D233,Estatus!$A$2:$B$13,2,0))</f>
        <v>10</v>
      </c>
      <c r="F233" s="3">
        <f>IF(Tabla1[[#This Row],[STATUS]]="","",VLOOKUP(D233,Estatus!$A$2:$I$12,9,0))</f>
        <v>1</v>
      </c>
      <c r="G233" s="16" t="s">
        <v>1261</v>
      </c>
      <c r="H233" s="7">
        <v>40149</v>
      </c>
      <c r="I233" s="80">
        <f t="shared" si="60"/>
        <v>2009</v>
      </c>
      <c r="J233" s="80">
        <f t="shared" si="61"/>
        <v>12</v>
      </c>
      <c r="K233" s="80">
        <f t="shared" si="62"/>
        <v>2</v>
      </c>
      <c r="L233" s="80">
        <f t="shared" si="63"/>
        <v>12</v>
      </c>
      <c r="M233" s="80" t="str">
        <f t="shared" si="64"/>
        <v>02</v>
      </c>
      <c r="N233" s="80" t="str">
        <f t="shared" si="65"/>
        <v>'2009-12-02'</v>
      </c>
      <c r="O233" s="80" t="str">
        <f t="shared" si="66"/>
        <v>'2009-12-02 00:00:00'</v>
      </c>
      <c r="P233" s="7">
        <v>43801</v>
      </c>
      <c r="Q233" s="80">
        <f t="shared" si="67"/>
        <v>2019</v>
      </c>
      <c r="R233" s="80">
        <f t="shared" si="68"/>
        <v>12</v>
      </c>
      <c r="S233" s="80">
        <f t="shared" si="69"/>
        <v>2</v>
      </c>
      <c r="T233" s="80">
        <f t="shared" si="70"/>
        <v>12</v>
      </c>
      <c r="U233" s="80" t="str">
        <f t="shared" si="71"/>
        <v>02</v>
      </c>
      <c r="V233" s="80" t="str">
        <f t="shared" si="72"/>
        <v>'2019-12-02'</v>
      </c>
      <c r="W233" s="80"/>
      <c r="X233" s="80" t="str">
        <f t="shared" si="73"/>
        <v>null</v>
      </c>
      <c r="Y233" s="6" t="s">
        <v>1262</v>
      </c>
      <c r="Z233" s="123">
        <f>IFERROR(IF(Y233="","null",VLOOKUP(Y233,Marcas!$A$2:$C$2024,2,0)),"")</f>
        <v>1257</v>
      </c>
      <c r="AA233" s="6" t="s">
        <v>1262</v>
      </c>
      <c r="AB233" s="6">
        <f>IFERROR(IF(AA233="","",IF(AA233="EMPORIO LEGAL",1,VLOOKUP(AA233,Clientes!$A$2:$B$1190,2,0))),"")</f>
        <v>891</v>
      </c>
      <c r="AC233" s="6">
        <f>IFERROR(IF(Tabla1[[#This Row],[id_control]]="null","",VLOOKUP(CONCATENATE(Tabla1[[#This Row],[CLIENTE]],"-",Tabla1[[#This Row],[id_control]]),Hoja1!$C$2:$D$1994,2,0)),"")</f>
        <v>233</v>
      </c>
      <c r="AD233" s="6" t="s">
        <v>1263</v>
      </c>
      <c r="AE233" s="6" t="s">
        <v>1264</v>
      </c>
      <c r="AF233" s="6"/>
      <c r="AG233" s="6"/>
      <c r="AH233" s="6"/>
      <c r="AI233" s="6"/>
      <c r="AJ233" s="6"/>
      <c r="AK233" s="6"/>
      <c r="AL233" s="3" t="s">
        <v>1265</v>
      </c>
      <c r="AM233" s="6" t="s">
        <v>1266</v>
      </c>
      <c r="AN233" s="6"/>
      <c r="AO233" s="6"/>
      <c r="AP233" s="6"/>
      <c r="AQ233" s="6"/>
      <c r="AR233" s="6"/>
      <c r="AS233" s="6"/>
      <c r="AT233" s="6"/>
      <c r="AU233" s="6"/>
      <c r="AV233" s="6" t="s">
        <v>1267</v>
      </c>
      <c r="AW233" s="6" t="s">
        <v>1268</v>
      </c>
      <c r="AX233" s="6"/>
      <c r="AY233" s="6"/>
      <c r="AZ233" s="6"/>
      <c r="BA233" s="6"/>
      <c r="BB233" s="6"/>
      <c r="BC233" s="6"/>
      <c r="BD233" s="6" t="s">
        <v>1269</v>
      </c>
      <c r="BE233" s="8">
        <v>232</v>
      </c>
      <c r="BF233" s="6" t="str">
        <f t="shared" si="74"/>
        <v>insert into bitacoras_estatus (numero_expediente, numero_registro, representante, fecha_inicio, fecha_vencimiento, id_cliente, id_admin, id_bitacoras_estatus, id_estatus, id_clase, id_marca, created_at, updated_at) values('1053095','1142473','RENE ALFREDO CANALES RIOS','2009-12-02','2019-12-02','891','2','1','1',null,1257,'2009-12-02 00:00:00','2009-12-02 00:00:00');</v>
      </c>
      <c r="BG233" s="6" t="str">
        <f t="shared" si="75"/>
        <v>insert into servicios_comentarios (comentario, id_admin, id_estatus, created_at, updated_at) values('Título entregado 16/04/2010',1,232,'2009-12-02 00:00:00','2009-12-02 00:00:00');</v>
      </c>
      <c r="BH233" s="6" t="str">
        <f t="shared" si="76"/>
        <v>insert into servicios_comentarios (comentario, id_admin, id_estatus, created_at, updated_at) values('415-9796, 415-3305',1,232,'2009-12-02 00:00:00','2009-12-02 00:00:00');</v>
      </c>
      <c r="BI233" s="137" t="str">
        <f t="shared" si="77"/>
        <v>update bitacoras_estatus set comprobacion_uso = 1, id_estatus=10 where id=232;</v>
      </c>
      <c r="BJ233" s="137" t="str">
        <f t="shared" si="78"/>
        <v>update bitacoras_estatus set numero_expediente = '1053095', numero_registro = '1142473', id_estatus = 10, fecha_inicio = '2009-12-02', fecha_vencimiento ='2019-12-02', created_at ='2009-12-02 00:00:00', updated_at ='2009-12-02 00:00:00', id_clase=null, id_marca=1257, id_cliente=891, vigencia = 1 where id =232;</v>
      </c>
      <c r="BK233" s="137" t="str">
        <f t="shared" si="79"/>
        <v>update bitacoras_estatus set id_estatus = 10 where id =232;</v>
      </c>
    </row>
    <row r="234" spans="1:63">
      <c r="A234" s="6">
        <v>1361242</v>
      </c>
      <c r="B234" s="6">
        <v>1389366</v>
      </c>
      <c r="C234" s="6">
        <f>IF(Tabla1[[#This Row],[No. REG.]]="","",1)</f>
        <v>1</v>
      </c>
      <c r="D234" s="6" t="s">
        <v>46</v>
      </c>
      <c r="E234" s="6">
        <f>IF(Tabla1[[#This Row],[STATUS]]="","",VLOOKUP(D234,Estatus!$A$2:$B$13,2,0))</f>
        <v>10</v>
      </c>
      <c r="F234" s="6">
        <f>IF(Tabla1[[#This Row],[STATUS]]="","",VLOOKUP(D234,Estatus!$A$2:$I$12,9,0))</f>
        <v>1</v>
      </c>
      <c r="G234" s="16"/>
      <c r="H234" s="7">
        <v>41365</v>
      </c>
      <c r="I234" s="80">
        <f t="shared" si="60"/>
        <v>2013</v>
      </c>
      <c r="J234" s="80">
        <f t="shared" si="61"/>
        <v>4</v>
      </c>
      <c r="K234" s="80">
        <f t="shared" si="62"/>
        <v>1</v>
      </c>
      <c r="L234" s="80" t="str">
        <f t="shared" si="63"/>
        <v>04</v>
      </c>
      <c r="M234" s="80" t="str">
        <f t="shared" si="64"/>
        <v>01</v>
      </c>
      <c r="N234" s="80" t="str">
        <f t="shared" si="65"/>
        <v>'2013-04-01'</v>
      </c>
      <c r="O234" s="80" t="str">
        <f t="shared" si="66"/>
        <v>'2013-04-01 00:00:00'</v>
      </c>
      <c r="P234" s="7">
        <v>45017</v>
      </c>
      <c r="Q234" s="80">
        <f t="shared" si="67"/>
        <v>2023</v>
      </c>
      <c r="R234" s="80">
        <f t="shared" si="68"/>
        <v>4</v>
      </c>
      <c r="S234" s="80">
        <f t="shared" si="69"/>
        <v>1</v>
      </c>
      <c r="T234" s="80" t="str">
        <f t="shared" si="70"/>
        <v>04</v>
      </c>
      <c r="U234" s="80" t="str">
        <f t="shared" si="71"/>
        <v>01</v>
      </c>
      <c r="V234" s="80" t="str">
        <f t="shared" si="72"/>
        <v>'2023-04-01'</v>
      </c>
      <c r="W234" s="80"/>
      <c r="X234" s="80" t="str">
        <f t="shared" si="73"/>
        <v>null</v>
      </c>
      <c r="Y234" s="16" t="s">
        <v>1270</v>
      </c>
      <c r="Z234" s="126">
        <f>IFERROR(IF(Y234="","null",VLOOKUP(Y234,Marcas!$A$2:$C$2024,2,0)),"")</f>
        <v>1256</v>
      </c>
      <c r="AA234" s="16" t="s">
        <v>1270</v>
      </c>
      <c r="AB234" s="6">
        <f>IFERROR(IF(AA234="","",IF(AA234="EMPORIO LEGAL",1,VLOOKUP(AA234,Clientes!$A$2:$B$1190,2,0))),"")</f>
        <v>890</v>
      </c>
      <c r="AC234" s="6">
        <f>IFERROR(IF(Tabla1[[#This Row],[id_control]]="null","",VLOOKUP(CONCATENATE(Tabla1[[#This Row],[CLIENTE]],"-",Tabla1[[#This Row],[id_control]]),Hoja1!$C$2:$D$1994,2,0)),"")</f>
        <v>234</v>
      </c>
      <c r="AD234" s="6" t="s">
        <v>1271</v>
      </c>
      <c r="AE234" s="6" t="s">
        <v>1272</v>
      </c>
      <c r="AF234" s="6"/>
      <c r="AG234" s="6"/>
      <c r="AH234" s="6"/>
      <c r="AI234" s="6"/>
      <c r="AJ234" s="6"/>
      <c r="AK234" s="6"/>
      <c r="AL234" s="6" t="s">
        <v>1273</v>
      </c>
      <c r="AM234" s="8"/>
      <c r="AN234" s="8"/>
      <c r="AO234" s="8"/>
      <c r="AP234" s="8"/>
      <c r="AQ234" s="8" t="s">
        <v>1274</v>
      </c>
      <c r="AR234" s="8"/>
      <c r="AS234" s="8"/>
      <c r="AT234" s="8"/>
      <c r="AU234" s="8"/>
      <c r="AV234" s="8" t="s">
        <v>1275</v>
      </c>
      <c r="AW234" s="8"/>
      <c r="AX234" s="8"/>
      <c r="AY234" s="8"/>
      <c r="AZ234" s="8"/>
      <c r="BA234" s="8"/>
      <c r="BB234" s="8"/>
      <c r="BC234" s="8"/>
      <c r="BD234" s="8" t="s">
        <v>1276</v>
      </c>
      <c r="BE234" s="8">
        <v>233</v>
      </c>
      <c r="BF234" s="6" t="str">
        <f t="shared" si="74"/>
        <v>insert into bitacoras_estatus (numero_expediente, numero_registro, representante, fecha_inicio, fecha_vencimiento, id_cliente, id_admin, id_bitacoras_estatus, id_estatus, id_clase, id_marca, created_at, updated_at) values('1361242','1389366','ALFONSO ESCARCEGA ACOSTA','2013-04-01','2023-04-01','890','2','1','1',null,1256,'2013-04-01 00:00:00','2013-04-01 00:00:00');</v>
      </c>
      <c r="BG234" s="6" t="str">
        <f t="shared" si="75"/>
        <v/>
      </c>
      <c r="BH234" s="6" t="str">
        <f t="shared" si="76"/>
        <v>insert into servicios_comentarios (comentario, id_admin, id_estatus, created_at, updated_at) values('2 60 74 98 cel.- 3 45 84 29',1,233,'2013-04-01 00:00:00','2013-04-01 00:00:00');</v>
      </c>
      <c r="BI234" s="137" t="str">
        <f t="shared" si="77"/>
        <v>update bitacoras_estatus set comprobacion_uso = 1, id_estatus=10 where id=233;</v>
      </c>
      <c r="BJ234" s="137" t="str">
        <f t="shared" si="78"/>
        <v>update bitacoras_estatus set numero_expediente = '1361242', numero_registro = '1389366', id_estatus = 10, fecha_inicio = '2013-04-01', fecha_vencimiento ='2023-04-01', created_at ='2013-04-01 00:00:00', updated_at ='2013-04-01 00:00:00', id_clase=null, id_marca=1256, id_cliente=890, vigencia = 1 where id =233;</v>
      </c>
      <c r="BK234" s="137" t="str">
        <f t="shared" si="79"/>
        <v>update bitacoras_estatus set id_estatus = 10 where id =233;</v>
      </c>
    </row>
    <row r="235" spans="1:63">
      <c r="A235" s="3">
        <v>1073506</v>
      </c>
      <c r="B235" s="3">
        <v>1160001</v>
      </c>
      <c r="C235" s="3">
        <f>IF(Tabla1[[#This Row],[No. REG.]]="","",1)</f>
        <v>1</v>
      </c>
      <c r="D235" s="3" t="s">
        <v>46</v>
      </c>
      <c r="E235" s="3">
        <f>IF(Tabla1[[#This Row],[STATUS]]="","",VLOOKUP(D235,Estatus!$A$2:$B$13,2,0))</f>
        <v>10</v>
      </c>
      <c r="F235" s="3">
        <f>IF(Tabla1[[#This Row],[STATUS]]="","",VLOOKUP(D235,Estatus!$A$2:$I$12,9,0))</f>
        <v>1</v>
      </c>
      <c r="G235" s="12" t="s">
        <v>1277</v>
      </c>
      <c r="H235" s="7">
        <v>40241</v>
      </c>
      <c r="I235" s="80">
        <f t="shared" si="60"/>
        <v>2010</v>
      </c>
      <c r="J235" s="80">
        <f t="shared" si="61"/>
        <v>3</v>
      </c>
      <c r="K235" s="80">
        <f t="shared" si="62"/>
        <v>4</v>
      </c>
      <c r="L235" s="80" t="str">
        <f t="shared" si="63"/>
        <v>03</v>
      </c>
      <c r="M235" s="80" t="str">
        <f t="shared" si="64"/>
        <v>04</v>
      </c>
      <c r="N235" s="80" t="str">
        <f t="shared" si="65"/>
        <v>'2010-03-04'</v>
      </c>
      <c r="O235" s="80" t="str">
        <f t="shared" si="66"/>
        <v>'2010-03-04 00:00:00'</v>
      </c>
      <c r="P235" s="7">
        <v>43894</v>
      </c>
      <c r="Q235" s="80">
        <f t="shared" si="67"/>
        <v>2020</v>
      </c>
      <c r="R235" s="80">
        <f t="shared" si="68"/>
        <v>3</v>
      </c>
      <c r="S235" s="80">
        <f t="shared" si="69"/>
        <v>4</v>
      </c>
      <c r="T235" s="80" t="str">
        <f t="shared" si="70"/>
        <v>03</v>
      </c>
      <c r="U235" s="80" t="str">
        <f t="shared" si="71"/>
        <v>04</v>
      </c>
      <c r="V235" s="80" t="str">
        <f t="shared" si="72"/>
        <v>'2020-03-04'</v>
      </c>
      <c r="W235" s="80"/>
      <c r="X235" s="80" t="str">
        <f t="shared" si="73"/>
        <v>null</v>
      </c>
      <c r="Y235" s="3" t="s">
        <v>1278</v>
      </c>
      <c r="Z235" s="124">
        <f>IFERROR(IF(Y235="","null",VLOOKUP(Y235,Marcas!$A$2:$C$2024,2,0)),"")</f>
        <v>1230</v>
      </c>
      <c r="AA235" s="3" t="s">
        <v>1279</v>
      </c>
      <c r="AB235" s="3">
        <f>IFERROR(IF(AA235="","",IF(AA235="EMPORIO LEGAL",1,VLOOKUP(AA235,Clientes!$A$2:$B$1190,2,0))),"")</f>
        <v>889</v>
      </c>
      <c r="AC235" s="3">
        <f>IFERROR(IF(Tabla1[[#This Row],[id_control]]="null","",VLOOKUP(CONCATENATE(Tabla1[[#This Row],[CLIENTE]],"-",Tabla1[[#This Row],[id_control]]),Hoja1!$C$2:$D$1994,2,0)),"")</f>
        <v>235</v>
      </c>
      <c r="AD235" s="3" t="s">
        <v>1280</v>
      </c>
      <c r="AE235" s="3"/>
      <c r="AF235" s="3"/>
      <c r="AG235" s="3"/>
      <c r="AH235" s="3"/>
      <c r="AI235" s="3"/>
      <c r="AJ235" s="3"/>
      <c r="AK235" s="3"/>
      <c r="AL235" s="3" t="s">
        <v>1281</v>
      </c>
      <c r="AM235" s="8"/>
      <c r="AN235" s="8"/>
      <c r="AO235" s="8"/>
      <c r="AP235" s="8"/>
      <c r="AQ235" s="8"/>
      <c r="AR235" s="8"/>
      <c r="AS235" s="8"/>
      <c r="AT235" s="8"/>
      <c r="AU235" s="8"/>
      <c r="AV235" s="8" t="s">
        <v>1282</v>
      </c>
      <c r="AW235" s="8" t="s">
        <v>1283</v>
      </c>
      <c r="AX235" s="8" t="s">
        <v>1284</v>
      </c>
      <c r="AY235" s="8" t="s">
        <v>1285</v>
      </c>
      <c r="AZ235" s="8" t="s">
        <v>1286</v>
      </c>
      <c r="BA235" s="8"/>
      <c r="BB235" s="8"/>
      <c r="BC235" s="8"/>
      <c r="BD235" s="8" t="s">
        <v>1281</v>
      </c>
      <c r="BE235" s="8">
        <v>234</v>
      </c>
      <c r="BF235" s="6" t="str">
        <f t="shared" si="74"/>
        <v>insert into bitacoras_estatus (numero_expediente, numero_registro, representante, fecha_inicio, fecha_vencimiento, id_cliente, id_admin, id_bitacoras_estatus, id_estatus, id_clase, id_marca, created_at, updated_at) values('1073506','1160001','JOHAN THIESSEN PETERS, BLANCA ALEMAN','2010-03-04','2020-03-04','889','2','1','1',null,1230,'2010-03-04 00:00:00','2010-03-04 00:00:00');</v>
      </c>
      <c r="BG235" s="6" t="str">
        <f t="shared" si="75"/>
        <v>insert into servicios_comentarios (comentario, id_admin, id_estatus, created_at, updated_at) values('Título entregado 02/08//2010',1,234,'2010-03-04 00:00:00','2010-03-04 00:00:00');</v>
      </c>
      <c r="BH235" s="6" t="str">
        <f t="shared" si="76"/>
        <v>insert into servicios_comentarios (comentario, id_admin, id_estatus, created_at, updated_at) values('6255865033, 5865033, CEL JOHAN 625 5891482, JANETH MENDOZA 433-0333, 418-3772',1,234,'2010-03-04 00:00:00','2010-03-04 00:00:00');</v>
      </c>
      <c r="BI235" s="137" t="str">
        <f t="shared" si="77"/>
        <v>update bitacoras_estatus set comprobacion_uso = 1, id_estatus=10 where id=234;</v>
      </c>
      <c r="BJ235" s="137" t="str">
        <f t="shared" si="78"/>
        <v>update bitacoras_estatus set numero_expediente = '1073506', numero_registro = '1160001', id_estatus = 10, fecha_inicio = '2010-03-04', fecha_vencimiento ='2020-03-04', created_at ='2010-03-04 00:00:00', updated_at ='2010-03-04 00:00:00', id_clase=null, id_marca=1230, id_cliente=889, vigencia = 1 where id =234;</v>
      </c>
      <c r="BK235" s="137" t="str">
        <f t="shared" si="79"/>
        <v>update bitacoras_estatus set id_estatus = 10 where id =234;</v>
      </c>
    </row>
    <row r="236" spans="1:63">
      <c r="A236" s="3">
        <v>1062746</v>
      </c>
      <c r="B236" s="3"/>
      <c r="C236" s="3" t="str">
        <f>IF(Tabla1[[#This Row],[No. REG.]]="","",1)</f>
        <v/>
      </c>
      <c r="D236" s="3" t="s">
        <v>34</v>
      </c>
      <c r="E236" s="3">
        <f>IF(Tabla1[[#This Row],[STATUS]]="","",VLOOKUP(D236,Estatus!$A$2:$B$13,2,0))</f>
        <v>5</v>
      </c>
      <c r="F236" s="3">
        <f>IF(Tabla1[[#This Row],[STATUS]]="","",VLOOKUP(D236,Estatus!$A$2:$I$12,9,0))</f>
        <v>0</v>
      </c>
      <c r="G236" s="12" t="s">
        <v>1287</v>
      </c>
      <c r="H236" s="7">
        <v>40203</v>
      </c>
      <c r="I236" s="80">
        <f t="shared" si="60"/>
        <v>2010</v>
      </c>
      <c r="J236" s="80">
        <f t="shared" si="61"/>
        <v>1</v>
      </c>
      <c r="K236" s="80">
        <f t="shared" si="62"/>
        <v>25</v>
      </c>
      <c r="L236" s="80" t="str">
        <f t="shared" si="63"/>
        <v>01</v>
      </c>
      <c r="M236" s="80">
        <f t="shared" si="64"/>
        <v>25</v>
      </c>
      <c r="N236" s="80" t="str">
        <f t="shared" si="65"/>
        <v>'2010-01-25'</v>
      </c>
      <c r="O236" s="80" t="str">
        <f t="shared" si="66"/>
        <v>'2010-01-25 00:00:00'</v>
      </c>
      <c r="P236" s="7">
        <v>43855</v>
      </c>
      <c r="Q236" s="80">
        <f t="shared" si="67"/>
        <v>2020</v>
      </c>
      <c r="R236" s="80">
        <f t="shared" si="68"/>
        <v>1</v>
      </c>
      <c r="S236" s="80">
        <f t="shared" si="69"/>
        <v>25</v>
      </c>
      <c r="T236" s="80" t="str">
        <f t="shared" si="70"/>
        <v>01</v>
      </c>
      <c r="U236" s="80">
        <f t="shared" si="71"/>
        <v>25</v>
      </c>
      <c r="V236" s="80" t="str">
        <f t="shared" si="72"/>
        <v>'2020-01-25'</v>
      </c>
      <c r="W236" s="80">
        <v>44</v>
      </c>
      <c r="X236" s="80">
        <f t="shared" si="73"/>
        <v>44</v>
      </c>
      <c r="Y236" s="3" t="s">
        <v>1288</v>
      </c>
      <c r="Z236" s="124">
        <f>IFERROR(IF(Y236="","null",VLOOKUP(Y236,Marcas!$A$2:$C$2024,2,0)),"")</f>
        <v>1253</v>
      </c>
      <c r="AA236" s="3" t="s">
        <v>1288</v>
      </c>
      <c r="AB236" s="3">
        <f>IFERROR(IF(AA236="","",IF(AA236="EMPORIO LEGAL",1,VLOOKUP(AA236,Clientes!$A$2:$B$1190,2,0))),"")</f>
        <v>888</v>
      </c>
      <c r="AC236" s="3">
        <f>IFERROR(IF(Tabla1[[#This Row],[id_control]]="null","",VLOOKUP(CONCATENATE(Tabla1[[#This Row],[CLIENTE]],"-",Tabla1[[#This Row],[id_control]]),Hoja1!$C$2:$D$1994,2,0)),"")</f>
        <v>236</v>
      </c>
      <c r="AD236" s="3" t="s">
        <v>1289</v>
      </c>
      <c r="AE236" s="3"/>
      <c r="AF236" s="3"/>
      <c r="AG236" s="3"/>
      <c r="AH236" s="3"/>
      <c r="AI236" s="3"/>
      <c r="AJ236" s="3"/>
      <c r="AK236" s="3"/>
      <c r="AL236" s="3"/>
      <c r="AM236" s="8"/>
      <c r="AN236" s="8"/>
      <c r="AO236" s="8"/>
      <c r="AP236" s="8"/>
      <c r="AQ236" s="8"/>
      <c r="AR236" s="8"/>
      <c r="AS236" s="8"/>
      <c r="AT236" s="8"/>
      <c r="AU236" s="8"/>
      <c r="AV236" s="8"/>
      <c r="AW236" s="8"/>
      <c r="AX236" s="8"/>
      <c r="AY236" s="8"/>
      <c r="AZ236" s="8"/>
      <c r="BA236" s="8"/>
      <c r="BB236" s="8"/>
      <c r="BC236" s="8"/>
      <c r="BD236" s="6"/>
      <c r="BE236" s="8">
        <v>235</v>
      </c>
      <c r="BF236" s="6" t="str">
        <f t="shared" si="74"/>
        <v>insert into bitacoras_estatus (numero_expediente, numero_registro, representante, fecha_inicio, fecha_vencimiento, id_cliente, id_admin, id_bitacoras_estatus, id_estatus, id_clase, id_marca, created_at, updated_at) values('1062746','','ALFREDO PENAGOS GARCIA','2010-01-25','2020-01-25','888','2','1','1',44,1253,'2010-01-25 00:00:00','2010-01-25 00:00:00');</v>
      </c>
      <c r="BG236" s="6" t="str">
        <f t="shared" si="75"/>
        <v>insert into servicios_comentarios (comentario, id_admin, id_estatus, created_at, updated_at) values('Contestación de anterioridad enviada 19/05/2010',1,235,'2010-01-25 00:00:00','2010-01-25 00:00:00');</v>
      </c>
      <c r="BH236" s="6" t="str">
        <f t="shared" si="76"/>
        <v/>
      </c>
      <c r="BI236" s="137" t="str">
        <f t="shared" si="77"/>
        <v>update bitacoras_estatus set comprobacion_uso = 1, id_estatus=5 where id=235;</v>
      </c>
      <c r="BJ236" s="137" t="str">
        <f t="shared" si="78"/>
        <v>update bitacoras_estatus set numero_expediente = '1062746', numero_registro = '', id_estatus = 5, fecha_inicio = '2010-01-25', fecha_vencimiento ='2020-01-25', created_at ='2010-01-25 00:00:00', updated_at ='2010-01-25 00:00:00', id_clase=44, id_marca=1253, id_cliente=888, vigencia = 0 where id =235;</v>
      </c>
      <c r="BK236" s="137" t="str">
        <f t="shared" si="79"/>
        <v>update bitacoras_estatus set id_estatus = 5 where id =235;</v>
      </c>
    </row>
    <row r="237" spans="1:63" ht="29">
      <c r="A237" s="6">
        <v>928849</v>
      </c>
      <c r="B237" s="6"/>
      <c r="C237" s="6" t="str">
        <f>IF(Tabla1[[#This Row],[No. REG.]]="","",1)</f>
        <v/>
      </c>
      <c r="D237" s="3" t="s">
        <v>492</v>
      </c>
      <c r="E237" s="3">
        <f>IF(Tabla1[[#This Row],[STATUS]]="","",VLOOKUP(D237,Estatus!$A$2:$B$13,2,0))</f>
        <v>1</v>
      </c>
      <c r="F237" s="3">
        <f>IF(Tabla1[[#This Row],[STATUS]]="","",VLOOKUP(D237,Estatus!$A$2:$I$12,9,0))</f>
        <v>0</v>
      </c>
      <c r="G237" s="16" t="s">
        <v>1290</v>
      </c>
      <c r="H237" s="7">
        <v>39987</v>
      </c>
      <c r="I237" s="80">
        <f t="shared" si="60"/>
        <v>2009</v>
      </c>
      <c r="J237" s="80">
        <f t="shared" si="61"/>
        <v>6</v>
      </c>
      <c r="K237" s="80">
        <f t="shared" si="62"/>
        <v>23</v>
      </c>
      <c r="L237" s="80" t="str">
        <f t="shared" si="63"/>
        <v>06</v>
      </c>
      <c r="M237" s="80">
        <f t="shared" si="64"/>
        <v>23</v>
      </c>
      <c r="N237" s="80" t="str">
        <f t="shared" si="65"/>
        <v>'2009-06-23'</v>
      </c>
      <c r="O237" s="80" t="str">
        <f t="shared" si="66"/>
        <v>'2009-06-23 00:00:00'</v>
      </c>
      <c r="P237" s="7">
        <v>43639</v>
      </c>
      <c r="Q237" s="80">
        <f t="shared" si="67"/>
        <v>2019</v>
      </c>
      <c r="R237" s="80">
        <f t="shared" si="68"/>
        <v>6</v>
      </c>
      <c r="S237" s="80">
        <f t="shared" si="69"/>
        <v>23</v>
      </c>
      <c r="T237" s="80" t="str">
        <f t="shared" si="70"/>
        <v>06</v>
      </c>
      <c r="U237" s="80">
        <f t="shared" si="71"/>
        <v>23</v>
      </c>
      <c r="V237" s="80" t="str">
        <f t="shared" si="72"/>
        <v>'2019-06-23'</v>
      </c>
      <c r="W237" s="80"/>
      <c r="X237" s="80" t="str">
        <f t="shared" si="73"/>
        <v>null</v>
      </c>
      <c r="Y237" s="6" t="s">
        <v>1291</v>
      </c>
      <c r="Z237" s="123">
        <f>IFERROR(IF(Y237="","null",VLOOKUP(Y237,Marcas!$A$2:$C$2024,2,0)),"")</f>
        <v>1252</v>
      </c>
      <c r="AA237" s="6" t="s">
        <v>1288</v>
      </c>
      <c r="AB237" s="6">
        <f>IFERROR(IF(AA237="","",IF(AA237="EMPORIO LEGAL",1,VLOOKUP(AA237,Clientes!$A$2:$B$1190,2,0))),"")</f>
        <v>888</v>
      </c>
      <c r="AC237" s="6">
        <f>IFERROR(IF(Tabla1[[#This Row],[id_control]]="null","",VLOOKUP(CONCATENATE(Tabla1[[#This Row],[CLIENTE]],"-",Tabla1[[#This Row],[id_control]]),Hoja1!$C$2:$D$1994,2,0)),"")</f>
        <v>237</v>
      </c>
      <c r="AD237" s="6" t="s">
        <v>1289</v>
      </c>
      <c r="AE237" s="6"/>
      <c r="AF237" s="6"/>
      <c r="AG237" s="6"/>
      <c r="AH237" s="6"/>
      <c r="AI237" s="6"/>
      <c r="AJ237" s="6"/>
      <c r="AK237" s="6"/>
      <c r="AL237" s="3" t="s">
        <v>1292</v>
      </c>
      <c r="AM237" s="4"/>
      <c r="AN237" s="4"/>
      <c r="AO237" s="4"/>
      <c r="AP237" s="4"/>
      <c r="AQ237" s="4"/>
      <c r="AR237" s="4"/>
      <c r="AS237" s="6"/>
      <c r="AT237" s="6"/>
      <c r="AU237" s="6"/>
      <c r="AV237" s="6" t="s">
        <v>1293</v>
      </c>
      <c r="AW237" s="6"/>
      <c r="AX237" s="6"/>
      <c r="AY237" s="6"/>
      <c r="AZ237" s="6"/>
      <c r="BA237" s="6"/>
      <c r="BB237" s="6"/>
      <c r="BC237" s="6"/>
      <c r="BD237" s="8" t="s">
        <v>1292</v>
      </c>
      <c r="BE237" s="8">
        <v>236</v>
      </c>
      <c r="BF237" s="6" t="str">
        <f t="shared" si="74"/>
        <v>insert into bitacoras_estatus (numero_expediente, numero_registro, representante, fecha_inicio, fecha_vencimiento, id_cliente, id_admin, id_bitacoras_estatus, id_estatus, id_clase, id_marca, created_at, updated_at) values('928849','','ALFREDO PENAGOS GARCIA','2009-06-23','2019-06-23','888','2','1','1',null,1252,'2009-06-23 00:00:00','2009-06-23 00:00:00');</v>
      </c>
      <c r="BG237" s="6" t="str">
        <f t="shared" si="75"/>
        <v>insert into servicios_comentarios (comentario, id_admin, id_estatus, created_at, updated_at) values('Contestación a requisitos enviada 23/06/2009',1,236,'2009-06-23 00:00:00','2009-06-23 00:00:00');</v>
      </c>
      <c r="BH237" s="6" t="str">
        <f t="shared" si="76"/>
        <v>insert into servicios_comentarios (comentario, id_admin, id_estatus, created_at, updated_at) values('4137675,',1,236,'2009-06-23 00:00:00','2009-06-23 00:00:00');</v>
      </c>
      <c r="BI237" s="137" t="str">
        <f t="shared" si="77"/>
        <v>update bitacoras_estatus set comprobacion_uso = 1, id_estatus=1 where id=236;</v>
      </c>
      <c r="BJ237" s="137" t="str">
        <f t="shared" si="78"/>
        <v>update bitacoras_estatus set numero_expediente = '928849', numero_registro = '', id_estatus = 1, fecha_inicio = '2009-06-23', fecha_vencimiento ='2019-06-23', created_at ='2009-06-23 00:00:00', updated_at ='2009-06-23 00:00:00', id_clase=null, id_marca=1252, id_cliente=888, vigencia = 0 where id =236;</v>
      </c>
      <c r="BK237" s="137" t="str">
        <f t="shared" si="79"/>
        <v>update bitacoras_estatus set id_estatus = 1 where id =236;</v>
      </c>
    </row>
    <row r="238" spans="1:63" ht="27">
      <c r="A238" s="3">
        <v>1001066</v>
      </c>
      <c r="B238" s="3">
        <v>1102918</v>
      </c>
      <c r="C238" s="3">
        <f>IF(Tabla1[[#This Row],[No. REG.]]="","",1)</f>
        <v>1</v>
      </c>
      <c r="D238" s="3" t="s">
        <v>41</v>
      </c>
      <c r="E238" s="3">
        <f>IF(Tabla1[[#This Row],[STATUS]]="","",VLOOKUP(D238,Estatus!$A$2:$B$13,2,0))</f>
        <v>6</v>
      </c>
      <c r="F238" s="3">
        <f>IF(Tabla1[[#This Row],[STATUS]]="","",VLOOKUP(D238,Estatus!$A$2:$I$12,9,0))</f>
        <v>1</v>
      </c>
      <c r="G238" s="12" t="s">
        <v>1294</v>
      </c>
      <c r="H238" s="7">
        <v>39896</v>
      </c>
      <c r="I238" s="80">
        <f t="shared" si="60"/>
        <v>2009</v>
      </c>
      <c r="J238" s="80">
        <f t="shared" si="61"/>
        <v>3</v>
      </c>
      <c r="K238" s="80">
        <f t="shared" si="62"/>
        <v>24</v>
      </c>
      <c r="L238" s="80" t="str">
        <f t="shared" si="63"/>
        <v>03</v>
      </c>
      <c r="M238" s="80">
        <f t="shared" si="64"/>
        <v>24</v>
      </c>
      <c r="N238" s="80" t="str">
        <f t="shared" si="65"/>
        <v>'2009-03-24'</v>
      </c>
      <c r="O238" s="80" t="str">
        <f t="shared" si="66"/>
        <v>'2009-03-24 00:00:00'</v>
      </c>
      <c r="P238" s="7">
        <v>43548</v>
      </c>
      <c r="Q238" s="80">
        <f t="shared" si="67"/>
        <v>2019</v>
      </c>
      <c r="R238" s="80">
        <f t="shared" si="68"/>
        <v>3</v>
      </c>
      <c r="S238" s="80">
        <f t="shared" si="69"/>
        <v>24</v>
      </c>
      <c r="T238" s="80" t="str">
        <f t="shared" si="70"/>
        <v>03</v>
      </c>
      <c r="U238" s="80">
        <f t="shared" si="71"/>
        <v>24</v>
      </c>
      <c r="V238" s="80" t="str">
        <f t="shared" si="72"/>
        <v>'2019-03-24'</v>
      </c>
      <c r="W238" s="80"/>
      <c r="X238" s="80" t="str">
        <f t="shared" si="73"/>
        <v>null</v>
      </c>
      <c r="Y238" s="3" t="s">
        <v>1295</v>
      </c>
      <c r="Z238" s="124">
        <f>IFERROR(IF(Y238="","null",VLOOKUP(Y238,Marcas!$A$2:$C$2024,2,0)),"")</f>
        <v>1250</v>
      </c>
      <c r="AA238" s="3" t="s">
        <v>1295</v>
      </c>
      <c r="AB238" s="3">
        <f>IFERROR(IF(AA238="","",IF(AA238="EMPORIO LEGAL",1,VLOOKUP(AA238,Clientes!$A$2:$B$1190,2,0))),"")</f>
        <v>887</v>
      </c>
      <c r="AC238" s="3">
        <f>IFERROR(IF(Tabla1[[#This Row],[id_control]]="null","",VLOOKUP(CONCATENATE(Tabla1[[#This Row],[CLIENTE]],"-",Tabla1[[#This Row],[id_control]]),Hoja1!$C$2:$D$1994,2,0)),"")</f>
        <v>238</v>
      </c>
      <c r="AD238" s="3" t="s">
        <v>1296</v>
      </c>
      <c r="AE238" s="3"/>
      <c r="AF238" s="3"/>
      <c r="AG238" s="3"/>
      <c r="AH238" s="3"/>
      <c r="AI238" s="3"/>
      <c r="AJ238" s="3"/>
      <c r="AK238" s="3"/>
      <c r="AL238" s="3" t="s">
        <v>1297</v>
      </c>
      <c r="AM238" s="8"/>
      <c r="AN238" s="8"/>
      <c r="AO238" s="8"/>
      <c r="AP238" s="8"/>
      <c r="AQ238" s="8"/>
      <c r="AR238" s="8"/>
      <c r="AS238" s="8"/>
      <c r="AT238" s="8"/>
      <c r="AU238" s="8"/>
      <c r="AV238" s="8" t="s">
        <v>1298</v>
      </c>
      <c r="AW238" s="8"/>
      <c r="AX238" s="8"/>
      <c r="AY238" s="8"/>
      <c r="AZ238" s="8"/>
      <c r="BA238" s="8"/>
      <c r="BB238" s="8"/>
      <c r="BC238" s="8"/>
      <c r="BD238" s="6" t="s">
        <v>1297</v>
      </c>
      <c r="BE238" s="8">
        <v>237</v>
      </c>
      <c r="BF238" s="6" t="str">
        <f t="shared" si="74"/>
        <v>insert into bitacoras_estatus (numero_expediente, numero_registro, representante, fecha_inicio, fecha_vencimiento, id_cliente, id_admin, id_bitacoras_estatus, id_estatus, id_clase, id_marca, created_at, updated_at) values('1001066','1102918','JORGE CASTULO ESPINOZA LUNA','2009-03-24','2019-03-24','887','2','1','1',null,1250,'2009-03-24 00:00:00','2009-03-24 00:00:00');</v>
      </c>
      <c r="BG238" s="6" t="str">
        <f t="shared" si="75"/>
        <v>insert into servicios_comentarios (comentario, id_admin, id_estatus, created_at, updated_at) values('Título enviado a Hermosillo, Son. Recibido 05/08/2009',1,237,'2009-03-24 00:00:00','2009-03-24 00:00:00');</v>
      </c>
      <c r="BH238" s="6" t="str">
        <f t="shared" si="76"/>
        <v>insert into servicios_comentarios (comentario, id_admin, id_estatus, created_at, updated_at) values('662-236-2500',1,237,'2009-03-24 00:00:00','2009-03-24 00:00:00');</v>
      </c>
      <c r="BI238" s="137" t="str">
        <f t="shared" si="77"/>
        <v>update bitacoras_estatus set comprobacion_uso = 1, id_estatus=6 where id=237;</v>
      </c>
      <c r="BJ238" s="137" t="str">
        <f t="shared" si="78"/>
        <v>update bitacoras_estatus set numero_expediente = '1001066', numero_registro = '1102918', id_estatus = 6, fecha_inicio = '2009-03-24', fecha_vencimiento ='2019-03-24', created_at ='2009-03-24 00:00:00', updated_at ='2009-03-24 00:00:00', id_clase=null, id_marca=1250, id_cliente=887, vigencia = 1 where id =237;</v>
      </c>
      <c r="BK238" s="137" t="str">
        <f t="shared" si="79"/>
        <v>update bitacoras_estatus set id_estatus = 6 where id =237;</v>
      </c>
    </row>
    <row r="239" spans="1:63" ht="71">
      <c r="A239" s="6">
        <v>1382577</v>
      </c>
      <c r="B239" s="6">
        <v>1404762</v>
      </c>
      <c r="C239" s="6">
        <f>IF(Tabla1[[#This Row],[No. REG.]]="","",1)</f>
        <v>1</v>
      </c>
      <c r="D239" s="3" t="s">
        <v>46</v>
      </c>
      <c r="E239" s="3">
        <f>IF(Tabla1[[#This Row],[STATUS]]="","",VLOOKUP(D239,Estatus!$A$2:$B$13,2,0))</f>
        <v>10</v>
      </c>
      <c r="F239" s="3">
        <f>IF(Tabla1[[#This Row],[STATUS]]="","",VLOOKUP(D239,Estatus!$A$2:$I$12,9,0))</f>
        <v>1</v>
      </c>
      <c r="G239" s="16" t="s">
        <v>1299</v>
      </c>
      <c r="H239" s="9">
        <v>41438</v>
      </c>
      <c r="I239" s="81">
        <f t="shared" si="60"/>
        <v>2013</v>
      </c>
      <c r="J239" s="81">
        <f t="shared" si="61"/>
        <v>6</v>
      </c>
      <c r="K239" s="81">
        <f t="shared" si="62"/>
        <v>13</v>
      </c>
      <c r="L239" s="81" t="str">
        <f t="shared" si="63"/>
        <v>06</v>
      </c>
      <c r="M239" s="81">
        <f t="shared" si="64"/>
        <v>13</v>
      </c>
      <c r="N239" s="81" t="str">
        <f t="shared" si="65"/>
        <v>'2013-06-13'</v>
      </c>
      <c r="O239" s="81" t="str">
        <f t="shared" si="66"/>
        <v>'2013-06-13 00:00:00'</v>
      </c>
      <c r="P239" s="9">
        <v>45090</v>
      </c>
      <c r="Q239" s="81">
        <f t="shared" si="67"/>
        <v>2023</v>
      </c>
      <c r="R239" s="81">
        <f t="shared" si="68"/>
        <v>6</v>
      </c>
      <c r="S239" s="81">
        <f t="shared" si="69"/>
        <v>13</v>
      </c>
      <c r="T239" s="81" t="str">
        <f t="shared" si="70"/>
        <v>06</v>
      </c>
      <c r="U239" s="81">
        <f t="shared" si="71"/>
        <v>13</v>
      </c>
      <c r="V239" s="81" t="str">
        <f t="shared" si="72"/>
        <v>'2023-06-13'</v>
      </c>
      <c r="W239" s="81">
        <v>44</v>
      </c>
      <c r="X239" s="81">
        <f t="shared" si="73"/>
        <v>44</v>
      </c>
      <c r="Y239" s="6" t="s">
        <v>1300</v>
      </c>
      <c r="Z239" s="123">
        <f>IFERROR(IF(Y239="","null",VLOOKUP(Y239,Marcas!$A$2:$C$2024,2,0)),"")</f>
        <v>1249</v>
      </c>
      <c r="AA239" s="6" t="s">
        <v>1301</v>
      </c>
      <c r="AB239" s="6">
        <f>IFERROR(IF(AA239="","",IF(AA239="EMPORIO LEGAL",1,VLOOKUP(AA239,Clientes!$A$2:$B$1190,2,0))),"")</f>
        <v>886</v>
      </c>
      <c r="AC239" s="6">
        <f>IFERROR(IF(Tabla1[[#This Row],[id_control]]="null","",VLOOKUP(CONCATENATE(Tabla1[[#This Row],[CLIENTE]],"-",Tabla1[[#This Row],[id_control]]),Hoja1!$C$2:$D$1994,2,0)),"")</f>
        <v>239</v>
      </c>
      <c r="AD239" s="6" t="s">
        <v>1302</v>
      </c>
      <c r="AE239" s="6" t="s">
        <v>1303</v>
      </c>
      <c r="AF239" s="6"/>
      <c r="AG239" s="6"/>
      <c r="AH239" s="6"/>
      <c r="AI239" s="6"/>
      <c r="AJ239" s="6"/>
      <c r="AK239" s="6"/>
      <c r="AL239" s="3"/>
      <c r="AM239" s="5"/>
      <c r="AN239" s="6"/>
      <c r="AO239" s="6"/>
      <c r="AP239" s="6"/>
      <c r="AQ239" s="5"/>
      <c r="AR239" s="6"/>
      <c r="AS239" s="6"/>
      <c r="AT239" s="6"/>
      <c r="AU239" s="6"/>
      <c r="AV239" s="6"/>
      <c r="AW239" s="6"/>
      <c r="AX239" s="6"/>
      <c r="AY239" s="6"/>
      <c r="AZ239" s="6"/>
      <c r="BA239" s="6"/>
      <c r="BB239" s="6"/>
      <c r="BC239" s="6"/>
      <c r="BD239" s="6"/>
      <c r="BE239" s="8">
        <v>238</v>
      </c>
      <c r="BF239" s="6" t="str">
        <f t="shared" si="74"/>
        <v>insert into bitacoras_estatus (numero_expediente, numero_registro, representante, fecha_inicio, fecha_vencimiento, id_cliente, id_admin, id_bitacoras_estatus, id_estatus, id_clase, id_marca, created_at, updated_at) values('1382577','1404762','JOSE MANUEL DE LA ROSA GALLARDO','2013-06-13','2023-06-13','886','2','1','1',44,1249,'2013-06-13 00:00:00','2013-06-13 00:00:00');</v>
      </c>
      <c r="BG239" s="6" t="str">
        <f t="shared" si="75"/>
        <v>insert into servicios_comentarios (comentario, id_admin, id_estatus, created_at, updated_at) values('CLASE 44. EN FECHA 8 DE AGOSTO DE 2017 SE PRESENTÓ SOLICITUD DE INSCRIPCION DE CESION DE DERECHOS.. EL 18 DE OCT 2017 SE COMUNICA LA TRASMISION DE DERECHOS',1,238,'2013-06-13 00:00:00','2013-06-13 00:00:00');</v>
      </c>
      <c r="BH239" s="6" t="str">
        <f t="shared" si="76"/>
        <v/>
      </c>
      <c r="BI239" s="137" t="str">
        <f t="shared" si="77"/>
        <v>update bitacoras_estatus set comprobacion_uso = 1, id_estatus=10 where id=238;</v>
      </c>
      <c r="BJ239" s="137" t="str">
        <f t="shared" si="78"/>
        <v>update bitacoras_estatus set numero_expediente = '1382577', numero_registro = '1404762', id_estatus = 10, fecha_inicio = '2013-06-13', fecha_vencimiento ='2023-06-13', created_at ='2013-06-13 00:00:00', updated_at ='2013-06-13 00:00:00', id_clase=44, id_marca=1249, id_cliente=886, vigencia = 1 where id =238;</v>
      </c>
      <c r="BK239" s="137" t="str">
        <f t="shared" si="79"/>
        <v>update bitacoras_estatus set id_estatus = 10 where id =238;</v>
      </c>
    </row>
    <row r="240" spans="1:63">
      <c r="A240" s="3">
        <v>830228</v>
      </c>
      <c r="B240" s="3"/>
      <c r="C240" s="3" t="str">
        <f>IF(Tabla1[[#This Row],[No. REG.]]="","",1)</f>
        <v/>
      </c>
      <c r="D240" s="3" t="s">
        <v>34</v>
      </c>
      <c r="E240" s="3">
        <f>IF(Tabla1[[#This Row],[STATUS]]="","",VLOOKUP(D240,Estatus!$A$2:$B$13,2,0))</f>
        <v>5</v>
      </c>
      <c r="F240" s="3">
        <f>IF(Tabla1[[#This Row],[STATUS]]="","",VLOOKUP(D240,Estatus!$A$2:$I$12,9,0))</f>
        <v>0</v>
      </c>
      <c r="G240" s="12" t="s">
        <v>1304</v>
      </c>
      <c r="H240" s="7">
        <v>39064</v>
      </c>
      <c r="I240" s="80">
        <f t="shared" si="60"/>
        <v>2006</v>
      </c>
      <c r="J240" s="80">
        <f t="shared" si="61"/>
        <v>12</v>
      </c>
      <c r="K240" s="80">
        <f t="shared" si="62"/>
        <v>13</v>
      </c>
      <c r="L240" s="80">
        <f t="shared" si="63"/>
        <v>12</v>
      </c>
      <c r="M240" s="80">
        <f t="shared" si="64"/>
        <v>13</v>
      </c>
      <c r="N240" s="80" t="str">
        <f t="shared" si="65"/>
        <v>'2006-12-13'</v>
      </c>
      <c r="O240" s="80" t="str">
        <f t="shared" si="66"/>
        <v>'2006-12-13 00:00:00'</v>
      </c>
      <c r="P240" s="7">
        <v>42717</v>
      </c>
      <c r="Q240" s="80">
        <f t="shared" si="67"/>
        <v>2016</v>
      </c>
      <c r="R240" s="80">
        <f t="shared" si="68"/>
        <v>12</v>
      </c>
      <c r="S240" s="80">
        <f t="shared" si="69"/>
        <v>13</v>
      </c>
      <c r="T240" s="80">
        <f t="shared" si="70"/>
        <v>12</v>
      </c>
      <c r="U240" s="80">
        <f t="shared" si="71"/>
        <v>13</v>
      </c>
      <c r="V240" s="80" t="str">
        <f t="shared" si="72"/>
        <v>'2016-12-13'</v>
      </c>
      <c r="W240" s="80"/>
      <c r="X240" s="80" t="str">
        <f t="shared" si="73"/>
        <v>null</v>
      </c>
      <c r="Y240" s="3" t="s">
        <v>1305</v>
      </c>
      <c r="Z240" s="124">
        <f>IFERROR(IF(Y240="","null",VLOOKUP(Y240,Marcas!$A$2:$C$2024,2,0)),"")</f>
        <v>129</v>
      </c>
      <c r="AA240" s="3" t="s">
        <v>1306</v>
      </c>
      <c r="AB240" s="3">
        <f>IFERROR(IF(AA240="","",IF(AA240="EMPORIO LEGAL",1,VLOOKUP(AA240,Clientes!$A$2:$B$1190,2,0))),"")</f>
        <v>885</v>
      </c>
      <c r="AC240" s="3">
        <f>IFERROR(IF(Tabla1[[#This Row],[id_control]]="null","",VLOOKUP(CONCATENATE(Tabla1[[#This Row],[CLIENTE]],"-",Tabla1[[#This Row],[id_control]]),Hoja1!$C$2:$D$1994,2,0)),"")</f>
        <v>240</v>
      </c>
      <c r="AD240" s="3" t="s">
        <v>1307</v>
      </c>
      <c r="AE240" s="3"/>
      <c r="AF240" s="3"/>
      <c r="AG240" s="3"/>
      <c r="AH240" s="3"/>
      <c r="AI240" s="3"/>
      <c r="AJ240" s="3"/>
      <c r="AK240" s="3"/>
      <c r="AL240" s="3">
        <v>2007694</v>
      </c>
      <c r="AM240" s="6">
        <v>4154100</v>
      </c>
      <c r="AN240" s="6">
        <v>4155000</v>
      </c>
      <c r="AO240" s="6"/>
      <c r="AP240" s="6"/>
      <c r="AQ240" s="6" t="s">
        <v>1308</v>
      </c>
      <c r="AR240" s="6">
        <v>6144272946</v>
      </c>
      <c r="AS240" s="6"/>
      <c r="AT240" s="6"/>
      <c r="AU240" s="6"/>
      <c r="AV240" s="6" t="s">
        <v>1309</v>
      </c>
      <c r="AW240" s="6"/>
      <c r="AX240" s="6"/>
      <c r="AY240" s="6"/>
      <c r="AZ240" s="6"/>
      <c r="BA240" s="6"/>
      <c r="BB240" s="6"/>
      <c r="BC240" s="6"/>
      <c r="BD240" s="6" t="s">
        <v>1310</v>
      </c>
      <c r="BE240" s="8">
        <v>239</v>
      </c>
      <c r="BF240" s="6" t="str">
        <f t="shared" si="74"/>
        <v>insert into bitacoras_estatus (numero_expediente, numero_registro, representante, fecha_inicio, fecha_vencimiento, id_cliente, id_admin, id_bitacoras_estatus, id_estatus, id_clase, id_marca, created_at, updated_at) values('830228','','CRISTINA DE ALBA MONTES','2006-12-13','2016-12-13','885','2','1','1',null,129,'2006-12-13 00:00:00','2006-12-13 00:00:00');</v>
      </c>
      <c r="BG240" s="6" t="str">
        <f t="shared" si="75"/>
        <v>insert into servicios_comentarios (comentario, id_admin, id_estatus, created_at, updated_at) values('Contestacion 01/11/07',1,239,'2006-12-13 00:00:00','2006-12-13 00:00:00');</v>
      </c>
      <c r="BH240" s="6" t="str">
        <f t="shared" si="76"/>
        <v>insert into servicios_comentarios (comentario, id_admin, id_estatus, created_at, updated_at) values('2007694, 4154100, 4155000 PAMELA LOYA CEL 614 18232 95, CRISTINA DA ALBA 6144272946,',1,239,'2006-12-13 00:00:00','2006-12-13 00:00:00');</v>
      </c>
      <c r="BI240" s="137" t="str">
        <f t="shared" si="77"/>
        <v>update bitacoras_estatus set comprobacion_uso = 1, id_estatus=5 where id=239;</v>
      </c>
      <c r="BJ240" s="137" t="str">
        <f t="shared" si="78"/>
        <v>update bitacoras_estatus set numero_expediente = '830228', numero_registro = '', id_estatus = 5, fecha_inicio = '2006-12-13', fecha_vencimiento ='2016-12-13', created_at ='2006-12-13 00:00:00', updated_at ='2006-12-13 00:00:00', id_clase=null, id_marca=129, id_cliente=885, vigencia = 0 where id =239;</v>
      </c>
      <c r="BK240" s="137" t="str">
        <f t="shared" si="79"/>
        <v>update bitacoras_estatus set id_estatus = 5 where id =239;</v>
      </c>
    </row>
    <row r="241" spans="1:63">
      <c r="A241" s="3">
        <v>1391659</v>
      </c>
      <c r="B241" s="3">
        <v>1407562</v>
      </c>
      <c r="C241" s="3">
        <f>IF(Tabla1[[#This Row],[No. REG.]]="","",1)</f>
        <v>1</v>
      </c>
      <c r="D241" s="3" t="s">
        <v>46</v>
      </c>
      <c r="E241" s="3">
        <f>IF(Tabla1[[#This Row],[STATUS]]="","",VLOOKUP(D241,Estatus!$A$2:$B$13,2,0))</f>
        <v>10</v>
      </c>
      <c r="F241" s="3">
        <f>IF(Tabla1[[#This Row],[STATUS]]="","",VLOOKUP(D241,Estatus!$A$2:$I$12,9,0))</f>
        <v>1</v>
      </c>
      <c r="G241" s="12" t="s">
        <v>1311</v>
      </c>
      <c r="H241" s="7">
        <v>41451</v>
      </c>
      <c r="I241" s="80">
        <f t="shared" si="60"/>
        <v>2013</v>
      </c>
      <c r="J241" s="80">
        <f t="shared" si="61"/>
        <v>6</v>
      </c>
      <c r="K241" s="80">
        <f t="shared" si="62"/>
        <v>26</v>
      </c>
      <c r="L241" s="80" t="str">
        <f t="shared" si="63"/>
        <v>06</v>
      </c>
      <c r="M241" s="80">
        <f t="shared" si="64"/>
        <v>26</v>
      </c>
      <c r="N241" s="80" t="str">
        <f t="shared" si="65"/>
        <v>'2013-06-26'</v>
      </c>
      <c r="O241" s="80" t="str">
        <f t="shared" si="66"/>
        <v>'2013-06-26 00:00:00'</v>
      </c>
      <c r="P241" s="7">
        <v>45103</v>
      </c>
      <c r="Q241" s="80">
        <f t="shared" si="67"/>
        <v>2023</v>
      </c>
      <c r="R241" s="80">
        <f t="shared" si="68"/>
        <v>6</v>
      </c>
      <c r="S241" s="80">
        <f t="shared" si="69"/>
        <v>26</v>
      </c>
      <c r="T241" s="80" t="str">
        <f t="shared" si="70"/>
        <v>06</v>
      </c>
      <c r="U241" s="80">
        <f t="shared" si="71"/>
        <v>26</v>
      </c>
      <c r="V241" s="80" t="str">
        <f t="shared" si="72"/>
        <v>'2023-06-26'</v>
      </c>
      <c r="W241" s="80"/>
      <c r="X241" s="80" t="str">
        <f t="shared" si="73"/>
        <v>null</v>
      </c>
      <c r="Y241" s="3" t="s">
        <v>1312</v>
      </c>
      <c r="Z241" s="124">
        <f>IFERROR(IF(Y241="","null",VLOOKUP(Y241,Marcas!$A$2:$C$2024,2,0)),"")</f>
        <v>1248</v>
      </c>
      <c r="AA241" s="3" t="s">
        <v>1313</v>
      </c>
      <c r="AB241" s="3">
        <f>IFERROR(IF(AA241="","",IF(AA241="EMPORIO LEGAL",1,VLOOKUP(AA241,Clientes!$A$2:$B$1190,2,0))),"")</f>
        <v>884</v>
      </c>
      <c r="AC241" s="3">
        <f>IFERROR(IF(Tabla1[[#This Row],[id_control]]="null","",VLOOKUP(CONCATENATE(Tabla1[[#This Row],[CLIENTE]],"-",Tabla1[[#This Row],[id_control]]),Hoja1!$C$2:$D$1994,2,0)),"")</f>
        <v>241</v>
      </c>
      <c r="AD241" s="3" t="s">
        <v>1189</v>
      </c>
      <c r="AE241" s="3"/>
      <c r="AF241" s="3"/>
      <c r="AG241" s="3"/>
      <c r="AH241" s="3"/>
      <c r="AI241" s="3"/>
      <c r="AJ241" s="3"/>
      <c r="AK241" s="3"/>
      <c r="AL241" s="3" t="s">
        <v>1314</v>
      </c>
      <c r="AM241" s="6" t="s">
        <v>1315</v>
      </c>
      <c r="AN241" s="6"/>
      <c r="AO241" s="6"/>
      <c r="AP241" s="6"/>
      <c r="AQ241" s="11" t="s">
        <v>1316</v>
      </c>
      <c r="AR241" s="6"/>
      <c r="AS241" s="6"/>
      <c r="AT241" s="6"/>
      <c r="AU241" s="6"/>
      <c r="AV241" s="6" t="s">
        <v>1187</v>
      </c>
      <c r="AW241" s="6" t="s">
        <v>1317</v>
      </c>
      <c r="AX241" s="6"/>
      <c r="AY241" s="6"/>
      <c r="AZ241" s="6"/>
      <c r="BA241" s="6"/>
      <c r="BB241" s="6"/>
      <c r="BC241" s="6"/>
      <c r="BD241" s="6" t="s">
        <v>1318</v>
      </c>
      <c r="BE241" s="8">
        <v>240</v>
      </c>
      <c r="BF241" s="6" t="str">
        <f t="shared" si="74"/>
        <v>insert into bitacoras_estatus (numero_expediente, numero_registro, representante, fecha_inicio, fecha_vencimiento, id_cliente, id_admin, id_bitacoras_estatus, id_estatus, id_clase, id_marca, created_at, updated_at) values('1391659','1407562','ENRIQUE TARANGO FLORES','2013-06-26','2023-06-26','884','2','1','1',null,1248,'2013-06-26 00:00:00','2013-06-26 00:00:00');</v>
      </c>
      <c r="BG241" s="6" t="str">
        <f t="shared" si="75"/>
        <v>insert into servicios_comentarios (comentario, id_admin, id_estatus, created_at, updated_at) values('TITULO RECIBIDO 06 DE JULIO DE 2015',1,240,'2013-06-26 00:00:00','2013-06-26 00:00:00');</v>
      </c>
      <c r="BH241" s="6" t="str">
        <f t="shared" si="76"/>
        <v>insert into servicios_comentarios (comentario, id_admin, id_estatus, created_at, updated_at) values('4 23 07 13 VRL.- 2 93 88 44. cel nydia arredondo 614 4 09 91 97',1,240,'2013-06-26 00:00:00','2013-06-26 00:00:00');</v>
      </c>
      <c r="BI241" s="137" t="str">
        <f t="shared" si="77"/>
        <v>update bitacoras_estatus set comprobacion_uso = 1, id_estatus=10 where id=240;</v>
      </c>
      <c r="BJ241" s="137" t="str">
        <f t="shared" si="78"/>
        <v>update bitacoras_estatus set numero_expediente = '1391659', numero_registro = '1407562', id_estatus = 10, fecha_inicio = '2013-06-26', fecha_vencimiento ='2023-06-26', created_at ='2013-06-26 00:00:00', updated_at ='2013-06-26 00:00:00', id_clase=null, id_marca=1248, id_cliente=884, vigencia = 1 where id =240;</v>
      </c>
      <c r="BK241" s="137" t="str">
        <f t="shared" si="79"/>
        <v>update bitacoras_estatus set id_estatus = 10 where id =240;</v>
      </c>
    </row>
    <row r="242" spans="1:63">
      <c r="A242" s="6">
        <v>1362627</v>
      </c>
      <c r="B242" s="6">
        <v>1383809</v>
      </c>
      <c r="C242" s="6">
        <f>IF(Tabla1[[#This Row],[No. REG.]]="","",1)</f>
        <v>1</v>
      </c>
      <c r="D242" s="3" t="s">
        <v>46</v>
      </c>
      <c r="E242" s="3">
        <f>IF(Tabla1[[#This Row],[STATUS]]="","",VLOOKUP(D242,Estatus!$A$2:$B$13,2,0))</f>
        <v>10</v>
      </c>
      <c r="F242" s="3">
        <f>IF(Tabla1[[#This Row],[STATUS]]="","",VLOOKUP(D242,Estatus!$A$2:$I$12,9,0))</f>
        <v>1</v>
      </c>
      <c r="G242" s="16"/>
      <c r="H242" s="7">
        <v>41369</v>
      </c>
      <c r="I242" s="80">
        <f t="shared" si="60"/>
        <v>2013</v>
      </c>
      <c r="J242" s="80">
        <f t="shared" si="61"/>
        <v>4</v>
      </c>
      <c r="K242" s="80">
        <f t="shared" si="62"/>
        <v>5</v>
      </c>
      <c r="L242" s="80" t="str">
        <f t="shared" si="63"/>
        <v>04</v>
      </c>
      <c r="M242" s="80" t="str">
        <f t="shared" si="64"/>
        <v>05</v>
      </c>
      <c r="N242" s="80" t="str">
        <f t="shared" si="65"/>
        <v>'2013-04-05'</v>
      </c>
      <c r="O242" s="80" t="str">
        <f t="shared" si="66"/>
        <v>'2013-04-05 00:00:00'</v>
      </c>
      <c r="P242" s="7">
        <v>45021</v>
      </c>
      <c r="Q242" s="80">
        <f t="shared" si="67"/>
        <v>2023</v>
      </c>
      <c r="R242" s="80">
        <f t="shared" si="68"/>
        <v>4</v>
      </c>
      <c r="S242" s="80">
        <f t="shared" si="69"/>
        <v>5</v>
      </c>
      <c r="T242" s="80" t="str">
        <f t="shared" si="70"/>
        <v>04</v>
      </c>
      <c r="U242" s="80" t="str">
        <f t="shared" si="71"/>
        <v>05</v>
      </c>
      <c r="V242" s="80" t="str">
        <f t="shared" si="72"/>
        <v>'2023-04-05'</v>
      </c>
      <c r="W242" s="80"/>
      <c r="X242" s="80" t="str">
        <f t="shared" si="73"/>
        <v>null</v>
      </c>
      <c r="Y242" s="6" t="s">
        <v>1319</v>
      </c>
      <c r="Z242" s="123">
        <f>IFERROR(IF(Y242="","null",VLOOKUP(Y242,Marcas!$A$2:$C$2024,2,0)),"")</f>
        <v>1247</v>
      </c>
      <c r="AA242" s="6" t="s">
        <v>1319</v>
      </c>
      <c r="AB242" s="6">
        <f>IFERROR(IF(AA242="","",IF(AA242="EMPORIO LEGAL",1,VLOOKUP(AA242,Clientes!$A$2:$B$1190,2,0))),"")</f>
        <v>883</v>
      </c>
      <c r="AC242" s="6">
        <f>IFERROR(IF(Tabla1[[#This Row],[id_control]]="null","",VLOOKUP(CONCATENATE(Tabla1[[#This Row],[CLIENTE]],"-",Tabla1[[#This Row],[id_control]]),Hoja1!$C$2:$D$1994,2,0)),"")</f>
        <v>242</v>
      </c>
      <c r="AD242" s="6" t="s">
        <v>1320</v>
      </c>
      <c r="AE242" s="6"/>
      <c r="AF242" s="6"/>
      <c r="AG242" s="6"/>
      <c r="AH242" s="6"/>
      <c r="AI242" s="6"/>
      <c r="AJ242" s="6"/>
      <c r="AK242" s="6"/>
      <c r="AL242" s="6" t="s">
        <v>1321</v>
      </c>
      <c r="AM242" s="8" t="s">
        <v>1322</v>
      </c>
      <c r="AN242" s="8"/>
      <c r="AO242" s="8"/>
      <c r="AP242" s="8"/>
      <c r="AQ242" s="8" t="s">
        <v>1323</v>
      </c>
      <c r="AR242" s="8"/>
      <c r="AS242" s="8"/>
      <c r="AT242" s="8"/>
      <c r="AU242" s="8"/>
      <c r="AV242" s="8" t="s">
        <v>1324</v>
      </c>
      <c r="AW242" s="8"/>
      <c r="AX242" s="8"/>
      <c r="AY242" s="8"/>
      <c r="AZ242" s="8"/>
      <c r="BA242" s="8"/>
      <c r="BB242" s="8"/>
      <c r="BC242" s="8"/>
      <c r="BD242" s="8" t="s">
        <v>1325</v>
      </c>
      <c r="BE242" s="8">
        <v>241</v>
      </c>
      <c r="BF242" s="6" t="str">
        <f t="shared" si="74"/>
        <v>insert into bitacoras_estatus (numero_expediente, numero_registro, representante, fecha_inicio, fecha_vencimiento, id_cliente, id_admin, id_bitacoras_estatus, id_estatus, id_clase, id_marca, created_at, updated_at) values('1362627','1383809','JORGE ASHBAL BORBOA MOYE','2013-04-05','2023-04-05','883','2','1','1',null,1247,'2013-04-05 00:00:00','2013-04-05 00:00:00');</v>
      </c>
      <c r="BG242" s="6" t="str">
        <f t="shared" si="75"/>
        <v/>
      </c>
      <c r="BH242" s="6" t="str">
        <f t="shared" si="76"/>
        <v>insert into servicios_comentarios (comentario, id_admin, id_estatus, created_at, updated_at) values('625 5 81 64 55,625 5 81 38 85 CEL.- 625 136 16 21, 72 83',1,241,'2013-04-05 00:00:00','2013-04-05 00:00:00');</v>
      </c>
      <c r="BI242" s="137" t="str">
        <f t="shared" si="77"/>
        <v>update bitacoras_estatus set comprobacion_uso = 1, id_estatus=10 where id=241;</v>
      </c>
      <c r="BJ242" s="137" t="str">
        <f t="shared" si="78"/>
        <v>update bitacoras_estatus set numero_expediente = '1362627', numero_registro = '1383809', id_estatus = 10, fecha_inicio = '2013-04-05', fecha_vencimiento ='2023-04-05', created_at ='2013-04-05 00:00:00', updated_at ='2013-04-05 00:00:00', id_clase=null, id_marca=1247, id_cliente=883, vigencia = 1 where id =241;</v>
      </c>
      <c r="BK242" s="137" t="str">
        <f t="shared" si="79"/>
        <v>update bitacoras_estatus set id_estatus = 10 where id =241;</v>
      </c>
    </row>
    <row r="243" spans="1:63">
      <c r="A243" s="6">
        <v>1408841</v>
      </c>
      <c r="B243" s="6">
        <v>1415446</v>
      </c>
      <c r="C243" s="6">
        <f>IF(Tabla1[[#This Row],[No. REG.]]="","",1)</f>
        <v>1</v>
      </c>
      <c r="D243" s="3" t="s">
        <v>46</v>
      </c>
      <c r="E243" s="3">
        <f>IF(Tabla1[[#This Row],[STATUS]]="","",VLOOKUP(D243,Estatus!$A$2:$B$13,2,0))</f>
        <v>10</v>
      </c>
      <c r="F243" s="3">
        <f>IF(Tabla1[[#This Row],[STATUS]]="","",VLOOKUP(D243,Estatus!$A$2:$I$12,9,0))</f>
        <v>1</v>
      </c>
      <c r="G243" s="12" t="s">
        <v>1326</v>
      </c>
      <c r="H243" s="7">
        <v>41516</v>
      </c>
      <c r="I243" s="80">
        <f t="shared" si="60"/>
        <v>2013</v>
      </c>
      <c r="J243" s="80">
        <f t="shared" si="61"/>
        <v>8</v>
      </c>
      <c r="K243" s="80">
        <f t="shared" si="62"/>
        <v>30</v>
      </c>
      <c r="L243" s="80" t="str">
        <f t="shared" si="63"/>
        <v>08</v>
      </c>
      <c r="M243" s="80">
        <f t="shared" si="64"/>
        <v>30</v>
      </c>
      <c r="N243" s="80" t="str">
        <f t="shared" si="65"/>
        <v>'2013-08-30'</v>
      </c>
      <c r="O243" s="80" t="str">
        <f t="shared" si="66"/>
        <v>'2013-08-30 00:00:00'</v>
      </c>
      <c r="P243" s="7">
        <v>45168</v>
      </c>
      <c r="Q243" s="80">
        <f t="shared" si="67"/>
        <v>2023</v>
      </c>
      <c r="R243" s="80">
        <f t="shared" si="68"/>
        <v>8</v>
      </c>
      <c r="S243" s="80">
        <f t="shared" si="69"/>
        <v>30</v>
      </c>
      <c r="T243" s="80" t="str">
        <f t="shared" si="70"/>
        <v>08</v>
      </c>
      <c r="U243" s="80">
        <f t="shared" si="71"/>
        <v>30</v>
      </c>
      <c r="V243" s="80" t="str">
        <f t="shared" si="72"/>
        <v>'2023-08-30'</v>
      </c>
      <c r="W243" s="80"/>
      <c r="X243" s="80" t="str">
        <f t="shared" si="73"/>
        <v>null</v>
      </c>
      <c r="Y243" s="6" t="s">
        <v>1327</v>
      </c>
      <c r="Z243" s="123">
        <f>IFERROR(IF(Y243="","null",VLOOKUP(Y243,Marcas!$A$2:$C$2024,2,0)),"")</f>
        <v>1244</v>
      </c>
      <c r="AA243" s="6" t="s">
        <v>1328</v>
      </c>
      <c r="AB243" s="6">
        <f>IFERROR(IF(AA243="","",IF(AA243="EMPORIO LEGAL",1,VLOOKUP(AA243,Clientes!$A$2:$B$1190,2,0))),"")</f>
        <v>881</v>
      </c>
      <c r="AC243" s="6">
        <f>IFERROR(IF(Tabla1[[#This Row],[id_control]]="null","",VLOOKUP(CONCATENATE(Tabla1[[#This Row],[CLIENTE]],"-",Tabla1[[#This Row],[id_control]]),Hoja1!$C$2:$D$1994,2,0)),"")</f>
        <v>243</v>
      </c>
      <c r="AD243" s="6" t="s">
        <v>1329</v>
      </c>
      <c r="AE243" s="6"/>
      <c r="AF243" s="6"/>
      <c r="AG243" s="6"/>
      <c r="AH243" s="6"/>
      <c r="AI243" s="6"/>
      <c r="AJ243" s="6"/>
      <c r="AK243" s="6"/>
      <c r="AL243" s="3" t="s">
        <v>1330</v>
      </c>
      <c r="AM243" s="6"/>
      <c r="AN243" s="6"/>
      <c r="AO243" s="6"/>
      <c r="AP243" s="6"/>
      <c r="AQ243" s="5"/>
      <c r="AR243" s="5"/>
      <c r="AS243" s="5"/>
      <c r="AT243" s="5"/>
      <c r="AU243" s="5"/>
      <c r="AV243" s="5" t="s">
        <v>1331</v>
      </c>
      <c r="AW243" s="5"/>
      <c r="AX243" s="5"/>
      <c r="AY243" s="5"/>
      <c r="AZ243" s="5"/>
      <c r="BA243" s="5"/>
      <c r="BB243" s="5"/>
      <c r="BC243" s="5"/>
      <c r="BD243" s="8" t="s">
        <v>1330</v>
      </c>
      <c r="BE243" s="8">
        <v>242</v>
      </c>
      <c r="BF243" s="6" t="str">
        <f t="shared" si="74"/>
        <v>insert into bitacoras_estatus (numero_expediente, numero_registro, representante, fecha_inicio, fecha_vencimiento, id_cliente, id_admin, id_bitacoras_estatus, id_estatus, id_clase, id_marca, created_at, updated_at) values('1408841','1415446','OLIVA OCHOA MEDINA','2013-08-30','2023-08-30','881','2','1','1',null,1244,'2013-08-30 00:00:00','2013-08-30 00:00:00');</v>
      </c>
      <c r="BG243" s="6" t="str">
        <f t="shared" si="75"/>
        <v>insert into servicios_comentarios (comentario, id_admin, id_estatus, created_at, updated_at) values('TITULO RECIBIDO 6/02/14',1,242,'2013-08-30 00:00:00','2013-08-30 00:00:00');</v>
      </c>
      <c r="BH243" s="6" t="str">
        <f t="shared" si="76"/>
        <v>insert into servicios_comentarios (comentario, id_admin, id_estatus, created_at, updated_at) values('2 97 02 65, CEL 614 1 99 52 91',1,242,'2013-08-30 00:00:00','2013-08-30 00:00:00');</v>
      </c>
      <c r="BI243" s="137" t="str">
        <f t="shared" si="77"/>
        <v>update bitacoras_estatus set comprobacion_uso = 1, id_estatus=10 where id=242;</v>
      </c>
      <c r="BJ243" s="137" t="str">
        <f t="shared" si="78"/>
        <v>update bitacoras_estatus set numero_expediente = '1408841', numero_registro = '1415446', id_estatus = 10, fecha_inicio = '2013-08-30', fecha_vencimiento ='2023-08-30', created_at ='2013-08-30 00:00:00', updated_at ='2013-08-30 00:00:00', id_clase=null, id_marca=1244, id_cliente=881, vigencia = 1 where id =242;</v>
      </c>
      <c r="BK243" s="137" t="str">
        <f t="shared" si="79"/>
        <v>update bitacoras_estatus set id_estatus = 10 where id =242;</v>
      </c>
    </row>
    <row r="244" spans="1:63">
      <c r="A244" s="3">
        <v>1049614</v>
      </c>
      <c r="B244" s="3">
        <v>1139812</v>
      </c>
      <c r="C244" s="3">
        <f>IF(Tabla1[[#This Row],[No. REG.]]="","",1)</f>
        <v>1</v>
      </c>
      <c r="D244" s="3" t="s">
        <v>46</v>
      </c>
      <c r="E244" s="3">
        <f>IF(Tabla1[[#This Row],[STATUS]]="","",VLOOKUP(D244,Estatus!$A$2:$B$13,2,0))</f>
        <v>10</v>
      </c>
      <c r="F244" s="3">
        <f>IF(Tabla1[[#This Row],[STATUS]]="","",VLOOKUP(D244,Estatus!$A$2:$I$12,9,0))</f>
        <v>1</v>
      </c>
      <c r="G244" s="12" t="s">
        <v>1261</v>
      </c>
      <c r="H244" s="7">
        <v>40127</v>
      </c>
      <c r="I244" s="80">
        <f t="shared" si="60"/>
        <v>2009</v>
      </c>
      <c r="J244" s="80">
        <f t="shared" si="61"/>
        <v>11</v>
      </c>
      <c r="K244" s="80">
        <f t="shared" si="62"/>
        <v>10</v>
      </c>
      <c r="L244" s="80">
        <f t="shared" si="63"/>
        <v>11</v>
      </c>
      <c r="M244" s="80">
        <f t="shared" si="64"/>
        <v>10</v>
      </c>
      <c r="N244" s="80" t="str">
        <f t="shared" si="65"/>
        <v>'2009-11-10'</v>
      </c>
      <c r="O244" s="80" t="str">
        <f t="shared" si="66"/>
        <v>'2009-11-10 00:00:00'</v>
      </c>
      <c r="P244" s="7">
        <v>43779</v>
      </c>
      <c r="Q244" s="80">
        <f t="shared" si="67"/>
        <v>2019</v>
      </c>
      <c r="R244" s="80">
        <f t="shared" si="68"/>
        <v>11</v>
      </c>
      <c r="S244" s="80">
        <f t="shared" si="69"/>
        <v>10</v>
      </c>
      <c r="T244" s="80">
        <f t="shared" si="70"/>
        <v>11</v>
      </c>
      <c r="U244" s="80">
        <f t="shared" si="71"/>
        <v>10</v>
      </c>
      <c r="V244" s="80" t="str">
        <f t="shared" si="72"/>
        <v>'2019-11-10'</v>
      </c>
      <c r="W244" s="80"/>
      <c r="X244" s="80" t="str">
        <f t="shared" si="73"/>
        <v>null</v>
      </c>
      <c r="Y244" s="3" t="s">
        <v>1332</v>
      </c>
      <c r="Z244" s="124">
        <f>IFERROR(IF(Y244="","null",VLOOKUP(Y244,Marcas!$A$2:$C$2024,2,0)),"")</f>
        <v>1241</v>
      </c>
      <c r="AA244" s="3" t="s">
        <v>1332</v>
      </c>
      <c r="AB244" s="3">
        <f>IFERROR(IF(AA244="","",IF(AA244="EMPORIO LEGAL",1,VLOOKUP(AA244,Clientes!$A$2:$B$1190,2,0))),"")</f>
        <v>879</v>
      </c>
      <c r="AC244" s="3">
        <f>IFERROR(IF(Tabla1[[#This Row],[id_control]]="null","",VLOOKUP(CONCATENATE(Tabla1[[#This Row],[CLIENTE]],"-",Tabla1[[#This Row],[id_control]]),Hoja1!$C$2:$D$1994,2,0)),"")</f>
        <v>244</v>
      </c>
      <c r="AD244" s="3" t="s">
        <v>1333</v>
      </c>
      <c r="AE244" s="3"/>
      <c r="AF244" s="3"/>
      <c r="AG244" s="3"/>
      <c r="AH244" s="3"/>
      <c r="AI244" s="3"/>
      <c r="AJ244" s="3"/>
      <c r="AK244" s="3"/>
      <c r="AL244" s="3">
        <v>4267649</v>
      </c>
      <c r="AM244" s="10"/>
      <c r="AN244" s="6"/>
      <c r="AO244" s="6"/>
      <c r="AP244" s="6"/>
      <c r="AQ244" s="10">
        <v>6141844416</v>
      </c>
      <c r="AR244" s="10"/>
      <c r="AS244" s="6"/>
      <c r="AT244" s="6"/>
      <c r="AU244" s="6"/>
      <c r="AV244" s="6" t="s">
        <v>1334</v>
      </c>
      <c r="AW244" s="6"/>
      <c r="AX244" s="6"/>
      <c r="AY244" s="6"/>
      <c r="AZ244" s="6"/>
      <c r="BA244" s="6"/>
      <c r="BB244" s="6"/>
      <c r="BC244" s="6"/>
      <c r="BD244" s="6" t="s">
        <v>1335</v>
      </c>
      <c r="BE244" s="8">
        <v>243</v>
      </c>
      <c r="BF244" s="6" t="str">
        <f t="shared" si="74"/>
        <v>insert into bitacoras_estatus (numero_expediente, numero_registro, representante, fecha_inicio, fecha_vencimiento, id_cliente, id_admin, id_bitacoras_estatus, id_estatus, id_clase, id_marca, created_at, updated_at) values('1049614','1139812','ENRIQUE RODRIGUEZ GARCIA','2009-11-10','2019-11-10','879','2','1','1',null,1241,'2009-11-10 00:00:00','2009-11-10 00:00:00');</v>
      </c>
      <c r="BG244" s="6" t="str">
        <f t="shared" si="75"/>
        <v>insert into servicios_comentarios (comentario, id_admin, id_estatus, created_at, updated_at) values('Título entregado 16/04/2010',1,243,'2009-11-10 00:00:00','2009-11-10 00:00:00');</v>
      </c>
      <c r="BH244" s="6" t="str">
        <f t="shared" si="76"/>
        <v>insert into servicios_comentarios (comentario, id_admin, id_estatus, created_at, updated_at) values('4267649, CEL 6141844416',1,243,'2009-11-10 00:00:00','2009-11-10 00:00:00');</v>
      </c>
      <c r="BI244" s="137" t="str">
        <f t="shared" si="77"/>
        <v>update bitacoras_estatus set comprobacion_uso = 1, id_estatus=10 where id=243;</v>
      </c>
      <c r="BJ244" s="137" t="str">
        <f t="shared" si="78"/>
        <v>update bitacoras_estatus set numero_expediente = '1049614', numero_registro = '1139812', id_estatus = 10, fecha_inicio = '2009-11-10', fecha_vencimiento ='2019-11-10', created_at ='2009-11-10 00:00:00', updated_at ='2009-11-10 00:00:00', id_clase=null, id_marca=1241, id_cliente=879, vigencia = 1 where id =243;</v>
      </c>
      <c r="BK244" s="137" t="str">
        <f t="shared" si="79"/>
        <v>update bitacoras_estatus set id_estatus = 10 where id =243;</v>
      </c>
    </row>
    <row r="245" spans="1:63">
      <c r="A245" s="3">
        <v>1018370</v>
      </c>
      <c r="B245" s="3"/>
      <c r="C245" s="3" t="str">
        <f>IF(Tabla1[[#This Row],[No. REG.]]="","",1)</f>
        <v/>
      </c>
      <c r="D245" s="3" t="s">
        <v>34</v>
      </c>
      <c r="E245" s="3">
        <f>IF(Tabla1[[#This Row],[STATUS]]="","",VLOOKUP(D245,Estatus!$A$2:$B$13,2,0))</f>
        <v>5</v>
      </c>
      <c r="F245" s="3">
        <f>IF(Tabla1[[#This Row],[STATUS]]="","",VLOOKUP(D245,Estatus!$A$2:$I$12,9,0))</f>
        <v>0</v>
      </c>
      <c r="G245" s="12" t="s">
        <v>1336</v>
      </c>
      <c r="H245" s="7">
        <v>39987</v>
      </c>
      <c r="I245" s="80">
        <f t="shared" si="60"/>
        <v>2009</v>
      </c>
      <c r="J245" s="80">
        <f t="shared" si="61"/>
        <v>6</v>
      </c>
      <c r="K245" s="80">
        <f t="shared" si="62"/>
        <v>23</v>
      </c>
      <c r="L245" s="80" t="str">
        <f t="shared" si="63"/>
        <v>06</v>
      </c>
      <c r="M245" s="80">
        <f t="shared" si="64"/>
        <v>23</v>
      </c>
      <c r="N245" s="80" t="str">
        <f t="shared" si="65"/>
        <v>'2009-06-23'</v>
      </c>
      <c r="O245" s="80" t="str">
        <f t="shared" si="66"/>
        <v>'2009-06-23 00:00:00'</v>
      </c>
      <c r="P245" s="7">
        <v>43639</v>
      </c>
      <c r="Q245" s="80">
        <f t="shared" si="67"/>
        <v>2019</v>
      </c>
      <c r="R245" s="80">
        <f t="shared" si="68"/>
        <v>6</v>
      </c>
      <c r="S245" s="80">
        <f t="shared" si="69"/>
        <v>23</v>
      </c>
      <c r="T245" s="80" t="str">
        <f t="shared" si="70"/>
        <v>06</v>
      </c>
      <c r="U245" s="80">
        <f t="shared" si="71"/>
        <v>23</v>
      </c>
      <c r="V245" s="80" t="str">
        <f t="shared" si="72"/>
        <v>'2019-06-23'</v>
      </c>
      <c r="W245" s="80"/>
      <c r="X245" s="80" t="str">
        <f t="shared" si="73"/>
        <v>null</v>
      </c>
      <c r="Y245" s="3" t="s">
        <v>1337</v>
      </c>
      <c r="Z245" s="124">
        <f>IFERROR(IF(Y245="","null",VLOOKUP(Y245,Marcas!$A$2:$C$2024,2,0)),"")</f>
        <v>1240</v>
      </c>
      <c r="AA245" s="3" t="s">
        <v>1337</v>
      </c>
      <c r="AB245" s="3">
        <f>IFERROR(IF(AA245="","",IF(AA245="EMPORIO LEGAL",1,VLOOKUP(AA245,Clientes!$A$2:$B$1190,2,0))),"")</f>
        <v>878</v>
      </c>
      <c r="AC245" s="3">
        <f>IFERROR(IF(Tabla1[[#This Row],[id_control]]="null","",VLOOKUP(CONCATENATE(Tabla1[[#This Row],[CLIENTE]],"-",Tabla1[[#This Row],[id_control]]),Hoja1!$C$2:$D$1994,2,0)),"")</f>
        <v>245</v>
      </c>
      <c r="AD245" s="3" t="s">
        <v>1307</v>
      </c>
      <c r="AE245" s="3"/>
      <c r="AF245" s="3"/>
      <c r="AG245" s="3"/>
      <c r="AH245" s="3"/>
      <c r="AI245" s="3"/>
      <c r="AJ245" s="3"/>
      <c r="AK245" s="3"/>
      <c r="AL245" s="3"/>
      <c r="AM245" s="6"/>
      <c r="AN245" s="6"/>
      <c r="AO245" s="6"/>
      <c r="AP245" s="6"/>
      <c r="AQ245" s="8"/>
      <c r="AR245" s="6"/>
      <c r="AS245" s="6"/>
      <c r="AT245" s="6"/>
      <c r="AU245" s="6"/>
      <c r="AV245" s="6"/>
      <c r="AW245" s="6"/>
      <c r="AX245" s="6"/>
      <c r="AY245" s="6"/>
      <c r="AZ245" s="6"/>
      <c r="BA245" s="6"/>
      <c r="BB245" s="6"/>
      <c r="BC245" s="6"/>
      <c r="BD245" s="6"/>
      <c r="BE245" s="8">
        <v>244</v>
      </c>
      <c r="BF245" s="6" t="str">
        <f t="shared" si="74"/>
        <v>insert into bitacoras_estatus (numero_expediente, numero_registro, representante, fecha_inicio, fecha_vencimiento, id_cliente, id_admin, id_bitacoras_estatus, id_estatus, id_clase, id_marca, created_at, updated_at) values('1018370','','CRISTINA DE ALBA MONTES','2009-06-23','2019-06-23','878','2','1','1',null,1240,'2009-06-23 00:00:00','2009-06-23 00:00:00');</v>
      </c>
      <c r="BG245" s="6" t="str">
        <f t="shared" si="75"/>
        <v>insert into servicios_comentarios (comentario, id_admin, id_estatus, created_at, updated_at) values('Recibida 01/07/2010',1,244,'2009-06-23 00:00:00','2009-06-23 00:00:00');</v>
      </c>
      <c r="BH245" s="6" t="str">
        <f t="shared" si="76"/>
        <v/>
      </c>
      <c r="BI245" s="137" t="str">
        <f t="shared" si="77"/>
        <v>update bitacoras_estatus set comprobacion_uso = 1, id_estatus=5 where id=244;</v>
      </c>
      <c r="BJ245" s="137" t="str">
        <f t="shared" si="78"/>
        <v>update bitacoras_estatus set numero_expediente = '1018370', numero_registro = '', id_estatus = 5, fecha_inicio = '2009-06-23', fecha_vencimiento ='2019-06-23', created_at ='2009-06-23 00:00:00', updated_at ='2009-06-23 00:00:00', id_clase=null, id_marca=1240, id_cliente=878, vigencia = 0 where id =244;</v>
      </c>
      <c r="BK245" s="137" t="str">
        <f t="shared" si="79"/>
        <v>update bitacoras_estatus set id_estatus = 5 where id =244;</v>
      </c>
    </row>
    <row r="246" spans="1:63" ht="29">
      <c r="A246" s="6">
        <v>731110</v>
      </c>
      <c r="B246" s="6">
        <v>923556</v>
      </c>
      <c r="C246" s="6">
        <f>IF(Tabla1[[#This Row],[No. REG.]]="","",1)</f>
        <v>1</v>
      </c>
      <c r="D246" s="6" t="s">
        <v>109</v>
      </c>
      <c r="E246" s="6">
        <f>IF(Tabla1[[#This Row],[STATUS]]="","",VLOOKUP(D246,Estatus!$A$2:$B$13,2,0))</f>
        <v>9</v>
      </c>
      <c r="F246" s="6">
        <f>IF(Tabla1[[#This Row],[STATUS]]="","",VLOOKUP(D246,Estatus!$A$2:$I$12,9,0))</f>
        <v>0</v>
      </c>
      <c r="G246" s="16" t="s">
        <v>1338</v>
      </c>
      <c r="H246" s="7">
        <v>38559</v>
      </c>
      <c r="I246" s="80">
        <f t="shared" si="60"/>
        <v>2005</v>
      </c>
      <c r="J246" s="80">
        <f t="shared" si="61"/>
        <v>7</v>
      </c>
      <c r="K246" s="80">
        <f t="shared" si="62"/>
        <v>26</v>
      </c>
      <c r="L246" s="80" t="str">
        <f t="shared" si="63"/>
        <v>07</v>
      </c>
      <c r="M246" s="80">
        <f t="shared" si="64"/>
        <v>26</v>
      </c>
      <c r="N246" s="80" t="str">
        <f t="shared" si="65"/>
        <v>'2005-07-26'</v>
      </c>
      <c r="O246" s="80" t="str">
        <f t="shared" si="66"/>
        <v>'2005-07-26 00:00:00'</v>
      </c>
      <c r="P246" s="7">
        <v>42211</v>
      </c>
      <c r="Q246" s="80">
        <f t="shared" si="67"/>
        <v>2015</v>
      </c>
      <c r="R246" s="80">
        <f t="shared" si="68"/>
        <v>7</v>
      </c>
      <c r="S246" s="80">
        <f t="shared" si="69"/>
        <v>26</v>
      </c>
      <c r="T246" s="80" t="str">
        <f t="shared" si="70"/>
        <v>07</v>
      </c>
      <c r="U246" s="80">
        <f t="shared" si="71"/>
        <v>26</v>
      </c>
      <c r="V246" s="80" t="str">
        <f t="shared" si="72"/>
        <v>'2015-07-26'</v>
      </c>
      <c r="W246" s="80"/>
      <c r="X246" s="80" t="str">
        <f t="shared" si="73"/>
        <v>null</v>
      </c>
      <c r="Y246" s="6" t="s">
        <v>1339</v>
      </c>
      <c r="Z246" s="123">
        <f>IFERROR(IF(Y246="","null",VLOOKUP(Y246,Marcas!$A$2:$C$2024,2,0)),"")</f>
        <v>1235</v>
      </c>
      <c r="AA246" s="6" t="s">
        <v>1339</v>
      </c>
      <c r="AB246" s="6">
        <f>IFERROR(IF(AA246="","",IF(AA246="EMPORIO LEGAL",1,VLOOKUP(AA246,Clientes!$A$2:$B$1190,2,0))),"")</f>
        <v>873</v>
      </c>
      <c r="AC246" s="6">
        <f>IFERROR(IF(Tabla1[[#This Row],[id_control]]="null","",VLOOKUP(CONCATENATE(Tabla1[[#This Row],[CLIENTE]],"-",Tabla1[[#This Row],[id_control]]),Hoja1!$C$2:$D$1994,2,0)),"")</f>
        <v>246</v>
      </c>
      <c r="AD246" s="6" t="s">
        <v>1340</v>
      </c>
      <c r="AE246" s="6" t="s">
        <v>1341</v>
      </c>
      <c r="AF246" s="6" t="s">
        <v>1342</v>
      </c>
      <c r="AG246" s="6"/>
      <c r="AH246" s="6"/>
      <c r="AI246" s="6"/>
      <c r="AJ246" s="6"/>
      <c r="AK246" s="6"/>
      <c r="AL246" s="6" t="s">
        <v>1343</v>
      </c>
      <c r="AM246" s="6" t="s">
        <v>1344</v>
      </c>
      <c r="AN246" s="6"/>
      <c r="AO246" s="6"/>
      <c r="AP246" s="6"/>
      <c r="AQ246" s="6" t="s">
        <v>1345</v>
      </c>
      <c r="AR246" s="6"/>
      <c r="AS246" s="6"/>
      <c r="AT246" s="6"/>
      <c r="AU246" s="6" t="s">
        <v>1346</v>
      </c>
      <c r="AV246" s="6"/>
      <c r="AW246" s="6"/>
      <c r="AX246" s="6"/>
      <c r="AY246" s="6"/>
      <c r="AZ246" s="6"/>
      <c r="BA246" s="6"/>
      <c r="BB246" s="6"/>
      <c r="BC246" s="6"/>
      <c r="BD246" s="8"/>
      <c r="BE246" s="8">
        <v>245</v>
      </c>
      <c r="BF246" s="6" t="str">
        <f t="shared" si="74"/>
        <v>insert into bitacoras_estatus (numero_expediente, numero_registro, representante, fecha_inicio, fecha_vencimiento, id_cliente, id_admin, id_bitacoras_estatus, id_estatus, id_clase, id_marca, created_at, updated_at) values('731110','923556','EDUARDO RAMIREZ BALDERRAMA,','2005-07-26','2015-07-26','873','2','1','1',null,1235,'2005-07-26 00:00:00','2005-07-26 00:00:00');</v>
      </c>
      <c r="BG246" s="6" t="str">
        <f t="shared" si="75"/>
        <v>insert into servicios_comentarios (comentario, id_admin, id_estatus, created_at, updated_at) values('VISTO BUENO DIRECCION DE MARCAS 10/03/2006',1,245,'2005-07-26 00:00:00','2005-07-26 00:00:00');</v>
      </c>
      <c r="BH246" s="6" t="str">
        <f t="shared" si="76"/>
        <v/>
      </c>
      <c r="BI246" s="137" t="str">
        <f t="shared" si="77"/>
        <v>update bitacoras_estatus set comprobacion_uso = 1, id_estatus=9 where id=245;</v>
      </c>
      <c r="BJ246" s="137" t="str">
        <f t="shared" si="78"/>
        <v>update bitacoras_estatus set numero_expediente = '731110', numero_registro = '923556', id_estatus = 9, fecha_inicio = '2005-07-26', fecha_vencimiento ='2015-07-26', created_at ='2005-07-26 00:00:00', updated_at ='2005-07-26 00:00:00', id_clase=null, id_marca=1235, id_cliente=873, vigencia = 0 where id =245;</v>
      </c>
      <c r="BK246" s="137" t="str">
        <f t="shared" si="79"/>
        <v>update bitacoras_estatus set id_estatus = 9 where id =245;</v>
      </c>
    </row>
    <row r="247" spans="1:63">
      <c r="A247" s="6">
        <v>1164360</v>
      </c>
      <c r="B247" s="6">
        <v>1233096</v>
      </c>
      <c r="C247" s="6">
        <f>IF(Tabla1[[#This Row],[No. REG.]]="","",1)</f>
        <v>1</v>
      </c>
      <c r="D247" s="3" t="s">
        <v>46</v>
      </c>
      <c r="E247" s="3">
        <f>IF(Tabla1[[#This Row],[STATUS]]="","",VLOOKUP(D247,Estatus!$A$2:$B$13,2,0))</f>
        <v>10</v>
      </c>
      <c r="F247" s="3">
        <f>IF(Tabla1[[#This Row],[STATUS]]="","",VLOOKUP(D247,Estatus!$A$2:$I$12,9,0))</f>
        <v>1</v>
      </c>
      <c r="G247" s="12" t="s">
        <v>1347</v>
      </c>
      <c r="H247" s="7">
        <v>40610</v>
      </c>
      <c r="I247" s="80">
        <f t="shared" si="60"/>
        <v>2011</v>
      </c>
      <c r="J247" s="80">
        <f t="shared" si="61"/>
        <v>3</v>
      </c>
      <c r="K247" s="80">
        <f t="shared" si="62"/>
        <v>8</v>
      </c>
      <c r="L247" s="80" t="str">
        <f t="shared" si="63"/>
        <v>03</v>
      </c>
      <c r="M247" s="80" t="str">
        <f t="shared" si="64"/>
        <v>08</v>
      </c>
      <c r="N247" s="80" t="str">
        <f t="shared" si="65"/>
        <v>'2011-03-08'</v>
      </c>
      <c r="O247" s="80" t="str">
        <f t="shared" si="66"/>
        <v>'2011-03-08 00:00:00'</v>
      </c>
      <c r="P247" s="7">
        <v>44263</v>
      </c>
      <c r="Q247" s="80">
        <f t="shared" si="67"/>
        <v>2021</v>
      </c>
      <c r="R247" s="80">
        <f t="shared" si="68"/>
        <v>3</v>
      </c>
      <c r="S247" s="80">
        <f t="shared" si="69"/>
        <v>8</v>
      </c>
      <c r="T247" s="80" t="str">
        <f t="shared" si="70"/>
        <v>03</v>
      </c>
      <c r="U247" s="80" t="str">
        <f t="shared" si="71"/>
        <v>08</v>
      </c>
      <c r="V247" s="80" t="str">
        <f t="shared" si="72"/>
        <v>'2021-03-08'</v>
      </c>
      <c r="W247" s="80"/>
      <c r="X247" s="80" t="str">
        <f t="shared" si="73"/>
        <v>null</v>
      </c>
      <c r="Y247" s="6" t="s">
        <v>8609</v>
      </c>
      <c r="Z247" s="123">
        <f>IFERROR(IF(Y247="","null",VLOOKUP(Y247,Marcas!$A$2:$C$2024,2,0)),"")</f>
        <v>1234</v>
      </c>
      <c r="AA247" s="6" t="s">
        <v>8609</v>
      </c>
      <c r="AB247" s="6">
        <f>IFERROR(IF(AA247="","",IF(AA247="EMPORIO LEGAL",1,VLOOKUP(AA247,Clientes!$A$2:$B$1190,2,0))),"")</f>
        <v>872</v>
      </c>
      <c r="AC247" s="6">
        <f>IFERROR(IF(Tabla1[[#This Row],[id_control]]="null","",VLOOKUP(CONCATENATE(Tabla1[[#This Row],[CLIENTE]],"-",Tabla1[[#This Row],[id_control]]),Hoja1!$C$2:$D$1994,2,0)),"")</f>
        <v>247</v>
      </c>
      <c r="AD247" s="6" t="s">
        <v>1348</v>
      </c>
      <c r="AE247" s="6"/>
      <c r="AF247" s="6"/>
      <c r="AG247" s="6"/>
      <c r="AH247" s="6"/>
      <c r="AI247" s="6"/>
      <c r="AJ247" s="6"/>
      <c r="AK247" s="6"/>
      <c r="AL247" s="3" t="s">
        <v>1349</v>
      </c>
      <c r="AM247" s="4" t="s">
        <v>1350</v>
      </c>
      <c r="AN247" s="6"/>
      <c r="AO247" s="6"/>
      <c r="AP247" s="6"/>
      <c r="AQ247" s="4" t="s">
        <v>1351</v>
      </c>
      <c r="AR247" s="6" t="s">
        <v>1352</v>
      </c>
      <c r="AS247" s="6"/>
      <c r="AT247" s="6"/>
      <c r="AU247" s="6"/>
      <c r="AV247" s="6" t="s">
        <v>1353</v>
      </c>
      <c r="AW247" s="6"/>
      <c r="AX247" s="6"/>
      <c r="AY247" s="6"/>
      <c r="AZ247" s="6"/>
      <c r="BA247" s="6"/>
      <c r="BB247" s="6"/>
      <c r="BC247" s="6"/>
      <c r="BD247" s="8" t="s">
        <v>1354</v>
      </c>
      <c r="BE247" s="8">
        <v>246</v>
      </c>
      <c r="BF247" s="6" t="str">
        <f t="shared" si="74"/>
        <v>insert into bitacoras_estatus (numero_expediente, numero_registro, representante, fecha_inicio, fecha_vencimiento, id_cliente, id_admin, id_bitacoras_estatus, id_estatus, id_clase, id_marca, created_at, updated_at) values('1164360','1233096','LUIS CARLOS GONZALEZ GALLEGOS','2011-03-08','2021-03-08','872','2','1','1',null,1234,'2011-03-08 00:00:00','2011-03-08 00:00:00');</v>
      </c>
      <c r="BG247" s="6" t="str">
        <f t="shared" si="75"/>
        <v>insert into servicios_comentarios (comentario, id_admin, id_estatus, created_at, updated_at) values('titulo entregado 29/09/2011',1,246,'2011-03-08 00:00:00','2011-03-08 00:00:00');</v>
      </c>
      <c r="BH247" s="6" t="str">
        <f t="shared" si="76"/>
        <v>insert into servicios_comentarios (comentario, id_admin, id_estatus, created_at, updated_at) values('625 582 4000 OFICINA KARLA 4145667 CEL KARLA 6142209772 CEL Luis Carlos Gonzalez 625 130 1048',1,246,'2011-03-08 00:00:00','2011-03-08 00:00:00');</v>
      </c>
      <c r="BI247" s="137" t="str">
        <f t="shared" si="77"/>
        <v>update bitacoras_estatus set comprobacion_uso = 1, id_estatus=10 where id=246;</v>
      </c>
      <c r="BJ247" s="137" t="str">
        <f t="shared" si="78"/>
        <v>update bitacoras_estatus set numero_expediente = '1164360', numero_registro = '1233096', id_estatus = 10, fecha_inicio = '2011-03-08', fecha_vencimiento ='2021-03-08', created_at ='2011-03-08 00:00:00', updated_at ='2011-03-08 00:00:00', id_clase=null, id_marca=1234, id_cliente=872, vigencia = 1 where id =246;</v>
      </c>
      <c r="BK247" s="137" t="str">
        <f t="shared" si="79"/>
        <v>update bitacoras_estatus set id_estatus = 10 where id =246;</v>
      </c>
    </row>
    <row r="248" spans="1:63">
      <c r="A248" s="6">
        <v>1149279</v>
      </c>
      <c r="B248" s="6">
        <v>1219367</v>
      </c>
      <c r="C248" s="6">
        <f>IF(Tabla1[[#This Row],[No. REG.]]="","",1)</f>
        <v>1</v>
      </c>
      <c r="D248" s="3" t="s">
        <v>46</v>
      </c>
      <c r="E248" s="3">
        <f>IF(Tabla1[[#This Row],[STATUS]]="","",VLOOKUP(D248,Estatus!$A$2:$B$13,2,0))</f>
        <v>10</v>
      </c>
      <c r="F248" s="3">
        <f>IF(Tabla1[[#This Row],[STATUS]]="","",VLOOKUP(D248,Estatus!$A$2:$I$12,9,0))</f>
        <v>1</v>
      </c>
      <c r="G248" s="16" t="s">
        <v>1355</v>
      </c>
      <c r="H248" s="7">
        <v>40555</v>
      </c>
      <c r="I248" s="80">
        <f t="shared" si="60"/>
        <v>2011</v>
      </c>
      <c r="J248" s="80">
        <f t="shared" si="61"/>
        <v>1</v>
      </c>
      <c r="K248" s="80">
        <f t="shared" si="62"/>
        <v>12</v>
      </c>
      <c r="L248" s="80" t="str">
        <f t="shared" si="63"/>
        <v>01</v>
      </c>
      <c r="M248" s="80">
        <f t="shared" si="64"/>
        <v>12</v>
      </c>
      <c r="N248" s="80" t="str">
        <f t="shared" si="65"/>
        <v>'2011-01-12'</v>
      </c>
      <c r="O248" s="80" t="str">
        <f t="shared" si="66"/>
        <v>'2011-01-12 00:00:00'</v>
      </c>
      <c r="P248" s="7">
        <v>44208</v>
      </c>
      <c r="Q248" s="80">
        <f t="shared" si="67"/>
        <v>2021</v>
      </c>
      <c r="R248" s="80">
        <f t="shared" si="68"/>
        <v>1</v>
      </c>
      <c r="S248" s="80">
        <f t="shared" si="69"/>
        <v>12</v>
      </c>
      <c r="T248" s="80" t="str">
        <f t="shared" si="70"/>
        <v>01</v>
      </c>
      <c r="U248" s="80">
        <f t="shared" si="71"/>
        <v>12</v>
      </c>
      <c r="V248" s="80" t="str">
        <f t="shared" si="72"/>
        <v>'2021-01-12'</v>
      </c>
      <c r="W248" s="80"/>
      <c r="X248" s="80" t="str">
        <f t="shared" si="73"/>
        <v>null</v>
      </c>
      <c r="Y248" s="6" t="s">
        <v>1356</v>
      </c>
      <c r="Z248" s="123">
        <f>IFERROR(IF(Y248="","null",VLOOKUP(Y248,Marcas!$A$2:$C$2024,2,0)),"")</f>
        <v>1233</v>
      </c>
      <c r="AA248" s="6" t="s">
        <v>1356</v>
      </c>
      <c r="AB248" s="6">
        <f>IFERROR(IF(AA248="","",IF(AA248="EMPORIO LEGAL",1,VLOOKUP(AA248,Clientes!$A$2:$B$1190,2,0))),"")</f>
        <v>871</v>
      </c>
      <c r="AC248" s="6">
        <f>IFERROR(IF(Tabla1[[#This Row],[id_control]]="null","",VLOOKUP(CONCATENATE(Tabla1[[#This Row],[CLIENTE]],"-",Tabla1[[#This Row],[id_control]]),Hoja1!$C$2:$D$1994,2,0)),"")</f>
        <v>248</v>
      </c>
      <c r="AD248" s="6" t="s">
        <v>147</v>
      </c>
      <c r="AE248" s="6"/>
      <c r="AF248" s="6"/>
      <c r="AG248" s="6"/>
      <c r="AH248" s="6"/>
      <c r="AI248" s="6"/>
      <c r="AJ248" s="6"/>
      <c r="AK248" s="6"/>
      <c r="AL248" s="6" t="s">
        <v>1357</v>
      </c>
      <c r="AM248" s="4"/>
      <c r="AN248" s="6"/>
      <c r="AO248" s="6"/>
      <c r="AP248" s="6"/>
      <c r="AQ248" s="6">
        <v>6394651821</v>
      </c>
      <c r="AR248" s="6"/>
      <c r="AS248" s="6"/>
      <c r="AT248" s="6"/>
      <c r="AU248" s="4"/>
      <c r="AV248" s="6"/>
      <c r="AW248" s="4"/>
      <c r="AX248" s="6"/>
      <c r="AY248" s="6"/>
      <c r="AZ248" s="6"/>
      <c r="BA248" s="6"/>
      <c r="BB248" s="6"/>
      <c r="BC248" s="6"/>
      <c r="BD248" s="8" t="s">
        <v>1358</v>
      </c>
      <c r="BE248" s="8">
        <v>247</v>
      </c>
      <c r="BF248" s="6" t="str">
        <f t="shared" si="74"/>
        <v>insert into bitacoras_estatus (numero_expediente, numero_registro, representante, fecha_inicio, fecha_vencimiento, id_cliente, id_admin, id_bitacoras_estatus, id_estatus, id_clase, id_marca, created_at, updated_at) values('1149279','1219367','JESUS CARNERO CABRAL','2011-01-12','2021-01-12','871','2','1','1',null,1233,'2011-01-12 00:00:00','2011-01-12 00:00:00');</v>
      </c>
      <c r="BG248" s="6" t="str">
        <f t="shared" si="75"/>
        <v>insert into servicios_comentarios (comentario, id_admin, id_estatus, created_at, updated_at) values('TITULO ENTREGADO 11/07/2011',1,247,'2011-01-12 00:00:00','2011-01-12 00:00:00');</v>
      </c>
      <c r="BH248" s="6" t="str">
        <f t="shared" si="76"/>
        <v>insert into servicios_comentarios (comentario, id_admin, id_estatus, created_at, updated_at) values('4727318, CEL 6394651821',1,247,'2011-01-12 00:00:00','2011-01-12 00:00:00');</v>
      </c>
      <c r="BI248" s="137" t="str">
        <f t="shared" si="77"/>
        <v>update bitacoras_estatus set comprobacion_uso = 1, id_estatus=10 where id=247;</v>
      </c>
      <c r="BJ248" s="137" t="str">
        <f t="shared" si="78"/>
        <v>update bitacoras_estatus set numero_expediente = '1149279', numero_registro = '1219367', id_estatus = 10, fecha_inicio = '2011-01-12', fecha_vencimiento ='2021-01-12', created_at ='2011-01-12 00:00:00', updated_at ='2011-01-12 00:00:00', id_clase=null, id_marca=1233, id_cliente=871, vigencia = 1 where id =247;</v>
      </c>
      <c r="BK248" s="137" t="str">
        <f t="shared" si="79"/>
        <v>update bitacoras_estatus set id_estatus = 10 where id =247;</v>
      </c>
    </row>
    <row r="249" spans="1:63">
      <c r="A249" s="3">
        <v>110253</v>
      </c>
      <c r="B249" s="3">
        <v>207672</v>
      </c>
      <c r="C249" s="3">
        <f>IF(Tabla1[[#This Row],[No. REG.]]="","",1)</f>
        <v>1</v>
      </c>
      <c r="D249" s="3" t="s">
        <v>492</v>
      </c>
      <c r="E249" s="3">
        <f>IF(Tabla1[[#This Row],[STATUS]]="","",VLOOKUP(D249,Estatus!$A$2:$B$13,2,0))</f>
        <v>1</v>
      </c>
      <c r="F249" s="3">
        <f>IF(Tabla1[[#This Row],[STATUS]]="","",VLOOKUP(D249,Estatus!$A$2:$I$12,9,0))</f>
        <v>0</v>
      </c>
      <c r="G249" s="12" t="s">
        <v>1359</v>
      </c>
      <c r="H249" s="7">
        <v>37329</v>
      </c>
      <c r="I249" s="80">
        <f t="shared" si="60"/>
        <v>2002</v>
      </c>
      <c r="J249" s="80">
        <f t="shared" si="61"/>
        <v>3</v>
      </c>
      <c r="K249" s="80">
        <f t="shared" si="62"/>
        <v>14</v>
      </c>
      <c r="L249" s="80" t="str">
        <f t="shared" si="63"/>
        <v>03</v>
      </c>
      <c r="M249" s="80">
        <f t="shared" si="64"/>
        <v>14</v>
      </c>
      <c r="N249" s="80" t="str">
        <f t="shared" si="65"/>
        <v>'2002-03-14'</v>
      </c>
      <c r="O249" s="80" t="str">
        <f t="shared" si="66"/>
        <v>'2002-03-14 00:00:00'</v>
      </c>
      <c r="P249" s="7">
        <v>40982</v>
      </c>
      <c r="Q249" s="80">
        <f t="shared" si="67"/>
        <v>2012</v>
      </c>
      <c r="R249" s="80">
        <f t="shared" si="68"/>
        <v>3</v>
      </c>
      <c r="S249" s="80">
        <f t="shared" si="69"/>
        <v>14</v>
      </c>
      <c r="T249" s="80" t="str">
        <f t="shared" si="70"/>
        <v>03</v>
      </c>
      <c r="U249" s="80">
        <f t="shared" si="71"/>
        <v>14</v>
      </c>
      <c r="V249" s="80" t="str">
        <f t="shared" si="72"/>
        <v>'2012-03-14'</v>
      </c>
      <c r="W249" s="80"/>
      <c r="X249" s="80" t="str">
        <f t="shared" si="73"/>
        <v>null</v>
      </c>
      <c r="Y249" s="3" t="s">
        <v>1360</v>
      </c>
      <c r="Z249" s="124">
        <f>IFERROR(IF(Y249="","null",VLOOKUP(Y249,Marcas!$A$2:$C$2024,2,0)),"")</f>
        <v>967</v>
      </c>
      <c r="AA249" s="3" t="s">
        <v>1361</v>
      </c>
      <c r="AB249" s="3">
        <f>IFERROR(IF(AA249="","",IF(AA249="EMPORIO LEGAL",1,VLOOKUP(AA249,Clientes!$A$2:$B$1190,2,0))),"")</f>
        <v>870</v>
      </c>
      <c r="AC249" s="3">
        <f>IFERROR(IF(Tabla1[[#This Row],[id_control]]="null","",VLOOKUP(CONCATENATE(Tabla1[[#This Row],[CLIENTE]],"-",Tabla1[[#This Row],[id_control]]),Hoja1!$C$2:$D$1994,2,0)),"")</f>
        <v>249</v>
      </c>
      <c r="AD249" s="3"/>
      <c r="AE249" s="4"/>
      <c r="AF249" s="4"/>
      <c r="AG249" s="3"/>
      <c r="AH249" s="3"/>
      <c r="AI249" s="3"/>
      <c r="AJ249" s="3"/>
      <c r="AK249" s="3"/>
      <c r="AL249" s="3"/>
      <c r="AM249" s="6"/>
      <c r="AN249" s="6"/>
      <c r="AO249" s="6"/>
      <c r="AP249" s="6"/>
      <c r="AQ249" s="6"/>
      <c r="AR249" s="6"/>
      <c r="AS249" s="6"/>
      <c r="AT249" s="6"/>
      <c r="AU249" s="6"/>
      <c r="AV249" s="6"/>
      <c r="AW249" s="6"/>
      <c r="AX249" s="6"/>
      <c r="AY249" s="6"/>
      <c r="AZ249" s="6"/>
      <c r="BA249" s="6"/>
      <c r="BB249" s="6"/>
      <c r="BC249" s="6"/>
      <c r="BD249" s="6"/>
      <c r="BE249" s="8">
        <v>248</v>
      </c>
      <c r="BF249" s="6" t="str">
        <f t="shared" si="74"/>
        <v>insert into bitacoras_estatus (numero_expediente, numero_registro, representante, fecha_inicio, fecha_vencimiento, id_cliente, id_admin, id_bitacoras_estatus, id_estatus, id_clase, id_marca, created_at, updated_at) values('110253','207672','','2002-03-14','2012-03-14','870','2','1','1',null,967,'2002-03-14 00:00:00','2002-03-14 00:00:00');</v>
      </c>
      <c r="BG249" s="6" t="str">
        <f t="shared" si="75"/>
        <v>insert into servicios_comentarios (comentario, id_admin, id_estatus, created_at, updated_at) values('Fecha de entrega 22/05/03',1,248,'2002-03-14 00:00:00','2002-03-14 00:00:00');</v>
      </c>
      <c r="BH249" s="6" t="str">
        <f t="shared" si="76"/>
        <v/>
      </c>
      <c r="BI249" s="137" t="str">
        <f t="shared" si="77"/>
        <v>update bitacoras_estatus set comprobacion_uso = 1, id_estatus=1 where id=248;</v>
      </c>
      <c r="BJ249" s="137" t="str">
        <f t="shared" si="78"/>
        <v>update bitacoras_estatus set numero_expediente = '110253', numero_registro = '207672', id_estatus = 1, fecha_inicio = '2002-03-14', fecha_vencimiento ='2012-03-14', created_at ='2002-03-14 00:00:00', updated_at ='2002-03-14 00:00:00', id_clase=null, id_marca=967, id_cliente=870, vigencia = 0 where id =248;</v>
      </c>
      <c r="BK249" s="137" t="str">
        <f t="shared" si="79"/>
        <v>update bitacoras_estatus set id_estatus = 1 where id =248;</v>
      </c>
    </row>
    <row r="250" spans="1:63" ht="27">
      <c r="A250" s="3">
        <v>785481</v>
      </c>
      <c r="B250" s="3">
        <v>947708</v>
      </c>
      <c r="C250" s="3">
        <f>IF(Tabla1[[#This Row],[No. REG.]]="","",1)</f>
        <v>1</v>
      </c>
      <c r="D250" s="3" t="s">
        <v>109</v>
      </c>
      <c r="E250" s="3">
        <f>IF(Tabla1[[#This Row],[STATUS]]="","",VLOOKUP(D250,Estatus!$A$2:$B$13,2,0))</f>
        <v>9</v>
      </c>
      <c r="F250" s="3">
        <f>IF(Tabla1[[#This Row],[STATUS]]="","",VLOOKUP(D250,Estatus!$A$2:$I$12,9,0))</f>
        <v>0</v>
      </c>
      <c r="G250" s="12" t="s">
        <v>8696</v>
      </c>
      <c r="H250" s="7">
        <v>38859</v>
      </c>
      <c r="I250" s="80">
        <f t="shared" si="60"/>
        <v>2006</v>
      </c>
      <c r="J250" s="80">
        <f t="shared" si="61"/>
        <v>5</v>
      </c>
      <c r="K250" s="80">
        <f t="shared" si="62"/>
        <v>22</v>
      </c>
      <c r="L250" s="80" t="str">
        <f t="shared" si="63"/>
        <v>05</v>
      </c>
      <c r="M250" s="80">
        <f t="shared" si="64"/>
        <v>22</v>
      </c>
      <c r="N250" s="80" t="str">
        <f t="shared" si="65"/>
        <v>'2006-05-22'</v>
      </c>
      <c r="O250" s="80" t="str">
        <f t="shared" si="66"/>
        <v>'2006-05-22 00:00:00'</v>
      </c>
      <c r="P250" s="7">
        <v>42512</v>
      </c>
      <c r="Q250" s="80">
        <f t="shared" si="67"/>
        <v>2016</v>
      </c>
      <c r="R250" s="80">
        <f t="shared" si="68"/>
        <v>5</v>
      </c>
      <c r="S250" s="80">
        <f t="shared" si="69"/>
        <v>22</v>
      </c>
      <c r="T250" s="80" t="str">
        <f t="shared" si="70"/>
        <v>05</v>
      </c>
      <c r="U250" s="80">
        <f t="shared" si="71"/>
        <v>22</v>
      </c>
      <c r="V250" s="80" t="str">
        <f t="shared" si="72"/>
        <v>'2016-05-22'</v>
      </c>
      <c r="W250" s="80"/>
      <c r="X250" s="80" t="str">
        <f t="shared" si="73"/>
        <v>null</v>
      </c>
      <c r="Y250" s="3" t="s">
        <v>1362</v>
      </c>
      <c r="Z250" s="124">
        <f>IFERROR(IF(Y250="","null",VLOOKUP(Y250,Marcas!$A$2:$C$2024,2,0)),"")</f>
        <v>1225</v>
      </c>
      <c r="AA250" s="3" t="s">
        <v>1362</v>
      </c>
      <c r="AB250" s="3">
        <f>IFERROR(IF(AA250="","",IF(AA250="EMPORIO LEGAL",1,VLOOKUP(AA250,Clientes!$A$2:$B$1190,2,0))),"")</f>
        <v>868</v>
      </c>
      <c r="AC250" s="3">
        <f>IFERROR(IF(Tabla1[[#This Row],[id_control]]="null","",VLOOKUP(CONCATENATE(Tabla1[[#This Row],[CLIENTE]],"-",Tabla1[[#This Row],[id_control]]),Hoja1!$C$2:$D$1994,2,0)),"")</f>
        <v>250</v>
      </c>
      <c r="AD250" s="3" t="s">
        <v>1363</v>
      </c>
      <c r="AE250" s="3"/>
      <c r="AF250" s="3"/>
      <c r="AG250" s="3"/>
      <c r="AH250" s="3"/>
      <c r="AI250" s="3"/>
      <c r="AJ250" s="3"/>
      <c r="AK250" s="3"/>
      <c r="AL250" s="3">
        <v>4923010</v>
      </c>
      <c r="AM250" s="11">
        <v>16144923010</v>
      </c>
      <c r="AN250" s="6"/>
      <c r="AO250" s="6"/>
      <c r="AP250" s="6"/>
      <c r="AQ250" s="6"/>
      <c r="AR250" s="6"/>
      <c r="AS250" s="6"/>
      <c r="AT250" s="6"/>
      <c r="AU250" s="6">
        <v>16144923011</v>
      </c>
      <c r="AV250" s="6" t="s">
        <v>1364</v>
      </c>
      <c r="AW250" s="6" t="s">
        <v>1365</v>
      </c>
      <c r="AX250" s="6"/>
      <c r="AY250" s="6"/>
      <c r="AZ250" s="6"/>
      <c r="BA250" s="6"/>
      <c r="BB250" s="6"/>
      <c r="BC250" s="6"/>
      <c r="BD250" s="6">
        <v>4923010</v>
      </c>
      <c r="BE250" s="8">
        <v>249</v>
      </c>
      <c r="BF250" s="6" t="str">
        <f t="shared" si="74"/>
        <v>insert into bitacoras_estatus (numero_expediente, numero_registro, representante, fecha_inicio, fecha_vencimiento, id_cliente, id_admin, id_bitacoras_estatus, id_estatus, id_clase, id_marca, created_at, updated_at) values('785481','947708','RAUL GUEREQUE RODRIGUEZ','2006-05-22','2016-05-22','868','2','1','1',null,1225,'2006-05-22 00:00:00','2006-05-22 00:00:00');</v>
      </c>
      <c r="BG250" s="6" t="str">
        <f t="shared" si="75"/>
        <v>insert into servicios_comentarios (comentario, id_admin, id_estatus, created_at, updated_at) values('titulo entregado 29/11/2006. SE CONTACTÓ VÍA SALES UP.',1,249,'2006-05-22 00:00:00','2006-05-22 00:00:00');</v>
      </c>
      <c r="BH250" s="6" t="str">
        <f t="shared" si="76"/>
        <v>insert into servicios_comentarios (comentario, id_admin, id_estatus, created_at, updated_at) values('4923010',1,249,'2006-05-22 00:00:00','2006-05-22 00:00:00');</v>
      </c>
      <c r="BI250" s="137" t="str">
        <f t="shared" si="77"/>
        <v>update bitacoras_estatus set comprobacion_uso = 1, id_estatus=9 where id=249;</v>
      </c>
      <c r="BJ250" s="137" t="str">
        <f t="shared" si="78"/>
        <v>update bitacoras_estatus set numero_expediente = '785481', numero_registro = '947708', id_estatus = 9, fecha_inicio = '2006-05-22', fecha_vencimiento ='2016-05-22', created_at ='2006-05-22 00:00:00', updated_at ='2006-05-22 00:00:00', id_clase=null, id_marca=1225, id_cliente=868, vigencia = 0 where id =249;</v>
      </c>
      <c r="BK250" s="137" t="str">
        <f t="shared" si="79"/>
        <v>update bitacoras_estatus set id_estatus = 9 where id =249;</v>
      </c>
    </row>
    <row r="251" spans="1:63">
      <c r="A251" s="3">
        <v>785480</v>
      </c>
      <c r="B251" s="3"/>
      <c r="C251" s="3" t="str">
        <f>IF(Tabla1[[#This Row],[No. REG.]]="","",1)</f>
        <v/>
      </c>
      <c r="D251" s="3" t="s">
        <v>34</v>
      </c>
      <c r="E251" s="3">
        <f>IF(Tabla1[[#This Row],[STATUS]]="","",VLOOKUP(D251,Estatus!$A$2:$B$13,2,0))</f>
        <v>5</v>
      </c>
      <c r="F251" s="3">
        <f>IF(Tabla1[[#This Row],[STATUS]]="","",VLOOKUP(D251,Estatus!$A$2:$I$12,9,0))</f>
        <v>0</v>
      </c>
      <c r="G251" s="12" t="s">
        <v>1366</v>
      </c>
      <c r="H251" s="7">
        <v>38859</v>
      </c>
      <c r="I251" s="80">
        <f t="shared" si="60"/>
        <v>2006</v>
      </c>
      <c r="J251" s="80">
        <f t="shared" si="61"/>
        <v>5</v>
      </c>
      <c r="K251" s="80">
        <f t="shared" si="62"/>
        <v>22</v>
      </c>
      <c r="L251" s="80" t="str">
        <f t="shared" si="63"/>
        <v>05</v>
      </c>
      <c r="M251" s="80">
        <f t="shared" si="64"/>
        <v>22</v>
      </c>
      <c r="N251" s="80" t="str">
        <f t="shared" si="65"/>
        <v>'2006-05-22'</v>
      </c>
      <c r="O251" s="80" t="str">
        <f t="shared" si="66"/>
        <v>'2006-05-22 00:00:00'</v>
      </c>
      <c r="P251" s="7">
        <v>42512</v>
      </c>
      <c r="Q251" s="80">
        <f t="shared" si="67"/>
        <v>2016</v>
      </c>
      <c r="R251" s="80">
        <f t="shared" si="68"/>
        <v>5</v>
      </c>
      <c r="S251" s="80">
        <f t="shared" si="69"/>
        <v>22</v>
      </c>
      <c r="T251" s="80" t="str">
        <f t="shared" si="70"/>
        <v>05</v>
      </c>
      <c r="U251" s="80">
        <f t="shared" si="71"/>
        <v>22</v>
      </c>
      <c r="V251" s="80" t="str">
        <f t="shared" si="72"/>
        <v>'2016-05-22'</v>
      </c>
      <c r="W251" s="80"/>
      <c r="X251" s="80" t="str">
        <f t="shared" si="73"/>
        <v>null</v>
      </c>
      <c r="Y251" s="3" t="s">
        <v>1367</v>
      </c>
      <c r="Z251" s="124">
        <f>IFERROR(IF(Y251="","null",VLOOKUP(Y251,Marcas!$A$2:$C$2024,2,0)),"")</f>
        <v>1594</v>
      </c>
      <c r="AA251" s="3" t="s">
        <v>1362</v>
      </c>
      <c r="AB251" s="3">
        <f>IFERROR(IF(AA251="","",IF(AA251="EMPORIO LEGAL",1,VLOOKUP(AA251,Clientes!$A$2:$B$1190,2,0))),"")</f>
        <v>868</v>
      </c>
      <c r="AC251" s="3">
        <f>IFERROR(IF(Tabla1[[#This Row],[id_control]]="null","",VLOOKUP(CONCATENATE(Tabla1[[#This Row],[CLIENTE]],"-",Tabla1[[#This Row],[id_control]]),Hoja1!$C$2:$D$1994,2,0)),"")</f>
        <v>251</v>
      </c>
      <c r="AD251" s="3" t="s">
        <v>1363</v>
      </c>
      <c r="AE251" s="3"/>
      <c r="AF251" s="3"/>
      <c r="AG251" s="3"/>
      <c r="AH251" s="3"/>
      <c r="AI251" s="3"/>
      <c r="AJ251" s="3"/>
      <c r="AK251" s="3"/>
      <c r="AL251" s="3">
        <v>4923011</v>
      </c>
      <c r="AM251" s="6">
        <v>16144923010</v>
      </c>
      <c r="AN251" s="6"/>
      <c r="AO251" s="6"/>
      <c r="AP251" s="6"/>
      <c r="AQ251" s="10"/>
      <c r="AR251" s="6"/>
      <c r="AS251" s="6"/>
      <c r="AT251" s="6"/>
      <c r="AU251" s="6">
        <v>16144923011</v>
      </c>
      <c r="AV251" s="8" t="s">
        <v>1364</v>
      </c>
      <c r="AW251" s="6" t="s">
        <v>1365</v>
      </c>
      <c r="AX251" s="6"/>
      <c r="AY251" s="6"/>
      <c r="AZ251" s="6"/>
      <c r="BA251" s="6"/>
      <c r="BB251" s="6"/>
      <c r="BC251" s="6"/>
      <c r="BD251" s="6">
        <v>4923011</v>
      </c>
      <c r="BE251" s="8">
        <v>250</v>
      </c>
      <c r="BF251" s="6" t="str">
        <f t="shared" si="74"/>
        <v>insert into bitacoras_estatus (numero_expediente, numero_registro, representante, fecha_inicio, fecha_vencimiento, id_cliente, id_admin, id_bitacoras_estatus, id_estatus, id_clase, id_marca, created_at, updated_at) values('785480','','RAUL GUEREQUE RODRIGUEZ','2006-05-22','2016-05-22','868','2','1','1',null,1594,'2006-05-22 00:00:00','2006-05-22 00:00:00');</v>
      </c>
      <c r="BG251" s="6" t="str">
        <f t="shared" si="75"/>
        <v>insert into servicios_comentarios (comentario, id_admin, id_estatus, created_at, updated_at) values('NEGATIVA. 20-05-08',1,250,'2006-05-22 00:00:00','2006-05-22 00:00:00');</v>
      </c>
      <c r="BH251" s="6" t="str">
        <f t="shared" si="76"/>
        <v>insert into servicios_comentarios (comentario, id_admin, id_estatus, created_at, updated_at) values('4923011',1,250,'2006-05-22 00:00:00','2006-05-22 00:00:00');</v>
      </c>
      <c r="BI251" s="137" t="str">
        <f t="shared" si="77"/>
        <v>update bitacoras_estatus set comprobacion_uso = 1, id_estatus=5 where id=250;</v>
      </c>
      <c r="BJ251" s="137" t="str">
        <f t="shared" si="78"/>
        <v>update bitacoras_estatus set numero_expediente = '785480', numero_registro = '', id_estatus = 5, fecha_inicio = '2006-05-22', fecha_vencimiento ='2016-05-22', created_at ='2006-05-22 00:00:00', updated_at ='2006-05-22 00:00:00', id_clase=null, id_marca=1594, id_cliente=868, vigencia = 0 where id =250;</v>
      </c>
      <c r="BK251" s="137" t="str">
        <f t="shared" si="79"/>
        <v>update bitacoras_estatus set id_estatus = 5 where id =250;</v>
      </c>
    </row>
    <row r="252" spans="1:63">
      <c r="A252" s="6">
        <v>1083449</v>
      </c>
      <c r="B252" s="6">
        <v>1164175</v>
      </c>
      <c r="C252" s="6">
        <f>IF(Tabla1[[#This Row],[No. REG.]]="","",1)</f>
        <v>1</v>
      </c>
      <c r="D252" s="3" t="s">
        <v>46</v>
      </c>
      <c r="E252" s="3">
        <f>IF(Tabla1[[#This Row],[STATUS]]="","",VLOOKUP(D252,Estatus!$A$2:$B$13,2,0))</f>
        <v>10</v>
      </c>
      <c r="F252" s="3">
        <f>IF(Tabla1[[#This Row],[STATUS]]="","",VLOOKUP(D252,Estatus!$A$2:$I$12,9,0))</f>
        <v>1</v>
      </c>
      <c r="G252" s="12" t="s">
        <v>1368</v>
      </c>
      <c r="H252" s="9">
        <v>40277</v>
      </c>
      <c r="I252" s="81">
        <f t="shared" si="60"/>
        <v>2010</v>
      </c>
      <c r="J252" s="81">
        <f t="shared" si="61"/>
        <v>4</v>
      </c>
      <c r="K252" s="81">
        <f t="shared" si="62"/>
        <v>9</v>
      </c>
      <c r="L252" s="81" t="str">
        <f t="shared" si="63"/>
        <v>04</v>
      </c>
      <c r="M252" s="81" t="str">
        <f t="shared" si="64"/>
        <v>09</v>
      </c>
      <c r="N252" s="81" t="str">
        <f t="shared" si="65"/>
        <v>'2010-04-09'</v>
      </c>
      <c r="O252" s="81" t="str">
        <f t="shared" si="66"/>
        <v>'2010-04-09 00:00:00'</v>
      </c>
      <c r="P252" s="9">
        <v>43930</v>
      </c>
      <c r="Q252" s="81">
        <f t="shared" si="67"/>
        <v>2020</v>
      </c>
      <c r="R252" s="81">
        <f t="shared" si="68"/>
        <v>4</v>
      </c>
      <c r="S252" s="81">
        <f t="shared" si="69"/>
        <v>9</v>
      </c>
      <c r="T252" s="81" t="str">
        <f t="shared" si="70"/>
        <v>04</v>
      </c>
      <c r="U252" s="81" t="str">
        <f t="shared" si="71"/>
        <v>09</v>
      </c>
      <c r="V252" s="81" t="str">
        <f t="shared" si="72"/>
        <v>'2020-04-09'</v>
      </c>
      <c r="W252" s="81"/>
      <c r="X252" s="81" t="str">
        <f t="shared" si="73"/>
        <v>null</v>
      </c>
      <c r="Y252" s="6" t="s">
        <v>1369</v>
      </c>
      <c r="Z252" s="123">
        <f>IFERROR(IF(Y252="","null",VLOOKUP(Y252,Marcas!$A$2:$C$2024,2,0)),"")</f>
        <v>861</v>
      </c>
      <c r="AA252" s="6" t="s">
        <v>1370</v>
      </c>
      <c r="AB252" s="6">
        <f>IFERROR(IF(AA252="","",IF(AA252="EMPORIO LEGAL",1,VLOOKUP(AA252,Clientes!$A$2:$B$1190,2,0))),"")</f>
        <v>866</v>
      </c>
      <c r="AC252" s="6">
        <f>IFERROR(IF(Tabla1[[#This Row],[id_control]]="null","",VLOOKUP(CONCATENATE(Tabla1[[#This Row],[CLIENTE]],"-",Tabla1[[#This Row],[id_control]]),Hoja1!$C$2:$D$1994,2,0)),"")</f>
        <v>252</v>
      </c>
      <c r="AD252" s="8" t="s">
        <v>1371</v>
      </c>
      <c r="AE252" s="8" t="s">
        <v>1372</v>
      </c>
      <c r="AF252" s="6" t="s">
        <v>1373</v>
      </c>
      <c r="AG252" s="6"/>
      <c r="AH252" s="6"/>
      <c r="AI252" s="6"/>
      <c r="AJ252" s="6"/>
      <c r="AK252" s="6"/>
      <c r="AL252" s="3"/>
      <c r="AM252" s="10"/>
      <c r="AN252" s="6"/>
      <c r="AO252" s="6"/>
      <c r="AP252" s="6"/>
      <c r="AQ252" s="10"/>
      <c r="AR252" s="10"/>
      <c r="AS252" s="6"/>
      <c r="AT252" s="6"/>
      <c r="AU252" s="6"/>
      <c r="AV252" s="8" t="s">
        <v>1374</v>
      </c>
      <c r="AW252" s="10"/>
      <c r="AX252" s="6"/>
      <c r="AY252" s="6"/>
      <c r="AZ252" s="6"/>
      <c r="BA252" s="6"/>
      <c r="BB252" s="6"/>
      <c r="BC252" s="6"/>
      <c r="BD252" s="6"/>
      <c r="BE252" s="8">
        <v>251</v>
      </c>
      <c r="BF252" s="6" t="str">
        <f t="shared" si="74"/>
        <v>insert into bitacoras_estatus (numero_expediente, numero_registro, representante, fecha_inicio, fecha_vencimiento, id_cliente, id_admin, id_bitacoras_estatus, id_estatus, id_clase, id_marca, created_at, updated_at) values('1083449','1164175','JOHAN THIESSEN DYCK','2010-04-09','2020-04-09','866','2','1','1',null,861,'2010-04-09 00:00:00','2010-04-09 00:00:00');</v>
      </c>
      <c r="BG252" s="6" t="str">
        <f t="shared" si="75"/>
        <v>insert into servicios_comentarios (comentario, id_admin, id_estatus, created_at, updated_at) values('Titulo entregado: 15/09/2010',1,251,'2010-04-09 00:00:00','2010-04-09 00:00:00');</v>
      </c>
      <c r="BH252" s="6" t="str">
        <f t="shared" si="76"/>
        <v/>
      </c>
      <c r="BI252" s="137" t="str">
        <f t="shared" si="77"/>
        <v>update bitacoras_estatus set comprobacion_uso = 1, id_estatus=10 where id=251;</v>
      </c>
      <c r="BJ252" s="137" t="str">
        <f t="shared" si="78"/>
        <v>update bitacoras_estatus set numero_expediente = '1083449', numero_registro = '1164175', id_estatus = 10, fecha_inicio = '2010-04-09', fecha_vencimiento ='2020-04-09', created_at ='2010-04-09 00:00:00', updated_at ='2010-04-09 00:00:00', id_clase=null, id_marca=861, id_cliente=866, vigencia = 1 where id =251;</v>
      </c>
      <c r="BK252" s="137" t="str">
        <f t="shared" si="79"/>
        <v>update bitacoras_estatus set id_estatus = 10 where id =251;</v>
      </c>
    </row>
    <row r="253" spans="1:63">
      <c r="A253" s="6">
        <v>1070161</v>
      </c>
      <c r="B253" s="6">
        <v>1158277</v>
      </c>
      <c r="C253" s="6">
        <f>IF(Tabla1[[#This Row],[No. REG.]]="","",1)</f>
        <v>1</v>
      </c>
      <c r="D253" s="3" t="s">
        <v>46</v>
      </c>
      <c r="E253" s="3">
        <f>IF(Tabla1[[#This Row],[STATUS]]="","",VLOOKUP(D253,Estatus!$A$2:$B$13,2,0))</f>
        <v>10</v>
      </c>
      <c r="F253" s="3">
        <f>IF(Tabla1[[#This Row],[STATUS]]="","",VLOOKUP(D253,Estatus!$A$2:$I$12,9,0))</f>
        <v>1</v>
      </c>
      <c r="G253" s="12" t="s">
        <v>1375</v>
      </c>
      <c r="H253" s="9">
        <v>40232</v>
      </c>
      <c r="I253" s="81">
        <f t="shared" si="60"/>
        <v>2010</v>
      </c>
      <c r="J253" s="81">
        <f t="shared" si="61"/>
        <v>2</v>
      </c>
      <c r="K253" s="81">
        <f t="shared" si="62"/>
        <v>23</v>
      </c>
      <c r="L253" s="81" t="str">
        <f t="shared" si="63"/>
        <v>02</v>
      </c>
      <c r="M253" s="81">
        <f t="shared" si="64"/>
        <v>23</v>
      </c>
      <c r="N253" s="81" t="str">
        <f t="shared" si="65"/>
        <v>'2010-02-23'</v>
      </c>
      <c r="O253" s="81" t="str">
        <f t="shared" si="66"/>
        <v>'2010-02-23 00:00:00'</v>
      </c>
      <c r="P253" s="9">
        <v>43884</v>
      </c>
      <c r="Q253" s="81">
        <f t="shared" si="67"/>
        <v>2020</v>
      </c>
      <c r="R253" s="81">
        <f t="shared" si="68"/>
        <v>2</v>
      </c>
      <c r="S253" s="81">
        <f t="shared" si="69"/>
        <v>23</v>
      </c>
      <c r="T253" s="81" t="str">
        <f t="shared" si="70"/>
        <v>02</v>
      </c>
      <c r="U253" s="81">
        <f t="shared" si="71"/>
        <v>23</v>
      </c>
      <c r="V253" s="81" t="str">
        <f t="shared" si="72"/>
        <v>'2020-02-23'</v>
      </c>
      <c r="W253" s="81"/>
      <c r="X253" s="81" t="str">
        <f t="shared" si="73"/>
        <v>null</v>
      </c>
      <c r="Y253" s="6" t="s">
        <v>1376</v>
      </c>
      <c r="Z253" s="123">
        <f>IFERROR(IF(Y253="","null",VLOOKUP(Y253,Marcas!$A$2:$C$2024,2,0)),"")</f>
        <v>1218</v>
      </c>
      <c r="AA253" s="6" t="s">
        <v>1376</v>
      </c>
      <c r="AB253" s="6">
        <f>IFERROR(IF(AA253="","",IF(AA253="EMPORIO LEGAL",1,VLOOKUP(AA253,Clientes!$A$2:$B$1190,2,0))),"")</f>
        <v>863</v>
      </c>
      <c r="AC253" s="6">
        <f>IFERROR(IF(Tabla1[[#This Row],[id_control]]="null","",VLOOKUP(CONCATENATE(Tabla1[[#This Row],[CLIENTE]],"-",Tabla1[[#This Row],[id_control]]),Hoja1!$C$2:$D$1994,2,0)),"")</f>
        <v>253</v>
      </c>
      <c r="AD253" s="8" t="s">
        <v>1377</v>
      </c>
      <c r="AE253" s="8"/>
      <c r="AF253" s="6"/>
      <c r="AG253" s="6"/>
      <c r="AH253" s="6"/>
      <c r="AI253" s="6"/>
      <c r="AJ253" s="6"/>
      <c r="AK253" s="6"/>
      <c r="AL253" s="3" t="s">
        <v>1378</v>
      </c>
      <c r="AM253" s="10" t="s">
        <v>1379</v>
      </c>
      <c r="AN253" s="6"/>
      <c r="AO253" s="6"/>
      <c r="AP253" s="6"/>
      <c r="AQ253" s="10"/>
      <c r="AR253" s="10"/>
      <c r="AS253" s="6"/>
      <c r="AT253" s="6"/>
      <c r="AU253" s="6"/>
      <c r="AV253" s="8" t="s">
        <v>1380</v>
      </c>
      <c r="AW253" s="10"/>
      <c r="AX253" s="6"/>
      <c r="AY253" s="6"/>
      <c r="AZ253" s="6"/>
      <c r="BA253" s="6"/>
      <c r="BB253" s="6"/>
      <c r="BC253" s="6"/>
      <c r="BD253" s="6" t="s">
        <v>1381</v>
      </c>
      <c r="BE253" s="8">
        <v>252</v>
      </c>
      <c r="BF253" s="6" t="str">
        <f t="shared" si="74"/>
        <v>insert into bitacoras_estatus (numero_expediente, numero_registro, representante, fecha_inicio, fecha_vencimiento, id_cliente, id_admin, id_bitacoras_estatus, id_estatus, id_clase, id_marca, created_at, updated_at) values('1070161','1158277','MANUEL ALDO YEE QUINTERO VILLEGAS','2010-02-23','2020-02-23','863','2','1','1',null,1218,'2010-02-23 00:00:00','2010-02-23 00:00:00');</v>
      </c>
      <c r="BG253" s="6" t="str">
        <f t="shared" si="75"/>
        <v>insert into servicios_comentarios (comentario, id_admin, id_estatus, created_at, updated_at) values('Título entregado 09/07/2010',1,252,'2010-02-23 00:00:00','2010-02-23 00:00:00');</v>
      </c>
      <c r="BH253" s="6" t="str">
        <f t="shared" si="76"/>
        <v>insert into servicios_comentarios (comentario, id_admin, id_estatus, created_at, updated_at) values('482-5252, 59, 440-0056, 57, 58',1,252,'2010-02-23 00:00:00','2010-02-23 00:00:00');</v>
      </c>
      <c r="BI253" s="137" t="str">
        <f t="shared" si="77"/>
        <v>update bitacoras_estatus set comprobacion_uso = 1, id_estatus=10 where id=252;</v>
      </c>
      <c r="BJ253" s="137" t="str">
        <f t="shared" si="78"/>
        <v>update bitacoras_estatus set numero_expediente = '1070161', numero_registro = '1158277', id_estatus = 10, fecha_inicio = '2010-02-23', fecha_vencimiento ='2020-02-23', created_at ='2010-02-23 00:00:00', updated_at ='2010-02-23 00:00:00', id_clase=null, id_marca=1218, id_cliente=863, vigencia = 1 where id =252;</v>
      </c>
      <c r="BK253" s="137" t="str">
        <f t="shared" si="79"/>
        <v>update bitacoras_estatus set id_estatus = 10 where id =252;</v>
      </c>
    </row>
    <row r="254" spans="1:63">
      <c r="A254" s="3">
        <v>1216490</v>
      </c>
      <c r="B254" s="3">
        <v>1269806</v>
      </c>
      <c r="C254" s="3">
        <f>IF(Tabla1[[#This Row],[No. REG.]]="","",1)</f>
        <v>1</v>
      </c>
      <c r="D254" s="3" t="s">
        <v>46</v>
      </c>
      <c r="E254" s="3">
        <f>IF(Tabla1[[#This Row],[STATUS]]="","",VLOOKUP(D254,Estatus!$A$2:$B$13,2,0))</f>
        <v>10</v>
      </c>
      <c r="F254" s="3">
        <f>IF(Tabla1[[#This Row],[STATUS]]="","",VLOOKUP(D254,Estatus!$A$2:$I$12,9,0))</f>
        <v>1</v>
      </c>
      <c r="G254" s="12" t="s">
        <v>1382</v>
      </c>
      <c r="H254" s="7">
        <v>40801</v>
      </c>
      <c r="I254" s="80">
        <f t="shared" si="60"/>
        <v>2011</v>
      </c>
      <c r="J254" s="80">
        <f t="shared" si="61"/>
        <v>9</v>
      </c>
      <c r="K254" s="80">
        <f t="shared" si="62"/>
        <v>15</v>
      </c>
      <c r="L254" s="80" t="str">
        <f t="shared" si="63"/>
        <v>09</v>
      </c>
      <c r="M254" s="80">
        <f t="shared" si="64"/>
        <v>15</v>
      </c>
      <c r="N254" s="80" t="str">
        <f t="shared" si="65"/>
        <v>'2011-09-15'</v>
      </c>
      <c r="O254" s="80" t="str">
        <f t="shared" si="66"/>
        <v>'2011-09-15 00:00:00'</v>
      </c>
      <c r="P254" s="7">
        <v>44454</v>
      </c>
      <c r="Q254" s="80">
        <f t="shared" si="67"/>
        <v>2021</v>
      </c>
      <c r="R254" s="80">
        <f t="shared" si="68"/>
        <v>9</v>
      </c>
      <c r="S254" s="80">
        <f t="shared" si="69"/>
        <v>15</v>
      </c>
      <c r="T254" s="80" t="str">
        <f t="shared" si="70"/>
        <v>09</v>
      </c>
      <c r="U254" s="80">
        <f t="shared" si="71"/>
        <v>15</v>
      </c>
      <c r="V254" s="80" t="str">
        <f t="shared" si="72"/>
        <v>'2021-09-15'</v>
      </c>
      <c r="W254" s="80"/>
      <c r="X254" s="80" t="str">
        <f t="shared" si="73"/>
        <v>null</v>
      </c>
      <c r="Y254" s="3" t="s">
        <v>1383</v>
      </c>
      <c r="Z254" s="124">
        <f>IFERROR(IF(Y254="","null",VLOOKUP(Y254,Marcas!$A$2:$C$2024,2,0)),"")</f>
        <v>1214</v>
      </c>
      <c r="AA254" s="3" t="s">
        <v>1384</v>
      </c>
      <c r="AB254" s="3">
        <f>IFERROR(IF(AA254="","",IF(AA254="EMPORIO LEGAL",1,VLOOKUP(AA254,Clientes!$A$2:$B$1190,2,0))),"")</f>
        <v>860</v>
      </c>
      <c r="AC254" s="3">
        <f>IFERROR(IF(Tabla1[[#This Row],[id_control]]="null","",VLOOKUP(CONCATENATE(Tabla1[[#This Row],[CLIENTE]],"-",Tabla1[[#This Row],[id_control]]),Hoja1!$C$2:$D$1994,2,0)),"")</f>
        <v>254</v>
      </c>
      <c r="AD254" s="3" t="s">
        <v>1385</v>
      </c>
      <c r="AE254" s="3"/>
      <c r="AF254" s="3"/>
      <c r="AG254" s="3"/>
      <c r="AH254" s="3"/>
      <c r="AI254" s="3"/>
      <c r="AJ254" s="3"/>
      <c r="AK254" s="3"/>
      <c r="AL254" s="3" t="s">
        <v>1386</v>
      </c>
      <c r="AM254" s="8"/>
      <c r="AN254" s="8"/>
      <c r="AO254" s="8"/>
      <c r="AP254" s="8"/>
      <c r="AQ254" s="8" t="s">
        <v>1387</v>
      </c>
      <c r="AR254" s="8"/>
      <c r="AS254" s="8"/>
      <c r="AT254" s="8"/>
      <c r="AU254" s="8"/>
      <c r="AV254" s="8" t="s">
        <v>1388</v>
      </c>
      <c r="AW254" s="8"/>
      <c r="AX254" s="8"/>
      <c r="AY254" s="8"/>
      <c r="AZ254" s="8"/>
      <c r="BA254" s="8"/>
      <c r="BB254" s="8"/>
      <c r="BC254" s="8"/>
      <c r="BD254" s="8" t="s">
        <v>1389</v>
      </c>
      <c r="BE254" s="8">
        <v>253</v>
      </c>
      <c r="BF254" s="6" t="str">
        <f t="shared" si="74"/>
        <v>insert into bitacoras_estatus (numero_expediente, numero_registro, representante, fecha_inicio, fecha_vencimiento, id_cliente, id_admin, id_bitacoras_estatus, id_estatus, id_clase, id_marca, created_at, updated_at) values('1216490','1269806','ALAN ULISES MARTINEZ NEVAREZ','2011-09-15','2021-09-15','860','2','1','1',null,1214,'2011-09-15 00:00:00','2011-09-15 00:00:00');</v>
      </c>
      <c r="BG254" s="6" t="str">
        <f t="shared" si="75"/>
        <v>insert into servicios_comentarios (comentario, id_admin, id_estatus, created_at, updated_at) values('TITULO ENTREGADO 16/04/2012',1,253,'2011-09-15 00:00:00','2011-09-15 00:00:00');</v>
      </c>
      <c r="BH254" s="6" t="str">
        <f t="shared" si="76"/>
        <v>insert into servicios_comentarios (comentario, id_admin, id_estatus, created_at, updated_at) values('4196558,614 2152571',1,253,'2011-09-15 00:00:00','2011-09-15 00:00:00');</v>
      </c>
      <c r="BI254" s="137" t="str">
        <f t="shared" si="77"/>
        <v>update bitacoras_estatus set comprobacion_uso = 1, id_estatus=10 where id=253;</v>
      </c>
      <c r="BJ254" s="137" t="str">
        <f t="shared" si="78"/>
        <v>update bitacoras_estatus set numero_expediente = '1216490', numero_registro = '1269806', id_estatus = 10, fecha_inicio = '2011-09-15', fecha_vencimiento ='2021-09-15', created_at ='2011-09-15 00:00:00', updated_at ='2011-09-15 00:00:00', id_clase=null, id_marca=1214, id_cliente=860, vigencia = 1 where id =253;</v>
      </c>
      <c r="BK254" s="137" t="str">
        <f t="shared" si="79"/>
        <v>update bitacoras_estatus set id_estatus = 10 where id =253;</v>
      </c>
    </row>
    <row r="255" spans="1:63" ht="40">
      <c r="A255" s="3">
        <v>1340359</v>
      </c>
      <c r="B255" s="3">
        <v>1437911</v>
      </c>
      <c r="C255" s="3">
        <f>IF(Tabla1[[#This Row],[No. REG.]]="","",1)</f>
        <v>1</v>
      </c>
      <c r="D255" s="3" t="s">
        <v>46</v>
      </c>
      <c r="E255" s="3">
        <f>IF(Tabla1[[#This Row],[STATUS]]="","",VLOOKUP(D255,Estatus!$A$2:$B$13,2,0))</f>
        <v>10</v>
      </c>
      <c r="F255" s="3">
        <f>IF(Tabla1[[#This Row],[STATUS]]="","",VLOOKUP(D255,Estatus!$A$2:$I$12,9,0))</f>
        <v>1</v>
      </c>
      <c r="G255" s="12" t="s">
        <v>1390</v>
      </c>
      <c r="H255" s="7">
        <v>41291</v>
      </c>
      <c r="I255" s="80">
        <f t="shared" si="60"/>
        <v>2013</v>
      </c>
      <c r="J255" s="80">
        <f t="shared" si="61"/>
        <v>1</v>
      </c>
      <c r="K255" s="80">
        <f t="shared" si="62"/>
        <v>17</v>
      </c>
      <c r="L255" s="80" t="str">
        <f t="shared" si="63"/>
        <v>01</v>
      </c>
      <c r="M255" s="80">
        <f t="shared" si="64"/>
        <v>17</v>
      </c>
      <c r="N255" s="80" t="str">
        <f t="shared" si="65"/>
        <v>'2013-01-17'</v>
      </c>
      <c r="O255" s="80" t="str">
        <f t="shared" si="66"/>
        <v>'2013-01-17 00:00:00'</v>
      </c>
      <c r="P255" s="7">
        <v>44943</v>
      </c>
      <c r="Q255" s="80">
        <f t="shared" si="67"/>
        <v>2023</v>
      </c>
      <c r="R255" s="80">
        <f t="shared" si="68"/>
        <v>1</v>
      </c>
      <c r="S255" s="80">
        <f t="shared" si="69"/>
        <v>17</v>
      </c>
      <c r="T255" s="80" t="str">
        <f t="shared" si="70"/>
        <v>01</v>
      </c>
      <c r="U255" s="80">
        <f t="shared" si="71"/>
        <v>17</v>
      </c>
      <c r="V255" s="80" t="str">
        <f t="shared" si="72"/>
        <v>'2023-01-17'</v>
      </c>
      <c r="W255" s="80"/>
      <c r="X255" s="80" t="str">
        <f t="shared" si="73"/>
        <v>null</v>
      </c>
      <c r="Y255" s="3" t="s">
        <v>1391</v>
      </c>
      <c r="Z255" s="124">
        <f>IFERROR(IF(Y255="","null",VLOOKUP(Y255,Marcas!$A$2:$C$2024,2,0)),"")</f>
        <v>1213</v>
      </c>
      <c r="AA255" s="3" t="s">
        <v>1391</v>
      </c>
      <c r="AB255" s="3">
        <f>IFERROR(IF(AA255="","",IF(AA255="EMPORIO LEGAL",1,VLOOKUP(AA255,Clientes!$A$2:$B$1190,2,0))),"")</f>
        <v>859</v>
      </c>
      <c r="AC255" s="3">
        <f>IFERROR(IF(Tabla1[[#This Row],[id_control]]="null","",VLOOKUP(CONCATENATE(Tabla1[[#This Row],[CLIENTE]],"-",Tabla1[[#This Row],[id_control]]),Hoja1!$C$2:$D$1994,2,0)),"")</f>
        <v>255</v>
      </c>
      <c r="AD255" s="3" t="s">
        <v>1392</v>
      </c>
      <c r="AE255" s="3" t="s">
        <v>1393</v>
      </c>
      <c r="AF255" s="3"/>
      <c r="AG255" s="3"/>
      <c r="AH255" s="3"/>
      <c r="AI255" s="3"/>
      <c r="AJ255" s="3"/>
      <c r="AK255" s="3"/>
      <c r="AL255" s="3" t="s">
        <v>1394</v>
      </c>
      <c r="AM255" s="6" t="s">
        <v>1395</v>
      </c>
      <c r="AN255" s="6"/>
      <c r="AO255" s="6"/>
      <c r="AP255" s="6"/>
      <c r="AQ255" s="11" t="s">
        <v>1396</v>
      </c>
      <c r="AR255" s="6" t="s">
        <v>1397</v>
      </c>
      <c r="AS255" s="6"/>
      <c r="AT255" s="6"/>
      <c r="AU255" s="6"/>
      <c r="AV255" s="8" t="s">
        <v>1398</v>
      </c>
      <c r="AW255" s="11" t="s">
        <v>1399</v>
      </c>
      <c r="AX255" s="11"/>
      <c r="AY255" s="6"/>
      <c r="AZ255" s="6"/>
      <c r="BA255" s="6"/>
      <c r="BB255" s="6"/>
      <c r="BC255" s="6"/>
      <c r="BD255" s="6" t="s">
        <v>1400</v>
      </c>
      <c r="BE255" s="8">
        <v>254</v>
      </c>
      <c r="BF255" s="6" t="str">
        <f t="shared" si="74"/>
        <v>insert into bitacoras_estatus (numero_expediente, numero_registro, representante, fecha_inicio, fecha_vencimiento, id_cliente, id_admin, id_bitacoras_estatus, id_estatus, id_clase, id_marca, created_at, updated_at) values('1340359','1437911','CESAR RODRIGO GARCIA LOSOYA','2013-01-17','2023-01-17','859','2','1','1',null,1213,'2013-01-17 00:00:00','2013-01-17 00:00:00');</v>
      </c>
      <c r="BG255" s="6" t="str">
        <f t="shared" si="75"/>
        <v>insert into servicios_comentarios (comentario, id_admin, id_estatus, created_at, updated_at) values('TITULO RECIBIDO 04/04/14. TITULO ENTREGADO CESAR RODRIGO GARCIA LOZOYA 18NOV/14',1,254,'2013-01-17 00:00:00','2013-01-17 00:00:00');</v>
      </c>
      <c r="BH255" s="6" t="str">
        <f t="shared" si="76"/>
        <v>insert into servicios_comentarios (comentario, id_admin, id_estatus, created_at, updated_at) values('261 4953 next.- 614 2 93 79 67 cel.- Rodrigo 614 1 59 09 22 Luis.- 614 1 91 42 24',1,254,'2013-01-17 00:00:00','2013-01-17 00:00:00');</v>
      </c>
      <c r="BI255" s="137" t="str">
        <f t="shared" si="77"/>
        <v>update bitacoras_estatus set comprobacion_uso = 1, id_estatus=10 where id=254;</v>
      </c>
      <c r="BJ255" s="137" t="str">
        <f t="shared" si="78"/>
        <v>update bitacoras_estatus set numero_expediente = '1340359', numero_registro = '1437911', id_estatus = 10, fecha_inicio = '2013-01-17', fecha_vencimiento ='2023-01-17', created_at ='2013-01-17 00:00:00', updated_at ='2013-01-17 00:00:00', id_clase=null, id_marca=1213, id_cliente=859, vigencia = 1 where id =254;</v>
      </c>
      <c r="BK255" s="137" t="str">
        <f t="shared" si="79"/>
        <v>update bitacoras_estatus set id_estatus = 10 where id =254;</v>
      </c>
    </row>
    <row r="256" spans="1:63" ht="66">
      <c r="A256" s="3">
        <v>935526</v>
      </c>
      <c r="B256" s="3">
        <v>1054217</v>
      </c>
      <c r="C256" s="3">
        <f>IF(Tabla1[[#This Row],[No. REG.]]="","",1)</f>
        <v>1</v>
      </c>
      <c r="D256" s="3" t="s">
        <v>46</v>
      </c>
      <c r="E256" s="3">
        <f>IF(Tabla1[[#This Row],[STATUS]]="","",VLOOKUP(D256,Estatus!$A$2:$B$13,2,0))</f>
        <v>10</v>
      </c>
      <c r="F256" s="3">
        <f>IF(Tabla1[[#This Row],[STATUS]]="","",VLOOKUP(D256,Estatus!$A$2:$I$12,9,0))</f>
        <v>1</v>
      </c>
      <c r="G256" s="12" t="s">
        <v>1401</v>
      </c>
      <c r="H256" s="7">
        <v>39582</v>
      </c>
      <c r="I256" s="80">
        <f t="shared" si="60"/>
        <v>2008</v>
      </c>
      <c r="J256" s="80">
        <f t="shared" si="61"/>
        <v>5</v>
      </c>
      <c r="K256" s="80">
        <f t="shared" si="62"/>
        <v>14</v>
      </c>
      <c r="L256" s="80" t="str">
        <f t="shared" si="63"/>
        <v>05</v>
      </c>
      <c r="M256" s="80">
        <f t="shared" si="64"/>
        <v>14</v>
      </c>
      <c r="N256" s="80" t="str">
        <f t="shared" si="65"/>
        <v>'2008-05-14'</v>
      </c>
      <c r="O256" s="80" t="str">
        <f t="shared" si="66"/>
        <v>'2008-05-14 00:00:00'</v>
      </c>
      <c r="P256" s="7">
        <v>43234</v>
      </c>
      <c r="Q256" s="80">
        <f t="shared" si="67"/>
        <v>2018</v>
      </c>
      <c r="R256" s="80">
        <f t="shared" si="68"/>
        <v>5</v>
      </c>
      <c r="S256" s="80">
        <f t="shared" si="69"/>
        <v>14</v>
      </c>
      <c r="T256" s="80" t="str">
        <f t="shared" si="70"/>
        <v>05</v>
      </c>
      <c r="U256" s="80">
        <f t="shared" si="71"/>
        <v>14</v>
      </c>
      <c r="V256" s="80" t="str">
        <f t="shared" si="72"/>
        <v>'2018-05-14'</v>
      </c>
      <c r="W256" s="80"/>
      <c r="X256" s="80" t="str">
        <f t="shared" si="73"/>
        <v>null</v>
      </c>
      <c r="Y256" s="3" t="s">
        <v>1402</v>
      </c>
      <c r="Z256" s="124">
        <f>IFERROR(IF(Y256="","null",VLOOKUP(Y256,Marcas!$A$2:$C$2024,2,0)),"")</f>
        <v>1210</v>
      </c>
      <c r="AA256" s="3" t="s">
        <v>1402</v>
      </c>
      <c r="AB256" s="3">
        <f>IFERROR(IF(AA256="","",IF(AA256="EMPORIO LEGAL",1,VLOOKUP(AA256,Clientes!$A$2:$B$1190,2,0))),"")</f>
        <v>857</v>
      </c>
      <c r="AC256" s="3">
        <f>IFERROR(IF(Tabla1[[#This Row],[id_control]]="null","",VLOOKUP(CONCATENATE(Tabla1[[#This Row],[CLIENTE]],"-",Tabla1[[#This Row],[id_control]]),Hoja1!$C$2:$D$1994,2,0)),"")</f>
        <v>256</v>
      </c>
      <c r="AD256" s="3" t="s">
        <v>1403</v>
      </c>
      <c r="AE256" s="3" t="s">
        <v>1404</v>
      </c>
      <c r="AF256" s="3"/>
      <c r="AG256" s="3"/>
      <c r="AH256" s="3"/>
      <c r="AI256" s="3"/>
      <c r="AJ256" s="3"/>
      <c r="AK256" s="3"/>
      <c r="AL256" s="3" t="s">
        <v>1405</v>
      </c>
      <c r="AM256" s="6"/>
      <c r="AN256" s="6"/>
      <c r="AO256" s="6"/>
      <c r="AP256" s="6"/>
      <c r="AQ256" s="11" t="s">
        <v>1406</v>
      </c>
      <c r="AR256" s="6"/>
      <c r="AS256" s="6"/>
      <c r="AT256" s="6"/>
      <c r="AU256" s="6"/>
      <c r="AV256" s="8" t="s">
        <v>1407</v>
      </c>
      <c r="AW256" s="11" t="s">
        <v>1408</v>
      </c>
      <c r="AX256" s="11" t="s">
        <v>1409</v>
      </c>
      <c r="AY256" s="6"/>
      <c r="AZ256" s="6"/>
      <c r="BA256" s="6"/>
      <c r="BB256" s="6"/>
      <c r="BC256" s="6"/>
      <c r="BD256" s="6" t="s">
        <v>1410</v>
      </c>
      <c r="BE256" s="8">
        <v>255</v>
      </c>
      <c r="BF256" s="6" t="str">
        <f t="shared" si="74"/>
        <v>insert into bitacoras_estatus (numero_expediente, numero_registro, representante, fecha_inicio, fecha_vencimiento, id_cliente, id_admin, id_bitacoras_estatus, id_estatus, id_clase, id_marca, created_at, updated_at) values('935526','1054217','HUMBERTO REFUGIO SANTILLANES TERRAZAS','2008-05-14','2018-05-14','857','2','1','1',null,1210,'2008-05-14 00:00:00','2008-05-14 00:00:00');</v>
      </c>
      <c r="BG256" s="6" t="str">
        <f t="shared" si="75"/>
        <v>insert into servicios_comentarios (comentario, id_admin, id_estatus, created_at, updated_at) values('inscripcion de licencia de uso recibida 13/04/2011. ACUSE DE RECIBIDO DE COMPROBACION DE USO DE MARCA 22/12/2014. EN FECHA 13 DE FEBRERO DE 2018 SE PRESENTÓ SOLICITUD DE RENOVACION.',1,255,'2008-05-14 00:00:00','2008-05-14 00:00:00');</v>
      </c>
      <c r="BH256" s="6" t="str">
        <f t="shared" si="76"/>
        <v>insert into servicios_comentarios (comentario, id_admin, id_estatus, created_at, updated_at) values('4138888, ext 108 cel 614345 4764 next.',1,255,'2008-05-14 00:00:00','2008-05-14 00:00:00');</v>
      </c>
      <c r="BI256" s="137" t="str">
        <f t="shared" si="77"/>
        <v>update bitacoras_estatus set comprobacion_uso = 1, id_estatus=10 where id=255;</v>
      </c>
      <c r="BJ256" s="137" t="str">
        <f t="shared" si="78"/>
        <v>update bitacoras_estatus set numero_expediente = '935526', numero_registro = '1054217', id_estatus = 10, fecha_inicio = '2008-05-14', fecha_vencimiento ='2018-05-14', created_at ='2008-05-14 00:00:00', updated_at ='2008-05-14 00:00:00', id_clase=null, id_marca=1210, id_cliente=857, vigencia = 1 where id =255;</v>
      </c>
      <c r="BK256" s="137" t="str">
        <f t="shared" si="79"/>
        <v>update bitacoras_estatus set id_estatus = 10 where id =255;</v>
      </c>
    </row>
    <row r="257" spans="1:63" ht="92">
      <c r="A257" s="3">
        <v>935528</v>
      </c>
      <c r="B257" s="3">
        <v>1048932</v>
      </c>
      <c r="C257" s="3">
        <f>IF(Tabla1[[#This Row],[No. REG.]]="","",1)</f>
        <v>1</v>
      </c>
      <c r="D257" s="3" t="s">
        <v>995</v>
      </c>
      <c r="E257" s="3">
        <f>IF(Tabla1[[#This Row],[STATUS]]="","",VLOOKUP(D257,Estatus!$A$2:$B$13,2,0))</f>
        <v>2</v>
      </c>
      <c r="F257" s="3">
        <f>IF(Tabla1[[#This Row],[STATUS]]="","",VLOOKUP(D257,Estatus!$A$2:$I$12,9,0))</f>
        <v>0</v>
      </c>
      <c r="G257" s="12" t="s">
        <v>1411</v>
      </c>
      <c r="H257" s="7">
        <v>39582</v>
      </c>
      <c r="I257" s="80">
        <f t="shared" si="60"/>
        <v>2008</v>
      </c>
      <c r="J257" s="80">
        <f t="shared" si="61"/>
        <v>5</v>
      </c>
      <c r="K257" s="80">
        <f t="shared" si="62"/>
        <v>14</v>
      </c>
      <c r="L257" s="80" t="str">
        <f t="shared" si="63"/>
        <v>05</v>
      </c>
      <c r="M257" s="80">
        <f t="shared" si="64"/>
        <v>14</v>
      </c>
      <c r="N257" s="80" t="str">
        <f t="shared" si="65"/>
        <v>'2008-05-14'</v>
      </c>
      <c r="O257" s="80" t="str">
        <f t="shared" si="66"/>
        <v>'2008-05-14 00:00:00'</v>
      </c>
      <c r="P257" s="7">
        <v>43234</v>
      </c>
      <c r="Q257" s="80">
        <f t="shared" si="67"/>
        <v>2018</v>
      </c>
      <c r="R257" s="80">
        <f t="shared" si="68"/>
        <v>5</v>
      </c>
      <c r="S257" s="80">
        <f t="shared" si="69"/>
        <v>14</v>
      </c>
      <c r="T257" s="80" t="str">
        <f t="shared" si="70"/>
        <v>05</v>
      </c>
      <c r="U257" s="80">
        <f t="shared" si="71"/>
        <v>14</v>
      </c>
      <c r="V257" s="80" t="str">
        <f t="shared" si="72"/>
        <v>'2018-05-14'</v>
      </c>
      <c r="W257" s="80"/>
      <c r="X257" s="80" t="str">
        <f t="shared" si="73"/>
        <v>null</v>
      </c>
      <c r="Y257" s="3" t="s">
        <v>1412</v>
      </c>
      <c r="Z257" s="124">
        <f>IFERROR(IF(Y257="","null",VLOOKUP(Y257,Marcas!$A$2:$C$2024,2,0)),"")</f>
        <v>1539</v>
      </c>
      <c r="AA257" s="3" t="s">
        <v>1402</v>
      </c>
      <c r="AB257" s="3">
        <f>IFERROR(IF(AA257="","",IF(AA257="EMPORIO LEGAL",1,VLOOKUP(AA257,Clientes!$A$2:$B$1190,2,0))),"")</f>
        <v>857</v>
      </c>
      <c r="AC257" s="3">
        <f>IFERROR(IF(Tabla1[[#This Row],[id_control]]="null","",VLOOKUP(CONCATENATE(Tabla1[[#This Row],[CLIENTE]],"-",Tabla1[[#This Row],[id_control]]),Hoja1!$C$2:$D$1994,2,0)),"")</f>
        <v>257</v>
      </c>
      <c r="AD257" s="3" t="s">
        <v>1403</v>
      </c>
      <c r="AE257" s="3"/>
      <c r="AF257" s="3"/>
      <c r="AG257" s="3"/>
      <c r="AH257" s="3"/>
      <c r="AI257" s="3"/>
      <c r="AJ257" s="3"/>
      <c r="AK257" s="3"/>
      <c r="AL257" s="3" t="s">
        <v>1405</v>
      </c>
      <c r="AM257" s="6"/>
      <c r="AN257" s="6"/>
      <c r="AO257" s="6"/>
      <c r="AP257" s="6"/>
      <c r="AQ257" s="8" t="s">
        <v>1413</v>
      </c>
      <c r="AR257" s="6" t="s">
        <v>1414</v>
      </c>
      <c r="AS257" s="6"/>
      <c r="AT257" s="6"/>
      <c r="AU257" s="6"/>
      <c r="AV257" s="8" t="s">
        <v>1415</v>
      </c>
      <c r="AW257" s="8" t="s">
        <v>1408</v>
      </c>
      <c r="AX257" s="8" t="s">
        <v>1409</v>
      </c>
      <c r="AY257" s="6"/>
      <c r="AZ257" s="6"/>
      <c r="BA257" s="6"/>
      <c r="BB257" s="6"/>
      <c r="BC257" s="6"/>
      <c r="BD257" s="6" t="s">
        <v>1416</v>
      </c>
      <c r="BE257" s="8">
        <v>256</v>
      </c>
      <c r="BF257" s="6" t="str">
        <f t="shared" si="74"/>
        <v>insert into bitacoras_estatus (numero_expediente, numero_registro, representante, fecha_inicio, fecha_vencimiento, id_cliente, id_admin, id_bitacoras_estatus, id_estatus, id_clase, id_marca, created_at, updated_at) values('935528','1048932','HUMBERTO REFUGIO SANTILLANES TERRAZAS','2008-05-14','2018-05-14','857','2','1','1',null,1539,'2008-05-14 00:00:00','2008-05-14 00:00:00');</v>
      </c>
      <c r="BG257" s="6" t="str">
        <f t="shared" si="75"/>
        <v>insert into servicios_comentarios (comentario, id_admin, id_estatus, created_at, updated_at) values('Contestacion a impedimento legal enviada el 23/11/2010. EN FECHA 13 DE FEBRERO DE 2018 SE PRESENTO SOLICITUD DE RENOVACION / SE RECIBE NOT IMPI NEGATIVA A LA SOLICITUD POR CANCELACION VOLUTARIA DE REGISTRO EN OFIFIO 20110070279 DEL 15 DE FEB 2011',1,256,'2008-05-14 00:00:00','2008-05-14 00:00:00');</v>
      </c>
      <c r="BH257" s="6" t="str">
        <f t="shared" si="76"/>
        <v>insert into servicios_comentarios (comentario, id_admin, id_estatus, created_at, updated_at) values('4138888, ext 108 cel 614345 4764, next.- Pavel 290 96 64',1,256,'2008-05-14 00:00:00','2008-05-14 00:00:00');</v>
      </c>
      <c r="BI257" s="137" t="str">
        <f t="shared" si="77"/>
        <v>update bitacoras_estatus set comprobacion_uso = 1, id_estatus=2 where id=256;</v>
      </c>
      <c r="BJ257" s="137" t="str">
        <f t="shared" si="78"/>
        <v>update bitacoras_estatus set numero_expediente = '935528', numero_registro = '1048932', id_estatus = 2, fecha_inicio = '2008-05-14', fecha_vencimiento ='2018-05-14', created_at ='2008-05-14 00:00:00', updated_at ='2008-05-14 00:00:00', id_clase=null, id_marca=1539, id_cliente=857, vigencia = 0 where id =256;</v>
      </c>
      <c r="BK257" s="137" t="str">
        <f t="shared" si="79"/>
        <v>update bitacoras_estatus set id_estatus = 2 where id =256;</v>
      </c>
    </row>
    <row r="258" spans="1:63" ht="113">
      <c r="A258" s="6">
        <v>948339</v>
      </c>
      <c r="B258" s="6">
        <v>1061002</v>
      </c>
      <c r="C258" s="6">
        <f>IF(Tabla1[[#This Row],[No. REG.]]="","",1)</f>
        <v>1</v>
      </c>
      <c r="D258" s="3" t="s">
        <v>46</v>
      </c>
      <c r="E258" s="3">
        <f>IF(Tabla1[[#This Row],[STATUS]]="","",VLOOKUP(D258,Estatus!$A$2:$B$13,2,0))</f>
        <v>10</v>
      </c>
      <c r="F258" s="3">
        <f>IF(Tabla1[[#This Row],[STATUS]]="","",VLOOKUP(D258,Estatus!$A$2:$I$12,9,0))</f>
        <v>1</v>
      </c>
      <c r="G258" s="16" t="s">
        <v>1417</v>
      </c>
      <c r="H258" s="9">
        <v>39639</v>
      </c>
      <c r="I258" s="81">
        <f t="shared" ref="I258:I321" si="80">YEAR(H258)</f>
        <v>2008</v>
      </c>
      <c r="J258" s="81">
        <f t="shared" ref="J258:J321" si="81">MONTH(H258)</f>
        <v>7</v>
      </c>
      <c r="K258" s="81">
        <f t="shared" ref="K258:K321" si="82">DAY(H258)</f>
        <v>10</v>
      </c>
      <c r="L258" s="81" t="str">
        <f t="shared" ref="L258:L321" si="83">IF(LEN(J258)=1,CONCATENATE("0",J258),J258)</f>
        <v>07</v>
      </c>
      <c r="M258" s="81">
        <f t="shared" ref="M258:M321" si="84">IF(LEN(K258)=1,CONCATENATE("0",K258),K258)</f>
        <v>10</v>
      </c>
      <c r="N258" s="81" t="str">
        <f t="shared" ref="N258:N321" si="85">IFERROR(IF(H258="","null",CONCATENATE("'",I258,"-",L258,"-",M258,"'")),"null")</f>
        <v>'2008-07-10'</v>
      </c>
      <c r="O258" s="81" t="str">
        <f t="shared" ref="O258:O321" si="86">IF(N258="null","'2018-11-08 00:00:00'",CONCATENATE("'",I258,"-",L258,"-",M258," 00:00:00'"))</f>
        <v>'2008-07-10 00:00:00'</v>
      </c>
      <c r="P258" s="9">
        <v>43291</v>
      </c>
      <c r="Q258" s="81">
        <f t="shared" ref="Q258:Q321" si="87">YEAR(P258)</f>
        <v>2018</v>
      </c>
      <c r="R258" s="81">
        <f t="shared" ref="R258:R321" si="88">MONTH(P258)</f>
        <v>7</v>
      </c>
      <c r="S258" s="81">
        <f t="shared" ref="S258:S321" si="89">DAY(P258)</f>
        <v>10</v>
      </c>
      <c r="T258" s="81" t="str">
        <f t="shared" ref="T258:T321" si="90">IF(LEN(R258)=1,CONCATENATE("0",R258),R258)</f>
        <v>07</v>
      </c>
      <c r="U258" s="81">
        <f t="shared" ref="U258:U321" si="91">IF(LEN(S258)=1,CONCATENATE("0",S258),S258)</f>
        <v>10</v>
      </c>
      <c r="V258" s="81" t="str">
        <f t="shared" ref="V258:V321" si="92">IFERROR(IF(P258="","null",CONCATENATE("'",Q258,"-",T258,"-",U258,"'")),"null")</f>
        <v>'2018-07-10'</v>
      </c>
      <c r="W258" s="81"/>
      <c r="X258" s="81" t="str">
        <f t="shared" ref="X258:X321" si="93">IF(W258="","null",W258)</f>
        <v>null</v>
      </c>
      <c r="Y258" s="6" t="s">
        <v>1418</v>
      </c>
      <c r="Z258" s="123">
        <f>IFERROR(IF(Y258="","null",VLOOKUP(Y258,Marcas!$A$2:$C$2024,2,0)),"")</f>
        <v>1205</v>
      </c>
      <c r="AA258" s="6" t="s">
        <v>1402</v>
      </c>
      <c r="AB258" s="6">
        <f>IFERROR(IF(AA258="","",IF(AA258="EMPORIO LEGAL",1,VLOOKUP(AA258,Clientes!$A$2:$B$1190,2,0))),"")</f>
        <v>857</v>
      </c>
      <c r="AC258" s="6">
        <f>IFERROR(IF(Tabla1[[#This Row],[id_control]]="null","",VLOOKUP(CONCATENATE(Tabla1[[#This Row],[CLIENTE]],"-",Tabla1[[#This Row],[id_control]]),Hoja1!$C$2:$D$1994,2,0)),"")</f>
        <v>258</v>
      </c>
      <c r="AD258" s="8" t="s">
        <v>1403</v>
      </c>
      <c r="AE258" s="8"/>
      <c r="AF258" s="6"/>
      <c r="AG258" s="6"/>
      <c r="AH258" s="6"/>
      <c r="AI258" s="6"/>
      <c r="AJ258" s="6"/>
      <c r="AK258" s="6"/>
      <c r="AL258" s="3" t="s">
        <v>1419</v>
      </c>
      <c r="AM258" s="8"/>
      <c r="AN258" s="6"/>
      <c r="AO258" s="6"/>
      <c r="AP258" s="6"/>
      <c r="AQ258" s="8" t="s">
        <v>1413</v>
      </c>
      <c r="AR258" s="6" t="s">
        <v>1414</v>
      </c>
      <c r="AS258" s="6"/>
      <c r="AT258" s="6"/>
      <c r="AU258" s="6"/>
      <c r="AV258" s="8" t="s">
        <v>1407</v>
      </c>
      <c r="AW258" s="8" t="s">
        <v>1408</v>
      </c>
      <c r="AX258" s="8" t="s">
        <v>1409</v>
      </c>
      <c r="AY258" s="6"/>
      <c r="AZ258" s="6"/>
      <c r="BA258" s="6"/>
      <c r="BB258" s="6"/>
      <c r="BC258" s="6"/>
      <c r="BD258" s="6" t="s">
        <v>1416</v>
      </c>
      <c r="BE258" s="8">
        <v>257</v>
      </c>
      <c r="BF258" s="6" t="str">
        <f t="shared" ref="BF258:BF321" si="94">CONCATENATE($BG$1,A258,"','",B258,"','",AD258,"',",N258,",",V258,",'",AB258,"','2','1','1',",X258,",",Z258,",",O258,",",O258,");")</f>
        <v>insert into bitacoras_estatus (numero_expediente, numero_registro, representante, fecha_inicio, fecha_vencimiento, id_cliente, id_admin, id_bitacoras_estatus, id_estatus, id_clase, id_marca, created_at, updated_at) values('948339','1061002','HUMBERTO REFUGIO SANTILLANES TERRAZAS','2008-07-10','2018-07-10','857','2','1','1',null,1205,'2008-07-10 00:00:00','2008-07-10 00:00:00');</v>
      </c>
      <c r="BG258" s="6" t="str">
        <f t="shared" ref="BG258:BG321" si="95">IF(OR(G258="",BE258=""),"",CONCATENATE("insert into servicios_comentarios (comentario, id_admin, id_estatus, created_at, updated_at) values('",G258,"',1,",BE258,",",O258,",",O258,");"))</f>
        <v>insert into servicios_comentarios (comentario, id_admin, id_estatus, created_at, updated_at) values('ACLARACION Y SOLICITUD DE CORRECION ENVIADA 10/05/2011, ACLARACION Y SOLICITUD DE CORRECION RECIBIDA 27/07/2011. COMPROBACION DE USO DE MARCA ENVIADA 05NOV14. EN FECHA 13 DE FEBRERO DE 2018 SE PRESENTO SOLICITUD DE RENOVACION .',1,257,'2008-07-10 00:00:00','2008-07-10 00:00:00');</v>
      </c>
      <c r="BH258" s="6" t="str">
        <f t="shared" ref="BH258:BH321" si="96">IF(OR(BD258="",BE258=""),"",CONCATENATE("insert into servicios_comentarios (comentario, id_admin, id_estatus, created_at, updated_at) values('",BD258,"',1,",BE258,",",O258,",",O258,");"))</f>
        <v>insert into servicios_comentarios (comentario, id_admin, id_estatus, created_at, updated_at) values('4138888, ext 108 cel 614345 4764, next.- Pavel 290 96 64',1,257,'2008-07-10 00:00:00','2008-07-10 00:00:00');</v>
      </c>
      <c r="BI258" s="137" t="str">
        <f t="shared" ref="BI258:BI321" si="97">CONCATENATE("update bitacoras_estatus set comprobacion_uso = 1, id_estatus=",E258," where id=",BE258,";")</f>
        <v>update bitacoras_estatus set comprobacion_uso = 1, id_estatus=10 where id=257;</v>
      </c>
      <c r="BJ258" s="137" t="str">
        <f t="shared" ref="BJ258:BJ321" si="98">IF(BE258="","",CONCATENATE("update bitacoras_estatus set numero_expediente = '",A258,"', numero_registro = '",B258,"', id_estatus = ",E258,", fecha_inicio = ",N258,", fecha_vencimiento =",V258,", created_at =",O258,", updated_at =",O258,", id_clase=",X258,", id_marca=", Z258,", id_cliente=", AB258,", vigencia = ",F258," where id =",BE258,";"))</f>
        <v>update bitacoras_estatus set numero_expediente = '948339', numero_registro = '1061002', id_estatus = 10, fecha_inicio = '2008-07-10', fecha_vencimiento ='2018-07-10', created_at ='2008-07-10 00:00:00', updated_at ='2008-07-10 00:00:00', id_clase=null, id_marca=1205, id_cliente=857, vigencia = 1 where id =257;</v>
      </c>
      <c r="BK258" s="137" t="str">
        <f t="shared" ref="BK258:BK321" si="99">IF(OR(E258="",BE258=""),"",CONCATENATE("update bitacoras_estatus set id_estatus = ",E258," where id =",BE258,";"))</f>
        <v>update bitacoras_estatus set id_estatus = 10 where id =257;</v>
      </c>
    </row>
    <row r="259" spans="1:63">
      <c r="A259" s="6">
        <v>1065894</v>
      </c>
      <c r="B259" s="6">
        <v>1148015</v>
      </c>
      <c r="C259" s="6">
        <f>IF(Tabla1[[#This Row],[No. REG.]]="","",1)</f>
        <v>1</v>
      </c>
      <c r="D259" s="3" t="s">
        <v>46</v>
      </c>
      <c r="E259" s="3">
        <f>IF(Tabla1[[#This Row],[STATUS]]="","",VLOOKUP(D259,Estatus!$A$2:$B$13,2,0))</f>
        <v>10</v>
      </c>
      <c r="F259" s="3">
        <f>IF(Tabla1[[#This Row],[STATUS]]="","",VLOOKUP(D259,Estatus!$A$2:$I$12,9,0))</f>
        <v>1</v>
      </c>
      <c r="G259" s="16" t="s">
        <v>1420</v>
      </c>
      <c r="H259" s="9">
        <v>40204</v>
      </c>
      <c r="I259" s="81">
        <f t="shared" si="80"/>
        <v>2010</v>
      </c>
      <c r="J259" s="81">
        <f t="shared" si="81"/>
        <v>1</v>
      </c>
      <c r="K259" s="81">
        <f t="shared" si="82"/>
        <v>26</v>
      </c>
      <c r="L259" s="81" t="str">
        <f t="shared" si="83"/>
        <v>01</v>
      </c>
      <c r="M259" s="81">
        <f t="shared" si="84"/>
        <v>26</v>
      </c>
      <c r="N259" s="81" t="str">
        <f t="shared" si="85"/>
        <v>'2010-01-26'</v>
      </c>
      <c r="O259" s="81" t="str">
        <f t="shared" si="86"/>
        <v>'2010-01-26 00:00:00'</v>
      </c>
      <c r="P259" s="9">
        <v>43856</v>
      </c>
      <c r="Q259" s="81">
        <f t="shared" si="87"/>
        <v>2020</v>
      </c>
      <c r="R259" s="81">
        <f t="shared" si="88"/>
        <v>1</v>
      </c>
      <c r="S259" s="81">
        <f t="shared" si="89"/>
        <v>26</v>
      </c>
      <c r="T259" s="81" t="str">
        <f t="shared" si="90"/>
        <v>01</v>
      </c>
      <c r="U259" s="81">
        <f t="shared" si="91"/>
        <v>26</v>
      </c>
      <c r="V259" s="81" t="str">
        <f t="shared" si="92"/>
        <v>'2020-01-26'</v>
      </c>
      <c r="W259" s="81">
        <v>9</v>
      </c>
      <c r="X259" s="81">
        <f t="shared" si="93"/>
        <v>9</v>
      </c>
      <c r="Y259" s="16" t="s">
        <v>1412</v>
      </c>
      <c r="Z259" s="126">
        <f>IFERROR(IF(Y259="","null",VLOOKUP(Y259,Marcas!$A$2:$C$2024,2,0)),"")</f>
        <v>1539</v>
      </c>
      <c r="AA259" s="6" t="s">
        <v>1402</v>
      </c>
      <c r="AB259" s="6">
        <f>IFERROR(IF(AA259="","",IF(AA259="EMPORIO LEGAL",1,VLOOKUP(AA259,Clientes!$A$2:$B$1190,2,0))),"")</f>
        <v>857</v>
      </c>
      <c r="AC259" s="6">
        <f>IFERROR(IF(Tabla1[[#This Row],[id_control]]="null","",VLOOKUP(CONCATENATE(Tabla1[[#This Row],[CLIENTE]],"-",Tabla1[[#This Row],[id_control]]),Hoja1!$C$2:$D$1994,2,0)),"")</f>
        <v>257</v>
      </c>
      <c r="AD259" s="8" t="s">
        <v>1403</v>
      </c>
      <c r="AE259" s="8"/>
      <c r="AF259" s="6"/>
      <c r="AG259" s="6"/>
      <c r="AH259" s="6"/>
      <c r="AI259" s="6"/>
      <c r="AJ259" s="6"/>
      <c r="AK259" s="6"/>
      <c r="AL259" s="3" t="s">
        <v>1405</v>
      </c>
      <c r="AM259" s="8"/>
      <c r="AN259" s="6"/>
      <c r="AO259" s="6"/>
      <c r="AP259" s="6"/>
      <c r="AQ259" s="8" t="s">
        <v>1413</v>
      </c>
      <c r="AR259" s="6"/>
      <c r="AS259" s="6"/>
      <c r="AT259" s="6"/>
      <c r="AU259" s="6"/>
      <c r="AV259" s="8" t="s">
        <v>1407</v>
      </c>
      <c r="AW259" s="8" t="s">
        <v>1408</v>
      </c>
      <c r="AX259" s="8" t="s">
        <v>1409</v>
      </c>
      <c r="AY259" s="6"/>
      <c r="AZ259" s="6"/>
      <c r="BA259" s="6"/>
      <c r="BB259" s="6"/>
      <c r="BC259" s="6"/>
      <c r="BD259" s="6" t="s">
        <v>1421</v>
      </c>
      <c r="BE259" s="8">
        <v>258</v>
      </c>
      <c r="BF259" s="6" t="str">
        <f t="shared" si="94"/>
        <v>insert into bitacoras_estatus (numero_expediente, numero_registro, representante, fecha_inicio, fecha_vencimiento, id_cliente, id_admin, id_bitacoras_estatus, id_estatus, id_clase, id_marca, created_at, updated_at) values('1065894','1148015','HUMBERTO REFUGIO SANTILLANES TERRAZAS','2010-01-26','2020-01-26','857','2','1','1',9,1539,'2010-01-26 00:00:00','2010-01-26 00:00:00');</v>
      </c>
      <c r="BG259" s="6" t="str">
        <f t="shared" si="95"/>
        <v>insert into servicios_comentarios (comentario, id_admin, id_estatus, created_at, updated_at) values('Título entregado 04/06/2010',1,258,'2010-01-26 00:00:00','2010-01-26 00:00:00');</v>
      </c>
      <c r="BH259" s="6" t="str">
        <f t="shared" si="96"/>
        <v>insert into servicios_comentarios (comentario, id_admin, id_estatus, created_at, updated_at) values('4138888, ext 108 cel 614345 4764',1,258,'2010-01-26 00:00:00','2010-01-26 00:00:00');</v>
      </c>
      <c r="BI259" s="137" t="str">
        <f t="shared" si="97"/>
        <v>update bitacoras_estatus set comprobacion_uso = 1, id_estatus=10 where id=258;</v>
      </c>
      <c r="BJ259" s="137" t="str">
        <f t="shared" si="98"/>
        <v>update bitacoras_estatus set numero_expediente = '1065894', numero_registro = '1148015', id_estatus = 10, fecha_inicio = '2010-01-26', fecha_vencimiento ='2020-01-26', created_at ='2010-01-26 00:00:00', updated_at ='2010-01-26 00:00:00', id_clase=9, id_marca=1539, id_cliente=857, vigencia = 1 where id =258;</v>
      </c>
      <c r="BK259" s="137" t="str">
        <f t="shared" si="99"/>
        <v>update bitacoras_estatus set id_estatus = 10 where id =258;</v>
      </c>
    </row>
    <row r="260" spans="1:63">
      <c r="A260" s="6">
        <v>1093879</v>
      </c>
      <c r="B260" s="6">
        <v>1221895</v>
      </c>
      <c r="C260" s="6">
        <f>IF(Tabla1[[#This Row],[No. REG.]]="","",1)</f>
        <v>1</v>
      </c>
      <c r="D260" s="3" t="s">
        <v>46</v>
      </c>
      <c r="E260" s="3">
        <f>IF(Tabla1[[#This Row],[STATUS]]="","",VLOOKUP(D260,Estatus!$A$2:$B$13,2,0))</f>
        <v>10</v>
      </c>
      <c r="F260" s="3">
        <f>IF(Tabla1[[#This Row],[STATUS]]="","",VLOOKUP(D260,Estatus!$A$2:$I$12,9,0))</f>
        <v>1</v>
      </c>
      <c r="G260" s="16" t="s">
        <v>1422</v>
      </c>
      <c r="H260" s="9">
        <v>40324</v>
      </c>
      <c r="I260" s="81">
        <f t="shared" si="80"/>
        <v>2010</v>
      </c>
      <c r="J260" s="81">
        <f t="shared" si="81"/>
        <v>5</v>
      </c>
      <c r="K260" s="81">
        <f t="shared" si="82"/>
        <v>26</v>
      </c>
      <c r="L260" s="81" t="str">
        <f t="shared" si="83"/>
        <v>05</v>
      </c>
      <c r="M260" s="81">
        <f t="shared" si="84"/>
        <v>26</v>
      </c>
      <c r="N260" s="81" t="str">
        <f t="shared" si="85"/>
        <v>'2010-05-26'</v>
      </c>
      <c r="O260" s="81" t="str">
        <f t="shared" si="86"/>
        <v>'2010-05-26 00:00:00'</v>
      </c>
      <c r="P260" s="9">
        <v>43977</v>
      </c>
      <c r="Q260" s="81">
        <f t="shared" si="87"/>
        <v>2020</v>
      </c>
      <c r="R260" s="81">
        <f t="shared" si="88"/>
        <v>5</v>
      </c>
      <c r="S260" s="81">
        <f t="shared" si="89"/>
        <v>26</v>
      </c>
      <c r="T260" s="81" t="str">
        <f t="shared" si="90"/>
        <v>05</v>
      </c>
      <c r="U260" s="81">
        <f t="shared" si="91"/>
        <v>26</v>
      </c>
      <c r="V260" s="81" t="str">
        <f t="shared" si="92"/>
        <v>'2020-05-26'</v>
      </c>
      <c r="W260" s="81">
        <v>17</v>
      </c>
      <c r="X260" s="81">
        <f t="shared" si="93"/>
        <v>17</v>
      </c>
      <c r="Y260" s="16" t="s">
        <v>1423</v>
      </c>
      <c r="Z260" s="126">
        <f>IFERROR(IF(Y260="","null",VLOOKUP(Y260,Marcas!$A$2:$C$2024,2,0)),"")</f>
        <v>1586</v>
      </c>
      <c r="AA260" s="6" t="s">
        <v>1402</v>
      </c>
      <c r="AB260" s="6">
        <f>IFERROR(IF(AA260="","",IF(AA260="EMPORIO LEGAL",1,VLOOKUP(AA260,Clientes!$A$2:$B$1190,2,0))),"")</f>
        <v>857</v>
      </c>
      <c r="AC260" s="6">
        <f>IFERROR(IF(Tabla1[[#This Row],[id_control]]="null","",VLOOKUP(CONCATENATE(Tabla1[[#This Row],[CLIENTE]],"-",Tabla1[[#This Row],[id_control]]),Hoja1!$C$2:$D$1994,2,0)),"")</f>
        <v>260</v>
      </c>
      <c r="AD260" s="8" t="s">
        <v>1403</v>
      </c>
      <c r="AE260" s="8"/>
      <c r="AF260" s="6"/>
      <c r="AG260" s="6"/>
      <c r="AH260" s="6"/>
      <c r="AI260" s="6"/>
      <c r="AJ260" s="6"/>
      <c r="AK260" s="6"/>
      <c r="AL260" s="3" t="s">
        <v>1424</v>
      </c>
      <c r="AM260" s="8"/>
      <c r="AN260" s="6"/>
      <c r="AO260" s="6"/>
      <c r="AP260" s="6"/>
      <c r="AQ260" s="8" t="s">
        <v>1413</v>
      </c>
      <c r="AR260" s="6"/>
      <c r="AS260" s="6"/>
      <c r="AT260" s="6"/>
      <c r="AU260" s="6"/>
      <c r="AV260" s="8" t="s">
        <v>1407</v>
      </c>
      <c r="AW260" s="8" t="s">
        <v>1408</v>
      </c>
      <c r="AX260" s="6" t="s">
        <v>1409</v>
      </c>
      <c r="AY260" s="6"/>
      <c r="AZ260" s="6"/>
      <c r="BA260" s="6"/>
      <c r="BB260" s="6"/>
      <c r="BC260" s="6"/>
      <c r="BD260" s="6" t="s">
        <v>1421</v>
      </c>
      <c r="BE260" s="8">
        <v>259</v>
      </c>
      <c r="BF260" s="6" t="str">
        <f t="shared" si="94"/>
        <v>insert into bitacoras_estatus (numero_expediente, numero_registro, representante, fecha_inicio, fecha_vencimiento, id_cliente, id_admin, id_bitacoras_estatus, id_estatus, id_clase, id_marca, created_at, updated_at) values('1093879','1221895','HUMBERTO REFUGIO SANTILLANES TERRAZAS','2010-05-26','2020-05-26','857','2','1','1',17,1586,'2010-05-26 00:00:00','2010-05-26 00:00:00');</v>
      </c>
      <c r="BG260" s="6" t="str">
        <f t="shared" si="95"/>
        <v>insert into servicios_comentarios (comentario, id_admin, id_estatus, created_at, updated_at) values('comprobacion de uso recibda 30/09/2013',1,259,'2010-05-26 00:00:00','2010-05-26 00:00:00');</v>
      </c>
      <c r="BH260" s="6" t="str">
        <f t="shared" si="96"/>
        <v>insert into servicios_comentarios (comentario, id_admin, id_estatus, created_at, updated_at) values('4138888, ext 108 cel 614345 4764',1,259,'2010-05-26 00:00:00','2010-05-26 00:00:00');</v>
      </c>
      <c r="BI260" s="137" t="str">
        <f t="shared" si="97"/>
        <v>update bitacoras_estatus set comprobacion_uso = 1, id_estatus=10 where id=259;</v>
      </c>
      <c r="BJ260" s="137" t="str">
        <f t="shared" si="98"/>
        <v>update bitacoras_estatus set numero_expediente = '1093879', numero_registro = '1221895', id_estatus = 10, fecha_inicio = '2010-05-26', fecha_vencimiento ='2020-05-26', created_at ='2010-05-26 00:00:00', updated_at ='2010-05-26 00:00:00', id_clase=17, id_marca=1586, id_cliente=857, vigencia = 1 where id =259;</v>
      </c>
      <c r="BK260" s="137" t="str">
        <f t="shared" si="99"/>
        <v>update bitacoras_estatus set id_estatus = 10 where id =259;</v>
      </c>
    </row>
    <row r="261" spans="1:63">
      <c r="A261" s="6">
        <v>1344807</v>
      </c>
      <c r="B261" s="6">
        <v>1362733</v>
      </c>
      <c r="C261" s="6">
        <f>IF(Tabla1[[#This Row],[No. REG.]]="","",1)</f>
        <v>1</v>
      </c>
      <c r="D261" s="3" t="s">
        <v>46</v>
      </c>
      <c r="E261" s="3">
        <f>IF(Tabla1[[#This Row],[STATUS]]="","",VLOOKUP(D261,Estatus!$A$2:$B$13,2,0))</f>
        <v>10</v>
      </c>
      <c r="F261" s="3">
        <f>IF(Tabla1[[#This Row],[STATUS]]="","",VLOOKUP(D261,Estatus!$A$2:$I$12,9,0))</f>
        <v>1</v>
      </c>
      <c r="G261" s="16" t="s">
        <v>1425</v>
      </c>
      <c r="H261" s="7">
        <v>41305</v>
      </c>
      <c r="I261" s="80">
        <f t="shared" si="80"/>
        <v>2013</v>
      </c>
      <c r="J261" s="80">
        <f t="shared" si="81"/>
        <v>1</v>
      </c>
      <c r="K261" s="80">
        <f t="shared" si="82"/>
        <v>31</v>
      </c>
      <c r="L261" s="80" t="str">
        <f t="shared" si="83"/>
        <v>01</v>
      </c>
      <c r="M261" s="80">
        <f t="shared" si="84"/>
        <v>31</v>
      </c>
      <c r="N261" s="80" t="str">
        <f t="shared" si="85"/>
        <v>'2013-01-31'</v>
      </c>
      <c r="O261" s="80" t="str">
        <f t="shared" si="86"/>
        <v>'2013-01-31 00:00:00'</v>
      </c>
      <c r="P261" s="7">
        <v>44957</v>
      </c>
      <c r="Q261" s="80">
        <f t="shared" si="87"/>
        <v>2023</v>
      </c>
      <c r="R261" s="80">
        <f t="shared" si="88"/>
        <v>1</v>
      </c>
      <c r="S261" s="80">
        <f t="shared" si="89"/>
        <v>31</v>
      </c>
      <c r="T261" s="80" t="str">
        <f t="shared" si="90"/>
        <v>01</v>
      </c>
      <c r="U261" s="80">
        <f t="shared" si="91"/>
        <v>31</v>
      </c>
      <c r="V261" s="80" t="str">
        <f t="shared" si="92"/>
        <v>'2023-01-31'</v>
      </c>
      <c r="W261" s="80"/>
      <c r="X261" s="80" t="str">
        <f t="shared" si="93"/>
        <v>null</v>
      </c>
      <c r="Y261" s="6" t="s">
        <v>1426</v>
      </c>
      <c r="Z261" s="123">
        <f>IFERROR(IF(Y261="","null",VLOOKUP(Y261,Marcas!$A$2:$C$2024,2,0)),"")</f>
        <v>1335</v>
      </c>
      <c r="AA261" s="6" t="s">
        <v>1402</v>
      </c>
      <c r="AB261" s="6">
        <f>IFERROR(IF(AA261="","",IF(AA261="EMPORIO LEGAL",1,VLOOKUP(AA261,Clientes!$A$2:$B$1190,2,0))),"")</f>
        <v>857</v>
      </c>
      <c r="AC261" s="6">
        <f>IFERROR(IF(Tabla1[[#This Row],[id_control]]="null","",VLOOKUP(CONCATENATE(Tabla1[[#This Row],[CLIENTE]],"-",Tabla1[[#This Row],[id_control]]),Hoja1!$C$2:$D$1994,2,0)),"")</f>
        <v>261</v>
      </c>
      <c r="AD261" s="6" t="s">
        <v>1403</v>
      </c>
      <c r="AE261" s="6" t="s">
        <v>1427</v>
      </c>
      <c r="AF261" s="6"/>
      <c r="AG261" s="6"/>
      <c r="AH261" s="6"/>
      <c r="AI261" s="6"/>
      <c r="AJ261" s="6"/>
      <c r="AK261" s="6"/>
      <c r="AL261" s="6" t="s">
        <v>1428</v>
      </c>
      <c r="AM261" s="6" t="s">
        <v>1429</v>
      </c>
      <c r="AN261" s="6"/>
      <c r="AO261" s="6"/>
      <c r="AP261" s="6"/>
      <c r="AQ261" s="6" t="s">
        <v>1413</v>
      </c>
      <c r="AR261" s="6"/>
      <c r="AS261" s="6"/>
      <c r="AT261" s="6"/>
      <c r="AU261" s="6"/>
      <c r="AV261" s="6" t="s">
        <v>1407</v>
      </c>
      <c r="AW261" s="6" t="s">
        <v>1430</v>
      </c>
      <c r="AX261" s="6" t="s">
        <v>1408</v>
      </c>
      <c r="AY261" s="6"/>
      <c r="AZ261" s="6"/>
      <c r="BA261" s="6"/>
      <c r="BB261" s="6"/>
      <c r="BC261" s="6"/>
      <c r="BD261" s="8" t="s">
        <v>1416</v>
      </c>
      <c r="BE261" s="8">
        <v>260</v>
      </c>
      <c r="BF261" s="6" t="str">
        <f t="shared" si="94"/>
        <v>insert into bitacoras_estatus (numero_expediente, numero_registro, representante, fecha_inicio, fecha_vencimiento, id_cliente, id_admin, id_bitacoras_estatus, id_estatus, id_clase, id_marca, created_at, updated_at) values('1344807','1362733','HUMBERTO REFUGIO SANTILLANES TERRAZAS','2013-01-31','2023-01-31','857','2','1','1',null,1335,'2013-01-31 00:00:00','2013-01-31 00:00:00');</v>
      </c>
      <c r="BG261" s="6" t="str">
        <f t="shared" si="95"/>
        <v>insert into servicios_comentarios (comentario, id_admin, id_estatus, created_at, updated_at) values('TITULO ENTREGADO 08/07/2013',1,260,'2013-01-31 00:00:00','2013-01-31 00:00:00');</v>
      </c>
      <c r="BH261" s="6" t="str">
        <f t="shared" si="96"/>
        <v>insert into servicios_comentarios (comentario, id_admin, id_estatus, created_at, updated_at) values('4138888, ext 108 cel 614345 4764, next.- Pavel 290 96 64',1,260,'2013-01-31 00:00:00','2013-01-31 00:00:00');</v>
      </c>
      <c r="BI261" s="137" t="str">
        <f t="shared" si="97"/>
        <v>update bitacoras_estatus set comprobacion_uso = 1, id_estatus=10 where id=260;</v>
      </c>
      <c r="BJ261" s="137" t="str">
        <f t="shared" si="98"/>
        <v>update bitacoras_estatus set numero_expediente = '1344807', numero_registro = '1362733', id_estatus = 10, fecha_inicio = '2013-01-31', fecha_vencimiento ='2023-01-31', created_at ='2013-01-31 00:00:00', updated_at ='2013-01-31 00:00:00', id_clase=null, id_marca=1335, id_cliente=857, vigencia = 1 where id =260;</v>
      </c>
      <c r="BK261" s="137" t="str">
        <f t="shared" si="99"/>
        <v>update bitacoras_estatus set id_estatus = 10 where id =260;</v>
      </c>
    </row>
    <row r="262" spans="1:63">
      <c r="A262" s="6">
        <v>1350053</v>
      </c>
      <c r="B262" s="6">
        <v>1370606</v>
      </c>
      <c r="C262" s="6">
        <f>IF(Tabla1[[#This Row],[No. REG.]]="","",1)</f>
        <v>1</v>
      </c>
      <c r="D262" s="3" t="s">
        <v>46</v>
      </c>
      <c r="E262" s="3">
        <f>IF(Tabla1[[#This Row],[STATUS]]="","",VLOOKUP(D262,Estatus!$A$2:$B$13,2,0))</f>
        <v>10</v>
      </c>
      <c r="F262" s="3">
        <f>IF(Tabla1[[#This Row],[STATUS]]="","",VLOOKUP(D262,Estatus!$A$2:$I$12,9,0))</f>
        <v>1</v>
      </c>
      <c r="G262" s="16"/>
      <c r="H262" s="7">
        <v>41324</v>
      </c>
      <c r="I262" s="80">
        <f t="shared" si="80"/>
        <v>2013</v>
      </c>
      <c r="J262" s="80">
        <f t="shared" si="81"/>
        <v>2</v>
      </c>
      <c r="K262" s="80">
        <f t="shared" si="82"/>
        <v>19</v>
      </c>
      <c r="L262" s="80" t="str">
        <f t="shared" si="83"/>
        <v>02</v>
      </c>
      <c r="M262" s="80">
        <f t="shared" si="84"/>
        <v>19</v>
      </c>
      <c r="N262" s="80" t="str">
        <f t="shared" si="85"/>
        <v>'2013-02-19'</v>
      </c>
      <c r="O262" s="80" t="str">
        <f t="shared" si="86"/>
        <v>'2013-02-19 00:00:00'</v>
      </c>
      <c r="P262" s="7">
        <v>44976</v>
      </c>
      <c r="Q262" s="80">
        <f t="shared" si="87"/>
        <v>2023</v>
      </c>
      <c r="R262" s="80">
        <f t="shared" si="88"/>
        <v>2</v>
      </c>
      <c r="S262" s="80">
        <f t="shared" si="89"/>
        <v>19</v>
      </c>
      <c r="T262" s="80" t="str">
        <f t="shared" si="90"/>
        <v>02</v>
      </c>
      <c r="U262" s="80">
        <f t="shared" si="91"/>
        <v>19</v>
      </c>
      <c r="V262" s="80" t="str">
        <f t="shared" si="92"/>
        <v>'2023-02-19'</v>
      </c>
      <c r="W262" s="80">
        <v>9</v>
      </c>
      <c r="X262" s="80">
        <f t="shared" si="93"/>
        <v>9</v>
      </c>
      <c r="Y262" s="6" t="s">
        <v>1426</v>
      </c>
      <c r="Z262" s="123">
        <f>IFERROR(IF(Y262="","null",VLOOKUP(Y262,Marcas!$A$2:$C$2024,2,0)),"")</f>
        <v>1335</v>
      </c>
      <c r="AA262" s="6" t="s">
        <v>1402</v>
      </c>
      <c r="AB262" s="6">
        <f>IFERROR(IF(AA262="","",IF(AA262="EMPORIO LEGAL",1,VLOOKUP(AA262,Clientes!$A$2:$B$1190,2,0))),"")</f>
        <v>857</v>
      </c>
      <c r="AC262" s="6">
        <f>IFERROR(IF(Tabla1[[#This Row],[id_control]]="null","",VLOOKUP(CONCATENATE(Tabla1[[#This Row],[CLIENTE]],"-",Tabla1[[#This Row],[id_control]]),Hoja1!$C$2:$D$1994,2,0)),"")</f>
        <v>261</v>
      </c>
      <c r="AD262" s="6" t="s">
        <v>1403</v>
      </c>
      <c r="AE262" s="6" t="s">
        <v>1427</v>
      </c>
      <c r="AF262" s="6"/>
      <c r="AG262" s="6"/>
      <c r="AH262" s="6"/>
      <c r="AI262" s="6"/>
      <c r="AJ262" s="6"/>
      <c r="AK262" s="6"/>
      <c r="AL262" s="8" t="s">
        <v>1431</v>
      </c>
      <c r="AM262" s="6" t="s">
        <v>1432</v>
      </c>
      <c r="AN262" s="6"/>
      <c r="AO262" s="6"/>
      <c r="AP262" s="6"/>
      <c r="AQ262" s="4" t="s">
        <v>1413</v>
      </c>
      <c r="AR262" s="6"/>
      <c r="AS262" s="6"/>
      <c r="AT262" s="6"/>
      <c r="AU262" s="6"/>
      <c r="AV262" s="6" t="s">
        <v>1407</v>
      </c>
      <c r="AW262" s="6" t="s">
        <v>1430</v>
      </c>
      <c r="AX262" s="6" t="s">
        <v>1408</v>
      </c>
      <c r="AY262" s="6"/>
      <c r="AZ262" s="6"/>
      <c r="BA262" s="6"/>
      <c r="BB262" s="6"/>
      <c r="BC262" s="6"/>
      <c r="BD262" s="8" t="s">
        <v>1416</v>
      </c>
      <c r="BE262" s="8">
        <v>261</v>
      </c>
      <c r="BF262" s="6" t="str">
        <f t="shared" si="94"/>
        <v>insert into bitacoras_estatus (numero_expediente, numero_registro, representante, fecha_inicio, fecha_vencimiento, id_cliente, id_admin, id_bitacoras_estatus, id_estatus, id_clase, id_marca, created_at, updated_at) values('1350053','1370606','HUMBERTO REFUGIO SANTILLANES TERRAZAS','2013-02-19','2023-02-19','857','2','1','1',9,1335,'2013-02-19 00:00:00','2013-02-19 00:00:00');</v>
      </c>
      <c r="BG262" s="6" t="str">
        <f t="shared" si="95"/>
        <v/>
      </c>
      <c r="BH262" s="6" t="str">
        <f t="shared" si="96"/>
        <v>insert into servicios_comentarios (comentario, id_admin, id_estatus, created_at, updated_at) values('4138888, ext 108 cel 614345 4764, next.- Pavel 290 96 64',1,261,'2013-02-19 00:00:00','2013-02-19 00:00:00');</v>
      </c>
      <c r="BI262" s="137" t="str">
        <f t="shared" si="97"/>
        <v>update bitacoras_estatus set comprobacion_uso = 1, id_estatus=10 where id=261;</v>
      </c>
      <c r="BJ262" s="137" t="str">
        <f t="shared" si="98"/>
        <v>update bitacoras_estatus set numero_expediente = '1350053', numero_registro = '1370606', id_estatus = 10, fecha_inicio = '2013-02-19', fecha_vencimiento ='2023-02-19', created_at ='2013-02-19 00:00:00', updated_at ='2013-02-19 00:00:00', id_clase=9, id_marca=1335, id_cliente=857, vigencia = 1 where id =261;</v>
      </c>
      <c r="BK262" s="137" t="str">
        <f t="shared" si="99"/>
        <v>update bitacoras_estatus set id_estatus = 10 where id =261;</v>
      </c>
    </row>
    <row r="263" spans="1:63">
      <c r="A263" s="6">
        <v>1350051</v>
      </c>
      <c r="B263" s="6">
        <v>1370605</v>
      </c>
      <c r="C263" s="6">
        <f>IF(Tabla1[[#This Row],[No. REG.]]="","",1)</f>
        <v>1</v>
      </c>
      <c r="D263" s="6" t="s">
        <v>46</v>
      </c>
      <c r="E263" s="6">
        <f>IF(Tabla1[[#This Row],[STATUS]]="","",VLOOKUP(D263,Estatus!$A$2:$B$13,2,0))</f>
        <v>10</v>
      </c>
      <c r="F263" s="6">
        <f>IF(Tabla1[[#This Row],[STATUS]]="","",VLOOKUP(D263,Estatus!$A$2:$I$12,9,0))</f>
        <v>1</v>
      </c>
      <c r="G263" s="16"/>
      <c r="H263" s="7">
        <v>41324</v>
      </c>
      <c r="I263" s="80">
        <f t="shared" si="80"/>
        <v>2013</v>
      </c>
      <c r="J263" s="80">
        <f t="shared" si="81"/>
        <v>2</v>
      </c>
      <c r="K263" s="80">
        <f t="shared" si="82"/>
        <v>19</v>
      </c>
      <c r="L263" s="80" t="str">
        <f t="shared" si="83"/>
        <v>02</v>
      </c>
      <c r="M263" s="80">
        <f t="shared" si="84"/>
        <v>19</v>
      </c>
      <c r="N263" s="80" t="str">
        <f t="shared" si="85"/>
        <v>'2013-02-19'</v>
      </c>
      <c r="O263" s="80" t="str">
        <f t="shared" si="86"/>
        <v>'2013-02-19 00:00:00'</v>
      </c>
      <c r="P263" s="7">
        <v>44976</v>
      </c>
      <c r="Q263" s="80">
        <f t="shared" si="87"/>
        <v>2023</v>
      </c>
      <c r="R263" s="80">
        <f t="shared" si="88"/>
        <v>2</v>
      </c>
      <c r="S263" s="80">
        <f t="shared" si="89"/>
        <v>19</v>
      </c>
      <c r="T263" s="80" t="str">
        <f t="shared" si="90"/>
        <v>02</v>
      </c>
      <c r="U263" s="80">
        <f t="shared" si="91"/>
        <v>19</v>
      </c>
      <c r="V263" s="80" t="str">
        <f t="shared" si="92"/>
        <v>'2023-02-19'</v>
      </c>
      <c r="W263" s="80">
        <v>17</v>
      </c>
      <c r="X263" s="80">
        <f t="shared" si="93"/>
        <v>17</v>
      </c>
      <c r="Y263" s="6" t="s">
        <v>1426</v>
      </c>
      <c r="Z263" s="123">
        <f>IFERROR(IF(Y263="","null",VLOOKUP(Y263,Marcas!$A$2:$C$2024,2,0)),"")</f>
        <v>1335</v>
      </c>
      <c r="AA263" s="6" t="s">
        <v>1402</v>
      </c>
      <c r="AB263" s="6">
        <f>IFERROR(IF(AA263="","",IF(AA263="EMPORIO LEGAL",1,VLOOKUP(AA263,Clientes!$A$2:$B$1190,2,0))),"")</f>
        <v>857</v>
      </c>
      <c r="AC263" s="6">
        <f>IFERROR(IF(Tabla1[[#This Row],[id_control]]="null","",VLOOKUP(CONCATENATE(Tabla1[[#This Row],[CLIENTE]],"-",Tabla1[[#This Row],[id_control]]),Hoja1!$C$2:$D$1994,2,0)),"")</f>
        <v>261</v>
      </c>
      <c r="AD263" s="6" t="s">
        <v>1403</v>
      </c>
      <c r="AE263" s="6" t="s">
        <v>1427</v>
      </c>
      <c r="AF263" s="6"/>
      <c r="AG263" s="6"/>
      <c r="AH263" s="6"/>
      <c r="AI263" s="6"/>
      <c r="AJ263" s="6"/>
      <c r="AK263" s="6"/>
      <c r="AL263" s="3" t="s">
        <v>1431</v>
      </c>
      <c r="AM263" s="6" t="s">
        <v>1432</v>
      </c>
      <c r="AN263" s="6"/>
      <c r="AO263" s="6"/>
      <c r="AP263" s="6"/>
      <c r="AQ263" s="5" t="s">
        <v>1413</v>
      </c>
      <c r="AR263" s="6"/>
      <c r="AS263" s="6"/>
      <c r="AT263" s="6"/>
      <c r="AU263" s="6"/>
      <c r="AV263" s="6" t="s">
        <v>1407</v>
      </c>
      <c r="AW263" s="6" t="s">
        <v>1430</v>
      </c>
      <c r="AX263" s="6"/>
      <c r="AY263" s="6"/>
      <c r="AZ263" s="6"/>
      <c r="BA263" s="6"/>
      <c r="BB263" s="6"/>
      <c r="BC263" s="6"/>
      <c r="BD263" s="8" t="s">
        <v>1416</v>
      </c>
      <c r="BE263" s="8">
        <v>262</v>
      </c>
      <c r="BF263" s="6" t="str">
        <f t="shared" si="94"/>
        <v>insert into bitacoras_estatus (numero_expediente, numero_registro, representante, fecha_inicio, fecha_vencimiento, id_cliente, id_admin, id_bitacoras_estatus, id_estatus, id_clase, id_marca, created_at, updated_at) values('1350051','1370605','HUMBERTO REFUGIO SANTILLANES TERRAZAS','2013-02-19','2023-02-19','857','2','1','1',17,1335,'2013-02-19 00:00:00','2013-02-19 00:00:00');</v>
      </c>
      <c r="BG263" s="6" t="str">
        <f t="shared" si="95"/>
        <v/>
      </c>
      <c r="BH263" s="6" t="str">
        <f t="shared" si="96"/>
        <v>insert into servicios_comentarios (comentario, id_admin, id_estatus, created_at, updated_at) values('4138888, ext 108 cel 614345 4764, next.- Pavel 290 96 64',1,262,'2013-02-19 00:00:00','2013-02-19 00:00:00');</v>
      </c>
      <c r="BI263" s="137" t="str">
        <f t="shared" si="97"/>
        <v>update bitacoras_estatus set comprobacion_uso = 1, id_estatus=10 where id=262;</v>
      </c>
      <c r="BJ263" s="137" t="str">
        <f t="shared" si="98"/>
        <v>update bitacoras_estatus set numero_expediente = '1350051', numero_registro = '1370605', id_estatus = 10, fecha_inicio = '2013-02-19', fecha_vencimiento ='2023-02-19', created_at ='2013-02-19 00:00:00', updated_at ='2013-02-19 00:00:00', id_clase=17, id_marca=1335, id_cliente=857, vigencia = 1 where id =262;</v>
      </c>
      <c r="BK263" s="137" t="str">
        <f t="shared" si="99"/>
        <v>update bitacoras_estatus set id_estatus = 10 where id =262;</v>
      </c>
    </row>
    <row r="264" spans="1:63">
      <c r="A264" s="6">
        <v>824563</v>
      </c>
      <c r="B264" s="6"/>
      <c r="C264" s="6" t="str">
        <f>IF(Tabla1[[#This Row],[No. REG.]]="","",1)</f>
        <v/>
      </c>
      <c r="D264" s="3" t="s">
        <v>34</v>
      </c>
      <c r="E264" s="3">
        <f>IF(Tabla1[[#This Row],[STATUS]]="","",VLOOKUP(D264,Estatus!$A$2:$B$13,2,0))</f>
        <v>5</v>
      </c>
      <c r="F264" s="3">
        <f>IF(Tabla1[[#This Row],[STATUS]]="","",VLOOKUP(D264,Estatus!$A$2:$I$12,9,0))</f>
        <v>0</v>
      </c>
      <c r="G264" s="12" t="s">
        <v>1433</v>
      </c>
      <c r="H264" s="7">
        <v>39056</v>
      </c>
      <c r="I264" s="80">
        <f t="shared" si="80"/>
        <v>2006</v>
      </c>
      <c r="J264" s="80">
        <f t="shared" si="81"/>
        <v>12</v>
      </c>
      <c r="K264" s="80">
        <f t="shared" si="82"/>
        <v>5</v>
      </c>
      <c r="L264" s="80">
        <f t="shared" si="83"/>
        <v>12</v>
      </c>
      <c r="M264" s="80" t="str">
        <f t="shared" si="84"/>
        <v>05</v>
      </c>
      <c r="N264" s="80" t="str">
        <f t="shared" si="85"/>
        <v>'2006-12-05'</v>
      </c>
      <c r="O264" s="80" t="str">
        <f t="shared" si="86"/>
        <v>'2006-12-05 00:00:00'</v>
      </c>
      <c r="P264" s="7">
        <v>42709</v>
      </c>
      <c r="Q264" s="80">
        <f t="shared" si="87"/>
        <v>2016</v>
      </c>
      <c r="R264" s="80">
        <f t="shared" si="88"/>
        <v>12</v>
      </c>
      <c r="S264" s="80">
        <f t="shared" si="89"/>
        <v>5</v>
      </c>
      <c r="T264" s="80">
        <f t="shared" si="90"/>
        <v>12</v>
      </c>
      <c r="U264" s="80" t="str">
        <f t="shared" si="91"/>
        <v>05</v>
      </c>
      <c r="V264" s="80" t="str">
        <f t="shared" si="92"/>
        <v>'2016-12-05'</v>
      </c>
      <c r="W264" s="80"/>
      <c r="X264" s="80" t="str">
        <f t="shared" si="93"/>
        <v>null</v>
      </c>
      <c r="Y264" s="6" t="s">
        <v>1434</v>
      </c>
      <c r="Z264" s="123">
        <f>IFERROR(IF(Y264="","null",VLOOKUP(Y264,Marcas!$A$2:$C$2024,2,0)),"")</f>
        <v>1207</v>
      </c>
      <c r="AA264" s="6" t="s">
        <v>1434</v>
      </c>
      <c r="AB264" s="6">
        <f>IFERROR(IF(AA264="","",IF(AA264="EMPORIO LEGAL",1,VLOOKUP(AA264,Clientes!$A$2:$B$1190,2,0))),"")</f>
        <v>856</v>
      </c>
      <c r="AC264" s="6">
        <f>IFERROR(IF(Tabla1[[#This Row],[id_control]]="null","",VLOOKUP(CONCATENATE(Tabla1[[#This Row],[CLIENTE]],"-",Tabla1[[#This Row],[id_control]]),Hoja1!$C$2:$D$1994,2,0)),"")</f>
        <v>264</v>
      </c>
      <c r="AD264" s="6" t="s">
        <v>1435</v>
      </c>
      <c r="AE264" s="6"/>
      <c r="AF264" s="6"/>
      <c r="AG264" s="6"/>
      <c r="AH264" s="6"/>
      <c r="AI264" s="6"/>
      <c r="AJ264" s="6"/>
      <c r="AK264" s="6"/>
      <c r="AL264" s="6"/>
      <c r="AM264" s="8"/>
      <c r="AN264" s="8"/>
      <c r="AO264" s="8"/>
      <c r="AP264" s="8"/>
      <c r="AQ264" s="8"/>
      <c r="AR264" s="8"/>
      <c r="AS264" s="8"/>
      <c r="AT264" s="8"/>
      <c r="AU264" s="8"/>
      <c r="AV264" s="13"/>
      <c r="AW264" s="8"/>
      <c r="AX264" s="8"/>
      <c r="AY264" s="8"/>
      <c r="AZ264" s="8"/>
      <c r="BA264" s="8"/>
      <c r="BB264" s="8"/>
      <c r="BC264" s="8"/>
      <c r="BD264" s="8"/>
      <c r="BE264" s="8">
        <v>263</v>
      </c>
      <c r="BF264" s="6" t="str">
        <f t="shared" si="94"/>
        <v>insert into bitacoras_estatus (numero_expediente, numero_registro, representante, fecha_inicio, fecha_vencimiento, id_cliente, id_admin, id_bitacoras_estatus, id_estatus, id_clase, id_marca, created_at, updated_at) values('824563','','RICARDO ANTONIO MERCADO AVILA','2006-12-05','2016-12-05','856','2','1','1',null,1207,'2006-12-05 00:00:00','2006-12-05 00:00:00');</v>
      </c>
      <c r="BG264" s="6" t="str">
        <f t="shared" si="95"/>
        <v>insert into servicios_comentarios (comentario, id_admin, id_estatus, created_at, updated_at) values('CONTESTADA JUL/02/07',1,263,'2006-12-05 00:00:00','2006-12-05 00:00:00');</v>
      </c>
      <c r="BH264" s="6" t="str">
        <f t="shared" si="96"/>
        <v/>
      </c>
      <c r="BI264" s="137" t="str">
        <f t="shared" si="97"/>
        <v>update bitacoras_estatus set comprobacion_uso = 1, id_estatus=5 where id=263;</v>
      </c>
      <c r="BJ264" s="137" t="str">
        <f t="shared" si="98"/>
        <v>update bitacoras_estatus set numero_expediente = '824563', numero_registro = '', id_estatus = 5, fecha_inicio = '2006-12-05', fecha_vencimiento ='2016-12-05', created_at ='2006-12-05 00:00:00', updated_at ='2006-12-05 00:00:00', id_clase=null, id_marca=1207, id_cliente=856, vigencia = 0 where id =263;</v>
      </c>
      <c r="BK264" s="137" t="str">
        <f t="shared" si="99"/>
        <v>update bitacoras_estatus set id_estatus = 5 where id =263;</v>
      </c>
    </row>
    <row r="265" spans="1:63">
      <c r="A265" s="6">
        <v>928846</v>
      </c>
      <c r="B265" s="6"/>
      <c r="C265" s="6" t="str">
        <f>IF(Tabla1[[#This Row],[No. REG.]]="","",1)</f>
        <v/>
      </c>
      <c r="D265" s="3" t="s">
        <v>34</v>
      </c>
      <c r="E265" s="3">
        <f>IF(Tabla1[[#This Row],[STATUS]]="","",VLOOKUP(D265,Estatus!$A$2:$B$13,2,0))</f>
        <v>5</v>
      </c>
      <c r="F265" s="3">
        <f>IF(Tabla1[[#This Row],[STATUS]]="","",VLOOKUP(D265,Estatus!$A$2:$I$12,9,0))</f>
        <v>0</v>
      </c>
      <c r="G265" s="16" t="s">
        <v>1436</v>
      </c>
      <c r="H265" s="9">
        <v>39553</v>
      </c>
      <c r="I265" s="81">
        <f t="shared" si="80"/>
        <v>2008</v>
      </c>
      <c r="J265" s="81">
        <f t="shared" si="81"/>
        <v>4</v>
      </c>
      <c r="K265" s="81">
        <f t="shared" si="82"/>
        <v>15</v>
      </c>
      <c r="L265" s="81" t="str">
        <f t="shared" si="83"/>
        <v>04</v>
      </c>
      <c r="M265" s="81">
        <f t="shared" si="84"/>
        <v>15</v>
      </c>
      <c r="N265" s="81" t="str">
        <f t="shared" si="85"/>
        <v>'2008-04-15'</v>
      </c>
      <c r="O265" s="81" t="str">
        <f t="shared" si="86"/>
        <v>'2008-04-15 00:00:00'</v>
      </c>
      <c r="P265" s="9">
        <v>43205</v>
      </c>
      <c r="Q265" s="81">
        <f t="shared" si="87"/>
        <v>2018</v>
      </c>
      <c r="R265" s="81">
        <f t="shared" si="88"/>
        <v>4</v>
      </c>
      <c r="S265" s="81">
        <f t="shared" si="89"/>
        <v>15</v>
      </c>
      <c r="T265" s="81" t="str">
        <f t="shared" si="90"/>
        <v>04</v>
      </c>
      <c r="U265" s="81">
        <f t="shared" si="91"/>
        <v>15</v>
      </c>
      <c r="V265" s="81" t="str">
        <f t="shared" si="92"/>
        <v>'2018-04-15'</v>
      </c>
      <c r="W265" s="81"/>
      <c r="X265" s="81" t="str">
        <f t="shared" si="93"/>
        <v>null</v>
      </c>
      <c r="Y265" s="6" t="s">
        <v>1437</v>
      </c>
      <c r="Z265" s="123">
        <f>IFERROR(IF(Y265="","null",VLOOKUP(Y265,Marcas!$A$2:$C$2024,2,0)),"")</f>
        <v>1208</v>
      </c>
      <c r="AA265" s="6" t="s">
        <v>1434</v>
      </c>
      <c r="AB265" s="6">
        <f>IFERROR(IF(AA265="","",IF(AA265="EMPORIO LEGAL",1,VLOOKUP(AA265,Clientes!$A$2:$B$1190,2,0))),"")</f>
        <v>856</v>
      </c>
      <c r="AC265" s="6">
        <f>IFERROR(IF(Tabla1[[#This Row],[id_control]]="null","",VLOOKUP(CONCATENATE(Tabla1[[#This Row],[CLIENTE]],"-",Tabla1[[#This Row],[id_control]]),Hoja1!$C$2:$D$1994,2,0)),"")</f>
        <v>265</v>
      </c>
      <c r="AD265" s="6" t="s">
        <v>1435</v>
      </c>
      <c r="AE265" s="6"/>
      <c r="AF265" s="6"/>
      <c r="AG265" s="6"/>
      <c r="AH265" s="6"/>
      <c r="AI265" s="6"/>
      <c r="AJ265" s="6"/>
      <c r="AK265" s="6"/>
      <c r="AL265" s="3">
        <v>39657</v>
      </c>
      <c r="AM265" s="6"/>
      <c r="AN265" s="6"/>
      <c r="AO265" s="6"/>
      <c r="AP265" s="6"/>
      <c r="AQ265" s="5">
        <v>2070616</v>
      </c>
      <c r="AR265" s="5"/>
      <c r="AS265" s="6"/>
      <c r="AT265" s="6"/>
      <c r="AU265" s="6"/>
      <c r="AV265" s="4"/>
      <c r="AW265" s="5"/>
      <c r="AX265" s="6"/>
      <c r="AY265" s="6"/>
      <c r="AZ265" s="6"/>
      <c r="BA265" s="6"/>
      <c r="BB265" s="6"/>
      <c r="BC265" s="6"/>
      <c r="BD265" s="6">
        <v>39657</v>
      </c>
      <c r="BE265" s="8">
        <v>264</v>
      </c>
      <c r="BF265" s="6" t="str">
        <f t="shared" si="94"/>
        <v>insert into bitacoras_estatus (numero_expediente, numero_registro, representante, fecha_inicio, fecha_vencimiento, id_cliente, id_admin, id_bitacoras_estatus, id_estatus, id_clase, id_marca, created_at, updated_at) values('928846','','RICARDO ANTONIO MERCADO AVILA','2008-04-15','2018-04-15','856','2','1','1',null,1208,'2008-04-15 00:00:00','2008-04-15 00:00:00');</v>
      </c>
      <c r="BG265" s="6" t="str">
        <f t="shared" si="95"/>
        <v>insert into servicios_comentarios (comentario, id_admin, id_estatus, created_at, updated_at) values('Negativa recibida 25/05/2009.',1,264,'2008-04-15 00:00:00','2008-04-15 00:00:00');</v>
      </c>
      <c r="BH265" s="6" t="str">
        <f t="shared" si="96"/>
        <v>insert into servicios_comentarios (comentario, id_admin, id_estatus, created_at, updated_at) values('39657',1,264,'2008-04-15 00:00:00','2008-04-15 00:00:00');</v>
      </c>
      <c r="BI265" s="137" t="str">
        <f t="shared" si="97"/>
        <v>update bitacoras_estatus set comprobacion_uso = 1, id_estatus=5 where id=264;</v>
      </c>
      <c r="BJ265" s="137" t="str">
        <f t="shared" si="98"/>
        <v>update bitacoras_estatus set numero_expediente = '928846', numero_registro = '', id_estatus = 5, fecha_inicio = '2008-04-15', fecha_vencimiento ='2018-04-15', created_at ='2008-04-15 00:00:00', updated_at ='2008-04-15 00:00:00', id_clase=null, id_marca=1208, id_cliente=856, vigencia = 0 where id =264;</v>
      </c>
      <c r="BK265" s="137" t="str">
        <f t="shared" si="99"/>
        <v>update bitacoras_estatus set id_estatus = 5 where id =264;</v>
      </c>
    </row>
    <row r="266" spans="1:63" ht="43">
      <c r="A266" s="6">
        <v>1318543</v>
      </c>
      <c r="B266" s="6">
        <v>1348786</v>
      </c>
      <c r="C266" s="6">
        <f>IF(Tabla1[[#This Row],[No. REG.]]="","",1)</f>
        <v>1</v>
      </c>
      <c r="D266" s="3" t="s">
        <v>492</v>
      </c>
      <c r="E266" s="3">
        <f>IF(Tabla1[[#This Row],[STATUS]]="","",VLOOKUP(D266,Estatus!$A$2:$B$13,2,0))</f>
        <v>1</v>
      </c>
      <c r="F266" s="3">
        <f>IF(Tabla1[[#This Row],[STATUS]]="","",VLOOKUP(D266,Estatus!$A$2:$I$12,9,0))</f>
        <v>0</v>
      </c>
      <c r="G266" s="16" t="s">
        <v>1438</v>
      </c>
      <c r="H266" s="9">
        <v>37533</v>
      </c>
      <c r="I266" s="81">
        <f t="shared" si="80"/>
        <v>2002</v>
      </c>
      <c r="J266" s="81">
        <f t="shared" si="81"/>
        <v>10</v>
      </c>
      <c r="K266" s="81">
        <f t="shared" si="82"/>
        <v>4</v>
      </c>
      <c r="L266" s="81">
        <f t="shared" si="83"/>
        <v>10</v>
      </c>
      <c r="M266" s="81" t="str">
        <f t="shared" si="84"/>
        <v>04</v>
      </c>
      <c r="N266" s="81" t="str">
        <f t="shared" si="85"/>
        <v>'2002-10-04'</v>
      </c>
      <c r="O266" s="81" t="str">
        <f t="shared" si="86"/>
        <v>'2002-10-04 00:00:00'</v>
      </c>
      <c r="P266" s="9">
        <v>44838</v>
      </c>
      <c r="Q266" s="81">
        <f t="shared" si="87"/>
        <v>2022</v>
      </c>
      <c r="R266" s="81">
        <f t="shared" si="88"/>
        <v>10</v>
      </c>
      <c r="S266" s="81">
        <f t="shared" si="89"/>
        <v>4</v>
      </c>
      <c r="T266" s="81">
        <f t="shared" si="90"/>
        <v>10</v>
      </c>
      <c r="U266" s="81" t="str">
        <f t="shared" si="91"/>
        <v>04</v>
      </c>
      <c r="V266" s="81" t="str">
        <f t="shared" si="92"/>
        <v>'2022-10-04'</v>
      </c>
      <c r="W266" s="81"/>
      <c r="X266" s="81" t="str">
        <f t="shared" si="93"/>
        <v>null</v>
      </c>
      <c r="Y266" s="6" t="s">
        <v>1439</v>
      </c>
      <c r="Z266" s="123">
        <f>IFERROR(IF(Y266="","null",VLOOKUP(Y266,Marcas!$A$2:$C$2024,2,0)),"")</f>
        <v>1206</v>
      </c>
      <c r="AA266" s="6" t="s">
        <v>1439</v>
      </c>
      <c r="AB266" s="6">
        <f>IFERROR(IF(AA266="","",IF(AA266="EMPORIO LEGAL",1,VLOOKUP(AA266,Clientes!$A$2:$B$1190,2,0))),"")</f>
        <v>854</v>
      </c>
      <c r="AC266" s="6">
        <f>IFERROR(IF(Tabla1[[#This Row],[id_control]]="null","",VLOOKUP(CONCATENATE(Tabla1[[#This Row],[CLIENTE]],"-",Tabla1[[#This Row],[id_control]]),Hoja1!$C$2:$D$1994,2,0)),"")</f>
        <v>266</v>
      </c>
      <c r="AD266" s="6" t="s">
        <v>1440</v>
      </c>
      <c r="AE266" s="6"/>
      <c r="AF266" s="6"/>
      <c r="AG266" s="6"/>
      <c r="AH266" s="6"/>
      <c r="AI266" s="6"/>
      <c r="AJ266" s="6"/>
      <c r="AK266" s="6"/>
      <c r="AL266" s="3" t="s">
        <v>1441</v>
      </c>
      <c r="AM266" s="6"/>
      <c r="AN266" s="6"/>
      <c r="AO266" s="6"/>
      <c r="AP266" s="6"/>
      <c r="AQ266" s="5" t="s">
        <v>1442</v>
      </c>
      <c r="AR266" s="5"/>
      <c r="AS266" s="6"/>
      <c r="AT266" s="6"/>
      <c r="AU266" s="6"/>
      <c r="AV266" s="4" t="s">
        <v>1443</v>
      </c>
      <c r="AW266" s="5"/>
      <c r="AX266" s="6"/>
      <c r="AY266" s="6"/>
      <c r="AZ266" s="6"/>
      <c r="BA266" s="6"/>
      <c r="BB266" s="6"/>
      <c r="BC266" s="6"/>
      <c r="BD266" s="6" t="s">
        <v>1444</v>
      </c>
      <c r="BE266" s="8">
        <v>265</v>
      </c>
      <c r="BF266" s="6" t="str">
        <f t="shared" si="94"/>
        <v>insert into bitacoras_estatus (numero_expediente, numero_registro, representante, fecha_inicio, fecha_vencimiento, id_cliente, id_admin, id_bitacoras_estatus, id_estatus, id_clase, id_marca, created_at, updated_at) values('1318543','1348786','MARIA DEL SOCORRO VILLALOBOS PARRA','2002-10-04','2022-10-04','854','2','1','1',null,1206,'2002-10-04 00:00:00','2002-10-04 00:00:00');</v>
      </c>
      <c r="BG266" s="6" t="str">
        <f t="shared" si="95"/>
        <v>insert into servicios_comentarios (comentario, id_admin, id_estatus, created_at, updated_at) values('CANCELACION VOLUNTARIA DE MARCA ENVIADA 12/06/2014. Cancelación voluntaria en fecha 08 de Agosto del 2014.',1,265,'2002-10-04 00:00:00','2002-10-04 00:00:00');</v>
      </c>
      <c r="BH266" s="6" t="str">
        <f t="shared" si="96"/>
        <v>insert into servicios_comentarios (comentario, id_admin, id_estatus, created_at, updated_at) values('4 14 10 54 CEL. 614 247 91 51',1,265,'2002-10-04 00:00:00','2002-10-04 00:00:00');</v>
      </c>
      <c r="BI266" s="137" t="str">
        <f t="shared" si="97"/>
        <v>update bitacoras_estatus set comprobacion_uso = 1, id_estatus=1 where id=265;</v>
      </c>
      <c r="BJ266" s="137" t="str">
        <f t="shared" si="98"/>
        <v>update bitacoras_estatus set numero_expediente = '1318543', numero_registro = '1348786', id_estatus = 1, fecha_inicio = '2002-10-04', fecha_vencimiento ='2022-10-04', created_at ='2002-10-04 00:00:00', updated_at ='2002-10-04 00:00:00', id_clase=null, id_marca=1206, id_cliente=854, vigencia = 0 where id =265;</v>
      </c>
      <c r="BK266" s="137" t="str">
        <f t="shared" si="99"/>
        <v>update bitacoras_estatus set id_estatus = 1 where id =265;</v>
      </c>
    </row>
    <row r="267" spans="1:63">
      <c r="A267" s="3">
        <v>1516756</v>
      </c>
      <c r="B267" s="3"/>
      <c r="C267" s="3" t="str">
        <f>IF(Tabla1[[#This Row],[No. REG.]]="","",1)</f>
        <v/>
      </c>
      <c r="D267" s="3" t="s">
        <v>34</v>
      </c>
      <c r="E267" s="3">
        <f>IF(Tabla1[[#This Row],[STATUS]]="","",VLOOKUP(D267,Estatus!$A$2:$B$13,2,0))</f>
        <v>5</v>
      </c>
      <c r="F267" s="3">
        <f>IF(Tabla1[[#This Row],[STATUS]]="","",VLOOKUP(D267,Estatus!$A$2:$I$12,9,0))</f>
        <v>0</v>
      </c>
      <c r="G267" s="12" t="s">
        <v>1445</v>
      </c>
      <c r="H267" s="7">
        <v>41865</v>
      </c>
      <c r="I267" s="80">
        <f t="shared" si="80"/>
        <v>2014</v>
      </c>
      <c r="J267" s="80">
        <f t="shared" si="81"/>
        <v>8</v>
      </c>
      <c r="K267" s="80">
        <f t="shared" si="82"/>
        <v>14</v>
      </c>
      <c r="L267" s="80" t="str">
        <f t="shared" si="83"/>
        <v>08</v>
      </c>
      <c r="M267" s="80">
        <f t="shared" si="84"/>
        <v>14</v>
      </c>
      <c r="N267" s="80" t="str">
        <f t="shared" si="85"/>
        <v>'2014-08-14'</v>
      </c>
      <c r="O267" s="80" t="str">
        <f t="shared" si="86"/>
        <v>'2014-08-14 00:00:00'</v>
      </c>
      <c r="P267" s="7">
        <v>45518</v>
      </c>
      <c r="Q267" s="80">
        <f t="shared" si="87"/>
        <v>2024</v>
      </c>
      <c r="R267" s="80">
        <f t="shared" si="88"/>
        <v>8</v>
      </c>
      <c r="S267" s="80">
        <f t="shared" si="89"/>
        <v>14</v>
      </c>
      <c r="T267" s="80" t="str">
        <f t="shared" si="90"/>
        <v>08</v>
      </c>
      <c r="U267" s="80">
        <f t="shared" si="91"/>
        <v>14</v>
      </c>
      <c r="V267" s="80" t="str">
        <f t="shared" si="92"/>
        <v>'2024-08-14'</v>
      </c>
      <c r="W267" s="80"/>
      <c r="X267" s="80" t="str">
        <f t="shared" si="93"/>
        <v>null</v>
      </c>
      <c r="Y267" s="3" t="s">
        <v>1446</v>
      </c>
      <c r="Z267" s="124">
        <f>IFERROR(IF(Y267="","null",VLOOKUP(Y267,Marcas!$A$2:$C$2024,2,0)),"")</f>
        <v>1193</v>
      </c>
      <c r="AA267" s="3" t="s">
        <v>1439</v>
      </c>
      <c r="AB267" s="3">
        <f>IFERROR(IF(AA267="","",IF(AA267="EMPORIO LEGAL",1,VLOOKUP(AA267,Clientes!$A$2:$B$1190,2,0))),"")</f>
        <v>854</v>
      </c>
      <c r="AC267" s="3">
        <f>IFERROR(IF(Tabla1[[#This Row],[id_control]]="null","",VLOOKUP(CONCATENATE(Tabla1[[#This Row],[CLIENTE]],"-",Tabla1[[#This Row],[id_control]]),Hoja1!$C$2:$D$1994,2,0)),"")</f>
        <v>267</v>
      </c>
      <c r="AD267" s="3" t="s">
        <v>1440</v>
      </c>
      <c r="AE267" s="3"/>
      <c r="AF267" s="3"/>
      <c r="AG267" s="3"/>
      <c r="AH267" s="3"/>
      <c r="AI267" s="3"/>
      <c r="AJ267" s="3"/>
      <c r="AK267" s="3"/>
      <c r="AL267" s="3" t="s">
        <v>1447</v>
      </c>
      <c r="AM267" s="6"/>
      <c r="AN267" s="6"/>
      <c r="AO267" s="6"/>
      <c r="AP267" s="6"/>
      <c r="AQ267" s="10"/>
      <c r="AR267" s="6"/>
      <c r="AS267" s="6"/>
      <c r="AT267" s="6"/>
      <c r="AU267" s="6"/>
      <c r="AV267" s="6" t="s">
        <v>1448</v>
      </c>
      <c r="AW267" s="6"/>
      <c r="AX267" s="6"/>
      <c r="AY267" s="6"/>
      <c r="AZ267" s="6"/>
      <c r="BA267" s="6"/>
      <c r="BB267" s="6"/>
      <c r="BC267" s="6"/>
      <c r="BD267" s="6" t="s">
        <v>1447</v>
      </c>
      <c r="BE267" s="8">
        <v>266</v>
      </c>
      <c r="BF267" s="6" t="str">
        <f t="shared" si="94"/>
        <v>insert into bitacoras_estatus (numero_expediente, numero_registro, representante, fecha_inicio, fecha_vencimiento, id_cliente, id_admin, id_bitacoras_estatus, id_estatus, id_clase, id_marca, created_at, updated_at) values('1516756','','MARIA DEL SOCORRO VILLALOBOS PARRA','2014-08-14','2024-08-14','854','2','1','1',null,1193,'2014-08-14 00:00:00','2014-08-14 00:00:00');</v>
      </c>
      <c r="BG267" s="6" t="str">
        <f t="shared" si="95"/>
        <v>insert into servicios_comentarios (comentario, id_admin, id_estatus, created_at, updated_at) values('NEGATIVA RECIBIDA 25/09/2015',1,266,'2014-08-14 00:00:00','2014-08-14 00:00:00');</v>
      </c>
      <c r="BH267" s="6" t="str">
        <f t="shared" si="96"/>
        <v>insert into servicios_comentarios (comentario, id_admin, id_estatus, created_at, updated_at) values('614 414 1054, 614 414 47 48 cel. 614 247 91 51',1,266,'2014-08-14 00:00:00','2014-08-14 00:00:00');</v>
      </c>
      <c r="BI267" s="137" t="str">
        <f t="shared" si="97"/>
        <v>update bitacoras_estatus set comprobacion_uso = 1, id_estatus=5 where id=266;</v>
      </c>
      <c r="BJ267" s="137" t="str">
        <f t="shared" si="98"/>
        <v>update bitacoras_estatus set numero_expediente = '1516756', numero_registro = '', id_estatus = 5, fecha_inicio = '2014-08-14', fecha_vencimiento ='2024-08-14', created_at ='2014-08-14 00:00:00', updated_at ='2014-08-14 00:00:00', id_clase=null, id_marca=1193, id_cliente=854, vigencia = 0 where id =266;</v>
      </c>
      <c r="BK267" s="137" t="str">
        <f t="shared" si="99"/>
        <v>update bitacoras_estatus set id_estatus = 5 where id =266;</v>
      </c>
    </row>
    <row r="268" spans="1:63">
      <c r="A268" s="3">
        <v>1358478</v>
      </c>
      <c r="B268" s="3">
        <v>1378498</v>
      </c>
      <c r="C268" s="3">
        <f>IF(Tabla1[[#This Row],[No. REG.]]="","",1)</f>
        <v>1</v>
      </c>
      <c r="D268" s="3" t="s">
        <v>46</v>
      </c>
      <c r="E268" s="3">
        <f>IF(Tabla1[[#This Row],[STATUS]]="","",VLOOKUP(D268,Estatus!$A$2:$B$13,2,0))</f>
        <v>10</v>
      </c>
      <c r="F268" s="3">
        <f>IF(Tabla1[[#This Row],[STATUS]]="","",VLOOKUP(D268,Estatus!$A$2:$I$12,9,0))</f>
        <v>1</v>
      </c>
      <c r="G268" s="12" t="s">
        <v>1449</v>
      </c>
      <c r="H268" s="7">
        <v>41352</v>
      </c>
      <c r="I268" s="80">
        <f t="shared" si="80"/>
        <v>2013</v>
      </c>
      <c r="J268" s="80">
        <f t="shared" si="81"/>
        <v>3</v>
      </c>
      <c r="K268" s="80">
        <f t="shared" si="82"/>
        <v>19</v>
      </c>
      <c r="L268" s="80" t="str">
        <f t="shared" si="83"/>
        <v>03</v>
      </c>
      <c r="M268" s="80">
        <f t="shared" si="84"/>
        <v>19</v>
      </c>
      <c r="N268" s="80" t="str">
        <f t="shared" si="85"/>
        <v>'2013-03-19'</v>
      </c>
      <c r="O268" s="80" t="str">
        <f t="shared" si="86"/>
        <v>'2013-03-19 00:00:00'</v>
      </c>
      <c r="P268" s="7">
        <v>45004</v>
      </c>
      <c r="Q268" s="80">
        <f t="shared" si="87"/>
        <v>2023</v>
      </c>
      <c r="R268" s="80">
        <f t="shared" si="88"/>
        <v>3</v>
      </c>
      <c r="S268" s="80">
        <f t="shared" si="89"/>
        <v>19</v>
      </c>
      <c r="T268" s="80" t="str">
        <f t="shared" si="90"/>
        <v>03</v>
      </c>
      <c r="U268" s="80">
        <f t="shared" si="91"/>
        <v>19</v>
      </c>
      <c r="V268" s="80" t="str">
        <f t="shared" si="92"/>
        <v>'2023-03-19'</v>
      </c>
      <c r="W268" s="80"/>
      <c r="X268" s="80" t="str">
        <f t="shared" si="93"/>
        <v>null</v>
      </c>
      <c r="Y268" s="3" t="s">
        <v>1450</v>
      </c>
      <c r="Z268" s="124">
        <f>IFERROR(IF(Y268="","null",VLOOKUP(Y268,Marcas!$A$2:$C$2024,2,0)),"")</f>
        <v>1181</v>
      </c>
      <c r="AA268" s="3" t="s">
        <v>1451</v>
      </c>
      <c r="AB268" s="3">
        <f>IFERROR(IF(AA268="","",IF(AA268="EMPORIO LEGAL",1,VLOOKUP(AA268,Clientes!$A$2:$B$1190,2,0))),"")</f>
        <v>853</v>
      </c>
      <c r="AC268" s="3">
        <f>IFERROR(IF(Tabla1[[#This Row],[id_control]]="null","",VLOOKUP(CONCATENATE(Tabla1[[#This Row],[CLIENTE]],"-",Tabla1[[#This Row],[id_control]]),Hoja1!$C$2:$D$1994,2,0)),"")</f>
        <v>268</v>
      </c>
      <c r="AD268" s="3" t="s">
        <v>1452</v>
      </c>
      <c r="AE268" s="4"/>
      <c r="AF268" s="6"/>
      <c r="AG268" s="6"/>
      <c r="AH268" s="6"/>
      <c r="AI268" s="6"/>
      <c r="AJ268" s="6"/>
      <c r="AK268" s="6"/>
      <c r="AL268" s="3" t="s">
        <v>1453</v>
      </c>
      <c r="AM268" s="6"/>
      <c r="AN268" s="6"/>
      <c r="AO268" s="6"/>
      <c r="AP268" s="6"/>
      <c r="AQ268" s="11" t="s">
        <v>1454</v>
      </c>
      <c r="AR268" s="6" t="s">
        <v>1455</v>
      </c>
      <c r="AS268" s="6"/>
      <c r="AT268" s="6"/>
      <c r="AU268" s="6"/>
      <c r="AV268" s="6" t="s">
        <v>1456</v>
      </c>
      <c r="AW268" s="6" t="s">
        <v>1457</v>
      </c>
      <c r="AX268" s="6"/>
      <c r="AY268" s="6"/>
      <c r="AZ268" s="6"/>
      <c r="BA268" s="6"/>
      <c r="BB268" s="6"/>
      <c r="BC268" s="6"/>
      <c r="BD268" s="6" t="s">
        <v>1458</v>
      </c>
      <c r="BE268" s="8">
        <v>267</v>
      </c>
      <c r="BF268" s="6" t="str">
        <f t="shared" si="94"/>
        <v>insert into bitacoras_estatus (numero_expediente, numero_registro, representante, fecha_inicio, fecha_vencimiento, id_cliente, id_admin, id_bitacoras_estatus, id_estatus, id_clase, id_marca, created_at, updated_at) values('1358478','1378498','LIC. ZUÑIGA','2013-03-19','2023-03-19','853','2','1','1',null,1181,'2013-03-19 00:00:00','2013-03-19 00:00:00');</v>
      </c>
      <c r="BG268" s="6" t="str">
        <f t="shared" si="95"/>
        <v>insert into servicios_comentarios (comentario, id_admin, id_estatus, created_at, updated_at) values('TITULO RECIBIDO 19/07/2013',1,267,'2013-03-19 00:00:00','2013-03-19 00:00:00');</v>
      </c>
      <c r="BH268" s="6" t="str">
        <f t="shared" si="96"/>
        <v>insert into servicios_comentarios (comentario, id_admin, id_estatus, created_at, updated_at) values('4 13 50 36 CEL.- 614 176 56 16 NEX.- 614 2 93 74 39',1,267,'2013-03-19 00:00:00','2013-03-19 00:00:00');</v>
      </c>
      <c r="BI268" s="137" t="str">
        <f t="shared" si="97"/>
        <v>update bitacoras_estatus set comprobacion_uso = 1, id_estatus=10 where id=267;</v>
      </c>
      <c r="BJ268" s="137" t="str">
        <f t="shared" si="98"/>
        <v>update bitacoras_estatus set numero_expediente = '1358478', numero_registro = '1378498', id_estatus = 10, fecha_inicio = '2013-03-19', fecha_vencimiento ='2023-03-19', created_at ='2013-03-19 00:00:00', updated_at ='2013-03-19 00:00:00', id_clase=null, id_marca=1181, id_cliente=853, vigencia = 1 where id =267;</v>
      </c>
      <c r="BK268" s="137" t="str">
        <f t="shared" si="99"/>
        <v>update bitacoras_estatus set id_estatus = 10 where id =267;</v>
      </c>
    </row>
    <row r="269" spans="1:63" ht="66">
      <c r="A269" s="3">
        <v>1358482</v>
      </c>
      <c r="B269" s="3">
        <v>1480053</v>
      </c>
      <c r="C269" s="3">
        <f>IF(Tabla1[[#This Row],[No. REG.]]="","",1)</f>
        <v>1</v>
      </c>
      <c r="D269" s="3" t="s">
        <v>46</v>
      </c>
      <c r="E269" s="3">
        <f>IF(Tabla1[[#This Row],[STATUS]]="","",VLOOKUP(D269,Estatus!$A$2:$B$13,2,0))</f>
        <v>10</v>
      </c>
      <c r="F269" s="3">
        <f>IF(Tabla1[[#This Row],[STATUS]]="","",VLOOKUP(D269,Estatus!$A$2:$I$12,9,0))</f>
        <v>1</v>
      </c>
      <c r="G269" s="12" t="s">
        <v>1459</v>
      </c>
      <c r="H269" s="7">
        <v>41352</v>
      </c>
      <c r="I269" s="80">
        <f t="shared" si="80"/>
        <v>2013</v>
      </c>
      <c r="J269" s="80">
        <f t="shared" si="81"/>
        <v>3</v>
      </c>
      <c r="K269" s="80">
        <f t="shared" si="82"/>
        <v>19</v>
      </c>
      <c r="L269" s="80" t="str">
        <f t="shared" si="83"/>
        <v>03</v>
      </c>
      <c r="M269" s="80">
        <f t="shared" si="84"/>
        <v>19</v>
      </c>
      <c r="N269" s="80" t="str">
        <f t="shared" si="85"/>
        <v>'2013-03-19'</v>
      </c>
      <c r="O269" s="80" t="str">
        <f t="shared" si="86"/>
        <v>'2013-03-19 00:00:00'</v>
      </c>
      <c r="P269" s="7">
        <v>45004</v>
      </c>
      <c r="Q269" s="80">
        <f t="shared" si="87"/>
        <v>2023</v>
      </c>
      <c r="R269" s="80">
        <f t="shared" si="88"/>
        <v>3</v>
      </c>
      <c r="S269" s="80">
        <f t="shared" si="89"/>
        <v>19</v>
      </c>
      <c r="T269" s="80" t="str">
        <f t="shared" si="90"/>
        <v>03</v>
      </c>
      <c r="U269" s="80">
        <f t="shared" si="91"/>
        <v>19</v>
      </c>
      <c r="V269" s="80" t="str">
        <f t="shared" si="92"/>
        <v>'2023-03-19'</v>
      </c>
      <c r="W269" s="80"/>
      <c r="X269" s="80" t="str">
        <f t="shared" si="93"/>
        <v>null</v>
      </c>
      <c r="Y269" s="3" t="s">
        <v>1450</v>
      </c>
      <c r="Z269" s="124">
        <f>IFERROR(IF(Y269="","null",VLOOKUP(Y269,Marcas!$A$2:$C$2024,2,0)),"")</f>
        <v>1181</v>
      </c>
      <c r="AA269" s="3" t="s">
        <v>1451</v>
      </c>
      <c r="AB269" s="3">
        <f>IFERROR(IF(AA269="","",IF(AA269="EMPORIO LEGAL",1,VLOOKUP(AA269,Clientes!$A$2:$B$1190,2,0))),"")</f>
        <v>853</v>
      </c>
      <c r="AC269" s="3">
        <f>IFERROR(IF(Tabla1[[#This Row],[id_control]]="null","",VLOOKUP(CONCATENATE(Tabla1[[#This Row],[CLIENTE]],"-",Tabla1[[#This Row],[id_control]]),Hoja1!$C$2:$D$1994,2,0)),"")</f>
        <v>268</v>
      </c>
      <c r="AD269" s="3" t="s">
        <v>1452</v>
      </c>
      <c r="AE269" s="3"/>
      <c r="AF269" s="3"/>
      <c r="AG269" s="3"/>
      <c r="AH269" s="3"/>
      <c r="AI269" s="3"/>
      <c r="AJ269" s="3"/>
      <c r="AK269" s="3"/>
      <c r="AL269" s="3" t="s">
        <v>1453</v>
      </c>
      <c r="AM269" s="6"/>
      <c r="AN269" s="6"/>
      <c r="AO269" s="8"/>
      <c r="AP269" s="8"/>
      <c r="AQ269" s="6" t="s">
        <v>1454</v>
      </c>
      <c r="AR269" s="8" t="s">
        <v>1455</v>
      </c>
      <c r="AS269" s="8"/>
      <c r="AT269" s="8"/>
      <c r="AU269" s="8"/>
      <c r="AV269" s="8" t="s">
        <v>1456</v>
      </c>
      <c r="AW269" s="6" t="s">
        <v>1457</v>
      </c>
      <c r="AX269" s="8"/>
      <c r="AY269" s="8"/>
      <c r="AZ269" s="8"/>
      <c r="BA269" s="8"/>
      <c r="BB269" s="8"/>
      <c r="BC269" s="8"/>
      <c r="BD269" s="8" t="s">
        <v>1458</v>
      </c>
      <c r="BE269" s="8">
        <v>268</v>
      </c>
      <c r="BF269" s="6" t="str">
        <f t="shared" si="94"/>
        <v>insert into bitacoras_estatus (numero_expediente, numero_registro, representante, fecha_inicio, fecha_vencimiento, id_cliente, id_admin, id_bitacoras_estatus, id_estatus, id_clase, id_marca, created_at, updated_at) values('1358482','1480053','LIC. ZUÑIGA','2013-03-19','2023-03-19','853','2','1','1',null,1181,'2013-03-19 00:00:00','2013-03-19 00:00:00');</v>
      </c>
      <c r="BG269" s="6" t="str">
        <f t="shared" si="95"/>
        <v>insert into servicios_comentarios (comentario, id_admin, id_estatus, created_at, updated_at) values('ANTERIORIDAD CONTESTADA 26/09/2013. REQUISITOS RECIBIDOS 3/04/14. REQUISITOS CONTESTADOS 25/04/2014. TITULO RECIBIDO 10/10/14. TITULO ENTREGADO NOHEMI BALLESTEROS 28/OCT/2014',1,268,'2013-03-19 00:00:00','2013-03-19 00:00:00');</v>
      </c>
      <c r="BH269" s="6" t="str">
        <f t="shared" si="96"/>
        <v>insert into servicios_comentarios (comentario, id_admin, id_estatus, created_at, updated_at) values('4 13 50 36 CEL.- 614 176 56 16 NEX.- 614 2 93 74 39',1,268,'2013-03-19 00:00:00','2013-03-19 00:00:00');</v>
      </c>
      <c r="BI269" s="137" t="str">
        <f t="shared" si="97"/>
        <v>update bitacoras_estatus set comprobacion_uso = 1, id_estatus=10 where id=268;</v>
      </c>
      <c r="BJ269" s="137" t="str">
        <f t="shared" si="98"/>
        <v>update bitacoras_estatus set numero_expediente = '1358482', numero_registro = '1480053', id_estatus = 10, fecha_inicio = '2013-03-19', fecha_vencimiento ='2023-03-19', created_at ='2013-03-19 00:00:00', updated_at ='2013-03-19 00:00:00', id_clase=null, id_marca=1181, id_cliente=853, vigencia = 1 where id =268;</v>
      </c>
      <c r="BK269" s="137" t="str">
        <f t="shared" si="99"/>
        <v>update bitacoras_estatus set id_estatus = 10 where id =268;</v>
      </c>
    </row>
    <row r="270" spans="1:63">
      <c r="A270" s="3">
        <v>1195242</v>
      </c>
      <c r="B270" s="3">
        <v>1253308</v>
      </c>
      <c r="C270" s="3">
        <f>IF(Tabla1[[#This Row],[No. REG.]]="","",1)</f>
        <v>1</v>
      </c>
      <c r="D270" s="3" t="s">
        <v>46</v>
      </c>
      <c r="E270" s="3">
        <f>IF(Tabla1[[#This Row],[STATUS]]="","",VLOOKUP(D270,Estatus!$A$2:$B$13,2,0))</f>
        <v>10</v>
      </c>
      <c r="F270" s="3">
        <f>IF(Tabla1[[#This Row],[STATUS]]="","",VLOOKUP(D270,Estatus!$A$2:$I$12,9,0))</f>
        <v>1</v>
      </c>
      <c r="G270" s="12" t="s">
        <v>231</v>
      </c>
      <c r="H270" s="7">
        <v>40725</v>
      </c>
      <c r="I270" s="80">
        <f t="shared" si="80"/>
        <v>2011</v>
      </c>
      <c r="J270" s="80">
        <f t="shared" si="81"/>
        <v>7</v>
      </c>
      <c r="K270" s="80">
        <f t="shared" si="82"/>
        <v>1</v>
      </c>
      <c r="L270" s="80" t="str">
        <f t="shared" si="83"/>
        <v>07</v>
      </c>
      <c r="M270" s="80" t="str">
        <f t="shared" si="84"/>
        <v>01</v>
      </c>
      <c r="N270" s="80" t="str">
        <f t="shared" si="85"/>
        <v>'2011-07-01'</v>
      </c>
      <c r="O270" s="80" t="str">
        <f t="shared" si="86"/>
        <v>'2011-07-01 00:00:00'</v>
      </c>
      <c r="P270" s="7">
        <v>44378</v>
      </c>
      <c r="Q270" s="80">
        <f t="shared" si="87"/>
        <v>2021</v>
      </c>
      <c r="R270" s="80">
        <f t="shared" si="88"/>
        <v>7</v>
      </c>
      <c r="S270" s="80">
        <f t="shared" si="89"/>
        <v>1</v>
      </c>
      <c r="T270" s="80" t="str">
        <f t="shared" si="90"/>
        <v>07</v>
      </c>
      <c r="U270" s="80" t="str">
        <f t="shared" si="91"/>
        <v>01</v>
      </c>
      <c r="V270" s="80" t="str">
        <f t="shared" si="92"/>
        <v>'2021-07-01'</v>
      </c>
      <c r="W270" s="80"/>
      <c r="X270" s="80" t="str">
        <f t="shared" si="93"/>
        <v>null</v>
      </c>
      <c r="Y270" s="3" t="s">
        <v>1460</v>
      </c>
      <c r="Z270" s="124">
        <f>IFERROR(IF(Y270="","null",VLOOKUP(Y270,Marcas!$A$2:$C$2024,2,0)),"")</f>
        <v>1204</v>
      </c>
      <c r="AA270" s="3" t="s">
        <v>1460</v>
      </c>
      <c r="AB270" s="3">
        <f>IFERROR(IF(AA270="","",IF(AA270="EMPORIO LEGAL",1,VLOOKUP(AA270,Clientes!$A$2:$B$1190,2,0))),"")</f>
        <v>852</v>
      </c>
      <c r="AC270" s="3">
        <f>IFERROR(IF(Tabla1[[#This Row],[id_control]]="null","",VLOOKUP(CONCATENATE(Tabla1[[#This Row],[CLIENTE]],"-",Tabla1[[#This Row],[id_control]]),Hoja1!$C$2:$D$1994,2,0)),"")</f>
        <v>270</v>
      </c>
      <c r="AD270" s="3" t="s">
        <v>1461</v>
      </c>
      <c r="AE270" s="3"/>
      <c r="AF270" s="3"/>
      <c r="AG270" s="3"/>
      <c r="AH270" s="3"/>
      <c r="AI270" s="3"/>
      <c r="AJ270" s="3"/>
      <c r="AK270" s="3"/>
      <c r="AL270" s="3">
        <v>6144140351</v>
      </c>
      <c r="AM270" s="6"/>
      <c r="AN270" s="6"/>
      <c r="AO270" s="8"/>
      <c r="AP270" s="8"/>
      <c r="AQ270" s="6">
        <v>6144069454</v>
      </c>
      <c r="AR270" s="8"/>
      <c r="AS270" s="8"/>
      <c r="AT270" s="8"/>
      <c r="AU270" s="8"/>
      <c r="AV270" s="8" t="s">
        <v>1462</v>
      </c>
      <c r="AW270" s="6"/>
      <c r="AX270" s="8"/>
      <c r="AY270" s="8"/>
      <c r="AZ270" s="8"/>
      <c r="BA270" s="8"/>
      <c r="BB270" s="8"/>
      <c r="BC270" s="8"/>
      <c r="BD270" s="8" t="s">
        <v>1463</v>
      </c>
      <c r="BE270" s="8">
        <v>269</v>
      </c>
      <c r="BF270" s="6" t="str">
        <f t="shared" si="94"/>
        <v>insert into bitacoras_estatus (numero_expediente, numero_registro, representante, fecha_inicio, fecha_vencimiento, id_cliente, id_admin, id_bitacoras_estatus, id_estatus, id_clase, id_marca, created_at, updated_at) values('1195242','1253308','LUIS FERNANDO ROBLEDO ANAYA','2011-07-01','2021-07-01','852','2','1','1',null,1204,'2011-07-01 00:00:00','2011-07-01 00:00:00');</v>
      </c>
      <c r="BG270" s="6" t="str">
        <f t="shared" si="95"/>
        <v>insert into servicios_comentarios (comentario, id_admin, id_estatus, created_at, updated_at) values('TITULO ENTREGADO',1,269,'2011-07-01 00:00:00','2011-07-01 00:00:00');</v>
      </c>
      <c r="BH270" s="6" t="str">
        <f t="shared" si="96"/>
        <v>insert into servicios_comentarios (comentario, id_admin, id_estatus, created_at, updated_at) values('4140351 cel 6144069454',1,269,'2011-07-01 00:00:00','2011-07-01 00:00:00');</v>
      </c>
      <c r="BI270" s="137" t="str">
        <f t="shared" si="97"/>
        <v>update bitacoras_estatus set comprobacion_uso = 1, id_estatus=10 where id=269;</v>
      </c>
      <c r="BJ270" s="137" t="str">
        <f t="shared" si="98"/>
        <v>update bitacoras_estatus set numero_expediente = '1195242', numero_registro = '1253308', id_estatus = 10, fecha_inicio = '2011-07-01', fecha_vencimiento ='2021-07-01', created_at ='2011-07-01 00:00:00', updated_at ='2011-07-01 00:00:00', id_clase=null, id_marca=1204, id_cliente=852, vigencia = 1 where id =269;</v>
      </c>
      <c r="BK270" s="137" t="str">
        <f t="shared" si="99"/>
        <v>update bitacoras_estatus set id_estatus = 10 where id =269;</v>
      </c>
    </row>
    <row r="271" spans="1:63">
      <c r="A271" s="3">
        <v>1043824</v>
      </c>
      <c r="B271" s="3">
        <v>1135208</v>
      </c>
      <c r="C271" s="3">
        <f>IF(Tabla1[[#This Row],[No. REG.]]="","",1)</f>
        <v>1</v>
      </c>
      <c r="D271" s="3" t="s">
        <v>46</v>
      </c>
      <c r="E271" s="3">
        <f>IF(Tabla1[[#This Row],[STATUS]]="","",VLOOKUP(D271,Estatus!$A$2:$B$13,2,0))</f>
        <v>10</v>
      </c>
      <c r="F271" s="3">
        <f>IF(Tabla1[[#This Row],[STATUS]]="","",VLOOKUP(D271,Estatus!$A$2:$I$12,9,0))</f>
        <v>1</v>
      </c>
      <c r="G271" s="96" t="s">
        <v>1464</v>
      </c>
      <c r="H271" s="7">
        <v>40112</v>
      </c>
      <c r="I271" s="80">
        <f t="shared" si="80"/>
        <v>2009</v>
      </c>
      <c r="J271" s="80">
        <f t="shared" si="81"/>
        <v>10</v>
      </c>
      <c r="K271" s="80">
        <f t="shared" si="82"/>
        <v>26</v>
      </c>
      <c r="L271" s="80">
        <f t="shared" si="83"/>
        <v>10</v>
      </c>
      <c r="M271" s="80">
        <f t="shared" si="84"/>
        <v>26</v>
      </c>
      <c r="N271" s="80" t="str">
        <f t="shared" si="85"/>
        <v>'2009-10-26'</v>
      </c>
      <c r="O271" s="80" t="str">
        <f t="shared" si="86"/>
        <v>'2009-10-26 00:00:00'</v>
      </c>
      <c r="P271" s="7">
        <v>43764</v>
      </c>
      <c r="Q271" s="80">
        <f t="shared" si="87"/>
        <v>2019</v>
      </c>
      <c r="R271" s="80">
        <f t="shared" si="88"/>
        <v>10</v>
      </c>
      <c r="S271" s="80">
        <f t="shared" si="89"/>
        <v>26</v>
      </c>
      <c r="T271" s="80">
        <f t="shared" si="90"/>
        <v>10</v>
      </c>
      <c r="U271" s="80">
        <f t="shared" si="91"/>
        <v>26</v>
      </c>
      <c r="V271" s="80" t="str">
        <f t="shared" si="92"/>
        <v>'2019-10-26'</v>
      </c>
      <c r="W271" s="80"/>
      <c r="X271" s="80" t="str">
        <f t="shared" si="93"/>
        <v>null</v>
      </c>
      <c r="Y271" s="3" t="s">
        <v>1465</v>
      </c>
      <c r="Z271" s="124">
        <f>IFERROR(IF(Y271="","null",VLOOKUP(Y271,Marcas!$A$2:$C$2024,2,0)),"")</f>
        <v>1203</v>
      </c>
      <c r="AA271" s="3" t="s">
        <v>1466</v>
      </c>
      <c r="AB271" s="3">
        <f>IFERROR(IF(AA271="","",IF(AA271="EMPORIO LEGAL",1,VLOOKUP(AA271,Clientes!$A$2:$B$1190,2,0))),"")</f>
        <v>851</v>
      </c>
      <c r="AC271" s="3">
        <f>IFERROR(IF(Tabla1[[#This Row],[id_control]]="null","",VLOOKUP(CONCATENATE(Tabla1[[#This Row],[CLIENTE]],"-",Tabla1[[#This Row],[id_control]]),Hoja1!$C$2:$D$1994,2,0)),"")</f>
        <v>271</v>
      </c>
      <c r="AD271" s="3" t="s">
        <v>1467</v>
      </c>
      <c r="AE271" s="3" t="s">
        <v>1468</v>
      </c>
      <c r="AF271" s="3"/>
      <c r="AG271" s="3"/>
      <c r="AH271" s="3"/>
      <c r="AI271" s="3"/>
      <c r="AJ271" s="3"/>
      <c r="AK271" s="3"/>
      <c r="AL271" s="3" t="s">
        <v>1469</v>
      </c>
      <c r="AM271" s="6"/>
      <c r="AN271" s="6"/>
      <c r="AO271" s="6"/>
      <c r="AP271" s="6"/>
      <c r="AQ271" s="6" t="s">
        <v>1470</v>
      </c>
      <c r="AR271" s="6"/>
      <c r="AS271" s="6"/>
      <c r="AT271" s="6"/>
      <c r="AU271" s="6"/>
      <c r="AV271" s="6" t="s">
        <v>1471</v>
      </c>
      <c r="AW271" s="6"/>
      <c r="AX271" s="6"/>
      <c r="AY271" s="6"/>
      <c r="AZ271" s="6"/>
      <c r="BA271" s="6"/>
      <c r="BB271" s="6"/>
      <c r="BC271" s="6"/>
      <c r="BD271" s="6" t="s">
        <v>1472</v>
      </c>
      <c r="BE271" s="8">
        <v>270</v>
      </c>
      <c r="BF271" s="6" t="str">
        <f t="shared" si="94"/>
        <v>insert into bitacoras_estatus (numero_expediente, numero_registro, representante, fecha_inicio, fecha_vencimiento, id_cliente, id_admin, id_bitacoras_estatus, id_estatus, id_clase, id_marca, created_at, updated_at) values('1043824','1135208','RAUL ERNESTO ESTRADA MORALES','2009-10-26','2019-10-26','851','2','1','1',null,1203,'2009-10-26 00:00:00','2009-10-26 00:00:00');</v>
      </c>
      <c r="BG271" s="6" t="str">
        <f t="shared" si="95"/>
        <v>insert into servicios_comentarios (comentario, id_admin, id_estatus, created_at, updated_at) values('Título entregado 26/03/2010',1,270,'2009-10-26 00:00:00','2009-10-26 00:00:00');</v>
      </c>
      <c r="BH271" s="6" t="str">
        <f t="shared" si="96"/>
        <v>insert into servicios_comentarios (comentario, id_admin, id_estatus, created_at, updated_at) values('413-4304, cel Raul 614-516-6221',1,270,'2009-10-26 00:00:00','2009-10-26 00:00:00');</v>
      </c>
      <c r="BI271" s="137" t="str">
        <f t="shared" si="97"/>
        <v>update bitacoras_estatus set comprobacion_uso = 1, id_estatus=10 where id=270;</v>
      </c>
      <c r="BJ271" s="137" t="str">
        <f t="shared" si="98"/>
        <v>update bitacoras_estatus set numero_expediente = '1043824', numero_registro = '1135208', id_estatus = 10, fecha_inicio = '2009-10-26', fecha_vencimiento ='2019-10-26', created_at ='2009-10-26 00:00:00', updated_at ='2009-10-26 00:00:00', id_clase=null, id_marca=1203, id_cliente=851, vigencia = 1 where id =270;</v>
      </c>
      <c r="BK271" s="137" t="str">
        <f t="shared" si="99"/>
        <v>update bitacoras_estatus set id_estatus = 10 where id =270;</v>
      </c>
    </row>
    <row r="272" spans="1:63">
      <c r="A272" s="3">
        <v>997421</v>
      </c>
      <c r="B272" s="3">
        <v>1104176</v>
      </c>
      <c r="C272" s="3">
        <f>IF(Tabla1[[#This Row],[No. REG.]]="","",1)</f>
        <v>1</v>
      </c>
      <c r="D272" s="3" t="s">
        <v>41</v>
      </c>
      <c r="E272" s="3">
        <f>IF(Tabla1[[#This Row],[STATUS]]="","",VLOOKUP(D272,Estatus!$A$2:$B$13,2,0))</f>
        <v>6</v>
      </c>
      <c r="F272" s="3">
        <f>IF(Tabla1[[#This Row],[STATUS]]="","",VLOOKUP(D272,Estatus!$A$2:$I$12,9,0))</f>
        <v>1</v>
      </c>
      <c r="G272" s="12" t="s">
        <v>1473</v>
      </c>
      <c r="H272" s="7">
        <v>39891</v>
      </c>
      <c r="I272" s="80">
        <f t="shared" si="80"/>
        <v>2009</v>
      </c>
      <c r="J272" s="80">
        <f t="shared" si="81"/>
        <v>3</v>
      </c>
      <c r="K272" s="80">
        <f t="shared" si="82"/>
        <v>19</v>
      </c>
      <c r="L272" s="80" t="str">
        <f t="shared" si="83"/>
        <v>03</v>
      </c>
      <c r="M272" s="80">
        <f t="shared" si="84"/>
        <v>19</v>
      </c>
      <c r="N272" s="80" t="str">
        <f t="shared" si="85"/>
        <v>'2009-03-19'</v>
      </c>
      <c r="O272" s="80" t="str">
        <f t="shared" si="86"/>
        <v>'2009-03-19 00:00:00'</v>
      </c>
      <c r="P272" s="7">
        <v>43543</v>
      </c>
      <c r="Q272" s="80">
        <f t="shared" si="87"/>
        <v>2019</v>
      </c>
      <c r="R272" s="80">
        <f t="shared" si="88"/>
        <v>3</v>
      </c>
      <c r="S272" s="80">
        <f t="shared" si="89"/>
        <v>19</v>
      </c>
      <c r="T272" s="80" t="str">
        <f t="shared" si="90"/>
        <v>03</v>
      </c>
      <c r="U272" s="80">
        <f t="shared" si="91"/>
        <v>19</v>
      </c>
      <c r="V272" s="80" t="str">
        <f t="shared" si="92"/>
        <v>'2019-03-19'</v>
      </c>
      <c r="W272" s="80"/>
      <c r="X272" s="80" t="str">
        <f t="shared" si="93"/>
        <v>null</v>
      </c>
      <c r="Y272" s="3" t="s">
        <v>1474</v>
      </c>
      <c r="Z272" s="124">
        <f>IFERROR(IF(Y272="","null",VLOOKUP(Y272,Marcas!$A$2:$C$2024,2,0)),"")</f>
        <v>1185</v>
      </c>
      <c r="AA272" s="3" t="s">
        <v>1475</v>
      </c>
      <c r="AB272" s="3">
        <f>IFERROR(IF(AA272="","",IF(AA272="EMPORIO LEGAL",1,VLOOKUP(AA272,Clientes!$A$2:$B$1190,2,0))),"")</f>
        <v>850</v>
      </c>
      <c r="AC272" s="3">
        <f>IFERROR(IF(Tabla1[[#This Row],[id_control]]="null","",VLOOKUP(CONCATENATE(Tabla1[[#This Row],[CLIENTE]],"-",Tabla1[[#This Row],[id_control]]),Hoja1!$C$2:$D$1994,2,0)),"")</f>
        <v>272</v>
      </c>
      <c r="AD272" s="3" t="s">
        <v>1476</v>
      </c>
      <c r="AE272" s="3"/>
      <c r="AF272" s="3"/>
      <c r="AG272" s="3"/>
      <c r="AH272" s="3"/>
      <c r="AI272" s="3"/>
      <c r="AJ272" s="3"/>
      <c r="AK272" s="3"/>
      <c r="AL272" s="3" t="s">
        <v>1477</v>
      </c>
      <c r="AM272" s="6"/>
      <c r="AN272" s="6"/>
      <c r="AO272" s="6"/>
      <c r="AP272" s="6"/>
      <c r="AQ272" s="6" t="s">
        <v>1478</v>
      </c>
      <c r="AR272" s="6"/>
      <c r="AS272" s="6"/>
      <c r="AT272" s="6"/>
      <c r="AU272" s="6"/>
      <c r="AV272" s="6" t="s">
        <v>1479</v>
      </c>
      <c r="AW272" s="6"/>
      <c r="AX272" s="6"/>
      <c r="AY272" s="6"/>
      <c r="AZ272" s="6"/>
      <c r="BA272" s="6"/>
      <c r="BB272" s="6"/>
      <c r="BC272" s="6"/>
      <c r="BD272" s="6" t="s">
        <v>1480</v>
      </c>
      <c r="BE272" s="8">
        <v>271</v>
      </c>
      <c r="BF272" s="6" t="str">
        <f t="shared" si="94"/>
        <v>insert into bitacoras_estatus (numero_expediente, numero_registro, representante, fecha_inicio, fecha_vencimiento, id_cliente, id_admin, id_bitacoras_estatus, id_estatus, id_clase, id_marca, created_at, updated_at) values('997421','1104176','ARTURO DOMINGUEZ BACA','2009-03-19','2019-03-19','850','2','1','1',null,1185,'2009-03-19 00:00:00','2009-03-19 00:00:00');</v>
      </c>
      <c r="BG272" s="6" t="str">
        <f t="shared" si="95"/>
        <v>insert into servicios_comentarios (comentario, id_admin, id_estatus, created_at, updated_at) values('Título entregado 31/08/2009',1,271,'2009-03-19 00:00:00','2009-03-19 00:00:00');</v>
      </c>
      <c r="BH272" s="6" t="str">
        <f t="shared" si="96"/>
        <v>insert into servicios_comentarios (comentario, id_admin, id_estatus, created_at, updated_at) values('481-7874, cel Arturo 614-136-2941',1,271,'2009-03-19 00:00:00','2009-03-19 00:00:00');</v>
      </c>
      <c r="BI272" s="137" t="str">
        <f t="shared" si="97"/>
        <v>update bitacoras_estatus set comprobacion_uso = 1, id_estatus=6 where id=271;</v>
      </c>
      <c r="BJ272" s="137" t="str">
        <f t="shared" si="98"/>
        <v>update bitacoras_estatus set numero_expediente = '997421', numero_registro = '1104176', id_estatus = 6, fecha_inicio = '2009-03-19', fecha_vencimiento ='2019-03-19', created_at ='2009-03-19 00:00:00', updated_at ='2009-03-19 00:00:00', id_clase=null, id_marca=1185, id_cliente=850, vigencia = 1 where id =271;</v>
      </c>
      <c r="BK272" s="137" t="str">
        <f t="shared" si="99"/>
        <v>update bitacoras_estatus set id_estatus = 6 where id =271;</v>
      </c>
    </row>
    <row r="273" spans="1:63">
      <c r="A273" s="3">
        <v>1021171</v>
      </c>
      <c r="B273" s="3">
        <v>1118862</v>
      </c>
      <c r="C273" s="3">
        <f>IF(Tabla1[[#This Row],[No. REG.]]="","",1)</f>
        <v>1</v>
      </c>
      <c r="D273" s="3" t="s">
        <v>41</v>
      </c>
      <c r="E273" s="3">
        <f>IF(Tabla1[[#This Row],[STATUS]]="","",VLOOKUP(D273,Estatus!$A$2:$B$13,2,0))</f>
        <v>6</v>
      </c>
      <c r="F273" s="3">
        <f>IF(Tabla1[[#This Row],[STATUS]]="","",VLOOKUP(D273,Estatus!$A$2:$I$12,9,0))</f>
        <v>1</v>
      </c>
      <c r="G273" s="12" t="s">
        <v>1481</v>
      </c>
      <c r="H273" s="7">
        <v>40011</v>
      </c>
      <c r="I273" s="80">
        <f t="shared" si="80"/>
        <v>2009</v>
      </c>
      <c r="J273" s="80">
        <f t="shared" si="81"/>
        <v>7</v>
      </c>
      <c r="K273" s="80">
        <f t="shared" si="82"/>
        <v>17</v>
      </c>
      <c r="L273" s="80" t="str">
        <f t="shared" si="83"/>
        <v>07</v>
      </c>
      <c r="M273" s="80">
        <f t="shared" si="84"/>
        <v>17</v>
      </c>
      <c r="N273" s="80" t="str">
        <f t="shared" si="85"/>
        <v>'2009-07-17'</v>
      </c>
      <c r="O273" s="80" t="str">
        <f t="shared" si="86"/>
        <v>'2009-07-17 00:00:00'</v>
      </c>
      <c r="P273" s="7">
        <v>43663</v>
      </c>
      <c r="Q273" s="80">
        <f t="shared" si="87"/>
        <v>2019</v>
      </c>
      <c r="R273" s="80">
        <f t="shared" si="88"/>
        <v>7</v>
      </c>
      <c r="S273" s="80">
        <f t="shared" si="89"/>
        <v>17</v>
      </c>
      <c r="T273" s="80" t="str">
        <f t="shared" si="90"/>
        <v>07</v>
      </c>
      <c r="U273" s="80">
        <f t="shared" si="91"/>
        <v>17</v>
      </c>
      <c r="V273" s="80" t="str">
        <f t="shared" si="92"/>
        <v>'2019-07-17'</v>
      </c>
      <c r="W273" s="80"/>
      <c r="X273" s="80" t="str">
        <f t="shared" si="93"/>
        <v>null</v>
      </c>
      <c r="Y273" s="3" t="s">
        <v>1482</v>
      </c>
      <c r="Z273" s="124">
        <f>IFERROR(IF(Y273="","null",VLOOKUP(Y273,Marcas!$A$2:$C$2024,2,0)),"")</f>
        <v>1202</v>
      </c>
      <c r="AA273" s="3" t="s">
        <v>1475</v>
      </c>
      <c r="AB273" s="3">
        <f>IFERROR(IF(AA273="","",IF(AA273="EMPORIO LEGAL",1,VLOOKUP(AA273,Clientes!$A$2:$B$1190,2,0))),"")</f>
        <v>850</v>
      </c>
      <c r="AC273" s="3">
        <f>IFERROR(IF(Tabla1[[#This Row],[id_control]]="null","",VLOOKUP(CONCATENATE(Tabla1[[#This Row],[CLIENTE]],"-",Tabla1[[#This Row],[id_control]]),Hoja1!$C$2:$D$1994,2,0)),"")</f>
        <v>273</v>
      </c>
      <c r="AD273" s="3" t="s">
        <v>1476</v>
      </c>
      <c r="AE273" s="3"/>
      <c r="AF273" s="3"/>
      <c r="AG273" s="3"/>
      <c r="AH273" s="3"/>
      <c r="AI273" s="3"/>
      <c r="AJ273" s="3"/>
      <c r="AK273" s="3"/>
      <c r="AL273" s="3">
        <v>4817874</v>
      </c>
      <c r="AM273" s="6"/>
      <c r="AN273" s="6"/>
      <c r="AO273" s="6"/>
      <c r="AP273" s="6"/>
      <c r="AQ273" s="6" t="s">
        <v>1483</v>
      </c>
      <c r="AR273" s="6"/>
      <c r="AS273" s="6"/>
      <c r="AT273" s="6"/>
      <c r="AU273" s="6"/>
      <c r="AV273" s="13"/>
      <c r="AW273" s="6"/>
      <c r="AX273" s="6"/>
      <c r="AY273" s="6"/>
      <c r="AZ273" s="6"/>
      <c r="BA273" s="6"/>
      <c r="BB273" s="6"/>
      <c r="BC273" s="6"/>
      <c r="BD273" s="6" t="s">
        <v>1484</v>
      </c>
      <c r="BE273" s="8">
        <v>272</v>
      </c>
      <c r="BF273" s="6" t="str">
        <f t="shared" si="94"/>
        <v>insert into bitacoras_estatus (numero_expediente, numero_registro, representante, fecha_inicio, fecha_vencimiento, id_cliente, id_admin, id_bitacoras_estatus, id_estatus, id_clase, id_marca, created_at, updated_at) values('1021171','1118862','ARTURO DOMINGUEZ BACA','2009-07-17','2019-07-17','850','2','1','1',null,1202,'2009-07-17 00:00:00','2009-07-17 00:00:00');</v>
      </c>
      <c r="BG273" s="6" t="str">
        <f t="shared" si="95"/>
        <v>insert into servicios_comentarios (comentario, id_admin, id_estatus, created_at, updated_at) values('Título entregado 02/12//2009',1,272,'2009-07-17 00:00:00','2009-07-17 00:00:00');</v>
      </c>
      <c r="BH273" s="6" t="str">
        <f t="shared" si="96"/>
        <v>insert into servicios_comentarios (comentario, id_admin, id_estatus, created_at, updated_at) values('4817874, cel 614136 2941',1,272,'2009-07-17 00:00:00','2009-07-17 00:00:00');</v>
      </c>
      <c r="BI273" s="137" t="str">
        <f t="shared" si="97"/>
        <v>update bitacoras_estatus set comprobacion_uso = 1, id_estatus=6 where id=272;</v>
      </c>
      <c r="BJ273" s="137" t="str">
        <f t="shared" si="98"/>
        <v>update bitacoras_estatus set numero_expediente = '1021171', numero_registro = '1118862', id_estatus = 6, fecha_inicio = '2009-07-17', fecha_vencimiento ='2019-07-17', created_at ='2009-07-17 00:00:00', updated_at ='2009-07-17 00:00:00', id_clase=null, id_marca=1202, id_cliente=850, vigencia = 1 where id =272;</v>
      </c>
      <c r="BK273" s="137" t="str">
        <f t="shared" si="99"/>
        <v>update bitacoras_estatus set id_estatus = 6 where id =272;</v>
      </c>
    </row>
    <row r="274" spans="1:63" ht="43">
      <c r="A274" s="6">
        <v>657716</v>
      </c>
      <c r="B274" s="6">
        <v>847179</v>
      </c>
      <c r="C274" s="6">
        <f>IF(Tabla1[[#This Row],[No. REG.]]="","",1)</f>
        <v>1</v>
      </c>
      <c r="D274" s="3" t="s">
        <v>46</v>
      </c>
      <c r="E274" s="3">
        <f>IF(Tabla1[[#This Row],[STATUS]]="","",VLOOKUP(D274,Estatus!$A$2:$B$13,2,0))</f>
        <v>10</v>
      </c>
      <c r="F274" s="3">
        <f>IF(Tabla1[[#This Row],[STATUS]]="","",VLOOKUP(D274,Estatus!$A$2:$I$12,9,0))</f>
        <v>1</v>
      </c>
      <c r="G274" s="16" t="s">
        <v>1485</v>
      </c>
      <c r="H274" s="9">
        <v>38125</v>
      </c>
      <c r="I274" s="81">
        <f t="shared" si="80"/>
        <v>2004</v>
      </c>
      <c r="J274" s="81">
        <f t="shared" si="81"/>
        <v>5</v>
      </c>
      <c r="K274" s="81">
        <f t="shared" si="82"/>
        <v>18</v>
      </c>
      <c r="L274" s="81" t="str">
        <f t="shared" si="83"/>
        <v>05</v>
      </c>
      <c r="M274" s="81">
        <f t="shared" si="84"/>
        <v>18</v>
      </c>
      <c r="N274" s="81" t="str">
        <f t="shared" si="85"/>
        <v>'2004-05-18'</v>
      </c>
      <c r="O274" s="81" t="str">
        <f t="shared" si="86"/>
        <v>'2004-05-18 00:00:00'</v>
      </c>
      <c r="P274" s="9">
        <v>45430</v>
      </c>
      <c r="Q274" s="81">
        <f t="shared" si="87"/>
        <v>2024</v>
      </c>
      <c r="R274" s="81">
        <f t="shared" si="88"/>
        <v>5</v>
      </c>
      <c r="S274" s="81">
        <f t="shared" si="89"/>
        <v>18</v>
      </c>
      <c r="T274" s="81" t="str">
        <f t="shared" si="90"/>
        <v>05</v>
      </c>
      <c r="U274" s="81">
        <f t="shared" si="91"/>
        <v>18</v>
      </c>
      <c r="V274" s="81" t="str">
        <f t="shared" si="92"/>
        <v>'2024-05-18'</v>
      </c>
      <c r="W274" s="81"/>
      <c r="X274" s="81" t="str">
        <f t="shared" si="93"/>
        <v>null</v>
      </c>
      <c r="Y274" s="6" t="s">
        <v>1486</v>
      </c>
      <c r="Z274" s="123">
        <f>IFERROR(IF(Y274="","null",VLOOKUP(Y274,Marcas!$A$2:$C$2024,2,0)),"")</f>
        <v>1197</v>
      </c>
      <c r="AA274" s="6" t="s">
        <v>1486</v>
      </c>
      <c r="AB274" s="6">
        <f>IFERROR(IF(AA274="","",IF(AA274="EMPORIO LEGAL",1,VLOOKUP(AA274,Clientes!$A$2:$B$1190,2,0))),"")</f>
        <v>848</v>
      </c>
      <c r="AC274" s="6">
        <f>IFERROR(IF(Tabla1[[#This Row],[id_control]]="null","",VLOOKUP(CONCATENATE(Tabla1[[#This Row],[CLIENTE]],"-",Tabla1[[#This Row],[id_control]]),Hoja1!$C$2:$D$1994,2,0)),"")</f>
        <v>274</v>
      </c>
      <c r="AD274" s="6" t="s">
        <v>1487</v>
      </c>
      <c r="AE274" s="6"/>
      <c r="AF274" s="6"/>
      <c r="AG274" s="6"/>
      <c r="AH274" s="6"/>
      <c r="AI274" s="6"/>
      <c r="AJ274" s="6"/>
      <c r="AK274" s="6"/>
      <c r="AL274" s="8" t="s">
        <v>1488</v>
      </c>
      <c r="AM274" s="6"/>
      <c r="AN274" s="6"/>
      <c r="AO274" s="6"/>
      <c r="AP274" s="6"/>
      <c r="AQ274" s="10"/>
      <c r="AR274" s="6"/>
      <c r="AS274" s="6"/>
      <c r="AT274" s="6"/>
      <c r="AU274" s="6"/>
      <c r="AV274" s="6" t="s">
        <v>1489</v>
      </c>
      <c r="AW274" s="6"/>
      <c r="AX274" s="6"/>
      <c r="AY274" s="6"/>
      <c r="AZ274" s="6"/>
      <c r="BA274" s="6"/>
      <c r="BB274" s="6"/>
      <c r="BC274" s="6"/>
      <c r="BD274" s="6" t="s">
        <v>1488</v>
      </c>
      <c r="BE274" s="8">
        <v>273</v>
      </c>
      <c r="BF274" s="6" t="str">
        <f t="shared" si="94"/>
        <v>insert into bitacoras_estatus (numero_expediente, numero_registro, representante, fecha_inicio, fecha_vencimiento, id_cliente, id_admin, id_bitacoras_estatus, id_estatus, id_clase, id_marca, created_at, updated_at) values('657716','847179','ING. RAMON CONCHA HINOJOS','2004-05-18','2024-05-18','848','2','1','1',null,1197,'2004-05-18 00:00:00','2004-05-18 00:00:00');</v>
      </c>
      <c r="BG274" s="6" t="str">
        <f t="shared" si="95"/>
        <v>insert into servicios_comentarios (comentario, id_admin, id_estatus, created_at, updated_at) values('Notificación de cambio de domicilio favorable recibida12/18/2008. Renovada a partir del 6 Octubre del 2014 con otro despacho.',1,273,'2004-05-18 00:00:00','2004-05-18 00:00:00');</v>
      </c>
      <c r="BH274" s="6" t="str">
        <f t="shared" si="96"/>
        <v>insert into servicios_comentarios (comentario, id_admin, id_estatus, created_at, updated_at) values('CEL 614427 6184',1,273,'2004-05-18 00:00:00','2004-05-18 00:00:00');</v>
      </c>
      <c r="BI274" s="137" t="str">
        <f t="shared" si="97"/>
        <v>update bitacoras_estatus set comprobacion_uso = 1, id_estatus=10 where id=273;</v>
      </c>
      <c r="BJ274" s="137" t="str">
        <f t="shared" si="98"/>
        <v>update bitacoras_estatus set numero_expediente = '657716', numero_registro = '847179', id_estatus = 10, fecha_inicio = '2004-05-18', fecha_vencimiento ='2024-05-18', created_at ='2004-05-18 00:00:00', updated_at ='2004-05-18 00:00:00', id_clase=null, id_marca=1197, id_cliente=848, vigencia = 1 where id =273;</v>
      </c>
      <c r="BK274" s="137" t="str">
        <f t="shared" si="99"/>
        <v>update bitacoras_estatus set id_estatus = 10 where id =273;</v>
      </c>
    </row>
    <row r="275" spans="1:63">
      <c r="A275" s="6">
        <v>1441536</v>
      </c>
      <c r="B275" s="6">
        <v>1442886</v>
      </c>
      <c r="C275" s="6">
        <f>IF(Tabla1[[#This Row],[No. REG.]]="","",1)</f>
        <v>1</v>
      </c>
      <c r="D275" s="3" t="s">
        <v>46</v>
      </c>
      <c r="E275" s="3">
        <f>IF(Tabla1[[#This Row],[STATUS]]="","",VLOOKUP(D275,Estatus!$A$2:$B$13,2,0))</f>
        <v>10</v>
      </c>
      <c r="F275" s="3">
        <f>IF(Tabla1[[#This Row],[STATUS]]="","",VLOOKUP(D275,Estatus!$A$2:$I$12,9,0))</f>
        <v>1</v>
      </c>
      <c r="G275" s="16" t="s">
        <v>1107</v>
      </c>
      <c r="H275" s="7">
        <v>41624</v>
      </c>
      <c r="I275" s="80">
        <f t="shared" si="80"/>
        <v>2013</v>
      </c>
      <c r="J275" s="80">
        <f t="shared" si="81"/>
        <v>12</v>
      </c>
      <c r="K275" s="80">
        <f t="shared" si="82"/>
        <v>16</v>
      </c>
      <c r="L275" s="80">
        <f t="shared" si="83"/>
        <v>12</v>
      </c>
      <c r="M275" s="80">
        <f t="shared" si="84"/>
        <v>16</v>
      </c>
      <c r="N275" s="80" t="str">
        <f t="shared" si="85"/>
        <v>'2013-12-16'</v>
      </c>
      <c r="O275" s="80" t="str">
        <f t="shared" si="86"/>
        <v>'2013-12-16 00:00:00'</v>
      </c>
      <c r="P275" s="7">
        <v>45276</v>
      </c>
      <c r="Q275" s="80">
        <f t="shared" si="87"/>
        <v>2023</v>
      </c>
      <c r="R275" s="80">
        <f t="shared" si="88"/>
        <v>12</v>
      </c>
      <c r="S275" s="80">
        <f t="shared" si="89"/>
        <v>16</v>
      </c>
      <c r="T275" s="80">
        <f t="shared" si="90"/>
        <v>12</v>
      </c>
      <c r="U275" s="80">
        <f t="shared" si="91"/>
        <v>16</v>
      </c>
      <c r="V275" s="80" t="str">
        <f t="shared" si="92"/>
        <v>'2023-12-16'</v>
      </c>
      <c r="W275" s="80"/>
      <c r="X275" s="80" t="str">
        <f t="shared" si="93"/>
        <v>null</v>
      </c>
      <c r="Y275" s="6" t="s">
        <v>1490</v>
      </c>
      <c r="Z275" s="123">
        <f>IFERROR(IF(Y275="","null",VLOOKUP(Y275,Marcas!$A$2:$C$2024,2,0)),"")</f>
        <v>1192</v>
      </c>
      <c r="AA275" s="6" t="s">
        <v>1490</v>
      </c>
      <c r="AB275" s="6">
        <f>IFERROR(IF(AA275="","",IF(AA275="EMPORIO LEGAL",1,VLOOKUP(AA275,Clientes!$A$2:$B$1190,2,0))),"")</f>
        <v>845</v>
      </c>
      <c r="AC275" s="6">
        <f>IFERROR(IF(Tabla1[[#This Row],[id_control]]="null","",VLOOKUP(CONCATENATE(Tabla1[[#This Row],[CLIENTE]],"-",Tabla1[[#This Row],[id_control]]),Hoja1!$C$2:$D$1994,2,0)),"")</f>
        <v>275</v>
      </c>
      <c r="AD275" s="3" t="s">
        <v>1491</v>
      </c>
      <c r="AE275" s="3"/>
      <c r="AF275" s="6"/>
      <c r="AG275" s="6"/>
      <c r="AH275" s="6"/>
      <c r="AI275" s="6"/>
      <c r="AJ275" s="6"/>
      <c r="AK275" s="6"/>
      <c r="AL275" s="3" t="s">
        <v>1492</v>
      </c>
      <c r="AM275" s="6"/>
      <c r="AN275" s="6"/>
      <c r="AO275" s="6"/>
      <c r="AP275" s="6"/>
      <c r="AQ275" s="5"/>
      <c r="AR275" s="6"/>
      <c r="AS275" s="6"/>
      <c r="AT275" s="6"/>
      <c r="AU275" s="6"/>
      <c r="AV275" s="6" t="s">
        <v>1493</v>
      </c>
      <c r="AW275" s="6"/>
      <c r="AX275" s="6"/>
      <c r="AY275" s="6"/>
      <c r="AZ275" s="6"/>
      <c r="BA275" s="6"/>
      <c r="BB275" s="6"/>
      <c r="BC275" s="6"/>
      <c r="BD275" s="8" t="s">
        <v>1492</v>
      </c>
      <c r="BE275" s="8">
        <v>274</v>
      </c>
      <c r="BF275" s="6" t="str">
        <f t="shared" si="94"/>
        <v>insert into bitacoras_estatus (numero_expediente, numero_registro, representante, fecha_inicio, fecha_vencimiento, id_cliente, id_admin, id_bitacoras_estatus, id_estatus, id_clase, id_marca, created_at, updated_at) values('1441536','1442886','LILIANA PEREZ PRIETO','2013-12-16','2023-12-16','845','2','1','1',null,1192,'2013-12-16 00:00:00','2013-12-16 00:00:00');</v>
      </c>
      <c r="BG275" s="6" t="str">
        <f t="shared" si="95"/>
        <v>insert into servicios_comentarios (comentario, id_admin, id_estatus, created_at, updated_at) values('TITULO RECIBIDO 30/04/2014',1,274,'2013-12-16 00:00:00','2013-12-16 00:00:00');</v>
      </c>
      <c r="BH275" s="6" t="str">
        <f t="shared" si="96"/>
        <v>insert into servicios_comentarios (comentario, id_admin, id_estatus, created_at, updated_at) values('TEL 4111152 CEL. 614 174 5095',1,274,'2013-12-16 00:00:00','2013-12-16 00:00:00');</v>
      </c>
      <c r="BI275" s="137" t="str">
        <f t="shared" si="97"/>
        <v>update bitacoras_estatus set comprobacion_uso = 1, id_estatus=10 where id=274;</v>
      </c>
      <c r="BJ275" s="137" t="str">
        <f t="shared" si="98"/>
        <v>update bitacoras_estatus set numero_expediente = '1441536', numero_registro = '1442886', id_estatus = 10, fecha_inicio = '2013-12-16', fecha_vencimiento ='2023-12-16', created_at ='2013-12-16 00:00:00', updated_at ='2013-12-16 00:00:00', id_clase=null, id_marca=1192, id_cliente=845, vigencia = 1 where id =274;</v>
      </c>
      <c r="BK275" s="137" t="str">
        <f t="shared" si="99"/>
        <v>update bitacoras_estatus set id_estatus = 10 where id =274;</v>
      </c>
    </row>
    <row r="276" spans="1:63" ht="57">
      <c r="A276" s="6">
        <v>1510475</v>
      </c>
      <c r="B276" s="6">
        <v>1499701</v>
      </c>
      <c r="C276" s="6">
        <f>IF(Tabla1[[#This Row],[No. REG.]]="","",1)</f>
        <v>1</v>
      </c>
      <c r="D276" s="3" t="s">
        <v>46</v>
      </c>
      <c r="E276" s="3">
        <f>IF(Tabla1[[#This Row],[STATUS]]="","",VLOOKUP(D276,Estatus!$A$2:$B$13,2,0))</f>
        <v>10</v>
      </c>
      <c r="F276" s="3">
        <f>IF(Tabla1[[#This Row],[STATUS]]="","",VLOOKUP(D276,Estatus!$A$2:$I$12,9,0))</f>
        <v>1</v>
      </c>
      <c r="G276" s="16" t="s">
        <v>1494</v>
      </c>
      <c r="H276" s="9">
        <v>41848</v>
      </c>
      <c r="I276" s="81">
        <f t="shared" si="80"/>
        <v>2014</v>
      </c>
      <c r="J276" s="81">
        <f t="shared" si="81"/>
        <v>7</v>
      </c>
      <c r="K276" s="81">
        <f t="shared" si="82"/>
        <v>28</v>
      </c>
      <c r="L276" s="81" t="str">
        <f t="shared" si="83"/>
        <v>07</v>
      </c>
      <c r="M276" s="81">
        <f t="shared" si="84"/>
        <v>28</v>
      </c>
      <c r="N276" s="81" t="str">
        <f t="shared" si="85"/>
        <v>'2014-07-28'</v>
      </c>
      <c r="O276" s="81" t="str">
        <f t="shared" si="86"/>
        <v>'2014-07-28 00:00:00'</v>
      </c>
      <c r="P276" s="9">
        <v>45501</v>
      </c>
      <c r="Q276" s="81">
        <f t="shared" si="87"/>
        <v>2024</v>
      </c>
      <c r="R276" s="81">
        <f t="shared" si="88"/>
        <v>7</v>
      </c>
      <c r="S276" s="81">
        <f t="shared" si="89"/>
        <v>28</v>
      </c>
      <c r="T276" s="81" t="str">
        <f t="shared" si="90"/>
        <v>07</v>
      </c>
      <c r="U276" s="81">
        <f t="shared" si="91"/>
        <v>28</v>
      </c>
      <c r="V276" s="81" t="str">
        <f t="shared" si="92"/>
        <v>'2024-07-28'</v>
      </c>
      <c r="W276" s="81"/>
      <c r="X276" s="81" t="str">
        <f t="shared" si="93"/>
        <v>null</v>
      </c>
      <c r="Y276" s="6" t="s">
        <v>1495</v>
      </c>
      <c r="Z276" s="123">
        <f>IFERROR(IF(Y276="","null",VLOOKUP(Y276,Marcas!$A$2:$C$2024,2,0)),"")</f>
        <v>1194</v>
      </c>
      <c r="AA276" s="6" t="s">
        <v>1495</v>
      </c>
      <c r="AB276" s="6">
        <f>IFERROR(IF(AA276="","",IF(AA276="EMPORIO LEGAL",1,VLOOKUP(AA276,Clientes!$A$2:$B$1190,2,0))),"")</f>
        <v>846</v>
      </c>
      <c r="AC276" s="6">
        <f>IFERROR(IF(Tabla1[[#This Row],[id_control]]="null","",VLOOKUP(CONCATENATE(Tabla1[[#This Row],[CLIENTE]],"-",Tabla1[[#This Row],[id_control]]),Hoja1!$C$2:$D$1994,2,0)),"")</f>
        <v>276</v>
      </c>
      <c r="AD276" s="8" t="s">
        <v>1496</v>
      </c>
      <c r="AE276" s="8"/>
      <c r="AF276" s="6"/>
      <c r="AG276" s="6"/>
      <c r="AH276" s="6"/>
      <c r="AI276" s="6"/>
      <c r="AJ276" s="6"/>
      <c r="AK276" s="6"/>
      <c r="AL276" s="8" t="s">
        <v>1497</v>
      </c>
      <c r="AM276" s="6"/>
      <c r="AN276" s="6"/>
      <c r="AO276" s="6"/>
      <c r="AP276" s="6"/>
      <c r="AQ276" s="8"/>
      <c r="AR276" s="6"/>
      <c r="AS276" s="6"/>
      <c r="AT276" s="6"/>
      <c r="AU276" s="6"/>
      <c r="AV276" s="6" t="s">
        <v>1498</v>
      </c>
      <c r="AW276" s="6"/>
      <c r="AX276" s="6"/>
      <c r="AY276" s="6"/>
      <c r="AZ276" s="6"/>
      <c r="BA276" s="6"/>
      <c r="BB276" s="6"/>
      <c r="BC276" s="6"/>
      <c r="BD276" s="6" t="s">
        <v>1497</v>
      </c>
      <c r="BE276" s="8">
        <v>275</v>
      </c>
      <c r="BF276" s="6" t="str">
        <f t="shared" si="94"/>
        <v>insert into bitacoras_estatus (numero_expediente, numero_registro, representante, fecha_inicio, fecha_vencimiento, id_cliente, id_admin, id_bitacoras_estatus, id_estatus, id_clase, id_marca, created_at, updated_at) values('1510475','1499701','JULIAN ELIAS RUBIO AMARO','2014-07-28','2024-07-28','846','2','1','1',null,1194,'2014-07-28 00:00:00','2014-07-28 00:00:00');</v>
      </c>
      <c r="BG276" s="6" t="str">
        <f t="shared" si="95"/>
        <v>insert into servicios_comentarios (comentario, id_admin, id_estatus, created_at, updated_at) values('TITULO RECIBIDO 6FEB15. TITULO ENTREGADO 10MAR15/ TOMOA NOTA DE CAMBIO DE DOMICILI RECIBIDA EL DIA 27 DE JULIO DE 2015',1,275,'2014-07-28 00:00:00','2014-07-28 00:00:00');</v>
      </c>
      <c r="BH276" s="6" t="str">
        <f t="shared" si="96"/>
        <v>insert into servicios_comentarios (comentario, id_admin, id_estatus, created_at, updated_at) values('CEL. 301 23 05',1,275,'2014-07-28 00:00:00','2014-07-28 00:00:00');</v>
      </c>
      <c r="BI276" s="137" t="str">
        <f t="shared" si="97"/>
        <v>update bitacoras_estatus set comprobacion_uso = 1, id_estatus=10 where id=275;</v>
      </c>
      <c r="BJ276" s="137" t="str">
        <f t="shared" si="98"/>
        <v>update bitacoras_estatus set numero_expediente = '1510475', numero_registro = '1499701', id_estatus = 10, fecha_inicio = '2014-07-28', fecha_vencimiento ='2024-07-28', created_at ='2014-07-28 00:00:00', updated_at ='2014-07-28 00:00:00', id_clase=null, id_marca=1194, id_cliente=846, vigencia = 1 where id =275;</v>
      </c>
      <c r="BK276" s="137" t="str">
        <f t="shared" si="99"/>
        <v>update bitacoras_estatus set id_estatus = 10 where id =275;</v>
      </c>
    </row>
    <row r="277" spans="1:63">
      <c r="A277" s="6">
        <v>1323539</v>
      </c>
      <c r="B277" s="6">
        <v>1354871</v>
      </c>
      <c r="C277" s="6">
        <f>IF(Tabla1[[#This Row],[No. REG.]]="","",1)</f>
        <v>1</v>
      </c>
      <c r="D277" s="3" t="s">
        <v>46</v>
      </c>
      <c r="E277" s="3">
        <f>IF(Tabla1[[#This Row],[STATUS]]="","",VLOOKUP(D277,Estatus!$A$2:$B$13,2,0))</f>
        <v>10</v>
      </c>
      <c r="F277" s="3">
        <f>IF(Tabla1[[#This Row],[STATUS]]="","",VLOOKUP(D277,Estatus!$A$2:$I$12,9,0))</f>
        <v>1</v>
      </c>
      <c r="G277" s="12"/>
      <c r="H277" s="7">
        <v>41201</v>
      </c>
      <c r="I277" s="80">
        <f t="shared" si="80"/>
        <v>2012</v>
      </c>
      <c r="J277" s="80">
        <f t="shared" si="81"/>
        <v>10</v>
      </c>
      <c r="K277" s="80">
        <f t="shared" si="82"/>
        <v>19</v>
      </c>
      <c r="L277" s="80">
        <f t="shared" si="83"/>
        <v>10</v>
      </c>
      <c r="M277" s="80">
        <f t="shared" si="84"/>
        <v>19</v>
      </c>
      <c r="N277" s="80" t="str">
        <f t="shared" si="85"/>
        <v>'2012-10-19'</v>
      </c>
      <c r="O277" s="80" t="str">
        <f t="shared" si="86"/>
        <v>'2012-10-19 00:00:00'</v>
      </c>
      <c r="P277" s="7">
        <v>44853</v>
      </c>
      <c r="Q277" s="80">
        <f t="shared" si="87"/>
        <v>2022</v>
      </c>
      <c r="R277" s="80">
        <f t="shared" si="88"/>
        <v>10</v>
      </c>
      <c r="S277" s="80">
        <f t="shared" si="89"/>
        <v>19</v>
      </c>
      <c r="T277" s="80">
        <f t="shared" si="90"/>
        <v>10</v>
      </c>
      <c r="U277" s="80">
        <f t="shared" si="91"/>
        <v>19</v>
      </c>
      <c r="V277" s="80" t="str">
        <f t="shared" si="92"/>
        <v>'2022-10-19'</v>
      </c>
      <c r="W277" s="80"/>
      <c r="X277" s="80" t="str">
        <f t="shared" si="93"/>
        <v>null</v>
      </c>
      <c r="Y277" s="6" t="s">
        <v>1499</v>
      </c>
      <c r="Z277" s="123">
        <f>IFERROR(IF(Y277="","null",VLOOKUP(Y277,Marcas!$A$2:$C$2024,2,0)),"")</f>
        <v>1191</v>
      </c>
      <c r="AA277" s="6" t="s">
        <v>1499</v>
      </c>
      <c r="AB277" s="6">
        <f>IFERROR(IF(AA277="","",IF(AA277="EMPORIO LEGAL",1,VLOOKUP(AA277,Clientes!$A$2:$B$1190,2,0))),"")</f>
        <v>843</v>
      </c>
      <c r="AC277" s="6">
        <f>IFERROR(IF(Tabla1[[#This Row],[id_control]]="null","",VLOOKUP(CONCATENATE(Tabla1[[#This Row],[CLIENTE]],"-",Tabla1[[#This Row],[id_control]]),Hoja1!$C$2:$D$1994,2,0)),"")</f>
        <v>277</v>
      </c>
      <c r="AD277" s="6" t="s">
        <v>1500</v>
      </c>
      <c r="AE277" s="6"/>
      <c r="AF277" s="6"/>
      <c r="AG277" s="6"/>
      <c r="AH277" s="6"/>
      <c r="AI277" s="6"/>
      <c r="AJ277" s="6"/>
      <c r="AK277" s="6"/>
      <c r="AL277" s="3" t="s">
        <v>1501</v>
      </c>
      <c r="AM277" s="4"/>
      <c r="AN277" s="6"/>
      <c r="AO277" s="6"/>
      <c r="AP277" s="6"/>
      <c r="AQ277" s="6" t="s">
        <v>1502</v>
      </c>
      <c r="AR277" s="6"/>
      <c r="AS277" s="6"/>
      <c r="AT277" s="6"/>
      <c r="AU277" s="6"/>
      <c r="AV277" s="5" t="s">
        <v>1503</v>
      </c>
      <c r="AW277" s="11"/>
      <c r="AX277" s="11"/>
      <c r="AY277" s="6"/>
      <c r="AZ277" s="6"/>
      <c r="BA277" s="6"/>
      <c r="BB277" s="6"/>
      <c r="BC277" s="6"/>
      <c r="BD277" s="8" t="s">
        <v>1504</v>
      </c>
      <c r="BE277" s="8">
        <v>276</v>
      </c>
      <c r="BF277" s="6" t="str">
        <f t="shared" si="94"/>
        <v>insert into bitacoras_estatus (numero_expediente, numero_registro, representante, fecha_inicio, fecha_vencimiento, id_cliente, id_admin, id_bitacoras_estatus, id_estatus, id_clase, id_marca, created_at, updated_at) values('1323539','1354871','ROBERTO ZAPATA CHAVEZ','2012-10-19','2022-10-19','843','2','1','1',null,1191,'2012-10-19 00:00:00','2012-10-19 00:00:00');</v>
      </c>
      <c r="BG277" s="6" t="str">
        <f t="shared" si="95"/>
        <v/>
      </c>
      <c r="BH277" s="6" t="str">
        <f t="shared" si="96"/>
        <v>insert into servicios_comentarios (comentario, id_admin, id_estatus, created_at, updated_at) values('4 82 38 00 CEL.- 614 2 90 403',1,276,'2012-10-19 00:00:00','2012-10-19 00:00:00');</v>
      </c>
      <c r="BI277" s="137" t="str">
        <f t="shared" si="97"/>
        <v>update bitacoras_estatus set comprobacion_uso = 1, id_estatus=10 where id=276;</v>
      </c>
      <c r="BJ277" s="137" t="str">
        <f t="shared" si="98"/>
        <v>update bitacoras_estatus set numero_expediente = '1323539', numero_registro = '1354871', id_estatus = 10, fecha_inicio = '2012-10-19', fecha_vencimiento ='2022-10-19', created_at ='2012-10-19 00:00:00', updated_at ='2012-10-19 00:00:00', id_clase=null, id_marca=1191, id_cliente=843, vigencia = 1 where id =276;</v>
      </c>
      <c r="BK277" s="137" t="str">
        <f t="shared" si="99"/>
        <v>update bitacoras_estatus set id_estatus = 10 where id =276;</v>
      </c>
    </row>
    <row r="278" spans="1:63">
      <c r="A278" s="3">
        <v>1156366</v>
      </c>
      <c r="B278" s="3"/>
      <c r="C278" s="3" t="str">
        <f>IF(Tabla1[[#This Row],[No. REG.]]="","",1)</f>
        <v/>
      </c>
      <c r="D278" s="3" t="s">
        <v>34</v>
      </c>
      <c r="E278" s="3">
        <f>IF(Tabla1[[#This Row],[STATUS]]="","",VLOOKUP(D278,Estatus!$A$2:$B$13,2,0))</f>
        <v>5</v>
      </c>
      <c r="F278" s="3">
        <f>IF(Tabla1[[#This Row],[STATUS]]="","",VLOOKUP(D278,Estatus!$A$2:$I$12,9,0))</f>
        <v>0</v>
      </c>
      <c r="G278" s="12" t="s">
        <v>1505</v>
      </c>
      <c r="H278" s="7">
        <v>40589</v>
      </c>
      <c r="I278" s="80">
        <f t="shared" si="80"/>
        <v>2011</v>
      </c>
      <c r="J278" s="80">
        <f t="shared" si="81"/>
        <v>2</v>
      </c>
      <c r="K278" s="80">
        <f t="shared" si="82"/>
        <v>15</v>
      </c>
      <c r="L278" s="80" t="str">
        <f t="shared" si="83"/>
        <v>02</v>
      </c>
      <c r="M278" s="80">
        <f t="shared" si="84"/>
        <v>15</v>
      </c>
      <c r="N278" s="80" t="str">
        <f t="shared" si="85"/>
        <v>'2011-02-15'</v>
      </c>
      <c r="O278" s="80" t="str">
        <f t="shared" si="86"/>
        <v>'2011-02-15 00:00:00'</v>
      </c>
      <c r="P278" s="7">
        <v>44242</v>
      </c>
      <c r="Q278" s="80">
        <f t="shared" si="87"/>
        <v>2021</v>
      </c>
      <c r="R278" s="80">
        <f t="shared" si="88"/>
        <v>2</v>
      </c>
      <c r="S278" s="80">
        <f t="shared" si="89"/>
        <v>15</v>
      </c>
      <c r="T278" s="80" t="str">
        <f t="shared" si="90"/>
        <v>02</v>
      </c>
      <c r="U278" s="80">
        <f t="shared" si="91"/>
        <v>15</v>
      </c>
      <c r="V278" s="80" t="str">
        <f t="shared" si="92"/>
        <v>'2021-02-15'</v>
      </c>
      <c r="W278" s="80"/>
      <c r="X278" s="80" t="str">
        <f t="shared" si="93"/>
        <v>null</v>
      </c>
      <c r="Y278" s="3" t="s">
        <v>1506</v>
      </c>
      <c r="Z278" s="124">
        <f>IFERROR(IF(Y278="","null",VLOOKUP(Y278,Marcas!$A$2:$C$2024,2,0)),"")</f>
        <v>1188</v>
      </c>
      <c r="AA278" s="3" t="s">
        <v>1506</v>
      </c>
      <c r="AB278" s="3">
        <f>IFERROR(IF(AA278="","",IF(AA278="EMPORIO LEGAL",1,VLOOKUP(AA278,Clientes!$A$2:$B$1190,2,0))),"")</f>
        <v>842</v>
      </c>
      <c r="AC278" s="3">
        <f>IFERROR(IF(Tabla1[[#This Row],[id_control]]="null","",VLOOKUP(CONCATENATE(Tabla1[[#This Row],[CLIENTE]],"-",Tabla1[[#This Row],[id_control]]),Hoja1!$C$2:$D$1994,2,0)),"")</f>
        <v>278</v>
      </c>
      <c r="AD278" s="3" t="s">
        <v>1507</v>
      </c>
      <c r="AE278" s="3" t="s">
        <v>1508</v>
      </c>
      <c r="AF278" s="3"/>
      <c r="AG278" s="3"/>
      <c r="AH278" s="3"/>
      <c r="AI278" s="3"/>
      <c r="AJ278" s="3"/>
      <c r="AK278" s="3"/>
      <c r="AL278" s="3" t="s">
        <v>1509</v>
      </c>
      <c r="AM278" s="6"/>
      <c r="AN278" s="6"/>
      <c r="AO278" s="6"/>
      <c r="AP278" s="6"/>
      <c r="AQ278" s="6">
        <v>6142743274</v>
      </c>
      <c r="AR278" s="6"/>
      <c r="AS278" s="6"/>
      <c r="AT278" s="6"/>
      <c r="AU278" s="6"/>
      <c r="AV278" s="6" t="s">
        <v>1510</v>
      </c>
      <c r="AW278" s="6"/>
      <c r="AX278" s="6"/>
      <c r="AY278" s="6"/>
      <c r="AZ278" s="6"/>
      <c r="BA278" s="6"/>
      <c r="BB278" s="6"/>
      <c r="BC278" s="6"/>
      <c r="BD278" s="6" t="s">
        <v>1511</v>
      </c>
      <c r="BE278" s="8">
        <v>277</v>
      </c>
      <c r="BF278" s="6" t="str">
        <f t="shared" si="94"/>
        <v>insert into bitacoras_estatus (numero_expediente, numero_registro, representante, fecha_inicio, fecha_vencimiento, id_cliente, id_admin, id_bitacoras_estatus, id_estatus, id_clase, id_marca, created_at, updated_at) values('1156366','','HECTOR MARIO BERNAL VAZQUEZ','2011-02-15','2021-02-15','842','2','1','1',null,1188,'2011-02-15 00:00:00','2011-02-15 00:00:00');</v>
      </c>
      <c r="BG278" s="6" t="str">
        <f t="shared" si="95"/>
        <v>insert into servicios_comentarios (comentario, id_admin, id_estatus, created_at, updated_at) values('ANTERIORIDAD CONTESTADA 22/06/2011',1,277,'2011-02-15 00:00:00','2011-02-15 00:00:00');</v>
      </c>
      <c r="BH278" s="6" t="str">
        <f t="shared" si="96"/>
        <v>insert into servicios_comentarios (comentario, id_admin, id_estatus, created_at, updated_at) values('5415300 CEL 6142743274',1,277,'2011-02-15 00:00:00','2011-02-15 00:00:00');</v>
      </c>
      <c r="BI278" s="137" t="str">
        <f t="shared" si="97"/>
        <v>update bitacoras_estatus set comprobacion_uso = 1, id_estatus=5 where id=277;</v>
      </c>
      <c r="BJ278" s="137" t="str">
        <f t="shared" si="98"/>
        <v>update bitacoras_estatus set numero_expediente = '1156366', numero_registro = '', id_estatus = 5, fecha_inicio = '2011-02-15', fecha_vencimiento ='2021-02-15', created_at ='2011-02-15 00:00:00', updated_at ='2011-02-15 00:00:00', id_clase=null, id_marca=1188, id_cliente=842, vigencia = 0 where id =277;</v>
      </c>
      <c r="BK278" s="137" t="str">
        <f t="shared" si="99"/>
        <v>update bitacoras_estatus set id_estatus = 5 where id =277;</v>
      </c>
    </row>
    <row r="279" spans="1:63">
      <c r="A279" s="6">
        <v>1247292</v>
      </c>
      <c r="B279" s="3">
        <v>1292702</v>
      </c>
      <c r="C279" s="3">
        <f>IF(Tabla1[[#This Row],[No. REG.]]="","",1)</f>
        <v>1</v>
      </c>
      <c r="D279" s="3" t="s">
        <v>46</v>
      </c>
      <c r="E279" s="3">
        <f>IF(Tabla1[[#This Row],[STATUS]]="","",VLOOKUP(D279,Estatus!$A$2:$B$13,2,0))</f>
        <v>10</v>
      </c>
      <c r="F279" s="3">
        <f>IF(Tabla1[[#This Row],[STATUS]]="","",VLOOKUP(D279,Estatus!$A$2:$I$12,9,0))</f>
        <v>1</v>
      </c>
      <c r="G279" s="12" t="s">
        <v>1512</v>
      </c>
      <c r="H279" s="7">
        <v>40933</v>
      </c>
      <c r="I279" s="80">
        <f t="shared" si="80"/>
        <v>2012</v>
      </c>
      <c r="J279" s="80">
        <f t="shared" si="81"/>
        <v>1</v>
      </c>
      <c r="K279" s="80">
        <f t="shared" si="82"/>
        <v>25</v>
      </c>
      <c r="L279" s="80" t="str">
        <f t="shared" si="83"/>
        <v>01</v>
      </c>
      <c r="M279" s="80">
        <f t="shared" si="84"/>
        <v>25</v>
      </c>
      <c r="N279" s="80" t="str">
        <f t="shared" si="85"/>
        <v>'2012-01-25'</v>
      </c>
      <c r="O279" s="80" t="str">
        <f t="shared" si="86"/>
        <v>'2012-01-25 00:00:00'</v>
      </c>
      <c r="P279" s="7">
        <v>44586</v>
      </c>
      <c r="Q279" s="80">
        <f t="shared" si="87"/>
        <v>2022</v>
      </c>
      <c r="R279" s="80">
        <f t="shared" si="88"/>
        <v>1</v>
      </c>
      <c r="S279" s="80">
        <f t="shared" si="89"/>
        <v>25</v>
      </c>
      <c r="T279" s="80" t="str">
        <f t="shared" si="90"/>
        <v>01</v>
      </c>
      <c r="U279" s="80">
        <f t="shared" si="91"/>
        <v>25</v>
      </c>
      <c r="V279" s="80" t="str">
        <f t="shared" si="92"/>
        <v>'2022-01-25'</v>
      </c>
      <c r="W279" s="80"/>
      <c r="X279" s="80" t="str">
        <f t="shared" si="93"/>
        <v>null</v>
      </c>
      <c r="Y279" s="16" t="s">
        <v>1513</v>
      </c>
      <c r="Z279" s="126">
        <f>IFERROR(IF(Y279="","null",VLOOKUP(Y279,Marcas!$A$2:$C$2024,2,0)),"")</f>
        <v>1329</v>
      </c>
      <c r="AA279" s="6" t="s">
        <v>1506</v>
      </c>
      <c r="AB279" s="6">
        <f>IFERROR(IF(AA279="","",IF(AA279="EMPORIO LEGAL",1,VLOOKUP(AA279,Clientes!$A$2:$B$1190,2,0))),"")</f>
        <v>842</v>
      </c>
      <c r="AC279" s="6">
        <f>IFERROR(IF(Tabla1[[#This Row],[id_control]]="null","",VLOOKUP(CONCATENATE(Tabla1[[#This Row],[CLIENTE]],"-",Tabla1[[#This Row],[id_control]]),Hoja1!$C$2:$D$1994,2,0)),"")</f>
        <v>279</v>
      </c>
      <c r="AD279" s="3" t="s">
        <v>1507</v>
      </c>
      <c r="AE279" s="4" t="s">
        <v>1508</v>
      </c>
      <c r="AF279" s="4"/>
      <c r="AG279" s="4"/>
      <c r="AH279" s="4"/>
      <c r="AI279" s="4"/>
      <c r="AJ279" s="4"/>
      <c r="AK279" s="4"/>
      <c r="AL279" s="3" t="s">
        <v>1509</v>
      </c>
      <c r="AM279" s="4"/>
      <c r="AN279" s="6"/>
      <c r="AO279" s="6"/>
      <c r="AP279" s="6"/>
      <c r="AQ279" s="4" t="s">
        <v>1514</v>
      </c>
      <c r="AR279" s="6"/>
      <c r="AS279" s="6"/>
      <c r="AT279" s="6"/>
      <c r="AU279" s="6"/>
      <c r="AV279" s="6" t="s">
        <v>1510</v>
      </c>
      <c r="AW279" s="6"/>
      <c r="AX279" s="6"/>
      <c r="AY279" s="6"/>
      <c r="AZ279" s="6"/>
      <c r="BA279" s="6"/>
      <c r="BB279" s="6"/>
      <c r="BC279" s="6"/>
      <c r="BD279" s="8" t="s">
        <v>1511</v>
      </c>
      <c r="BE279" s="8">
        <v>278</v>
      </c>
      <c r="BF279" s="6" t="str">
        <f t="shared" si="94"/>
        <v>insert into bitacoras_estatus (numero_expediente, numero_registro, representante, fecha_inicio, fecha_vencimiento, id_cliente, id_admin, id_bitacoras_estatus, id_estatus, id_clase, id_marca, created_at, updated_at) values('1247292','1292702','HECTOR MARIO BERNAL VAZQUEZ','2012-01-25','2022-01-25','842','2','1','1',null,1329,'2012-01-25 00:00:00','2012-01-25 00:00:00');</v>
      </c>
      <c r="BG279" s="6" t="str">
        <f t="shared" si="95"/>
        <v>insert into servicios_comentarios (comentario, id_admin, id_estatus, created_at, updated_at) values('TITULO RECIBIDO 15/08/2012',1,278,'2012-01-25 00:00:00','2012-01-25 00:00:00');</v>
      </c>
      <c r="BH279" s="6" t="str">
        <f t="shared" si="96"/>
        <v>insert into servicios_comentarios (comentario, id_admin, id_estatus, created_at, updated_at) values('5415300 CEL 6142743274',1,278,'2012-01-25 00:00:00','2012-01-25 00:00:00');</v>
      </c>
      <c r="BI279" s="137" t="str">
        <f t="shared" si="97"/>
        <v>update bitacoras_estatus set comprobacion_uso = 1, id_estatus=10 where id=278;</v>
      </c>
      <c r="BJ279" s="137" t="str">
        <f t="shared" si="98"/>
        <v>update bitacoras_estatus set numero_expediente = '1247292', numero_registro = '1292702', id_estatus = 10, fecha_inicio = '2012-01-25', fecha_vencimiento ='2022-01-25', created_at ='2012-01-25 00:00:00', updated_at ='2012-01-25 00:00:00', id_clase=null, id_marca=1329, id_cliente=842, vigencia = 1 where id =278;</v>
      </c>
      <c r="BK279" s="137" t="str">
        <f t="shared" si="99"/>
        <v>update bitacoras_estatus set id_estatus = 10 where id =278;</v>
      </c>
    </row>
    <row r="280" spans="1:63">
      <c r="A280" s="3">
        <v>1310622</v>
      </c>
      <c r="B280" s="3"/>
      <c r="C280" s="3" t="str">
        <f>IF(Tabla1[[#This Row],[No. REG.]]="","",1)</f>
        <v/>
      </c>
      <c r="D280" s="3" t="s">
        <v>492</v>
      </c>
      <c r="E280" s="3">
        <f>IF(Tabla1[[#This Row],[STATUS]]="","",VLOOKUP(D280,Estatus!$A$2:$B$13,2,0))</f>
        <v>1</v>
      </c>
      <c r="F280" s="3">
        <f>IF(Tabla1[[#This Row],[STATUS]]="","",VLOOKUP(D280,Estatus!$A$2:$I$12,9,0))</f>
        <v>0</v>
      </c>
      <c r="G280" s="12" t="s">
        <v>1515</v>
      </c>
      <c r="H280" s="7">
        <v>41164</v>
      </c>
      <c r="I280" s="80">
        <f t="shared" si="80"/>
        <v>2012</v>
      </c>
      <c r="J280" s="80">
        <f t="shared" si="81"/>
        <v>9</v>
      </c>
      <c r="K280" s="80">
        <f t="shared" si="82"/>
        <v>12</v>
      </c>
      <c r="L280" s="80" t="str">
        <f t="shared" si="83"/>
        <v>09</v>
      </c>
      <c r="M280" s="80">
        <f t="shared" si="84"/>
        <v>12</v>
      </c>
      <c r="N280" s="80" t="str">
        <f t="shared" si="85"/>
        <v>'2012-09-12'</v>
      </c>
      <c r="O280" s="80" t="str">
        <f t="shared" si="86"/>
        <v>'2012-09-12 00:00:00'</v>
      </c>
      <c r="P280" s="7">
        <v>44816</v>
      </c>
      <c r="Q280" s="80">
        <f t="shared" si="87"/>
        <v>2022</v>
      </c>
      <c r="R280" s="80">
        <f t="shared" si="88"/>
        <v>9</v>
      </c>
      <c r="S280" s="80">
        <f t="shared" si="89"/>
        <v>12</v>
      </c>
      <c r="T280" s="80" t="str">
        <f t="shared" si="90"/>
        <v>09</v>
      </c>
      <c r="U280" s="80">
        <f t="shared" si="91"/>
        <v>12</v>
      </c>
      <c r="V280" s="80" t="str">
        <f t="shared" si="92"/>
        <v>'2022-09-12'</v>
      </c>
      <c r="W280" s="80">
        <v>41</v>
      </c>
      <c r="X280" s="80">
        <f t="shared" si="93"/>
        <v>41</v>
      </c>
      <c r="Y280" s="3" t="s">
        <v>1516</v>
      </c>
      <c r="Z280" s="124">
        <f>IFERROR(IF(Y280="","null",VLOOKUP(Y280,Marcas!$A$2:$C$2024,2,0)),"")</f>
        <v>132</v>
      </c>
      <c r="AA280" s="3" t="s">
        <v>1506</v>
      </c>
      <c r="AB280" s="3">
        <f>IFERROR(IF(AA280="","",IF(AA280="EMPORIO LEGAL",1,VLOOKUP(AA280,Clientes!$A$2:$B$1190,2,0))),"")</f>
        <v>842</v>
      </c>
      <c r="AC280" s="3">
        <f>IFERROR(IF(Tabla1[[#This Row],[id_control]]="null","",VLOOKUP(CONCATENATE(Tabla1[[#This Row],[CLIENTE]],"-",Tabla1[[#This Row],[id_control]]),Hoja1!$C$2:$D$1994,2,0)),"")</f>
        <v>280</v>
      </c>
      <c r="AD280" s="3" t="s">
        <v>1507</v>
      </c>
      <c r="AE280" s="3" t="s">
        <v>1508</v>
      </c>
      <c r="AF280" s="3"/>
      <c r="AG280" s="3"/>
      <c r="AH280" s="3"/>
      <c r="AI280" s="3"/>
      <c r="AJ280" s="3"/>
      <c r="AK280" s="3"/>
      <c r="AL280" s="3" t="s">
        <v>1509</v>
      </c>
      <c r="AM280" s="6"/>
      <c r="AN280" s="6"/>
      <c r="AO280" s="6"/>
      <c r="AP280" s="6"/>
      <c r="AQ280" s="6"/>
      <c r="AR280" s="6">
        <v>6142743274</v>
      </c>
      <c r="AS280" s="6"/>
      <c r="AT280" s="6"/>
      <c r="AU280" s="6"/>
      <c r="AV280" s="8" t="s">
        <v>1510</v>
      </c>
      <c r="AW280" s="8"/>
      <c r="AX280" s="6"/>
      <c r="AY280" s="6"/>
      <c r="AZ280" s="6"/>
      <c r="BA280" s="6"/>
      <c r="BB280" s="6"/>
      <c r="BC280" s="6"/>
      <c r="BD280" s="6" t="s">
        <v>1511</v>
      </c>
      <c r="BE280" s="8">
        <v>279</v>
      </c>
      <c r="BF280" s="6" t="str">
        <f t="shared" si="94"/>
        <v>insert into bitacoras_estatus (numero_expediente, numero_registro, representante, fecha_inicio, fecha_vencimiento, id_cliente, id_admin, id_bitacoras_estatus, id_estatus, id_clase, id_marca, created_at, updated_at) values('1310622','','HECTOR MARIO BERNAL VAZQUEZ','2012-09-12','2022-09-12','842','2','1','1',41,132,'2012-09-12 00:00:00','2012-09-12 00:00:00');</v>
      </c>
      <c r="BG280" s="6" t="str">
        <f t="shared" si="95"/>
        <v>insert into servicios_comentarios (comentario, id_admin, id_estatus, created_at, updated_at) values('ANTERIORIDAD RECIBIDA 25/01/2013',1,279,'2012-09-12 00:00:00','2012-09-12 00:00:00');</v>
      </c>
      <c r="BH280" s="6" t="str">
        <f t="shared" si="96"/>
        <v>insert into servicios_comentarios (comentario, id_admin, id_estatus, created_at, updated_at) values('5415300 CEL 6142743274',1,279,'2012-09-12 00:00:00','2012-09-12 00:00:00');</v>
      </c>
      <c r="BI280" s="137" t="str">
        <f t="shared" si="97"/>
        <v>update bitacoras_estatus set comprobacion_uso = 1, id_estatus=1 where id=279;</v>
      </c>
      <c r="BJ280" s="137" t="str">
        <f t="shared" si="98"/>
        <v>update bitacoras_estatus set numero_expediente = '1310622', numero_registro = '', id_estatus = 1, fecha_inicio = '2012-09-12', fecha_vencimiento ='2022-09-12', created_at ='2012-09-12 00:00:00', updated_at ='2012-09-12 00:00:00', id_clase=41, id_marca=132, id_cliente=842, vigencia = 0 where id =279;</v>
      </c>
      <c r="BK280" s="137" t="str">
        <f t="shared" si="99"/>
        <v>update bitacoras_estatus set id_estatus = 1 where id =279;</v>
      </c>
    </row>
    <row r="281" spans="1:63" ht="27">
      <c r="A281" s="3">
        <v>1489542</v>
      </c>
      <c r="B281" s="3">
        <v>1480424</v>
      </c>
      <c r="C281" s="3">
        <f>IF(Tabla1[[#This Row],[No. REG.]]="","",1)</f>
        <v>1</v>
      </c>
      <c r="D281" s="3" t="s">
        <v>46</v>
      </c>
      <c r="E281" s="3">
        <f>IF(Tabla1[[#This Row],[STATUS]]="","",VLOOKUP(D281,Estatus!$A$2:$B$13,2,0))</f>
        <v>10</v>
      </c>
      <c r="F281" s="3">
        <f>IF(Tabla1[[#This Row],[STATUS]]="","",VLOOKUP(D281,Estatus!$A$2:$I$12,9,0))</f>
        <v>1</v>
      </c>
      <c r="G281" s="12" t="s">
        <v>1517</v>
      </c>
      <c r="H281" s="7">
        <v>41785</v>
      </c>
      <c r="I281" s="80">
        <f t="shared" si="80"/>
        <v>2014</v>
      </c>
      <c r="J281" s="80">
        <f t="shared" si="81"/>
        <v>5</v>
      </c>
      <c r="K281" s="80">
        <f t="shared" si="82"/>
        <v>26</v>
      </c>
      <c r="L281" s="80" t="str">
        <f t="shared" si="83"/>
        <v>05</v>
      </c>
      <c r="M281" s="80">
        <f t="shared" si="84"/>
        <v>26</v>
      </c>
      <c r="N281" s="80" t="str">
        <f t="shared" si="85"/>
        <v>'2014-05-26'</v>
      </c>
      <c r="O281" s="80" t="str">
        <f t="shared" si="86"/>
        <v>'2014-05-26 00:00:00'</v>
      </c>
      <c r="P281" s="7">
        <v>45438</v>
      </c>
      <c r="Q281" s="80">
        <f t="shared" si="87"/>
        <v>2024</v>
      </c>
      <c r="R281" s="80">
        <f t="shared" si="88"/>
        <v>5</v>
      </c>
      <c r="S281" s="80">
        <f t="shared" si="89"/>
        <v>26</v>
      </c>
      <c r="T281" s="80" t="str">
        <f t="shared" si="90"/>
        <v>05</v>
      </c>
      <c r="U281" s="80">
        <f t="shared" si="91"/>
        <v>26</v>
      </c>
      <c r="V281" s="80" t="str">
        <f t="shared" si="92"/>
        <v>'2024-05-26'</v>
      </c>
      <c r="W281" s="80"/>
      <c r="X281" s="80" t="str">
        <f t="shared" si="93"/>
        <v>null</v>
      </c>
      <c r="Y281" s="3" t="s">
        <v>1518</v>
      </c>
      <c r="Z281" s="124">
        <f>IFERROR(IF(Y281="","null",VLOOKUP(Y281,Marcas!$A$2:$C$2024,2,0)),"")</f>
        <v>1107</v>
      </c>
      <c r="AA281" s="3" t="s">
        <v>1519</v>
      </c>
      <c r="AB281" s="3">
        <f>IFERROR(IF(AA281="","",IF(AA281="EMPORIO LEGAL",1,VLOOKUP(AA281,Clientes!$A$2:$B$1190,2,0))),"")</f>
        <v>840</v>
      </c>
      <c r="AC281" s="3">
        <f>IFERROR(IF(Tabla1[[#This Row],[id_control]]="null","",VLOOKUP(CONCATENATE(Tabla1[[#This Row],[CLIENTE]],"-",Tabla1[[#This Row],[id_control]]),Hoja1!$C$2:$D$1994,2,0)),"")</f>
        <v>281</v>
      </c>
      <c r="AD281" s="3" t="s">
        <v>1520</v>
      </c>
      <c r="AE281" s="3"/>
      <c r="AF281" s="3"/>
      <c r="AG281" s="3"/>
      <c r="AH281" s="3"/>
      <c r="AI281" s="3"/>
      <c r="AJ281" s="3"/>
      <c r="AK281" s="3"/>
      <c r="AL281" s="3" t="s">
        <v>1521</v>
      </c>
      <c r="AM281" s="6"/>
      <c r="AN281" s="6"/>
      <c r="AO281" s="6"/>
      <c r="AP281" s="6"/>
      <c r="AQ281" s="11"/>
      <c r="AR281" s="6"/>
      <c r="AS281" s="6"/>
      <c r="AT281" s="6"/>
      <c r="AU281" s="6"/>
      <c r="AV281" s="6" t="s">
        <v>1522</v>
      </c>
      <c r="AW281" s="6"/>
      <c r="AX281" s="6"/>
      <c r="AY281" s="6"/>
      <c r="AZ281" s="6"/>
      <c r="BA281" s="6"/>
      <c r="BB281" s="6"/>
      <c r="BC281" s="6"/>
      <c r="BD281" s="6" t="s">
        <v>1521</v>
      </c>
      <c r="BE281" s="8">
        <v>280</v>
      </c>
      <c r="BF281" s="6" t="str">
        <f t="shared" si="94"/>
        <v>insert into bitacoras_estatus (numero_expediente, numero_registro, representante, fecha_inicio, fecha_vencimiento, id_cliente, id_admin, id_bitacoras_estatus, id_estatus, id_clase, id_marca, created_at, updated_at) values('1489542','1480424','JESUS IVAN RENTERIA LOPEZ','2014-05-26','2024-05-26','840','2','1','1',null,1107,'2014-05-26 00:00:00','2014-05-26 00:00:00');</v>
      </c>
      <c r="BG281" s="6" t="str">
        <f t="shared" si="95"/>
        <v>insert into servicios_comentarios (comentario, id_admin, id_estatus, created_at, updated_at) values('TITULO RECIBIDO 17OCT14. TITULO ENTREGADO 09/MAR/15',1,280,'2014-05-26 00:00:00','2014-05-26 00:00:00');</v>
      </c>
      <c r="BH281" s="6" t="str">
        <f t="shared" si="96"/>
        <v>insert into servicios_comentarios (comentario, id_admin, id_estatus, created_at, updated_at) values('426-7979, 433-1900 CEL. 614-137-5338',1,280,'2014-05-26 00:00:00','2014-05-26 00:00:00');</v>
      </c>
      <c r="BI281" s="137" t="str">
        <f t="shared" si="97"/>
        <v>update bitacoras_estatus set comprobacion_uso = 1, id_estatus=10 where id=280;</v>
      </c>
      <c r="BJ281" s="137" t="str">
        <f t="shared" si="98"/>
        <v>update bitacoras_estatus set numero_expediente = '1489542', numero_registro = '1480424', id_estatus = 10, fecha_inicio = '2014-05-26', fecha_vencimiento ='2024-05-26', created_at ='2014-05-26 00:00:00', updated_at ='2014-05-26 00:00:00', id_clase=null, id_marca=1107, id_cliente=840, vigencia = 1 where id =280;</v>
      </c>
      <c r="BK281" s="137" t="str">
        <f t="shared" si="99"/>
        <v>update bitacoras_estatus set id_estatus = 10 where id =280;</v>
      </c>
    </row>
    <row r="282" spans="1:63" ht="27">
      <c r="A282" s="3">
        <v>830245</v>
      </c>
      <c r="B282" s="3">
        <v>981829</v>
      </c>
      <c r="C282" s="3">
        <f>IF(Tabla1[[#This Row],[No. REG.]]="","",1)</f>
        <v>1</v>
      </c>
      <c r="D282" s="3" t="s">
        <v>109</v>
      </c>
      <c r="E282" s="3">
        <f>IF(Tabla1[[#This Row],[STATUS]]="","",VLOOKUP(D282,Estatus!$A$2:$B$13,2,0))</f>
        <v>9</v>
      </c>
      <c r="F282" s="3">
        <f>IF(Tabla1[[#This Row],[STATUS]]="","",VLOOKUP(D282,Estatus!$A$2:$I$12,9,0))</f>
        <v>0</v>
      </c>
      <c r="G282" s="12" t="s">
        <v>8697</v>
      </c>
      <c r="H282" s="7">
        <v>39092</v>
      </c>
      <c r="I282" s="80">
        <f t="shared" si="80"/>
        <v>2007</v>
      </c>
      <c r="J282" s="80">
        <f t="shared" si="81"/>
        <v>1</v>
      </c>
      <c r="K282" s="80">
        <f t="shared" si="82"/>
        <v>10</v>
      </c>
      <c r="L282" s="80" t="str">
        <f t="shared" si="83"/>
        <v>01</v>
      </c>
      <c r="M282" s="80">
        <f t="shared" si="84"/>
        <v>10</v>
      </c>
      <c r="N282" s="80" t="str">
        <f t="shared" si="85"/>
        <v>'2007-01-10'</v>
      </c>
      <c r="O282" s="80" t="str">
        <f t="shared" si="86"/>
        <v>'2007-01-10 00:00:00'</v>
      </c>
      <c r="P282" s="7">
        <v>42745</v>
      </c>
      <c r="Q282" s="80">
        <f t="shared" si="87"/>
        <v>2017</v>
      </c>
      <c r="R282" s="80">
        <f t="shared" si="88"/>
        <v>1</v>
      </c>
      <c r="S282" s="80">
        <f t="shared" si="89"/>
        <v>10</v>
      </c>
      <c r="T282" s="80" t="str">
        <f t="shared" si="90"/>
        <v>01</v>
      </c>
      <c r="U282" s="80">
        <f t="shared" si="91"/>
        <v>10</v>
      </c>
      <c r="V282" s="80" t="str">
        <f t="shared" si="92"/>
        <v>'2017-01-10'</v>
      </c>
      <c r="W282" s="80"/>
      <c r="X282" s="80" t="str">
        <f t="shared" si="93"/>
        <v>null</v>
      </c>
      <c r="Y282" s="3" t="s">
        <v>1523</v>
      </c>
      <c r="Z282" s="124">
        <f>IFERROR(IF(Y282="","null",VLOOKUP(Y282,Marcas!$A$2:$C$2024,2,0)),"")</f>
        <v>1184</v>
      </c>
      <c r="AA282" s="3" t="s">
        <v>1523</v>
      </c>
      <c r="AB282" s="3">
        <f>IFERROR(IF(AA282="","",IF(AA282="EMPORIO LEGAL",1,VLOOKUP(AA282,Clientes!$A$2:$B$1190,2,0))),"")</f>
        <v>839</v>
      </c>
      <c r="AC282" s="3">
        <f>IFERROR(IF(Tabla1[[#This Row],[id_control]]="null","",VLOOKUP(CONCATENATE(Tabla1[[#This Row],[CLIENTE]],"-",Tabla1[[#This Row],[id_control]]),Hoja1!$C$2:$D$1994,2,0)),"")</f>
        <v>282</v>
      </c>
      <c r="AD282" s="3" t="s">
        <v>1524</v>
      </c>
      <c r="AE282" s="3" t="s">
        <v>1525</v>
      </c>
      <c r="AF282" s="3"/>
      <c r="AG282" s="3"/>
      <c r="AH282" s="3"/>
      <c r="AI282" s="3"/>
      <c r="AJ282" s="3"/>
      <c r="AK282" s="3"/>
      <c r="AL282" s="3">
        <v>4109989</v>
      </c>
      <c r="AM282" s="4" t="s">
        <v>1526</v>
      </c>
      <c r="AN282" s="4"/>
      <c r="AO282" s="4"/>
      <c r="AP282" s="4"/>
      <c r="AQ282" s="4" t="s">
        <v>1527</v>
      </c>
      <c r="AR282" s="4"/>
      <c r="AS282" s="4"/>
      <c r="AT282" s="4"/>
      <c r="AU282" s="4"/>
      <c r="AV282" s="6" t="s">
        <v>1528</v>
      </c>
      <c r="AW282" s="6"/>
      <c r="AX282" s="6"/>
      <c r="AY282" s="6"/>
      <c r="AZ282" s="6"/>
      <c r="BA282" s="6"/>
      <c r="BB282" s="6"/>
      <c r="BC282" s="6"/>
      <c r="BD282" s="6" t="s">
        <v>1529</v>
      </c>
      <c r="BE282" s="8">
        <v>281</v>
      </c>
      <c r="BF282" s="6" t="str">
        <f t="shared" si="94"/>
        <v>insert into bitacoras_estatus (numero_expediente, numero_registro, representante, fecha_inicio, fecha_vencimiento, id_cliente, id_admin, id_bitacoras_estatus, id_estatus, id_clase, id_marca, created_at, updated_at) values('830245','981829','ALICIA GAMEROS','2007-01-10','2017-01-10','839','2','1','1',null,1184,'2007-01-10 00:00:00','2007-01-10 00:00:00');</v>
      </c>
      <c r="BG282" s="6" t="str">
        <f t="shared" si="95"/>
        <v>insert into servicios_comentarios (comentario, id_admin, id_estatus, created_at, updated_at) values('COMPROBACIOND DE USO DE MARCA ENVIADA 08. CONTACTADO VÍA SALES UP.',1,281,'2007-01-10 00:00:00','2007-01-10 00:00:00');</v>
      </c>
      <c r="BH282" s="6" t="str">
        <f t="shared" si="96"/>
        <v>insert into servicios_comentarios (comentario, id_admin, id_estatus, created_at, updated_at) values('4109989 437 1428',1,281,'2007-01-10 00:00:00','2007-01-10 00:00:00');</v>
      </c>
      <c r="BI282" s="137" t="str">
        <f t="shared" si="97"/>
        <v>update bitacoras_estatus set comprobacion_uso = 1, id_estatus=9 where id=281;</v>
      </c>
      <c r="BJ282" s="137" t="str">
        <f t="shared" si="98"/>
        <v>update bitacoras_estatus set numero_expediente = '830245', numero_registro = '981829', id_estatus = 9, fecha_inicio = '2007-01-10', fecha_vencimiento ='2017-01-10', created_at ='2007-01-10 00:00:00', updated_at ='2007-01-10 00:00:00', id_clase=null, id_marca=1184, id_cliente=839, vigencia = 0 where id =281;</v>
      </c>
      <c r="BK282" s="137" t="str">
        <f t="shared" si="99"/>
        <v>update bitacoras_estatus set id_estatus = 9 where id =281;</v>
      </c>
    </row>
    <row r="283" spans="1:63" ht="27">
      <c r="A283" s="3">
        <v>1604055</v>
      </c>
      <c r="B283" s="3">
        <v>1557796</v>
      </c>
      <c r="C283" s="3">
        <f>IF(Tabla1[[#This Row],[No. REG.]]="","",1)</f>
        <v>1</v>
      </c>
      <c r="D283" s="3" t="s">
        <v>46</v>
      </c>
      <c r="E283" s="3">
        <f>IF(Tabla1[[#This Row],[STATUS]]="","",VLOOKUP(D283,Estatus!$A$2:$B$13,2,0))</f>
        <v>10</v>
      </c>
      <c r="F283" s="3">
        <f>IF(Tabla1[[#This Row],[STATUS]]="","",VLOOKUP(D283,Estatus!$A$2:$I$12,9,0))</f>
        <v>1</v>
      </c>
      <c r="G283" s="12" t="s">
        <v>1530</v>
      </c>
      <c r="H283" s="7">
        <v>41757</v>
      </c>
      <c r="I283" s="80">
        <f t="shared" si="80"/>
        <v>2014</v>
      </c>
      <c r="J283" s="80">
        <f t="shared" si="81"/>
        <v>4</v>
      </c>
      <c r="K283" s="80">
        <f t="shared" si="82"/>
        <v>28</v>
      </c>
      <c r="L283" s="80" t="str">
        <f t="shared" si="83"/>
        <v>04</v>
      </c>
      <c r="M283" s="80">
        <f t="shared" si="84"/>
        <v>28</v>
      </c>
      <c r="N283" s="80" t="str">
        <f t="shared" si="85"/>
        <v>'2014-04-28'</v>
      </c>
      <c r="O283" s="80" t="str">
        <f t="shared" si="86"/>
        <v>'2014-04-28 00:00:00'</v>
      </c>
      <c r="P283" s="7">
        <v>45410</v>
      </c>
      <c r="Q283" s="80">
        <f t="shared" si="87"/>
        <v>2024</v>
      </c>
      <c r="R283" s="80">
        <f t="shared" si="88"/>
        <v>4</v>
      </c>
      <c r="S283" s="80">
        <f t="shared" si="89"/>
        <v>28</v>
      </c>
      <c r="T283" s="80" t="str">
        <f t="shared" si="90"/>
        <v>04</v>
      </c>
      <c r="U283" s="80">
        <f t="shared" si="91"/>
        <v>28</v>
      </c>
      <c r="V283" s="80" t="str">
        <f t="shared" si="92"/>
        <v>'2024-04-28'</v>
      </c>
      <c r="W283" s="80">
        <v>41</v>
      </c>
      <c r="X283" s="80">
        <f t="shared" si="93"/>
        <v>41</v>
      </c>
      <c r="Y283" s="3" t="s">
        <v>1531</v>
      </c>
      <c r="Z283" s="124">
        <f>IFERROR(IF(Y283="","null",VLOOKUP(Y283,Marcas!$A$2:$C$2024,2,0)),"")</f>
        <v>44</v>
      </c>
      <c r="AA283" s="3" t="s">
        <v>1532</v>
      </c>
      <c r="AB283" s="3">
        <f>IFERROR(IF(AA283="","",IF(AA283="EMPORIO LEGAL",1,VLOOKUP(AA283,Clientes!$A$2:$B$1190,2,0))),"")</f>
        <v>837</v>
      </c>
      <c r="AC283" s="3">
        <f>IFERROR(IF(Tabla1[[#This Row],[id_control]]="null","",VLOOKUP(CONCATENATE(Tabla1[[#This Row],[CLIENTE]],"-",Tabla1[[#This Row],[id_control]]),Hoja1!$C$2:$D$1994,2,0)),"")</f>
        <v>283</v>
      </c>
      <c r="AD283" s="3" t="s">
        <v>1533</v>
      </c>
      <c r="AE283" s="3"/>
      <c r="AF283" s="3"/>
      <c r="AG283" s="3"/>
      <c r="AH283" s="3"/>
      <c r="AI283" s="3"/>
      <c r="AJ283" s="3"/>
      <c r="AK283" s="3"/>
      <c r="AL283" s="3" t="s">
        <v>1534</v>
      </c>
      <c r="AM283" s="6"/>
      <c r="AN283" s="6"/>
      <c r="AO283" s="6"/>
      <c r="AP283" s="6"/>
      <c r="AQ283" s="6"/>
      <c r="AR283" s="6"/>
      <c r="AS283" s="6"/>
      <c r="AT283" s="6"/>
      <c r="AU283" s="6"/>
      <c r="AV283" s="6" t="s">
        <v>1535</v>
      </c>
      <c r="AW283" s="6" t="s">
        <v>1536</v>
      </c>
      <c r="AX283" s="6"/>
      <c r="AY283" s="6"/>
      <c r="AZ283" s="6"/>
      <c r="BA283" s="6"/>
      <c r="BB283" s="6"/>
      <c r="BC283" s="6"/>
      <c r="BD283" s="6" t="s">
        <v>1534</v>
      </c>
      <c r="BE283" s="8">
        <v>282</v>
      </c>
      <c r="BF283" s="6" t="str">
        <f t="shared" si="94"/>
        <v>insert into bitacoras_estatus (numero_expediente, numero_registro, representante, fecha_inicio, fecha_vencimiento, id_cliente, id_admin, id_bitacoras_estatus, id_estatus, id_clase, id_marca, created_at, updated_at) values('1604055','1557796','GILBERTO GUSTAVO PÉREZ RODRÍGUEZ CANO','2014-04-28','2024-04-28','837','2','1','1',41,44,'2014-04-28 00:00:00','2014-04-28 00:00:00');</v>
      </c>
      <c r="BG283" s="6" t="str">
        <f t="shared" si="95"/>
        <v>insert into servicios_comentarios (comentario, id_admin, id_estatus, created_at, updated_at) values('CLASE 41 TITULO RECIBIDO 21/09/2015 TITULO ENTREGADO EL 23 OCT',1,282,'2014-04-28 00:00:00','2014-04-28 00:00:00');</v>
      </c>
      <c r="BH283" s="6" t="str">
        <f t="shared" si="96"/>
        <v>insert into servicios_comentarios (comentario, id_admin, id_estatus, created_at, updated_at) values('4265409 CEL: 4880492',1,282,'2014-04-28 00:00:00','2014-04-28 00:00:00');</v>
      </c>
      <c r="BI283" s="137" t="str">
        <f t="shared" si="97"/>
        <v>update bitacoras_estatus set comprobacion_uso = 1, id_estatus=10 where id=282;</v>
      </c>
      <c r="BJ283" s="137" t="str">
        <f t="shared" si="98"/>
        <v>update bitacoras_estatus set numero_expediente = '1604055', numero_registro = '1557796', id_estatus = 10, fecha_inicio = '2014-04-28', fecha_vencimiento ='2024-04-28', created_at ='2014-04-28 00:00:00', updated_at ='2014-04-28 00:00:00', id_clase=41, id_marca=44, id_cliente=837, vigencia = 1 where id =282;</v>
      </c>
      <c r="BK283" s="137" t="str">
        <f t="shared" si="99"/>
        <v>update bitacoras_estatus set id_estatus = 10 where id =282;</v>
      </c>
    </row>
    <row r="284" spans="1:63">
      <c r="A284" s="6">
        <v>1062705</v>
      </c>
      <c r="B284" s="6">
        <v>1150439</v>
      </c>
      <c r="C284" s="6">
        <f>IF(Tabla1[[#This Row],[No. REG.]]="","",1)</f>
        <v>1</v>
      </c>
      <c r="D284" s="3" t="s">
        <v>46</v>
      </c>
      <c r="E284" s="3">
        <f>IF(Tabla1[[#This Row],[STATUS]]="","",VLOOKUP(D284,Estatus!$A$2:$B$13,2,0))</f>
        <v>10</v>
      </c>
      <c r="F284" s="3">
        <f>IF(Tabla1[[#This Row],[STATUS]]="","",VLOOKUP(D284,Estatus!$A$2:$I$12,9,0))</f>
        <v>1</v>
      </c>
      <c r="G284" s="16" t="s">
        <v>1537</v>
      </c>
      <c r="H284" s="9">
        <v>40190</v>
      </c>
      <c r="I284" s="81">
        <f t="shared" si="80"/>
        <v>2010</v>
      </c>
      <c r="J284" s="81">
        <f t="shared" si="81"/>
        <v>1</v>
      </c>
      <c r="K284" s="81">
        <f t="shared" si="82"/>
        <v>12</v>
      </c>
      <c r="L284" s="81" t="str">
        <f t="shared" si="83"/>
        <v>01</v>
      </c>
      <c r="M284" s="81">
        <f t="shared" si="84"/>
        <v>12</v>
      </c>
      <c r="N284" s="81" t="str">
        <f t="shared" si="85"/>
        <v>'2010-01-12'</v>
      </c>
      <c r="O284" s="81" t="str">
        <f t="shared" si="86"/>
        <v>'2010-01-12 00:00:00'</v>
      </c>
      <c r="P284" s="9">
        <v>43842</v>
      </c>
      <c r="Q284" s="81">
        <f t="shared" si="87"/>
        <v>2020</v>
      </c>
      <c r="R284" s="81">
        <f t="shared" si="88"/>
        <v>1</v>
      </c>
      <c r="S284" s="81">
        <f t="shared" si="89"/>
        <v>12</v>
      </c>
      <c r="T284" s="81" t="str">
        <f t="shared" si="90"/>
        <v>01</v>
      </c>
      <c r="U284" s="81">
        <f t="shared" si="91"/>
        <v>12</v>
      </c>
      <c r="V284" s="81" t="str">
        <f t="shared" si="92"/>
        <v>'2020-01-12'</v>
      </c>
      <c r="W284" s="81"/>
      <c r="X284" s="81" t="str">
        <f t="shared" si="93"/>
        <v>null</v>
      </c>
      <c r="Y284" s="8" t="s">
        <v>1538</v>
      </c>
      <c r="Z284" s="128">
        <f>IFERROR(IF(Y284="","null",VLOOKUP(Y284,Marcas!$A$2:$C$2024,2,0)),"")</f>
        <v>1179</v>
      </c>
      <c r="AA284" s="6" t="s">
        <v>1538</v>
      </c>
      <c r="AB284" s="6">
        <f>IFERROR(IF(AA284="","",IF(AA284="EMPORIO LEGAL",1,VLOOKUP(AA284,Clientes!$A$2:$B$1190,2,0))),"")</f>
        <v>835</v>
      </c>
      <c r="AC284" s="6">
        <f>IFERROR(IF(Tabla1[[#This Row],[id_control]]="null","",VLOOKUP(CONCATENATE(Tabla1[[#This Row],[CLIENTE]],"-",Tabla1[[#This Row],[id_control]]),Hoja1!$C$2:$D$1994,2,0)),"")</f>
        <v>284</v>
      </c>
      <c r="AD284" s="8" t="s">
        <v>1539</v>
      </c>
      <c r="AE284" s="8"/>
      <c r="AF284" s="6"/>
      <c r="AG284" s="6"/>
      <c r="AH284" s="6"/>
      <c r="AI284" s="6"/>
      <c r="AJ284" s="6"/>
      <c r="AK284" s="6"/>
      <c r="AL284" s="8">
        <v>6562880441</v>
      </c>
      <c r="AM284" s="6"/>
      <c r="AN284" s="6"/>
      <c r="AO284" s="6"/>
      <c r="AP284" s="6"/>
      <c r="AQ284" s="10" t="s">
        <v>1540</v>
      </c>
      <c r="AR284" s="6"/>
      <c r="AS284" s="6"/>
      <c r="AT284" s="6"/>
      <c r="AU284" s="6"/>
      <c r="AV284" s="8"/>
      <c r="AW284" s="6"/>
      <c r="AX284" s="6"/>
      <c r="AY284" s="6"/>
      <c r="AZ284" s="6"/>
      <c r="BA284" s="6"/>
      <c r="BB284" s="6"/>
      <c r="BC284" s="6"/>
      <c r="BD284" s="6" t="s">
        <v>1541</v>
      </c>
      <c r="BE284" s="8">
        <v>283</v>
      </c>
      <c r="BF284" s="6" t="str">
        <f t="shared" si="94"/>
        <v>insert into bitacoras_estatus (numero_expediente, numero_registro, representante, fecha_inicio, fecha_vencimiento, id_cliente, id_admin, id_bitacoras_estatus, id_estatus, id_clase, id_marca, created_at, updated_at) values('1062705','1150439','CARLOS COTA JONES','2010-01-12','2020-01-12','835','2','1','1',null,1179,'2010-01-12 00:00:00','2010-01-12 00:00:00');</v>
      </c>
      <c r="BG284" s="6" t="str">
        <f t="shared" si="95"/>
        <v>insert into servicios_comentarios (comentario, id_admin, id_estatus, created_at, updated_at) values('Se envía título a Juárez 29/04/2010',1,283,'2010-01-12 00:00:00','2010-01-12 00:00:00');</v>
      </c>
      <c r="BH284" s="6" t="str">
        <f t="shared" si="96"/>
        <v>insert into servicios_comentarios (comentario, id_admin, id_estatus, created_at, updated_at) values('6562880441, CEL 656 228 6538',1,283,'2010-01-12 00:00:00','2010-01-12 00:00:00');</v>
      </c>
      <c r="BI284" s="137" t="str">
        <f t="shared" si="97"/>
        <v>update bitacoras_estatus set comprobacion_uso = 1, id_estatus=10 where id=283;</v>
      </c>
      <c r="BJ284" s="137" t="str">
        <f t="shared" si="98"/>
        <v>update bitacoras_estatus set numero_expediente = '1062705', numero_registro = '1150439', id_estatus = 10, fecha_inicio = '2010-01-12', fecha_vencimiento ='2020-01-12', created_at ='2010-01-12 00:00:00', updated_at ='2010-01-12 00:00:00', id_clase=null, id_marca=1179, id_cliente=835, vigencia = 1 where id =283;</v>
      </c>
      <c r="BK284" s="137" t="str">
        <f t="shared" si="99"/>
        <v>update bitacoras_estatus set id_estatus = 10 where id =283;</v>
      </c>
    </row>
    <row r="285" spans="1:63" ht="40">
      <c r="A285" s="3">
        <v>453604</v>
      </c>
      <c r="B285" s="3">
        <v>689392</v>
      </c>
      <c r="C285" s="3">
        <f>IF(Tabla1[[#This Row],[No. REG.]]="","",1)</f>
        <v>1</v>
      </c>
      <c r="D285" s="3" t="s">
        <v>46</v>
      </c>
      <c r="E285" s="3">
        <f>IF(Tabla1[[#This Row],[STATUS]]="","",VLOOKUP(D285,Estatus!$A$2:$B$13,2,0))</f>
        <v>10</v>
      </c>
      <c r="F285" s="3">
        <f>IF(Tabla1[[#This Row],[STATUS]]="","",VLOOKUP(D285,Estatus!$A$2:$I$12,9,0))</f>
        <v>1</v>
      </c>
      <c r="G285" s="12" t="s">
        <v>8698</v>
      </c>
      <c r="H285" s="7">
        <v>36811</v>
      </c>
      <c r="I285" s="80">
        <f t="shared" si="80"/>
        <v>2000</v>
      </c>
      <c r="J285" s="80">
        <f t="shared" si="81"/>
        <v>10</v>
      </c>
      <c r="K285" s="80">
        <f t="shared" si="82"/>
        <v>12</v>
      </c>
      <c r="L285" s="80">
        <f t="shared" si="83"/>
        <v>10</v>
      </c>
      <c r="M285" s="80">
        <f t="shared" si="84"/>
        <v>12</v>
      </c>
      <c r="N285" s="80" t="str">
        <f t="shared" si="85"/>
        <v>'2000-10-12'</v>
      </c>
      <c r="O285" s="80" t="str">
        <f t="shared" si="86"/>
        <v>'2000-10-12 00:00:00'</v>
      </c>
      <c r="P285" s="7">
        <v>44116</v>
      </c>
      <c r="Q285" s="80">
        <f t="shared" si="87"/>
        <v>2020</v>
      </c>
      <c r="R285" s="80">
        <f t="shared" si="88"/>
        <v>10</v>
      </c>
      <c r="S285" s="80">
        <f t="shared" si="89"/>
        <v>12</v>
      </c>
      <c r="T285" s="80">
        <f t="shared" si="90"/>
        <v>10</v>
      </c>
      <c r="U285" s="80">
        <f t="shared" si="91"/>
        <v>12</v>
      </c>
      <c r="V285" s="80" t="str">
        <f t="shared" si="92"/>
        <v>'2020-10-12'</v>
      </c>
      <c r="W285" s="80">
        <v>35</v>
      </c>
      <c r="X285" s="80">
        <f t="shared" si="93"/>
        <v>35</v>
      </c>
      <c r="Y285" s="12" t="s">
        <v>1542</v>
      </c>
      <c r="Z285" s="125">
        <f>IFERROR(IF(Y285="","null",VLOOKUP(Y285,Marcas!$A$2:$C$2024,2,0)),"")</f>
        <v>1178</v>
      </c>
      <c r="AA285" s="3" t="s">
        <v>1542</v>
      </c>
      <c r="AB285" s="3">
        <f>IFERROR(IF(AA285="","",IF(AA285="EMPORIO LEGAL",1,VLOOKUP(AA285,Clientes!$A$2:$B$1190,2,0))),"")</f>
        <v>834</v>
      </c>
      <c r="AC285" s="3">
        <f>IFERROR(IF(Tabla1[[#This Row],[id_control]]="null","",VLOOKUP(CONCATENATE(Tabla1[[#This Row],[CLIENTE]],"-",Tabla1[[#This Row],[id_control]]),Hoja1!$C$2:$D$1994,2,0)),"")</f>
        <v>285</v>
      </c>
      <c r="AD285" s="3" t="s">
        <v>1543</v>
      </c>
      <c r="AE285" s="3"/>
      <c r="AF285" s="3"/>
      <c r="AG285" s="3"/>
      <c r="AH285" s="3"/>
      <c r="AI285" s="3"/>
      <c r="AJ285" s="3"/>
      <c r="AK285" s="3"/>
      <c r="AL285" s="3">
        <v>2054603</v>
      </c>
      <c r="AM285" s="8">
        <v>2008499</v>
      </c>
      <c r="AN285" s="8">
        <v>2008498</v>
      </c>
      <c r="AO285" s="8"/>
      <c r="AP285" s="8"/>
      <c r="AQ285" s="8">
        <v>6141049305</v>
      </c>
      <c r="AR285" s="8">
        <v>6141877619</v>
      </c>
      <c r="AS285" s="8"/>
      <c r="AT285" s="8"/>
      <c r="AU285" s="8"/>
      <c r="AV285" s="8" t="s">
        <v>1544</v>
      </c>
      <c r="AW285" s="8"/>
      <c r="AX285" s="8"/>
      <c r="AY285" s="8"/>
      <c r="AZ285" s="8"/>
      <c r="BA285" s="8"/>
      <c r="BB285" s="8"/>
      <c r="BC285" s="8"/>
      <c r="BD285" s="8" t="s">
        <v>1545</v>
      </c>
      <c r="BE285" s="8">
        <v>284</v>
      </c>
      <c r="BF285" s="6" t="str">
        <f t="shared" si="94"/>
        <v>insert into bitacoras_estatus (numero_expediente, numero_registro, representante, fecha_inicio, fecha_vencimiento, id_cliente, id_admin, id_bitacoras_estatus, id_estatus, id_clase, id_marca, created_at, updated_at) values('453604','689392','LEOPOLDO PIZARRO LEE','2000-10-12','2020-10-12','834','2','1','1',35,1178,'2000-10-12 00:00:00','2000-10-12 00:00:00');</v>
      </c>
      <c r="BG285" s="6" t="str">
        <f t="shared" si="95"/>
        <v>insert into servicios_comentarios (comentario, id_admin, id_estatus, created_at, updated_at) values('LLAMAR EL 12 ABRIL 2010. YA RENOVARON. MONITOREO PARA PRÓXIMA RENOVACIÓN. no se renovo en emporio ',1,284,'2000-10-12 00:00:00','2000-10-12 00:00:00');</v>
      </c>
      <c r="BH285" s="6" t="str">
        <f t="shared" si="96"/>
        <v>insert into servicios_comentarios (comentario, id_admin, id_estatus, created_at, updated_at) values('CEL.- 104-9305, CEL.- 187-7619, 205-4603, 200-8499, 98,',1,284,'2000-10-12 00:00:00','2000-10-12 00:00:00');</v>
      </c>
      <c r="BI285" s="137" t="str">
        <f t="shared" si="97"/>
        <v>update bitacoras_estatus set comprobacion_uso = 1, id_estatus=10 where id=284;</v>
      </c>
      <c r="BJ285" s="137" t="str">
        <f t="shared" si="98"/>
        <v>update bitacoras_estatus set numero_expediente = '453604', numero_registro = '689392', id_estatus = 10, fecha_inicio = '2000-10-12', fecha_vencimiento ='2020-10-12', created_at ='2000-10-12 00:00:00', updated_at ='2000-10-12 00:00:00', id_clase=35, id_marca=1178, id_cliente=834, vigencia = 1 where id =284;</v>
      </c>
      <c r="BK285" s="137" t="str">
        <f t="shared" si="99"/>
        <v>update bitacoras_estatus set id_estatus = 10 where id =284;</v>
      </c>
    </row>
    <row r="286" spans="1:63">
      <c r="A286" s="6">
        <v>1223758</v>
      </c>
      <c r="B286" s="6">
        <v>1274853</v>
      </c>
      <c r="C286" s="6">
        <f>IF(Tabla1[[#This Row],[No. REG.]]="","",1)</f>
        <v>1</v>
      </c>
      <c r="D286" s="3" t="s">
        <v>46</v>
      </c>
      <c r="E286" s="3">
        <f>IF(Tabla1[[#This Row],[STATUS]]="","",VLOOKUP(D286,Estatus!$A$2:$B$13,2,0))</f>
        <v>10</v>
      </c>
      <c r="F286" s="3">
        <f>IF(Tabla1[[#This Row],[STATUS]]="","",VLOOKUP(D286,Estatus!$A$2:$I$12,9,0))</f>
        <v>1</v>
      </c>
      <c r="G286" s="16" t="s">
        <v>1546</v>
      </c>
      <c r="H286" s="7">
        <v>40841</v>
      </c>
      <c r="I286" s="80">
        <f t="shared" si="80"/>
        <v>2011</v>
      </c>
      <c r="J286" s="80">
        <f t="shared" si="81"/>
        <v>10</v>
      </c>
      <c r="K286" s="80">
        <f t="shared" si="82"/>
        <v>25</v>
      </c>
      <c r="L286" s="80">
        <f t="shared" si="83"/>
        <v>10</v>
      </c>
      <c r="M286" s="80">
        <f t="shared" si="84"/>
        <v>25</v>
      </c>
      <c r="N286" s="80" t="str">
        <f t="shared" si="85"/>
        <v>'2011-10-25'</v>
      </c>
      <c r="O286" s="80" t="str">
        <f t="shared" si="86"/>
        <v>'2011-10-25 00:00:00'</v>
      </c>
      <c r="P286" s="7">
        <v>44494</v>
      </c>
      <c r="Q286" s="80">
        <f t="shared" si="87"/>
        <v>2021</v>
      </c>
      <c r="R286" s="80">
        <f t="shared" si="88"/>
        <v>10</v>
      </c>
      <c r="S286" s="80">
        <f t="shared" si="89"/>
        <v>25</v>
      </c>
      <c r="T286" s="80">
        <f t="shared" si="90"/>
        <v>10</v>
      </c>
      <c r="U286" s="80">
        <f t="shared" si="91"/>
        <v>25</v>
      </c>
      <c r="V286" s="80" t="str">
        <f t="shared" si="92"/>
        <v>'2021-10-25'</v>
      </c>
      <c r="W286" s="80">
        <v>29</v>
      </c>
      <c r="X286" s="80">
        <f t="shared" si="93"/>
        <v>29</v>
      </c>
      <c r="Y286" s="16" t="s">
        <v>1547</v>
      </c>
      <c r="Z286" s="126">
        <f>IFERROR(IF(Y286="","null",VLOOKUP(Y286,Marcas!$A$2:$C$2024,2,0)),"")</f>
        <v>1177</v>
      </c>
      <c r="AA286" s="6" t="s">
        <v>1547</v>
      </c>
      <c r="AB286" s="6">
        <f>IFERROR(IF(AA286="","",IF(AA286="EMPORIO LEGAL",1,VLOOKUP(AA286,Clientes!$A$2:$B$1190,2,0))),"")</f>
        <v>833</v>
      </c>
      <c r="AC286" s="6">
        <f>IFERROR(IF(Tabla1[[#This Row],[id_control]]="null","",VLOOKUP(CONCATENATE(Tabla1[[#This Row],[CLIENTE]],"-",Tabla1[[#This Row],[id_control]]),Hoja1!$C$2:$D$1994,2,0)),"")</f>
        <v>286</v>
      </c>
      <c r="AD286" s="6" t="s">
        <v>1548</v>
      </c>
      <c r="AE286" s="6"/>
      <c r="AF286" s="6"/>
      <c r="AG286" s="6"/>
      <c r="AH286" s="6"/>
      <c r="AI286" s="6"/>
      <c r="AJ286" s="6"/>
      <c r="AK286" s="6"/>
      <c r="AL286" s="3">
        <v>4200623</v>
      </c>
      <c r="AM286" s="4"/>
      <c r="AN286" s="8"/>
      <c r="AO286" s="8"/>
      <c r="AP286" s="8"/>
      <c r="AQ286" s="8"/>
      <c r="AR286" s="8"/>
      <c r="AS286" s="8"/>
      <c r="AT286" s="8"/>
      <c r="AU286" s="8"/>
      <c r="AV286" s="8" t="s">
        <v>1549</v>
      </c>
      <c r="AW286" s="8"/>
      <c r="AX286" s="8"/>
      <c r="AY286" s="8"/>
      <c r="AZ286" s="8"/>
      <c r="BA286" s="8"/>
      <c r="BB286" s="8"/>
      <c r="BC286" s="8"/>
      <c r="BD286" s="8">
        <v>4200623</v>
      </c>
      <c r="BE286" s="8">
        <v>285</v>
      </c>
      <c r="BF286" s="6" t="str">
        <f t="shared" si="94"/>
        <v>insert into bitacoras_estatus (numero_expediente, numero_registro, representante, fecha_inicio, fecha_vencimiento, id_cliente, id_admin, id_bitacoras_estatus, id_estatus, id_clase, id_marca, created_at, updated_at) values('1223758','1274853','JESUS ANTONIO MARTINEZ ESCAMILLA','2011-10-25','2021-10-25','833','2','1','1',29,1177,'2011-10-25 00:00:00','2011-10-25 00:00:00');</v>
      </c>
      <c r="BG286" s="6" t="str">
        <f t="shared" si="95"/>
        <v>insert into servicios_comentarios (comentario, id_admin, id_estatus, created_at, updated_at) values('TITULO ENTREGADO 21/05/2012',1,285,'2011-10-25 00:00:00','2011-10-25 00:00:00');</v>
      </c>
      <c r="BH286" s="6" t="str">
        <f t="shared" si="96"/>
        <v>insert into servicios_comentarios (comentario, id_admin, id_estatus, created_at, updated_at) values('4200623',1,285,'2011-10-25 00:00:00','2011-10-25 00:00:00');</v>
      </c>
      <c r="BI286" s="137" t="str">
        <f t="shared" si="97"/>
        <v>update bitacoras_estatus set comprobacion_uso = 1, id_estatus=10 where id=285;</v>
      </c>
      <c r="BJ286" s="137" t="str">
        <f t="shared" si="98"/>
        <v>update bitacoras_estatus set numero_expediente = '1223758', numero_registro = '1274853', id_estatus = 10, fecha_inicio = '2011-10-25', fecha_vencimiento ='2021-10-25', created_at ='2011-10-25 00:00:00', updated_at ='2011-10-25 00:00:00', id_clase=29, id_marca=1177, id_cliente=833, vigencia = 1 where id =285;</v>
      </c>
      <c r="BK286" s="137" t="str">
        <f t="shared" si="99"/>
        <v>update bitacoras_estatus set id_estatus = 10 where id =285;</v>
      </c>
    </row>
    <row r="287" spans="1:63">
      <c r="A287" s="3">
        <v>1260253</v>
      </c>
      <c r="B287" s="3">
        <v>1334538</v>
      </c>
      <c r="C287" s="3">
        <f>IF(Tabla1[[#This Row],[No. REG.]]="","",1)</f>
        <v>1</v>
      </c>
      <c r="D287" s="3" t="s">
        <v>46</v>
      </c>
      <c r="E287" s="3">
        <f>IF(Tabla1[[#This Row],[STATUS]]="","",VLOOKUP(D287,Estatus!$A$2:$B$13,2,0))</f>
        <v>10</v>
      </c>
      <c r="F287" s="3">
        <f>IF(Tabla1[[#This Row],[STATUS]]="","",VLOOKUP(D287,Estatus!$A$2:$I$12,9,0))</f>
        <v>1</v>
      </c>
      <c r="G287" s="12" t="s">
        <v>1550</v>
      </c>
      <c r="H287" s="7">
        <v>40975</v>
      </c>
      <c r="I287" s="80">
        <f t="shared" si="80"/>
        <v>2012</v>
      </c>
      <c r="J287" s="80">
        <f t="shared" si="81"/>
        <v>3</v>
      </c>
      <c r="K287" s="80">
        <f t="shared" si="82"/>
        <v>7</v>
      </c>
      <c r="L287" s="80" t="str">
        <f t="shared" si="83"/>
        <v>03</v>
      </c>
      <c r="M287" s="80" t="str">
        <f t="shared" si="84"/>
        <v>07</v>
      </c>
      <c r="N287" s="80" t="str">
        <f t="shared" si="85"/>
        <v>'2012-03-07'</v>
      </c>
      <c r="O287" s="80" t="str">
        <f t="shared" si="86"/>
        <v>'2012-03-07 00:00:00'</v>
      </c>
      <c r="P287" s="7">
        <v>44627</v>
      </c>
      <c r="Q287" s="80">
        <f t="shared" si="87"/>
        <v>2022</v>
      </c>
      <c r="R287" s="80">
        <f t="shared" si="88"/>
        <v>3</v>
      </c>
      <c r="S287" s="80">
        <f t="shared" si="89"/>
        <v>7</v>
      </c>
      <c r="T287" s="80" t="str">
        <f t="shared" si="90"/>
        <v>03</v>
      </c>
      <c r="U287" s="80" t="str">
        <f t="shared" si="91"/>
        <v>07</v>
      </c>
      <c r="V287" s="80" t="str">
        <f t="shared" si="92"/>
        <v>'2022-03-07'</v>
      </c>
      <c r="W287" s="80"/>
      <c r="X287" s="80" t="str">
        <f t="shared" si="93"/>
        <v>null</v>
      </c>
      <c r="Y287" s="3" t="s">
        <v>1551</v>
      </c>
      <c r="Z287" s="124">
        <f>IFERROR(IF(Y287="","null",VLOOKUP(Y287,Marcas!$A$2:$C$2024,2,0)),"")</f>
        <v>1174</v>
      </c>
      <c r="AA287" s="3" t="s">
        <v>1552</v>
      </c>
      <c r="AB287" s="3">
        <f>IFERROR(IF(AA287="","",IF(AA287="EMPORIO LEGAL",1,VLOOKUP(AA287,Clientes!$A$2:$B$1190,2,0))),"")</f>
        <v>832</v>
      </c>
      <c r="AC287" s="3">
        <f>IFERROR(IF(Tabla1[[#This Row],[id_control]]="null","",VLOOKUP(CONCATENATE(Tabla1[[#This Row],[CLIENTE]],"-",Tabla1[[#This Row],[id_control]]),Hoja1!$C$2:$D$1994,2,0)),"")</f>
        <v>287</v>
      </c>
      <c r="AD287" s="3" t="s">
        <v>1553</v>
      </c>
      <c r="AE287" s="3" t="s">
        <v>1554</v>
      </c>
      <c r="AF287" s="3"/>
      <c r="AG287" s="3"/>
      <c r="AH287" s="3"/>
      <c r="AI287" s="3"/>
      <c r="AJ287" s="3"/>
      <c r="AK287" s="3"/>
      <c r="AL287" s="3" t="s">
        <v>1555</v>
      </c>
      <c r="AM287" s="6"/>
      <c r="AN287" s="6"/>
      <c r="AO287" s="6"/>
      <c r="AP287" s="6"/>
      <c r="AQ287" s="6" t="s">
        <v>1556</v>
      </c>
      <c r="AR287" s="6"/>
      <c r="AS287" s="6"/>
      <c r="AT287" s="6"/>
      <c r="AU287" s="6"/>
      <c r="AV287" s="6" t="s">
        <v>1557</v>
      </c>
      <c r="AW287" s="6"/>
      <c r="AX287" s="6"/>
      <c r="AY287" s="6"/>
      <c r="AZ287" s="6"/>
      <c r="BA287" s="6"/>
      <c r="BB287" s="6"/>
      <c r="BC287" s="6"/>
      <c r="BD287" s="6" t="s">
        <v>1558</v>
      </c>
      <c r="BE287" s="8">
        <v>286</v>
      </c>
      <c r="BF287" s="6" t="str">
        <f t="shared" si="94"/>
        <v>insert into bitacoras_estatus (numero_expediente, numero_registro, representante, fecha_inicio, fecha_vencimiento, id_cliente, id_admin, id_bitacoras_estatus, id_estatus, id_clase, id_marca, created_at, updated_at) values('1260253','1334538','ING. ALEJANDRO ARANSOLA','2012-03-07','2022-03-07','832','2','1','1',null,1174,'2012-03-07 00:00:00','2012-03-07 00:00:00');</v>
      </c>
      <c r="BG287" s="6" t="str">
        <f t="shared" si="95"/>
        <v>insert into servicios_comentarios (comentario, id_admin, id_estatus, created_at, updated_at) values('TITULO RECIBIDO 07/03/2013',1,286,'2012-03-07 00:00:00','2012-03-07 00:00:00');</v>
      </c>
      <c r="BH287" s="6" t="str">
        <f t="shared" si="96"/>
        <v>insert into servicios_comentarios (comentario, id_admin, id_estatus, created_at, updated_at) values('4 33 08 05 CEL.- 233 51 16',1,286,'2012-03-07 00:00:00','2012-03-07 00:00:00');</v>
      </c>
      <c r="BI287" s="137" t="str">
        <f t="shared" si="97"/>
        <v>update bitacoras_estatus set comprobacion_uso = 1, id_estatus=10 where id=286;</v>
      </c>
      <c r="BJ287" s="137" t="str">
        <f t="shared" si="98"/>
        <v>update bitacoras_estatus set numero_expediente = '1260253', numero_registro = '1334538', id_estatus = 10, fecha_inicio = '2012-03-07', fecha_vencimiento ='2022-03-07', created_at ='2012-03-07 00:00:00', updated_at ='2012-03-07 00:00:00', id_clase=null, id_marca=1174, id_cliente=832, vigencia = 1 where id =286;</v>
      </c>
      <c r="BK287" s="137" t="str">
        <f t="shared" si="99"/>
        <v>update bitacoras_estatus set id_estatus = 10 where id =286;</v>
      </c>
    </row>
    <row r="288" spans="1:63" ht="29">
      <c r="A288" s="6">
        <v>1015170</v>
      </c>
      <c r="B288" s="6">
        <v>1117608</v>
      </c>
      <c r="C288" s="6">
        <f>IF(Tabla1[[#This Row],[No. REG.]]="","",1)</f>
        <v>1</v>
      </c>
      <c r="D288" s="3" t="s">
        <v>41</v>
      </c>
      <c r="E288" s="3">
        <f>IF(Tabla1[[#This Row],[STATUS]]="","",VLOOKUP(D288,Estatus!$A$2:$B$13,2,0))</f>
        <v>6</v>
      </c>
      <c r="F288" s="3">
        <f>IF(Tabla1[[#This Row],[STATUS]]="","",VLOOKUP(D288,Estatus!$A$2:$I$12,9,0))</f>
        <v>1</v>
      </c>
      <c r="G288" s="16" t="s">
        <v>1559</v>
      </c>
      <c r="H288" s="7">
        <v>39979</v>
      </c>
      <c r="I288" s="80">
        <f t="shared" si="80"/>
        <v>2009</v>
      </c>
      <c r="J288" s="80">
        <f t="shared" si="81"/>
        <v>6</v>
      </c>
      <c r="K288" s="80">
        <f t="shared" si="82"/>
        <v>15</v>
      </c>
      <c r="L288" s="80" t="str">
        <f t="shared" si="83"/>
        <v>06</v>
      </c>
      <c r="M288" s="80">
        <f t="shared" si="84"/>
        <v>15</v>
      </c>
      <c r="N288" s="80" t="str">
        <f t="shared" si="85"/>
        <v>'2009-06-15'</v>
      </c>
      <c r="O288" s="80" t="str">
        <f t="shared" si="86"/>
        <v>'2009-06-15 00:00:00'</v>
      </c>
      <c r="P288" s="7">
        <v>43631</v>
      </c>
      <c r="Q288" s="80">
        <f t="shared" si="87"/>
        <v>2019</v>
      </c>
      <c r="R288" s="80">
        <f t="shared" si="88"/>
        <v>6</v>
      </c>
      <c r="S288" s="80">
        <f t="shared" si="89"/>
        <v>15</v>
      </c>
      <c r="T288" s="80" t="str">
        <f t="shared" si="90"/>
        <v>06</v>
      </c>
      <c r="U288" s="80">
        <f t="shared" si="91"/>
        <v>15</v>
      </c>
      <c r="V288" s="80" t="str">
        <f t="shared" si="92"/>
        <v>'2019-06-15'</v>
      </c>
      <c r="W288" s="80">
        <v>35</v>
      </c>
      <c r="X288" s="80">
        <f t="shared" si="93"/>
        <v>35</v>
      </c>
      <c r="Y288" s="6" t="s">
        <v>8643</v>
      </c>
      <c r="Z288" s="123">
        <f>IFERROR(IF(Y288="","null",VLOOKUP(Y288,Marcas!$A$2:$C$2024,2,0)),"")</f>
        <v>45</v>
      </c>
      <c r="AA288" s="6" t="s">
        <v>1560</v>
      </c>
      <c r="AB288" s="6">
        <f>IFERROR(IF(AA288="","",IF(AA288="EMPORIO LEGAL",1,VLOOKUP(AA288,Clientes!$A$2:$B$1190,2,0))),"")</f>
        <v>831</v>
      </c>
      <c r="AC288" s="6">
        <f>IFERROR(IF(Tabla1[[#This Row],[id_control]]="null","",VLOOKUP(CONCATENATE(Tabla1[[#This Row],[CLIENTE]],"-",Tabla1[[#This Row],[id_control]]),Hoja1!$C$2:$D$1994,2,0)),"")</f>
        <v>288</v>
      </c>
      <c r="AD288" s="6" t="s">
        <v>1435</v>
      </c>
      <c r="AE288" s="6"/>
      <c r="AF288" s="6"/>
      <c r="AG288" s="6"/>
      <c r="AH288" s="6"/>
      <c r="AI288" s="6"/>
      <c r="AJ288" s="6"/>
      <c r="AK288" s="6"/>
      <c r="AL288" s="6">
        <v>4165339</v>
      </c>
      <c r="AM288" s="6">
        <v>4149843</v>
      </c>
      <c r="AN288" s="6"/>
      <c r="AO288" s="6"/>
      <c r="AP288" s="6"/>
      <c r="AQ288" s="6" t="s">
        <v>1561</v>
      </c>
      <c r="AR288" s="6"/>
      <c r="AS288" s="6"/>
      <c r="AT288" s="6"/>
      <c r="AU288" s="6"/>
      <c r="AV288" s="6" t="s">
        <v>1562</v>
      </c>
      <c r="AW288" s="6"/>
      <c r="AX288" s="6"/>
      <c r="AY288" s="6"/>
      <c r="AZ288" s="6"/>
      <c r="BA288" s="6"/>
      <c r="BB288" s="6"/>
      <c r="BC288" s="6"/>
      <c r="BD288" s="8" t="s">
        <v>1563</v>
      </c>
      <c r="BE288" s="8">
        <v>287</v>
      </c>
      <c r="BF288" s="6" t="str">
        <f t="shared" si="94"/>
        <v>insert into bitacoras_estatus (numero_expediente, numero_registro, representante, fecha_inicio, fecha_vencimiento, id_cliente, id_admin, id_bitacoras_estatus, id_estatus, id_clase, id_marca, created_at, updated_at) values('1015170','1117608','RICARDO ANTONIO MERCADO AVILA','2009-06-15','2019-06-15','831','2','1','1',35,45,'2009-06-15 00:00:00','2009-06-15 00:00:00');</v>
      </c>
      <c r="BG288" s="6" t="str">
        <f t="shared" si="95"/>
        <v>insert into servicios_comentarios (comentario, id_admin, id_estatus, created_at, updated_at) values('COMPROBACION DE USO DE MARCA RECIBIDA 3-DIC-2013',1,287,'2009-06-15 00:00:00','2009-06-15 00:00:00');</v>
      </c>
      <c r="BH288" s="6" t="str">
        <f t="shared" si="96"/>
        <v>insert into servicios_comentarios (comentario, id_admin, id_estatus, created_at, updated_at) values('4165339, 4149843,cel.- 614 1 42 19 53',1,287,'2009-06-15 00:00:00','2009-06-15 00:00:00');</v>
      </c>
      <c r="BI288" s="137" t="str">
        <f t="shared" si="97"/>
        <v>update bitacoras_estatus set comprobacion_uso = 1, id_estatus=6 where id=287;</v>
      </c>
      <c r="BJ288" s="137" t="str">
        <f t="shared" si="98"/>
        <v>update bitacoras_estatus set numero_expediente = '1015170', numero_registro = '1117608', id_estatus = 6, fecha_inicio = '2009-06-15', fecha_vencimiento ='2019-06-15', created_at ='2009-06-15 00:00:00', updated_at ='2009-06-15 00:00:00', id_clase=35, id_marca=45, id_cliente=831, vigencia = 1 where id =287;</v>
      </c>
      <c r="BK288" s="137" t="str">
        <f t="shared" si="99"/>
        <v>update bitacoras_estatus set id_estatus = 6 where id =287;</v>
      </c>
    </row>
    <row r="289" spans="1:63">
      <c r="A289" s="3">
        <v>1015174</v>
      </c>
      <c r="B289" s="3"/>
      <c r="C289" s="3" t="str">
        <f>IF(Tabla1[[#This Row],[No. REG.]]="","",1)</f>
        <v/>
      </c>
      <c r="D289" s="3" t="s">
        <v>34</v>
      </c>
      <c r="E289" s="3">
        <f>IF(Tabla1[[#This Row],[STATUS]]="","",VLOOKUP(D289,Estatus!$A$2:$B$13,2,0))</f>
        <v>5</v>
      </c>
      <c r="F289" s="3">
        <f>IF(Tabla1[[#This Row],[STATUS]]="","",VLOOKUP(D289,Estatus!$A$2:$I$12,9,0))</f>
        <v>0</v>
      </c>
      <c r="G289" s="12" t="s">
        <v>1564</v>
      </c>
      <c r="H289" s="7">
        <v>39982</v>
      </c>
      <c r="I289" s="80">
        <f t="shared" si="80"/>
        <v>2009</v>
      </c>
      <c r="J289" s="80">
        <f t="shared" si="81"/>
        <v>6</v>
      </c>
      <c r="K289" s="80">
        <f t="shared" si="82"/>
        <v>18</v>
      </c>
      <c r="L289" s="80" t="str">
        <f t="shared" si="83"/>
        <v>06</v>
      </c>
      <c r="M289" s="80">
        <f t="shared" si="84"/>
        <v>18</v>
      </c>
      <c r="N289" s="80" t="str">
        <f t="shared" si="85"/>
        <v>'2009-06-18'</v>
      </c>
      <c r="O289" s="80" t="str">
        <f t="shared" si="86"/>
        <v>'2009-06-18 00:00:00'</v>
      </c>
      <c r="P289" s="7">
        <v>43634</v>
      </c>
      <c r="Q289" s="80">
        <f t="shared" si="87"/>
        <v>2019</v>
      </c>
      <c r="R289" s="80">
        <f t="shared" si="88"/>
        <v>6</v>
      </c>
      <c r="S289" s="80">
        <f t="shared" si="89"/>
        <v>18</v>
      </c>
      <c r="T289" s="80" t="str">
        <f t="shared" si="90"/>
        <v>06</v>
      </c>
      <c r="U289" s="80">
        <f t="shared" si="91"/>
        <v>18</v>
      </c>
      <c r="V289" s="80" t="str">
        <f t="shared" si="92"/>
        <v>'2019-06-18'</v>
      </c>
      <c r="W289" s="80">
        <v>29</v>
      </c>
      <c r="X289" s="80">
        <f t="shared" si="93"/>
        <v>29</v>
      </c>
      <c r="Y289" s="3" t="s">
        <v>8643</v>
      </c>
      <c r="Z289" s="124">
        <f>IFERROR(IF(Y289="","null",VLOOKUP(Y289,Marcas!$A$2:$C$2024,2,0)),"")</f>
        <v>45</v>
      </c>
      <c r="AA289" s="3" t="s">
        <v>1560</v>
      </c>
      <c r="AB289" s="3">
        <f>IFERROR(IF(AA289="","",IF(AA289="EMPORIO LEGAL",1,VLOOKUP(AA289,Clientes!$A$2:$B$1190,2,0))),"")</f>
        <v>831</v>
      </c>
      <c r="AC289" s="3">
        <f>IFERROR(IF(Tabla1[[#This Row],[id_control]]="null","",VLOOKUP(CONCATENATE(Tabla1[[#This Row],[CLIENTE]],"-",Tabla1[[#This Row],[id_control]]),Hoja1!$C$2:$D$1994,2,0)),"")</f>
        <v>288</v>
      </c>
      <c r="AD289" s="3" t="s">
        <v>1435</v>
      </c>
      <c r="AE289" s="3"/>
      <c r="AF289" s="3"/>
      <c r="AG289" s="3"/>
      <c r="AH289" s="3"/>
      <c r="AI289" s="3"/>
      <c r="AJ289" s="3"/>
      <c r="AK289" s="3"/>
      <c r="AL289" s="3">
        <v>4165339</v>
      </c>
      <c r="AM289" s="6">
        <v>4149843</v>
      </c>
      <c r="AN289" s="6"/>
      <c r="AO289" s="6"/>
      <c r="AP289" s="6"/>
      <c r="AQ289" s="6"/>
      <c r="AR289" s="6"/>
      <c r="AS289" s="6"/>
      <c r="AT289" s="6"/>
      <c r="AU289" s="6"/>
      <c r="AV289" s="6" t="s">
        <v>1562</v>
      </c>
      <c r="AW289" s="6"/>
      <c r="AX289" s="6"/>
      <c r="AY289" s="6"/>
      <c r="AZ289" s="6"/>
      <c r="BA289" s="6"/>
      <c r="BB289" s="6"/>
      <c r="BC289" s="6"/>
      <c r="BD289" s="6" t="s">
        <v>1565</v>
      </c>
      <c r="BE289" s="8">
        <v>288</v>
      </c>
      <c r="BF289" s="6" t="str">
        <f t="shared" si="94"/>
        <v>insert into bitacoras_estatus (numero_expediente, numero_registro, representante, fecha_inicio, fecha_vencimiento, id_cliente, id_admin, id_bitacoras_estatus, id_estatus, id_clase, id_marca, created_at, updated_at) values('1015174','','RICARDO ANTONIO MERCADO AVILA','2009-06-18','2019-06-18','831','2','1','1',29,45,'2009-06-18 00:00:00','2009-06-18 00:00:00');</v>
      </c>
      <c r="BG289" s="6" t="str">
        <f t="shared" si="95"/>
        <v>insert into servicios_comentarios (comentario, id_admin, id_estatus, created_at, updated_at) values('Recibida 13/05/2010',1,288,'2009-06-18 00:00:00','2009-06-18 00:00:00');</v>
      </c>
      <c r="BH289" s="6" t="str">
        <f t="shared" si="96"/>
        <v>insert into servicios_comentarios (comentario, id_admin, id_estatus, created_at, updated_at) values('4165339, 4149843,',1,288,'2009-06-18 00:00:00','2009-06-18 00:00:00');</v>
      </c>
      <c r="BI289" s="137" t="str">
        <f t="shared" si="97"/>
        <v>update bitacoras_estatus set comprobacion_uso = 1, id_estatus=5 where id=288;</v>
      </c>
      <c r="BJ289" s="137" t="str">
        <f t="shared" si="98"/>
        <v>update bitacoras_estatus set numero_expediente = '1015174', numero_registro = '', id_estatus = 5, fecha_inicio = '2009-06-18', fecha_vencimiento ='2019-06-18', created_at ='2009-06-18 00:00:00', updated_at ='2009-06-18 00:00:00', id_clase=29, id_marca=45, id_cliente=831, vigencia = 0 where id =288;</v>
      </c>
      <c r="BK289" s="137" t="str">
        <f t="shared" si="99"/>
        <v>update bitacoras_estatus set id_estatus = 5 where id =288;</v>
      </c>
    </row>
    <row r="290" spans="1:63" ht="29">
      <c r="A290" s="6">
        <v>1093845</v>
      </c>
      <c r="B290" s="6">
        <v>1168799</v>
      </c>
      <c r="C290" s="6">
        <f>IF(Tabla1[[#This Row],[No. REG.]]="","",1)</f>
        <v>1</v>
      </c>
      <c r="D290" s="3" t="s">
        <v>46</v>
      </c>
      <c r="E290" s="3">
        <f>IF(Tabla1[[#This Row],[STATUS]]="","",VLOOKUP(D290,Estatus!$A$2:$B$13,2,0))</f>
        <v>10</v>
      </c>
      <c r="F290" s="3">
        <f>IF(Tabla1[[#This Row],[STATUS]]="","",VLOOKUP(D290,Estatus!$A$2:$I$12,9,0))</f>
        <v>1</v>
      </c>
      <c r="G290" s="16" t="s">
        <v>1559</v>
      </c>
      <c r="H290" s="9">
        <v>40317</v>
      </c>
      <c r="I290" s="81">
        <f t="shared" si="80"/>
        <v>2010</v>
      </c>
      <c r="J290" s="81">
        <f t="shared" si="81"/>
        <v>5</v>
      </c>
      <c r="K290" s="81">
        <f t="shared" si="82"/>
        <v>19</v>
      </c>
      <c r="L290" s="81" t="str">
        <f t="shared" si="83"/>
        <v>05</v>
      </c>
      <c r="M290" s="81">
        <f t="shared" si="84"/>
        <v>19</v>
      </c>
      <c r="N290" s="81" t="str">
        <f t="shared" si="85"/>
        <v>'2010-05-19'</v>
      </c>
      <c r="O290" s="81" t="str">
        <f t="shared" si="86"/>
        <v>'2010-05-19 00:00:00'</v>
      </c>
      <c r="P290" s="9">
        <v>43970</v>
      </c>
      <c r="Q290" s="81">
        <f t="shared" si="87"/>
        <v>2020</v>
      </c>
      <c r="R290" s="81">
        <f t="shared" si="88"/>
        <v>5</v>
      </c>
      <c r="S290" s="81">
        <f t="shared" si="89"/>
        <v>19</v>
      </c>
      <c r="T290" s="81" t="str">
        <f t="shared" si="90"/>
        <v>05</v>
      </c>
      <c r="U290" s="81">
        <f t="shared" si="91"/>
        <v>19</v>
      </c>
      <c r="V290" s="81" t="str">
        <f t="shared" si="92"/>
        <v>'2020-05-19'</v>
      </c>
      <c r="W290" s="81"/>
      <c r="X290" s="81" t="str">
        <f t="shared" si="93"/>
        <v>null</v>
      </c>
      <c r="Y290" s="6" t="s">
        <v>1566</v>
      </c>
      <c r="Z290" s="123">
        <f>IFERROR(IF(Y290="","null",VLOOKUP(Y290,Marcas!$A$2:$C$2024,2,0)),"")</f>
        <v>46</v>
      </c>
      <c r="AA290" s="6" t="s">
        <v>1560</v>
      </c>
      <c r="AB290" s="6">
        <f>IFERROR(IF(AA290="","",IF(AA290="EMPORIO LEGAL",1,VLOOKUP(AA290,Clientes!$A$2:$B$1190,2,0))),"")</f>
        <v>831</v>
      </c>
      <c r="AC290" s="6">
        <f>IFERROR(IF(Tabla1[[#This Row],[id_control]]="null","",VLOOKUP(CONCATENATE(Tabla1[[#This Row],[CLIENTE]],"-",Tabla1[[#This Row],[id_control]]),Hoja1!$C$2:$D$1994,2,0)),"")</f>
        <v>290</v>
      </c>
      <c r="AD290" s="8" t="s">
        <v>1435</v>
      </c>
      <c r="AE290" s="6"/>
      <c r="AF290" s="6"/>
      <c r="AG290" s="6"/>
      <c r="AH290" s="6"/>
      <c r="AI290" s="6"/>
      <c r="AJ290" s="6"/>
      <c r="AK290" s="6"/>
      <c r="AL290" s="8"/>
      <c r="AM290" s="21"/>
      <c r="AN290" s="10"/>
      <c r="AO290" s="10"/>
      <c r="AP290" s="21"/>
      <c r="AQ290" s="6"/>
      <c r="AR290" s="6"/>
      <c r="AS290" s="6"/>
      <c r="AT290" s="6"/>
      <c r="AU290" s="6"/>
      <c r="AV290" s="8"/>
      <c r="AW290" s="10"/>
      <c r="AX290" s="6"/>
      <c r="AY290" s="6"/>
      <c r="AZ290" s="6"/>
      <c r="BA290" s="6"/>
      <c r="BB290" s="6"/>
      <c r="BC290" s="6"/>
      <c r="BD290" s="16"/>
      <c r="BE290" s="8">
        <v>289</v>
      </c>
      <c r="BF290" s="6" t="str">
        <f t="shared" si="94"/>
        <v>insert into bitacoras_estatus (numero_expediente, numero_registro, representante, fecha_inicio, fecha_vencimiento, id_cliente, id_admin, id_bitacoras_estatus, id_estatus, id_clase, id_marca, created_at, updated_at) values('1093845','1168799','RICARDO ANTONIO MERCADO AVILA','2010-05-19','2020-05-19','831','2','1','1',null,46,'2010-05-19 00:00:00','2010-05-19 00:00:00');</v>
      </c>
      <c r="BG290" s="6" t="str">
        <f t="shared" si="95"/>
        <v>insert into servicios_comentarios (comentario, id_admin, id_estatus, created_at, updated_at) values('COMPROBACION DE USO DE MARCA RECIBIDA 3-DIC-2013',1,289,'2010-05-19 00:00:00','2010-05-19 00:00:00');</v>
      </c>
      <c r="BH290" s="6" t="str">
        <f t="shared" si="96"/>
        <v/>
      </c>
      <c r="BI290" s="137" t="str">
        <f t="shared" si="97"/>
        <v>update bitacoras_estatus set comprobacion_uso = 1, id_estatus=10 where id=289;</v>
      </c>
      <c r="BJ290" s="137" t="str">
        <f t="shared" si="98"/>
        <v>update bitacoras_estatus set numero_expediente = '1093845', numero_registro = '1168799', id_estatus = 10, fecha_inicio = '2010-05-19', fecha_vencimiento ='2020-05-19', created_at ='2010-05-19 00:00:00', updated_at ='2010-05-19 00:00:00', id_clase=null, id_marca=46, id_cliente=831, vigencia = 1 where id =289;</v>
      </c>
      <c r="BK290" s="137" t="str">
        <f t="shared" si="99"/>
        <v>update bitacoras_estatus set id_estatus = 10 where id =289;</v>
      </c>
    </row>
    <row r="291" spans="1:63" ht="40">
      <c r="A291" s="3">
        <v>228401</v>
      </c>
      <c r="B291" s="3"/>
      <c r="C291" s="3" t="str">
        <f>IF(Tabla1[[#This Row],[No. REG.]]="","",1)</f>
        <v/>
      </c>
      <c r="D291" s="3" t="s">
        <v>34</v>
      </c>
      <c r="E291" s="3">
        <f>IF(Tabla1[[#This Row],[STATUS]]="","",VLOOKUP(D291,Estatus!$A$2:$B$13,2,0))</f>
        <v>5</v>
      </c>
      <c r="F291" s="3">
        <f>IF(Tabla1[[#This Row],[STATUS]]="","",VLOOKUP(D291,Estatus!$A$2:$I$12,9,0))</f>
        <v>0</v>
      </c>
      <c r="G291" s="12" t="s">
        <v>1567</v>
      </c>
      <c r="H291" s="7">
        <v>41606</v>
      </c>
      <c r="I291" s="80">
        <f t="shared" si="80"/>
        <v>2013</v>
      </c>
      <c r="J291" s="80">
        <f t="shared" si="81"/>
        <v>11</v>
      </c>
      <c r="K291" s="80">
        <f t="shared" si="82"/>
        <v>28</v>
      </c>
      <c r="L291" s="80">
        <f t="shared" si="83"/>
        <v>11</v>
      </c>
      <c r="M291" s="80">
        <f t="shared" si="84"/>
        <v>28</v>
      </c>
      <c r="N291" s="80" t="str">
        <f t="shared" si="85"/>
        <v>'2013-11-28'</v>
      </c>
      <c r="O291" s="80" t="str">
        <f t="shared" si="86"/>
        <v>'2013-11-28 00:00:00'</v>
      </c>
      <c r="P291" s="7">
        <v>45258</v>
      </c>
      <c r="Q291" s="80">
        <f t="shared" si="87"/>
        <v>2023</v>
      </c>
      <c r="R291" s="80">
        <f t="shared" si="88"/>
        <v>11</v>
      </c>
      <c r="S291" s="80">
        <f t="shared" si="89"/>
        <v>28</v>
      </c>
      <c r="T291" s="80">
        <f t="shared" si="90"/>
        <v>11</v>
      </c>
      <c r="U291" s="80">
        <f t="shared" si="91"/>
        <v>28</v>
      </c>
      <c r="V291" s="80" t="str">
        <f t="shared" si="92"/>
        <v>'2023-11-28'</v>
      </c>
      <c r="W291" s="80"/>
      <c r="X291" s="80" t="str">
        <f t="shared" si="93"/>
        <v>null</v>
      </c>
      <c r="Y291" s="3" t="s">
        <v>1568</v>
      </c>
      <c r="Z291" s="124">
        <f>IFERROR(IF(Y291="","null",VLOOKUP(Y291,Marcas!$A$2:$C$2024,2,0)),"")</f>
        <v>1173</v>
      </c>
      <c r="AA291" s="3" t="s">
        <v>1568</v>
      </c>
      <c r="AB291" s="3">
        <f>IFERROR(IF(AA291="","",IF(AA291="EMPORIO LEGAL",1,VLOOKUP(AA291,Clientes!$A$2:$B$1190,2,0))),"")</f>
        <v>830</v>
      </c>
      <c r="AC291" s="3">
        <f>IFERROR(IF(Tabla1[[#This Row],[id_control]]="null","",VLOOKUP(CONCATENATE(Tabla1[[#This Row],[CLIENTE]],"-",Tabla1[[#This Row],[id_control]]),Hoja1!$C$2:$D$1994,2,0)),"")</f>
        <v>291</v>
      </c>
      <c r="AD291" s="3" t="s">
        <v>1569</v>
      </c>
      <c r="AE291" s="3"/>
      <c r="AF291" s="3"/>
      <c r="AG291" s="3"/>
      <c r="AH291" s="3"/>
      <c r="AI291" s="3"/>
      <c r="AJ291" s="3"/>
      <c r="AK291" s="3"/>
      <c r="AL291" s="3" t="s">
        <v>1570</v>
      </c>
      <c r="AM291" s="8"/>
      <c r="AN291" s="8"/>
      <c r="AO291" s="8"/>
      <c r="AP291" s="8"/>
      <c r="AQ291" s="8"/>
      <c r="AR291" s="8"/>
      <c r="AS291" s="8"/>
      <c r="AT291" s="8"/>
      <c r="AU291" s="8"/>
      <c r="AV291" s="8" t="s">
        <v>1571</v>
      </c>
      <c r="AW291" s="8"/>
      <c r="AX291" s="8"/>
      <c r="AY291" s="8"/>
      <c r="AZ291" s="8"/>
      <c r="BA291" s="8"/>
      <c r="BB291" s="8"/>
      <c r="BC291" s="8"/>
      <c r="BD291" s="8" t="s">
        <v>1570</v>
      </c>
      <c r="BE291" s="8">
        <v>290</v>
      </c>
      <c r="BF291" s="6" t="str">
        <f t="shared" si="94"/>
        <v>insert into bitacoras_estatus (numero_expediente, numero_registro, representante, fecha_inicio, fecha_vencimiento, id_cliente, id_admin, id_bitacoras_estatus, id_estatus, id_clase, id_marca, created_at, updated_at) values('228401','','LUIS ALONSO PALMA CHAVEZ','2013-11-28','2023-11-28','830','2','1','1',null,1173,'2013-11-28 00:00:00','2013-11-28 00:00:00');</v>
      </c>
      <c r="BG291" s="6" t="str">
        <f t="shared" si="95"/>
        <v>insert into servicios_comentarios (comentario, id_admin, id_estatus, created_at, updated_at) values('ANTERIORIDAD RECIBIDA 16/04/2014. ANTERIORIDAD CONTESTADA 02/06/2014. NEGATIVA RECIBIDA 07 NOV14',1,290,'2013-11-28 00:00:00','2013-11-28 00:00:00');</v>
      </c>
      <c r="BH291" s="6" t="str">
        <f t="shared" si="96"/>
        <v>insert into servicios_comentarios (comentario, id_admin, id_estatus, created_at, updated_at) values('4 46 54 12 CEL.- 2 35 24 13',1,290,'2013-11-28 00:00:00','2013-11-28 00:00:00');</v>
      </c>
      <c r="BI291" s="137" t="str">
        <f t="shared" si="97"/>
        <v>update bitacoras_estatus set comprobacion_uso = 1, id_estatus=5 where id=290;</v>
      </c>
      <c r="BJ291" s="137" t="str">
        <f t="shared" si="98"/>
        <v>update bitacoras_estatus set numero_expediente = '228401', numero_registro = '', id_estatus = 5, fecha_inicio = '2013-11-28', fecha_vencimiento ='2023-11-28', created_at ='2013-11-28 00:00:00', updated_at ='2013-11-28 00:00:00', id_clase=null, id_marca=1173, id_cliente=830, vigencia = 0 where id =290;</v>
      </c>
      <c r="BK291" s="137" t="str">
        <f t="shared" si="99"/>
        <v>update bitacoras_estatus set id_estatus = 5 where id =290;</v>
      </c>
    </row>
    <row r="292" spans="1:63">
      <c r="A292" s="3">
        <v>1187659</v>
      </c>
      <c r="B292" s="3">
        <v>1244564</v>
      </c>
      <c r="C292" s="3">
        <f>IF(Tabla1[[#This Row],[No. REG.]]="","",1)</f>
        <v>1</v>
      </c>
      <c r="D292" s="3" t="s">
        <v>46</v>
      </c>
      <c r="E292" s="3">
        <f>IF(Tabla1[[#This Row],[STATUS]]="","",VLOOKUP(D292,Estatus!$A$2:$B$13,2,0))</f>
        <v>10</v>
      </c>
      <c r="F292" s="3">
        <f>IF(Tabla1[[#This Row],[STATUS]]="","",VLOOKUP(D292,Estatus!$A$2:$I$12,9,0))</f>
        <v>1</v>
      </c>
      <c r="G292" s="12" t="s">
        <v>1572</v>
      </c>
      <c r="H292" s="7">
        <v>40695</v>
      </c>
      <c r="I292" s="80">
        <f t="shared" si="80"/>
        <v>2011</v>
      </c>
      <c r="J292" s="80">
        <f t="shared" si="81"/>
        <v>6</v>
      </c>
      <c r="K292" s="80">
        <f t="shared" si="82"/>
        <v>1</v>
      </c>
      <c r="L292" s="80" t="str">
        <f t="shared" si="83"/>
        <v>06</v>
      </c>
      <c r="M292" s="80" t="str">
        <f t="shared" si="84"/>
        <v>01</v>
      </c>
      <c r="N292" s="80" t="str">
        <f t="shared" si="85"/>
        <v>'2011-06-01'</v>
      </c>
      <c r="O292" s="80" t="str">
        <f t="shared" si="86"/>
        <v>'2011-06-01 00:00:00'</v>
      </c>
      <c r="P292" s="7">
        <v>44348</v>
      </c>
      <c r="Q292" s="80">
        <f t="shared" si="87"/>
        <v>2021</v>
      </c>
      <c r="R292" s="80">
        <f t="shared" si="88"/>
        <v>6</v>
      </c>
      <c r="S292" s="80">
        <f t="shared" si="89"/>
        <v>1</v>
      </c>
      <c r="T292" s="80" t="str">
        <f t="shared" si="90"/>
        <v>06</v>
      </c>
      <c r="U292" s="80" t="str">
        <f t="shared" si="91"/>
        <v>01</v>
      </c>
      <c r="V292" s="80" t="str">
        <f t="shared" si="92"/>
        <v>'2021-06-01'</v>
      </c>
      <c r="W292" s="80"/>
      <c r="X292" s="80" t="str">
        <f t="shared" si="93"/>
        <v>null</v>
      </c>
      <c r="Y292" s="12" t="s">
        <v>1573</v>
      </c>
      <c r="Z292" s="125">
        <f>IFERROR(IF(Y292="","null",VLOOKUP(Y292,Marcas!$A$2:$C$2024,2,0)),"")</f>
        <v>1171</v>
      </c>
      <c r="AA292" s="12" t="s">
        <v>1573</v>
      </c>
      <c r="AB292" s="3">
        <f>IFERROR(IF(AA292="","",IF(AA292="EMPORIO LEGAL",1,VLOOKUP(AA292,Clientes!$A$2:$B$1190,2,0))),"")</f>
        <v>829</v>
      </c>
      <c r="AC292" s="3">
        <f>IFERROR(IF(Tabla1[[#This Row],[id_control]]="null","",VLOOKUP(CONCATENATE(Tabla1[[#This Row],[CLIENTE]],"-",Tabla1[[#This Row],[id_control]]),Hoja1!$C$2:$D$1994,2,0)),"")</f>
        <v>292</v>
      </c>
      <c r="AD292" s="3" t="s">
        <v>1574</v>
      </c>
      <c r="AE292" s="4"/>
      <c r="AF292" s="3"/>
      <c r="AG292" s="3"/>
      <c r="AH292" s="3"/>
      <c r="AI292" s="3"/>
      <c r="AJ292" s="3"/>
      <c r="AK292" s="3"/>
      <c r="AL292" s="12">
        <v>4101278</v>
      </c>
      <c r="AM292" s="6"/>
      <c r="AN292" s="6"/>
      <c r="AO292" s="6"/>
      <c r="AP292" s="6"/>
      <c r="AQ292" s="6"/>
      <c r="AR292" s="6"/>
      <c r="AS292" s="6"/>
      <c r="AT292" s="6"/>
      <c r="AU292" s="6"/>
      <c r="AV292" s="6" t="s">
        <v>1575</v>
      </c>
      <c r="AW292" s="6"/>
      <c r="AX292" s="6"/>
      <c r="AY292" s="6"/>
      <c r="AZ292" s="6"/>
      <c r="BA292" s="6"/>
      <c r="BB292" s="6"/>
      <c r="BC292" s="6"/>
      <c r="BD292" s="17">
        <v>4101278</v>
      </c>
      <c r="BE292" s="8">
        <v>291</v>
      </c>
      <c r="BF292" s="6" t="str">
        <f t="shared" si="94"/>
        <v>insert into bitacoras_estatus (numero_expediente, numero_registro, representante, fecha_inicio, fecha_vencimiento, id_cliente, id_admin, id_bitacoras_estatus, id_estatus, id_clase, id_marca, created_at, updated_at) values('1187659','1244564','ANTONIA ERNESTINA TERREROS TORRES','2011-06-01','2021-06-01','829','2','1','1',null,1171,'2011-06-01 00:00:00','2011-06-01 00:00:00');</v>
      </c>
      <c r="BG292" s="6" t="str">
        <f t="shared" si="95"/>
        <v>insert into servicios_comentarios (comentario, id_admin, id_estatus, created_at, updated_at) values('TITULO ENTREGADO 13/12/2011',1,291,'2011-06-01 00:00:00','2011-06-01 00:00:00');</v>
      </c>
      <c r="BH292" s="6" t="str">
        <f t="shared" si="96"/>
        <v>insert into servicios_comentarios (comentario, id_admin, id_estatus, created_at, updated_at) values('4101278',1,291,'2011-06-01 00:00:00','2011-06-01 00:00:00');</v>
      </c>
      <c r="BI292" s="137" t="str">
        <f t="shared" si="97"/>
        <v>update bitacoras_estatus set comprobacion_uso = 1, id_estatus=10 where id=291;</v>
      </c>
      <c r="BJ292" s="137" t="str">
        <f t="shared" si="98"/>
        <v>update bitacoras_estatus set numero_expediente = '1187659', numero_registro = '1244564', id_estatus = 10, fecha_inicio = '2011-06-01', fecha_vencimiento ='2021-06-01', created_at ='2011-06-01 00:00:00', updated_at ='2011-06-01 00:00:00', id_clase=null, id_marca=1171, id_cliente=829, vigencia = 1 where id =291;</v>
      </c>
      <c r="BK292" s="137" t="str">
        <f t="shared" si="99"/>
        <v>update bitacoras_estatus set id_estatus = 10 where id =291;</v>
      </c>
    </row>
    <row r="293" spans="1:63" ht="79">
      <c r="A293" s="6">
        <v>1366695</v>
      </c>
      <c r="B293" s="6">
        <v>1385919</v>
      </c>
      <c r="C293" s="6">
        <f>IF(Tabla1[[#This Row],[No. REG.]]="","",1)</f>
        <v>1</v>
      </c>
      <c r="D293" s="3" t="s">
        <v>46</v>
      </c>
      <c r="E293" s="3">
        <f>IF(Tabla1[[#This Row],[STATUS]]="","",VLOOKUP(D293,Estatus!$A$2:$B$13,2,0))</f>
        <v>10</v>
      </c>
      <c r="F293" s="3">
        <f>IF(Tabla1[[#This Row],[STATUS]]="","",VLOOKUP(D293,Estatus!$A$2:$I$12,9,0))</f>
        <v>1</v>
      </c>
      <c r="G293" s="16" t="s">
        <v>1576</v>
      </c>
      <c r="H293" s="7">
        <v>41383</v>
      </c>
      <c r="I293" s="80">
        <f t="shared" si="80"/>
        <v>2013</v>
      </c>
      <c r="J293" s="80">
        <f t="shared" si="81"/>
        <v>4</v>
      </c>
      <c r="K293" s="80">
        <f t="shared" si="82"/>
        <v>19</v>
      </c>
      <c r="L293" s="80" t="str">
        <f t="shared" si="83"/>
        <v>04</v>
      </c>
      <c r="M293" s="80">
        <f t="shared" si="84"/>
        <v>19</v>
      </c>
      <c r="N293" s="80" t="str">
        <f t="shared" si="85"/>
        <v>'2013-04-19'</v>
      </c>
      <c r="O293" s="80" t="str">
        <f t="shared" si="86"/>
        <v>'2013-04-19 00:00:00'</v>
      </c>
      <c r="P293" s="7">
        <v>45035</v>
      </c>
      <c r="Q293" s="80">
        <f t="shared" si="87"/>
        <v>2023</v>
      </c>
      <c r="R293" s="80">
        <f t="shared" si="88"/>
        <v>4</v>
      </c>
      <c r="S293" s="80">
        <f t="shared" si="89"/>
        <v>19</v>
      </c>
      <c r="T293" s="80" t="str">
        <f t="shared" si="90"/>
        <v>04</v>
      </c>
      <c r="U293" s="80">
        <f t="shared" si="91"/>
        <v>19</v>
      </c>
      <c r="V293" s="80" t="str">
        <f t="shared" si="92"/>
        <v>'2023-04-19'</v>
      </c>
      <c r="W293" s="80"/>
      <c r="X293" s="80" t="str">
        <f t="shared" si="93"/>
        <v>null</v>
      </c>
      <c r="Y293" s="16" t="s">
        <v>1577</v>
      </c>
      <c r="Z293" s="126">
        <f>IFERROR(IF(Y293="","null",VLOOKUP(Y293,Marcas!$A$2:$C$2024,2,0)),"")</f>
        <v>1170</v>
      </c>
      <c r="AA293" s="12" t="s">
        <v>1577</v>
      </c>
      <c r="AB293" s="6">
        <f>IFERROR(IF(AA293="","",IF(AA293="EMPORIO LEGAL",1,VLOOKUP(AA293,Clientes!$A$2:$B$1190,2,0))),"")</f>
        <v>828</v>
      </c>
      <c r="AC293" s="6">
        <f>IFERROR(IF(Tabla1[[#This Row],[id_control]]="null","",VLOOKUP(CONCATENATE(Tabla1[[#This Row],[CLIENTE]],"-",Tabla1[[#This Row],[id_control]]),Hoja1!$C$2:$D$1994,2,0)),"")</f>
        <v>293</v>
      </c>
      <c r="AD293" s="3" t="s">
        <v>925</v>
      </c>
      <c r="AE293" s="3"/>
      <c r="AF293" s="6"/>
      <c r="AG293" s="6"/>
      <c r="AH293" s="6"/>
      <c r="AI293" s="6"/>
      <c r="AJ293" s="6"/>
      <c r="AK293" s="6"/>
      <c r="AL293" s="3" t="s">
        <v>615</v>
      </c>
      <c r="AM293" s="17" t="s">
        <v>1578</v>
      </c>
      <c r="AN293" s="8">
        <v>6622080294</v>
      </c>
      <c r="AO293" s="6" t="s">
        <v>617</v>
      </c>
      <c r="AP293" s="16" t="s">
        <v>1579</v>
      </c>
      <c r="AQ293" s="8"/>
      <c r="AR293" s="6"/>
      <c r="AS293" s="6"/>
      <c r="AT293" s="6"/>
      <c r="AU293" s="6"/>
      <c r="AV293" s="6" t="s">
        <v>619</v>
      </c>
      <c r="AW293" s="6" t="s">
        <v>620</v>
      </c>
      <c r="AX293" s="6"/>
      <c r="AY293" s="6"/>
      <c r="AZ293" s="6"/>
      <c r="BA293" s="6"/>
      <c r="BB293" s="6"/>
      <c r="BC293" s="6"/>
      <c r="BD293" s="17" t="s">
        <v>621</v>
      </c>
      <c r="BE293" s="8">
        <v>292</v>
      </c>
      <c r="BF293" s="6" t="str">
        <f t="shared" si="94"/>
        <v>insert into bitacoras_estatus (numero_expediente, numero_registro, representante, fecha_inicio, fecha_vencimiento, id_cliente, id_admin, id_bitacoras_estatus, id_estatus, id_clase, id_marca, created_at, updated_at) values('1366695','1385919','LIC. VICTOR ROMO','2013-04-19','2023-04-19','828','2','1','1',null,1170,'2013-04-19 00:00:00','2013-04-19 00:00:00');</v>
      </c>
      <c r="BG293" s="6" t="str">
        <f t="shared" si="95"/>
        <v>insert into servicios_comentarios (comentario, id_admin, id_estatus, created_at, updated_at) values('TITULO RECIBIDO. TITULO ENVIADO POR PAQUETERIA 06/05/2014 GUIA FEDEX 8037 7611 9668',1,292,'2013-04-19 00:00:00','2013-04-19 00:00:00');</v>
      </c>
      <c r="BH293" s="6" t="str">
        <f t="shared" si="96"/>
        <v>insert into servicios_comentarios (comentario, id_admin, id_estatus, created_at, updated_at) values('NUEVA OFICINA
662 3 10 42 37
662 3 10 42 38
662-208-0179
662-217-0909
6622080294',1,292,'2013-04-19 00:00:00','2013-04-19 00:00:00');</v>
      </c>
      <c r="BI293" s="137" t="str">
        <f t="shared" si="97"/>
        <v>update bitacoras_estatus set comprobacion_uso = 1, id_estatus=10 where id=292;</v>
      </c>
      <c r="BJ293" s="137" t="str">
        <f t="shared" si="98"/>
        <v>update bitacoras_estatus set numero_expediente = '1366695', numero_registro = '1385919', id_estatus = 10, fecha_inicio = '2013-04-19', fecha_vencimiento ='2023-04-19', created_at ='2013-04-19 00:00:00', updated_at ='2013-04-19 00:00:00', id_clase=null, id_marca=1170, id_cliente=828, vigencia = 1 where id =292;</v>
      </c>
      <c r="BK293" s="137" t="str">
        <f t="shared" si="99"/>
        <v>update bitacoras_estatus set id_estatus = 10 where id =292;</v>
      </c>
    </row>
    <row r="294" spans="1:63">
      <c r="A294" s="6">
        <v>963138</v>
      </c>
      <c r="B294" s="6">
        <v>1073418</v>
      </c>
      <c r="C294" s="6">
        <f>IF(Tabla1[[#This Row],[No. REG.]]="","",1)</f>
        <v>1</v>
      </c>
      <c r="D294" s="3" t="s">
        <v>41</v>
      </c>
      <c r="E294" s="3">
        <f>IF(Tabla1[[#This Row],[STATUS]]="","",VLOOKUP(D294,Estatus!$A$2:$B$13,2,0))</f>
        <v>6</v>
      </c>
      <c r="F294" s="3">
        <f>IF(Tabla1[[#This Row],[STATUS]]="","",VLOOKUP(D294,Estatus!$A$2:$I$12,9,0))</f>
        <v>1</v>
      </c>
      <c r="G294" s="16"/>
      <c r="H294" s="7">
        <v>39701</v>
      </c>
      <c r="I294" s="80">
        <f t="shared" si="80"/>
        <v>2008</v>
      </c>
      <c r="J294" s="80">
        <f t="shared" si="81"/>
        <v>9</v>
      </c>
      <c r="K294" s="80">
        <f t="shared" si="82"/>
        <v>10</v>
      </c>
      <c r="L294" s="80" t="str">
        <f t="shared" si="83"/>
        <v>09</v>
      </c>
      <c r="M294" s="80">
        <f t="shared" si="84"/>
        <v>10</v>
      </c>
      <c r="N294" s="80" t="str">
        <f t="shared" si="85"/>
        <v>'2008-09-10'</v>
      </c>
      <c r="O294" s="80" t="str">
        <f t="shared" si="86"/>
        <v>'2008-09-10 00:00:00'</v>
      </c>
      <c r="P294" s="7">
        <v>43353</v>
      </c>
      <c r="Q294" s="80">
        <f t="shared" si="87"/>
        <v>2018</v>
      </c>
      <c r="R294" s="80">
        <f t="shared" si="88"/>
        <v>9</v>
      </c>
      <c r="S294" s="80">
        <f t="shared" si="89"/>
        <v>10</v>
      </c>
      <c r="T294" s="80" t="str">
        <f t="shared" si="90"/>
        <v>09</v>
      </c>
      <c r="U294" s="80">
        <f t="shared" si="91"/>
        <v>10</v>
      </c>
      <c r="V294" s="80" t="str">
        <f t="shared" si="92"/>
        <v>'2018-09-10'</v>
      </c>
      <c r="W294" s="80"/>
      <c r="X294" s="80" t="str">
        <f t="shared" si="93"/>
        <v>null</v>
      </c>
      <c r="Y294" s="16" t="s">
        <v>1580</v>
      </c>
      <c r="Z294" s="126">
        <f>IFERROR(IF(Y294="","null",VLOOKUP(Y294,Marcas!$A$2:$C$2024,2,0)),"")</f>
        <v>1169</v>
      </c>
      <c r="AA294" s="12" t="s">
        <v>1580</v>
      </c>
      <c r="AB294" s="6">
        <f>IFERROR(IF(AA294="","",IF(AA294="EMPORIO LEGAL",1,VLOOKUP(AA294,Clientes!$A$2:$B$1190,2,0))),"")</f>
        <v>827</v>
      </c>
      <c r="AC294" s="6">
        <f>IFERROR(IF(Tabla1[[#This Row],[id_control]]="null","",VLOOKUP(CONCATENATE(Tabla1[[#This Row],[CLIENTE]],"-",Tabla1[[#This Row],[id_control]]),Hoja1!$C$2:$D$1994,2,0)),"")</f>
        <v>294</v>
      </c>
      <c r="AD294" s="3" t="s">
        <v>1581</v>
      </c>
      <c r="AE294" s="3"/>
      <c r="AF294" s="6"/>
      <c r="AG294" s="6"/>
      <c r="AH294" s="6"/>
      <c r="AI294" s="6"/>
      <c r="AJ294" s="6"/>
      <c r="AK294" s="6"/>
      <c r="AL294" s="3"/>
      <c r="AM294" s="8"/>
      <c r="AN294" s="8"/>
      <c r="AO294" s="6"/>
      <c r="AP294" s="6"/>
      <c r="AQ294" s="8"/>
      <c r="AR294" s="6"/>
      <c r="AS294" s="6"/>
      <c r="AT294" s="6"/>
      <c r="AU294" s="6"/>
      <c r="AV294" s="6"/>
      <c r="AW294" s="6"/>
      <c r="AX294" s="6"/>
      <c r="AY294" s="6"/>
      <c r="AZ294" s="6"/>
      <c r="BA294" s="6"/>
      <c r="BB294" s="6"/>
      <c r="BC294" s="6"/>
      <c r="BD294" s="17"/>
      <c r="BE294" s="8">
        <v>293</v>
      </c>
      <c r="BF294" s="6" t="str">
        <f t="shared" si="94"/>
        <v>insert into bitacoras_estatus (numero_expediente, numero_registro, representante, fecha_inicio, fecha_vencimiento, id_cliente, id_admin, id_bitacoras_estatus, id_estatus, id_clase, id_marca, created_at, updated_at) values('963138','1073418','ROGELIO PEREZ ELIZONDO','2008-09-10','2018-09-10','827','2','1','1',null,1169,'2008-09-10 00:00:00','2008-09-10 00:00:00');</v>
      </c>
      <c r="BG294" s="6" t="str">
        <f t="shared" si="95"/>
        <v/>
      </c>
      <c r="BH294" s="6" t="str">
        <f t="shared" si="96"/>
        <v/>
      </c>
      <c r="BI294" s="137" t="str">
        <f t="shared" si="97"/>
        <v>update bitacoras_estatus set comprobacion_uso = 1, id_estatus=6 where id=293;</v>
      </c>
      <c r="BJ294" s="137" t="str">
        <f t="shared" si="98"/>
        <v>update bitacoras_estatus set numero_expediente = '963138', numero_registro = '1073418', id_estatus = 6, fecha_inicio = '2008-09-10', fecha_vencimiento ='2018-09-10', created_at ='2008-09-10 00:00:00', updated_at ='2008-09-10 00:00:00', id_clase=null, id_marca=1169, id_cliente=827, vigencia = 1 where id =293;</v>
      </c>
      <c r="BK294" s="137" t="str">
        <f t="shared" si="99"/>
        <v>update bitacoras_estatus set id_estatus = 6 where id =293;</v>
      </c>
    </row>
    <row r="295" spans="1:63" ht="409.6">
      <c r="A295" s="6">
        <v>1079966</v>
      </c>
      <c r="B295" s="6">
        <v>1162363</v>
      </c>
      <c r="C295" s="6">
        <f>IF(Tabla1[[#This Row],[No. REG.]]="","",1)</f>
        <v>1</v>
      </c>
      <c r="D295" s="3" t="s">
        <v>8681</v>
      </c>
      <c r="E295" s="3">
        <f>IF(Tabla1[[#This Row],[STATUS]]="","",VLOOKUP(D295,Estatus!$A$2:$B$13,2,0))</f>
        <v>8</v>
      </c>
      <c r="F295" s="3">
        <f>IF(Tabla1[[#This Row],[STATUS]]="","",VLOOKUP(D295,Estatus!$A$2:$I$12,9,0))</f>
        <v>1</v>
      </c>
      <c r="G295" s="16" t="s">
        <v>1582</v>
      </c>
      <c r="H295" s="7">
        <v>40266</v>
      </c>
      <c r="I295" s="80">
        <f t="shared" si="80"/>
        <v>2010</v>
      </c>
      <c r="J295" s="80">
        <f t="shared" si="81"/>
        <v>3</v>
      </c>
      <c r="K295" s="80">
        <f t="shared" si="82"/>
        <v>29</v>
      </c>
      <c r="L295" s="80" t="str">
        <f t="shared" si="83"/>
        <v>03</v>
      </c>
      <c r="M295" s="80">
        <f t="shared" si="84"/>
        <v>29</v>
      </c>
      <c r="N295" s="80" t="str">
        <f t="shared" si="85"/>
        <v>'2010-03-29'</v>
      </c>
      <c r="O295" s="80" t="str">
        <f t="shared" si="86"/>
        <v>'2010-03-29 00:00:00'</v>
      </c>
      <c r="P295" s="7">
        <v>43919</v>
      </c>
      <c r="Q295" s="80">
        <f t="shared" si="87"/>
        <v>2020</v>
      </c>
      <c r="R295" s="80">
        <f t="shared" si="88"/>
        <v>3</v>
      </c>
      <c r="S295" s="80">
        <f t="shared" si="89"/>
        <v>29</v>
      </c>
      <c r="T295" s="80" t="str">
        <f t="shared" si="90"/>
        <v>03</v>
      </c>
      <c r="U295" s="80">
        <f t="shared" si="91"/>
        <v>29</v>
      </c>
      <c r="V295" s="80" t="str">
        <f t="shared" si="92"/>
        <v>'2020-03-29'</v>
      </c>
      <c r="W295" s="80">
        <v>30</v>
      </c>
      <c r="X295" s="80">
        <f t="shared" si="93"/>
        <v>30</v>
      </c>
      <c r="Y295" s="16" t="s">
        <v>1583</v>
      </c>
      <c r="Z295" s="126">
        <f>IFERROR(IF(Y295="","null",VLOOKUP(Y295,Marcas!$A$2:$C$2024,2,0)),"")</f>
        <v>1167</v>
      </c>
      <c r="AA295" s="12" t="s">
        <v>8458</v>
      </c>
      <c r="AB295" s="6">
        <f>IFERROR(IF(AA295="","",IF(AA295="EMPORIO LEGAL",1,VLOOKUP(AA295,Clientes!$A$2:$B$1190,2,0))),"")</f>
        <v>826</v>
      </c>
      <c r="AC295" s="6">
        <f>IFERROR(IF(Tabla1[[#This Row],[id_control]]="null","",VLOOKUP(CONCATENATE(Tabla1[[#This Row],[CLIENTE]],"-",Tabla1[[#This Row],[id_control]]),Hoja1!$C$2:$D$1994,2,0)),"")</f>
        <v>295</v>
      </c>
      <c r="AD295" s="6" t="s">
        <v>1584</v>
      </c>
      <c r="AE295" s="6" t="s">
        <v>1585</v>
      </c>
      <c r="AF295" s="6" t="s">
        <v>1586</v>
      </c>
      <c r="AG295" s="6"/>
      <c r="AH295" s="6"/>
      <c r="AI295" s="6"/>
      <c r="AJ295" s="6"/>
      <c r="AK295" s="6"/>
      <c r="AL295" s="12" t="s">
        <v>1587</v>
      </c>
      <c r="AM295" s="5"/>
      <c r="AN295" s="5"/>
      <c r="AO295" s="6"/>
      <c r="AP295" s="6"/>
      <c r="AQ295" s="5"/>
      <c r="AR295" s="6"/>
      <c r="AS295" s="6"/>
      <c r="AT295" s="6"/>
      <c r="AU295" s="6"/>
      <c r="AV295" s="6" t="s">
        <v>1588</v>
      </c>
      <c r="AW295" s="6"/>
      <c r="AX295" s="6"/>
      <c r="AY295" s="6"/>
      <c r="AZ295" s="6"/>
      <c r="BA295" s="6"/>
      <c r="BB295" s="6"/>
      <c r="BC295" s="6"/>
      <c r="BD295" s="17" t="s">
        <v>1587</v>
      </c>
      <c r="BE295" s="8">
        <v>294</v>
      </c>
      <c r="BF295" s="6" t="str">
        <f t="shared" si="94"/>
        <v>insert into bitacoras_estatus (numero_expediente, numero_registro, representante, fecha_inicio, fecha_vencimiento, id_cliente, id_admin, id_bitacoras_estatus, id_estatus, id_clase, id_marca, created_at, updated_at) values('1079966','1162363','ALBERT THIESSEN FRIESSEN','2010-03-29','2020-03-29','826','2','1','1',30,1167,'2010-03-29 00:00:00','2010-03-29 00:00:00');</v>
      </c>
      <c r="BG295" s="6" t="str">
        <f t="shared" si="95"/>
        <v>insert into servicios_comentarios (comentario, id_admin, id_estatus, created_at, updated_at) values('CONTESTACION A REQUISITOS A INSCRIPCION DE SUBFRANQUICIA NO EXCLUSIVA A FAVOR DE FIDENCIO SILVA ENVIADA EL 10/05/2011, INSCRIPCION DE SUBFRANQUICIA NO EXCLUSIVA A FAVOR DE ENRIQUE CANO RODRIGUEZ RECIBIDA EL 03/06/2011, SOLICITUD DE INSCRIPCION DE LICENCIA DE USO O FRANQUICIA A FAVOR DE LUIS RAUL PORRAS DELGADO ENVIADA 13/06/2011 SOLICITUD DE INSRIPCION DE LICENCIA DE USO O FRANQUICIA A FAVOR DE RAMON EMIGDIO HERNANDEZ ORTEGA ENVIADA.INSCRIPCION DE LUI 13/06/2011;SOLICITUD DE INSCRIPCION DE LICENCIA DE USO O FRANQUICIA A FAVOR DE SUSNA FEHR SCHMITT,EVANDY,MARIA DEL CARMEN ARVISO BENCOMO EL 17/10/2011; INSCRIPCION DE LICIENCIA DE USO A FAVOR DE PEDRO MANUEL IGIL BAYLON ENVIADA 03/11/2011; INSCRIPCION DE FRANQUICIA A FAVOR DE SUSNA FEHR SCHMITT, MARIA DEL CARMEN ARVIZO BENCOMO, Y EVANDY RECIBIDA 06/01/2012 INSCRIPCION DE LICIENCIA DE USO A FAVOR DE PEDRO MANUEL IGIL RECIBIDA 10/02/2012; INSCRIPCION DE LICENCIA DE USO A FAVOR DE ALDO MAURICIO AGUILAR FLORES ENVIADA 25/04/2012 INSCRIPCION DE FRANQUICIA A FAVOR DE LILIA RIVAS PIÑON RECIBIDA 01/06/2012 REQUISITOS RECIBIDOS DE INSCRIPCION DE FRANQUICIA, REQUISITOS CONTESTADOS 10/07/2012, INSCRIPCION DE FRANQUICIA A FAVOR DE MARIA DEL SOCORRO RAVELO TINOCO, INSCRIPCION DE FRANQUICIA A FAVOR DE TANIA PATRICIA PEREZ RODRIGUEZ : INSCRIPCIOPN DE CANCELACIONB DE CONTRATO DE FRANQUIIA DE RAUL PORRAS DELGADO, 25/01/2013, INSCRIPCION DE LICENCIA DE USO A FAVOR DE EDAGAR ALEJANDRO JURADO ROMERO ENVIADA 25/01/2013, INSCRIPCION DE LICENCIA DE USO A FAVOR DE MARIA DEL SOCORRO RAVELO TINOCA, RECIBIDA 04/03/2013, CORRWECION DE FRANQUICA ENVIADA 07/03/2013 INCRIPCION DE FRANQUICIA A FAVOR DE GRUPO PODELSA ENVIADA 05/04/2013, CANCELACION DE CONTRATO DE FRANQUICA CON ENRIQUE CANO ENVIADA 05/04/2013, INSCRIPCION DE LICENCIA DE USO PIZZERIA LA SIERRA THIESSEN CON CORNELIUS LOEWEN ENVIADA 31/05/2013 LICENCIA DE USO A FAVOR DE PETER THIESSEN OPERADOR THIESSEN ENMVIADA 10/06/2013, INSCRIPCION DE LICENCIQA DE USO A FAVOR DE COMERCIALIZADORA EMON ENVIADA 01/10/2013; 07/02/14 INSCRIPCIÓN DE LICENCIA DE USO A FAVOR DE ALFONSO BERROSPE MUCIÑO CON ARVBENCO. 02/JUN/2014 INSCRIPCION DE FRANQUICIA A FAVOR DE CESAR ADOLFO CANO CHAVEZ. SE ENVIO SOLICITUD DE INSCRIPCION DE LICENCIA DE USO DE LAS MARCAS 1433496 PIZZERRIA LA SIERRA THIESSEN, M1382451 PIZZERIA LA SIERRA THIESEN, Y AC78476 LA BUENA PIZZA MENONITA A OPERADORA THIESSEN. 12/06/2014. INSCRIPCION DE CANCELACION DE CONTRATO DE FRANQUICIA 04/AGO/2014. INSCRIPCION DE LICUSO MARCA 1162363 CESAR CANO. SE COMUNICA INSCRIPCION DE LICUSO MARCA 1433396. Y 1382451 28AGO/2014. SE ENVIO INSCRIPCION DE LIC USO A FRANQUICIA LA SIERRA OJINAGA SA DE CV 17SEP14.SE ENVIO INSCRIPCION DE LIC DE USO A FAVOR DE CONSORCIO LA LAGUNA 15/10/2014. SOLICITUD DE INSCRIPCIÓN DE LICENCIA DE USO O FRANQUICIA DE PETER THIESSEN NEULFELD Y ALBERT THIESSEN FRIESSEN CON DESARROLLO DE FRANQUICIAS THIESSEN SAPI EN 07 ENE 2015. INSCRIPCIÓN LICUSO DE DESARROLLO DE FRANQUICIAS THIESSEN SAPI DE CV CON RICARDO RUÍZ FRANCO EN 2 DE JULIO DEL 2015. INSCRIPCIÓN LICUSO DESARROLLO DE FRANQUICIAS THIESSEN SAPI DE CV CON CONSORCIO EMPRESARIAL CHIHUAHUENSE LA LAGUNA SA DE CV EN 2 DE JULIO DEL 2015. INSCRIPCIÓN LICUSO DESARROLLO DE FRANQUICIAS THIESSEN SAPI DE CV CON ARNULFO SALAICES VALDEZ EN 2 DE JULIO DEL 2015/ SOLICITUD DE COPIAS CERTIFICADAS EN DOS TANTOS DE CONTRATO DE FRANQUICIA ENTRE OPERADORA THIESSEN S.A. DE C.V. Y OPERADORA JUÁREZ ARVBENCO S.A. DE C.V. CANCELACION DE DE LA INSCRIPCION AL CONTRATO DE FRANQUICIA OPERADORA THIESSEN SA.A DE C.V Y EDGAR ALEJANDRO JURADO ROEMRO licencia de inscripcion de franquicia ricardo ruiz franco , SE OTORGA FRNAQUICIA A ARNULFO SALICES VALDEZ, inscripcionde franquicia a favor de consorcio empresarial chihuahuense la laguna s.a de c.v. EL 16/12/2016 SE PRESENTÓ SOLICITUD DE INSCRIPCION DE FRANQUICIA EN CAMARGO A FAVOR DE SONIA GARCIA MORALES. CON FECHA 16/12/2016 SE PRESENTÓ SOLICITUD DE INSCRIPCION DE FRANQUICIA DE MEOQUI A FAVOR DE JESUS SALDIVAR ARMENDARIZ. EN FECHA 28/02/2017 SE PRESENTÓ SOLICITUD DE INSCRIPCION DE FRANQUICIA A FAVOR DE DESARROLLADORA ATTWELL (CONTRATO REGIONAL SONORA). EL 11 MAYO 2017 LLEGARON SOLICITOD REQUISITOS. EN FECHA 18 DE MAYO DE 2017 SE PRESENTÓ CONTESTACION A REQUISITOS DE INSCONT REGIONAL SONORA. EL 18 DE AGOSTO LLEGO DE IMPI COMINICADO TRANSMISION DE DERECHOS. EL 23 DE FEB 2018 LLEGARON SOLICITUDES DE REQUISITOS JESUS SALDIVAR ARMENDARIZ Y TAMBIEN DE SONIA GARCIA MORALES, EL 26 DE MARZO DE 218 SE INGRESARON LAS CONTESTACIONES DE REQUISITOS DE INSCRIPCION DE FRANQUICIAS DE JESUS SALDIVAR ARMENDARIZ Y DE SONIA GARCIA MORALES, FOLIOS 20170149503 Y 20170149010. SE CONFIRMA INSCRIPCION DE FRANQUICIA 10/07/2018.',1,294,'2010-03-29 00:00:00','2010-03-29 00:00:00');</v>
      </c>
      <c r="BH295" s="6" t="str">
        <f t="shared" si="96"/>
        <v>insert into servicios_comentarios (comentario, id_admin, id_estatus, created_at, updated_at) values('OPERADORA DE FRANQUICIAS 625 5 87 75 70,, 587-7436, Lic. Gerardo Fierro Daniel, Gerente de Compras y Atención a Franquicias CEL 614 3 45 55 15, HERMOSILLO01 844 439 00 02
Operadora Thiessen S.A. de C.V.',1,294,'2010-03-29 00:00:00','2010-03-29 00:00:00');</v>
      </c>
      <c r="BI295" s="137" t="str">
        <f t="shared" si="97"/>
        <v>update bitacoras_estatus set comprobacion_uso = 1, id_estatus=8 where id=294;</v>
      </c>
      <c r="BJ295" s="137" t="str">
        <f t="shared" si="98"/>
        <v>update bitacoras_estatus set numero_expediente = '1079966', numero_registro = '1162363', id_estatus = 8, fecha_inicio = '2010-03-29', fecha_vencimiento ='2020-03-29', created_at ='2010-03-29 00:00:00', updated_at ='2010-03-29 00:00:00', id_clase=30, id_marca=1167, id_cliente=826, vigencia = 1 where id =294;</v>
      </c>
      <c r="BK295" s="137" t="str">
        <f t="shared" si="99"/>
        <v>update bitacoras_estatus set id_estatus = 8 where id =294;</v>
      </c>
    </row>
    <row r="296" spans="1:63" ht="157">
      <c r="A296" s="6">
        <v>1115669</v>
      </c>
      <c r="B296" s="6"/>
      <c r="C296" s="6" t="str">
        <f>IF(Tabla1[[#This Row],[No. REG.]]="","",1)</f>
        <v/>
      </c>
      <c r="D296" s="3" t="s">
        <v>34</v>
      </c>
      <c r="E296" s="3">
        <f>IF(Tabla1[[#This Row],[STATUS]]="","",VLOOKUP(D296,Estatus!$A$2:$B$13,2,0))</f>
        <v>5</v>
      </c>
      <c r="F296" s="3">
        <f>IF(Tabla1[[#This Row],[STATUS]]="","",VLOOKUP(D296,Estatus!$A$2:$I$12,9,0))</f>
        <v>0</v>
      </c>
      <c r="G296" s="16" t="s">
        <v>1589</v>
      </c>
      <c r="H296" s="7">
        <v>40410</v>
      </c>
      <c r="I296" s="80">
        <f t="shared" si="80"/>
        <v>2010</v>
      </c>
      <c r="J296" s="80">
        <f t="shared" si="81"/>
        <v>8</v>
      </c>
      <c r="K296" s="80">
        <f t="shared" si="82"/>
        <v>20</v>
      </c>
      <c r="L296" s="80" t="str">
        <f t="shared" si="83"/>
        <v>08</v>
      </c>
      <c r="M296" s="80">
        <f t="shared" si="84"/>
        <v>20</v>
      </c>
      <c r="N296" s="80" t="str">
        <f t="shared" si="85"/>
        <v>'2010-08-20'</v>
      </c>
      <c r="O296" s="80" t="str">
        <f t="shared" si="86"/>
        <v>'2010-08-20 00:00:00'</v>
      </c>
      <c r="P296" s="7">
        <v>44063</v>
      </c>
      <c r="Q296" s="80">
        <f t="shared" si="87"/>
        <v>2020</v>
      </c>
      <c r="R296" s="80">
        <f t="shared" si="88"/>
        <v>8</v>
      </c>
      <c r="S296" s="80">
        <f t="shared" si="89"/>
        <v>20</v>
      </c>
      <c r="T296" s="80" t="str">
        <f t="shared" si="90"/>
        <v>08</v>
      </c>
      <c r="U296" s="80">
        <f t="shared" si="91"/>
        <v>20</v>
      </c>
      <c r="V296" s="80" t="str">
        <f t="shared" si="92"/>
        <v>'2020-08-20'</v>
      </c>
      <c r="W296" s="80"/>
      <c r="X296" s="80" t="str">
        <f t="shared" si="93"/>
        <v>null</v>
      </c>
      <c r="Y296" s="16" t="s">
        <v>1590</v>
      </c>
      <c r="Z296" s="126">
        <f>IFERROR(IF(Y296="","null",VLOOKUP(Y296,Marcas!$A$2:$C$2024,2,0)),"")</f>
        <v>660</v>
      </c>
      <c r="AA296" s="12" t="s">
        <v>8458</v>
      </c>
      <c r="AB296" s="6">
        <f>IFERROR(IF(AA296="","",IF(AA296="EMPORIO LEGAL",1,VLOOKUP(AA296,Clientes!$A$2:$B$1190,2,0))),"")</f>
        <v>826</v>
      </c>
      <c r="AC296" s="6">
        <f>IFERROR(IF(Tabla1[[#This Row],[id_control]]="null","",VLOOKUP(CONCATENATE(Tabla1[[#This Row],[CLIENTE]],"-",Tabla1[[#This Row],[id_control]]),Hoja1!$C$2:$D$1994,2,0)),"")</f>
        <v>296</v>
      </c>
      <c r="AD296" s="3" t="s">
        <v>1584</v>
      </c>
      <c r="AE296" s="3" t="s">
        <v>1585</v>
      </c>
      <c r="AF296" s="6"/>
      <c r="AG296" s="6"/>
      <c r="AH296" s="6"/>
      <c r="AI296" s="6"/>
      <c r="AJ296" s="6"/>
      <c r="AK296" s="6"/>
      <c r="AL296" s="3" t="s">
        <v>1591</v>
      </c>
      <c r="AM296" s="10" t="s">
        <v>1592</v>
      </c>
      <c r="AN296" s="10" t="s">
        <v>1593</v>
      </c>
      <c r="AO296" s="6"/>
      <c r="AP296" s="6"/>
      <c r="AQ296" s="10" t="s">
        <v>1594</v>
      </c>
      <c r="AR296" s="6"/>
      <c r="AS296" s="6"/>
      <c r="AT296" s="6"/>
      <c r="AU296" s="6"/>
      <c r="AV296" s="6" t="s">
        <v>1595</v>
      </c>
      <c r="AW296" s="6"/>
      <c r="AX296" s="6"/>
      <c r="AY296" s="6"/>
      <c r="AZ296" s="6"/>
      <c r="BA296" s="6"/>
      <c r="BB296" s="6"/>
      <c r="BC296" s="6"/>
      <c r="BD296" s="17" t="s">
        <v>1596</v>
      </c>
      <c r="BE296" s="8">
        <v>295</v>
      </c>
      <c r="BF296" s="6" t="str">
        <f t="shared" si="94"/>
        <v>insert into bitacoras_estatus (numero_expediente, numero_registro, representante, fecha_inicio, fecha_vencimiento, id_cliente, id_admin, id_bitacoras_estatus, id_estatus, id_clase, id_marca, created_at, updated_at) values('1115669','','ALBERT THIESSEN FRIESSEN','2010-08-20','2020-08-20','826','2','1','1',null,660,'2010-08-20 00:00:00','2010-08-20 00:00:00');</v>
      </c>
      <c r="BG296" s="6" t="str">
        <f t="shared" si="95"/>
        <v>insert into servicios_comentarios (comentario, id_admin, id_estatus, created_at, updated_at) values('negativa recibida 21/09/2011',1,295,'2010-08-20 00:00:00','2010-08-20 00:00:00');</v>
      </c>
      <c r="BH296" s="6" t="str">
        <f t="shared" si="96"/>
        <v>insert into servicios_comentarios (comentario, id_admin, id_estatus, created_at, updated_at) values('OPERADORA DE FRANQUICIAS 625 5 87 75 70, 587-7436, Lic. Gerardo Fierro Daniel, Gerente de Compras y Atención a Franquicias CEL 614 3 45 55 15, HERMOSILLO01 844 439 00 02
Operadora Thiessen S.A. de C.V.',1,295,'2010-08-20 00:00:00','2010-08-20 00:00:00');</v>
      </c>
      <c r="BI296" s="137" t="str">
        <f t="shared" si="97"/>
        <v>update bitacoras_estatus set comprobacion_uso = 1, id_estatus=5 where id=295;</v>
      </c>
      <c r="BJ296" s="137" t="str">
        <f t="shared" si="98"/>
        <v>update bitacoras_estatus set numero_expediente = '1115669', numero_registro = '', id_estatus = 5, fecha_inicio = '2010-08-20', fecha_vencimiento ='2020-08-20', created_at ='2010-08-20 00:00:00', updated_at ='2010-08-20 00:00:00', id_clase=null, id_marca=660, id_cliente=826, vigencia = 0 where id =295;</v>
      </c>
      <c r="BK296" s="137" t="str">
        <f t="shared" si="99"/>
        <v>update bitacoras_estatus set id_estatus = 5 where id =295;</v>
      </c>
    </row>
    <row r="297" spans="1:63" ht="211">
      <c r="A297" s="3">
        <v>1115671</v>
      </c>
      <c r="B297" s="3"/>
      <c r="C297" s="3" t="str">
        <f>IF(Tabla1[[#This Row],[No. REG.]]="","",1)</f>
        <v/>
      </c>
      <c r="D297" s="3" t="s">
        <v>34</v>
      </c>
      <c r="E297" s="3">
        <f>IF(Tabla1[[#This Row],[STATUS]]="","",VLOOKUP(D297,Estatus!$A$2:$B$13,2,0))</f>
        <v>5</v>
      </c>
      <c r="F297" s="3">
        <f>IF(Tabla1[[#This Row],[STATUS]]="","",VLOOKUP(D297,Estatus!$A$2:$I$12,9,0))</f>
        <v>0</v>
      </c>
      <c r="G297" s="12" t="s">
        <v>1597</v>
      </c>
      <c r="H297" s="7">
        <v>40410</v>
      </c>
      <c r="I297" s="80">
        <f t="shared" si="80"/>
        <v>2010</v>
      </c>
      <c r="J297" s="80">
        <f t="shared" si="81"/>
        <v>8</v>
      </c>
      <c r="K297" s="80">
        <f t="shared" si="82"/>
        <v>20</v>
      </c>
      <c r="L297" s="80" t="str">
        <f t="shared" si="83"/>
        <v>08</v>
      </c>
      <c r="M297" s="80">
        <f t="shared" si="84"/>
        <v>20</v>
      </c>
      <c r="N297" s="80" t="str">
        <f t="shared" si="85"/>
        <v>'2010-08-20'</v>
      </c>
      <c r="O297" s="80" t="str">
        <f t="shared" si="86"/>
        <v>'2010-08-20 00:00:00'</v>
      </c>
      <c r="P297" s="7">
        <v>44063</v>
      </c>
      <c r="Q297" s="80">
        <f t="shared" si="87"/>
        <v>2020</v>
      </c>
      <c r="R297" s="80">
        <f t="shared" si="88"/>
        <v>8</v>
      </c>
      <c r="S297" s="80">
        <f t="shared" si="89"/>
        <v>20</v>
      </c>
      <c r="T297" s="80" t="str">
        <f t="shared" si="90"/>
        <v>08</v>
      </c>
      <c r="U297" s="80">
        <f t="shared" si="91"/>
        <v>20</v>
      </c>
      <c r="V297" s="80" t="str">
        <f t="shared" si="92"/>
        <v>'2020-08-20'</v>
      </c>
      <c r="W297" s="80"/>
      <c r="X297" s="80" t="str">
        <f t="shared" si="93"/>
        <v>null</v>
      </c>
      <c r="Y297" s="12" t="s">
        <v>1598</v>
      </c>
      <c r="Z297" s="125">
        <f>IFERROR(IF(Y297="","null",VLOOKUP(Y297,Marcas!$A$2:$C$2024,2,0)),"")</f>
        <v>1313</v>
      </c>
      <c r="AA297" s="12" t="s">
        <v>8458</v>
      </c>
      <c r="AB297" s="3">
        <f>IFERROR(IF(AA297="","",IF(AA297="EMPORIO LEGAL",1,VLOOKUP(AA297,Clientes!$A$2:$B$1190,2,0))),"")</f>
        <v>826</v>
      </c>
      <c r="AC297" s="3">
        <f>IFERROR(IF(Tabla1[[#This Row],[id_control]]="null","",VLOOKUP(CONCATENATE(Tabla1[[#This Row],[CLIENTE]],"-",Tabla1[[#This Row],[id_control]]),Hoja1!$C$2:$D$1994,2,0)),"")</f>
        <v>297</v>
      </c>
      <c r="AD297" s="3" t="s">
        <v>1584</v>
      </c>
      <c r="AE297" s="3" t="s">
        <v>1585</v>
      </c>
      <c r="AF297" s="3"/>
      <c r="AG297" s="3"/>
      <c r="AH297" s="3"/>
      <c r="AI297" s="3"/>
      <c r="AJ297" s="3"/>
      <c r="AK297" s="3"/>
      <c r="AL297" s="3" t="s">
        <v>1591</v>
      </c>
      <c r="AM297" s="6" t="s">
        <v>1592</v>
      </c>
      <c r="AN297" s="6" t="s">
        <v>1593</v>
      </c>
      <c r="AO297" s="6"/>
      <c r="AP297" s="6"/>
      <c r="AQ297" s="10" t="s">
        <v>1594</v>
      </c>
      <c r="AR297" s="6"/>
      <c r="AS297" s="6"/>
      <c r="AT297" s="6"/>
      <c r="AU297" s="6"/>
      <c r="AV297" s="10" t="s">
        <v>1595</v>
      </c>
      <c r="AW297" s="10"/>
      <c r="AX297" s="6"/>
      <c r="AY297" s="6"/>
      <c r="AZ297" s="6"/>
      <c r="BA297" s="6"/>
      <c r="BB297" s="6"/>
      <c r="BC297" s="6"/>
      <c r="BD297" s="16" t="s">
        <v>1596</v>
      </c>
      <c r="BE297" s="8">
        <v>296</v>
      </c>
      <c r="BF297" s="6" t="str">
        <f t="shared" si="94"/>
        <v>insert into bitacoras_estatus (numero_expediente, numero_registro, representante, fecha_inicio, fecha_vencimiento, id_cliente, id_admin, id_bitacoras_estatus, id_estatus, id_clase, id_marca, created_at, updated_at) values('1115671','','ALBERT THIESSEN FRIESSEN','2010-08-20','2020-08-20','826','2','1','1',null,1313,'2010-08-20 00:00:00','2010-08-20 00:00:00');</v>
      </c>
      <c r="BG297" s="6" t="str">
        <f t="shared" si="95"/>
        <v>insert into servicios_comentarios (comentario, id_admin, id_estatus, created_at, updated_at) values('negativa recibida 21/09/2012',1,296,'2010-08-20 00:00:00','2010-08-20 00:00:00');</v>
      </c>
      <c r="BH297" s="6" t="str">
        <f t="shared" si="96"/>
        <v>insert into servicios_comentarios (comentario, id_admin, id_estatus, created_at, updated_at) values('OPERADORA DE FRANQUICIAS 625 5 87 75 70, 587-7436, Lic. Gerardo Fierro Daniel, Gerente de Compras y Atención a Franquicias CEL 614 3 45 55 15, HERMOSILLO01 844 439 00 02
Operadora Thiessen S.A. de C.V.',1,296,'2010-08-20 00:00:00','2010-08-20 00:00:00');</v>
      </c>
      <c r="BI297" s="137" t="str">
        <f t="shared" si="97"/>
        <v>update bitacoras_estatus set comprobacion_uso = 1, id_estatus=5 where id=296;</v>
      </c>
      <c r="BJ297" s="137" t="str">
        <f t="shared" si="98"/>
        <v>update bitacoras_estatus set numero_expediente = '1115671', numero_registro = '', id_estatus = 5, fecha_inicio = '2010-08-20', fecha_vencimiento ='2020-08-20', created_at ='2010-08-20 00:00:00', updated_at ='2010-08-20 00:00:00', id_clase=null, id_marca=1313, id_cliente=826, vigencia = 0 where id =296;</v>
      </c>
      <c r="BK297" s="137" t="str">
        <f t="shared" si="99"/>
        <v>update bitacoras_estatus set id_estatus = 5 where id =296;</v>
      </c>
    </row>
    <row r="298" spans="1:63" ht="157">
      <c r="A298" s="3">
        <v>1149272</v>
      </c>
      <c r="B298" s="3"/>
      <c r="C298" s="3" t="str">
        <f>IF(Tabla1[[#This Row],[No. REG.]]="","",1)</f>
        <v/>
      </c>
      <c r="D298" s="3" t="s">
        <v>34</v>
      </c>
      <c r="E298" s="3">
        <f>IF(Tabla1[[#This Row],[STATUS]]="","",VLOOKUP(D298,Estatus!$A$2:$B$13,2,0))</f>
        <v>5</v>
      </c>
      <c r="F298" s="3">
        <f>IF(Tabla1[[#This Row],[STATUS]]="","",VLOOKUP(D298,Estatus!$A$2:$I$12,9,0))</f>
        <v>0</v>
      </c>
      <c r="G298" s="12" t="s">
        <v>1599</v>
      </c>
      <c r="H298" s="7">
        <v>40533</v>
      </c>
      <c r="I298" s="80">
        <f t="shared" si="80"/>
        <v>2010</v>
      </c>
      <c r="J298" s="80">
        <f t="shared" si="81"/>
        <v>12</v>
      </c>
      <c r="K298" s="80">
        <f t="shared" si="82"/>
        <v>21</v>
      </c>
      <c r="L298" s="80">
        <f t="shared" si="83"/>
        <v>12</v>
      </c>
      <c r="M298" s="80">
        <f t="shared" si="84"/>
        <v>21</v>
      </c>
      <c r="N298" s="80" t="str">
        <f t="shared" si="85"/>
        <v>'2010-12-21'</v>
      </c>
      <c r="O298" s="80" t="str">
        <f t="shared" si="86"/>
        <v>'2010-12-21 00:00:00'</v>
      </c>
      <c r="P298" s="7">
        <v>44186</v>
      </c>
      <c r="Q298" s="80">
        <f t="shared" si="87"/>
        <v>2020</v>
      </c>
      <c r="R298" s="80">
        <f t="shared" si="88"/>
        <v>12</v>
      </c>
      <c r="S298" s="80">
        <f t="shared" si="89"/>
        <v>21</v>
      </c>
      <c r="T298" s="80">
        <f t="shared" si="90"/>
        <v>12</v>
      </c>
      <c r="U298" s="80">
        <f t="shared" si="91"/>
        <v>21</v>
      </c>
      <c r="V298" s="80" t="str">
        <f t="shared" si="92"/>
        <v>'2020-12-21'</v>
      </c>
      <c r="W298" s="80">
        <v>30</v>
      </c>
      <c r="X298" s="80">
        <f t="shared" si="93"/>
        <v>30</v>
      </c>
      <c r="Y298" s="12" t="s">
        <v>1583</v>
      </c>
      <c r="Z298" s="125">
        <f>IFERROR(IF(Y298="","null",VLOOKUP(Y298,Marcas!$A$2:$C$2024,2,0)),"")</f>
        <v>1167</v>
      </c>
      <c r="AA298" s="12" t="s">
        <v>8458</v>
      </c>
      <c r="AB298" s="3">
        <f>IFERROR(IF(AA298="","",IF(AA298="EMPORIO LEGAL",1,VLOOKUP(AA298,Clientes!$A$2:$B$1190,2,0))),"")</f>
        <v>826</v>
      </c>
      <c r="AC298" s="3">
        <f>IFERROR(IF(Tabla1[[#This Row],[id_control]]="null","",VLOOKUP(CONCATENATE(Tabla1[[#This Row],[CLIENTE]],"-",Tabla1[[#This Row],[id_control]]),Hoja1!$C$2:$D$1994,2,0)),"")</f>
        <v>295</v>
      </c>
      <c r="AD298" s="3" t="s">
        <v>1600</v>
      </c>
      <c r="AE298" s="3"/>
      <c r="AF298" s="3"/>
      <c r="AG298" s="3"/>
      <c r="AH298" s="3"/>
      <c r="AI298" s="3"/>
      <c r="AJ298" s="3"/>
      <c r="AK298" s="3"/>
      <c r="AL298" s="12" t="s">
        <v>1591</v>
      </c>
      <c r="AM298" s="6" t="s">
        <v>1601</v>
      </c>
      <c r="AN298" s="6" t="s">
        <v>1593</v>
      </c>
      <c r="AO298" s="6"/>
      <c r="AP298" s="6"/>
      <c r="AQ298" s="6" t="s">
        <v>1602</v>
      </c>
      <c r="AR298" s="6"/>
      <c r="AS298" s="6"/>
      <c r="AT298" s="6"/>
      <c r="AU298" s="6"/>
      <c r="AV298" s="6" t="s">
        <v>1595</v>
      </c>
      <c r="AW298" s="6"/>
      <c r="AX298" s="6"/>
      <c r="AY298" s="6"/>
      <c r="AZ298" s="6"/>
      <c r="BA298" s="6"/>
      <c r="BB298" s="6"/>
      <c r="BC298" s="6"/>
      <c r="BD298" s="17" t="s">
        <v>1603</v>
      </c>
      <c r="BE298" s="8">
        <v>297</v>
      </c>
      <c r="BF298" s="6" t="str">
        <f t="shared" si="94"/>
        <v>insert into bitacoras_estatus (numero_expediente, numero_registro, representante, fecha_inicio, fecha_vencimiento, id_cliente, id_admin, id_bitacoras_estatus, id_estatus, id_clase, id_marca, created_at, updated_at) values('1149272','','ALBERT THIESSEN FRIESSEN Y PETER THIESSEN NEUFELD,','2010-12-21','2020-12-21','826','2','1','1',30,1167,'2010-12-21 00:00:00','2010-12-21 00:00:00');</v>
      </c>
      <c r="BG298" s="6" t="str">
        <f t="shared" si="95"/>
        <v>insert into servicios_comentarios (comentario, id_admin, id_estatus, created_at, updated_at) values('negativa recibida 23/2011',1,297,'2010-12-21 00:00:00','2010-12-21 00:00:00');</v>
      </c>
      <c r="BH298" s="6" t="str">
        <f t="shared" si="96"/>
        <v>insert into servicios_comentarios (comentario, id_admin, id_estatus, created_at, updated_at) values('OPERADORA DE FRANQUICIAS 625 5 87 75 70, 587-7436, Lic. Gerardo Fierro Daniel, Gerente de Compras y Atención a Franquicias CEL 614 3 45 55 15, HERMOSILLO01 844 439 00 02
Operadora Thiessen S.A. de C.V..',1,297,'2010-12-21 00:00:00','2010-12-21 00:00:00');</v>
      </c>
      <c r="BI298" s="137" t="str">
        <f t="shared" si="97"/>
        <v>update bitacoras_estatus set comprobacion_uso = 1, id_estatus=5 where id=297;</v>
      </c>
      <c r="BJ298" s="137" t="str">
        <f t="shared" si="98"/>
        <v>update bitacoras_estatus set numero_expediente = '1149272', numero_registro = '', id_estatus = 5, fecha_inicio = '2010-12-21', fecha_vencimiento ='2020-12-21', created_at ='2010-12-21 00:00:00', updated_at ='2010-12-21 00:00:00', id_clase=30, id_marca=1167, id_cliente=826, vigencia = 0 where id =297;</v>
      </c>
      <c r="BK298" s="137" t="str">
        <f t="shared" si="99"/>
        <v>update bitacoras_estatus set id_estatus = 5 where id =297;</v>
      </c>
    </row>
    <row r="299" spans="1:63" ht="157">
      <c r="A299" s="3">
        <v>1149274</v>
      </c>
      <c r="B299" s="3"/>
      <c r="C299" s="3" t="str">
        <f>IF(Tabla1[[#This Row],[No. REG.]]="","",1)</f>
        <v/>
      </c>
      <c r="D299" s="3" t="s">
        <v>34</v>
      </c>
      <c r="E299" s="3">
        <f>IF(Tabla1[[#This Row],[STATUS]]="","",VLOOKUP(D299,Estatus!$A$2:$B$13,2,0))</f>
        <v>5</v>
      </c>
      <c r="F299" s="3">
        <f>IF(Tabla1[[#This Row],[STATUS]]="","",VLOOKUP(D299,Estatus!$A$2:$I$12,9,0))</f>
        <v>0</v>
      </c>
      <c r="G299" s="12" t="s">
        <v>1589</v>
      </c>
      <c r="H299" s="7">
        <v>40549</v>
      </c>
      <c r="I299" s="80">
        <f t="shared" si="80"/>
        <v>2011</v>
      </c>
      <c r="J299" s="80">
        <f t="shared" si="81"/>
        <v>1</v>
      </c>
      <c r="K299" s="80">
        <f t="shared" si="82"/>
        <v>6</v>
      </c>
      <c r="L299" s="80" t="str">
        <f t="shared" si="83"/>
        <v>01</v>
      </c>
      <c r="M299" s="80" t="str">
        <f t="shared" si="84"/>
        <v>06</v>
      </c>
      <c r="N299" s="80" t="str">
        <f t="shared" si="85"/>
        <v>'2011-01-06'</v>
      </c>
      <c r="O299" s="80" t="str">
        <f t="shared" si="86"/>
        <v>'2011-01-06 00:00:00'</v>
      </c>
      <c r="P299" s="7">
        <v>44202</v>
      </c>
      <c r="Q299" s="80">
        <f t="shared" si="87"/>
        <v>2021</v>
      </c>
      <c r="R299" s="80">
        <f t="shared" si="88"/>
        <v>1</v>
      </c>
      <c r="S299" s="80">
        <f t="shared" si="89"/>
        <v>6</v>
      </c>
      <c r="T299" s="80" t="str">
        <f t="shared" si="90"/>
        <v>01</v>
      </c>
      <c r="U299" s="80" t="str">
        <f t="shared" si="91"/>
        <v>06</v>
      </c>
      <c r="V299" s="80" t="str">
        <f t="shared" si="92"/>
        <v>'2021-01-06'</v>
      </c>
      <c r="W299" s="80"/>
      <c r="X299" s="80" t="str">
        <f t="shared" si="93"/>
        <v>null</v>
      </c>
      <c r="Y299" s="12" t="s">
        <v>1604</v>
      </c>
      <c r="Z299" s="125">
        <f>IFERROR(IF(Y299="","null",VLOOKUP(Y299,Marcas!$A$2:$C$2024,2,0)),"")</f>
        <v>1042</v>
      </c>
      <c r="AA299" s="12" t="s">
        <v>8458</v>
      </c>
      <c r="AB299" s="3">
        <f>IFERROR(IF(AA299="","",IF(AA299="EMPORIO LEGAL",1,VLOOKUP(AA299,Clientes!$A$2:$B$1190,2,0))),"")</f>
        <v>826</v>
      </c>
      <c r="AC299" s="3">
        <f>IFERROR(IF(Tabla1[[#This Row],[id_control]]="null","",VLOOKUP(CONCATENATE(Tabla1[[#This Row],[CLIENTE]],"-",Tabla1[[#This Row],[id_control]]),Hoja1!$C$2:$D$1994,2,0)),"")</f>
        <v>299</v>
      </c>
      <c r="AD299" s="3" t="s">
        <v>1584</v>
      </c>
      <c r="AE299" s="3" t="s">
        <v>1585</v>
      </c>
      <c r="AF299" s="3"/>
      <c r="AG299" s="3"/>
      <c r="AH299" s="3"/>
      <c r="AI299" s="3"/>
      <c r="AJ299" s="3"/>
      <c r="AK299" s="3"/>
      <c r="AL299" s="3" t="s">
        <v>1591</v>
      </c>
      <c r="AM299" s="10" t="s">
        <v>1601</v>
      </c>
      <c r="AN299" s="10" t="s">
        <v>1593</v>
      </c>
      <c r="AO299" s="6"/>
      <c r="AP299" s="6"/>
      <c r="AQ299" s="10" t="s">
        <v>1594</v>
      </c>
      <c r="AR299" s="6"/>
      <c r="AS299" s="6"/>
      <c r="AT299" s="6"/>
      <c r="AU299" s="6"/>
      <c r="AV299" s="6" t="s">
        <v>1595</v>
      </c>
      <c r="AW299" s="6"/>
      <c r="AX299" s="6"/>
      <c r="AY299" s="6"/>
      <c r="AZ299" s="6"/>
      <c r="BA299" s="6"/>
      <c r="BB299" s="6"/>
      <c r="BC299" s="6"/>
      <c r="BD299" s="17" t="s">
        <v>1596</v>
      </c>
      <c r="BE299" s="8">
        <v>298</v>
      </c>
      <c r="BF299" s="6" t="str">
        <f t="shared" si="94"/>
        <v>insert into bitacoras_estatus (numero_expediente, numero_registro, representante, fecha_inicio, fecha_vencimiento, id_cliente, id_admin, id_bitacoras_estatus, id_estatus, id_clase, id_marca, created_at, updated_at) values('1149274','','ALBERT THIESSEN FRIESSEN','2011-01-06','2021-01-06','826','2','1','1',null,1042,'2011-01-06 00:00:00','2011-01-06 00:00:00');</v>
      </c>
      <c r="BG299" s="6" t="str">
        <f t="shared" si="95"/>
        <v>insert into servicios_comentarios (comentario, id_admin, id_estatus, created_at, updated_at) values('negativa recibida 21/09/2011',1,298,'2011-01-06 00:00:00','2011-01-06 00:00:00');</v>
      </c>
      <c r="BH299" s="6" t="str">
        <f t="shared" si="96"/>
        <v>insert into servicios_comentarios (comentario, id_admin, id_estatus, created_at, updated_at) values('OPERADORA DE FRANQUICIAS 625 5 87 75 70, 587-7436, Lic. Gerardo Fierro Daniel, Gerente de Compras y Atención a Franquicias CEL 614 3 45 55 15, HERMOSILLO01 844 439 00 02
Operadora Thiessen S.A. de C.V.',1,298,'2011-01-06 00:00:00','2011-01-06 00:00:00');</v>
      </c>
      <c r="BI299" s="137" t="str">
        <f t="shared" si="97"/>
        <v>update bitacoras_estatus set comprobacion_uso = 1, id_estatus=5 where id=298;</v>
      </c>
      <c r="BJ299" s="137" t="str">
        <f t="shared" si="98"/>
        <v>update bitacoras_estatus set numero_expediente = '1149274', numero_registro = '', id_estatus = 5, fecha_inicio = '2011-01-06', fecha_vencimiento ='2021-01-06', created_at ='2011-01-06 00:00:00', updated_at ='2011-01-06 00:00:00', id_clase=null, id_marca=1042, id_cliente=826, vigencia = 0 where id =298;</v>
      </c>
      <c r="BK299" s="137" t="str">
        <f t="shared" si="99"/>
        <v>update bitacoras_estatus set id_estatus = 5 where id =298;</v>
      </c>
    </row>
    <row r="300" spans="1:63" ht="409.6">
      <c r="A300" s="3">
        <v>1191064</v>
      </c>
      <c r="B300" s="3">
        <v>1162363</v>
      </c>
      <c r="C300" s="3">
        <f>IF(Tabla1[[#This Row],[No. REG.]]="","",1)</f>
        <v>1</v>
      </c>
      <c r="D300" s="3" t="s">
        <v>8681</v>
      </c>
      <c r="E300" s="3">
        <f>IF(Tabla1[[#This Row],[STATUS]]="","",VLOOKUP(D300,Estatus!$A$2:$B$13,2,0))</f>
        <v>8</v>
      </c>
      <c r="F300" s="3">
        <f>IF(Tabla1[[#This Row],[STATUS]]="","",VLOOKUP(D300,Estatus!$A$2:$I$12,9,0))</f>
        <v>1</v>
      </c>
      <c r="G300" s="12" t="s">
        <v>1605</v>
      </c>
      <c r="H300" s="7">
        <v>40716</v>
      </c>
      <c r="I300" s="80">
        <f t="shared" si="80"/>
        <v>2011</v>
      </c>
      <c r="J300" s="80">
        <f t="shared" si="81"/>
        <v>6</v>
      </c>
      <c r="K300" s="80">
        <f t="shared" si="82"/>
        <v>22</v>
      </c>
      <c r="L300" s="80" t="str">
        <f t="shared" si="83"/>
        <v>06</v>
      </c>
      <c r="M300" s="80">
        <f t="shared" si="84"/>
        <v>22</v>
      </c>
      <c r="N300" s="80" t="str">
        <f t="shared" si="85"/>
        <v>'2011-06-22'</v>
      </c>
      <c r="O300" s="80" t="str">
        <f t="shared" si="86"/>
        <v>'2011-06-22 00:00:00'</v>
      </c>
      <c r="P300" s="7">
        <v>44369</v>
      </c>
      <c r="Q300" s="80">
        <f t="shared" si="87"/>
        <v>2021</v>
      </c>
      <c r="R300" s="80">
        <f t="shared" si="88"/>
        <v>6</v>
      </c>
      <c r="S300" s="80">
        <f t="shared" si="89"/>
        <v>22</v>
      </c>
      <c r="T300" s="80" t="str">
        <f t="shared" si="90"/>
        <v>06</v>
      </c>
      <c r="U300" s="80">
        <f t="shared" si="91"/>
        <v>22</v>
      </c>
      <c r="V300" s="80" t="str">
        <f t="shared" si="92"/>
        <v>'2021-06-22'</v>
      </c>
      <c r="W300" s="80"/>
      <c r="X300" s="80" t="str">
        <f t="shared" si="93"/>
        <v>null</v>
      </c>
      <c r="Y300" s="12" t="s">
        <v>1606</v>
      </c>
      <c r="Z300" s="125">
        <f>IFERROR(IF(Y300="","null",VLOOKUP(Y300,Marcas!$A$2:$C$2024,2,0)),"")</f>
        <v>1168</v>
      </c>
      <c r="AA300" s="12" t="s">
        <v>8458</v>
      </c>
      <c r="AB300" s="3">
        <f>IFERROR(IF(AA300="","",IF(AA300="EMPORIO LEGAL",1,VLOOKUP(AA300,Clientes!$A$2:$B$1190,2,0))),"")</f>
        <v>826</v>
      </c>
      <c r="AC300" s="3">
        <f>IFERROR(IF(Tabla1[[#This Row],[id_control]]="null","",VLOOKUP(CONCATENATE(Tabla1[[#This Row],[CLIENTE]],"-",Tabla1[[#This Row],[id_control]]),Hoja1!$C$2:$D$1994,2,0)),"")</f>
        <v>300</v>
      </c>
      <c r="AD300" s="3" t="s">
        <v>1607</v>
      </c>
      <c r="AE300" s="3"/>
      <c r="AF300" s="3"/>
      <c r="AG300" s="3"/>
      <c r="AH300" s="3"/>
      <c r="AI300" s="3"/>
      <c r="AJ300" s="3"/>
      <c r="AK300" s="3"/>
      <c r="AL300" s="3">
        <v>6144243115</v>
      </c>
      <c r="AM300" s="10"/>
      <c r="AN300" s="10"/>
      <c r="AO300" s="6"/>
      <c r="AP300" s="6"/>
      <c r="AQ300" s="10">
        <v>6142202508</v>
      </c>
      <c r="AR300" s="6"/>
      <c r="AS300" s="6"/>
      <c r="AT300" s="6"/>
      <c r="AU300" s="6"/>
      <c r="AV300" s="6" t="s">
        <v>1608</v>
      </c>
      <c r="AW300" s="6" t="s">
        <v>1609</v>
      </c>
      <c r="AX300" s="6"/>
      <c r="AY300" s="6"/>
      <c r="AZ300" s="6"/>
      <c r="BA300" s="6"/>
      <c r="BB300" s="6"/>
      <c r="BC300" s="6"/>
      <c r="BD300" s="17" t="s">
        <v>1610</v>
      </c>
      <c r="BE300" s="8">
        <v>299</v>
      </c>
      <c r="BF300" s="6" t="str">
        <f t="shared" si="94"/>
        <v>insert into bitacoras_estatus (numero_expediente, numero_registro, representante, fecha_inicio, fecha_vencimiento, id_cliente, id_admin, id_bitacoras_estatus, id_estatus, id_clase, id_marca, created_at, updated_at) values('1191064','1162363','GERARDO FIERRO','2011-06-22','2021-06-22','826','2','1','1',null,1168,'2011-06-22 00:00:00','2011-06-22 00:00:00');</v>
      </c>
      <c r="BG300" s="6" t="str">
        <f t="shared" si="95"/>
        <v>insert into servicios_comentarios (comentario, id_admin, id_estatus, created_at, updated_at) values('CONTESTACION A REQUISITOS A INSCRIPCION DE SUBFRANQUICIA NO EXCLUSIVA A FAVOR DE FIDENCIO SILVA ENVIADA EL 10/05/2011, INSCRIPCION DE SUBFRANQUICIA NO EXCLUSIVA A FAVOR DE ENRIQUE CANO RODRIGUEZ RECIBIDA EL 03/06/2011, SOLICITUD DE INSCRIPCION DE LICENCIA DE USO O FRANQUICIA A FAVOR DE LUIS RAUL PORRAS DELGADO ENVIADA 13/06/2011 SOLICITUD DE INSRIPCION DE LICENCIA DE USO O FRANQUICIA A FAVOR DE RAMON EMIGDIO HERNANDEZ ORTEGA ENVIADA.INSCRIPCION DE LUI 13/06/2011;SOLICITUD DE INSCRIPCION DE LICENCIA DE USO O FRANQUICIA A FAVOR DE SUSNA FEHR SCHMITT,EVANDY,MARIA DEL CARMEN ARVISO BENCOMO EL 17/10/2011; INSCRIPCION DE LICIENCIA DE USO A FAVOR DE PEDRO MANUEL IGIL BAYLON ENVIADA 03/11/2011; INSCRIPCION DE FRANQUICIA A FAVOR DE SUSNA FEHR SCHMITT, MARIA DEL CARMEN ARVIZO BENCOMO, Y EVANDY RECIBIDA 06/01/2012 INSCRIPCION DE LICIENCIA DE USO A FAVOR DE PEDRO MANUEL IGIL RECIBIDA 10/02/2012; INSCRIPCION DE LICENCIA DE USO A FAVOR DE ALDO MAURICIO AGUILAR FLORES ENVIADA 25/04/2012 INSCRIPCION DE FRANQUICIA A FAVOR DE LILIA RIVAS PIÑON RECIBIDA 01/06/2012 REQUISITOS RECIBIDOS DE INSCRIPCION DE FRANQUICIA, REQUISITOS CONTESTADOS 10/07/2012, INSCRIPCION DE FRANQUICIA A FAVOR DE MARIA DEL SOCORRO RAVELO TINOCO, INSCRIPCION DE FRANQUICIA A FAVOR DE TANIA PATRICIA PEREZ RODRIGUEZ : INSCRIPCIOPN DE CANCELACIONB DE CONTRATO DE FRANQUIIA DE RAUL PORRAS DELGADO, 25/01/2013, INSCRIPCION DE LICENCIA DE USO A FAVOR DE EDAGAR ALEJANDRO JURADO ROMERO ENVIADA 25/01/2013, INSCRIPCION DE LICENCIA DE USO A FAVOR DE MARIA DEL SOCORRO RAVELO TINOCA, RECIBIDA 04/03/2013, CORRWECION DE FRANQUICA ENVIADA 07/03/2013 INCRIPCION DE FRANQUICIA A FAVOR DE GRUPO PODELSA ENVIADA 05/04/2013, CANCELACION DE CONTRATO DE FRANQUICA CON ENRIQUE CANO ENVIADA 05/04/2013, INSCRIPCION DE LICENCIA DE USO PIZZERIA LA SIERRA THIESSEN CON CORNELIUS LOEWEN ENVIADA 31/05/2013 LICENCIA DE USO A FAVOR DE PETER THIESSEN OPERADOR THIESSEN ENMVIADA 10/06/2013, INSCRIPCION DE LICENCIQA DE USO A FAVOR DE COMERCIALIZADORA EMON ENVIADA 01/10/2013; 07/02/14 INSCRIPCIÓN DE LICENCIA DE USO A FAVOR DE ALFONSO BERROSPE MUCIÑO CON ARVBENCO. 02/JUN/2014 INSCRIPCION DE FRANQUICIA A FAVOR DE CESAR ADOLFO CANO CHAVEZ. SE ENVIO SOLICITUD DE INSCRIPCION DE LICENCIA DE USO DE LAS MARCAS 1433496 PIZZERRIA LA SIERRA THIESSEN, M1382451 PIZZERIA LA SIERRA THIESEN, Y AC78476 LA BUENA PIZZA MENONITA A OPERADORA THIESSEN. 12/06/2014. INSCRIPCION DE CANCELACION DE CONTRATO DE FRANQUICIA 04/AGO/2014. INSCRIPCION DE LICUSO MARCA 1162363 CESAR CANO. SE COMUNICA INSCRIPCION DE LICUSO MARCA 1433396. Y 1382451 28AGO/2014. SE ENVIO INSCRIPCION DE LIC USO A FRANQUICIA LA SIERRA OJINAGA SA DE CV 17SEP14.SE ENVIO INSCRIPCION DE LIC DE USO A FAVOR DE CONSORCIO LA LAGUNA 15/10/2014. SOLICITUD DE INSCRIPCIÓN DE LICENCIA DE USO O FRANQUICIA DE PETER THIESSEN NEULFELD Y ALBERT THIESSEN FRIESSEN CON DESARROLLO DE FRANQUICIAS THIESSEN SAPI EN 07 ENE 2015. INSCRIPCIÓN LICUSO DESARROLLO DE FRANQUICIAS THIESSEN, SAPI DE CV CON RICARDO RUÍZ FRANCO EN 2 DE JULIO DEL 2015. INSCRIPCIÓN LICUSO DE DESARROLLO DE FRANQUICIAS THIESSEN SAPI DE CV CON ARNULFO SALAICES VALDEZ EN 2 DE JULIO DEL 2015. INSCRIPCIÓN LICUSO DESARROLLO DE FRANQUICIAS THIESSEN SAPI DE CV CON CONSORCIO EMPRESARIAL CHIHUAHUENSE LA LAGUNA SA DE CV DEL 2 DE JULIO DEL 2015 licencia de franquicia otorgadaa ricardo ruiz franco . EN FECHA 11 DE MAYO 2017 SE RECIBIERON REQUISITOS INSCONT REGIONAL SONORA. EN FECHA 18 DE MAYO DE 2017 SE PRESENTÓ CONTESTACIÓN DE REQUISITOS. COMUNICA INCRIPCION DE FRANQUICIA 10/07/2018. SE3 COMUNICA LA SINCRIPCIÓN DE FRANQUICIA AVISO COMERCIAL 10/07/2018.',1,299,'2011-06-22 00:00:00','2011-06-22 00:00:00');</v>
      </c>
      <c r="BH300" s="6" t="str">
        <f t="shared" si="96"/>
        <v>insert into servicios_comentarios (comentario, id_admin, id_estatus, created_at, updated_at) values('4243115, cel 6142202508',1,299,'2011-06-22 00:00:00','2011-06-22 00:00:00');</v>
      </c>
      <c r="BI300" s="137" t="str">
        <f t="shared" si="97"/>
        <v>update bitacoras_estatus set comprobacion_uso = 1, id_estatus=8 where id=299;</v>
      </c>
      <c r="BJ300" s="137" t="str">
        <f t="shared" si="98"/>
        <v>update bitacoras_estatus set numero_expediente = '1191064', numero_registro = '1162363', id_estatus = 8, fecha_inicio = '2011-06-22', fecha_vencimiento ='2021-06-22', created_at ='2011-06-22 00:00:00', updated_at ='2011-06-22 00:00:00', id_clase=null, id_marca=1168, id_cliente=826, vigencia = 1 where id =299;</v>
      </c>
      <c r="BK300" s="137" t="str">
        <f t="shared" si="99"/>
        <v>update bitacoras_estatus set id_estatus = 8 where id =299;</v>
      </c>
    </row>
    <row r="301" spans="1:63" ht="273">
      <c r="A301" s="3">
        <v>1223743</v>
      </c>
      <c r="B301" s="3">
        <v>1274849</v>
      </c>
      <c r="C301" s="3">
        <f>IF(Tabla1[[#This Row],[No. REG.]]="","",1)</f>
        <v>1</v>
      </c>
      <c r="D301" s="3" t="s">
        <v>8681</v>
      </c>
      <c r="E301" s="3">
        <f>IF(Tabla1[[#This Row],[STATUS]]="","",VLOOKUP(D301,Estatus!$A$2:$B$13,2,0))</f>
        <v>8</v>
      </c>
      <c r="F301" s="3">
        <f>IF(Tabla1[[#This Row],[STATUS]]="","",VLOOKUP(D301,Estatus!$A$2:$I$12,9,0))</f>
        <v>1</v>
      </c>
      <c r="G301" s="12" t="s">
        <v>1611</v>
      </c>
      <c r="H301" s="7">
        <v>40840</v>
      </c>
      <c r="I301" s="80">
        <f t="shared" si="80"/>
        <v>2011</v>
      </c>
      <c r="J301" s="80">
        <f t="shared" si="81"/>
        <v>10</v>
      </c>
      <c r="K301" s="80">
        <f t="shared" si="82"/>
        <v>24</v>
      </c>
      <c r="L301" s="80">
        <f t="shared" si="83"/>
        <v>10</v>
      </c>
      <c r="M301" s="80">
        <f t="shared" si="84"/>
        <v>24</v>
      </c>
      <c r="N301" s="80" t="str">
        <f t="shared" si="85"/>
        <v>'2011-10-24'</v>
      </c>
      <c r="O301" s="80" t="str">
        <f t="shared" si="86"/>
        <v>'2011-10-24 00:00:00'</v>
      </c>
      <c r="P301" s="7">
        <v>44493</v>
      </c>
      <c r="Q301" s="80">
        <f t="shared" si="87"/>
        <v>2021</v>
      </c>
      <c r="R301" s="80">
        <f t="shared" si="88"/>
        <v>10</v>
      </c>
      <c r="S301" s="80">
        <f t="shared" si="89"/>
        <v>24</v>
      </c>
      <c r="T301" s="80">
        <f t="shared" si="90"/>
        <v>10</v>
      </c>
      <c r="U301" s="80">
        <f t="shared" si="91"/>
        <v>24</v>
      </c>
      <c r="V301" s="80" t="str">
        <f t="shared" si="92"/>
        <v>'2021-10-24'</v>
      </c>
      <c r="W301" s="80"/>
      <c r="X301" s="80" t="str">
        <f t="shared" si="93"/>
        <v>null</v>
      </c>
      <c r="Y301" s="12" t="s">
        <v>1612</v>
      </c>
      <c r="Z301" s="125">
        <f>IFERROR(IF(Y301="","null",VLOOKUP(Y301,Marcas!$A$2:$C$2024,2,0)),"")</f>
        <v>661</v>
      </c>
      <c r="AA301" s="12" t="s">
        <v>8458</v>
      </c>
      <c r="AB301" s="3">
        <f>IFERROR(IF(AA301="","",IF(AA301="EMPORIO LEGAL",1,VLOOKUP(AA301,Clientes!$A$2:$B$1190,2,0))),"")</f>
        <v>826</v>
      </c>
      <c r="AC301" s="3">
        <f>IFERROR(IF(Tabla1[[#This Row],[id_control]]="null","",VLOOKUP(CONCATENATE(Tabla1[[#This Row],[CLIENTE]],"-",Tabla1[[#This Row],[id_control]]),Hoja1!$C$2:$D$1994,2,0)),"")</f>
        <v>301</v>
      </c>
      <c r="AD301" s="3" t="s">
        <v>1613</v>
      </c>
      <c r="AE301" s="3"/>
      <c r="AF301" s="3"/>
      <c r="AG301" s="3"/>
      <c r="AH301" s="3"/>
      <c r="AI301" s="3"/>
      <c r="AJ301" s="3"/>
      <c r="AK301" s="3"/>
      <c r="AL301" s="12" t="s">
        <v>1587</v>
      </c>
      <c r="AM301" s="5"/>
      <c r="AN301" s="5"/>
      <c r="AO301" s="6"/>
      <c r="AP301" s="6"/>
      <c r="AQ301" s="5"/>
      <c r="AR301" s="6"/>
      <c r="AS301" s="6"/>
      <c r="AT301" s="6"/>
      <c r="AU301" s="6"/>
      <c r="AV301" s="4" t="s">
        <v>1595</v>
      </c>
      <c r="AW301" s="5"/>
      <c r="AX301" s="6"/>
      <c r="AY301" s="6"/>
      <c r="AZ301" s="6"/>
      <c r="BA301" s="6"/>
      <c r="BB301" s="6"/>
      <c r="BC301" s="6"/>
      <c r="BD301" s="17" t="s">
        <v>1587</v>
      </c>
      <c r="BE301" s="8">
        <v>300</v>
      </c>
      <c r="BF301" s="6" t="str">
        <f t="shared" si="94"/>
        <v>insert into bitacoras_estatus (numero_expediente, numero_registro, representante, fecha_inicio, fecha_vencimiento, id_cliente, id_admin, id_bitacoras_estatus, id_estatus, id_clase, id_marca, created_at, updated_at) values('1223743','1274849','ALBERT THIESSEN FRIESSEN Y PETER THIESSEN NEUFELD','2011-10-24','2021-10-24','826','2','1','1',null,661,'2011-10-24 00:00:00','2011-10-24 00:00:00');</v>
      </c>
      <c r="BG301" s="6" t="str">
        <f t="shared" si="95"/>
        <v>insert into servicios_comentarios (comentario, id_admin, id_estatus, created_at, updated_at) values('REQUISITOS RECIBIDOS 21/08/2013. SE COMUNICA INSCRIPCION DE FRANQUICI 1274849. SE COMUNICA INSCRIPCION DE FRANQUICIA A FAVOR DE CONSORCIO LA LAGUNA 15/10/14,se cominica la isncripcion de franquicia a favor de arnulfo salices vadez n°31567 21/10/15, inscripcion de franquicia a favor de consorcio empresaria chiahuahuense n°31559/2015. EN FECHA 28/02/2017 SE PRESENTÓ SOLICITUD DE INSCRIPCION DE FRANQUICIA A FAVOR DE DESARROLADORA ATTWELL (CONTRATO REGIONAL SONORA) EN FECHA 11 DE MAYO LLEGARON REQUISITOS INSCONT REGIONAL SONORA. EN FECHA 18 DE MAYO DE 2017 SE PRESENTARON CONTESTACION DE REQUISITOS. EL 18 AGOSTO LLEGO DEL IMPI COMUNICACION TRANSMISION DE DERECHOS. SE CONFIRMA INSCRIPCION DE FRANQUICIA 10/07/2018. SE COMUNICA INSCRIPCIÓN DE FRANQUICIA 10-07-2018.',1,300,'2011-10-24 00:00:00','2011-10-24 00:00:00');</v>
      </c>
      <c r="BH301" s="6" t="str">
        <f t="shared" si="96"/>
        <v>insert into servicios_comentarios (comentario, id_admin, id_estatus, created_at, updated_at) values('OPERADORA DE FRANQUICIAS 625 5 87 75 70,, 587-7436, Lic. Gerardo Fierro Daniel, Gerente de Compras y Atención a Franquicias CEL 614 3 45 55 15, HERMOSILLO01 844 439 00 02
Operadora Thiessen S.A. de C.V.',1,300,'2011-10-24 00:00:00','2011-10-24 00:00:00');</v>
      </c>
      <c r="BI301" s="137" t="str">
        <f t="shared" si="97"/>
        <v>update bitacoras_estatus set comprobacion_uso = 1, id_estatus=8 where id=300;</v>
      </c>
      <c r="BJ301" s="137" t="str">
        <f t="shared" si="98"/>
        <v>update bitacoras_estatus set numero_expediente = '1223743', numero_registro = '1274849', id_estatus = 8, fecha_inicio = '2011-10-24', fecha_vencimiento ='2021-10-24', created_at ='2011-10-24 00:00:00', updated_at ='2011-10-24 00:00:00', id_clase=null, id_marca=661, id_cliente=826, vigencia = 1 where id =300;</v>
      </c>
      <c r="BK301" s="137" t="str">
        <f t="shared" si="99"/>
        <v>update bitacoras_estatus set id_estatus = 8 where id =300;</v>
      </c>
    </row>
    <row r="302" spans="1:63" ht="309">
      <c r="A302" s="3">
        <v>1223744</v>
      </c>
      <c r="B302" s="3">
        <v>1274850</v>
      </c>
      <c r="C302" s="3">
        <f>IF(Tabla1[[#This Row],[No. REG.]]="","",1)</f>
        <v>1</v>
      </c>
      <c r="D302" s="3" t="s">
        <v>8681</v>
      </c>
      <c r="E302" s="3">
        <f>IF(Tabla1[[#This Row],[STATUS]]="","",VLOOKUP(D302,Estatus!$A$2:$B$13,2,0))</f>
        <v>8</v>
      </c>
      <c r="F302" s="3">
        <f>IF(Tabla1[[#This Row],[STATUS]]="","",VLOOKUP(D302,Estatus!$A$2:$I$12,9,0))</f>
        <v>1</v>
      </c>
      <c r="G302" s="12" t="s">
        <v>1614</v>
      </c>
      <c r="H302" s="7">
        <v>40840</v>
      </c>
      <c r="I302" s="80">
        <f t="shared" si="80"/>
        <v>2011</v>
      </c>
      <c r="J302" s="80">
        <f t="shared" si="81"/>
        <v>10</v>
      </c>
      <c r="K302" s="80">
        <f t="shared" si="82"/>
        <v>24</v>
      </c>
      <c r="L302" s="80">
        <f t="shared" si="83"/>
        <v>10</v>
      </c>
      <c r="M302" s="80">
        <f t="shared" si="84"/>
        <v>24</v>
      </c>
      <c r="N302" s="80" t="str">
        <f t="shared" si="85"/>
        <v>'2011-10-24'</v>
      </c>
      <c r="O302" s="80" t="str">
        <f t="shared" si="86"/>
        <v>'2011-10-24 00:00:00'</v>
      </c>
      <c r="P302" s="7">
        <v>44493</v>
      </c>
      <c r="Q302" s="80">
        <f t="shared" si="87"/>
        <v>2021</v>
      </c>
      <c r="R302" s="80">
        <f t="shared" si="88"/>
        <v>10</v>
      </c>
      <c r="S302" s="80">
        <f t="shared" si="89"/>
        <v>24</v>
      </c>
      <c r="T302" s="80">
        <f t="shared" si="90"/>
        <v>10</v>
      </c>
      <c r="U302" s="80">
        <f t="shared" si="91"/>
        <v>24</v>
      </c>
      <c r="V302" s="80" t="str">
        <f t="shared" si="92"/>
        <v>'2021-10-24'</v>
      </c>
      <c r="W302" s="80"/>
      <c r="X302" s="80" t="str">
        <f t="shared" si="93"/>
        <v>null</v>
      </c>
      <c r="Y302" s="12" t="s">
        <v>1615</v>
      </c>
      <c r="Z302" s="125">
        <f>IFERROR(IF(Y302="","null",VLOOKUP(Y302,Marcas!$A$2:$C$2024,2,0)),"")</f>
        <v>1043</v>
      </c>
      <c r="AA302" s="12" t="s">
        <v>8458</v>
      </c>
      <c r="AB302" s="3">
        <f>IFERROR(IF(AA302="","",IF(AA302="EMPORIO LEGAL",1,VLOOKUP(AA302,Clientes!$A$2:$B$1190,2,0))),"")</f>
        <v>826</v>
      </c>
      <c r="AC302" s="3">
        <f>IFERROR(IF(Tabla1[[#This Row],[id_control]]="null","",VLOOKUP(CONCATENATE(Tabla1[[#This Row],[CLIENTE]],"-",Tabla1[[#This Row],[id_control]]),Hoja1!$C$2:$D$1994,2,0)),"")</f>
        <v>302</v>
      </c>
      <c r="AD302" s="3" t="s">
        <v>1584</v>
      </c>
      <c r="AE302" s="3" t="s">
        <v>1585</v>
      </c>
      <c r="AF302" s="3"/>
      <c r="AG302" s="3"/>
      <c r="AH302" s="3"/>
      <c r="AI302" s="3"/>
      <c r="AJ302" s="3"/>
      <c r="AK302" s="3"/>
      <c r="AL302" s="3" t="s">
        <v>1591</v>
      </c>
      <c r="AM302" s="5" t="s">
        <v>1601</v>
      </c>
      <c r="AN302" s="5" t="s">
        <v>1616</v>
      </c>
      <c r="AO302" s="6"/>
      <c r="AP302" s="6"/>
      <c r="AQ302" s="5" t="s">
        <v>1602</v>
      </c>
      <c r="AR302" s="6"/>
      <c r="AS302" s="6"/>
      <c r="AT302" s="6"/>
      <c r="AU302" s="6"/>
      <c r="AV302" s="4" t="s">
        <v>1595</v>
      </c>
      <c r="AW302" s="5"/>
      <c r="AX302" s="6"/>
      <c r="AY302" s="6"/>
      <c r="AZ302" s="6"/>
      <c r="BA302" s="6"/>
      <c r="BB302" s="6"/>
      <c r="BC302" s="6"/>
      <c r="BD302" s="16" t="s">
        <v>1587</v>
      </c>
      <c r="BE302" s="8">
        <v>301</v>
      </c>
      <c r="BF302" s="6" t="str">
        <f t="shared" si="94"/>
        <v>insert into bitacoras_estatus (numero_expediente, numero_registro, representante, fecha_inicio, fecha_vencimiento, id_cliente, id_admin, id_bitacoras_estatus, id_estatus, id_clase, id_marca, created_at, updated_at) values('1223744','1274850','ALBERT THIESSEN FRIESSEN','2011-10-24','2021-10-24','826','2','1','1',null,1043,'2011-10-24 00:00:00','2011-10-24 00:00:00');</v>
      </c>
      <c r="BG302" s="6" t="str">
        <f t="shared" si="95"/>
        <v>insert into servicios_comentarios (comentario, id_admin, id_estatus, created_at, updated_at) values('REQUISITOS RECIBIDOS 21/08/2013. SE COMUNICA INSCRIPCION DE FRANQUICI 1274850 19AGO 14. SE ENVIA INSCRIPCION DE LICUSO A FAVOR DE CONSORCIO LA LAGUNA 15/10/14 se otorga licencia ricardo ruiz franco n°3152 SE OTORGA INSCRIPCION DE FRANQUICIA ARNULFO SALAICES VALDEZ, inscripcion de franquicia a favor de consorcio empresarial chihuahuense la laguna s.a de c.v EL 16/12/2016 SE PRESENTÓ SOLICITUD DE INSCRIPCION DE FRANQUICIA DE CAMARGO A FAVOR DE SONIA GARCIA MORALES, Y EN ESA MISMA FECHA SE PRESENTÓ LA SOLICITUD DE INSCRIPCION DE FRANQUICIA DE MEOQUI A FAVOR DE JESUS SALDIVAR ARMENDARIZ. EN FECHA 28/02/2017 SE PRESENTÓ SOLICITUD DE INSCRIPCION DE FRANQUICIA A FAVOR DE DESARROLLADORA ATTWELL (CONTRATO REGIONAL SONORA) EL 11 MAYO 2017 LLEGARON REQUISITOS, EL DIA 18 AGO 2017 IMPI COMUNICA LA TRANSMISION DE DERECHOS. CONFIRAMACIÓN DE INSCRIPCIÓN DE FRANQUICIA 10/07/2018. SE COMUNICA INSCRIPCION DE FRANQUICIA 10/07/2018.',1,301,'2011-10-24 00:00:00','2011-10-24 00:00:00');</v>
      </c>
      <c r="BH302" s="6" t="str">
        <f t="shared" si="96"/>
        <v>insert into servicios_comentarios (comentario, id_admin, id_estatus, created_at, updated_at) values('OPERADORA DE FRANQUICIAS 625 5 87 75 70,, 587-7436, Lic. Gerardo Fierro Daniel, Gerente de Compras y Atención a Franquicias CEL 614 3 45 55 15, HERMOSILLO01 844 439 00 02
Operadora Thiessen S.A. de C.V.',1,301,'2011-10-24 00:00:00','2011-10-24 00:00:00');</v>
      </c>
      <c r="BI302" s="137" t="str">
        <f t="shared" si="97"/>
        <v>update bitacoras_estatus set comprobacion_uso = 1, id_estatus=8 where id=301;</v>
      </c>
      <c r="BJ302" s="137" t="str">
        <f t="shared" si="98"/>
        <v>update bitacoras_estatus set numero_expediente = '1223744', numero_registro = '1274850', id_estatus = 8, fecha_inicio = '2011-10-24', fecha_vencimiento ='2021-10-24', created_at ='2011-10-24 00:00:00', updated_at ='2011-10-24 00:00:00', id_clase=null, id_marca=1043, id_cliente=826, vigencia = 1 where id =301;</v>
      </c>
      <c r="BK302" s="137" t="str">
        <f t="shared" si="99"/>
        <v>update bitacoras_estatus set id_estatus = 8 where id =301;</v>
      </c>
    </row>
    <row r="303" spans="1:63" ht="345">
      <c r="A303" s="3">
        <v>1223741</v>
      </c>
      <c r="B303" s="3">
        <v>1274848</v>
      </c>
      <c r="C303" s="3">
        <f>IF(Tabla1[[#This Row],[No. REG.]]="","",1)</f>
        <v>1</v>
      </c>
      <c r="D303" s="3" t="s">
        <v>8681</v>
      </c>
      <c r="E303" s="3">
        <f>IF(Tabla1[[#This Row],[STATUS]]="","",VLOOKUP(D303,Estatus!$A$2:$B$13,2,0))</f>
        <v>8</v>
      </c>
      <c r="F303" s="3">
        <f>IF(Tabla1[[#This Row],[STATUS]]="","",VLOOKUP(D303,Estatus!$A$2:$I$12,9,0))</f>
        <v>1</v>
      </c>
      <c r="G303" s="12" t="s">
        <v>1617</v>
      </c>
      <c r="H303" s="7">
        <v>40840</v>
      </c>
      <c r="I303" s="80">
        <f t="shared" si="80"/>
        <v>2011</v>
      </c>
      <c r="J303" s="80">
        <f t="shared" si="81"/>
        <v>10</v>
      </c>
      <c r="K303" s="80">
        <f t="shared" si="82"/>
        <v>24</v>
      </c>
      <c r="L303" s="80">
        <f t="shared" si="83"/>
        <v>10</v>
      </c>
      <c r="M303" s="80">
        <f t="shared" si="84"/>
        <v>24</v>
      </c>
      <c r="N303" s="80" t="str">
        <f t="shared" si="85"/>
        <v>'2011-10-24'</v>
      </c>
      <c r="O303" s="80" t="str">
        <f t="shared" si="86"/>
        <v>'2011-10-24 00:00:00'</v>
      </c>
      <c r="P303" s="7">
        <v>44493</v>
      </c>
      <c r="Q303" s="80">
        <f t="shared" si="87"/>
        <v>2021</v>
      </c>
      <c r="R303" s="80">
        <f t="shared" si="88"/>
        <v>10</v>
      </c>
      <c r="S303" s="80">
        <f t="shared" si="89"/>
        <v>24</v>
      </c>
      <c r="T303" s="80">
        <f t="shared" si="90"/>
        <v>10</v>
      </c>
      <c r="U303" s="80">
        <f t="shared" si="91"/>
        <v>24</v>
      </c>
      <c r="V303" s="80" t="str">
        <f t="shared" si="92"/>
        <v>'2021-10-24'</v>
      </c>
      <c r="W303" s="80"/>
      <c r="X303" s="80" t="str">
        <f t="shared" si="93"/>
        <v>null</v>
      </c>
      <c r="Y303" s="3" t="s">
        <v>1618</v>
      </c>
      <c r="Z303" s="124">
        <f>IFERROR(IF(Y303="","null",VLOOKUP(Y303,Marcas!$A$2:$C$2024,2,0)),"")</f>
        <v>1314</v>
      </c>
      <c r="AA303" s="3" t="s">
        <v>8458</v>
      </c>
      <c r="AB303" s="3">
        <f>IFERROR(IF(AA303="","",IF(AA303="EMPORIO LEGAL",1,VLOOKUP(AA303,Clientes!$A$2:$B$1190,2,0))),"")</f>
        <v>826</v>
      </c>
      <c r="AC303" s="3">
        <f>IFERROR(IF(Tabla1[[#This Row],[id_control]]="null","",VLOOKUP(CONCATENATE(Tabla1[[#This Row],[CLIENTE]],"-",Tabla1[[#This Row],[id_control]]),Hoja1!$C$2:$D$1994,2,0)),"")</f>
        <v>303</v>
      </c>
      <c r="AD303" s="3" t="s">
        <v>1584</v>
      </c>
      <c r="AE303" s="3" t="s">
        <v>1585</v>
      </c>
      <c r="AF303" s="3"/>
      <c r="AG303" s="3"/>
      <c r="AH303" s="3"/>
      <c r="AI303" s="3"/>
      <c r="AJ303" s="3"/>
      <c r="AK303" s="3"/>
      <c r="AL303" s="3" t="s">
        <v>1591</v>
      </c>
      <c r="AM303" s="6" t="s">
        <v>1601</v>
      </c>
      <c r="AN303" s="6" t="s">
        <v>1616</v>
      </c>
      <c r="AO303" s="6"/>
      <c r="AP303" s="6"/>
      <c r="AQ303" s="6" t="s">
        <v>1602</v>
      </c>
      <c r="AR303" s="6"/>
      <c r="AS303" s="6"/>
      <c r="AT303" s="6"/>
      <c r="AU303" s="6"/>
      <c r="AV303" s="6" t="s">
        <v>1595</v>
      </c>
      <c r="AW303" s="6"/>
      <c r="AX303" s="6"/>
      <c r="AY303" s="6"/>
      <c r="AZ303" s="6"/>
      <c r="BA303" s="6"/>
      <c r="BB303" s="6"/>
      <c r="BC303" s="6"/>
      <c r="BD303" s="16" t="s">
        <v>1587</v>
      </c>
      <c r="BE303" s="8">
        <v>302</v>
      </c>
      <c r="BF303" s="6" t="str">
        <f t="shared" si="94"/>
        <v>insert into bitacoras_estatus (numero_expediente, numero_registro, representante, fecha_inicio, fecha_vencimiento, id_cliente, id_admin, id_bitacoras_estatus, id_estatus, id_clase, id_marca, created_at, updated_at) values('1223741','1274848','ALBERT THIESSEN FRIESSEN','2011-10-24','2021-10-24','826','2','1','1',null,1314,'2011-10-24 00:00:00','2011-10-24 00:00:00');</v>
      </c>
      <c r="BG303" s="6" t="str">
        <f t="shared" si="95"/>
        <v>insert into servicios_comentarios (comentario, id_admin, id_estatus, created_at, updated_at) values('REQUISITOS CONTESTADOS 10/09/2013. SE COMUNICA INSCRIPCION DE FRANQUICIA O LICUSO 19AGO 14. SE ENVIA INSCRIPCION DE LICUSO A FAVOR DE CONSORCIO LA LAGUNA 15/10/14 innscripcion de franquicia a ricarffo ruiz franco, Inscripcion de franquica a favor de arnulfo salices valdes n|31566 , inscripcion a franquiia a favor de consorcio empresarial chihuahuense la la laguna s.s de c.v. EL 16/12/2016 SE PRESENTÓ SOLICITUD DE INSCRIPCION DE FRANQUICIA DE CAMARGO A FAVOR DE SONIA GARCIA MORALES, IGUALMENTE EN ESA MISMA FECHA SE PRESENTÓ LA SOLICITUD DE INSCRIPCION DE FRANQUICIA DE MEOQUI A FAVOR DE JESUS SALDIVAR ARMENDARIZ. EN FECHA 28/02/2017 SE PRESENETÓ SOLICITUD DE INSCRIPCION DE FRANQUICIA A FAVOR DE DESARROLADORA ATTWELL (CONTRATO REGIONAL SONORA) EN FECHA 11 DE MAYO DE 2017 SE RECIBIERON REQUISITOS INSCONT REGIONAL SONORA. EN FECHA 18 DE MAYO DE 2017 SE CONTESTARON LOS REQUISITOS. EL 18 AGOSTO LLEGO DEL IMPI COMUNICADO TRANSMISION DE DERECHOS. SE COMUNICA INSCRIPCION DE FRANQUICIA 10/07/2018. SE COMUNICA INSCRPCIÓ DE FRANQUICIA 10/07/2018.',1,302,'2011-10-24 00:00:00','2011-10-24 00:00:00');</v>
      </c>
      <c r="BH303" s="6" t="str">
        <f t="shared" si="96"/>
        <v>insert into servicios_comentarios (comentario, id_admin, id_estatus, created_at, updated_at) values('OPERADORA DE FRANQUICIAS 625 5 87 75 70,, 587-7436, Lic. Gerardo Fierro Daniel, Gerente de Compras y Atención a Franquicias CEL 614 3 45 55 15, HERMOSILLO01 844 439 00 02
Operadora Thiessen S.A. de C.V.',1,302,'2011-10-24 00:00:00','2011-10-24 00:00:00');</v>
      </c>
      <c r="BI303" s="137" t="str">
        <f t="shared" si="97"/>
        <v>update bitacoras_estatus set comprobacion_uso = 1, id_estatus=8 where id=302;</v>
      </c>
      <c r="BJ303" s="137" t="str">
        <f t="shared" si="98"/>
        <v>update bitacoras_estatus set numero_expediente = '1223741', numero_registro = '1274848', id_estatus = 8, fecha_inicio = '2011-10-24', fecha_vencimiento ='2021-10-24', created_at ='2011-10-24 00:00:00', updated_at ='2011-10-24 00:00:00', id_clase=null, id_marca=1314, id_cliente=826, vigencia = 1 where id =302;</v>
      </c>
      <c r="BK303" s="137" t="str">
        <f t="shared" si="99"/>
        <v>update bitacoras_estatus set id_estatus = 8 where id =302;</v>
      </c>
    </row>
    <row r="304" spans="1:63" ht="409.6">
      <c r="A304" s="6">
        <v>1339050</v>
      </c>
      <c r="B304" s="6">
        <v>1433496</v>
      </c>
      <c r="C304" s="6">
        <f>IF(Tabla1[[#This Row],[No. REG.]]="","",1)</f>
        <v>1</v>
      </c>
      <c r="D304" s="3" t="s">
        <v>8681</v>
      </c>
      <c r="E304" s="3">
        <f>IF(Tabla1[[#This Row],[STATUS]]="","",VLOOKUP(D304,Estatus!$A$2:$B$13,2,0))</f>
        <v>8</v>
      </c>
      <c r="F304" s="3">
        <f>IF(Tabla1[[#This Row],[STATUS]]="","",VLOOKUP(D304,Estatus!$A$2:$I$12,9,0))</f>
        <v>1</v>
      </c>
      <c r="G304" s="16" t="s">
        <v>1619</v>
      </c>
      <c r="H304" s="9">
        <v>41285</v>
      </c>
      <c r="I304" s="81">
        <f t="shared" si="80"/>
        <v>2013</v>
      </c>
      <c r="J304" s="81">
        <f t="shared" si="81"/>
        <v>1</v>
      </c>
      <c r="K304" s="81">
        <f t="shared" si="82"/>
        <v>11</v>
      </c>
      <c r="L304" s="81" t="str">
        <f t="shared" si="83"/>
        <v>01</v>
      </c>
      <c r="M304" s="81">
        <f t="shared" si="84"/>
        <v>11</v>
      </c>
      <c r="N304" s="81" t="str">
        <f t="shared" si="85"/>
        <v>'2013-01-11'</v>
      </c>
      <c r="O304" s="81" t="str">
        <f t="shared" si="86"/>
        <v>'2013-01-11 00:00:00'</v>
      </c>
      <c r="P304" s="9">
        <v>44937</v>
      </c>
      <c r="Q304" s="81">
        <f t="shared" si="87"/>
        <v>2023</v>
      </c>
      <c r="R304" s="81">
        <f t="shared" si="88"/>
        <v>1</v>
      </c>
      <c r="S304" s="81">
        <f t="shared" si="89"/>
        <v>11</v>
      </c>
      <c r="T304" s="81" t="str">
        <f t="shared" si="90"/>
        <v>01</v>
      </c>
      <c r="U304" s="81">
        <f t="shared" si="91"/>
        <v>11</v>
      </c>
      <c r="V304" s="81" t="str">
        <f t="shared" si="92"/>
        <v>'2023-01-11'</v>
      </c>
      <c r="W304" s="81"/>
      <c r="X304" s="81" t="str">
        <f t="shared" si="93"/>
        <v>null</v>
      </c>
      <c r="Y304" s="6" t="s">
        <v>1620</v>
      </c>
      <c r="Z304" s="123">
        <f>IFERROR(IF(Y304="","null",VLOOKUP(Y304,Marcas!$A$2:$C$2024,2,0)),"")</f>
        <v>1166</v>
      </c>
      <c r="AA304" s="6" t="s">
        <v>8458</v>
      </c>
      <c r="AB304" s="6">
        <f>IFERROR(IF(AA304="","",IF(AA304="EMPORIO LEGAL",1,VLOOKUP(AA304,Clientes!$A$2:$B$1190,2,0))),"")</f>
        <v>826</v>
      </c>
      <c r="AC304" s="6">
        <f>IFERROR(IF(Tabla1[[#This Row],[id_control]]="null","",VLOOKUP(CONCATENATE(Tabla1[[#This Row],[CLIENTE]],"-",Tabla1[[#This Row],[id_control]]),Hoja1!$C$2:$D$1994,2,0)),"")</f>
        <v>304</v>
      </c>
      <c r="AD304" s="6" t="s">
        <v>1584</v>
      </c>
      <c r="AE304" s="6" t="s">
        <v>1585</v>
      </c>
      <c r="AF304" s="6"/>
      <c r="AG304" s="6"/>
      <c r="AH304" s="6"/>
      <c r="AI304" s="6"/>
      <c r="AJ304" s="6"/>
      <c r="AK304" s="6"/>
      <c r="AL304" s="8" t="s">
        <v>1591</v>
      </c>
      <c r="AM304" s="6" t="s">
        <v>1593</v>
      </c>
      <c r="AN304" s="6" t="s">
        <v>1592</v>
      </c>
      <c r="AO304" s="6"/>
      <c r="AP304" s="6"/>
      <c r="AQ304" s="10" t="s">
        <v>1594</v>
      </c>
      <c r="AR304" s="6"/>
      <c r="AS304" s="6"/>
      <c r="AT304" s="6"/>
      <c r="AU304" s="6"/>
      <c r="AV304" s="6" t="s">
        <v>1595</v>
      </c>
      <c r="AW304" s="6" t="s">
        <v>1621</v>
      </c>
      <c r="AX304" s="6"/>
      <c r="AY304" s="6"/>
      <c r="AZ304" s="6"/>
      <c r="BA304" s="6"/>
      <c r="BB304" s="6"/>
      <c r="BC304" s="6"/>
      <c r="BD304" s="16" t="s">
        <v>1587</v>
      </c>
      <c r="BE304" s="8">
        <v>303</v>
      </c>
      <c r="BF304" s="6" t="str">
        <f t="shared" si="94"/>
        <v>insert into bitacoras_estatus (numero_expediente, numero_registro, representante, fecha_inicio, fecha_vencimiento, id_cliente, id_admin, id_bitacoras_estatus, id_estatus, id_clase, id_marca, created_at, updated_at) values('1339050','1433496','ALBERT THIESSEN FRIESSEN','2013-01-11','2023-01-11','826','2','1','1',null,1166,'2013-01-11 00:00:00','2013-01-11 00:00:00');</v>
      </c>
      <c r="BG304" s="6" t="str">
        <f t="shared" si="95"/>
        <v>insert into servicios_comentarios (comentario, id_admin, id_estatus, created_at, updated_at) values('TITULO RECIBIDO 05/03/2014. INSCRIPCION DE LIC USO A OPERADORA THIESSEN 28/AGO14. SE ENVIO INSCRIPCION DE LICUSO A FAVOR DE CONSORCIO LA LAGUNA 15/10/14. SOLICITUD DE INSCRIPCIÓN DE LICENCIA DE USO O FRANQUICIA DE PETER THIESSEN NEUFELD Y ALBERT THIESSEN FRIESSEN CON DESARROLLO DE FRANQUICIAS THIESSEN SAPI. 07 ENE 2015. SE COMUNICA INSCRIPCIÓN DE FRANQUICIA A FAVOR DE LA SIERRA OJINAGA S.A. DE C.V. 09/DIC/14, inscripcion a franquicia favor arnulfo saices valdez n°31564/2015 , inscriopcon de franquicia otrogada a consorcio empresarial chihuahuense n°31553. EL 16/12/2016 SE PRESENTÓ SOLICITUD DE INSCRIPCION DE FRANQUICIA DE CAMARGO A FAVOR DE SONIA GARCIA MORALES. EL 16/12/2016 SE PRESENTÓ SOLICITUD DE INSCRIPCION DE FRANQUICIA DE MEOQUI A FAVOR DE JESUS SALDIVAR ARMENDARIZ.. EL 11 MAYO 2017 LLEGARON REQUISITOS. EN FECHA 18 DE MAYO DE 2017 SE CONTESTARON REQUISITOS INSCONT REGIONAL SONORA. EL 18 AGOSTO IMPI COMUNICA LA TRANSMISION DE DERECHOS. SE COMUNICA LA INSCRIPCIÓN DE FRANQUICIA. SE COMUNICA INSCRIPCION DE FRANQUICIA 10/07/2018.',1,303,'2013-01-11 00:00:00','2013-01-11 00:00:00');</v>
      </c>
      <c r="BH304" s="6" t="str">
        <f t="shared" si="96"/>
        <v>insert into servicios_comentarios (comentario, id_admin, id_estatus, created_at, updated_at) values('OPERADORA DE FRANQUICIAS 625 5 87 75 70,, 587-7436, Lic. Gerardo Fierro Daniel, Gerente de Compras y Atención a Franquicias CEL 614 3 45 55 15, HERMOSILLO01 844 439 00 02
Operadora Thiessen S.A. de C.V.',1,303,'2013-01-11 00:00:00','2013-01-11 00:00:00');</v>
      </c>
      <c r="BI304" s="137" t="str">
        <f t="shared" si="97"/>
        <v>update bitacoras_estatus set comprobacion_uso = 1, id_estatus=8 where id=303;</v>
      </c>
      <c r="BJ304" s="137" t="str">
        <f t="shared" si="98"/>
        <v>update bitacoras_estatus set numero_expediente = '1339050', numero_registro = '1433496', id_estatus = 8, fecha_inicio = '2013-01-11', fecha_vencimiento ='2023-01-11', created_at ='2013-01-11 00:00:00', updated_at ='2013-01-11 00:00:00', id_clase=null, id_marca=1166, id_cliente=826, vigencia = 1 where id =303;</v>
      </c>
      <c r="BK304" s="137" t="str">
        <f t="shared" si="99"/>
        <v>update bitacoras_estatus set id_estatus = 8 where id =303;</v>
      </c>
    </row>
    <row r="305" spans="1:63" ht="235">
      <c r="A305" s="3">
        <v>1339051</v>
      </c>
      <c r="B305" s="3">
        <v>1382451</v>
      </c>
      <c r="C305" s="3">
        <f>IF(Tabla1[[#This Row],[No. REG.]]="","",1)</f>
        <v>1</v>
      </c>
      <c r="D305" s="3" t="s">
        <v>8681</v>
      </c>
      <c r="E305" s="3">
        <f>IF(Tabla1[[#This Row],[STATUS]]="","",VLOOKUP(D305,Estatus!$A$2:$B$13,2,0))</f>
        <v>8</v>
      </c>
      <c r="F305" s="3">
        <f>IF(Tabla1[[#This Row],[STATUS]]="","",VLOOKUP(D305,Estatus!$A$2:$I$12,9,0))</f>
        <v>1</v>
      </c>
      <c r="G305" s="12" t="s">
        <v>1622</v>
      </c>
      <c r="H305" s="7">
        <v>41285</v>
      </c>
      <c r="I305" s="80">
        <f t="shared" si="80"/>
        <v>2013</v>
      </c>
      <c r="J305" s="80">
        <f t="shared" si="81"/>
        <v>1</v>
      </c>
      <c r="K305" s="80">
        <f t="shared" si="82"/>
        <v>11</v>
      </c>
      <c r="L305" s="80" t="str">
        <f t="shared" si="83"/>
        <v>01</v>
      </c>
      <c r="M305" s="80">
        <f t="shared" si="84"/>
        <v>11</v>
      </c>
      <c r="N305" s="80" t="str">
        <f t="shared" si="85"/>
        <v>'2013-01-11'</v>
      </c>
      <c r="O305" s="80" t="str">
        <f t="shared" si="86"/>
        <v>'2013-01-11 00:00:00'</v>
      </c>
      <c r="P305" s="7">
        <v>44937</v>
      </c>
      <c r="Q305" s="80">
        <f t="shared" si="87"/>
        <v>2023</v>
      </c>
      <c r="R305" s="80">
        <f t="shared" si="88"/>
        <v>1</v>
      </c>
      <c r="S305" s="80">
        <f t="shared" si="89"/>
        <v>11</v>
      </c>
      <c r="T305" s="80" t="str">
        <f t="shared" si="90"/>
        <v>01</v>
      </c>
      <c r="U305" s="80">
        <f t="shared" si="91"/>
        <v>11</v>
      </c>
      <c r="V305" s="80" t="str">
        <f t="shared" si="92"/>
        <v>'2023-01-11'</v>
      </c>
      <c r="W305" s="80"/>
      <c r="X305" s="80" t="str">
        <f t="shared" si="93"/>
        <v>null</v>
      </c>
      <c r="Y305" s="3" t="s">
        <v>1583</v>
      </c>
      <c r="Z305" s="124">
        <f>IFERROR(IF(Y305="","null",VLOOKUP(Y305,Marcas!$A$2:$C$2024,2,0)),"")</f>
        <v>1167</v>
      </c>
      <c r="AA305" s="3" t="s">
        <v>8458</v>
      </c>
      <c r="AB305" s="3">
        <f>IFERROR(IF(AA305="","",IF(AA305="EMPORIO LEGAL",1,VLOOKUP(AA305,Clientes!$A$2:$B$1190,2,0))),"")</f>
        <v>826</v>
      </c>
      <c r="AC305" s="3">
        <f>IFERROR(IF(Tabla1[[#This Row],[id_control]]="null","",VLOOKUP(CONCATENATE(Tabla1[[#This Row],[CLIENTE]],"-",Tabla1[[#This Row],[id_control]]),Hoja1!$C$2:$D$1994,2,0)),"")</f>
        <v>295</v>
      </c>
      <c r="AD305" s="3" t="s">
        <v>1584</v>
      </c>
      <c r="AE305" s="3" t="s">
        <v>1585</v>
      </c>
      <c r="AF305" s="3"/>
      <c r="AG305" s="3"/>
      <c r="AH305" s="3"/>
      <c r="AI305" s="3"/>
      <c r="AJ305" s="3"/>
      <c r="AK305" s="3"/>
      <c r="AL305" s="3" t="s">
        <v>1591</v>
      </c>
      <c r="AM305" s="6" t="s">
        <v>1593</v>
      </c>
      <c r="AN305" s="6" t="s">
        <v>1592</v>
      </c>
      <c r="AO305" s="6"/>
      <c r="AP305" s="6"/>
      <c r="AQ305" s="10" t="s">
        <v>1594</v>
      </c>
      <c r="AR305" s="6"/>
      <c r="AS305" s="6"/>
      <c r="AT305" s="6"/>
      <c r="AU305" s="10"/>
      <c r="AV305" s="6" t="s">
        <v>1595</v>
      </c>
      <c r="AW305" s="6" t="s">
        <v>1621</v>
      </c>
      <c r="AX305" s="6"/>
      <c r="AY305" s="6"/>
      <c r="AZ305" s="6"/>
      <c r="BA305" s="6"/>
      <c r="BB305" s="6"/>
      <c r="BC305" s="6"/>
      <c r="BD305" s="6"/>
      <c r="BE305" s="8">
        <v>304</v>
      </c>
      <c r="BF305" s="6" t="str">
        <f t="shared" si="94"/>
        <v>insert into bitacoras_estatus (numero_expediente, numero_registro, representante, fecha_inicio, fecha_vencimiento, id_cliente, id_admin, id_bitacoras_estatus, id_estatus, id_clase, id_marca, created_at, updated_at) values('1339051','1382451','ALBERT THIESSEN FRIESSEN','2013-01-11','2023-01-11','826','2','1','1',null,1167,'2013-01-11 00:00:00','2013-01-11 00:00:00');</v>
      </c>
      <c r="BG305" s="6" t="str">
        <f t="shared" si="95"/>
        <v>insert into servicios_comentarios (comentario, id_admin, id_estatus, created_at, updated_at) values('inscripcion de franquicia n°31549/2015 a favor de ricardo ruiz frnaco, inscripcion de franquicia a favor de arnulfo salices valdez n°31565/2015, inscripcion a franquicia a favor de consorcio empresarila chihuahuense s.a de c.v con el n°31557/2015. EL 16/12/2016 SE PRESENTÓ SOLICITUD DE INSCRIPCION DE FRANQUICIA DE CAMARGO EN FAVOR DE SONIA GARCIA MORALES. EL 16/12/2016 SE PRESENTÓ SOLICITUD DE INSCRIPCION DE FRANQUICIA DE MEOQUI A FAVOR DE JESUS SALDIVAR ARMENDARIZ. EL 11 DE MAYO LLEGARON REQUISITOS. EN FECHA 17 DE MAYO DE 2017 SE CONTESTARON REQUISITOS INSCONT REGIONAL SONORA.. EL 18 AGOSTO IMPI INFORMA LA TRANSMISION DE DERECHOS. SE COMUNICA INSCRIPCION DE FRANQUICIA 10/07/2018.',1,304,'2013-01-11 00:00:00','2013-01-11 00:00:00');</v>
      </c>
      <c r="BH305" s="6" t="str">
        <f t="shared" si="96"/>
        <v/>
      </c>
      <c r="BI305" s="137" t="str">
        <f t="shared" si="97"/>
        <v>update bitacoras_estatus set comprobacion_uso = 1, id_estatus=8 where id=304;</v>
      </c>
      <c r="BJ305" s="137" t="str">
        <f t="shared" si="98"/>
        <v>update bitacoras_estatus set numero_expediente = '1339051', numero_registro = '1382451', id_estatus = 8, fecha_inicio = '2013-01-11', fecha_vencimiento ='2023-01-11', created_at ='2013-01-11 00:00:00', updated_at ='2013-01-11 00:00:00', id_clase=null, id_marca=1167, id_cliente=826, vigencia = 1 where id =304;</v>
      </c>
      <c r="BK305" s="137" t="str">
        <f t="shared" si="99"/>
        <v>update bitacoras_estatus set id_estatus = 8 where id =304;</v>
      </c>
    </row>
    <row r="306" spans="1:63">
      <c r="A306" s="3">
        <v>1164379</v>
      </c>
      <c r="B306" s="3">
        <v>1229958</v>
      </c>
      <c r="C306" s="3">
        <f>IF(Tabla1[[#This Row],[No. REG.]]="","",1)</f>
        <v>1</v>
      </c>
      <c r="D306" s="3" t="s">
        <v>46</v>
      </c>
      <c r="E306" s="3">
        <f>IF(Tabla1[[#This Row],[STATUS]]="","",VLOOKUP(D306,Estatus!$A$2:$B$13,2,0))</f>
        <v>10</v>
      </c>
      <c r="F306" s="3">
        <f>IF(Tabla1[[#This Row],[STATUS]]="","",VLOOKUP(D306,Estatus!$A$2:$I$12,9,0))</f>
        <v>1</v>
      </c>
      <c r="G306" s="12"/>
      <c r="H306" s="7">
        <v>40613</v>
      </c>
      <c r="I306" s="80">
        <f t="shared" si="80"/>
        <v>2011</v>
      </c>
      <c r="J306" s="80">
        <f t="shared" si="81"/>
        <v>3</v>
      </c>
      <c r="K306" s="80">
        <f t="shared" si="82"/>
        <v>11</v>
      </c>
      <c r="L306" s="80" t="str">
        <f t="shared" si="83"/>
        <v>03</v>
      </c>
      <c r="M306" s="80">
        <f t="shared" si="84"/>
        <v>11</v>
      </c>
      <c r="N306" s="80" t="str">
        <f t="shared" si="85"/>
        <v>'2011-03-11'</v>
      </c>
      <c r="O306" s="80" t="str">
        <f t="shared" si="86"/>
        <v>'2011-03-11 00:00:00'</v>
      </c>
      <c r="P306" s="7">
        <v>44266</v>
      </c>
      <c r="Q306" s="80">
        <f t="shared" si="87"/>
        <v>2021</v>
      </c>
      <c r="R306" s="80">
        <f t="shared" si="88"/>
        <v>3</v>
      </c>
      <c r="S306" s="80">
        <f t="shared" si="89"/>
        <v>11</v>
      </c>
      <c r="T306" s="80" t="str">
        <f t="shared" si="90"/>
        <v>03</v>
      </c>
      <c r="U306" s="80">
        <f t="shared" si="91"/>
        <v>11</v>
      </c>
      <c r="V306" s="80" t="str">
        <f t="shared" si="92"/>
        <v>'2021-03-11'</v>
      </c>
      <c r="W306" s="80"/>
      <c r="X306" s="80" t="str">
        <f t="shared" si="93"/>
        <v>null</v>
      </c>
      <c r="Y306" s="3" t="s">
        <v>1623</v>
      </c>
      <c r="Z306" s="124">
        <f>IFERROR(IF(Y306="","null",VLOOKUP(Y306,Marcas!$A$2:$C$2024,2,0)),"")</f>
        <v>1165</v>
      </c>
      <c r="AA306" s="3" t="s">
        <v>1623</v>
      </c>
      <c r="AB306" s="3">
        <f>IFERROR(IF(AA306="","",IF(AA306="EMPORIO LEGAL",1,VLOOKUP(AA306,Clientes!$A$2:$B$1190,2,0))),"")</f>
        <v>825</v>
      </c>
      <c r="AC306" s="3">
        <f>IFERROR(IF(Tabla1[[#This Row],[id_control]]="null","",VLOOKUP(CONCATENATE(Tabla1[[#This Row],[CLIENTE]],"-",Tabla1[[#This Row],[id_control]]),Hoja1!$C$2:$D$1994,2,0)),"")</f>
        <v>306</v>
      </c>
      <c r="AD306" s="3" t="s">
        <v>1624</v>
      </c>
      <c r="AE306" s="3"/>
      <c r="AF306" s="3"/>
      <c r="AG306" s="3"/>
      <c r="AH306" s="3"/>
      <c r="AI306" s="3"/>
      <c r="AJ306" s="3"/>
      <c r="AK306" s="3"/>
      <c r="AL306" s="3" t="s">
        <v>1625</v>
      </c>
      <c r="AM306" s="6"/>
      <c r="AN306" s="5"/>
      <c r="AO306" s="5"/>
      <c r="AP306" s="5"/>
      <c r="AQ306" s="5"/>
      <c r="AR306" s="5"/>
      <c r="AS306" s="5"/>
      <c r="AT306" s="5"/>
      <c r="AU306" s="5"/>
      <c r="AV306" s="5" t="s">
        <v>1626</v>
      </c>
      <c r="AW306" s="5"/>
      <c r="AX306" s="5"/>
      <c r="AY306" s="5"/>
      <c r="AZ306" s="5"/>
      <c r="BA306" s="5"/>
      <c r="BB306" s="5"/>
      <c r="BC306" s="5"/>
      <c r="BD306" s="8" t="s">
        <v>1627</v>
      </c>
      <c r="BE306" s="8">
        <v>305</v>
      </c>
      <c r="BF306" s="6" t="str">
        <f t="shared" si="94"/>
        <v>insert into bitacoras_estatus (numero_expediente, numero_registro, representante, fecha_inicio, fecha_vencimiento, id_cliente, id_admin, id_bitacoras_estatus, id_estatus, id_clase, id_marca, created_at, updated_at) values('1164379','1229958','PAOLA ARACELY OCHOA SANTINI','2011-03-11','2021-03-11','825','2','1','1',null,1165,'2011-03-11 00:00:00','2011-03-11 00:00:00');</v>
      </c>
      <c r="BG306" s="6" t="str">
        <f t="shared" si="95"/>
        <v/>
      </c>
      <c r="BH306" s="6" t="str">
        <f t="shared" si="96"/>
        <v>insert into servicios_comentarios (comentario, id_admin, id_estatus, created_at, updated_at) values('4 40 07 16',1,305,'2011-03-11 00:00:00','2011-03-11 00:00:00');</v>
      </c>
      <c r="BI306" s="137" t="str">
        <f t="shared" si="97"/>
        <v>update bitacoras_estatus set comprobacion_uso = 1, id_estatus=10 where id=305;</v>
      </c>
      <c r="BJ306" s="137" t="str">
        <f t="shared" si="98"/>
        <v>update bitacoras_estatus set numero_expediente = '1164379', numero_registro = '1229958', id_estatus = 10, fecha_inicio = '2011-03-11', fecha_vencimiento ='2021-03-11', created_at ='2011-03-11 00:00:00', updated_at ='2011-03-11 00:00:00', id_clase=null, id_marca=1165, id_cliente=825, vigencia = 1 where id =305;</v>
      </c>
      <c r="BK306" s="137" t="str">
        <f t="shared" si="99"/>
        <v>update bitacoras_estatus set id_estatus = 10 where id =305;</v>
      </c>
    </row>
    <row r="307" spans="1:63">
      <c r="A307" s="6">
        <v>1323541</v>
      </c>
      <c r="B307" s="6">
        <v>1352189</v>
      </c>
      <c r="C307" s="6">
        <f>IF(Tabla1[[#This Row],[No. REG.]]="","",1)</f>
        <v>1</v>
      </c>
      <c r="D307" s="3" t="s">
        <v>46</v>
      </c>
      <c r="E307" s="3">
        <f>IF(Tabla1[[#This Row],[STATUS]]="","",VLOOKUP(D307,Estatus!$A$2:$B$13,2,0))</f>
        <v>10</v>
      </c>
      <c r="F307" s="3">
        <f>IF(Tabla1[[#This Row],[STATUS]]="","",VLOOKUP(D307,Estatus!$A$2:$I$12,9,0))</f>
        <v>1</v>
      </c>
      <c r="G307" s="16" t="s">
        <v>1628</v>
      </c>
      <c r="H307" s="9">
        <v>41201</v>
      </c>
      <c r="I307" s="81">
        <f t="shared" si="80"/>
        <v>2012</v>
      </c>
      <c r="J307" s="81">
        <f t="shared" si="81"/>
        <v>10</v>
      </c>
      <c r="K307" s="81">
        <f t="shared" si="82"/>
        <v>19</v>
      </c>
      <c r="L307" s="81">
        <f t="shared" si="83"/>
        <v>10</v>
      </c>
      <c r="M307" s="81">
        <f t="shared" si="84"/>
        <v>19</v>
      </c>
      <c r="N307" s="81" t="str">
        <f t="shared" si="85"/>
        <v>'2012-10-19'</v>
      </c>
      <c r="O307" s="81" t="str">
        <f t="shared" si="86"/>
        <v>'2012-10-19 00:00:00'</v>
      </c>
      <c r="P307" s="9">
        <v>44853</v>
      </c>
      <c r="Q307" s="81">
        <f t="shared" si="87"/>
        <v>2022</v>
      </c>
      <c r="R307" s="81">
        <f t="shared" si="88"/>
        <v>10</v>
      </c>
      <c r="S307" s="81">
        <f t="shared" si="89"/>
        <v>19</v>
      </c>
      <c r="T307" s="81">
        <f t="shared" si="90"/>
        <v>10</v>
      </c>
      <c r="U307" s="81">
        <f t="shared" si="91"/>
        <v>19</v>
      </c>
      <c r="V307" s="81" t="str">
        <f t="shared" si="92"/>
        <v>'2022-10-19'</v>
      </c>
      <c r="W307" s="81"/>
      <c r="X307" s="81" t="str">
        <f t="shared" si="93"/>
        <v>null</v>
      </c>
      <c r="Y307" s="6" t="s">
        <v>1629</v>
      </c>
      <c r="Z307" s="123">
        <f>IFERROR(IF(Y307="","null",VLOOKUP(Y307,Marcas!$A$2:$C$2024,2,0)),"")</f>
        <v>1160</v>
      </c>
      <c r="AA307" s="6" t="s">
        <v>1629</v>
      </c>
      <c r="AB307" s="6">
        <f>IFERROR(IF(AA307="","",IF(AA307="EMPORIO LEGAL",1,VLOOKUP(AA307,Clientes!$A$2:$B$1190,2,0))),"")</f>
        <v>823</v>
      </c>
      <c r="AC307" s="6">
        <f>IFERROR(IF(Tabla1[[#This Row],[id_control]]="null","",VLOOKUP(CONCATENATE(Tabla1[[#This Row],[CLIENTE]],"-",Tabla1[[#This Row],[id_control]]),Hoja1!$C$2:$D$1994,2,0)),"")</f>
        <v>307</v>
      </c>
      <c r="AD307" s="6" t="s">
        <v>1630</v>
      </c>
      <c r="AE307" s="6"/>
      <c r="AF307" s="6"/>
      <c r="AG307" s="6"/>
      <c r="AH307" s="6"/>
      <c r="AI307" s="6"/>
      <c r="AJ307" s="6"/>
      <c r="AK307" s="6"/>
      <c r="AL307" s="8" t="s">
        <v>1631</v>
      </c>
      <c r="AM307" s="6"/>
      <c r="AN307" s="6"/>
      <c r="AO307" s="6"/>
      <c r="AP307" s="6"/>
      <c r="AQ307" s="10" t="s">
        <v>1632</v>
      </c>
      <c r="AR307" s="10"/>
      <c r="AS307" s="6"/>
      <c r="AT307" s="6"/>
      <c r="AU307" s="6"/>
      <c r="AV307" s="8" t="s">
        <v>1633</v>
      </c>
      <c r="AW307" s="10"/>
      <c r="AX307" s="6"/>
      <c r="AY307" s="6"/>
      <c r="AZ307" s="6"/>
      <c r="BA307" s="6"/>
      <c r="BB307" s="6"/>
      <c r="BC307" s="6"/>
      <c r="BD307" s="6" t="s">
        <v>1634</v>
      </c>
      <c r="BE307" s="8">
        <v>306</v>
      </c>
      <c r="BF307" s="6" t="str">
        <f t="shared" si="94"/>
        <v>insert into bitacoras_estatus (numero_expediente, numero_registro, representante, fecha_inicio, fecha_vencimiento, id_cliente, id_admin, id_bitacoras_estatus, id_estatus, id_clase, id_marca, created_at, updated_at) values('1323541','1352189','JESUS ANTONIO GUERRA MACIAS','2012-10-19','2022-10-19','823','2','1','1',null,1160,'2012-10-19 00:00:00','2012-10-19 00:00:00');</v>
      </c>
      <c r="BG307" s="6" t="str">
        <f t="shared" si="95"/>
        <v>insert into servicios_comentarios (comentario, id_admin, id_estatus, created_at, updated_at) values('titulo recibido 06/05/2013',1,306,'2012-10-19 00:00:00','2012-10-19 00:00:00');</v>
      </c>
      <c r="BH307" s="6" t="str">
        <f t="shared" si="96"/>
        <v>insert into servicios_comentarios (comentario, id_admin, id_estatus, created_at, updated_at) values('4191817 cel.- 614 1 84 88 93',1,306,'2012-10-19 00:00:00','2012-10-19 00:00:00');</v>
      </c>
      <c r="BI307" s="137" t="str">
        <f t="shared" si="97"/>
        <v>update bitacoras_estatus set comprobacion_uso = 1, id_estatus=10 where id=306;</v>
      </c>
      <c r="BJ307" s="137" t="str">
        <f t="shared" si="98"/>
        <v>update bitacoras_estatus set numero_expediente = '1323541', numero_registro = '1352189', id_estatus = 10, fecha_inicio = '2012-10-19', fecha_vencimiento ='2022-10-19', created_at ='2012-10-19 00:00:00', updated_at ='2012-10-19 00:00:00', id_clase=null, id_marca=1160, id_cliente=823, vigencia = 1 where id =306;</v>
      </c>
      <c r="BK307" s="137" t="str">
        <f t="shared" si="99"/>
        <v>update bitacoras_estatus set id_estatus = 10 where id =306;</v>
      </c>
    </row>
    <row r="308" spans="1:63">
      <c r="A308" s="6">
        <v>1176060</v>
      </c>
      <c r="B308" s="6">
        <v>1237813</v>
      </c>
      <c r="C308" s="6">
        <f>IF(Tabla1[[#This Row],[No. REG.]]="","",1)</f>
        <v>1</v>
      </c>
      <c r="D308" s="3" t="s">
        <v>46</v>
      </c>
      <c r="E308" s="3">
        <f>IF(Tabla1[[#This Row],[STATUS]]="","",VLOOKUP(D308,Estatus!$A$2:$B$13,2,0))</f>
        <v>10</v>
      </c>
      <c r="F308" s="3">
        <f>IF(Tabla1[[#This Row],[STATUS]]="","",VLOOKUP(D308,Estatus!$A$2:$I$12,9,0))</f>
        <v>1</v>
      </c>
      <c r="G308" s="16" t="s">
        <v>1635</v>
      </c>
      <c r="H308" s="9">
        <v>40662</v>
      </c>
      <c r="I308" s="81">
        <f t="shared" si="80"/>
        <v>2011</v>
      </c>
      <c r="J308" s="81">
        <f t="shared" si="81"/>
        <v>4</v>
      </c>
      <c r="K308" s="81">
        <f t="shared" si="82"/>
        <v>29</v>
      </c>
      <c r="L308" s="81" t="str">
        <f t="shared" si="83"/>
        <v>04</v>
      </c>
      <c r="M308" s="81">
        <f t="shared" si="84"/>
        <v>29</v>
      </c>
      <c r="N308" s="81" t="str">
        <f t="shared" si="85"/>
        <v>'2011-04-29'</v>
      </c>
      <c r="O308" s="81" t="str">
        <f t="shared" si="86"/>
        <v>'2011-04-29 00:00:00'</v>
      </c>
      <c r="P308" s="9">
        <v>44315</v>
      </c>
      <c r="Q308" s="81">
        <f t="shared" si="87"/>
        <v>2021</v>
      </c>
      <c r="R308" s="81">
        <f t="shared" si="88"/>
        <v>4</v>
      </c>
      <c r="S308" s="81">
        <f t="shared" si="89"/>
        <v>29</v>
      </c>
      <c r="T308" s="81" t="str">
        <f t="shared" si="90"/>
        <v>04</v>
      </c>
      <c r="U308" s="81">
        <f t="shared" si="91"/>
        <v>29</v>
      </c>
      <c r="V308" s="81" t="str">
        <f t="shared" si="92"/>
        <v>'2021-04-29'</v>
      </c>
      <c r="W308" s="81"/>
      <c r="X308" s="81" t="str">
        <f t="shared" si="93"/>
        <v>null</v>
      </c>
      <c r="Y308" s="6" t="s">
        <v>1636</v>
      </c>
      <c r="Z308" s="123">
        <f>IFERROR(IF(Y308="","null",VLOOKUP(Y308,Marcas!$A$2:$C$2024,2,0)),"")</f>
        <v>666</v>
      </c>
      <c r="AA308" s="6" t="s">
        <v>1637</v>
      </c>
      <c r="AB308" s="6">
        <f>IFERROR(IF(AA308="","",IF(AA308="EMPORIO LEGAL",1,VLOOKUP(AA308,Clientes!$A$2:$B$1190,2,0))),"")</f>
        <v>822</v>
      </c>
      <c r="AC308" s="6">
        <f>IFERROR(IF(Tabla1[[#This Row],[id_control]]="null","",VLOOKUP(CONCATENATE(Tabla1[[#This Row],[CLIENTE]],"-",Tabla1[[#This Row],[id_control]]),Hoja1!$C$2:$D$1994,2,0)),"")</f>
        <v>308</v>
      </c>
      <c r="AD308" s="6" t="s">
        <v>1638</v>
      </c>
      <c r="AE308" s="6"/>
      <c r="AF308" s="6"/>
      <c r="AG308" s="6"/>
      <c r="AH308" s="6"/>
      <c r="AI308" s="6"/>
      <c r="AJ308" s="6"/>
      <c r="AK308" s="6"/>
      <c r="AL308" s="8" t="s">
        <v>1639</v>
      </c>
      <c r="AM308" s="6"/>
      <c r="AN308" s="6"/>
      <c r="AO308" s="6"/>
      <c r="AP308" s="6"/>
      <c r="AQ308" s="10" t="s">
        <v>1640</v>
      </c>
      <c r="AR308" s="10"/>
      <c r="AS308" s="6"/>
      <c r="AT308" s="6"/>
      <c r="AU308" s="6" t="s">
        <v>1641</v>
      </c>
      <c r="AV308" s="8" t="s">
        <v>1642</v>
      </c>
      <c r="AW308" s="10"/>
      <c r="AX308" s="6"/>
      <c r="AY308" s="6"/>
      <c r="AZ308" s="6"/>
      <c r="BA308" s="6"/>
      <c r="BB308" s="6"/>
      <c r="BC308" s="6"/>
      <c r="BD308" s="6" t="s">
        <v>1643</v>
      </c>
      <c r="BE308" s="8">
        <v>307</v>
      </c>
      <c r="BF308" s="6" t="str">
        <f t="shared" si="94"/>
        <v>insert into bitacoras_estatus (numero_expediente, numero_registro, representante, fecha_inicio, fecha_vencimiento, id_cliente, id_admin, id_bitacoras_estatus, id_estatus, id_clase, id_marca, created_at, updated_at) values('1176060','1237813','ANGEL HERANDEZ GOMEZ','2011-04-29','2021-04-29','822','2','1','1',null,666,'2011-04-29 00:00:00','2011-04-29 00:00:00');</v>
      </c>
      <c r="BG308" s="6" t="str">
        <f t="shared" si="95"/>
        <v>insert into servicios_comentarios (comentario, id_admin, id_estatus, created_at, updated_at) values('TITULO ENTREGADO 26/10/2011',1,307,'2011-04-29 00:00:00','2011-04-29 00:00:00');</v>
      </c>
      <c r="BH308" s="6" t="str">
        <f t="shared" si="96"/>
        <v>insert into servicios_comentarios (comentario, id_admin, id_estatus, created_at, updated_at) values('4403811 fax 4403825 cel 4270184',1,307,'2011-04-29 00:00:00','2011-04-29 00:00:00');</v>
      </c>
      <c r="BI308" s="137" t="str">
        <f t="shared" si="97"/>
        <v>update bitacoras_estatus set comprobacion_uso = 1, id_estatus=10 where id=307;</v>
      </c>
      <c r="BJ308" s="137" t="str">
        <f t="shared" si="98"/>
        <v>update bitacoras_estatus set numero_expediente = '1176060', numero_registro = '1237813', id_estatus = 10, fecha_inicio = '2011-04-29', fecha_vencimiento ='2021-04-29', created_at ='2011-04-29 00:00:00', updated_at ='2011-04-29 00:00:00', id_clase=null, id_marca=666, id_cliente=822, vigencia = 1 where id =307;</v>
      </c>
      <c r="BK308" s="137" t="str">
        <f t="shared" si="99"/>
        <v>update bitacoras_estatus set id_estatus = 10 where id =307;</v>
      </c>
    </row>
    <row r="309" spans="1:63">
      <c r="A309" s="3">
        <v>941644</v>
      </c>
      <c r="B309" s="3">
        <v>1052211</v>
      </c>
      <c r="C309" s="3">
        <f>IF(Tabla1[[#This Row],[No. REG.]]="","",1)</f>
        <v>1</v>
      </c>
      <c r="D309" s="3" t="s">
        <v>41</v>
      </c>
      <c r="E309" s="3">
        <f>IF(Tabla1[[#This Row],[STATUS]]="","",VLOOKUP(D309,Estatus!$A$2:$B$13,2,0))</f>
        <v>6</v>
      </c>
      <c r="F309" s="3">
        <f>IF(Tabla1[[#This Row],[STATUS]]="","",VLOOKUP(D309,Estatus!$A$2:$I$12,9,0))</f>
        <v>1</v>
      </c>
      <c r="G309" s="12" t="s">
        <v>1644</v>
      </c>
      <c r="H309" s="7">
        <v>39604</v>
      </c>
      <c r="I309" s="80">
        <f t="shared" si="80"/>
        <v>2008</v>
      </c>
      <c r="J309" s="80">
        <f t="shared" si="81"/>
        <v>6</v>
      </c>
      <c r="K309" s="80">
        <f t="shared" si="82"/>
        <v>5</v>
      </c>
      <c r="L309" s="80" t="str">
        <f t="shared" si="83"/>
        <v>06</v>
      </c>
      <c r="M309" s="80" t="str">
        <f t="shared" si="84"/>
        <v>05</v>
      </c>
      <c r="N309" s="80" t="str">
        <f t="shared" si="85"/>
        <v>'2008-06-05'</v>
      </c>
      <c r="O309" s="80" t="str">
        <f t="shared" si="86"/>
        <v>'2008-06-05 00:00:00'</v>
      </c>
      <c r="P309" s="7">
        <v>43256</v>
      </c>
      <c r="Q309" s="80">
        <f t="shared" si="87"/>
        <v>2018</v>
      </c>
      <c r="R309" s="80">
        <f t="shared" si="88"/>
        <v>6</v>
      </c>
      <c r="S309" s="80">
        <f t="shared" si="89"/>
        <v>5</v>
      </c>
      <c r="T309" s="80" t="str">
        <f t="shared" si="90"/>
        <v>06</v>
      </c>
      <c r="U309" s="80" t="str">
        <f t="shared" si="91"/>
        <v>05</v>
      </c>
      <c r="V309" s="80" t="str">
        <f t="shared" si="92"/>
        <v>'2018-06-05'</v>
      </c>
      <c r="W309" s="80"/>
      <c r="X309" s="80" t="str">
        <f t="shared" si="93"/>
        <v>null</v>
      </c>
      <c r="Y309" s="3" t="s">
        <v>1645</v>
      </c>
      <c r="Z309" s="124">
        <f>IFERROR(IF(Y309="","null",VLOOKUP(Y309,Marcas!$A$2:$C$2024,2,0)),"")</f>
        <v>1159</v>
      </c>
      <c r="AA309" s="3" t="s">
        <v>1645</v>
      </c>
      <c r="AB309" s="3">
        <f>IFERROR(IF(AA309="","",IF(AA309="EMPORIO LEGAL",1,VLOOKUP(AA309,Clientes!$A$2:$B$1190,2,0))),"")</f>
        <v>821</v>
      </c>
      <c r="AC309" s="3">
        <f>IFERROR(IF(Tabla1[[#This Row],[id_control]]="null","",VLOOKUP(CONCATENATE(Tabla1[[#This Row],[CLIENTE]],"-",Tabla1[[#This Row],[id_control]]),Hoja1!$C$2:$D$1994,2,0)),"")</f>
        <v>309</v>
      </c>
      <c r="AD309" s="3" t="s">
        <v>1646</v>
      </c>
      <c r="AE309" s="4"/>
      <c r="AF309" s="6"/>
      <c r="AG309" s="6"/>
      <c r="AH309" s="6"/>
      <c r="AI309" s="6"/>
      <c r="AJ309" s="6"/>
      <c r="AK309" s="6"/>
      <c r="AL309" s="3" t="s">
        <v>1647</v>
      </c>
      <c r="AM309" s="11" t="s">
        <v>1648</v>
      </c>
      <c r="AN309" s="6"/>
      <c r="AO309" s="6"/>
      <c r="AP309" s="6"/>
      <c r="AQ309" s="6"/>
      <c r="AR309" s="6"/>
      <c r="AS309" s="6"/>
      <c r="AT309" s="6"/>
      <c r="AU309" s="6"/>
      <c r="AV309" s="6" t="s">
        <v>1649</v>
      </c>
      <c r="AW309" s="6"/>
      <c r="AX309" s="6"/>
      <c r="AY309" s="6"/>
      <c r="AZ309" s="6"/>
      <c r="BA309" s="6"/>
      <c r="BB309" s="6"/>
      <c r="BC309" s="6"/>
      <c r="BD309" s="6" t="s">
        <v>1650</v>
      </c>
      <c r="BE309" s="8">
        <v>308</v>
      </c>
      <c r="BF309" s="6" t="str">
        <f t="shared" si="94"/>
        <v>insert into bitacoras_estatus (numero_expediente, numero_registro, representante, fecha_inicio, fecha_vencimiento, id_cliente, id_admin, id_bitacoras_estatus, id_estatus, id_clase, id_marca, created_at, updated_at) values('941644','1052211','CARLOS PINONCELY NITSCHMANN','2008-06-05','2018-06-05','821','2','1','1',null,1159,'2008-06-05 00:00:00','2008-06-05 00:00:00');</v>
      </c>
      <c r="BG309" s="6" t="str">
        <f t="shared" si="95"/>
        <v>insert into servicios_comentarios (comentario, id_admin, id_estatus, created_at, updated_at) values('TITULO ENTREGADO 8/12/08',1,308,'2008-06-05 00:00:00','2008-06-05 00:00:00');</v>
      </c>
      <c r="BH309" s="6" t="str">
        <f t="shared" si="96"/>
        <v>insert into servicios_comentarios (comentario, id_admin, id_estatus, created_at, updated_at) values('4 11 79 51 , 426 1376',1,308,'2008-06-05 00:00:00','2008-06-05 00:00:00');</v>
      </c>
      <c r="BI309" s="137" t="str">
        <f t="shared" si="97"/>
        <v>update bitacoras_estatus set comprobacion_uso = 1, id_estatus=6 where id=308;</v>
      </c>
      <c r="BJ309" s="137" t="str">
        <f t="shared" si="98"/>
        <v>update bitacoras_estatus set numero_expediente = '941644', numero_registro = '1052211', id_estatus = 6, fecha_inicio = '2008-06-05', fecha_vencimiento ='2018-06-05', created_at ='2008-06-05 00:00:00', updated_at ='2008-06-05 00:00:00', id_clase=null, id_marca=1159, id_cliente=821, vigencia = 1 where id =308;</v>
      </c>
      <c r="BK309" s="137" t="str">
        <f t="shared" si="99"/>
        <v>update bitacoras_estatus set id_estatus = 6 where id =308;</v>
      </c>
    </row>
    <row r="310" spans="1:63">
      <c r="A310" s="6">
        <v>1369745</v>
      </c>
      <c r="B310" s="6">
        <v>1392919</v>
      </c>
      <c r="C310" s="6">
        <f>IF(Tabla1[[#This Row],[No. REG.]]="","",1)</f>
        <v>1</v>
      </c>
      <c r="D310" s="3" t="s">
        <v>46</v>
      </c>
      <c r="E310" s="3">
        <f>IF(Tabla1[[#This Row],[STATUS]]="","",VLOOKUP(D310,Estatus!$A$2:$B$13,2,0))</f>
        <v>10</v>
      </c>
      <c r="F310" s="3">
        <f>IF(Tabla1[[#This Row],[STATUS]]="","",VLOOKUP(D310,Estatus!$A$2:$I$12,9,0))</f>
        <v>1</v>
      </c>
      <c r="G310" s="12" t="s">
        <v>1651</v>
      </c>
      <c r="H310" s="7">
        <v>41394</v>
      </c>
      <c r="I310" s="80">
        <f t="shared" si="80"/>
        <v>2013</v>
      </c>
      <c r="J310" s="80">
        <f t="shared" si="81"/>
        <v>4</v>
      </c>
      <c r="K310" s="80">
        <f t="shared" si="82"/>
        <v>30</v>
      </c>
      <c r="L310" s="80" t="str">
        <f t="shared" si="83"/>
        <v>04</v>
      </c>
      <c r="M310" s="80">
        <f t="shared" si="84"/>
        <v>30</v>
      </c>
      <c r="N310" s="80" t="str">
        <f t="shared" si="85"/>
        <v>'2013-04-30'</v>
      </c>
      <c r="O310" s="80" t="str">
        <f t="shared" si="86"/>
        <v>'2013-04-30 00:00:00'</v>
      </c>
      <c r="P310" s="7">
        <v>45046</v>
      </c>
      <c r="Q310" s="80">
        <f t="shared" si="87"/>
        <v>2023</v>
      </c>
      <c r="R310" s="80">
        <f t="shared" si="88"/>
        <v>4</v>
      </c>
      <c r="S310" s="80">
        <f t="shared" si="89"/>
        <v>30</v>
      </c>
      <c r="T310" s="80" t="str">
        <f t="shared" si="90"/>
        <v>04</v>
      </c>
      <c r="U310" s="80">
        <f t="shared" si="91"/>
        <v>30</v>
      </c>
      <c r="V310" s="80" t="str">
        <f t="shared" si="92"/>
        <v>'2023-04-30'</v>
      </c>
      <c r="W310" s="80"/>
      <c r="X310" s="80" t="str">
        <f t="shared" si="93"/>
        <v>null</v>
      </c>
      <c r="Y310" s="6" t="s">
        <v>1652</v>
      </c>
      <c r="Z310" s="123">
        <f>IFERROR(IF(Y310="","null",VLOOKUP(Y310,Marcas!$A$2:$C$2024,2,0)),"")</f>
        <v>1157</v>
      </c>
      <c r="AA310" s="6" t="s">
        <v>1652</v>
      </c>
      <c r="AB310" s="6">
        <f>IFERROR(IF(AA310="","",IF(AA310="EMPORIO LEGAL",1,VLOOKUP(AA310,Clientes!$A$2:$B$1190,2,0))),"")</f>
        <v>820</v>
      </c>
      <c r="AC310" s="6">
        <f>IFERROR(IF(Tabla1[[#This Row],[id_control]]="null","",VLOOKUP(CONCATENATE(Tabla1[[#This Row],[CLIENTE]],"-",Tabla1[[#This Row],[id_control]]),Hoja1!$C$2:$D$1994,2,0)),"")</f>
        <v>310</v>
      </c>
      <c r="AD310" s="6" t="s">
        <v>1653</v>
      </c>
      <c r="AE310" s="6"/>
      <c r="AF310" s="6"/>
      <c r="AG310" s="6"/>
      <c r="AH310" s="6"/>
      <c r="AI310" s="6"/>
      <c r="AJ310" s="6"/>
      <c r="AK310" s="6"/>
      <c r="AL310" s="3" t="s">
        <v>1654</v>
      </c>
      <c r="AM310" s="4"/>
      <c r="AN310" s="6"/>
      <c r="AO310" s="6"/>
      <c r="AP310" s="6"/>
      <c r="AQ310" s="5" t="s">
        <v>1655</v>
      </c>
      <c r="AR310" s="5" t="s">
        <v>1656</v>
      </c>
      <c r="AS310" s="5"/>
      <c r="AT310" s="5"/>
      <c r="AU310" s="5"/>
      <c r="AV310" s="5" t="s">
        <v>1657</v>
      </c>
      <c r="AW310" s="5" t="s">
        <v>1658</v>
      </c>
      <c r="AX310" s="5"/>
      <c r="AY310" s="5"/>
      <c r="AZ310" s="5"/>
      <c r="BA310" s="5"/>
      <c r="BB310" s="5"/>
      <c r="BC310" s="5"/>
      <c r="BD310" s="8" t="s">
        <v>1659</v>
      </c>
      <c r="BE310" s="8">
        <v>309</v>
      </c>
      <c r="BF310" s="6" t="str">
        <f t="shared" si="94"/>
        <v>insert into bitacoras_estatus (numero_expediente, numero_registro, representante, fecha_inicio, fecha_vencimiento, id_cliente, id_admin, id_bitacoras_estatus, id_estatus, id_clase, id_marca, created_at, updated_at) values('1369745','1392919','DAMARIS VILLALOBOS PEREZ','2013-04-30','2023-04-30','820','2','1','1',null,1157,'2013-04-30 00:00:00','2013-04-30 00:00:00');</v>
      </c>
      <c r="BG310" s="6" t="str">
        <f t="shared" si="95"/>
        <v>insert into servicios_comentarios (comentario, id_admin, id_estatus, created_at, updated_at) values('TITULO RECIBIDO 24/10/2023',1,309,'2013-04-30 00:00:00','2013-04-30 00:00:00');</v>
      </c>
      <c r="BH310" s="6" t="str">
        <f t="shared" si="96"/>
        <v>insert into servicios_comentarios (comentario, id_admin, id_estatus, created_at, updated_at) values('4 19 28 64 CEL.- 614 2 35 12 92 CEL CESAR.- 614 1 60 30 40',1,309,'2013-04-30 00:00:00','2013-04-30 00:00:00');</v>
      </c>
      <c r="BI310" s="137" t="str">
        <f t="shared" si="97"/>
        <v>update bitacoras_estatus set comprobacion_uso = 1, id_estatus=10 where id=309;</v>
      </c>
      <c r="BJ310" s="137" t="str">
        <f t="shared" si="98"/>
        <v>update bitacoras_estatus set numero_expediente = '1369745', numero_registro = '1392919', id_estatus = 10, fecha_inicio = '2013-04-30', fecha_vencimiento ='2023-04-30', created_at ='2013-04-30 00:00:00', updated_at ='2013-04-30 00:00:00', id_clase=null, id_marca=1157, id_cliente=820, vigencia = 1 where id =309;</v>
      </c>
      <c r="BK310" s="137" t="str">
        <f t="shared" si="99"/>
        <v>update bitacoras_estatus set id_estatus = 10 where id =309;</v>
      </c>
    </row>
    <row r="311" spans="1:63">
      <c r="A311" s="3">
        <v>1281634</v>
      </c>
      <c r="B311" s="3">
        <v>1346091</v>
      </c>
      <c r="C311" s="3">
        <f>IF(Tabla1[[#This Row],[No. REG.]]="","",1)</f>
        <v>1</v>
      </c>
      <c r="D311" s="3" t="s">
        <v>46</v>
      </c>
      <c r="E311" s="3">
        <f>IF(Tabla1[[#This Row],[STATUS]]="","",VLOOKUP(D311,Estatus!$A$2:$B$13,2,0))</f>
        <v>10</v>
      </c>
      <c r="F311" s="3">
        <f>IF(Tabla1[[#This Row],[STATUS]]="","",VLOOKUP(D311,Estatus!$A$2:$I$12,9,0))</f>
        <v>1</v>
      </c>
      <c r="G311" s="12" t="s">
        <v>888</v>
      </c>
      <c r="H311" s="7">
        <v>41053</v>
      </c>
      <c r="I311" s="80">
        <f t="shared" si="80"/>
        <v>2012</v>
      </c>
      <c r="J311" s="80">
        <f t="shared" si="81"/>
        <v>5</v>
      </c>
      <c r="K311" s="80">
        <f t="shared" si="82"/>
        <v>24</v>
      </c>
      <c r="L311" s="80" t="str">
        <f t="shared" si="83"/>
        <v>05</v>
      </c>
      <c r="M311" s="80">
        <f t="shared" si="84"/>
        <v>24</v>
      </c>
      <c r="N311" s="80" t="str">
        <f t="shared" si="85"/>
        <v>'2012-05-24'</v>
      </c>
      <c r="O311" s="80" t="str">
        <f t="shared" si="86"/>
        <v>'2012-05-24 00:00:00'</v>
      </c>
      <c r="P311" s="7">
        <v>44705</v>
      </c>
      <c r="Q311" s="80">
        <f t="shared" si="87"/>
        <v>2022</v>
      </c>
      <c r="R311" s="80">
        <f t="shared" si="88"/>
        <v>5</v>
      </c>
      <c r="S311" s="80">
        <f t="shared" si="89"/>
        <v>24</v>
      </c>
      <c r="T311" s="80" t="str">
        <f t="shared" si="90"/>
        <v>05</v>
      </c>
      <c r="U311" s="80">
        <f t="shared" si="91"/>
        <v>24</v>
      </c>
      <c r="V311" s="80" t="str">
        <f t="shared" si="92"/>
        <v>'2022-05-24'</v>
      </c>
      <c r="W311" s="80">
        <v>31</v>
      </c>
      <c r="X311" s="80">
        <f t="shared" si="93"/>
        <v>31</v>
      </c>
      <c r="Y311" s="12" t="s">
        <v>1660</v>
      </c>
      <c r="Z311" s="125">
        <f>IFERROR(IF(Y311="","null",VLOOKUP(Y311,Marcas!$A$2:$C$2024,2,0)),"")</f>
        <v>1151</v>
      </c>
      <c r="AA311" s="3" t="s">
        <v>1661</v>
      </c>
      <c r="AB311" s="3">
        <f>IFERROR(IF(AA311="","",IF(AA311="EMPORIO LEGAL",1,VLOOKUP(AA311,Clientes!$A$2:$B$1190,2,0))),"")</f>
        <v>817</v>
      </c>
      <c r="AC311" s="3">
        <f>IFERROR(IF(Tabla1[[#This Row],[id_control]]="null","",VLOOKUP(CONCATENATE(Tabla1[[#This Row],[CLIENTE]],"-",Tabla1[[#This Row],[id_control]]),Hoja1!$C$2:$D$1994,2,0)),"")</f>
        <v>311</v>
      </c>
      <c r="AD311" s="3" t="s">
        <v>1662</v>
      </c>
      <c r="AE311" s="3"/>
      <c r="AF311" s="3"/>
      <c r="AG311" s="3"/>
      <c r="AH311" s="3"/>
      <c r="AI311" s="3"/>
      <c r="AJ311" s="3"/>
      <c r="AK311" s="3"/>
      <c r="AL311" s="3" t="s">
        <v>1663</v>
      </c>
      <c r="AM311" s="6"/>
      <c r="AN311" s="6"/>
      <c r="AO311" s="6"/>
      <c r="AP311" s="8"/>
      <c r="AQ311" s="8" t="s">
        <v>1664</v>
      </c>
      <c r="AR311" s="8"/>
      <c r="AS311" s="8"/>
      <c r="AT311" s="8"/>
      <c r="AU311" s="8"/>
      <c r="AV311" s="8" t="s">
        <v>1665</v>
      </c>
      <c r="AW311" s="8" t="s">
        <v>1666</v>
      </c>
      <c r="AX311" s="8"/>
      <c r="AY311" s="8"/>
      <c r="AZ311" s="8"/>
      <c r="BA311" s="8"/>
      <c r="BB311" s="8"/>
      <c r="BC311" s="8"/>
      <c r="BD311" s="8" t="s">
        <v>1667</v>
      </c>
      <c r="BE311" s="8">
        <v>310</v>
      </c>
      <c r="BF311" s="6" t="str">
        <f t="shared" si="94"/>
        <v>insert into bitacoras_estatus (numero_expediente, numero_registro, representante, fecha_inicio, fecha_vencimiento, id_cliente, id_admin, id_bitacoras_estatus, id_estatus, id_clase, id_marca, created_at, updated_at) values('1281634','1346091','MARIA DEL CARMEN TOVAR GOMEZ SALAS','2012-05-24','2022-05-24','817','2','1','1',31,1151,'2012-05-24 00:00:00','2012-05-24 00:00:00');</v>
      </c>
      <c r="BG311" s="6" t="str">
        <f t="shared" si="95"/>
        <v>insert into servicios_comentarios (comentario, id_admin, id_estatus, created_at, updated_at) values('titulo recibido',1,310,'2012-05-24 00:00:00','2012-05-24 00:00:00');</v>
      </c>
      <c r="BH311" s="6" t="str">
        <f t="shared" si="96"/>
        <v>insert into servicios_comentarios (comentario, id_admin, id_estatus, created_at, updated_at) values('410 27 16, cel.- 614 515 8031',1,310,'2012-05-24 00:00:00','2012-05-24 00:00:00');</v>
      </c>
      <c r="BI311" s="137" t="str">
        <f t="shared" si="97"/>
        <v>update bitacoras_estatus set comprobacion_uso = 1, id_estatus=10 where id=310;</v>
      </c>
      <c r="BJ311" s="137" t="str">
        <f t="shared" si="98"/>
        <v>update bitacoras_estatus set numero_expediente = '1281634', numero_registro = '1346091', id_estatus = 10, fecha_inicio = '2012-05-24', fecha_vencimiento ='2022-05-24', created_at ='2012-05-24 00:00:00', updated_at ='2012-05-24 00:00:00', id_clase=31, id_marca=1151, id_cliente=817, vigencia = 1 where id =310;</v>
      </c>
      <c r="BK311" s="137" t="str">
        <f t="shared" si="99"/>
        <v>update bitacoras_estatus set id_estatus = 10 where id =310;</v>
      </c>
    </row>
    <row r="312" spans="1:63">
      <c r="A312" s="3">
        <v>1062691</v>
      </c>
      <c r="B312" s="3">
        <v>1190600</v>
      </c>
      <c r="C312" s="3">
        <f>IF(Tabla1[[#This Row],[No. REG.]]="","",1)</f>
        <v>1</v>
      </c>
      <c r="D312" s="3" t="s">
        <v>46</v>
      </c>
      <c r="E312" s="3">
        <f>IF(Tabla1[[#This Row],[STATUS]]="","",VLOOKUP(D312,Estatus!$A$2:$B$13,2,0))</f>
        <v>10</v>
      </c>
      <c r="F312" s="3">
        <f>IF(Tabla1[[#This Row],[STATUS]]="","",VLOOKUP(D312,Estatus!$A$2:$I$12,9,0))</f>
        <v>1</v>
      </c>
      <c r="G312" s="12" t="s">
        <v>1668</v>
      </c>
      <c r="H312" s="7">
        <v>40185</v>
      </c>
      <c r="I312" s="80">
        <f t="shared" si="80"/>
        <v>2010</v>
      </c>
      <c r="J312" s="80">
        <f t="shared" si="81"/>
        <v>1</v>
      </c>
      <c r="K312" s="80">
        <f t="shared" si="82"/>
        <v>7</v>
      </c>
      <c r="L312" s="80" t="str">
        <f t="shared" si="83"/>
        <v>01</v>
      </c>
      <c r="M312" s="80" t="str">
        <f t="shared" si="84"/>
        <v>07</v>
      </c>
      <c r="N312" s="80" t="str">
        <f t="shared" si="85"/>
        <v>'2010-01-07'</v>
      </c>
      <c r="O312" s="80" t="str">
        <f t="shared" si="86"/>
        <v>'2010-01-07 00:00:00'</v>
      </c>
      <c r="P312" s="7">
        <v>43837</v>
      </c>
      <c r="Q312" s="80">
        <f t="shared" si="87"/>
        <v>2020</v>
      </c>
      <c r="R312" s="80">
        <f t="shared" si="88"/>
        <v>1</v>
      </c>
      <c r="S312" s="80">
        <f t="shared" si="89"/>
        <v>7</v>
      </c>
      <c r="T312" s="80" t="str">
        <f t="shared" si="90"/>
        <v>01</v>
      </c>
      <c r="U312" s="80" t="str">
        <f t="shared" si="91"/>
        <v>07</v>
      </c>
      <c r="V312" s="80" t="str">
        <f t="shared" si="92"/>
        <v>'2020-01-07'</v>
      </c>
      <c r="W312" s="80">
        <v>35</v>
      </c>
      <c r="X312" s="80">
        <f t="shared" si="93"/>
        <v>35</v>
      </c>
      <c r="Y312" s="12" t="s">
        <v>1669</v>
      </c>
      <c r="Z312" s="125">
        <f>IFERROR(IF(Y312="","null",VLOOKUP(Y312,Marcas!$A$2:$C$2024,2,0)),"")</f>
        <v>1152</v>
      </c>
      <c r="AA312" s="3" t="s">
        <v>1669</v>
      </c>
      <c r="AB312" s="3">
        <f>IFERROR(IF(AA312="","",IF(AA312="EMPORIO LEGAL",1,VLOOKUP(AA312,Clientes!$A$2:$B$1190,2,0))),"")</f>
        <v>816</v>
      </c>
      <c r="AC312" s="3">
        <f>IFERROR(IF(Tabla1[[#This Row],[id_control]]="null","",VLOOKUP(CONCATENATE(Tabla1[[#This Row],[CLIENTE]],"-",Tabla1[[#This Row],[id_control]]),Hoja1!$C$2:$D$1994,2,0)),"")</f>
        <v>312</v>
      </c>
      <c r="AD312" s="3" t="s">
        <v>1670</v>
      </c>
      <c r="AE312" s="3" t="s">
        <v>1671</v>
      </c>
      <c r="AF312" s="3"/>
      <c r="AG312" s="3"/>
      <c r="AH312" s="3"/>
      <c r="AI312" s="3"/>
      <c r="AJ312" s="3"/>
      <c r="AK312" s="3"/>
      <c r="AL312" s="3">
        <v>4119034</v>
      </c>
      <c r="AM312" s="4">
        <v>4330083</v>
      </c>
      <c r="AN312" s="4"/>
      <c r="AO312" s="8"/>
      <c r="AP312" s="8"/>
      <c r="AQ312" s="8"/>
      <c r="AR312" s="8"/>
      <c r="AS312" s="8"/>
      <c r="AT312" s="8"/>
      <c r="AU312" s="8"/>
      <c r="AV312" s="8" t="s">
        <v>1672</v>
      </c>
      <c r="AW312" s="8"/>
      <c r="AX312" s="8"/>
      <c r="AY312" s="8"/>
      <c r="AZ312" s="8"/>
      <c r="BA312" s="8"/>
      <c r="BB312" s="8"/>
      <c r="BC312" s="8"/>
      <c r="BD312" s="8" t="s">
        <v>1673</v>
      </c>
      <c r="BE312" s="8">
        <v>311</v>
      </c>
      <c r="BF312" s="6" t="str">
        <f t="shared" si="94"/>
        <v>insert into bitacoras_estatus (numero_expediente, numero_registro, representante, fecha_inicio, fecha_vencimiento, id_cliente, id_admin, id_bitacoras_estatus, id_estatus, id_clase, id_marca, created_at, updated_at) values('1062691','1190600','MARIO ALBERTO RELLI SILVANI','2010-01-07','2020-01-07','816','2','1','1',35,1152,'2010-01-07 00:00:00','2010-01-07 00:00:00');</v>
      </c>
      <c r="BG312" s="6" t="str">
        <f t="shared" si="95"/>
        <v>insert into servicios_comentarios (comentario, id_admin, id_estatus, created_at, updated_at) values('TITULO ENTREGADO 23/12/2010',1,311,'2010-01-07 00:00:00','2010-01-07 00:00:00');</v>
      </c>
      <c r="BH312" s="6" t="str">
        <f t="shared" si="96"/>
        <v>insert into servicios_comentarios (comentario, id_admin, id_estatus, created_at, updated_at) values('4119034, 43300 83',1,311,'2010-01-07 00:00:00','2010-01-07 00:00:00');</v>
      </c>
      <c r="BI312" s="137" t="str">
        <f t="shared" si="97"/>
        <v>update bitacoras_estatus set comprobacion_uso = 1, id_estatus=10 where id=311;</v>
      </c>
      <c r="BJ312" s="137" t="str">
        <f t="shared" si="98"/>
        <v>update bitacoras_estatus set numero_expediente = '1062691', numero_registro = '1190600', id_estatus = 10, fecha_inicio = '2010-01-07', fecha_vencimiento ='2020-01-07', created_at ='2010-01-07 00:00:00', updated_at ='2010-01-07 00:00:00', id_clase=35, id_marca=1152, id_cliente=816, vigencia = 1 where id =311;</v>
      </c>
      <c r="BK312" s="137" t="str">
        <f t="shared" si="99"/>
        <v>update bitacoras_estatus set id_estatus = 10 where id =311;</v>
      </c>
    </row>
    <row r="313" spans="1:63" ht="27">
      <c r="A313" s="3">
        <v>727266</v>
      </c>
      <c r="B313" s="3">
        <v>917919</v>
      </c>
      <c r="C313" s="3">
        <f>IF(Tabla1[[#This Row],[No. REG.]]="","",1)</f>
        <v>1</v>
      </c>
      <c r="D313" s="3" t="s">
        <v>109</v>
      </c>
      <c r="E313" s="3">
        <f>IF(Tabla1[[#This Row],[STATUS]]="","",VLOOKUP(D313,Estatus!$A$2:$B$13,2,0))</f>
        <v>9</v>
      </c>
      <c r="F313" s="3">
        <f>IF(Tabla1[[#This Row],[STATUS]]="","",VLOOKUP(D313,Estatus!$A$2:$I$12,9,0))</f>
        <v>0</v>
      </c>
      <c r="G313" s="12" t="s">
        <v>8699</v>
      </c>
      <c r="H313" s="7">
        <v>38534</v>
      </c>
      <c r="I313" s="80">
        <f t="shared" si="80"/>
        <v>2005</v>
      </c>
      <c r="J313" s="80">
        <f t="shared" si="81"/>
        <v>7</v>
      </c>
      <c r="K313" s="80">
        <f t="shared" si="82"/>
        <v>1</v>
      </c>
      <c r="L313" s="80" t="str">
        <f t="shared" si="83"/>
        <v>07</v>
      </c>
      <c r="M313" s="80" t="str">
        <f t="shared" si="84"/>
        <v>01</v>
      </c>
      <c r="N313" s="80" t="str">
        <f t="shared" si="85"/>
        <v>'2005-07-01'</v>
      </c>
      <c r="O313" s="80" t="str">
        <f t="shared" si="86"/>
        <v>'2005-07-01 00:00:00'</v>
      </c>
      <c r="P313" s="7">
        <v>42186</v>
      </c>
      <c r="Q313" s="80">
        <f t="shared" si="87"/>
        <v>2015</v>
      </c>
      <c r="R313" s="80">
        <f t="shared" si="88"/>
        <v>7</v>
      </c>
      <c r="S313" s="80">
        <f t="shared" si="89"/>
        <v>1</v>
      </c>
      <c r="T313" s="80" t="str">
        <f t="shared" si="90"/>
        <v>07</v>
      </c>
      <c r="U313" s="80" t="str">
        <f t="shared" si="91"/>
        <v>01</v>
      </c>
      <c r="V313" s="80" t="str">
        <f t="shared" si="92"/>
        <v>'2015-07-01'</v>
      </c>
      <c r="W313" s="80"/>
      <c r="X313" s="80" t="str">
        <f t="shared" si="93"/>
        <v>null</v>
      </c>
      <c r="Y313" s="3" t="s">
        <v>1674</v>
      </c>
      <c r="Z313" s="124">
        <f>IFERROR(IF(Y313="","null",VLOOKUP(Y313,Marcas!$A$2:$C$2024,2,0)),"")</f>
        <v>1150</v>
      </c>
      <c r="AA313" s="3" t="s">
        <v>1674</v>
      </c>
      <c r="AB313" s="3">
        <f>IFERROR(IF(AA313="","",IF(AA313="EMPORIO LEGAL",1,VLOOKUP(AA313,Clientes!$A$2:$B$1190,2,0))),"")</f>
        <v>815</v>
      </c>
      <c r="AC313" s="3">
        <f>IFERROR(IF(Tabla1[[#This Row],[id_control]]="null","",VLOOKUP(CONCATENATE(Tabla1[[#This Row],[CLIENTE]],"-",Tabla1[[#This Row],[id_control]]),Hoja1!$C$2:$D$1994,2,0)),"")</f>
        <v>313</v>
      </c>
      <c r="AD313" s="3" t="s">
        <v>353</v>
      </c>
      <c r="AE313" s="3"/>
      <c r="AF313" s="3"/>
      <c r="AG313" s="3"/>
      <c r="AH313" s="3"/>
      <c r="AI313" s="3"/>
      <c r="AJ313" s="3"/>
      <c r="AK313" s="3"/>
      <c r="AL313" s="3">
        <v>5415333</v>
      </c>
      <c r="AM313" s="8">
        <v>4109793</v>
      </c>
      <c r="AN313" s="6" t="s">
        <v>1675</v>
      </c>
      <c r="AO313" s="6"/>
      <c r="AP313" s="6"/>
      <c r="AQ313" s="6"/>
      <c r="AR313" s="6"/>
      <c r="AS313" s="6"/>
      <c r="AT313" s="6"/>
      <c r="AU313" s="6"/>
      <c r="AV313" s="6" t="s">
        <v>1676</v>
      </c>
      <c r="AW313" s="6"/>
      <c r="AX313" s="6"/>
      <c r="AY313" s="6"/>
      <c r="AZ313" s="6"/>
      <c r="BA313" s="6"/>
      <c r="BB313" s="6"/>
      <c r="BC313" s="6"/>
      <c r="BD313" s="6" t="s">
        <v>1677</v>
      </c>
      <c r="BE313" s="8">
        <v>312</v>
      </c>
      <c r="BF313" s="6" t="str">
        <f t="shared" si="94"/>
        <v>insert into bitacoras_estatus (numero_expediente, numero_registro, representante, fecha_inicio, fecha_vencimiento, id_cliente, id_admin, id_bitacoras_estatus, id_estatus, id_clase, id_marca, created_at, updated_at) values('727266','917919','JESUS DAVID RAMOS PRIETO','2005-07-01','2015-07-01','815','2','1','1',null,1150,'2005-07-01 00:00:00','2005-07-01 00:00:00');</v>
      </c>
      <c r="BG313" s="6" t="str">
        <f t="shared" si="95"/>
        <v>insert into servicios_comentarios (comentario, id_admin, id_estatus, created_at, updated_at) values('Recibida transmisión de derechos 26/03/2009. CONTACTADO VÍA SALES UP.',1,312,'2005-07-01 00:00:00','2005-07-01 00:00:00');</v>
      </c>
      <c r="BH313" s="6" t="str">
        <f t="shared" si="96"/>
        <v>insert into servicios_comentarios (comentario, id_admin, id_estatus, created_at, updated_at) values('5415333, VET RAMOS 4109793,, DR. RAMOS427 9293',1,312,'2005-07-01 00:00:00','2005-07-01 00:00:00');</v>
      </c>
      <c r="BI313" s="137" t="str">
        <f t="shared" si="97"/>
        <v>update bitacoras_estatus set comprobacion_uso = 1, id_estatus=9 where id=312;</v>
      </c>
      <c r="BJ313" s="137" t="str">
        <f t="shared" si="98"/>
        <v>update bitacoras_estatus set numero_expediente = '727266', numero_registro = '917919', id_estatus = 9, fecha_inicio = '2005-07-01', fecha_vencimiento ='2015-07-01', created_at ='2005-07-01 00:00:00', updated_at ='2005-07-01 00:00:00', id_clase=null, id_marca=1150, id_cliente=815, vigencia = 0 where id =312;</v>
      </c>
      <c r="BK313" s="137" t="str">
        <f t="shared" si="99"/>
        <v>update bitacoras_estatus set id_estatus = 9 where id =312;</v>
      </c>
    </row>
    <row r="314" spans="1:63">
      <c r="A314" s="3">
        <v>951454</v>
      </c>
      <c r="B314" s="3">
        <v>1058915</v>
      </c>
      <c r="C314" s="3">
        <f>IF(Tabla1[[#This Row],[No. REG.]]="","",1)</f>
        <v>1</v>
      </c>
      <c r="D314" s="3" t="s">
        <v>41</v>
      </c>
      <c r="E314" s="3">
        <f>IF(Tabla1[[#This Row],[STATUS]]="","",VLOOKUP(D314,Estatus!$A$2:$B$13,2,0))</f>
        <v>6</v>
      </c>
      <c r="F314" s="3">
        <f>IF(Tabla1[[#This Row],[STATUS]]="","",VLOOKUP(D314,Estatus!$A$2:$I$12,9,0))</f>
        <v>1</v>
      </c>
      <c r="G314" s="12" t="s">
        <v>351</v>
      </c>
      <c r="H314" s="7">
        <v>39653</v>
      </c>
      <c r="I314" s="80">
        <f t="shared" si="80"/>
        <v>2008</v>
      </c>
      <c r="J314" s="80">
        <f t="shared" si="81"/>
        <v>7</v>
      </c>
      <c r="K314" s="80">
        <f t="shared" si="82"/>
        <v>24</v>
      </c>
      <c r="L314" s="80" t="str">
        <f t="shared" si="83"/>
        <v>07</v>
      </c>
      <c r="M314" s="80">
        <f t="shared" si="84"/>
        <v>24</v>
      </c>
      <c r="N314" s="80" t="str">
        <f t="shared" si="85"/>
        <v>'2008-07-24'</v>
      </c>
      <c r="O314" s="80" t="str">
        <f t="shared" si="86"/>
        <v>'2008-07-24 00:00:00'</v>
      </c>
      <c r="P314" s="7">
        <v>43305</v>
      </c>
      <c r="Q314" s="80">
        <f t="shared" si="87"/>
        <v>2018</v>
      </c>
      <c r="R314" s="80">
        <f t="shared" si="88"/>
        <v>7</v>
      </c>
      <c r="S314" s="80">
        <f t="shared" si="89"/>
        <v>24</v>
      </c>
      <c r="T314" s="80" t="str">
        <f t="shared" si="90"/>
        <v>07</v>
      </c>
      <c r="U314" s="80">
        <f t="shared" si="91"/>
        <v>24</v>
      </c>
      <c r="V314" s="80" t="str">
        <f t="shared" si="92"/>
        <v>'2018-07-24'</v>
      </c>
      <c r="W314" s="80">
        <v>31</v>
      </c>
      <c r="X314" s="80">
        <f t="shared" si="93"/>
        <v>31</v>
      </c>
      <c r="Y314" s="3" t="s">
        <v>1674</v>
      </c>
      <c r="Z314" s="124">
        <f>IFERROR(IF(Y314="","null",VLOOKUP(Y314,Marcas!$A$2:$C$2024,2,0)),"")</f>
        <v>1150</v>
      </c>
      <c r="AA314" s="3" t="s">
        <v>1674</v>
      </c>
      <c r="AB314" s="3">
        <f>IFERROR(IF(AA314="","",IF(AA314="EMPORIO LEGAL",1,VLOOKUP(AA314,Clientes!$A$2:$B$1190,2,0))),"")</f>
        <v>815</v>
      </c>
      <c r="AC314" s="3">
        <f>IFERROR(IF(Tabla1[[#This Row],[id_control]]="null","",VLOOKUP(CONCATENATE(Tabla1[[#This Row],[CLIENTE]],"-",Tabla1[[#This Row],[id_control]]),Hoja1!$C$2:$D$1994,2,0)),"")</f>
        <v>313</v>
      </c>
      <c r="AD314" s="3" t="s">
        <v>353</v>
      </c>
      <c r="AE314" s="3"/>
      <c r="AF314" s="3"/>
      <c r="AG314" s="3"/>
      <c r="AH314" s="3"/>
      <c r="AI314" s="3"/>
      <c r="AJ314" s="3"/>
      <c r="AK314" s="3"/>
      <c r="AL314" s="3">
        <v>5415333</v>
      </c>
      <c r="AM314" s="8"/>
      <c r="AN314" s="6"/>
      <c r="AO314" s="6"/>
      <c r="AP314" s="6"/>
      <c r="AQ314" s="6"/>
      <c r="AR314" s="6"/>
      <c r="AS314" s="6"/>
      <c r="AT314" s="6"/>
      <c r="AU314" s="6"/>
      <c r="AV314" s="6" t="s">
        <v>1676</v>
      </c>
      <c r="AW314" s="6"/>
      <c r="AX314" s="6"/>
      <c r="AY314" s="6"/>
      <c r="AZ314" s="6"/>
      <c r="BA314" s="6"/>
      <c r="BB314" s="6"/>
      <c r="BC314" s="6"/>
      <c r="BD314" s="6" t="s">
        <v>1678</v>
      </c>
      <c r="BE314" s="8">
        <v>313</v>
      </c>
      <c r="BF314" s="6" t="str">
        <f t="shared" si="94"/>
        <v>insert into bitacoras_estatus (numero_expediente, numero_registro, representante, fecha_inicio, fecha_vencimiento, id_cliente, id_admin, id_bitacoras_estatus, id_estatus, id_clase, id_marca, created_at, updated_at) values('951454','1058915','JESUS DAVID RAMOS PRIETO','2008-07-24','2018-07-24','815','2','1','1',31,1150,'2008-07-24 00:00:00','2008-07-24 00:00:00');</v>
      </c>
      <c r="BG314" s="6" t="str">
        <f t="shared" si="95"/>
        <v>insert into servicios_comentarios (comentario, id_admin, id_estatus, created_at, updated_at) values('TITULO ENTREGADO 13/01/09',1,313,'2008-07-24 00:00:00','2008-07-24 00:00:00');</v>
      </c>
      <c r="BH314" s="6" t="str">
        <f t="shared" si="96"/>
        <v>insert into servicios_comentarios (comentario, id_admin, id_estatus, created_at, updated_at) values('5415333, VET RAMOS 4109793, 416 8349, DR. RAMOS427 9294',1,313,'2008-07-24 00:00:00','2008-07-24 00:00:00');</v>
      </c>
      <c r="BI314" s="137" t="str">
        <f t="shared" si="97"/>
        <v>update bitacoras_estatus set comprobacion_uso = 1, id_estatus=6 where id=313;</v>
      </c>
      <c r="BJ314" s="137" t="str">
        <f t="shared" si="98"/>
        <v>update bitacoras_estatus set numero_expediente = '951454', numero_registro = '1058915', id_estatus = 6, fecha_inicio = '2008-07-24', fecha_vencimiento ='2018-07-24', created_at ='2008-07-24 00:00:00', updated_at ='2008-07-24 00:00:00', id_clase=31, id_marca=1150, id_cliente=815, vigencia = 1 where id =313;</v>
      </c>
      <c r="BK314" s="137" t="str">
        <f t="shared" si="99"/>
        <v>update bitacoras_estatus set id_estatus = 6 where id =313;</v>
      </c>
    </row>
    <row r="315" spans="1:63">
      <c r="A315" s="3">
        <v>951458</v>
      </c>
      <c r="B315" s="3">
        <v>1099858</v>
      </c>
      <c r="C315" s="3">
        <f>IF(Tabla1[[#This Row],[No. REG.]]="","",1)</f>
        <v>1</v>
      </c>
      <c r="D315" s="3" t="s">
        <v>41</v>
      </c>
      <c r="E315" s="3">
        <f>IF(Tabla1[[#This Row],[STATUS]]="","",VLOOKUP(D315,Estatus!$A$2:$B$13,2,0))</f>
        <v>6</v>
      </c>
      <c r="F315" s="3">
        <f>IF(Tabla1[[#This Row],[STATUS]]="","",VLOOKUP(D315,Estatus!$A$2:$I$12,9,0))</f>
        <v>1</v>
      </c>
      <c r="G315" s="12" t="s">
        <v>1679</v>
      </c>
      <c r="H315" s="7">
        <v>39653</v>
      </c>
      <c r="I315" s="80">
        <f t="shared" si="80"/>
        <v>2008</v>
      </c>
      <c r="J315" s="80">
        <f t="shared" si="81"/>
        <v>7</v>
      </c>
      <c r="K315" s="80">
        <f t="shared" si="82"/>
        <v>24</v>
      </c>
      <c r="L315" s="80" t="str">
        <f t="shared" si="83"/>
        <v>07</v>
      </c>
      <c r="M315" s="80">
        <f t="shared" si="84"/>
        <v>24</v>
      </c>
      <c r="N315" s="80" t="str">
        <f t="shared" si="85"/>
        <v>'2008-07-24'</v>
      </c>
      <c r="O315" s="80" t="str">
        <f t="shared" si="86"/>
        <v>'2008-07-24 00:00:00'</v>
      </c>
      <c r="P315" s="7">
        <v>43305</v>
      </c>
      <c r="Q315" s="80">
        <f t="shared" si="87"/>
        <v>2018</v>
      </c>
      <c r="R315" s="80">
        <f t="shared" si="88"/>
        <v>7</v>
      </c>
      <c r="S315" s="80">
        <f t="shared" si="89"/>
        <v>24</v>
      </c>
      <c r="T315" s="80" t="str">
        <f t="shared" si="90"/>
        <v>07</v>
      </c>
      <c r="U315" s="80">
        <f t="shared" si="91"/>
        <v>24</v>
      </c>
      <c r="V315" s="80" t="str">
        <f t="shared" si="92"/>
        <v>'2018-07-24'</v>
      </c>
      <c r="W315" s="80">
        <v>35</v>
      </c>
      <c r="X315" s="80">
        <f t="shared" si="93"/>
        <v>35</v>
      </c>
      <c r="Y315" s="3" t="s">
        <v>1674</v>
      </c>
      <c r="Z315" s="124">
        <f>IFERROR(IF(Y315="","null",VLOOKUP(Y315,Marcas!$A$2:$C$2024,2,0)),"")</f>
        <v>1150</v>
      </c>
      <c r="AA315" s="3" t="s">
        <v>1674</v>
      </c>
      <c r="AB315" s="3">
        <f>IFERROR(IF(AA315="","",IF(AA315="EMPORIO LEGAL",1,VLOOKUP(AA315,Clientes!$A$2:$B$1190,2,0))),"")</f>
        <v>815</v>
      </c>
      <c r="AC315" s="3">
        <f>IFERROR(IF(Tabla1[[#This Row],[id_control]]="null","",VLOOKUP(CONCATENATE(Tabla1[[#This Row],[CLIENTE]],"-",Tabla1[[#This Row],[id_control]]),Hoja1!$C$2:$D$1994,2,0)),"")</f>
        <v>313</v>
      </c>
      <c r="AD315" s="3" t="s">
        <v>353</v>
      </c>
      <c r="AE315" s="3"/>
      <c r="AF315" s="3"/>
      <c r="AG315" s="3"/>
      <c r="AH315" s="3"/>
      <c r="AI315" s="3"/>
      <c r="AJ315" s="3"/>
      <c r="AK315" s="3"/>
      <c r="AL315" s="3" t="s">
        <v>1680</v>
      </c>
      <c r="AM315" s="6" t="s">
        <v>1681</v>
      </c>
      <c r="AN315" s="6" t="s">
        <v>1682</v>
      </c>
      <c r="AO315" s="6" t="s">
        <v>1683</v>
      </c>
      <c r="AP315" s="6"/>
      <c r="AQ315" s="6"/>
      <c r="AR315" s="6"/>
      <c r="AS315" s="6"/>
      <c r="AT315" s="6"/>
      <c r="AU315" s="6"/>
      <c r="AV315" s="6" t="s">
        <v>1676</v>
      </c>
      <c r="AW315" s="15"/>
      <c r="AX315" s="6"/>
      <c r="AY315" s="6"/>
      <c r="AZ315" s="6"/>
      <c r="BA315" s="6"/>
      <c r="BB315" s="6"/>
      <c r="BC315" s="6"/>
      <c r="BD315" s="6" t="s">
        <v>1680</v>
      </c>
      <c r="BE315" s="8">
        <v>314</v>
      </c>
      <c r="BF315" s="6" t="str">
        <f t="shared" si="94"/>
        <v>insert into bitacoras_estatus (numero_expediente, numero_registro, representante, fecha_inicio, fecha_vencimiento, id_cliente, id_admin, id_bitacoras_estatus, id_estatus, id_clase, id_marca, created_at, updated_at) values('951458','1099858','JESUS DAVID RAMOS PRIETO','2008-07-24','2018-07-24','815','2','1','1',35,1150,'2008-07-24 00:00:00','2008-07-24 00:00:00');</v>
      </c>
      <c r="BG315" s="6" t="str">
        <f t="shared" si="95"/>
        <v>insert into servicios_comentarios (comentario, id_admin, id_estatus, created_at, updated_at) values('TITULO ENTREGADO 28/07/2009',1,314,'2008-07-24 00:00:00','2008-07-24 00:00:00');</v>
      </c>
      <c r="BH315" s="6" t="str">
        <f t="shared" si="96"/>
        <v>insert into servicios_comentarios (comentario, id_admin, id_estatus, created_at, updated_at) values('5415333, VET RAMOS 4109793, 416 8349, DR. RAMOS427 9295',1,314,'2008-07-24 00:00:00','2008-07-24 00:00:00');</v>
      </c>
      <c r="BI315" s="137" t="str">
        <f t="shared" si="97"/>
        <v>update bitacoras_estatus set comprobacion_uso = 1, id_estatus=6 where id=314;</v>
      </c>
      <c r="BJ315" s="137" t="str">
        <f t="shared" si="98"/>
        <v>update bitacoras_estatus set numero_expediente = '951458', numero_registro = '1099858', id_estatus = 6, fecha_inicio = '2008-07-24', fecha_vencimiento ='2018-07-24', created_at ='2008-07-24 00:00:00', updated_at ='2008-07-24 00:00:00', id_clase=35, id_marca=1150, id_cliente=815, vigencia = 1 where id =314;</v>
      </c>
      <c r="BK315" s="137" t="str">
        <f t="shared" si="99"/>
        <v>update bitacoras_estatus set id_estatus = 6 where id =314;</v>
      </c>
    </row>
    <row r="316" spans="1:63" ht="53">
      <c r="A316" s="3">
        <v>1112044</v>
      </c>
      <c r="B316" s="3">
        <v>1194984</v>
      </c>
      <c r="C316" s="3">
        <f>IF(Tabla1[[#This Row],[No. REG.]]="","",1)</f>
        <v>1</v>
      </c>
      <c r="D316" s="3" t="s">
        <v>46</v>
      </c>
      <c r="E316" s="3">
        <f>IF(Tabla1[[#This Row],[STATUS]]="","",VLOOKUP(D316,Estatus!$A$2:$B$13,2,0))</f>
        <v>10</v>
      </c>
      <c r="F316" s="3">
        <f>IF(Tabla1[[#This Row],[STATUS]]="","",VLOOKUP(D316,Estatus!$A$2:$I$12,9,0))</f>
        <v>1</v>
      </c>
      <c r="G316" s="12" t="s">
        <v>1684</v>
      </c>
      <c r="H316" s="7">
        <v>40394</v>
      </c>
      <c r="I316" s="80">
        <f t="shared" si="80"/>
        <v>2010</v>
      </c>
      <c r="J316" s="80">
        <f t="shared" si="81"/>
        <v>8</v>
      </c>
      <c r="K316" s="80">
        <f t="shared" si="82"/>
        <v>4</v>
      </c>
      <c r="L316" s="80" t="str">
        <f t="shared" si="83"/>
        <v>08</v>
      </c>
      <c r="M316" s="80" t="str">
        <f t="shared" si="84"/>
        <v>04</v>
      </c>
      <c r="N316" s="80" t="str">
        <f t="shared" si="85"/>
        <v>'2010-08-04'</v>
      </c>
      <c r="O316" s="80" t="str">
        <f t="shared" si="86"/>
        <v>'2010-08-04 00:00:00'</v>
      </c>
      <c r="P316" s="7">
        <v>44047</v>
      </c>
      <c r="Q316" s="80">
        <f t="shared" si="87"/>
        <v>2020</v>
      </c>
      <c r="R316" s="80">
        <f t="shared" si="88"/>
        <v>8</v>
      </c>
      <c r="S316" s="80">
        <f t="shared" si="89"/>
        <v>4</v>
      </c>
      <c r="T316" s="80" t="str">
        <f t="shared" si="90"/>
        <v>08</v>
      </c>
      <c r="U316" s="80" t="str">
        <f t="shared" si="91"/>
        <v>04</v>
      </c>
      <c r="V316" s="80" t="str">
        <f t="shared" si="92"/>
        <v>'2020-08-04'</v>
      </c>
      <c r="W316" s="80"/>
      <c r="X316" s="80" t="str">
        <f t="shared" si="93"/>
        <v>null</v>
      </c>
      <c r="Y316" s="3" t="s">
        <v>1685</v>
      </c>
      <c r="Z316" s="124">
        <f>IFERROR(IF(Y316="","null",VLOOKUP(Y316,Marcas!$A$2:$C$2024,2,0)),"")</f>
        <v>1146</v>
      </c>
      <c r="AA316" s="3" t="s">
        <v>1685</v>
      </c>
      <c r="AB316" s="3">
        <f>IFERROR(IF(AA316="","",IF(AA316="EMPORIO LEGAL",1,VLOOKUP(AA316,Clientes!$A$2:$B$1190,2,0))),"")</f>
        <v>813</v>
      </c>
      <c r="AC316" s="3">
        <f>IFERROR(IF(Tabla1[[#This Row],[id_control]]="null","",VLOOKUP(CONCATENATE(Tabla1[[#This Row],[CLIENTE]],"-",Tabla1[[#This Row],[id_control]]),Hoja1!$C$2:$D$1994,2,0)),"")</f>
        <v>316</v>
      </c>
      <c r="AD316" s="3" t="s">
        <v>1686</v>
      </c>
      <c r="AE316" s="8"/>
      <c r="AF316" s="3"/>
      <c r="AG316" s="3"/>
      <c r="AH316" s="3"/>
      <c r="AI316" s="3"/>
      <c r="AJ316" s="3"/>
      <c r="AK316" s="3"/>
      <c r="AL316" s="3" t="s">
        <v>1687</v>
      </c>
      <c r="AM316" s="6" t="s">
        <v>1688</v>
      </c>
      <c r="AN316" s="6"/>
      <c r="AO316" s="6"/>
      <c r="AP316" s="6"/>
      <c r="AQ316" s="6"/>
      <c r="AR316" s="6"/>
      <c r="AS316" s="6"/>
      <c r="AT316" s="6"/>
      <c r="AU316" s="6"/>
      <c r="AV316" s="10" t="s">
        <v>1689</v>
      </c>
      <c r="AW316" s="10"/>
      <c r="AX316" s="6"/>
      <c r="AY316" s="6"/>
      <c r="AZ316" s="6"/>
      <c r="BA316" s="6"/>
      <c r="BB316" s="6"/>
      <c r="BC316" s="6"/>
      <c r="BD316" s="6" t="s">
        <v>1690</v>
      </c>
      <c r="BE316" s="8">
        <v>315</v>
      </c>
      <c r="BF316" s="6" t="str">
        <f t="shared" si="94"/>
        <v>insert into bitacoras_estatus (numero_expediente, numero_registro, representante, fecha_inicio, fecha_vencimiento, id_cliente, id_admin, id_bitacoras_estatus, id_estatus, id_clase, id_marca, created_at, updated_at) values('1112044','1194984','PEDRO PINOCELY CHAVEZ','2010-08-04','2020-08-04','813','2','1','1',null,1146,'2010-08-04 00:00:00','2010-08-04 00:00:00');</v>
      </c>
      <c r="BG316" s="6" t="str">
        <f t="shared" si="95"/>
        <v>insert into servicios_comentarios (comentario, id_admin, id_estatus, created_at, updated_at) values('TITULO ENTREGADO 11/02/2011. INSCRIPCION DE LICENCIA DE USO O FRANQUICIA ENVIADA 15AGO2014. SE COMUNICA INSCRIPCION DE LICUSO 15/10/14',1,315,'2010-08-04 00:00:00','2010-08-04 00:00:00');</v>
      </c>
      <c r="BH316" s="6" t="str">
        <f t="shared" si="96"/>
        <v>insert into servicios_comentarios (comentario, id_admin, id_estatus, created_at, updated_at) values('482-4066, 200-0766',1,315,'2010-08-04 00:00:00','2010-08-04 00:00:00');</v>
      </c>
      <c r="BI316" s="137" t="str">
        <f t="shared" si="97"/>
        <v>update bitacoras_estatus set comprobacion_uso = 1, id_estatus=10 where id=315;</v>
      </c>
      <c r="BJ316" s="137" t="str">
        <f t="shared" si="98"/>
        <v>update bitacoras_estatus set numero_expediente = '1112044', numero_registro = '1194984', id_estatus = 10, fecha_inicio = '2010-08-04', fecha_vencimiento ='2020-08-04', created_at ='2010-08-04 00:00:00', updated_at ='2010-08-04 00:00:00', id_clase=null, id_marca=1146, id_cliente=813, vigencia = 1 where id =315;</v>
      </c>
      <c r="BK316" s="137" t="str">
        <f t="shared" si="99"/>
        <v>update bitacoras_estatus set id_estatus = 10 where id =315;</v>
      </c>
    </row>
    <row r="317" spans="1:63" ht="27">
      <c r="A317" s="3">
        <v>1112042</v>
      </c>
      <c r="B317" s="3">
        <v>1194983</v>
      </c>
      <c r="C317" s="3">
        <f>IF(Tabla1[[#This Row],[No. REG.]]="","",1)</f>
        <v>1</v>
      </c>
      <c r="D317" s="3" t="s">
        <v>46</v>
      </c>
      <c r="E317" s="3">
        <f>IF(Tabla1[[#This Row],[STATUS]]="","",VLOOKUP(D317,Estatus!$A$2:$B$13,2,0))</f>
        <v>10</v>
      </c>
      <c r="F317" s="3">
        <f>IF(Tabla1[[#This Row],[STATUS]]="","",VLOOKUP(D317,Estatus!$A$2:$I$12,9,0))</f>
        <v>1</v>
      </c>
      <c r="G317" s="12" t="s">
        <v>1691</v>
      </c>
      <c r="H317" s="7">
        <v>40394</v>
      </c>
      <c r="I317" s="80">
        <f t="shared" si="80"/>
        <v>2010</v>
      </c>
      <c r="J317" s="80">
        <f t="shared" si="81"/>
        <v>8</v>
      </c>
      <c r="K317" s="80">
        <f t="shared" si="82"/>
        <v>4</v>
      </c>
      <c r="L317" s="80" t="str">
        <f t="shared" si="83"/>
        <v>08</v>
      </c>
      <c r="M317" s="80" t="str">
        <f t="shared" si="84"/>
        <v>04</v>
      </c>
      <c r="N317" s="80" t="str">
        <f t="shared" si="85"/>
        <v>'2010-08-04'</v>
      </c>
      <c r="O317" s="80" t="str">
        <f t="shared" si="86"/>
        <v>'2010-08-04 00:00:00'</v>
      </c>
      <c r="P317" s="7">
        <v>44047</v>
      </c>
      <c r="Q317" s="80">
        <f t="shared" si="87"/>
        <v>2020</v>
      </c>
      <c r="R317" s="80">
        <f t="shared" si="88"/>
        <v>8</v>
      </c>
      <c r="S317" s="80">
        <f t="shared" si="89"/>
        <v>4</v>
      </c>
      <c r="T317" s="80" t="str">
        <f t="shared" si="90"/>
        <v>08</v>
      </c>
      <c r="U317" s="80" t="str">
        <f t="shared" si="91"/>
        <v>04</v>
      </c>
      <c r="V317" s="80" t="str">
        <f t="shared" si="92"/>
        <v>'2020-08-04'</v>
      </c>
      <c r="W317" s="80"/>
      <c r="X317" s="80" t="str">
        <f t="shared" si="93"/>
        <v>null</v>
      </c>
      <c r="Y317" s="3" t="s">
        <v>1692</v>
      </c>
      <c r="Z317" s="124">
        <f>IFERROR(IF(Y317="","null",VLOOKUP(Y317,Marcas!$A$2:$C$2024,2,0)),"")</f>
        <v>1148</v>
      </c>
      <c r="AA317" s="3" t="s">
        <v>1685</v>
      </c>
      <c r="AB317" s="3">
        <f>IFERROR(IF(AA317="","",IF(AA317="EMPORIO LEGAL",1,VLOOKUP(AA317,Clientes!$A$2:$B$1190,2,0))),"")</f>
        <v>813</v>
      </c>
      <c r="AC317" s="3">
        <f>IFERROR(IF(Tabla1[[#This Row],[id_control]]="null","",VLOOKUP(CONCATENATE(Tabla1[[#This Row],[CLIENTE]],"-",Tabla1[[#This Row],[id_control]]),Hoja1!$C$2:$D$1994,2,0)),"")</f>
        <v>317</v>
      </c>
      <c r="AD317" s="3" t="s">
        <v>1686</v>
      </c>
      <c r="AE317" s="3"/>
      <c r="AF317" s="3"/>
      <c r="AG317" s="3"/>
      <c r="AH317" s="3"/>
      <c r="AI317" s="3"/>
      <c r="AJ317" s="3"/>
      <c r="AK317" s="3"/>
      <c r="AL317" s="3" t="s">
        <v>1687</v>
      </c>
      <c r="AM317" s="8" t="s">
        <v>1693</v>
      </c>
      <c r="AN317" s="8"/>
      <c r="AO317" s="8"/>
      <c r="AP317" s="8"/>
      <c r="AQ317" s="8"/>
      <c r="AR317" s="8"/>
      <c r="AS317" s="8"/>
      <c r="AT317" s="8"/>
      <c r="AU317" s="8"/>
      <c r="AV317" s="8" t="s">
        <v>1689</v>
      </c>
      <c r="AW317" s="8"/>
      <c r="AX317" s="8"/>
      <c r="AY317" s="8"/>
      <c r="AZ317" s="8"/>
      <c r="BA317" s="8"/>
      <c r="BB317" s="8"/>
      <c r="BC317" s="8"/>
      <c r="BD317" s="8" t="s">
        <v>1694</v>
      </c>
      <c r="BE317" s="8">
        <v>316</v>
      </c>
      <c r="BF317" s="6" t="str">
        <f t="shared" si="94"/>
        <v>insert into bitacoras_estatus (numero_expediente, numero_registro, representante, fecha_inicio, fecha_vencimiento, id_cliente, id_admin, id_bitacoras_estatus, id_estatus, id_clase, id_marca, created_at, updated_at) values('1112042','1194983','PEDRO PINOCELY CHAVEZ','2010-08-04','2020-08-04','813','2','1','1',null,1148,'2010-08-04 00:00:00','2010-08-04 00:00:00');</v>
      </c>
      <c r="BG317" s="6" t="str">
        <f t="shared" si="95"/>
        <v>insert into servicios_comentarios (comentario, id_admin, id_estatus, created_at, updated_at) values('TITULO ENTREGADO 11/02/2012. SE COMUNICA INSCRIPCION DE LIC USO 15/10/2014',1,316,'2010-08-04 00:00:00','2010-08-04 00:00:00');</v>
      </c>
      <c r="BH317" s="6" t="str">
        <f t="shared" si="96"/>
        <v>insert into servicios_comentarios (comentario, id_admin, id_estatus, created_at, updated_at) values('482-4066, 200-0767',1,316,'2010-08-04 00:00:00','2010-08-04 00:00:00');</v>
      </c>
      <c r="BI317" s="137" t="str">
        <f t="shared" si="97"/>
        <v>update bitacoras_estatus set comprobacion_uso = 1, id_estatus=10 where id=316;</v>
      </c>
      <c r="BJ317" s="137" t="str">
        <f t="shared" si="98"/>
        <v>update bitacoras_estatus set numero_expediente = '1112042', numero_registro = '1194983', id_estatus = 10, fecha_inicio = '2010-08-04', fecha_vencimiento ='2020-08-04', created_at ='2010-08-04 00:00:00', updated_at ='2010-08-04 00:00:00', id_clase=null, id_marca=1148, id_cliente=813, vigencia = 1 where id =316;</v>
      </c>
      <c r="BK317" s="137" t="str">
        <f t="shared" si="99"/>
        <v>update bitacoras_estatus set id_estatus = 10 where id =316;</v>
      </c>
    </row>
    <row r="318" spans="1:63" ht="27">
      <c r="A318" s="3">
        <v>1498908</v>
      </c>
      <c r="B318" s="3">
        <v>1486356</v>
      </c>
      <c r="C318" s="3">
        <f>IF(Tabla1[[#This Row],[No. REG.]]="","",1)</f>
        <v>1</v>
      </c>
      <c r="D318" s="3" t="s">
        <v>46</v>
      </c>
      <c r="E318" s="3">
        <f>IF(Tabla1[[#This Row],[STATUS]]="","",VLOOKUP(D318,Estatus!$A$2:$B$13,2,0))</f>
        <v>10</v>
      </c>
      <c r="F318" s="3">
        <f>IF(Tabla1[[#This Row],[STATUS]]="","",VLOOKUP(D318,Estatus!$A$2:$I$12,9,0))</f>
        <v>1</v>
      </c>
      <c r="G318" s="12" t="s">
        <v>1695</v>
      </c>
      <c r="H318" s="7">
        <v>41813</v>
      </c>
      <c r="I318" s="80">
        <f t="shared" si="80"/>
        <v>2014</v>
      </c>
      <c r="J318" s="80">
        <f t="shared" si="81"/>
        <v>6</v>
      </c>
      <c r="K318" s="80">
        <f t="shared" si="82"/>
        <v>23</v>
      </c>
      <c r="L318" s="80" t="str">
        <f t="shared" si="83"/>
        <v>06</v>
      </c>
      <c r="M318" s="80">
        <f t="shared" si="84"/>
        <v>23</v>
      </c>
      <c r="N318" s="80" t="str">
        <f t="shared" si="85"/>
        <v>'2014-06-23'</v>
      </c>
      <c r="O318" s="80" t="str">
        <f t="shared" si="86"/>
        <v>'2014-06-23 00:00:00'</v>
      </c>
      <c r="P318" s="7">
        <v>45466</v>
      </c>
      <c r="Q318" s="80">
        <f t="shared" si="87"/>
        <v>2024</v>
      </c>
      <c r="R318" s="80">
        <f t="shared" si="88"/>
        <v>6</v>
      </c>
      <c r="S318" s="80">
        <f t="shared" si="89"/>
        <v>23</v>
      </c>
      <c r="T318" s="80" t="str">
        <f t="shared" si="90"/>
        <v>06</v>
      </c>
      <c r="U318" s="80">
        <f t="shared" si="91"/>
        <v>23</v>
      </c>
      <c r="V318" s="80" t="str">
        <f t="shared" si="92"/>
        <v>'2024-06-23'</v>
      </c>
      <c r="W318" s="80"/>
      <c r="X318" s="80" t="str">
        <f t="shared" si="93"/>
        <v>null</v>
      </c>
      <c r="Y318" s="3" t="s">
        <v>1696</v>
      </c>
      <c r="Z318" s="124">
        <f>IFERROR(IF(Y318="","null",VLOOKUP(Y318,Marcas!$A$2:$C$2024,2,0)),"")</f>
        <v>1144</v>
      </c>
      <c r="AA318" s="3" t="s">
        <v>1697</v>
      </c>
      <c r="AB318" s="3">
        <f>IFERROR(IF(AA318="","",IF(AA318="EMPORIO LEGAL",1,VLOOKUP(AA318,Clientes!$A$2:$B$1190,2,0))),"")</f>
        <v>812</v>
      </c>
      <c r="AC318" s="3">
        <f>IFERROR(IF(Tabla1[[#This Row],[id_control]]="null","",VLOOKUP(CONCATENATE(Tabla1[[#This Row],[CLIENTE]],"-",Tabla1[[#This Row],[id_control]]),Hoja1!$C$2:$D$1994,2,0)),"")</f>
        <v>318</v>
      </c>
      <c r="AD318" s="3" t="s">
        <v>1698</v>
      </c>
      <c r="AE318" s="3"/>
      <c r="AF318" s="3"/>
      <c r="AG318" s="3"/>
      <c r="AH318" s="3"/>
      <c r="AI318" s="3"/>
      <c r="AJ318" s="3"/>
      <c r="AK318" s="3"/>
      <c r="AL318" s="3" t="s">
        <v>1699</v>
      </c>
      <c r="AM318" s="6"/>
      <c r="AN318" s="6"/>
      <c r="AO318" s="6"/>
      <c r="AP318" s="6"/>
      <c r="AQ318" s="6"/>
      <c r="AR318" s="6"/>
      <c r="AS318" s="6"/>
      <c r="AT318" s="6"/>
      <c r="AU318" s="6"/>
      <c r="AV318" s="6" t="s">
        <v>1700</v>
      </c>
      <c r="AW318" s="6" t="s">
        <v>1701</v>
      </c>
      <c r="AX318" s="6"/>
      <c r="AY318" s="6"/>
      <c r="AZ318" s="6"/>
      <c r="BA318" s="6"/>
      <c r="BB318" s="6"/>
      <c r="BC318" s="6"/>
      <c r="BD318" s="6" t="s">
        <v>1699</v>
      </c>
      <c r="BE318" s="8">
        <v>317</v>
      </c>
      <c r="BF318" s="6" t="str">
        <f t="shared" si="94"/>
        <v>insert into bitacoras_estatus (numero_expediente, numero_registro, representante, fecha_inicio, fecha_vencimiento, id_cliente, id_admin, id_bitacoras_estatus, id_estatus, id_clase, id_marca, created_at, updated_at) values('1498908','1486356','ROGELIO CANO DÍAZ, ELISANDRO PAYAN','2014-06-23','2024-06-23','812','2','1','1',null,1144,'2014-06-23 00:00:00','2014-06-23 00:00:00');</v>
      </c>
      <c r="BG318" s="6" t="str">
        <f t="shared" si="95"/>
        <v>insert into servicios_comentarios (comentario, id_admin, id_estatus, created_at, updated_at) values('TITULO RECIBIDO 14NOV 14. TITULO ENTREGADO 16/ENE/15',1,317,'2014-06-23 00:00:00','2014-06-23 00:00:00');</v>
      </c>
      <c r="BH318" s="6" t="str">
        <f t="shared" si="96"/>
        <v>insert into servicios_comentarios (comentario, id_admin, id_estatus, created_at, updated_at) values('419-8080 CEL 427 2587',1,317,'2014-06-23 00:00:00','2014-06-23 00:00:00');</v>
      </c>
      <c r="BI318" s="137" t="str">
        <f t="shared" si="97"/>
        <v>update bitacoras_estatus set comprobacion_uso = 1, id_estatus=10 where id=317;</v>
      </c>
      <c r="BJ318" s="137" t="str">
        <f t="shared" si="98"/>
        <v>update bitacoras_estatus set numero_expediente = '1498908', numero_registro = '1486356', id_estatus = 10, fecha_inicio = '2014-06-23', fecha_vencimiento ='2024-06-23', created_at ='2014-06-23 00:00:00', updated_at ='2014-06-23 00:00:00', id_clase=null, id_marca=1144, id_cliente=812, vigencia = 1 where id =317;</v>
      </c>
      <c r="BK318" s="137" t="str">
        <f t="shared" si="99"/>
        <v>update bitacoras_estatus set id_estatus = 10 where id =317;</v>
      </c>
    </row>
    <row r="319" spans="1:63">
      <c r="A319" s="3">
        <v>1194364</v>
      </c>
      <c r="B319" s="3">
        <v>1317882</v>
      </c>
      <c r="C319" s="3">
        <f>IF(Tabla1[[#This Row],[No. REG.]]="","",1)</f>
        <v>1</v>
      </c>
      <c r="D319" s="3" t="s">
        <v>46</v>
      </c>
      <c r="E319" s="3">
        <f>IF(Tabla1[[#This Row],[STATUS]]="","",VLOOKUP(D319,Estatus!$A$2:$B$13,2,0))</f>
        <v>10</v>
      </c>
      <c r="F319" s="3">
        <f>IF(Tabla1[[#This Row],[STATUS]]="","",VLOOKUP(D319,Estatus!$A$2:$I$12,9,0))</f>
        <v>1</v>
      </c>
      <c r="G319" s="12" t="s">
        <v>923</v>
      </c>
      <c r="H319" s="7">
        <v>40737</v>
      </c>
      <c r="I319" s="80">
        <f t="shared" si="80"/>
        <v>2011</v>
      </c>
      <c r="J319" s="80">
        <f t="shared" si="81"/>
        <v>7</v>
      </c>
      <c r="K319" s="80">
        <f t="shared" si="82"/>
        <v>13</v>
      </c>
      <c r="L319" s="80" t="str">
        <f t="shared" si="83"/>
        <v>07</v>
      </c>
      <c r="M319" s="80">
        <f t="shared" si="84"/>
        <v>13</v>
      </c>
      <c r="N319" s="80" t="str">
        <f t="shared" si="85"/>
        <v>'2011-07-13'</v>
      </c>
      <c r="O319" s="80" t="str">
        <f t="shared" si="86"/>
        <v>'2011-07-13 00:00:00'</v>
      </c>
      <c r="P319" s="7">
        <v>44390</v>
      </c>
      <c r="Q319" s="80">
        <f t="shared" si="87"/>
        <v>2021</v>
      </c>
      <c r="R319" s="80">
        <f t="shared" si="88"/>
        <v>7</v>
      </c>
      <c r="S319" s="80">
        <f t="shared" si="89"/>
        <v>13</v>
      </c>
      <c r="T319" s="80" t="str">
        <f t="shared" si="90"/>
        <v>07</v>
      </c>
      <c r="U319" s="80">
        <f t="shared" si="91"/>
        <v>13</v>
      </c>
      <c r="V319" s="80" t="str">
        <f t="shared" si="92"/>
        <v>'2021-07-13'</v>
      </c>
      <c r="W319" s="80"/>
      <c r="X319" s="80" t="str">
        <f t="shared" si="93"/>
        <v>null</v>
      </c>
      <c r="Y319" s="3" t="s">
        <v>1702</v>
      </c>
      <c r="Z319" s="124">
        <f>IFERROR(IF(Y319="","null",VLOOKUP(Y319,Marcas!$A$2:$C$2024,2,0)),"")</f>
        <v>1142</v>
      </c>
      <c r="AA319" s="3" t="s">
        <v>1703</v>
      </c>
      <c r="AB319" s="3">
        <f>IFERROR(IF(AA319="","",IF(AA319="EMPORIO LEGAL",1,VLOOKUP(AA319,Clientes!$A$2:$B$1190,2,0))),"")</f>
        <v>811</v>
      </c>
      <c r="AC319" s="3">
        <f>IFERROR(IF(Tabla1[[#This Row],[id_control]]="null","",VLOOKUP(CONCATENATE(Tabla1[[#This Row],[CLIENTE]],"-",Tabla1[[#This Row],[id_control]]),Hoja1!$C$2:$D$1994,2,0)),"")</f>
        <v>319</v>
      </c>
      <c r="AD319" s="3" t="s">
        <v>1704</v>
      </c>
      <c r="AE319" s="3" t="s">
        <v>1705</v>
      </c>
      <c r="AF319" s="3"/>
      <c r="AG319" s="3"/>
      <c r="AH319" s="3"/>
      <c r="AI319" s="3"/>
      <c r="AJ319" s="3"/>
      <c r="AK319" s="3"/>
      <c r="AL319" s="3" t="s">
        <v>1706</v>
      </c>
      <c r="AM319" s="6"/>
      <c r="AN319" s="6"/>
      <c r="AO319" s="6"/>
      <c r="AP319" s="6"/>
      <c r="AQ319" s="11"/>
      <c r="AR319" s="6"/>
      <c r="AS319" s="6"/>
      <c r="AT319" s="6"/>
      <c r="AU319" s="6"/>
      <c r="AV319" s="6" t="s">
        <v>1707</v>
      </c>
      <c r="AW319" s="6" t="s">
        <v>1708</v>
      </c>
      <c r="AX319" s="6"/>
      <c r="AY319" s="6"/>
      <c r="AZ319" s="6"/>
      <c r="BA319" s="6"/>
      <c r="BB319" s="6"/>
      <c r="BC319" s="6"/>
      <c r="BD319" s="6" t="s">
        <v>1706</v>
      </c>
      <c r="BE319" s="8">
        <v>318</v>
      </c>
      <c r="BF319" s="6" t="str">
        <f t="shared" si="94"/>
        <v>insert into bitacoras_estatus (numero_expediente, numero_registro, representante, fecha_inicio, fecha_vencimiento, id_cliente, id_admin, id_bitacoras_estatus, id_estatus, id_clase, id_marca, created_at, updated_at) values('1194364','1317882','JOSE ROBERTO SILVA AVILA','2011-07-13','2021-07-13','811','2','1','1',null,1142,'2011-07-13 00:00:00','2011-07-13 00:00:00');</v>
      </c>
      <c r="BG319" s="6" t="str">
        <f t="shared" si="95"/>
        <v>insert into servicios_comentarios (comentario, id_admin, id_estatus, created_at, updated_at) values('TITULO RECIBIDO',1,318,'2011-07-13 00:00:00','2011-07-13 00:00:00');</v>
      </c>
      <c r="BH319" s="6" t="str">
        <f t="shared" si="96"/>
        <v>insert into servicios_comentarios (comentario, id_admin, id_estatus, created_at, updated_at) values('4 24 04 44',1,318,'2011-07-13 00:00:00','2011-07-13 00:00:00');</v>
      </c>
      <c r="BI319" s="137" t="str">
        <f t="shared" si="97"/>
        <v>update bitacoras_estatus set comprobacion_uso = 1, id_estatus=10 where id=318;</v>
      </c>
      <c r="BJ319" s="137" t="str">
        <f t="shared" si="98"/>
        <v>update bitacoras_estatus set numero_expediente = '1194364', numero_registro = '1317882', id_estatus = 10, fecha_inicio = '2011-07-13', fecha_vencimiento ='2021-07-13', created_at ='2011-07-13 00:00:00', updated_at ='2011-07-13 00:00:00', id_clase=null, id_marca=1142, id_cliente=811, vigencia = 1 where id =318;</v>
      </c>
      <c r="BK319" s="137" t="str">
        <f t="shared" si="99"/>
        <v>update bitacoras_estatus set id_estatus = 10 where id =318;</v>
      </c>
    </row>
    <row r="320" spans="1:63">
      <c r="A320" s="3">
        <v>1021170</v>
      </c>
      <c r="B320" s="3">
        <v>1118655</v>
      </c>
      <c r="C320" s="3">
        <f>IF(Tabla1[[#This Row],[No. REG.]]="","",1)</f>
        <v>1</v>
      </c>
      <c r="D320" s="3" t="s">
        <v>41</v>
      </c>
      <c r="E320" s="3">
        <f>IF(Tabla1[[#This Row],[STATUS]]="","",VLOOKUP(D320,Estatus!$A$2:$B$13,2,0))</f>
        <v>6</v>
      </c>
      <c r="F320" s="3">
        <f>IF(Tabla1[[#This Row],[STATUS]]="","",VLOOKUP(D320,Estatus!$A$2:$I$12,9,0))</f>
        <v>1</v>
      </c>
      <c r="G320" s="12" t="s">
        <v>959</v>
      </c>
      <c r="H320" s="7">
        <v>40011</v>
      </c>
      <c r="I320" s="80">
        <f t="shared" si="80"/>
        <v>2009</v>
      </c>
      <c r="J320" s="80">
        <f t="shared" si="81"/>
        <v>7</v>
      </c>
      <c r="K320" s="80">
        <f t="shared" si="82"/>
        <v>17</v>
      </c>
      <c r="L320" s="80" t="str">
        <f t="shared" si="83"/>
        <v>07</v>
      </c>
      <c r="M320" s="80">
        <f t="shared" si="84"/>
        <v>17</v>
      </c>
      <c r="N320" s="80" t="str">
        <f t="shared" si="85"/>
        <v>'2009-07-17'</v>
      </c>
      <c r="O320" s="80" t="str">
        <f t="shared" si="86"/>
        <v>'2009-07-17 00:00:00'</v>
      </c>
      <c r="P320" s="7">
        <v>43663</v>
      </c>
      <c r="Q320" s="80">
        <f t="shared" si="87"/>
        <v>2019</v>
      </c>
      <c r="R320" s="80">
        <f t="shared" si="88"/>
        <v>7</v>
      </c>
      <c r="S320" s="80">
        <f t="shared" si="89"/>
        <v>17</v>
      </c>
      <c r="T320" s="80" t="str">
        <f t="shared" si="90"/>
        <v>07</v>
      </c>
      <c r="U320" s="80">
        <f t="shared" si="91"/>
        <v>17</v>
      </c>
      <c r="V320" s="80" t="str">
        <f t="shared" si="92"/>
        <v>'2019-07-17'</v>
      </c>
      <c r="W320" s="80"/>
      <c r="X320" s="80" t="str">
        <f t="shared" si="93"/>
        <v>null</v>
      </c>
      <c r="Y320" s="3" t="s">
        <v>1709</v>
      </c>
      <c r="Z320" s="124">
        <f>IFERROR(IF(Y320="","null",VLOOKUP(Y320,Marcas!$A$2:$C$2024,2,0)),"")</f>
        <v>1140</v>
      </c>
      <c r="AA320" s="3" t="s">
        <v>1709</v>
      </c>
      <c r="AB320" s="3">
        <f>IFERROR(IF(AA320="","",IF(AA320="EMPORIO LEGAL",1,VLOOKUP(AA320,Clientes!$A$2:$B$1190,2,0))),"")</f>
        <v>810</v>
      </c>
      <c r="AC320" s="3">
        <f>IFERROR(IF(Tabla1[[#This Row],[id_control]]="null","",VLOOKUP(CONCATENATE(Tabla1[[#This Row],[CLIENTE]],"-",Tabla1[[#This Row],[id_control]]),Hoja1!$C$2:$D$1994,2,0)),"")</f>
        <v>320</v>
      </c>
      <c r="AD320" s="3" t="s">
        <v>1710</v>
      </c>
      <c r="AE320" s="3"/>
      <c r="AF320" s="3"/>
      <c r="AG320" s="3"/>
      <c r="AH320" s="3"/>
      <c r="AI320" s="3"/>
      <c r="AJ320" s="3"/>
      <c r="AK320" s="3"/>
      <c r="AL320" s="3">
        <v>4134741</v>
      </c>
      <c r="AM320" s="4"/>
      <c r="AN320" s="6"/>
      <c r="AO320" s="6"/>
      <c r="AP320" s="6"/>
      <c r="AQ320" s="6" t="s">
        <v>1711</v>
      </c>
      <c r="AR320" s="6"/>
      <c r="AS320" s="6"/>
      <c r="AT320" s="6"/>
      <c r="AU320" s="6"/>
      <c r="AV320" s="4" t="s">
        <v>1712</v>
      </c>
      <c r="AW320" s="6"/>
      <c r="AX320" s="6"/>
      <c r="AY320" s="6"/>
      <c r="AZ320" s="6"/>
      <c r="BA320" s="6"/>
      <c r="BB320" s="6"/>
      <c r="BC320" s="6"/>
      <c r="BD320" s="6" t="s">
        <v>1713</v>
      </c>
      <c r="BE320" s="8">
        <v>319</v>
      </c>
      <c r="BF320" s="6" t="str">
        <f t="shared" si="94"/>
        <v>insert into bitacoras_estatus (numero_expediente, numero_registro, representante, fecha_inicio, fecha_vencimiento, id_cliente, id_admin, id_bitacoras_estatus, id_estatus, id_clase, id_marca, created_at, updated_at) values('1021170','1118655','ARCHIBALDO AVILA LOYA','2009-07-17','2019-07-17','810','2','1','1',null,1140,'2009-07-17 00:00:00','2009-07-17 00:00:00');</v>
      </c>
      <c r="BG320" s="6" t="str">
        <f t="shared" si="95"/>
        <v>insert into servicios_comentarios (comentario, id_admin, id_estatus, created_at, updated_at) values('Título entregado 26/10/2009',1,319,'2009-07-17 00:00:00','2009-07-17 00:00:00');</v>
      </c>
      <c r="BH320" s="6" t="str">
        <f t="shared" si="96"/>
        <v>insert into servicios_comentarios (comentario, id_admin, id_estatus, created_at, updated_at) values('4134741 cel 6141 522525,',1,319,'2009-07-17 00:00:00','2009-07-17 00:00:00');</v>
      </c>
      <c r="BI320" s="137" t="str">
        <f t="shared" si="97"/>
        <v>update bitacoras_estatus set comprobacion_uso = 1, id_estatus=6 where id=319;</v>
      </c>
      <c r="BJ320" s="137" t="str">
        <f t="shared" si="98"/>
        <v>update bitacoras_estatus set numero_expediente = '1021170', numero_registro = '1118655', id_estatus = 6, fecha_inicio = '2009-07-17', fecha_vencimiento ='2019-07-17', created_at ='2009-07-17 00:00:00', updated_at ='2009-07-17 00:00:00', id_clase=null, id_marca=1140, id_cliente=810, vigencia = 1 where id =319;</v>
      </c>
      <c r="BK320" s="137" t="str">
        <f t="shared" si="99"/>
        <v>update bitacoras_estatus set id_estatus = 6 where id =319;</v>
      </c>
    </row>
    <row r="321" spans="1:63">
      <c r="A321" s="6">
        <v>1182546</v>
      </c>
      <c r="B321" s="6">
        <v>1244138</v>
      </c>
      <c r="C321" s="6">
        <f>IF(Tabla1[[#This Row],[No. REG.]]="","",1)</f>
        <v>1</v>
      </c>
      <c r="D321" s="3" t="s">
        <v>46</v>
      </c>
      <c r="E321" s="3">
        <f>IF(Tabla1[[#This Row],[STATUS]]="","",VLOOKUP(D321,Estatus!$A$2:$B$13,2,0))</f>
        <v>10</v>
      </c>
      <c r="F321" s="3">
        <f>IF(Tabla1[[#This Row],[STATUS]]="","",VLOOKUP(D321,Estatus!$A$2:$I$12,9,0))</f>
        <v>1</v>
      </c>
      <c r="G321" s="16" t="s">
        <v>1714</v>
      </c>
      <c r="H321" s="9">
        <v>40693</v>
      </c>
      <c r="I321" s="81">
        <f t="shared" si="80"/>
        <v>2011</v>
      </c>
      <c r="J321" s="81">
        <f t="shared" si="81"/>
        <v>5</v>
      </c>
      <c r="K321" s="81">
        <f t="shared" si="82"/>
        <v>30</v>
      </c>
      <c r="L321" s="81" t="str">
        <f t="shared" si="83"/>
        <v>05</v>
      </c>
      <c r="M321" s="81">
        <f t="shared" si="84"/>
        <v>30</v>
      </c>
      <c r="N321" s="81" t="str">
        <f t="shared" si="85"/>
        <v>'2011-05-30'</v>
      </c>
      <c r="O321" s="81" t="str">
        <f t="shared" si="86"/>
        <v>'2011-05-30 00:00:00'</v>
      </c>
      <c r="P321" s="9">
        <v>44346</v>
      </c>
      <c r="Q321" s="81">
        <f t="shared" si="87"/>
        <v>2021</v>
      </c>
      <c r="R321" s="81">
        <f t="shared" si="88"/>
        <v>5</v>
      </c>
      <c r="S321" s="81">
        <f t="shared" si="89"/>
        <v>30</v>
      </c>
      <c r="T321" s="81" t="str">
        <f t="shared" si="90"/>
        <v>05</v>
      </c>
      <c r="U321" s="81">
        <f t="shared" si="91"/>
        <v>30</v>
      </c>
      <c r="V321" s="81" t="str">
        <f t="shared" si="92"/>
        <v>'2021-05-30'</v>
      </c>
      <c r="W321" s="81"/>
      <c r="X321" s="81" t="str">
        <f t="shared" si="93"/>
        <v>null</v>
      </c>
      <c r="Y321" s="6" t="s">
        <v>1715</v>
      </c>
      <c r="Z321" s="123">
        <f>IFERROR(IF(Y321="","null",VLOOKUP(Y321,Marcas!$A$2:$C$2024,2,0)),"")</f>
        <v>1138</v>
      </c>
      <c r="AA321" s="6" t="s">
        <v>1715</v>
      </c>
      <c r="AB321" s="6">
        <f>IFERROR(IF(AA321="","",IF(AA321="EMPORIO LEGAL",1,VLOOKUP(AA321,Clientes!$A$2:$B$1190,2,0))),"")</f>
        <v>808</v>
      </c>
      <c r="AC321" s="6">
        <f>IFERROR(IF(Tabla1[[#This Row],[id_control]]="null","",VLOOKUP(CONCATENATE(Tabla1[[#This Row],[CLIENTE]],"-",Tabla1[[#This Row],[id_control]]),Hoja1!$C$2:$D$1994,2,0)),"")</f>
        <v>321</v>
      </c>
      <c r="AD321" s="6" t="s">
        <v>1716</v>
      </c>
      <c r="AE321" s="6"/>
      <c r="AF321" s="6"/>
      <c r="AG321" s="6"/>
      <c r="AH321" s="6"/>
      <c r="AI321" s="6"/>
      <c r="AJ321" s="6"/>
      <c r="AK321" s="6"/>
      <c r="AL321" s="3" t="s">
        <v>617</v>
      </c>
      <c r="AM321" s="6"/>
      <c r="AN321" s="6"/>
      <c r="AO321" s="6"/>
      <c r="AP321" s="6"/>
      <c r="AQ321" s="6"/>
      <c r="AR321" s="6"/>
      <c r="AS321" s="6"/>
      <c r="AT321" s="6"/>
      <c r="AU321" s="6"/>
      <c r="AV321" s="6" t="s">
        <v>620</v>
      </c>
      <c r="AW321" s="6"/>
      <c r="AX321" s="6"/>
      <c r="AY321" s="6"/>
      <c r="AZ321" s="6"/>
      <c r="BA321" s="6"/>
      <c r="BB321" s="6"/>
      <c r="BC321" s="6"/>
      <c r="BD321" s="6" t="s">
        <v>617</v>
      </c>
      <c r="BE321" s="8">
        <v>320</v>
      </c>
      <c r="BF321" s="6" t="str">
        <f t="shared" si="94"/>
        <v>insert into bitacoras_estatus (numero_expediente, numero_registro, representante, fecha_inicio, fecha_vencimiento, id_cliente, id_admin, id_bitacoras_estatus, id_estatus, id_clase, id_marca, created_at, updated_at) values('1182546','1244138','CONTACTO LIC. ROMO','2011-05-30','2021-05-30','808','2','1','1',null,1138,'2011-05-30 00:00:00','2011-05-30 00:00:00');</v>
      </c>
      <c r="BG321" s="6" t="str">
        <f t="shared" si="95"/>
        <v>insert into servicios_comentarios (comentario, id_admin, id_estatus, created_at, updated_at) values('TITULO ENVIADO 29/11/2011',1,320,'2011-05-30 00:00:00','2011-05-30 00:00:00');</v>
      </c>
      <c r="BH321" s="6" t="str">
        <f t="shared" si="96"/>
        <v>insert into servicios_comentarios (comentario, id_admin, id_estatus, created_at, updated_at) values('662-208-0179',1,320,'2011-05-30 00:00:00','2011-05-30 00:00:00');</v>
      </c>
      <c r="BI321" s="137" t="str">
        <f t="shared" si="97"/>
        <v>update bitacoras_estatus set comprobacion_uso = 1, id_estatus=10 where id=320;</v>
      </c>
      <c r="BJ321" s="137" t="str">
        <f t="shared" si="98"/>
        <v>update bitacoras_estatus set numero_expediente = '1182546', numero_registro = '1244138', id_estatus = 10, fecha_inicio = '2011-05-30', fecha_vencimiento ='2021-05-30', created_at ='2011-05-30 00:00:00', updated_at ='2011-05-30 00:00:00', id_clase=null, id_marca=1138, id_cliente=808, vigencia = 1 where id =320;</v>
      </c>
      <c r="BK321" s="137" t="str">
        <f t="shared" si="99"/>
        <v>update bitacoras_estatus set id_estatus = 10 where id =320;</v>
      </c>
    </row>
    <row r="322" spans="1:63">
      <c r="A322" s="6">
        <v>1043800</v>
      </c>
      <c r="B322" s="6">
        <v>1195372</v>
      </c>
      <c r="C322" s="6">
        <f>IF(Tabla1[[#This Row],[No. REG.]]="","",1)</f>
        <v>1</v>
      </c>
      <c r="D322" s="3" t="s">
        <v>46</v>
      </c>
      <c r="E322" s="3">
        <f>IF(Tabla1[[#This Row],[STATUS]]="","",VLOOKUP(D322,Estatus!$A$2:$B$13,2,0))</f>
        <v>10</v>
      </c>
      <c r="F322" s="3">
        <f>IF(Tabla1[[#This Row],[STATUS]]="","",VLOOKUP(D322,Estatus!$A$2:$I$12,9,0))</f>
        <v>1</v>
      </c>
      <c r="G322" s="16" t="s">
        <v>1717</v>
      </c>
      <c r="H322" s="7">
        <v>40107</v>
      </c>
      <c r="I322" s="80">
        <f t="shared" ref="I322:I385" si="100">YEAR(H322)</f>
        <v>2009</v>
      </c>
      <c r="J322" s="80">
        <f t="shared" ref="J322:J385" si="101">MONTH(H322)</f>
        <v>10</v>
      </c>
      <c r="K322" s="80">
        <f t="shared" ref="K322:K385" si="102">DAY(H322)</f>
        <v>21</v>
      </c>
      <c r="L322" s="80">
        <f t="shared" ref="L322:L385" si="103">IF(LEN(J322)=1,CONCATENATE("0",J322),J322)</f>
        <v>10</v>
      </c>
      <c r="M322" s="80">
        <f t="shared" ref="M322:M385" si="104">IF(LEN(K322)=1,CONCATENATE("0",K322),K322)</f>
        <v>21</v>
      </c>
      <c r="N322" s="80" t="str">
        <f t="shared" ref="N322:N385" si="105">IFERROR(IF(H322="","null",CONCATENATE("'",I322,"-",L322,"-",M322,"'")),"null")</f>
        <v>'2009-10-21'</v>
      </c>
      <c r="O322" s="80" t="str">
        <f t="shared" ref="O322:O385" si="106">IF(N322="null","'2018-11-08 00:00:00'",CONCATENATE("'",I322,"-",L322,"-",M322," 00:00:00'"))</f>
        <v>'2009-10-21 00:00:00'</v>
      </c>
      <c r="P322" s="7">
        <v>43759</v>
      </c>
      <c r="Q322" s="80">
        <f t="shared" ref="Q322:Q385" si="107">YEAR(P322)</f>
        <v>2019</v>
      </c>
      <c r="R322" s="80">
        <f t="shared" ref="R322:R385" si="108">MONTH(P322)</f>
        <v>10</v>
      </c>
      <c r="S322" s="80">
        <f t="shared" ref="S322:S385" si="109">DAY(P322)</f>
        <v>21</v>
      </c>
      <c r="T322" s="80">
        <f t="shared" ref="T322:T385" si="110">IF(LEN(R322)=1,CONCATENATE("0",R322),R322)</f>
        <v>10</v>
      </c>
      <c r="U322" s="80">
        <f t="shared" ref="U322:U385" si="111">IF(LEN(S322)=1,CONCATENATE("0",S322),S322)</f>
        <v>21</v>
      </c>
      <c r="V322" s="80" t="str">
        <f t="shared" ref="V322:V385" si="112">IFERROR(IF(P322="","null",CONCATENATE("'",Q322,"-",T322,"-",U322,"'")),"null")</f>
        <v>'2019-10-21'</v>
      </c>
      <c r="W322" s="80"/>
      <c r="X322" s="80" t="str">
        <f t="shared" ref="X322:X385" si="113">IF(W322="","null",W322)</f>
        <v>null</v>
      </c>
      <c r="Y322" s="6" t="s">
        <v>1718</v>
      </c>
      <c r="Z322" s="123">
        <f>IFERROR(IF(Y322="","null",VLOOKUP(Y322,Marcas!$A$2:$C$2024,2,0)),"")</f>
        <v>1137</v>
      </c>
      <c r="AA322" s="6" t="s">
        <v>1718</v>
      </c>
      <c r="AB322" s="6">
        <f>IFERROR(IF(AA322="","",IF(AA322="EMPORIO LEGAL",1,VLOOKUP(AA322,Clientes!$A$2:$B$1190,2,0))),"")</f>
        <v>807</v>
      </c>
      <c r="AC322" s="6">
        <f>IFERROR(IF(Tabla1[[#This Row],[id_control]]="null","",VLOOKUP(CONCATENATE(Tabla1[[#This Row],[CLIENTE]],"-",Tabla1[[#This Row],[id_control]]),Hoja1!$C$2:$D$1994,2,0)),"")</f>
        <v>322</v>
      </c>
      <c r="AD322" s="6" t="s">
        <v>1329</v>
      </c>
      <c r="AE322" s="6"/>
      <c r="AF322" s="6"/>
      <c r="AG322" s="6"/>
      <c r="AH322" s="6"/>
      <c r="AI322" s="6"/>
      <c r="AJ322" s="6"/>
      <c r="AK322" s="6"/>
      <c r="AL322" s="6" t="s">
        <v>1719</v>
      </c>
      <c r="AM322" s="8"/>
      <c r="AN322" s="8"/>
      <c r="AO322" s="8"/>
      <c r="AP322" s="8"/>
      <c r="AQ322" s="8" t="s">
        <v>1720</v>
      </c>
      <c r="AR322" s="8"/>
      <c r="AS322" s="8"/>
      <c r="AT322" s="8"/>
      <c r="AU322" s="8"/>
      <c r="AV322" s="8" t="s">
        <v>1721</v>
      </c>
      <c r="AW322" s="8"/>
      <c r="AX322" s="8"/>
      <c r="AY322" s="8"/>
      <c r="AZ322" s="8"/>
      <c r="BA322" s="8"/>
      <c r="BB322" s="8"/>
      <c r="BC322" s="8"/>
      <c r="BD322" s="8" t="s">
        <v>1722</v>
      </c>
      <c r="BE322" s="8">
        <v>321</v>
      </c>
      <c r="BF322" s="6" t="str">
        <f t="shared" ref="BF322:BF385" si="114">CONCATENATE($BG$1,A322,"','",B322,"','",AD322,"',",N322,",",V322,",'",AB322,"','2','1','1',",X322,",",Z322,",",O322,",",O322,");")</f>
        <v>insert into bitacoras_estatus (numero_expediente, numero_registro, representante, fecha_inicio, fecha_vencimiento, id_cliente, id_admin, id_bitacoras_estatus, id_estatus, id_clase, id_marca, created_at, updated_at) values('1043800','1195372','OLIVA OCHOA MEDINA','2009-10-21','2019-10-21','807','2','1','1',null,1137,'2009-10-21 00:00:00','2009-10-21 00:00:00');</v>
      </c>
      <c r="BG322" s="6" t="str">
        <f t="shared" ref="BG322:BG385" si="115">IF(OR(G322="",BE322=""),"",CONCATENATE("insert into servicios_comentarios (comentario, id_admin, id_estatus, created_at, updated_at) values('",G322,"',1,",BE322,",",O322,",",O322,");"))</f>
        <v>insert into servicios_comentarios (comentario, id_admin, id_estatus, created_at, updated_at) values('TITULO ENTREGADO 10/02/2011',1,321,'2009-10-21 00:00:00','2009-10-21 00:00:00');</v>
      </c>
      <c r="BH322" s="6" t="str">
        <f t="shared" ref="BH322:BH385" si="116">IF(OR(BD322="",BE322=""),"",CONCATENATE("insert into servicios_comentarios (comentario, id_admin, id_estatus, created_at, updated_at) values('",BD322,"',1,",BE322,",",O322,",",O322,");"))</f>
        <v>insert into servicios_comentarios (comentario, id_admin, id_estatus, created_at, updated_at) values('Oliva Ochoa: cel 247-2740, oficina 200-3447',1,321,'2009-10-21 00:00:00','2009-10-21 00:00:00');</v>
      </c>
      <c r="BI322" s="137" t="str">
        <f t="shared" ref="BI322:BI385" si="117">CONCATENATE("update bitacoras_estatus set comprobacion_uso = 1, id_estatus=",E322," where id=",BE322,";")</f>
        <v>update bitacoras_estatus set comprobacion_uso = 1, id_estatus=10 where id=321;</v>
      </c>
      <c r="BJ322" s="137" t="str">
        <f t="shared" ref="BJ322:BJ385" si="118">IF(BE322="","",CONCATENATE("update bitacoras_estatus set numero_expediente = '",A322,"', numero_registro = '",B322,"', id_estatus = ",E322,", fecha_inicio = ",N322,", fecha_vencimiento =",V322,", created_at =",O322,", updated_at =",O322,", id_clase=",X322,", id_marca=", Z322,", id_cliente=", AB322,", vigencia = ",F322," where id =",BE322,";"))</f>
        <v>update bitacoras_estatus set numero_expediente = '1043800', numero_registro = '1195372', id_estatus = 10, fecha_inicio = '2009-10-21', fecha_vencimiento ='2019-10-21', created_at ='2009-10-21 00:00:00', updated_at ='2009-10-21 00:00:00', id_clase=null, id_marca=1137, id_cliente=807, vigencia = 1 where id =321;</v>
      </c>
      <c r="BK322" s="137" t="str">
        <f t="shared" ref="BK322:BK385" si="119">IF(OR(E322="",BE322=""),"",CONCATENATE("update bitacoras_estatus set id_estatus = ",E322," where id =",BE322,";"))</f>
        <v>update bitacoras_estatus set id_estatus = 10 where id =321;</v>
      </c>
    </row>
    <row r="323" spans="1:63" ht="53">
      <c r="A323" s="3">
        <v>901311</v>
      </c>
      <c r="B323" s="3">
        <v>1026485</v>
      </c>
      <c r="C323" s="3">
        <f>IF(Tabla1[[#This Row],[No. REG.]]="","",1)</f>
        <v>1</v>
      </c>
      <c r="D323" s="3" t="s">
        <v>46</v>
      </c>
      <c r="E323" s="3">
        <f>IF(Tabla1[[#This Row],[STATUS]]="","",VLOOKUP(D323,Estatus!$A$2:$B$13,2,0))</f>
        <v>10</v>
      </c>
      <c r="F323" s="3">
        <f>IF(Tabla1[[#This Row],[STATUS]]="","",VLOOKUP(D323,Estatus!$A$2:$I$12,9,0))</f>
        <v>1</v>
      </c>
      <c r="G323" s="12" t="s">
        <v>1723</v>
      </c>
      <c r="H323" s="7">
        <v>39416</v>
      </c>
      <c r="I323" s="80">
        <f t="shared" si="100"/>
        <v>2007</v>
      </c>
      <c r="J323" s="80">
        <f t="shared" si="101"/>
        <v>11</v>
      </c>
      <c r="K323" s="80">
        <f t="shared" si="102"/>
        <v>30</v>
      </c>
      <c r="L323" s="80">
        <f t="shared" si="103"/>
        <v>11</v>
      </c>
      <c r="M323" s="80">
        <f t="shared" si="104"/>
        <v>30</v>
      </c>
      <c r="N323" s="80" t="str">
        <f t="shared" si="105"/>
        <v>'2007-11-30'</v>
      </c>
      <c r="O323" s="80" t="str">
        <f t="shared" si="106"/>
        <v>'2007-11-30 00:00:00'</v>
      </c>
      <c r="P323" s="7">
        <v>43069</v>
      </c>
      <c r="Q323" s="80">
        <f t="shared" si="107"/>
        <v>2017</v>
      </c>
      <c r="R323" s="80">
        <f t="shared" si="108"/>
        <v>11</v>
      </c>
      <c r="S323" s="80">
        <f t="shared" si="109"/>
        <v>30</v>
      </c>
      <c r="T323" s="80">
        <f t="shared" si="110"/>
        <v>11</v>
      </c>
      <c r="U323" s="80">
        <f t="shared" si="111"/>
        <v>30</v>
      </c>
      <c r="V323" s="80" t="str">
        <f t="shared" si="112"/>
        <v>'2017-11-30'</v>
      </c>
      <c r="W323" s="80"/>
      <c r="X323" s="80" t="str">
        <f t="shared" si="113"/>
        <v>null</v>
      </c>
      <c r="Y323" s="12" t="s">
        <v>1724</v>
      </c>
      <c r="Z323" s="125">
        <f>IFERROR(IF(Y323="","null",VLOOKUP(Y323,Marcas!$A$2:$C$2024,2,0)),"")</f>
        <v>1136</v>
      </c>
      <c r="AA323" s="12" t="s">
        <v>1724</v>
      </c>
      <c r="AB323" s="3">
        <f>IFERROR(IF(AA323="","",IF(AA323="EMPORIO LEGAL",1,VLOOKUP(AA323,Clientes!$A$2:$B$1190,2,0))),"")</f>
        <v>806</v>
      </c>
      <c r="AC323" s="3">
        <f>IFERROR(IF(Tabla1[[#This Row],[id_control]]="null","",VLOOKUP(CONCATENATE(Tabla1[[#This Row],[CLIENTE]],"-",Tabla1[[#This Row],[id_control]]),Hoja1!$C$2:$D$1994,2,0)),"")</f>
        <v>323</v>
      </c>
      <c r="AD323" s="3" t="s">
        <v>1725</v>
      </c>
      <c r="AE323" s="3"/>
      <c r="AF323" s="3"/>
      <c r="AG323" s="3"/>
      <c r="AH323" s="3"/>
      <c r="AI323" s="3"/>
      <c r="AJ323" s="3"/>
      <c r="AK323" s="3"/>
      <c r="AL323" s="3">
        <v>4209729</v>
      </c>
      <c r="AM323" s="6" t="s">
        <v>1726</v>
      </c>
      <c r="AN323" s="6"/>
      <c r="AO323" s="6"/>
      <c r="AP323" s="6"/>
      <c r="AQ323" s="6"/>
      <c r="AR323" s="6"/>
      <c r="AS323" s="6"/>
      <c r="AT323" s="6"/>
      <c r="AU323" s="6"/>
      <c r="AV323" s="6" t="s">
        <v>1727</v>
      </c>
      <c r="AW323" s="6"/>
      <c r="AX323" s="6"/>
      <c r="AY323" s="6"/>
      <c r="AZ323" s="6"/>
      <c r="BA323" s="6"/>
      <c r="BB323" s="6"/>
      <c r="BC323" s="6"/>
      <c r="BD323" s="6">
        <v>4209729</v>
      </c>
      <c r="BE323" s="8">
        <v>322</v>
      </c>
      <c r="BF323" s="6" t="str">
        <f t="shared" si="114"/>
        <v>insert into bitacoras_estatus (numero_expediente, numero_registro, representante, fecha_inicio, fecha_vencimiento, id_cliente, id_admin, id_bitacoras_estatus, id_estatus, id_clase, id_marca, created_at, updated_at) values('901311','1026485','C. SOLEDAD DAVILA DURAN','2007-11-30','2017-11-30','806','2','1','1',null,1136,'2007-11-30 00:00:00','2007-11-30 00:00:00');</v>
      </c>
      <c r="BG323" s="6" t="str">
        <f t="shared" si="115"/>
        <v>insert into servicios_comentarios (comentario, id_admin, id_estatus, created_at, updated_at) values('TITULO ENTREGADO 23/09/08. EN FECHA 9 DE JUNIO DE 2017 SE PRESENTÓ SOLICITUD DE RENOVACION DE MARCA. EL 13 SEP 2017, SE COMUNICA LA RENOVACION DE LA MARCA',1,322,'2007-11-30 00:00:00','2007-11-30 00:00:00');</v>
      </c>
      <c r="BH323" s="6" t="str">
        <f t="shared" si="116"/>
        <v>insert into servicios_comentarios (comentario, id_admin, id_estatus, created_at, updated_at) values('4209729',1,322,'2007-11-30 00:00:00','2007-11-30 00:00:00');</v>
      </c>
      <c r="BI323" s="137" t="str">
        <f t="shared" si="117"/>
        <v>update bitacoras_estatus set comprobacion_uso = 1, id_estatus=10 where id=322;</v>
      </c>
      <c r="BJ323" s="137" t="str">
        <f t="shared" si="118"/>
        <v>update bitacoras_estatus set numero_expediente = '901311', numero_registro = '1026485', id_estatus = 10, fecha_inicio = '2007-11-30', fecha_vencimiento ='2017-11-30', created_at ='2007-11-30 00:00:00', updated_at ='2007-11-30 00:00:00', id_clase=null, id_marca=1136, id_cliente=806, vigencia = 1 where id =322;</v>
      </c>
      <c r="BK323" s="137" t="str">
        <f t="shared" si="119"/>
        <v>update bitacoras_estatus set id_estatus = 10 where id =322;</v>
      </c>
    </row>
    <row r="324" spans="1:63">
      <c r="A324" s="6">
        <v>1356559</v>
      </c>
      <c r="B324" s="6">
        <v>1382459</v>
      </c>
      <c r="C324" s="6">
        <f>IF(Tabla1[[#This Row],[No. REG.]]="","",1)</f>
        <v>1</v>
      </c>
      <c r="D324" s="3" t="s">
        <v>46</v>
      </c>
      <c r="E324" s="3">
        <f>IF(Tabla1[[#This Row],[STATUS]]="","",VLOOKUP(D324,Estatus!$A$2:$B$13,2,0))</f>
        <v>10</v>
      </c>
      <c r="F324" s="3">
        <f>IF(Tabla1[[#This Row],[STATUS]]="","",VLOOKUP(D324,Estatus!$A$2:$I$12,9,0))</f>
        <v>1</v>
      </c>
      <c r="G324" s="12" t="s">
        <v>1728</v>
      </c>
      <c r="H324" s="7">
        <v>41345</v>
      </c>
      <c r="I324" s="80">
        <f t="shared" si="100"/>
        <v>2013</v>
      </c>
      <c r="J324" s="80">
        <f t="shared" si="101"/>
        <v>3</v>
      </c>
      <c r="K324" s="80">
        <f t="shared" si="102"/>
        <v>12</v>
      </c>
      <c r="L324" s="80" t="str">
        <f t="shared" si="103"/>
        <v>03</v>
      </c>
      <c r="M324" s="80">
        <f t="shared" si="104"/>
        <v>12</v>
      </c>
      <c r="N324" s="80" t="str">
        <f t="shared" si="105"/>
        <v>'2013-03-12'</v>
      </c>
      <c r="O324" s="80" t="str">
        <f t="shared" si="106"/>
        <v>'2013-03-12 00:00:00'</v>
      </c>
      <c r="P324" s="7">
        <v>44997</v>
      </c>
      <c r="Q324" s="80">
        <f t="shared" si="107"/>
        <v>2023</v>
      </c>
      <c r="R324" s="80">
        <f t="shared" si="108"/>
        <v>3</v>
      </c>
      <c r="S324" s="80">
        <f t="shared" si="109"/>
        <v>12</v>
      </c>
      <c r="T324" s="80" t="str">
        <f t="shared" si="110"/>
        <v>03</v>
      </c>
      <c r="U324" s="80">
        <f t="shared" si="111"/>
        <v>12</v>
      </c>
      <c r="V324" s="80" t="str">
        <f t="shared" si="112"/>
        <v>'2023-03-12'</v>
      </c>
      <c r="W324" s="80"/>
      <c r="X324" s="80" t="str">
        <f t="shared" si="113"/>
        <v>null</v>
      </c>
      <c r="Y324" s="6" t="s">
        <v>1729</v>
      </c>
      <c r="Z324" s="123">
        <f>IFERROR(IF(Y324="","null",VLOOKUP(Y324,Marcas!$A$2:$C$2024,2,0)),"")</f>
        <v>1131</v>
      </c>
      <c r="AA324" s="6" t="s">
        <v>1730</v>
      </c>
      <c r="AB324" s="6">
        <f>IFERROR(IF(AA324="","",IF(AA324="EMPORIO LEGAL",1,VLOOKUP(AA324,Clientes!$A$2:$B$1190,2,0))),"")</f>
        <v>803</v>
      </c>
      <c r="AC324" s="6">
        <f>IFERROR(IF(Tabla1[[#This Row],[id_control]]="null","",VLOOKUP(CONCATENATE(Tabla1[[#This Row],[CLIENTE]],"-",Tabla1[[#This Row],[id_control]]),Hoja1!$C$2:$D$1994,2,0)),"")</f>
        <v>324</v>
      </c>
      <c r="AD324" s="6" t="s">
        <v>1731</v>
      </c>
      <c r="AE324" s="6"/>
      <c r="AF324" s="6"/>
      <c r="AG324" s="6"/>
      <c r="AH324" s="6"/>
      <c r="AI324" s="6"/>
      <c r="AJ324" s="6"/>
      <c r="AK324" s="6"/>
      <c r="AL324" s="3" t="s">
        <v>1732</v>
      </c>
      <c r="AM324" s="4"/>
      <c r="AN324" s="6"/>
      <c r="AO324" s="6"/>
      <c r="AP324" s="6"/>
      <c r="AQ324" s="6"/>
      <c r="AR324" s="6"/>
      <c r="AS324" s="6"/>
      <c r="AT324" s="6"/>
      <c r="AU324" s="6"/>
      <c r="AV324" s="5" t="s">
        <v>1733</v>
      </c>
      <c r="AW324" s="11"/>
      <c r="AX324" s="11"/>
      <c r="AY324" s="6"/>
      <c r="AZ324" s="6"/>
      <c r="BA324" s="6"/>
      <c r="BB324" s="6"/>
      <c r="BC324" s="6"/>
      <c r="BD324" s="8" t="s">
        <v>1734</v>
      </c>
      <c r="BE324" s="8">
        <v>323</v>
      </c>
      <c r="BF324" s="6" t="str">
        <f t="shared" si="114"/>
        <v>insert into bitacoras_estatus (numero_expediente, numero_registro, representante, fecha_inicio, fecha_vencimiento, id_cliente, id_admin, id_bitacoras_estatus, id_estatus, id_clase, id_marca, created_at, updated_at) values('1356559','1382459','MARIA EUGENIA CONTRO CRESPO','2013-03-12','2023-03-12','803','2','1','1',null,1131,'2013-03-12 00:00:00','2013-03-12 00:00:00');</v>
      </c>
      <c r="BG324" s="6" t="str">
        <f t="shared" si="115"/>
        <v>insert into servicios_comentarios (comentario, id_admin, id_estatus, created_at, updated_at) values('TIULO RECIBIDO 10/10/20132',1,323,'2013-03-12 00:00:00','2013-03-12 00:00:00');</v>
      </c>
      <c r="BH324" s="6" t="str">
        <f t="shared" si="116"/>
        <v>insert into servicios_comentarios (comentario, id_admin, id_estatus, created_at, updated_at) values('4 32 39 40',1,323,'2013-03-12 00:00:00','2013-03-12 00:00:00');</v>
      </c>
      <c r="BI324" s="137" t="str">
        <f t="shared" si="117"/>
        <v>update bitacoras_estatus set comprobacion_uso = 1, id_estatus=10 where id=323;</v>
      </c>
      <c r="BJ324" s="137" t="str">
        <f t="shared" si="118"/>
        <v>update bitacoras_estatus set numero_expediente = '1356559', numero_registro = '1382459', id_estatus = 10, fecha_inicio = '2013-03-12', fecha_vencimiento ='2023-03-12', created_at ='2013-03-12 00:00:00', updated_at ='2013-03-12 00:00:00', id_clase=null, id_marca=1131, id_cliente=803, vigencia = 1 where id =323;</v>
      </c>
      <c r="BK324" s="137" t="str">
        <f t="shared" si="119"/>
        <v>update bitacoras_estatus set id_estatus = 10 where id =323;</v>
      </c>
    </row>
    <row r="325" spans="1:63">
      <c r="A325" s="3">
        <v>986226</v>
      </c>
      <c r="B325" s="3"/>
      <c r="C325" s="3" t="str">
        <f>IF(Tabla1[[#This Row],[No. REG.]]="","",1)</f>
        <v/>
      </c>
      <c r="D325" s="3" t="s">
        <v>34</v>
      </c>
      <c r="E325" s="3">
        <f>IF(Tabla1[[#This Row],[STATUS]]="","",VLOOKUP(D325,Estatus!$A$2:$B$13,2,0))</f>
        <v>5</v>
      </c>
      <c r="F325" s="3">
        <f>IF(Tabla1[[#This Row],[STATUS]]="","",VLOOKUP(D325,Estatus!$A$2:$I$12,9,0))</f>
        <v>0</v>
      </c>
      <c r="G325" s="12" t="s">
        <v>1735</v>
      </c>
      <c r="H325" s="7">
        <v>39800</v>
      </c>
      <c r="I325" s="80">
        <f t="shared" si="100"/>
        <v>2008</v>
      </c>
      <c r="J325" s="80">
        <f t="shared" si="101"/>
        <v>12</v>
      </c>
      <c r="K325" s="80">
        <f t="shared" si="102"/>
        <v>18</v>
      </c>
      <c r="L325" s="80">
        <f t="shared" si="103"/>
        <v>12</v>
      </c>
      <c r="M325" s="80">
        <f t="shared" si="104"/>
        <v>18</v>
      </c>
      <c r="N325" s="80" t="str">
        <f t="shared" si="105"/>
        <v>'2008-12-18'</v>
      </c>
      <c r="O325" s="80" t="str">
        <f t="shared" si="106"/>
        <v>'2008-12-18 00:00:00'</v>
      </c>
      <c r="P325" s="7">
        <v>43452</v>
      </c>
      <c r="Q325" s="80">
        <f t="shared" si="107"/>
        <v>2018</v>
      </c>
      <c r="R325" s="80">
        <f t="shared" si="108"/>
        <v>12</v>
      </c>
      <c r="S325" s="80">
        <f t="shared" si="109"/>
        <v>18</v>
      </c>
      <c r="T325" s="80">
        <f t="shared" si="110"/>
        <v>12</v>
      </c>
      <c r="U325" s="80">
        <f t="shared" si="111"/>
        <v>18</v>
      </c>
      <c r="V325" s="80" t="str">
        <f t="shared" si="112"/>
        <v>'2018-12-18'</v>
      </c>
      <c r="W325" s="80"/>
      <c r="X325" s="80" t="str">
        <f t="shared" si="113"/>
        <v>null</v>
      </c>
      <c r="Y325" s="3" t="s">
        <v>1736</v>
      </c>
      <c r="Z325" s="124">
        <f>IFERROR(IF(Y325="","null",VLOOKUP(Y325,Marcas!$A$2:$C$2024,2,0)),"")</f>
        <v>1130</v>
      </c>
      <c r="AA325" s="3" t="s">
        <v>1736</v>
      </c>
      <c r="AB325" s="3">
        <f>IFERROR(IF(AA325="","",IF(AA325="EMPORIO LEGAL",1,VLOOKUP(AA325,Clientes!$A$2:$B$1190,2,0))),"")</f>
        <v>802</v>
      </c>
      <c r="AC325" s="3">
        <f>IFERROR(IF(Tabla1[[#This Row],[id_control]]="null","",VLOOKUP(CONCATENATE(Tabla1[[#This Row],[CLIENTE]],"-",Tabla1[[#This Row],[id_control]]),Hoja1!$C$2:$D$1994,2,0)),"")</f>
        <v>325</v>
      </c>
      <c r="AD325" s="3" t="s">
        <v>1296</v>
      </c>
      <c r="AE325" s="3"/>
      <c r="AF325" s="3"/>
      <c r="AG325" s="3"/>
      <c r="AH325" s="3"/>
      <c r="AI325" s="3"/>
      <c r="AJ325" s="3"/>
      <c r="AK325" s="3"/>
      <c r="AL325" s="3"/>
      <c r="AM325" s="6"/>
      <c r="AN325" s="6"/>
      <c r="AO325" s="6"/>
      <c r="AP325" s="6"/>
      <c r="AQ325" s="11"/>
      <c r="AR325" s="6"/>
      <c r="AS325" s="6"/>
      <c r="AT325" s="6"/>
      <c r="AU325" s="6"/>
      <c r="AV325" s="6"/>
      <c r="AW325" s="6"/>
      <c r="AX325" s="6"/>
      <c r="AY325" s="6"/>
      <c r="AZ325" s="6"/>
      <c r="BA325" s="6"/>
      <c r="BB325" s="6"/>
      <c r="BC325" s="6"/>
      <c r="BD325" s="6"/>
      <c r="BE325" s="8">
        <v>324</v>
      </c>
      <c r="BF325" s="6" t="str">
        <f t="shared" si="114"/>
        <v>insert into bitacoras_estatus (numero_expediente, numero_registro, representante, fecha_inicio, fecha_vencimiento, id_cliente, id_admin, id_bitacoras_estatus, id_estatus, id_clase, id_marca, created_at, updated_at) values('986226','','JORGE CASTULO ESPINOZA LUNA','2008-12-18','2018-12-18','802','2','1','1',null,1130,'2008-12-18 00:00:00','2008-12-18 00:00:00');</v>
      </c>
      <c r="BG325" s="6" t="str">
        <f t="shared" si="115"/>
        <v>insert into servicios_comentarios (comentario, id_admin, id_estatus, created_at, updated_at) values('Negativa recibida 22/02/2010',1,324,'2008-12-18 00:00:00','2008-12-18 00:00:00');</v>
      </c>
      <c r="BH325" s="6" t="str">
        <f t="shared" si="116"/>
        <v/>
      </c>
      <c r="BI325" s="137" t="str">
        <f t="shared" si="117"/>
        <v>update bitacoras_estatus set comprobacion_uso = 1, id_estatus=5 where id=324;</v>
      </c>
      <c r="BJ325" s="137" t="str">
        <f t="shared" si="118"/>
        <v>update bitacoras_estatus set numero_expediente = '986226', numero_registro = '', id_estatus = 5, fecha_inicio = '2008-12-18', fecha_vencimiento ='2018-12-18', created_at ='2008-12-18 00:00:00', updated_at ='2008-12-18 00:00:00', id_clase=null, id_marca=1130, id_cliente=802, vigencia = 0 where id =324;</v>
      </c>
      <c r="BK325" s="137" t="str">
        <f t="shared" si="119"/>
        <v>update bitacoras_estatus set id_estatus = 5 where id =324;</v>
      </c>
    </row>
    <row r="326" spans="1:63" ht="40">
      <c r="A326" s="6">
        <v>1489536</v>
      </c>
      <c r="B326" s="6">
        <v>1480422</v>
      </c>
      <c r="C326" s="6">
        <f>IF(Tabla1[[#This Row],[No. REG.]]="","",1)</f>
        <v>1</v>
      </c>
      <c r="D326" s="3" t="s">
        <v>46</v>
      </c>
      <c r="E326" s="3">
        <f>IF(Tabla1[[#This Row],[STATUS]]="","",VLOOKUP(D326,Estatus!$A$2:$B$13,2,0))</f>
        <v>10</v>
      </c>
      <c r="F326" s="3">
        <f>IF(Tabla1[[#This Row],[STATUS]]="","",VLOOKUP(D326,Estatus!$A$2:$I$12,9,0))</f>
        <v>1</v>
      </c>
      <c r="G326" s="12" t="s">
        <v>1737</v>
      </c>
      <c r="H326" s="7">
        <v>41785</v>
      </c>
      <c r="I326" s="80">
        <f t="shared" si="100"/>
        <v>2014</v>
      </c>
      <c r="J326" s="80">
        <f t="shared" si="101"/>
        <v>5</v>
      </c>
      <c r="K326" s="80">
        <f t="shared" si="102"/>
        <v>26</v>
      </c>
      <c r="L326" s="80" t="str">
        <f t="shared" si="103"/>
        <v>05</v>
      </c>
      <c r="M326" s="80">
        <f t="shared" si="104"/>
        <v>26</v>
      </c>
      <c r="N326" s="80" t="str">
        <f t="shared" si="105"/>
        <v>'2014-05-26'</v>
      </c>
      <c r="O326" s="80" t="str">
        <f t="shared" si="106"/>
        <v>'2014-05-26 00:00:00'</v>
      </c>
      <c r="P326" s="7">
        <v>45438</v>
      </c>
      <c r="Q326" s="80">
        <f t="shared" si="107"/>
        <v>2024</v>
      </c>
      <c r="R326" s="80">
        <f t="shared" si="108"/>
        <v>5</v>
      </c>
      <c r="S326" s="80">
        <f t="shared" si="109"/>
        <v>26</v>
      </c>
      <c r="T326" s="80" t="str">
        <f t="shared" si="110"/>
        <v>05</v>
      </c>
      <c r="U326" s="80">
        <f t="shared" si="111"/>
        <v>26</v>
      </c>
      <c r="V326" s="80" t="str">
        <f t="shared" si="112"/>
        <v>'2024-05-26'</v>
      </c>
      <c r="W326" s="80"/>
      <c r="X326" s="80" t="str">
        <f t="shared" si="113"/>
        <v>null</v>
      </c>
      <c r="Y326" s="6" t="s">
        <v>1738</v>
      </c>
      <c r="Z326" s="123">
        <f>IFERROR(IF(Y326="","null",VLOOKUP(Y326,Marcas!$A$2:$C$2024,2,0)),"")</f>
        <v>167</v>
      </c>
      <c r="AA326" s="6" t="s">
        <v>1746</v>
      </c>
      <c r="AB326" s="6">
        <f>IFERROR(IF(AA326="","",IF(AA326="EMPORIO LEGAL",1,VLOOKUP(AA326,Clientes!$A$2:$B$1190,2,0))),"")</f>
        <v>797</v>
      </c>
      <c r="AC326" s="6">
        <f>IFERROR(IF(Tabla1[[#This Row],[id_control]]="null","",VLOOKUP(CONCATENATE(Tabla1[[#This Row],[CLIENTE]],"-",Tabla1[[#This Row],[id_control]]),Hoja1!$C$2:$D$1994,2,0)),"")</f>
        <v>326</v>
      </c>
      <c r="AD326" s="6" t="s">
        <v>1739</v>
      </c>
      <c r="AE326" s="6"/>
      <c r="AF326" s="6"/>
      <c r="AG326" s="6"/>
      <c r="AH326" s="6"/>
      <c r="AI326" s="6"/>
      <c r="AJ326" s="6"/>
      <c r="AK326" s="6"/>
      <c r="AL326" s="6" t="s">
        <v>1740</v>
      </c>
      <c r="AM326" s="8"/>
      <c r="AN326" s="8"/>
      <c r="AO326" s="8"/>
      <c r="AP326" s="8"/>
      <c r="AQ326" s="8"/>
      <c r="AR326" s="8"/>
      <c r="AS326" s="8"/>
      <c r="AT326" s="8"/>
      <c r="AU326" s="8"/>
      <c r="AV326" s="8" t="s">
        <v>1741</v>
      </c>
      <c r="AW326" s="8"/>
      <c r="AX326" s="8"/>
      <c r="AY326" s="8"/>
      <c r="AZ326" s="8"/>
      <c r="BA326" s="8"/>
      <c r="BB326" s="8"/>
      <c r="BC326" s="8"/>
      <c r="BD326" s="8" t="s">
        <v>1740</v>
      </c>
      <c r="BE326" s="8">
        <v>325</v>
      </c>
      <c r="BF326" s="6" t="str">
        <f t="shared" si="114"/>
        <v>insert into bitacoras_estatus (numero_expediente, numero_registro, representante, fecha_inicio, fecha_vencimiento, id_cliente, id_admin, id_bitacoras_estatus, id_estatus, id_clase, id_marca, created_at, updated_at) values('1489536','1480422','GERARDO HERRERA TORRES','2014-05-26','2024-05-26','797','2','1','1',null,167,'2014-05-26 00:00:00','2014-05-26 00:00:00');</v>
      </c>
      <c r="BG326" s="6" t="str">
        <f t="shared" si="115"/>
        <v>insert into servicios_comentarios (comentario, id_admin, id_estatus, created_at, updated_at) values('TITULO RECIBIDO 17OCT14. TITULO ENTREGADO 27NOV14 / SE RECIBE TITULO DE REGISTRO DE DISEÑO INDUSTRIAL No. 52331',1,325,'2014-05-26 00:00:00','2014-05-26 00:00:00');</v>
      </c>
      <c r="BH326" s="6" t="str">
        <f t="shared" si="116"/>
        <v>insert into servicios_comentarios (comentario, id_admin, id_estatus, created_at, updated_at) values('cel. 614 196 24 56 cel. (614) 2 36 98 49',1,325,'2014-05-26 00:00:00','2014-05-26 00:00:00');</v>
      </c>
      <c r="BI326" s="137" t="str">
        <f t="shared" si="117"/>
        <v>update bitacoras_estatus set comprobacion_uso = 1, id_estatus=10 where id=325;</v>
      </c>
      <c r="BJ326" s="137" t="str">
        <f t="shared" si="118"/>
        <v>update bitacoras_estatus set numero_expediente = '1489536', numero_registro = '1480422', id_estatus = 10, fecha_inicio = '2014-05-26', fecha_vencimiento ='2024-05-26', created_at ='2014-05-26 00:00:00', updated_at ='2014-05-26 00:00:00', id_clase=null, id_marca=167, id_cliente=797, vigencia = 1 where id =325;</v>
      </c>
      <c r="BK326" s="137" t="str">
        <f t="shared" si="119"/>
        <v>update bitacoras_estatus set id_estatus = 10 where id =325;</v>
      </c>
    </row>
    <row r="327" spans="1:63" ht="27">
      <c r="A327" s="3">
        <v>869239</v>
      </c>
      <c r="B327" s="3">
        <v>1026298</v>
      </c>
      <c r="C327" s="3">
        <f>IF(Tabla1[[#This Row],[No. REG.]]="","",1)</f>
        <v>1</v>
      </c>
      <c r="D327" s="3" t="s">
        <v>109</v>
      </c>
      <c r="E327" s="3">
        <f>IF(Tabla1[[#This Row],[STATUS]]="","",VLOOKUP(D327,Estatus!$A$2:$B$13,2,0))</f>
        <v>9</v>
      </c>
      <c r="F327" s="3">
        <f>IF(Tabla1[[#This Row],[STATUS]]="","",VLOOKUP(D327,Estatus!$A$2:$I$12,9,0))</f>
        <v>0</v>
      </c>
      <c r="G327" s="12" t="s">
        <v>1742</v>
      </c>
      <c r="H327" s="7">
        <v>39276</v>
      </c>
      <c r="I327" s="80">
        <f t="shared" si="100"/>
        <v>2007</v>
      </c>
      <c r="J327" s="80">
        <f t="shared" si="101"/>
        <v>7</v>
      </c>
      <c r="K327" s="80">
        <f t="shared" si="102"/>
        <v>13</v>
      </c>
      <c r="L327" s="80" t="str">
        <f t="shared" si="103"/>
        <v>07</v>
      </c>
      <c r="M327" s="80">
        <f t="shared" si="104"/>
        <v>13</v>
      </c>
      <c r="N327" s="80" t="str">
        <f t="shared" si="105"/>
        <v>'2007-07-13'</v>
      </c>
      <c r="O327" s="80" t="str">
        <f t="shared" si="106"/>
        <v>'2007-07-13 00:00:00'</v>
      </c>
      <c r="P327" s="7">
        <v>42929</v>
      </c>
      <c r="Q327" s="80">
        <f t="shared" si="107"/>
        <v>2017</v>
      </c>
      <c r="R327" s="80">
        <f t="shared" si="108"/>
        <v>7</v>
      </c>
      <c r="S327" s="80">
        <f t="shared" si="109"/>
        <v>13</v>
      </c>
      <c r="T327" s="80" t="str">
        <f t="shared" si="110"/>
        <v>07</v>
      </c>
      <c r="U327" s="80">
        <f t="shared" si="111"/>
        <v>13</v>
      </c>
      <c r="V327" s="80" t="str">
        <f t="shared" si="112"/>
        <v>'2017-07-13'</v>
      </c>
      <c r="W327" s="80"/>
      <c r="X327" s="80" t="str">
        <f t="shared" si="113"/>
        <v>null</v>
      </c>
      <c r="Y327" s="3" t="s">
        <v>1743</v>
      </c>
      <c r="Z327" s="124">
        <f>IFERROR(IF(Y327="","null",VLOOKUP(Y327,Marcas!$A$2:$C$2024,2,0)),"")</f>
        <v>1126</v>
      </c>
      <c r="AA327" s="3" t="s">
        <v>1743</v>
      </c>
      <c r="AB327" s="3">
        <f>IFERROR(IF(AA327="","",IF(AA327="EMPORIO LEGAL",1,VLOOKUP(AA327,Clientes!$A$2:$B$1190,2,0))),"")</f>
        <v>798</v>
      </c>
      <c r="AC327" s="3">
        <f>IFERROR(IF(Tabla1[[#This Row],[id_control]]="null","",VLOOKUP(CONCATENATE(Tabla1[[#This Row],[CLIENTE]],"-",Tabla1[[#This Row],[id_control]]),Hoja1!$C$2:$D$1994,2,0)),"")</f>
        <v>327</v>
      </c>
      <c r="AD327" s="3" t="s">
        <v>1744</v>
      </c>
      <c r="AE327" s="3"/>
      <c r="AF327" s="3"/>
      <c r="AG327" s="3"/>
      <c r="AH327" s="3"/>
      <c r="AI327" s="3"/>
      <c r="AJ327" s="3"/>
      <c r="AK327" s="3"/>
      <c r="AL327" s="3">
        <v>4175597</v>
      </c>
      <c r="AM327" s="6"/>
      <c r="AN327" s="6"/>
      <c r="AO327" s="6"/>
      <c r="AP327" s="6"/>
      <c r="AQ327" s="6"/>
      <c r="AR327" s="6"/>
      <c r="AS327" s="6"/>
      <c r="AT327" s="6"/>
      <c r="AU327" s="6"/>
      <c r="AV327" s="6"/>
      <c r="AW327" s="6"/>
      <c r="AX327" s="6"/>
      <c r="AY327" s="6"/>
      <c r="AZ327" s="6"/>
      <c r="BA327" s="6"/>
      <c r="BB327" s="6"/>
      <c r="BC327" s="6"/>
      <c r="BD327" s="6" t="s">
        <v>1745</v>
      </c>
      <c r="BE327" s="8">
        <v>326</v>
      </c>
      <c r="BF327" s="6" t="str">
        <f t="shared" si="114"/>
        <v>insert into bitacoras_estatus (numero_expediente, numero_registro, representante, fecha_inicio, fecha_vencimiento, id_cliente, id_admin, id_bitacoras_estatus, id_estatus, id_clase, id_marca, created_at, updated_at) values('869239','1026298','LINO ROSALES RUMALDO','2007-07-13','2017-07-13','798','2','1','1',null,1126,'2007-07-13 00:00:00','2007-07-13 00:00:00');</v>
      </c>
      <c r="BG327" s="6" t="str">
        <f t="shared" si="115"/>
        <v>insert into servicios_comentarios (comentario, id_admin, id_estatus, created_at, updated_at) values('TITULO RECIBI, PEND. ENTRGA Y PAGO, LLAMAR EN NOV.',1,326,'2007-07-13 00:00:00','2007-07-13 00:00:00');</v>
      </c>
      <c r="BH327" s="6" t="str">
        <f t="shared" si="116"/>
        <v>insert into servicios_comentarios (comentario, id_admin, id_estatus, created_at, updated_at) values('4175597,',1,326,'2007-07-13 00:00:00','2007-07-13 00:00:00');</v>
      </c>
      <c r="BI327" s="137" t="str">
        <f t="shared" si="117"/>
        <v>update bitacoras_estatus set comprobacion_uso = 1, id_estatus=9 where id=326;</v>
      </c>
      <c r="BJ327" s="137" t="str">
        <f t="shared" si="118"/>
        <v>update bitacoras_estatus set numero_expediente = '869239', numero_registro = '1026298', id_estatus = 9, fecha_inicio = '2007-07-13', fecha_vencimiento ='2017-07-13', created_at ='2007-07-13 00:00:00', updated_at ='2007-07-13 00:00:00', id_clase=null, id_marca=1126, id_cliente=798, vigencia = 0 where id =326;</v>
      </c>
      <c r="BK327" s="137" t="str">
        <f t="shared" si="119"/>
        <v>update bitacoras_estatus set id_estatus = 9 where id =326;</v>
      </c>
    </row>
    <row r="328" spans="1:63">
      <c r="A328" s="3">
        <v>1062692</v>
      </c>
      <c r="B328" s="3">
        <v>1148262</v>
      </c>
      <c r="C328" s="3">
        <f>IF(Tabla1[[#This Row],[No. REG.]]="","",1)</f>
        <v>1</v>
      </c>
      <c r="D328" s="3" t="s">
        <v>46</v>
      </c>
      <c r="E328" s="3">
        <f>IF(Tabla1[[#This Row],[STATUS]]="","",VLOOKUP(D328,Estatus!$A$2:$B$13,2,0))</f>
        <v>10</v>
      </c>
      <c r="F328" s="3">
        <f>IF(Tabla1[[#This Row],[STATUS]]="","",VLOOKUP(D328,Estatus!$A$2:$I$12,9,0))</f>
        <v>1</v>
      </c>
      <c r="G328" s="12" t="s">
        <v>1205</v>
      </c>
      <c r="H328" s="7">
        <v>40185</v>
      </c>
      <c r="I328" s="80">
        <f t="shared" si="100"/>
        <v>2010</v>
      </c>
      <c r="J328" s="80">
        <f t="shared" si="101"/>
        <v>1</v>
      </c>
      <c r="K328" s="80">
        <f t="shared" si="102"/>
        <v>7</v>
      </c>
      <c r="L328" s="80" t="str">
        <f t="shared" si="103"/>
        <v>01</v>
      </c>
      <c r="M328" s="80" t="str">
        <f t="shared" si="104"/>
        <v>07</v>
      </c>
      <c r="N328" s="80" t="str">
        <f t="shared" si="105"/>
        <v>'2010-01-07'</v>
      </c>
      <c r="O328" s="80" t="str">
        <f t="shared" si="106"/>
        <v>'2010-01-07 00:00:00'</v>
      </c>
      <c r="P328" s="7">
        <v>43837</v>
      </c>
      <c r="Q328" s="80">
        <f t="shared" si="107"/>
        <v>2020</v>
      </c>
      <c r="R328" s="80">
        <f t="shared" si="108"/>
        <v>1</v>
      </c>
      <c r="S328" s="80">
        <f t="shared" si="109"/>
        <v>7</v>
      </c>
      <c r="T328" s="80" t="str">
        <f t="shared" si="110"/>
        <v>01</v>
      </c>
      <c r="U328" s="80" t="str">
        <f t="shared" si="111"/>
        <v>07</v>
      </c>
      <c r="V328" s="80" t="str">
        <f t="shared" si="112"/>
        <v>'2020-01-07'</v>
      </c>
      <c r="W328" s="80"/>
      <c r="X328" s="80" t="str">
        <f t="shared" si="113"/>
        <v>null</v>
      </c>
      <c r="Y328" s="3" t="s">
        <v>1746</v>
      </c>
      <c r="Z328" s="124">
        <f>IFERROR(IF(Y328="","null",VLOOKUP(Y328,Marcas!$A$2:$C$2024,2,0)),"")</f>
        <v>1125</v>
      </c>
      <c r="AA328" s="3" t="s">
        <v>1746</v>
      </c>
      <c r="AB328" s="3">
        <f>IFERROR(IF(AA328="","",IF(AA328="EMPORIO LEGAL",1,VLOOKUP(AA328,Clientes!$A$2:$B$1190,2,0))),"")</f>
        <v>797</v>
      </c>
      <c r="AC328" s="3">
        <f>IFERROR(IF(Tabla1[[#This Row],[id_control]]="null","",VLOOKUP(CONCATENATE(Tabla1[[#This Row],[CLIENTE]],"-",Tabla1[[#This Row],[id_control]]),Hoja1!$C$2:$D$1994,2,0)),"")</f>
        <v>328</v>
      </c>
      <c r="AD328" s="3" t="s">
        <v>1739</v>
      </c>
      <c r="AE328" s="3"/>
      <c r="AF328" s="3"/>
      <c r="AG328" s="3"/>
      <c r="AH328" s="3"/>
      <c r="AI328" s="3"/>
      <c r="AJ328" s="3"/>
      <c r="AK328" s="3"/>
      <c r="AL328" s="3" t="s">
        <v>1747</v>
      </c>
      <c r="AM328" s="6"/>
      <c r="AN328" s="6"/>
      <c r="AO328" s="6"/>
      <c r="AP328" s="6"/>
      <c r="AQ328" s="6" t="s">
        <v>1748</v>
      </c>
      <c r="AR328" s="6"/>
      <c r="AS328" s="6"/>
      <c r="AT328" s="6"/>
      <c r="AU328" s="6"/>
      <c r="AV328" s="6" t="s">
        <v>1741</v>
      </c>
      <c r="AW328" s="6"/>
      <c r="AX328" s="6"/>
      <c r="AY328" s="6"/>
      <c r="AZ328" s="6"/>
      <c r="BA328" s="6"/>
      <c r="BB328" s="6"/>
      <c r="BC328" s="6"/>
      <c r="BD328" s="6" t="s">
        <v>1749</v>
      </c>
      <c r="BE328" s="8">
        <v>327</v>
      </c>
      <c r="BF328" s="6" t="str">
        <f t="shared" si="114"/>
        <v>insert into bitacoras_estatus (numero_expediente, numero_registro, representante, fecha_inicio, fecha_vencimiento, id_cliente, id_admin, id_bitacoras_estatus, id_estatus, id_clase, id_marca, created_at, updated_at) values('1062692','1148262','GERARDO HERRERA TORRES','2010-01-07','2020-01-07','797','2','1','1',null,1125,'2010-01-07 00:00:00','2010-01-07 00:00:00');</v>
      </c>
      <c r="BG328" s="6" t="str">
        <f t="shared" si="115"/>
        <v>insert into servicios_comentarios (comentario, id_admin, id_estatus, created_at, updated_at) values('Título entregado 07/06/2010',1,327,'2010-01-07 00:00:00','2010-01-07 00:00:00');</v>
      </c>
      <c r="BH328" s="6" t="str">
        <f t="shared" si="116"/>
        <v>insert into servicios_comentarios (comentario, id_admin, id_estatus, created_at, updated_at) values('415 96 88 4159688, cel Gerardo Herrera 614196 24565',1,327,'2010-01-07 00:00:00','2010-01-07 00:00:00');</v>
      </c>
      <c r="BI328" s="137" t="str">
        <f t="shared" si="117"/>
        <v>update bitacoras_estatus set comprobacion_uso = 1, id_estatus=10 where id=327;</v>
      </c>
      <c r="BJ328" s="137" t="str">
        <f t="shared" si="118"/>
        <v>update bitacoras_estatus set numero_expediente = '1062692', numero_registro = '1148262', id_estatus = 10, fecha_inicio = '2010-01-07', fecha_vencimiento ='2020-01-07', created_at ='2010-01-07 00:00:00', updated_at ='2010-01-07 00:00:00', id_clase=null, id_marca=1125, id_cliente=797, vigencia = 1 where id =327;</v>
      </c>
      <c r="BK328" s="137" t="str">
        <f t="shared" si="119"/>
        <v>update bitacoras_estatus set id_estatus = 10 where id =327;</v>
      </c>
    </row>
    <row r="329" spans="1:63" ht="53">
      <c r="A329" s="3">
        <v>1469220</v>
      </c>
      <c r="B329" s="3"/>
      <c r="C329" s="3" t="str">
        <f>IF(Tabla1[[#This Row],[No. REG.]]="","",1)</f>
        <v/>
      </c>
      <c r="D329" s="3" t="s">
        <v>34</v>
      </c>
      <c r="E329" s="3">
        <f>IF(Tabla1[[#This Row],[STATUS]]="","",VLOOKUP(D329,Estatus!$A$2:$B$13,2,0))</f>
        <v>5</v>
      </c>
      <c r="F329" s="3">
        <f>IF(Tabla1[[#This Row],[STATUS]]="","",VLOOKUP(D329,Estatus!$A$2:$I$12,9,0))</f>
        <v>0</v>
      </c>
      <c r="G329" s="12" t="s">
        <v>1750</v>
      </c>
      <c r="H329" s="7">
        <v>41719</v>
      </c>
      <c r="I329" s="80">
        <f t="shared" si="100"/>
        <v>2014</v>
      </c>
      <c r="J329" s="80">
        <f t="shared" si="101"/>
        <v>3</v>
      </c>
      <c r="K329" s="80">
        <f t="shared" si="102"/>
        <v>21</v>
      </c>
      <c r="L329" s="80" t="str">
        <f t="shared" si="103"/>
        <v>03</v>
      </c>
      <c r="M329" s="80">
        <f t="shared" si="104"/>
        <v>21</v>
      </c>
      <c r="N329" s="80" t="str">
        <f t="shared" si="105"/>
        <v>'2014-03-21'</v>
      </c>
      <c r="O329" s="80" t="str">
        <f t="shared" si="106"/>
        <v>'2014-03-21 00:00:00'</v>
      </c>
      <c r="P329" s="7">
        <v>45372</v>
      </c>
      <c r="Q329" s="80">
        <f t="shared" si="107"/>
        <v>2024</v>
      </c>
      <c r="R329" s="80">
        <f t="shared" si="108"/>
        <v>3</v>
      </c>
      <c r="S329" s="80">
        <f t="shared" si="109"/>
        <v>21</v>
      </c>
      <c r="T329" s="80" t="str">
        <f t="shared" si="110"/>
        <v>03</v>
      </c>
      <c r="U329" s="80">
        <f t="shared" si="111"/>
        <v>21</v>
      </c>
      <c r="V329" s="80" t="str">
        <f t="shared" si="112"/>
        <v>'2024-03-21'</v>
      </c>
      <c r="W329" s="80"/>
      <c r="X329" s="80" t="str">
        <f t="shared" si="113"/>
        <v>null</v>
      </c>
      <c r="Y329" s="3" t="s">
        <v>8616</v>
      </c>
      <c r="Z329" s="124">
        <f>IFERROR(IF(Y329="","null",VLOOKUP(Y329,Marcas!$A$2:$C$2024,2,0)),"")</f>
        <v>1122</v>
      </c>
      <c r="AA329" s="3" t="s">
        <v>8608</v>
      </c>
      <c r="AB329" s="3">
        <f>IFERROR(IF(AA329="","",IF(AA329="EMPORIO LEGAL",1,VLOOKUP(AA329,Clientes!$A$2:$B$1190,2,0))),"")</f>
        <v>795</v>
      </c>
      <c r="AC329" s="3">
        <f>IFERROR(IF(Tabla1[[#This Row],[id_control]]="null","",VLOOKUP(CONCATENATE(Tabla1[[#This Row],[CLIENTE]],"-",Tabla1[[#This Row],[id_control]]),Hoja1!$C$2:$D$1994,2,0)),"")</f>
        <v>329</v>
      </c>
      <c r="AD329" s="3" t="s">
        <v>1751</v>
      </c>
      <c r="AE329" s="3"/>
      <c r="AF329" s="3"/>
      <c r="AG329" s="3"/>
      <c r="AH329" s="3"/>
      <c r="AI329" s="3"/>
      <c r="AJ329" s="3"/>
      <c r="AK329" s="3"/>
      <c r="AL329" s="3" t="s">
        <v>1752</v>
      </c>
      <c r="AM329" s="6"/>
      <c r="AN329" s="6"/>
      <c r="AO329" s="6"/>
      <c r="AP329" s="6"/>
      <c r="AQ329" s="6"/>
      <c r="AR329" s="6"/>
      <c r="AS329" s="6"/>
      <c r="AT329" s="6"/>
      <c r="AU329" s="6"/>
      <c r="AV329" s="6" t="s">
        <v>1753</v>
      </c>
      <c r="AW329" s="6" t="s">
        <v>1754</v>
      </c>
      <c r="AX329" s="6"/>
      <c r="AY329" s="6"/>
      <c r="AZ329" s="6"/>
      <c r="BA329" s="6"/>
      <c r="BB329" s="6"/>
      <c r="BC329" s="6"/>
      <c r="BD329" s="6" t="s">
        <v>1752</v>
      </c>
      <c r="BE329" s="8">
        <v>328</v>
      </c>
      <c r="BF329" s="6" t="str">
        <f t="shared" si="114"/>
        <v>insert into bitacoras_estatus (numero_expediente, numero_registro, representante, fecha_inicio, fecha_vencimiento, id_cliente, id_admin, id_bitacoras_estatus, id_estatus, id_clase, id_marca, created_at, updated_at) values('1469220','','FELIX RUBIO OLIVAN','2014-03-21','2024-03-21','795','2','1','1',null,1122,'2014-03-21 00:00:00','2014-03-21 00:00:00');</v>
      </c>
      <c r="BG329" s="6" t="str">
        <f t="shared" si="115"/>
        <v>insert into servicios_comentarios (comentario, id_admin, id_estatus, created_at, updated_at) values('TRAMITE DE REGISTRO DE MARCA. SE RECIBE ANTERIORIDAD 07/10/14. ANTERIORIDAD CONTESTADA 05NOV14 NEGATIVA RECIBIDA EL 11/JUNIO /2015',1,328,'2014-03-21 00:00:00','2014-03-21 00:00:00');</v>
      </c>
      <c r="BH329" s="6" t="str">
        <f t="shared" si="116"/>
        <v>insert into servicios_comentarios (comentario, id_admin, id_estatus, created_at, updated_at) values('nextel, 01 656 379 53 89 cel. 045 656 269 43 50',1,328,'2014-03-21 00:00:00','2014-03-21 00:00:00');</v>
      </c>
      <c r="BI329" s="137" t="str">
        <f t="shared" si="117"/>
        <v>update bitacoras_estatus set comprobacion_uso = 1, id_estatus=5 where id=328;</v>
      </c>
      <c r="BJ329" s="137" t="str">
        <f t="shared" si="118"/>
        <v>update bitacoras_estatus set numero_expediente = '1469220', numero_registro = '', id_estatus = 5, fecha_inicio = '2014-03-21', fecha_vencimiento ='2024-03-21', created_at ='2014-03-21 00:00:00', updated_at ='2014-03-21 00:00:00', id_clase=null, id_marca=1122, id_cliente=795, vigencia = 0 where id =328;</v>
      </c>
      <c r="BK329" s="137" t="str">
        <f t="shared" si="119"/>
        <v>update bitacoras_estatus set id_estatus = 5 where id =328;</v>
      </c>
    </row>
    <row r="330" spans="1:63" ht="27">
      <c r="A330" s="3">
        <v>1456832</v>
      </c>
      <c r="B330" s="3">
        <v>1457680</v>
      </c>
      <c r="C330" s="3">
        <f>IF(Tabla1[[#This Row],[No. REG.]]="","",1)</f>
        <v>1</v>
      </c>
      <c r="D330" s="3" t="s">
        <v>46</v>
      </c>
      <c r="E330" s="3">
        <f>IF(Tabla1[[#This Row],[STATUS]]="","",VLOOKUP(D330,Estatus!$A$2:$B$13,2,0))</f>
        <v>10</v>
      </c>
      <c r="F330" s="3">
        <f>IF(Tabla1[[#This Row],[STATUS]]="","",VLOOKUP(D330,Estatus!$A$2:$I$12,9,0))</f>
        <v>1</v>
      </c>
      <c r="G330" s="12" t="s">
        <v>1755</v>
      </c>
      <c r="H330" s="7">
        <v>41683</v>
      </c>
      <c r="I330" s="80">
        <f t="shared" si="100"/>
        <v>2014</v>
      </c>
      <c r="J330" s="80">
        <f t="shared" si="101"/>
        <v>2</v>
      </c>
      <c r="K330" s="80">
        <f t="shared" si="102"/>
        <v>13</v>
      </c>
      <c r="L330" s="80" t="str">
        <f t="shared" si="103"/>
        <v>02</v>
      </c>
      <c r="M330" s="80">
        <f t="shared" si="104"/>
        <v>13</v>
      </c>
      <c r="N330" s="80" t="str">
        <f t="shared" si="105"/>
        <v>'2014-02-13'</v>
      </c>
      <c r="O330" s="80" t="str">
        <f t="shared" si="106"/>
        <v>'2014-02-13 00:00:00'</v>
      </c>
      <c r="P330" s="7">
        <v>45335</v>
      </c>
      <c r="Q330" s="80">
        <f t="shared" si="107"/>
        <v>2024</v>
      </c>
      <c r="R330" s="80">
        <f t="shared" si="108"/>
        <v>2</v>
      </c>
      <c r="S330" s="80">
        <f t="shared" si="109"/>
        <v>13</v>
      </c>
      <c r="T330" s="80" t="str">
        <f t="shared" si="110"/>
        <v>02</v>
      </c>
      <c r="U330" s="80">
        <f t="shared" si="111"/>
        <v>13</v>
      </c>
      <c r="V330" s="80" t="str">
        <f t="shared" si="112"/>
        <v>'2024-02-13'</v>
      </c>
      <c r="W330" s="80"/>
      <c r="X330" s="80" t="str">
        <f t="shared" si="113"/>
        <v>null</v>
      </c>
      <c r="Y330" s="3" t="s">
        <v>1756</v>
      </c>
      <c r="Z330" s="124">
        <f>IFERROR(IF(Y330="","null",VLOOKUP(Y330,Marcas!$A$2:$C$2024,2,0)),"")</f>
        <v>1123</v>
      </c>
      <c r="AA330" s="3" t="s">
        <v>1757</v>
      </c>
      <c r="AB330" s="3">
        <f>IFERROR(IF(AA330="","",IF(AA330="EMPORIO LEGAL",1,VLOOKUP(AA330,Clientes!$A$2:$B$1190,2,0))),"")</f>
        <v>793</v>
      </c>
      <c r="AC330" s="3">
        <f>IFERROR(IF(Tabla1[[#This Row],[id_control]]="null","",VLOOKUP(CONCATENATE(Tabla1[[#This Row],[CLIENTE]],"-",Tabla1[[#This Row],[id_control]]),Hoja1!$C$2:$D$1994,2,0)),"")</f>
        <v>330</v>
      </c>
      <c r="AD330" s="3" t="s">
        <v>1758</v>
      </c>
      <c r="AE330" s="3"/>
      <c r="AF330" s="3"/>
      <c r="AG330" s="3"/>
      <c r="AH330" s="3"/>
      <c r="AI330" s="3"/>
      <c r="AJ330" s="3"/>
      <c r="AK330" s="3"/>
      <c r="AL330" s="3" t="s">
        <v>1759</v>
      </c>
      <c r="AM330" s="6"/>
      <c r="AN330" s="6"/>
      <c r="AO330" s="6"/>
      <c r="AP330" s="6"/>
      <c r="AQ330" s="10"/>
      <c r="AR330" s="6"/>
      <c r="AS330" s="6"/>
      <c r="AT330" s="6"/>
      <c r="AU330" s="6"/>
      <c r="AV330" s="6" t="s">
        <v>1760</v>
      </c>
      <c r="AW330" s="6"/>
      <c r="AX330" s="6"/>
      <c r="AY330" s="6"/>
      <c r="AZ330" s="6"/>
      <c r="BA330" s="6"/>
      <c r="BB330" s="6"/>
      <c r="BC330" s="6"/>
      <c r="BD330" s="6" t="s">
        <v>1759</v>
      </c>
      <c r="BE330" s="8">
        <v>329</v>
      </c>
      <c r="BF330" s="6" t="str">
        <f t="shared" si="114"/>
        <v>insert into bitacoras_estatus (numero_expediente, numero_registro, representante, fecha_inicio, fecha_vencimiento, id_cliente, id_admin, id_bitacoras_estatus, id_estatus, id_clase, id_marca, created_at, updated_at) values('1456832','1457680','RITA BEATRIZ OLAGUE GALLEGOS','2014-02-13','2024-02-13','793','2','1','1',null,1123,'2014-02-13 00:00:00','2014-02-13 00:00:00');</v>
      </c>
      <c r="BG330" s="6" t="str">
        <f t="shared" si="115"/>
        <v>insert into servicios_comentarios (comentario, id_admin, id_estatus, created_at, updated_at) values('TITULO RECIBIDO 19AGO14. TITULO ENTREGADO 10/10/2014',1,329,'2014-02-13 00:00:00','2014-02-13 00:00:00');</v>
      </c>
      <c r="BH330" s="6" t="str">
        <f t="shared" si="116"/>
        <v>insert into servicios_comentarios (comentario, id_admin, id_estatus, created_at, updated_at) values('413 7761 614 2475180',1,329,'2014-02-13 00:00:00','2014-02-13 00:00:00');</v>
      </c>
      <c r="BI330" s="137" t="str">
        <f t="shared" si="117"/>
        <v>update bitacoras_estatus set comprobacion_uso = 1, id_estatus=10 where id=329;</v>
      </c>
      <c r="BJ330" s="137" t="str">
        <f t="shared" si="118"/>
        <v>update bitacoras_estatus set numero_expediente = '1456832', numero_registro = '1457680', id_estatus = 10, fecha_inicio = '2014-02-13', fecha_vencimiento ='2024-02-13', created_at ='2014-02-13 00:00:00', updated_at ='2014-02-13 00:00:00', id_clase=null, id_marca=1123, id_cliente=793, vigencia = 1 where id =329;</v>
      </c>
      <c r="BK330" s="137" t="str">
        <f t="shared" si="119"/>
        <v>update bitacoras_estatus set id_estatus = 10 where id =329;</v>
      </c>
    </row>
    <row r="331" spans="1:63">
      <c r="A331" s="3">
        <v>1403597</v>
      </c>
      <c r="B331" s="3">
        <v>1415371</v>
      </c>
      <c r="C331" s="3">
        <f>IF(Tabla1[[#This Row],[No. REG.]]="","",1)</f>
        <v>1</v>
      </c>
      <c r="D331" s="3" t="s">
        <v>46</v>
      </c>
      <c r="E331" s="3">
        <f>IF(Tabla1[[#This Row],[STATUS]]="","",VLOOKUP(D331,Estatus!$A$2:$B$13,2,0))</f>
        <v>10</v>
      </c>
      <c r="F331" s="3">
        <f>IF(Tabla1[[#This Row],[STATUS]]="","",VLOOKUP(D331,Estatus!$A$2:$I$12,9,0))</f>
        <v>1</v>
      </c>
      <c r="G331" s="12"/>
      <c r="H331" s="7">
        <v>41501</v>
      </c>
      <c r="I331" s="80">
        <f t="shared" si="100"/>
        <v>2013</v>
      </c>
      <c r="J331" s="80">
        <f t="shared" si="101"/>
        <v>8</v>
      </c>
      <c r="K331" s="80">
        <f t="shared" si="102"/>
        <v>15</v>
      </c>
      <c r="L331" s="80" t="str">
        <f t="shared" si="103"/>
        <v>08</v>
      </c>
      <c r="M331" s="80">
        <f t="shared" si="104"/>
        <v>15</v>
      </c>
      <c r="N331" s="80" t="str">
        <f t="shared" si="105"/>
        <v>'2013-08-15'</v>
      </c>
      <c r="O331" s="80" t="str">
        <f t="shared" si="106"/>
        <v>'2013-08-15 00:00:00'</v>
      </c>
      <c r="P331" s="7">
        <v>45153</v>
      </c>
      <c r="Q331" s="80">
        <f t="shared" si="107"/>
        <v>2023</v>
      </c>
      <c r="R331" s="80">
        <f t="shared" si="108"/>
        <v>8</v>
      </c>
      <c r="S331" s="80">
        <f t="shared" si="109"/>
        <v>15</v>
      </c>
      <c r="T331" s="80" t="str">
        <f t="shared" si="110"/>
        <v>08</v>
      </c>
      <c r="U331" s="80">
        <f t="shared" si="111"/>
        <v>15</v>
      </c>
      <c r="V331" s="80" t="str">
        <f t="shared" si="112"/>
        <v>'2023-08-15'</v>
      </c>
      <c r="W331" s="80"/>
      <c r="X331" s="80" t="str">
        <f t="shared" si="113"/>
        <v>null</v>
      </c>
      <c r="Y331" s="3" t="s">
        <v>1761</v>
      </c>
      <c r="Z331" s="124">
        <f>IFERROR(IF(Y331="","null",VLOOKUP(Y331,Marcas!$A$2:$C$2024,2,0)),"")</f>
        <v>1119</v>
      </c>
      <c r="AA331" s="3" t="s">
        <v>1761</v>
      </c>
      <c r="AB331" s="3">
        <f>IFERROR(IF(AA331="","",IF(AA331="EMPORIO LEGAL",1,VLOOKUP(AA331,Clientes!$A$2:$B$1190,2,0))),"")</f>
        <v>792</v>
      </c>
      <c r="AC331" s="3">
        <f>IFERROR(IF(Tabla1[[#This Row],[id_control]]="null","",VLOOKUP(CONCATENATE(Tabla1[[#This Row],[CLIENTE]],"-",Tabla1[[#This Row],[id_control]]),Hoja1!$C$2:$D$1994,2,0)),"")</f>
        <v>331</v>
      </c>
      <c r="AD331" s="3" t="s">
        <v>1762</v>
      </c>
      <c r="AE331" s="3"/>
      <c r="AF331" s="3"/>
      <c r="AG331" s="3"/>
      <c r="AH331" s="3"/>
      <c r="AI331" s="3"/>
      <c r="AJ331" s="3"/>
      <c r="AK331" s="3"/>
      <c r="AL331" s="3" t="s">
        <v>1763</v>
      </c>
      <c r="AM331" s="6"/>
      <c r="AN331" s="6"/>
      <c r="AO331" s="6"/>
      <c r="AP331" s="6"/>
      <c r="AQ331" s="10"/>
      <c r="AR331" s="10"/>
      <c r="AS331" s="6"/>
      <c r="AT331" s="6"/>
      <c r="AU331" s="6"/>
      <c r="AV331" s="10" t="s">
        <v>1764</v>
      </c>
      <c r="AW331" s="10"/>
      <c r="AX331" s="6"/>
      <c r="AY331" s="6"/>
      <c r="AZ331" s="6"/>
      <c r="BA331" s="6"/>
      <c r="BB331" s="6"/>
      <c r="BC331" s="6"/>
      <c r="BD331" s="6" t="s">
        <v>1763</v>
      </c>
      <c r="BE331" s="8">
        <v>330</v>
      </c>
      <c r="BF331" s="6" t="str">
        <f t="shared" si="114"/>
        <v>insert into bitacoras_estatus (numero_expediente, numero_registro, representante, fecha_inicio, fecha_vencimiento, id_cliente, id_admin, id_bitacoras_estatus, id_estatus, id_clase, id_marca, created_at, updated_at) values('1403597','1415371','NORA GUADALUPE CASTAÑEDA VILLANUEVA U JUAN CARLOS ESCOBAR PARRA','2013-08-15','2023-08-15','792','2','1','1',null,1119,'2013-08-15 00:00:00','2013-08-15 00:00:00');</v>
      </c>
      <c r="BG331" s="6" t="str">
        <f t="shared" si="115"/>
        <v/>
      </c>
      <c r="BH331" s="6" t="str">
        <f t="shared" si="116"/>
        <v>insert into servicios_comentarios (comentario, id_admin, id_estatus, created_at, updated_at) values('639 4 74 30 05 CEL.- 639 124 20 01 NORA 614 1 19 14 17',1,330,'2013-08-15 00:00:00','2013-08-15 00:00:00');</v>
      </c>
      <c r="BI331" s="137" t="str">
        <f t="shared" si="117"/>
        <v>update bitacoras_estatus set comprobacion_uso = 1, id_estatus=10 where id=330;</v>
      </c>
      <c r="BJ331" s="137" t="str">
        <f t="shared" si="118"/>
        <v>update bitacoras_estatus set numero_expediente = '1403597', numero_registro = '1415371', id_estatus = 10, fecha_inicio = '2013-08-15', fecha_vencimiento ='2023-08-15', created_at ='2013-08-15 00:00:00', updated_at ='2013-08-15 00:00:00', id_clase=null, id_marca=1119, id_cliente=792, vigencia = 1 where id =330;</v>
      </c>
      <c r="BK331" s="137" t="str">
        <f t="shared" si="119"/>
        <v>update bitacoras_estatus set id_estatus = 10 where id =330;</v>
      </c>
    </row>
    <row r="332" spans="1:63" ht="113">
      <c r="A332" s="6">
        <v>1469232</v>
      </c>
      <c r="B332" s="6">
        <v>1576009</v>
      </c>
      <c r="C332" s="6">
        <f>IF(Tabla1[[#This Row],[No. REG.]]="","",1)</f>
        <v>1</v>
      </c>
      <c r="D332" s="3" t="s">
        <v>46</v>
      </c>
      <c r="E332" s="3">
        <f>IF(Tabla1[[#This Row],[STATUS]]="","",VLOOKUP(D332,Estatus!$A$2:$B$13,2,0))</f>
        <v>10</v>
      </c>
      <c r="F332" s="3">
        <f>IF(Tabla1[[#This Row],[STATUS]]="","",VLOOKUP(D332,Estatus!$A$2:$I$12,9,0))</f>
        <v>1</v>
      </c>
      <c r="G332" s="16" t="s">
        <v>1765</v>
      </c>
      <c r="H332" s="9">
        <v>41719</v>
      </c>
      <c r="I332" s="81">
        <f t="shared" si="100"/>
        <v>2014</v>
      </c>
      <c r="J332" s="81">
        <f t="shared" si="101"/>
        <v>3</v>
      </c>
      <c r="K332" s="81">
        <f t="shared" si="102"/>
        <v>21</v>
      </c>
      <c r="L332" s="81" t="str">
        <f t="shared" si="103"/>
        <v>03</v>
      </c>
      <c r="M332" s="81">
        <f t="shared" si="104"/>
        <v>21</v>
      </c>
      <c r="N332" s="81" t="str">
        <f t="shared" si="105"/>
        <v>'2014-03-21'</v>
      </c>
      <c r="O332" s="81" t="str">
        <f t="shared" si="106"/>
        <v>'2014-03-21 00:00:00'</v>
      </c>
      <c r="P332" s="9">
        <v>45372</v>
      </c>
      <c r="Q332" s="81">
        <f t="shared" si="107"/>
        <v>2024</v>
      </c>
      <c r="R332" s="81">
        <f t="shared" si="108"/>
        <v>3</v>
      </c>
      <c r="S332" s="81">
        <f t="shared" si="109"/>
        <v>21</v>
      </c>
      <c r="T332" s="81" t="str">
        <f t="shared" si="110"/>
        <v>03</v>
      </c>
      <c r="U332" s="81">
        <f t="shared" si="111"/>
        <v>21</v>
      </c>
      <c r="V332" s="81" t="str">
        <f t="shared" si="112"/>
        <v>'2024-03-21'</v>
      </c>
      <c r="W332" s="81"/>
      <c r="X332" s="81" t="str">
        <f t="shared" si="113"/>
        <v>null</v>
      </c>
      <c r="Y332" s="6" t="s">
        <v>1761</v>
      </c>
      <c r="Z332" s="123">
        <f>IFERROR(IF(Y332="","null",VLOOKUP(Y332,Marcas!$A$2:$C$2024,2,0)),"")</f>
        <v>1119</v>
      </c>
      <c r="AA332" s="6" t="s">
        <v>1761</v>
      </c>
      <c r="AB332" s="6">
        <f>IFERROR(IF(AA332="","",IF(AA332="EMPORIO LEGAL",1,VLOOKUP(AA332,Clientes!$A$2:$B$1190,2,0))),"")</f>
        <v>792</v>
      </c>
      <c r="AC332" s="6">
        <f>IFERROR(IF(Tabla1[[#This Row],[id_control]]="null","",VLOOKUP(CONCATENATE(Tabla1[[#This Row],[CLIENTE]],"-",Tabla1[[#This Row],[id_control]]),Hoja1!$C$2:$D$1994,2,0)),"")</f>
        <v>331</v>
      </c>
      <c r="AD332" s="6" t="s">
        <v>1762</v>
      </c>
      <c r="AE332" s="8"/>
      <c r="AF332" s="6"/>
      <c r="AG332" s="6"/>
      <c r="AH332" s="6"/>
      <c r="AI332" s="6"/>
      <c r="AJ332" s="6"/>
      <c r="AK332" s="6"/>
      <c r="AL332" s="8" t="s">
        <v>1763</v>
      </c>
      <c r="AM332" s="6"/>
      <c r="AN332" s="6"/>
      <c r="AO332" s="6"/>
      <c r="AP332" s="6"/>
      <c r="AQ332" s="8"/>
      <c r="AR332" s="8"/>
      <c r="AS332" s="6"/>
      <c r="AT332" s="6"/>
      <c r="AU332" s="6"/>
      <c r="AV332" s="8" t="s">
        <v>1766</v>
      </c>
      <c r="AW332" s="8"/>
      <c r="AX332" s="6"/>
      <c r="AY332" s="6"/>
      <c r="AZ332" s="6"/>
      <c r="BA332" s="6"/>
      <c r="BB332" s="6"/>
      <c r="BC332" s="6"/>
      <c r="BD332" s="6" t="s">
        <v>1763</v>
      </c>
      <c r="BE332" s="8">
        <v>331</v>
      </c>
      <c r="BF332" s="6" t="str">
        <f t="shared" si="114"/>
        <v>insert into bitacoras_estatus (numero_expediente, numero_registro, representante, fecha_inicio, fecha_vencimiento, id_cliente, id_admin, id_bitacoras_estatus, id_estatus, id_clase, id_marca, created_at, updated_at) values('1469232','1576009','NORA GUADALUPE CASTAÑEDA VILLANUEVA U JUAN CARLOS ESCOBAR PARRA','2014-03-21','2024-03-21','792','2','1','1',null,1119,'2014-03-21 00:00:00','2014-03-21 00:00:00');</v>
      </c>
      <c r="BG332" s="6" t="str">
        <f t="shared" si="115"/>
        <v>insert into servicios_comentarios (comentario, id_admin, id_estatus, created_at, updated_at) values('TRAMITE DE REGISTRO DE MARCA PANADERIA EL QUIJOTE DELIS. REQUISITOS RECIBIDOS 17JUL 14. CONTESTACION A REQUISITOS ENVIADOS 04/AGO/14. CITA DE ANTERIORIDAD RECIBIDA 19FEB15. CANT EN FECHA 20 ABRIL 2015. TITULO RECIBIDO EL 26/11/15',1,331,'2014-03-21 00:00:00','2014-03-21 00:00:00');</v>
      </c>
      <c r="BH332" s="6" t="str">
        <f t="shared" si="116"/>
        <v>insert into servicios_comentarios (comentario, id_admin, id_estatus, created_at, updated_at) values('639 4 74 30 05 CEL.- 639 124 20 01 NORA 614 1 19 14 17',1,331,'2014-03-21 00:00:00','2014-03-21 00:00:00');</v>
      </c>
      <c r="BI332" s="137" t="str">
        <f t="shared" si="117"/>
        <v>update bitacoras_estatus set comprobacion_uso = 1, id_estatus=10 where id=331;</v>
      </c>
      <c r="BJ332" s="137" t="str">
        <f t="shared" si="118"/>
        <v>update bitacoras_estatus set numero_expediente = '1469232', numero_registro = '1576009', id_estatus = 10, fecha_inicio = '2014-03-21', fecha_vencimiento ='2024-03-21', created_at ='2014-03-21 00:00:00', updated_at ='2014-03-21 00:00:00', id_clase=null, id_marca=1119, id_cliente=792, vigencia = 1 where id =331;</v>
      </c>
      <c r="BK332" s="137" t="str">
        <f t="shared" si="119"/>
        <v>update bitacoras_estatus set id_estatus = 10 where id =331;</v>
      </c>
    </row>
    <row r="333" spans="1:63">
      <c r="A333" s="3">
        <v>1212285</v>
      </c>
      <c r="B333" s="3">
        <v>1295302</v>
      </c>
      <c r="C333" s="3">
        <f>IF(Tabla1[[#This Row],[No. REG.]]="","",1)</f>
        <v>1</v>
      </c>
      <c r="D333" s="3" t="s">
        <v>46</v>
      </c>
      <c r="E333" s="3">
        <f>IF(Tabla1[[#This Row],[STATUS]]="","",VLOOKUP(D333,Estatus!$A$2:$B$13,2,0))</f>
        <v>10</v>
      </c>
      <c r="F333" s="3">
        <f>IF(Tabla1[[#This Row],[STATUS]]="","",VLOOKUP(D333,Estatus!$A$2:$I$12,9,0))</f>
        <v>1</v>
      </c>
      <c r="G333" s="12" t="s">
        <v>1767</v>
      </c>
      <c r="H333" s="7">
        <v>40793</v>
      </c>
      <c r="I333" s="80">
        <f t="shared" si="100"/>
        <v>2011</v>
      </c>
      <c r="J333" s="80">
        <f t="shared" si="101"/>
        <v>9</v>
      </c>
      <c r="K333" s="80">
        <f t="shared" si="102"/>
        <v>7</v>
      </c>
      <c r="L333" s="80" t="str">
        <f t="shared" si="103"/>
        <v>09</v>
      </c>
      <c r="M333" s="80" t="str">
        <f t="shared" si="104"/>
        <v>07</v>
      </c>
      <c r="N333" s="80" t="str">
        <f t="shared" si="105"/>
        <v>'2011-09-07'</v>
      </c>
      <c r="O333" s="80" t="str">
        <f t="shared" si="106"/>
        <v>'2011-09-07 00:00:00'</v>
      </c>
      <c r="P333" s="7">
        <v>44446</v>
      </c>
      <c r="Q333" s="80">
        <f t="shared" si="107"/>
        <v>2021</v>
      </c>
      <c r="R333" s="80">
        <f t="shared" si="108"/>
        <v>9</v>
      </c>
      <c r="S333" s="80">
        <f t="shared" si="109"/>
        <v>7</v>
      </c>
      <c r="T333" s="80" t="str">
        <f t="shared" si="110"/>
        <v>09</v>
      </c>
      <c r="U333" s="80" t="str">
        <f t="shared" si="111"/>
        <v>07</v>
      </c>
      <c r="V333" s="80" t="str">
        <f t="shared" si="112"/>
        <v>'2021-09-07'</v>
      </c>
      <c r="W333" s="80"/>
      <c r="X333" s="80" t="str">
        <f t="shared" si="113"/>
        <v>null</v>
      </c>
      <c r="Y333" s="3" t="s">
        <v>1768</v>
      </c>
      <c r="Z333" s="124">
        <f>IFERROR(IF(Y333="","null",VLOOKUP(Y333,Marcas!$A$2:$C$2024,2,0)),"")</f>
        <v>160</v>
      </c>
      <c r="AA333" s="3" t="s">
        <v>1769</v>
      </c>
      <c r="AB333" s="3">
        <f>IFERROR(IF(AA333="","",IF(AA333="EMPORIO LEGAL",1,VLOOKUP(AA333,Clientes!$A$2:$B$1190,2,0))),"")</f>
        <v>791</v>
      </c>
      <c r="AC333" s="3">
        <f>IFERROR(IF(Tabla1[[#This Row],[id_control]]="null","",VLOOKUP(CONCATENATE(Tabla1[[#This Row],[CLIENTE]],"-",Tabla1[[#This Row],[id_control]]),Hoja1!$C$2:$D$1994,2,0)),"")</f>
        <v>333</v>
      </c>
      <c r="AD333" s="3" t="s">
        <v>1770</v>
      </c>
      <c r="AE333" s="4"/>
      <c r="AF333" s="6"/>
      <c r="AG333" s="6"/>
      <c r="AH333" s="6"/>
      <c r="AI333" s="6"/>
      <c r="AJ333" s="6"/>
      <c r="AK333" s="6"/>
      <c r="AL333" s="3" t="s">
        <v>1771</v>
      </c>
      <c r="AM333" s="4"/>
      <c r="AN333" s="6"/>
      <c r="AO333" s="6"/>
      <c r="AP333" s="6"/>
      <c r="AQ333" s="4">
        <v>6141964334</v>
      </c>
      <c r="AR333" s="6"/>
      <c r="AS333" s="6"/>
      <c r="AT333" s="6"/>
      <c r="AU333" s="6"/>
      <c r="AV333" s="6" t="s">
        <v>1772</v>
      </c>
      <c r="AW333" s="15"/>
      <c r="AX333" s="22"/>
      <c r="AY333" s="6"/>
      <c r="AZ333" s="6"/>
      <c r="BA333" s="6"/>
      <c r="BB333" s="6"/>
      <c r="BC333" s="6"/>
      <c r="BD333" s="8" t="s">
        <v>1773</v>
      </c>
      <c r="BE333" s="8">
        <v>332</v>
      </c>
      <c r="BF333" s="6" t="str">
        <f t="shared" si="114"/>
        <v>insert into bitacoras_estatus (numero_expediente, numero_registro, representante, fecha_inicio, fecha_vencimiento, id_cliente, id_admin, id_bitacoras_estatus, id_estatus, id_clase, id_marca, created_at, updated_at) values('1212285','1295302','PAULO CESAR REYES NEVAREZ','2011-09-07','2021-09-07','791','2','1','1',null,160,'2011-09-07 00:00:00','2011-09-07 00:00:00');</v>
      </c>
      <c r="BG333" s="6" t="str">
        <f t="shared" si="115"/>
        <v>insert into servicios_comentarios (comentario, id_admin, id_estatus, created_at, updated_at) values('titulo recibido14/09/2012',1,332,'2011-09-07 00:00:00','2011-09-07 00:00:00');</v>
      </c>
      <c r="BH333" s="6" t="str">
        <f t="shared" si="116"/>
        <v>insert into servicios_comentarios (comentario, id_admin, id_estatus, created_at, updated_at) values('4234824 CEL 1964334',1,332,'2011-09-07 00:00:00','2011-09-07 00:00:00');</v>
      </c>
      <c r="BI333" s="137" t="str">
        <f t="shared" si="117"/>
        <v>update bitacoras_estatus set comprobacion_uso = 1, id_estatus=10 where id=332;</v>
      </c>
      <c r="BJ333" s="137" t="str">
        <f t="shared" si="118"/>
        <v>update bitacoras_estatus set numero_expediente = '1212285', numero_registro = '1295302', id_estatus = 10, fecha_inicio = '2011-09-07', fecha_vencimiento ='2021-09-07', created_at ='2011-09-07 00:00:00', updated_at ='2011-09-07 00:00:00', id_clase=null, id_marca=160, id_cliente=791, vigencia = 1 where id =332;</v>
      </c>
      <c r="BK333" s="137" t="str">
        <f t="shared" si="119"/>
        <v>update bitacoras_estatus set id_estatus = 10 where id =332;</v>
      </c>
    </row>
    <row r="334" spans="1:63">
      <c r="A334" s="6">
        <v>1179577</v>
      </c>
      <c r="B334" s="6">
        <v>1281568</v>
      </c>
      <c r="C334" s="6">
        <f>IF(Tabla1[[#This Row],[No. REG.]]="","",1)</f>
        <v>1</v>
      </c>
      <c r="D334" s="3" t="s">
        <v>46</v>
      </c>
      <c r="E334" s="3">
        <f>IF(Tabla1[[#This Row],[STATUS]]="","",VLOOKUP(D334,Estatus!$A$2:$B$13,2,0))</f>
        <v>10</v>
      </c>
      <c r="F334" s="3">
        <f>IF(Tabla1[[#This Row],[STATUS]]="","",VLOOKUP(D334,Estatus!$A$2:$I$12,9,0))</f>
        <v>1</v>
      </c>
      <c r="G334" s="16" t="s">
        <v>1774</v>
      </c>
      <c r="H334" s="9">
        <v>40675</v>
      </c>
      <c r="I334" s="81">
        <f t="shared" si="100"/>
        <v>2011</v>
      </c>
      <c r="J334" s="81">
        <f t="shared" si="101"/>
        <v>5</v>
      </c>
      <c r="K334" s="81">
        <f t="shared" si="102"/>
        <v>12</v>
      </c>
      <c r="L334" s="81" t="str">
        <f t="shared" si="103"/>
        <v>05</v>
      </c>
      <c r="M334" s="81">
        <f t="shared" si="104"/>
        <v>12</v>
      </c>
      <c r="N334" s="81" t="str">
        <f t="shared" si="105"/>
        <v>'2011-05-12'</v>
      </c>
      <c r="O334" s="81" t="str">
        <f t="shared" si="106"/>
        <v>'2011-05-12 00:00:00'</v>
      </c>
      <c r="P334" s="9">
        <v>44328</v>
      </c>
      <c r="Q334" s="81">
        <f t="shared" si="107"/>
        <v>2021</v>
      </c>
      <c r="R334" s="81">
        <f t="shared" si="108"/>
        <v>5</v>
      </c>
      <c r="S334" s="81">
        <f t="shared" si="109"/>
        <v>12</v>
      </c>
      <c r="T334" s="81" t="str">
        <f t="shared" si="110"/>
        <v>05</v>
      </c>
      <c r="U334" s="81">
        <f t="shared" si="111"/>
        <v>12</v>
      </c>
      <c r="V334" s="81" t="str">
        <f t="shared" si="112"/>
        <v>'2021-05-12'</v>
      </c>
      <c r="W334" s="81"/>
      <c r="X334" s="81" t="str">
        <f t="shared" si="113"/>
        <v>null</v>
      </c>
      <c r="Y334" s="6" t="s">
        <v>1775</v>
      </c>
      <c r="Z334" s="123">
        <f>IFERROR(IF(Y334="","null",VLOOKUP(Y334,Marcas!$A$2:$C$2024,2,0)),"")</f>
        <v>1117</v>
      </c>
      <c r="AA334" s="6" t="s">
        <v>1776</v>
      </c>
      <c r="AB334" s="6">
        <f>IFERROR(IF(AA334="","",IF(AA334="EMPORIO LEGAL",1,VLOOKUP(AA334,Clientes!$A$2:$B$1190,2,0))),"")</f>
        <v>790</v>
      </c>
      <c r="AC334" s="6">
        <f>IFERROR(IF(Tabla1[[#This Row],[id_control]]="null","",VLOOKUP(CONCATENATE(Tabla1[[#This Row],[CLIENTE]],"-",Tabla1[[#This Row],[id_control]]),Hoja1!$C$2:$D$1994,2,0)),"")</f>
        <v>334</v>
      </c>
      <c r="AD334" s="8" t="s">
        <v>1777</v>
      </c>
      <c r="AE334" s="8" t="s">
        <v>1778</v>
      </c>
      <c r="AF334" s="6"/>
      <c r="AG334" s="6"/>
      <c r="AH334" s="6"/>
      <c r="AI334" s="6"/>
      <c r="AJ334" s="6"/>
      <c r="AK334" s="6"/>
      <c r="AL334" s="3" t="s">
        <v>1779</v>
      </c>
      <c r="AM334" s="6"/>
      <c r="AN334" s="6"/>
      <c r="AO334" s="6"/>
      <c r="AP334" s="6"/>
      <c r="AQ334" s="10" t="s">
        <v>1780</v>
      </c>
      <c r="AR334" s="6">
        <v>6566380437</v>
      </c>
      <c r="AS334" s="6"/>
      <c r="AT334" s="6"/>
      <c r="AU334" s="6"/>
      <c r="AV334" s="6" t="s">
        <v>1781</v>
      </c>
      <c r="AW334" s="6" t="s">
        <v>1782</v>
      </c>
      <c r="AX334" s="6"/>
      <c r="AY334" s="6"/>
      <c r="AZ334" s="6"/>
      <c r="BA334" s="6"/>
      <c r="BB334" s="6"/>
      <c r="BC334" s="6"/>
      <c r="BD334" s="6" t="s">
        <v>1783</v>
      </c>
      <c r="BE334" s="8">
        <v>333</v>
      </c>
      <c r="BF334" s="6" t="str">
        <f t="shared" si="114"/>
        <v>insert into bitacoras_estatus (numero_expediente, numero_registro, representante, fecha_inicio, fecha_vencimiento, id_cliente, id_admin, id_bitacoras_estatus, id_estatus, id_clase, id_marca, created_at, updated_at) values('1179577','1281568','LUIS ALEJANDRO RODRIGUEZ ROMO','2011-05-12','2021-05-12','790','2','1','1',null,1117,'2011-05-12 00:00:00','2011-05-12 00:00:00');</v>
      </c>
      <c r="BG334" s="6" t="str">
        <f t="shared" si="115"/>
        <v>insert into servicios_comentarios (comentario, id_admin, id_estatus, created_at, updated_at) values('TITULO ENTREGADO 26/09/2013',1,333,'2011-05-12 00:00:00','2011-05-12 00:00:00');</v>
      </c>
      <c r="BH334" s="6" t="str">
        <f t="shared" si="116"/>
        <v>insert into servicios_comentarios (comentario, id_admin, id_estatus, created_at, updated_at) values('TEL.-2017647, LUIS RODRIGUEZ, cel.-614-186-3577, PEDRO RODRIGUEZ, CEL.-6566380437',1,333,'2011-05-12 00:00:00','2011-05-12 00:00:00');</v>
      </c>
      <c r="BI334" s="137" t="str">
        <f t="shared" si="117"/>
        <v>update bitacoras_estatus set comprobacion_uso = 1, id_estatus=10 where id=333;</v>
      </c>
      <c r="BJ334" s="137" t="str">
        <f t="shared" si="118"/>
        <v>update bitacoras_estatus set numero_expediente = '1179577', numero_registro = '1281568', id_estatus = 10, fecha_inicio = '2011-05-12', fecha_vencimiento ='2021-05-12', created_at ='2011-05-12 00:00:00', updated_at ='2011-05-12 00:00:00', id_clase=null, id_marca=1117, id_cliente=790, vigencia = 1 where id =333;</v>
      </c>
      <c r="BK334" s="137" t="str">
        <f t="shared" si="119"/>
        <v>update bitacoras_estatus set id_estatus = 10 where id =333;</v>
      </c>
    </row>
    <row r="335" spans="1:63">
      <c r="A335" s="6">
        <v>1355807</v>
      </c>
      <c r="B335" s="6">
        <v>1375928</v>
      </c>
      <c r="C335" s="6">
        <f>IF(Tabla1[[#This Row],[No. REG.]]="","",1)</f>
        <v>1</v>
      </c>
      <c r="D335" s="6" t="s">
        <v>46</v>
      </c>
      <c r="E335" s="6">
        <f>IF(Tabla1[[#This Row],[STATUS]]="","",VLOOKUP(D335,Estatus!$A$2:$B$13,2,0))</f>
        <v>10</v>
      </c>
      <c r="F335" s="6">
        <f>IF(Tabla1[[#This Row],[STATUS]]="","",VLOOKUP(D335,Estatus!$A$2:$I$12,9,0))</f>
        <v>1</v>
      </c>
      <c r="G335" s="96"/>
      <c r="H335" s="7">
        <v>41341</v>
      </c>
      <c r="I335" s="80">
        <f t="shared" si="100"/>
        <v>2013</v>
      </c>
      <c r="J335" s="80">
        <f t="shared" si="101"/>
        <v>3</v>
      </c>
      <c r="K335" s="80">
        <f t="shared" si="102"/>
        <v>8</v>
      </c>
      <c r="L335" s="80" t="str">
        <f t="shared" si="103"/>
        <v>03</v>
      </c>
      <c r="M335" s="80" t="str">
        <f t="shared" si="104"/>
        <v>08</v>
      </c>
      <c r="N335" s="80" t="str">
        <f t="shared" si="105"/>
        <v>'2013-03-08'</v>
      </c>
      <c r="O335" s="80" t="str">
        <f t="shared" si="106"/>
        <v>'2013-03-08 00:00:00'</v>
      </c>
      <c r="P335" s="7">
        <v>44993</v>
      </c>
      <c r="Q335" s="80">
        <f t="shared" si="107"/>
        <v>2023</v>
      </c>
      <c r="R335" s="80">
        <f t="shared" si="108"/>
        <v>3</v>
      </c>
      <c r="S335" s="80">
        <f t="shared" si="109"/>
        <v>8</v>
      </c>
      <c r="T335" s="80" t="str">
        <f t="shared" si="110"/>
        <v>03</v>
      </c>
      <c r="U335" s="80" t="str">
        <f t="shared" si="111"/>
        <v>08</v>
      </c>
      <c r="V335" s="80" t="str">
        <f t="shared" si="112"/>
        <v>'2023-03-08'</v>
      </c>
      <c r="W335" s="80"/>
      <c r="X335" s="80" t="str">
        <f t="shared" si="113"/>
        <v>null</v>
      </c>
      <c r="Y335" s="6" t="s">
        <v>1784</v>
      </c>
      <c r="Z335" s="123">
        <f>IFERROR(IF(Y335="","null",VLOOKUP(Y335,Marcas!$A$2:$C$2024,2,0)),"")</f>
        <v>1116</v>
      </c>
      <c r="AA335" s="6" t="s">
        <v>1776</v>
      </c>
      <c r="AB335" s="6">
        <f>IFERROR(IF(AA335="","",IF(AA335="EMPORIO LEGAL",1,VLOOKUP(AA335,Clientes!$A$2:$B$1190,2,0))),"")</f>
        <v>790</v>
      </c>
      <c r="AC335" s="6">
        <f>IFERROR(IF(Tabla1[[#This Row],[id_control]]="null","",VLOOKUP(CONCATENATE(Tabla1[[#This Row],[CLIENTE]],"-",Tabla1[[#This Row],[id_control]]),Hoja1!$C$2:$D$1994,2,0)),"")</f>
        <v>335</v>
      </c>
      <c r="AD335" s="6" t="s">
        <v>1777</v>
      </c>
      <c r="AE335" s="6" t="s">
        <v>1785</v>
      </c>
      <c r="AF335" s="6"/>
      <c r="AG335" s="6"/>
      <c r="AH335" s="6"/>
      <c r="AI335" s="6"/>
      <c r="AJ335" s="6"/>
      <c r="AK335" s="6"/>
      <c r="AL335" s="6">
        <v>6142017647</v>
      </c>
      <c r="AM335" s="6"/>
      <c r="AN335" s="6"/>
      <c r="AO335" s="6"/>
      <c r="AP335" s="6"/>
      <c r="AQ335" s="4">
        <v>6566380437</v>
      </c>
      <c r="AR335" s="6" t="s">
        <v>1780</v>
      </c>
      <c r="AS335" s="6"/>
      <c r="AT335" s="6"/>
      <c r="AU335" s="6"/>
      <c r="AV335" s="6" t="s">
        <v>1781</v>
      </c>
      <c r="AW335" s="6" t="s">
        <v>1786</v>
      </c>
      <c r="AX335" s="6"/>
      <c r="AY335" s="6"/>
      <c r="AZ335" s="6"/>
      <c r="BA335" s="6"/>
      <c r="BB335" s="6"/>
      <c r="BC335" s="6"/>
      <c r="BD335" s="8"/>
      <c r="BE335" s="8">
        <v>334</v>
      </c>
      <c r="BF335" s="6" t="str">
        <f t="shared" si="114"/>
        <v>insert into bitacoras_estatus (numero_expediente, numero_registro, representante, fecha_inicio, fecha_vencimiento, id_cliente, id_admin, id_bitacoras_estatus, id_estatus, id_clase, id_marca, created_at, updated_at) values('1355807','1375928','LUIS ALEJANDRO RODRIGUEZ ROMO','2013-03-08','2023-03-08','790','2','1','1',null,1116,'2013-03-08 00:00:00','2013-03-08 00:00:00');</v>
      </c>
      <c r="BG335" s="6" t="str">
        <f t="shared" si="115"/>
        <v/>
      </c>
      <c r="BH335" s="6" t="str">
        <f t="shared" si="116"/>
        <v/>
      </c>
      <c r="BI335" s="137" t="str">
        <f t="shared" si="117"/>
        <v>update bitacoras_estatus set comprobacion_uso = 1, id_estatus=10 where id=334;</v>
      </c>
      <c r="BJ335" s="137" t="str">
        <f t="shared" si="118"/>
        <v>update bitacoras_estatus set numero_expediente = '1355807', numero_registro = '1375928', id_estatus = 10, fecha_inicio = '2013-03-08', fecha_vencimiento ='2023-03-08', created_at ='2013-03-08 00:00:00', updated_at ='2013-03-08 00:00:00', id_clase=null, id_marca=1116, id_cliente=790, vigencia = 1 where id =334;</v>
      </c>
      <c r="BK335" s="137" t="str">
        <f t="shared" si="119"/>
        <v>update bitacoras_estatus set id_estatus = 10 where id =334;</v>
      </c>
    </row>
    <row r="336" spans="1:63">
      <c r="A336" s="6">
        <v>944889</v>
      </c>
      <c r="B336" s="6">
        <v>1057453</v>
      </c>
      <c r="C336" s="6">
        <f>IF(Tabla1[[#This Row],[No. REG.]]="","",1)</f>
        <v>1</v>
      </c>
      <c r="D336" s="6" t="s">
        <v>492</v>
      </c>
      <c r="E336" s="6">
        <f>IF(Tabla1[[#This Row],[STATUS]]="","",VLOOKUP(D336,Estatus!$A$2:$B$13,2,0))</f>
        <v>1</v>
      </c>
      <c r="F336" s="6">
        <f>IF(Tabla1[[#This Row],[STATUS]]="","",VLOOKUP(D336,Estatus!$A$2:$I$12,9,0))</f>
        <v>0</v>
      </c>
      <c r="G336" s="96" t="s">
        <v>1787</v>
      </c>
      <c r="H336" s="7">
        <v>39624</v>
      </c>
      <c r="I336" s="80">
        <f t="shared" si="100"/>
        <v>2008</v>
      </c>
      <c r="J336" s="80">
        <f t="shared" si="101"/>
        <v>6</v>
      </c>
      <c r="K336" s="80">
        <f t="shared" si="102"/>
        <v>25</v>
      </c>
      <c r="L336" s="80" t="str">
        <f t="shared" si="103"/>
        <v>06</v>
      </c>
      <c r="M336" s="80">
        <f t="shared" si="104"/>
        <v>25</v>
      </c>
      <c r="N336" s="80" t="str">
        <f t="shared" si="105"/>
        <v>'2008-06-25'</v>
      </c>
      <c r="O336" s="80" t="str">
        <f t="shared" si="106"/>
        <v>'2008-06-25 00:00:00'</v>
      </c>
      <c r="P336" s="7">
        <v>43276</v>
      </c>
      <c r="Q336" s="80">
        <f t="shared" si="107"/>
        <v>2018</v>
      </c>
      <c r="R336" s="80">
        <f t="shared" si="108"/>
        <v>6</v>
      </c>
      <c r="S336" s="80">
        <f t="shared" si="109"/>
        <v>25</v>
      </c>
      <c r="T336" s="80" t="str">
        <f t="shared" si="110"/>
        <v>06</v>
      </c>
      <c r="U336" s="80">
        <f t="shared" si="111"/>
        <v>25</v>
      </c>
      <c r="V336" s="80" t="str">
        <f t="shared" si="112"/>
        <v>'2018-06-25'</v>
      </c>
      <c r="W336" s="80"/>
      <c r="X336" s="80" t="str">
        <f t="shared" si="113"/>
        <v>null</v>
      </c>
      <c r="Y336" s="6" t="s">
        <v>1788</v>
      </c>
      <c r="Z336" s="123">
        <f>IFERROR(IF(Y336="","null",VLOOKUP(Y336,Marcas!$A$2:$C$2024,2,0)),"")</f>
        <v>1113</v>
      </c>
      <c r="AA336" s="6" t="s">
        <v>1789</v>
      </c>
      <c r="AB336" s="6">
        <f>IFERROR(IF(AA336="","",IF(AA336="EMPORIO LEGAL",1,VLOOKUP(AA336,Clientes!$A$2:$B$1190,2,0))),"")</f>
        <v>788</v>
      </c>
      <c r="AC336" s="6">
        <f>IFERROR(IF(Tabla1[[#This Row],[id_control]]="null","",VLOOKUP(CONCATENATE(Tabla1[[#This Row],[CLIENTE]],"-",Tabla1[[#This Row],[id_control]]),Hoja1!$C$2:$D$1994,2,0)),"")</f>
        <v>336</v>
      </c>
      <c r="AD336" s="6" t="s">
        <v>1790</v>
      </c>
      <c r="AE336" s="6" t="s">
        <v>1791</v>
      </c>
      <c r="AF336" s="6" t="s">
        <v>1792</v>
      </c>
      <c r="AG336" s="6"/>
      <c r="AH336" s="6"/>
      <c r="AI336" s="6"/>
      <c r="AJ336" s="6"/>
      <c r="AK336" s="6"/>
      <c r="AL336" s="6">
        <v>4167603</v>
      </c>
      <c r="AM336" s="6">
        <v>4193122</v>
      </c>
      <c r="AN336" s="6"/>
      <c r="AO336" s="6"/>
      <c r="AP336" s="6"/>
      <c r="AQ336" s="4">
        <v>6144273271</v>
      </c>
      <c r="AR336" s="6"/>
      <c r="AS336" s="6"/>
      <c r="AT336" s="6"/>
      <c r="AU336" s="6"/>
      <c r="AV336" s="6" t="s">
        <v>1793</v>
      </c>
      <c r="AW336" s="6" t="s">
        <v>1794</v>
      </c>
      <c r="AX336" s="6" t="s">
        <v>1795</v>
      </c>
      <c r="AY336" s="6"/>
      <c r="AZ336" s="6"/>
      <c r="BA336" s="6"/>
      <c r="BB336" s="6"/>
      <c r="BC336" s="6"/>
      <c r="BD336" s="8" t="s">
        <v>1796</v>
      </c>
      <c r="BE336" s="8">
        <v>335</v>
      </c>
      <c r="BF336" s="6" t="str">
        <f t="shared" si="114"/>
        <v>insert into bitacoras_estatus (numero_expediente, numero_registro, representante, fecha_inicio, fecha_vencimiento, id_cliente, id_admin, id_bitacoras_estatus, id_estatus, id_clase, id_marca, created_at, updated_at) values('944889','1057453','ANTONIO MARQUEZ BUGARIN','2008-06-25','2018-06-25','788','2','1','1',null,1113,'2008-06-25 00:00:00','2008-06-25 00:00:00');</v>
      </c>
      <c r="BG336" s="6" t="str">
        <f t="shared" si="115"/>
        <v>insert into servicios_comentarios (comentario, id_admin, id_estatus, created_at, updated_at) values('TITULO ENTREGADO 5/12/08',1,335,'2008-06-25 00:00:00','2008-06-25 00:00:00');</v>
      </c>
      <c r="BH336" s="6" t="str">
        <f t="shared" si="116"/>
        <v>insert into servicios_comentarios (comentario, id_admin, id_estatus, created_at, updated_at) values('4167603, 4193122, CEL 6144273271',1,335,'2008-06-25 00:00:00','2008-06-25 00:00:00');</v>
      </c>
      <c r="BI336" s="137" t="str">
        <f t="shared" si="117"/>
        <v>update bitacoras_estatus set comprobacion_uso = 1, id_estatus=1 where id=335;</v>
      </c>
      <c r="BJ336" s="137" t="str">
        <f t="shared" si="118"/>
        <v>update bitacoras_estatus set numero_expediente = '944889', numero_registro = '1057453', id_estatus = 1, fecha_inicio = '2008-06-25', fecha_vencimiento ='2018-06-25', created_at ='2008-06-25 00:00:00', updated_at ='2008-06-25 00:00:00', id_clase=null, id_marca=1113, id_cliente=788, vigencia = 0 where id =335;</v>
      </c>
      <c r="BK336" s="137" t="str">
        <f t="shared" si="119"/>
        <v>update bitacoras_estatus set id_estatus = 1 where id =335;</v>
      </c>
    </row>
    <row r="337" spans="1:63">
      <c r="A337" s="6">
        <v>1340357</v>
      </c>
      <c r="B337" s="6">
        <v>1362781</v>
      </c>
      <c r="C337" s="6">
        <f>IF(Tabla1[[#This Row],[No. REG.]]="","",1)</f>
        <v>1</v>
      </c>
      <c r="D337" s="3" t="s">
        <v>46</v>
      </c>
      <c r="E337" s="3">
        <f>IF(Tabla1[[#This Row],[STATUS]]="","",VLOOKUP(D337,Estatus!$A$2:$B$13,2,0))</f>
        <v>10</v>
      </c>
      <c r="F337" s="3">
        <f>IF(Tabla1[[#This Row],[STATUS]]="","",VLOOKUP(D337,Estatus!$A$2:$I$12,9,0))</f>
        <v>1</v>
      </c>
      <c r="G337" s="16" t="s">
        <v>166</v>
      </c>
      <c r="H337" s="7">
        <v>41291</v>
      </c>
      <c r="I337" s="80">
        <f t="shared" si="100"/>
        <v>2013</v>
      </c>
      <c r="J337" s="80">
        <f t="shared" si="101"/>
        <v>1</v>
      </c>
      <c r="K337" s="80">
        <f t="shared" si="102"/>
        <v>17</v>
      </c>
      <c r="L337" s="80" t="str">
        <f t="shared" si="103"/>
        <v>01</v>
      </c>
      <c r="M337" s="80">
        <f t="shared" si="104"/>
        <v>17</v>
      </c>
      <c r="N337" s="80" t="str">
        <f t="shared" si="105"/>
        <v>'2013-01-17'</v>
      </c>
      <c r="O337" s="80" t="str">
        <f t="shared" si="106"/>
        <v>'2013-01-17 00:00:00'</v>
      </c>
      <c r="P337" s="7">
        <v>44943</v>
      </c>
      <c r="Q337" s="80">
        <f t="shared" si="107"/>
        <v>2023</v>
      </c>
      <c r="R337" s="80">
        <f t="shared" si="108"/>
        <v>1</v>
      </c>
      <c r="S337" s="80">
        <f t="shared" si="109"/>
        <v>17</v>
      </c>
      <c r="T337" s="80" t="str">
        <f t="shared" si="110"/>
        <v>01</v>
      </c>
      <c r="U337" s="80">
        <f t="shared" si="111"/>
        <v>17</v>
      </c>
      <c r="V337" s="80" t="str">
        <f t="shared" si="112"/>
        <v>'2023-01-17'</v>
      </c>
      <c r="W337" s="80"/>
      <c r="X337" s="80" t="str">
        <f t="shared" si="113"/>
        <v>null</v>
      </c>
      <c r="Y337" s="6" t="s">
        <v>1797</v>
      </c>
      <c r="Z337" s="123">
        <f>IFERROR(IF(Y337="","null",VLOOKUP(Y337,Marcas!$A$2:$C$2024,2,0)),"")</f>
        <v>1112</v>
      </c>
      <c r="AA337" s="6" t="s">
        <v>1797</v>
      </c>
      <c r="AB337" s="6">
        <f>IFERROR(IF(AA337="","",IF(AA337="EMPORIO LEGAL",1,VLOOKUP(AA337,Clientes!$A$2:$B$1190,2,0))),"")</f>
        <v>787</v>
      </c>
      <c r="AC337" s="6">
        <f>IFERROR(IF(Tabla1[[#This Row],[id_control]]="null","",VLOOKUP(CONCATENATE(Tabla1[[#This Row],[CLIENTE]],"-",Tabla1[[#This Row],[id_control]]),Hoja1!$C$2:$D$1994,2,0)),"")</f>
        <v>337</v>
      </c>
      <c r="AD337" s="6" t="s">
        <v>1507</v>
      </c>
      <c r="AE337" s="6" t="s">
        <v>1798</v>
      </c>
      <c r="AF337" s="6"/>
      <c r="AG337" s="6"/>
      <c r="AH337" s="6"/>
      <c r="AI337" s="6"/>
      <c r="AJ337" s="6"/>
      <c r="AK337" s="6"/>
      <c r="AL337" s="3">
        <v>6145415300</v>
      </c>
      <c r="AM337" s="6"/>
      <c r="AN337" s="6"/>
      <c r="AO337" s="6"/>
      <c r="AP337" s="6"/>
      <c r="AQ337" s="6">
        <v>6142743274</v>
      </c>
      <c r="AR337" s="6"/>
      <c r="AS337" s="6"/>
      <c r="AT337" s="6"/>
      <c r="AU337" s="6"/>
      <c r="AV337" s="6" t="s">
        <v>1510</v>
      </c>
      <c r="AW337" s="6"/>
      <c r="AX337" s="6"/>
      <c r="AY337" s="6"/>
      <c r="AZ337" s="6"/>
      <c r="BA337" s="6"/>
      <c r="BB337" s="6"/>
      <c r="BC337" s="6"/>
      <c r="BD337" s="8" t="s">
        <v>1511</v>
      </c>
      <c r="BE337" s="8">
        <v>336</v>
      </c>
      <c r="BF337" s="6" t="str">
        <f t="shared" si="114"/>
        <v>insert into bitacoras_estatus (numero_expediente, numero_registro, representante, fecha_inicio, fecha_vencimiento, id_cliente, id_admin, id_bitacoras_estatus, id_estatus, id_clase, id_marca, created_at, updated_at) values('1340357','1362781','HECTOR MARIO BERNAL VAZQUEZ','2013-01-17','2023-01-17','787','2','1','1',null,1112,'2013-01-17 00:00:00','2013-01-17 00:00:00');</v>
      </c>
      <c r="BG337" s="6" t="str">
        <f t="shared" si="115"/>
        <v>insert into servicios_comentarios (comentario, id_admin, id_estatus, created_at, updated_at) values('TITULO RECIBIDO 05/07/2013',1,336,'2013-01-17 00:00:00','2013-01-17 00:00:00');</v>
      </c>
      <c r="BH337" s="6" t="str">
        <f t="shared" si="116"/>
        <v>insert into servicios_comentarios (comentario, id_admin, id_estatus, created_at, updated_at) values('5415300 CEL 6142743274',1,336,'2013-01-17 00:00:00','2013-01-17 00:00:00');</v>
      </c>
      <c r="BI337" s="137" t="str">
        <f t="shared" si="117"/>
        <v>update bitacoras_estatus set comprobacion_uso = 1, id_estatus=10 where id=336;</v>
      </c>
      <c r="BJ337" s="137" t="str">
        <f t="shared" si="118"/>
        <v>update bitacoras_estatus set numero_expediente = '1340357', numero_registro = '1362781', id_estatus = 10, fecha_inicio = '2013-01-17', fecha_vencimiento ='2023-01-17', created_at ='2013-01-17 00:00:00', updated_at ='2013-01-17 00:00:00', id_clase=null, id_marca=1112, id_cliente=787, vigencia = 1 where id =336;</v>
      </c>
      <c r="BK337" s="137" t="str">
        <f t="shared" si="119"/>
        <v>update bitacoras_estatus set id_estatus = 10 where id =336;</v>
      </c>
    </row>
    <row r="338" spans="1:63" ht="57">
      <c r="A338" s="6">
        <v>650770</v>
      </c>
      <c r="B338" s="6">
        <v>871858</v>
      </c>
      <c r="C338" s="6">
        <f>IF(Tabla1[[#This Row],[No. REG.]]="","",1)</f>
        <v>1</v>
      </c>
      <c r="D338" s="6" t="s">
        <v>492</v>
      </c>
      <c r="E338" s="6">
        <f>IF(Tabla1[[#This Row],[STATUS]]="","",VLOOKUP(D338,Estatus!$A$2:$B$13,2,0))</f>
        <v>1</v>
      </c>
      <c r="F338" s="6">
        <f>IF(Tabla1[[#This Row],[STATUS]]="","",VLOOKUP(D338,Estatus!$A$2:$I$12,9,0))</f>
        <v>0</v>
      </c>
      <c r="G338" s="16" t="s">
        <v>1799</v>
      </c>
      <c r="H338" s="7">
        <v>38072</v>
      </c>
      <c r="I338" s="80">
        <f t="shared" si="100"/>
        <v>2004</v>
      </c>
      <c r="J338" s="80">
        <f t="shared" si="101"/>
        <v>3</v>
      </c>
      <c r="K338" s="80">
        <f t="shared" si="102"/>
        <v>26</v>
      </c>
      <c r="L338" s="80" t="str">
        <f t="shared" si="103"/>
        <v>03</v>
      </c>
      <c r="M338" s="80">
        <f t="shared" si="104"/>
        <v>26</v>
      </c>
      <c r="N338" s="80" t="str">
        <f t="shared" si="105"/>
        <v>'2004-03-26'</v>
      </c>
      <c r="O338" s="80" t="str">
        <f t="shared" si="106"/>
        <v>'2004-03-26 00:00:00'</v>
      </c>
      <c r="P338" s="7">
        <v>41724</v>
      </c>
      <c r="Q338" s="80">
        <f t="shared" si="107"/>
        <v>2014</v>
      </c>
      <c r="R338" s="80">
        <f t="shared" si="108"/>
        <v>3</v>
      </c>
      <c r="S338" s="80">
        <f t="shared" si="109"/>
        <v>26</v>
      </c>
      <c r="T338" s="80" t="str">
        <f t="shared" si="110"/>
        <v>03</v>
      </c>
      <c r="U338" s="80">
        <f t="shared" si="111"/>
        <v>26</v>
      </c>
      <c r="V338" s="80" t="str">
        <f t="shared" si="112"/>
        <v>'2014-03-26'</v>
      </c>
      <c r="W338" s="80"/>
      <c r="X338" s="80" t="str">
        <f t="shared" si="113"/>
        <v>null</v>
      </c>
      <c r="Y338" s="6" t="s">
        <v>1800</v>
      </c>
      <c r="Z338" s="123">
        <f>IFERROR(IF(Y338="","null",VLOOKUP(Y338,Marcas!$A$2:$C$2024,2,0)),"")</f>
        <v>1201</v>
      </c>
      <c r="AA338" s="6" t="s">
        <v>1801</v>
      </c>
      <c r="AB338" s="6">
        <f>IFERROR(IF(AA338="","",IF(AA338="EMPORIO LEGAL",1,VLOOKUP(AA338,Clientes!$A$2:$B$1190,2,0))),"")</f>
        <v>786</v>
      </c>
      <c r="AC338" s="6">
        <f>IFERROR(IF(Tabla1[[#This Row],[id_control]]="null","",VLOOKUP(CONCATENATE(Tabla1[[#This Row],[CLIENTE]],"-",Tabla1[[#This Row],[id_control]]),Hoja1!$C$2:$D$1994,2,0)),"")</f>
        <v>338</v>
      </c>
      <c r="AD338" s="6" t="s">
        <v>1802</v>
      </c>
      <c r="AE338" s="6"/>
      <c r="AF338" s="6"/>
      <c r="AG338" s="6"/>
      <c r="AH338" s="6"/>
      <c r="AI338" s="6"/>
      <c r="AJ338" s="6"/>
      <c r="AK338" s="6"/>
      <c r="AL338" s="6"/>
      <c r="AM338" s="6"/>
      <c r="AN338" s="6"/>
      <c r="AO338" s="6"/>
      <c r="AP338" s="6"/>
      <c r="AQ338" s="10" t="s">
        <v>1803</v>
      </c>
      <c r="AR338" s="6"/>
      <c r="AS338" s="6"/>
      <c r="AT338" s="6"/>
      <c r="AU338" s="6"/>
      <c r="AV338" s="8" t="s">
        <v>1804</v>
      </c>
      <c r="AW338" s="6"/>
      <c r="AX338" s="6"/>
      <c r="AY338" s="6"/>
      <c r="AZ338" s="6"/>
      <c r="BA338" s="6"/>
      <c r="BB338" s="6"/>
      <c r="BC338" s="6"/>
      <c r="BD338" s="8" t="s">
        <v>1805</v>
      </c>
      <c r="BE338" s="8">
        <v>337</v>
      </c>
      <c r="BF338" s="6" t="str">
        <f t="shared" si="114"/>
        <v>insert into bitacoras_estatus (numero_expediente, numero_registro, representante, fecha_inicio, fecha_vencimiento, id_cliente, id_admin, id_bitacoras_estatus, id_estatus, id_clase, id_marca, created_at, updated_at) values('650770','871858','ERASMO CARREON','2004-03-26','2014-03-26','786','2','1','1',null,1201,'2004-03-26 00:00:00','2004-03-26 00:00:00');</v>
      </c>
      <c r="BG338" s="6" t="str">
        <f t="shared" si="115"/>
        <v>insert into servicios_comentarios (comentario, id_admin, id_estatus, created_at, updated_at) values('COMPROVACION VOLUNTARIA DE USO DE MARCA RECIBIDA 06/01/2012 ABANDONADA POR CAMBIO DE LOGOTIPO',1,337,'2004-03-26 00:00:00','2004-03-26 00:00:00');</v>
      </c>
      <c r="BH338" s="6" t="str">
        <f t="shared" si="116"/>
        <v>insert into servicios_comentarios (comentario, id_admin, id_estatus, created_at, updated_at) values('CEL ERASMO 639 472 8593',1,337,'2004-03-26 00:00:00','2004-03-26 00:00:00');</v>
      </c>
      <c r="BI338" s="137" t="str">
        <f t="shared" si="117"/>
        <v>update bitacoras_estatus set comprobacion_uso = 1, id_estatus=1 where id=337;</v>
      </c>
      <c r="BJ338" s="137" t="str">
        <f t="shared" si="118"/>
        <v>update bitacoras_estatus set numero_expediente = '650770', numero_registro = '871858', id_estatus = 1, fecha_inicio = '2004-03-26', fecha_vencimiento ='2014-03-26', created_at ='2004-03-26 00:00:00', updated_at ='2004-03-26 00:00:00', id_clase=null, id_marca=1201, id_cliente=786, vigencia = 0 where id =337;</v>
      </c>
      <c r="BK338" s="137" t="str">
        <f t="shared" si="119"/>
        <v>update bitacoras_estatus set id_estatus = 1 where id =337;</v>
      </c>
    </row>
    <row r="339" spans="1:63" ht="57">
      <c r="A339" s="6">
        <v>650774</v>
      </c>
      <c r="B339" s="6">
        <v>868120</v>
      </c>
      <c r="C339" s="6">
        <f>IF(Tabla1[[#This Row],[No. REG.]]="","",1)</f>
        <v>1</v>
      </c>
      <c r="D339" s="3" t="s">
        <v>492</v>
      </c>
      <c r="E339" s="3">
        <f>IF(Tabla1[[#This Row],[STATUS]]="","",VLOOKUP(D339,Estatus!$A$2:$B$13,2,0))</f>
        <v>1</v>
      </c>
      <c r="F339" s="3">
        <f>IF(Tabla1[[#This Row],[STATUS]]="","",VLOOKUP(D339,Estatus!$A$2:$I$12,9,0))</f>
        <v>0</v>
      </c>
      <c r="G339" s="16" t="s">
        <v>1806</v>
      </c>
      <c r="H339" s="9">
        <v>38072</v>
      </c>
      <c r="I339" s="81">
        <f t="shared" si="100"/>
        <v>2004</v>
      </c>
      <c r="J339" s="81">
        <f t="shared" si="101"/>
        <v>3</v>
      </c>
      <c r="K339" s="81">
        <f t="shared" si="102"/>
        <v>26</v>
      </c>
      <c r="L339" s="81" t="str">
        <f t="shared" si="103"/>
        <v>03</v>
      </c>
      <c r="M339" s="81">
        <f t="shared" si="104"/>
        <v>26</v>
      </c>
      <c r="N339" s="81" t="str">
        <f t="shared" si="105"/>
        <v>'2004-03-26'</v>
      </c>
      <c r="O339" s="81" t="str">
        <f t="shared" si="106"/>
        <v>'2004-03-26 00:00:00'</v>
      </c>
      <c r="P339" s="9">
        <v>41724</v>
      </c>
      <c r="Q339" s="81">
        <f t="shared" si="107"/>
        <v>2014</v>
      </c>
      <c r="R339" s="81">
        <f t="shared" si="108"/>
        <v>3</v>
      </c>
      <c r="S339" s="81">
        <f t="shared" si="109"/>
        <v>26</v>
      </c>
      <c r="T339" s="81" t="str">
        <f t="shared" si="110"/>
        <v>03</v>
      </c>
      <c r="U339" s="81">
        <f t="shared" si="111"/>
        <v>26</v>
      </c>
      <c r="V339" s="81" t="str">
        <f t="shared" si="112"/>
        <v>'2014-03-26'</v>
      </c>
      <c r="W339" s="81"/>
      <c r="X339" s="81" t="str">
        <f t="shared" si="113"/>
        <v>null</v>
      </c>
      <c r="Y339" s="6" t="s">
        <v>1807</v>
      </c>
      <c r="Z339" s="123">
        <f>IFERROR(IF(Y339="","null",VLOOKUP(Y339,Marcas!$A$2:$C$2024,2,0)),"")</f>
        <v>1251</v>
      </c>
      <c r="AA339" s="6" t="s">
        <v>1801</v>
      </c>
      <c r="AB339" s="6">
        <f>IFERROR(IF(AA339="","",IF(AA339="EMPORIO LEGAL",1,VLOOKUP(AA339,Clientes!$A$2:$B$1190,2,0))),"")</f>
        <v>786</v>
      </c>
      <c r="AC339" s="6">
        <f>IFERROR(IF(Tabla1[[#This Row],[id_control]]="null","",VLOOKUP(CONCATENATE(Tabla1[[#This Row],[CLIENTE]],"-",Tabla1[[#This Row],[id_control]]),Hoja1!$C$2:$D$1994,2,0)),"")</f>
        <v>339</v>
      </c>
      <c r="AD339" s="6" t="s">
        <v>1802</v>
      </c>
      <c r="AE339" s="6"/>
      <c r="AF339" s="6"/>
      <c r="AG339" s="6"/>
      <c r="AH339" s="6"/>
      <c r="AI339" s="6"/>
      <c r="AJ339" s="6"/>
      <c r="AK339" s="6"/>
      <c r="AL339" s="6"/>
      <c r="AM339" s="6"/>
      <c r="AN339" s="6"/>
      <c r="AO339" s="6"/>
      <c r="AP339" s="6"/>
      <c r="AQ339" s="10" t="s">
        <v>1803</v>
      </c>
      <c r="AR339" s="6"/>
      <c r="AS339" s="6"/>
      <c r="AT339" s="6"/>
      <c r="AU339" s="6"/>
      <c r="AV339" s="6" t="s">
        <v>1804</v>
      </c>
      <c r="AW339" s="6"/>
      <c r="AX339" s="6"/>
      <c r="AY339" s="6"/>
      <c r="AZ339" s="6"/>
      <c r="BA339" s="6"/>
      <c r="BB339" s="6"/>
      <c r="BC339" s="6"/>
      <c r="BD339" s="6" t="s">
        <v>1805</v>
      </c>
      <c r="BE339" s="8">
        <v>338</v>
      </c>
      <c r="BF339" s="6" t="str">
        <f t="shared" si="114"/>
        <v>insert into bitacoras_estatus (numero_expediente, numero_registro, representante, fecha_inicio, fecha_vencimiento, id_cliente, id_admin, id_bitacoras_estatus, id_estatus, id_clase, id_marca, created_at, updated_at) values('650774','868120','ERASMO CARREON','2004-03-26','2014-03-26','786','2','1','1',null,1251,'2004-03-26 00:00:00','2004-03-26 00:00:00');</v>
      </c>
      <c r="BG339" s="6" t="str">
        <f t="shared" si="115"/>
        <v>insert into servicios_comentarios (comentario, id_admin, id_estatus, created_at, updated_at) values('COMPROVACION VOLUNTARIA DE USO DE MARCA RECIBIDA 06/01/2013 ABANDONADA POR CAMBIO DE LOGOTIPO',1,338,'2004-03-26 00:00:00','2004-03-26 00:00:00');</v>
      </c>
      <c r="BH339" s="6" t="str">
        <f t="shared" si="116"/>
        <v>insert into servicios_comentarios (comentario, id_admin, id_estatus, created_at, updated_at) values('CEL ERASMO 639 472 8593',1,338,'2004-03-26 00:00:00','2004-03-26 00:00:00');</v>
      </c>
      <c r="BI339" s="137" t="str">
        <f t="shared" si="117"/>
        <v>update bitacoras_estatus set comprobacion_uso = 1, id_estatus=1 where id=338;</v>
      </c>
      <c r="BJ339" s="137" t="str">
        <f t="shared" si="118"/>
        <v>update bitacoras_estatus set numero_expediente = '650774', numero_registro = '868120', id_estatus = 1, fecha_inicio = '2004-03-26', fecha_vencimiento ='2014-03-26', created_at ='2004-03-26 00:00:00', updated_at ='2004-03-26 00:00:00', id_clase=null, id_marca=1251, id_cliente=786, vigencia = 0 where id =338;</v>
      </c>
      <c r="BK339" s="137" t="str">
        <f t="shared" si="119"/>
        <v>update bitacoras_estatus set id_estatus = 1 where id =338;</v>
      </c>
    </row>
    <row r="340" spans="1:63">
      <c r="A340" s="6">
        <v>684335</v>
      </c>
      <c r="B340" s="6"/>
      <c r="C340" s="6" t="str">
        <f>IF(Tabla1[[#This Row],[No. REG.]]="","",1)</f>
        <v/>
      </c>
      <c r="D340" s="3" t="s">
        <v>34</v>
      </c>
      <c r="E340" s="3">
        <f>IF(Tabla1[[#This Row],[STATUS]]="","",VLOOKUP(D340,Estatus!$A$2:$B$13,2,0))</f>
        <v>5</v>
      </c>
      <c r="F340" s="3">
        <f>IF(Tabla1[[#This Row],[STATUS]]="","",VLOOKUP(D340,Estatus!$A$2:$I$12,9,0))</f>
        <v>0</v>
      </c>
      <c r="G340" s="16" t="s">
        <v>1808</v>
      </c>
      <c r="H340" s="7">
        <v>38275</v>
      </c>
      <c r="I340" s="80">
        <f t="shared" si="100"/>
        <v>2004</v>
      </c>
      <c r="J340" s="80">
        <f t="shared" si="101"/>
        <v>10</v>
      </c>
      <c r="K340" s="80">
        <f t="shared" si="102"/>
        <v>15</v>
      </c>
      <c r="L340" s="80">
        <f t="shared" si="103"/>
        <v>10</v>
      </c>
      <c r="M340" s="80">
        <f t="shared" si="104"/>
        <v>15</v>
      </c>
      <c r="N340" s="80" t="str">
        <f t="shared" si="105"/>
        <v>'2004-10-15'</v>
      </c>
      <c r="O340" s="80" t="str">
        <f t="shared" si="106"/>
        <v>'2004-10-15 00:00:00'</v>
      </c>
      <c r="P340" s="7">
        <v>41927</v>
      </c>
      <c r="Q340" s="80">
        <f t="shared" si="107"/>
        <v>2014</v>
      </c>
      <c r="R340" s="80">
        <f t="shared" si="108"/>
        <v>10</v>
      </c>
      <c r="S340" s="80">
        <f t="shared" si="109"/>
        <v>15</v>
      </c>
      <c r="T340" s="80">
        <f t="shared" si="110"/>
        <v>10</v>
      </c>
      <c r="U340" s="80">
        <f t="shared" si="111"/>
        <v>15</v>
      </c>
      <c r="V340" s="80" t="str">
        <f t="shared" si="112"/>
        <v>'2014-10-15'</v>
      </c>
      <c r="W340" s="80"/>
      <c r="X340" s="80" t="str">
        <f t="shared" si="113"/>
        <v>null</v>
      </c>
      <c r="Y340" s="6" t="s">
        <v>1809</v>
      </c>
      <c r="Z340" s="123">
        <f>IFERROR(IF(Y340="","null",VLOOKUP(Y340,Marcas!$A$2:$C$2024,2,0)),"")</f>
        <v>582</v>
      </c>
      <c r="AA340" s="6" t="s">
        <v>1801</v>
      </c>
      <c r="AB340" s="6">
        <f>IFERROR(IF(AA340="","",IF(AA340="EMPORIO LEGAL",1,VLOOKUP(AA340,Clientes!$A$2:$B$1190,2,0))),"")</f>
        <v>786</v>
      </c>
      <c r="AC340" s="6">
        <f>IFERROR(IF(Tabla1[[#This Row],[id_control]]="null","",VLOOKUP(CONCATENATE(Tabla1[[#This Row],[CLIENTE]],"-",Tabla1[[#This Row],[id_control]]),Hoja1!$C$2:$D$1994,2,0)),"")</f>
        <v>340</v>
      </c>
      <c r="AD340" s="6" t="s">
        <v>1810</v>
      </c>
      <c r="AE340" s="8"/>
      <c r="AF340" s="6"/>
      <c r="AG340" s="6"/>
      <c r="AH340" s="6"/>
      <c r="AI340" s="6"/>
      <c r="AJ340" s="6"/>
      <c r="AK340" s="6"/>
      <c r="AL340" s="6" t="s">
        <v>1803</v>
      </c>
      <c r="AM340" s="6"/>
      <c r="AN340" s="6"/>
      <c r="AO340" s="6"/>
      <c r="AP340" s="6"/>
      <c r="AQ340" s="8"/>
      <c r="AR340" s="6"/>
      <c r="AS340" s="6"/>
      <c r="AT340" s="6"/>
      <c r="AU340" s="6"/>
      <c r="AV340" s="6" t="s">
        <v>1804</v>
      </c>
      <c r="AW340" s="6"/>
      <c r="AX340" s="6"/>
      <c r="AY340" s="6"/>
      <c r="AZ340" s="6"/>
      <c r="BA340" s="6"/>
      <c r="BB340" s="6"/>
      <c r="BC340" s="6"/>
      <c r="BD340" s="8" t="s">
        <v>1805</v>
      </c>
      <c r="BE340" s="8">
        <v>339</v>
      </c>
      <c r="BF340" s="6" t="str">
        <f t="shared" si="114"/>
        <v>insert into bitacoras_estatus (numero_expediente, numero_registro, representante, fecha_inicio, fecha_vencimiento, id_cliente, id_admin, id_bitacoras_estatus, id_estatus, id_clase, id_marca, created_at, updated_at) values('684335','','MARIO VEGA PINEDA','2004-10-15','2014-10-15','786','2','1','1',null,582,'2004-10-15 00:00:00','2004-10-15 00:00:00');</v>
      </c>
      <c r="BG340" s="6" t="str">
        <f t="shared" si="115"/>
        <v>insert into servicios_comentarios (comentario, id_admin, id_estatus, created_at, updated_at) values('Enviado el 17/05/07',1,339,'2004-10-15 00:00:00','2004-10-15 00:00:00');</v>
      </c>
      <c r="BH340" s="6" t="str">
        <f t="shared" si="116"/>
        <v>insert into servicios_comentarios (comentario, id_admin, id_estatus, created_at, updated_at) values('CEL ERASMO 639 472 8593',1,339,'2004-10-15 00:00:00','2004-10-15 00:00:00');</v>
      </c>
      <c r="BI340" s="137" t="str">
        <f t="shared" si="117"/>
        <v>update bitacoras_estatus set comprobacion_uso = 1, id_estatus=5 where id=339;</v>
      </c>
      <c r="BJ340" s="137" t="str">
        <f t="shared" si="118"/>
        <v>update bitacoras_estatus set numero_expediente = '684335', numero_registro = '', id_estatus = 5, fecha_inicio = '2004-10-15', fecha_vencimiento ='2014-10-15', created_at ='2004-10-15 00:00:00', updated_at ='2004-10-15 00:00:00', id_clase=null, id_marca=582, id_cliente=786, vigencia = 0 where id =339;</v>
      </c>
      <c r="BK340" s="137" t="str">
        <f t="shared" si="119"/>
        <v>update bitacoras_estatus set id_estatus = 5 where id =339;</v>
      </c>
    </row>
    <row r="341" spans="1:63">
      <c r="A341" s="6">
        <v>1195255</v>
      </c>
      <c r="B341" s="6"/>
      <c r="C341" s="6" t="str">
        <f>IF(Tabla1[[#This Row],[No. REG.]]="","",1)</f>
        <v/>
      </c>
      <c r="D341" s="3" t="s">
        <v>492</v>
      </c>
      <c r="E341" s="3">
        <f>IF(Tabla1[[#This Row],[STATUS]]="","",VLOOKUP(D341,Estatus!$A$2:$B$13,2,0))</f>
        <v>1</v>
      </c>
      <c r="F341" s="3">
        <f>IF(Tabla1[[#This Row],[STATUS]]="","",VLOOKUP(D341,Estatus!$A$2:$I$12,9,0))</f>
        <v>0</v>
      </c>
      <c r="G341" s="16" t="s">
        <v>1811</v>
      </c>
      <c r="H341" s="7">
        <v>40732</v>
      </c>
      <c r="I341" s="80">
        <f t="shared" si="100"/>
        <v>2011</v>
      </c>
      <c r="J341" s="80">
        <f t="shared" si="101"/>
        <v>7</v>
      </c>
      <c r="K341" s="80">
        <f t="shared" si="102"/>
        <v>8</v>
      </c>
      <c r="L341" s="80" t="str">
        <f t="shared" si="103"/>
        <v>07</v>
      </c>
      <c r="M341" s="80" t="str">
        <f t="shared" si="104"/>
        <v>08</v>
      </c>
      <c r="N341" s="80" t="str">
        <f t="shared" si="105"/>
        <v>'2011-07-08'</v>
      </c>
      <c r="O341" s="80" t="str">
        <f t="shared" si="106"/>
        <v>'2011-07-08 00:00:00'</v>
      </c>
      <c r="P341" s="7">
        <v>44385</v>
      </c>
      <c r="Q341" s="80">
        <f t="shared" si="107"/>
        <v>2021</v>
      </c>
      <c r="R341" s="80">
        <f t="shared" si="108"/>
        <v>7</v>
      </c>
      <c r="S341" s="80">
        <f t="shared" si="109"/>
        <v>8</v>
      </c>
      <c r="T341" s="80" t="str">
        <f t="shared" si="110"/>
        <v>07</v>
      </c>
      <c r="U341" s="80" t="str">
        <f t="shared" si="111"/>
        <v>08</v>
      </c>
      <c r="V341" s="80" t="str">
        <f t="shared" si="112"/>
        <v>'2021-07-08'</v>
      </c>
      <c r="W341" s="80"/>
      <c r="X341" s="80" t="str">
        <f t="shared" si="113"/>
        <v>null</v>
      </c>
      <c r="Y341" s="6" t="s">
        <v>1812</v>
      </c>
      <c r="Z341" s="123">
        <f>IFERROR(IF(Y341="","null",VLOOKUP(Y341,Marcas!$A$2:$C$2024,2,0)),"")</f>
        <v>1199</v>
      </c>
      <c r="AA341" s="6" t="s">
        <v>1801</v>
      </c>
      <c r="AB341" s="6">
        <f>IFERROR(IF(AA341="","",IF(AA341="EMPORIO LEGAL",1,VLOOKUP(AA341,Clientes!$A$2:$B$1190,2,0))),"")</f>
        <v>786</v>
      </c>
      <c r="AC341" s="6">
        <f>IFERROR(IF(Tabla1[[#This Row],[id_control]]="null","",VLOOKUP(CONCATENATE(Tabla1[[#This Row],[CLIENTE]],"-",Tabla1[[#This Row],[id_control]]),Hoja1!$C$2:$D$1994,2,0)),"")</f>
        <v>341</v>
      </c>
      <c r="AD341" s="6" t="s">
        <v>1802</v>
      </c>
      <c r="AE341" s="6"/>
      <c r="AF341" s="6"/>
      <c r="AG341" s="6"/>
      <c r="AH341" s="6"/>
      <c r="AI341" s="6"/>
      <c r="AJ341" s="6"/>
      <c r="AK341" s="6"/>
      <c r="AL341" s="3"/>
      <c r="AM341" s="6"/>
      <c r="AN341" s="6"/>
      <c r="AO341" s="6"/>
      <c r="AP341" s="6"/>
      <c r="AQ341" s="6" t="s">
        <v>1803</v>
      </c>
      <c r="AR341" s="6"/>
      <c r="AS341" s="6"/>
      <c r="AT341" s="6"/>
      <c r="AU341" s="6"/>
      <c r="AV341" s="6" t="s">
        <v>1804</v>
      </c>
      <c r="AW341" s="6"/>
      <c r="AX341" s="6"/>
      <c r="AY341" s="6"/>
      <c r="AZ341" s="6"/>
      <c r="BA341" s="6"/>
      <c r="BB341" s="6"/>
      <c r="BC341" s="6"/>
      <c r="BD341" s="8" t="s">
        <v>1805</v>
      </c>
      <c r="BE341" s="8">
        <v>340</v>
      </c>
      <c r="BF341" s="6" t="str">
        <f t="shared" si="114"/>
        <v>insert into bitacoras_estatus (numero_expediente, numero_registro, representante, fecha_inicio, fecha_vencimiento, id_cliente, id_admin, id_bitacoras_estatus, id_estatus, id_clase, id_marca, created_at, updated_at) values('1195255','','ERASMO CARREON','2011-07-08','2021-07-08','786','2','1','1',null,1199,'2011-07-08 00:00:00','2011-07-08 00:00:00');</v>
      </c>
      <c r="BG341" s="6" t="str">
        <f t="shared" si="115"/>
        <v>insert into servicios_comentarios (comentario, id_admin, id_estatus, created_at, updated_at) values('REQUISITOS RECIBIDA 14/12/2011',1,340,'2011-07-08 00:00:00','2011-07-08 00:00:00');</v>
      </c>
      <c r="BH341" s="6" t="str">
        <f t="shared" si="116"/>
        <v>insert into servicios_comentarios (comentario, id_admin, id_estatus, created_at, updated_at) values('CEL ERASMO 639 472 8593',1,340,'2011-07-08 00:00:00','2011-07-08 00:00:00');</v>
      </c>
      <c r="BI341" s="137" t="str">
        <f t="shared" si="117"/>
        <v>update bitacoras_estatus set comprobacion_uso = 1, id_estatus=1 where id=340;</v>
      </c>
      <c r="BJ341" s="137" t="str">
        <f t="shared" si="118"/>
        <v>update bitacoras_estatus set numero_expediente = '1195255', numero_registro = '', id_estatus = 1, fecha_inicio = '2011-07-08', fecha_vencimiento ='2021-07-08', created_at ='2011-07-08 00:00:00', updated_at ='2011-07-08 00:00:00', id_clase=null, id_marca=1199, id_cliente=786, vigencia = 0 where id =340;</v>
      </c>
      <c r="BK341" s="137" t="str">
        <f t="shared" si="119"/>
        <v>update bitacoras_estatus set id_estatus = 1 where id =340;</v>
      </c>
    </row>
    <row r="342" spans="1:63">
      <c r="A342" s="3">
        <v>1379614</v>
      </c>
      <c r="B342" s="3"/>
      <c r="C342" s="3" t="str">
        <f>IF(Tabla1[[#This Row],[No. REG.]]="","",1)</f>
        <v/>
      </c>
      <c r="D342" s="3" t="s">
        <v>46</v>
      </c>
      <c r="E342" s="3">
        <f>IF(Tabla1[[#This Row],[STATUS]]="","",VLOOKUP(D342,Estatus!$A$2:$B$13,2,0))</f>
        <v>10</v>
      </c>
      <c r="F342" s="3">
        <f>IF(Tabla1[[#This Row],[STATUS]]="","",VLOOKUP(D342,Estatus!$A$2:$I$12,9,0))</f>
        <v>1</v>
      </c>
      <c r="G342" s="12" t="s">
        <v>1813</v>
      </c>
      <c r="H342" s="7">
        <v>41429</v>
      </c>
      <c r="I342" s="80">
        <f t="shared" si="100"/>
        <v>2013</v>
      </c>
      <c r="J342" s="80">
        <f t="shared" si="101"/>
        <v>6</v>
      </c>
      <c r="K342" s="80">
        <f t="shared" si="102"/>
        <v>4</v>
      </c>
      <c r="L342" s="80" t="str">
        <f t="shared" si="103"/>
        <v>06</v>
      </c>
      <c r="M342" s="80" t="str">
        <f t="shared" si="104"/>
        <v>04</v>
      </c>
      <c r="N342" s="80" t="str">
        <f t="shared" si="105"/>
        <v>'2013-06-04'</v>
      </c>
      <c r="O342" s="80" t="str">
        <f t="shared" si="106"/>
        <v>'2013-06-04 00:00:00'</v>
      </c>
      <c r="P342" s="7">
        <v>45081</v>
      </c>
      <c r="Q342" s="80">
        <f t="shared" si="107"/>
        <v>2023</v>
      </c>
      <c r="R342" s="80">
        <f t="shared" si="108"/>
        <v>6</v>
      </c>
      <c r="S342" s="80">
        <f t="shared" si="109"/>
        <v>4</v>
      </c>
      <c r="T342" s="80" t="str">
        <f t="shared" si="110"/>
        <v>06</v>
      </c>
      <c r="U342" s="80" t="str">
        <f t="shared" si="111"/>
        <v>04</v>
      </c>
      <c r="V342" s="80" t="str">
        <f t="shared" si="112"/>
        <v>'2023-06-04'</v>
      </c>
      <c r="W342" s="80"/>
      <c r="X342" s="80" t="str">
        <f t="shared" si="113"/>
        <v>null</v>
      </c>
      <c r="Y342" s="3" t="s">
        <v>1812</v>
      </c>
      <c r="Z342" s="124">
        <f>IFERROR(IF(Y342="","null",VLOOKUP(Y342,Marcas!$A$2:$C$2024,2,0)),"")</f>
        <v>1199</v>
      </c>
      <c r="AA342" s="3" t="s">
        <v>1801</v>
      </c>
      <c r="AB342" s="3">
        <f>IFERROR(IF(AA342="","",IF(AA342="EMPORIO LEGAL",1,VLOOKUP(AA342,Clientes!$A$2:$B$1190,2,0))),"")</f>
        <v>786</v>
      </c>
      <c r="AC342" s="3">
        <f>IFERROR(IF(Tabla1[[#This Row],[id_control]]="null","",VLOOKUP(CONCATENATE(Tabla1[[#This Row],[CLIENTE]],"-",Tabla1[[#This Row],[id_control]]),Hoja1!$C$2:$D$1994,2,0)),"")</f>
        <v>341</v>
      </c>
      <c r="AD342" s="3" t="s">
        <v>1802</v>
      </c>
      <c r="AE342" s="3"/>
      <c r="AF342" s="3"/>
      <c r="AG342" s="3"/>
      <c r="AH342" s="3"/>
      <c r="AI342" s="3"/>
      <c r="AJ342" s="3"/>
      <c r="AK342" s="3"/>
      <c r="AL342" s="3"/>
      <c r="AM342" s="6"/>
      <c r="AN342" s="6"/>
      <c r="AO342" s="6"/>
      <c r="AP342" s="6"/>
      <c r="AQ342" s="6" t="s">
        <v>1803</v>
      </c>
      <c r="AR342" s="6"/>
      <c r="AS342" s="6"/>
      <c r="AT342" s="6"/>
      <c r="AU342" s="6"/>
      <c r="AV342" s="6" t="s">
        <v>1804</v>
      </c>
      <c r="AW342" s="6"/>
      <c r="AX342" s="6"/>
      <c r="AY342" s="6"/>
      <c r="AZ342" s="6"/>
      <c r="BA342" s="6"/>
      <c r="BB342" s="6"/>
      <c r="BC342" s="6"/>
      <c r="BD342" s="6" t="s">
        <v>1805</v>
      </c>
      <c r="BE342" s="8">
        <v>341</v>
      </c>
      <c r="BF342" s="6" t="str">
        <f t="shared" si="114"/>
        <v>insert into bitacoras_estatus (numero_expediente, numero_registro, representante, fecha_inicio, fecha_vencimiento, id_cliente, id_admin, id_bitacoras_estatus, id_estatus, id_clase, id_marca, created_at, updated_at) values('1379614','','ERASMO CARREON','2013-06-04','2023-06-04','786','2','1','1',null,1199,'2013-06-04 00:00:00','2013-06-04 00:00:00');</v>
      </c>
      <c r="BG342" s="6" t="str">
        <f t="shared" si="115"/>
        <v>insert into servicios_comentarios (comentario, id_admin, id_estatus, created_at, updated_at) values('TITULO RECIBIDO21/11/2013',1,341,'2013-06-04 00:00:00','2013-06-04 00:00:00');</v>
      </c>
      <c r="BH342" s="6" t="str">
        <f t="shared" si="116"/>
        <v>insert into servicios_comentarios (comentario, id_admin, id_estatus, created_at, updated_at) values('CEL ERASMO 639 472 8593',1,341,'2013-06-04 00:00:00','2013-06-04 00:00:00');</v>
      </c>
      <c r="BI342" s="137" t="str">
        <f t="shared" si="117"/>
        <v>update bitacoras_estatus set comprobacion_uso = 1, id_estatus=10 where id=341;</v>
      </c>
      <c r="BJ342" s="137" t="str">
        <f t="shared" si="118"/>
        <v>update bitacoras_estatus set numero_expediente = '1379614', numero_registro = '', id_estatus = 10, fecha_inicio = '2013-06-04', fecha_vencimiento ='2023-06-04', created_at ='2013-06-04 00:00:00', updated_at ='2013-06-04 00:00:00', id_clase=null, id_marca=1199, id_cliente=786, vigencia = 1 where id =341;</v>
      </c>
      <c r="BK342" s="137" t="str">
        <f t="shared" si="119"/>
        <v>update bitacoras_estatus set id_estatus = 10 where id =341;</v>
      </c>
    </row>
    <row r="343" spans="1:63" ht="40">
      <c r="A343" s="3">
        <v>1397370</v>
      </c>
      <c r="B343" s="3"/>
      <c r="C343" s="3" t="str">
        <f>IF(Tabla1[[#This Row],[No. REG.]]="","",1)</f>
        <v/>
      </c>
      <c r="D343" s="3" t="s">
        <v>34</v>
      </c>
      <c r="E343" s="3">
        <f>IF(Tabla1[[#This Row],[STATUS]]="","",VLOOKUP(D343,Estatus!$A$2:$B$13,2,0))</f>
        <v>5</v>
      </c>
      <c r="F343" s="3">
        <f>IF(Tabla1[[#This Row],[STATUS]]="","",VLOOKUP(D343,Estatus!$A$2:$I$12,9,0))</f>
        <v>0</v>
      </c>
      <c r="G343" s="12" t="s">
        <v>1814</v>
      </c>
      <c r="H343" s="7">
        <v>41484</v>
      </c>
      <c r="I343" s="80">
        <f t="shared" si="100"/>
        <v>2013</v>
      </c>
      <c r="J343" s="80">
        <f t="shared" si="101"/>
        <v>7</v>
      </c>
      <c r="K343" s="80">
        <f t="shared" si="102"/>
        <v>29</v>
      </c>
      <c r="L343" s="80" t="str">
        <f t="shared" si="103"/>
        <v>07</v>
      </c>
      <c r="M343" s="80">
        <f t="shared" si="104"/>
        <v>29</v>
      </c>
      <c r="N343" s="80" t="str">
        <f t="shared" si="105"/>
        <v>'2013-07-29'</v>
      </c>
      <c r="O343" s="80" t="str">
        <f t="shared" si="106"/>
        <v>'2013-07-29 00:00:00'</v>
      </c>
      <c r="P343" s="7">
        <v>45136</v>
      </c>
      <c r="Q343" s="80">
        <f t="shared" si="107"/>
        <v>2023</v>
      </c>
      <c r="R343" s="80">
        <f t="shared" si="108"/>
        <v>7</v>
      </c>
      <c r="S343" s="80">
        <f t="shared" si="109"/>
        <v>29</v>
      </c>
      <c r="T343" s="80" t="str">
        <f t="shared" si="110"/>
        <v>07</v>
      </c>
      <c r="U343" s="80">
        <f t="shared" si="111"/>
        <v>29</v>
      </c>
      <c r="V343" s="80" t="str">
        <f t="shared" si="112"/>
        <v>'2023-07-29'</v>
      </c>
      <c r="W343" s="80"/>
      <c r="X343" s="80" t="str">
        <f t="shared" si="113"/>
        <v>null</v>
      </c>
      <c r="Y343" s="3" t="s">
        <v>1815</v>
      </c>
      <c r="Z343" s="124">
        <f>IFERROR(IF(Y343="","null",VLOOKUP(Y343,Marcas!$A$2:$C$2024,2,0)),"")</f>
        <v>1108</v>
      </c>
      <c r="AA343" s="3" t="s">
        <v>1801</v>
      </c>
      <c r="AB343" s="3">
        <f>IFERROR(IF(AA343="","",IF(AA343="EMPORIO LEGAL",1,VLOOKUP(AA343,Clientes!$A$2:$B$1190,2,0))),"")</f>
        <v>786</v>
      </c>
      <c r="AC343" s="3">
        <f>IFERROR(IF(Tabla1[[#This Row],[id_control]]="null","",VLOOKUP(CONCATENATE(Tabla1[[#This Row],[CLIENTE]],"-",Tabla1[[#This Row],[id_control]]),Hoja1!$C$2:$D$1994,2,0)),"")</f>
        <v>343</v>
      </c>
      <c r="AD343" s="3" t="s">
        <v>1802</v>
      </c>
      <c r="AE343" s="3"/>
      <c r="AF343" s="3"/>
      <c r="AG343" s="3"/>
      <c r="AH343" s="3"/>
      <c r="AI343" s="3"/>
      <c r="AJ343" s="3"/>
      <c r="AK343" s="3"/>
      <c r="AL343" s="3"/>
      <c r="AM343" s="6"/>
      <c r="AN343" s="6"/>
      <c r="AO343" s="6"/>
      <c r="AP343" s="6"/>
      <c r="AQ343" s="6" t="s">
        <v>1803</v>
      </c>
      <c r="AR343" s="6"/>
      <c r="AS343" s="6"/>
      <c r="AT343" s="6"/>
      <c r="AU343" s="6"/>
      <c r="AV343" s="6" t="s">
        <v>1804</v>
      </c>
      <c r="AW343" s="6"/>
      <c r="AX343" s="6"/>
      <c r="AY343" s="6"/>
      <c r="AZ343" s="6"/>
      <c r="BA343" s="6"/>
      <c r="BB343" s="6"/>
      <c r="BC343" s="6"/>
      <c r="BD343" s="6" t="s">
        <v>1805</v>
      </c>
      <c r="BE343" s="8">
        <v>342</v>
      </c>
      <c r="BF343" s="6" t="str">
        <f t="shared" si="114"/>
        <v>insert into bitacoras_estatus (numero_expediente, numero_registro, representante, fecha_inicio, fecha_vencimiento, id_cliente, id_admin, id_bitacoras_estatus, id_estatus, id_clase, id_marca, created_at, updated_at) values('1397370','','ERASMO CARREON','2013-07-29','2023-07-29','786','2','1','1',null,1108,'2013-07-29 00:00:00','2013-07-29 00:00:00');</v>
      </c>
      <c r="BG343" s="6" t="str">
        <f t="shared" si="115"/>
        <v>insert into servicios_comentarios (comentario, id_admin, id_estatus, created_at, updated_at) values('CONTESTACION A CITA DE ANTERIORIDAD 21/01/14. SE RECIBE NEGATIVA DE MARCA 20/08/2014',1,342,'2013-07-29 00:00:00','2013-07-29 00:00:00');</v>
      </c>
      <c r="BH343" s="6" t="str">
        <f t="shared" si="116"/>
        <v>insert into servicios_comentarios (comentario, id_admin, id_estatus, created_at, updated_at) values('CEL ERASMO 639 472 8593',1,342,'2013-07-29 00:00:00','2013-07-29 00:00:00');</v>
      </c>
      <c r="BI343" s="137" t="str">
        <f t="shared" si="117"/>
        <v>update bitacoras_estatus set comprobacion_uso = 1, id_estatus=5 where id=342;</v>
      </c>
      <c r="BJ343" s="137" t="str">
        <f t="shared" si="118"/>
        <v>update bitacoras_estatus set numero_expediente = '1397370', numero_registro = '', id_estatus = 5, fecha_inicio = '2013-07-29', fecha_vencimiento ='2023-07-29', created_at ='2013-07-29 00:00:00', updated_at ='2013-07-29 00:00:00', id_clase=null, id_marca=1108, id_cliente=786, vigencia = 0 where id =342;</v>
      </c>
      <c r="BK343" s="137" t="str">
        <f t="shared" si="119"/>
        <v>update bitacoras_estatus set id_estatus = 5 where id =342;</v>
      </c>
    </row>
    <row r="344" spans="1:63" ht="40">
      <c r="A344" s="3">
        <v>1397369</v>
      </c>
      <c r="B344" s="3"/>
      <c r="C344" s="3" t="str">
        <f>IF(Tabla1[[#This Row],[No. REG.]]="","",1)</f>
        <v/>
      </c>
      <c r="D344" s="3" t="s">
        <v>34</v>
      </c>
      <c r="E344" s="3">
        <f>IF(Tabla1[[#This Row],[STATUS]]="","",VLOOKUP(D344,Estatus!$A$2:$B$13,2,0))</f>
        <v>5</v>
      </c>
      <c r="F344" s="3">
        <f>IF(Tabla1[[#This Row],[STATUS]]="","",VLOOKUP(D344,Estatus!$A$2:$I$12,9,0))</f>
        <v>0</v>
      </c>
      <c r="G344" s="12" t="s">
        <v>1814</v>
      </c>
      <c r="H344" s="7">
        <v>41484</v>
      </c>
      <c r="I344" s="80">
        <f t="shared" si="100"/>
        <v>2013</v>
      </c>
      <c r="J344" s="80">
        <f t="shared" si="101"/>
        <v>7</v>
      </c>
      <c r="K344" s="80">
        <f t="shared" si="102"/>
        <v>29</v>
      </c>
      <c r="L344" s="80" t="str">
        <f t="shared" si="103"/>
        <v>07</v>
      </c>
      <c r="M344" s="80">
        <f t="shared" si="104"/>
        <v>29</v>
      </c>
      <c r="N344" s="80" t="str">
        <f t="shared" si="105"/>
        <v>'2013-07-29'</v>
      </c>
      <c r="O344" s="80" t="str">
        <f t="shared" si="106"/>
        <v>'2013-07-29 00:00:00'</v>
      </c>
      <c r="P344" s="7">
        <v>45136</v>
      </c>
      <c r="Q344" s="80">
        <f t="shared" si="107"/>
        <v>2023</v>
      </c>
      <c r="R344" s="80">
        <f t="shared" si="108"/>
        <v>7</v>
      </c>
      <c r="S344" s="80">
        <f t="shared" si="109"/>
        <v>29</v>
      </c>
      <c r="T344" s="80" t="str">
        <f t="shared" si="110"/>
        <v>07</v>
      </c>
      <c r="U344" s="80">
        <f t="shared" si="111"/>
        <v>29</v>
      </c>
      <c r="V344" s="80" t="str">
        <f t="shared" si="112"/>
        <v>'2023-07-29'</v>
      </c>
      <c r="W344" s="80"/>
      <c r="X344" s="80" t="str">
        <f t="shared" si="113"/>
        <v>null</v>
      </c>
      <c r="Y344" s="3" t="s">
        <v>1816</v>
      </c>
      <c r="Z344" s="124">
        <f>IFERROR(IF(Y344="","null",VLOOKUP(Y344,Marcas!$A$2:$C$2024,2,0)),"")</f>
        <v>1109</v>
      </c>
      <c r="AA344" s="3" t="s">
        <v>1801</v>
      </c>
      <c r="AB344" s="3">
        <f>IFERROR(IF(AA344="","",IF(AA344="EMPORIO LEGAL",1,VLOOKUP(AA344,Clientes!$A$2:$B$1190,2,0))),"")</f>
        <v>786</v>
      </c>
      <c r="AC344" s="3">
        <f>IFERROR(IF(Tabla1[[#This Row],[id_control]]="null","",VLOOKUP(CONCATENATE(Tabla1[[#This Row],[CLIENTE]],"-",Tabla1[[#This Row],[id_control]]),Hoja1!$C$2:$D$1994,2,0)),"")</f>
        <v>344</v>
      </c>
      <c r="AD344" s="3" t="s">
        <v>1802</v>
      </c>
      <c r="AE344" s="3"/>
      <c r="AF344" s="3"/>
      <c r="AG344" s="3"/>
      <c r="AH344" s="3"/>
      <c r="AI344" s="3"/>
      <c r="AJ344" s="3"/>
      <c r="AK344" s="3"/>
      <c r="AL344" s="3"/>
      <c r="AM344" s="6"/>
      <c r="AN344" s="6"/>
      <c r="AO344" s="6"/>
      <c r="AP344" s="6"/>
      <c r="AQ344" s="6"/>
      <c r="AR344" s="6"/>
      <c r="AS344" s="6"/>
      <c r="AT344" s="6"/>
      <c r="AU344" s="6"/>
      <c r="AV344" s="6" t="s">
        <v>1804</v>
      </c>
      <c r="AW344" s="6"/>
      <c r="AX344" s="6"/>
      <c r="AY344" s="6"/>
      <c r="AZ344" s="6"/>
      <c r="BA344" s="6"/>
      <c r="BB344" s="6"/>
      <c r="BC344" s="6"/>
      <c r="BD344" s="6" t="s">
        <v>1805</v>
      </c>
      <c r="BE344" s="8">
        <v>343</v>
      </c>
      <c r="BF344" s="6" t="str">
        <f t="shared" si="114"/>
        <v>insert into bitacoras_estatus (numero_expediente, numero_registro, representante, fecha_inicio, fecha_vencimiento, id_cliente, id_admin, id_bitacoras_estatus, id_estatus, id_clase, id_marca, created_at, updated_at) values('1397369','','ERASMO CARREON','2013-07-29','2023-07-29','786','2','1','1',null,1109,'2013-07-29 00:00:00','2013-07-29 00:00:00');</v>
      </c>
      <c r="BG344" s="6" t="str">
        <f t="shared" si="115"/>
        <v>insert into servicios_comentarios (comentario, id_admin, id_estatus, created_at, updated_at) values('CONTESTACION A CITA DE ANTERIORIDAD 21/01/14. SE RECIBE NEGATIVA DE MARCA 20/08/2014',1,343,'2013-07-29 00:00:00','2013-07-29 00:00:00');</v>
      </c>
      <c r="BH344" s="6" t="str">
        <f t="shared" si="116"/>
        <v>insert into servicios_comentarios (comentario, id_admin, id_estatus, created_at, updated_at) values('CEL ERASMO 639 472 8593',1,343,'2013-07-29 00:00:00','2013-07-29 00:00:00');</v>
      </c>
      <c r="BI344" s="137" t="str">
        <f t="shared" si="117"/>
        <v>update bitacoras_estatus set comprobacion_uso = 1, id_estatus=5 where id=343;</v>
      </c>
      <c r="BJ344" s="137" t="str">
        <f t="shared" si="118"/>
        <v>update bitacoras_estatus set numero_expediente = '1397369', numero_registro = '', id_estatus = 5, fecha_inicio = '2013-07-29', fecha_vencimiento ='2023-07-29', created_at ='2013-07-29 00:00:00', updated_at ='2013-07-29 00:00:00', id_clase=null, id_marca=1109, id_cliente=786, vigencia = 0 where id =343;</v>
      </c>
      <c r="BK344" s="137" t="str">
        <f t="shared" si="119"/>
        <v>update bitacoras_estatus set id_estatus = 5 where id =343;</v>
      </c>
    </row>
    <row r="345" spans="1:63">
      <c r="A345" s="3">
        <v>1397368</v>
      </c>
      <c r="B345" s="3">
        <v>1397368</v>
      </c>
      <c r="C345" s="3">
        <f>IF(Tabla1[[#This Row],[No. REG.]]="","",1)</f>
        <v>1</v>
      </c>
      <c r="D345" s="3" t="s">
        <v>46</v>
      </c>
      <c r="E345" s="3">
        <f>IF(Tabla1[[#This Row],[STATUS]]="","",VLOOKUP(D345,Estatus!$A$2:$B$13,2,0))</f>
        <v>10</v>
      </c>
      <c r="F345" s="3">
        <f>IF(Tabla1[[#This Row],[STATUS]]="","",VLOOKUP(D345,Estatus!$A$2:$I$12,9,0))</f>
        <v>1</v>
      </c>
      <c r="G345" s="96" t="s">
        <v>1817</v>
      </c>
      <c r="H345" s="7">
        <v>41484</v>
      </c>
      <c r="I345" s="80">
        <f t="shared" si="100"/>
        <v>2013</v>
      </c>
      <c r="J345" s="80">
        <f t="shared" si="101"/>
        <v>7</v>
      </c>
      <c r="K345" s="80">
        <f t="shared" si="102"/>
        <v>29</v>
      </c>
      <c r="L345" s="80" t="str">
        <f t="shared" si="103"/>
        <v>07</v>
      </c>
      <c r="M345" s="80">
        <f t="shared" si="104"/>
        <v>29</v>
      </c>
      <c r="N345" s="80" t="str">
        <f t="shared" si="105"/>
        <v>'2013-07-29'</v>
      </c>
      <c r="O345" s="80" t="str">
        <f t="shared" si="106"/>
        <v>'2013-07-29 00:00:00'</v>
      </c>
      <c r="P345" s="7">
        <v>45136</v>
      </c>
      <c r="Q345" s="80">
        <f t="shared" si="107"/>
        <v>2023</v>
      </c>
      <c r="R345" s="80">
        <f t="shared" si="108"/>
        <v>7</v>
      </c>
      <c r="S345" s="80">
        <f t="shared" si="109"/>
        <v>29</v>
      </c>
      <c r="T345" s="80" t="str">
        <f t="shared" si="110"/>
        <v>07</v>
      </c>
      <c r="U345" s="80">
        <f t="shared" si="111"/>
        <v>29</v>
      </c>
      <c r="V345" s="80" t="str">
        <f t="shared" si="112"/>
        <v>'2023-07-29'</v>
      </c>
      <c r="W345" s="80"/>
      <c r="X345" s="80" t="str">
        <f t="shared" si="113"/>
        <v>null</v>
      </c>
      <c r="Y345" s="3" t="s">
        <v>1818</v>
      </c>
      <c r="Z345" s="124">
        <f>IFERROR(IF(Y345="","null",VLOOKUP(Y345,Marcas!$A$2:$C$2024,2,0)),"")</f>
        <v>1110</v>
      </c>
      <c r="AA345" s="3" t="s">
        <v>1801</v>
      </c>
      <c r="AB345" s="3">
        <f>IFERROR(IF(AA345="","",IF(AA345="EMPORIO LEGAL",1,VLOOKUP(AA345,Clientes!$A$2:$B$1190,2,0))),"")</f>
        <v>786</v>
      </c>
      <c r="AC345" s="3">
        <f>IFERROR(IF(Tabla1[[#This Row],[id_control]]="null","",VLOOKUP(CONCATENATE(Tabla1[[#This Row],[CLIENTE]],"-",Tabla1[[#This Row],[id_control]]),Hoja1!$C$2:$D$1994,2,0)),"")</f>
        <v>345</v>
      </c>
      <c r="AD345" s="3" t="s">
        <v>1802</v>
      </c>
      <c r="AE345" s="3"/>
      <c r="AF345" s="3"/>
      <c r="AG345" s="3"/>
      <c r="AH345" s="3"/>
      <c r="AI345" s="3"/>
      <c r="AJ345" s="3"/>
      <c r="AK345" s="3"/>
      <c r="AL345" s="3" t="s">
        <v>1805</v>
      </c>
      <c r="AM345" s="6"/>
      <c r="AN345" s="6"/>
      <c r="AO345" s="6"/>
      <c r="AP345" s="6"/>
      <c r="AQ345" s="4"/>
      <c r="AR345" s="6"/>
      <c r="AS345" s="6"/>
      <c r="AT345" s="6"/>
      <c r="AU345" s="6"/>
      <c r="AV345" s="6" t="s">
        <v>1804</v>
      </c>
      <c r="AW345" s="6"/>
      <c r="AX345" s="6"/>
      <c r="AY345" s="6"/>
      <c r="AZ345" s="6"/>
      <c r="BA345" s="6"/>
      <c r="BB345" s="6"/>
      <c r="BC345" s="6"/>
      <c r="BD345" s="6" t="s">
        <v>1805</v>
      </c>
      <c r="BE345" s="8">
        <v>344</v>
      </c>
      <c r="BF345" s="6" t="str">
        <f t="shared" si="114"/>
        <v>insert into bitacoras_estatus (numero_expediente, numero_registro, representante, fecha_inicio, fecha_vencimiento, id_cliente, id_admin, id_bitacoras_estatus, id_estatus, id_clase, id_marca, created_at, updated_at) values('1397368','1397368','ERASMO CARREON','2013-07-29','2023-07-29','786','2','1','1',null,1110,'2013-07-29 00:00:00','2013-07-29 00:00:00');</v>
      </c>
      <c r="BG345" s="6" t="str">
        <f t="shared" si="115"/>
        <v>insert into servicios_comentarios (comentario, id_admin, id_estatus, created_at, updated_at) values('TITULO RECIBIDO 19/12/13',1,344,'2013-07-29 00:00:00','2013-07-29 00:00:00');</v>
      </c>
      <c r="BH345" s="6" t="str">
        <f t="shared" si="116"/>
        <v>insert into servicios_comentarios (comentario, id_admin, id_estatus, created_at, updated_at) values('CEL ERASMO 639 472 8593',1,344,'2013-07-29 00:00:00','2013-07-29 00:00:00');</v>
      </c>
      <c r="BI345" s="137" t="str">
        <f t="shared" si="117"/>
        <v>update bitacoras_estatus set comprobacion_uso = 1, id_estatus=10 where id=344;</v>
      </c>
      <c r="BJ345" s="137" t="str">
        <f t="shared" si="118"/>
        <v>update bitacoras_estatus set numero_expediente = '1397368', numero_registro = '1397368', id_estatus = 10, fecha_inicio = '2013-07-29', fecha_vencimiento ='2023-07-29', created_at ='2013-07-29 00:00:00', updated_at ='2013-07-29 00:00:00', id_clase=null, id_marca=1110, id_cliente=786, vigencia = 1 where id =344;</v>
      </c>
      <c r="BK345" s="137" t="str">
        <f t="shared" si="119"/>
        <v>update bitacoras_estatus set id_estatus = 10 where id =344;</v>
      </c>
    </row>
    <row r="346" spans="1:63" ht="37">
      <c r="A346" s="3">
        <v>1425872</v>
      </c>
      <c r="B346" s="3">
        <v>1479959</v>
      </c>
      <c r="C346" s="3">
        <f>IF(Tabla1[[#This Row],[No. REG.]]="","",1)</f>
        <v>1</v>
      </c>
      <c r="D346" s="3" t="s">
        <v>46</v>
      </c>
      <c r="E346" s="3">
        <f>IF(Tabla1[[#This Row],[STATUS]]="","",VLOOKUP(D346,Estatus!$A$2:$B$13,2,0))</f>
        <v>10</v>
      </c>
      <c r="F346" s="3">
        <f>IF(Tabla1[[#This Row],[STATUS]]="","",VLOOKUP(D346,Estatus!$A$2:$I$12,9,0))</f>
        <v>1</v>
      </c>
      <c r="G346" s="96" t="s">
        <v>1819</v>
      </c>
      <c r="H346" s="7">
        <v>41571</v>
      </c>
      <c r="I346" s="80">
        <f t="shared" si="100"/>
        <v>2013</v>
      </c>
      <c r="J346" s="80">
        <f t="shared" si="101"/>
        <v>10</v>
      </c>
      <c r="K346" s="80">
        <f t="shared" si="102"/>
        <v>24</v>
      </c>
      <c r="L346" s="80">
        <f t="shared" si="103"/>
        <v>10</v>
      </c>
      <c r="M346" s="80">
        <f t="shared" si="104"/>
        <v>24</v>
      </c>
      <c r="N346" s="80" t="str">
        <f t="shared" si="105"/>
        <v>'2013-10-24'</v>
      </c>
      <c r="O346" s="80" t="str">
        <f t="shared" si="106"/>
        <v>'2013-10-24 00:00:00'</v>
      </c>
      <c r="P346" s="7">
        <v>45223</v>
      </c>
      <c r="Q346" s="80">
        <f t="shared" si="107"/>
        <v>2023</v>
      </c>
      <c r="R346" s="80">
        <f t="shared" si="108"/>
        <v>10</v>
      </c>
      <c r="S346" s="80">
        <f t="shared" si="109"/>
        <v>24</v>
      </c>
      <c r="T346" s="80">
        <f t="shared" si="110"/>
        <v>10</v>
      </c>
      <c r="U346" s="80">
        <f t="shared" si="111"/>
        <v>24</v>
      </c>
      <c r="V346" s="80" t="str">
        <f t="shared" si="112"/>
        <v>'2023-10-24'</v>
      </c>
      <c r="W346" s="80"/>
      <c r="X346" s="80" t="str">
        <f t="shared" si="113"/>
        <v>null</v>
      </c>
      <c r="Y346" s="3" t="s">
        <v>1820</v>
      </c>
      <c r="Z346" s="124">
        <f>IFERROR(IF(Y346="","null",VLOOKUP(Y346,Marcas!$A$2:$C$2024,2,0)),"")</f>
        <v>1200</v>
      </c>
      <c r="AA346" s="3" t="s">
        <v>1801</v>
      </c>
      <c r="AB346" s="3">
        <f>IFERROR(IF(AA346="","",IF(AA346="EMPORIO LEGAL",1,VLOOKUP(AA346,Clientes!$A$2:$B$1190,2,0))),"")</f>
        <v>786</v>
      </c>
      <c r="AC346" s="3">
        <f>IFERROR(IF(Tabla1[[#This Row],[id_control]]="null","",VLOOKUP(CONCATENATE(Tabla1[[#This Row],[CLIENTE]],"-",Tabla1[[#This Row],[id_control]]),Hoja1!$C$2:$D$1994,2,0)),"")</f>
        <v>346</v>
      </c>
      <c r="AD346" s="3" t="s">
        <v>1802</v>
      </c>
      <c r="AE346" s="3"/>
      <c r="AF346" s="3"/>
      <c r="AG346" s="3"/>
      <c r="AH346" s="3"/>
      <c r="AI346" s="3"/>
      <c r="AJ346" s="3"/>
      <c r="AK346" s="3"/>
      <c r="AL346" s="3" t="s">
        <v>1805</v>
      </c>
      <c r="AM346" s="6"/>
      <c r="AN346" s="6"/>
      <c r="AO346" s="6"/>
      <c r="AP346" s="6"/>
      <c r="AQ346" s="6"/>
      <c r="AR346" s="6"/>
      <c r="AS346" s="6"/>
      <c r="AT346" s="6"/>
      <c r="AU346" s="6"/>
      <c r="AV346" s="6" t="s">
        <v>1804</v>
      </c>
      <c r="AW346" s="6"/>
      <c r="AX346" s="6"/>
      <c r="AY346" s="6"/>
      <c r="AZ346" s="6"/>
      <c r="BA346" s="6"/>
      <c r="BB346" s="6"/>
      <c r="BC346" s="6"/>
      <c r="BD346" s="6" t="s">
        <v>1805</v>
      </c>
      <c r="BE346" s="8">
        <v>345</v>
      </c>
      <c r="BF346" s="6" t="str">
        <f t="shared" si="114"/>
        <v>insert into bitacoras_estatus (numero_expediente, numero_registro, representante, fecha_inicio, fecha_vencimiento, id_cliente, id_admin, id_bitacoras_estatus, id_estatus, id_clase, id_marca, created_at, updated_at) values('1425872','1479959','ERASMO CARREON','2013-10-24','2023-10-24','786','2','1','1',null,1200,'2013-10-24 00:00:00','2013-10-24 00:00:00');</v>
      </c>
      <c r="BG346" s="6" t="str">
        <f t="shared" si="115"/>
        <v>insert into servicios_comentarios (comentario, id_admin, id_estatus, created_at, updated_at) values('REQUISITOS RECIBIDOS 14/02/14. CONTESTACION DE REQUISITOS 28MAR14. TITULO RECIBIDO 09/10/14. TITULO ENTREGADO 20/OCT/2014',1,345,'2013-10-24 00:00:00','2013-10-24 00:00:00');</v>
      </c>
      <c r="BH346" s="6" t="str">
        <f t="shared" si="116"/>
        <v>insert into servicios_comentarios (comentario, id_admin, id_estatus, created_at, updated_at) values('CEL ERASMO 639 472 8593',1,345,'2013-10-24 00:00:00','2013-10-24 00:00:00');</v>
      </c>
      <c r="BI346" s="137" t="str">
        <f t="shared" si="117"/>
        <v>update bitacoras_estatus set comprobacion_uso = 1, id_estatus=10 where id=345;</v>
      </c>
      <c r="BJ346" s="137" t="str">
        <f t="shared" si="118"/>
        <v>update bitacoras_estatus set numero_expediente = '1425872', numero_registro = '1479959', id_estatus = 10, fecha_inicio = '2013-10-24', fecha_vencimiento ='2023-10-24', created_at ='2013-10-24 00:00:00', updated_at ='2013-10-24 00:00:00', id_clase=null, id_marca=1200, id_cliente=786, vigencia = 1 where id =345;</v>
      </c>
      <c r="BK346" s="137" t="str">
        <f t="shared" si="119"/>
        <v>update bitacoras_estatus set id_estatus = 10 where id =345;</v>
      </c>
    </row>
    <row r="347" spans="1:63" ht="53">
      <c r="A347" s="6">
        <v>1433057</v>
      </c>
      <c r="B347" s="6">
        <v>1479959</v>
      </c>
      <c r="C347" s="6">
        <f>IF(Tabla1[[#This Row],[No. REG.]]="","",1)</f>
        <v>1</v>
      </c>
      <c r="D347" s="3" t="s">
        <v>46</v>
      </c>
      <c r="E347" s="3">
        <f>IF(Tabla1[[#This Row],[STATUS]]="","",VLOOKUP(D347,Estatus!$A$2:$B$13,2,0))</f>
        <v>10</v>
      </c>
      <c r="F347" s="3">
        <f>IF(Tabla1[[#This Row],[STATUS]]="","",VLOOKUP(D347,Estatus!$A$2:$I$12,9,0))</f>
        <v>1</v>
      </c>
      <c r="G347" s="12" t="s">
        <v>1821</v>
      </c>
      <c r="H347" s="7">
        <v>41597</v>
      </c>
      <c r="I347" s="80">
        <f t="shared" si="100"/>
        <v>2013</v>
      </c>
      <c r="J347" s="80">
        <f t="shared" si="101"/>
        <v>11</v>
      </c>
      <c r="K347" s="80">
        <f t="shared" si="102"/>
        <v>19</v>
      </c>
      <c r="L347" s="80">
        <f t="shared" si="103"/>
        <v>11</v>
      </c>
      <c r="M347" s="80">
        <f t="shared" si="104"/>
        <v>19</v>
      </c>
      <c r="N347" s="80" t="str">
        <f t="shared" si="105"/>
        <v>'2013-11-19'</v>
      </c>
      <c r="O347" s="80" t="str">
        <f t="shared" si="106"/>
        <v>'2013-11-19 00:00:00'</v>
      </c>
      <c r="P347" s="7">
        <v>45249</v>
      </c>
      <c r="Q347" s="80">
        <f t="shared" si="107"/>
        <v>2023</v>
      </c>
      <c r="R347" s="80">
        <f t="shared" si="108"/>
        <v>11</v>
      </c>
      <c r="S347" s="80">
        <f t="shared" si="109"/>
        <v>19</v>
      </c>
      <c r="T347" s="80">
        <f t="shared" si="110"/>
        <v>11</v>
      </c>
      <c r="U347" s="80">
        <f t="shared" si="111"/>
        <v>19</v>
      </c>
      <c r="V347" s="80" t="str">
        <f t="shared" si="112"/>
        <v>'2023-11-19'</v>
      </c>
      <c r="W347" s="80"/>
      <c r="X347" s="80" t="str">
        <f t="shared" si="113"/>
        <v>null</v>
      </c>
      <c r="Y347" s="6" t="s">
        <v>1822</v>
      </c>
      <c r="Z347" s="123">
        <f>IFERROR(IF(Y347="","null",VLOOKUP(Y347,Marcas!$A$2:$C$2024,2,0)),"")</f>
        <v>665</v>
      </c>
      <c r="AA347" s="6" t="s">
        <v>1801</v>
      </c>
      <c r="AB347" s="6">
        <f>IFERROR(IF(AA347="","",IF(AA347="EMPORIO LEGAL",1,VLOOKUP(AA347,Clientes!$A$2:$B$1190,2,0))),"")</f>
        <v>786</v>
      </c>
      <c r="AC347" s="6">
        <f>IFERROR(IF(Tabla1[[#This Row],[id_control]]="null","",VLOOKUP(CONCATENATE(Tabla1[[#This Row],[CLIENTE]],"-",Tabla1[[#This Row],[id_control]]),Hoja1!$C$2:$D$1994,2,0)),"")</f>
        <v>347</v>
      </c>
      <c r="AD347" s="6" t="s">
        <v>1823</v>
      </c>
      <c r="AE347" s="6"/>
      <c r="AF347" s="6"/>
      <c r="AG347" s="6"/>
      <c r="AH347" s="6"/>
      <c r="AI347" s="6"/>
      <c r="AJ347" s="6"/>
      <c r="AK347" s="6"/>
      <c r="AL347" s="6" t="s">
        <v>1805</v>
      </c>
      <c r="AM347" s="6"/>
      <c r="AN347" s="6"/>
      <c r="AO347" s="6"/>
      <c r="AP347" s="6"/>
      <c r="AQ347" s="6"/>
      <c r="AR347" s="6"/>
      <c r="AS347" s="6"/>
      <c r="AT347" s="6"/>
      <c r="AU347" s="6"/>
      <c r="AV347" s="6" t="s">
        <v>1804</v>
      </c>
      <c r="AW347" s="6"/>
      <c r="AX347" s="6"/>
      <c r="AY347" s="6"/>
      <c r="AZ347" s="6"/>
      <c r="BA347" s="6"/>
      <c r="BB347" s="6"/>
      <c r="BC347" s="6"/>
      <c r="BD347" s="8" t="s">
        <v>1805</v>
      </c>
      <c r="BE347" s="8">
        <v>346</v>
      </c>
      <c r="BF347" s="6" t="str">
        <f t="shared" si="114"/>
        <v>insert into bitacoras_estatus (numero_expediente, numero_registro, representante, fecha_inicio, fecha_vencimiento, id_cliente, id_admin, id_bitacoras_estatus, id_estatus, id_clase, id_marca, created_at, updated_at) values('1433057','1479959','JESUS ERASMO CARREON DUARTE','2013-11-19','2023-11-19','786','2','1','1',null,665,'2013-11-19 00:00:00','2013-11-19 00:00:00');</v>
      </c>
      <c r="BG347" s="6" t="str">
        <f t="shared" si="115"/>
        <v>insert into servicios_comentarios (comentario, id_admin, id_estatus, created_at, updated_at) values('IMPEDIMIENTO LEGAL RECIBIDO 04/04/14. IMPEDIMENTO LEGAL CONTESTADO 02/06/2014. TITULO RECIBIDO 11/DIC/14. TITULO ENTREGADO 12DIC14',1,346,'2013-11-19 00:00:00','2013-11-19 00:00:00');</v>
      </c>
      <c r="BH347" s="6" t="str">
        <f t="shared" si="116"/>
        <v>insert into servicios_comentarios (comentario, id_admin, id_estatus, created_at, updated_at) values('CEL ERASMO 639 472 8593',1,346,'2013-11-19 00:00:00','2013-11-19 00:00:00');</v>
      </c>
      <c r="BI347" s="137" t="str">
        <f t="shared" si="117"/>
        <v>update bitacoras_estatus set comprobacion_uso = 1, id_estatus=10 where id=346;</v>
      </c>
      <c r="BJ347" s="137" t="str">
        <f t="shared" si="118"/>
        <v>update bitacoras_estatus set numero_expediente = '1433057', numero_registro = '1479959', id_estatus = 10, fecha_inicio = '2013-11-19', fecha_vencimiento ='2023-11-19', created_at ='2013-11-19 00:00:00', updated_at ='2013-11-19 00:00:00', id_clase=null, id_marca=665, id_cliente=786, vigencia = 1 where id =346;</v>
      </c>
      <c r="BK347" s="137" t="str">
        <f t="shared" si="119"/>
        <v>update bitacoras_estatus set id_estatus = 10 where id =346;</v>
      </c>
    </row>
    <row r="348" spans="1:63" ht="53">
      <c r="A348" s="3">
        <v>650773</v>
      </c>
      <c r="B348" s="3">
        <v>882930</v>
      </c>
      <c r="C348" s="3">
        <f>IF(Tabla1[[#This Row],[No. REG.]]="","",1)</f>
        <v>1</v>
      </c>
      <c r="D348" s="3" t="s">
        <v>46</v>
      </c>
      <c r="E348" s="3">
        <f>IF(Tabla1[[#This Row],[STATUS]]="","",VLOOKUP(D348,Estatus!$A$2:$B$13,2,0))</f>
        <v>10</v>
      </c>
      <c r="F348" s="3">
        <f>IF(Tabla1[[#This Row],[STATUS]]="","",VLOOKUP(D348,Estatus!$A$2:$I$12,9,0))</f>
        <v>1</v>
      </c>
      <c r="G348" s="12" t="s">
        <v>1824</v>
      </c>
      <c r="H348" s="7">
        <v>38072</v>
      </c>
      <c r="I348" s="80">
        <f t="shared" si="100"/>
        <v>2004</v>
      </c>
      <c r="J348" s="80">
        <f t="shared" si="101"/>
        <v>3</v>
      </c>
      <c r="K348" s="80">
        <f t="shared" si="102"/>
        <v>26</v>
      </c>
      <c r="L348" s="80" t="str">
        <f t="shared" si="103"/>
        <v>03</v>
      </c>
      <c r="M348" s="80">
        <f t="shared" si="104"/>
        <v>26</v>
      </c>
      <c r="N348" s="80" t="str">
        <f t="shared" si="105"/>
        <v>'2004-03-26'</v>
      </c>
      <c r="O348" s="80" t="str">
        <f t="shared" si="106"/>
        <v>'2004-03-26 00:00:00'</v>
      </c>
      <c r="P348" s="7">
        <v>45377</v>
      </c>
      <c r="Q348" s="80">
        <f t="shared" si="107"/>
        <v>2024</v>
      </c>
      <c r="R348" s="80">
        <f t="shared" si="108"/>
        <v>3</v>
      </c>
      <c r="S348" s="80">
        <f t="shared" si="109"/>
        <v>26</v>
      </c>
      <c r="T348" s="80" t="str">
        <f t="shared" si="110"/>
        <v>03</v>
      </c>
      <c r="U348" s="80">
        <f t="shared" si="111"/>
        <v>26</v>
      </c>
      <c r="V348" s="80" t="str">
        <f t="shared" si="112"/>
        <v>'2024-03-26'</v>
      </c>
      <c r="W348" s="80"/>
      <c r="X348" s="80" t="str">
        <f t="shared" si="113"/>
        <v>null</v>
      </c>
      <c r="Y348" s="3" t="s">
        <v>1825</v>
      </c>
      <c r="Z348" s="124">
        <f>IFERROR(IF(Y348="","null",VLOOKUP(Y348,Marcas!$A$2:$C$2024,2,0)),"")</f>
        <v>1486</v>
      </c>
      <c r="AA348" s="3" t="s">
        <v>1801</v>
      </c>
      <c r="AB348" s="3">
        <f>IFERROR(IF(AA348="","",IF(AA348="EMPORIO LEGAL",1,VLOOKUP(AA348,Clientes!$A$2:$B$1190,2,0))),"")</f>
        <v>786</v>
      </c>
      <c r="AC348" s="3">
        <f>IFERROR(IF(Tabla1[[#This Row],[id_control]]="null","",VLOOKUP(CONCATENATE(Tabla1[[#This Row],[CLIENTE]],"-",Tabla1[[#This Row],[id_control]]),Hoja1!$C$2:$D$1994,2,0)),"")</f>
        <v>348</v>
      </c>
      <c r="AD348" s="3" t="s">
        <v>1802</v>
      </c>
      <c r="AE348" s="3"/>
      <c r="AF348" s="3"/>
      <c r="AG348" s="3"/>
      <c r="AH348" s="3"/>
      <c r="AI348" s="3"/>
      <c r="AJ348" s="3"/>
      <c r="AK348" s="3"/>
      <c r="AL348" s="3"/>
      <c r="AM348" s="6"/>
      <c r="AN348" s="6"/>
      <c r="AO348" s="6"/>
      <c r="AP348" s="6"/>
      <c r="AQ348" s="8" t="s">
        <v>1803</v>
      </c>
      <c r="AR348" s="6"/>
      <c r="AS348" s="6"/>
      <c r="AT348" s="6"/>
      <c r="AU348" s="6"/>
      <c r="AV348" s="6" t="s">
        <v>1804</v>
      </c>
      <c r="AW348" s="6"/>
      <c r="AX348" s="6"/>
      <c r="AY348" s="6"/>
      <c r="AZ348" s="6"/>
      <c r="BA348" s="6"/>
      <c r="BB348" s="6"/>
      <c r="BC348" s="6"/>
      <c r="BD348" s="6" t="s">
        <v>1805</v>
      </c>
      <c r="BE348" s="8">
        <v>347</v>
      </c>
      <c r="BF348" s="6" t="str">
        <f t="shared" si="114"/>
        <v>insert into bitacoras_estatus (numero_expediente, numero_registro, representante, fecha_inicio, fecha_vencimiento, id_cliente, id_admin, id_bitacoras_estatus, id_estatus, id_clase, id_marca, created_at, updated_at) values('650773','882930','ERASMO CARREON','2004-03-26','2024-03-26','786','2','1','1',null,1486,'2004-03-26 00:00:00','2004-03-26 00:00:00');</v>
      </c>
      <c r="BG348" s="6" t="str">
        <f t="shared" si="115"/>
        <v>insert into servicios_comentarios (comentario, id_admin, id_estatus, created_at, updated_at) values('RENOVACION RECIBIDA POSITIVA RECIBIDA EL 13/12/13 renoviacion enviada 25/10/2013 Renovación otorgada el 26 de Marzo 2014 Entregado a Cliente',1,347,'2004-03-26 00:00:00','2004-03-26 00:00:00');</v>
      </c>
      <c r="BH348" s="6" t="str">
        <f t="shared" si="116"/>
        <v>insert into servicios_comentarios (comentario, id_admin, id_estatus, created_at, updated_at) values('CEL ERASMO 639 472 8593',1,347,'2004-03-26 00:00:00','2004-03-26 00:00:00');</v>
      </c>
      <c r="BI348" s="137" t="str">
        <f t="shared" si="117"/>
        <v>update bitacoras_estatus set comprobacion_uso = 1, id_estatus=10 where id=347;</v>
      </c>
      <c r="BJ348" s="137" t="str">
        <f t="shared" si="118"/>
        <v>update bitacoras_estatus set numero_expediente = '650773', numero_registro = '882930', id_estatus = 10, fecha_inicio = '2004-03-26', fecha_vencimiento ='2024-03-26', created_at ='2004-03-26 00:00:00', updated_at ='2004-03-26 00:00:00', id_clase=null, id_marca=1486, id_cliente=786, vigencia = 1 where id =347;</v>
      </c>
      <c r="BK348" s="137" t="str">
        <f t="shared" si="119"/>
        <v>update bitacoras_estatus set id_estatus = 10 where id =347;</v>
      </c>
    </row>
    <row r="349" spans="1:63" ht="53">
      <c r="A349" s="6">
        <v>650772</v>
      </c>
      <c r="B349" s="6">
        <v>868701</v>
      </c>
      <c r="C349" s="6">
        <f>IF(Tabla1[[#This Row],[No. REG.]]="","",1)</f>
        <v>1</v>
      </c>
      <c r="D349" s="3" t="s">
        <v>46</v>
      </c>
      <c r="E349" s="3">
        <f>IF(Tabla1[[#This Row],[STATUS]]="","",VLOOKUP(D349,Estatus!$A$2:$B$13,2,0))</f>
        <v>10</v>
      </c>
      <c r="F349" s="3">
        <f>IF(Tabla1[[#This Row],[STATUS]]="","",VLOOKUP(D349,Estatus!$A$2:$I$12,9,0))</f>
        <v>1</v>
      </c>
      <c r="G349" s="12" t="s">
        <v>1824</v>
      </c>
      <c r="H349" s="7">
        <v>38072</v>
      </c>
      <c r="I349" s="80">
        <f t="shared" si="100"/>
        <v>2004</v>
      </c>
      <c r="J349" s="80">
        <f t="shared" si="101"/>
        <v>3</v>
      </c>
      <c r="K349" s="80">
        <f t="shared" si="102"/>
        <v>26</v>
      </c>
      <c r="L349" s="80" t="str">
        <f t="shared" si="103"/>
        <v>03</v>
      </c>
      <c r="M349" s="80">
        <f t="shared" si="104"/>
        <v>26</v>
      </c>
      <c r="N349" s="80" t="str">
        <f t="shared" si="105"/>
        <v>'2004-03-26'</v>
      </c>
      <c r="O349" s="80" t="str">
        <f t="shared" si="106"/>
        <v>'2004-03-26 00:00:00'</v>
      </c>
      <c r="P349" s="7">
        <v>45377</v>
      </c>
      <c r="Q349" s="80">
        <f t="shared" si="107"/>
        <v>2024</v>
      </c>
      <c r="R349" s="80">
        <f t="shared" si="108"/>
        <v>3</v>
      </c>
      <c r="S349" s="80">
        <f t="shared" si="109"/>
        <v>26</v>
      </c>
      <c r="T349" s="80" t="str">
        <f t="shared" si="110"/>
        <v>03</v>
      </c>
      <c r="U349" s="80">
        <f t="shared" si="111"/>
        <v>26</v>
      </c>
      <c r="V349" s="80" t="str">
        <f t="shared" si="112"/>
        <v>'2024-03-26'</v>
      </c>
      <c r="W349" s="80"/>
      <c r="X349" s="80" t="str">
        <f t="shared" si="113"/>
        <v>null</v>
      </c>
      <c r="Y349" s="6" t="s">
        <v>1826</v>
      </c>
      <c r="Z349" s="123">
        <f>IFERROR(IF(Y349="","null",VLOOKUP(Y349,Marcas!$A$2:$C$2024,2,0)),"")</f>
        <v>1383</v>
      </c>
      <c r="AA349" s="6" t="s">
        <v>1801</v>
      </c>
      <c r="AB349" s="6">
        <f>IFERROR(IF(AA349="","",IF(AA349="EMPORIO LEGAL",1,VLOOKUP(AA349,Clientes!$A$2:$B$1190,2,0))),"")</f>
        <v>786</v>
      </c>
      <c r="AC349" s="6">
        <f>IFERROR(IF(Tabla1[[#This Row],[id_control]]="null","",VLOOKUP(CONCATENATE(Tabla1[[#This Row],[CLIENTE]],"-",Tabla1[[#This Row],[id_control]]),Hoja1!$C$2:$D$1994,2,0)),"")</f>
        <v>349</v>
      </c>
      <c r="AD349" s="6" t="s">
        <v>1802</v>
      </c>
      <c r="AE349" s="6"/>
      <c r="AF349" s="6"/>
      <c r="AG349" s="6"/>
      <c r="AH349" s="6"/>
      <c r="AI349" s="6"/>
      <c r="AJ349" s="6"/>
      <c r="AK349" s="6"/>
      <c r="AL349" s="3" t="s">
        <v>1805</v>
      </c>
      <c r="AM349" s="4"/>
      <c r="AN349" s="6"/>
      <c r="AO349" s="6"/>
      <c r="AP349" s="6"/>
      <c r="AQ349" s="4"/>
      <c r="AR349" s="6"/>
      <c r="AS349" s="6"/>
      <c r="AT349" s="6"/>
      <c r="AU349" s="6"/>
      <c r="AV349" s="6" t="s">
        <v>1804</v>
      </c>
      <c r="AW349" s="6"/>
      <c r="AX349" s="6"/>
      <c r="AY349" s="6"/>
      <c r="AZ349" s="6"/>
      <c r="BA349" s="6"/>
      <c r="BB349" s="6"/>
      <c r="BC349" s="6"/>
      <c r="BD349" s="8" t="s">
        <v>1805</v>
      </c>
      <c r="BE349" s="8">
        <v>348</v>
      </c>
      <c r="BF349" s="6" t="str">
        <f t="shared" si="114"/>
        <v>insert into bitacoras_estatus (numero_expediente, numero_registro, representante, fecha_inicio, fecha_vencimiento, id_cliente, id_admin, id_bitacoras_estatus, id_estatus, id_clase, id_marca, created_at, updated_at) values('650772','868701','ERASMO CARREON','2004-03-26','2024-03-26','786','2','1','1',null,1383,'2004-03-26 00:00:00','2004-03-26 00:00:00');</v>
      </c>
      <c r="BG349" s="6" t="str">
        <f t="shared" si="115"/>
        <v>insert into servicios_comentarios (comentario, id_admin, id_estatus, created_at, updated_at) values('RENOVACION RECIBIDA POSITIVA RECIBIDA EL 13/12/13 renoviacion enviada 25/10/2013 Renovación otorgada el 26 de Marzo 2014 Entregado a Cliente',1,348,'2004-03-26 00:00:00','2004-03-26 00:00:00');</v>
      </c>
      <c r="BH349" s="6" t="str">
        <f t="shared" si="116"/>
        <v>insert into servicios_comentarios (comentario, id_admin, id_estatus, created_at, updated_at) values('CEL ERASMO 639 472 8593',1,348,'2004-03-26 00:00:00','2004-03-26 00:00:00');</v>
      </c>
      <c r="BI349" s="137" t="str">
        <f t="shared" si="117"/>
        <v>update bitacoras_estatus set comprobacion_uso = 1, id_estatus=10 where id=348;</v>
      </c>
      <c r="BJ349" s="137" t="str">
        <f t="shared" si="118"/>
        <v>update bitacoras_estatus set numero_expediente = '650772', numero_registro = '868701', id_estatus = 10, fecha_inicio = '2004-03-26', fecha_vencimiento ='2024-03-26', created_at ='2004-03-26 00:00:00', updated_at ='2004-03-26 00:00:00', id_clase=null, id_marca=1383, id_cliente=786, vigencia = 1 where id =348;</v>
      </c>
      <c r="BK349" s="137" t="str">
        <f t="shared" si="119"/>
        <v>update bitacoras_estatus set id_estatus = 10 where id =348;</v>
      </c>
    </row>
    <row r="350" spans="1:63" ht="57">
      <c r="A350" s="6">
        <v>1528590</v>
      </c>
      <c r="B350" s="6"/>
      <c r="C350" s="6" t="str">
        <f>IF(Tabla1[[#This Row],[No. REG.]]="","",1)</f>
        <v/>
      </c>
      <c r="D350" s="3" t="s">
        <v>34</v>
      </c>
      <c r="E350" s="3">
        <f>IF(Tabla1[[#This Row],[STATUS]]="","",VLOOKUP(D350,Estatus!$A$2:$B$13,2,0))</f>
        <v>5</v>
      </c>
      <c r="F350" s="3">
        <f>IF(Tabla1[[#This Row],[STATUS]]="","",VLOOKUP(D350,Estatus!$A$2:$I$12,9,0))</f>
        <v>0</v>
      </c>
      <c r="G350" s="16" t="s">
        <v>1827</v>
      </c>
      <c r="H350" s="9">
        <v>41900</v>
      </c>
      <c r="I350" s="81">
        <f t="shared" si="100"/>
        <v>2014</v>
      </c>
      <c r="J350" s="81">
        <f t="shared" si="101"/>
        <v>9</v>
      </c>
      <c r="K350" s="81">
        <f t="shared" si="102"/>
        <v>18</v>
      </c>
      <c r="L350" s="81" t="str">
        <f t="shared" si="103"/>
        <v>09</v>
      </c>
      <c r="M350" s="81">
        <f t="shared" si="104"/>
        <v>18</v>
      </c>
      <c r="N350" s="81" t="str">
        <f t="shared" si="105"/>
        <v>'2014-09-18'</v>
      </c>
      <c r="O350" s="81" t="str">
        <f t="shared" si="106"/>
        <v>'2014-09-18 00:00:00'</v>
      </c>
      <c r="P350" s="9">
        <v>45553</v>
      </c>
      <c r="Q350" s="81">
        <f t="shared" si="107"/>
        <v>2024</v>
      </c>
      <c r="R350" s="81">
        <f t="shared" si="108"/>
        <v>9</v>
      </c>
      <c r="S350" s="81">
        <f t="shared" si="109"/>
        <v>18</v>
      </c>
      <c r="T350" s="81" t="str">
        <f t="shared" si="110"/>
        <v>09</v>
      </c>
      <c r="U350" s="81">
        <f t="shared" si="111"/>
        <v>18</v>
      </c>
      <c r="V350" s="81" t="str">
        <f t="shared" si="112"/>
        <v>'2024-09-18'</v>
      </c>
      <c r="W350" s="81"/>
      <c r="X350" s="81" t="str">
        <f t="shared" si="113"/>
        <v>null</v>
      </c>
      <c r="Y350" s="6" t="s">
        <v>1828</v>
      </c>
      <c r="Z350" s="123">
        <f>IFERROR(IF(Y350="","null",VLOOKUP(Y350,Marcas!$A$2:$C$2024,2,0)),"")</f>
        <v>1111</v>
      </c>
      <c r="AA350" s="6" t="s">
        <v>1801</v>
      </c>
      <c r="AB350" s="6">
        <f>IFERROR(IF(AA350="","",IF(AA350="EMPORIO LEGAL",1,VLOOKUP(AA350,Clientes!$A$2:$B$1190,2,0))),"")</f>
        <v>786</v>
      </c>
      <c r="AC350" s="6">
        <f>IFERROR(IF(Tabla1[[#This Row],[id_control]]="null","",VLOOKUP(CONCATENATE(Tabla1[[#This Row],[CLIENTE]],"-",Tabla1[[#This Row],[id_control]]),Hoja1!$C$2:$D$1994,2,0)),"")</f>
        <v>350</v>
      </c>
      <c r="AD350" s="6" t="s">
        <v>1823</v>
      </c>
      <c r="AE350" s="6"/>
      <c r="AF350" s="6"/>
      <c r="AG350" s="6"/>
      <c r="AH350" s="6"/>
      <c r="AI350" s="6"/>
      <c r="AJ350" s="6"/>
      <c r="AK350" s="6"/>
      <c r="AL350" s="8" t="s">
        <v>1805</v>
      </c>
      <c r="AM350" s="6"/>
      <c r="AN350" s="6"/>
      <c r="AO350" s="6"/>
      <c r="AP350" s="6"/>
      <c r="AQ350" s="10"/>
      <c r="AR350" s="6"/>
      <c r="AS350" s="6"/>
      <c r="AT350" s="6"/>
      <c r="AU350" s="6"/>
      <c r="AV350" s="8" t="s">
        <v>1804</v>
      </c>
      <c r="AW350" s="6"/>
      <c r="AX350" s="6"/>
      <c r="AY350" s="6"/>
      <c r="AZ350" s="6"/>
      <c r="BA350" s="6"/>
      <c r="BB350" s="6"/>
      <c r="BC350" s="6"/>
      <c r="BD350" s="6" t="s">
        <v>1805</v>
      </c>
      <c r="BE350" s="8">
        <v>349</v>
      </c>
      <c r="BF350" s="6" t="str">
        <f t="shared" si="114"/>
        <v>insert into bitacoras_estatus (numero_expediente, numero_registro, representante, fecha_inicio, fecha_vencimiento, id_cliente, id_admin, id_bitacoras_estatus, id_estatus, id_clase, id_marca, created_at, updated_at) values('1528590','','JESUS ERASMO CARREON DUARTE','2014-09-18','2024-09-18','786','2','1','1',null,1111,'2014-09-18 00:00:00','2014-09-18 00:00:00');</v>
      </c>
      <c r="BG350" s="6" t="str">
        <f t="shared" si="115"/>
        <v>insert into servicios_comentarios (comentario, id_admin, id_estatus, created_at, updated_at) values('CITA DE ANTERIORIDAD EN FECHA 08 DE ABRIL DEL 2015. CANT EN FECHA 09 DE JUNIO 2015., NEGATIVA RECIBIDA EL 12/1/2016',1,349,'2014-09-18 00:00:00','2014-09-18 00:00:00');</v>
      </c>
      <c r="BH350" s="6" t="str">
        <f t="shared" si="116"/>
        <v>insert into servicios_comentarios (comentario, id_admin, id_estatus, created_at, updated_at) values('CEL ERASMO 639 472 8593',1,349,'2014-09-18 00:00:00','2014-09-18 00:00:00');</v>
      </c>
      <c r="BI350" s="137" t="str">
        <f t="shared" si="117"/>
        <v>update bitacoras_estatus set comprobacion_uso = 1, id_estatus=5 where id=349;</v>
      </c>
      <c r="BJ350" s="137" t="str">
        <f t="shared" si="118"/>
        <v>update bitacoras_estatus set numero_expediente = '1528590', numero_registro = '', id_estatus = 5, fecha_inicio = '2014-09-18', fecha_vencimiento ='2024-09-18', created_at ='2014-09-18 00:00:00', updated_at ='2014-09-18 00:00:00', id_clase=null, id_marca=1111, id_cliente=786, vigencia = 0 where id =349;</v>
      </c>
      <c r="BK350" s="137" t="str">
        <f t="shared" si="119"/>
        <v>update bitacoras_estatus set id_estatus = 5 where id =349;</v>
      </c>
    </row>
    <row r="351" spans="1:63">
      <c r="A351" s="3">
        <v>1179583</v>
      </c>
      <c r="B351" s="3">
        <v>1241444</v>
      </c>
      <c r="C351" s="3">
        <f>IF(Tabla1[[#This Row],[No. REG.]]="","",1)</f>
        <v>1</v>
      </c>
      <c r="D351" s="3" t="s">
        <v>46</v>
      </c>
      <c r="E351" s="3">
        <f>IF(Tabla1[[#This Row],[STATUS]]="","",VLOOKUP(D351,Estatus!$A$2:$B$13,2,0))</f>
        <v>10</v>
      </c>
      <c r="F351" s="3">
        <f>IF(Tabla1[[#This Row],[STATUS]]="","",VLOOKUP(D351,Estatus!$A$2:$I$12,9,0))</f>
        <v>1</v>
      </c>
      <c r="G351" s="12" t="s">
        <v>1829</v>
      </c>
      <c r="H351" s="7">
        <v>40679</v>
      </c>
      <c r="I351" s="80">
        <f t="shared" si="100"/>
        <v>2011</v>
      </c>
      <c r="J351" s="80">
        <f t="shared" si="101"/>
        <v>5</v>
      </c>
      <c r="K351" s="80">
        <f t="shared" si="102"/>
        <v>16</v>
      </c>
      <c r="L351" s="80" t="str">
        <f t="shared" si="103"/>
        <v>05</v>
      </c>
      <c r="M351" s="80">
        <f t="shared" si="104"/>
        <v>16</v>
      </c>
      <c r="N351" s="80" t="str">
        <f t="shared" si="105"/>
        <v>'2011-05-16'</v>
      </c>
      <c r="O351" s="80" t="str">
        <f t="shared" si="106"/>
        <v>'2011-05-16 00:00:00'</v>
      </c>
      <c r="P351" s="7">
        <v>44332</v>
      </c>
      <c r="Q351" s="80">
        <f t="shared" si="107"/>
        <v>2021</v>
      </c>
      <c r="R351" s="80">
        <f t="shared" si="108"/>
        <v>5</v>
      </c>
      <c r="S351" s="80">
        <f t="shared" si="109"/>
        <v>16</v>
      </c>
      <c r="T351" s="80" t="str">
        <f t="shared" si="110"/>
        <v>05</v>
      </c>
      <c r="U351" s="80">
        <f t="shared" si="111"/>
        <v>16</v>
      </c>
      <c r="V351" s="80" t="str">
        <f t="shared" si="112"/>
        <v>'2021-05-16'</v>
      </c>
      <c r="W351" s="80"/>
      <c r="X351" s="80" t="str">
        <f t="shared" si="113"/>
        <v>null</v>
      </c>
      <c r="Y351" s="3" t="s">
        <v>1830</v>
      </c>
      <c r="Z351" s="124">
        <f>IFERROR(IF(Y351="","null",VLOOKUP(Y351,Marcas!$A$2:$C$2024,2,0)),"")</f>
        <v>1209</v>
      </c>
      <c r="AA351" s="3" t="s">
        <v>1831</v>
      </c>
      <c r="AB351" s="3">
        <f>IFERROR(IF(AA351="","",IF(AA351="EMPORIO LEGAL",1,VLOOKUP(AA351,Clientes!$A$2:$B$1190,2,0))),"")</f>
        <v>785</v>
      </c>
      <c r="AC351" s="3">
        <f>IFERROR(IF(Tabla1[[#This Row],[id_control]]="null","",VLOOKUP(CONCATENATE(Tabla1[[#This Row],[CLIENTE]],"-",Tabla1[[#This Row],[id_control]]),Hoja1!$C$2:$D$1994,2,0)),"")</f>
        <v>351</v>
      </c>
      <c r="AD351" s="3" t="s">
        <v>1832</v>
      </c>
      <c r="AE351" s="3"/>
      <c r="AF351" s="3"/>
      <c r="AG351" s="3"/>
      <c r="AH351" s="3"/>
      <c r="AI351" s="3"/>
      <c r="AJ351" s="3"/>
      <c r="AK351" s="3"/>
      <c r="AL351" s="3" t="s">
        <v>1833</v>
      </c>
      <c r="AM351" s="8"/>
      <c r="AN351" s="8"/>
      <c r="AO351" s="8"/>
      <c r="AP351" s="8"/>
      <c r="AQ351" s="6" t="s">
        <v>1834</v>
      </c>
      <c r="AR351" s="8"/>
      <c r="AS351" s="8"/>
      <c r="AT351" s="8"/>
      <c r="AU351" s="8"/>
      <c r="AV351" s="8" t="s">
        <v>1835</v>
      </c>
      <c r="AW351" s="8"/>
      <c r="AX351" s="8"/>
      <c r="AY351" s="8"/>
      <c r="AZ351" s="8"/>
      <c r="BA351" s="8"/>
      <c r="BB351" s="8"/>
      <c r="BC351" s="8"/>
      <c r="BD351" s="8" t="s">
        <v>1836</v>
      </c>
      <c r="BE351" s="8">
        <v>350</v>
      </c>
      <c r="BF351" s="6" t="str">
        <f t="shared" si="114"/>
        <v>insert into bitacoras_estatus (numero_expediente, numero_registro, representante, fecha_inicio, fecha_vencimiento, id_cliente, id_admin, id_bitacoras_estatus, id_estatus, id_clase, id_marca, created_at, updated_at) values('1179583','1241444','GERARDO PEREZ BARRERA','2011-05-16','2021-05-16','785','2','1','1',null,1209,'2011-05-16 00:00:00','2011-05-16 00:00:00');</v>
      </c>
      <c r="BG351" s="6" t="str">
        <f t="shared" si="115"/>
        <v>insert into servicios_comentarios (comentario, id_admin, id_estatus, created_at, updated_at) values('TITULO RECIBIDO 03/11/2011',1,350,'2011-05-16 00:00:00','2011-05-16 00:00:00');</v>
      </c>
      <c r="BH351" s="6" t="str">
        <f t="shared" si="116"/>
        <v>insert into servicios_comentarios (comentario, id_admin, id_estatus, created_at, updated_at) values('4130713 CEL 5757603',1,350,'2011-05-16 00:00:00','2011-05-16 00:00:00');</v>
      </c>
      <c r="BI351" s="137" t="str">
        <f t="shared" si="117"/>
        <v>update bitacoras_estatus set comprobacion_uso = 1, id_estatus=10 where id=350;</v>
      </c>
      <c r="BJ351" s="137" t="str">
        <f t="shared" si="118"/>
        <v>update bitacoras_estatus set numero_expediente = '1179583', numero_registro = '1241444', id_estatus = 10, fecha_inicio = '2011-05-16', fecha_vencimiento ='2021-05-16', created_at ='2011-05-16 00:00:00', updated_at ='2011-05-16 00:00:00', id_clase=null, id_marca=1209, id_cliente=785, vigencia = 1 where id =350;</v>
      </c>
      <c r="BK351" s="137" t="str">
        <f t="shared" si="119"/>
        <v>update bitacoras_estatus set id_estatus = 10 where id =350;</v>
      </c>
    </row>
    <row r="352" spans="1:63" ht="29">
      <c r="A352" s="6">
        <v>798261</v>
      </c>
      <c r="B352" s="6">
        <v>956985</v>
      </c>
      <c r="C352" s="6">
        <f>IF(Tabla1[[#This Row],[No. REG.]]="","",1)</f>
        <v>1</v>
      </c>
      <c r="D352" s="3" t="s">
        <v>109</v>
      </c>
      <c r="E352" s="3">
        <f>IF(Tabla1[[#This Row],[STATUS]]="","",VLOOKUP(D352,Estatus!$A$2:$B$13,2,0))</f>
        <v>9</v>
      </c>
      <c r="F352" s="3">
        <f>IF(Tabla1[[#This Row],[STATUS]]="","",VLOOKUP(D352,Estatus!$A$2:$I$12,9,0))</f>
        <v>0</v>
      </c>
      <c r="G352" s="16" t="s">
        <v>8700</v>
      </c>
      <c r="H352" s="9">
        <v>38923</v>
      </c>
      <c r="I352" s="81">
        <f t="shared" si="100"/>
        <v>2006</v>
      </c>
      <c r="J352" s="81">
        <f t="shared" si="101"/>
        <v>7</v>
      </c>
      <c r="K352" s="81">
        <f t="shared" si="102"/>
        <v>25</v>
      </c>
      <c r="L352" s="81" t="str">
        <f t="shared" si="103"/>
        <v>07</v>
      </c>
      <c r="M352" s="81">
        <f t="shared" si="104"/>
        <v>25</v>
      </c>
      <c r="N352" s="81" t="str">
        <f t="shared" si="105"/>
        <v>'2006-07-25'</v>
      </c>
      <c r="O352" s="81" t="str">
        <f t="shared" si="106"/>
        <v>'2006-07-25 00:00:00'</v>
      </c>
      <c r="P352" s="9">
        <v>42576</v>
      </c>
      <c r="Q352" s="81">
        <f t="shared" si="107"/>
        <v>2016</v>
      </c>
      <c r="R352" s="81">
        <f t="shared" si="108"/>
        <v>7</v>
      </c>
      <c r="S352" s="81">
        <f t="shared" si="109"/>
        <v>25</v>
      </c>
      <c r="T352" s="81" t="str">
        <f t="shared" si="110"/>
        <v>07</v>
      </c>
      <c r="U352" s="81">
        <f t="shared" si="111"/>
        <v>25</v>
      </c>
      <c r="V352" s="81" t="str">
        <f t="shared" si="112"/>
        <v>'2016-07-25'</v>
      </c>
      <c r="W352" s="81"/>
      <c r="X352" s="81" t="str">
        <f t="shared" si="113"/>
        <v>null</v>
      </c>
      <c r="Y352" s="6" t="s">
        <v>1837</v>
      </c>
      <c r="Z352" s="123">
        <f>IFERROR(IF(Y352="","null",VLOOKUP(Y352,Marcas!$A$2:$C$2024,2,0)),"")</f>
        <v>1106</v>
      </c>
      <c r="AA352" s="6" t="s">
        <v>1837</v>
      </c>
      <c r="AB352" s="6">
        <f>IFERROR(IF(AA352="","",IF(AA352="EMPORIO LEGAL",1,VLOOKUP(AA352,Clientes!$A$2:$B$1190,2,0))),"")</f>
        <v>783</v>
      </c>
      <c r="AC352" s="6">
        <f>IFERROR(IF(Tabla1[[#This Row],[id_control]]="null","",VLOOKUP(CONCATENATE(Tabla1[[#This Row],[CLIENTE]],"-",Tabla1[[#This Row],[id_control]]),Hoja1!$C$2:$D$1994,2,0)),"")</f>
        <v>352</v>
      </c>
      <c r="AD352" s="6" t="s">
        <v>1838</v>
      </c>
      <c r="AE352" s="6"/>
      <c r="AF352" s="6"/>
      <c r="AG352" s="6"/>
      <c r="AH352" s="6"/>
      <c r="AI352" s="6"/>
      <c r="AJ352" s="6"/>
      <c r="AK352" s="6"/>
      <c r="AL352" s="8">
        <v>4167660</v>
      </c>
      <c r="AM352" s="6">
        <v>4167670</v>
      </c>
      <c r="AN352" s="6"/>
      <c r="AO352" s="6"/>
      <c r="AP352" s="6"/>
      <c r="AQ352" s="10"/>
      <c r="AR352" s="6"/>
      <c r="AS352" s="6"/>
      <c r="AT352" s="6"/>
      <c r="AU352" s="6"/>
      <c r="AV352" s="8" t="s">
        <v>1839</v>
      </c>
      <c r="AW352" s="6"/>
      <c r="AX352" s="6"/>
      <c r="AY352" s="6"/>
      <c r="AZ352" s="6"/>
      <c r="BA352" s="6"/>
      <c r="BB352" s="6"/>
      <c r="BC352" s="6"/>
      <c r="BD352" s="6" t="s">
        <v>1840</v>
      </c>
      <c r="BE352" s="8">
        <v>351</v>
      </c>
      <c r="BF352" s="6" t="str">
        <f t="shared" si="114"/>
        <v>insert into bitacoras_estatus (numero_expediente, numero_registro, representante, fecha_inicio, fecha_vencimiento, id_cliente, id_admin, id_bitacoras_estatus, id_estatus, id_clase, id_marca, created_at, updated_at) values('798261','956985','MA. DEL CARMEN ZEPEDA','2006-07-25','2016-07-25','783','2','1','1',null,1106,'2006-07-25 00:00:00','2006-07-25 00:00:00');</v>
      </c>
      <c r="BG352" s="6" t="str">
        <f t="shared" si="115"/>
        <v>insert into servicios_comentarios (comentario, id_admin, id_estatus, created_at, updated_at) values('recibido 11/ene/2007. CONTACTADO VÍA SALES UP.',1,351,'2006-07-25 00:00:00','2006-07-25 00:00:00');</v>
      </c>
      <c r="BH352" s="6" t="str">
        <f t="shared" si="116"/>
        <v>insert into servicios_comentarios (comentario, id_admin, id_estatus, created_at, updated_at) values('4167660, 70',1,351,'2006-07-25 00:00:00','2006-07-25 00:00:00');</v>
      </c>
      <c r="BI352" s="137" t="str">
        <f t="shared" si="117"/>
        <v>update bitacoras_estatus set comprobacion_uso = 1, id_estatus=9 where id=351;</v>
      </c>
      <c r="BJ352" s="137" t="str">
        <f t="shared" si="118"/>
        <v>update bitacoras_estatus set numero_expediente = '798261', numero_registro = '956985', id_estatus = 9, fecha_inicio = '2006-07-25', fecha_vencimiento ='2016-07-25', created_at ='2006-07-25 00:00:00', updated_at ='2006-07-25 00:00:00', id_clase=null, id_marca=1106, id_cliente=783, vigencia = 0 where id =351;</v>
      </c>
      <c r="BK352" s="137" t="str">
        <f t="shared" si="119"/>
        <v>update bitacoras_estatus set id_estatus = 9 where id =351;</v>
      </c>
    </row>
    <row r="353" spans="1:63">
      <c r="A353" s="3">
        <v>1250112</v>
      </c>
      <c r="B353" s="3">
        <v>1317703</v>
      </c>
      <c r="C353" s="3">
        <f>IF(Tabla1[[#This Row],[No. REG.]]="","",1)</f>
        <v>1</v>
      </c>
      <c r="D353" s="3" t="s">
        <v>46</v>
      </c>
      <c r="E353" s="3">
        <f>IF(Tabla1[[#This Row],[STATUS]]="","",VLOOKUP(D353,Estatus!$A$2:$B$13,2,0))</f>
        <v>10</v>
      </c>
      <c r="F353" s="3">
        <f>IF(Tabla1[[#This Row],[STATUS]]="","",VLOOKUP(D353,Estatus!$A$2:$I$12,9,0))</f>
        <v>1</v>
      </c>
      <c r="G353" s="12" t="s">
        <v>1841</v>
      </c>
      <c r="H353" s="7">
        <v>40953</v>
      </c>
      <c r="I353" s="80">
        <f t="shared" si="100"/>
        <v>2012</v>
      </c>
      <c r="J353" s="80">
        <f t="shared" si="101"/>
        <v>2</v>
      </c>
      <c r="K353" s="80">
        <f t="shared" si="102"/>
        <v>14</v>
      </c>
      <c r="L353" s="80" t="str">
        <f t="shared" si="103"/>
        <v>02</v>
      </c>
      <c r="M353" s="80">
        <f t="shared" si="104"/>
        <v>14</v>
      </c>
      <c r="N353" s="80" t="str">
        <f t="shared" si="105"/>
        <v>'2012-02-14'</v>
      </c>
      <c r="O353" s="80" t="str">
        <f t="shared" si="106"/>
        <v>'2012-02-14 00:00:00'</v>
      </c>
      <c r="P353" s="7">
        <v>44606</v>
      </c>
      <c r="Q353" s="80">
        <f t="shared" si="107"/>
        <v>2022</v>
      </c>
      <c r="R353" s="80">
        <f t="shared" si="108"/>
        <v>2</v>
      </c>
      <c r="S353" s="80">
        <f t="shared" si="109"/>
        <v>14</v>
      </c>
      <c r="T353" s="80" t="str">
        <f t="shared" si="110"/>
        <v>02</v>
      </c>
      <c r="U353" s="80">
        <f t="shared" si="111"/>
        <v>14</v>
      </c>
      <c r="V353" s="80" t="str">
        <f t="shared" si="112"/>
        <v>'2022-02-14'</v>
      </c>
      <c r="W353" s="80"/>
      <c r="X353" s="80" t="str">
        <f t="shared" si="113"/>
        <v>null</v>
      </c>
      <c r="Y353" s="3" t="s">
        <v>1842</v>
      </c>
      <c r="Z353" s="124">
        <f>IFERROR(IF(Y353="","null",VLOOKUP(Y353,Marcas!$A$2:$C$2024,2,0)),"")</f>
        <v>1104</v>
      </c>
      <c r="AA353" s="3" t="s">
        <v>1842</v>
      </c>
      <c r="AB353" s="3">
        <f>IFERROR(IF(AA353="","",IF(AA353="EMPORIO LEGAL",1,VLOOKUP(AA353,Clientes!$A$2:$B$1190,2,0))),"")</f>
        <v>782</v>
      </c>
      <c r="AC353" s="3">
        <f>IFERROR(IF(Tabla1[[#This Row],[id_control]]="null","",VLOOKUP(CONCATENATE(Tabla1[[#This Row],[CLIENTE]],"-",Tabla1[[#This Row],[id_control]]),Hoja1!$C$2:$D$1994,2,0)),"")</f>
        <v>353</v>
      </c>
      <c r="AD353" s="3" t="s">
        <v>1843</v>
      </c>
      <c r="AE353" s="3"/>
      <c r="AF353" s="3"/>
      <c r="AG353" s="3"/>
      <c r="AH353" s="3"/>
      <c r="AI353" s="3"/>
      <c r="AJ353" s="3"/>
      <c r="AK353" s="3"/>
      <c r="AL353" s="3">
        <v>6255815780</v>
      </c>
      <c r="AM353" s="10"/>
      <c r="AN353" s="6"/>
      <c r="AO353" s="6"/>
      <c r="AP353" s="6"/>
      <c r="AQ353" s="10">
        <v>6251219649</v>
      </c>
      <c r="AR353" s="6"/>
      <c r="AS353" s="6"/>
      <c r="AT353" s="6"/>
      <c r="AU353" s="6"/>
      <c r="AV353" s="6" t="s">
        <v>1844</v>
      </c>
      <c r="AW353" s="6"/>
      <c r="AX353" s="6"/>
      <c r="AY353" s="6"/>
      <c r="AZ353" s="6"/>
      <c r="BA353" s="6"/>
      <c r="BB353" s="6"/>
      <c r="BC353" s="6"/>
      <c r="BD353" s="6" t="s">
        <v>1845</v>
      </c>
      <c r="BE353" s="8">
        <v>352</v>
      </c>
      <c r="BF353" s="6" t="str">
        <f t="shared" si="114"/>
        <v>insert into bitacoras_estatus (numero_expediente, numero_registro, representante, fecha_inicio, fecha_vencimiento, id_cliente, id_admin, id_bitacoras_estatus, id_estatus, id_clase, id_marca, created_at, updated_at) values('1250112','1317703','OSCAR DOMINGUEZ TORRES','2012-02-14','2022-02-14','782','2','1','1',null,1104,'2012-02-14 00:00:00','2012-02-14 00:00:00');</v>
      </c>
      <c r="BG353" s="6" t="str">
        <f t="shared" si="115"/>
        <v>insert into servicios_comentarios (comentario, id_admin, id_estatus, created_at, updated_at) values('TITULO ENTREGADO 02/',1,352,'2012-02-14 00:00:00','2012-02-14 00:00:00');</v>
      </c>
      <c r="BH353" s="6" t="str">
        <f t="shared" si="116"/>
        <v>insert into servicios_comentarios (comentario, id_admin, id_estatus, created_at, updated_at) values('6255815780 CEL.- 6251219649',1,352,'2012-02-14 00:00:00','2012-02-14 00:00:00');</v>
      </c>
      <c r="BI353" s="137" t="str">
        <f t="shared" si="117"/>
        <v>update bitacoras_estatus set comprobacion_uso = 1, id_estatus=10 where id=352;</v>
      </c>
      <c r="BJ353" s="137" t="str">
        <f t="shared" si="118"/>
        <v>update bitacoras_estatus set numero_expediente = '1250112', numero_registro = '1317703', id_estatus = 10, fecha_inicio = '2012-02-14', fecha_vencimiento ='2022-02-14', created_at ='2012-02-14 00:00:00', updated_at ='2012-02-14 00:00:00', id_clase=null, id_marca=1104, id_cliente=782, vigencia = 1 where id =352;</v>
      </c>
      <c r="BK353" s="137" t="str">
        <f t="shared" si="119"/>
        <v>update bitacoras_estatus set id_estatus = 10 where id =352;</v>
      </c>
    </row>
    <row r="354" spans="1:63">
      <c r="A354" s="6">
        <v>969175</v>
      </c>
      <c r="B354" s="6">
        <v>1074266</v>
      </c>
      <c r="C354" s="6">
        <f>IF(Tabla1[[#This Row],[No. REG.]]="","",1)</f>
        <v>1</v>
      </c>
      <c r="D354" s="3" t="s">
        <v>41</v>
      </c>
      <c r="E354" s="3">
        <f>IF(Tabla1[[#This Row],[STATUS]]="","",VLOOKUP(D354,Estatus!$A$2:$B$13,2,0))</f>
        <v>6</v>
      </c>
      <c r="F354" s="3">
        <f>IF(Tabla1[[#This Row],[STATUS]]="","",VLOOKUP(D354,Estatus!$A$2:$I$12,9,0))</f>
        <v>1</v>
      </c>
      <c r="G354" s="12" t="s">
        <v>1846</v>
      </c>
      <c r="H354" s="7">
        <v>39736</v>
      </c>
      <c r="I354" s="80">
        <f t="shared" si="100"/>
        <v>2008</v>
      </c>
      <c r="J354" s="80">
        <f t="shared" si="101"/>
        <v>10</v>
      </c>
      <c r="K354" s="80">
        <f t="shared" si="102"/>
        <v>15</v>
      </c>
      <c r="L354" s="80">
        <f t="shared" si="103"/>
        <v>10</v>
      </c>
      <c r="M354" s="80">
        <f t="shared" si="104"/>
        <v>15</v>
      </c>
      <c r="N354" s="80" t="str">
        <f t="shared" si="105"/>
        <v>'2008-10-15'</v>
      </c>
      <c r="O354" s="80" t="str">
        <f t="shared" si="106"/>
        <v>'2008-10-15 00:00:00'</v>
      </c>
      <c r="P354" s="7">
        <v>43388</v>
      </c>
      <c r="Q354" s="80">
        <f t="shared" si="107"/>
        <v>2018</v>
      </c>
      <c r="R354" s="80">
        <f t="shared" si="108"/>
        <v>10</v>
      </c>
      <c r="S354" s="80">
        <f t="shared" si="109"/>
        <v>15</v>
      </c>
      <c r="T354" s="80">
        <f t="shared" si="110"/>
        <v>10</v>
      </c>
      <c r="U354" s="80">
        <f t="shared" si="111"/>
        <v>15</v>
      </c>
      <c r="V354" s="80" t="str">
        <f t="shared" si="112"/>
        <v>'2018-10-15'</v>
      </c>
      <c r="W354" s="80"/>
      <c r="X354" s="80" t="str">
        <f t="shared" si="113"/>
        <v>null</v>
      </c>
      <c r="Y354" s="6" t="s">
        <v>1847</v>
      </c>
      <c r="Z354" s="123">
        <f>IFERROR(IF(Y354="","null",VLOOKUP(Y354,Marcas!$A$2:$C$2024,2,0)),"")</f>
        <v>1102</v>
      </c>
      <c r="AA354" s="6" t="s">
        <v>1847</v>
      </c>
      <c r="AB354" s="6">
        <f>IFERROR(IF(AA354="","",IF(AA354="EMPORIO LEGAL",1,VLOOKUP(AA354,Clientes!$A$2:$B$1190,2,0))),"")</f>
        <v>780</v>
      </c>
      <c r="AC354" s="6">
        <f>IFERROR(IF(Tabla1[[#This Row],[id_control]]="null","",VLOOKUP(CONCATENATE(Tabla1[[#This Row],[CLIENTE]],"-",Tabla1[[#This Row],[id_control]]),Hoja1!$C$2:$D$1994,2,0)),"")</f>
        <v>354</v>
      </c>
      <c r="AD354" s="6" t="s">
        <v>1848</v>
      </c>
      <c r="AE354" s="6"/>
      <c r="AF354" s="6"/>
      <c r="AG354" s="6"/>
      <c r="AH354" s="6"/>
      <c r="AI354" s="6"/>
      <c r="AJ354" s="6"/>
      <c r="AK354" s="6"/>
      <c r="AL354" s="6">
        <v>4110066</v>
      </c>
      <c r="AM354" s="6"/>
      <c r="AN354" s="6"/>
      <c r="AO354" s="6"/>
      <c r="AP354" s="6"/>
      <c r="AQ354" s="6" t="s">
        <v>1849</v>
      </c>
      <c r="AR354" s="6"/>
      <c r="AS354" s="6"/>
      <c r="AT354" s="6"/>
      <c r="AU354" s="6"/>
      <c r="AV354" s="5"/>
      <c r="AW354" s="5"/>
      <c r="AX354" s="5"/>
      <c r="AY354" s="5"/>
      <c r="AZ354" s="5"/>
      <c r="BA354" s="5"/>
      <c r="BB354" s="5"/>
      <c r="BC354" s="5"/>
      <c r="BD354" s="8" t="s">
        <v>1850</v>
      </c>
      <c r="BE354" s="8">
        <v>353</v>
      </c>
      <c r="BF354" s="6" t="str">
        <f t="shared" si="114"/>
        <v>insert into bitacoras_estatus (numero_expediente, numero_registro, representante, fecha_inicio, fecha_vencimiento, id_cliente, id_admin, id_bitacoras_estatus, id_estatus, id_clase, id_marca, created_at, updated_at) values('969175','1074266','OSCAR CUEVAS QUIJADA','2008-10-15','2018-10-15','780','2','1','1',null,1102,'2008-10-15 00:00:00','2008-10-15 00:00:00');</v>
      </c>
      <c r="BG354" s="6" t="str">
        <f t="shared" si="115"/>
        <v>insert into servicios_comentarios (comentario, id_admin, id_estatus, created_at, updated_at) values('TITULO ENTREGADO 31/03/2009',1,353,'2008-10-15 00:00:00','2008-10-15 00:00:00');</v>
      </c>
      <c r="BH354" s="6" t="str">
        <f t="shared" si="116"/>
        <v>insert into servicios_comentarios (comentario, id_admin, id_estatus, created_at, updated_at) values('4110066, cel 614196 5428',1,353,'2008-10-15 00:00:00','2008-10-15 00:00:00');</v>
      </c>
      <c r="BI354" s="137" t="str">
        <f t="shared" si="117"/>
        <v>update bitacoras_estatus set comprobacion_uso = 1, id_estatus=6 where id=353;</v>
      </c>
      <c r="BJ354" s="137" t="str">
        <f t="shared" si="118"/>
        <v>update bitacoras_estatus set numero_expediente = '969175', numero_registro = '1074266', id_estatus = 6, fecha_inicio = '2008-10-15', fecha_vencimiento ='2018-10-15', created_at ='2008-10-15 00:00:00', updated_at ='2008-10-15 00:00:00', id_clase=null, id_marca=1102, id_cliente=780, vigencia = 1 where id =353;</v>
      </c>
      <c r="BK354" s="137" t="str">
        <f t="shared" si="119"/>
        <v>update bitacoras_estatus set id_estatus = 6 where id =353;</v>
      </c>
    </row>
    <row r="355" spans="1:63" ht="40">
      <c r="A355" s="3">
        <v>1436054</v>
      </c>
      <c r="B355" s="3">
        <v>1497930</v>
      </c>
      <c r="C355" s="3">
        <f>IF(Tabla1[[#This Row],[No. REG.]]="","",1)</f>
        <v>1</v>
      </c>
      <c r="D355" s="3" t="s">
        <v>46</v>
      </c>
      <c r="E355" s="3">
        <f>IF(Tabla1[[#This Row],[STATUS]]="","",VLOOKUP(D355,Estatus!$A$2:$B$13,2,0))</f>
        <v>10</v>
      </c>
      <c r="F355" s="3">
        <f>IF(Tabla1[[#This Row],[STATUS]]="","",VLOOKUP(D355,Estatus!$A$2:$I$12,9,0))</f>
        <v>1</v>
      </c>
      <c r="G355" s="12" t="s">
        <v>1851</v>
      </c>
      <c r="H355" s="7">
        <v>41606</v>
      </c>
      <c r="I355" s="80">
        <f t="shared" si="100"/>
        <v>2013</v>
      </c>
      <c r="J355" s="80">
        <f t="shared" si="101"/>
        <v>11</v>
      </c>
      <c r="K355" s="80">
        <f t="shared" si="102"/>
        <v>28</v>
      </c>
      <c r="L355" s="80">
        <f t="shared" si="103"/>
        <v>11</v>
      </c>
      <c r="M355" s="80">
        <f t="shared" si="104"/>
        <v>28</v>
      </c>
      <c r="N355" s="80" t="str">
        <f t="shared" si="105"/>
        <v>'2013-11-28'</v>
      </c>
      <c r="O355" s="80" t="str">
        <f t="shared" si="106"/>
        <v>'2013-11-28 00:00:00'</v>
      </c>
      <c r="P355" s="7">
        <v>45258</v>
      </c>
      <c r="Q355" s="80">
        <f t="shared" si="107"/>
        <v>2023</v>
      </c>
      <c r="R355" s="80">
        <f t="shared" si="108"/>
        <v>11</v>
      </c>
      <c r="S355" s="80">
        <f t="shared" si="109"/>
        <v>28</v>
      </c>
      <c r="T355" s="80">
        <f t="shared" si="110"/>
        <v>11</v>
      </c>
      <c r="U355" s="80">
        <f t="shared" si="111"/>
        <v>28</v>
      </c>
      <c r="V355" s="80" t="str">
        <f t="shared" si="112"/>
        <v>'2023-11-28'</v>
      </c>
      <c r="W355" s="80"/>
      <c r="X355" s="80" t="str">
        <f t="shared" si="113"/>
        <v>null</v>
      </c>
      <c r="Y355" s="3" t="s">
        <v>1852</v>
      </c>
      <c r="Z355" s="124">
        <f>IFERROR(IF(Y355="","null",VLOOKUP(Y355,Marcas!$A$2:$C$2024,2,0)),"")</f>
        <v>1098</v>
      </c>
      <c r="AA355" s="3" t="s">
        <v>1852</v>
      </c>
      <c r="AB355" s="3">
        <f>IFERROR(IF(AA355="","",IF(AA355="EMPORIO LEGAL",1,VLOOKUP(AA355,Clientes!$A$2:$B$1190,2,0))),"")</f>
        <v>778</v>
      </c>
      <c r="AC355" s="3">
        <f>IFERROR(IF(Tabla1[[#This Row],[id_control]]="null","",VLOOKUP(CONCATENATE(Tabla1[[#This Row],[CLIENTE]],"-",Tabla1[[#This Row],[id_control]]),Hoja1!$C$2:$D$1994,2,0)),"")</f>
        <v>355</v>
      </c>
      <c r="AD355" s="3" t="s">
        <v>1853</v>
      </c>
      <c r="AE355" s="3"/>
      <c r="AF355" s="3"/>
      <c r="AG355" s="3"/>
      <c r="AH355" s="3"/>
      <c r="AI355" s="3"/>
      <c r="AJ355" s="3"/>
      <c r="AK355" s="3"/>
      <c r="AL355" s="6" t="s">
        <v>1854</v>
      </c>
      <c r="AM355" s="6"/>
      <c r="AN355" s="6"/>
      <c r="AO355" s="6"/>
      <c r="AP355" s="6"/>
      <c r="AQ355" s="3"/>
      <c r="AR355" s="6"/>
      <c r="AS355" s="6"/>
      <c r="AT355" s="6"/>
      <c r="AU355" s="6"/>
      <c r="AV355" s="6" t="s">
        <v>1855</v>
      </c>
      <c r="AW355" s="6"/>
      <c r="AX355" s="6"/>
      <c r="AY355" s="6"/>
      <c r="AZ355" s="6"/>
      <c r="BA355" s="6"/>
      <c r="BB355" s="6"/>
      <c r="BC355" s="6"/>
      <c r="BD355" s="6" t="s">
        <v>1854</v>
      </c>
      <c r="BE355" s="8">
        <v>354</v>
      </c>
      <c r="BF355" s="6" t="str">
        <f t="shared" si="114"/>
        <v>insert into bitacoras_estatus (numero_expediente, numero_registro, representante, fecha_inicio, fecha_vencimiento, id_cliente, id_admin, id_bitacoras_estatus, id_estatus, id_clase, id_marca, created_at, updated_at) values('1436054','1497930','FRANCISCO JAVIER PUENTES CUELLAR','2013-11-28','2023-11-28','778','2','1','1',null,1098,'2013-11-28 00:00:00','2013-11-28 00:00:00');</v>
      </c>
      <c r="BG355" s="6" t="str">
        <f t="shared" si="115"/>
        <v>insert into servicios_comentarios (comentario, id_admin, id_estatus, created_at, updated_at) values('ANTERIORIDAD RECIBIDAD 16/04/2014. ANTERIORIDAD CONTESTADA 02/06/14. TITULO RECIBIDO 11/DIC/14',1,354,'2013-11-28 00:00:00','2013-11-28 00:00:00');</v>
      </c>
      <c r="BH355" s="6" t="str">
        <f t="shared" si="116"/>
        <v>insert into servicios_comentarios (comentario, id_admin, id_estatus, created_at, updated_at) values('4 20 38 28 CEL.- 656 5 95 69 12, Gloria Ward',1,354,'2013-11-28 00:00:00','2013-11-28 00:00:00');</v>
      </c>
      <c r="BI355" s="137" t="str">
        <f t="shared" si="117"/>
        <v>update bitacoras_estatus set comprobacion_uso = 1, id_estatus=10 where id=354;</v>
      </c>
      <c r="BJ355" s="137" t="str">
        <f t="shared" si="118"/>
        <v>update bitacoras_estatus set numero_expediente = '1436054', numero_registro = '1497930', id_estatus = 10, fecha_inicio = '2013-11-28', fecha_vencimiento ='2023-11-28', created_at ='2013-11-28 00:00:00', updated_at ='2013-11-28 00:00:00', id_clase=null, id_marca=1098, id_cliente=778, vigencia = 1 where id =354;</v>
      </c>
      <c r="BK355" s="137" t="str">
        <f t="shared" si="119"/>
        <v>update bitacoras_estatus set id_estatus = 10 where id =354;</v>
      </c>
    </row>
    <row r="356" spans="1:63">
      <c r="A356" s="3">
        <v>1152684</v>
      </c>
      <c r="B356" s="3">
        <v>1225743</v>
      </c>
      <c r="C356" s="3">
        <f>IF(Tabla1[[#This Row],[No. REG.]]="","",1)</f>
        <v>1</v>
      </c>
      <c r="D356" s="3" t="s">
        <v>46</v>
      </c>
      <c r="E356" s="3">
        <f>IF(Tabla1[[#This Row],[STATUS]]="","",VLOOKUP(D356,Estatus!$A$2:$B$13,2,0))</f>
        <v>10</v>
      </c>
      <c r="F356" s="3">
        <f>IF(Tabla1[[#This Row],[STATUS]]="","",VLOOKUP(D356,Estatus!$A$2:$I$12,9,0))</f>
        <v>1</v>
      </c>
      <c r="G356" s="12" t="s">
        <v>1856</v>
      </c>
      <c r="H356" s="7">
        <v>40562</v>
      </c>
      <c r="I356" s="80">
        <f t="shared" si="100"/>
        <v>2011</v>
      </c>
      <c r="J356" s="80">
        <f t="shared" si="101"/>
        <v>1</v>
      </c>
      <c r="K356" s="80">
        <f t="shared" si="102"/>
        <v>19</v>
      </c>
      <c r="L356" s="80" t="str">
        <f t="shared" si="103"/>
        <v>01</v>
      </c>
      <c r="M356" s="80">
        <f t="shared" si="104"/>
        <v>19</v>
      </c>
      <c r="N356" s="80" t="str">
        <f t="shared" si="105"/>
        <v>'2011-01-19'</v>
      </c>
      <c r="O356" s="80" t="str">
        <f t="shared" si="106"/>
        <v>'2011-01-19 00:00:00'</v>
      </c>
      <c r="P356" s="7">
        <v>44215</v>
      </c>
      <c r="Q356" s="80">
        <f t="shared" si="107"/>
        <v>2021</v>
      </c>
      <c r="R356" s="80">
        <f t="shared" si="108"/>
        <v>1</v>
      </c>
      <c r="S356" s="80">
        <f t="shared" si="109"/>
        <v>19</v>
      </c>
      <c r="T356" s="80" t="str">
        <f t="shared" si="110"/>
        <v>01</v>
      </c>
      <c r="U356" s="80">
        <f t="shared" si="111"/>
        <v>19</v>
      </c>
      <c r="V356" s="80" t="str">
        <f t="shared" si="112"/>
        <v>'2021-01-19'</v>
      </c>
      <c r="W356" s="80"/>
      <c r="X356" s="80" t="str">
        <f t="shared" si="113"/>
        <v>null</v>
      </c>
      <c r="Y356" s="3" t="s">
        <v>8607</v>
      </c>
      <c r="Z356" s="124">
        <f>IFERROR(IF(Y356="","null",VLOOKUP(Y356,Marcas!$A$2:$C$2024,2,0)),"")</f>
        <v>1097</v>
      </c>
      <c r="AA356" s="3" t="s">
        <v>8607</v>
      </c>
      <c r="AB356" s="3">
        <f>IFERROR(IF(AA356="","",IF(AA356="EMPORIO LEGAL",1,VLOOKUP(AA356,Clientes!$A$2:$B$1190,2,0))),"")</f>
        <v>777</v>
      </c>
      <c r="AC356" s="3">
        <f>IFERROR(IF(Tabla1[[#This Row],[id_control]]="null","",VLOOKUP(CONCATENATE(Tabla1[[#This Row],[CLIENTE]],"-",Tabla1[[#This Row],[id_control]]),Hoja1!$C$2:$D$1994,2,0)),"")</f>
        <v>356</v>
      </c>
      <c r="AD356" s="3" t="s">
        <v>1857</v>
      </c>
      <c r="AE356" s="3"/>
      <c r="AF356" s="3"/>
      <c r="AG356" s="3"/>
      <c r="AH356" s="3"/>
      <c r="AI356" s="3"/>
      <c r="AJ356" s="3"/>
      <c r="AK356" s="3"/>
      <c r="AL356" s="3" t="s">
        <v>1858</v>
      </c>
      <c r="AM356" s="6" t="s">
        <v>1859</v>
      </c>
      <c r="AN356" s="6"/>
      <c r="AO356" s="6"/>
      <c r="AP356" s="6"/>
      <c r="AQ356" s="4" t="s">
        <v>1860</v>
      </c>
      <c r="AR356" s="6"/>
      <c r="AS356" s="6"/>
      <c r="AT356" s="6"/>
      <c r="AU356" s="6"/>
      <c r="AV356" s="6" t="s">
        <v>1861</v>
      </c>
      <c r="AW356" s="4"/>
      <c r="AX356" s="6"/>
      <c r="AY356" s="6"/>
      <c r="AZ356" s="6"/>
      <c r="BA356" s="6"/>
      <c r="BB356" s="6"/>
      <c r="BC356" s="6"/>
      <c r="BD356" s="6" t="s">
        <v>1862</v>
      </c>
      <c r="BE356" s="8">
        <v>355</v>
      </c>
      <c r="BF356" s="6" t="str">
        <f t="shared" si="114"/>
        <v>insert into bitacoras_estatus (numero_expediente, numero_registro, representante, fecha_inicio, fecha_vencimiento, id_cliente, id_admin, id_bitacoras_estatus, id_estatus, id_clase, id_marca, created_at, updated_at) values('1152684','1225743','HUMBERTO ARMENDARIZ NUÑEZ','2011-01-19','2021-01-19','777','2','1','1',null,1097,'2011-01-19 00:00:00','2011-01-19 00:00:00');</v>
      </c>
      <c r="BG356" s="6" t="str">
        <f t="shared" si="115"/>
        <v>insert into servicios_comentarios (comentario, id_admin, id_estatus, created_at, updated_at) values('TITULO ENTREGADO 10/08/2011',1,355,'2011-01-19 00:00:00','2011-01-19 00:00:00');</v>
      </c>
      <c r="BH356" s="6" t="str">
        <f t="shared" si="116"/>
        <v>insert into servicios_comentarios (comentario, id_admin, id_estatus, created_at, updated_at) values('639 474 0031 Y 36, CEL 639 110 3429',1,355,'2011-01-19 00:00:00','2011-01-19 00:00:00');</v>
      </c>
      <c r="BI356" s="137" t="str">
        <f t="shared" si="117"/>
        <v>update bitacoras_estatus set comprobacion_uso = 1, id_estatus=10 where id=355;</v>
      </c>
      <c r="BJ356" s="137" t="str">
        <f t="shared" si="118"/>
        <v>update bitacoras_estatus set numero_expediente = '1152684', numero_registro = '1225743', id_estatus = 10, fecha_inicio = '2011-01-19', fecha_vencimiento ='2021-01-19', created_at ='2011-01-19 00:00:00', updated_at ='2011-01-19 00:00:00', id_clase=null, id_marca=1097, id_cliente=777, vigencia = 1 where id =355;</v>
      </c>
      <c r="BK356" s="137" t="str">
        <f t="shared" si="119"/>
        <v>update bitacoras_estatus set id_estatus = 10 where id =355;</v>
      </c>
    </row>
    <row r="357" spans="1:63" ht="27">
      <c r="A357" s="3">
        <v>813434</v>
      </c>
      <c r="B357" s="3">
        <v>965017</v>
      </c>
      <c r="C357" s="3">
        <f>IF(Tabla1[[#This Row],[No. REG.]]="","",1)</f>
        <v>1</v>
      </c>
      <c r="D357" s="3" t="s">
        <v>109</v>
      </c>
      <c r="E357" s="3">
        <f>IF(Tabla1[[#This Row],[STATUS]]="","",VLOOKUP(D357,Estatus!$A$2:$B$13,2,0))</f>
        <v>9</v>
      </c>
      <c r="F357" s="3">
        <f>IF(Tabla1[[#This Row],[STATUS]]="","",VLOOKUP(D357,Estatus!$A$2:$I$12,9,0))</f>
        <v>0</v>
      </c>
      <c r="G357" s="12" t="s">
        <v>8701</v>
      </c>
      <c r="H357" s="7">
        <v>39002</v>
      </c>
      <c r="I357" s="80">
        <f t="shared" si="100"/>
        <v>2006</v>
      </c>
      <c r="J357" s="80">
        <f t="shared" si="101"/>
        <v>10</v>
      </c>
      <c r="K357" s="80">
        <f t="shared" si="102"/>
        <v>12</v>
      </c>
      <c r="L357" s="80">
        <f t="shared" si="103"/>
        <v>10</v>
      </c>
      <c r="M357" s="80">
        <f t="shared" si="104"/>
        <v>12</v>
      </c>
      <c r="N357" s="80" t="str">
        <f t="shared" si="105"/>
        <v>'2006-10-12'</v>
      </c>
      <c r="O357" s="80" t="str">
        <f t="shared" si="106"/>
        <v>'2006-10-12 00:00:00'</v>
      </c>
      <c r="P357" s="7">
        <v>42655</v>
      </c>
      <c r="Q357" s="80">
        <f t="shared" si="107"/>
        <v>2016</v>
      </c>
      <c r="R357" s="80">
        <f t="shared" si="108"/>
        <v>10</v>
      </c>
      <c r="S357" s="80">
        <f t="shared" si="109"/>
        <v>12</v>
      </c>
      <c r="T357" s="80">
        <f t="shared" si="110"/>
        <v>10</v>
      </c>
      <c r="U357" s="80">
        <f t="shared" si="111"/>
        <v>12</v>
      </c>
      <c r="V357" s="80" t="str">
        <f t="shared" si="112"/>
        <v>'2016-10-12'</v>
      </c>
      <c r="W357" s="80"/>
      <c r="X357" s="80" t="str">
        <f t="shared" si="113"/>
        <v>null</v>
      </c>
      <c r="Y357" s="3" t="s">
        <v>1863</v>
      </c>
      <c r="Z357" s="124">
        <f>IFERROR(IF(Y357="","null",VLOOKUP(Y357,Marcas!$A$2:$C$2024,2,0)),"")</f>
        <v>1095</v>
      </c>
      <c r="AA357" s="3" t="s">
        <v>1863</v>
      </c>
      <c r="AB357" s="3">
        <f>IFERROR(IF(AA357="","",IF(AA357="EMPORIO LEGAL",1,VLOOKUP(AA357,Clientes!$A$2:$B$1190,2,0))),"")</f>
        <v>775</v>
      </c>
      <c r="AC357" s="3">
        <f>IFERROR(IF(Tabla1[[#This Row],[id_control]]="null","",VLOOKUP(CONCATENATE(Tabla1[[#This Row],[CLIENTE]],"-",Tabla1[[#This Row],[id_control]]),Hoja1!$C$2:$D$1994,2,0)),"")</f>
        <v>357</v>
      </c>
      <c r="AD357" s="3" t="s">
        <v>1864</v>
      </c>
      <c r="AE357" s="3"/>
      <c r="AF357" s="3"/>
      <c r="AG357" s="3"/>
      <c r="AH357" s="3"/>
      <c r="AI357" s="3"/>
      <c r="AJ357" s="3"/>
      <c r="AK357" s="3"/>
      <c r="AL357" s="3">
        <v>4138386</v>
      </c>
      <c r="AM357" s="6"/>
      <c r="AN357" s="6"/>
      <c r="AO357" s="6"/>
      <c r="AP357" s="6"/>
      <c r="AQ357" s="10" t="s">
        <v>1865</v>
      </c>
      <c r="AR357" s="10">
        <v>6144868014</v>
      </c>
      <c r="AS357" s="6"/>
      <c r="AT357" s="6"/>
      <c r="AU357" s="6"/>
      <c r="AV357" s="6" t="s">
        <v>1866</v>
      </c>
      <c r="AW357" s="6" t="s">
        <v>1867</v>
      </c>
      <c r="AX357" s="6"/>
      <c r="AY357" s="6"/>
      <c r="AZ357" s="6"/>
      <c r="BA357" s="6"/>
      <c r="BB357" s="6"/>
      <c r="BC357" s="6"/>
      <c r="BD357" s="6" t="s">
        <v>1868</v>
      </c>
      <c r="BE357" s="8">
        <v>356</v>
      </c>
      <c r="BF357" s="6" t="str">
        <f t="shared" si="114"/>
        <v>insert into bitacoras_estatus (numero_expediente, numero_registro, representante, fecha_inicio, fecha_vencimiento, id_cliente, id_admin, id_bitacoras_estatus, id_estatus, id_clase, id_marca, created_at, updated_at) values('813434','965017','RAUL ORPINEL GUERRA','2006-10-12','2016-10-12','775','2','1','1',null,1095,'2006-10-12 00:00:00','2006-10-12 00:00:00');</v>
      </c>
      <c r="BG357" s="6" t="str">
        <f t="shared" si="115"/>
        <v>insert into servicios_comentarios (comentario, id_admin, id_estatus, created_at, updated_at) values('COMPROBACION DE MARCA RECIBIDA 20/07/2011. CONTACTADO VÍA SALES UP.',1,356,'2006-10-12 00:00:00','2006-10-12 00:00:00');</v>
      </c>
      <c r="BH357" s="6" t="str">
        <f t="shared" si="116"/>
        <v>insert into servicios_comentarios (comentario, id_admin, id_estatus, created_at, updated_at) values('413-8386,cel 614-184-6129,6144868014',1,356,'2006-10-12 00:00:00','2006-10-12 00:00:00');</v>
      </c>
      <c r="BI357" s="137" t="str">
        <f t="shared" si="117"/>
        <v>update bitacoras_estatus set comprobacion_uso = 1, id_estatus=9 where id=356;</v>
      </c>
      <c r="BJ357" s="137" t="str">
        <f t="shared" si="118"/>
        <v>update bitacoras_estatus set numero_expediente = '813434', numero_registro = '965017', id_estatus = 9, fecha_inicio = '2006-10-12', fecha_vencimiento ='2016-10-12', created_at ='2006-10-12 00:00:00', updated_at ='2006-10-12 00:00:00', id_clase=null, id_marca=1095, id_cliente=775, vigencia = 0 where id =356;</v>
      </c>
      <c r="BK357" s="137" t="str">
        <f t="shared" si="119"/>
        <v>update bitacoras_estatus set id_estatus = 9 where id =356;</v>
      </c>
    </row>
    <row r="358" spans="1:63">
      <c r="A358" s="3">
        <v>1176019</v>
      </c>
      <c r="B358" s="3">
        <v>1236964</v>
      </c>
      <c r="C358" s="3">
        <f>IF(Tabla1[[#This Row],[No. REG.]]="","",1)</f>
        <v>1</v>
      </c>
      <c r="D358" s="3" t="s">
        <v>46</v>
      </c>
      <c r="E358" s="3">
        <f>IF(Tabla1[[#This Row],[STATUS]]="","",VLOOKUP(D358,Estatus!$A$2:$B$13,2,0))</f>
        <v>10</v>
      </c>
      <c r="F358" s="3">
        <f>IF(Tabla1[[#This Row],[STATUS]]="","",VLOOKUP(D358,Estatus!$A$2:$I$12,9,0))</f>
        <v>1</v>
      </c>
      <c r="G358" s="12" t="s">
        <v>231</v>
      </c>
      <c r="H358" s="7">
        <v>40648</v>
      </c>
      <c r="I358" s="80">
        <f t="shared" si="100"/>
        <v>2011</v>
      </c>
      <c r="J358" s="80">
        <f t="shared" si="101"/>
        <v>4</v>
      </c>
      <c r="K358" s="80">
        <f t="shared" si="102"/>
        <v>15</v>
      </c>
      <c r="L358" s="80" t="str">
        <f t="shared" si="103"/>
        <v>04</v>
      </c>
      <c r="M358" s="80">
        <f t="shared" si="104"/>
        <v>15</v>
      </c>
      <c r="N358" s="80" t="str">
        <f t="shared" si="105"/>
        <v>'2011-04-15'</v>
      </c>
      <c r="O358" s="80" t="str">
        <f t="shared" si="106"/>
        <v>'2011-04-15 00:00:00'</v>
      </c>
      <c r="P358" s="7">
        <v>44301</v>
      </c>
      <c r="Q358" s="80">
        <f t="shared" si="107"/>
        <v>2021</v>
      </c>
      <c r="R358" s="80">
        <f t="shared" si="108"/>
        <v>4</v>
      </c>
      <c r="S358" s="80">
        <f t="shared" si="109"/>
        <v>15</v>
      </c>
      <c r="T358" s="80" t="str">
        <f t="shared" si="110"/>
        <v>04</v>
      </c>
      <c r="U358" s="80">
        <f t="shared" si="111"/>
        <v>15</v>
      </c>
      <c r="V358" s="80" t="str">
        <f t="shared" si="112"/>
        <v>'2021-04-15'</v>
      </c>
      <c r="W358" s="80"/>
      <c r="X358" s="80" t="str">
        <f t="shared" si="113"/>
        <v>null</v>
      </c>
      <c r="Y358" s="3" t="s">
        <v>1869</v>
      </c>
      <c r="Z358" s="124">
        <f>IFERROR(IF(Y358="","null",VLOOKUP(Y358,Marcas!$A$2:$C$2024,2,0)),"")</f>
        <v>1092</v>
      </c>
      <c r="AA358" s="3" t="s">
        <v>1870</v>
      </c>
      <c r="AB358" s="3">
        <f>IFERROR(IF(AA358="","",IF(AA358="EMPORIO LEGAL",1,VLOOKUP(AA358,Clientes!$A$2:$B$1190,2,0))),"")</f>
        <v>774</v>
      </c>
      <c r="AC358" s="3">
        <f>IFERROR(IF(Tabla1[[#This Row],[id_control]]="null","",VLOOKUP(CONCATENATE(Tabla1[[#This Row],[CLIENTE]],"-",Tabla1[[#This Row],[id_control]]),Hoja1!$C$2:$D$1994,2,0)),"")</f>
        <v>358</v>
      </c>
      <c r="AD358" s="3" t="s">
        <v>1871</v>
      </c>
      <c r="AE358" s="3"/>
      <c r="AF358" s="3"/>
      <c r="AG358" s="3"/>
      <c r="AH358" s="3"/>
      <c r="AI358" s="3"/>
      <c r="AJ358" s="3"/>
      <c r="AK358" s="3"/>
      <c r="AL358" s="3"/>
      <c r="AM358" s="6"/>
      <c r="AN358" s="6"/>
      <c r="AO358" s="6"/>
      <c r="AP358" s="6"/>
      <c r="AQ358" s="4" t="s">
        <v>1872</v>
      </c>
      <c r="AR358" s="4"/>
      <c r="AS358" s="4"/>
      <c r="AT358" s="6"/>
      <c r="AU358" s="6"/>
      <c r="AV358" s="8" t="s">
        <v>1873</v>
      </c>
      <c r="AW358" s="11"/>
      <c r="AX358" s="6"/>
      <c r="AY358" s="6"/>
      <c r="AZ358" s="6"/>
      <c r="BA358" s="6"/>
      <c r="BB358" s="6"/>
      <c r="BC358" s="6"/>
      <c r="BD358" s="6" t="s">
        <v>1874</v>
      </c>
      <c r="BE358" s="8">
        <v>357</v>
      </c>
      <c r="BF358" s="6" t="str">
        <f t="shared" si="114"/>
        <v>insert into bitacoras_estatus (numero_expediente, numero_registro, representante, fecha_inicio, fecha_vencimiento, id_cliente, id_admin, id_bitacoras_estatus, id_estatus, id_clase, id_marca, created_at, updated_at) values('1176019','1236964','JAIME MANUEL MARTINEZ NUÑEZ','2011-04-15','2021-04-15','774','2','1','1',null,1092,'2011-04-15 00:00:00','2011-04-15 00:00:00');</v>
      </c>
      <c r="BG358" s="6" t="str">
        <f t="shared" si="115"/>
        <v>insert into servicios_comentarios (comentario, id_admin, id_estatus, created_at, updated_at) values('TITULO ENTREGADO',1,357,'2011-04-15 00:00:00','2011-04-15 00:00:00');</v>
      </c>
      <c r="BH358" s="6" t="str">
        <f t="shared" si="116"/>
        <v>insert into servicios_comentarios (comentario, id_admin, id_estatus, created_at, updated_at) values('cel 6141038311',1,357,'2011-04-15 00:00:00','2011-04-15 00:00:00');</v>
      </c>
      <c r="BI358" s="137" t="str">
        <f t="shared" si="117"/>
        <v>update bitacoras_estatus set comprobacion_uso = 1, id_estatus=10 where id=357;</v>
      </c>
      <c r="BJ358" s="137" t="str">
        <f t="shared" si="118"/>
        <v>update bitacoras_estatus set numero_expediente = '1176019', numero_registro = '1236964', id_estatus = 10, fecha_inicio = '2011-04-15', fecha_vencimiento ='2021-04-15', created_at ='2011-04-15 00:00:00', updated_at ='2011-04-15 00:00:00', id_clase=null, id_marca=1092, id_cliente=774, vigencia = 1 where id =357;</v>
      </c>
      <c r="BK358" s="137" t="str">
        <f t="shared" si="119"/>
        <v>update bitacoras_estatus set id_estatus = 10 where id =357;</v>
      </c>
    </row>
    <row r="359" spans="1:63" ht="29">
      <c r="A359" s="6">
        <v>907319</v>
      </c>
      <c r="B359" s="6">
        <v>1200763</v>
      </c>
      <c r="C359" s="6">
        <f>IF(Tabla1[[#This Row],[No. REG.]]="","",1)</f>
        <v>1</v>
      </c>
      <c r="D359" s="3" t="s">
        <v>46</v>
      </c>
      <c r="E359" s="3">
        <f>IF(Tabla1[[#This Row],[STATUS]]="","",VLOOKUP(D359,Estatus!$A$2:$B$13,2,0))</f>
        <v>10</v>
      </c>
      <c r="F359" s="3">
        <f>IF(Tabla1[[#This Row],[STATUS]]="","",VLOOKUP(D359,Estatus!$A$2:$I$12,9,0))</f>
        <v>1</v>
      </c>
      <c r="G359" s="16" t="s">
        <v>1875</v>
      </c>
      <c r="H359" s="9">
        <v>39428</v>
      </c>
      <c r="I359" s="81">
        <f t="shared" si="100"/>
        <v>2007</v>
      </c>
      <c r="J359" s="81">
        <f t="shared" si="101"/>
        <v>12</v>
      </c>
      <c r="K359" s="81">
        <f t="shared" si="102"/>
        <v>12</v>
      </c>
      <c r="L359" s="81">
        <f t="shared" si="103"/>
        <v>12</v>
      </c>
      <c r="M359" s="81">
        <f t="shared" si="104"/>
        <v>12</v>
      </c>
      <c r="N359" s="81" t="str">
        <f t="shared" si="105"/>
        <v>'2007-12-12'</v>
      </c>
      <c r="O359" s="81" t="str">
        <f t="shared" si="106"/>
        <v>'2007-12-12 00:00:00'</v>
      </c>
      <c r="P359" s="9">
        <v>43081</v>
      </c>
      <c r="Q359" s="81">
        <f t="shared" si="107"/>
        <v>2017</v>
      </c>
      <c r="R359" s="81">
        <f t="shared" si="108"/>
        <v>12</v>
      </c>
      <c r="S359" s="81">
        <f t="shared" si="109"/>
        <v>12</v>
      </c>
      <c r="T359" s="81">
        <f t="shared" si="110"/>
        <v>12</v>
      </c>
      <c r="U359" s="81">
        <f t="shared" si="111"/>
        <v>12</v>
      </c>
      <c r="V359" s="81" t="str">
        <f t="shared" si="112"/>
        <v>'2017-12-12'</v>
      </c>
      <c r="W359" s="81"/>
      <c r="X359" s="81" t="str">
        <f t="shared" si="113"/>
        <v>null</v>
      </c>
      <c r="Y359" s="6" t="s">
        <v>1876</v>
      </c>
      <c r="Z359" s="123">
        <f>IFERROR(IF(Y359="","null",VLOOKUP(Y359,Marcas!$A$2:$C$2024,2,0)),"")</f>
        <v>1093</v>
      </c>
      <c r="AA359" s="6" t="s">
        <v>1876</v>
      </c>
      <c r="AB359" s="6">
        <f>IFERROR(IF(AA359="","",IF(AA359="EMPORIO LEGAL",1,VLOOKUP(AA359,Clientes!$A$2:$B$1190,2,0))),"")</f>
        <v>773</v>
      </c>
      <c r="AC359" s="6">
        <f>IFERROR(IF(Tabla1[[#This Row],[id_control]]="null","",VLOOKUP(CONCATENATE(Tabla1[[#This Row],[CLIENTE]],"-",Tabla1[[#This Row],[id_control]]),Hoja1!$C$2:$D$1994,2,0)),"")</f>
        <v>359</v>
      </c>
      <c r="AD359" s="6" t="s">
        <v>1877</v>
      </c>
      <c r="AE359" s="6"/>
      <c r="AF359" s="6" t="s">
        <v>1878</v>
      </c>
      <c r="AG359" s="6"/>
      <c r="AH359" s="6"/>
      <c r="AI359" s="6"/>
      <c r="AJ359" s="6"/>
      <c r="AK359" s="6"/>
      <c r="AL359" s="3" t="s">
        <v>1879</v>
      </c>
      <c r="AM359" s="6"/>
      <c r="AN359" s="6"/>
      <c r="AO359" s="6"/>
      <c r="AP359" s="6"/>
      <c r="AQ359" s="5" t="s">
        <v>1880</v>
      </c>
      <c r="AR359" s="5"/>
      <c r="AS359" s="6"/>
      <c r="AT359" s="6"/>
      <c r="AU359" s="6"/>
      <c r="AV359" s="5" t="s">
        <v>1881</v>
      </c>
      <c r="AW359" s="6" t="s">
        <v>1882</v>
      </c>
      <c r="AX359" s="6"/>
      <c r="AY359" s="6"/>
      <c r="AZ359" s="6"/>
      <c r="BA359" s="6"/>
      <c r="BB359" s="6"/>
      <c r="BC359" s="6"/>
      <c r="BD359" s="6" t="s">
        <v>1883</v>
      </c>
      <c r="BE359" s="8">
        <v>358</v>
      </c>
      <c r="BF359" s="6" t="str">
        <f t="shared" si="114"/>
        <v>insert into bitacoras_estatus (numero_expediente, numero_registro, representante, fecha_inicio, fecha_vencimiento, id_cliente, id_admin, id_bitacoras_estatus, id_estatus, id_clase, id_marca, created_at, updated_at) values('907319','1200763','MARIA TERESA BAEZA TERRAZAS','2007-12-12','2017-12-12','773','2','1','1',null,1093,'2007-12-12 00:00:00','2007-12-12 00:00:00');</v>
      </c>
      <c r="BG359" s="6" t="str">
        <f t="shared" si="115"/>
        <v>insert into servicios_comentarios (comentario, id_admin, id_estatus, created_at, updated_at) values('TITULO ENTREGADO 05/04/2011 RENOVARON DIRECTAMENTE CON LA SE',1,358,'2007-12-12 00:00:00','2007-12-12 00:00:00');</v>
      </c>
      <c r="BH359" s="6" t="str">
        <f t="shared" si="116"/>
        <v>insert into servicios_comentarios (comentario, id_admin, id_estatus, created_at, updated_at) values('ING. TERRAZAS 639 549 6271',1,358,'2007-12-12 00:00:00','2007-12-12 00:00:00');</v>
      </c>
      <c r="BI359" s="137" t="str">
        <f t="shared" si="117"/>
        <v>update bitacoras_estatus set comprobacion_uso = 1, id_estatus=10 where id=358;</v>
      </c>
      <c r="BJ359" s="137" t="str">
        <f t="shared" si="118"/>
        <v>update bitacoras_estatus set numero_expediente = '907319', numero_registro = '1200763', id_estatus = 10, fecha_inicio = '2007-12-12', fecha_vencimiento ='2017-12-12', created_at ='2007-12-12 00:00:00', updated_at ='2007-12-12 00:00:00', id_clase=null, id_marca=1093, id_cliente=773, vigencia = 1 where id =358;</v>
      </c>
      <c r="BK359" s="137" t="str">
        <f t="shared" si="119"/>
        <v>update bitacoras_estatus set id_estatus = 10 where id =358;</v>
      </c>
    </row>
    <row r="360" spans="1:63">
      <c r="A360" s="6">
        <v>1164371</v>
      </c>
      <c r="B360" s="6">
        <v>1227949</v>
      </c>
      <c r="C360" s="6">
        <f>IF(Tabla1[[#This Row],[No. REG.]]="","",1)</f>
        <v>1</v>
      </c>
      <c r="D360" s="3" t="s">
        <v>46</v>
      </c>
      <c r="E360" s="3">
        <f>IF(Tabla1[[#This Row],[STATUS]]="","",VLOOKUP(D360,Estatus!$A$2:$B$13,2,0))</f>
        <v>10</v>
      </c>
      <c r="F360" s="3">
        <f>IF(Tabla1[[#This Row],[STATUS]]="","",VLOOKUP(D360,Estatus!$A$2:$I$12,9,0))</f>
        <v>1</v>
      </c>
      <c r="G360" s="16" t="s">
        <v>1884</v>
      </c>
      <c r="H360" s="9">
        <v>40610</v>
      </c>
      <c r="I360" s="81">
        <f t="shared" si="100"/>
        <v>2011</v>
      </c>
      <c r="J360" s="81">
        <f t="shared" si="101"/>
        <v>3</v>
      </c>
      <c r="K360" s="81">
        <f t="shared" si="102"/>
        <v>8</v>
      </c>
      <c r="L360" s="81" t="str">
        <f t="shared" si="103"/>
        <v>03</v>
      </c>
      <c r="M360" s="81" t="str">
        <f t="shared" si="104"/>
        <v>08</v>
      </c>
      <c r="N360" s="81" t="str">
        <f t="shared" si="105"/>
        <v>'2011-03-08'</v>
      </c>
      <c r="O360" s="81" t="str">
        <f t="shared" si="106"/>
        <v>'2011-03-08 00:00:00'</v>
      </c>
      <c r="P360" s="9">
        <v>44263</v>
      </c>
      <c r="Q360" s="81">
        <f t="shared" si="107"/>
        <v>2021</v>
      </c>
      <c r="R360" s="81">
        <f t="shared" si="108"/>
        <v>3</v>
      </c>
      <c r="S360" s="81">
        <f t="shared" si="109"/>
        <v>8</v>
      </c>
      <c r="T360" s="81" t="str">
        <f t="shared" si="110"/>
        <v>03</v>
      </c>
      <c r="U360" s="81" t="str">
        <f t="shared" si="111"/>
        <v>08</v>
      </c>
      <c r="V360" s="81" t="str">
        <f t="shared" si="112"/>
        <v>'2021-03-08'</v>
      </c>
      <c r="W360" s="81"/>
      <c r="X360" s="81" t="str">
        <f t="shared" si="113"/>
        <v>null</v>
      </c>
      <c r="Y360" s="6" t="s">
        <v>1869</v>
      </c>
      <c r="Z360" s="123">
        <f>IFERROR(IF(Y360="","null",VLOOKUP(Y360,Marcas!$A$2:$C$2024,2,0)),"")</f>
        <v>1092</v>
      </c>
      <c r="AA360" s="6" t="s">
        <v>1869</v>
      </c>
      <c r="AB360" s="6">
        <f>IFERROR(IF(AA360="","",IF(AA360="EMPORIO LEGAL",1,VLOOKUP(AA360,Clientes!$A$2:$B$1190,2,0))),"")</f>
        <v>772</v>
      </c>
      <c r="AC360" s="6">
        <f>IFERROR(IF(Tabla1[[#This Row],[id_control]]="null","",VLOOKUP(CONCATENATE(Tabla1[[#This Row],[CLIENTE]],"-",Tabla1[[#This Row],[id_control]]),Hoja1!$C$2:$D$1994,2,0)),"")</f>
        <v>360</v>
      </c>
      <c r="AD360" s="6" t="s">
        <v>1871</v>
      </c>
      <c r="AE360" s="6"/>
      <c r="AF360" s="6"/>
      <c r="AG360" s="6"/>
      <c r="AH360" s="6"/>
      <c r="AI360" s="6"/>
      <c r="AJ360" s="6"/>
      <c r="AK360" s="6"/>
      <c r="AL360" s="3"/>
      <c r="AM360" s="6"/>
      <c r="AN360" s="6"/>
      <c r="AO360" s="6"/>
      <c r="AP360" s="6"/>
      <c r="AQ360" s="5" t="s">
        <v>1872</v>
      </c>
      <c r="AR360" s="5" t="s">
        <v>1885</v>
      </c>
      <c r="AS360" s="6"/>
      <c r="AT360" s="6"/>
      <c r="AU360" s="6"/>
      <c r="AV360" s="6" t="s">
        <v>1873</v>
      </c>
      <c r="AW360" s="6"/>
      <c r="AX360" s="6"/>
      <c r="AY360" s="6"/>
      <c r="AZ360" s="6"/>
      <c r="BA360" s="6"/>
      <c r="BB360" s="6"/>
      <c r="BC360" s="6"/>
      <c r="BD360" s="6" t="s">
        <v>1886</v>
      </c>
      <c r="BE360" s="8">
        <v>359</v>
      </c>
      <c r="BF360" s="6" t="str">
        <f t="shared" si="114"/>
        <v>insert into bitacoras_estatus (numero_expediente, numero_registro, representante, fecha_inicio, fecha_vencimiento, id_cliente, id_admin, id_bitacoras_estatus, id_estatus, id_clase, id_marca, created_at, updated_at) values('1164371','1227949','JAIME MANUEL MARTINEZ NUÑEZ','2011-03-08','2021-03-08','772','2','1','1',null,1092,'2011-03-08 00:00:00','2011-03-08 00:00:00');</v>
      </c>
      <c r="BG360" s="6" t="str">
        <f t="shared" si="115"/>
        <v>insert into servicios_comentarios (comentario, id_admin, id_estatus, created_at, updated_at) values('TITULO ENTREGADO 24/08/2011',1,359,'2011-03-08 00:00:00','2011-03-08 00:00:00');</v>
      </c>
      <c r="BH360" s="6" t="str">
        <f t="shared" si="116"/>
        <v>insert into servicios_comentarios (comentario, id_admin, id_estatus, created_at, updated_at) values('cel 6141038311, 614 1 71 09 13',1,359,'2011-03-08 00:00:00','2011-03-08 00:00:00');</v>
      </c>
      <c r="BI360" s="137" t="str">
        <f t="shared" si="117"/>
        <v>update bitacoras_estatus set comprobacion_uso = 1, id_estatus=10 where id=359;</v>
      </c>
      <c r="BJ360" s="137" t="str">
        <f t="shared" si="118"/>
        <v>update bitacoras_estatus set numero_expediente = '1164371', numero_registro = '1227949', id_estatus = 10, fecha_inicio = '2011-03-08', fecha_vencimiento ='2021-03-08', created_at ='2011-03-08 00:00:00', updated_at ='2011-03-08 00:00:00', id_clase=null, id_marca=1092, id_cliente=772, vigencia = 1 where id =359;</v>
      </c>
      <c r="BK360" s="137" t="str">
        <f t="shared" si="119"/>
        <v>update bitacoras_estatus set id_estatus = 10 where id =359;</v>
      </c>
    </row>
    <row r="361" spans="1:63" ht="297">
      <c r="A361" s="3">
        <v>1250083</v>
      </c>
      <c r="B361" s="3">
        <v>1294744</v>
      </c>
      <c r="C361" s="3">
        <f>IF(Tabla1[[#This Row],[No. REG.]]="","",1)</f>
        <v>1</v>
      </c>
      <c r="D361" s="3" t="s">
        <v>46</v>
      </c>
      <c r="E361" s="3">
        <f>IF(Tabla1[[#This Row],[STATUS]]="","",VLOOKUP(D361,Estatus!$A$2:$B$13,2,0))</f>
        <v>10</v>
      </c>
      <c r="F361" s="3">
        <f>IF(Tabla1[[#This Row],[STATUS]]="","",VLOOKUP(D361,Estatus!$A$2:$I$12,9,0))</f>
        <v>1</v>
      </c>
      <c r="G361" s="12" t="s">
        <v>1887</v>
      </c>
      <c r="H361" s="7">
        <v>40942</v>
      </c>
      <c r="I361" s="80">
        <f t="shared" si="100"/>
        <v>2012</v>
      </c>
      <c r="J361" s="80">
        <f t="shared" si="101"/>
        <v>2</v>
      </c>
      <c r="K361" s="80">
        <f t="shared" si="102"/>
        <v>3</v>
      </c>
      <c r="L361" s="80" t="str">
        <f t="shared" si="103"/>
        <v>02</v>
      </c>
      <c r="M361" s="80" t="str">
        <f t="shared" si="104"/>
        <v>03</v>
      </c>
      <c r="N361" s="80" t="str">
        <f t="shared" si="105"/>
        <v>'2012-02-03'</v>
      </c>
      <c r="O361" s="80" t="str">
        <f t="shared" si="106"/>
        <v>'2012-02-03 00:00:00'</v>
      </c>
      <c r="P361" s="7">
        <v>44595</v>
      </c>
      <c r="Q361" s="80">
        <f t="shared" si="107"/>
        <v>2022</v>
      </c>
      <c r="R361" s="80">
        <f t="shared" si="108"/>
        <v>2</v>
      </c>
      <c r="S361" s="80">
        <f t="shared" si="109"/>
        <v>3</v>
      </c>
      <c r="T361" s="80" t="str">
        <f t="shared" si="110"/>
        <v>02</v>
      </c>
      <c r="U361" s="80" t="str">
        <f t="shared" si="111"/>
        <v>03</v>
      </c>
      <c r="V361" s="80" t="str">
        <f t="shared" si="112"/>
        <v>'2022-02-03'</v>
      </c>
      <c r="W361" s="80"/>
      <c r="X361" s="80" t="str">
        <f t="shared" si="113"/>
        <v>null</v>
      </c>
      <c r="Y361" s="3" t="s">
        <v>1888</v>
      </c>
      <c r="Z361" s="124">
        <f>IFERROR(IF(Y361="","null",VLOOKUP(Y361,Marcas!$A$2:$C$2024,2,0)),"")</f>
        <v>456</v>
      </c>
      <c r="AA361" s="3" t="s">
        <v>1869</v>
      </c>
      <c r="AB361" s="3">
        <f>IFERROR(IF(AA361="","",IF(AA361="EMPORIO LEGAL",1,VLOOKUP(AA361,Clientes!$A$2:$B$1190,2,0))),"")</f>
        <v>772</v>
      </c>
      <c r="AC361" s="3">
        <f>IFERROR(IF(Tabla1[[#This Row],[id_control]]="null","",VLOOKUP(CONCATENATE(Tabla1[[#This Row],[CLIENTE]],"-",Tabla1[[#This Row],[id_control]]),Hoja1!$C$2:$D$1994,2,0)),"")</f>
        <v>361</v>
      </c>
      <c r="AD361" s="3" t="s">
        <v>1871</v>
      </c>
      <c r="AE361" s="3"/>
      <c r="AF361" s="3"/>
      <c r="AG361" s="3"/>
      <c r="AH361" s="3"/>
      <c r="AI361" s="3"/>
      <c r="AJ361" s="3"/>
      <c r="AK361" s="3"/>
      <c r="AL361" s="3"/>
      <c r="AM361" s="6"/>
      <c r="AN361" s="6"/>
      <c r="AO361" s="6"/>
      <c r="AP361" s="6"/>
      <c r="AQ361" s="6">
        <v>6141038311</v>
      </c>
      <c r="AR361" s="6" t="s">
        <v>1889</v>
      </c>
      <c r="AS361" s="6"/>
      <c r="AT361" s="6"/>
      <c r="AU361" s="6"/>
      <c r="AV361" s="6" t="s">
        <v>1873</v>
      </c>
      <c r="AW361" s="6"/>
      <c r="AX361" s="6"/>
      <c r="AY361" s="6"/>
      <c r="AZ361" s="6"/>
      <c r="BA361" s="6"/>
      <c r="BB361" s="6"/>
      <c r="BC361" s="6"/>
      <c r="BD361" s="6" t="s">
        <v>1886</v>
      </c>
      <c r="BE361" s="8">
        <v>360</v>
      </c>
      <c r="BF361" s="6" t="str">
        <f t="shared" si="114"/>
        <v>insert into bitacoras_estatus (numero_expediente, numero_registro, representante, fecha_inicio, fecha_vencimiento, id_cliente, id_admin, id_bitacoras_estatus, id_estatus, id_clase, id_marca, created_at, updated_at) values('1250083','1294744','JAIME MANUEL MARTINEZ NUÑEZ','2012-02-03','2022-02-03','772','2','1','1',null,456,'2012-02-03 00:00:00','2012-02-03 00:00:00');</v>
      </c>
      <c r="BG361" s="6" t="str">
        <f t="shared" si="115"/>
        <v>insert into servicios_comentarios (comentario, id_admin, id_estatus, created_at, updated_at) values('TITULO RECIBIDO 14/09/2012 * TITULO ENTREGADO 16/12/13 /CONTESTACIÓN DE DEMANDA DE NULIDAD EN FECHA 22 DE MAYO 2015/ REQUISITOS EN JUICIO DE NULIDAD DE FECHA 6 DE MAYO DEL 2015/ CREQ EN FECHA 15 DE MAYO DEL 2015/ SE ADMITE A TRÁMITE LA CONTESTACIÓN DE LA SOLICITUD DE DECLARACIÓN ADMINISTRATIVA DE NULIDAD CON FOLIO DE ENTRADA 007374= SE ADMITEN TODAS LAS PRUEBAS Y SE FIJA FECHA PARA DESAHOGO DE INSPECCIÓN OCULAR PARA EL 20 DE AGOSTO DEL 2015 A LAS 10:00 EN EL 4TO PISO DF/ traslado de manifestacion de la parte actora a contestación de demanda recibida 23 de julio de 2015, SOLICITUD DE DECLARACION ADMINISTRATIVA DE INFRACION PRESENTADA EL 21/12, SE ABRE PERIODO DE ALEGATOS RECIBIDO EL 28/1/2016 SE DAN POR PRESENTADOS LOS ALEGATOS DE LA DEMANDA POR NULIDAD DE ECOCENTER 20/05/16. SE RECIBE NOTIFICACION DE ACLARACIONES DE DOMICILIO DE LA PARTE ACTORA 19-OCT-2016.',1,360,'2012-02-03 00:00:00','2012-02-03 00:00:00');</v>
      </c>
      <c r="BH361" s="6" t="str">
        <f t="shared" si="116"/>
        <v>insert into servicios_comentarios (comentario, id_admin, id_estatus, created_at, updated_at) values('cel 6141038311, 614 1 71 09 13',1,360,'2012-02-03 00:00:00','2012-02-03 00:00:00');</v>
      </c>
      <c r="BI361" s="137" t="str">
        <f t="shared" si="117"/>
        <v>update bitacoras_estatus set comprobacion_uso = 1, id_estatus=10 where id=360;</v>
      </c>
      <c r="BJ361" s="137" t="str">
        <f t="shared" si="118"/>
        <v>update bitacoras_estatus set numero_expediente = '1250083', numero_registro = '1294744', id_estatus = 10, fecha_inicio = '2012-02-03', fecha_vencimiento ='2022-02-03', created_at ='2012-02-03 00:00:00', updated_at ='2012-02-03 00:00:00', id_clase=null, id_marca=456, id_cliente=772, vigencia = 1 where id =360;</v>
      </c>
      <c r="BK361" s="137" t="str">
        <f t="shared" si="119"/>
        <v>update bitacoras_estatus set id_estatus = 10 where id =360;</v>
      </c>
    </row>
    <row r="362" spans="1:63">
      <c r="A362" s="3">
        <v>1355812</v>
      </c>
      <c r="B362" s="3">
        <v>1375419</v>
      </c>
      <c r="C362" s="3">
        <f>IF(Tabla1[[#This Row],[No. REG.]]="","",1)</f>
        <v>1</v>
      </c>
      <c r="D362" s="3" t="s">
        <v>46</v>
      </c>
      <c r="E362" s="3">
        <f>IF(Tabla1[[#This Row],[STATUS]]="","",VLOOKUP(D362,Estatus!$A$2:$B$13,2,0))</f>
        <v>10</v>
      </c>
      <c r="F362" s="3">
        <f>IF(Tabla1[[#This Row],[STATUS]]="","",VLOOKUP(D362,Estatus!$A$2:$I$12,9,0))</f>
        <v>1</v>
      </c>
      <c r="G362" s="12" t="s">
        <v>231</v>
      </c>
      <c r="H362" s="7">
        <v>41341</v>
      </c>
      <c r="I362" s="80">
        <f t="shared" si="100"/>
        <v>2013</v>
      </c>
      <c r="J362" s="80">
        <f t="shared" si="101"/>
        <v>3</v>
      </c>
      <c r="K362" s="80">
        <f t="shared" si="102"/>
        <v>8</v>
      </c>
      <c r="L362" s="80" t="str">
        <f t="shared" si="103"/>
        <v>03</v>
      </c>
      <c r="M362" s="80" t="str">
        <f t="shared" si="104"/>
        <v>08</v>
      </c>
      <c r="N362" s="80" t="str">
        <f t="shared" si="105"/>
        <v>'2013-03-08'</v>
      </c>
      <c r="O362" s="80" t="str">
        <f t="shared" si="106"/>
        <v>'2013-03-08 00:00:00'</v>
      </c>
      <c r="P362" s="7">
        <v>44993</v>
      </c>
      <c r="Q362" s="80">
        <f t="shared" si="107"/>
        <v>2023</v>
      </c>
      <c r="R362" s="80">
        <f t="shared" si="108"/>
        <v>3</v>
      </c>
      <c r="S362" s="80">
        <f t="shared" si="109"/>
        <v>8</v>
      </c>
      <c r="T362" s="80" t="str">
        <f t="shared" si="110"/>
        <v>03</v>
      </c>
      <c r="U362" s="80" t="str">
        <f t="shared" si="111"/>
        <v>08</v>
      </c>
      <c r="V362" s="80" t="str">
        <f t="shared" si="112"/>
        <v>'2023-03-08'</v>
      </c>
      <c r="W362" s="80"/>
      <c r="X362" s="80" t="str">
        <f t="shared" si="113"/>
        <v>null</v>
      </c>
      <c r="Y362" s="3" t="s">
        <v>1890</v>
      </c>
      <c r="Z362" s="124">
        <f>IFERROR(IF(Y362="","null",VLOOKUP(Y362,Marcas!$A$2:$C$2024,2,0)),"")</f>
        <v>1053</v>
      </c>
      <c r="AA362" s="3" t="s">
        <v>1869</v>
      </c>
      <c r="AB362" s="3">
        <f>IFERROR(IF(AA362="","",IF(AA362="EMPORIO LEGAL",1,VLOOKUP(AA362,Clientes!$A$2:$B$1190,2,0))),"")</f>
        <v>772</v>
      </c>
      <c r="AC362" s="3">
        <f>IFERROR(IF(Tabla1[[#This Row],[id_control]]="null","",VLOOKUP(CONCATENATE(Tabla1[[#This Row],[CLIENTE]],"-",Tabla1[[#This Row],[id_control]]),Hoja1!$C$2:$D$1994,2,0)),"")</f>
        <v>362</v>
      </c>
      <c r="AD362" s="3" t="s">
        <v>1891</v>
      </c>
      <c r="AE362" s="3"/>
      <c r="AF362" s="3"/>
      <c r="AG362" s="3"/>
      <c r="AH362" s="3"/>
      <c r="AI362" s="3"/>
      <c r="AJ362" s="3"/>
      <c r="AK362" s="3"/>
      <c r="AL362" s="8"/>
      <c r="AM362" s="6"/>
      <c r="AN362" s="6"/>
      <c r="AO362" s="6"/>
      <c r="AP362" s="6"/>
      <c r="AQ362" s="10" t="s">
        <v>1889</v>
      </c>
      <c r="AR362" s="6">
        <v>6141038311</v>
      </c>
      <c r="AS362" s="6"/>
      <c r="AT362" s="6"/>
      <c r="AU362" s="6"/>
      <c r="AV362" s="8" t="s">
        <v>1873</v>
      </c>
      <c r="AW362" s="6"/>
      <c r="AX362" s="6"/>
      <c r="AY362" s="6"/>
      <c r="AZ362" s="6"/>
      <c r="BA362" s="6"/>
      <c r="BB362" s="6"/>
      <c r="BC362" s="6"/>
      <c r="BD362" s="6" t="s">
        <v>1886</v>
      </c>
      <c r="BE362" s="8">
        <v>361</v>
      </c>
      <c r="BF362" s="6" t="str">
        <f t="shared" si="114"/>
        <v>insert into bitacoras_estatus (numero_expediente, numero_registro, representante, fecha_inicio, fecha_vencimiento, id_cliente, id_admin, id_bitacoras_estatus, id_estatus, id_clase, id_marca, created_at, updated_at) values('1355812','1375419','LIC. JAIME MARTINEZ NUNEZ','2013-03-08','2023-03-08','772','2','1','1',null,1053,'2013-03-08 00:00:00','2013-03-08 00:00:00');</v>
      </c>
      <c r="BG362" s="6" t="str">
        <f t="shared" si="115"/>
        <v>insert into servicios_comentarios (comentario, id_admin, id_estatus, created_at, updated_at) values('TITULO ENTREGADO',1,361,'2013-03-08 00:00:00','2013-03-08 00:00:00');</v>
      </c>
      <c r="BH362" s="6" t="str">
        <f t="shared" si="116"/>
        <v>insert into servicios_comentarios (comentario, id_admin, id_estatus, created_at, updated_at) values('cel 6141038311, 614 1 71 09 13',1,361,'2013-03-08 00:00:00','2013-03-08 00:00:00');</v>
      </c>
      <c r="BI362" s="137" t="str">
        <f t="shared" si="117"/>
        <v>update bitacoras_estatus set comprobacion_uso = 1, id_estatus=10 where id=361;</v>
      </c>
      <c r="BJ362" s="137" t="str">
        <f t="shared" si="118"/>
        <v>update bitacoras_estatus set numero_expediente = '1355812', numero_registro = '1375419', id_estatus = 10, fecha_inicio = '2013-03-08', fecha_vencimiento ='2023-03-08', created_at ='2013-03-08 00:00:00', updated_at ='2013-03-08 00:00:00', id_clase=null, id_marca=1053, id_cliente=772, vigencia = 1 where id =361;</v>
      </c>
      <c r="BK362" s="137" t="str">
        <f t="shared" si="119"/>
        <v>update bitacoras_estatus set id_estatus = 10 where id =361;</v>
      </c>
    </row>
    <row r="363" spans="1:63">
      <c r="A363" s="6">
        <v>1374737</v>
      </c>
      <c r="B363" s="6">
        <v>1393679</v>
      </c>
      <c r="C363" s="6">
        <f>IF(Tabla1[[#This Row],[No. REG.]]="","",1)</f>
        <v>1</v>
      </c>
      <c r="D363" s="3" t="s">
        <v>46</v>
      </c>
      <c r="E363" s="3">
        <f>IF(Tabla1[[#This Row],[STATUS]]="","",VLOOKUP(D363,Estatus!$A$2:$B$13,2,0))</f>
        <v>10</v>
      </c>
      <c r="F363" s="3">
        <f>IF(Tabla1[[#This Row],[STATUS]]="","",VLOOKUP(D363,Estatus!$A$2:$I$12,9,0))</f>
        <v>1</v>
      </c>
      <c r="G363" s="16"/>
      <c r="H363" s="7">
        <v>41414</v>
      </c>
      <c r="I363" s="80">
        <f t="shared" si="100"/>
        <v>2013</v>
      </c>
      <c r="J363" s="80">
        <f t="shared" si="101"/>
        <v>5</v>
      </c>
      <c r="K363" s="80">
        <f t="shared" si="102"/>
        <v>20</v>
      </c>
      <c r="L363" s="80" t="str">
        <f t="shared" si="103"/>
        <v>05</v>
      </c>
      <c r="M363" s="80">
        <f t="shared" si="104"/>
        <v>20</v>
      </c>
      <c r="N363" s="80" t="str">
        <f t="shared" si="105"/>
        <v>'2013-05-20'</v>
      </c>
      <c r="O363" s="80" t="str">
        <f t="shared" si="106"/>
        <v>'2013-05-20 00:00:00'</v>
      </c>
      <c r="P363" s="7">
        <v>45066</v>
      </c>
      <c r="Q363" s="80">
        <f t="shared" si="107"/>
        <v>2023</v>
      </c>
      <c r="R363" s="80">
        <f t="shared" si="108"/>
        <v>5</v>
      </c>
      <c r="S363" s="80">
        <f t="shared" si="109"/>
        <v>20</v>
      </c>
      <c r="T363" s="80" t="str">
        <f t="shared" si="110"/>
        <v>05</v>
      </c>
      <c r="U363" s="80">
        <f t="shared" si="111"/>
        <v>20</v>
      </c>
      <c r="V363" s="80" t="str">
        <f t="shared" si="112"/>
        <v>'2023-05-20'</v>
      </c>
      <c r="W363" s="80"/>
      <c r="X363" s="80" t="str">
        <f t="shared" si="113"/>
        <v>null</v>
      </c>
      <c r="Y363" s="6" t="s">
        <v>1892</v>
      </c>
      <c r="Z363" s="123">
        <f>IFERROR(IF(Y363="","null",VLOOKUP(Y363,Marcas!$A$2:$C$2024,2,0)),"")</f>
        <v>1471</v>
      </c>
      <c r="AA363" s="6" t="s">
        <v>1869</v>
      </c>
      <c r="AB363" s="6">
        <f>IFERROR(IF(AA363="","",IF(AA363="EMPORIO LEGAL",1,VLOOKUP(AA363,Clientes!$A$2:$B$1190,2,0))),"")</f>
        <v>772</v>
      </c>
      <c r="AC363" s="6">
        <f>IFERROR(IF(Tabla1[[#This Row],[id_control]]="null","",VLOOKUP(CONCATENATE(Tabla1[[#This Row],[CLIENTE]],"-",Tabla1[[#This Row],[id_control]]),Hoja1!$C$2:$D$1994,2,0)),"")</f>
        <v>363</v>
      </c>
      <c r="AD363" s="6" t="s">
        <v>1871</v>
      </c>
      <c r="AE363" s="6"/>
      <c r="AF363" s="6"/>
      <c r="AG363" s="6"/>
      <c r="AH363" s="6"/>
      <c r="AI363" s="6"/>
      <c r="AJ363" s="6"/>
      <c r="AK363" s="6"/>
      <c r="AL363" s="3"/>
      <c r="AM363" s="4"/>
      <c r="AN363" s="4"/>
      <c r="AO363" s="4"/>
      <c r="AP363" s="4"/>
      <c r="AQ363" s="6" t="s">
        <v>1889</v>
      </c>
      <c r="AR363" s="6">
        <v>6141038311</v>
      </c>
      <c r="AS363" s="6"/>
      <c r="AT363" s="6"/>
      <c r="AU363" s="6"/>
      <c r="AV363" s="6" t="s">
        <v>1873</v>
      </c>
      <c r="AW363" s="6"/>
      <c r="AX363" s="6"/>
      <c r="AY363" s="6"/>
      <c r="AZ363" s="6"/>
      <c r="BA363" s="6"/>
      <c r="BB363" s="6"/>
      <c r="BC363" s="6"/>
      <c r="BD363" s="8" t="s">
        <v>1886</v>
      </c>
      <c r="BE363" s="8">
        <v>362</v>
      </c>
      <c r="BF363" s="6" t="str">
        <f t="shared" si="114"/>
        <v>insert into bitacoras_estatus (numero_expediente, numero_registro, representante, fecha_inicio, fecha_vencimiento, id_cliente, id_admin, id_bitacoras_estatus, id_estatus, id_clase, id_marca, created_at, updated_at) values('1374737','1393679','JAIME MANUEL MARTINEZ NUÑEZ','2013-05-20','2023-05-20','772','2','1','1',null,1471,'2013-05-20 00:00:00','2013-05-20 00:00:00');</v>
      </c>
      <c r="BG363" s="6" t="str">
        <f t="shared" si="115"/>
        <v/>
      </c>
      <c r="BH363" s="6" t="str">
        <f t="shared" si="116"/>
        <v>insert into servicios_comentarios (comentario, id_admin, id_estatus, created_at, updated_at) values('cel 6141038311, 614 1 71 09 13',1,362,'2013-05-20 00:00:00','2013-05-20 00:00:00');</v>
      </c>
      <c r="BI363" s="137" t="str">
        <f t="shared" si="117"/>
        <v>update bitacoras_estatus set comprobacion_uso = 1, id_estatus=10 where id=362;</v>
      </c>
      <c r="BJ363" s="137" t="str">
        <f t="shared" si="118"/>
        <v>update bitacoras_estatus set numero_expediente = '1374737', numero_registro = '1393679', id_estatus = 10, fecha_inicio = '2013-05-20', fecha_vencimiento ='2023-05-20', created_at ='2013-05-20 00:00:00', updated_at ='2013-05-20 00:00:00', id_clase=null, id_marca=1471, id_cliente=772, vigencia = 1 where id =362;</v>
      </c>
      <c r="BK363" s="137" t="str">
        <f t="shared" si="119"/>
        <v>update bitacoras_estatus set id_estatus = 10 where id =362;</v>
      </c>
    </row>
    <row r="364" spans="1:63">
      <c r="A364" s="3">
        <v>1414589</v>
      </c>
      <c r="B364" s="3">
        <v>1535078</v>
      </c>
      <c r="C364" s="3">
        <f>IF(Tabla1[[#This Row],[No. REG.]]="","",1)</f>
        <v>1</v>
      </c>
      <c r="D364" s="3" t="s">
        <v>46</v>
      </c>
      <c r="E364" s="3">
        <f>IF(Tabla1[[#This Row],[STATUS]]="","",VLOOKUP(D364,Estatus!$A$2:$B$13,2,0))</f>
        <v>10</v>
      </c>
      <c r="F364" s="3">
        <f>IF(Tabla1[[#This Row],[STATUS]]="","",VLOOKUP(D364,Estatus!$A$2:$I$12,9,0))</f>
        <v>1</v>
      </c>
      <c r="G364" s="12" t="s">
        <v>1893</v>
      </c>
      <c r="H364" s="7">
        <v>41536</v>
      </c>
      <c r="I364" s="80">
        <f t="shared" si="100"/>
        <v>2013</v>
      </c>
      <c r="J364" s="80">
        <f t="shared" si="101"/>
        <v>9</v>
      </c>
      <c r="K364" s="80">
        <f t="shared" si="102"/>
        <v>19</v>
      </c>
      <c r="L364" s="80" t="str">
        <f t="shared" si="103"/>
        <v>09</v>
      </c>
      <c r="M364" s="80">
        <f t="shared" si="104"/>
        <v>19</v>
      </c>
      <c r="N364" s="80" t="str">
        <f t="shared" si="105"/>
        <v>'2013-09-19'</v>
      </c>
      <c r="O364" s="80" t="str">
        <f t="shared" si="106"/>
        <v>'2013-09-19 00:00:00'</v>
      </c>
      <c r="P364" s="7">
        <v>45188</v>
      </c>
      <c r="Q364" s="80">
        <f t="shared" si="107"/>
        <v>2023</v>
      </c>
      <c r="R364" s="80">
        <f t="shared" si="108"/>
        <v>9</v>
      </c>
      <c r="S364" s="80">
        <f t="shared" si="109"/>
        <v>19</v>
      </c>
      <c r="T364" s="80" t="str">
        <f t="shared" si="110"/>
        <v>09</v>
      </c>
      <c r="U364" s="80">
        <f t="shared" si="111"/>
        <v>19</v>
      </c>
      <c r="V364" s="80" t="str">
        <f t="shared" si="112"/>
        <v>'2023-09-19'</v>
      </c>
      <c r="W364" s="80"/>
      <c r="X364" s="80" t="str">
        <f t="shared" si="113"/>
        <v>null</v>
      </c>
      <c r="Y364" s="3" t="s">
        <v>1894</v>
      </c>
      <c r="Z364" s="124">
        <f>IFERROR(IF(Y364="","null",VLOOKUP(Y364,Marcas!$A$2:$C$2024,2,0)),"")</f>
        <v>457</v>
      </c>
      <c r="AA364" s="3" t="s">
        <v>1869</v>
      </c>
      <c r="AB364" s="3">
        <f>IFERROR(IF(AA364="","",IF(AA364="EMPORIO LEGAL",1,VLOOKUP(AA364,Clientes!$A$2:$B$1190,2,0))),"")</f>
        <v>772</v>
      </c>
      <c r="AC364" s="3">
        <f>IFERROR(IF(Tabla1[[#This Row],[id_control]]="null","",VLOOKUP(CONCATENATE(Tabla1[[#This Row],[CLIENTE]],"-",Tabla1[[#This Row],[id_control]]),Hoja1!$C$2:$D$1994,2,0)),"")</f>
        <v>364</v>
      </c>
      <c r="AD364" s="3" t="s">
        <v>1871</v>
      </c>
      <c r="AE364" s="3"/>
      <c r="AF364" s="3"/>
      <c r="AG364" s="3"/>
      <c r="AH364" s="3"/>
      <c r="AI364" s="3"/>
      <c r="AJ364" s="3"/>
      <c r="AK364" s="3"/>
      <c r="AL364" s="3" t="s">
        <v>1886</v>
      </c>
      <c r="AM364" s="8"/>
      <c r="AN364" s="8"/>
      <c r="AO364" s="8"/>
      <c r="AP364" s="8"/>
      <c r="AQ364" s="6"/>
      <c r="AR364" s="6"/>
      <c r="AS364" s="6"/>
      <c r="AT364" s="6"/>
      <c r="AU364" s="6"/>
      <c r="AV364" s="6" t="s">
        <v>1873</v>
      </c>
      <c r="AW364" s="6"/>
      <c r="AX364" s="6"/>
      <c r="AY364" s="6"/>
      <c r="AZ364" s="6"/>
      <c r="BA364" s="6"/>
      <c r="BB364" s="6"/>
      <c r="BC364" s="6"/>
      <c r="BD364" s="6" t="s">
        <v>1886</v>
      </c>
      <c r="BE364" s="8">
        <v>363</v>
      </c>
      <c r="BF364" s="6" t="str">
        <f t="shared" si="114"/>
        <v>insert into bitacoras_estatus (numero_expediente, numero_registro, representante, fecha_inicio, fecha_vencimiento, id_cliente, id_admin, id_bitacoras_estatus, id_estatus, id_clase, id_marca, created_at, updated_at) values('1414589','1535078','JAIME MANUEL MARTINEZ NUÑEZ','2013-09-19','2023-09-19','772','2','1','1',null,457,'2013-09-19 00:00:00','2013-09-19 00:00:00');</v>
      </c>
      <c r="BG364" s="6" t="str">
        <f t="shared" si="115"/>
        <v>insert into servicios_comentarios (comentario, id_admin, id_estatus, created_at, updated_at) values('TITULO ENTREGADO 10 DE JULIO DE 2015',1,363,'2013-09-19 00:00:00','2013-09-19 00:00:00');</v>
      </c>
      <c r="BH364" s="6" t="str">
        <f t="shared" si="116"/>
        <v>insert into servicios_comentarios (comentario, id_admin, id_estatus, created_at, updated_at) values('cel 6141038311, 614 1 71 09 13',1,363,'2013-09-19 00:00:00','2013-09-19 00:00:00');</v>
      </c>
      <c r="BI364" s="137" t="str">
        <f t="shared" si="117"/>
        <v>update bitacoras_estatus set comprobacion_uso = 1, id_estatus=10 where id=363;</v>
      </c>
      <c r="BJ364" s="137" t="str">
        <f t="shared" si="118"/>
        <v>update bitacoras_estatus set numero_expediente = '1414589', numero_registro = '1535078', id_estatus = 10, fecha_inicio = '2013-09-19', fecha_vencimiento ='2023-09-19', created_at ='2013-09-19 00:00:00', updated_at ='2013-09-19 00:00:00', id_clase=null, id_marca=457, id_cliente=772, vigencia = 1 where id =363;</v>
      </c>
      <c r="BK364" s="137" t="str">
        <f t="shared" si="119"/>
        <v>update bitacoras_estatus set id_estatus = 10 where id =363;</v>
      </c>
    </row>
    <row r="365" spans="1:63">
      <c r="A365" s="6">
        <v>1270084</v>
      </c>
      <c r="B365" s="6">
        <v>1308242</v>
      </c>
      <c r="C365" s="6">
        <f>IF(Tabla1[[#This Row],[No. REG.]]="","",1)</f>
        <v>1</v>
      </c>
      <c r="D365" s="3" t="s">
        <v>46</v>
      </c>
      <c r="E365" s="3">
        <f>IF(Tabla1[[#This Row],[STATUS]]="","",VLOOKUP(D365,Estatus!$A$2:$B$13,2,0))</f>
        <v>10</v>
      </c>
      <c r="F365" s="3">
        <f>IF(Tabla1[[#This Row],[STATUS]]="","",VLOOKUP(D365,Estatus!$A$2:$I$12,9,0))</f>
        <v>1</v>
      </c>
      <c r="G365" s="16" t="s">
        <v>1895</v>
      </c>
      <c r="H365" s="7">
        <v>41011</v>
      </c>
      <c r="I365" s="80">
        <f t="shared" si="100"/>
        <v>2012</v>
      </c>
      <c r="J365" s="80">
        <f t="shared" si="101"/>
        <v>4</v>
      </c>
      <c r="K365" s="80">
        <f t="shared" si="102"/>
        <v>12</v>
      </c>
      <c r="L365" s="80" t="str">
        <f t="shared" si="103"/>
        <v>04</v>
      </c>
      <c r="M365" s="80">
        <f t="shared" si="104"/>
        <v>12</v>
      </c>
      <c r="N365" s="80" t="str">
        <f t="shared" si="105"/>
        <v>'2012-04-12'</v>
      </c>
      <c r="O365" s="80" t="str">
        <f t="shared" si="106"/>
        <v>'2012-04-12 00:00:00'</v>
      </c>
      <c r="P365" s="7">
        <v>44663</v>
      </c>
      <c r="Q365" s="80">
        <f t="shared" si="107"/>
        <v>2022</v>
      </c>
      <c r="R365" s="80">
        <f t="shared" si="108"/>
        <v>4</v>
      </c>
      <c r="S365" s="80">
        <f t="shared" si="109"/>
        <v>12</v>
      </c>
      <c r="T365" s="80" t="str">
        <f t="shared" si="110"/>
        <v>04</v>
      </c>
      <c r="U365" s="80">
        <f t="shared" si="111"/>
        <v>12</v>
      </c>
      <c r="V365" s="80" t="str">
        <f t="shared" si="112"/>
        <v>'2022-04-12'</v>
      </c>
      <c r="W365" s="80"/>
      <c r="X365" s="80" t="str">
        <f t="shared" si="113"/>
        <v>null</v>
      </c>
      <c r="Y365" s="6" t="s">
        <v>1896</v>
      </c>
      <c r="Z365" s="123">
        <f>IFERROR(IF(Y365="","null",VLOOKUP(Y365,Marcas!$A$2:$C$2024,2,0)),"")</f>
        <v>1089</v>
      </c>
      <c r="AA365" s="6" t="s">
        <v>1897</v>
      </c>
      <c r="AB365" s="6">
        <f>IFERROR(IF(AA365="","",IF(AA365="EMPORIO LEGAL",1,VLOOKUP(AA365,Clientes!$A$2:$B$1190,2,0))),"")</f>
        <v>770</v>
      </c>
      <c r="AC365" s="6">
        <f>IFERROR(IF(Tabla1[[#This Row],[id_control]]="null","",VLOOKUP(CONCATENATE(Tabla1[[#This Row],[CLIENTE]],"-",Tabla1[[#This Row],[id_control]]),Hoja1!$C$2:$D$1994,2,0)),"")</f>
        <v>365</v>
      </c>
      <c r="AD365" s="6" t="s">
        <v>1898</v>
      </c>
      <c r="AE365" s="6"/>
      <c r="AF365" s="6"/>
      <c r="AG365" s="6"/>
      <c r="AH365" s="6"/>
      <c r="AI365" s="6"/>
      <c r="AJ365" s="6"/>
      <c r="AK365" s="6"/>
      <c r="AL365" s="3" t="s">
        <v>1899</v>
      </c>
      <c r="AM365" s="8"/>
      <c r="AN365" s="8"/>
      <c r="AO365" s="8"/>
      <c r="AP365" s="8"/>
      <c r="AQ365" s="8" t="s">
        <v>1900</v>
      </c>
      <c r="AR365" s="8"/>
      <c r="AS365" s="8"/>
      <c r="AT365" s="8"/>
      <c r="AU365" s="8"/>
      <c r="AV365" s="8" t="s">
        <v>1901</v>
      </c>
      <c r="AW365" s="8"/>
      <c r="AX365" s="8"/>
      <c r="AY365" s="8"/>
      <c r="AZ365" s="8"/>
      <c r="BA365" s="8"/>
      <c r="BB365" s="8"/>
      <c r="BC365" s="8"/>
      <c r="BD365" s="8" t="s">
        <v>1902</v>
      </c>
      <c r="BE365" s="8">
        <v>364</v>
      </c>
      <c r="BF365" s="6" t="str">
        <f t="shared" si="114"/>
        <v>insert into bitacoras_estatus (numero_expediente, numero_registro, representante, fecha_inicio, fecha_vencimiento, id_cliente, id_admin, id_bitacoras_estatus, id_estatus, id_clase, id_marca, created_at, updated_at) values('1270084','1308242','ELSA MONDRAGON LORA','2012-04-12','2022-04-12','770','2','1','1',null,1089,'2012-04-12 00:00:00','2012-04-12 00:00:00');</v>
      </c>
      <c r="BG365" s="6" t="str">
        <f t="shared" si="115"/>
        <v>insert into servicios_comentarios (comentario, id_admin, id_estatus, created_at, updated_at) values('titulo entregado 30/11/2012',1,364,'2012-04-12 00:00:00','2012-04-12 00:00:00');</v>
      </c>
      <c r="BH365" s="6" t="str">
        <f t="shared" si="116"/>
        <v>insert into servicios_comentarios (comentario, id_admin, id_estatus, created_at, updated_at) values('417 2825 CEL 614 4 27 60 60',1,364,'2012-04-12 00:00:00','2012-04-12 00:00:00');</v>
      </c>
      <c r="BI365" s="137" t="str">
        <f t="shared" si="117"/>
        <v>update bitacoras_estatus set comprobacion_uso = 1, id_estatus=10 where id=364;</v>
      </c>
      <c r="BJ365" s="137" t="str">
        <f t="shared" si="118"/>
        <v>update bitacoras_estatus set numero_expediente = '1270084', numero_registro = '1308242', id_estatus = 10, fecha_inicio = '2012-04-12', fecha_vencimiento ='2022-04-12', created_at ='2012-04-12 00:00:00', updated_at ='2012-04-12 00:00:00', id_clase=null, id_marca=1089, id_cliente=770, vigencia = 1 where id =364;</v>
      </c>
      <c r="BK365" s="137" t="str">
        <f t="shared" si="119"/>
        <v>update bitacoras_estatus set id_estatus = 10 where id =364;</v>
      </c>
    </row>
    <row r="366" spans="1:63">
      <c r="A366" s="6">
        <v>879243</v>
      </c>
      <c r="B366" s="6"/>
      <c r="C366" s="6" t="str">
        <f>IF(Tabla1[[#This Row],[No. REG.]]="","",1)</f>
        <v/>
      </c>
      <c r="D366" s="3" t="s">
        <v>34</v>
      </c>
      <c r="E366" s="3">
        <f>IF(Tabla1[[#This Row],[STATUS]]="","",VLOOKUP(D366,Estatus!$A$2:$B$13,2,0))</f>
        <v>5</v>
      </c>
      <c r="F366" s="3">
        <f>IF(Tabla1[[#This Row],[STATUS]]="","",VLOOKUP(D366,Estatus!$A$2:$I$12,9,0))</f>
        <v>0</v>
      </c>
      <c r="G366" s="16" t="s">
        <v>1903</v>
      </c>
      <c r="H366" s="9">
        <v>39310</v>
      </c>
      <c r="I366" s="81">
        <f t="shared" si="100"/>
        <v>2007</v>
      </c>
      <c r="J366" s="81">
        <f t="shared" si="101"/>
        <v>8</v>
      </c>
      <c r="K366" s="81">
        <f t="shared" si="102"/>
        <v>16</v>
      </c>
      <c r="L366" s="81" t="str">
        <f t="shared" si="103"/>
        <v>08</v>
      </c>
      <c r="M366" s="81">
        <f t="shared" si="104"/>
        <v>16</v>
      </c>
      <c r="N366" s="81" t="str">
        <f t="shared" si="105"/>
        <v>'2007-08-16'</v>
      </c>
      <c r="O366" s="81" t="str">
        <f t="shared" si="106"/>
        <v>'2007-08-16 00:00:00'</v>
      </c>
      <c r="P366" s="9">
        <v>42963</v>
      </c>
      <c r="Q366" s="81">
        <f t="shared" si="107"/>
        <v>2017</v>
      </c>
      <c r="R366" s="81">
        <f t="shared" si="108"/>
        <v>8</v>
      </c>
      <c r="S366" s="81">
        <f t="shared" si="109"/>
        <v>16</v>
      </c>
      <c r="T366" s="81" t="str">
        <f t="shared" si="110"/>
        <v>08</v>
      </c>
      <c r="U366" s="81">
        <f t="shared" si="111"/>
        <v>16</v>
      </c>
      <c r="V366" s="81" t="str">
        <f t="shared" si="112"/>
        <v>'2017-08-16'</v>
      </c>
      <c r="W366" s="81"/>
      <c r="X366" s="81" t="str">
        <f t="shared" si="113"/>
        <v>null</v>
      </c>
      <c r="Y366" s="6"/>
      <c r="Z366" s="123" t="str">
        <f>IFERROR(IF(Y366="","null",VLOOKUP(Y366,Marcas!$A$2:$C$2024,2,0)),"")</f>
        <v>null</v>
      </c>
      <c r="AA366" s="6" t="s">
        <v>1904</v>
      </c>
      <c r="AB366" s="6">
        <f>IFERROR(IF(AA366="","",IF(AA366="EMPORIO LEGAL",1,VLOOKUP(AA366,Clientes!$A$2:$B$1190,2,0))),"")</f>
        <v>769</v>
      </c>
      <c r="AC366" s="6" t="str">
        <f>IFERROR(IF(Tabla1[[#This Row],[id_control]]="null","",VLOOKUP(CONCATENATE(Tabla1[[#This Row],[CLIENTE]],"-",Tabla1[[#This Row],[id_control]]),Hoja1!$C$2:$D$1994,2,0)),"")</f>
        <v/>
      </c>
      <c r="AD366" s="6" t="s">
        <v>1905</v>
      </c>
      <c r="AE366" s="6"/>
      <c r="AF366" s="6"/>
      <c r="AG366" s="6"/>
      <c r="AH366" s="6"/>
      <c r="AI366" s="6"/>
      <c r="AJ366" s="6"/>
      <c r="AK366" s="6"/>
      <c r="AL366" s="3">
        <v>415888</v>
      </c>
      <c r="AM366" s="10">
        <v>4153925</v>
      </c>
      <c r="AN366" s="10" t="s">
        <v>1906</v>
      </c>
      <c r="AO366" s="10">
        <v>4134780</v>
      </c>
      <c r="AP366" s="6"/>
      <c r="AQ366" s="6"/>
      <c r="AR366" s="6"/>
      <c r="AS366" s="6"/>
      <c r="AT366" s="6"/>
      <c r="AU366" s="6"/>
      <c r="AV366" s="6" t="s">
        <v>1907</v>
      </c>
      <c r="AW366" s="6"/>
      <c r="AX366" s="6"/>
      <c r="AY366" s="6"/>
      <c r="AZ366" s="6"/>
      <c r="BA366" s="6"/>
      <c r="BB366" s="6"/>
      <c r="BC366" s="6"/>
      <c r="BD366" s="6" t="s">
        <v>1908</v>
      </c>
      <c r="BE366" s="8">
        <v>365</v>
      </c>
      <c r="BF366" s="6" t="str">
        <f t="shared" si="114"/>
        <v>insert into bitacoras_estatus (numero_expediente, numero_registro, representante, fecha_inicio, fecha_vencimiento, id_cliente, id_admin, id_bitacoras_estatus, id_estatus, id_clase, id_marca, created_at, updated_at) values('879243','','JORGE FAUSTO PASOS GONZALEZ','2007-08-16','2017-08-16','769','2','1','1',null,null,'2007-08-16 00:00:00','2007-08-16 00:00:00');</v>
      </c>
      <c r="BG366" s="6" t="str">
        <f t="shared" si="115"/>
        <v>insert into servicios_comentarios (comentario, id_admin, id_estatus, created_at, updated_at) values('Recibida el 19/03/09',1,365,'2007-08-16 00:00:00','2007-08-16 00:00:00');</v>
      </c>
      <c r="BH366" s="6" t="str">
        <f t="shared" si="116"/>
        <v>insert into servicios_comentarios (comentario, id_admin, id_estatus, created_at, updated_at) values('JORGE4158887, 4153925 CLAUDIA 413 9879, 4134780',1,365,'2007-08-16 00:00:00','2007-08-16 00:00:00');</v>
      </c>
      <c r="BI366" s="137" t="str">
        <f t="shared" si="117"/>
        <v>update bitacoras_estatus set comprobacion_uso = 1, id_estatus=5 where id=365;</v>
      </c>
      <c r="BJ366" s="137" t="str">
        <f t="shared" si="118"/>
        <v>update bitacoras_estatus set numero_expediente = '879243', numero_registro = '', id_estatus = 5, fecha_inicio = '2007-08-16', fecha_vencimiento ='2017-08-16', created_at ='2007-08-16 00:00:00', updated_at ='2007-08-16 00:00:00', id_clase=null, id_marca=null, id_cliente=769, vigencia = 0 where id =365;</v>
      </c>
      <c r="BK366" s="137" t="str">
        <f t="shared" si="119"/>
        <v>update bitacoras_estatus set id_estatus = 5 where id =365;</v>
      </c>
    </row>
    <row r="367" spans="1:63">
      <c r="A367" s="6">
        <v>1112033</v>
      </c>
      <c r="B367" s="6">
        <v>1187928</v>
      </c>
      <c r="C367" s="6">
        <f>IF(Tabla1[[#This Row],[No. REG.]]="","",1)</f>
        <v>1</v>
      </c>
      <c r="D367" s="3" t="s">
        <v>46</v>
      </c>
      <c r="E367" s="3">
        <f>IF(Tabla1[[#This Row],[STATUS]]="","",VLOOKUP(D367,Estatus!$A$2:$B$13,2,0))</f>
        <v>10</v>
      </c>
      <c r="F367" s="3">
        <f>IF(Tabla1[[#This Row],[STATUS]]="","",VLOOKUP(D367,Estatus!$A$2:$I$12,9,0))</f>
        <v>1</v>
      </c>
      <c r="G367" s="16" t="s">
        <v>1909</v>
      </c>
      <c r="H367" s="7">
        <v>40387</v>
      </c>
      <c r="I367" s="80">
        <f t="shared" si="100"/>
        <v>2010</v>
      </c>
      <c r="J367" s="80">
        <f t="shared" si="101"/>
        <v>7</v>
      </c>
      <c r="K367" s="80">
        <f t="shared" si="102"/>
        <v>28</v>
      </c>
      <c r="L367" s="80" t="str">
        <f t="shared" si="103"/>
        <v>07</v>
      </c>
      <c r="M367" s="80">
        <f t="shared" si="104"/>
        <v>28</v>
      </c>
      <c r="N367" s="80" t="str">
        <f t="shared" si="105"/>
        <v>'2010-07-28'</v>
      </c>
      <c r="O367" s="80" t="str">
        <f t="shared" si="106"/>
        <v>'2010-07-28 00:00:00'</v>
      </c>
      <c r="P367" s="7">
        <v>44040</v>
      </c>
      <c r="Q367" s="80">
        <f t="shared" si="107"/>
        <v>2020</v>
      </c>
      <c r="R367" s="80">
        <f t="shared" si="108"/>
        <v>7</v>
      </c>
      <c r="S367" s="80">
        <f t="shared" si="109"/>
        <v>28</v>
      </c>
      <c r="T367" s="80" t="str">
        <f t="shared" si="110"/>
        <v>07</v>
      </c>
      <c r="U367" s="80">
        <f t="shared" si="111"/>
        <v>28</v>
      </c>
      <c r="V367" s="80" t="str">
        <f t="shared" si="112"/>
        <v>'2020-07-28'</v>
      </c>
      <c r="W367" s="80"/>
      <c r="X367" s="80" t="str">
        <f t="shared" si="113"/>
        <v>null</v>
      </c>
      <c r="Y367" s="6" t="s">
        <v>1910</v>
      </c>
      <c r="Z367" s="123">
        <f>IFERROR(IF(Y367="","null",VLOOKUP(Y367,Marcas!$A$2:$C$2024,2,0)),"")</f>
        <v>731</v>
      </c>
      <c r="AA367" s="6" t="s">
        <v>1904</v>
      </c>
      <c r="AB367" s="6">
        <f>IFERROR(IF(AA367="","",IF(AA367="EMPORIO LEGAL",1,VLOOKUP(AA367,Clientes!$A$2:$B$1190,2,0))),"")</f>
        <v>769</v>
      </c>
      <c r="AC367" s="6">
        <f>IFERROR(IF(Tabla1[[#This Row],[id_control]]="null","",VLOOKUP(CONCATENATE(Tabla1[[#This Row],[CLIENTE]],"-",Tabla1[[#This Row],[id_control]]),Hoja1!$C$2:$D$1994,2,0)),"")</f>
        <v>367</v>
      </c>
      <c r="AD367" s="6" t="s">
        <v>1905</v>
      </c>
      <c r="AE367" s="6"/>
      <c r="AF367" s="6"/>
      <c r="AG367" s="6"/>
      <c r="AH367" s="6"/>
      <c r="AI367" s="6"/>
      <c r="AJ367" s="6"/>
      <c r="AK367" s="6"/>
      <c r="AL367" s="3" t="s">
        <v>1911</v>
      </c>
      <c r="AM367" s="4" t="s">
        <v>1912</v>
      </c>
      <c r="AN367" s="4" t="s">
        <v>1913</v>
      </c>
      <c r="AO367" s="4" t="s">
        <v>1914</v>
      </c>
      <c r="AP367" s="4"/>
      <c r="AQ367" s="4"/>
      <c r="AR367" s="6"/>
      <c r="AS367" s="6"/>
      <c r="AT367" s="6"/>
      <c r="AU367" s="6"/>
      <c r="AV367" s="6" t="s">
        <v>1907</v>
      </c>
      <c r="AW367" s="6"/>
      <c r="AX367" s="6"/>
      <c r="AY367" s="6"/>
      <c r="AZ367" s="6"/>
      <c r="BA367" s="6"/>
      <c r="BB367" s="6"/>
      <c r="BC367" s="6"/>
      <c r="BD367" s="8" t="s">
        <v>1908</v>
      </c>
      <c r="BE367" s="8">
        <v>366</v>
      </c>
      <c r="BF367" s="6" t="str">
        <f t="shared" si="114"/>
        <v>insert into bitacoras_estatus (numero_expediente, numero_registro, representante, fecha_inicio, fecha_vencimiento, id_cliente, id_admin, id_bitacoras_estatus, id_estatus, id_clase, id_marca, created_at, updated_at) values('1112033','1187928','JORGE FAUSTO PASOS GONZALEZ','2010-07-28','2020-07-28','769','2','1','1',null,731,'2010-07-28 00:00:00','2010-07-28 00:00:00');</v>
      </c>
      <c r="BG367" s="6" t="str">
        <f t="shared" si="115"/>
        <v>insert into servicios_comentarios (comentario, id_admin, id_estatus, created_at, updated_at) values('TITULO ENTREGADO 07/01/2011',1,366,'2010-07-28 00:00:00','2010-07-28 00:00:00');</v>
      </c>
      <c r="BH367" s="6" t="str">
        <f t="shared" si="116"/>
        <v>insert into servicios_comentarios (comentario, id_admin, id_estatus, created_at, updated_at) values('JORGE4158887, 4153925 CLAUDIA 413 9879, 4134780',1,366,'2010-07-28 00:00:00','2010-07-28 00:00:00');</v>
      </c>
      <c r="BI367" s="137" t="str">
        <f t="shared" si="117"/>
        <v>update bitacoras_estatus set comprobacion_uso = 1, id_estatus=10 where id=366;</v>
      </c>
      <c r="BJ367" s="137" t="str">
        <f t="shared" si="118"/>
        <v>update bitacoras_estatus set numero_expediente = '1112033', numero_registro = '1187928', id_estatus = 10, fecha_inicio = '2010-07-28', fecha_vencimiento ='2020-07-28', created_at ='2010-07-28 00:00:00', updated_at ='2010-07-28 00:00:00', id_clase=null, id_marca=731, id_cliente=769, vigencia = 1 where id =366;</v>
      </c>
      <c r="BK367" s="137" t="str">
        <f t="shared" si="119"/>
        <v>update bitacoras_estatus set id_estatus = 10 where id =366;</v>
      </c>
    </row>
    <row r="368" spans="1:63">
      <c r="A368" s="3">
        <v>1242632</v>
      </c>
      <c r="B368" s="3"/>
      <c r="C368" s="3" t="str">
        <f>IF(Tabla1[[#This Row],[No. REG.]]="","",1)</f>
        <v/>
      </c>
      <c r="D368" s="3" t="s">
        <v>34</v>
      </c>
      <c r="E368" s="3">
        <f>IF(Tabla1[[#This Row],[STATUS]]="","",VLOOKUP(D368,Estatus!$A$2:$B$13,2,0))</f>
        <v>5</v>
      </c>
      <c r="F368" s="3">
        <f>IF(Tabla1[[#This Row],[STATUS]]="","",VLOOKUP(D368,Estatus!$A$2:$I$12,9,0))</f>
        <v>0</v>
      </c>
      <c r="G368" s="12" t="s">
        <v>1915</v>
      </c>
      <c r="H368" s="7">
        <v>40910</v>
      </c>
      <c r="I368" s="80">
        <f t="shared" si="100"/>
        <v>2012</v>
      </c>
      <c r="J368" s="80">
        <f t="shared" si="101"/>
        <v>1</v>
      </c>
      <c r="K368" s="80">
        <f t="shared" si="102"/>
        <v>2</v>
      </c>
      <c r="L368" s="80" t="str">
        <f t="shared" si="103"/>
        <v>01</v>
      </c>
      <c r="M368" s="80" t="str">
        <f t="shared" si="104"/>
        <v>02</v>
      </c>
      <c r="N368" s="80" t="str">
        <f t="shared" si="105"/>
        <v>'2012-01-02'</v>
      </c>
      <c r="O368" s="80" t="str">
        <f t="shared" si="106"/>
        <v>'2012-01-02 00:00:00'</v>
      </c>
      <c r="P368" s="7">
        <v>44563</v>
      </c>
      <c r="Q368" s="80">
        <f t="shared" si="107"/>
        <v>2022</v>
      </c>
      <c r="R368" s="80">
        <f t="shared" si="108"/>
        <v>1</v>
      </c>
      <c r="S368" s="80">
        <f t="shared" si="109"/>
        <v>2</v>
      </c>
      <c r="T368" s="80" t="str">
        <f t="shared" si="110"/>
        <v>01</v>
      </c>
      <c r="U368" s="80" t="str">
        <f t="shared" si="111"/>
        <v>02</v>
      </c>
      <c r="V368" s="80" t="str">
        <f t="shared" si="112"/>
        <v>'2022-01-02'</v>
      </c>
      <c r="W368" s="80"/>
      <c r="X368" s="80" t="str">
        <f t="shared" si="113"/>
        <v>null</v>
      </c>
      <c r="Y368" s="3" t="s">
        <v>1904</v>
      </c>
      <c r="Z368" s="124">
        <f>IFERROR(IF(Y368="","null",VLOOKUP(Y368,Marcas!$A$2:$C$2024,2,0)),"")</f>
        <v>1088</v>
      </c>
      <c r="AA368" s="3" t="s">
        <v>1904</v>
      </c>
      <c r="AB368" s="3">
        <f>IFERROR(IF(AA368="","",IF(AA368="EMPORIO LEGAL",1,VLOOKUP(AA368,Clientes!$A$2:$B$1190,2,0))),"")</f>
        <v>769</v>
      </c>
      <c r="AC368" s="3">
        <f>IFERROR(IF(Tabla1[[#This Row],[id_control]]="null","",VLOOKUP(CONCATENATE(Tabla1[[#This Row],[CLIENTE]],"-",Tabla1[[#This Row],[id_control]]),Hoja1!$C$2:$D$1994,2,0)),"")</f>
        <v>368</v>
      </c>
      <c r="AD368" s="3" t="s">
        <v>1905</v>
      </c>
      <c r="AE368" s="3"/>
      <c r="AF368" s="3"/>
      <c r="AG368" s="3"/>
      <c r="AH368" s="3"/>
      <c r="AI368" s="3"/>
      <c r="AJ368" s="3"/>
      <c r="AK368" s="3"/>
      <c r="AL368" s="3" t="s">
        <v>1911</v>
      </c>
      <c r="AM368" s="11" t="s">
        <v>1914</v>
      </c>
      <c r="AN368" s="6" t="s">
        <v>1913</v>
      </c>
      <c r="AO368" s="6" t="s">
        <v>1912</v>
      </c>
      <c r="AP368" s="6"/>
      <c r="AQ368" s="11"/>
      <c r="AR368" s="6"/>
      <c r="AS368" s="6"/>
      <c r="AT368" s="6"/>
      <c r="AU368" s="6"/>
      <c r="AV368" s="6" t="s">
        <v>1907</v>
      </c>
      <c r="AW368" s="6"/>
      <c r="AX368" s="6"/>
      <c r="AY368" s="6"/>
      <c r="AZ368" s="6"/>
      <c r="BA368" s="6"/>
      <c r="BB368" s="6"/>
      <c r="BC368" s="6"/>
      <c r="BD368" s="6" t="s">
        <v>1908</v>
      </c>
      <c r="BE368" s="8">
        <v>367</v>
      </c>
      <c r="BF368" s="6" t="str">
        <f t="shared" si="114"/>
        <v>insert into bitacoras_estatus (numero_expediente, numero_registro, representante, fecha_inicio, fecha_vencimiento, id_cliente, id_admin, id_bitacoras_estatus, id_estatus, id_clase, id_marca, created_at, updated_at) values('1242632','','JORGE FAUSTO PASOS GONZALEZ','2012-01-02','2022-01-02','769','2','1','1',null,1088,'2012-01-02 00:00:00','2012-01-02 00:00:00');</v>
      </c>
      <c r="BG368" s="6" t="str">
        <f t="shared" si="115"/>
        <v>insert into servicios_comentarios (comentario, id_admin, id_estatus, created_at, updated_at) values('negativa recibida 14/09/2012',1,367,'2012-01-02 00:00:00','2012-01-02 00:00:00');</v>
      </c>
      <c r="BH368" s="6" t="str">
        <f t="shared" si="116"/>
        <v>insert into servicios_comentarios (comentario, id_admin, id_estatus, created_at, updated_at) values('JORGE4158887, 4153925 CLAUDIA 413 9879, 4134780',1,367,'2012-01-02 00:00:00','2012-01-02 00:00:00');</v>
      </c>
      <c r="BI368" s="137" t="str">
        <f t="shared" si="117"/>
        <v>update bitacoras_estatus set comprobacion_uso = 1, id_estatus=5 where id=367;</v>
      </c>
      <c r="BJ368" s="137" t="str">
        <f t="shared" si="118"/>
        <v>update bitacoras_estatus set numero_expediente = '1242632', numero_registro = '', id_estatus = 5, fecha_inicio = '2012-01-02', fecha_vencimiento ='2022-01-02', created_at ='2012-01-02 00:00:00', updated_at ='2012-01-02 00:00:00', id_clase=null, id_marca=1088, id_cliente=769, vigencia = 0 where id =367;</v>
      </c>
      <c r="BK368" s="137" t="str">
        <f t="shared" si="119"/>
        <v>update bitacoras_estatus set id_estatus = 5 where id =367;</v>
      </c>
    </row>
    <row r="369" spans="1:63" ht="40">
      <c r="A369" s="6">
        <v>1348042</v>
      </c>
      <c r="B369" s="6">
        <v>1437919</v>
      </c>
      <c r="C369" s="6">
        <f>IF(Tabla1[[#This Row],[No. REG.]]="","",1)</f>
        <v>1</v>
      </c>
      <c r="D369" s="3" t="s">
        <v>46</v>
      </c>
      <c r="E369" s="3">
        <f>IF(Tabla1[[#This Row],[STATUS]]="","",VLOOKUP(D369,Estatus!$A$2:$B$13,2,0))</f>
        <v>10</v>
      </c>
      <c r="F369" s="3">
        <f>IF(Tabla1[[#This Row],[STATUS]]="","",VLOOKUP(D369,Estatus!$A$2:$I$12,9,0))</f>
        <v>1</v>
      </c>
      <c r="G369" s="12" t="s">
        <v>1916</v>
      </c>
      <c r="H369" s="7">
        <v>41318</v>
      </c>
      <c r="I369" s="80">
        <f t="shared" si="100"/>
        <v>2013</v>
      </c>
      <c r="J369" s="80">
        <f t="shared" si="101"/>
        <v>2</v>
      </c>
      <c r="K369" s="80">
        <f t="shared" si="102"/>
        <v>13</v>
      </c>
      <c r="L369" s="80" t="str">
        <f t="shared" si="103"/>
        <v>02</v>
      </c>
      <c r="M369" s="80">
        <f t="shared" si="104"/>
        <v>13</v>
      </c>
      <c r="N369" s="80" t="str">
        <f t="shared" si="105"/>
        <v>'2013-02-13'</v>
      </c>
      <c r="O369" s="80" t="str">
        <f t="shared" si="106"/>
        <v>'2013-02-13 00:00:00'</v>
      </c>
      <c r="P369" s="7">
        <v>44970</v>
      </c>
      <c r="Q369" s="80">
        <f t="shared" si="107"/>
        <v>2023</v>
      </c>
      <c r="R369" s="80">
        <f t="shared" si="108"/>
        <v>2</v>
      </c>
      <c r="S369" s="80">
        <f t="shared" si="109"/>
        <v>13</v>
      </c>
      <c r="T369" s="80" t="str">
        <f t="shared" si="110"/>
        <v>02</v>
      </c>
      <c r="U369" s="80">
        <f t="shared" si="111"/>
        <v>13</v>
      </c>
      <c r="V369" s="80" t="str">
        <f t="shared" si="112"/>
        <v>'2023-02-13'</v>
      </c>
      <c r="W369" s="80"/>
      <c r="X369" s="80" t="str">
        <f t="shared" si="113"/>
        <v>null</v>
      </c>
      <c r="Y369" s="6" t="s">
        <v>1904</v>
      </c>
      <c r="Z369" s="123">
        <f>IFERROR(IF(Y369="","null",VLOOKUP(Y369,Marcas!$A$2:$C$2024,2,0)),"")</f>
        <v>1088</v>
      </c>
      <c r="AA369" s="6" t="s">
        <v>1904</v>
      </c>
      <c r="AB369" s="6">
        <f>IFERROR(IF(AA369="","",IF(AA369="EMPORIO LEGAL",1,VLOOKUP(AA369,Clientes!$A$2:$B$1190,2,0))),"")</f>
        <v>769</v>
      </c>
      <c r="AC369" s="6">
        <f>IFERROR(IF(Tabla1[[#This Row],[id_control]]="null","",VLOOKUP(CONCATENATE(Tabla1[[#This Row],[CLIENTE]],"-",Tabla1[[#This Row],[id_control]]),Hoja1!$C$2:$D$1994,2,0)),"")</f>
        <v>368</v>
      </c>
      <c r="AD369" s="6" t="s">
        <v>1905</v>
      </c>
      <c r="AE369" s="6"/>
      <c r="AF369" s="6"/>
      <c r="AG369" s="6"/>
      <c r="AH369" s="6"/>
      <c r="AI369" s="6"/>
      <c r="AJ369" s="6"/>
      <c r="AK369" s="6"/>
      <c r="AL369" s="6" t="s">
        <v>1911</v>
      </c>
      <c r="AM369" s="6" t="s">
        <v>1914</v>
      </c>
      <c r="AN369" s="6" t="s">
        <v>1913</v>
      </c>
      <c r="AO369" s="6" t="s">
        <v>1912</v>
      </c>
      <c r="AP369" s="6"/>
      <c r="AQ369" s="6"/>
      <c r="AR369" s="6"/>
      <c r="AS369" s="6"/>
      <c r="AT369" s="6"/>
      <c r="AU369" s="6"/>
      <c r="AV369" s="6" t="s">
        <v>1907</v>
      </c>
      <c r="AW369" s="6"/>
      <c r="AX369" s="6"/>
      <c r="AY369" s="6"/>
      <c r="AZ369" s="6"/>
      <c r="BA369" s="6"/>
      <c r="BB369" s="6"/>
      <c r="BC369" s="6"/>
      <c r="BD369" s="8" t="s">
        <v>1908</v>
      </c>
      <c r="BE369" s="8">
        <v>368</v>
      </c>
      <c r="BF369" s="6" t="str">
        <f t="shared" si="114"/>
        <v>insert into bitacoras_estatus (numero_expediente, numero_registro, representante, fecha_inicio, fecha_vencimiento, id_cliente, id_admin, id_bitacoras_estatus, id_estatus, id_clase, id_marca, created_at, updated_at) values('1348042','1437919','JORGE FAUSTO PASOS GONZALEZ','2013-02-13','2023-02-13','769','2','1','1',null,1088,'2013-02-13 00:00:00','2013-02-13 00:00:00');</v>
      </c>
      <c r="BG369" s="6" t="str">
        <f t="shared" si="115"/>
        <v>insert into servicios_comentarios (comentario, id_admin, id_estatus, created_at, updated_at) values('ANTERIORIDAD CONTESTADA 06/05/2013. TITULO RECIBIDO 4/4/14. TITULO ENTREGADO 14/04/14',1,368,'2013-02-13 00:00:00','2013-02-13 00:00:00');</v>
      </c>
      <c r="BH369" s="6" t="str">
        <f t="shared" si="116"/>
        <v>insert into servicios_comentarios (comentario, id_admin, id_estatus, created_at, updated_at) values('JORGE4158887, 4153925 CLAUDIA 413 9879, 4134780',1,368,'2013-02-13 00:00:00','2013-02-13 00:00:00');</v>
      </c>
      <c r="BI369" s="137" t="str">
        <f t="shared" si="117"/>
        <v>update bitacoras_estatus set comprobacion_uso = 1, id_estatus=10 where id=368;</v>
      </c>
      <c r="BJ369" s="137" t="str">
        <f t="shared" si="118"/>
        <v>update bitacoras_estatus set numero_expediente = '1348042', numero_registro = '1437919', id_estatus = 10, fecha_inicio = '2013-02-13', fecha_vencimiento ='2023-02-13', created_at ='2013-02-13 00:00:00', updated_at ='2013-02-13 00:00:00', id_clase=null, id_marca=1088, id_cliente=769, vigencia = 1 where id =368;</v>
      </c>
      <c r="BK369" s="137" t="str">
        <f t="shared" si="119"/>
        <v>update bitacoras_estatus set id_estatus = 10 where id =368;</v>
      </c>
    </row>
    <row r="370" spans="1:63">
      <c r="A370" s="6">
        <v>866572</v>
      </c>
      <c r="B370" s="6"/>
      <c r="C370" s="6" t="str">
        <f>IF(Tabla1[[#This Row],[No. REG.]]="","",1)</f>
        <v/>
      </c>
      <c r="D370" s="3" t="s">
        <v>34</v>
      </c>
      <c r="E370" s="3">
        <f>IF(Tabla1[[#This Row],[STATUS]]="","",VLOOKUP(D370,Estatus!$A$2:$B$13,2,0))</f>
        <v>5</v>
      </c>
      <c r="F370" s="3">
        <f>IF(Tabla1[[#This Row],[STATUS]]="","",VLOOKUP(D370,Estatus!$A$2:$I$12,9,0))</f>
        <v>0</v>
      </c>
      <c r="G370" s="16" t="s">
        <v>1917</v>
      </c>
      <c r="H370" s="7">
        <v>39255</v>
      </c>
      <c r="I370" s="80">
        <f t="shared" si="100"/>
        <v>2007</v>
      </c>
      <c r="J370" s="80">
        <f t="shared" si="101"/>
        <v>6</v>
      </c>
      <c r="K370" s="80">
        <f t="shared" si="102"/>
        <v>22</v>
      </c>
      <c r="L370" s="80" t="str">
        <f t="shared" si="103"/>
        <v>06</v>
      </c>
      <c r="M370" s="80">
        <f t="shared" si="104"/>
        <v>22</v>
      </c>
      <c r="N370" s="80" t="str">
        <f t="shared" si="105"/>
        <v>'2007-06-22'</v>
      </c>
      <c r="O370" s="80" t="str">
        <f t="shared" si="106"/>
        <v>'2007-06-22 00:00:00'</v>
      </c>
      <c r="P370" s="7">
        <v>42908</v>
      </c>
      <c r="Q370" s="80">
        <f t="shared" si="107"/>
        <v>2017</v>
      </c>
      <c r="R370" s="80">
        <f t="shared" si="108"/>
        <v>6</v>
      </c>
      <c r="S370" s="80">
        <f t="shared" si="109"/>
        <v>22</v>
      </c>
      <c r="T370" s="80" t="str">
        <f t="shared" si="110"/>
        <v>06</v>
      </c>
      <c r="U370" s="80">
        <f t="shared" si="111"/>
        <v>22</v>
      </c>
      <c r="V370" s="80" t="str">
        <f t="shared" si="112"/>
        <v>'2017-06-22'</v>
      </c>
      <c r="W370" s="80"/>
      <c r="X370" s="80" t="str">
        <f t="shared" si="113"/>
        <v>null</v>
      </c>
      <c r="Y370" s="6" t="s">
        <v>1918</v>
      </c>
      <c r="Z370" s="123">
        <f>IFERROR(IF(Y370="","null",VLOOKUP(Y370,Marcas!$A$2:$C$2024,2,0)),"")</f>
        <v>1076</v>
      </c>
      <c r="AA370" s="6" t="s">
        <v>1919</v>
      </c>
      <c r="AB370" s="6">
        <f>IFERROR(IF(AA370="","",IF(AA370="EMPORIO LEGAL",1,VLOOKUP(AA370,Clientes!$A$2:$B$1190,2,0))),"")</f>
        <v>768</v>
      </c>
      <c r="AC370" s="6">
        <f>IFERROR(IF(Tabla1[[#This Row],[id_control]]="null","",VLOOKUP(CONCATENATE(Tabla1[[#This Row],[CLIENTE]],"-",Tabla1[[#This Row],[id_control]]),Hoja1!$C$2:$D$1994,2,0)),"")</f>
        <v>370</v>
      </c>
      <c r="AD370" s="6" t="s">
        <v>1920</v>
      </c>
      <c r="AE370" s="3"/>
      <c r="AF370" s="3"/>
      <c r="AG370" s="3"/>
      <c r="AH370" s="3"/>
      <c r="AI370" s="3"/>
      <c r="AJ370" s="3"/>
      <c r="AK370" s="3"/>
      <c r="AL370" s="3">
        <v>4157557</v>
      </c>
      <c r="AM370" s="4">
        <v>4166545</v>
      </c>
      <c r="AN370" s="6">
        <v>4152288</v>
      </c>
      <c r="AO370" s="6">
        <v>4231175</v>
      </c>
      <c r="AP370" s="6"/>
      <c r="AQ370" s="4">
        <v>6141924002</v>
      </c>
      <c r="AR370" s="6"/>
      <c r="AS370" s="6"/>
      <c r="AT370" s="6"/>
      <c r="AU370" s="6"/>
      <c r="AV370" s="6"/>
      <c r="AW370" s="6"/>
      <c r="AX370" s="6"/>
      <c r="AY370" s="6"/>
      <c r="AZ370" s="6"/>
      <c r="BA370" s="6"/>
      <c r="BB370" s="6"/>
      <c r="BC370" s="6"/>
      <c r="BD370" s="8" t="s">
        <v>1921</v>
      </c>
      <c r="BE370" s="8">
        <v>369</v>
      </c>
      <c r="BF370" s="6" t="str">
        <f t="shared" si="114"/>
        <v>insert into bitacoras_estatus (numero_expediente, numero_registro, representante, fecha_inicio, fecha_vencimiento, id_cliente, id_admin, id_bitacoras_estatus, id_estatus, id_clase, id_marca, created_at, updated_at) values('866572','','JOB DANNIEL GARCIA RODRIGUEZ','2007-06-22','2017-06-22','768','2','1','1',null,1076,'2007-06-22 00:00:00','2007-06-22 00:00:00');</v>
      </c>
      <c r="BG370" s="6" t="str">
        <f t="shared" si="115"/>
        <v>insert into servicios_comentarios (comentario, id_admin, id_estatus, created_at, updated_at) values('negativa 16/06/08',1,369,'2007-06-22 00:00:00','2007-06-22 00:00:00');</v>
      </c>
      <c r="BH370" s="6" t="str">
        <f t="shared" si="116"/>
        <v>insert into servicios_comentarios (comentario, id_admin, id_estatus, created_at, updated_at) values('4157557 4166545, 4152288, 4231175, cel 6141924002',1,369,'2007-06-22 00:00:00','2007-06-22 00:00:00');</v>
      </c>
      <c r="BI370" s="137" t="str">
        <f t="shared" si="117"/>
        <v>update bitacoras_estatus set comprobacion_uso = 1, id_estatus=5 where id=369;</v>
      </c>
      <c r="BJ370" s="137" t="str">
        <f t="shared" si="118"/>
        <v>update bitacoras_estatus set numero_expediente = '866572', numero_registro = '', id_estatus = 5, fecha_inicio = '2007-06-22', fecha_vencimiento ='2017-06-22', created_at ='2007-06-22 00:00:00', updated_at ='2007-06-22 00:00:00', id_clase=null, id_marca=1076, id_cliente=768, vigencia = 0 where id =369;</v>
      </c>
      <c r="BK370" s="137" t="str">
        <f t="shared" si="119"/>
        <v>update bitacoras_estatus set id_estatus = 5 where id =369;</v>
      </c>
    </row>
    <row r="371" spans="1:63" ht="27">
      <c r="A371" s="3">
        <v>1062703</v>
      </c>
      <c r="B371" s="3">
        <v>1147655</v>
      </c>
      <c r="C371" s="3">
        <f>IF(Tabla1[[#This Row],[No. REG.]]="","",1)</f>
        <v>1</v>
      </c>
      <c r="D371" s="3" t="s">
        <v>46</v>
      </c>
      <c r="E371" s="3">
        <f>IF(Tabla1[[#This Row],[STATUS]]="","",VLOOKUP(D371,Estatus!$A$2:$B$13,2,0))</f>
        <v>10</v>
      </c>
      <c r="F371" s="3">
        <f>IF(Tabla1[[#This Row],[STATUS]]="","",VLOOKUP(D371,Estatus!$A$2:$I$12,9,0))</f>
        <v>1</v>
      </c>
      <c r="G371" s="12" t="s">
        <v>1922</v>
      </c>
      <c r="H371" s="7">
        <v>40190</v>
      </c>
      <c r="I371" s="80">
        <f t="shared" si="100"/>
        <v>2010</v>
      </c>
      <c r="J371" s="80">
        <f t="shared" si="101"/>
        <v>1</v>
      </c>
      <c r="K371" s="80">
        <f t="shared" si="102"/>
        <v>12</v>
      </c>
      <c r="L371" s="80" t="str">
        <f t="shared" si="103"/>
        <v>01</v>
      </c>
      <c r="M371" s="80">
        <f t="shared" si="104"/>
        <v>12</v>
      </c>
      <c r="N371" s="80" t="str">
        <f t="shared" si="105"/>
        <v>'2010-01-12'</v>
      </c>
      <c r="O371" s="80" t="str">
        <f t="shared" si="106"/>
        <v>'2010-01-12 00:00:00'</v>
      </c>
      <c r="P371" s="7">
        <v>43842</v>
      </c>
      <c r="Q371" s="80">
        <f t="shared" si="107"/>
        <v>2020</v>
      </c>
      <c r="R371" s="80">
        <f t="shared" si="108"/>
        <v>1</v>
      </c>
      <c r="S371" s="80">
        <f t="shared" si="109"/>
        <v>12</v>
      </c>
      <c r="T371" s="80" t="str">
        <f t="shared" si="110"/>
        <v>01</v>
      </c>
      <c r="U371" s="80">
        <f t="shared" si="111"/>
        <v>12</v>
      </c>
      <c r="V371" s="80" t="str">
        <f t="shared" si="112"/>
        <v>'2020-01-12'</v>
      </c>
      <c r="W371" s="80"/>
      <c r="X371" s="80" t="str">
        <f t="shared" si="113"/>
        <v>null</v>
      </c>
      <c r="Y371" s="3" t="s">
        <v>1923</v>
      </c>
      <c r="Z371" s="124">
        <f>IFERROR(IF(Y371="","null",VLOOKUP(Y371,Marcas!$A$2:$C$2024,2,0)),"")</f>
        <v>354</v>
      </c>
      <c r="AA371" s="3" t="s">
        <v>1924</v>
      </c>
      <c r="AB371" s="3">
        <f>IFERROR(IF(AA371="","",IF(AA371="EMPORIO LEGAL",1,VLOOKUP(AA371,Clientes!$A$2:$B$1190,2,0))),"")</f>
        <v>767</v>
      </c>
      <c r="AC371" s="3">
        <f>IFERROR(IF(Tabla1[[#This Row],[id_control]]="null","",VLOOKUP(CONCATENATE(Tabla1[[#This Row],[CLIENTE]],"-",Tabla1[[#This Row],[id_control]]),Hoja1!$C$2:$D$1994,2,0)),"")</f>
        <v>371</v>
      </c>
      <c r="AD371" s="3" t="s">
        <v>1925</v>
      </c>
      <c r="AE371" s="3"/>
      <c r="AF371" s="3"/>
      <c r="AG371" s="3"/>
      <c r="AH371" s="3"/>
      <c r="AI371" s="3"/>
      <c r="AJ371" s="3"/>
      <c r="AK371" s="3"/>
      <c r="AL371" s="3" t="s">
        <v>1926</v>
      </c>
      <c r="AM371" s="6">
        <v>2591718</v>
      </c>
      <c r="AN371" s="6"/>
      <c r="AO371" s="6"/>
      <c r="AP371" s="6"/>
      <c r="AQ371" s="6">
        <v>6141250779</v>
      </c>
      <c r="AR371" s="6"/>
      <c r="AS371" s="6"/>
      <c r="AT371" s="6"/>
      <c r="AU371" s="6"/>
      <c r="AV371" s="6" t="s">
        <v>1927</v>
      </c>
      <c r="AW371" s="6"/>
      <c r="AX371" s="6"/>
      <c r="AY371" s="6"/>
      <c r="AZ371" s="6"/>
      <c r="BA371" s="6"/>
      <c r="BB371" s="6"/>
      <c r="BC371" s="6"/>
      <c r="BD371" s="6" t="s">
        <v>1928</v>
      </c>
      <c r="BE371" s="8">
        <v>370</v>
      </c>
      <c r="BF371" s="6" t="str">
        <f t="shared" si="114"/>
        <v>insert into bitacoras_estatus (numero_expediente, numero_registro, representante, fecha_inicio, fecha_vencimiento, id_cliente, id_admin, id_bitacoras_estatus, id_estatus, id_clase, id_marca, created_at, updated_at) values('1062703','1147655','GUILLERMINA LOPEZ TORRES','2010-01-12','2020-01-12','767','2','1','1',null,354,'2010-01-12 00:00:00','2010-01-12 00:00:00');</v>
      </c>
      <c r="BG371" s="6" t="str">
        <f t="shared" si="115"/>
        <v>insert into servicios_comentarios (comentario, id_admin, id_estatus, created_at, updated_at) values('Solicitud de cancelación voluntaria enviada 20/08/2010',1,370,'2010-01-12 00:00:00','2010-01-12 00:00:00');</v>
      </c>
      <c r="BH371" s="6" t="str">
        <f t="shared" si="116"/>
        <v>insert into servicios_comentarios (comentario, id_admin, id_estatus, created_at, updated_at) values('413-6039, 2591718 CEL 6141250779',1,370,'2010-01-12 00:00:00','2010-01-12 00:00:00');</v>
      </c>
      <c r="BI371" s="137" t="str">
        <f t="shared" si="117"/>
        <v>update bitacoras_estatus set comprobacion_uso = 1, id_estatus=10 where id=370;</v>
      </c>
      <c r="BJ371" s="137" t="str">
        <f t="shared" si="118"/>
        <v>update bitacoras_estatus set numero_expediente = '1062703', numero_registro = '1147655', id_estatus = 10, fecha_inicio = '2010-01-12', fecha_vencimiento ='2020-01-12', created_at ='2010-01-12 00:00:00', updated_at ='2010-01-12 00:00:00', id_clase=null, id_marca=354, id_cliente=767, vigencia = 1 where id =370;</v>
      </c>
      <c r="BK371" s="137" t="str">
        <f t="shared" si="119"/>
        <v>update bitacoras_estatus set id_estatus = 10 where id =370;</v>
      </c>
    </row>
    <row r="372" spans="1:63">
      <c r="A372" s="6">
        <v>1489534</v>
      </c>
      <c r="B372" s="6"/>
      <c r="C372" s="6" t="str">
        <f>IF(Tabla1[[#This Row],[No. REG.]]="","",1)</f>
        <v/>
      </c>
      <c r="D372" s="3" t="s">
        <v>34</v>
      </c>
      <c r="E372" s="3">
        <f>IF(Tabla1[[#This Row],[STATUS]]="","",VLOOKUP(D372,Estatus!$A$2:$B$13,2,0))</f>
        <v>5</v>
      </c>
      <c r="F372" s="3">
        <f>IF(Tabla1[[#This Row],[STATUS]]="","",VLOOKUP(D372,Estatus!$A$2:$I$12,9,0))</f>
        <v>0</v>
      </c>
      <c r="G372" s="16" t="s">
        <v>1929</v>
      </c>
      <c r="H372" s="7">
        <v>41785</v>
      </c>
      <c r="I372" s="80">
        <f t="shared" si="100"/>
        <v>2014</v>
      </c>
      <c r="J372" s="80">
        <f t="shared" si="101"/>
        <v>5</v>
      </c>
      <c r="K372" s="80">
        <f t="shared" si="102"/>
        <v>26</v>
      </c>
      <c r="L372" s="80" t="str">
        <f t="shared" si="103"/>
        <v>05</v>
      </c>
      <c r="M372" s="80">
        <f t="shared" si="104"/>
        <v>26</v>
      </c>
      <c r="N372" s="80" t="str">
        <f t="shared" si="105"/>
        <v>'2014-05-26'</v>
      </c>
      <c r="O372" s="80" t="str">
        <f t="shared" si="106"/>
        <v>'2014-05-26 00:00:00'</v>
      </c>
      <c r="P372" s="7">
        <v>45438</v>
      </c>
      <c r="Q372" s="80">
        <f t="shared" si="107"/>
        <v>2024</v>
      </c>
      <c r="R372" s="80">
        <f t="shared" si="108"/>
        <v>5</v>
      </c>
      <c r="S372" s="80">
        <f t="shared" si="109"/>
        <v>26</v>
      </c>
      <c r="T372" s="80" t="str">
        <f t="shared" si="110"/>
        <v>05</v>
      </c>
      <c r="U372" s="80">
        <f t="shared" si="111"/>
        <v>26</v>
      </c>
      <c r="V372" s="80" t="str">
        <f t="shared" si="112"/>
        <v>'2024-05-26'</v>
      </c>
      <c r="W372" s="80"/>
      <c r="X372" s="80" t="str">
        <f t="shared" si="113"/>
        <v>null</v>
      </c>
      <c r="Y372" s="6" t="s">
        <v>1930</v>
      </c>
      <c r="Z372" s="123">
        <f>IFERROR(IF(Y372="","null",VLOOKUP(Y372,Marcas!$A$2:$C$2024,2,0)),"")</f>
        <v>1087</v>
      </c>
      <c r="AA372" s="6" t="s">
        <v>1930</v>
      </c>
      <c r="AB372" s="6">
        <f>IFERROR(IF(AA372="","",IF(AA372="EMPORIO LEGAL",1,VLOOKUP(AA372,Clientes!$A$2:$B$1190,2,0))),"")</f>
        <v>766</v>
      </c>
      <c r="AC372" s="6">
        <f>IFERROR(IF(Tabla1[[#This Row],[id_control]]="null","",VLOOKUP(CONCATENATE(Tabla1[[#This Row],[CLIENTE]],"-",Tabla1[[#This Row],[id_control]]),Hoja1!$C$2:$D$1994,2,0)),"")</f>
        <v>372</v>
      </c>
      <c r="AD372" s="3" t="s">
        <v>1931</v>
      </c>
      <c r="AE372" s="3"/>
      <c r="AF372" s="6"/>
      <c r="AG372" s="6"/>
      <c r="AH372" s="6"/>
      <c r="AI372" s="6"/>
      <c r="AJ372" s="6"/>
      <c r="AK372" s="6"/>
      <c r="AL372" s="3" t="s">
        <v>1932</v>
      </c>
      <c r="AM372" s="6"/>
      <c r="AN372" s="6"/>
      <c r="AO372" s="6"/>
      <c r="AP372" s="6"/>
      <c r="AQ372" s="6"/>
      <c r="AR372" s="6"/>
      <c r="AS372" s="6"/>
      <c r="AT372" s="6"/>
      <c r="AU372" s="6"/>
      <c r="AV372" s="8" t="s">
        <v>1933</v>
      </c>
      <c r="AW372" s="6"/>
      <c r="AX372" s="6"/>
      <c r="AY372" s="6"/>
      <c r="AZ372" s="6"/>
      <c r="BA372" s="6"/>
      <c r="BB372" s="6"/>
      <c r="BC372" s="6"/>
      <c r="BD372" s="8" t="s">
        <v>1932</v>
      </c>
      <c r="BE372" s="8">
        <v>371</v>
      </c>
      <c r="BF372" s="6" t="str">
        <f t="shared" si="114"/>
        <v>insert into bitacoras_estatus (numero_expediente, numero_registro, representante, fecha_inicio, fecha_vencimiento, id_cliente, id_admin, id_bitacoras_estatus, id_estatus, id_clase, id_marca, created_at, updated_at) values('1489534','','FROYLAN OMAR MORENO VARGAS','2014-05-26','2024-05-26','766','2','1','1',null,1087,'2014-05-26 00:00:00','2014-05-26 00:00:00');</v>
      </c>
      <c r="BG372" s="6" t="str">
        <f t="shared" si="115"/>
        <v>insert into servicios_comentarios (comentario, id_admin, id_estatus, created_at, updated_at) values('negativa recibida 21 de julio de 2015',1,371,'2014-05-26 00:00:00','2014-05-26 00:00:00');</v>
      </c>
      <c r="BH372" s="6" t="str">
        <f t="shared" si="116"/>
        <v>insert into servicios_comentarios (comentario, id_admin, id_estatus, created_at, updated_at) values('TEL. 4103422 CEL. 1305164',1,371,'2014-05-26 00:00:00','2014-05-26 00:00:00');</v>
      </c>
      <c r="BI372" s="137" t="str">
        <f t="shared" si="117"/>
        <v>update bitacoras_estatus set comprobacion_uso = 1, id_estatus=5 where id=371;</v>
      </c>
      <c r="BJ372" s="137" t="str">
        <f t="shared" si="118"/>
        <v>update bitacoras_estatus set numero_expediente = '1489534', numero_registro = '', id_estatus = 5, fecha_inicio = '2014-05-26', fecha_vencimiento ='2024-05-26', created_at ='2014-05-26 00:00:00', updated_at ='2014-05-26 00:00:00', id_clase=null, id_marca=1087, id_cliente=766, vigencia = 0 where id =371;</v>
      </c>
      <c r="BK372" s="137" t="str">
        <f t="shared" si="119"/>
        <v>update bitacoras_estatus set id_estatus = 5 where id =371;</v>
      </c>
    </row>
    <row r="373" spans="1:63" ht="29">
      <c r="A373" s="6">
        <v>913663</v>
      </c>
      <c r="B373" s="6"/>
      <c r="C373" s="6" t="str">
        <f>IF(Tabla1[[#This Row],[No. REG.]]="","",1)</f>
        <v/>
      </c>
      <c r="D373" s="3" t="s">
        <v>34</v>
      </c>
      <c r="E373" s="3">
        <f>IF(Tabla1[[#This Row],[STATUS]]="","",VLOOKUP(D373,Estatus!$A$2:$B$13,2,0))</f>
        <v>5</v>
      </c>
      <c r="F373" s="3">
        <f>IF(Tabla1[[#This Row],[STATUS]]="","",VLOOKUP(D373,Estatus!$A$2:$I$12,9,0))</f>
        <v>0</v>
      </c>
      <c r="G373" s="16" t="s">
        <v>1934</v>
      </c>
      <c r="H373" s="9">
        <v>39479</v>
      </c>
      <c r="I373" s="81">
        <f t="shared" si="100"/>
        <v>2008</v>
      </c>
      <c r="J373" s="81">
        <f t="shared" si="101"/>
        <v>2</v>
      </c>
      <c r="K373" s="81">
        <f t="shared" si="102"/>
        <v>1</v>
      </c>
      <c r="L373" s="81" t="str">
        <f t="shared" si="103"/>
        <v>02</v>
      </c>
      <c r="M373" s="81" t="str">
        <f t="shared" si="104"/>
        <v>01</v>
      </c>
      <c r="N373" s="81" t="str">
        <f t="shared" si="105"/>
        <v>'2008-02-01'</v>
      </c>
      <c r="O373" s="81" t="str">
        <f t="shared" si="106"/>
        <v>'2008-02-01 00:00:00'</v>
      </c>
      <c r="P373" s="9">
        <v>43132</v>
      </c>
      <c r="Q373" s="81">
        <f t="shared" si="107"/>
        <v>2018</v>
      </c>
      <c r="R373" s="81">
        <f t="shared" si="108"/>
        <v>2</v>
      </c>
      <c r="S373" s="81">
        <f t="shared" si="109"/>
        <v>1</v>
      </c>
      <c r="T373" s="81" t="str">
        <f t="shared" si="110"/>
        <v>02</v>
      </c>
      <c r="U373" s="81" t="str">
        <f t="shared" si="111"/>
        <v>01</v>
      </c>
      <c r="V373" s="81" t="str">
        <f t="shared" si="112"/>
        <v>'2018-02-01'</v>
      </c>
      <c r="W373" s="81"/>
      <c r="X373" s="81" t="str">
        <f t="shared" si="113"/>
        <v>null</v>
      </c>
      <c r="Y373" s="6" t="s">
        <v>1935</v>
      </c>
      <c r="Z373" s="123">
        <f>IFERROR(IF(Y373="","null",VLOOKUP(Y373,Marcas!$A$2:$C$2024,2,0)),"")</f>
        <v>1073</v>
      </c>
      <c r="AA373" s="6" t="s">
        <v>1936</v>
      </c>
      <c r="AB373" s="6">
        <f>IFERROR(IF(AA373="","",IF(AA373="EMPORIO LEGAL",1,VLOOKUP(AA373,Clientes!$A$2:$B$1190,2,0))),"")</f>
        <v>765</v>
      </c>
      <c r="AC373" s="6">
        <f>IFERROR(IF(Tabla1[[#This Row],[id_control]]="null","",VLOOKUP(CONCATENATE(Tabla1[[#This Row],[CLIENTE]],"-",Tabla1[[#This Row],[id_control]]),Hoja1!$C$2:$D$1994,2,0)),"")</f>
        <v>373</v>
      </c>
      <c r="AD373" s="8" t="s">
        <v>1925</v>
      </c>
      <c r="AE373" s="8" t="s">
        <v>1937</v>
      </c>
      <c r="AF373" s="6"/>
      <c r="AG373" s="6"/>
      <c r="AH373" s="6"/>
      <c r="AI373" s="6"/>
      <c r="AJ373" s="6"/>
      <c r="AK373" s="6"/>
      <c r="AL373" s="8" t="s">
        <v>1938</v>
      </c>
      <c r="AM373" s="10">
        <v>2591718</v>
      </c>
      <c r="AN373" s="8"/>
      <c r="AO373" s="10"/>
      <c r="AP373" s="6"/>
      <c r="AQ373" s="10">
        <v>6141250779</v>
      </c>
      <c r="AR373" s="6"/>
      <c r="AS373" s="6"/>
      <c r="AT373" s="6"/>
      <c r="AU373" s="6"/>
      <c r="AV373" s="8"/>
      <c r="AW373" s="10"/>
      <c r="AX373" s="6"/>
      <c r="AY373" s="6"/>
      <c r="AZ373" s="6"/>
      <c r="BA373" s="6"/>
      <c r="BB373" s="6"/>
      <c r="BC373" s="6"/>
      <c r="BD373" s="6" t="s">
        <v>1939</v>
      </c>
      <c r="BE373" s="8">
        <v>372</v>
      </c>
      <c r="BF373" s="6" t="str">
        <f t="shared" si="114"/>
        <v>insert into bitacoras_estatus (numero_expediente, numero_registro, representante, fecha_inicio, fecha_vencimiento, id_cliente, id_admin, id_bitacoras_estatus, id_estatus, id_clase, id_marca, created_at, updated_at) values('913663','','GUILLERMINA LOPEZ TORRES','2008-02-01','2018-02-01','765','2','1','1',null,1073,'2008-02-01 00:00:00','2008-02-01 00:00:00');</v>
      </c>
      <c r="BG373" s="6" t="str">
        <f t="shared" si="115"/>
        <v>insert into servicios_comentarios (comentario, id_admin, id_estatus, created_at, updated_at) values('Recurso de revisión de negativa enviado 10/09/2009',1,372,'2008-02-01 00:00:00','2008-02-01 00:00:00');</v>
      </c>
      <c r="BH373" s="6" t="str">
        <f t="shared" si="116"/>
        <v>insert into servicios_comentarios (comentario, id_admin, id_estatus, created_at, updated_at) values('4136036, 2591718 CEL 6141250779',1,372,'2008-02-01 00:00:00','2008-02-01 00:00:00');</v>
      </c>
      <c r="BI373" s="137" t="str">
        <f t="shared" si="117"/>
        <v>update bitacoras_estatus set comprobacion_uso = 1, id_estatus=5 where id=372;</v>
      </c>
      <c r="BJ373" s="137" t="str">
        <f t="shared" si="118"/>
        <v>update bitacoras_estatus set numero_expediente = '913663', numero_registro = '', id_estatus = 5, fecha_inicio = '2008-02-01', fecha_vencimiento ='2018-02-01', created_at ='2008-02-01 00:00:00', updated_at ='2008-02-01 00:00:00', id_clase=null, id_marca=1073, id_cliente=765, vigencia = 0 where id =372;</v>
      </c>
      <c r="BK373" s="137" t="str">
        <f t="shared" si="119"/>
        <v>update bitacoras_estatus set id_estatus = 5 where id =372;</v>
      </c>
    </row>
    <row r="374" spans="1:63" ht="113">
      <c r="A374" s="6">
        <v>932037</v>
      </c>
      <c r="B374" s="6">
        <v>1045494</v>
      </c>
      <c r="C374" s="6">
        <f>IF(Tabla1[[#This Row],[No. REG.]]="","",1)</f>
        <v>1</v>
      </c>
      <c r="D374" s="3" t="s">
        <v>46</v>
      </c>
      <c r="E374" s="3">
        <f>IF(Tabla1[[#This Row],[STATUS]]="","",VLOOKUP(D374,Estatus!$A$2:$B$13,2,0))</f>
        <v>10</v>
      </c>
      <c r="F374" s="3">
        <f>IF(Tabla1[[#This Row],[STATUS]]="","",VLOOKUP(D374,Estatus!$A$2:$I$12,9,0))</f>
        <v>1</v>
      </c>
      <c r="G374" s="16" t="s">
        <v>8702</v>
      </c>
      <c r="H374" s="7">
        <v>39566</v>
      </c>
      <c r="I374" s="80">
        <f t="shared" si="100"/>
        <v>2008</v>
      </c>
      <c r="J374" s="80">
        <f t="shared" si="101"/>
        <v>4</v>
      </c>
      <c r="K374" s="80">
        <f t="shared" si="102"/>
        <v>28</v>
      </c>
      <c r="L374" s="80" t="str">
        <f t="shared" si="103"/>
        <v>04</v>
      </c>
      <c r="M374" s="80">
        <f t="shared" si="104"/>
        <v>28</v>
      </c>
      <c r="N374" s="80" t="str">
        <f t="shared" si="105"/>
        <v>'2008-04-28'</v>
      </c>
      <c r="O374" s="80" t="str">
        <f t="shared" si="106"/>
        <v>'2008-04-28 00:00:00'</v>
      </c>
      <c r="P374" s="7">
        <v>46871</v>
      </c>
      <c r="Q374" s="80">
        <f t="shared" si="107"/>
        <v>2028</v>
      </c>
      <c r="R374" s="80">
        <f t="shared" si="108"/>
        <v>4</v>
      </c>
      <c r="S374" s="80">
        <f t="shared" si="109"/>
        <v>28</v>
      </c>
      <c r="T374" s="80" t="str">
        <f t="shared" si="110"/>
        <v>04</v>
      </c>
      <c r="U374" s="80">
        <f t="shared" si="111"/>
        <v>28</v>
      </c>
      <c r="V374" s="80" t="str">
        <f t="shared" si="112"/>
        <v>'2028-04-28'</v>
      </c>
      <c r="W374" s="80"/>
      <c r="X374" s="80" t="str">
        <f t="shared" si="113"/>
        <v>null</v>
      </c>
      <c r="Y374" s="6" t="s">
        <v>1940</v>
      </c>
      <c r="Z374" s="123">
        <f>IFERROR(IF(Y374="","null",VLOOKUP(Y374,Marcas!$A$2:$C$2024,2,0)),"")</f>
        <v>1086</v>
      </c>
      <c r="AA374" s="6" t="s">
        <v>1940</v>
      </c>
      <c r="AB374" s="6">
        <f>IFERROR(IF(AA374="","",IF(AA374="EMPORIO LEGAL",1,VLOOKUP(AA374,Clientes!$A$2:$B$1190,2,0))),"")</f>
        <v>764</v>
      </c>
      <c r="AC374" s="6">
        <f>IFERROR(IF(Tabla1[[#This Row],[id_control]]="null","",VLOOKUP(CONCATENATE(Tabla1[[#This Row],[CLIENTE]],"-",Tabla1[[#This Row],[id_control]]),Hoja1!$C$2:$D$1994,2,0)),"")</f>
        <v>374</v>
      </c>
      <c r="AD374" s="6" t="s">
        <v>1941</v>
      </c>
      <c r="AE374" s="6"/>
      <c r="AF374" s="6"/>
      <c r="AG374" s="6"/>
      <c r="AH374" s="6"/>
      <c r="AI374" s="6"/>
      <c r="AJ374" s="6"/>
      <c r="AK374" s="6"/>
      <c r="AL374" s="3" t="s">
        <v>1942</v>
      </c>
      <c r="AM374" s="6"/>
      <c r="AN374" s="6"/>
      <c r="AO374" s="6"/>
      <c r="AP374" s="6"/>
      <c r="AQ374" s="10"/>
      <c r="AR374" s="6"/>
      <c r="AS374" s="6"/>
      <c r="AT374" s="6"/>
      <c r="AU374" s="10"/>
      <c r="AV374" s="8" t="s">
        <v>1943</v>
      </c>
      <c r="AW374" s="6"/>
      <c r="AX374" s="6"/>
      <c r="AY374" s="6"/>
      <c r="AZ374" s="6"/>
      <c r="BA374" s="6"/>
      <c r="BB374" s="6"/>
      <c r="BC374" s="6"/>
      <c r="BD374" s="8" t="s">
        <v>1942</v>
      </c>
      <c r="BE374" s="8">
        <v>373</v>
      </c>
      <c r="BF374" s="6" t="str">
        <f t="shared" si="114"/>
        <v>insert into bitacoras_estatus (numero_expediente, numero_registro, representante, fecha_inicio, fecha_vencimiento, id_cliente, id_admin, id_bitacoras_estatus, id_estatus, id_clase, id_marca, created_at, updated_at) values('932037','1045494','UBALDINA TREVISO RASCON','2008-04-28','2028-04-28','764','2','1','1',null,1086,'2008-04-28 00:00:00','2008-04-28 00:00:00');</v>
      </c>
      <c r="BG374" s="6" t="str">
        <f t="shared" si="115"/>
        <v>insert into servicios_comentarios (comentario, id_admin, id_estatus, created_at, updated_at) values('TITULO ENTREGADO 19/09/08, EL 11 NOV 2017 SE EMVIA RENOVACION REGISTRO DE MARCA. SE ENVIA ACLARACION DEL CORRECTO NOMBRE DEL TITULAR. EL 27 FEB 2018 LLEGO LA RENOVACION DE LA MARCA, EL 26 MZO 2018 LLEGO ESCRITO CON EL NOMBRE CORRECTO DEL TITULO UBALDINA TREVIZO RASCON',1,373,'2008-04-28 00:00:00','2008-04-28 00:00:00');</v>
      </c>
      <c r="BH374" s="6" t="str">
        <f t="shared" si="116"/>
        <v>insert into servicios_comentarios (comentario, id_admin, id_estatus, created_at, updated_at) values('4143444,',1,373,'2008-04-28 00:00:00','2008-04-28 00:00:00');</v>
      </c>
      <c r="BI374" s="137" t="str">
        <f t="shared" si="117"/>
        <v>update bitacoras_estatus set comprobacion_uso = 1, id_estatus=10 where id=373;</v>
      </c>
      <c r="BJ374" s="137" t="str">
        <f t="shared" si="118"/>
        <v>update bitacoras_estatus set numero_expediente = '932037', numero_registro = '1045494', id_estatus = 10, fecha_inicio = '2008-04-28', fecha_vencimiento ='2028-04-28', created_at ='2008-04-28 00:00:00', updated_at ='2008-04-28 00:00:00', id_clase=null, id_marca=1086, id_cliente=764, vigencia = 1 where id =373;</v>
      </c>
      <c r="BK374" s="137" t="str">
        <f t="shared" si="119"/>
        <v>update bitacoras_estatus set id_estatus = 10 where id =373;</v>
      </c>
    </row>
    <row r="375" spans="1:63">
      <c r="A375" s="6">
        <v>1212260</v>
      </c>
      <c r="B375" s="6"/>
      <c r="C375" s="6" t="str">
        <f>IF(Tabla1[[#This Row],[No. REG.]]="","",1)</f>
        <v/>
      </c>
      <c r="D375" s="3" t="s">
        <v>34</v>
      </c>
      <c r="E375" s="3">
        <f>IF(Tabla1[[#This Row],[STATUS]]="","",VLOOKUP(D375,Estatus!$A$2:$B$13,2,0))</f>
        <v>5</v>
      </c>
      <c r="F375" s="3">
        <f>IF(Tabla1[[#This Row],[STATUS]]="","",VLOOKUP(D375,Estatus!$A$2:$I$12,9,0))</f>
        <v>0</v>
      </c>
      <c r="G375" s="12" t="s">
        <v>1915</v>
      </c>
      <c r="H375" s="7">
        <v>40780</v>
      </c>
      <c r="I375" s="80">
        <f t="shared" si="100"/>
        <v>2011</v>
      </c>
      <c r="J375" s="80">
        <f t="shared" si="101"/>
        <v>8</v>
      </c>
      <c r="K375" s="80">
        <f t="shared" si="102"/>
        <v>25</v>
      </c>
      <c r="L375" s="80" t="str">
        <f t="shared" si="103"/>
        <v>08</v>
      </c>
      <c r="M375" s="80">
        <f t="shared" si="104"/>
        <v>25</v>
      </c>
      <c r="N375" s="80" t="str">
        <f t="shared" si="105"/>
        <v>'2011-08-25'</v>
      </c>
      <c r="O375" s="80" t="str">
        <f t="shared" si="106"/>
        <v>'2011-08-25 00:00:00'</v>
      </c>
      <c r="P375" s="7">
        <v>44433</v>
      </c>
      <c r="Q375" s="80">
        <f t="shared" si="107"/>
        <v>2021</v>
      </c>
      <c r="R375" s="80">
        <f t="shared" si="108"/>
        <v>8</v>
      </c>
      <c r="S375" s="80">
        <f t="shared" si="109"/>
        <v>25</v>
      </c>
      <c r="T375" s="80" t="str">
        <f t="shared" si="110"/>
        <v>08</v>
      </c>
      <c r="U375" s="80">
        <f t="shared" si="111"/>
        <v>25</v>
      </c>
      <c r="V375" s="80" t="str">
        <f t="shared" si="112"/>
        <v>'2021-08-25'</v>
      </c>
      <c r="W375" s="80"/>
      <c r="X375" s="80" t="str">
        <f t="shared" si="113"/>
        <v>null</v>
      </c>
      <c r="Y375" s="6" t="s">
        <v>1944</v>
      </c>
      <c r="Z375" s="123">
        <f>IFERROR(IF(Y375="","null",VLOOKUP(Y375,Marcas!$A$2:$C$2024,2,0)),"")</f>
        <v>1084</v>
      </c>
      <c r="AA375" s="6" t="s">
        <v>1945</v>
      </c>
      <c r="AB375" s="6">
        <f>IFERROR(IF(AA375="","",IF(AA375="EMPORIO LEGAL",1,VLOOKUP(AA375,Clientes!$A$2:$B$1190,2,0))),"")</f>
        <v>763</v>
      </c>
      <c r="AC375" s="6">
        <f>IFERROR(IF(Tabla1[[#This Row],[id_control]]="null","",VLOOKUP(CONCATENATE(Tabla1[[#This Row],[CLIENTE]],"-",Tabla1[[#This Row],[id_control]]),Hoja1!$C$2:$D$1994,2,0)),"")</f>
        <v>375</v>
      </c>
      <c r="AD375" s="6" t="s">
        <v>1946</v>
      </c>
      <c r="AE375" s="6" t="s">
        <v>1947</v>
      </c>
      <c r="AF375" s="6"/>
      <c r="AG375" s="6"/>
      <c r="AH375" s="6"/>
      <c r="AI375" s="6"/>
      <c r="AJ375" s="6"/>
      <c r="AK375" s="6"/>
      <c r="AL375" s="3" t="s">
        <v>1948</v>
      </c>
      <c r="AM375" s="6"/>
      <c r="AN375" s="6"/>
      <c r="AO375" s="6"/>
      <c r="AP375" s="6"/>
      <c r="AQ375" s="4"/>
      <c r="AR375" s="4"/>
      <c r="AS375" s="4"/>
      <c r="AT375" s="4"/>
      <c r="AU375" s="4"/>
      <c r="AV375" s="6" t="s">
        <v>1949</v>
      </c>
      <c r="AW375" s="6"/>
      <c r="AX375" s="6"/>
      <c r="AY375" s="6"/>
      <c r="AZ375" s="6"/>
      <c r="BA375" s="6"/>
      <c r="BB375" s="6"/>
      <c r="BC375" s="6"/>
      <c r="BD375" s="8">
        <v>4132524</v>
      </c>
      <c r="BE375" s="8">
        <v>374</v>
      </c>
      <c r="BF375" s="6" t="str">
        <f t="shared" si="114"/>
        <v>insert into bitacoras_estatus (numero_expediente, numero_registro, representante, fecha_inicio, fecha_vencimiento, id_cliente, id_admin, id_bitacoras_estatus, id_estatus, id_clase, id_marca, created_at, updated_at) values('1212260','','NANCY MINERVA CISNEROS MEDINA','2011-08-25','2021-08-25','763','2','1','1',null,1084,'2011-08-25 00:00:00','2011-08-25 00:00:00');</v>
      </c>
      <c r="BG375" s="6" t="str">
        <f t="shared" si="115"/>
        <v>insert into servicios_comentarios (comentario, id_admin, id_estatus, created_at, updated_at) values('negativa recibida 14/09/2012',1,374,'2011-08-25 00:00:00','2011-08-25 00:00:00');</v>
      </c>
      <c r="BH375" s="6" t="str">
        <f t="shared" si="116"/>
        <v>insert into servicios_comentarios (comentario, id_admin, id_estatus, created_at, updated_at) values('4132524',1,374,'2011-08-25 00:00:00','2011-08-25 00:00:00');</v>
      </c>
      <c r="BI375" s="137" t="str">
        <f t="shared" si="117"/>
        <v>update bitacoras_estatus set comprobacion_uso = 1, id_estatus=5 where id=374;</v>
      </c>
      <c r="BJ375" s="137" t="str">
        <f t="shared" si="118"/>
        <v>update bitacoras_estatus set numero_expediente = '1212260', numero_registro = '', id_estatus = 5, fecha_inicio = '2011-08-25', fecha_vencimiento ='2021-08-25', created_at ='2011-08-25 00:00:00', updated_at ='2011-08-25 00:00:00', id_clase=null, id_marca=1084, id_cliente=763, vigencia = 0 where id =374;</v>
      </c>
      <c r="BK375" s="137" t="str">
        <f t="shared" si="119"/>
        <v>update bitacoras_estatus set id_estatus = 5 where id =374;</v>
      </c>
    </row>
    <row r="376" spans="1:63">
      <c r="A376" s="3">
        <v>1260250</v>
      </c>
      <c r="B376" s="3">
        <v>1305544</v>
      </c>
      <c r="C376" s="3">
        <f>IF(Tabla1[[#This Row],[No. REG.]]="","",1)</f>
        <v>1</v>
      </c>
      <c r="D376" s="3" t="s">
        <v>46</v>
      </c>
      <c r="E376" s="3">
        <f>IF(Tabla1[[#This Row],[STATUS]]="","",VLOOKUP(D376,Estatus!$A$2:$B$13,2,0))</f>
        <v>10</v>
      </c>
      <c r="F376" s="3">
        <f>IF(Tabla1[[#This Row],[STATUS]]="","",VLOOKUP(D376,Estatus!$A$2:$I$12,9,0))</f>
        <v>1</v>
      </c>
      <c r="G376" s="12" t="s">
        <v>231</v>
      </c>
      <c r="H376" s="7">
        <v>40975</v>
      </c>
      <c r="I376" s="80">
        <f t="shared" si="100"/>
        <v>2012</v>
      </c>
      <c r="J376" s="80">
        <f t="shared" si="101"/>
        <v>3</v>
      </c>
      <c r="K376" s="80">
        <f t="shared" si="102"/>
        <v>7</v>
      </c>
      <c r="L376" s="80" t="str">
        <f t="shared" si="103"/>
        <v>03</v>
      </c>
      <c r="M376" s="80" t="str">
        <f t="shared" si="104"/>
        <v>07</v>
      </c>
      <c r="N376" s="80" t="str">
        <f t="shared" si="105"/>
        <v>'2012-03-07'</v>
      </c>
      <c r="O376" s="80" t="str">
        <f t="shared" si="106"/>
        <v>'2012-03-07 00:00:00'</v>
      </c>
      <c r="P376" s="7">
        <v>44627</v>
      </c>
      <c r="Q376" s="80">
        <f t="shared" si="107"/>
        <v>2022</v>
      </c>
      <c r="R376" s="80">
        <f t="shared" si="108"/>
        <v>3</v>
      </c>
      <c r="S376" s="80">
        <f t="shared" si="109"/>
        <v>7</v>
      </c>
      <c r="T376" s="80" t="str">
        <f t="shared" si="110"/>
        <v>03</v>
      </c>
      <c r="U376" s="80" t="str">
        <f t="shared" si="111"/>
        <v>07</v>
      </c>
      <c r="V376" s="80" t="str">
        <f t="shared" si="112"/>
        <v>'2022-03-07'</v>
      </c>
      <c r="W376" s="80"/>
      <c r="X376" s="80" t="str">
        <f t="shared" si="113"/>
        <v>null</v>
      </c>
      <c r="Y376" s="3" t="s">
        <v>1950</v>
      </c>
      <c r="Z376" s="124">
        <f>IFERROR(IF(Y376="","null",VLOOKUP(Y376,Marcas!$A$2:$C$2024,2,0)),"")</f>
        <v>1074</v>
      </c>
      <c r="AA376" s="3" t="s">
        <v>1951</v>
      </c>
      <c r="AB376" s="3">
        <f>IFERROR(IF(AA376="","",IF(AA376="EMPORIO LEGAL",1,VLOOKUP(AA376,Clientes!$A$2:$B$1190,2,0))),"")</f>
        <v>760</v>
      </c>
      <c r="AC376" s="3">
        <f>IFERROR(IF(Tabla1[[#This Row],[id_control]]="null","",VLOOKUP(CONCATENATE(Tabla1[[#This Row],[CLIENTE]],"-",Tabla1[[#This Row],[id_control]]),Hoja1!$C$2:$D$1994,2,0)),"")</f>
        <v>376</v>
      </c>
      <c r="AD376" s="3" t="s">
        <v>1952</v>
      </c>
      <c r="AE376" s="3" t="s">
        <v>1953</v>
      </c>
      <c r="AF376" s="3"/>
      <c r="AG376" s="3"/>
      <c r="AH376" s="3"/>
      <c r="AI376" s="3"/>
      <c r="AJ376" s="3"/>
      <c r="AK376" s="3"/>
      <c r="AL376" s="3" t="s">
        <v>1954</v>
      </c>
      <c r="AM376" s="6" t="s">
        <v>1955</v>
      </c>
      <c r="AN376" s="6" t="s">
        <v>1956</v>
      </c>
      <c r="AO376" s="6" t="s">
        <v>1957</v>
      </c>
      <c r="AP376" s="6"/>
      <c r="AQ376" s="8" t="s">
        <v>1958</v>
      </c>
      <c r="AR376" s="6"/>
      <c r="AS376" s="6"/>
      <c r="AT376" s="6"/>
      <c r="AU376" s="6"/>
      <c r="AV376" s="8" t="s">
        <v>1959</v>
      </c>
      <c r="AW376" s="8" t="s">
        <v>1960</v>
      </c>
      <c r="AX376" s="6"/>
      <c r="AY376" s="6"/>
      <c r="AZ376" s="6"/>
      <c r="BA376" s="6"/>
      <c r="BB376" s="6"/>
      <c r="BC376" s="6"/>
      <c r="BD376" s="6" t="s">
        <v>1961</v>
      </c>
      <c r="BE376" s="8">
        <v>375</v>
      </c>
      <c r="BF376" s="6" t="str">
        <f t="shared" si="114"/>
        <v>insert into bitacoras_estatus (numero_expediente, numero_registro, representante, fecha_inicio, fecha_vencimiento, id_cliente, id_admin, id_bitacoras_estatus, id_estatus, id_clase, id_marca, created_at, updated_at) values('1260250','1305544','HILDA LOSOYA ZAYRA','2012-03-07','2022-03-07','760','2','1','1',null,1074,'2012-03-07 00:00:00','2012-03-07 00:00:00');</v>
      </c>
      <c r="BG376" s="6" t="str">
        <f t="shared" si="115"/>
        <v>insert into servicios_comentarios (comentario, id_admin, id_estatus, created_at, updated_at) values('TITULO ENTREGADO',1,375,'2012-03-07 00:00:00','2012-03-07 00:00:00');</v>
      </c>
      <c r="BH376" s="6" t="str">
        <f t="shared" si="116"/>
        <v>insert into servicios_comentarios (comentario, id_admin, id_estatus, created_at, updated_at) values('414-8030 o 31, 33,cel184-8285 jeime gallegos 426 5577 ext- 109',1,375,'2012-03-07 00:00:00','2012-03-07 00:00:00');</v>
      </c>
      <c r="BI376" s="137" t="str">
        <f t="shared" si="117"/>
        <v>update bitacoras_estatus set comprobacion_uso = 1, id_estatus=10 where id=375;</v>
      </c>
      <c r="BJ376" s="137" t="str">
        <f t="shared" si="118"/>
        <v>update bitacoras_estatus set numero_expediente = '1260250', numero_registro = '1305544', id_estatus = 10, fecha_inicio = '2012-03-07', fecha_vencimiento ='2022-03-07', created_at ='2012-03-07 00:00:00', updated_at ='2012-03-07 00:00:00', id_clase=null, id_marca=1074, id_cliente=760, vigencia = 1 where id =375;</v>
      </c>
      <c r="BK376" s="137" t="str">
        <f t="shared" si="119"/>
        <v>update bitacoras_estatus set id_estatus = 10 where id =375;</v>
      </c>
    </row>
    <row r="377" spans="1:63">
      <c r="A377" s="3">
        <v>1212270</v>
      </c>
      <c r="B377" s="3"/>
      <c r="C377" s="3" t="str">
        <f>IF(Tabla1[[#This Row],[No. REG.]]="","",1)</f>
        <v/>
      </c>
      <c r="D377" s="3" t="s">
        <v>34</v>
      </c>
      <c r="E377" s="3">
        <f>IF(Tabla1[[#This Row],[STATUS]]="","",VLOOKUP(D377,Estatus!$A$2:$B$13,2,0))</f>
        <v>5</v>
      </c>
      <c r="F377" s="3">
        <f>IF(Tabla1[[#This Row],[STATUS]]="","",VLOOKUP(D377,Estatus!$A$2:$I$12,9,0))</f>
        <v>0</v>
      </c>
      <c r="G377" s="12" t="s">
        <v>1962</v>
      </c>
      <c r="H377" s="7">
        <v>40787</v>
      </c>
      <c r="I377" s="80">
        <f t="shared" si="100"/>
        <v>2011</v>
      </c>
      <c r="J377" s="80">
        <f t="shared" si="101"/>
        <v>9</v>
      </c>
      <c r="K377" s="80">
        <f t="shared" si="102"/>
        <v>1</v>
      </c>
      <c r="L377" s="80" t="str">
        <f t="shared" si="103"/>
        <v>09</v>
      </c>
      <c r="M377" s="80" t="str">
        <f t="shared" si="104"/>
        <v>01</v>
      </c>
      <c r="N377" s="80" t="str">
        <f t="shared" si="105"/>
        <v>'2011-09-01'</v>
      </c>
      <c r="O377" s="80" t="str">
        <f t="shared" si="106"/>
        <v>'2011-09-01 00:00:00'</v>
      </c>
      <c r="P377" s="7">
        <v>44440</v>
      </c>
      <c r="Q377" s="80">
        <f t="shared" si="107"/>
        <v>2021</v>
      </c>
      <c r="R377" s="80">
        <f t="shared" si="108"/>
        <v>9</v>
      </c>
      <c r="S377" s="80">
        <f t="shared" si="109"/>
        <v>1</v>
      </c>
      <c r="T377" s="80" t="str">
        <f t="shared" si="110"/>
        <v>09</v>
      </c>
      <c r="U377" s="80" t="str">
        <f t="shared" si="111"/>
        <v>01</v>
      </c>
      <c r="V377" s="80" t="str">
        <f t="shared" si="112"/>
        <v>'2021-09-01'</v>
      </c>
      <c r="W377" s="80"/>
      <c r="X377" s="80" t="str">
        <f t="shared" si="113"/>
        <v>null</v>
      </c>
      <c r="Y377" s="3" t="s">
        <v>1963</v>
      </c>
      <c r="Z377" s="124">
        <f>IFERROR(IF(Y377="","null",VLOOKUP(Y377,Marcas!$A$2:$C$2024,2,0)),"")</f>
        <v>1081</v>
      </c>
      <c r="AA377" s="3" t="s">
        <v>1963</v>
      </c>
      <c r="AB377" s="3">
        <f>IFERROR(IF(AA377="","",IF(AA377="EMPORIO LEGAL",1,VLOOKUP(AA377,Clientes!$A$2:$B$1190,2,0))),"")</f>
        <v>759</v>
      </c>
      <c r="AC377" s="3">
        <f>IFERROR(IF(Tabla1[[#This Row],[id_control]]="null","",VLOOKUP(CONCATENATE(Tabla1[[#This Row],[CLIENTE]],"-",Tabla1[[#This Row],[id_control]]),Hoja1!$C$2:$D$1994,2,0)),"")</f>
        <v>377</v>
      </c>
      <c r="AD377" s="3" t="s">
        <v>1964</v>
      </c>
      <c r="AE377" s="3"/>
      <c r="AF377" s="3"/>
      <c r="AG377" s="3"/>
      <c r="AH377" s="3"/>
      <c r="AI377" s="3"/>
      <c r="AJ377" s="3"/>
      <c r="AK377" s="3"/>
      <c r="AL377" s="3" t="s">
        <v>1965</v>
      </c>
      <c r="AM377" s="6"/>
      <c r="AN377" s="6"/>
      <c r="AO377" s="6"/>
      <c r="AP377" s="6"/>
      <c r="AQ377" s="6">
        <v>6141847663</v>
      </c>
      <c r="AR377" s="6"/>
      <c r="AS377" s="6"/>
      <c r="AT377" s="6"/>
      <c r="AU377" s="6" t="s">
        <v>1966</v>
      </c>
      <c r="AV377" s="6" t="s">
        <v>1967</v>
      </c>
      <c r="AW377" s="6"/>
      <c r="AX377" s="6"/>
      <c r="AY377" s="6"/>
      <c r="AZ377" s="6"/>
      <c r="BA377" s="6"/>
      <c r="BB377" s="6"/>
      <c r="BC377" s="6"/>
      <c r="BD377" s="6" t="s">
        <v>1968</v>
      </c>
      <c r="BE377" s="8">
        <v>376</v>
      </c>
      <c r="BF377" s="6" t="str">
        <f t="shared" si="114"/>
        <v>insert into bitacoras_estatus (numero_expediente, numero_registro, representante, fecha_inicio, fecha_vencimiento, id_cliente, id_admin, id_bitacoras_estatus, id_estatus, id_clase, id_marca, created_at, updated_at) values('1212270','','LUIS ALFREDO ROMERO TERRAZAS','2011-09-01','2021-09-01','759','2','1','1',null,1081,'2011-09-01 00:00:00','2011-09-01 00:00:00');</v>
      </c>
      <c r="BG377" s="6" t="str">
        <f t="shared" si="115"/>
        <v>insert into servicios_comentarios (comentario, id_admin, id_estatus, created_at, updated_at) values('NEGATIVA RECIBIDA 14/11/2012',1,376,'2011-09-01 00:00:00','2011-09-01 00:00:00');</v>
      </c>
      <c r="BH377" s="6" t="str">
        <f t="shared" si="116"/>
        <v>insert into servicios_comentarios (comentario, id_admin, id_estatus, created_at, updated_at) values('4140800 FAX 4140400 CEL 6141847663',1,376,'2011-09-01 00:00:00','2011-09-01 00:00:00');</v>
      </c>
      <c r="BI377" s="137" t="str">
        <f t="shared" si="117"/>
        <v>update bitacoras_estatus set comprobacion_uso = 1, id_estatus=5 where id=376;</v>
      </c>
      <c r="BJ377" s="137" t="str">
        <f t="shared" si="118"/>
        <v>update bitacoras_estatus set numero_expediente = '1212270', numero_registro = '', id_estatus = 5, fecha_inicio = '2011-09-01', fecha_vencimiento ='2021-09-01', created_at ='2011-09-01 00:00:00', updated_at ='2011-09-01 00:00:00', id_clase=null, id_marca=1081, id_cliente=759, vigencia = 0 where id =376;</v>
      </c>
      <c r="BK377" s="137" t="str">
        <f t="shared" si="119"/>
        <v>update bitacoras_estatus set id_estatus = 5 where id =376;</v>
      </c>
    </row>
    <row r="378" spans="1:63" ht="27">
      <c r="A378" s="3">
        <v>793729</v>
      </c>
      <c r="B378" s="3">
        <v>952398</v>
      </c>
      <c r="C378" s="3">
        <f>IF(Tabla1[[#This Row],[No. REG.]]="","",1)</f>
        <v>1</v>
      </c>
      <c r="D378" s="3" t="s">
        <v>109</v>
      </c>
      <c r="E378" s="3">
        <f>IF(Tabla1[[#This Row],[STATUS]]="","",VLOOKUP(D378,Estatus!$A$2:$B$13,2,0))</f>
        <v>9</v>
      </c>
      <c r="F378" s="3">
        <f>IF(Tabla1[[#This Row],[STATUS]]="","",VLOOKUP(D378,Estatus!$A$2:$I$12,9,0))</f>
        <v>0</v>
      </c>
      <c r="G378" s="12" t="s">
        <v>8703</v>
      </c>
      <c r="H378" s="7">
        <v>38897</v>
      </c>
      <c r="I378" s="80">
        <f t="shared" si="100"/>
        <v>2006</v>
      </c>
      <c r="J378" s="80">
        <f t="shared" si="101"/>
        <v>6</v>
      </c>
      <c r="K378" s="80">
        <f t="shared" si="102"/>
        <v>29</v>
      </c>
      <c r="L378" s="80" t="str">
        <f t="shared" si="103"/>
        <v>06</v>
      </c>
      <c r="M378" s="80">
        <f t="shared" si="104"/>
        <v>29</v>
      </c>
      <c r="N378" s="80" t="str">
        <f t="shared" si="105"/>
        <v>'2006-06-29'</v>
      </c>
      <c r="O378" s="80" t="str">
        <f t="shared" si="106"/>
        <v>'2006-06-29 00:00:00'</v>
      </c>
      <c r="P378" s="7">
        <v>42550</v>
      </c>
      <c r="Q378" s="80">
        <f t="shared" si="107"/>
        <v>2016</v>
      </c>
      <c r="R378" s="80">
        <f t="shared" si="108"/>
        <v>6</v>
      </c>
      <c r="S378" s="80">
        <f t="shared" si="109"/>
        <v>29</v>
      </c>
      <c r="T378" s="80" t="str">
        <f t="shared" si="110"/>
        <v>06</v>
      </c>
      <c r="U378" s="80">
        <f t="shared" si="111"/>
        <v>29</v>
      </c>
      <c r="V378" s="80" t="str">
        <f t="shared" si="112"/>
        <v>'2016-06-29'</v>
      </c>
      <c r="W378" s="80"/>
      <c r="X378" s="80" t="str">
        <f t="shared" si="113"/>
        <v>null</v>
      </c>
      <c r="Y378" s="3" t="s">
        <v>1969</v>
      </c>
      <c r="Z378" s="124">
        <f>IFERROR(IF(Y378="","null",VLOOKUP(Y378,Marcas!$A$2:$C$2024,2,0)),"")</f>
        <v>1080</v>
      </c>
      <c r="AA378" s="3" t="s">
        <v>1969</v>
      </c>
      <c r="AB378" s="3">
        <f>IFERROR(IF(AA378="","",IF(AA378="EMPORIO LEGAL",1,VLOOKUP(AA378,Clientes!$A$2:$B$1190,2,0))),"")</f>
        <v>758</v>
      </c>
      <c r="AC378" s="3">
        <f>IFERROR(IF(Tabla1[[#This Row],[id_control]]="null","",VLOOKUP(CONCATENATE(Tabla1[[#This Row],[CLIENTE]],"-",Tabla1[[#This Row],[id_control]]),Hoja1!$C$2:$D$1994,2,0)),"")</f>
        <v>378</v>
      </c>
      <c r="AD378" s="3" t="s">
        <v>1970</v>
      </c>
      <c r="AE378" s="3" t="s">
        <v>1971</v>
      </c>
      <c r="AF378" s="3"/>
      <c r="AG378" s="3"/>
      <c r="AH378" s="3"/>
      <c r="AI378" s="3"/>
      <c r="AJ378" s="3"/>
      <c r="AK378" s="3"/>
      <c r="AL378" s="3">
        <v>4205569</v>
      </c>
      <c r="AM378" s="6">
        <v>4200606</v>
      </c>
      <c r="AN378" s="6"/>
      <c r="AO378" s="6"/>
      <c r="AP378" s="6"/>
      <c r="AQ378" s="6" t="s">
        <v>1972</v>
      </c>
      <c r="AR378" s="6" t="s">
        <v>1973</v>
      </c>
      <c r="AS378" s="6"/>
      <c r="AT378" s="6"/>
      <c r="AU378" s="6"/>
      <c r="AV378" s="6" t="s">
        <v>1974</v>
      </c>
      <c r="AW378" s="6"/>
      <c r="AX378" s="6"/>
      <c r="AY378" s="6"/>
      <c r="AZ378" s="6"/>
      <c r="BA378" s="6"/>
      <c r="BB378" s="6"/>
      <c r="BC378" s="6"/>
      <c r="BD378" s="6" t="s">
        <v>1975</v>
      </c>
      <c r="BE378" s="8">
        <v>377</v>
      </c>
      <c r="BF378" s="6" t="str">
        <f t="shared" si="114"/>
        <v>insert into bitacoras_estatus (numero_expediente, numero_registro, representante, fecha_inicio, fecha_vencimiento, id_cliente, id_admin, id_bitacoras_estatus, id_estatus, id_clase, id_marca, created_at, updated_at) values('793729','952398','MARIA DEL CARMEN ESTRADA ARÉVALO','2006-06-29','2016-06-29','758','2','1','1',null,1080,'2006-06-29 00:00:00','2006-06-29 00:00:00');</v>
      </c>
      <c r="BG378" s="6" t="str">
        <f t="shared" si="115"/>
        <v>insert into servicios_comentarios (comentario, id_admin, id_estatus, created_at, updated_at) values('TITULO ENTREGADO. CONTACTADO VÍA SALES UP.',1,377,'2006-06-29 00:00:00','2006-06-29 00:00:00');</v>
      </c>
      <c r="BH378" s="6" t="str">
        <f t="shared" si="116"/>
        <v>insert into servicios_comentarios (comentario, id_admin, id_estatus, created_at, updated_at) values('4205569, 4200606 cel SR. HERRERA 614138 2328, SRA. CARMEN 614117 46 59',1,377,'2006-06-29 00:00:00','2006-06-29 00:00:00');</v>
      </c>
      <c r="BI378" s="137" t="str">
        <f t="shared" si="117"/>
        <v>update bitacoras_estatus set comprobacion_uso = 1, id_estatus=9 where id=377;</v>
      </c>
      <c r="BJ378" s="137" t="str">
        <f t="shared" si="118"/>
        <v>update bitacoras_estatus set numero_expediente = '793729', numero_registro = '952398', id_estatus = 9, fecha_inicio = '2006-06-29', fecha_vencimiento ='2016-06-29', created_at ='2006-06-29 00:00:00', updated_at ='2006-06-29 00:00:00', id_clase=null, id_marca=1080, id_cliente=758, vigencia = 0 where id =377;</v>
      </c>
      <c r="BK378" s="137" t="str">
        <f t="shared" si="119"/>
        <v>update bitacoras_estatus set id_estatus = 9 where id =377;</v>
      </c>
    </row>
    <row r="379" spans="1:63">
      <c r="A379" s="3">
        <v>1220158</v>
      </c>
      <c r="B379" s="3">
        <v>1315192</v>
      </c>
      <c r="C379" s="3">
        <f>IF(Tabla1[[#This Row],[No. REG.]]="","",1)</f>
        <v>1</v>
      </c>
      <c r="D379" s="3" t="s">
        <v>46</v>
      </c>
      <c r="E379" s="3">
        <f>IF(Tabla1[[#This Row],[STATUS]]="","",VLOOKUP(D379,Estatus!$A$2:$B$13,2,0))</f>
        <v>10</v>
      </c>
      <c r="F379" s="3">
        <f>IF(Tabla1[[#This Row],[STATUS]]="","",VLOOKUP(D379,Estatus!$A$2:$I$12,9,0))</f>
        <v>1</v>
      </c>
      <c r="G379" s="12" t="s">
        <v>1976</v>
      </c>
      <c r="H379" s="7">
        <v>40823</v>
      </c>
      <c r="I379" s="80">
        <f t="shared" si="100"/>
        <v>2011</v>
      </c>
      <c r="J379" s="80">
        <f t="shared" si="101"/>
        <v>10</v>
      </c>
      <c r="K379" s="80">
        <f t="shared" si="102"/>
        <v>7</v>
      </c>
      <c r="L379" s="80">
        <f t="shared" si="103"/>
        <v>10</v>
      </c>
      <c r="M379" s="80" t="str">
        <f t="shared" si="104"/>
        <v>07</v>
      </c>
      <c r="N379" s="80" t="str">
        <f t="shared" si="105"/>
        <v>'2011-10-07'</v>
      </c>
      <c r="O379" s="80" t="str">
        <f t="shared" si="106"/>
        <v>'2011-10-07 00:00:00'</v>
      </c>
      <c r="P379" s="7">
        <v>44476</v>
      </c>
      <c r="Q379" s="80">
        <f t="shared" si="107"/>
        <v>2021</v>
      </c>
      <c r="R379" s="80">
        <f t="shared" si="108"/>
        <v>10</v>
      </c>
      <c r="S379" s="80">
        <f t="shared" si="109"/>
        <v>7</v>
      </c>
      <c r="T379" s="80">
        <f t="shared" si="110"/>
        <v>10</v>
      </c>
      <c r="U379" s="80" t="str">
        <f t="shared" si="111"/>
        <v>07</v>
      </c>
      <c r="V379" s="80" t="str">
        <f t="shared" si="112"/>
        <v>'2021-10-07'</v>
      </c>
      <c r="W379" s="80"/>
      <c r="X379" s="80" t="str">
        <f t="shared" si="113"/>
        <v>null</v>
      </c>
      <c r="Y379" s="3" t="s">
        <v>8606</v>
      </c>
      <c r="Z379" s="124">
        <f>IFERROR(IF(Y379="","null",VLOOKUP(Y379,Marcas!$A$2:$C$2024,2,0)),"")</f>
        <v>1077</v>
      </c>
      <c r="AA379" s="3" t="s">
        <v>8606</v>
      </c>
      <c r="AB379" s="3">
        <f>IFERROR(IF(AA379="","",IF(AA379="EMPORIO LEGAL",1,VLOOKUP(AA379,Clientes!$A$2:$B$1190,2,0))),"")</f>
        <v>756</v>
      </c>
      <c r="AC379" s="3">
        <f>IFERROR(IF(Tabla1[[#This Row],[id_control]]="null","",VLOOKUP(CONCATENATE(Tabla1[[#This Row],[CLIENTE]],"-",Tabla1[[#This Row],[id_control]]),Hoja1!$C$2:$D$1994,2,0)),"")</f>
        <v>379</v>
      </c>
      <c r="AD379" s="3" t="s">
        <v>1977</v>
      </c>
      <c r="AE379" s="3"/>
      <c r="AF379" s="3"/>
      <c r="AG379" s="3"/>
      <c r="AH379" s="3"/>
      <c r="AI379" s="3"/>
      <c r="AJ379" s="3"/>
      <c r="AK379" s="3"/>
      <c r="AL379" s="3" t="s">
        <v>1978</v>
      </c>
      <c r="AM379" s="6"/>
      <c r="AN379" s="6"/>
      <c r="AO379" s="6"/>
      <c r="AP379" s="6"/>
      <c r="AQ379" s="6" t="s">
        <v>1979</v>
      </c>
      <c r="AR379" s="6"/>
      <c r="AS379" s="6"/>
      <c r="AT379" s="6"/>
      <c r="AU379" s="6"/>
      <c r="AV379" s="6" t="s">
        <v>1980</v>
      </c>
      <c r="AW379" s="6" t="s">
        <v>1981</v>
      </c>
      <c r="AX379" s="6"/>
      <c r="AY379" s="6"/>
      <c r="AZ379" s="6"/>
      <c r="BA379" s="6"/>
      <c r="BB379" s="6"/>
      <c r="BC379" s="6"/>
      <c r="BD379" s="6" t="s">
        <v>1982</v>
      </c>
      <c r="BE379" s="8">
        <v>378</v>
      </c>
      <c r="BF379" s="6" t="str">
        <f t="shared" si="114"/>
        <v>insert into bitacoras_estatus (numero_expediente, numero_registro, representante, fecha_inicio, fecha_vencimiento, id_cliente, id_admin, id_bitacoras_estatus, id_estatus, id_clase, id_marca, created_at, updated_at) values('1220158','1315192','LUIS ALFONSO LUNA RENTERIA','2011-10-07','2021-10-07','756','2','1','1',null,1077,'2011-10-07 00:00:00','2011-10-07 00:00:00');</v>
      </c>
      <c r="BG379" s="6" t="str">
        <f t="shared" si="115"/>
        <v>insert into servicios_comentarios (comentario, id_admin, id_estatus, created_at, updated_at) values('titulo recibido 30/11/2012',1,378,'2011-10-07 00:00:00','2011-10-07 00:00:00');</v>
      </c>
      <c r="BH379" s="6" t="str">
        <f t="shared" si="116"/>
        <v>insert into servicios_comentarios (comentario, id_admin, id_estatus, created_at, updated_at) values('4235080, cel 614 3 94 31 39',1,378,'2011-10-07 00:00:00','2011-10-07 00:00:00');</v>
      </c>
      <c r="BI379" s="137" t="str">
        <f t="shared" si="117"/>
        <v>update bitacoras_estatus set comprobacion_uso = 1, id_estatus=10 where id=378;</v>
      </c>
      <c r="BJ379" s="137" t="str">
        <f t="shared" si="118"/>
        <v>update bitacoras_estatus set numero_expediente = '1220158', numero_registro = '1315192', id_estatus = 10, fecha_inicio = '2011-10-07', fecha_vencimiento ='2021-10-07', created_at ='2011-10-07 00:00:00', updated_at ='2011-10-07 00:00:00', id_clase=null, id_marca=1077, id_cliente=756, vigencia = 1 where id =378;</v>
      </c>
      <c r="BK379" s="137" t="str">
        <f t="shared" si="119"/>
        <v>update bitacoras_estatus set id_estatus = 10 where id =378;</v>
      </c>
    </row>
    <row r="380" spans="1:63" ht="27">
      <c r="A380" s="3">
        <v>1480054</v>
      </c>
      <c r="B380" s="3">
        <v>1464397</v>
      </c>
      <c r="C380" s="3">
        <f>IF(Tabla1[[#This Row],[No. REG.]]="","",1)</f>
        <v>1</v>
      </c>
      <c r="D380" s="3" t="s">
        <v>46</v>
      </c>
      <c r="E380" s="3">
        <f>IF(Tabla1[[#This Row],[STATUS]]="","",VLOOKUP(D380,Estatus!$A$2:$B$13,2,0))</f>
        <v>10</v>
      </c>
      <c r="F380" s="3">
        <f>IF(Tabla1[[#This Row],[STATUS]]="","",VLOOKUP(D380,Estatus!$A$2:$I$12,9,0))</f>
        <v>1</v>
      </c>
      <c r="G380" s="12" t="s">
        <v>1983</v>
      </c>
      <c r="H380" s="7">
        <v>41753</v>
      </c>
      <c r="I380" s="80">
        <f t="shared" si="100"/>
        <v>2014</v>
      </c>
      <c r="J380" s="80">
        <f t="shared" si="101"/>
        <v>4</v>
      </c>
      <c r="K380" s="80">
        <f t="shared" si="102"/>
        <v>24</v>
      </c>
      <c r="L380" s="80" t="str">
        <f t="shared" si="103"/>
        <v>04</v>
      </c>
      <c r="M380" s="80">
        <f t="shared" si="104"/>
        <v>24</v>
      </c>
      <c r="N380" s="80" t="str">
        <f t="shared" si="105"/>
        <v>'2014-04-24'</v>
      </c>
      <c r="O380" s="80" t="str">
        <f t="shared" si="106"/>
        <v>'2014-04-24 00:00:00'</v>
      </c>
      <c r="P380" s="7">
        <v>45406</v>
      </c>
      <c r="Q380" s="80">
        <f t="shared" si="107"/>
        <v>2024</v>
      </c>
      <c r="R380" s="80">
        <f t="shared" si="108"/>
        <v>4</v>
      </c>
      <c r="S380" s="80">
        <f t="shared" si="109"/>
        <v>24</v>
      </c>
      <c r="T380" s="80" t="str">
        <f t="shared" si="110"/>
        <v>04</v>
      </c>
      <c r="U380" s="80">
        <f t="shared" si="111"/>
        <v>24</v>
      </c>
      <c r="V380" s="80" t="str">
        <f t="shared" si="112"/>
        <v>'2024-04-24'</v>
      </c>
      <c r="W380" s="80"/>
      <c r="X380" s="80" t="str">
        <f t="shared" si="113"/>
        <v>null</v>
      </c>
      <c r="Y380" s="3" t="s">
        <v>1984</v>
      </c>
      <c r="Z380" s="124">
        <f>IFERROR(IF(Y380="","null",VLOOKUP(Y380,Marcas!$A$2:$C$2024,2,0)),"")</f>
        <v>1075</v>
      </c>
      <c r="AA380" s="3" t="s">
        <v>1985</v>
      </c>
      <c r="AB380" s="3">
        <f>IFERROR(IF(AA380="","",IF(AA380="EMPORIO LEGAL",1,VLOOKUP(AA380,Clientes!$A$2:$B$1190,2,0))),"")</f>
        <v>755</v>
      </c>
      <c r="AC380" s="3">
        <f>IFERROR(IF(Tabla1[[#This Row],[id_control]]="null","",VLOOKUP(CONCATENATE(Tabla1[[#This Row],[CLIENTE]],"-",Tabla1[[#This Row],[id_control]]),Hoja1!$C$2:$D$1994,2,0)),"")</f>
        <v>380</v>
      </c>
      <c r="AD380" s="3" t="s">
        <v>1986</v>
      </c>
      <c r="AE380" s="3"/>
      <c r="AF380" s="3"/>
      <c r="AG380" s="3"/>
      <c r="AH380" s="3"/>
      <c r="AI380" s="3"/>
      <c r="AJ380" s="3"/>
      <c r="AK380" s="3"/>
      <c r="AL380" s="3" t="s">
        <v>1987</v>
      </c>
      <c r="AM380" s="6"/>
      <c r="AN380" s="6"/>
      <c r="AO380" s="6"/>
      <c r="AP380" s="6"/>
      <c r="AQ380" s="10"/>
      <c r="AR380" s="6"/>
      <c r="AS380" s="6"/>
      <c r="AT380" s="6"/>
      <c r="AU380" s="6"/>
      <c r="AV380" s="6" t="s">
        <v>1988</v>
      </c>
      <c r="AW380" s="6"/>
      <c r="AX380" s="6"/>
      <c r="AY380" s="6"/>
      <c r="AZ380" s="6"/>
      <c r="BA380" s="6"/>
      <c r="BB380" s="6"/>
      <c r="BC380" s="6"/>
      <c r="BD380" s="6" t="s">
        <v>1987</v>
      </c>
      <c r="BE380" s="8">
        <v>379</v>
      </c>
      <c r="BF380" s="6" t="str">
        <f t="shared" si="114"/>
        <v>insert into bitacoras_estatus (numero_expediente, numero_registro, representante, fecha_inicio, fecha_vencimiento, id_cliente, id_admin, id_bitacoras_estatus, id_estatus, id_clase, id_marca, created_at, updated_at) values('1480054','1464397','CYNTHIA ELIZABETH MOTA RUIZ','2014-04-24','2024-04-24','755','2','1','1',null,1075,'2014-04-24 00:00:00','2014-04-24 00:00:00');</v>
      </c>
      <c r="BG380" s="6" t="str">
        <f t="shared" si="115"/>
        <v>insert into servicios_comentarios (comentario, id_admin, id_estatus, created_at, updated_at) values('TITULO RECIBIDO 28/AGO/14. TITULO ENTREGADO 01 OCT 14',1,379,'2014-04-24 00:00:00','2014-04-24 00:00:00');</v>
      </c>
      <c r="BH380" s="6" t="str">
        <f t="shared" si="116"/>
        <v>insert into servicios_comentarios (comentario, id_admin, id_estatus, created_at, updated_at) values('TEL 299 00 09, 614 541 62 08 Y CEL 614 278 33 44',1,379,'2014-04-24 00:00:00','2014-04-24 00:00:00');</v>
      </c>
      <c r="BI380" s="137" t="str">
        <f t="shared" si="117"/>
        <v>update bitacoras_estatus set comprobacion_uso = 1, id_estatus=10 where id=379;</v>
      </c>
      <c r="BJ380" s="137" t="str">
        <f t="shared" si="118"/>
        <v>update bitacoras_estatus set numero_expediente = '1480054', numero_registro = '1464397', id_estatus = 10, fecha_inicio = '2014-04-24', fecha_vencimiento ='2024-04-24', created_at ='2014-04-24 00:00:00', updated_at ='2014-04-24 00:00:00', id_clase=null, id_marca=1075, id_cliente=755, vigencia = 1 where id =379;</v>
      </c>
      <c r="BK380" s="137" t="str">
        <f t="shared" si="119"/>
        <v>update bitacoras_estatus set id_estatus = 10 where id =379;</v>
      </c>
    </row>
    <row r="381" spans="1:63" ht="29">
      <c r="A381" s="6">
        <v>969177</v>
      </c>
      <c r="B381" s="6">
        <v>1073693</v>
      </c>
      <c r="C381" s="6">
        <f>IF(Tabla1[[#This Row],[No. REG.]]="","",1)</f>
        <v>1</v>
      </c>
      <c r="D381" s="3" t="s">
        <v>8681</v>
      </c>
      <c r="E381" s="3">
        <f>IF(Tabla1[[#This Row],[STATUS]]="","",VLOOKUP(D381,Estatus!$A$2:$B$13,2,0))</f>
        <v>8</v>
      </c>
      <c r="F381" s="3">
        <f>IF(Tabla1[[#This Row],[STATUS]]="","",VLOOKUP(D381,Estatus!$A$2:$I$12,9,0))</f>
        <v>1</v>
      </c>
      <c r="G381" s="16" t="s">
        <v>1989</v>
      </c>
      <c r="H381" s="7">
        <v>39736</v>
      </c>
      <c r="I381" s="80">
        <f t="shared" si="100"/>
        <v>2008</v>
      </c>
      <c r="J381" s="80">
        <f t="shared" si="101"/>
        <v>10</v>
      </c>
      <c r="K381" s="80">
        <f t="shared" si="102"/>
        <v>15</v>
      </c>
      <c r="L381" s="80">
        <f t="shared" si="103"/>
        <v>10</v>
      </c>
      <c r="M381" s="80">
        <f t="shared" si="104"/>
        <v>15</v>
      </c>
      <c r="N381" s="80" t="str">
        <f t="shared" si="105"/>
        <v>'2008-10-15'</v>
      </c>
      <c r="O381" s="80" t="str">
        <f t="shared" si="106"/>
        <v>'2008-10-15 00:00:00'</v>
      </c>
      <c r="P381" s="7">
        <v>43388</v>
      </c>
      <c r="Q381" s="80">
        <f t="shared" si="107"/>
        <v>2018</v>
      </c>
      <c r="R381" s="80">
        <f t="shared" si="108"/>
        <v>10</v>
      </c>
      <c r="S381" s="80">
        <f t="shared" si="109"/>
        <v>15</v>
      </c>
      <c r="T381" s="80">
        <f t="shared" si="110"/>
        <v>10</v>
      </c>
      <c r="U381" s="80">
        <f t="shared" si="111"/>
        <v>15</v>
      </c>
      <c r="V381" s="80" t="str">
        <f t="shared" si="112"/>
        <v>'2018-10-15'</v>
      </c>
      <c r="W381" s="80"/>
      <c r="X381" s="80" t="str">
        <f t="shared" si="113"/>
        <v>null</v>
      </c>
      <c r="Y381" s="6" t="s">
        <v>1990</v>
      </c>
      <c r="Z381" s="123">
        <f>IFERROR(IF(Y381="","null",VLOOKUP(Y381,Marcas!$A$2:$C$2024,2,0)),"")</f>
        <v>1072</v>
      </c>
      <c r="AA381" s="6" t="s">
        <v>1991</v>
      </c>
      <c r="AB381" s="6">
        <f>IFERROR(IF(AA381="","",IF(AA381="EMPORIO LEGAL",1,VLOOKUP(AA381,Clientes!$A$2:$B$1190,2,0))),"")</f>
        <v>754</v>
      </c>
      <c r="AC381" s="6">
        <f>IFERROR(IF(Tabla1[[#This Row],[id_control]]="null","",VLOOKUP(CONCATENATE(Tabla1[[#This Row],[CLIENTE]],"-",Tabla1[[#This Row],[id_control]]),Hoja1!$C$2:$D$1994,2,0)),"")</f>
        <v>381</v>
      </c>
      <c r="AD381" s="6" t="s">
        <v>1992</v>
      </c>
      <c r="AE381" s="6"/>
      <c r="AF381" s="6"/>
      <c r="AG381" s="6"/>
      <c r="AH381" s="6"/>
      <c r="AI381" s="6"/>
      <c r="AJ381" s="6"/>
      <c r="AK381" s="6"/>
      <c r="AL381" s="6">
        <v>4231713</v>
      </c>
      <c r="AM381" s="6">
        <v>5813478</v>
      </c>
      <c r="AN381" s="6"/>
      <c r="AO381" s="6"/>
      <c r="AP381" s="6"/>
      <c r="AQ381" s="6">
        <v>6255891448</v>
      </c>
      <c r="AR381" s="6"/>
      <c r="AS381" s="6"/>
      <c r="AT381" s="6"/>
      <c r="AU381" s="6"/>
      <c r="AV381" s="6" t="s">
        <v>1993</v>
      </c>
      <c r="AW381" s="6"/>
      <c r="AX381" s="6"/>
      <c r="AY381" s="6"/>
      <c r="AZ381" s="6"/>
      <c r="BA381" s="6"/>
      <c r="BB381" s="6"/>
      <c r="BC381" s="6"/>
      <c r="BD381" s="8" t="s">
        <v>1994</v>
      </c>
      <c r="BE381" s="8">
        <v>380</v>
      </c>
      <c r="BF381" s="6" t="str">
        <f t="shared" si="114"/>
        <v>insert into bitacoras_estatus (numero_expediente, numero_registro, representante, fecha_inicio, fecha_vencimiento, id_cliente, id_admin, id_bitacoras_estatus, id_estatus, id_clase, id_marca, created_at, updated_at) values('969177','1073693','MARIO MIRAMONTES GRADO','2008-10-15','2018-10-15','754','2','1','1',null,1072,'2008-10-15 00:00:00','2008-10-15 00:00:00');</v>
      </c>
      <c r="BG381" s="6" t="str">
        <f t="shared" si="115"/>
        <v>insert into servicios_comentarios (comentario, id_admin, id_estatus, created_at, updated_at) values('TITULO ENTREGADO 13/03/09 renovacion con otro despacho 16/10/2018',1,380,'2008-10-15 00:00:00','2008-10-15 00:00:00');</v>
      </c>
      <c r="BH381" s="6" t="str">
        <f t="shared" si="116"/>
        <v>insert into servicios_comentarios (comentario, id_admin, id_estatus, created_at, updated_at) values('4231713, cel 6255891448, 5813478',1,380,'2008-10-15 00:00:00','2008-10-15 00:00:00');</v>
      </c>
      <c r="BI381" s="137" t="str">
        <f t="shared" si="117"/>
        <v>update bitacoras_estatus set comprobacion_uso = 1, id_estatus=8 where id=380;</v>
      </c>
      <c r="BJ381" s="137" t="str">
        <f t="shared" si="118"/>
        <v>update bitacoras_estatus set numero_expediente = '969177', numero_registro = '1073693', id_estatus = 8, fecha_inicio = '2008-10-15', fecha_vencimiento ='2018-10-15', created_at ='2008-10-15 00:00:00', updated_at ='2008-10-15 00:00:00', id_clase=null, id_marca=1072, id_cliente=754, vigencia = 1 where id =380;</v>
      </c>
      <c r="BK381" s="137" t="str">
        <f t="shared" si="119"/>
        <v>update bitacoras_estatus set id_estatus = 8 where id =380;</v>
      </c>
    </row>
    <row r="382" spans="1:63">
      <c r="A382" s="3">
        <v>1220152</v>
      </c>
      <c r="B382" s="3">
        <v>1269054</v>
      </c>
      <c r="C382" s="3">
        <f>IF(Tabla1[[#This Row],[No. REG.]]="","",1)</f>
        <v>1</v>
      </c>
      <c r="D382" s="3" t="s">
        <v>46</v>
      </c>
      <c r="E382" s="3">
        <f>IF(Tabla1[[#This Row],[STATUS]]="","",VLOOKUP(D382,Estatus!$A$2:$B$13,2,0))</f>
        <v>10</v>
      </c>
      <c r="F382" s="3">
        <f>IF(Tabla1[[#This Row],[STATUS]]="","",VLOOKUP(D382,Estatus!$A$2:$I$12,9,0))</f>
        <v>1</v>
      </c>
      <c r="G382" s="12" t="s">
        <v>1995</v>
      </c>
      <c r="H382" s="7">
        <v>40816</v>
      </c>
      <c r="I382" s="80">
        <f t="shared" si="100"/>
        <v>2011</v>
      </c>
      <c r="J382" s="80">
        <f t="shared" si="101"/>
        <v>9</v>
      </c>
      <c r="K382" s="80">
        <f t="shared" si="102"/>
        <v>30</v>
      </c>
      <c r="L382" s="80" t="str">
        <f t="shared" si="103"/>
        <v>09</v>
      </c>
      <c r="M382" s="80">
        <f t="shared" si="104"/>
        <v>30</v>
      </c>
      <c r="N382" s="80" t="str">
        <f t="shared" si="105"/>
        <v>'2011-09-30'</v>
      </c>
      <c r="O382" s="80" t="str">
        <f t="shared" si="106"/>
        <v>'2011-09-30 00:00:00'</v>
      </c>
      <c r="P382" s="7">
        <v>44469</v>
      </c>
      <c r="Q382" s="80">
        <f t="shared" si="107"/>
        <v>2021</v>
      </c>
      <c r="R382" s="80">
        <f t="shared" si="108"/>
        <v>9</v>
      </c>
      <c r="S382" s="80">
        <f t="shared" si="109"/>
        <v>30</v>
      </c>
      <c r="T382" s="80" t="str">
        <f t="shared" si="110"/>
        <v>09</v>
      </c>
      <c r="U382" s="80">
        <f t="shared" si="111"/>
        <v>30</v>
      </c>
      <c r="V382" s="80" t="str">
        <f t="shared" si="112"/>
        <v>'2021-09-30'</v>
      </c>
      <c r="W382" s="80"/>
      <c r="X382" s="80" t="str">
        <f t="shared" si="113"/>
        <v>null</v>
      </c>
      <c r="Y382" s="12" t="s">
        <v>1996</v>
      </c>
      <c r="Z382" s="125">
        <f>IFERROR(IF(Y382="","null",VLOOKUP(Y382,Marcas!$A$2:$C$2024,2,0)),"")</f>
        <v>1069</v>
      </c>
      <c r="AA382" s="3" t="s">
        <v>1996</v>
      </c>
      <c r="AB382" s="3">
        <f>IFERROR(IF(AA382="","",IF(AA382="EMPORIO LEGAL",1,VLOOKUP(AA382,Clientes!$A$2:$B$1190,2,0))),"")</f>
        <v>753</v>
      </c>
      <c r="AC382" s="3">
        <f>IFERROR(IF(Tabla1[[#This Row],[id_control]]="null","",VLOOKUP(CONCATENATE(Tabla1[[#This Row],[CLIENTE]],"-",Tabla1[[#This Row],[id_control]]),Hoja1!$C$2:$D$1994,2,0)),"")</f>
        <v>382</v>
      </c>
      <c r="AD382" s="3" t="s">
        <v>1997</v>
      </c>
      <c r="AE382" s="3"/>
      <c r="AF382" s="3"/>
      <c r="AG382" s="3"/>
      <c r="AH382" s="3"/>
      <c r="AI382" s="3"/>
      <c r="AJ382" s="3"/>
      <c r="AK382" s="3"/>
      <c r="AL382" s="3">
        <v>4135866</v>
      </c>
      <c r="AM382" s="4"/>
      <c r="AN382" s="8"/>
      <c r="AO382" s="8"/>
      <c r="AP382" s="8"/>
      <c r="AQ382" s="8"/>
      <c r="AR382" s="8"/>
      <c r="AS382" s="8"/>
      <c r="AT382" s="8"/>
      <c r="AU382" s="8"/>
      <c r="AV382" s="8" t="s">
        <v>1998</v>
      </c>
      <c r="AW382" s="8"/>
      <c r="AX382" s="8"/>
      <c r="AY382" s="8"/>
      <c r="AZ382" s="8"/>
      <c r="BA382" s="8"/>
      <c r="BB382" s="8"/>
      <c r="BC382" s="8"/>
      <c r="BD382" s="8">
        <v>4135866</v>
      </c>
      <c r="BE382" s="8">
        <v>381</v>
      </c>
      <c r="BF382" s="6" t="str">
        <f t="shared" si="114"/>
        <v>insert into bitacoras_estatus (numero_expediente, numero_registro, representante, fecha_inicio, fecha_vencimiento, id_cliente, id_admin, id_bitacoras_estatus, id_estatus, id_clase, id_marca, created_at, updated_at) values('1220152','1269054','JESUS ANTONIO CHAVIRA ARAGON','2011-09-30','2021-09-30','753','2','1','1',null,1069,'2011-09-30 00:00:00','2011-09-30 00:00:00');</v>
      </c>
      <c r="BG382" s="6" t="str">
        <f t="shared" si="115"/>
        <v>insert into servicios_comentarios (comentario, id_admin, id_estatus, created_at, updated_at) values('TITULO ENTREGADO 17/04/2012',1,381,'2011-09-30 00:00:00','2011-09-30 00:00:00');</v>
      </c>
      <c r="BH382" s="6" t="str">
        <f t="shared" si="116"/>
        <v>insert into servicios_comentarios (comentario, id_admin, id_estatus, created_at, updated_at) values('4135866',1,381,'2011-09-30 00:00:00','2011-09-30 00:00:00');</v>
      </c>
      <c r="BI382" s="137" t="str">
        <f t="shared" si="117"/>
        <v>update bitacoras_estatus set comprobacion_uso = 1, id_estatus=10 where id=381;</v>
      </c>
      <c r="BJ382" s="137" t="str">
        <f t="shared" si="118"/>
        <v>update bitacoras_estatus set numero_expediente = '1220152', numero_registro = '1269054', id_estatus = 10, fecha_inicio = '2011-09-30', fecha_vencimiento ='2021-09-30', created_at ='2011-09-30 00:00:00', updated_at ='2011-09-30 00:00:00', id_clase=null, id_marca=1069, id_cliente=753, vigencia = 1 where id =381;</v>
      </c>
      <c r="BK382" s="137" t="str">
        <f t="shared" si="119"/>
        <v>update bitacoras_estatus set id_estatus = 10 where id =381;</v>
      </c>
    </row>
    <row r="383" spans="1:63">
      <c r="A383" s="6">
        <v>1164380</v>
      </c>
      <c r="B383" s="6">
        <v>1233419</v>
      </c>
      <c r="C383" s="6">
        <f>IF(Tabla1[[#This Row],[No. REG.]]="","",1)</f>
        <v>1</v>
      </c>
      <c r="D383" s="3" t="s">
        <v>46</v>
      </c>
      <c r="E383" s="3">
        <f>IF(Tabla1[[#This Row],[STATUS]]="","",VLOOKUP(D383,Estatus!$A$2:$B$13,2,0))</f>
        <v>10</v>
      </c>
      <c r="F383" s="3">
        <f>IF(Tabla1[[#This Row],[STATUS]]="","",VLOOKUP(D383,Estatus!$A$2:$I$12,9,0))</f>
        <v>1</v>
      </c>
      <c r="G383" s="12" t="s">
        <v>1999</v>
      </c>
      <c r="H383" s="7">
        <v>40617</v>
      </c>
      <c r="I383" s="80">
        <f t="shared" si="100"/>
        <v>2011</v>
      </c>
      <c r="J383" s="80">
        <f t="shared" si="101"/>
        <v>3</v>
      </c>
      <c r="K383" s="80">
        <f t="shared" si="102"/>
        <v>15</v>
      </c>
      <c r="L383" s="80" t="str">
        <f t="shared" si="103"/>
        <v>03</v>
      </c>
      <c r="M383" s="80">
        <f t="shared" si="104"/>
        <v>15</v>
      </c>
      <c r="N383" s="80" t="str">
        <f t="shared" si="105"/>
        <v>'2011-03-15'</v>
      </c>
      <c r="O383" s="80" t="str">
        <f t="shared" si="106"/>
        <v>'2011-03-15 00:00:00'</v>
      </c>
      <c r="P383" s="7">
        <v>44270</v>
      </c>
      <c r="Q383" s="80">
        <f t="shared" si="107"/>
        <v>2021</v>
      </c>
      <c r="R383" s="80">
        <f t="shared" si="108"/>
        <v>3</v>
      </c>
      <c r="S383" s="80">
        <f t="shared" si="109"/>
        <v>15</v>
      </c>
      <c r="T383" s="80" t="str">
        <f t="shared" si="110"/>
        <v>03</v>
      </c>
      <c r="U383" s="80">
        <f t="shared" si="111"/>
        <v>15</v>
      </c>
      <c r="V383" s="80" t="str">
        <f t="shared" si="112"/>
        <v>'2021-03-15'</v>
      </c>
      <c r="W383" s="80"/>
      <c r="X383" s="80" t="str">
        <f t="shared" si="113"/>
        <v>null</v>
      </c>
      <c r="Y383" s="6" t="s">
        <v>2000</v>
      </c>
      <c r="Z383" s="123">
        <f>IFERROR(IF(Y383="","null",VLOOKUP(Y383,Marcas!$A$2:$C$2024,2,0)),"")</f>
        <v>1067</v>
      </c>
      <c r="AA383" s="6" t="s">
        <v>2000</v>
      </c>
      <c r="AB383" s="6">
        <f>IFERROR(IF(AA383="","",IF(AA383="EMPORIO LEGAL",1,VLOOKUP(AA383,Clientes!$A$2:$B$1190,2,0))),"")</f>
        <v>751</v>
      </c>
      <c r="AC383" s="6">
        <f>IFERROR(IF(Tabla1[[#This Row],[id_control]]="null","",VLOOKUP(CONCATENATE(Tabla1[[#This Row],[CLIENTE]],"-",Tabla1[[#This Row],[id_control]]),Hoja1!$C$2:$D$1994,2,0)),"")</f>
        <v>383</v>
      </c>
      <c r="AD383" s="6" t="s">
        <v>2001</v>
      </c>
      <c r="AE383" s="6"/>
      <c r="AF383" s="6"/>
      <c r="AG383" s="6"/>
      <c r="AH383" s="6"/>
      <c r="AI383" s="6"/>
      <c r="AJ383" s="3"/>
      <c r="AK383" s="3"/>
      <c r="AL383" s="3" t="s">
        <v>2002</v>
      </c>
      <c r="AM383" s="5"/>
      <c r="AN383" s="5"/>
      <c r="AO383" s="5"/>
      <c r="AP383" s="5"/>
      <c r="AQ383" s="5" t="s">
        <v>2003</v>
      </c>
      <c r="AR383" s="5"/>
      <c r="AS383" s="5"/>
      <c r="AT383" s="5"/>
      <c r="AU383" s="5"/>
      <c r="AV383" s="5" t="s">
        <v>2004</v>
      </c>
      <c r="AW383" s="5"/>
      <c r="AX383" s="5"/>
      <c r="AY383" s="5"/>
      <c r="AZ383" s="5"/>
      <c r="BA383" s="5"/>
      <c r="BB383" s="5"/>
      <c r="BC383" s="5"/>
      <c r="BD383" s="8" t="s">
        <v>2005</v>
      </c>
      <c r="BE383" s="8">
        <v>382</v>
      </c>
      <c r="BF383" s="6" t="str">
        <f t="shared" si="114"/>
        <v>insert into bitacoras_estatus (numero_expediente, numero_registro, representante, fecha_inicio, fecha_vencimiento, id_cliente, id_admin, id_bitacoras_estatus, id_estatus, id_clase, id_marca, created_at, updated_at) values('1164380','1233419','TALIA JOSEFAT ESTRADA ALONSO','2011-03-15','2021-03-15','751','2','1','1',null,1067,'2011-03-15 00:00:00','2011-03-15 00:00:00');</v>
      </c>
      <c r="BG383" s="6" t="str">
        <f t="shared" si="115"/>
        <v>insert into servicios_comentarios (comentario, id_admin, id_estatus, created_at, updated_at) values('TITULO RECIBIDO 23/09/2011',1,382,'2011-03-15 00:00:00','2011-03-15 00:00:00');</v>
      </c>
      <c r="BH383" s="6" t="str">
        <f t="shared" si="116"/>
        <v>insert into servicios_comentarios (comentario, id_admin, id_estatus, created_at, updated_at) values('656 623 51 88, CEL 656 2434856',1,382,'2011-03-15 00:00:00','2011-03-15 00:00:00');</v>
      </c>
      <c r="BI383" s="137" t="str">
        <f t="shared" si="117"/>
        <v>update bitacoras_estatus set comprobacion_uso = 1, id_estatus=10 where id=382;</v>
      </c>
      <c r="BJ383" s="137" t="str">
        <f t="shared" si="118"/>
        <v>update bitacoras_estatus set numero_expediente = '1164380', numero_registro = '1233419', id_estatus = 10, fecha_inicio = '2011-03-15', fecha_vencimiento ='2021-03-15', created_at ='2011-03-15 00:00:00', updated_at ='2011-03-15 00:00:00', id_clase=null, id_marca=1067, id_cliente=751, vigencia = 1 where id =382;</v>
      </c>
      <c r="BK383" s="137" t="str">
        <f t="shared" si="119"/>
        <v>update bitacoras_estatus set id_estatus = 10 where id =382;</v>
      </c>
    </row>
    <row r="384" spans="1:63">
      <c r="A384" s="6">
        <v>925612</v>
      </c>
      <c r="B384" s="6">
        <v>1101864</v>
      </c>
      <c r="C384" s="6">
        <f>IF(Tabla1[[#This Row],[No. REG.]]="","",1)</f>
        <v>1</v>
      </c>
      <c r="D384" s="6" t="s">
        <v>109</v>
      </c>
      <c r="E384" s="6">
        <f>IF(Tabla1[[#This Row],[STATUS]]="","",VLOOKUP(D384,Estatus!$A$2:$B$13,2,0))</f>
        <v>9</v>
      </c>
      <c r="F384" s="6">
        <f>IF(Tabla1[[#This Row],[STATUS]]="","",VLOOKUP(D384,Estatus!$A$2:$I$12,9,0))</f>
        <v>0</v>
      </c>
      <c r="G384" s="96" t="s">
        <v>2006</v>
      </c>
      <c r="H384" s="7">
        <v>39540</v>
      </c>
      <c r="I384" s="80">
        <f t="shared" si="100"/>
        <v>2008</v>
      </c>
      <c r="J384" s="80">
        <f t="shared" si="101"/>
        <v>4</v>
      </c>
      <c r="K384" s="80">
        <f t="shared" si="102"/>
        <v>2</v>
      </c>
      <c r="L384" s="80" t="str">
        <f t="shared" si="103"/>
        <v>04</v>
      </c>
      <c r="M384" s="80" t="str">
        <f t="shared" si="104"/>
        <v>02</v>
      </c>
      <c r="N384" s="80" t="str">
        <f t="shared" si="105"/>
        <v>'2008-04-02'</v>
      </c>
      <c r="O384" s="80" t="str">
        <f t="shared" si="106"/>
        <v>'2008-04-02 00:00:00'</v>
      </c>
      <c r="P384" s="7">
        <v>43192</v>
      </c>
      <c r="Q384" s="80">
        <f t="shared" si="107"/>
        <v>2018</v>
      </c>
      <c r="R384" s="80">
        <f t="shared" si="108"/>
        <v>4</v>
      </c>
      <c r="S384" s="80">
        <f t="shared" si="109"/>
        <v>2</v>
      </c>
      <c r="T384" s="80" t="str">
        <f t="shared" si="110"/>
        <v>04</v>
      </c>
      <c r="U384" s="80" t="str">
        <f t="shared" si="111"/>
        <v>02</v>
      </c>
      <c r="V384" s="80" t="str">
        <f t="shared" si="112"/>
        <v>'2018-04-02'</v>
      </c>
      <c r="W384" s="80"/>
      <c r="X384" s="80" t="str">
        <f t="shared" si="113"/>
        <v>null</v>
      </c>
      <c r="Y384" s="6" t="s">
        <v>2007</v>
      </c>
      <c r="Z384" s="123">
        <f>IFERROR(IF(Y384="","null",VLOOKUP(Y384,Marcas!$A$2:$C$2024,2,0)),"")</f>
        <v>1592</v>
      </c>
      <c r="AA384" s="6" t="s">
        <v>2008</v>
      </c>
      <c r="AB384" s="6">
        <f>IFERROR(IF(AA384="","",IF(AA384="EMPORIO LEGAL",1,VLOOKUP(AA384,Clientes!$A$2:$B$1190,2,0))),"")</f>
        <v>750</v>
      </c>
      <c r="AC384" s="6">
        <f>IFERROR(IF(Tabla1[[#This Row],[id_control]]="null","",VLOOKUP(CONCATENATE(Tabla1[[#This Row],[CLIENTE]],"-",Tabla1[[#This Row],[id_control]]),Hoja1!$C$2:$D$1994,2,0)),"")</f>
        <v>384</v>
      </c>
      <c r="AD384" s="6" t="s">
        <v>2009</v>
      </c>
      <c r="AE384" s="6"/>
      <c r="AF384" s="6"/>
      <c r="AG384" s="6"/>
      <c r="AH384" s="6"/>
      <c r="AI384" s="6"/>
      <c r="AJ384" s="6"/>
      <c r="AK384" s="6"/>
      <c r="AL384" s="3" t="s">
        <v>2010</v>
      </c>
      <c r="AM384" s="6" t="s">
        <v>2011</v>
      </c>
      <c r="AN384" s="6"/>
      <c r="AO384" s="6"/>
      <c r="AP384" s="6"/>
      <c r="AQ384" s="6" t="s">
        <v>2012</v>
      </c>
      <c r="AR384" s="6"/>
      <c r="AS384" s="6"/>
      <c r="AT384" s="6"/>
      <c r="AU384" s="6"/>
      <c r="AV384" s="6" t="s">
        <v>2013</v>
      </c>
      <c r="AW384" s="6"/>
      <c r="AX384" s="6"/>
      <c r="AY384" s="6"/>
      <c r="AZ384" s="6"/>
      <c r="BA384" s="6"/>
      <c r="BB384" s="6"/>
      <c r="BC384" s="6"/>
      <c r="BD384" s="8" t="s">
        <v>2014</v>
      </c>
      <c r="BE384" s="8">
        <v>383</v>
      </c>
      <c r="BF384" s="6" t="str">
        <f t="shared" si="114"/>
        <v>insert into bitacoras_estatus (numero_expediente, numero_registro, representante, fecha_inicio, fecha_vencimiento, id_cliente, id_admin, id_bitacoras_estatus, id_estatus, id_clase, id_marca, created_at, updated_at) values('925612','1101864','SAUL OMAR CARNERO GARCIA','2008-04-02','2018-04-02','750','2','1','1',null,1592,'2008-04-02 00:00:00','2008-04-02 00:00:00');</v>
      </c>
      <c r="BG384" s="6" t="str">
        <f t="shared" si="115"/>
        <v>insert into servicios_comentarios (comentario, id_admin, id_estatus, created_at, updated_at) values('Título entregado10/07/2009',1,383,'2008-04-02 00:00:00','2008-04-02 00:00:00');</v>
      </c>
      <c r="BH384" s="6" t="str">
        <f t="shared" si="116"/>
        <v>insert into servicios_comentarios (comentario, id_admin, id_estatus, created_at, updated_at) values('426-5014, 426-5077 CEL SAUL 406 7490',1,383,'2008-04-02 00:00:00','2008-04-02 00:00:00');</v>
      </c>
      <c r="BI384" s="137" t="str">
        <f t="shared" si="117"/>
        <v>update bitacoras_estatus set comprobacion_uso = 1, id_estatus=9 where id=383;</v>
      </c>
      <c r="BJ384" s="137" t="str">
        <f t="shared" si="118"/>
        <v>update bitacoras_estatus set numero_expediente = '925612', numero_registro = '1101864', id_estatus = 9, fecha_inicio = '2008-04-02', fecha_vencimiento ='2018-04-02', created_at ='2008-04-02 00:00:00', updated_at ='2008-04-02 00:00:00', id_clase=null, id_marca=1592, id_cliente=750, vigencia = 0 where id =383;</v>
      </c>
      <c r="BK384" s="137" t="str">
        <f t="shared" si="119"/>
        <v>update bitacoras_estatus set id_estatus = 9 where id =383;</v>
      </c>
    </row>
    <row r="385" spans="1:63">
      <c r="A385" s="6">
        <v>951462</v>
      </c>
      <c r="B385" s="6">
        <v>1138341</v>
      </c>
      <c r="C385" s="6">
        <f>IF(Tabla1[[#This Row],[No. REG.]]="","",1)</f>
        <v>1</v>
      </c>
      <c r="D385" s="3" t="s">
        <v>41</v>
      </c>
      <c r="E385" s="3">
        <f>IF(Tabla1[[#This Row],[STATUS]]="","",VLOOKUP(D385,Estatus!$A$2:$B$13,2,0))</f>
        <v>6</v>
      </c>
      <c r="F385" s="3">
        <f>IF(Tabla1[[#This Row],[STATUS]]="","",VLOOKUP(D385,Estatus!$A$2:$I$12,9,0))</f>
        <v>1</v>
      </c>
      <c r="G385" s="16" t="s">
        <v>2015</v>
      </c>
      <c r="H385" s="9">
        <v>39658</v>
      </c>
      <c r="I385" s="81">
        <f t="shared" si="100"/>
        <v>2008</v>
      </c>
      <c r="J385" s="81">
        <f t="shared" si="101"/>
        <v>7</v>
      </c>
      <c r="K385" s="81">
        <f t="shared" si="102"/>
        <v>29</v>
      </c>
      <c r="L385" s="81" t="str">
        <f t="shared" si="103"/>
        <v>07</v>
      </c>
      <c r="M385" s="81">
        <f t="shared" si="104"/>
        <v>29</v>
      </c>
      <c r="N385" s="81" t="str">
        <f t="shared" si="105"/>
        <v>'2008-07-29'</v>
      </c>
      <c r="O385" s="81" t="str">
        <f t="shared" si="106"/>
        <v>'2008-07-29 00:00:00'</v>
      </c>
      <c r="P385" s="9">
        <v>43310</v>
      </c>
      <c r="Q385" s="81">
        <f t="shared" si="107"/>
        <v>2018</v>
      </c>
      <c r="R385" s="81">
        <f t="shared" si="108"/>
        <v>7</v>
      </c>
      <c r="S385" s="81">
        <f t="shared" si="109"/>
        <v>29</v>
      </c>
      <c r="T385" s="81" t="str">
        <f t="shared" si="110"/>
        <v>07</v>
      </c>
      <c r="U385" s="81">
        <f t="shared" si="111"/>
        <v>29</v>
      </c>
      <c r="V385" s="81" t="str">
        <f t="shared" si="112"/>
        <v>'2018-07-29'</v>
      </c>
      <c r="W385" s="81"/>
      <c r="X385" s="81" t="str">
        <f t="shared" si="113"/>
        <v>null</v>
      </c>
      <c r="Y385" s="6" t="s">
        <v>2016</v>
      </c>
      <c r="Z385" s="123">
        <f>IFERROR(IF(Y385="","null",VLOOKUP(Y385,Marcas!$A$2:$C$2024,2,0)),"")</f>
        <v>329</v>
      </c>
      <c r="AA385" s="6" t="s">
        <v>2008</v>
      </c>
      <c r="AB385" s="6">
        <f>IFERROR(IF(AA385="","",IF(AA385="EMPORIO LEGAL",1,VLOOKUP(AA385,Clientes!$A$2:$B$1190,2,0))),"")</f>
        <v>750</v>
      </c>
      <c r="AC385" s="6">
        <f>IFERROR(IF(Tabla1[[#This Row],[id_control]]="null","",VLOOKUP(CONCATENATE(Tabla1[[#This Row],[CLIENTE]],"-",Tabla1[[#This Row],[id_control]]),Hoja1!$C$2:$D$1994,2,0)),"")</f>
        <v>385</v>
      </c>
      <c r="AD385" s="6" t="s">
        <v>2009</v>
      </c>
      <c r="AE385" s="6"/>
      <c r="AF385" s="6"/>
      <c r="AG385" s="6"/>
      <c r="AH385" s="6"/>
      <c r="AI385" s="6"/>
      <c r="AJ385" s="6"/>
      <c r="AK385" s="6"/>
      <c r="AL385" s="8" t="s">
        <v>2017</v>
      </c>
      <c r="AM385" s="6">
        <v>4162121</v>
      </c>
      <c r="AN385" s="6"/>
      <c r="AO385" s="6"/>
      <c r="AP385" s="6"/>
      <c r="AQ385" s="6"/>
      <c r="AR385" s="6"/>
      <c r="AS385" s="6"/>
      <c r="AT385" s="6"/>
      <c r="AU385" s="6"/>
      <c r="AV385" s="6" t="s">
        <v>2018</v>
      </c>
      <c r="AW385" s="6"/>
      <c r="AX385" s="6"/>
      <c r="AY385" s="6"/>
      <c r="AZ385" s="6"/>
      <c r="BA385" s="6"/>
      <c r="BB385" s="6"/>
      <c r="BC385" s="6"/>
      <c r="BD385" s="6" t="s">
        <v>2019</v>
      </c>
      <c r="BE385" s="8">
        <v>384</v>
      </c>
      <c r="BF385" s="6" t="str">
        <f t="shared" si="114"/>
        <v>insert into bitacoras_estatus (numero_expediente, numero_registro, representante, fecha_inicio, fecha_vencimiento, id_cliente, id_admin, id_bitacoras_estatus, id_estatus, id_clase, id_marca, created_at, updated_at) values('951462','1138341','SAUL OMAR CARNERO GARCIA','2008-07-29','2018-07-29','750','2','1','1',null,329,'2008-07-29 00:00:00','2008-07-29 00:00:00');</v>
      </c>
      <c r="BG385" s="6" t="str">
        <f t="shared" si="115"/>
        <v>insert into servicios_comentarios (comentario, id_admin, id_estatus, created_at, updated_at) values('Título entregado 17/03/2010',1,384,'2008-07-29 00:00:00','2008-07-29 00:00:00');</v>
      </c>
      <c r="BH385" s="6" t="str">
        <f t="shared" si="116"/>
        <v>insert into servicios_comentarios (comentario, id_admin, id_estatus, created_at, updated_at) values('426-5049, 4162121',1,384,'2008-07-29 00:00:00','2008-07-29 00:00:00');</v>
      </c>
      <c r="BI385" s="137" t="str">
        <f t="shared" si="117"/>
        <v>update bitacoras_estatus set comprobacion_uso = 1, id_estatus=6 where id=384;</v>
      </c>
      <c r="BJ385" s="137" t="str">
        <f t="shared" si="118"/>
        <v>update bitacoras_estatus set numero_expediente = '951462', numero_registro = '1138341', id_estatus = 6, fecha_inicio = '2008-07-29', fecha_vencimiento ='2018-07-29', created_at ='2008-07-29 00:00:00', updated_at ='2008-07-29 00:00:00', id_clase=null, id_marca=329, id_cliente=750, vigencia = 1 where id =384;</v>
      </c>
      <c r="BK385" s="137" t="str">
        <f t="shared" si="119"/>
        <v>update bitacoras_estatus set id_estatus = 6 where id =384;</v>
      </c>
    </row>
    <row r="386" spans="1:63">
      <c r="A386" s="6">
        <v>908519</v>
      </c>
      <c r="B386" s="6">
        <v>1080582</v>
      </c>
      <c r="C386" s="6">
        <f>IF(Tabla1[[#This Row],[No. REG.]]="","",1)</f>
        <v>1</v>
      </c>
      <c r="D386" s="3" t="s">
        <v>109</v>
      </c>
      <c r="E386" s="3">
        <f>IF(Tabla1[[#This Row],[STATUS]]="","",VLOOKUP(D386,Estatus!$A$2:$B$13,2,0))</f>
        <v>9</v>
      </c>
      <c r="F386" s="3">
        <f>IF(Tabla1[[#This Row],[STATUS]]="","",VLOOKUP(D386,Estatus!$A$2:$I$12,9,0))</f>
        <v>0</v>
      </c>
      <c r="G386" s="16" t="s">
        <v>2020</v>
      </c>
      <c r="H386" s="9">
        <v>39458</v>
      </c>
      <c r="I386" s="81">
        <f t="shared" ref="I386:I449" si="120">YEAR(H386)</f>
        <v>2008</v>
      </c>
      <c r="J386" s="81">
        <f t="shared" ref="J386:J449" si="121">MONTH(H386)</f>
        <v>1</v>
      </c>
      <c r="K386" s="81">
        <f t="shared" ref="K386:K449" si="122">DAY(H386)</f>
        <v>11</v>
      </c>
      <c r="L386" s="81" t="str">
        <f t="shared" ref="L386:L449" si="123">IF(LEN(J386)=1,CONCATENATE("0",J386),J386)</f>
        <v>01</v>
      </c>
      <c r="M386" s="81">
        <f t="shared" ref="M386:M449" si="124">IF(LEN(K386)=1,CONCATENATE("0",K386),K386)</f>
        <v>11</v>
      </c>
      <c r="N386" s="81" t="str">
        <f t="shared" ref="N386:N449" si="125">IFERROR(IF(H386="","null",CONCATENATE("'",I386,"-",L386,"-",M386,"'")),"null")</f>
        <v>'2008-01-11'</v>
      </c>
      <c r="O386" s="81" t="str">
        <f t="shared" ref="O386:O449" si="126">IF(N386="null","'2018-11-08 00:00:00'",CONCATENATE("'",I386,"-",L386,"-",M386," 00:00:00'"))</f>
        <v>'2008-01-11 00:00:00'</v>
      </c>
      <c r="P386" s="9">
        <v>43111</v>
      </c>
      <c r="Q386" s="81">
        <f t="shared" ref="Q386:Q449" si="127">YEAR(P386)</f>
        <v>2018</v>
      </c>
      <c r="R386" s="81">
        <f t="shared" ref="R386:R449" si="128">MONTH(P386)</f>
        <v>1</v>
      </c>
      <c r="S386" s="81">
        <f t="shared" ref="S386:S449" si="129">DAY(P386)</f>
        <v>11</v>
      </c>
      <c r="T386" s="81" t="str">
        <f t="shared" ref="T386:T449" si="130">IF(LEN(R386)=1,CONCATENATE("0",R386),R386)</f>
        <v>01</v>
      </c>
      <c r="U386" s="81">
        <f t="shared" ref="U386:U449" si="131">IF(LEN(S386)=1,CONCATENATE("0",S386),S386)</f>
        <v>11</v>
      </c>
      <c r="V386" s="81" t="str">
        <f t="shared" ref="V386:V449" si="132">IFERROR(IF(P386="","null",CONCATENATE("'",Q386,"-",T386,"-",U386,"'")),"null")</f>
        <v>'2018-01-11'</v>
      </c>
      <c r="W386" s="81"/>
      <c r="X386" s="81" t="str">
        <f t="shared" ref="X386:X449" si="133">IF(W386="","null",W386)</f>
        <v>null</v>
      </c>
      <c r="Y386" s="6" t="s">
        <v>2021</v>
      </c>
      <c r="Z386" s="123">
        <f>IFERROR(IF(Y386="","null",VLOOKUP(Y386,Marcas!$A$2:$C$2024,2,0)),"")</f>
        <v>1066</v>
      </c>
      <c r="AA386" s="6" t="s">
        <v>2021</v>
      </c>
      <c r="AB386" s="6">
        <f>IFERROR(IF(AA386="","",IF(AA386="EMPORIO LEGAL",1,VLOOKUP(AA386,Clientes!$A$2:$B$1190,2,0))),"")</f>
        <v>749</v>
      </c>
      <c r="AC386" s="6">
        <f>IFERROR(IF(Tabla1[[#This Row],[id_control]]="null","",VLOOKUP(CONCATENATE(Tabla1[[#This Row],[CLIENTE]],"-",Tabla1[[#This Row],[id_control]]),Hoja1!$C$2:$D$1994,2,0)),"")</f>
        <v>386</v>
      </c>
      <c r="AD386" s="6" t="s">
        <v>2022</v>
      </c>
      <c r="AE386" s="6"/>
      <c r="AF386" s="6"/>
      <c r="AG386" s="6"/>
      <c r="AH386" s="6"/>
      <c r="AI386" s="6"/>
      <c r="AJ386" s="6"/>
      <c r="AK386" s="6"/>
      <c r="AL386" s="8">
        <v>2007039</v>
      </c>
      <c r="AM386" s="6" t="s">
        <v>2023</v>
      </c>
      <c r="AN386" s="6"/>
      <c r="AO386" s="6"/>
      <c r="AP386" s="6"/>
      <c r="AQ386" s="6">
        <v>6144276453</v>
      </c>
      <c r="AR386" s="6"/>
      <c r="AS386" s="6"/>
      <c r="AT386" s="6"/>
      <c r="AU386" s="6"/>
      <c r="AV386" s="6"/>
      <c r="AW386" s="6"/>
      <c r="AX386" s="6"/>
      <c r="AY386" s="6"/>
      <c r="AZ386" s="6"/>
      <c r="BA386" s="6"/>
      <c r="BB386" s="6"/>
      <c r="BC386" s="6"/>
      <c r="BD386" s="6" t="s">
        <v>2024</v>
      </c>
      <c r="BE386" s="8">
        <v>385</v>
      </c>
      <c r="BF386" s="6" t="str">
        <f t="shared" ref="BF386:BF449" si="134">CONCATENATE($BG$1,A386,"','",B386,"','",AD386,"',",N386,",",V386,",'",AB386,"','2','1','1',",X386,",",Z386,",",O386,",",O386,");")</f>
        <v>insert into bitacoras_estatus (numero_expediente, numero_registro, representante, fecha_inicio, fecha_vencimiento, id_cliente, id_admin, id_bitacoras_estatus, id_estatus, id_clase, id_marca, created_at, updated_at) values('908519','1080582','GERARDO SALVADOR RENTERIA LUGO','2008-01-11','2018-01-11','749','2','1','1',null,1066,'2008-01-11 00:00:00','2008-01-11 00:00:00');</v>
      </c>
      <c r="BG386" s="6" t="str">
        <f t="shared" ref="BG386:BG449" si="135">IF(OR(G386="",BE386=""),"",CONCATENATE("insert into servicios_comentarios (comentario, id_admin, id_estatus, created_at, updated_at) values('",G386,"',1,",BE386,",",O386,",",O386,");"))</f>
        <v>insert into servicios_comentarios (comentario, id_admin, id_estatus, created_at, updated_at) values('TITULO ENTREGADO 25/03/2009',1,385,'2008-01-11 00:00:00','2008-01-11 00:00:00');</v>
      </c>
      <c r="BH386" s="6" t="str">
        <f t="shared" ref="BH386:BH449" si="136">IF(OR(BD386="",BE386=""),"",CONCATENATE("insert into servicios_comentarios (comentario, id_admin, id_estatus, created_at, updated_at) values('",BD386,"',1,",BE386,",",O386,",",O386,");"))</f>
        <v>insert into servicios_comentarios (comentario, id_admin, id_estatus, created_at, updated_at) values('2007039 CEL, 6144276453, 48325 01 con bianey',1,385,'2008-01-11 00:00:00','2008-01-11 00:00:00');</v>
      </c>
      <c r="BI386" s="137" t="str">
        <f t="shared" ref="BI386:BI449" si="137">CONCATENATE("update bitacoras_estatus set comprobacion_uso = 1, id_estatus=",E386," where id=",BE386,";")</f>
        <v>update bitacoras_estatus set comprobacion_uso = 1, id_estatus=9 where id=385;</v>
      </c>
      <c r="BJ386" s="137" t="str">
        <f t="shared" ref="BJ386:BJ449" si="138">IF(BE386="","",CONCATENATE("update bitacoras_estatus set numero_expediente = '",A386,"', numero_registro = '",B386,"', id_estatus = ",E386,", fecha_inicio = ",N386,", fecha_vencimiento =",V386,", created_at =",O386,", updated_at =",O386,", id_clase=",X386,", id_marca=", Z386,", id_cliente=", AB386,", vigencia = ",F386," where id =",BE386,";"))</f>
        <v>update bitacoras_estatus set numero_expediente = '908519', numero_registro = '1080582', id_estatus = 9, fecha_inicio = '2008-01-11', fecha_vencimiento ='2018-01-11', created_at ='2008-01-11 00:00:00', updated_at ='2008-01-11 00:00:00', id_clase=null, id_marca=1066, id_cliente=749, vigencia = 0 where id =385;</v>
      </c>
      <c r="BK386" s="137" t="str">
        <f t="shared" ref="BK386:BK449" si="139">IF(OR(E386="",BE386=""),"",CONCATENATE("update bitacoras_estatus set id_estatus = ",E386," where id =",BE386,";"))</f>
        <v>update bitacoras_estatus set id_estatus = 9 where id =385;</v>
      </c>
    </row>
    <row r="387" spans="1:63">
      <c r="A387" s="6">
        <v>648060</v>
      </c>
      <c r="B387" s="6">
        <v>887641</v>
      </c>
      <c r="C387" s="6">
        <f>IF(Tabla1[[#This Row],[No. REG.]]="","",1)</f>
        <v>1</v>
      </c>
      <c r="D387" s="3" t="s">
        <v>492</v>
      </c>
      <c r="E387" s="3">
        <f>IF(Tabla1[[#This Row],[STATUS]]="","",VLOOKUP(D387,Estatus!$A$2:$B$13,2,0))</f>
        <v>1</v>
      </c>
      <c r="F387" s="3">
        <f>IF(Tabla1[[#This Row],[STATUS]]="","",VLOOKUP(D387,Estatus!$A$2:$I$12,9,0))</f>
        <v>0</v>
      </c>
      <c r="G387" s="12" t="s">
        <v>2025</v>
      </c>
      <c r="H387" s="7">
        <v>38062</v>
      </c>
      <c r="I387" s="80">
        <f t="shared" si="120"/>
        <v>2004</v>
      </c>
      <c r="J387" s="80">
        <f t="shared" si="121"/>
        <v>3</v>
      </c>
      <c r="K387" s="80">
        <f t="shared" si="122"/>
        <v>16</v>
      </c>
      <c r="L387" s="80" t="str">
        <f t="shared" si="123"/>
        <v>03</v>
      </c>
      <c r="M387" s="80">
        <f t="shared" si="124"/>
        <v>16</v>
      </c>
      <c r="N387" s="80" t="str">
        <f t="shared" si="125"/>
        <v>'2004-03-16'</v>
      </c>
      <c r="O387" s="80" t="str">
        <f t="shared" si="126"/>
        <v>'2004-03-16 00:00:00'</v>
      </c>
      <c r="P387" s="7">
        <v>41714</v>
      </c>
      <c r="Q387" s="80">
        <f t="shared" si="127"/>
        <v>2014</v>
      </c>
      <c r="R387" s="80">
        <f t="shared" si="128"/>
        <v>3</v>
      </c>
      <c r="S387" s="80">
        <f t="shared" si="129"/>
        <v>16</v>
      </c>
      <c r="T387" s="80" t="str">
        <f t="shared" si="130"/>
        <v>03</v>
      </c>
      <c r="U387" s="80">
        <f t="shared" si="131"/>
        <v>16</v>
      </c>
      <c r="V387" s="80" t="str">
        <f t="shared" si="132"/>
        <v>'2014-03-16'</v>
      </c>
      <c r="W387" s="80"/>
      <c r="X387" s="80" t="str">
        <f t="shared" si="133"/>
        <v>null</v>
      </c>
      <c r="Y387" s="6" t="s">
        <v>2026</v>
      </c>
      <c r="Z387" s="123">
        <f>IFERROR(IF(Y387="","null",VLOOKUP(Y387,Marcas!$A$2:$C$2024,2,0)),"")</f>
        <v>1062</v>
      </c>
      <c r="AA387" s="6" t="s">
        <v>2027</v>
      </c>
      <c r="AB387" s="6">
        <f>IFERROR(IF(AA387="","",IF(AA387="EMPORIO LEGAL",1,VLOOKUP(AA387,Clientes!$A$2:$B$1190,2,0))),"")</f>
        <v>748</v>
      </c>
      <c r="AC387" s="6">
        <f>IFERROR(IF(Tabla1[[#This Row],[id_control]]="null","",VLOOKUP(CONCATENATE(Tabla1[[#This Row],[CLIENTE]],"-",Tabla1[[#This Row],[id_control]]),Hoja1!$C$2:$D$1994,2,0)),"")</f>
        <v>387</v>
      </c>
      <c r="AD387" s="6" t="s">
        <v>2028</v>
      </c>
      <c r="AE387" s="6"/>
      <c r="AF387" s="6"/>
      <c r="AG387" s="6"/>
      <c r="AH387" s="6"/>
      <c r="AI387" s="6"/>
      <c r="AJ387" s="6"/>
      <c r="AK387" s="6"/>
      <c r="AL387" s="3" t="s">
        <v>2029</v>
      </c>
      <c r="AM387" s="4"/>
      <c r="AN387" s="6"/>
      <c r="AO387" s="6"/>
      <c r="AP387" s="6"/>
      <c r="AQ387" s="6"/>
      <c r="AR387" s="6"/>
      <c r="AS387" s="6"/>
      <c r="AT387" s="6"/>
      <c r="AU387" s="6"/>
      <c r="AV387" s="5"/>
      <c r="AW387" s="11"/>
      <c r="AX387" s="11"/>
      <c r="AY387" s="6"/>
      <c r="AZ387" s="6"/>
      <c r="BA387" s="6"/>
      <c r="BB387" s="6"/>
      <c r="BC387" s="6"/>
      <c r="BD387" s="8" t="s">
        <v>2030</v>
      </c>
      <c r="BE387" s="8">
        <v>386</v>
      </c>
      <c r="BF387" s="6" t="str">
        <f t="shared" si="134"/>
        <v>insert into bitacoras_estatus (numero_expediente, numero_registro, representante, fecha_inicio, fecha_vencimiento, id_cliente, id_admin, id_bitacoras_estatus, id_estatus, id_clase, id_marca, created_at, updated_at) values('648060','887641','JOSE ABELARDO GALLEGOS FERNANDEZ','2004-03-16','2014-03-16','748','2','1','1',null,1062,'2004-03-16 00:00:00','2004-03-16 00:00:00');</v>
      </c>
      <c r="BG387" s="6" t="str">
        <f t="shared" si="135"/>
        <v>insert into servicios_comentarios (comentario, id_admin, id_estatus, created_at, updated_at) values('29/07/05 Fecha de Oficio',1,386,'2004-03-16 00:00:00','2004-03-16 00:00:00');</v>
      </c>
      <c r="BH387" s="6" t="str">
        <f t="shared" si="136"/>
        <v>insert into servicios_comentarios (comentario, id_admin, id_estatus, created_at, updated_at) values('(625) 582-20-26',1,386,'2004-03-16 00:00:00','2004-03-16 00:00:00');</v>
      </c>
      <c r="BI387" s="137" t="str">
        <f t="shared" si="137"/>
        <v>update bitacoras_estatus set comprobacion_uso = 1, id_estatus=1 where id=386;</v>
      </c>
      <c r="BJ387" s="137" t="str">
        <f t="shared" si="138"/>
        <v>update bitacoras_estatus set numero_expediente = '648060', numero_registro = '887641', id_estatus = 1, fecha_inicio = '2004-03-16', fecha_vencimiento ='2014-03-16', created_at ='2004-03-16 00:00:00', updated_at ='2004-03-16 00:00:00', id_clase=null, id_marca=1062, id_cliente=748, vigencia = 0 where id =386;</v>
      </c>
      <c r="BK387" s="137" t="str">
        <f t="shared" si="139"/>
        <v>update bitacoras_estatus set id_estatus = 1 where id =386;</v>
      </c>
    </row>
    <row r="388" spans="1:63">
      <c r="A388" s="3">
        <v>532102</v>
      </c>
      <c r="B388" s="3">
        <v>892181</v>
      </c>
      <c r="C388" s="3">
        <f>IF(Tabla1[[#This Row],[No. REG.]]="","",1)</f>
        <v>1</v>
      </c>
      <c r="D388" s="3" t="s">
        <v>46</v>
      </c>
      <c r="E388" s="3">
        <f>IF(Tabla1[[#This Row],[STATUS]]="","",VLOOKUP(D388,Estatus!$A$2:$B$13,2,0))</f>
        <v>10</v>
      </c>
      <c r="F388" s="3">
        <f>IF(Tabla1[[#This Row],[STATUS]]="","",VLOOKUP(D388,Estatus!$A$2:$I$12,9,0))</f>
        <v>1</v>
      </c>
      <c r="G388" s="12" t="s">
        <v>2031</v>
      </c>
      <c r="H388" s="7">
        <v>37267</v>
      </c>
      <c r="I388" s="80">
        <f t="shared" si="120"/>
        <v>2002</v>
      </c>
      <c r="J388" s="80">
        <f t="shared" si="121"/>
        <v>1</v>
      </c>
      <c r="K388" s="80">
        <f t="shared" si="122"/>
        <v>11</v>
      </c>
      <c r="L388" s="80" t="str">
        <f t="shared" si="123"/>
        <v>01</v>
      </c>
      <c r="M388" s="80">
        <f t="shared" si="124"/>
        <v>11</v>
      </c>
      <c r="N388" s="80" t="str">
        <f t="shared" si="125"/>
        <v>'2002-01-11'</v>
      </c>
      <c r="O388" s="80" t="str">
        <f t="shared" si="126"/>
        <v>'2002-01-11 00:00:00'</v>
      </c>
      <c r="P388" s="7">
        <v>44572</v>
      </c>
      <c r="Q388" s="80">
        <f t="shared" si="127"/>
        <v>2022</v>
      </c>
      <c r="R388" s="80">
        <f t="shared" si="128"/>
        <v>1</v>
      </c>
      <c r="S388" s="80">
        <f t="shared" si="129"/>
        <v>11</v>
      </c>
      <c r="T388" s="80" t="str">
        <f t="shared" si="130"/>
        <v>01</v>
      </c>
      <c r="U388" s="80">
        <f t="shared" si="131"/>
        <v>11</v>
      </c>
      <c r="V388" s="80" t="str">
        <f t="shared" si="132"/>
        <v>'2022-01-11'</v>
      </c>
      <c r="W388" s="80"/>
      <c r="X388" s="80" t="str">
        <f t="shared" si="133"/>
        <v>null</v>
      </c>
      <c r="Y388" s="3" t="s">
        <v>2032</v>
      </c>
      <c r="Z388" s="124">
        <f>IFERROR(IF(Y388="","null",VLOOKUP(Y388,Marcas!$A$2:$C$2024,2,0)),"")</f>
        <v>1414</v>
      </c>
      <c r="AA388" s="3" t="s">
        <v>2027</v>
      </c>
      <c r="AB388" s="3">
        <f>IFERROR(IF(AA388="","",IF(AA388="EMPORIO LEGAL",1,VLOOKUP(AA388,Clientes!$A$2:$B$1190,2,0))),"")</f>
        <v>748</v>
      </c>
      <c r="AC388" s="3">
        <f>IFERROR(IF(Tabla1[[#This Row],[id_control]]="null","",VLOOKUP(CONCATENATE(Tabla1[[#This Row],[CLIENTE]],"-",Tabla1[[#This Row],[id_control]]),Hoja1!$C$2:$D$1994,2,0)),"")</f>
        <v>388</v>
      </c>
      <c r="AD388" s="3" t="s">
        <v>2028</v>
      </c>
      <c r="AE388" s="3"/>
      <c r="AF388" s="3"/>
      <c r="AG388" s="3"/>
      <c r="AH388" s="3"/>
      <c r="AI388" s="3"/>
      <c r="AJ388" s="3"/>
      <c r="AK388" s="3"/>
      <c r="AL388" s="3" t="s">
        <v>2029</v>
      </c>
      <c r="AM388" s="6"/>
      <c r="AN388" s="6"/>
      <c r="AO388" s="6"/>
      <c r="AP388" s="6"/>
      <c r="AQ388" s="6"/>
      <c r="AR388" s="6"/>
      <c r="AS388" s="6"/>
      <c r="AT388" s="6"/>
      <c r="AU388" s="6"/>
      <c r="AV388" s="6" t="s">
        <v>2033</v>
      </c>
      <c r="AW388" s="6"/>
      <c r="AX388" s="6"/>
      <c r="AY388" s="6"/>
      <c r="AZ388" s="6"/>
      <c r="BA388" s="6"/>
      <c r="BB388" s="6"/>
      <c r="BC388" s="6"/>
      <c r="BD388" s="6" t="s">
        <v>2030</v>
      </c>
      <c r="BE388" s="8">
        <v>387</v>
      </c>
      <c r="BF388" s="6" t="str">
        <f t="shared" si="134"/>
        <v>insert into bitacoras_estatus (numero_expediente, numero_registro, representante, fecha_inicio, fecha_vencimiento, id_cliente, id_admin, id_bitacoras_estatus, id_estatus, id_clase, id_marca, created_at, updated_at) values('532102','892181','JOSE ABELARDO GALLEGOS FERNANDEZ','2002-01-11','2022-01-11','748','2','1','1',null,1414,'2002-01-11 00:00:00','2002-01-11 00:00:00');</v>
      </c>
      <c r="BG388" s="6" t="str">
        <f t="shared" si="135"/>
        <v>insert into servicios_comentarios (comentario, id_admin, id_estatus, created_at, updated_at) values('Con Fecha de Oficio Nº 26/08/05',1,387,'2002-01-11 00:00:00','2002-01-11 00:00:00');</v>
      </c>
      <c r="BH388" s="6" t="str">
        <f t="shared" si="136"/>
        <v>insert into servicios_comentarios (comentario, id_admin, id_estatus, created_at, updated_at) values('(625) 582-20-26',1,387,'2002-01-11 00:00:00','2002-01-11 00:00:00');</v>
      </c>
      <c r="BI388" s="137" t="str">
        <f t="shared" si="137"/>
        <v>update bitacoras_estatus set comprobacion_uso = 1, id_estatus=10 where id=387;</v>
      </c>
      <c r="BJ388" s="137" t="str">
        <f t="shared" si="138"/>
        <v>update bitacoras_estatus set numero_expediente = '532102', numero_registro = '892181', id_estatus = 10, fecha_inicio = '2002-01-11', fecha_vencimiento ='2022-01-11', created_at ='2002-01-11 00:00:00', updated_at ='2002-01-11 00:00:00', id_clase=null, id_marca=1414, id_cliente=748, vigencia = 1 where id =387;</v>
      </c>
      <c r="BK388" s="137" t="str">
        <f t="shared" si="139"/>
        <v>update bitacoras_estatus set id_estatus = 10 where id =387;</v>
      </c>
    </row>
    <row r="389" spans="1:63">
      <c r="A389" s="3">
        <v>532101</v>
      </c>
      <c r="B389" s="3">
        <v>892180</v>
      </c>
      <c r="C389" s="3">
        <f>IF(Tabla1[[#This Row],[No. REG.]]="","",1)</f>
        <v>1</v>
      </c>
      <c r="D389" s="3" t="s">
        <v>46</v>
      </c>
      <c r="E389" s="3">
        <f>IF(Tabla1[[#This Row],[STATUS]]="","",VLOOKUP(D389,Estatus!$A$2:$B$13,2,0))</f>
        <v>10</v>
      </c>
      <c r="F389" s="3">
        <f>IF(Tabla1[[#This Row],[STATUS]]="","",VLOOKUP(D389,Estatus!$A$2:$I$12,9,0))</f>
        <v>1</v>
      </c>
      <c r="G389" s="12" t="s">
        <v>2031</v>
      </c>
      <c r="H389" s="7">
        <v>37267</v>
      </c>
      <c r="I389" s="80">
        <f t="shared" si="120"/>
        <v>2002</v>
      </c>
      <c r="J389" s="80">
        <f t="shared" si="121"/>
        <v>1</v>
      </c>
      <c r="K389" s="80">
        <f t="shared" si="122"/>
        <v>11</v>
      </c>
      <c r="L389" s="80" t="str">
        <f t="shared" si="123"/>
        <v>01</v>
      </c>
      <c r="M389" s="80">
        <f t="shared" si="124"/>
        <v>11</v>
      </c>
      <c r="N389" s="80" t="str">
        <f t="shared" si="125"/>
        <v>'2002-01-11'</v>
      </c>
      <c r="O389" s="80" t="str">
        <f t="shared" si="126"/>
        <v>'2002-01-11 00:00:00'</v>
      </c>
      <c r="P389" s="7">
        <v>44573</v>
      </c>
      <c r="Q389" s="80">
        <f t="shared" si="127"/>
        <v>2022</v>
      </c>
      <c r="R389" s="80">
        <f t="shared" si="128"/>
        <v>1</v>
      </c>
      <c r="S389" s="80">
        <f t="shared" si="129"/>
        <v>12</v>
      </c>
      <c r="T389" s="80" t="str">
        <f t="shared" si="130"/>
        <v>01</v>
      </c>
      <c r="U389" s="80">
        <f t="shared" si="131"/>
        <v>12</v>
      </c>
      <c r="V389" s="80" t="str">
        <f t="shared" si="132"/>
        <v>'2022-01-12'</v>
      </c>
      <c r="W389" s="80"/>
      <c r="X389" s="80" t="str">
        <f t="shared" si="133"/>
        <v>null</v>
      </c>
      <c r="Y389" s="3" t="s">
        <v>2034</v>
      </c>
      <c r="Z389" s="124">
        <f>IFERROR(IF(Y389="","null",VLOOKUP(Y389,Marcas!$A$2:$C$2024,2,0)),"")</f>
        <v>1417</v>
      </c>
      <c r="AA389" s="3" t="s">
        <v>2027</v>
      </c>
      <c r="AB389" s="3">
        <f>IFERROR(IF(AA389="","",IF(AA389="EMPORIO LEGAL",1,VLOOKUP(AA389,Clientes!$A$2:$B$1190,2,0))),"")</f>
        <v>748</v>
      </c>
      <c r="AC389" s="3">
        <f>IFERROR(IF(Tabla1[[#This Row],[id_control]]="null","",VLOOKUP(CONCATENATE(Tabla1[[#This Row],[CLIENTE]],"-",Tabla1[[#This Row],[id_control]]),Hoja1!$C$2:$D$1994,2,0)),"")</f>
        <v>389</v>
      </c>
      <c r="AD389" s="3" t="s">
        <v>2028</v>
      </c>
      <c r="AE389" s="3"/>
      <c r="AF389" s="3"/>
      <c r="AG389" s="3"/>
      <c r="AH389" s="3"/>
      <c r="AI389" s="3"/>
      <c r="AJ389" s="3"/>
      <c r="AK389" s="3"/>
      <c r="AL389" s="3" t="s">
        <v>2029</v>
      </c>
      <c r="AM389" s="6"/>
      <c r="AN389" s="6"/>
      <c r="AO389" s="6"/>
      <c r="AP389" s="6"/>
      <c r="AQ389" s="6"/>
      <c r="AR389" s="6"/>
      <c r="AS389" s="6"/>
      <c r="AT389" s="6"/>
      <c r="AU389" s="6"/>
      <c r="AV389" s="6" t="s">
        <v>2033</v>
      </c>
      <c r="AW389" s="6"/>
      <c r="AX389" s="6"/>
      <c r="AY389" s="6"/>
      <c r="AZ389" s="6"/>
      <c r="BA389" s="6"/>
      <c r="BB389" s="6"/>
      <c r="BC389" s="6"/>
      <c r="BD389" s="6" t="s">
        <v>2030</v>
      </c>
      <c r="BE389" s="8">
        <v>388</v>
      </c>
      <c r="BF389" s="6" t="str">
        <f t="shared" si="134"/>
        <v>insert into bitacoras_estatus (numero_expediente, numero_registro, representante, fecha_inicio, fecha_vencimiento, id_cliente, id_admin, id_bitacoras_estatus, id_estatus, id_clase, id_marca, created_at, updated_at) values('532101','892180','JOSE ABELARDO GALLEGOS FERNANDEZ','2002-01-11','2022-01-12','748','2','1','1',null,1417,'2002-01-11 00:00:00','2002-01-11 00:00:00');</v>
      </c>
      <c r="BG389" s="6" t="str">
        <f t="shared" si="135"/>
        <v>insert into servicios_comentarios (comentario, id_admin, id_estatus, created_at, updated_at) values('Con Fecha de Oficio Nº 26/08/05',1,388,'2002-01-11 00:00:00','2002-01-11 00:00:00');</v>
      </c>
      <c r="BH389" s="6" t="str">
        <f t="shared" si="136"/>
        <v>insert into servicios_comentarios (comentario, id_admin, id_estatus, created_at, updated_at) values('(625) 582-20-26',1,388,'2002-01-11 00:00:00','2002-01-11 00:00:00');</v>
      </c>
      <c r="BI389" s="137" t="str">
        <f t="shared" si="137"/>
        <v>update bitacoras_estatus set comprobacion_uso = 1, id_estatus=10 where id=388;</v>
      </c>
      <c r="BJ389" s="137" t="str">
        <f t="shared" si="138"/>
        <v>update bitacoras_estatus set numero_expediente = '532101', numero_registro = '892180', id_estatus = 10, fecha_inicio = '2002-01-11', fecha_vencimiento ='2022-01-12', created_at ='2002-01-11 00:00:00', updated_at ='2002-01-11 00:00:00', id_clase=null, id_marca=1417, id_cliente=748, vigencia = 1 where id =388;</v>
      </c>
      <c r="BK389" s="137" t="str">
        <f t="shared" si="139"/>
        <v>update bitacoras_estatus set id_estatus = 10 where id =388;</v>
      </c>
    </row>
    <row r="390" spans="1:63">
      <c r="A390" s="3">
        <v>528813</v>
      </c>
      <c r="B390" s="3">
        <v>887613</v>
      </c>
      <c r="C390" s="3">
        <f>IF(Tabla1[[#This Row],[No. REG.]]="","",1)</f>
        <v>1</v>
      </c>
      <c r="D390" s="3" t="s">
        <v>109</v>
      </c>
      <c r="E390" s="3">
        <f>IF(Tabla1[[#This Row],[STATUS]]="","",VLOOKUP(D390,Estatus!$A$2:$B$13,2,0))</f>
        <v>9</v>
      </c>
      <c r="F390" s="3">
        <f>IF(Tabla1[[#This Row],[STATUS]]="","",VLOOKUP(D390,Estatus!$A$2:$I$12,9,0))</f>
        <v>0</v>
      </c>
      <c r="G390" s="12" t="s">
        <v>2035</v>
      </c>
      <c r="H390" s="7">
        <v>37274</v>
      </c>
      <c r="I390" s="80">
        <f t="shared" si="120"/>
        <v>2002</v>
      </c>
      <c r="J390" s="80">
        <f t="shared" si="121"/>
        <v>1</v>
      </c>
      <c r="K390" s="80">
        <f t="shared" si="122"/>
        <v>18</v>
      </c>
      <c r="L390" s="80" t="str">
        <f t="shared" si="123"/>
        <v>01</v>
      </c>
      <c r="M390" s="80">
        <f t="shared" si="124"/>
        <v>18</v>
      </c>
      <c r="N390" s="80" t="str">
        <f t="shared" si="125"/>
        <v>'2002-01-18'</v>
      </c>
      <c r="O390" s="80" t="str">
        <f t="shared" si="126"/>
        <v>'2002-01-18 00:00:00'</v>
      </c>
      <c r="P390" s="7">
        <v>44574</v>
      </c>
      <c r="Q390" s="80">
        <f t="shared" si="127"/>
        <v>2022</v>
      </c>
      <c r="R390" s="80">
        <f t="shared" si="128"/>
        <v>1</v>
      </c>
      <c r="S390" s="80">
        <f t="shared" si="129"/>
        <v>13</v>
      </c>
      <c r="T390" s="80" t="str">
        <f t="shared" si="130"/>
        <v>01</v>
      </c>
      <c r="U390" s="80">
        <f t="shared" si="131"/>
        <v>13</v>
      </c>
      <c r="V390" s="80" t="str">
        <f t="shared" si="132"/>
        <v>'2022-01-13'</v>
      </c>
      <c r="W390" s="80"/>
      <c r="X390" s="80" t="str">
        <f t="shared" si="133"/>
        <v>null</v>
      </c>
      <c r="Y390" s="3" t="s">
        <v>2036</v>
      </c>
      <c r="Z390" s="124">
        <f>IFERROR(IF(Y390="","null",VLOOKUP(Y390,Marcas!$A$2:$C$2024,2,0)),"")</f>
        <v>1063</v>
      </c>
      <c r="AA390" s="3" t="s">
        <v>2027</v>
      </c>
      <c r="AB390" s="3">
        <f>IFERROR(IF(AA390="","",IF(AA390="EMPORIO LEGAL",1,VLOOKUP(AA390,Clientes!$A$2:$B$1190,2,0))),"")</f>
        <v>748</v>
      </c>
      <c r="AC390" s="3">
        <f>IFERROR(IF(Tabla1[[#This Row],[id_control]]="null","",VLOOKUP(CONCATENATE(Tabla1[[#This Row],[CLIENTE]],"-",Tabla1[[#This Row],[id_control]]),Hoja1!$C$2:$D$1994,2,0)),"")</f>
        <v>390</v>
      </c>
      <c r="AD390" s="3" t="s">
        <v>2028</v>
      </c>
      <c r="AE390" s="3"/>
      <c r="AF390" s="3"/>
      <c r="AG390" s="3"/>
      <c r="AH390" s="3"/>
      <c r="AI390" s="3"/>
      <c r="AJ390" s="3"/>
      <c r="AK390" s="3"/>
      <c r="AL390" s="3" t="s">
        <v>2029</v>
      </c>
      <c r="AM390" s="6"/>
      <c r="AN390" s="6"/>
      <c r="AO390" s="6"/>
      <c r="AP390" s="6"/>
      <c r="AQ390" s="6"/>
      <c r="AR390" s="6"/>
      <c r="AS390" s="6"/>
      <c r="AT390" s="6"/>
      <c r="AU390" s="6"/>
      <c r="AV390" s="6" t="s">
        <v>2033</v>
      </c>
      <c r="AW390" s="6"/>
      <c r="AX390" s="6"/>
      <c r="AY390" s="6"/>
      <c r="AZ390" s="6"/>
      <c r="BA390" s="6"/>
      <c r="BB390" s="6"/>
      <c r="BC390" s="6"/>
      <c r="BD390" s="6" t="s">
        <v>2030</v>
      </c>
      <c r="BE390" s="8">
        <v>389</v>
      </c>
      <c r="BF390" s="6" t="str">
        <f t="shared" si="134"/>
        <v>insert into bitacoras_estatus (numero_expediente, numero_registro, representante, fecha_inicio, fecha_vencimiento, id_cliente, id_admin, id_bitacoras_estatus, id_estatus, id_clase, id_marca, created_at, updated_at) values('528813','887613','JOSE ABELARDO GALLEGOS FERNANDEZ','2002-01-18','2022-01-13','748','2','1','1',null,1063,'2002-01-18 00:00:00','2002-01-18 00:00:00');</v>
      </c>
      <c r="BG390" s="6" t="str">
        <f t="shared" si="135"/>
        <v>insert into servicios_comentarios (comentario, id_admin, id_estatus, created_at, updated_at) values('29/07/2005 Fecha de oficio',1,389,'2002-01-18 00:00:00','2002-01-18 00:00:00');</v>
      </c>
      <c r="BH390" s="6" t="str">
        <f t="shared" si="136"/>
        <v>insert into servicios_comentarios (comentario, id_admin, id_estatus, created_at, updated_at) values('(625) 582-20-26',1,389,'2002-01-18 00:00:00','2002-01-18 00:00:00');</v>
      </c>
      <c r="BI390" s="137" t="str">
        <f t="shared" si="137"/>
        <v>update bitacoras_estatus set comprobacion_uso = 1, id_estatus=9 where id=389;</v>
      </c>
      <c r="BJ390" s="137" t="str">
        <f t="shared" si="138"/>
        <v>update bitacoras_estatus set numero_expediente = '528813', numero_registro = '887613', id_estatus = 9, fecha_inicio = '2002-01-18', fecha_vencimiento ='2022-01-13', created_at ='2002-01-18 00:00:00', updated_at ='2002-01-18 00:00:00', id_clase=null, id_marca=1063, id_cliente=748, vigencia = 0 where id =389;</v>
      </c>
      <c r="BK390" s="137" t="str">
        <f t="shared" si="139"/>
        <v>update bitacoras_estatus set id_estatus = 9 where id =389;</v>
      </c>
    </row>
    <row r="391" spans="1:63" ht="27">
      <c r="A391" s="3">
        <v>1481686</v>
      </c>
      <c r="B391" s="3">
        <v>1471953</v>
      </c>
      <c r="C391" s="3">
        <f>IF(Tabla1[[#This Row],[No. REG.]]="","",1)</f>
        <v>1</v>
      </c>
      <c r="D391" s="3" t="s">
        <v>46</v>
      </c>
      <c r="E391" s="3">
        <f>IF(Tabla1[[#This Row],[STATUS]]="","",VLOOKUP(D391,Estatus!$A$2:$B$13,2,0))</f>
        <v>10</v>
      </c>
      <c r="F391" s="3">
        <f>IF(Tabla1[[#This Row],[STATUS]]="","",VLOOKUP(D391,Estatus!$A$2:$I$12,9,0))</f>
        <v>1</v>
      </c>
      <c r="G391" s="12" t="s">
        <v>2037</v>
      </c>
      <c r="H391" s="7">
        <v>41759</v>
      </c>
      <c r="I391" s="80">
        <f t="shared" si="120"/>
        <v>2014</v>
      </c>
      <c r="J391" s="80">
        <f t="shared" si="121"/>
        <v>4</v>
      </c>
      <c r="K391" s="80">
        <f t="shared" si="122"/>
        <v>30</v>
      </c>
      <c r="L391" s="80" t="str">
        <f t="shared" si="123"/>
        <v>04</v>
      </c>
      <c r="M391" s="80">
        <f t="shared" si="124"/>
        <v>30</v>
      </c>
      <c r="N391" s="80" t="str">
        <f t="shared" si="125"/>
        <v>'2014-04-30'</v>
      </c>
      <c r="O391" s="80" t="str">
        <f t="shared" si="126"/>
        <v>'2014-04-30 00:00:00'</v>
      </c>
      <c r="P391" s="7">
        <v>45412</v>
      </c>
      <c r="Q391" s="80">
        <f t="shared" si="127"/>
        <v>2024</v>
      </c>
      <c r="R391" s="80">
        <f t="shared" si="128"/>
        <v>4</v>
      </c>
      <c r="S391" s="80">
        <f t="shared" si="129"/>
        <v>30</v>
      </c>
      <c r="T391" s="80" t="str">
        <f t="shared" si="130"/>
        <v>04</v>
      </c>
      <c r="U391" s="80">
        <f t="shared" si="131"/>
        <v>30</v>
      </c>
      <c r="V391" s="80" t="str">
        <f t="shared" si="132"/>
        <v>'2024-04-30'</v>
      </c>
      <c r="W391" s="80">
        <v>35</v>
      </c>
      <c r="X391" s="80">
        <f t="shared" si="133"/>
        <v>35</v>
      </c>
      <c r="Y391" s="12" t="s">
        <v>2038</v>
      </c>
      <c r="Z391" s="125">
        <f>IFERROR(IF(Y391="","null",VLOOKUP(Y391,Marcas!$A$2:$C$2024,2,0)),"")</f>
        <v>573</v>
      </c>
      <c r="AA391" s="3" t="s">
        <v>2039</v>
      </c>
      <c r="AB391" s="3">
        <f>IFERROR(IF(AA391="","",IF(AA391="EMPORIO LEGAL",1,VLOOKUP(AA391,Clientes!$A$2:$B$1190,2,0))),"")</f>
        <v>746</v>
      </c>
      <c r="AC391" s="3">
        <f>IFERROR(IF(Tabla1[[#This Row],[id_control]]="null","",VLOOKUP(CONCATENATE(Tabla1[[#This Row],[CLIENTE]],"-",Tabla1[[#This Row],[id_control]]),Hoja1!$C$2:$D$1994,2,0)),"")</f>
        <v>391</v>
      </c>
      <c r="AD391" s="3" t="s">
        <v>2040</v>
      </c>
      <c r="AE391" s="3"/>
      <c r="AF391" s="3"/>
      <c r="AG391" s="3"/>
      <c r="AH391" s="3"/>
      <c r="AI391" s="3"/>
      <c r="AJ391" s="3"/>
      <c r="AK391" s="3"/>
      <c r="AL391" s="3" t="s">
        <v>2041</v>
      </c>
      <c r="AM391" s="6"/>
      <c r="AN391" s="6"/>
      <c r="AO391" s="6"/>
      <c r="AP391" s="6"/>
      <c r="AQ391" s="4"/>
      <c r="AR391" s="4"/>
      <c r="AS391" s="6"/>
      <c r="AT391" s="6"/>
      <c r="AU391" s="6"/>
      <c r="AV391" s="5" t="s">
        <v>2042</v>
      </c>
      <c r="AW391" s="5"/>
      <c r="AX391" s="5"/>
      <c r="AY391" s="5"/>
      <c r="AZ391" s="5"/>
      <c r="BA391" s="5"/>
      <c r="BB391" s="5"/>
      <c r="BC391" s="5"/>
      <c r="BD391" s="6" t="s">
        <v>2041</v>
      </c>
      <c r="BE391" s="8">
        <v>390</v>
      </c>
      <c r="BF391" s="6" t="str">
        <f t="shared" si="134"/>
        <v>insert into bitacoras_estatus (numero_expediente, numero_registro, representante, fecha_inicio, fecha_vencimiento, id_cliente, id_admin, id_bitacoras_estatus, id_estatus, id_clase, id_marca, created_at, updated_at) values('1481686','1471953','FORTALEZA AGRICOLA DE TRANSPORTE, S. DE R.L. DE C.V. CONTACTO FLOR ORTEGA','2014-04-30','2024-04-30','746','2','1','1',35,573,'2014-04-30 00:00:00','2014-04-30 00:00:00');</v>
      </c>
      <c r="BG391" s="6" t="str">
        <f t="shared" si="135"/>
        <v>insert into servicios_comentarios (comentario, id_admin, id_estatus, created_at, updated_at) values('TITULO RECIBIDO 02/10/2014. TITULO ENTREGADO 03/10/2014',1,390,'2014-04-30 00:00:00','2014-04-30 00:00:00');</v>
      </c>
      <c r="BH391" s="6" t="str">
        <f t="shared" si="136"/>
        <v>insert into servicios_comentarios (comentario, id_admin, id_estatus, created_at, updated_at) values('TEL. 262 45 88 Y CEL. 614 199 62 86',1,390,'2014-04-30 00:00:00','2014-04-30 00:00:00');</v>
      </c>
      <c r="BI391" s="137" t="str">
        <f t="shared" si="137"/>
        <v>update bitacoras_estatus set comprobacion_uso = 1, id_estatus=10 where id=390;</v>
      </c>
      <c r="BJ391" s="137" t="str">
        <f t="shared" si="138"/>
        <v>update bitacoras_estatus set numero_expediente = '1481686', numero_registro = '1471953', id_estatus = 10, fecha_inicio = '2014-04-30', fecha_vencimiento ='2024-04-30', created_at ='2014-04-30 00:00:00', updated_at ='2014-04-30 00:00:00', id_clase=35, id_marca=573, id_cliente=746, vigencia = 1 where id =390;</v>
      </c>
      <c r="BK391" s="137" t="str">
        <f t="shared" si="139"/>
        <v>update bitacoras_estatus set id_estatus = 10 where id =390;</v>
      </c>
    </row>
    <row r="392" spans="1:63" ht="53">
      <c r="A392" s="3">
        <v>1481700</v>
      </c>
      <c r="B392" s="3">
        <v>1471954</v>
      </c>
      <c r="C392" s="3">
        <f>IF(Tabla1[[#This Row],[No. REG.]]="","",1)</f>
        <v>1</v>
      </c>
      <c r="D392" s="3" t="s">
        <v>46</v>
      </c>
      <c r="E392" s="3">
        <f>IF(Tabla1[[#This Row],[STATUS]]="","",VLOOKUP(D392,Estatus!$A$2:$B$13,2,0))</f>
        <v>10</v>
      </c>
      <c r="F392" s="3">
        <f>IF(Tabla1[[#This Row],[STATUS]]="","",VLOOKUP(D392,Estatus!$A$2:$I$12,9,0))</f>
        <v>1</v>
      </c>
      <c r="G392" s="12" t="s">
        <v>2043</v>
      </c>
      <c r="H392" s="7">
        <v>41759</v>
      </c>
      <c r="I392" s="80">
        <f t="shared" si="120"/>
        <v>2014</v>
      </c>
      <c r="J392" s="80">
        <f t="shared" si="121"/>
        <v>4</v>
      </c>
      <c r="K392" s="80">
        <f t="shared" si="122"/>
        <v>30</v>
      </c>
      <c r="L392" s="80" t="str">
        <f t="shared" si="123"/>
        <v>04</v>
      </c>
      <c r="M392" s="80">
        <f t="shared" si="124"/>
        <v>30</v>
      </c>
      <c r="N392" s="80" t="str">
        <f t="shared" si="125"/>
        <v>'2014-04-30'</v>
      </c>
      <c r="O392" s="80" t="str">
        <f t="shared" si="126"/>
        <v>'2014-04-30 00:00:00'</v>
      </c>
      <c r="P392" s="7">
        <v>45412</v>
      </c>
      <c r="Q392" s="80">
        <f t="shared" si="127"/>
        <v>2024</v>
      </c>
      <c r="R392" s="80">
        <f t="shared" si="128"/>
        <v>4</v>
      </c>
      <c r="S392" s="80">
        <f t="shared" si="129"/>
        <v>30</v>
      </c>
      <c r="T392" s="80" t="str">
        <f t="shared" si="130"/>
        <v>04</v>
      </c>
      <c r="U392" s="80">
        <f t="shared" si="131"/>
        <v>30</v>
      </c>
      <c r="V392" s="80" t="str">
        <f t="shared" si="132"/>
        <v>'2024-04-30'</v>
      </c>
      <c r="W392" s="80">
        <v>36</v>
      </c>
      <c r="X392" s="80">
        <f t="shared" si="133"/>
        <v>36</v>
      </c>
      <c r="Y392" s="12" t="s">
        <v>2044</v>
      </c>
      <c r="Z392" s="125">
        <f>IFERROR(IF(Y392="","null",VLOOKUP(Y392,Marcas!$A$2:$C$2024,2,0)),"")</f>
        <v>1175</v>
      </c>
      <c r="AA392" s="3" t="s">
        <v>2039</v>
      </c>
      <c r="AB392" s="3">
        <f>IFERROR(IF(AA392="","",IF(AA392="EMPORIO LEGAL",1,VLOOKUP(AA392,Clientes!$A$2:$B$1190,2,0))),"")</f>
        <v>746</v>
      </c>
      <c r="AC392" s="3">
        <f>IFERROR(IF(Tabla1[[#This Row],[id_control]]="null","",VLOOKUP(CONCATENATE(Tabla1[[#This Row],[CLIENTE]],"-",Tabla1[[#This Row],[id_control]]),Hoja1!$C$2:$D$1994,2,0)),"")</f>
        <v>392</v>
      </c>
      <c r="AD392" s="3" t="s">
        <v>2045</v>
      </c>
      <c r="AE392" s="3"/>
      <c r="AF392" s="3"/>
      <c r="AG392" s="3"/>
      <c r="AH392" s="3"/>
      <c r="AI392" s="3"/>
      <c r="AJ392" s="3"/>
      <c r="AK392" s="3"/>
      <c r="AL392" s="3" t="s">
        <v>2041</v>
      </c>
      <c r="AM392" s="6"/>
      <c r="AN392" s="6"/>
      <c r="AO392" s="6"/>
      <c r="AP392" s="6"/>
      <c r="AQ392" s="4"/>
      <c r="AR392" s="4"/>
      <c r="AS392" s="6"/>
      <c r="AT392" s="6"/>
      <c r="AU392" s="6"/>
      <c r="AV392" s="5" t="s">
        <v>2042</v>
      </c>
      <c r="AW392" s="5"/>
      <c r="AX392" s="5"/>
      <c r="AY392" s="5"/>
      <c r="AZ392" s="5"/>
      <c r="BA392" s="5"/>
      <c r="BB392" s="5"/>
      <c r="BC392" s="5"/>
      <c r="BD392" s="6" t="s">
        <v>2041</v>
      </c>
      <c r="BE392" s="8">
        <v>391</v>
      </c>
      <c r="BF392" s="6" t="str">
        <f t="shared" si="134"/>
        <v>insert into bitacoras_estatus (numero_expediente, numero_registro, representante, fecha_inicio, fecha_vencimiento, id_cliente, id_admin, id_bitacoras_estatus, id_estatus, id_clase, id_marca, created_at, updated_at) values('1481700','1471954','NUESTRO CAMPO, S. DE R.L. DE C.V.','2014-04-30','2024-04-30','746','2','1','1',36,1175,'2014-04-30 00:00:00','2014-04-30 00:00:00');</v>
      </c>
      <c r="BG392" s="6" t="str">
        <f t="shared" si="135"/>
        <v>insert into servicios_comentarios (comentario, id_admin, id_estatus, created_at, updated_at) values('TITULO RECIBIDO 02/10/2014. TITULO ENTREGADO 03/10/2014, Despues de haber recibido Office Action de la USPTO, el cliente decidio encargar el tramite a otro despacho',1,391,'2014-04-30 00:00:00','2014-04-30 00:00:00');</v>
      </c>
      <c r="BH392" s="6" t="str">
        <f t="shared" si="136"/>
        <v>insert into servicios_comentarios (comentario, id_admin, id_estatus, created_at, updated_at) values('TEL. 262 45 88 Y CEL. 614 199 62 86',1,391,'2014-04-30 00:00:00','2014-04-30 00:00:00');</v>
      </c>
      <c r="BI392" s="137" t="str">
        <f t="shared" si="137"/>
        <v>update bitacoras_estatus set comprobacion_uso = 1, id_estatus=10 where id=391;</v>
      </c>
      <c r="BJ392" s="137" t="str">
        <f t="shared" si="138"/>
        <v>update bitacoras_estatus set numero_expediente = '1481700', numero_registro = '1471954', id_estatus = 10, fecha_inicio = '2014-04-30', fecha_vencimiento ='2024-04-30', created_at ='2014-04-30 00:00:00', updated_at ='2014-04-30 00:00:00', id_clase=36, id_marca=1175, id_cliente=746, vigencia = 1 where id =391;</v>
      </c>
      <c r="BK392" s="137" t="str">
        <f t="shared" si="139"/>
        <v>update bitacoras_estatus set id_estatus = 10 where id =391;</v>
      </c>
    </row>
    <row r="393" spans="1:63">
      <c r="A393" s="3">
        <v>1015179</v>
      </c>
      <c r="B393" s="3">
        <v>1117610</v>
      </c>
      <c r="C393" s="3">
        <f>IF(Tabla1[[#This Row],[No. REG.]]="","",1)</f>
        <v>1</v>
      </c>
      <c r="D393" s="3" t="s">
        <v>46</v>
      </c>
      <c r="E393" s="3">
        <f>IF(Tabla1[[#This Row],[STATUS]]="","",VLOOKUP(D393,Estatus!$A$2:$B$13,2,0))</f>
        <v>10</v>
      </c>
      <c r="F393" s="3">
        <f>IF(Tabla1[[#This Row],[STATUS]]="","",VLOOKUP(D393,Estatus!$A$2:$I$12,9,0))</f>
        <v>1</v>
      </c>
      <c r="G393" s="12" t="s">
        <v>2046</v>
      </c>
      <c r="H393" s="7">
        <v>39983</v>
      </c>
      <c r="I393" s="80">
        <f t="shared" si="120"/>
        <v>2009</v>
      </c>
      <c r="J393" s="80">
        <f t="shared" si="121"/>
        <v>6</v>
      </c>
      <c r="K393" s="80">
        <f t="shared" si="122"/>
        <v>19</v>
      </c>
      <c r="L393" s="80" t="str">
        <f t="shared" si="123"/>
        <v>06</v>
      </c>
      <c r="M393" s="80">
        <f t="shared" si="124"/>
        <v>19</v>
      </c>
      <c r="N393" s="80" t="str">
        <f t="shared" si="125"/>
        <v>'2009-06-19'</v>
      </c>
      <c r="O393" s="80" t="str">
        <f t="shared" si="126"/>
        <v>'2009-06-19 00:00:00'</v>
      </c>
      <c r="P393" s="7">
        <v>43635</v>
      </c>
      <c r="Q393" s="80">
        <f t="shared" si="127"/>
        <v>2019</v>
      </c>
      <c r="R393" s="80">
        <f t="shared" si="128"/>
        <v>6</v>
      </c>
      <c r="S393" s="80">
        <f t="shared" si="129"/>
        <v>19</v>
      </c>
      <c r="T393" s="80" t="str">
        <f t="shared" si="130"/>
        <v>06</v>
      </c>
      <c r="U393" s="80">
        <f t="shared" si="131"/>
        <v>19</v>
      </c>
      <c r="V393" s="80" t="str">
        <f t="shared" si="132"/>
        <v>'2019-06-19'</v>
      </c>
      <c r="W393" s="80">
        <v>44</v>
      </c>
      <c r="X393" s="80">
        <f t="shared" si="133"/>
        <v>44</v>
      </c>
      <c r="Y393" s="12" t="s">
        <v>2047</v>
      </c>
      <c r="Z393" s="125">
        <f>IFERROR(IF(Y393="","null",VLOOKUP(Y393,Marcas!$A$2:$C$2024,2,0)),"")</f>
        <v>1054</v>
      </c>
      <c r="AA393" s="3" t="s">
        <v>2048</v>
      </c>
      <c r="AB393" s="3">
        <f>IFERROR(IF(AA393="","",IF(AA393="EMPORIO LEGAL",1,VLOOKUP(AA393,Clientes!$A$2:$B$1190,2,0))),"")</f>
        <v>744</v>
      </c>
      <c r="AC393" s="3">
        <f>IFERROR(IF(Tabla1[[#This Row],[id_control]]="null","",VLOOKUP(CONCATENATE(Tabla1[[#This Row],[CLIENTE]],"-",Tabla1[[#This Row],[id_control]]),Hoja1!$C$2:$D$1994,2,0)),"")</f>
        <v>393</v>
      </c>
      <c r="AD393" s="3" t="s">
        <v>2049</v>
      </c>
      <c r="AE393" s="3"/>
      <c r="AF393" s="3"/>
      <c r="AG393" s="3"/>
      <c r="AH393" s="3"/>
      <c r="AI393" s="3"/>
      <c r="AJ393" s="3"/>
      <c r="AK393" s="3"/>
      <c r="AL393" s="3" t="s">
        <v>2050</v>
      </c>
      <c r="AM393" s="6"/>
      <c r="AN393" s="6"/>
      <c r="AO393" s="6"/>
      <c r="AP393" s="6"/>
      <c r="AQ393" s="4"/>
      <c r="AR393" s="4"/>
      <c r="AS393" s="6"/>
      <c r="AT393" s="6"/>
      <c r="AU393" s="6"/>
      <c r="AV393" s="5" t="s">
        <v>2051</v>
      </c>
      <c r="AW393" s="5"/>
      <c r="AX393" s="5"/>
      <c r="AY393" s="5"/>
      <c r="AZ393" s="5"/>
      <c r="BA393" s="5"/>
      <c r="BB393" s="5"/>
      <c r="BC393" s="5"/>
      <c r="BD393" s="6" t="s">
        <v>2050</v>
      </c>
      <c r="BE393" s="8">
        <v>392</v>
      </c>
      <c r="BF393" s="6" t="str">
        <f t="shared" si="134"/>
        <v>insert into bitacoras_estatus (numero_expediente, numero_registro, representante, fecha_inicio, fecha_vencimiento, id_cliente, id_admin, id_bitacoras_estatus, id_estatus, id_clase, id_marca, created_at, updated_at) values('1015179','1117610','MARTHA SOCORRO DOMINGUEZ DIAZ','2009-06-19','2019-06-19','744','2','1','1',44,1054,'2009-06-19 00:00:00','2009-06-19 00:00:00');</v>
      </c>
      <c r="BG393" s="6" t="str">
        <f t="shared" si="135"/>
        <v>insert into servicios_comentarios (comentario, id_admin, id_estatus, created_at, updated_at) values('Título entregado 28/10/2009',1,392,'2009-06-19 00:00:00','2009-06-19 00:00:00');</v>
      </c>
      <c r="BH393" s="6" t="str">
        <f t="shared" si="136"/>
        <v>insert into servicios_comentarios (comentario, id_admin, id_estatus, created_at, updated_at) values('481-0319',1,392,'2009-06-19 00:00:00','2009-06-19 00:00:00');</v>
      </c>
      <c r="BI393" s="137" t="str">
        <f t="shared" si="137"/>
        <v>update bitacoras_estatus set comprobacion_uso = 1, id_estatus=10 where id=392;</v>
      </c>
      <c r="BJ393" s="137" t="str">
        <f t="shared" si="138"/>
        <v>update bitacoras_estatus set numero_expediente = '1015179', numero_registro = '1117610', id_estatus = 10, fecha_inicio = '2009-06-19', fecha_vencimiento ='2019-06-19', created_at ='2009-06-19 00:00:00', updated_at ='2009-06-19 00:00:00', id_clase=44, id_marca=1054, id_cliente=744, vigencia = 1 where id =392;</v>
      </c>
      <c r="BK393" s="137" t="str">
        <f t="shared" si="139"/>
        <v>update bitacoras_estatus set id_estatus = 10 where id =392;</v>
      </c>
    </row>
    <row r="394" spans="1:63" ht="53">
      <c r="A394" s="3">
        <v>957399</v>
      </c>
      <c r="B394" s="3">
        <v>1065429</v>
      </c>
      <c r="C394" s="3">
        <f>IF(Tabla1[[#This Row],[No. REG.]]="","",1)</f>
        <v>1</v>
      </c>
      <c r="D394" s="3" t="s">
        <v>46</v>
      </c>
      <c r="E394" s="3">
        <f>IF(Tabla1[[#This Row],[STATUS]]="","",VLOOKUP(D394,Estatus!$A$2:$B$13,2,0))</f>
        <v>10</v>
      </c>
      <c r="F394" s="3">
        <f>IF(Tabla1[[#This Row],[STATUS]]="","",VLOOKUP(D394,Estatus!$A$2:$I$12,9,0))</f>
        <v>1</v>
      </c>
      <c r="G394" s="12" t="s">
        <v>2052</v>
      </c>
      <c r="H394" s="7">
        <v>39685</v>
      </c>
      <c r="I394" s="80">
        <f t="shared" si="120"/>
        <v>2008</v>
      </c>
      <c r="J394" s="80">
        <f t="shared" si="121"/>
        <v>8</v>
      </c>
      <c r="K394" s="80">
        <f t="shared" si="122"/>
        <v>25</v>
      </c>
      <c r="L394" s="80" t="str">
        <f t="shared" si="123"/>
        <v>08</v>
      </c>
      <c r="M394" s="80">
        <f t="shared" si="124"/>
        <v>25</v>
      </c>
      <c r="N394" s="80" t="str">
        <f t="shared" si="125"/>
        <v>'2008-08-25'</v>
      </c>
      <c r="O394" s="80" t="str">
        <f t="shared" si="126"/>
        <v>'2008-08-25 00:00:00'</v>
      </c>
      <c r="P394" s="7">
        <v>46990</v>
      </c>
      <c r="Q394" s="80">
        <f t="shared" si="127"/>
        <v>2028</v>
      </c>
      <c r="R394" s="80">
        <f t="shared" si="128"/>
        <v>8</v>
      </c>
      <c r="S394" s="80">
        <f t="shared" si="129"/>
        <v>25</v>
      </c>
      <c r="T394" s="80" t="str">
        <f t="shared" si="130"/>
        <v>08</v>
      </c>
      <c r="U394" s="80">
        <f t="shared" si="131"/>
        <v>25</v>
      </c>
      <c r="V394" s="80" t="str">
        <f t="shared" si="132"/>
        <v>'2028-08-25'</v>
      </c>
      <c r="W394" s="80">
        <v>35</v>
      </c>
      <c r="X394" s="80">
        <f t="shared" si="133"/>
        <v>35</v>
      </c>
      <c r="Y394" s="3" t="s">
        <v>2053</v>
      </c>
      <c r="Z394" s="124">
        <f>IFERROR(IF(Y394="","null",VLOOKUP(Y394,Marcas!$A$2:$C$2024,2,0)),"")</f>
        <v>1049</v>
      </c>
      <c r="AA394" s="3" t="s">
        <v>2053</v>
      </c>
      <c r="AB394" s="3">
        <f>IFERROR(IF(AA394="","",IF(AA394="EMPORIO LEGAL",1,VLOOKUP(AA394,Clientes!$A$2:$B$1190,2,0))),"")</f>
        <v>743</v>
      </c>
      <c r="AC394" s="3">
        <f>IFERROR(IF(Tabla1[[#This Row],[id_control]]="null","",VLOOKUP(CONCATENATE(Tabla1[[#This Row],[CLIENTE]],"-",Tabla1[[#This Row],[id_control]]),Hoja1!$C$2:$D$1994,2,0)),"")</f>
        <v>394</v>
      </c>
      <c r="AD394" s="3" t="s">
        <v>2054</v>
      </c>
      <c r="AE394" s="3" t="s">
        <v>2055</v>
      </c>
      <c r="AF394" s="3"/>
      <c r="AG394" s="3"/>
      <c r="AH394" s="3"/>
      <c r="AI394" s="3"/>
      <c r="AJ394" s="3"/>
      <c r="AK394" s="3"/>
      <c r="AL394" s="3"/>
      <c r="AM394" s="11"/>
      <c r="AN394" s="6"/>
      <c r="AO394" s="6"/>
      <c r="AP394" s="6"/>
      <c r="AQ394" s="11" t="s">
        <v>2056</v>
      </c>
      <c r="AR394" s="11" t="s">
        <v>2057</v>
      </c>
      <c r="AS394" s="6" t="s">
        <v>2058</v>
      </c>
      <c r="AT394" s="6" t="s">
        <v>2059</v>
      </c>
      <c r="AU394" s="6"/>
      <c r="AV394" s="8" t="s">
        <v>2060</v>
      </c>
      <c r="AW394" s="15"/>
      <c r="AX394" s="6"/>
      <c r="AY394" s="6"/>
      <c r="AZ394" s="6"/>
      <c r="BA394" s="6"/>
      <c r="BB394" s="6"/>
      <c r="BC394" s="6"/>
      <c r="BD394" s="6" t="s">
        <v>2061</v>
      </c>
      <c r="BE394" s="8">
        <v>393</v>
      </c>
      <c r="BF394" s="6" t="str">
        <f t="shared" si="134"/>
        <v>insert into bitacoras_estatus (numero_expediente, numero_registro, representante, fecha_inicio, fecha_vencimiento, id_cliente, id_admin, id_bitacoras_estatus, id_estatus, id_clase, id_marca, created_at, updated_at) values('957399','1065429','GUSTAVO VAZQUEZ VARELA ERENESTO PEÑA','2008-08-25','2028-08-25','743','2','1','1',35,1049,'2008-08-25 00:00:00','2008-08-25 00:00:00');</v>
      </c>
      <c r="BG394" s="6" t="str">
        <f t="shared" si="135"/>
        <v>insert into servicios_comentarios (comentario, id_admin, id_estatus, created_at, updated_at) values('TITULO ENVIADO A NCG EL 29/01/09, EL 26 DE MARZO DE 218 SE INGRESO LA SOLICITUD DE RENOVACION DE MARCA ANTE EL INSTITUTO MEXICANO DE LA PROPIEDAD INDUSTRIAL',1,393,'2008-08-25 00:00:00','2008-08-25 00:00:00');</v>
      </c>
      <c r="BH394" s="6" t="str">
        <f t="shared" si="136"/>
        <v>insert into servicios_comentarios (comentario, id_admin, id_estatus, created_at, updated_at) values('636 6944070, 636 661 2963 cel Gustavo 636 699 1710 CEL MONICA 636 103 7857',1,393,'2008-08-25 00:00:00','2008-08-25 00:00:00');</v>
      </c>
      <c r="BI394" s="137" t="str">
        <f t="shared" si="137"/>
        <v>update bitacoras_estatus set comprobacion_uso = 1, id_estatus=10 where id=393;</v>
      </c>
      <c r="BJ394" s="137" t="str">
        <f t="shared" si="138"/>
        <v>update bitacoras_estatus set numero_expediente = '957399', numero_registro = '1065429', id_estatus = 10, fecha_inicio = '2008-08-25', fecha_vencimiento ='2028-08-25', created_at ='2008-08-25 00:00:00', updated_at ='2008-08-25 00:00:00', id_clase=35, id_marca=1049, id_cliente=743, vigencia = 1 where id =393;</v>
      </c>
      <c r="BK394" s="137" t="str">
        <f t="shared" si="139"/>
        <v>update bitacoras_estatus set id_estatus = 10 where id =393;</v>
      </c>
    </row>
    <row r="395" spans="1:63" ht="53">
      <c r="A395" s="3">
        <v>957401</v>
      </c>
      <c r="B395" s="3">
        <v>1065430</v>
      </c>
      <c r="C395" s="3">
        <f>IF(Tabla1[[#This Row],[No. REG.]]="","",1)</f>
        <v>1</v>
      </c>
      <c r="D395" s="3" t="s">
        <v>46</v>
      </c>
      <c r="E395" s="3">
        <f>IF(Tabla1[[#This Row],[STATUS]]="","",VLOOKUP(D395,Estatus!$A$2:$B$13,2,0))</f>
        <v>10</v>
      </c>
      <c r="F395" s="3">
        <f>IF(Tabla1[[#This Row],[STATUS]]="","",VLOOKUP(D395,Estatus!$A$2:$I$12,9,0))</f>
        <v>1</v>
      </c>
      <c r="G395" s="12" t="s">
        <v>2062</v>
      </c>
      <c r="H395" s="7">
        <v>39685</v>
      </c>
      <c r="I395" s="80">
        <f t="shared" si="120"/>
        <v>2008</v>
      </c>
      <c r="J395" s="80">
        <f t="shared" si="121"/>
        <v>8</v>
      </c>
      <c r="K395" s="80">
        <f t="shared" si="122"/>
        <v>25</v>
      </c>
      <c r="L395" s="80" t="str">
        <f t="shared" si="123"/>
        <v>08</v>
      </c>
      <c r="M395" s="80">
        <f t="shared" si="124"/>
        <v>25</v>
      </c>
      <c r="N395" s="80" t="str">
        <f t="shared" si="125"/>
        <v>'2008-08-25'</v>
      </c>
      <c r="O395" s="80" t="str">
        <f t="shared" si="126"/>
        <v>'2008-08-25 00:00:00'</v>
      </c>
      <c r="P395" s="7">
        <v>46990</v>
      </c>
      <c r="Q395" s="80">
        <f t="shared" si="127"/>
        <v>2028</v>
      </c>
      <c r="R395" s="80">
        <f t="shared" si="128"/>
        <v>8</v>
      </c>
      <c r="S395" s="80">
        <f t="shared" si="129"/>
        <v>25</v>
      </c>
      <c r="T395" s="80" t="str">
        <f t="shared" si="130"/>
        <v>08</v>
      </c>
      <c r="U395" s="80">
        <f t="shared" si="131"/>
        <v>25</v>
      </c>
      <c r="V395" s="80" t="str">
        <f t="shared" si="132"/>
        <v>'2028-08-25'</v>
      </c>
      <c r="W395" s="80">
        <v>36</v>
      </c>
      <c r="X395" s="80">
        <f t="shared" si="133"/>
        <v>36</v>
      </c>
      <c r="Y395" s="3" t="s">
        <v>2053</v>
      </c>
      <c r="Z395" s="124">
        <f>IFERROR(IF(Y395="","null",VLOOKUP(Y395,Marcas!$A$2:$C$2024,2,0)),"")</f>
        <v>1049</v>
      </c>
      <c r="AA395" s="3" t="s">
        <v>2053</v>
      </c>
      <c r="AB395" s="3">
        <f>IFERROR(IF(AA395="","",IF(AA395="EMPORIO LEGAL",1,VLOOKUP(AA395,Clientes!$A$2:$B$1190,2,0))),"")</f>
        <v>743</v>
      </c>
      <c r="AC395" s="3">
        <f>IFERROR(IF(Tabla1[[#This Row],[id_control]]="null","",VLOOKUP(CONCATENATE(Tabla1[[#This Row],[CLIENTE]],"-",Tabla1[[#This Row],[id_control]]),Hoja1!$C$2:$D$1994,2,0)),"")</f>
        <v>394</v>
      </c>
      <c r="AD395" s="3" t="s">
        <v>2063</v>
      </c>
      <c r="AE395" s="3"/>
      <c r="AF395" s="3"/>
      <c r="AG395" s="3"/>
      <c r="AH395" s="3"/>
      <c r="AI395" s="3"/>
      <c r="AJ395" s="3"/>
      <c r="AK395" s="3"/>
      <c r="AL395" s="3"/>
      <c r="AM395" s="6"/>
      <c r="AN395" s="6"/>
      <c r="AO395" s="6"/>
      <c r="AP395" s="6"/>
      <c r="AQ395" s="8" t="s">
        <v>2064</v>
      </c>
      <c r="AR395" s="6" t="s">
        <v>2057</v>
      </c>
      <c r="AS395" s="6" t="s">
        <v>2065</v>
      </c>
      <c r="AT395" s="6" t="s">
        <v>2059</v>
      </c>
      <c r="AU395" s="6"/>
      <c r="AV395" s="6" t="s">
        <v>2060</v>
      </c>
      <c r="AW395" s="6"/>
      <c r="AX395" s="6"/>
      <c r="AY395" s="6"/>
      <c r="AZ395" s="6"/>
      <c r="BA395" s="6"/>
      <c r="BB395" s="6"/>
      <c r="BC395" s="6"/>
      <c r="BD395" s="6" t="s">
        <v>2066</v>
      </c>
      <c r="BE395" s="8">
        <v>394</v>
      </c>
      <c r="BF395" s="6" t="str">
        <f t="shared" si="134"/>
        <v>insert into bitacoras_estatus (numero_expediente, numero_registro, representante, fecha_inicio, fecha_vencimiento, id_cliente, id_admin, id_bitacoras_estatus, id_estatus, id_clase, id_marca, created_at, updated_at) values('957401','1065430','GUSTAVO VAZQUEZ VARELA','2008-08-25','2028-08-25','743','2','1','1',36,1049,'2008-08-25 00:00:00','2008-08-25 00:00:00');</v>
      </c>
      <c r="BG395" s="6" t="str">
        <f t="shared" si="135"/>
        <v>insert into servicios_comentarios (comentario, id_admin, id_estatus, created_at, updated_at) values('TITULO ENVIADO A NCG EL 29/01/10, EL 26 DE MARZO DE 218 SE INGRESO LA SOLICITUD DE RENOVACION DE MARCA ANTE EL INSTITUTO MEXICANO DE LA PROPIEDAD INDUSTRIAL',1,394,'2008-08-25 00:00:00','2008-08-25 00:00:00');</v>
      </c>
      <c r="BH395" s="6" t="str">
        <f t="shared" si="136"/>
        <v>insert into servicios_comentarios (comentario, id_admin, id_estatus, created_at, updated_at) values('637 6944070, 636 661 2963 cel Gustavo 636 699 1710 CEL MONICA 636 103 7857',1,394,'2008-08-25 00:00:00','2008-08-25 00:00:00');</v>
      </c>
      <c r="BI395" s="137" t="str">
        <f t="shared" si="137"/>
        <v>update bitacoras_estatus set comprobacion_uso = 1, id_estatus=10 where id=394;</v>
      </c>
      <c r="BJ395" s="137" t="str">
        <f t="shared" si="138"/>
        <v>update bitacoras_estatus set numero_expediente = '957401', numero_registro = '1065430', id_estatus = 10, fecha_inicio = '2008-08-25', fecha_vencimiento ='2028-08-25', created_at ='2008-08-25 00:00:00', updated_at ='2008-08-25 00:00:00', id_clase=36, id_marca=1049, id_cliente=743, vigencia = 1 where id =394;</v>
      </c>
      <c r="BK395" s="137" t="str">
        <f t="shared" si="139"/>
        <v>update bitacoras_estatus set id_estatus = 10 where id =394;</v>
      </c>
    </row>
    <row r="396" spans="1:63" ht="71">
      <c r="A396" s="6">
        <v>957403</v>
      </c>
      <c r="B396" s="6">
        <v>1065431</v>
      </c>
      <c r="C396" s="6">
        <f>IF(Tabla1[[#This Row],[No. REG.]]="","",1)</f>
        <v>1</v>
      </c>
      <c r="D396" s="3" t="s">
        <v>46</v>
      </c>
      <c r="E396" s="3">
        <f>IF(Tabla1[[#This Row],[STATUS]]="","",VLOOKUP(D396,Estatus!$A$2:$B$13,2,0))</f>
        <v>10</v>
      </c>
      <c r="F396" s="3">
        <f>IF(Tabla1[[#This Row],[STATUS]]="","",VLOOKUP(D396,Estatus!$A$2:$I$12,9,0))</f>
        <v>1</v>
      </c>
      <c r="G396" s="16" t="s">
        <v>2067</v>
      </c>
      <c r="H396" s="7">
        <v>39685</v>
      </c>
      <c r="I396" s="80">
        <f t="shared" si="120"/>
        <v>2008</v>
      </c>
      <c r="J396" s="80">
        <f t="shared" si="121"/>
        <v>8</v>
      </c>
      <c r="K396" s="80">
        <f t="shared" si="122"/>
        <v>25</v>
      </c>
      <c r="L396" s="80" t="str">
        <f t="shared" si="123"/>
        <v>08</v>
      </c>
      <c r="M396" s="80">
        <f t="shared" si="124"/>
        <v>25</v>
      </c>
      <c r="N396" s="80" t="str">
        <f t="shared" si="125"/>
        <v>'2008-08-25'</v>
      </c>
      <c r="O396" s="80" t="str">
        <f t="shared" si="126"/>
        <v>'2008-08-25 00:00:00'</v>
      </c>
      <c r="P396" s="7">
        <v>46990</v>
      </c>
      <c r="Q396" s="80">
        <f t="shared" si="127"/>
        <v>2028</v>
      </c>
      <c r="R396" s="80">
        <f t="shared" si="128"/>
        <v>8</v>
      </c>
      <c r="S396" s="80">
        <f t="shared" si="129"/>
        <v>25</v>
      </c>
      <c r="T396" s="80" t="str">
        <f t="shared" si="130"/>
        <v>08</v>
      </c>
      <c r="U396" s="80">
        <f t="shared" si="131"/>
        <v>25</v>
      </c>
      <c r="V396" s="80" t="str">
        <f t="shared" si="132"/>
        <v>'2028-08-25'</v>
      </c>
      <c r="W396" s="80">
        <v>44</v>
      </c>
      <c r="X396" s="80">
        <f t="shared" si="133"/>
        <v>44</v>
      </c>
      <c r="Y396" s="3" t="s">
        <v>2053</v>
      </c>
      <c r="Z396" s="123">
        <f>IFERROR(IF(Y396="","null",VLOOKUP(Y396,Marcas!$A$2:$C$2024,2,0)),"")</f>
        <v>1049</v>
      </c>
      <c r="AA396" s="6" t="s">
        <v>2053</v>
      </c>
      <c r="AB396" s="6">
        <f>IFERROR(IF(AA396="","",IF(AA396="EMPORIO LEGAL",1,VLOOKUP(AA396,Clientes!$A$2:$B$1190,2,0))),"")</f>
        <v>743</v>
      </c>
      <c r="AC396" s="6">
        <f>IFERROR(IF(Tabla1[[#This Row],[id_control]]="null","",VLOOKUP(CONCATENATE(Tabla1[[#This Row],[CLIENTE]],"-",Tabla1[[#This Row],[id_control]]),Hoja1!$C$2:$D$1994,2,0)),"")</f>
        <v>394</v>
      </c>
      <c r="AD396" s="6" t="s">
        <v>2063</v>
      </c>
      <c r="AE396" s="6"/>
      <c r="AF396" s="6"/>
      <c r="AG396" s="6"/>
      <c r="AH396" s="6"/>
      <c r="AI396" s="6"/>
      <c r="AJ396" s="6"/>
      <c r="AK396" s="6"/>
      <c r="AL396" s="3" t="s">
        <v>2059</v>
      </c>
      <c r="AM396" s="6"/>
      <c r="AN396" s="6"/>
      <c r="AO396" s="6"/>
      <c r="AP396" s="6"/>
      <c r="AQ396" s="4" t="s">
        <v>2068</v>
      </c>
      <c r="AR396" s="6" t="s">
        <v>2057</v>
      </c>
      <c r="AS396" s="6" t="s">
        <v>2065</v>
      </c>
      <c r="AT396" s="6" t="s">
        <v>2059</v>
      </c>
      <c r="AU396" s="6"/>
      <c r="AV396" s="5" t="s">
        <v>2060</v>
      </c>
      <c r="AW396" s="11"/>
      <c r="AX396" s="6"/>
      <c r="AY396" s="6"/>
      <c r="AZ396" s="6"/>
      <c r="BA396" s="6"/>
      <c r="BB396" s="6"/>
      <c r="BC396" s="6"/>
      <c r="BD396" s="8" t="s">
        <v>2069</v>
      </c>
      <c r="BE396" s="8">
        <v>395</v>
      </c>
      <c r="BF396" s="6" t="str">
        <f t="shared" si="134"/>
        <v>insert into bitacoras_estatus (numero_expediente, numero_registro, representante, fecha_inicio, fecha_vencimiento, id_cliente, id_admin, id_bitacoras_estatus, id_estatus, id_clase, id_marca, created_at, updated_at) values('957403','1065431','GUSTAVO VAZQUEZ VARELA','2008-08-25','2028-08-25','743','2','1','1',44,1049,'2008-08-25 00:00:00','2008-08-25 00:00:00');</v>
      </c>
      <c r="BG396" s="6" t="str">
        <f t="shared" si="135"/>
        <v>insert into servicios_comentarios (comentario, id_admin, id_estatus, created_at, updated_at) values('TITULO ENVIADO A NCG EL 29/01/11, EL 26 DE MARZO DE 218 SE INGRESO LA SOLICITUD DE RENOVACION DE MARCA ANTE EL INSTITUTO MEXICANO DE LA PROPIEDAD INDUSTRIAL',1,395,'2008-08-25 00:00:00','2008-08-25 00:00:00');</v>
      </c>
      <c r="BH396" s="6" t="str">
        <f t="shared" si="136"/>
        <v>insert into servicios_comentarios (comentario, id_admin, id_estatus, created_at, updated_at) values('638 6944070, 636 661 2963 cel Gustavo 636 699 1710 CEL MONICA 636 103 7857',1,395,'2008-08-25 00:00:00','2008-08-25 00:00:00');</v>
      </c>
      <c r="BI396" s="137" t="str">
        <f t="shared" si="137"/>
        <v>update bitacoras_estatus set comprobacion_uso = 1, id_estatus=10 where id=395;</v>
      </c>
      <c r="BJ396" s="137" t="str">
        <f t="shared" si="138"/>
        <v>update bitacoras_estatus set numero_expediente = '957403', numero_registro = '1065431', id_estatus = 10, fecha_inicio = '2008-08-25', fecha_vencimiento ='2028-08-25', created_at ='2008-08-25 00:00:00', updated_at ='2008-08-25 00:00:00', id_clase=44, id_marca=1049, id_cliente=743, vigencia = 1 where id =395;</v>
      </c>
      <c r="BK396" s="137" t="str">
        <f t="shared" si="139"/>
        <v>update bitacoras_estatus set id_estatus = 10 where id =395;</v>
      </c>
    </row>
    <row r="397" spans="1:63" ht="27">
      <c r="A397" s="3">
        <v>1554745</v>
      </c>
      <c r="B397" s="3">
        <v>1520180</v>
      </c>
      <c r="C397" s="3">
        <f>IF(Tabla1[[#This Row],[No. REG.]]="","",1)</f>
        <v>1</v>
      </c>
      <c r="D397" s="3" t="s">
        <v>46</v>
      </c>
      <c r="E397" s="3">
        <f>IF(Tabla1[[#This Row],[STATUS]]="","",VLOOKUP(D397,Estatus!$A$2:$B$13,2,0))</f>
        <v>10</v>
      </c>
      <c r="F397" s="3">
        <f>IF(Tabla1[[#This Row],[STATUS]]="","",VLOOKUP(D397,Estatus!$A$2:$I$12,9,0))</f>
        <v>1</v>
      </c>
      <c r="G397" s="12" t="s">
        <v>2070</v>
      </c>
      <c r="H397" s="7">
        <v>41975</v>
      </c>
      <c r="I397" s="80">
        <f t="shared" si="120"/>
        <v>2014</v>
      </c>
      <c r="J397" s="80">
        <f t="shared" si="121"/>
        <v>12</v>
      </c>
      <c r="K397" s="80">
        <f t="shared" si="122"/>
        <v>2</v>
      </c>
      <c r="L397" s="80">
        <f t="shared" si="123"/>
        <v>12</v>
      </c>
      <c r="M397" s="80" t="str">
        <f t="shared" si="124"/>
        <v>02</v>
      </c>
      <c r="N397" s="80" t="str">
        <f t="shared" si="125"/>
        <v>'2014-12-02'</v>
      </c>
      <c r="O397" s="80" t="str">
        <f t="shared" si="126"/>
        <v>'2014-12-02 00:00:00'</v>
      </c>
      <c r="P397" s="7">
        <v>45628</v>
      </c>
      <c r="Q397" s="80">
        <f t="shared" si="127"/>
        <v>2024</v>
      </c>
      <c r="R397" s="80">
        <f t="shared" si="128"/>
        <v>12</v>
      </c>
      <c r="S397" s="80">
        <f t="shared" si="129"/>
        <v>2</v>
      </c>
      <c r="T397" s="80">
        <f t="shared" si="130"/>
        <v>12</v>
      </c>
      <c r="U397" s="80" t="str">
        <f t="shared" si="131"/>
        <v>02</v>
      </c>
      <c r="V397" s="80" t="str">
        <f t="shared" si="132"/>
        <v>'2024-12-02'</v>
      </c>
      <c r="W397" s="80"/>
      <c r="X397" s="80" t="str">
        <f t="shared" si="133"/>
        <v>null</v>
      </c>
      <c r="Y397" s="3" t="s">
        <v>2071</v>
      </c>
      <c r="Z397" s="124">
        <f>IFERROR(IF(Y397="","null",VLOOKUP(Y397,Marcas!$A$2:$C$2024,2,0)),"")</f>
        <v>1046</v>
      </c>
      <c r="AA397" s="3" t="s">
        <v>2071</v>
      </c>
      <c r="AB397" s="3">
        <f>IFERROR(IF(AA397="","",IF(AA397="EMPORIO LEGAL",1,VLOOKUP(AA397,Clientes!$A$2:$B$1190,2,0))),"")</f>
        <v>742</v>
      </c>
      <c r="AC397" s="3">
        <f>IFERROR(IF(Tabla1[[#This Row],[id_control]]="null","",VLOOKUP(CONCATENATE(Tabla1[[#This Row],[CLIENTE]],"-",Tabla1[[#This Row],[id_control]]),Hoja1!$C$2:$D$1994,2,0)),"")</f>
        <v>397</v>
      </c>
      <c r="AD397" s="3" t="s">
        <v>2072</v>
      </c>
      <c r="AE397" s="3"/>
      <c r="AF397" s="3"/>
      <c r="AG397" s="3"/>
      <c r="AH397" s="3"/>
      <c r="AI397" s="3"/>
      <c r="AJ397" s="3"/>
      <c r="AK397" s="3"/>
      <c r="AL397" s="3" t="s">
        <v>2073</v>
      </c>
      <c r="AM397" s="6" t="s">
        <v>2074</v>
      </c>
      <c r="AN397" s="6"/>
      <c r="AO397" s="6"/>
      <c r="AP397" s="6"/>
      <c r="AQ397" s="4" t="s">
        <v>2075</v>
      </c>
      <c r="AR397" s="6" t="s">
        <v>2076</v>
      </c>
      <c r="AS397" s="6"/>
      <c r="AT397" s="6"/>
      <c r="AU397" s="6"/>
      <c r="AV397" s="6" t="s">
        <v>2077</v>
      </c>
      <c r="AW397" s="6" t="s">
        <v>2078</v>
      </c>
      <c r="AX397" s="6"/>
      <c r="AY397" s="6"/>
      <c r="AZ397" s="6"/>
      <c r="BA397" s="6"/>
      <c r="BB397" s="6"/>
      <c r="BC397" s="6"/>
      <c r="BD397" s="6" t="s">
        <v>2079</v>
      </c>
      <c r="BE397" s="8">
        <v>396</v>
      </c>
      <c r="BF397" s="6" t="str">
        <f t="shared" si="134"/>
        <v>insert into bitacoras_estatus (numero_expediente, numero_registro, representante, fecha_inicio, fecha_vencimiento, id_cliente, id_admin, id_bitacoras_estatus, id_estatus, id_clase, id_marca, created_at, updated_at) values('1554745','1520180','MARÍA DEL ROSARIO GUERRERO OLIVARES','2014-12-02','2024-12-02','742','2','1','1',null,1046,'2014-12-02 00:00:00','2014-12-02 00:00:00');</v>
      </c>
      <c r="BG397" s="6" t="str">
        <f t="shared" si="135"/>
        <v>insert into servicios_comentarios (comentario, id_admin, id_estatus, created_at, updated_at) values('CONTACTO PAIBE GUERRERO SOBRINO, titulo recibido 22 junio de 2015',1,396,'2014-12-02 00:00:00','2014-12-02 00:00:00');</v>
      </c>
      <c r="BH397" s="6" t="str">
        <f t="shared" si="136"/>
        <v>insert into servicios_comentarios (comentario, id_admin, id_estatus, created_at, updated_at) values('414 7872(CASA) 414 41 44 (LOCAL), cel 614 169 0074 Paibe cel 614 203 03 22',1,396,'2014-12-02 00:00:00','2014-12-02 00:00:00');</v>
      </c>
      <c r="BI397" s="137" t="str">
        <f t="shared" si="137"/>
        <v>update bitacoras_estatus set comprobacion_uso = 1, id_estatus=10 where id=396;</v>
      </c>
      <c r="BJ397" s="137" t="str">
        <f t="shared" si="138"/>
        <v>update bitacoras_estatus set numero_expediente = '1554745', numero_registro = '1520180', id_estatus = 10, fecha_inicio = '2014-12-02', fecha_vencimiento ='2024-12-02', created_at ='2014-12-02 00:00:00', updated_at ='2014-12-02 00:00:00', id_clase=null, id_marca=1046, id_cliente=742, vigencia = 1 where id =396;</v>
      </c>
      <c r="BK397" s="137" t="str">
        <f t="shared" si="139"/>
        <v>update bitacoras_estatus set id_estatus = 10 where id =396;</v>
      </c>
    </row>
    <row r="398" spans="1:63">
      <c r="A398" s="3">
        <v>1187680</v>
      </c>
      <c r="B398" s="3">
        <v>1248868</v>
      </c>
      <c r="C398" s="3">
        <f>IF(Tabla1[[#This Row],[No. REG.]]="","",1)</f>
        <v>1</v>
      </c>
      <c r="D398" s="3" t="s">
        <v>46</v>
      </c>
      <c r="E398" s="3">
        <f>IF(Tabla1[[#This Row],[STATUS]]="","",VLOOKUP(D398,Estatus!$A$2:$B$13,2,0))</f>
        <v>10</v>
      </c>
      <c r="F398" s="3">
        <f>IF(Tabla1[[#This Row],[STATUS]]="","",VLOOKUP(D398,Estatus!$A$2:$I$12,9,0))</f>
        <v>1</v>
      </c>
      <c r="G398" s="12" t="s">
        <v>2080</v>
      </c>
      <c r="H398" s="7">
        <v>40704</v>
      </c>
      <c r="I398" s="80">
        <f t="shared" si="120"/>
        <v>2011</v>
      </c>
      <c r="J398" s="80">
        <f t="shared" si="121"/>
        <v>6</v>
      </c>
      <c r="K398" s="80">
        <f t="shared" si="122"/>
        <v>10</v>
      </c>
      <c r="L398" s="80" t="str">
        <f t="shared" si="123"/>
        <v>06</v>
      </c>
      <c r="M398" s="80">
        <f t="shared" si="124"/>
        <v>10</v>
      </c>
      <c r="N398" s="80" t="str">
        <f t="shared" si="125"/>
        <v>'2011-06-10'</v>
      </c>
      <c r="O398" s="80" t="str">
        <f t="shared" si="126"/>
        <v>'2011-06-10 00:00:00'</v>
      </c>
      <c r="P398" s="7">
        <v>44357</v>
      </c>
      <c r="Q398" s="80">
        <f t="shared" si="127"/>
        <v>2021</v>
      </c>
      <c r="R398" s="80">
        <f t="shared" si="128"/>
        <v>6</v>
      </c>
      <c r="S398" s="80">
        <f t="shared" si="129"/>
        <v>10</v>
      </c>
      <c r="T398" s="80" t="str">
        <f t="shared" si="130"/>
        <v>06</v>
      </c>
      <c r="U398" s="80">
        <f t="shared" si="131"/>
        <v>10</v>
      </c>
      <c r="V398" s="80" t="str">
        <f t="shared" si="132"/>
        <v>'2021-06-10'</v>
      </c>
      <c r="W398" s="80"/>
      <c r="X398" s="80" t="str">
        <f t="shared" si="133"/>
        <v>null</v>
      </c>
      <c r="Y398" s="3" t="s">
        <v>2081</v>
      </c>
      <c r="Z398" s="124">
        <f>IFERROR(IF(Y398="","null",VLOOKUP(Y398,Marcas!$A$2:$C$2024,2,0)),"")</f>
        <v>1040</v>
      </c>
      <c r="AA398" s="3" t="s">
        <v>2082</v>
      </c>
      <c r="AB398" s="3">
        <f>IFERROR(IF(AA398="","",IF(AA398="EMPORIO LEGAL",1,VLOOKUP(AA398,Clientes!$A$2:$B$1190,2,0))),"")</f>
        <v>740</v>
      </c>
      <c r="AC398" s="3">
        <f>IFERROR(IF(Tabla1[[#This Row],[id_control]]="null","",VLOOKUP(CONCATENATE(Tabla1[[#This Row],[CLIENTE]],"-",Tabla1[[#This Row],[id_control]]),Hoja1!$C$2:$D$1994,2,0)),"")</f>
        <v>398</v>
      </c>
      <c r="AD398" s="3" t="s">
        <v>2083</v>
      </c>
      <c r="AE398" s="3"/>
      <c r="AF398" s="3"/>
      <c r="AG398" s="3"/>
      <c r="AH398" s="3"/>
      <c r="AI398" s="3"/>
      <c r="AJ398" s="3"/>
      <c r="AK398" s="3"/>
      <c r="AL398" s="3" t="s">
        <v>2084</v>
      </c>
      <c r="AM398" s="6"/>
      <c r="AN398" s="6"/>
      <c r="AO398" s="6"/>
      <c r="AP398" s="6"/>
      <c r="AQ398" s="4" t="s">
        <v>2085</v>
      </c>
      <c r="AR398" s="4"/>
      <c r="AS398" s="6"/>
      <c r="AT398" s="6"/>
      <c r="AU398" s="6"/>
      <c r="AV398" s="5" t="s">
        <v>2086</v>
      </c>
      <c r="AW398" s="5"/>
      <c r="AX398" s="5"/>
      <c r="AY398" s="5"/>
      <c r="AZ398" s="5"/>
      <c r="BA398" s="5"/>
      <c r="BB398" s="5"/>
      <c r="BC398" s="5"/>
      <c r="BD398" s="6" t="s">
        <v>2087</v>
      </c>
      <c r="BE398" s="8">
        <v>397</v>
      </c>
      <c r="BF398" s="6" t="str">
        <f t="shared" si="134"/>
        <v>insert into bitacoras_estatus (numero_expediente, numero_registro, representante, fecha_inicio, fecha_vencimiento, id_cliente, id_admin, id_bitacoras_estatus, id_estatus, id_clase, id_marca, created_at, updated_at) values('1187680','1248868','JESUS ALONSO GARCIA BALCORTA','2011-06-10','2021-06-10','740','2','1','1',null,1040,'2011-06-10 00:00:00','2011-06-10 00:00:00');</v>
      </c>
      <c r="BG398" s="6" t="str">
        <f t="shared" si="135"/>
        <v>insert into servicios_comentarios (comentario, id_admin, id_estatus, created_at, updated_at) values('TITULO ENTREGADO 11/01/2012',1,397,'2011-06-10 00:00:00','2011-06-10 00:00:00');</v>
      </c>
      <c r="BH398" s="6" t="str">
        <f t="shared" si="136"/>
        <v>insert into servicios_comentarios (comentario, id_admin, id_estatus, created_at, updated_at) values('4240374, CEL 3459079',1,397,'2011-06-10 00:00:00','2011-06-10 00:00:00');</v>
      </c>
      <c r="BI398" s="137" t="str">
        <f t="shared" si="137"/>
        <v>update bitacoras_estatus set comprobacion_uso = 1, id_estatus=10 where id=397;</v>
      </c>
      <c r="BJ398" s="137" t="str">
        <f t="shared" si="138"/>
        <v>update bitacoras_estatus set numero_expediente = '1187680', numero_registro = '1248868', id_estatus = 10, fecha_inicio = '2011-06-10', fecha_vencimiento ='2021-06-10', created_at ='2011-06-10 00:00:00', updated_at ='2011-06-10 00:00:00', id_clase=null, id_marca=1040, id_cliente=740, vigencia = 1 where id =397;</v>
      </c>
      <c r="BK398" s="137" t="str">
        <f t="shared" si="139"/>
        <v>update bitacoras_estatus set id_estatus = 10 where id =397;</v>
      </c>
    </row>
    <row r="399" spans="1:63">
      <c r="A399" s="3">
        <v>856556</v>
      </c>
      <c r="B399" s="3"/>
      <c r="C399" s="3" t="str">
        <f>IF(Tabla1[[#This Row],[No. REG.]]="","",1)</f>
        <v/>
      </c>
      <c r="D399" s="3" t="s">
        <v>34</v>
      </c>
      <c r="E399" s="3">
        <f>IF(Tabla1[[#This Row],[STATUS]]="","",VLOOKUP(D399,Estatus!$A$2:$B$13,2,0))</f>
        <v>5</v>
      </c>
      <c r="F399" s="3">
        <f>IF(Tabla1[[#This Row],[STATUS]]="","",VLOOKUP(D399,Estatus!$A$2:$I$12,9,0))</f>
        <v>0</v>
      </c>
      <c r="G399" s="12" t="s">
        <v>2088</v>
      </c>
      <c r="H399" s="7">
        <v>39211</v>
      </c>
      <c r="I399" s="80">
        <f t="shared" si="120"/>
        <v>2007</v>
      </c>
      <c r="J399" s="80">
        <f t="shared" si="121"/>
        <v>5</v>
      </c>
      <c r="K399" s="80">
        <f t="shared" si="122"/>
        <v>9</v>
      </c>
      <c r="L399" s="80" t="str">
        <f t="shared" si="123"/>
        <v>05</v>
      </c>
      <c r="M399" s="80" t="str">
        <f t="shared" si="124"/>
        <v>09</v>
      </c>
      <c r="N399" s="80" t="str">
        <f t="shared" si="125"/>
        <v>'2007-05-09'</v>
      </c>
      <c r="O399" s="80" t="str">
        <f t="shared" si="126"/>
        <v>'2007-05-09 00:00:00'</v>
      </c>
      <c r="P399" s="7">
        <v>42864</v>
      </c>
      <c r="Q399" s="80">
        <f t="shared" si="127"/>
        <v>2017</v>
      </c>
      <c r="R399" s="80">
        <f t="shared" si="128"/>
        <v>5</v>
      </c>
      <c r="S399" s="80">
        <f t="shared" si="129"/>
        <v>9</v>
      </c>
      <c r="T399" s="80" t="str">
        <f t="shared" si="130"/>
        <v>05</v>
      </c>
      <c r="U399" s="80" t="str">
        <f t="shared" si="131"/>
        <v>09</v>
      </c>
      <c r="V399" s="80" t="str">
        <f t="shared" si="132"/>
        <v>'2017-05-09'</v>
      </c>
      <c r="W399" s="80"/>
      <c r="X399" s="80" t="str">
        <f t="shared" si="133"/>
        <v>null</v>
      </c>
      <c r="Y399" s="3" t="s">
        <v>2089</v>
      </c>
      <c r="Z399" s="124">
        <f>IFERROR(IF(Y399="","null",VLOOKUP(Y399,Marcas!$A$2:$C$2024,2,0)),"")</f>
        <v>1037</v>
      </c>
      <c r="AA399" s="3" t="s">
        <v>2090</v>
      </c>
      <c r="AB399" s="3">
        <f>IFERROR(IF(AA399="","",IF(AA399="EMPORIO LEGAL",1,VLOOKUP(AA399,Clientes!$A$2:$B$1190,2,0))),"")</f>
        <v>738</v>
      </c>
      <c r="AC399" s="3">
        <f>IFERROR(IF(Tabla1[[#This Row],[id_control]]="null","",VLOOKUP(CONCATENATE(Tabla1[[#This Row],[CLIENTE]],"-",Tabla1[[#This Row],[id_control]]),Hoja1!$C$2:$D$1994,2,0)),"")</f>
        <v>399</v>
      </c>
      <c r="AD399" s="3" t="s">
        <v>2091</v>
      </c>
      <c r="AE399" s="3"/>
      <c r="AF399" s="3"/>
      <c r="AG399" s="3"/>
      <c r="AH399" s="3"/>
      <c r="AI399" s="3"/>
      <c r="AJ399" s="3"/>
      <c r="AK399" s="3"/>
      <c r="AL399" s="3">
        <v>4146123</v>
      </c>
      <c r="AM399" s="6"/>
      <c r="AN399" s="6"/>
      <c r="AO399" s="6"/>
      <c r="AP399" s="6"/>
      <c r="AQ399" s="6">
        <v>6142555743</v>
      </c>
      <c r="AR399" s="6"/>
      <c r="AS399" s="6"/>
      <c r="AT399" s="6"/>
      <c r="AU399" s="6"/>
      <c r="AV399" s="6" t="s">
        <v>2092</v>
      </c>
      <c r="AW399" s="6" t="s">
        <v>2093</v>
      </c>
      <c r="AX399" s="6"/>
      <c r="AY399" s="6"/>
      <c r="AZ399" s="6"/>
      <c r="BA399" s="6"/>
      <c r="BB399" s="6"/>
      <c r="BC399" s="6"/>
      <c r="BD399" s="6" t="s">
        <v>2094</v>
      </c>
      <c r="BE399" s="8">
        <v>398</v>
      </c>
      <c r="BF399" s="6" t="str">
        <f t="shared" si="134"/>
        <v>insert into bitacoras_estatus (numero_expediente, numero_registro, representante, fecha_inicio, fecha_vencimiento, id_cliente, id_admin, id_bitacoras_estatus, id_estatus, id_clase, id_marca, created_at, updated_at) values('856556','','MARIO ALBERTO MONZON BERJES','2007-05-09','2017-05-09','738','2','1','1',null,1037,'2007-05-09 00:00:00','2007-05-09 00:00:00');</v>
      </c>
      <c r="BG399" s="6" t="str">
        <f t="shared" si="135"/>
        <v>insert into servicios_comentarios (comentario, id_admin, id_estatus, created_at, updated_at) values('solicitud de agilizacion 17/07/08',1,398,'2007-05-09 00:00:00','2007-05-09 00:00:00');</v>
      </c>
      <c r="BH399" s="6" t="str">
        <f t="shared" si="136"/>
        <v>insert into servicios_comentarios (comentario, id_admin, id_estatus, created_at, updated_at) values('414-6123 CEL MARIO 614-255-5743',1,398,'2007-05-09 00:00:00','2007-05-09 00:00:00');</v>
      </c>
      <c r="BI399" s="137" t="str">
        <f t="shared" si="137"/>
        <v>update bitacoras_estatus set comprobacion_uso = 1, id_estatus=5 where id=398;</v>
      </c>
      <c r="BJ399" s="137" t="str">
        <f t="shared" si="138"/>
        <v>update bitacoras_estatus set numero_expediente = '856556', numero_registro = '', id_estatus = 5, fecha_inicio = '2007-05-09', fecha_vencimiento ='2017-05-09', created_at ='2007-05-09 00:00:00', updated_at ='2007-05-09 00:00:00', id_clase=null, id_marca=1037, id_cliente=738, vigencia = 0 where id =398;</v>
      </c>
      <c r="BK399" s="137" t="str">
        <f t="shared" si="139"/>
        <v>update bitacoras_estatus set id_estatus = 5 where id =398;</v>
      </c>
    </row>
    <row r="400" spans="1:63" ht="79">
      <c r="A400" s="6">
        <v>856555</v>
      </c>
      <c r="B400" s="6">
        <v>993286</v>
      </c>
      <c r="C400" s="6">
        <f>IF(Tabla1[[#This Row],[No. REG.]]="","",1)</f>
        <v>1</v>
      </c>
      <c r="D400" s="3" t="s">
        <v>46</v>
      </c>
      <c r="E400" s="3">
        <f>IF(Tabla1[[#This Row],[STATUS]]="","",VLOOKUP(D400,Estatus!$A$2:$B$13,2,0))</f>
        <v>10</v>
      </c>
      <c r="F400" s="3">
        <f>IF(Tabla1[[#This Row],[STATUS]]="","",VLOOKUP(D400,Estatus!$A$2:$I$12,9,0))</f>
        <v>1</v>
      </c>
      <c r="G400" s="12" t="s">
        <v>2095</v>
      </c>
      <c r="H400" s="7">
        <v>42864</v>
      </c>
      <c r="I400" s="80">
        <f t="shared" si="120"/>
        <v>2017</v>
      </c>
      <c r="J400" s="80">
        <f t="shared" si="121"/>
        <v>5</v>
      </c>
      <c r="K400" s="80">
        <f t="shared" si="122"/>
        <v>9</v>
      </c>
      <c r="L400" s="80" t="str">
        <f t="shared" si="123"/>
        <v>05</v>
      </c>
      <c r="M400" s="80" t="str">
        <f t="shared" si="124"/>
        <v>09</v>
      </c>
      <c r="N400" s="80" t="str">
        <f t="shared" si="125"/>
        <v>'2017-05-09'</v>
      </c>
      <c r="O400" s="80" t="str">
        <f t="shared" si="126"/>
        <v>'2017-05-09 00:00:00'</v>
      </c>
      <c r="P400" s="7">
        <v>46516</v>
      </c>
      <c r="Q400" s="80">
        <f t="shared" si="127"/>
        <v>2027</v>
      </c>
      <c r="R400" s="80">
        <f t="shared" si="128"/>
        <v>5</v>
      </c>
      <c r="S400" s="80">
        <f t="shared" si="129"/>
        <v>9</v>
      </c>
      <c r="T400" s="80" t="str">
        <f t="shared" si="130"/>
        <v>05</v>
      </c>
      <c r="U400" s="80" t="str">
        <f t="shared" si="131"/>
        <v>09</v>
      </c>
      <c r="V400" s="80" t="str">
        <f t="shared" si="132"/>
        <v>'2027-05-09'</v>
      </c>
      <c r="W400" s="80"/>
      <c r="X400" s="80" t="str">
        <f t="shared" si="133"/>
        <v>null</v>
      </c>
      <c r="Y400" s="6" t="s">
        <v>2096</v>
      </c>
      <c r="Z400" s="123">
        <f>IFERROR(IF(Y400="","null",VLOOKUP(Y400,Marcas!$A$2:$C$2024,2,0)),"")</f>
        <v>1172</v>
      </c>
      <c r="AA400" s="6" t="s">
        <v>2090</v>
      </c>
      <c r="AB400" s="6">
        <f>IFERROR(IF(AA400="","",IF(AA400="EMPORIO LEGAL",1,VLOOKUP(AA400,Clientes!$A$2:$B$1190,2,0))),"")</f>
        <v>738</v>
      </c>
      <c r="AC400" s="6">
        <f>IFERROR(IF(Tabla1[[#This Row],[id_control]]="null","",VLOOKUP(CONCATENATE(Tabla1[[#This Row],[CLIENTE]],"-",Tabla1[[#This Row],[id_control]]),Hoja1!$C$2:$D$1994,2,0)),"")</f>
        <v>400</v>
      </c>
      <c r="AD400" s="6" t="s">
        <v>2091</v>
      </c>
      <c r="AE400" s="6"/>
      <c r="AF400" s="6"/>
      <c r="AG400" s="6"/>
      <c r="AH400" s="6"/>
      <c r="AI400" s="6"/>
      <c r="AJ400" s="6"/>
      <c r="AK400" s="6"/>
      <c r="AL400" s="3">
        <v>4146123</v>
      </c>
      <c r="AM400" s="4"/>
      <c r="AN400" s="6"/>
      <c r="AO400" s="6"/>
      <c r="AP400" s="6"/>
      <c r="AQ400" s="6">
        <v>6142555743</v>
      </c>
      <c r="AR400" s="6"/>
      <c r="AS400" s="6"/>
      <c r="AT400" s="6"/>
      <c r="AU400" s="6"/>
      <c r="AV400" s="5" t="s">
        <v>2097</v>
      </c>
      <c r="AW400" s="11"/>
      <c r="AX400" s="11"/>
      <c r="AY400" s="6"/>
      <c r="AZ400" s="6"/>
      <c r="BA400" s="6"/>
      <c r="BB400" s="6"/>
      <c r="BC400" s="6"/>
      <c r="BD400" s="8" t="s">
        <v>2094</v>
      </c>
      <c r="BE400" s="8">
        <v>399</v>
      </c>
      <c r="BF400" s="6" t="str">
        <f t="shared" si="134"/>
        <v>insert into bitacoras_estatus (numero_expediente, numero_registro, representante, fecha_inicio, fecha_vencimiento, id_cliente, id_admin, id_bitacoras_estatus, id_estatus, id_clase, id_marca, created_at, updated_at) values('856555','993286','MARIO ALBERTO MONZON BERJES','2017-05-09','2027-05-09','738','2','1','1',null,1172,'2017-05-09 00:00:00','2017-05-09 00:00:00');</v>
      </c>
      <c r="BG400" s="6" t="str">
        <f t="shared" si="135"/>
        <v>insert into servicios_comentarios (comentario, id_admin, id_estatus, created_at, updated_at) values('INSCRIPCION DE FRANQUICIA A FAVOR DE VERONICA ALEXANDRA LETKEMAN IBARRA RECIBIDA 17/10/2012. SOLICITUD DE RENOVACION 16/DIC/2016, EL 28 FEB 2017 LLEGO LA RENOVACION DE LA MARCA CON EL NUM. 379187/2017',1,399,'2017-05-09 00:00:00','2017-05-09 00:00:00');</v>
      </c>
      <c r="BH400" s="6" t="str">
        <f t="shared" si="136"/>
        <v>insert into servicios_comentarios (comentario, id_admin, id_estatus, created_at, updated_at) values('414-6123 CEL MARIO 614-255-5743',1,399,'2017-05-09 00:00:00','2017-05-09 00:00:00');</v>
      </c>
      <c r="BI400" s="137" t="str">
        <f t="shared" si="137"/>
        <v>update bitacoras_estatus set comprobacion_uso = 1, id_estatus=10 where id=399;</v>
      </c>
      <c r="BJ400" s="137" t="str">
        <f t="shared" si="138"/>
        <v>update bitacoras_estatus set numero_expediente = '856555', numero_registro = '993286', id_estatus = 10, fecha_inicio = '2017-05-09', fecha_vencimiento ='2027-05-09', created_at ='2017-05-09 00:00:00', updated_at ='2017-05-09 00:00:00', id_clase=null, id_marca=1172, id_cliente=738, vigencia = 1 where id =399;</v>
      </c>
      <c r="BK400" s="137" t="str">
        <f t="shared" si="139"/>
        <v>update bitacoras_estatus set id_estatus = 10 where id =399;</v>
      </c>
    </row>
    <row r="401" spans="1:63" ht="66">
      <c r="A401" s="6">
        <v>879251</v>
      </c>
      <c r="B401" s="6">
        <v>1006564</v>
      </c>
      <c r="C401" s="6">
        <f>IF(Tabla1[[#This Row],[No. REG.]]="","",1)</f>
        <v>1</v>
      </c>
      <c r="D401" s="3" t="s">
        <v>46</v>
      </c>
      <c r="E401" s="3">
        <f>IF(Tabla1[[#This Row],[STATUS]]="","",VLOOKUP(D401,Estatus!$A$2:$B$13,2,0))</f>
        <v>10</v>
      </c>
      <c r="F401" s="3">
        <f>IF(Tabla1[[#This Row],[STATUS]]="","",VLOOKUP(D401,Estatus!$A$2:$I$12,9,0))</f>
        <v>1</v>
      </c>
      <c r="G401" s="12" t="s">
        <v>2098</v>
      </c>
      <c r="H401" s="7">
        <v>39314</v>
      </c>
      <c r="I401" s="80">
        <f t="shared" si="120"/>
        <v>2007</v>
      </c>
      <c r="J401" s="80">
        <f t="shared" si="121"/>
        <v>8</v>
      </c>
      <c r="K401" s="80">
        <f t="shared" si="122"/>
        <v>20</v>
      </c>
      <c r="L401" s="80" t="str">
        <f t="shared" si="123"/>
        <v>08</v>
      </c>
      <c r="M401" s="80">
        <f t="shared" si="124"/>
        <v>20</v>
      </c>
      <c r="N401" s="80" t="str">
        <f t="shared" si="125"/>
        <v>'2007-08-20'</v>
      </c>
      <c r="O401" s="80" t="str">
        <f t="shared" si="126"/>
        <v>'2007-08-20 00:00:00'</v>
      </c>
      <c r="P401" s="7">
        <v>46619</v>
      </c>
      <c r="Q401" s="80">
        <f t="shared" si="127"/>
        <v>2027</v>
      </c>
      <c r="R401" s="80">
        <f t="shared" si="128"/>
        <v>8</v>
      </c>
      <c r="S401" s="80">
        <f t="shared" si="129"/>
        <v>20</v>
      </c>
      <c r="T401" s="80" t="str">
        <f t="shared" si="130"/>
        <v>08</v>
      </c>
      <c r="U401" s="80">
        <f t="shared" si="131"/>
        <v>20</v>
      </c>
      <c r="V401" s="80" t="str">
        <f t="shared" si="132"/>
        <v>'2027-08-20'</v>
      </c>
      <c r="W401" s="80"/>
      <c r="X401" s="80" t="str">
        <f t="shared" si="133"/>
        <v>null</v>
      </c>
      <c r="Y401" s="6" t="s">
        <v>2099</v>
      </c>
      <c r="Z401" s="123">
        <f>IFERROR(IF(Y401="","null",VLOOKUP(Y401,Marcas!$A$2:$C$2024,2,0)),"")</f>
        <v>928</v>
      </c>
      <c r="AA401" s="6" t="s">
        <v>2090</v>
      </c>
      <c r="AB401" s="6">
        <f>IFERROR(IF(AA401="","",IF(AA401="EMPORIO LEGAL",1,VLOOKUP(AA401,Clientes!$A$2:$B$1190,2,0))),"")</f>
        <v>738</v>
      </c>
      <c r="AC401" s="6">
        <f>IFERROR(IF(Tabla1[[#This Row],[id_control]]="null","",VLOOKUP(CONCATENATE(Tabla1[[#This Row],[CLIENTE]],"-",Tabla1[[#This Row],[id_control]]),Hoja1!$C$2:$D$1994,2,0)),"")</f>
        <v>401</v>
      </c>
      <c r="AD401" s="6" t="s">
        <v>2091</v>
      </c>
      <c r="AE401" s="6"/>
      <c r="AF401" s="6"/>
      <c r="AG401" s="6"/>
      <c r="AH401" s="6"/>
      <c r="AI401" s="6"/>
      <c r="AJ401" s="6"/>
      <c r="AK401" s="6"/>
      <c r="AL401" s="3" t="s">
        <v>2100</v>
      </c>
      <c r="AM401" s="4"/>
      <c r="AN401" s="6"/>
      <c r="AO401" s="6"/>
      <c r="AP401" s="6"/>
      <c r="AQ401" s="6">
        <v>6142555745</v>
      </c>
      <c r="AR401" s="6"/>
      <c r="AS401" s="6"/>
      <c r="AT401" s="6"/>
      <c r="AU401" s="6"/>
      <c r="AV401" s="5" t="s">
        <v>2097</v>
      </c>
      <c r="AW401" s="11"/>
      <c r="AX401" s="11"/>
      <c r="AY401" s="6"/>
      <c r="AZ401" s="6"/>
      <c r="BA401" s="6"/>
      <c r="BB401" s="6"/>
      <c r="BC401" s="6"/>
      <c r="BD401" s="8" t="s">
        <v>2101</v>
      </c>
      <c r="BE401" s="8">
        <v>400</v>
      </c>
      <c r="BF401" s="6" t="str">
        <f t="shared" si="134"/>
        <v>insert into bitacoras_estatus (numero_expediente, numero_registro, representante, fecha_inicio, fecha_vencimiento, id_cliente, id_admin, id_bitacoras_estatus, id_estatus, id_clase, id_marca, created_at, updated_at) values('879251','1006564','MARIO ALBERTO MONZON BERJES','2007-08-20','2027-08-20','738','2','1','1',null,928,'2007-08-20 00:00:00','2007-08-20 00:00:00');</v>
      </c>
      <c r="BG401" s="6" t="str">
        <f t="shared" si="135"/>
        <v>insert into servicios_comentarios (comentario, id_admin, id_estatus, created_at, updated_at) values('RENOVACIÓN MANGOKI HASTA 20/08/2027. EN FECHA 25 DE SEPTIEMBRE 2017 SE PRESENTÓ SOLICITUD DE RENOVACIÓN DE MARCA. 27-02-2018 SE RECIBIÓ LA RENOVACION DE LA MARCA',1,400,'2007-08-20 00:00:00','2007-08-20 00:00:00');</v>
      </c>
      <c r="BH401" s="6" t="str">
        <f t="shared" si="136"/>
        <v>insert into servicios_comentarios (comentario, id_admin, id_estatus, created_at, updated_at) values('414-6123 CEL MARIO 614-255-5745 (Número equivocado)',1,400,'2007-08-20 00:00:00','2007-08-20 00:00:00');</v>
      </c>
      <c r="BI401" s="137" t="str">
        <f t="shared" si="137"/>
        <v>update bitacoras_estatus set comprobacion_uso = 1, id_estatus=10 where id=400;</v>
      </c>
      <c r="BJ401" s="137" t="str">
        <f t="shared" si="138"/>
        <v>update bitacoras_estatus set numero_expediente = '879251', numero_registro = '1006564', id_estatus = 10, fecha_inicio = '2007-08-20', fecha_vencimiento ='2027-08-20', created_at ='2007-08-20 00:00:00', updated_at ='2007-08-20 00:00:00', id_clase=null, id_marca=928, id_cliente=738, vigencia = 1 where id =400;</v>
      </c>
      <c r="BK401" s="137" t="str">
        <f t="shared" si="139"/>
        <v>update bitacoras_estatus set id_estatus = 10 where id =400;</v>
      </c>
    </row>
    <row r="402" spans="1:63" ht="53">
      <c r="A402" s="3">
        <v>647024</v>
      </c>
      <c r="B402" s="3">
        <v>839659</v>
      </c>
      <c r="C402" s="3">
        <f>IF(Tabla1[[#This Row],[No. REG.]]="","",1)</f>
        <v>1</v>
      </c>
      <c r="D402" s="3" t="s">
        <v>46</v>
      </c>
      <c r="E402" s="3">
        <f>IF(Tabla1[[#This Row],[STATUS]]="","",VLOOKUP(D402,Estatus!$A$2:$B$13,2,0))</f>
        <v>10</v>
      </c>
      <c r="F402" s="3">
        <f>IF(Tabla1[[#This Row],[STATUS]]="","",VLOOKUP(D402,Estatus!$A$2:$I$12,9,0))</f>
        <v>1</v>
      </c>
      <c r="G402" s="12" t="s">
        <v>2102</v>
      </c>
      <c r="H402" s="7">
        <v>38050</v>
      </c>
      <c r="I402" s="80">
        <f t="shared" si="120"/>
        <v>2004</v>
      </c>
      <c r="J402" s="80">
        <f t="shared" si="121"/>
        <v>3</v>
      </c>
      <c r="K402" s="80">
        <f t="shared" si="122"/>
        <v>4</v>
      </c>
      <c r="L402" s="80" t="str">
        <f t="shared" si="123"/>
        <v>03</v>
      </c>
      <c r="M402" s="80" t="str">
        <f t="shared" si="124"/>
        <v>04</v>
      </c>
      <c r="N402" s="80" t="str">
        <f t="shared" si="125"/>
        <v>'2004-03-04'</v>
      </c>
      <c r="O402" s="80" t="str">
        <f t="shared" si="126"/>
        <v>'2004-03-04 00:00:00'</v>
      </c>
      <c r="P402" s="7">
        <v>45355</v>
      </c>
      <c r="Q402" s="80">
        <f t="shared" si="127"/>
        <v>2024</v>
      </c>
      <c r="R402" s="80">
        <f t="shared" si="128"/>
        <v>3</v>
      </c>
      <c r="S402" s="80">
        <f t="shared" si="129"/>
        <v>4</v>
      </c>
      <c r="T402" s="80" t="str">
        <f t="shared" si="130"/>
        <v>03</v>
      </c>
      <c r="U402" s="80" t="str">
        <f t="shared" si="131"/>
        <v>04</v>
      </c>
      <c r="V402" s="80" t="str">
        <f t="shared" si="132"/>
        <v>'2024-03-04'</v>
      </c>
      <c r="W402" s="80"/>
      <c r="X402" s="80" t="str">
        <f t="shared" si="133"/>
        <v>null</v>
      </c>
      <c r="Y402" s="3" t="s">
        <v>2090</v>
      </c>
      <c r="Z402" s="124">
        <f>IFERROR(IF(Y402="","null",VLOOKUP(Y402,Marcas!$A$2:$C$2024,2,0)),"")</f>
        <v>1036</v>
      </c>
      <c r="AA402" s="3" t="s">
        <v>2090</v>
      </c>
      <c r="AB402" s="3">
        <f>IFERROR(IF(AA402="","",IF(AA402="EMPORIO LEGAL",1,VLOOKUP(AA402,Clientes!$A$2:$B$1190,2,0))),"")</f>
        <v>738</v>
      </c>
      <c r="AC402" s="3">
        <f>IFERROR(IF(Tabla1[[#This Row],[id_control]]="null","",VLOOKUP(CONCATENATE(Tabla1[[#This Row],[CLIENTE]],"-",Tabla1[[#This Row],[id_control]]),Hoja1!$C$2:$D$1994,2,0)),"")</f>
        <v>402</v>
      </c>
      <c r="AD402" s="3" t="s">
        <v>2091</v>
      </c>
      <c r="AE402" s="3"/>
      <c r="AF402" s="3"/>
      <c r="AG402" s="3"/>
      <c r="AH402" s="3"/>
      <c r="AI402" s="3"/>
      <c r="AJ402" s="3"/>
      <c r="AK402" s="3"/>
      <c r="AL402" s="3" t="s">
        <v>2094</v>
      </c>
      <c r="AM402" s="6"/>
      <c r="AN402" s="6"/>
      <c r="AO402" s="6"/>
      <c r="AP402" s="6"/>
      <c r="AQ402" s="10"/>
      <c r="AR402" s="6"/>
      <c r="AS402" s="6"/>
      <c r="AT402" s="6"/>
      <c r="AU402" s="6"/>
      <c r="AV402" s="8" t="s">
        <v>2097</v>
      </c>
      <c r="AW402" s="10"/>
      <c r="AX402" s="6"/>
      <c r="AY402" s="6"/>
      <c r="AZ402" s="6"/>
      <c r="BA402" s="6"/>
      <c r="BB402" s="6"/>
      <c r="BC402" s="6"/>
      <c r="BD402" s="6" t="s">
        <v>2094</v>
      </c>
      <c r="BE402" s="8">
        <v>401</v>
      </c>
      <c r="BF402" s="6" t="str">
        <f t="shared" si="134"/>
        <v>insert into bitacoras_estatus (numero_expediente, numero_registro, representante, fecha_inicio, fecha_vencimiento, id_cliente, id_admin, id_bitacoras_estatus, id_estatus, id_clase, id_marca, created_at, updated_at) values('647024','839659','MARIO ALBERTO MONZON BERJES','2004-03-04','2024-03-04','738','2','1','1',null,1036,'2004-03-04 00:00:00','2004-03-04 00:00:00');</v>
      </c>
      <c r="BG402" s="6" t="str">
        <f t="shared" si="135"/>
        <v>insert into servicios_comentarios (comentario, id_admin, id_estatus, created_at, updated_at) values('INSCRIPCION DE FRANQUICIA A FAVOR DE VERONICA ALEXANDRA LETKEMAN IBARRA RECIBIDA 17/10/2012. SE RENOVO CON OTRO DESPACHO.',1,401,'2004-03-04 00:00:00','2004-03-04 00:00:00');</v>
      </c>
      <c r="BH402" s="6" t="str">
        <f t="shared" si="136"/>
        <v>insert into servicios_comentarios (comentario, id_admin, id_estatus, created_at, updated_at) values('414-6123 CEL MARIO 614-255-5743',1,401,'2004-03-04 00:00:00','2004-03-04 00:00:00');</v>
      </c>
      <c r="BI402" s="137" t="str">
        <f t="shared" si="137"/>
        <v>update bitacoras_estatus set comprobacion_uso = 1, id_estatus=10 where id=401;</v>
      </c>
      <c r="BJ402" s="137" t="str">
        <f t="shared" si="138"/>
        <v>update bitacoras_estatus set numero_expediente = '647024', numero_registro = '839659', id_estatus = 10, fecha_inicio = '2004-03-04', fecha_vencimiento ='2024-03-04', created_at ='2004-03-04 00:00:00', updated_at ='2004-03-04 00:00:00', id_clase=null, id_marca=1036, id_cliente=738, vigencia = 1 where id =401;</v>
      </c>
      <c r="BK402" s="137" t="str">
        <f t="shared" si="139"/>
        <v>update bitacoras_estatus set id_estatus = 10 where id =401;</v>
      </c>
    </row>
    <row r="403" spans="1:63">
      <c r="A403" s="6">
        <v>876364</v>
      </c>
      <c r="B403" s="6">
        <v>1013633</v>
      </c>
      <c r="C403" s="6">
        <f>IF(Tabla1[[#This Row],[No. REG.]]="","",1)</f>
        <v>1</v>
      </c>
      <c r="D403" s="3" t="s">
        <v>109</v>
      </c>
      <c r="E403" s="3">
        <f>IF(Tabla1[[#This Row],[STATUS]]="","",VLOOKUP(D403,Estatus!$A$2:$B$13,2,0))</f>
        <v>9</v>
      </c>
      <c r="F403" s="3">
        <f>IF(Tabla1[[#This Row],[STATUS]]="","",VLOOKUP(D403,Estatus!$A$2:$I$12,9,0))</f>
        <v>0</v>
      </c>
      <c r="G403" s="17" t="s">
        <v>2103</v>
      </c>
      <c r="H403" s="9">
        <v>39302</v>
      </c>
      <c r="I403" s="81">
        <f t="shared" si="120"/>
        <v>2007</v>
      </c>
      <c r="J403" s="81">
        <f t="shared" si="121"/>
        <v>8</v>
      </c>
      <c r="K403" s="81">
        <f t="shared" si="122"/>
        <v>8</v>
      </c>
      <c r="L403" s="81" t="str">
        <f t="shared" si="123"/>
        <v>08</v>
      </c>
      <c r="M403" s="81" t="str">
        <f t="shared" si="124"/>
        <v>08</v>
      </c>
      <c r="N403" s="81" t="str">
        <f t="shared" si="125"/>
        <v>'2007-08-08'</v>
      </c>
      <c r="O403" s="81" t="str">
        <f t="shared" si="126"/>
        <v>'2007-08-08 00:00:00'</v>
      </c>
      <c r="P403" s="9">
        <v>42955</v>
      </c>
      <c r="Q403" s="81">
        <f t="shared" si="127"/>
        <v>2017</v>
      </c>
      <c r="R403" s="81">
        <f t="shared" si="128"/>
        <v>8</v>
      </c>
      <c r="S403" s="81">
        <f t="shared" si="129"/>
        <v>8</v>
      </c>
      <c r="T403" s="81" t="str">
        <f t="shared" si="130"/>
        <v>08</v>
      </c>
      <c r="U403" s="81" t="str">
        <f t="shared" si="131"/>
        <v>08</v>
      </c>
      <c r="V403" s="81" t="str">
        <f t="shared" si="132"/>
        <v>'2017-08-08'</v>
      </c>
      <c r="W403" s="81"/>
      <c r="X403" s="81" t="str">
        <f t="shared" si="133"/>
        <v>null</v>
      </c>
      <c r="Y403" s="6" t="s">
        <v>2104</v>
      </c>
      <c r="Z403" s="123">
        <f>IFERROR(IF(Y403="","null",VLOOKUP(Y403,Marcas!$A$2:$C$2024,2,0)),"")</f>
        <v>1033</v>
      </c>
      <c r="AA403" s="6" t="s">
        <v>2104</v>
      </c>
      <c r="AB403" s="6">
        <f>IFERROR(IF(AA403="","",IF(AA403="EMPORIO LEGAL",1,VLOOKUP(AA403,Clientes!$A$2:$B$1190,2,0))),"")</f>
        <v>737</v>
      </c>
      <c r="AC403" s="6">
        <f>IFERROR(IF(Tabla1[[#This Row],[id_control]]="null","",VLOOKUP(CONCATENATE(Tabla1[[#This Row],[CLIENTE]],"-",Tabla1[[#This Row],[id_control]]),Hoja1!$C$2:$D$1994,2,0)),"")</f>
        <v>403</v>
      </c>
      <c r="AD403" s="8" t="s">
        <v>2105</v>
      </c>
      <c r="AE403" s="8" t="s">
        <v>2106</v>
      </c>
      <c r="AF403" s="8" t="s">
        <v>2107</v>
      </c>
      <c r="AG403" s="6"/>
      <c r="AH403" s="6"/>
      <c r="AI403" s="6"/>
      <c r="AJ403" s="6"/>
      <c r="AK403" s="6"/>
      <c r="AL403" s="8">
        <v>4107077</v>
      </c>
      <c r="AM403" s="6" t="s">
        <v>2108</v>
      </c>
      <c r="AN403" s="6">
        <v>6141304885</v>
      </c>
      <c r="AO403" s="6"/>
      <c r="AP403" s="6"/>
      <c r="AQ403" s="10">
        <v>6141304885</v>
      </c>
      <c r="AR403" s="6">
        <v>6141423638</v>
      </c>
      <c r="AS403" s="6" t="s">
        <v>2109</v>
      </c>
      <c r="AT403" s="6"/>
      <c r="AU403" s="6"/>
      <c r="AV403" s="8" t="s">
        <v>2110</v>
      </c>
      <c r="AW403" s="6" t="s">
        <v>2111</v>
      </c>
      <c r="AX403" s="6" t="s">
        <v>2112</v>
      </c>
      <c r="AY403" s="6"/>
      <c r="AZ403" s="6"/>
      <c r="BA403" s="6"/>
      <c r="BB403" s="6"/>
      <c r="BC403" s="6"/>
      <c r="BD403" s="6" t="s">
        <v>2113</v>
      </c>
      <c r="BE403" s="8">
        <v>402</v>
      </c>
      <c r="BF403" s="6" t="str">
        <f t="shared" si="134"/>
        <v>insert into bitacoras_estatus (numero_expediente, numero_registro, representante, fecha_inicio, fecha_vencimiento, id_cliente, id_admin, id_bitacoras_estatus, id_estatus, id_clase, id_marca, created_at, updated_at) values('876364','1013633','ALESSANDRO FRISONI AGNOLI','2007-08-08','2017-08-08','737','2','1','1',null,1033,'2007-08-08 00:00:00','2007-08-08 00:00:00');</v>
      </c>
      <c r="BG403" s="6" t="str">
        <f t="shared" si="135"/>
        <v>insert into servicios_comentarios (comentario, id_admin, id_estatus, created_at, updated_at) values('Título entregado 10/07/2009',1,402,'2007-08-08 00:00:00','2007-08-08 00:00:00');</v>
      </c>
      <c r="BH403" s="6" t="str">
        <f t="shared" si="136"/>
        <v>insert into servicios_comentarios (comentario, id_admin, id_estatus, created_at, updated_at) values('4107077, cel ALESSANDRO 6141304885 CEL NORA 6141423638, TEL 413 6363, CINTHIYA LOPEZ 4136363, CEL 614178 9173',1,402,'2007-08-08 00:00:00','2007-08-08 00:00:00');</v>
      </c>
      <c r="BI403" s="137" t="str">
        <f t="shared" si="137"/>
        <v>update bitacoras_estatus set comprobacion_uso = 1, id_estatus=9 where id=402;</v>
      </c>
      <c r="BJ403" s="137" t="str">
        <f t="shared" si="138"/>
        <v>update bitacoras_estatus set numero_expediente = '876364', numero_registro = '1013633', id_estatus = 9, fecha_inicio = '2007-08-08', fecha_vencimiento ='2017-08-08', created_at ='2007-08-08 00:00:00', updated_at ='2007-08-08 00:00:00', id_clase=null, id_marca=1033, id_cliente=737, vigencia = 0 where id =402;</v>
      </c>
      <c r="BK403" s="137" t="str">
        <f t="shared" si="139"/>
        <v>update bitacoras_estatus set id_estatus = 9 where id =402;</v>
      </c>
    </row>
    <row r="404" spans="1:63" ht="27">
      <c r="A404" s="3">
        <v>876365</v>
      </c>
      <c r="B404" s="3">
        <v>1015967</v>
      </c>
      <c r="C404" s="3">
        <f>IF(Tabla1[[#This Row],[No. REG.]]="","",1)</f>
        <v>1</v>
      </c>
      <c r="D404" s="3" t="s">
        <v>109</v>
      </c>
      <c r="E404" s="3">
        <f>IF(Tabla1[[#This Row],[STATUS]]="","",VLOOKUP(D404,Estatus!$A$2:$B$13,2,0))</f>
        <v>9</v>
      </c>
      <c r="F404" s="3">
        <f>IF(Tabla1[[#This Row],[STATUS]]="","",VLOOKUP(D404,Estatus!$A$2:$I$12,9,0))</f>
        <v>0</v>
      </c>
      <c r="G404" s="12" t="s">
        <v>2114</v>
      </c>
      <c r="H404" s="7">
        <v>39302</v>
      </c>
      <c r="I404" s="80">
        <f t="shared" si="120"/>
        <v>2007</v>
      </c>
      <c r="J404" s="80">
        <f t="shared" si="121"/>
        <v>8</v>
      </c>
      <c r="K404" s="80">
        <f t="shared" si="122"/>
        <v>8</v>
      </c>
      <c r="L404" s="80" t="str">
        <f t="shared" si="123"/>
        <v>08</v>
      </c>
      <c r="M404" s="80" t="str">
        <f t="shared" si="124"/>
        <v>08</v>
      </c>
      <c r="N404" s="80" t="str">
        <f t="shared" si="125"/>
        <v>'2007-08-08'</v>
      </c>
      <c r="O404" s="80" t="str">
        <f t="shared" si="126"/>
        <v>'2007-08-08 00:00:00'</v>
      </c>
      <c r="P404" s="7">
        <v>42955</v>
      </c>
      <c r="Q404" s="80">
        <f t="shared" si="127"/>
        <v>2017</v>
      </c>
      <c r="R404" s="80">
        <f t="shared" si="128"/>
        <v>8</v>
      </c>
      <c r="S404" s="80">
        <f t="shared" si="129"/>
        <v>8</v>
      </c>
      <c r="T404" s="80" t="str">
        <f t="shared" si="130"/>
        <v>08</v>
      </c>
      <c r="U404" s="80" t="str">
        <f t="shared" si="131"/>
        <v>08</v>
      </c>
      <c r="V404" s="80" t="str">
        <f t="shared" si="132"/>
        <v>'2017-08-08'</v>
      </c>
      <c r="W404" s="80"/>
      <c r="X404" s="80" t="str">
        <f t="shared" si="133"/>
        <v>null</v>
      </c>
      <c r="Y404" s="3" t="s">
        <v>2115</v>
      </c>
      <c r="Z404" s="124">
        <f>IFERROR(IF(Y404="","null",VLOOKUP(Y404,Marcas!$A$2:$C$2024,2,0)),"")</f>
        <v>1030</v>
      </c>
      <c r="AA404" s="3" t="s">
        <v>2116</v>
      </c>
      <c r="AB404" s="3">
        <f>IFERROR(IF(AA404="","",IF(AA404="EMPORIO LEGAL",1,VLOOKUP(AA404,Clientes!$A$2:$B$1190,2,0))),"")</f>
        <v>736</v>
      </c>
      <c r="AC404" s="3">
        <f>IFERROR(IF(Tabla1[[#This Row],[id_control]]="null","",VLOOKUP(CONCATENATE(Tabla1[[#This Row],[CLIENTE]],"-",Tabla1[[#This Row],[id_control]]),Hoja1!$C$2:$D$1994,2,0)),"")</f>
        <v>404</v>
      </c>
      <c r="AD404" s="3" t="s">
        <v>2117</v>
      </c>
      <c r="AE404" s="3"/>
      <c r="AF404" s="3"/>
      <c r="AG404" s="3"/>
      <c r="AH404" s="3"/>
      <c r="AI404" s="3"/>
      <c r="AJ404" s="3"/>
      <c r="AK404" s="3"/>
      <c r="AL404" s="3">
        <v>39657</v>
      </c>
      <c r="AM404" s="4">
        <v>4135533</v>
      </c>
      <c r="AN404" s="6" t="s">
        <v>2118</v>
      </c>
      <c r="AO404" s="6"/>
      <c r="AP404" s="6"/>
      <c r="AQ404" s="4">
        <v>6141787493</v>
      </c>
      <c r="AR404" s="6"/>
      <c r="AS404" s="6"/>
      <c r="AT404" s="6"/>
      <c r="AU404" s="6">
        <v>4399106</v>
      </c>
      <c r="AV404" s="6" t="s">
        <v>2119</v>
      </c>
      <c r="AW404" s="6" t="s">
        <v>2120</v>
      </c>
      <c r="AX404" s="6"/>
      <c r="AY404" s="6"/>
      <c r="AZ404" s="6"/>
      <c r="BA404" s="6"/>
      <c r="BB404" s="6"/>
      <c r="BC404" s="6"/>
      <c r="BD404" s="6">
        <v>39657</v>
      </c>
      <c r="BE404" s="8">
        <v>403</v>
      </c>
      <c r="BF404" s="6" t="str">
        <f t="shared" si="134"/>
        <v>insert into bitacoras_estatus (numero_expediente, numero_registro, representante, fecha_inicio, fecha_vencimiento, id_cliente, id_admin, id_bitacoras_estatus, id_estatus, id_clase, id_marca, created_at, updated_at) values('876365','1015967','JOSE ENRIQUE RIVERA RONQUILLO','2007-08-08','2017-08-08','736','2','1','1',null,1030,'2007-08-08 00:00:00','2007-08-08 00:00:00');</v>
      </c>
      <c r="BG404" s="6" t="str">
        <f t="shared" si="135"/>
        <v>insert into servicios_comentarios (comentario, id_admin, id_estatus, created_at, updated_at) values('Contestación a requisitos de cesión de derechos enviada 30/07/2010',1,403,'2007-08-08 00:00:00','2007-08-08 00:00:00');</v>
      </c>
      <c r="BH404" s="6" t="str">
        <f t="shared" si="136"/>
        <v>insert into servicios_comentarios (comentario, id_admin, id_estatus, created_at, updated_at) values('39657',1,403,'2007-08-08 00:00:00','2007-08-08 00:00:00');</v>
      </c>
      <c r="BI404" s="137" t="str">
        <f t="shared" si="137"/>
        <v>update bitacoras_estatus set comprobacion_uso = 1, id_estatus=9 where id=403;</v>
      </c>
      <c r="BJ404" s="137" t="str">
        <f t="shared" si="138"/>
        <v>update bitacoras_estatus set numero_expediente = '876365', numero_registro = '1015967', id_estatus = 9, fecha_inicio = '2007-08-08', fecha_vencimiento ='2017-08-08', created_at ='2007-08-08 00:00:00', updated_at ='2007-08-08 00:00:00', id_clase=null, id_marca=1030, id_cliente=736, vigencia = 0 where id =403;</v>
      </c>
      <c r="BK404" s="137" t="str">
        <f t="shared" si="139"/>
        <v>update bitacoras_estatus set id_estatus = 9 where id =403;</v>
      </c>
    </row>
    <row r="405" spans="1:63">
      <c r="A405" s="6">
        <v>1149270</v>
      </c>
      <c r="B405" s="6"/>
      <c r="C405" s="6" t="str">
        <f>IF(Tabla1[[#This Row],[No. REG.]]="","",1)</f>
        <v/>
      </c>
      <c r="D405" s="6" t="s">
        <v>46</v>
      </c>
      <c r="E405" s="6">
        <f>IF(Tabla1[[#This Row],[STATUS]]="","",VLOOKUP(D405,Estatus!$A$2:$B$13,2,0))</f>
        <v>10</v>
      </c>
      <c r="F405" s="6">
        <f>IF(Tabla1[[#This Row],[STATUS]]="","",VLOOKUP(D405,Estatus!$A$2:$I$12,9,0))</f>
        <v>1</v>
      </c>
      <c r="G405" s="16" t="s">
        <v>2121</v>
      </c>
      <c r="H405" s="7">
        <v>40533</v>
      </c>
      <c r="I405" s="80">
        <f t="shared" si="120"/>
        <v>2010</v>
      </c>
      <c r="J405" s="80">
        <f t="shared" si="121"/>
        <v>12</v>
      </c>
      <c r="K405" s="80">
        <f t="shared" si="122"/>
        <v>21</v>
      </c>
      <c r="L405" s="80">
        <f t="shared" si="123"/>
        <v>12</v>
      </c>
      <c r="M405" s="80">
        <f t="shared" si="124"/>
        <v>21</v>
      </c>
      <c r="N405" s="80" t="str">
        <f t="shared" si="125"/>
        <v>'2010-12-21'</v>
      </c>
      <c r="O405" s="80" t="str">
        <f t="shared" si="126"/>
        <v>'2010-12-21 00:00:00'</v>
      </c>
      <c r="P405" s="7">
        <v>44186</v>
      </c>
      <c r="Q405" s="80">
        <f t="shared" si="127"/>
        <v>2020</v>
      </c>
      <c r="R405" s="80">
        <f t="shared" si="128"/>
        <v>12</v>
      </c>
      <c r="S405" s="80">
        <f t="shared" si="129"/>
        <v>21</v>
      </c>
      <c r="T405" s="80">
        <f t="shared" si="130"/>
        <v>12</v>
      </c>
      <c r="U405" s="80">
        <f t="shared" si="131"/>
        <v>21</v>
      </c>
      <c r="V405" s="80" t="str">
        <f t="shared" si="132"/>
        <v>'2020-12-21'</v>
      </c>
      <c r="W405" s="80"/>
      <c r="X405" s="80" t="str">
        <f t="shared" si="133"/>
        <v>null</v>
      </c>
      <c r="Y405" s="6" t="s">
        <v>2122</v>
      </c>
      <c r="Z405" s="123">
        <f>IFERROR(IF(Y405="","null",VLOOKUP(Y405,Marcas!$A$2:$C$2024,2,0)),"")</f>
        <v>1029</v>
      </c>
      <c r="AA405" s="6" t="s">
        <v>2122</v>
      </c>
      <c r="AB405" s="6">
        <f>IFERROR(IF(AA405="","",IF(AA405="EMPORIO LEGAL",1,VLOOKUP(AA405,Clientes!$A$2:$B$1190,2,0))),"")</f>
        <v>734</v>
      </c>
      <c r="AC405" s="6">
        <f>IFERROR(IF(Tabla1[[#This Row],[id_control]]="null","",VLOOKUP(CONCATENATE(Tabla1[[#This Row],[CLIENTE]],"-",Tabla1[[#This Row],[id_control]]),Hoja1!$C$2:$D$1994,2,0)),"")</f>
        <v>405</v>
      </c>
      <c r="AD405" s="6" t="s">
        <v>2123</v>
      </c>
      <c r="AE405" s="6" t="s">
        <v>2124</v>
      </c>
      <c r="AF405" s="6" t="s">
        <v>2125</v>
      </c>
      <c r="AG405" s="6" t="s">
        <v>8941</v>
      </c>
      <c r="AH405" s="6"/>
      <c r="AI405" s="6"/>
      <c r="AJ405" s="6"/>
      <c r="AK405" s="6"/>
      <c r="AL405" s="3" t="s">
        <v>2126</v>
      </c>
      <c r="AM405" s="11"/>
      <c r="AN405" s="11"/>
      <c r="AO405" s="8"/>
      <c r="AP405" s="8"/>
      <c r="AQ405" s="8" t="s">
        <v>2127</v>
      </c>
      <c r="AR405" s="8"/>
      <c r="AS405" s="8"/>
      <c r="AT405" s="8"/>
      <c r="AU405" s="8"/>
      <c r="AV405" s="8" t="s">
        <v>2128</v>
      </c>
      <c r="AW405" s="11" t="s">
        <v>2129</v>
      </c>
      <c r="AX405" s="8"/>
      <c r="AY405" s="8"/>
      <c r="AZ405" s="8"/>
      <c r="BA405" s="8"/>
      <c r="BB405" s="8"/>
      <c r="BC405" s="8"/>
      <c r="BD405" s="8" t="s">
        <v>2130</v>
      </c>
      <c r="BE405" s="8">
        <v>404</v>
      </c>
      <c r="BF405" s="6" t="str">
        <f t="shared" si="134"/>
        <v>insert into bitacoras_estatus (numero_expediente, numero_registro, representante, fecha_inicio, fecha_vencimiento, id_cliente, id_admin, id_bitacoras_estatus, id_estatus, id_clase, id_marca, created_at, updated_at) values('1149270','','NINFA DURAN','2010-12-21','2020-12-21','734','2','1','1',null,1029,'2010-12-21 00:00:00','2010-12-21 00:00:00');</v>
      </c>
      <c r="BG405" s="6" t="str">
        <f t="shared" si="135"/>
        <v>insert into servicios_comentarios (comentario, id_admin, id_estatus, created_at, updated_at) values('TITULO ENTREGADO 19/07/2011',1,404,'2010-12-21 00:00:00','2010-12-21 00:00:00');</v>
      </c>
      <c r="BH405" s="6" t="str">
        <f t="shared" si="136"/>
        <v>insert into servicios_comentarios (comentario, id_admin, id_estatus, created_at, updated_at) values('4331540, cel 6141250240',1,404,'2010-12-21 00:00:00','2010-12-21 00:00:00');</v>
      </c>
      <c r="BI405" s="137" t="str">
        <f t="shared" si="137"/>
        <v>update bitacoras_estatus set comprobacion_uso = 1, id_estatus=10 where id=404;</v>
      </c>
      <c r="BJ405" s="137" t="str">
        <f t="shared" si="138"/>
        <v>update bitacoras_estatus set numero_expediente = '1149270', numero_registro = '', id_estatus = 10, fecha_inicio = '2010-12-21', fecha_vencimiento ='2020-12-21', created_at ='2010-12-21 00:00:00', updated_at ='2010-12-21 00:00:00', id_clase=null, id_marca=1029, id_cliente=734, vigencia = 1 where id =404;</v>
      </c>
      <c r="BK405" s="137" t="str">
        <f t="shared" si="139"/>
        <v>update bitacoras_estatus set id_estatus = 10 where id =404;</v>
      </c>
    </row>
    <row r="406" spans="1:63">
      <c r="A406" s="3">
        <v>1281650</v>
      </c>
      <c r="B406" s="3">
        <v>1321716</v>
      </c>
      <c r="C406" s="3">
        <f>IF(Tabla1[[#This Row],[No. REG.]]="","",1)</f>
        <v>1</v>
      </c>
      <c r="D406" s="3" t="s">
        <v>46</v>
      </c>
      <c r="E406" s="3">
        <f>IF(Tabla1[[#This Row],[STATUS]]="","",VLOOKUP(D406,Estatus!$A$2:$B$13,2,0))</f>
        <v>10</v>
      </c>
      <c r="F406" s="3">
        <f>IF(Tabla1[[#This Row],[STATUS]]="","",VLOOKUP(D406,Estatus!$A$2:$I$12,9,0))</f>
        <v>1</v>
      </c>
      <c r="G406" s="12" t="s">
        <v>2131</v>
      </c>
      <c r="H406" s="7">
        <v>41060</v>
      </c>
      <c r="I406" s="80">
        <f t="shared" si="120"/>
        <v>2012</v>
      </c>
      <c r="J406" s="80">
        <f t="shared" si="121"/>
        <v>5</v>
      </c>
      <c r="K406" s="80">
        <f t="shared" si="122"/>
        <v>31</v>
      </c>
      <c r="L406" s="80" t="str">
        <f t="shared" si="123"/>
        <v>05</v>
      </c>
      <c r="M406" s="80">
        <f t="shared" si="124"/>
        <v>31</v>
      </c>
      <c r="N406" s="80" t="str">
        <f t="shared" si="125"/>
        <v>'2012-05-31'</v>
      </c>
      <c r="O406" s="80" t="str">
        <f t="shared" si="126"/>
        <v>'2012-05-31 00:00:00'</v>
      </c>
      <c r="P406" s="7">
        <v>44712</v>
      </c>
      <c r="Q406" s="80">
        <f t="shared" si="127"/>
        <v>2022</v>
      </c>
      <c r="R406" s="80">
        <f t="shared" si="128"/>
        <v>5</v>
      </c>
      <c r="S406" s="80">
        <f t="shared" si="129"/>
        <v>31</v>
      </c>
      <c r="T406" s="80" t="str">
        <f t="shared" si="130"/>
        <v>05</v>
      </c>
      <c r="U406" s="80">
        <f t="shared" si="131"/>
        <v>31</v>
      </c>
      <c r="V406" s="80" t="str">
        <f t="shared" si="132"/>
        <v>'2022-05-31'</v>
      </c>
      <c r="W406" s="80"/>
      <c r="X406" s="80" t="str">
        <f t="shared" si="133"/>
        <v>null</v>
      </c>
      <c r="Y406" s="3" t="s">
        <v>2132</v>
      </c>
      <c r="Z406" s="124">
        <f>IFERROR(IF(Y406="","null",VLOOKUP(Y406,Marcas!$A$2:$C$2024,2,0)),"")</f>
        <v>1215</v>
      </c>
      <c r="AA406" s="3" t="s">
        <v>2122</v>
      </c>
      <c r="AB406" s="3">
        <f>IFERROR(IF(AA406="","",IF(AA406="EMPORIO LEGAL",1,VLOOKUP(AA406,Clientes!$A$2:$B$1190,2,0))),"")</f>
        <v>734</v>
      </c>
      <c r="AC406" s="3">
        <f>IFERROR(IF(Tabla1[[#This Row],[id_control]]="null","",VLOOKUP(CONCATENATE(Tabla1[[#This Row],[CLIENTE]],"-",Tabla1[[#This Row],[id_control]]),Hoja1!$C$2:$D$1994,2,0)),"")</f>
        <v>406</v>
      </c>
      <c r="AD406" s="3" t="s">
        <v>2124</v>
      </c>
      <c r="AE406" s="3" t="s">
        <v>2125</v>
      </c>
      <c r="AF406" s="3" t="s">
        <v>8942</v>
      </c>
      <c r="AG406" s="3"/>
      <c r="AH406" s="3"/>
      <c r="AI406" s="3"/>
      <c r="AJ406" s="3"/>
      <c r="AK406" s="3"/>
      <c r="AL406" s="8" t="s">
        <v>2126</v>
      </c>
      <c r="AM406" s="10"/>
      <c r="AN406" s="10"/>
      <c r="AO406" s="10"/>
      <c r="AP406" s="6"/>
      <c r="AQ406" s="6">
        <v>6141250240</v>
      </c>
      <c r="AR406" s="6"/>
      <c r="AS406" s="6"/>
      <c r="AT406" s="6"/>
      <c r="AU406" s="6"/>
      <c r="AV406" s="8" t="s">
        <v>2133</v>
      </c>
      <c r="AW406" s="6"/>
      <c r="AX406" s="6"/>
      <c r="AY406" s="6"/>
      <c r="AZ406" s="6"/>
      <c r="BA406" s="6"/>
      <c r="BB406" s="6"/>
      <c r="BC406" s="6"/>
      <c r="BD406" s="6" t="s">
        <v>2130</v>
      </c>
      <c r="BE406" s="8">
        <v>405</v>
      </c>
      <c r="BF406" s="6" t="str">
        <f t="shared" si="134"/>
        <v>insert into bitacoras_estatus (numero_expediente, numero_registro, representante, fecha_inicio, fecha_vencimiento, id_cliente, id_admin, id_bitacoras_estatus, id_estatus, id_clase, id_marca, created_at, updated_at) values('1281650','1321716','LIC. VICTOR DERMA SINECIO','2012-05-31','2022-05-31','734','2','1','1',null,1215,'2012-05-31 00:00:00','2012-05-31 00:00:00');</v>
      </c>
      <c r="BG406" s="6" t="str">
        <f t="shared" si="135"/>
        <v>insert into servicios_comentarios (comentario, id_admin, id_estatus, created_at, updated_at) values('titulo entregado 19/02/2013',1,405,'2012-05-31 00:00:00','2012-05-31 00:00:00');</v>
      </c>
      <c r="BH406" s="6" t="str">
        <f t="shared" si="136"/>
        <v>insert into servicios_comentarios (comentario, id_admin, id_estatus, created_at, updated_at) values('4331540, cel 6141250240',1,405,'2012-05-31 00:00:00','2012-05-31 00:00:00');</v>
      </c>
      <c r="BI406" s="137" t="str">
        <f t="shared" si="137"/>
        <v>update bitacoras_estatus set comprobacion_uso = 1, id_estatus=10 where id=405;</v>
      </c>
      <c r="BJ406" s="137" t="str">
        <f t="shared" si="138"/>
        <v>update bitacoras_estatus set numero_expediente = '1281650', numero_registro = '1321716', id_estatus = 10, fecha_inicio = '2012-05-31', fecha_vencimiento ='2022-05-31', created_at ='2012-05-31 00:00:00', updated_at ='2012-05-31 00:00:00', id_clase=null, id_marca=1215, id_cliente=734, vigencia = 1 where id =405;</v>
      </c>
      <c r="BK406" s="137" t="str">
        <f t="shared" si="139"/>
        <v>update bitacoras_estatus set id_estatus = 10 where id =405;</v>
      </c>
    </row>
    <row r="407" spans="1:63" ht="53">
      <c r="A407" s="3">
        <v>292833</v>
      </c>
      <c r="B407" s="3">
        <v>551357</v>
      </c>
      <c r="C407" s="3">
        <f>IF(Tabla1[[#This Row],[No. REG.]]="","",1)</f>
        <v>1</v>
      </c>
      <c r="D407" s="3" t="s">
        <v>46</v>
      </c>
      <c r="E407" s="3">
        <f>IF(Tabla1[[#This Row],[STATUS]]="","",VLOOKUP(D407,Estatus!$A$2:$B$13,2,0))</f>
        <v>10</v>
      </c>
      <c r="F407" s="3">
        <f>IF(Tabla1[[#This Row],[STATUS]]="","",VLOOKUP(D407,Estatus!$A$2:$I$12,9,0))</f>
        <v>1</v>
      </c>
      <c r="G407" s="12" t="s">
        <v>2134</v>
      </c>
      <c r="H407" s="7">
        <v>42840</v>
      </c>
      <c r="I407" s="80">
        <f t="shared" si="120"/>
        <v>2017</v>
      </c>
      <c r="J407" s="80">
        <f t="shared" si="121"/>
        <v>4</v>
      </c>
      <c r="K407" s="80">
        <f t="shared" si="122"/>
        <v>15</v>
      </c>
      <c r="L407" s="80" t="str">
        <f t="shared" si="123"/>
        <v>04</v>
      </c>
      <c r="M407" s="80">
        <f t="shared" si="124"/>
        <v>15</v>
      </c>
      <c r="N407" s="80" t="str">
        <f t="shared" si="125"/>
        <v>'2017-04-15'</v>
      </c>
      <c r="O407" s="80" t="str">
        <f t="shared" si="126"/>
        <v>'2017-04-15 00:00:00'</v>
      </c>
      <c r="P407" s="7">
        <v>46492</v>
      </c>
      <c r="Q407" s="80">
        <f t="shared" si="127"/>
        <v>2027</v>
      </c>
      <c r="R407" s="80">
        <f t="shared" si="128"/>
        <v>4</v>
      </c>
      <c r="S407" s="80">
        <f t="shared" si="129"/>
        <v>15</v>
      </c>
      <c r="T407" s="80" t="str">
        <f t="shared" si="130"/>
        <v>04</v>
      </c>
      <c r="U407" s="80">
        <f t="shared" si="131"/>
        <v>15</v>
      </c>
      <c r="V407" s="80" t="str">
        <f t="shared" si="132"/>
        <v>'2027-04-15'</v>
      </c>
      <c r="W407" s="80"/>
      <c r="X407" s="80" t="str">
        <f t="shared" si="133"/>
        <v>null</v>
      </c>
      <c r="Y407" s="3" t="s">
        <v>2135</v>
      </c>
      <c r="Z407" s="124">
        <f>IFERROR(IF(Y407="","null",VLOOKUP(Y407,Marcas!$A$2:$C$2024,2,0)),"")</f>
        <v>1028</v>
      </c>
      <c r="AA407" s="3" t="s">
        <v>2135</v>
      </c>
      <c r="AB407" s="3">
        <f>IFERROR(IF(AA407="","",IF(AA407="EMPORIO LEGAL",1,VLOOKUP(AA407,Clientes!$A$2:$B$1190,2,0))),"")</f>
        <v>733</v>
      </c>
      <c r="AC407" s="3">
        <f>IFERROR(IF(Tabla1[[#This Row],[id_control]]="null","",VLOOKUP(CONCATENATE(Tabla1[[#This Row],[CLIENTE]],"-",Tabla1[[#This Row],[id_control]]),Hoja1!$C$2:$D$1994,2,0)),"")</f>
        <v>407</v>
      </c>
      <c r="AD407" s="3" t="s">
        <v>2136</v>
      </c>
      <c r="AE407" s="3"/>
      <c r="AF407" s="3"/>
      <c r="AG407" s="3"/>
      <c r="AH407" s="3"/>
      <c r="AI407" s="3"/>
      <c r="AJ407" s="3"/>
      <c r="AK407" s="3"/>
      <c r="AL407" s="8">
        <v>411556</v>
      </c>
      <c r="AM407" s="10">
        <v>4160652</v>
      </c>
      <c r="AN407" s="10"/>
      <c r="AO407" s="10"/>
      <c r="AP407" s="6"/>
      <c r="AQ407" s="6" t="s">
        <v>2137</v>
      </c>
      <c r="AR407" s="6"/>
      <c r="AS407" s="6"/>
      <c r="AT407" s="6"/>
      <c r="AU407" s="6"/>
      <c r="AV407" s="8" t="s">
        <v>2138</v>
      </c>
      <c r="AW407" s="6"/>
      <c r="AX407" s="6"/>
      <c r="AY407" s="6"/>
      <c r="AZ407" s="6"/>
      <c r="BA407" s="6"/>
      <c r="BB407" s="6"/>
      <c r="BC407" s="6"/>
      <c r="BD407" s="6" t="s">
        <v>2139</v>
      </c>
      <c r="BE407" s="8">
        <v>406</v>
      </c>
      <c r="BF407" s="6" t="str">
        <f t="shared" si="134"/>
        <v>insert into bitacoras_estatus (numero_expediente, numero_registro, representante, fecha_inicio, fecha_vencimiento, id_cliente, id_admin, id_bitacoras_estatus, id_estatus, id_clase, id_marca, created_at, updated_at) values('292833','551357','CASA MYERS S.A.','2017-04-15','2027-04-15','733','2','1','1',null,1028,'2017-04-15 00:00:00','2017-04-15 00:00:00');</v>
      </c>
      <c r="BG407" s="6" t="str">
        <f t="shared" si="135"/>
        <v>insert into servicios_comentarios (comentario, id_admin, id_estatus, created_at, updated_at) values('TITULO ENTREGADO 29/06/07. CONTACTADO VÍA SALES UP. SOLICITUD DE RENOVACION PRESENTADA 25/10/2016, LLEGO RENOVACION EL 15 FEB 2017',1,406,'2017-04-15 00:00:00','2017-04-15 00:00:00');</v>
      </c>
      <c r="BH407" s="6" t="str">
        <f t="shared" si="136"/>
        <v>insert into servicios_comentarios (comentario, id_admin, id_estatus, created_at, updated_at) values('411556, 4160652 cel 614427 3182',1,406,'2017-04-15 00:00:00','2017-04-15 00:00:00');</v>
      </c>
      <c r="BI407" s="137" t="str">
        <f t="shared" si="137"/>
        <v>update bitacoras_estatus set comprobacion_uso = 1, id_estatus=10 where id=406;</v>
      </c>
      <c r="BJ407" s="137" t="str">
        <f t="shared" si="138"/>
        <v>update bitacoras_estatus set numero_expediente = '292833', numero_registro = '551357', id_estatus = 10, fecha_inicio = '2017-04-15', fecha_vencimiento ='2027-04-15', created_at ='2017-04-15 00:00:00', updated_at ='2017-04-15 00:00:00', id_clase=null, id_marca=1028, id_cliente=733, vigencia = 1 where id =406;</v>
      </c>
      <c r="BK407" s="137" t="str">
        <f t="shared" si="139"/>
        <v>update bitacoras_estatus set id_estatus = 10 where id =406;</v>
      </c>
    </row>
    <row r="408" spans="1:63">
      <c r="A408" s="3">
        <v>1079962</v>
      </c>
      <c r="B408" s="3"/>
      <c r="C408" s="3" t="str">
        <f>IF(Tabla1[[#This Row],[No. REG.]]="","",1)</f>
        <v/>
      </c>
      <c r="D408" s="3" t="s">
        <v>492</v>
      </c>
      <c r="E408" s="3">
        <f>IF(Tabla1[[#This Row],[STATUS]]="","",VLOOKUP(D408,Estatus!$A$2:$B$13,2,0))</f>
        <v>1</v>
      </c>
      <c r="F408" s="3">
        <f>IF(Tabla1[[#This Row],[STATUS]]="","",VLOOKUP(D408,Estatus!$A$2:$I$12,9,0))</f>
        <v>0</v>
      </c>
      <c r="G408" s="12" t="s">
        <v>2140</v>
      </c>
      <c r="H408" s="7">
        <v>40266</v>
      </c>
      <c r="I408" s="80">
        <f t="shared" si="120"/>
        <v>2010</v>
      </c>
      <c r="J408" s="80">
        <f t="shared" si="121"/>
        <v>3</v>
      </c>
      <c r="K408" s="80">
        <f t="shared" si="122"/>
        <v>29</v>
      </c>
      <c r="L408" s="80" t="str">
        <f t="shared" si="123"/>
        <v>03</v>
      </c>
      <c r="M408" s="80">
        <f t="shared" si="124"/>
        <v>29</v>
      </c>
      <c r="N408" s="80" t="str">
        <f t="shared" si="125"/>
        <v>'2010-03-29'</v>
      </c>
      <c r="O408" s="80" t="str">
        <f t="shared" si="126"/>
        <v>'2010-03-29 00:00:00'</v>
      </c>
      <c r="P408" s="7">
        <v>43919</v>
      </c>
      <c r="Q408" s="80">
        <f t="shared" si="127"/>
        <v>2020</v>
      </c>
      <c r="R408" s="80">
        <f t="shared" si="128"/>
        <v>3</v>
      </c>
      <c r="S408" s="80">
        <f t="shared" si="129"/>
        <v>29</v>
      </c>
      <c r="T408" s="80" t="str">
        <f t="shared" si="130"/>
        <v>03</v>
      </c>
      <c r="U408" s="80">
        <f t="shared" si="131"/>
        <v>29</v>
      </c>
      <c r="V408" s="80" t="str">
        <f t="shared" si="132"/>
        <v>'2020-03-29'</v>
      </c>
      <c r="W408" s="80">
        <v>5</v>
      </c>
      <c r="X408" s="80">
        <f t="shared" si="133"/>
        <v>5</v>
      </c>
      <c r="Y408" s="12" t="s">
        <v>2141</v>
      </c>
      <c r="Z408" s="125">
        <f>IFERROR(IF(Y408="","null",VLOOKUP(Y408,Marcas!$A$2:$C$2024,2,0)),"")</f>
        <v>1338</v>
      </c>
      <c r="AA408" s="12" t="s">
        <v>2142</v>
      </c>
      <c r="AB408" s="3">
        <f>IFERROR(IF(AA408="","",IF(AA408="EMPORIO LEGAL",1,VLOOKUP(AA408,Clientes!$A$2:$B$1190,2,0))),"")</f>
        <v>732</v>
      </c>
      <c r="AC408" s="3">
        <f>IFERROR(IF(Tabla1[[#This Row],[id_control]]="null","",VLOOKUP(CONCATENATE(Tabla1[[#This Row],[CLIENTE]],"-",Tabla1[[#This Row],[id_control]]),Hoja1!$C$2:$D$1994,2,0)),"")</f>
        <v>408</v>
      </c>
      <c r="AD408" s="3" t="s">
        <v>2143</v>
      </c>
      <c r="AE408" s="3"/>
      <c r="AF408" s="3"/>
      <c r="AG408" s="3"/>
      <c r="AH408" s="3"/>
      <c r="AI408" s="3"/>
      <c r="AJ408" s="3"/>
      <c r="AK408" s="3"/>
      <c r="AL408" s="3">
        <v>4138908</v>
      </c>
      <c r="AM408" s="6">
        <v>4123939</v>
      </c>
      <c r="AN408" s="6">
        <v>4137689</v>
      </c>
      <c r="AO408" s="6"/>
      <c r="AP408" s="6"/>
      <c r="AQ408" s="5"/>
      <c r="AR408" s="6"/>
      <c r="AS408" s="6"/>
      <c r="AT408" s="6"/>
      <c r="AU408" s="6"/>
      <c r="AV408" s="6" t="s">
        <v>2144</v>
      </c>
      <c r="AW408" s="6" t="s">
        <v>2145</v>
      </c>
      <c r="AX408" s="6"/>
      <c r="AY408" s="6"/>
      <c r="AZ408" s="6"/>
      <c r="BA408" s="6"/>
      <c r="BB408" s="6"/>
      <c r="BC408" s="6"/>
      <c r="BD408" s="6" t="s">
        <v>2146</v>
      </c>
      <c r="BE408" s="8">
        <v>407</v>
      </c>
      <c r="BF408" s="6" t="str">
        <f t="shared" si="134"/>
        <v>insert into bitacoras_estatus (numero_expediente, numero_registro, representante, fecha_inicio, fecha_vencimiento, id_cliente, id_admin, id_bitacoras_estatus, id_estatus, id_clase, id_marca, created_at, updated_at) values('1079962','','ADRIAN DOSAL','2010-03-29','2020-03-29','732','2','1','1',5,1338,'2010-03-29 00:00:00','2010-03-29 00:00:00');</v>
      </c>
      <c r="BG408" s="6" t="str">
        <f t="shared" si="135"/>
        <v>insert into servicios_comentarios (comentario, id_admin, id_estatus, created_at, updated_at) values('Recibida 08/07/2010',1,407,'2010-03-29 00:00:00','2010-03-29 00:00:00');</v>
      </c>
      <c r="BH408" s="6" t="str">
        <f t="shared" si="136"/>
        <v>insert into servicios_comentarios (comentario, id_admin, id_estatus, created_at, updated_at) values('4138908, 4123939, 4137689,',1,407,'2010-03-29 00:00:00','2010-03-29 00:00:00');</v>
      </c>
      <c r="BI408" s="137" t="str">
        <f t="shared" si="137"/>
        <v>update bitacoras_estatus set comprobacion_uso = 1, id_estatus=1 where id=407;</v>
      </c>
      <c r="BJ408" s="137" t="str">
        <f t="shared" si="138"/>
        <v>update bitacoras_estatus set numero_expediente = '1079962', numero_registro = '', id_estatus = 1, fecha_inicio = '2010-03-29', fecha_vencimiento ='2020-03-29', created_at ='2010-03-29 00:00:00', updated_at ='2010-03-29 00:00:00', id_clase=5, id_marca=1338, id_cliente=732, vigencia = 0 where id =407;</v>
      </c>
      <c r="BK408" s="137" t="str">
        <f t="shared" si="139"/>
        <v>update bitacoras_estatus set id_estatus = 1 where id =407;</v>
      </c>
    </row>
    <row r="409" spans="1:63">
      <c r="A409" s="3">
        <v>1242634</v>
      </c>
      <c r="B409" s="3">
        <v>1289112</v>
      </c>
      <c r="C409" s="3">
        <f>IF(Tabla1[[#This Row],[No. REG.]]="","",1)</f>
        <v>1</v>
      </c>
      <c r="D409" s="3" t="s">
        <v>46</v>
      </c>
      <c r="E409" s="3">
        <f>IF(Tabla1[[#This Row],[STATUS]]="","",VLOOKUP(D409,Estatus!$A$2:$B$13,2,0))</f>
        <v>10</v>
      </c>
      <c r="F409" s="3">
        <f>IF(Tabla1[[#This Row],[STATUS]]="","",VLOOKUP(D409,Estatus!$A$2:$I$12,9,0))</f>
        <v>1</v>
      </c>
      <c r="G409" s="12" t="s">
        <v>743</v>
      </c>
      <c r="H409" s="7">
        <v>40912</v>
      </c>
      <c r="I409" s="80">
        <f t="shared" si="120"/>
        <v>2012</v>
      </c>
      <c r="J409" s="80">
        <f t="shared" si="121"/>
        <v>1</v>
      </c>
      <c r="K409" s="80">
        <f t="shared" si="122"/>
        <v>4</v>
      </c>
      <c r="L409" s="80" t="str">
        <f t="shared" si="123"/>
        <v>01</v>
      </c>
      <c r="M409" s="80" t="str">
        <f t="shared" si="124"/>
        <v>04</v>
      </c>
      <c r="N409" s="80" t="str">
        <f t="shared" si="125"/>
        <v>'2012-01-04'</v>
      </c>
      <c r="O409" s="80" t="str">
        <f t="shared" si="126"/>
        <v>'2012-01-04 00:00:00'</v>
      </c>
      <c r="P409" s="7">
        <v>44565</v>
      </c>
      <c r="Q409" s="80">
        <f t="shared" si="127"/>
        <v>2022</v>
      </c>
      <c r="R409" s="80">
        <f t="shared" si="128"/>
        <v>1</v>
      </c>
      <c r="S409" s="80">
        <f t="shared" si="129"/>
        <v>4</v>
      </c>
      <c r="T409" s="80" t="str">
        <f t="shared" si="130"/>
        <v>01</v>
      </c>
      <c r="U409" s="80" t="str">
        <f t="shared" si="131"/>
        <v>04</v>
      </c>
      <c r="V409" s="80" t="str">
        <f t="shared" si="132"/>
        <v>'2022-01-04'</v>
      </c>
      <c r="W409" s="80"/>
      <c r="X409" s="80" t="str">
        <f t="shared" si="133"/>
        <v>null</v>
      </c>
      <c r="Y409" s="3" t="s">
        <v>2147</v>
      </c>
      <c r="Z409" s="124">
        <f>IFERROR(IF(Y409="","null",VLOOKUP(Y409,Marcas!$A$2:$C$2024,2,0)),"")</f>
        <v>182</v>
      </c>
      <c r="AA409" s="3" t="s">
        <v>2142</v>
      </c>
      <c r="AB409" s="3">
        <f>IFERROR(IF(AA409="","",IF(AA409="EMPORIO LEGAL",1,VLOOKUP(AA409,Clientes!$A$2:$B$1190,2,0))),"")</f>
        <v>732</v>
      </c>
      <c r="AC409" s="3">
        <f>IFERROR(IF(Tabla1[[#This Row],[id_control]]="null","",VLOOKUP(CONCATENATE(Tabla1[[#This Row],[CLIENTE]],"-",Tabla1[[#This Row],[id_control]]),Hoja1!$C$2:$D$1994,2,0)),"")</f>
        <v>409</v>
      </c>
      <c r="AD409" s="3" t="s">
        <v>2143</v>
      </c>
      <c r="AE409" s="3"/>
      <c r="AF409" s="3"/>
      <c r="AG409" s="3"/>
      <c r="AH409" s="3"/>
      <c r="AI409" s="3"/>
      <c r="AJ409" s="3"/>
      <c r="AK409" s="3"/>
      <c r="AL409" s="3" t="s">
        <v>2148</v>
      </c>
      <c r="AM409" s="6" t="s">
        <v>2149</v>
      </c>
      <c r="AN409" s="6" t="s">
        <v>2150</v>
      </c>
      <c r="AO409" s="6" t="s">
        <v>2151</v>
      </c>
      <c r="AP409" s="6"/>
      <c r="AQ409" s="8"/>
      <c r="AR409" s="6"/>
      <c r="AS409" s="6"/>
      <c r="AT409" s="6"/>
      <c r="AU409" s="6"/>
      <c r="AV409" s="6" t="s">
        <v>2152</v>
      </c>
      <c r="AW409" s="6"/>
      <c r="AX409" s="6"/>
      <c r="AY409" s="6"/>
      <c r="AZ409" s="6"/>
      <c r="BA409" s="6"/>
      <c r="BB409" s="6"/>
      <c r="BC409" s="6"/>
      <c r="BD409" s="6" t="s">
        <v>2153</v>
      </c>
      <c r="BE409" s="8">
        <v>408</v>
      </c>
      <c r="BF409" s="6" t="str">
        <f t="shared" si="134"/>
        <v>insert into bitacoras_estatus (numero_expediente, numero_registro, representante, fecha_inicio, fecha_vencimiento, id_cliente, id_admin, id_bitacoras_estatus, id_estatus, id_clase, id_marca, created_at, updated_at) values('1242634','1289112','ADRIAN DOSAL','2012-01-04','2022-01-04','732','2','1','1',null,182,'2012-01-04 00:00:00','2012-01-04 00:00:00');</v>
      </c>
      <c r="BG409" s="6" t="str">
        <f t="shared" si="135"/>
        <v>insert into servicios_comentarios (comentario, id_admin, id_estatus, created_at, updated_at) values('titulo entregado',1,408,'2012-01-04 00:00:00','2012-01-04 00:00:00');</v>
      </c>
      <c r="BH409" s="6" t="str">
        <f t="shared" si="136"/>
        <v>insert into servicios_comentarios (comentario, id_admin, id_estatus, created_at, updated_at) values('2 144000 4138908, 4123939, 4137689,',1,408,'2012-01-04 00:00:00','2012-01-04 00:00:00');</v>
      </c>
      <c r="BI409" s="137" t="str">
        <f t="shared" si="137"/>
        <v>update bitacoras_estatus set comprobacion_uso = 1, id_estatus=10 where id=408;</v>
      </c>
      <c r="BJ409" s="137" t="str">
        <f t="shared" si="138"/>
        <v>update bitacoras_estatus set numero_expediente = '1242634', numero_registro = '1289112', id_estatus = 10, fecha_inicio = '2012-01-04', fecha_vencimiento ='2022-01-04', created_at ='2012-01-04 00:00:00', updated_at ='2012-01-04 00:00:00', id_clase=null, id_marca=182, id_cliente=732, vigencia = 1 where id =408;</v>
      </c>
      <c r="BK409" s="137" t="str">
        <f t="shared" si="139"/>
        <v>update bitacoras_estatus set id_estatus = 10 where id =408;</v>
      </c>
    </row>
    <row r="410" spans="1:63">
      <c r="A410" s="3">
        <v>1242633</v>
      </c>
      <c r="B410" s="3">
        <v>1289111</v>
      </c>
      <c r="C410" s="3">
        <f>IF(Tabla1[[#This Row],[No. REG.]]="","",1)</f>
        <v>1</v>
      </c>
      <c r="D410" s="3" t="s">
        <v>46</v>
      </c>
      <c r="E410" s="3">
        <f>IF(Tabla1[[#This Row],[STATUS]]="","",VLOOKUP(D410,Estatus!$A$2:$B$13,2,0))</f>
        <v>10</v>
      </c>
      <c r="F410" s="3">
        <f>IF(Tabla1[[#This Row],[STATUS]]="","",VLOOKUP(D410,Estatus!$A$2:$I$12,9,0))</f>
        <v>1</v>
      </c>
      <c r="G410" s="12" t="s">
        <v>2154</v>
      </c>
      <c r="H410" s="7">
        <v>40912</v>
      </c>
      <c r="I410" s="80">
        <f t="shared" si="120"/>
        <v>2012</v>
      </c>
      <c r="J410" s="80">
        <f t="shared" si="121"/>
        <v>1</v>
      </c>
      <c r="K410" s="80">
        <f t="shared" si="122"/>
        <v>4</v>
      </c>
      <c r="L410" s="80" t="str">
        <f t="shared" si="123"/>
        <v>01</v>
      </c>
      <c r="M410" s="80" t="str">
        <f t="shared" si="124"/>
        <v>04</v>
      </c>
      <c r="N410" s="80" t="str">
        <f t="shared" si="125"/>
        <v>'2012-01-04'</v>
      </c>
      <c r="O410" s="80" t="str">
        <f t="shared" si="126"/>
        <v>'2012-01-04 00:00:00'</v>
      </c>
      <c r="P410" s="7">
        <v>44565</v>
      </c>
      <c r="Q410" s="80">
        <f t="shared" si="127"/>
        <v>2022</v>
      </c>
      <c r="R410" s="80">
        <f t="shared" si="128"/>
        <v>1</v>
      </c>
      <c r="S410" s="80">
        <f t="shared" si="129"/>
        <v>4</v>
      </c>
      <c r="T410" s="80" t="str">
        <f t="shared" si="130"/>
        <v>01</v>
      </c>
      <c r="U410" s="80" t="str">
        <f t="shared" si="131"/>
        <v>04</v>
      </c>
      <c r="V410" s="80" t="str">
        <f t="shared" si="132"/>
        <v>'2022-01-04'</v>
      </c>
      <c r="W410" s="80"/>
      <c r="X410" s="80" t="str">
        <f t="shared" si="133"/>
        <v>null</v>
      </c>
      <c r="Y410" s="12" t="s">
        <v>2142</v>
      </c>
      <c r="Z410" s="125">
        <f>IFERROR(IF(Y410="","null",VLOOKUP(Y410,Marcas!$A$2:$C$2024,2,0)),"")</f>
        <v>1022</v>
      </c>
      <c r="AA410" s="3" t="s">
        <v>2142</v>
      </c>
      <c r="AB410" s="3">
        <f>IFERROR(IF(AA410="","",IF(AA410="EMPORIO LEGAL",1,VLOOKUP(AA410,Clientes!$A$2:$B$1190,2,0))),"")</f>
        <v>732</v>
      </c>
      <c r="AC410" s="3">
        <f>IFERROR(IF(Tabla1[[#This Row],[id_control]]="null","",VLOOKUP(CONCATENATE(Tabla1[[#This Row],[CLIENTE]],"-",Tabla1[[#This Row],[id_control]]),Hoja1!$C$2:$D$1994,2,0)),"")</f>
        <v>410</v>
      </c>
      <c r="AD410" s="3" t="s">
        <v>2143</v>
      </c>
      <c r="AE410" s="3" t="s">
        <v>2155</v>
      </c>
      <c r="AF410" s="3"/>
      <c r="AG410" s="3"/>
      <c r="AH410" s="3"/>
      <c r="AI410" s="3"/>
      <c r="AJ410" s="3"/>
      <c r="AK410" s="3"/>
      <c r="AL410" s="3" t="s">
        <v>2148</v>
      </c>
      <c r="AM410" s="6" t="s">
        <v>2149</v>
      </c>
      <c r="AN410" s="6" t="s">
        <v>2150</v>
      </c>
      <c r="AO410" s="6" t="s">
        <v>2151</v>
      </c>
      <c r="AP410" s="6"/>
      <c r="AQ410" s="8"/>
      <c r="AR410" s="6"/>
      <c r="AS410" s="6"/>
      <c r="AT410" s="6"/>
      <c r="AU410" s="6"/>
      <c r="AV410" s="6" t="s">
        <v>2152</v>
      </c>
      <c r="AW410" s="6"/>
      <c r="AX410" s="6"/>
      <c r="AY410" s="6"/>
      <c r="AZ410" s="6"/>
      <c r="BA410" s="6"/>
      <c r="BB410" s="6"/>
      <c r="BC410" s="6"/>
      <c r="BD410" s="6" t="s">
        <v>2156</v>
      </c>
      <c r="BE410" s="8">
        <v>409</v>
      </c>
      <c r="BF410" s="6" t="str">
        <f t="shared" si="134"/>
        <v>insert into bitacoras_estatus (numero_expediente, numero_registro, representante, fecha_inicio, fecha_vencimiento, id_cliente, id_admin, id_bitacoras_estatus, id_estatus, id_clase, id_marca, created_at, updated_at) values('1242633','1289111','ADRIAN DOSAL','2012-01-04','2022-01-04','732','2','1','1',null,1022,'2012-01-04 00:00:00','2012-01-04 00:00:00');</v>
      </c>
      <c r="BG410" s="6" t="str">
        <f t="shared" si="135"/>
        <v>insert into servicios_comentarios (comentario, id_admin, id_estatus, created_at, updated_at) values('titulo entregado 02/08/2012',1,409,'2012-01-04 00:00:00','2012-01-04 00:00:00');</v>
      </c>
      <c r="BH410" s="6" t="str">
        <f t="shared" si="136"/>
        <v>insert into servicios_comentarios (comentario, id_admin, id_estatus, created_at, updated_at) values('214 40 004138908, 4123939, 4137689,',1,409,'2012-01-04 00:00:00','2012-01-04 00:00:00');</v>
      </c>
      <c r="BI410" s="137" t="str">
        <f t="shared" si="137"/>
        <v>update bitacoras_estatus set comprobacion_uso = 1, id_estatus=10 where id=409;</v>
      </c>
      <c r="BJ410" s="137" t="str">
        <f t="shared" si="138"/>
        <v>update bitacoras_estatus set numero_expediente = '1242633', numero_registro = '1289111', id_estatus = 10, fecha_inicio = '2012-01-04', fecha_vencimiento ='2022-01-04', created_at ='2012-01-04 00:00:00', updated_at ='2012-01-04 00:00:00', id_clase=null, id_marca=1022, id_cliente=732, vigencia = 1 where id =409;</v>
      </c>
      <c r="BK410" s="137" t="str">
        <f t="shared" si="139"/>
        <v>update bitacoras_estatus set id_estatus = 10 where id =409;</v>
      </c>
    </row>
    <row r="411" spans="1:63" ht="92">
      <c r="A411" s="3">
        <v>1539568</v>
      </c>
      <c r="B411" s="3">
        <v>1643639</v>
      </c>
      <c r="C411" s="3">
        <f>IF(Tabla1[[#This Row],[No. REG.]]="","",1)</f>
        <v>1</v>
      </c>
      <c r="D411" s="3" t="s">
        <v>46</v>
      </c>
      <c r="E411" s="3">
        <f>IF(Tabla1[[#This Row],[STATUS]]="","",VLOOKUP(D411,Estatus!$A$2:$B$13,2,0))</f>
        <v>10</v>
      </c>
      <c r="F411" s="3">
        <f>IF(Tabla1[[#This Row],[STATUS]]="","",VLOOKUP(D411,Estatus!$A$2:$I$12,9,0))</f>
        <v>1</v>
      </c>
      <c r="G411" s="12" t="s">
        <v>2157</v>
      </c>
      <c r="H411" s="7">
        <v>41932</v>
      </c>
      <c r="I411" s="80">
        <f t="shared" si="120"/>
        <v>2014</v>
      </c>
      <c r="J411" s="80">
        <f t="shared" si="121"/>
        <v>10</v>
      </c>
      <c r="K411" s="80">
        <f t="shared" si="122"/>
        <v>20</v>
      </c>
      <c r="L411" s="80">
        <f t="shared" si="123"/>
        <v>10</v>
      </c>
      <c r="M411" s="80">
        <f t="shared" si="124"/>
        <v>20</v>
      </c>
      <c r="N411" s="80" t="str">
        <f t="shared" si="125"/>
        <v>'2014-10-20'</v>
      </c>
      <c r="O411" s="80" t="str">
        <f t="shared" si="126"/>
        <v>'2014-10-20 00:00:00'</v>
      </c>
      <c r="P411" s="7">
        <v>45585</v>
      </c>
      <c r="Q411" s="80">
        <f t="shared" si="127"/>
        <v>2024</v>
      </c>
      <c r="R411" s="80">
        <f t="shared" si="128"/>
        <v>10</v>
      </c>
      <c r="S411" s="80">
        <f t="shared" si="129"/>
        <v>20</v>
      </c>
      <c r="T411" s="80">
        <f t="shared" si="130"/>
        <v>10</v>
      </c>
      <c r="U411" s="80">
        <f t="shared" si="131"/>
        <v>20</v>
      </c>
      <c r="V411" s="80" t="str">
        <f t="shared" si="132"/>
        <v>'2024-10-20'</v>
      </c>
      <c r="W411" s="80">
        <v>5</v>
      </c>
      <c r="X411" s="80">
        <f t="shared" si="133"/>
        <v>5</v>
      </c>
      <c r="Y411" s="3" t="s">
        <v>2158</v>
      </c>
      <c r="Z411" s="124">
        <f>IFERROR(IF(Y411="","null",VLOOKUP(Y411,Marcas!$A$2:$C$2024,2,0)),"")</f>
        <v>1020</v>
      </c>
      <c r="AA411" s="3" t="s">
        <v>7448</v>
      </c>
      <c r="AB411" s="3">
        <f>IFERROR(IF(AA411="","",IF(AA411="EMPORIO LEGAL",1,VLOOKUP(AA411,Clientes!$A$2:$B$1190,2,0))),"")</f>
        <v>731</v>
      </c>
      <c r="AC411" s="3">
        <f>IFERROR(IF(Tabla1[[#This Row],[id_control]]="null","",VLOOKUP(CONCATENATE(Tabla1[[#This Row],[CLIENTE]],"-",Tabla1[[#This Row],[id_control]]),Hoja1!$C$2:$D$1994,2,0)),"")</f>
        <v>411</v>
      </c>
      <c r="AD411" s="3" t="s">
        <v>2160</v>
      </c>
      <c r="AE411" s="3"/>
      <c r="AF411" s="3"/>
      <c r="AG411" s="3"/>
      <c r="AH411" s="3"/>
      <c r="AI411" s="3"/>
      <c r="AJ411" s="3"/>
      <c r="AK411" s="3"/>
      <c r="AL411" s="3">
        <v>6143063323</v>
      </c>
      <c r="AM411" s="6"/>
      <c r="AN411" s="6"/>
      <c r="AO411" s="6"/>
      <c r="AP411" s="6"/>
      <c r="AQ411" s="6">
        <v>6141256288</v>
      </c>
      <c r="AR411" s="6"/>
      <c r="AS411" s="6"/>
      <c r="AT411" s="6"/>
      <c r="AU411" s="6"/>
      <c r="AV411" s="6" t="s">
        <v>2161</v>
      </c>
      <c r="AW411" s="6"/>
      <c r="AX411" s="6"/>
      <c r="AY411" s="6"/>
      <c r="AZ411" s="6"/>
      <c r="BA411" s="6"/>
      <c r="BB411" s="6"/>
      <c r="BC411" s="6"/>
      <c r="BD411" s="6" t="s">
        <v>2162</v>
      </c>
      <c r="BE411" s="8">
        <v>410</v>
      </c>
      <c r="BF411" s="6" t="str">
        <f t="shared" si="134"/>
        <v>insert into bitacoras_estatus (numero_expediente, numero_registro, representante, fecha_inicio, fecha_vencimiento, id_cliente, id_admin, id_bitacoras_estatus, id_estatus, id_clase, id_marca, created_at, updated_at) values('1539568','1643639','EMMANUEL MENDOZA GONZÁLEZ','2014-10-20','2024-10-20','731','2','1','1',5,1020,'2014-10-20 00:00:00','2014-10-20 00:00:00');</v>
      </c>
      <c r="BG411" s="6" t="str">
        <f t="shared" si="135"/>
        <v>insert into servicios_comentarios (comentario, id_admin, id_estatus, created_at, updated_at) values('CLASE 05 /ACREDITAMIENTO DE APODERADO LEGAL EN FECHA 2 DE JULIO 2015/ CREQ 2 DE JULIO DEL 2015/ 09/09/2015 SE TIENE POR ACREDITADA LA PERSONALIDAD COMO APODERADO DEL TITULAR. SE LE CITA ANTERIORIDAD 12/1/2016 CONTESTADOS EL 18/FEB DEL 16 TITULO RECIBIDO 9/7/16',1,410,'2014-10-20 00:00:00','2014-10-20 00:00:00');</v>
      </c>
      <c r="BH411" s="6" t="str">
        <f t="shared" si="136"/>
        <v>insert into servicios_comentarios (comentario, id_admin, id_estatus, created_at, updated_at) values('6143063323 CEL:6141256288',1,410,'2014-10-20 00:00:00','2014-10-20 00:00:00');</v>
      </c>
      <c r="BI411" s="137" t="str">
        <f t="shared" si="137"/>
        <v>update bitacoras_estatus set comprobacion_uso = 1, id_estatus=10 where id=410;</v>
      </c>
      <c r="BJ411" s="137" t="str">
        <f t="shared" si="138"/>
        <v>update bitacoras_estatus set numero_expediente = '1539568', numero_registro = '1643639', id_estatus = 10, fecha_inicio = '2014-10-20', fecha_vencimiento ='2024-10-20', created_at ='2014-10-20 00:00:00', updated_at ='2014-10-20 00:00:00', id_clase=5, id_marca=1020, id_cliente=731, vigencia = 1 where id =410;</v>
      </c>
      <c r="BK411" s="137" t="str">
        <f t="shared" si="139"/>
        <v>update bitacoras_estatus set id_estatus = 10 where id =410;</v>
      </c>
    </row>
    <row r="412" spans="1:63">
      <c r="A412" s="6">
        <v>1187666</v>
      </c>
      <c r="B412" s="6">
        <v>1245108</v>
      </c>
      <c r="C412" s="6">
        <f>IF(Tabla1[[#This Row],[No. REG.]]="","",1)</f>
        <v>1</v>
      </c>
      <c r="D412" s="3" t="s">
        <v>46</v>
      </c>
      <c r="E412" s="3">
        <f>IF(Tabla1[[#This Row],[STATUS]]="","",VLOOKUP(D412,Estatus!$A$2:$B$13,2,0))</f>
        <v>10</v>
      </c>
      <c r="F412" s="3">
        <f>IF(Tabla1[[#This Row],[STATUS]]="","",VLOOKUP(D412,Estatus!$A$2:$I$12,9,0))</f>
        <v>1</v>
      </c>
      <c r="G412" s="16" t="s">
        <v>2163</v>
      </c>
      <c r="H412" s="7">
        <v>40697</v>
      </c>
      <c r="I412" s="80">
        <f t="shared" si="120"/>
        <v>2011</v>
      </c>
      <c r="J412" s="80">
        <f t="shared" si="121"/>
        <v>6</v>
      </c>
      <c r="K412" s="80">
        <f t="shared" si="122"/>
        <v>3</v>
      </c>
      <c r="L412" s="80" t="str">
        <f t="shared" si="123"/>
        <v>06</v>
      </c>
      <c r="M412" s="80" t="str">
        <f t="shared" si="124"/>
        <v>03</v>
      </c>
      <c r="N412" s="80" t="str">
        <f t="shared" si="125"/>
        <v>'2011-06-03'</v>
      </c>
      <c r="O412" s="80" t="str">
        <f t="shared" si="126"/>
        <v>'2011-06-03 00:00:00'</v>
      </c>
      <c r="P412" s="7">
        <v>44350</v>
      </c>
      <c r="Q412" s="80">
        <f t="shared" si="127"/>
        <v>2021</v>
      </c>
      <c r="R412" s="80">
        <f t="shared" si="128"/>
        <v>6</v>
      </c>
      <c r="S412" s="80">
        <f t="shared" si="129"/>
        <v>3</v>
      </c>
      <c r="T412" s="80" t="str">
        <f t="shared" si="130"/>
        <v>06</v>
      </c>
      <c r="U412" s="80" t="str">
        <f t="shared" si="131"/>
        <v>03</v>
      </c>
      <c r="V412" s="80" t="str">
        <f t="shared" si="132"/>
        <v>'2021-06-03'</v>
      </c>
      <c r="W412" s="80"/>
      <c r="X412" s="80" t="str">
        <f t="shared" si="133"/>
        <v>null</v>
      </c>
      <c r="Y412" s="6" t="s">
        <v>2164</v>
      </c>
      <c r="Z412" s="123">
        <f>IFERROR(IF(Y412="","null",VLOOKUP(Y412,Marcas!$A$2:$C$2024,2,0)),"")</f>
        <v>1019</v>
      </c>
      <c r="AA412" s="6" t="s">
        <v>2164</v>
      </c>
      <c r="AB412" s="6">
        <f>IFERROR(IF(AA412="","",IF(AA412="EMPORIO LEGAL",1,VLOOKUP(AA412,Clientes!$A$2:$B$1190,2,0))),"")</f>
        <v>730</v>
      </c>
      <c r="AC412" s="6">
        <f>IFERROR(IF(Tabla1[[#This Row],[id_control]]="null","",VLOOKUP(CONCATENATE(Tabla1[[#This Row],[CLIENTE]],"-",Tabla1[[#This Row],[id_control]]),Hoja1!$C$2:$D$1994,2,0)),"")</f>
        <v>412</v>
      </c>
      <c r="AD412" s="6" t="s">
        <v>2165</v>
      </c>
      <c r="AE412" s="6"/>
      <c r="AF412" s="6"/>
      <c r="AG412" s="6"/>
      <c r="AH412" s="6"/>
      <c r="AI412" s="6"/>
      <c r="AJ412" s="6"/>
      <c r="AK412" s="6"/>
      <c r="AL412" s="3" t="s">
        <v>2166</v>
      </c>
      <c r="AM412" s="10"/>
      <c r="AN412" s="6"/>
      <c r="AO412" s="6"/>
      <c r="AP412" s="6"/>
      <c r="AQ412" s="6" t="s">
        <v>2167</v>
      </c>
      <c r="AR412" s="6"/>
      <c r="AS412" s="6"/>
      <c r="AT412" s="6"/>
      <c r="AU412" s="6"/>
      <c r="AV412" s="6" t="s">
        <v>2168</v>
      </c>
      <c r="AW412" s="6"/>
      <c r="AX412" s="6"/>
      <c r="AY412" s="6"/>
      <c r="AZ412" s="6"/>
      <c r="BA412" s="6"/>
      <c r="BB412" s="6"/>
      <c r="BC412" s="6"/>
      <c r="BD412" s="8" t="s">
        <v>2169</v>
      </c>
      <c r="BE412" s="8">
        <v>411</v>
      </c>
      <c r="BF412" s="6" t="str">
        <f t="shared" si="134"/>
        <v>insert into bitacoras_estatus (numero_expediente, numero_registro, representante, fecha_inicio, fecha_vencimiento, id_cliente, id_admin, id_bitacoras_estatus, id_estatus, id_clase, id_marca, created_at, updated_at) values('1187666','1245108','LAURA CECILA GOMEZ SEDEÑO','2011-06-03','2021-06-03','730','2','1','1',null,1019,'2011-06-03 00:00:00','2011-06-03 00:00:00');</v>
      </c>
      <c r="BG412" s="6" t="str">
        <f t="shared" si="135"/>
        <v>insert into servicios_comentarios (comentario, id_admin, id_estatus, created_at, updated_at) values('TITULO ENTREGADO 20/12/2011',1,411,'2011-06-03 00:00:00','2011-06-03 00:00:00');</v>
      </c>
      <c r="BH412" s="6" t="str">
        <f t="shared" si="136"/>
        <v>insert into servicios_comentarios (comentario, id_admin, id_estatus, created_at, updated_at) values('4149385, cel 614 195 38 39',1,411,'2011-06-03 00:00:00','2011-06-03 00:00:00');</v>
      </c>
      <c r="BI412" s="137" t="str">
        <f t="shared" si="137"/>
        <v>update bitacoras_estatus set comprobacion_uso = 1, id_estatus=10 where id=411;</v>
      </c>
      <c r="BJ412" s="137" t="str">
        <f t="shared" si="138"/>
        <v>update bitacoras_estatus set numero_expediente = '1187666', numero_registro = '1245108', id_estatus = 10, fecha_inicio = '2011-06-03', fecha_vencimiento ='2021-06-03', created_at ='2011-06-03 00:00:00', updated_at ='2011-06-03 00:00:00', id_clase=null, id_marca=1019, id_cliente=730, vigencia = 1 where id =411;</v>
      </c>
      <c r="BK412" s="137" t="str">
        <f t="shared" si="139"/>
        <v>update bitacoras_estatus set id_estatus = 10 where id =411;</v>
      </c>
    </row>
    <row r="413" spans="1:63">
      <c r="A413" s="6">
        <v>1164364</v>
      </c>
      <c r="B413" s="6">
        <v>1233099</v>
      </c>
      <c r="C413" s="6">
        <f>IF(Tabla1[[#This Row],[No. REG.]]="","",1)</f>
        <v>1</v>
      </c>
      <c r="D413" s="3" t="s">
        <v>46</v>
      </c>
      <c r="E413" s="3">
        <f>IF(Tabla1[[#This Row],[STATUS]]="","",VLOOKUP(D413,Estatus!$A$2:$B$13,2,0))</f>
        <v>10</v>
      </c>
      <c r="F413" s="3">
        <f>IF(Tabla1[[#This Row],[STATUS]]="","",VLOOKUP(D413,Estatus!$A$2:$I$12,9,0))</f>
        <v>1</v>
      </c>
      <c r="G413" s="16" t="s">
        <v>2170</v>
      </c>
      <c r="H413" s="9">
        <v>40610</v>
      </c>
      <c r="I413" s="81">
        <f t="shared" si="120"/>
        <v>2011</v>
      </c>
      <c r="J413" s="81">
        <f t="shared" si="121"/>
        <v>3</v>
      </c>
      <c r="K413" s="81">
        <f t="shared" si="122"/>
        <v>8</v>
      </c>
      <c r="L413" s="81" t="str">
        <f t="shared" si="123"/>
        <v>03</v>
      </c>
      <c r="M413" s="81" t="str">
        <f t="shared" si="124"/>
        <v>08</v>
      </c>
      <c r="N413" s="81" t="str">
        <f t="shared" si="125"/>
        <v>'2011-03-08'</v>
      </c>
      <c r="O413" s="81" t="str">
        <f t="shared" si="126"/>
        <v>'2011-03-08 00:00:00'</v>
      </c>
      <c r="P413" s="9">
        <v>44263</v>
      </c>
      <c r="Q413" s="81">
        <f t="shared" si="127"/>
        <v>2021</v>
      </c>
      <c r="R413" s="81">
        <f t="shared" si="128"/>
        <v>3</v>
      </c>
      <c r="S413" s="81">
        <f t="shared" si="129"/>
        <v>8</v>
      </c>
      <c r="T413" s="81" t="str">
        <f t="shared" si="130"/>
        <v>03</v>
      </c>
      <c r="U413" s="81" t="str">
        <f t="shared" si="131"/>
        <v>08</v>
      </c>
      <c r="V413" s="81" t="str">
        <f t="shared" si="132"/>
        <v>'2021-03-08'</v>
      </c>
      <c r="W413" s="81"/>
      <c r="X413" s="81" t="str">
        <f t="shared" si="133"/>
        <v>null</v>
      </c>
      <c r="Y413" s="6" t="s">
        <v>2171</v>
      </c>
      <c r="Z413" s="123">
        <f>IFERROR(IF(Y413="","null",VLOOKUP(Y413,Marcas!$A$2:$C$2024,2,0)),"")</f>
        <v>288</v>
      </c>
      <c r="AA413" s="6" t="s">
        <v>2172</v>
      </c>
      <c r="AB413" s="6">
        <f>IFERROR(IF(AA413="","",IF(AA413="EMPORIO LEGAL",1,VLOOKUP(AA413,Clientes!$A$2:$B$1190,2,0))),"")</f>
        <v>728</v>
      </c>
      <c r="AC413" s="6">
        <f>IFERROR(IF(Tabla1[[#This Row],[id_control]]="null","",VLOOKUP(CONCATENATE(Tabla1[[#This Row],[CLIENTE]],"-",Tabla1[[#This Row],[id_control]]),Hoja1!$C$2:$D$1994,2,0)),"")</f>
        <v>413</v>
      </c>
      <c r="AD413" s="6" t="s">
        <v>2173</v>
      </c>
      <c r="AE413" s="6"/>
      <c r="AF413" s="6"/>
      <c r="AG413" s="6"/>
      <c r="AH413" s="6"/>
      <c r="AI413" s="6"/>
      <c r="AJ413" s="6"/>
      <c r="AK413" s="6"/>
      <c r="AL413" s="8" t="s">
        <v>2174</v>
      </c>
      <c r="AM413" s="6"/>
      <c r="AN413" s="6"/>
      <c r="AO413" s="6"/>
      <c r="AP413" s="6"/>
      <c r="AQ413" s="10" t="s">
        <v>2175</v>
      </c>
      <c r="AR413" s="6"/>
      <c r="AS413" s="6"/>
      <c r="AT413" s="6"/>
      <c r="AU413" s="6"/>
      <c r="AV413" s="6" t="s">
        <v>2176</v>
      </c>
      <c r="AW413" s="6"/>
      <c r="AX413" s="6"/>
      <c r="AY413" s="6"/>
      <c r="AZ413" s="6"/>
      <c r="BA413" s="6"/>
      <c r="BB413" s="6"/>
      <c r="BC413" s="6"/>
      <c r="BD413" s="6" t="s">
        <v>2177</v>
      </c>
      <c r="BE413" s="8">
        <v>412</v>
      </c>
      <c r="BF413" s="6" t="str">
        <f t="shared" si="134"/>
        <v>insert into bitacoras_estatus (numero_expediente, numero_registro, representante, fecha_inicio, fecha_vencimiento, id_cliente, id_admin, id_bitacoras_estatus, id_estatus, id_clase, id_marca, created_at, updated_at) values('1164364','1233099','ROBERTO CARBALLO GALICIA','2011-03-08','2021-03-08','728','2','1','1',null,288,'2011-03-08 00:00:00','2011-03-08 00:00:00');</v>
      </c>
      <c r="BG413" s="6" t="str">
        <f t="shared" si="135"/>
        <v>insert into servicios_comentarios (comentario, id_admin, id_estatus, created_at, updated_at) values('TITULO ENTREGADO 05/10/2011',1,412,'2011-03-08 00:00:00','2011-03-08 00:00:00');</v>
      </c>
      <c r="BH413" s="6" t="str">
        <f t="shared" si="136"/>
        <v>insert into servicios_comentarios (comentario, id_admin, id_estatus, created_at, updated_at) values('4351389, 614178 6847',1,412,'2011-03-08 00:00:00','2011-03-08 00:00:00');</v>
      </c>
      <c r="BI413" s="137" t="str">
        <f t="shared" si="137"/>
        <v>update bitacoras_estatus set comprobacion_uso = 1, id_estatus=10 where id=412;</v>
      </c>
      <c r="BJ413" s="137" t="str">
        <f t="shared" si="138"/>
        <v>update bitacoras_estatus set numero_expediente = '1164364', numero_registro = '1233099', id_estatus = 10, fecha_inicio = '2011-03-08', fecha_vencimiento ='2021-03-08', created_at ='2011-03-08 00:00:00', updated_at ='2011-03-08 00:00:00', id_clase=null, id_marca=288, id_cliente=728, vigencia = 1 where id =412;</v>
      </c>
      <c r="BK413" s="137" t="str">
        <f t="shared" si="139"/>
        <v>update bitacoras_estatus set id_estatus = 10 where id =412;</v>
      </c>
    </row>
    <row r="414" spans="1:63" ht="53">
      <c r="A414" s="6">
        <v>1516753</v>
      </c>
      <c r="B414" s="6">
        <v>1526369</v>
      </c>
      <c r="C414" s="6">
        <f>IF(Tabla1[[#This Row],[No. REG.]]="","",1)</f>
        <v>1</v>
      </c>
      <c r="D414" s="3" t="s">
        <v>46</v>
      </c>
      <c r="E414" s="3">
        <f>IF(Tabla1[[#This Row],[STATUS]]="","",VLOOKUP(D414,Estatus!$A$2:$B$13,2,0))</f>
        <v>10</v>
      </c>
      <c r="F414" s="3">
        <f>IF(Tabla1[[#This Row],[STATUS]]="","",VLOOKUP(D414,Estatus!$A$2:$I$12,9,0))</f>
        <v>1</v>
      </c>
      <c r="G414" s="12" t="s">
        <v>2178</v>
      </c>
      <c r="H414" s="7">
        <v>41865</v>
      </c>
      <c r="I414" s="80">
        <f t="shared" si="120"/>
        <v>2014</v>
      </c>
      <c r="J414" s="80">
        <f t="shared" si="121"/>
        <v>8</v>
      </c>
      <c r="K414" s="80">
        <f t="shared" si="122"/>
        <v>14</v>
      </c>
      <c r="L414" s="80" t="str">
        <f t="shared" si="123"/>
        <v>08</v>
      </c>
      <c r="M414" s="80">
        <f t="shared" si="124"/>
        <v>14</v>
      </c>
      <c r="N414" s="80" t="str">
        <f t="shared" si="125"/>
        <v>'2014-08-14'</v>
      </c>
      <c r="O414" s="80" t="str">
        <f t="shared" si="126"/>
        <v>'2014-08-14 00:00:00'</v>
      </c>
      <c r="P414" s="7">
        <v>45518</v>
      </c>
      <c r="Q414" s="80">
        <f t="shared" si="127"/>
        <v>2024</v>
      </c>
      <c r="R414" s="80">
        <f t="shared" si="128"/>
        <v>8</v>
      </c>
      <c r="S414" s="80">
        <f t="shared" si="129"/>
        <v>14</v>
      </c>
      <c r="T414" s="80" t="str">
        <f t="shared" si="130"/>
        <v>08</v>
      </c>
      <c r="U414" s="80">
        <f t="shared" si="131"/>
        <v>14</v>
      </c>
      <c r="V414" s="80" t="str">
        <f t="shared" si="132"/>
        <v>'2024-08-14'</v>
      </c>
      <c r="W414" s="80"/>
      <c r="X414" s="80" t="str">
        <f t="shared" si="133"/>
        <v>null</v>
      </c>
      <c r="Y414" s="6" t="s">
        <v>2179</v>
      </c>
      <c r="Z414" s="123">
        <f>IFERROR(IF(Y414="","null",VLOOKUP(Y414,Marcas!$A$2:$C$2024,2,0)),"")</f>
        <v>1015</v>
      </c>
      <c r="AA414" s="6" t="s">
        <v>2179</v>
      </c>
      <c r="AB414" s="6">
        <f>IFERROR(IF(AA414="","",IF(AA414="EMPORIO LEGAL",1,VLOOKUP(AA414,Clientes!$A$2:$B$1190,2,0))),"")</f>
        <v>727</v>
      </c>
      <c r="AC414" s="6">
        <f>IFERROR(IF(Tabla1[[#This Row],[id_control]]="null","",VLOOKUP(CONCATENATE(Tabla1[[#This Row],[CLIENTE]],"-",Tabla1[[#This Row],[id_control]]),Hoja1!$C$2:$D$1994,2,0)),"")</f>
        <v>414</v>
      </c>
      <c r="AD414" s="6" t="s">
        <v>2180</v>
      </c>
      <c r="AE414" s="6"/>
      <c r="AF414" s="6"/>
      <c r="AG414" s="6"/>
      <c r="AH414" s="6"/>
      <c r="AI414" s="6"/>
      <c r="AJ414" s="3"/>
      <c r="AK414" s="3"/>
      <c r="AL414" s="3" t="s">
        <v>2181</v>
      </c>
      <c r="AM414" s="5"/>
      <c r="AN414" s="5"/>
      <c r="AO414" s="5"/>
      <c r="AP414" s="5"/>
      <c r="AQ414" s="5"/>
      <c r="AR414" s="5"/>
      <c r="AS414" s="5"/>
      <c r="AT414" s="5"/>
      <c r="AU414" s="5"/>
      <c r="AV414" s="5" t="s">
        <v>2182</v>
      </c>
      <c r="AW414" s="5"/>
      <c r="AX414" s="5"/>
      <c r="AY414" s="5"/>
      <c r="AZ414" s="5"/>
      <c r="BA414" s="5"/>
      <c r="BB414" s="5"/>
      <c r="BC414" s="5"/>
      <c r="BD414" s="8" t="s">
        <v>2181</v>
      </c>
      <c r="BE414" s="8">
        <v>413</v>
      </c>
      <c r="BF414" s="6" t="str">
        <f t="shared" si="134"/>
        <v>insert into bitacoras_estatus (numero_expediente, numero_registro, representante, fecha_inicio, fecha_vencimiento, id_cliente, id_admin, id_bitacoras_estatus, id_estatus, id_clase, id_marca, created_at, updated_at) values('1516753','1526369','ALEXANDRO IXTA AGUILERA','2014-08-14','2024-08-14','727','2','1','1',null,1015,'2014-08-14 00:00:00','2014-08-14 00:00:00');</v>
      </c>
      <c r="BG414" s="6" t="str">
        <f t="shared" si="135"/>
        <v>insert into servicios_comentarios (comentario, id_admin, id_estatus, created_at, updated_at) values('REQUISITOS RECIBIDOS 3NOV14. CONTESTACION DE REQUISITOS 4 DIC 14, TITULO RECIBIDO 15 JUNIO DE 2015, TIUTLO ENTREGADO 03 DE JULIO DE 2015',1,413,'2014-08-14 00:00:00','2014-08-14 00:00:00');</v>
      </c>
      <c r="BH414" s="6" t="str">
        <f t="shared" si="136"/>
        <v>insert into servicios_comentarios (comentario, id_admin, id_estatus, created_at, updated_at) values('01 625 589 30 34 cel. 045 625 115 48 50',1,413,'2014-08-14 00:00:00','2014-08-14 00:00:00');</v>
      </c>
      <c r="BI414" s="137" t="str">
        <f t="shared" si="137"/>
        <v>update bitacoras_estatus set comprobacion_uso = 1, id_estatus=10 where id=413;</v>
      </c>
      <c r="BJ414" s="137" t="str">
        <f t="shared" si="138"/>
        <v>update bitacoras_estatus set numero_expediente = '1516753', numero_registro = '1526369', id_estatus = 10, fecha_inicio = '2014-08-14', fecha_vencimiento ='2024-08-14', created_at ='2014-08-14 00:00:00', updated_at ='2014-08-14 00:00:00', id_clase=null, id_marca=1015, id_cliente=727, vigencia = 1 where id =413;</v>
      </c>
      <c r="BK414" s="137" t="str">
        <f t="shared" si="139"/>
        <v>update bitacoras_estatus set id_estatus = 10 where id =413;</v>
      </c>
    </row>
    <row r="415" spans="1:63">
      <c r="A415" s="3">
        <v>1164362</v>
      </c>
      <c r="B415" s="3"/>
      <c r="C415" s="3" t="str">
        <f>IF(Tabla1[[#This Row],[No. REG.]]="","",1)</f>
        <v/>
      </c>
      <c r="D415" s="3" t="s">
        <v>34</v>
      </c>
      <c r="E415" s="3">
        <f>IF(Tabla1[[#This Row],[STATUS]]="","",VLOOKUP(D415,Estatus!$A$2:$B$13,2,0))</f>
        <v>5</v>
      </c>
      <c r="F415" s="3">
        <f>IF(Tabla1[[#This Row],[STATUS]]="","",VLOOKUP(D415,Estatus!$A$2:$I$12,9,0))</f>
        <v>0</v>
      </c>
      <c r="G415" s="12" t="s">
        <v>2183</v>
      </c>
      <c r="H415" s="7">
        <v>40610</v>
      </c>
      <c r="I415" s="80">
        <f t="shared" si="120"/>
        <v>2011</v>
      </c>
      <c r="J415" s="80">
        <f t="shared" si="121"/>
        <v>3</v>
      </c>
      <c r="K415" s="80">
        <f t="shared" si="122"/>
        <v>8</v>
      </c>
      <c r="L415" s="80" t="str">
        <f t="shared" si="123"/>
        <v>03</v>
      </c>
      <c r="M415" s="80" t="str">
        <f t="shared" si="124"/>
        <v>08</v>
      </c>
      <c r="N415" s="80" t="str">
        <f t="shared" si="125"/>
        <v>'2011-03-08'</v>
      </c>
      <c r="O415" s="80" t="str">
        <f t="shared" si="126"/>
        <v>'2011-03-08 00:00:00'</v>
      </c>
      <c r="P415" s="7">
        <v>44263</v>
      </c>
      <c r="Q415" s="80">
        <f t="shared" si="127"/>
        <v>2021</v>
      </c>
      <c r="R415" s="80">
        <f t="shared" si="128"/>
        <v>3</v>
      </c>
      <c r="S415" s="80">
        <f t="shared" si="129"/>
        <v>8</v>
      </c>
      <c r="T415" s="80" t="str">
        <f t="shared" si="130"/>
        <v>03</v>
      </c>
      <c r="U415" s="80" t="str">
        <f t="shared" si="131"/>
        <v>08</v>
      </c>
      <c r="V415" s="80" t="str">
        <f t="shared" si="132"/>
        <v>'2021-03-08'</v>
      </c>
      <c r="W415" s="80"/>
      <c r="X415" s="80" t="str">
        <f t="shared" si="133"/>
        <v>null</v>
      </c>
      <c r="Y415" s="3" t="s">
        <v>2184</v>
      </c>
      <c r="Z415" s="124">
        <f>IFERROR(IF(Y415="","null",VLOOKUP(Y415,Marcas!$A$2:$C$2024,2,0)),"")</f>
        <v>1013</v>
      </c>
      <c r="AA415" s="3" t="s">
        <v>2185</v>
      </c>
      <c r="AB415" s="3">
        <f>IFERROR(IF(AA415="","",IF(AA415="EMPORIO LEGAL",1,VLOOKUP(AA415,Clientes!$A$2:$B$1190,2,0))),"")</f>
        <v>726</v>
      </c>
      <c r="AC415" s="3">
        <f>IFERROR(IF(Tabla1[[#This Row],[id_control]]="null","",VLOOKUP(CONCATENATE(Tabla1[[#This Row],[CLIENTE]],"-",Tabla1[[#This Row],[id_control]]),Hoja1!$C$2:$D$1994,2,0)),"")</f>
        <v>415</v>
      </c>
      <c r="AD415" s="3" t="s">
        <v>2186</v>
      </c>
      <c r="AE415" s="3"/>
      <c r="AF415" s="3"/>
      <c r="AG415" s="3"/>
      <c r="AH415" s="3"/>
      <c r="AI415" s="3"/>
      <c r="AJ415" s="3"/>
      <c r="AK415" s="3"/>
      <c r="AL415" s="3" t="s">
        <v>2187</v>
      </c>
      <c r="AM415" s="4" t="s">
        <v>2188</v>
      </c>
      <c r="AN415" s="6"/>
      <c r="AO415" s="6"/>
      <c r="AP415" s="6"/>
      <c r="AQ415" s="10"/>
      <c r="AR415" s="6"/>
      <c r="AS415" s="6"/>
      <c r="AT415" s="6"/>
      <c r="AU415" s="6"/>
      <c r="AV415" s="6" t="s">
        <v>2189</v>
      </c>
      <c r="AW415" s="6"/>
      <c r="AX415" s="6"/>
      <c r="AY415" s="6"/>
      <c r="AZ415" s="6"/>
      <c r="BA415" s="6"/>
      <c r="BB415" s="6"/>
      <c r="BC415" s="6"/>
      <c r="BD415" s="6" t="s">
        <v>2190</v>
      </c>
      <c r="BE415" s="8">
        <v>414</v>
      </c>
      <c r="BF415" s="6" t="str">
        <f t="shared" si="134"/>
        <v>insert into bitacoras_estatus (numero_expediente, numero_registro, representante, fecha_inicio, fecha_vencimiento, id_cliente, id_admin, id_bitacoras_estatus, id_estatus, id_clase, id_marca, created_at, updated_at) values('1164362','','HENRY ANDRES TRUJILLO OROZCO','2011-03-08','2021-03-08','726','2','1','1',null,1013,'2011-03-08 00:00:00','2011-03-08 00:00:00');</v>
      </c>
      <c r="BG415" s="6" t="str">
        <f t="shared" si="135"/>
        <v>insert into servicios_comentarios (comentario, id_admin, id_estatus, created_at, updated_at) values('NEGATIVA RECIBIDA',1,414,'2011-03-08 00:00:00','2011-03-08 00:00:00');</v>
      </c>
      <c r="BH415" s="6" t="str">
        <f t="shared" si="136"/>
        <v>insert into servicios_comentarios (comentario, id_admin, id_estatus, created_at, updated_at) values('5752121, 4195428',1,414,'2011-03-08 00:00:00','2011-03-08 00:00:00');</v>
      </c>
      <c r="BI415" s="137" t="str">
        <f t="shared" si="137"/>
        <v>update bitacoras_estatus set comprobacion_uso = 1, id_estatus=5 where id=414;</v>
      </c>
      <c r="BJ415" s="137" t="str">
        <f t="shared" si="138"/>
        <v>update bitacoras_estatus set numero_expediente = '1164362', numero_registro = '', id_estatus = 5, fecha_inicio = '2011-03-08', fecha_vencimiento ='2021-03-08', created_at ='2011-03-08 00:00:00', updated_at ='2011-03-08 00:00:00', id_clase=null, id_marca=1013, id_cliente=726, vigencia = 0 where id =414;</v>
      </c>
      <c r="BK415" s="137" t="str">
        <f t="shared" si="139"/>
        <v>update bitacoras_estatus set id_estatus = 5 where id =414;</v>
      </c>
    </row>
    <row r="416" spans="1:63">
      <c r="A416" s="3">
        <v>1306795</v>
      </c>
      <c r="B416" s="3">
        <v>1340635</v>
      </c>
      <c r="C416" s="3">
        <f>IF(Tabla1[[#This Row],[No. REG.]]="","",1)</f>
        <v>1</v>
      </c>
      <c r="D416" s="3" t="s">
        <v>46</v>
      </c>
      <c r="E416" s="3">
        <f>IF(Tabla1[[#This Row],[STATUS]]="","",VLOOKUP(D416,Estatus!$A$2:$B$13,2,0))</f>
        <v>10</v>
      </c>
      <c r="F416" s="3">
        <f>IF(Tabla1[[#This Row],[STATUS]]="","",VLOOKUP(D416,Estatus!$A$2:$I$12,9,0))</f>
        <v>1</v>
      </c>
      <c r="G416" s="12" t="s">
        <v>2191</v>
      </c>
      <c r="H416" s="7">
        <v>41152</v>
      </c>
      <c r="I416" s="80">
        <f t="shared" si="120"/>
        <v>2012</v>
      </c>
      <c r="J416" s="80">
        <f t="shared" si="121"/>
        <v>8</v>
      </c>
      <c r="K416" s="80">
        <f t="shared" si="122"/>
        <v>31</v>
      </c>
      <c r="L416" s="80" t="str">
        <f t="shared" si="123"/>
        <v>08</v>
      </c>
      <c r="M416" s="80">
        <f t="shared" si="124"/>
        <v>31</v>
      </c>
      <c r="N416" s="80" t="str">
        <f t="shared" si="125"/>
        <v>'2012-08-31'</v>
      </c>
      <c r="O416" s="80" t="str">
        <f t="shared" si="126"/>
        <v>'2012-08-31 00:00:00'</v>
      </c>
      <c r="P416" s="7">
        <v>44804</v>
      </c>
      <c r="Q416" s="80">
        <f t="shared" si="127"/>
        <v>2022</v>
      </c>
      <c r="R416" s="80">
        <f t="shared" si="128"/>
        <v>8</v>
      </c>
      <c r="S416" s="80">
        <f t="shared" si="129"/>
        <v>31</v>
      </c>
      <c r="T416" s="80" t="str">
        <f t="shared" si="130"/>
        <v>08</v>
      </c>
      <c r="U416" s="80">
        <f t="shared" si="131"/>
        <v>31</v>
      </c>
      <c r="V416" s="80" t="str">
        <f t="shared" si="132"/>
        <v>'2022-08-31'</v>
      </c>
      <c r="W416" s="80"/>
      <c r="X416" s="80" t="str">
        <f t="shared" si="133"/>
        <v>null</v>
      </c>
      <c r="Y416" s="3" t="s">
        <v>2192</v>
      </c>
      <c r="Z416" s="124">
        <f>IFERROR(IF(Y416="","null",VLOOKUP(Y416,Marcas!$A$2:$C$2024,2,0)),"")</f>
        <v>978</v>
      </c>
      <c r="AA416" s="3" t="s">
        <v>2185</v>
      </c>
      <c r="AB416" s="3">
        <f>IFERROR(IF(AA416="","",IF(AA416="EMPORIO LEGAL",1,VLOOKUP(AA416,Clientes!$A$2:$B$1190,2,0))),"")</f>
        <v>726</v>
      </c>
      <c r="AC416" s="3">
        <f>IFERROR(IF(Tabla1[[#This Row],[id_control]]="null","",VLOOKUP(CONCATENATE(Tabla1[[#This Row],[CLIENTE]],"-",Tabla1[[#This Row],[id_control]]),Hoja1!$C$2:$D$1994,2,0)),"")</f>
        <v>416</v>
      </c>
      <c r="AD416" s="3" t="s">
        <v>2186</v>
      </c>
      <c r="AE416" s="3"/>
      <c r="AF416" s="3"/>
      <c r="AG416" s="3"/>
      <c r="AH416" s="3"/>
      <c r="AI416" s="3"/>
      <c r="AJ416" s="3"/>
      <c r="AK416" s="3"/>
      <c r="AL416" s="3" t="s">
        <v>2187</v>
      </c>
      <c r="AM416" s="4"/>
      <c r="AN416" s="6"/>
      <c r="AO416" s="6"/>
      <c r="AP416" s="6"/>
      <c r="AQ416" s="4" t="s">
        <v>2188</v>
      </c>
      <c r="AR416" s="6"/>
      <c r="AS416" s="6"/>
      <c r="AT416" s="6"/>
      <c r="AU416" s="6"/>
      <c r="AV416" s="13" t="s">
        <v>2189</v>
      </c>
      <c r="AW416" s="6"/>
      <c r="AX416" s="6"/>
      <c r="AY416" s="6"/>
      <c r="AZ416" s="6"/>
      <c r="BA416" s="6"/>
      <c r="BB416" s="6"/>
      <c r="BC416" s="6"/>
      <c r="BD416" s="8" t="s">
        <v>2190</v>
      </c>
      <c r="BE416" s="8">
        <v>415</v>
      </c>
      <c r="BF416" s="6" t="str">
        <f t="shared" si="134"/>
        <v>insert into bitacoras_estatus (numero_expediente, numero_registro, representante, fecha_inicio, fecha_vencimiento, id_cliente, id_admin, id_bitacoras_estatus, id_estatus, id_clase, id_marca, created_at, updated_at) values('1306795','1340635','HENRY ANDRES TRUJILLO OROZCO','2012-08-31','2022-08-31','726','2','1','1',null,978,'2012-08-31 00:00:00','2012-08-31 00:00:00');</v>
      </c>
      <c r="BG416" s="6" t="str">
        <f t="shared" si="135"/>
        <v>insert into servicios_comentarios (comentario, id_admin, id_estatus, created_at, updated_at) values('TITULO RECIBICO 04/04/2013',1,415,'2012-08-31 00:00:00','2012-08-31 00:00:00');</v>
      </c>
      <c r="BH416" s="6" t="str">
        <f t="shared" si="136"/>
        <v>insert into servicios_comentarios (comentario, id_admin, id_estatus, created_at, updated_at) values('5752121, 4195428',1,415,'2012-08-31 00:00:00','2012-08-31 00:00:00');</v>
      </c>
      <c r="BI416" s="137" t="str">
        <f t="shared" si="137"/>
        <v>update bitacoras_estatus set comprobacion_uso = 1, id_estatus=10 where id=415;</v>
      </c>
      <c r="BJ416" s="137" t="str">
        <f t="shared" si="138"/>
        <v>update bitacoras_estatus set numero_expediente = '1306795', numero_registro = '1340635', id_estatus = 10, fecha_inicio = '2012-08-31', fecha_vencimiento ='2022-08-31', created_at ='2012-08-31 00:00:00', updated_at ='2012-08-31 00:00:00', id_clase=null, id_marca=978, id_cliente=726, vigencia = 1 where id =415;</v>
      </c>
      <c r="BK416" s="137" t="str">
        <f t="shared" si="139"/>
        <v>update bitacoras_estatus set id_estatus = 10 where id =415;</v>
      </c>
    </row>
    <row r="417" spans="1:63" ht="27">
      <c r="A417" s="3">
        <v>803069</v>
      </c>
      <c r="B417" s="3">
        <v>958804</v>
      </c>
      <c r="C417" s="3">
        <f>IF(Tabla1[[#This Row],[No. REG.]]="","",1)</f>
        <v>1</v>
      </c>
      <c r="D417" s="3" t="s">
        <v>109</v>
      </c>
      <c r="E417" s="3">
        <f>IF(Tabla1[[#This Row],[STATUS]]="","",VLOOKUP(D417,Estatus!$A$2:$B$13,2,0))</f>
        <v>9</v>
      </c>
      <c r="F417" s="3">
        <f>IF(Tabla1[[#This Row],[STATUS]]="","",VLOOKUP(D417,Estatus!$A$2:$I$12,9,0))</f>
        <v>0</v>
      </c>
      <c r="G417" s="12" t="s">
        <v>8704</v>
      </c>
      <c r="H417" s="7">
        <v>38940</v>
      </c>
      <c r="I417" s="80">
        <f t="shared" si="120"/>
        <v>2006</v>
      </c>
      <c r="J417" s="80">
        <f t="shared" si="121"/>
        <v>8</v>
      </c>
      <c r="K417" s="80">
        <f t="shared" si="122"/>
        <v>11</v>
      </c>
      <c r="L417" s="80" t="str">
        <f t="shared" si="123"/>
        <v>08</v>
      </c>
      <c r="M417" s="80">
        <f t="shared" si="124"/>
        <v>11</v>
      </c>
      <c r="N417" s="80" t="str">
        <f t="shared" si="125"/>
        <v>'2006-08-11'</v>
      </c>
      <c r="O417" s="80" t="str">
        <f t="shared" si="126"/>
        <v>'2006-08-11 00:00:00'</v>
      </c>
      <c r="P417" s="7">
        <v>42593</v>
      </c>
      <c r="Q417" s="80">
        <f t="shared" si="127"/>
        <v>2016</v>
      </c>
      <c r="R417" s="80">
        <f t="shared" si="128"/>
        <v>8</v>
      </c>
      <c r="S417" s="80">
        <f t="shared" si="129"/>
        <v>11</v>
      </c>
      <c r="T417" s="80" t="str">
        <f t="shared" si="130"/>
        <v>08</v>
      </c>
      <c r="U417" s="80">
        <f t="shared" si="131"/>
        <v>11</v>
      </c>
      <c r="V417" s="80" t="str">
        <f t="shared" si="132"/>
        <v>'2016-08-11'</v>
      </c>
      <c r="W417" s="80"/>
      <c r="X417" s="80" t="str">
        <f t="shared" si="133"/>
        <v>null</v>
      </c>
      <c r="Y417" s="3" t="s">
        <v>2193</v>
      </c>
      <c r="Z417" s="124">
        <f>IFERROR(IF(Y417="","null",VLOOKUP(Y417,Marcas!$A$2:$C$2024,2,0)),"")</f>
        <v>1009</v>
      </c>
      <c r="AA417" s="3" t="s">
        <v>2193</v>
      </c>
      <c r="AB417" s="3">
        <f>IFERROR(IF(AA417="","",IF(AA417="EMPORIO LEGAL",1,VLOOKUP(AA417,Clientes!$A$2:$B$1190,2,0))),"")</f>
        <v>724</v>
      </c>
      <c r="AC417" s="3">
        <f>IFERROR(IF(Tabla1[[#This Row],[id_control]]="null","",VLOOKUP(CONCATENATE(Tabla1[[#This Row],[CLIENTE]],"-",Tabla1[[#This Row],[id_control]]),Hoja1!$C$2:$D$1994,2,0)),"")</f>
        <v>417</v>
      </c>
      <c r="AD417" s="3" t="s">
        <v>2194</v>
      </c>
      <c r="AE417" s="3"/>
      <c r="AF417" s="3"/>
      <c r="AG417" s="3"/>
      <c r="AH417" s="3"/>
      <c r="AI417" s="3"/>
      <c r="AJ417" s="3"/>
      <c r="AK417" s="3"/>
      <c r="AL417" s="3" t="s">
        <v>2195</v>
      </c>
      <c r="AM417" s="6">
        <v>4361013</v>
      </c>
      <c r="AN417" s="6">
        <v>6144068229</v>
      </c>
      <c r="AO417" s="6"/>
      <c r="AP417" s="6"/>
      <c r="AQ417" s="6"/>
      <c r="AR417" s="6"/>
      <c r="AS417" s="6"/>
      <c r="AT417" s="6"/>
      <c r="AU417" s="6"/>
      <c r="AV417" s="8" t="s">
        <v>2196</v>
      </c>
      <c r="AW417" s="8"/>
      <c r="AX417" s="6"/>
      <c r="AY417" s="6"/>
      <c r="AZ417" s="6"/>
      <c r="BA417" s="6"/>
      <c r="BB417" s="6"/>
      <c r="BC417" s="6"/>
      <c r="BD417" s="6" t="s">
        <v>2197</v>
      </c>
      <c r="BE417" s="8">
        <v>416</v>
      </c>
      <c r="BF417" s="6" t="str">
        <f t="shared" si="134"/>
        <v>insert into bitacoras_estatus (numero_expediente, numero_registro, representante, fecha_inicio, fecha_vencimiento, id_cliente, id_admin, id_bitacoras_estatus, id_estatus, id_clase, id_marca, created_at, updated_at) values('803069','958804','RODOLFO ERNESTO MUELA GURROLA','2006-08-11','2016-08-11','724','2','1','1',null,1009,'2006-08-11 00:00:00','2006-08-11 00:00:00');</v>
      </c>
      <c r="BG417" s="6" t="str">
        <f t="shared" si="135"/>
        <v>insert into servicios_comentarios (comentario, id_admin, id_estatus, created_at, updated_at) values('recibido 11/ene/2007. CONTACTADO VÍA SALES UP. QUEDARÁ ABANDONADA.',1,416,'2006-08-11 00:00:00','2006-08-11 00:00:00');</v>
      </c>
      <c r="BH417" s="6" t="str">
        <f t="shared" si="136"/>
        <v>insert into servicios_comentarios (comentario, id_admin, id_estatus, created_at, updated_at) values('45936 43, 436 1013, CEL 6144068229',1,416,'2006-08-11 00:00:00','2006-08-11 00:00:00');</v>
      </c>
      <c r="BI417" s="137" t="str">
        <f t="shared" si="137"/>
        <v>update bitacoras_estatus set comprobacion_uso = 1, id_estatus=9 where id=416;</v>
      </c>
      <c r="BJ417" s="137" t="str">
        <f t="shared" si="138"/>
        <v>update bitacoras_estatus set numero_expediente = '803069', numero_registro = '958804', id_estatus = 9, fecha_inicio = '2006-08-11', fecha_vencimiento ='2016-08-11', created_at ='2006-08-11 00:00:00', updated_at ='2006-08-11 00:00:00', id_clase=null, id_marca=1009, id_cliente=724, vigencia = 0 where id =416;</v>
      </c>
      <c r="BK417" s="137" t="str">
        <f t="shared" si="139"/>
        <v>update bitacoras_estatus set id_estatus = 9 where id =416;</v>
      </c>
    </row>
    <row r="418" spans="1:63">
      <c r="A418" s="6">
        <v>1167599</v>
      </c>
      <c r="B418" s="6">
        <v>1246770</v>
      </c>
      <c r="C418" s="6">
        <f>IF(Tabla1[[#This Row],[No. REG.]]="","",1)</f>
        <v>1</v>
      </c>
      <c r="D418" s="3" t="s">
        <v>46</v>
      </c>
      <c r="E418" s="3">
        <f>IF(Tabla1[[#This Row],[STATUS]]="","",VLOOKUP(D418,Estatus!$A$2:$B$13,2,0))</f>
        <v>10</v>
      </c>
      <c r="F418" s="3">
        <f>IF(Tabla1[[#This Row],[STATUS]]="","",VLOOKUP(D418,Estatus!$A$2:$I$12,9,0))</f>
        <v>1</v>
      </c>
      <c r="G418" s="16" t="s">
        <v>2198</v>
      </c>
      <c r="H418" s="7">
        <v>40626</v>
      </c>
      <c r="I418" s="80">
        <f t="shared" si="120"/>
        <v>2011</v>
      </c>
      <c r="J418" s="80">
        <f t="shared" si="121"/>
        <v>3</v>
      </c>
      <c r="K418" s="80">
        <f t="shared" si="122"/>
        <v>24</v>
      </c>
      <c r="L418" s="80" t="str">
        <f t="shared" si="123"/>
        <v>03</v>
      </c>
      <c r="M418" s="80">
        <f t="shared" si="124"/>
        <v>24</v>
      </c>
      <c r="N418" s="80" t="str">
        <f t="shared" si="125"/>
        <v>'2011-03-24'</v>
      </c>
      <c r="O418" s="80" t="str">
        <f t="shared" si="126"/>
        <v>'2011-03-24 00:00:00'</v>
      </c>
      <c r="P418" s="7">
        <v>44279</v>
      </c>
      <c r="Q418" s="80">
        <f t="shared" si="127"/>
        <v>2021</v>
      </c>
      <c r="R418" s="80">
        <f t="shared" si="128"/>
        <v>3</v>
      </c>
      <c r="S418" s="80">
        <f t="shared" si="129"/>
        <v>24</v>
      </c>
      <c r="T418" s="80" t="str">
        <f t="shared" si="130"/>
        <v>03</v>
      </c>
      <c r="U418" s="80">
        <f t="shared" si="131"/>
        <v>24</v>
      </c>
      <c r="V418" s="80" t="str">
        <f t="shared" si="132"/>
        <v>'2021-03-24'</v>
      </c>
      <c r="W418" s="80"/>
      <c r="X418" s="80" t="str">
        <f t="shared" si="133"/>
        <v>null</v>
      </c>
      <c r="Y418" s="6" t="s">
        <v>2199</v>
      </c>
      <c r="Z418" s="123">
        <f>IFERROR(IF(Y418="","null",VLOOKUP(Y418,Marcas!$A$2:$C$2024,2,0)),"")</f>
        <v>1347</v>
      </c>
      <c r="AA418" s="6" t="s">
        <v>2193</v>
      </c>
      <c r="AB418" s="6">
        <f>IFERROR(IF(AA418="","",IF(AA418="EMPORIO LEGAL",1,VLOOKUP(AA418,Clientes!$A$2:$B$1190,2,0))),"")</f>
        <v>724</v>
      </c>
      <c r="AC418" s="6">
        <f>IFERROR(IF(Tabla1[[#This Row],[id_control]]="null","",VLOOKUP(CONCATENATE(Tabla1[[#This Row],[CLIENTE]],"-",Tabla1[[#This Row],[id_control]]),Hoja1!$C$2:$D$1994,2,0)),"")</f>
        <v>418</v>
      </c>
      <c r="AD418" s="3" t="s">
        <v>2200</v>
      </c>
      <c r="AE418" s="4"/>
      <c r="AF418" s="6"/>
      <c r="AG418" s="6"/>
      <c r="AH418" s="6"/>
      <c r="AI418" s="6"/>
      <c r="AJ418" s="6"/>
      <c r="AK418" s="6"/>
      <c r="AL418" s="3" t="s">
        <v>2201</v>
      </c>
      <c r="AM418" s="6" t="s">
        <v>2202</v>
      </c>
      <c r="AN418" s="6"/>
      <c r="AO418" s="6"/>
      <c r="AP418" s="6"/>
      <c r="AQ418" s="6">
        <v>6144068229</v>
      </c>
      <c r="AR418" s="6"/>
      <c r="AS418" s="6"/>
      <c r="AT418" s="6"/>
      <c r="AU418" s="6"/>
      <c r="AV418" s="6" t="s">
        <v>2203</v>
      </c>
      <c r="AW418" s="6"/>
      <c r="AX418" s="6"/>
      <c r="AY418" s="6"/>
      <c r="AZ418" s="6"/>
      <c r="BA418" s="6"/>
      <c r="BB418" s="6"/>
      <c r="BC418" s="6"/>
      <c r="BD418" s="6" t="s">
        <v>2197</v>
      </c>
      <c r="BE418" s="8">
        <v>417</v>
      </c>
      <c r="BF418" s="6" t="str">
        <f t="shared" si="134"/>
        <v>insert into bitacoras_estatus (numero_expediente, numero_registro, representante, fecha_inicio, fecha_vencimiento, id_cliente, id_admin, id_bitacoras_estatus, id_estatus, id_clase, id_marca, created_at, updated_at) values('1167599','1246770','RODOLFO ERENSTO MUELA GURROLA','2011-03-24','2021-03-24','724','2','1','1',null,1347,'2011-03-24 00:00:00','2011-03-24 00:00:00');</v>
      </c>
      <c r="BG418" s="6" t="str">
        <f t="shared" si="135"/>
        <v>insert into servicios_comentarios (comentario, id_admin, id_estatus, created_at, updated_at) values('TITULO ENTREGADO 15/12/2011',1,417,'2011-03-24 00:00:00','2011-03-24 00:00:00');</v>
      </c>
      <c r="BH418" s="6" t="str">
        <f t="shared" si="136"/>
        <v>insert into servicios_comentarios (comentario, id_admin, id_estatus, created_at, updated_at) values('45936 43, 436 1013, CEL 6144068229',1,417,'2011-03-24 00:00:00','2011-03-24 00:00:00');</v>
      </c>
      <c r="BI418" s="137" t="str">
        <f t="shared" si="137"/>
        <v>update bitacoras_estatus set comprobacion_uso = 1, id_estatus=10 where id=417;</v>
      </c>
      <c r="BJ418" s="137" t="str">
        <f t="shared" si="138"/>
        <v>update bitacoras_estatus set numero_expediente = '1167599', numero_registro = '1246770', id_estatus = 10, fecha_inicio = '2011-03-24', fecha_vencimiento ='2021-03-24', created_at ='2011-03-24 00:00:00', updated_at ='2011-03-24 00:00:00', id_clase=null, id_marca=1347, id_cliente=724, vigencia = 1 where id =417;</v>
      </c>
      <c r="BK418" s="137" t="str">
        <f t="shared" si="139"/>
        <v>update bitacoras_estatus set id_estatus = 10 where id =417;</v>
      </c>
    </row>
    <row r="419" spans="1:63" ht="27">
      <c r="A419" s="3">
        <v>1433054</v>
      </c>
      <c r="B419" s="3">
        <v>1435100</v>
      </c>
      <c r="C419" s="3">
        <f>IF(Tabla1[[#This Row],[No. REG.]]="","",1)</f>
        <v>1</v>
      </c>
      <c r="D419" s="3" t="s">
        <v>46</v>
      </c>
      <c r="E419" s="3">
        <f>IF(Tabla1[[#This Row],[STATUS]]="","",VLOOKUP(D419,Estatus!$A$2:$B$13,2,0))</f>
        <v>10</v>
      </c>
      <c r="F419" s="3">
        <f>IF(Tabla1[[#This Row],[STATUS]]="","",VLOOKUP(D419,Estatus!$A$2:$I$12,9,0))</f>
        <v>1</v>
      </c>
      <c r="G419" s="12" t="s">
        <v>2204</v>
      </c>
      <c r="H419" s="7">
        <v>41597</v>
      </c>
      <c r="I419" s="80">
        <f t="shared" si="120"/>
        <v>2013</v>
      </c>
      <c r="J419" s="80">
        <f t="shared" si="121"/>
        <v>11</v>
      </c>
      <c r="K419" s="80">
        <f t="shared" si="122"/>
        <v>19</v>
      </c>
      <c r="L419" s="80">
        <f t="shared" si="123"/>
        <v>11</v>
      </c>
      <c r="M419" s="80">
        <f t="shared" si="124"/>
        <v>19</v>
      </c>
      <c r="N419" s="80" t="str">
        <f t="shared" si="125"/>
        <v>'2013-11-19'</v>
      </c>
      <c r="O419" s="80" t="str">
        <f t="shared" si="126"/>
        <v>'2013-11-19 00:00:00'</v>
      </c>
      <c r="P419" s="7">
        <v>45249</v>
      </c>
      <c r="Q419" s="80">
        <f t="shared" si="127"/>
        <v>2023</v>
      </c>
      <c r="R419" s="80">
        <f t="shared" si="128"/>
        <v>11</v>
      </c>
      <c r="S419" s="80">
        <f t="shared" si="129"/>
        <v>19</v>
      </c>
      <c r="T419" s="80">
        <f t="shared" si="130"/>
        <v>11</v>
      </c>
      <c r="U419" s="80">
        <f t="shared" si="131"/>
        <v>19</v>
      </c>
      <c r="V419" s="80" t="str">
        <f t="shared" si="132"/>
        <v>'2023-11-19'</v>
      </c>
      <c r="W419" s="80"/>
      <c r="X419" s="80" t="str">
        <f t="shared" si="133"/>
        <v>null</v>
      </c>
      <c r="Y419" s="3" t="s">
        <v>2205</v>
      </c>
      <c r="Z419" s="124">
        <f>IFERROR(IF(Y419="","null",VLOOKUP(Y419,Marcas!$A$2:$C$2024,2,0)),"")</f>
        <v>1008</v>
      </c>
      <c r="AA419" s="3" t="s">
        <v>2205</v>
      </c>
      <c r="AB419" s="3">
        <f>IFERROR(IF(AA419="","",IF(AA419="EMPORIO LEGAL",1,VLOOKUP(AA419,Clientes!$A$2:$B$1190,2,0))),"")</f>
        <v>723</v>
      </c>
      <c r="AC419" s="3">
        <f>IFERROR(IF(Tabla1[[#This Row],[id_control]]="null","",VLOOKUP(CONCATENATE(Tabla1[[#This Row],[CLIENTE]],"-",Tabla1[[#This Row],[id_control]]),Hoja1!$C$2:$D$1994,2,0)),"")</f>
        <v>419</v>
      </c>
      <c r="AD419" s="3" t="s">
        <v>2206</v>
      </c>
      <c r="AE419" s="3"/>
      <c r="AF419" s="3"/>
      <c r="AG419" s="3"/>
      <c r="AH419" s="3"/>
      <c r="AI419" s="3"/>
      <c r="AJ419" s="3"/>
      <c r="AK419" s="3"/>
      <c r="AL419" s="3">
        <v>4186358</v>
      </c>
      <c r="AM419" s="11">
        <v>4186842</v>
      </c>
      <c r="AN419" s="6"/>
      <c r="AO419" s="6"/>
      <c r="AP419" s="6"/>
      <c r="AQ419" s="11">
        <v>6141842600</v>
      </c>
      <c r="AR419" s="6"/>
      <c r="AS419" s="6"/>
      <c r="AT419" s="6"/>
      <c r="AU419" s="6"/>
      <c r="AV419" s="6" t="s">
        <v>2207</v>
      </c>
      <c r="AW419" s="6"/>
      <c r="AX419" s="6"/>
      <c r="AY419" s="6"/>
      <c r="AZ419" s="6"/>
      <c r="BA419" s="6"/>
      <c r="BB419" s="6"/>
      <c r="BC419" s="6"/>
      <c r="BD419" s="6" t="s">
        <v>2208</v>
      </c>
      <c r="BE419" s="8">
        <v>418</v>
      </c>
      <c r="BF419" s="6" t="str">
        <f t="shared" si="134"/>
        <v>insert into bitacoras_estatus (numero_expediente, numero_registro, representante, fecha_inicio, fecha_vencimiento, id_cliente, id_admin, id_bitacoras_estatus, id_estatus, id_clase, id_marca, created_at, updated_at) values('1433054','1435100','MANUEL JESUS LUJAN DOMINGUEZ','2013-11-19','2023-11-19','723','2','1','1',null,1008,'2013-11-19 00:00:00','2013-11-19 00:00:00');</v>
      </c>
      <c r="BG419" s="6" t="str">
        <f t="shared" si="135"/>
        <v>insert into servicios_comentarios (comentario, id_admin, id_estatus, created_at, updated_at) values('TITULO RECIBIDO 04/04/14 . TITULO ENTREGADO 07/04/14',1,418,'2013-11-19 00:00:00','2013-11-19 00:00:00');</v>
      </c>
      <c r="BH419" s="6" t="str">
        <f t="shared" si="136"/>
        <v>insert into servicios_comentarios (comentario, id_admin, id_estatus, created_at, updated_at) values('4186358, 4186842 CEL 1842600',1,418,'2013-11-19 00:00:00','2013-11-19 00:00:00');</v>
      </c>
      <c r="BI419" s="137" t="str">
        <f t="shared" si="137"/>
        <v>update bitacoras_estatus set comprobacion_uso = 1, id_estatus=10 where id=418;</v>
      </c>
      <c r="BJ419" s="137" t="str">
        <f t="shared" si="138"/>
        <v>update bitacoras_estatus set numero_expediente = '1433054', numero_registro = '1435100', id_estatus = 10, fecha_inicio = '2013-11-19', fecha_vencimiento ='2023-11-19', created_at ='2013-11-19 00:00:00', updated_at ='2013-11-19 00:00:00', id_clase=null, id_marca=1008, id_cliente=723, vigencia = 1 where id =418;</v>
      </c>
      <c r="BK419" s="137" t="str">
        <f t="shared" si="139"/>
        <v>update bitacoras_estatus set id_estatus = 10 where id =418;</v>
      </c>
    </row>
    <row r="420" spans="1:63">
      <c r="A420" s="3">
        <v>1498910</v>
      </c>
      <c r="B420" s="3">
        <v>1524638</v>
      </c>
      <c r="C420" s="3">
        <f>IF(Tabla1[[#This Row],[No. REG.]]="","",1)</f>
        <v>1</v>
      </c>
      <c r="D420" s="3" t="s">
        <v>46</v>
      </c>
      <c r="E420" s="3">
        <f>IF(Tabla1[[#This Row],[STATUS]]="","",VLOOKUP(D420,Estatus!$A$2:$B$13,2,0))</f>
        <v>10</v>
      </c>
      <c r="F420" s="3">
        <f>IF(Tabla1[[#This Row],[STATUS]]="","",VLOOKUP(D420,Estatus!$A$2:$I$12,9,0))</f>
        <v>1</v>
      </c>
      <c r="G420" s="12" t="s">
        <v>2209</v>
      </c>
      <c r="H420" s="7">
        <v>41813</v>
      </c>
      <c r="I420" s="80">
        <f t="shared" si="120"/>
        <v>2014</v>
      </c>
      <c r="J420" s="80">
        <f t="shared" si="121"/>
        <v>6</v>
      </c>
      <c r="K420" s="80">
        <f t="shared" si="122"/>
        <v>23</v>
      </c>
      <c r="L420" s="80" t="str">
        <f t="shared" si="123"/>
        <v>06</v>
      </c>
      <c r="M420" s="80">
        <f t="shared" si="124"/>
        <v>23</v>
      </c>
      <c r="N420" s="80" t="str">
        <f t="shared" si="125"/>
        <v>'2014-06-23'</v>
      </c>
      <c r="O420" s="80" t="str">
        <f t="shared" si="126"/>
        <v>'2014-06-23 00:00:00'</v>
      </c>
      <c r="P420" s="7">
        <v>45466</v>
      </c>
      <c r="Q420" s="80">
        <f t="shared" si="127"/>
        <v>2024</v>
      </c>
      <c r="R420" s="80">
        <f t="shared" si="128"/>
        <v>6</v>
      </c>
      <c r="S420" s="80">
        <f t="shared" si="129"/>
        <v>23</v>
      </c>
      <c r="T420" s="80" t="str">
        <f t="shared" si="130"/>
        <v>06</v>
      </c>
      <c r="U420" s="80">
        <f t="shared" si="131"/>
        <v>23</v>
      </c>
      <c r="V420" s="80" t="str">
        <f t="shared" si="132"/>
        <v>'2024-06-23'</v>
      </c>
      <c r="W420" s="80">
        <v>35</v>
      </c>
      <c r="X420" s="80">
        <f t="shared" si="133"/>
        <v>35</v>
      </c>
      <c r="Y420" s="3" t="s">
        <v>2210</v>
      </c>
      <c r="Z420" s="124">
        <f>IFERROR(IF(Y420="","null",VLOOKUP(Y420,Marcas!$A$2:$C$2024,2,0)),"")</f>
        <v>1007</v>
      </c>
      <c r="AA420" s="3" t="s">
        <v>2211</v>
      </c>
      <c r="AB420" s="3">
        <f>IFERROR(IF(AA420="","",IF(AA420="EMPORIO LEGAL",1,VLOOKUP(AA420,Clientes!$A$2:$B$1190,2,0))),"")</f>
        <v>722</v>
      </c>
      <c r="AC420" s="3">
        <f>IFERROR(IF(Tabla1[[#This Row],[id_control]]="null","",VLOOKUP(CONCATENATE(Tabla1[[#This Row],[CLIENTE]],"-",Tabla1[[#This Row],[id_control]]),Hoja1!$C$2:$D$1994,2,0)),"")</f>
        <v>420</v>
      </c>
      <c r="AD420" s="3" t="s">
        <v>2212</v>
      </c>
      <c r="AE420" s="3"/>
      <c r="AF420" s="3"/>
      <c r="AG420" s="3"/>
      <c r="AH420" s="3"/>
      <c r="AI420" s="3"/>
      <c r="AJ420" s="3"/>
      <c r="AK420" s="3"/>
      <c r="AL420" s="3">
        <v>5526437227</v>
      </c>
      <c r="AM420" s="10"/>
      <c r="AN420" s="10"/>
      <c r="AO420" s="10"/>
      <c r="AP420" s="10"/>
      <c r="AQ420" s="6"/>
      <c r="AR420" s="6"/>
      <c r="AS420" s="6"/>
      <c r="AT420" s="6"/>
      <c r="AU420" s="6"/>
      <c r="AV420" s="10" t="s">
        <v>2213</v>
      </c>
      <c r="AW420" s="10" t="s">
        <v>2214</v>
      </c>
      <c r="AX420" s="6"/>
      <c r="AY420" s="6"/>
      <c r="AZ420" s="6"/>
      <c r="BA420" s="6"/>
      <c r="BB420" s="6"/>
      <c r="BC420" s="6"/>
      <c r="BD420" s="16">
        <v>5526437227</v>
      </c>
      <c r="BE420" s="8">
        <v>419</v>
      </c>
      <c r="BF420" s="6" t="str">
        <f t="shared" si="134"/>
        <v>insert into bitacoras_estatus (numero_expediente, numero_registro, representante, fecha_inicio, fecha_vencimiento, id_cliente, id_admin, id_bitacoras_estatus, id_estatus, id_clase, id_marca, created_at, updated_at) values('1498910','1524638','LUIS MENDOZA ARELLANES (FRANQUICIALO)','2014-06-23','2024-06-23','722','2','1','1',35,1007,'2014-06-23 00:00:00','2014-06-23 00:00:00');</v>
      </c>
      <c r="BG420" s="6" t="str">
        <f t="shared" si="135"/>
        <v>insert into servicios_comentarios (comentario, id_admin, id_estatus, created_at, updated_at) values('TITULO RECIBIDO 15 DE JUNIO DE 2015',1,419,'2014-06-23 00:00:00','2014-06-23 00:00:00');</v>
      </c>
      <c r="BH420" s="6" t="str">
        <f t="shared" si="136"/>
        <v>insert into servicios_comentarios (comentario, id_admin, id_estatus, created_at, updated_at) values('5526437227',1,419,'2014-06-23 00:00:00','2014-06-23 00:00:00');</v>
      </c>
      <c r="BI420" s="137" t="str">
        <f t="shared" si="137"/>
        <v>update bitacoras_estatus set comprobacion_uso = 1, id_estatus=10 where id=419;</v>
      </c>
      <c r="BJ420" s="137" t="str">
        <f t="shared" si="138"/>
        <v>update bitacoras_estatus set numero_expediente = '1498910', numero_registro = '1524638', id_estatus = 10, fecha_inicio = '2014-06-23', fecha_vencimiento ='2024-06-23', created_at ='2014-06-23 00:00:00', updated_at ='2014-06-23 00:00:00', id_clase=35, id_marca=1007, id_cliente=722, vigencia = 1 where id =419;</v>
      </c>
      <c r="BK420" s="137" t="str">
        <f t="shared" si="139"/>
        <v>update bitacoras_estatus set id_estatus = 10 where id =419;</v>
      </c>
    </row>
    <row r="421" spans="1:63">
      <c r="A421" s="3">
        <v>1030994</v>
      </c>
      <c r="B421" s="3"/>
      <c r="C421" s="3" t="str">
        <f>IF(Tabla1[[#This Row],[No. REG.]]="","",1)</f>
        <v/>
      </c>
      <c r="D421" s="3" t="s">
        <v>34</v>
      </c>
      <c r="E421" s="3">
        <f>IF(Tabla1[[#This Row],[STATUS]]="","",VLOOKUP(D421,Estatus!$A$2:$B$13,2,0))</f>
        <v>5</v>
      </c>
      <c r="F421" s="3">
        <f>IF(Tabla1[[#This Row],[STATUS]]="","",VLOOKUP(D421,Estatus!$A$2:$I$12,9,0))</f>
        <v>0</v>
      </c>
      <c r="G421" s="12" t="s">
        <v>2215</v>
      </c>
      <c r="H421" s="7">
        <v>40050</v>
      </c>
      <c r="I421" s="80">
        <f t="shared" si="120"/>
        <v>2009</v>
      </c>
      <c r="J421" s="80">
        <f t="shared" si="121"/>
        <v>8</v>
      </c>
      <c r="K421" s="80">
        <f t="shared" si="122"/>
        <v>25</v>
      </c>
      <c r="L421" s="80" t="str">
        <f t="shared" si="123"/>
        <v>08</v>
      </c>
      <c r="M421" s="80">
        <f t="shared" si="124"/>
        <v>25</v>
      </c>
      <c r="N421" s="80" t="str">
        <f t="shared" si="125"/>
        <v>'2009-08-25'</v>
      </c>
      <c r="O421" s="80" t="str">
        <f t="shared" si="126"/>
        <v>'2009-08-25 00:00:00'</v>
      </c>
      <c r="P421" s="7">
        <v>43702</v>
      </c>
      <c r="Q421" s="80">
        <f t="shared" si="127"/>
        <v>2019</v>
      </c>
      <c r="R421" s="80">
        <f t="shared" si="128"/>
        <v>8</v>
      </c>
      <c r="S421" s="80">
        <f t="shared" si="129"/>
        <v>25</v>
      </c>
      <c r="T421" s="80" t="str">
        <f t="shared" si="130"/>
        <v>08</v>
      </c>
      <c r="U421" s="80">
        <f t="shared" si="131"/>
        <v>25</v>
      </c>
      <c r="V421" s="80" t="str">
        <f t="shared" si="132"/>
        <v>'2019-08-25'</v>
      </c>
      <c r="W421" s="80"/>
      <c r="X421" s="80" t="str">
        <f t="shared" si="133"/>
        <v>null</v>
      </c>
      <c r="Y421" s="3" t="s">
        <v>2216</v>
      </c>
      <c r="Z421" s="124">
        <f>IFERROR(IF(Y421="","null",VLOOKUP(Y421,Marcas!$A$2:$C$2024,2,0)),"")</f>
        <v>1006</v>
      </c>
      <c r="AA421" s="3" t="s">
        <v>2216</v>
      </c>
      <c r="AB421" s="3">
        <f>IFERROR(IF(AA421="","",IF(AA421="EMPORIO LEGAL",1,VLOOKUP(AA421,Clientes!$A$2:$B$1190,2,0))),"")</f>
        <v>721</v>
      </c>
      <c r="AC421" s="3">
        <f>IFERROR(IF(Tabla1[[#This Row],[id_control]]="null","",VLOOKUP(CONCATENATE(Tabla1[[#This Row],[CLIENTE]],"-",Tabla1[[#This Row],[id_control]]),Hoja1!$C$2:$D$1994,2,0)),"")</f>
        <v>421</v>
      </c>
      <c r="AD421" s="3" t="s">
        <v>2217</v>
      </c>
      <c r="AE421" s="3" t="s">
        <v>2218</v>
      </c>
      <c r="AF421" s="3"/>
      <c r="AG421" s="3"/>
      <c r="AH421" s="3"/>
      <c r="AI421" s="3"/>
      <c r="AJ421" s="3"/>
      <c r="AK421" s="3"/>
      <c r="AL421" s="3" t="s">
        <v>2219</v>
      </c>
      <c r="AM421" s="6"/>
      <c r="AN421" s="6"/>
      <c r="AO421" s="6"/>
      <c r="AP421" s="6"/>
      <c r="AQ421" s="11"/>
      <c r="AR421" s="6"/>
      <c r="AS421" s="6"/>
      <c r="AT421" s="6"/>
      <c r="AU421" s="6"/>
      <c r="AV421" s="6" t="s">
        <v>2220</v>
      </c>
      <c r="AW421" s="6"/>
      <c r="AX421" s="6"/>
      <c r="AY421" s="6"/>
      <c r="AZ421" s="6"/>
      <c r="BA421" s="6"/>
      <c r="BB421" s="6"/>
      <c r="BC421" s="6"/>
      <c r="BD421" s="6" t="s">
        <v>2221</v>
      </c>
      <c r="BE421" s="8">
        <v>420</v>
      </c>
      <c r="BF421" s="6" t="str">
        <f t="shared" si="134"/>
        <v>insert into bitacoras_estatus (numero_expediente, numero_registro, representante, fecha_inicio, fecha_vencimiento, id_cliente, id_admin, id_bitacoras_estatus, id_estatus, id_clase, id_marca, created_at, updated_at) values('1030994','','LETICIA ELVIRA GUTIERREZ TORRES','2009-08-25','2019-08-25','721','2','1','1',null,1006,'2009-08-25 00:00:00','2009-08-25 00:00:00');</v>
      </c>
      <c r="BG421" s="6" t="str">
        <f t="shared" si="135"/>
        <v>insert into servicios_comentarios (comentario, id_admin, id_estatus, created_at, updated_at) values('RECIBIDA: 08/10/2010',1,420,'2009-08-25 00:00:00','2009-08-25 00:00:00');</v>
      </c>
      <c r="BH421" s="6" t="str">
        <f t="shared" si="136"/>
        <v>insert into servicios_comentarios (comentario, id_admin, id_estatus, created_at, updated_at) values('656-625-9165 ADRINA GRANADOS 656-625-9165',1,420,'2009-08-25 00:00:00','2009-08-25 00:00:00');</v>
      </c>
      <c r="BI421" s="137" t="str">
        <f t="shared" si="137"/>
        <v>update bitacoras_estatus set comprobacion_uso = 1, id_estatus=5 where id=420;</v>
      </c>
      <c r="BJ421" s="137" t="str">
        <f t="shared" si="138"/>
        <v>update bitacoras_estatus set numero_expediente = '1030994', numero_registro = '', id_estatus = 5, fecha_inicio = '2009-08-25', fecha_vencimiento ='2019-08-25', created_at ='2009-08-25 00:00:00', updated_at ='2009-08-25 00:00:00', id_clase=null, id_marca=1006, id_cliente=721, vigencia = 0 where id =420;</v>
      </c>
      <c r="BK421" s="137" t="str">
        <f t="shared" si="139"/>
        <v>update bitacoras_estatus set id_estatus = 5 where id =420;</v>
      </c>
    </row>
    <row r="422" spans="1:63">
      <c r="A422" s="6">
        <v>1062696</v>
      </c>
      <c r="B422" s="6">
        <v>1150437</v>
      </c>
      <c r="C422" s="6">
        <f>IF(Tabla1[[#This Row],[No. REG.]]="","",1)</f>
        <v>1</v>
      </c>
      <c r="D422" s="3" t="s">
        <v>46</v>
      </c>
      <c r="E422" s="3">
        <f>IF(Tabla1[[#This Row],[STATUS]]="","",VLOOKUP(D422,Estatus!$A$2:$B$13,2,0))</f>
        <v>10</v>
      </c>
      <c r="F422" s="3">
        <f>IF(Tabla1[[#This Row],[STATUS]]="","",VLOOKUP(D422,Estatus!$A$2:$I$12,9,0))</f>
        <v>1</v>
      </c>
      <c r="G422" s="16" t="s">
        <v>2222</v>
      </c>
      <c r="H422" s="7">
        <v>40185</v>
      </c>
      <c r="I422" s="80">
        <f t="shared" si="120"/>
        <v>2010</v>
      </c>
      <c r="J422" s="80">
        <f t="shared" si="121"/>
        <v>1</v>
      </c>
      <c r="K422" s="80">
        <f t="shared" si="122"/>
        <v>7</v>
      </c>
      <c r="L422" s="80" t="str">
        <f t="shared" si="123"/>
        <v>01</v>
      </c>
      <c r="M422" s="80" t="str">
        <f t="shared" si="124"/>
        <v>07</v>
      </c>
      <c r="N422" s="80" t="str">
        <f t="shared" si="125"/>
        <v>'2010-01-07'</v>
      </c>
      <c r="O422" s="80" t="str">
        <f t="shared" si="126"/>
        <v>'2010-01-07 00:00:00'</v>
      </c>
      <c r="P422" s="7">
        <v>43837</v>
      </c>
      <c r="Q422" s="80">
        <f t="shared" si="127"/>
        <v>2020</v>
      </c>
      <c r="R422" s="80">
        <f t="shared" si="128"/>
        <v>1</v>
      </c>
      <c r="S422" s="80">
        <f t="shared" si="129"/>
        <v>7</v>
      </c>
      <c r="T422" s="80" t="str">
        <f t="shared" si="130"/>
        <v>01</v>
      </c>
      <c r="U422" s="80" t="str">
        <f t="shared" si="131"/>
        <v>07</v>
      </c>
      <c r="V422" s="80" t="str">
        <f t="shared" si="132"/>
        <v>'2020-01-07'</v>
      </c>
      <c r="W422" s="80"/>
      <c r="X422" s="80" t="str">
        <f t="shared" si="133"/>
        <v>null</v>
      </c>
      <c r="Y422" s="6" t="s">
        <v>2223</v>
      </c>
      <c r="Z422" s="123">
        <f>IFERROR(IF(Y422="","null",VLOOKUP(Y422,Marcas!$A$2:$C$2024,2,0)),"")</f>
        <v>1005</v>
      </c>
      <c r="AA422" s="6" t="s">
        <v>2223</v>
      </c>
      <c r="AB422" s="6">
        <f>IFERROR(IF(AA422="","",IF(AA422="EMPORIO LEGAL",1,VLOOKUP(AA422,Clientes!$A$2:$B$1190,2,0))),"")</f>
        <v>720</v>
      </c>
      <c r="AC422" s="6">
        <f>IFERROR(IF(Tabla1[[#This Row],[id_control]]="null","",VLOOKUP(CONCATENATE(Tabla1[[#This Row],[CLIENTE]],"-",Tabla1[[#This Row],[id_control]]),Hoja1!$C$2:$D$1994,2,0)),"")</f>
        <v>422</v>
      </c>
      <c r="AD422" s="6" t="s">
        <v>2224</v>
      </c>
      <c r="AE422" s="6"/>
      <c r="AF422" s="6"/>
      <c r="AG422" s="6"/>
      <c r="AH422" s="6"/>
      <c r="AI422" s="6"/>
      <c r="AJ422" s="6"/>
      <c r="AK422" s="6"/>
      <c r="AL422" s="3" t="s">
        <v>2225</v>
      </c>
      <c r="AM422" s="4" t="s">
        <v>2226</v>
      </c>
      <c r="AN422" s="6"/>
      <c r="AO422" s="6"/>
      <c r="AP422" s="6"/>
      <c r="AQ422" s="6" t="s">
        <v>2227</v>
      </c>
      <c r="AR422" s="6"/>
      <c r="AS422" s="6"/>
      <c r="AT422" s="6"/>
      <c r="AU422" s="6"/>
      <c r="AV422" s="6" t="s">
        <v>2228</v>
      </c>
      <c r="AW422" s="6"/>
      <c r="AX422" s="6"/>
      <c r="AY422" s="6"/>
      <c r="AZ422" s="6"/>
      <c r="BA422" s="6"/>
      <c r="BB422" s="6"/>
      <c r="BC422" s="6"/>
      <c r="BD422" s="8" t="s">
        <v>2229</v>
      </c>
      <c r="BE422" s="8">
        <v>421</v>
      </c>
      <c r="BF422" s="6" t="str">
        <f t="shared" si="134"/>
        <v>insert into bitacoras_estatus (numero_expediente, numero_registro, representante, fecha_inicio, fecha_vencimiento, id_cliente, id_admin, id_bitacoras_estatus, id_estatus, id_clase, id_marca, created_at, updated_at) values('1062696','1150437','JORGE ALBERTO CHAVEZ LERMA','2010-01-07','2020-01-07','720','2','1','1',null,1005,'2010-01-07 00:00:00','2010-01-07 00:00:00');</v>
      </c>
      <c r="BG422" s="6" t="str">
        <f t="shared" si="135"/>
        <v>insert into servicios_comentarios (comentario, id_admin, id_estatus, created_at, updated_at) values('Título entregado 21/04/2010',1,421,'2010-01-07 00:00:00','2010-01-07 00:00:00');</v>
      </c>
      <c r="BH422" s="6" t="str">
        <f t="shared" si="136"/>
        <v>insert into servicios_comentarios (comentario, id_admin, id_estatus, created_at, updated_at) values('639-472-7744, 472-9349 CEL JORGE 639-465-0427',1,421,'2010-01-07 00:00:00','2010-01-07 00:00:00');</v>
      </c>
      <c r="BI422" s="137" t="str">
        <f t="shared" si="137"/>
        <v>update bitacoras_estatus set comprobacion_uso = 1, id_estatus=10 where id=421;</v>
      </c>
      <c r="BJ422" s="137" t="str">
        <f t="shared" si="138"/>
        <v>update bitacoras_estatus set numero_expediente = '1062696', numero_registro = '1150437', id_estatus = 10, fecha_inicio = '2010-01-07', fecha_vencimiento ='2020-01-07', created_at ='2010-01-07 00:00:00', updated_at ='2010-01-07 00:00:00', id_clase=null, id_marca=1005, id_cliente=720, vigencia = 1 where id =421;</v>
      </c>
      <c r="BK422" s="137" t="str">
        <f t="shared" si="139"/>
        <v>update bitacoras_estatus set id_estatus = 10 where id =421;</v>
      </c>
    </row>
    <row r="423" spans="1:63" ht="85">
      <c r="A423" s="6">
        <v>1191062</v>
      </c>
      <c r="B423" s="6">
        <v>1251735</v>
      </c>
      <c r="C423" s="6">
        <f>IF(Tabla1[[#This Row],[No. REG.]]="","",1)</f>
        <v>1</v>
      </c>
      <c r="D423" s="3" t="s">
        <v>46</v>
      </c>
      <c r="E423" s="3">
        <f>IF(Tabla1[[#This Row],[STATUS]]="","",VLOOKUP(D423,Estatus!$A$2:$B$13,2,0))</f>
        <v>10</v>
      </c>
      <c r="F423" s="3">
        <f>IF(Tabla1[[#This Row],[STATUS]]="","",VLOOKUP(D423,Estatus!$A$2:$I$12,9,0))</f>
        <v>1</v>
      </c>
      <c r="G423" s="16" t="s">
        <v>2230</v>
      </c>
      <c r="H423" s="9">
        <v>40716</v>
      </c>
      <c r="I423" s="81">
        <f t="shared" si="120"/>
        <v>2011</v>
      </c>
      <c r="J423" s="81">
        <f t="shared" si="121"/>
        <v>6</v>
      </c>
      <c r="K423" s="81">
        <f t="shared" si="122"/>
        <v>22</v>
      </c>
      <c r="L423" s="81" t="str">
        <f t="shared" si="123"/>
        <v>06</v>
      </c>
      <c r="M423" s="81">
        <f t="shared" si="124"/>
        <v>22</v>
      </c>
      <c r="N423" s="81" t="str">
        <f t="shared" si="125"/>
        <v>'2011-06-22'</v>
      </c>
      <c r="O423" s="81" t="str">
        <f t="shared" si="126"/>
        <v>'2011-06-22 00:00:00'</v>
      </c>
      <c r="P423" s="9">
        <v>44369</v>
      </c>
      <c r="Q423" s="81">
        <f t="shared" si="127"/>
        <v>2021</v>
      </c>
      <c r="R423" s="81">
        <f t="shared" si="128"/>
        <v>6</v>
      </c>
      <c r="S423" s="81">
        <f t="shared" si="129"/>
        <v>22</v>
      </c>
      <c r="T423" s="81" t="str">
        <f t="shared" si="130"/>
        <v>06</v>
      </c>
      <c r="U423" s="81">
        <f t="shared" si="131"/>
        <v>22</v>
      </c>
      <c r="V423" s="81" t="str">
        <f t="shared" si="132"/>
        <v>'2021-06-22'</v>
      </c>
      <c r="W423" s="81">
        <v>35</v>
      </c>
      <c r="X423" s="81">
        <f t="shared" si="133"/>
        <v>35</v>
      </c>
      <c r="Y423" s="6" t="s">
        <v>2231</v>
      </c>
      <c r="Z423" s="123">
        <f>IFERROR(IF(Y423="","null",VLOOKUP(Y423,Marcas!$A$2:$C$2024,2,0)),"")</f>
        <v>1004</v>
      </c>
      <c r="AA423" s="6" t="s">
        <v>2232</v>
      </c>
      <c r="AB423" s="6">
        <f>IFERROR(IF(AA423="","",IF(AA423="EMPORIO LEGAL",1,VLOOKUP(AA423,Clientes!$A$2:$B$1190,2,0))),"")</f>
        <v>719</v>
      </c>
      <c r="AC423" s="6">
        <f>IFERROR(IF(Tabla1[[#This Row],[id_control]]="null","",VLOOKUP(CONCATENATE(Tabla1[[#This Row],[CLIENTE]],"-",Tabla1[[#This Row],[id_control]]),Hoja1!$C$2:$D$1994,2,0)),"")</f>
        <v>423</v>
      </c>
      <c r="AD423" s="6" t="s">
        <v>614</v>
      </c>
      <c r="AE423" s="6"/>
      <c r="AF423" s="6"/>
      <c r="AG423" s="6"/>
      <c r="AH423" s="6"/>
      <c r="AI423" s="6"/>
      <c r="AJ423" s="6"/>
      <c r="AK423" s="6"/>
      <c r="AL423" s="3" t="s">
        <v>615</v>
      </c>
      <c r="AM423" s="6">
        <v>6622080294</v>
      </c>
      <c r="AN423" s="6" t="s">
        <v>616</v>
      </c>
      <c r="AO423" s="6" t="s">
        <v>617</v>
      </c>
      <c r="AP423" s="6" t="s">
        <v>618</v>
      </c>
      <c r="AQ423" s="5"/>
      <c r="AR423" s="6"/>
      <c r="AS423" s="6"/>
      <c r="AT423" s="6"/>
      <c r="AU423" s="6"/>
      <c r="AV423" s="6" t="s">
        <v>619</v>
      </c>
      <c r="AW423" s="6" t="s">
        <v>620</v>
      </c>
      <c r="AX423" s="6"/>
      <c r="AY423" s="6"/>
      <c r="AZ423" s="6"/>
      <c r="BA423" s="6"/>
      <c r="BB423" s="6"/>
      <c r="BC423" s="6"/>
      <c r="BD423" s="16" t="s">
        <v>621</v>
      </c>
      <c r="BE423" s="8">
        <v>422</v>
      </c>
      <c r="BF423" s="6" t="str">
        <f t="shared" si="134"/>
        <v>insert into bitacoras_estatus (numero_expediente, numero_registro, representante, fecha_inicio, fecha_vencimiento, id_cliente, id_admin, id_bitacoras_estatus, id_estatus, id_clase, id_marca, created_at, updated_at) values('1191062','1251735','LIC. VICTOR ROMO, CIF','2011-06-22','2021-06-22','719','2','1','1',35,1004,'2011-06-22 00:00:00','2011-06-22 00:00:00');</v>
      </c>
      <c r="BG423" s="6" t="str">
        <f t="shared" si="135"/>
        <v>insert into servicios_comentarios (comentario, id_admin, id_estatus, created_at, updated_at) values('CLASE 35. EN FECHA 8 DE AGOSTO DE 2017 SE PRESENTÓ SOLICITUD DE INSCRIPCION DE CONTRATO DE FRANQUICIA.. 01 NOV 2017 SE COMUNICA LA INSCRIPCION DE FRANQUICIA',1,422,'2011-06-22 00:00:00','2011-06-22 00:00:00');</v>
      </c>
      <c r="BH423" s="6" t="str">
        <f t="shared" si="136"/>
        <v>insert into servicios_comentarios (comentario, id_admin, id_estatus, created_at, updated_at) values('NUEVA OFICINA
662 3 10 42 37
662 3 10 42 38
662-208-0179
662-217-0909
6622080294',1,422,'2011-06-22 00:00:00','2011-06-22 00:00:00');</v>
      </c>
      <c r="BI423" s="137" t="str">
        <f t="shared" si="137"/>
        <v>update bitacoras_estatus set comprobacion_uso = 1, id_estatus=10 where id=422;</v>
      </c>
      <c r="BJ423" s="137" t="str">
        <f t="shared" si="138"/>
        <v>update bitacoras_estatus set numero_expediente = '1191062', numero_registro = '1251735', id_estatus = 10, fecha_inicio = '2011-06-22', fecha_vencimiento ='2021-06-22', created_at ='2011-06-22 00:00:00', updated_at ='2011-06-22 00:00:00', id_clase=35, id_marca=1004, id_cliente=719, vigencia = 1 where id =422;</v>
      </c>
      <c r="BK423" s="137" t="str">
        <f t="shared" si="139"/>
        <v>update bitacoras_estatus set id_estatus = 10 where id =422;</v>
      </c>
    </row>
    <row r="424" spans="1:63" ht="40">
      <c r="A424" s="3">
        <v>1070138</v>
      </c>
      <c r="B424" s="3">
        <v>1154617</v>
      </c>
      <c r="C424" s="3">
        <f>IF(Tabla1[[#This Row],[No. REG.]]="","",1)</f>
        <v>1</v>
      </c>
      <c r="D424" s="3" t="s">
        <v>46</v>
      </c>
      <c r="E424" s="3">
        <f>IF(Tabla1[[#This Row],[STATUS]]="","",VLOOKUP(D424,Estatus!$A$2:$B$13,2,0))</f>
        <v>10</v>
      </c>
      <c r="F424" s="3">
        <f>IF(Tabla1[[#This Row],[STATUS]]="","",VLOOKUP(D424,Estatus!$A$2:$I$12,9,0))</f>
        <v>1</v>
      </c>
      <c r="G424" s="12" t="s">
        <v>2233</v>
      </c>
      <c r="H424" s="7">
        <v>40227</v>
      </c>
      <c r="I424" s="80">
        <f t="shared" si="120"/>
        <v>2010</v>
      </c>
      <c r="J424" s="80">
        <f t="shared" si="121"/>
        <v>2</v>
      </c>
      <c r="K424" s="80">
        <f t="shared" si="122"/>
        <v>18</v>
      </c>
      <c r="L424" s="80" t="str">
        <f t="shared" si="123"/>
        <v>02</v>
      </c>
      <c r="M424" s="80">
        <f t="shared" si="124"/>
        <v>18</v>
      </c>
      <c r="N424" s="80" t="str">
        <f t="shared" si="125"/>
        <v>'2010-02-18'</v>
      </c>
      <c r="O424" s="80" t="str">
        <f t="shared" si="126"/>
        <v>'2010-02-18 00:00:00'</v>
      </c>
      <c r="P424" s="7">
        <v>43879</v>
      </c>
      <c r="Q424" s="80">
        <f t="shared" si="127"/>
        <v>2020</v>
      </c>
      <c r="R424" s="80">
        <f t="shared" si="128"/>
        <v>2</v>
      </c>
      <c r="S424" s="80">
        <f t="shared" si="129"/>
        <v>18</v>
      </c>
      <c r="T424" s="80" t="str">
        <f t="shared" si="130"/>
        <v>02</v>
      </c>
      <c r="U424" s="80">
        <f t="shared" si="131"/>
        <v>18</v>
      </c>
      <c r="V424" s="80" t="str">
        <f t="shared" si="132"/>
        <v>'2020-02-18'</v>
      </c>
      <c r="W424" s="80"/>
      <c r="X424" s="80" t="str">
        <f t="shared" si="133"/>
        <v>null</v>
      </c>
      <c r="Y424" s="3" t="s">
        <v>2234</v>
      </c>
      <c r="Z424" s="124">
        <f>IFERROR(IF(Y424="","null",VLOOKUP(Y424,Marcas!$A$2:$C$2024,2,0)),"")</f>
        <v>1000</v>
      </c>
      <c r="AA424" s="3" t="s">
        <v>2234</v>
      </c>
      <c r="AB424" s="3">
        <f>IFERROR(IF(AA424="","",IF(AA424="EMPORIO LEGAL",1,VLOOKUP(AA424,Clientes!$A$2:$B$1190,2,0))),"")</f>
        <v>716</v>
      </c>
      <c r="AC424" s="3">
        <f>IFERROR(IF(Tabla1[[#This Row],[id_control]]="null","",VLOOKUP(CONCATENATE(Tabla1[[#This Row],[CLIENTE]],"-",Tabla1[[#This Row],[id_control]]),Hoja1!$C$2:$D$1994,2,0)),"")</f>
        <v>424</v>
      </c>
      <c r="AD424" s="3" t="s">
        <v>2235</v>
      </c>
      <c r="AE424" s="3"/>
      <c r="AF424" s="3"/>
      <c r="AG424" s="3"/>
      <c r="AH424" s="3"/>
      <c r="AI424" s="3"/>
      <c r="AJ424" s="3"/>
      <c r="AK424" s="3"/>
      <c r="AL424" s="12"/>
      <c r="AM424" s="8"/>
      <c r="AN424" s="10"/>
      <c r="AO424" s="10"/>
      <c r="AP424" s="6"/>
      <c r="AQ424" s="4" t="s">
        <v>2236</v>
      </c>
      <c r="AR424" s="6"/>
      <c r="AS424" s="6"/>
      <c r="AT424" s="6"/>
      <c r="AU424" s="6"/>
      <c r="AV424" s="6" t="s">
        <v>2237</v>
      </c>
      <c r="AW424" s="6"/>
      <c r="AX424" s="6"/>
      <c r="AY424" s="6"/>
      <c r="AZ424" s="6"/>
      <c r="BA424" s="6"/>
      <c r="BB424" s="6"/>
      <c r="BC424" s="6"/>
      <c r="BD424" s="16" t="s">
        <v>2236</v>
      </c>
      <c r="BE424" s="8">
        <v>423</v>
      </c>
      <c r="BF424" s="6" t="str">
        <f t="shared" si="134"/>
        <v>insert into bitacoras_estatus (numero_expediente, numero_registro, representante, fecha_inicio, fecha_vencimiento, id_cliente, id_admin, id_bitacoras_estatus, id_estatus, id_clase, id_marca, created_at, updated_at) values('1070138','1154617','AGUSTIN FIERRO LOPEZ','2010-02-18','2020-02-18','716','2','1','1',null,1000,'2010-02-18 00:00:00','2010-02-18 00:00:00');</v>
      </c>
      <c r="BG424" s="6" t="str">
        <f t="shared" si="135"/>
        <v>insert into servicios_comentarios (comentario, id_admin, id_estatus, created_at, updated_at) values('Título entregado 08/07/2010. ACUSE DE RECIBIDO DE COMPROBACION DE USO DE MARCA 22/12/2014',1,423,'2010-02-18 00:00:00','2010-02-18 00:00:00');</v>
      </c>
      <c r="BH424" s="6" t="str">
        <f t="shared" si="136"/>
        <v>insert into servicios_comentarios (comentario, id_admin, id_estatus, created_at, updated_at) values('CEL AGUSTIN614-178-8041',1,423,'2010-02-18 00:00:00','2010-02-18 00:00:00');</v>
      </c>
      <c r="BI424" s="137" t="str">
        <f t="shared" si="137"/>
        <v>update bitacoras_estatus set comprobacion_uso = 1, id_estatus=10 where id=423;</v>
      </c>
      <c r="BJ424" s="137" t="str">
        <f t="shared" si="138"/>
        <v>update bitacoras_estatus set numero_expediente = '1070138', numero_registro = '1154617', id_estatus = 10, fecha_inicio = '2010-02-18', fecha_vencimiento ='2020-02-18', created_at ='2010-02-18 00:00:00', updated_at ='2010-02-18 00:00:00', id_clase=null, id_marca=1000, id_cliente=716, vigencia = 1 where id =423;</v>
      </c>
      <c r="BK424" s="137" t="str">
        <f t="shared" si="139"/>
        <v>update bitacoras_estatus set id_estatus = 10 where id =423;</v>
      </c>
    </row>
    <row r="425" spans="1:63" ht="27">
      <c r="A425" s="3"/>
      <c r="B425" s="3"/>
      <c r="C425" s="3" t="str">
        <f>IF(Tabla1[[#This Row],[No. REG.]]="","",1)</f>
        <v/>
      </c>
      <c r="D425" s="3" t="s">
        <v>34</v>
      </c>
      <c r="E425" s="3">
        <f>IF(Tabla1[[#This Row],[STATUS]]="","",VLOOKUP(D425,Estatus!$A$2:$B$13,2,0))</f>
        <v>5</v>
      </c>
      <c r="F425" s="3">
        <f>IF(Tabla1[[#This Row],[STATUS]]="","",VLOOKUP(D425,Estatus!$A$2:$I$12,9,0))</f>
        <v>0</v>
      </c>
      <c r="G425" s="12" t="s">
        <v>35</v>
      </c>
      <c r="H425" s="7">
        <v>39255</v>
      </c>
      <c r="I425" s="80">
        <f t="shared" si="120"/>
        <v>2007</v>
      </c>
      <c r="J425" s="80">
        <f t="shared" si="121"/>
        <v>6</v>
      </c>
      <c r="K425" s="80">
        <f t="shared" si="122"/>
        <v>22</v>
      </c>
      <c r="L425" s="80" t="str">
        <f t="shared" si="123"/>
        <v>06</v>
      </c>
      <c r="M425" s="80">
        <f t="shared" si="124"/>
        <v>22</v>
      </c>
      <c r="N425" s="80" t="str">
        <f t="shared" si="125"/>
        <v>'2007-06-22'</v>
      </c>
      <c r="O425" s="80" t="str">
        <f t="shared" si="126"/>
        <v>'2007-06-22 00:00:00'</v>
      </c>
      <c r="P425" s="7">
        <v>42908</v>
      </c>
      <c r="Q425" s="80">
        <f t="shared" si="127"/>
        <v>2017</v>
      </c>
      <c r="R425" s="80">
        <f t="shared" si="128"/>
        <v>6</v>
      </c>
      <c r="S425" s="80">
        <f t="shared" si="129"/>
        <v>22</v>
      </c>
      <c r="T425" s="80" t="str">
        <f t="shared" si="130"/>
        <v>06</v>
      </c>
      <c r="U425" s="80">
        <f t="shared" si="131"/>
        <v>22</v>
      </c>
      <c r="V425" s="80" t="str">
        <f t="shared" si="132"/>
        <v>'2017-06-22'</v>
      </c>
      <c r="W425" s="80"/>
      <c r="X425" s="80" t="str">
        <f t="shared" si="133"/>
        <v>null</v>
      </c>
      <c r="Y425" s="3" t="s">
        <v>2238</v>
      </c>
      <c r="Z425" s="124">
        <f>IFERROR(IF(Y425="","null",VLOOKUP(Y425,Marcas!$A$2:$C$2024,2,0)),"")</f>
        <v>998</v>
      </c>
      <c r="AA425" s="3" t="s">
        <v>2238</v>
      </c>
      <c r="AB425" s="3">
        <f>IFERROR(IF(AA425="","",IF(AA425="EMPORIO LEGAL",1,VLOOKUP(AA425,Clientes!$A$2:$B$1190,2,0))),"")</f>
        <v>714</v>
      </c>
      <c r="AC425" s="3">
        <f>IFERROR(IF(Tabla1[[#This Row],[id_control]]="null","",VLOOKUP(CONCATENATE(Tabla1[[#This Row],[CLIENTE]],"-",Tabla1[[#This Row],[id_control]]),Hoja1!$C$2:$D$1994,2,0)),"")</f>
        <v>425</v>
      </c>
      <c r="AD425" s="3" t="s">
        <v>2239</v>
      </c>
      <c r="AE425" s="3"/>
      <c r="AF425" s="3"/>
      <c r="AG425" s="3"/>
      <c r="AH425" s="3"/>
      <c r="AI425" s="3"/>
      <c r="AJ425" s="3"/>
      <c r="AK425" s="3"/>
      <c r="AL425" s="3">
        <v>229780919</v>
      </c>
      <c r="AM425" s="6">
        <v>2299780920</v>
      </c>
      <c r="AN425" s="6"/>
      <c r="AO425" s="6"/>
      <c r="AP425" s="6"/>
      <c r="AQ425" s="6"/>
      <c r="AR425" s="6"/>
      <c r="AS425" s="6"/>
      <c r="AT425" s="6"/>
      <c r="AU425" s="6"/>
      <c r="AV425" s="6" t="s">
        <v>2240</v>
      </c>
      <c r="AW425" s="6"/>
      <c r="AX425" s="6"/>
      <c r="AY425" s="6"/>
      <c r="AZ425" s="6"/>
      <c r="BA425" s="6"/>
      <c r="BB425" s="6"/>
      <c r="BC425" s="6"/>
      <c r="BD425" s="6" t="s">
        <v>2241</v>
      </c>
      <c r="BE425" s="8">
        <v>424</v>
      </c>
      <c r="BF425" s="6" t="str">
        <f t="shared" si="134"/>
        <v>insert into bitacoras_estatus (numero_expediente, numero_registro, representante, fecha_inicio, fecha_vencimiento, id_cliente, id_admin, id_bitacoras_estatus, id_estatus, id_clase, id_marca, created_at, updated_at) values('','','JOSE MANUEL AVILA LOPEZ','2007-06-22','2017-06-22','714','2','1','1',null,998,'2007-06-22 00:00:00','2007-06-22 00:00:00');</v>
      </c>
      <c r="BG425" s="6" t="str">
        <f t="shared" si="135"/>
        <v>insert into servicios_comentarios (comentario, id_admin, id_estatus, created_at, updated_at) values('SE RESUELVE RECURSO DE REVISION RECIBIDO 7/01/09',1,424,'2007-06-22 00:00:00','2007-06-22 00:00:00');</v>
      </c>
      <c r="BH425" s="6" t="str">
        <f t="shared" si="136"/>
        <v>insert into servicios_comentarios (comentario, id_admin, id_estatus, created_at, updated_at) values('229780919, 2299780920',1,424,'2007-06-22 00:00:00','2007-06-22 00:00:00');</v>
      </c>
      <c r="BI425" s="137" t="str">
        <f t="shared" si="137"/>
        <v>update bitacoras_estatus set comprobacion_uso = 1, id_estatus=5 where id=424;</v>
      </c>
      <c r="BJ425" s="137" t="str">
        <f t="shared" si="138"/>
        <v>update bitacoras_estatus set numero_expediente = '', numero_registro = '', id_estatus = 5, fecha_inicio = '2007-06-22', fecha_vencimiento ='2017-06-22', created_at ='2007-06-22 00:00:00', updated_at ='2007-06-22 00:00:00', id_clase=null, id_marca=998, id_cliente=714, vigencia = 0 where id =424;</v>
      </c>
      <c r="BK425" s="137" t="str">
        <f t="shared" si="139"/>
        <v>update bitacoras_estatus set id_estatus = 5 where id =424;</v>
      </c>
    </row>
    <row r="426" spans="1:63">
      <c r="A426" s="3">
        <v>1353344</v>
      </c>
      <c r="B426" s="3">
        <v>1383438</v>
      </c>
      <c r="C426" s="3">
        <f>IF(Tabla1[[#This Row],[No. REG.]]="","",1)</f>
        <v>1</v>
      </c>
      <c r="D426" s="3" t="s">
        <v>46</v>
      </c>
      <c r="E426" s="3">
        <f>IF(Tabla1[[#This Row],[STATUS]]="","",VLOOKUP(D426,Estatus!$A$2:$B$13,2,0))</f>
        <v>10</v>
      </c>
      <c r="F426" s="3">
        <f>IF(Tabla1[[#This Row],[STATUS]]="","",VLOOKUP(D426,Estatus!$A$2:$I$12,9,0))</f>
        <v>1</v>
      </c>
      <c r="G426" s="12" t="s">
        <v>923</v>
      </c>
      <c r="H426" s="7">
        <v>41331</v>
      </c>
      <c r="I426" s="80">
        <f t="shared" si="120"/>
        <v>2013</v>
      </c>
      <c r="J426" s="80">
        <f t="shared" si="121"/>
        <v>2</v>
      </c>
      <c r="K426" s="80">
        <f t="shared" si="122"/>
        <v>26</v>
      </c>
      <c r="L426" s="80" t="str">
        <f t="shared" si="123"/>
        <v>02</v>
      </c>
      <c r="M426" s="80">
        <f t="shared" si="124"/>
        <v>26</v>
      </c>
      <c r="N426" s="80" t="str">
        <f t="shared" si="125"/>
        <v>'2013-02-26'</v>
      </c>
      <c r="O426" s="80" t="str">
        <f t="shared" si="126"/>
        <v>'2013-02-26 00:00:00'</v>
      </c>
      <c r="P426" s="7">
        <v>44983</v>
      </c>
      <c r="Q426" s="80">
        <f t="shared" si="127"/>
        <v>2023</v>
      </c>
      <c r="R426" s="80">
        <f t="shared" si="128"/>
        <v>2</v>
      </c>
      <c r="S426" s="80">
        <f t="shared" si="129"/>
        <v>26</v>
      </c>
      <c r="T426" s="80" t="str">
        <f t="shared" si="130"/>
        <v>02</v>
      </c>
      <c r="U426" s="80">
        <f t="shared" si="131"/>
        <v>26</v>
      </c>
      <c r="V426" s="80" t="str">
        <f t="shared" si="132"/>
        <v>'2023-02-26'</v>
      </c>
      <c r="W426" s="80"/>
      <c r="X426" s="80" t="str">
        <f t="shared" si="133"/>
        <v>null</v>
      </c>
      <c r="Y426" s="3" t="s">
        <v>2242</v>
      </c>
      <c r="Z426" s="124">
        <f>IFERROR(IF(Y426="","null",VLOOKUP(Y426,Marcas!$A$2:$C$2024,2,0)),"")</f>
        <v>1453</v>
      </c>
      <c r="AA426" s="3" t="s">
        <v>2243</v>
      </c>
      <c r="AB426" s="3">
        <f>IFERROR(IF(AA426="","",IF(AA426="EMPORIO LEGAL",1,VLOOKUP(AA426,Clientes!$A$2:$B$1190,2,0))),"")</f>
        <v>713</v>
      </c>
      <c r="AC426" s="3">
        <f>IFERROR(IF(Tabla1[[#This Row],[id_control]]="null","",VLOOKUP(CONCATENATE(Tabla1[[#This Row],[CLIENTE]],"-",Tabla1[[#This Row],[id_control]]),Hoja1!$C$2:$D$1994,2,0)),"")</f>
        <v>426</v>
      </c>
      <c r="AD426" s="3" t="s">
        <v>2244</v>
      </c>
      <c r="AE426" s="3"/>
      <c r="AF426" s="3"/>
      <c r="AG426" s="3"/>
      <c r="AH426" s="3"/>
      <c r="AI426" s="3"/>
      <c r="AJ426" s="3"/>
      <c r="AK426" s="3"/>
      <c r="AL426" s="3" t="s">
        <v>2245</v>
      </c>
      <c r="AM426" s="6"/>
      <c r="AN426" s="6"/>
      <c r="AO426" s="6"/>
      <c r="AP426" s="6"/>
      <c r="AQ426" s="6" t="s">
        <v>2246</v>
      </c>
      <c r="AR426" s="6"/>
      <c r="AS426" s="6"/>
      <c r="AT426" s="6"/>
      <c r="AU426" s="6"/>
      <c r="AV426" s="6" t="s">
        <v>2247</v>
      </c>
      <c r="AW426" s="6"/>
      <c r="AX426" s="6"/>
      <c r="AY426" s="6"/>
      <c r="AZ426" s="6"/>
      <c r="BA426" s="6"/>
      <c r="BB426" s="6"/>
      <c r="BC426" s="6"/>
      <c r="BD426" s="6" t="s">
        <v>2248</v>
      </c>
      <c r="BE426" s="8">
        <v>425</v>
      </c>
      <c r="BF426" s="6" t="str">
        <f t="shared" si="134"/>
        <v>insert into bitacoras_estatus (numero_expediente, numero_registro, representante, fecha_inicio, fecha_vencimiento, id_cliente, id_admin, id_bitacoras_estatus, id_estatus, id_clase, id_marca, created_at, updated_at) values('1353344','1383438','LUIS LAFONSO HERNANDEZ SOLIS','2013-02-26','2023-02-26','713','2','1','1',null,1453,'2013-02-26 00:00:00','2013-02-26 00:00:00');</v>
      </c>
      <c r="BG426" s="6" t="str">
        <f t="shared" si="135"/>
        <v>insert into servicios_comentarios (comentario, id_admin, id_estatus, created_at, updated_at) values('TITULO RECIBIDO',1,425,'2013-02-26 00:00:00','2013-02-26 00:00:00');</v>
      </c>
      <c r="BH426" s="6" t="str">
        <f t="shared" si="136"/>
        <v>insert into servicios_comentarios (comentario, id_admin, id_estatus, created_at, updated_at) values('423 6686 CEL.- 614 2 41 91 51',1,425,'2013-02-26 00:00:00','2013-02-26 00:00:00');</v>
      </c>
      <c r="BI426" s="137" t="str">
        <f t="shared" si="137"/>
        <v>update bitacoras_estatus set comprobacion_uso = 1, id_estatus=10 where id=425;</v>
      </c>
      <c r="BJ426" s="137" t="str">
        <f t="shared" si="138"/>
        <v>update bitacoras_estatus set numero_expediente = '1353344', numero_registro = '1383438', id_estatus = 10, fecha_inicio = '2013-02-26', fecha_vencimiento ='2023-02-26', created_at ='2013-02-26 00:00:00', updated_at ='2013-02-26 00:00:00', id_clase=null, id_marca=1453, id_cliente=713, vigencia = 1 where id =425;</v>
      </c>
      <c r="BK426" s="137" t="str">
        <f t="shared" si="139"/>
        <v>update bitacoras_estatus set id_estatus = 10 where id =425;</v>
      </c>
    </row>
    <row r="427" spans="1:63" ht="92">
      <c r="A427" s="3">
        <v>217612</v>
      </c>
      <c r="B427" s="3">
        <v>497869</v>
      </c>
      <c r="C427" s="3">
        <f>IF(Tabla1[[#This Row],[No. REG.]]="","",1)</f>
        <v>1</v>
      </c>
      <c r="D427" s="3" t="s">
        <v>46</v>
      </c>
      <c r="E427" s="3">
        <f>IF(Tabla1[[#This Row],[STATUS]]="","",VLOOKUP(D427,Estatus!$A$2:$B$13,2,0))</f>
        <v>10</v>
      </c>
      <c r="F427" s="3">
        <f>IF(Tabla1[[#This Row],[STATUS]]="","",VLOOKUP(D427,Estatus!$A$2:$I$12,9,0))</f>
        <v>1</v>
      </c>
      <c r="G427" s="12" t="s">
        <v>2249</v>
      </c>
      <c r="H427" s="7">
        <v>34631</v>
      </c>
      <c r="I427" s="80">
        <f t="shared" si="120"/>
        <v>1994</v>
      </c>
      <c r="J427" s="80">
        <f t="shared" si="121"/>
        <v>10</v>
      </c>
      <c r="K427" s="80">
        <f t="shared" si="122"/>
        <v>24</v>
      </c>
      <c r="L427" s="80">
        <f t="shared" si="123"/>
        <v>10</v>
      </c>
      <c r="M427" s="80">
        <f t="shared" si="124"/>
        <v>24</v>
      </c>
      <c r="N427" s="80" t="str">
        <f t="shared" si="125"/>
        <v>'1994-10-24'</v>
      </c>
      <c r="O427" s="80" t="str">
        <f t="shared" si="126"/>
        <v>'1994-10-24 00:00:00'</v>
      </c>
      <c r="P427" s="7">
        <v>45589</v>
      </c>
      <c r="Q427" s="80">
        <f t="shared" si="127"/>
        <v>2024</v>
      </c>
      <c r="R427" s="80">
        <f t="shared" si="128"/>
        <v>10</v>
      </c>
      <c r="S427" s="80">
        <f t="shared" si="129"/>
        <v>24</v>
      </c>
      <c r="T427" s="80">
        <f t="shared" si="130"/>
        <v>10</v>
      </c>
      <c r="U427" s="80">
        <f t="shared" si="131"/>
        <v>24</v>
      </c>
      <c r="V427" s="80" t="str">
        <f t="shared" si="132"/>
        <v>'2024-10-24'</v>
      </c>
      <c r="W427" s="80"/>
      <c r="X427" s="80" t="str">
        <f t="shared" si="133"/>
        <v>null</v>
      </c>
      <c r="Y427" s="3" t="s">
        <v>2250</v>
      </c>
      <c r="Z427" s="124">
        <f>IFERROR(IF(Y427="","null",VLOOKUP(Y427,Marcas!$A$2:$C$2024,2,0)),"")</f>
        <v>500</v>
      </c>
      <c r="AA427" s="3" t="s">
        <v>2251</v>
      </c>
      <c r="AB427" s="3">
        <f>IFERROR(IF(AA427="","",IF(AA427="EMPORIO LEGAL",1,VLOOKUP(AA427,Clientes!$A$2:$B$1190,2,0))),"")</f>
        <v>712</v>
      </c>
      <c r="AC427" s="3">
        <f>IFERROR(IF(Tabla1[[#This Row],[id_control]]="null","",VLOOKUP(CONCATENATE(Tabla1[[#This Row],[CLIENTE]],"-",Tabla1[[#This Row],[id_control]]),Hoja1!$C$2:$D$1994,2,0)),"")</f>
        <v>427</v>
      </c>
      <c r="AD427" s="3" t="s">
        <v>614</v>
      </c>
      <c r="AE427" s="3"/>
      <c r="AF427" s="3"/>
      <c r="AG427" s="3"/>
      <c r="AH427" s="3"/>
      <c r="AI427" s="3"/>
      <c r="AJ427" s="3"/>
      <c r="AK427" s="3"/>
      <c r="AL427" s="12" t="s">
        <v>2252</v>
      </c>
      <c r="AM427" s="6" t="s">
        <v>618</v>
      </c>
      <c r="AN427" s="6">
        <v>6622170909</v>
      </c>
      <c r="AO427" s="6">
        <v>6622080294</v>
      </c>
      <c r="AP427" s="6"/>
      <c r="AQ427" s="6">
        <v>6622080179</v>
      </c>
      <c r="AR427" s="6"/>
      <c r="AS427" s="6"/>
      <c r="AT427" s="6"/>
      <c r="AU427" s="6"/>
      <c r="AV427" s="6" t="s">
        <v>2253</v>
      </c>
      <c r="AW427" s="6"/>
      <c r="AX427" s="6"/>
      <c r="AY427" s="6"/>
      <c r="AZ427" s="6"/>
      <c r="BA427" s="6"/>
      <c r="BB427" s="6"/>
      <c r="BC427" s="6"/>
      <c r="BD427" s="16" t="s">
        <v>621</v>
      </c>
      <c r="BE427" s="8">
        <v>426</v>
      </c>
      <c r="BF427" s="6" t="str">
        <f t="shared" si="134"/>
        <v>insert into bitacoras_estatus (numero_expediente, numero_registro, representante, fecha_inicio, fecha_vencimiento, id_cliente, id_admin, id_bitacoras_estatus, id_estatus, id_clase, id_marca, created_at, updated_at) values('217612','497869','LIC. VICTOR ROMO, CIF','1994-10-24','2024-10-24','712','2','1','1',null,500,'1994-10-24 00:00:00','1994-10-24 00:00:00');</v>
      </c>
      <c r="BG427" s="6" t="str">
        <f t="shared" si="135"/>
        <v>insert into servicios_comentarios (comentario, id_admin, id_estatus, created_at, updated_at) values('INSCRIPCION DE LICENCIA A FAVOR DE MARIA LIZETH GARCIA VAZQUER RECIBIDA 05/09/2012. RENOVACION ENVIADA 15MAY2014. SE ENVIO INSCRIPCION DE LICENCIA DE USO O FRANQUICIA 15MAY2014. SE COMUNICA INSCRIPCION DE FRANQUICIA 15/AGO2014. SE COMUNICA RENOVACION DE MARCA 26AGO14',1,426,'1994-10-24 00:00:00','1994-10-24 00:00:00');</v>
      </c>
      <c r="BH427" s="6" t="str">
        <f t="shared" si="136"/>
        <v>insert into servicios_comentarios (comentario, id_admin, id_estatus, created_at, updated_at) values('NUEVA OFICINA
662 3 10 42 37
662 3 10 42 38
662-208-0179
662-217-0909
6622080294',1,426,'1994-10-24 00:00:00','1994-10-24 00:00:00');</v>
      </c>
      <c r="BI427" s="137" t="str">
        <f t="shared" si="137"/>
        <v>update bitacoras_estatus set comprobacion_uso = 1, id_estatus=10 where id=426;</v>
      </c>
      <c r="BJ427" s="137" t="str">
        <f t="shared" si="138"/>
        <v>update bitacoras_estatus set numero_expediente = '217612', numero_registro = '497869', id_estatus = 10, fecha_inicio = '1994-10-24', fecha_vencimiento ='2024-10-24', created_at ='1994-10-24 00:00:00', updated_at ='1994-10-24 00:00:00', id_clase=null, id_marca=500, id_cliente=712, vigencia = 1 where id =426;</v>
      </c>
      <c r="BK427" s="137" t="str">
        <f t="shared" si="139"/>
        <v>update bitacoras_estatus set id_estatus = 10 where id =426;</v>
      </c>
    </row>
    <row r="428" spans="1:63" ht="113">
      <c r="A428" s="6">
        <v>1480050</v>
      </c>
      <c r="B428" s="6">
        <v>1464393</v>
      </c>
      <c r="C428" s="6">
        <f>IF(Tabla1[[#This Row],[No. REG.]]="","",1)</f>
        <v>1</v>
      </c>
      <c r="D428" s="3" t="s">
        <v>46</v>
      </c>
      <c r="E428" s="3">
        <f>IF(Tabla1[[#This Row],[STATUS]]="","",VLOOKUP(D428,Estatus!$A$2:$B$13,2,0))</f>
        <v>10</v>
      </c>
      <c r="F428" s="3">
        <f>IF(Tabla1[[#This Row],[STATUS]]="","",VLOOKUP(D428,Estatus!$A$2:$I$12,9,0))</f>
        <v>1</v>
      </c>
      <c r="G428" s="16" t="s">
        <v>2254</v>
      </c>
      <c r="H428" s="7">
        <v>41753</v>
      </c>
      <c r="I428" s="80">
        <f t="shared" si="120"/>
        <v>2014</v>
      </c>
      <c r="J428" s="80">
        <f t="shared" si="121"/>
        <v>4</v>
      </c>
      <c r="K428" s="80">
        <f t="shared" si="122"/>
        <v>24</v>
      </c>
      <c r="L428" s="80" t="str">
        <f t="shared" si="123"/>
        <v>04</v>
      </c>
      <c r="M428" s="80">
        <f t="shared" si="124"/>
        <v>24</v>
      </c>
      <c r="N428" s="80" t="str">
        <f t="shared" si="125"/>
        <v>'2014-04-24'</v>
      </c>
      <c r="O428" s="80" t="str">
        <f t="shared" si="126"/>
        <v>'2014-04-24 00:00:00'</v>
      </c>
      <c r="P428" s="7">
        <v>45406</v>
      </c>
      <c r="Q428" s="80">
        <f t="shared" si="127"/>
        <v>2024</v>
      </c>
      <c r="R428" s="80">
        <f t="shared" si="128"/>
        <v>4</v>
      </c>
      <c r="S428" s="80">
        <f t="shared" si="129"/>
        <v>24</v>
      </c>
      <c r="T428" s="80" t="str">
        <f t="shared" si="130"/>
        <v>04</v>
      </c>
      <c r="U428" s="80">
        <f t="shared" si="131"/>
        <v>24</v>
      </c>
      <c r="V428" s="80" t="str">
        <f t="shared" si="132"/>
        <v>'2024-04-24'</v>
      </c>
      <c r="W428" s="80"/>
      <c r="X428" s="80" t="str">
        <f t="shared" si="133"/>
        <v>null</v>
      </c>
      <c r="Y428" s="6" t="s">
        <v>2255</v>
      </c>
      <c r="Z428" s="123">
        <f>IFERROR(IF(Y428="","null",VLOOKUP(Y428,Marcas!$A$2:$C$2024,2,0)),"")</f>
        <v>994</v>
      </c>
      <c r="AA428" s="6" t="s">
        <v>2256</v>
      </c>
      <c r="AB428" s="6">
        <f>IFERROR(IF(AA428="","",IF(AA428="EMPORIO LEGAL",1,VLOOKUP(AA428,Clientes!$A$2:$B$1190,2,0))),"")</f>
        <v>711</v>
      </c>
      <c r="AC428" s="6">
        <f>IFERROR(IF(Tabla1[[#This Row],[id_control]]="null","",VLOOKUP(CONCATENATE(Tabla1[[#This Row],[CLIENTE]],"-",Tabla1[[#This Row],[id_control]]),Hoja1!$C$2:$D$1994,2,0)),"")</f>
        <v>428</v>
      </c>
      <c r="AD428" s="6" t="s">
        <v>2257</v>
      </c>
      <c r="AE428" s="6"/>
      <c r="AF428" s="6"/>
      <c r="AG428" s="6"/>
      <c r="AH428" s="6"/>
      <c r="AI428" s="6"/>
      <c r="AJ428" s="6"/>
      <c r="AK428" s="6"/>
      <c r="AL428" s="6" t="s">
        <v>2258</v>
      </c>
      <c r="AM428" s="6"/>
      <c r="AN428" s="6"/>
      <c r="AO428" s="6"/>
      <c r="AP428" s="6"/>
      <c r="AQ428" s="6"/>
      <c r="AR428" s="6"/>
      <c r="AS428" s="6"/>
      <c r="AT428" s="6"/>
      <c r="AU428" s="6"/>
      <c r="AV428" s="6" t="s">
        <v>2259</v>
      </c>
      <c r="AW428" s="6"/>
      <c r="AX428" s="6"/>
      <c r="AY428" s="6"/>
      <c r="AZ428" s="6"/>
      <c r="BA428" s="6"/>
      <c r="BB428" s="6"/>
      <c r="BC428" s="6"/>
      <c r="BD428" s="8" t="s">
        <v>2258</v>
      </c>
      <c r="BE428" s="8">
        <v>427</v>
      </c>
      <c r="BF428" s="6" t="str">
        <f t="shared" si="134"/>
        <v>insert into bitacoras_estatus (numero_expediente, numero_registro, representante, fecha_inicio, fecha_vencimiento, id_cliente, id_admin, id_bitacoras_estatus, id_estatus, id_clase, id_marca, created_at, updated_at) values('1480050','1464393','MOPER MEDICAL, S.A. DE C.V.','2014-04-24','2024-04-24','711','2','1','1',null,994,'2014-04-24 00:00:00','2014-04-24 00:00:00');</v>
      </c>
      <c r="BG428" s="6" t="str">
        <f t="shared" si="135"/>
        <v>insert into servicios_comentarios (comentario, id_admin, id_estatus, created_at, updated_at) values('TITULO RECIBIDO 28/AGO/14. TITULO ENTREGADO 02/09/2014. EN FECHA 6 DE SEPTIEMBRE DE 2017 SE PRESENTÓ SOLICITUD DE TRANSMISION DE DERECHOS EN FAVOR DE JOSE EFRAIN PEREZ FLORES Y MONICA BEATRIZ PEREZ FLORES. SE COUNICA LA TRANSMISION DE DERECHOS',1,427,'2014-04-24 00:00:00','2014-04-24 00:00:00');</v>
      </c>
      <c r="BH428" s="6" t="str">
        <f t="shared" si="136"/>
        <v>insert into servicios_comentarios (comentario, id_admin, id_estatus, created_at, updated_at) values('TEL 4132514 Y 413 0699 cel. 614 427 13 01',1,427,'2014-04-24 00:00:00','2014-04-24 00:00:00');</v>
      </c>
      <c r="BI428" s="137" t="str">
        <f t="shared" si="137"/>
        <v>update bitacoras_estatus set comprobacion_uso = 1, id_estatus=10 where id=427;</v>
      </c>
      <c r="BJ428" s="137" t="str">
        <f t="shared" si="138"/>
        <v>update bitacoras_estatus set numero_expediente = '1480050', numero_registro = '1464393', id_estatus = 10, fecha_inicio = '2014-04-24', fecha_vencimiento ='2024-04-24', created_at ='2014-04-24 00:00:00', updated_at ='2014-04-24 00:00:00', id_clase=null, id_marca=994, id_cliente=711, vigencia = 1 where id =427;</v>
      </c>
      <c r="BK428" s="137" t="str">
        <f t="shared" si="139"/>
        <v>update bitacoras_estatus set id_estatus = 10 where id =427;</v>
      </c>
    </row>
    <row r="429" spans="1:63" ht="105">
      <c r="A429" s="3">
        <v>1480052</v>
      </c>
      <c r="B429" s="3">
        <v>1464395</v>
      </c>
      <c r="C429" s="3">
        <f>IF(Tabla1[[#This Row],[No. REG.]]="","",1)</f>
        <v>1</v>
      </c>
      <c r="D429" s="3" t="s">
        <v>46</v>
      </c>
      <c r="E429" s="3">
        <f>IF(Tabla1[[#This Row],[STATUS]]="","",VLOOKUP(D429,Estatus!$A$2:$B$13,2,0))</f>
        <v>10</v>
      </c>
      <c r="F429" s="3">
        <f>IF(Tabla1[[#This Row],[STATUS]]="","",VLOOKUP(D429,Estatus!$A$2:$I$12,9,0))</f>
        <v>1</v>
      </c>
      <c r="G429" s="12" t="s">
        <v>2260</v>
      </c>
      <c r="H429" s="7">
        <v>41753</v>
      </c>
      <c r="I429" s="80">
        <f t="shared" si="120"/>
        <v>2014</v>
      </c>
      <c r="J429" s="80">
        <f t="shared" si="121"/>
        <v>4</v>
      </c>
      <c r="K429" s="80">
        <f t="shared" si="122"/>
        <v>24</v>
      </c>
      <c r="L429" s="80" t="str">
        <f t="shared" si="123"/>
        <v>04</v>
      </c>
      <c r="M429" s="80">
        <f t="shared" si="124"/>
        <v>24</v>
      </c>
      <c r="N429" s="80" t="str">
        <f t="shared" si="125"/>
        <v>'2014-04-24'</v>
      </c>
      <c r="O429" s="80" t="str">
        <f t="shared" si="126"/>
        <v>'2014-04-24 00:00:00'</v>
      </c>
      <c r="P429" s="7">
        <v>45406</v>
      </c>
      <c r="Q429" s="80">
        <f t="shared" si="127"/>
        <v>2024</v>
      </c>
      <c r="R429" s="80">
        <f t="shared" si="128"/>
        <v>4</v>
      </c>
      <c r="S429" s="80">
        <f t="shared" si="129"/>
        <v>24</v>
      </c>
      <c r="T429" s="80" t="str">
        <f t="shared" si="130"/>
        <v>04</v>
      </c>
      <c r="U429" s="80">
        <f t="shared" si="131"/>
        <v>24</v>
      </c>
      <c r="V429" s="80" t="str">
        <f t="shared" si="132"/>
        <v>'2024-04-24'</v>
      </c>
      <c r="W429" s="80"/>
      <c r="X429" s="80" t="str">
        <f t="shared" si="133"/>
        <v>null</v>
      </c>
      <c r="Y429" s="3" t="s">
        <v>2261</v>
      </c>
      <c r="Z429" s="124">
        <f>IFERROR(IF(Y429="","null",VLOOKUP(Y429,Marcas!$A$2:$C$2024,2,0)),"")</f>
        <v>1296</v>
      </c>
      <c r="AA429" s="3" t="s">
        <v>2256</v>
      </c>
      <c r="AB429" s="3">
        <f>IFERROR(IF(AA429="","",IF(AA429="EMPORIO LEGAL",1,VLOOKUP(AA429,Clientes!$A$2:$B$1190,2,0))),"")</f>
        <v>711</v>
      </c>
      <c r="AC429" s="3">
        <f>IFERROR(IF(Tabla1[[#This Row],[id_control]]="null","",VLOOKUP(CONCATENATE(Tabla1[[#This Row],[CLIENTE]],"-",Tabla1[[#This Row],[id_control]]),Hoja1!$C$2:$D$1994,2,0)),"")</f>
        <v>429</v>
      </c>
      <c r="AD429" s="3" t="s">
        <v>2257</v>
      </c>
      <c r="AE429" s="3"/>
      <c r="AF429" s="3"/>
      <c r="AG429" s="3"/>
      <c r="AH429" s="3"/>
      <c r="AI429" s="3"/>
      <c r="AJ429" s="3"/>
      <c r="AK429" s="3"/>
      <c r="AL429" s="3" t="s">
        <v>2258</v>
      </c>
      <c r="AM429" s="6"/>
      <c r="AN429" s="6"/>
      <c r="AO429" s="6"/>
      <c r="AP429" s="6"/>
      <c r="AQ429" s="11"/>
      <c r="AR429" s="6"/>
      <c r="AS429" s="6"/>
      <c r="AT429" s="6"/>
      <c r="AU429" s="6"/>
      <c r="AV429" s="8" t="s">
        <v>2259</v>
      </c>
      <c r="AW429" s="11"/>
      <c r="AX429" s="6"/>
      <c r="AY429" s="6"/>
      <c r="AZ429" s="6"/>
      <c r="BA429" s="6"/>
      <c r="BB429" s="6"/>
      <c r="BC429" s="6"/>
      <c r="BD429" s="6" t="s">
        <v>2258</v>
      </c>
      <c r="BE429" s="8">
        <v>428</v>
      </c>
      <c r="BF429" s="6" t="str">
        <f t="shared" si="134"/>
        <v>insert into bitacoras_estatus (numero_expediente, numero_registro, representante, fecha_inicio, fecha_vencimiento, id_cliente, id_admin, id_bitacoras_estatus, id_estatus, id_clase, id_marca, created_at, updated_at) values('1480052','1464395','MOPER MEDICAL, S.A. DE C.V.','2014-04-24','2024-04-24','711','2','1','1',null,1296,'2014-04-24 00:00:00','2014-04-24 00:00:00');</v>
      </c>
      <c r="BG429" s="6" t="str">
        <f t="shared" si="135"/>
        <v>insert into servicios_comentarios (comentario, id_admin, id_estatus, created_at, updated_at) values('TITULO RECIBIDO 28/AGO/14. TITULO ENTREGADO 02/09/2014. EN FECHA 6 DE SEPTIEMBRE DE 2017 SE PRESENTÓ SOLICITUD DE TRANSMISION DE DERECHOS EN FAVOR DE JOSE EFRAIN PEREZ FLORES Y MONICA BEATRIZ PEREZ FLORES. EL 29 DIC 2017 SE COMUNICA LA TRANSMISION DE DERECHOS',1,428,'2014-04-24 00:00:00','2014-04-24 00:00:00');</v>
      </c>
      <c r="BH429" s="6" t="str">
        <f t="shared" si="136"/>
        <v>insert into servicios_comentarios (comentario, id_admin, id_estatus, created_at, updated_at) values('TEL 4132514 Y 413 0699 cel. 614 427 13 01',1,428,'2014-04-24 00:00:00','2014-04-24 00:00:00');</v>
      </c>
      <c r="BI429" s="137" t="str">
        <f t="shared" si="137"/>
        <v>update bitacoras_estatus set comprobacion_uso = 1, id_estatus=10 where id=428;</v>
      </c>
      <c r="BJ429" s="137" t="str">
        <f t="shared" si="138"/>
        <v>update bitacoras_estatus set numero_expediente = '1480052', numero_registro = '1464395', id_estatus = 10, fecha_inicio = '2014-04-24', fecha_vencimiento ='2024-04-24', created_at ='2014-04-24 00:00:00', updated_at ='2014-04-24 00:00:00', id_clase=null, id_marca=1296, id_cliente=711, vigencia = 1 where id =428;</v>
      </c>
      <c r="BK429" s="137" t="str">
        <f t="shared" si="139"/>
        <v>update bitacoras_estatus set id_estatus = 10 where id =428;</v>
      </c>
    </row>
    <row r="430" spans="1:63" ht="105">
      <c r="A430" s="3">
        <v>1480051</v>
      </c>
      <c r="B430" s="3">
        <v>1464394</v>
      </c>
      <c r="C430" s="3">
        <f>IF(Tabla1[[#This Row],[No. REG.]]="","",1)</f>
        <v>1</v>
      </c>
      <c r="D430" s="3" t="s">
        <v>46</v>
      </c>
      <c r="E430" s="3">
        <f>IF(Tabla1[[#This Row],[STATUS]]="","",VLOOKUP(D430,Estatus!$A$2:$B$13,2,0))</f>
        <v>10</v>
      </c>
      <c r="F430" s="3">
        <f>IF(Tabla1[[#This Row],[STATUS]]="","",VLOOKUP(D430,Estatus!$A$2:$I$12,9,0))</f>
        <v>1</v>
      </c>
      <c r="G430" s="12" t="s">
        <v>2260</v>
      </c>
      <c r="H430" s="7">
        <v>41753</v>
      </c>
      <c r="I430" s="80">
        <f t="shared" si="120"/>
        <v>2014</v>
      </c>
      <c r="J430" s="80">
        <f t="shared" si="121"/>
        <v>4</v>
      </c>
      <c r="K430" s="80">
        <f t="shared" si="122"/>
        <v>24</v>
      </c>
      <c r="L430" s="80" t="str">
        <f t="shared" si="123"/>
        <v>04</v>
      </c>
      <c r="M430" s="80">
        <f t="shared" si="124"/>
        <v>24</v>
      </c>
      <c r="N430" s="80" t="str">
        <f t="shared" si="125"/>
        <v>'2014-04-24'</v>
      </c>
      <c r="O430" s="80" t="str">
        <f t="shared" si="126"/>
        <v>'2014-04-24 00:00:00'</v>
      </c>
      <c r="P430" s="7">
        <v>45406</v>
      </c>
      <c r="Q430" s="80">
        <f t="shared" si="127"/>
        <v>2024</v>
      </c>
      <c r="R430" s="80">
        <f t="shared" si="128"/>
        <v>4</v>
      </c>
      <c r="S430" s="80">
        <f t="shared" si="129"/>
        <v>24</v>
      </c>
      <c r="T430" s="80" t="str">
        <f t="shared" si="130"/>
        <v>04</v>
      </c>
      <c r="U430" s="80">
        <f t="shared" si="131"/>
        <v>24</v>
      </c>
      <c r="V430" s="80" t="str">
        <f t="shared" si="132"/>
        <v>'2024-04-24'</v>
      </c>
      <c r="W430" s="80"/>
      <c r="X430" s="80" t="str">
        <f t="shared" si="133"/>
        <v>null</v>
      </c>
      <c r="Y430" s="3" t="s">
        <v>2262</v>
      </c>
      <c r="Z430" s="124">
        <f>IFERROR(IF(Y430="","null",VLOOKUP(Y430,Marcas!$A$2:$C$2024,2,0)),"")</f>
        <v>1298</v>
      </c>
      <c r="AA430" s="3" t="s">
        <v>2256</v>
      </c>
      <c r="AB430" s="3">
        <f>IFERROR(IF(AA430="","",IF(AA430="EMPORIO LEGAL",1,VLOOKUP(AA430,Clientes!$A$2:$B$1190,2,0))),"")</f>
        <v>711</v>
      </c>
      <c r="AC430" s="3">
        <f>IFERROR(IF(Tabla1[[#This Row],[id_control]]="null","",VLOOKUP(CONCATENATE(Tabla1[[#This Row],[CLIENTE]],"-",Tabla1[[#This Row],[id_control]]),Hoja1!$C$2:$D$1994,2,0)),"")</f>
        <v>430</v>
      </c>
      <c r="AD430" s="3" t="s">
        <v>2257</v>
      </c>
      <c r="AE430" s="3"/>
      <c r="AF430" s="3"/>
      <c r="AG430" s="3"/>
      <c r="AH430" s="3"/>
      <c r="AI430" s="3"/>
      <c r="AJ430" s="3"/>
      <c r="AK430" s="3"/>
      <c r="AL430" s="3" t="s">
        <v>2258</v>
      </c>
      <c r="AM430" s="6"/>
      <c r="AN430" s="6"/>
      <c r="AO430" s="6"/>
      <c r="AP430" s="6"/>
      <c r="AQ430" s="6"/>
      <c r="AR430" s="6"/>
      <c r="AS430" s="6"/>
      <c r="AT430" s="6"/>
      <c r="AU430" s="6"/>
      <c r="AV430" s="8" t="s">
        <v>2259</v>
      </c>
      <c r="AW430" s="15"/>
      <c r="AX430" s="6"/>
      <c r="AY430" s="6"/>
      <c r="AZ430" s="6"/>
      <c r="BA430" s="6"/>
      <c r="BB430" s="6"/>
      <c r="BC430" s="6"/>
      <c r="BD430" s="6" t="s">
        <v>2258</v>
      </c>
      <c r="BE430" s="8">
        <v>429</v>
      </c>
      <c r="BF430" s="6" t="str">
        <f t="shared" si="134"/>
        <v>insert into bitacoras_estatus (numero_expediente, numero_registro, representante, fecha_inicio, fecha_vencimiento, id_cliente, id_admin, id_bitacoras_estatus, id_estatus, id_clase, id_marca, created_at, updated_at) values('1480051','1464394','MOPER MEDICAL, S.A. DE C.V.','2014-04-24','2024-04-24','711','2','1','1',null,1298,'2014-04-24 00:00:00','2014-04-24 00:00:00');</v>
      </c>
      <c r="BG430" s="6" t="str">
        <f t="shared" si="135"/>
        <v>insert into servicios_comentarios (comentario, id_admin, id_estatus, created_at, updated_at) values('TITULO RECIBIDO 28/AGO/14. TITULO ENTREGADO 02/09/2014. EN FECHA 6 DE SEPTIEMBRE DE 2017 SE PRESENTÓ SOLICITUD DE TRANSMISION DE DERECHOS EN FAVOR DE JOSE EFRAIN PEREZ FLORES Y MONICA BEATRIZ PEREZ FLORES. EL 29 DIC 2017 SE COMUNICA LA TRANSMISION DE DERECHOS',1,429,'2014-04-24 00:00:00','2014-04-24 00:00:00');</v>
      </c>
      <c r="BH430" s="6" t="str">
        <f t="shared" si="136"/>
        <v>insert into servicios_comentarios (comentario, id_admin, id_estatus, created_at, updated_at) values('TEL 4132514 Y 413 0699 cel. 614 427 13 01',1,429,'2014-04-24 00:00:00','2014-04-24 00:00:00');</v>
      </c>
      <c r="BI430" s="137" t="str">
        <f t="shared" si="137"/>
        <v>update bitacoras_estatus set comprobacion_uso = 1, id_estatus=10 where id=429;</v>
      </c>
      <c r="BJ430" s="137" t="str">
        <f t="shared" si="138"/>
        <v>update bitacoras_estatus set numero_expediente = '1480051', numero_registro = '1464394', id_estatus = 10, fecha_inicio = '2014-04-24', fecha_vencimiento ='2024-04-24', created_at ='2014-04-24 00:00:00', updated_at ='2014-04-24 00:00:00', id_clase=null, id_marca=1298, id_cliente=711, vigencia = 1 where id =429;</v>
      </c>
      <c r="BK430" s="137" t="str">
        <f t="shared" si="139"/>
        <v>update bitacoras_estatus set id_estatus = 10 where id =429;</v>
      </c>
    </row>
    <row r="431" spans="1:63" ht="40">
      <c r="A431" s="23">
        <v>928855</v>
      </c>
      <c r="B431" s="23">
        <v>1049262</v>
      </c>
      <c r="C431" s="23">
        <f>IF(Tabla1[[#This Row],[No. REG.]]="","",1)</f>
        <v>1</v>
      </c>
      <c r="D431" s="23" t="s">
        <v>109</v>
      </c>
      <c r="E431" s="23">
        <f>IF(Tabla1[[#This Row],[STATUS]]="","",VLOOKUP(D431,Estatus!$A$2:$B$13,2,0))</f>
        <v>9</v>
      </c>
      <c r="F431" s="23">
        <f>IF(Tabla1[[#This Row],[STATUS]]="","",VLOOKUP(D431,Estatus!$A$2:$I$12,9,0))</f>
        <v>0</v>
      </c>
      <c r="G431" s="97" t="s">
        <v>2263</v>
      </c>
      <c r="H431" s="24">
        <v>39556</v>
      </c>
      <c r="I431" s="98">
        <f t="shared" si="120"/>
        <v>2008</v>
      </c>
      <c r="J431" s="98">
        <f t="shared" si="121"/>
        <v>4</v>
      </c>
      <c r="K431" s="98">
        <f t="shared" si="122"/>
        <v>18</v>
      </c>
      <c r="L431" s="98" t="str">
        <f t="shared" si="123"/>
        <v>04</v>
      </c>
      <c r="M431" s="98">
        <f t="shared" si="124"/>
        <v>18</v>
      </c>
      <c r="N431" s="98" t="str">
        <f t="shared" si="125"/>
        <v>'2008-04-18'</v>
      </c>
      <c r="O431" s="98" t="str">
        <f t="shared" si="126"/>
        <v>'2008-04-18 00:00:00'</v>
      </c>
      <c r="P431" s="24">
        <v>43208</v>
      </c>
      <c r="Q431" s="98">
        <f t="shared" si="127"/>
        <v>2018</v>
      </c>
      <c r="R431" s="98">
        <f t="shared" si="128"/>
        <v>4</v>
      </c>
      <c r="S431" s="98">
        <f t="shared" si="129"/>
        <v>18</v>
      </c>
      <c r="T431" s="98" t="str">
        <f t="shared" si="130"/>
        <v>04</v>
      </c>
      <c r="U431" s="98">
        <f t="shared" si="131"/>
        <v>18</v>
      </c>
      <c r="V431" s="98" t="str">
        <f t="shared" si="132"/>
        <v>'2018-04-18'</v>
      </c>
      <c r="W431" s="98"/>
      <c r="X431" s="98" t="str">
        <f t="shared" si="133"/>
        <v>null</v>
      </c>
      <c r="Y431" s="23" t="s">
        <v>2264</v>
      </c>
      <c r="Z431" s="129">
        <f>IFERROR(IF(Y431="","null",VLOOKUP(Y431,Marcas!$A$2:$C$2024,2,0)),"")</f>
        <v>991</v>
      </c>
      <c r="AA431" s="23" t="s">
        <v>2264</v>
      </c>
      <c r="AB431" s="23">
        <f>IFERROR(IF(AA431="","",IF(AA431="EMPORIO LEGAL",1,VLOOKUP(AA431,Clientes!$A$2:$B$1190,2,0))),"")</f>
        <v>709</v>
      </c>
      <c r="AC431" s="23">
        <f>IFERROR(IF(Tabla1[[#This Row],[id_control]]="null","",VLOOKUP(CONCATENATE(Tabla1[[#This Row],[CLIENTE]],"-",Tabla1[[#This Row],[id_control]]),Hoja1!$C$2:$D$1994,2,0)),"")</f>
        <v>431</v>
      </c>
      <c r="AD431" s="23" t="s">
        <v>2265</v>
      </c>
      <c r="AE431" s="23"/>
      <c r="AF431" s="23"/>
      <c r="AG431" s="23"/>
      <c r="AH431" s="23"/>
      <c r="AI431" s="23"/>
      <c r="AJ431" s="23"/>
      <c r="AK431" s="23"/>
      <c r="AL431" s="3" t="s">
        <v>2266</v>
      </c>
      <c r="AM431" s="6" t="s">
        <v>2267</v>
      </c>
      <c r="AN431" s="6" t="s">
        <v>2268</v>
      </c>
      <c r="AO431" s="6"/>
      <c r="AP431" s="6"/>
      <c r="AQ431" s="6"/>
      <c r="AR431" s="6"/>
      <c r="AS431" s="6"/>
      <c r="AT431" s="6"/>
      <c r="AU431" s="6"/>
      <c r="AV431" s="6" t="s">
        <v>2269</v>
      </c>
      <c r="AW431" s="6"/>
      <c r="AX431" s="6"/>
      <c r="AY431" s="6"/>
      <c r="AZ431" s="6"/>
      <c r="BA431" s="6"/>
      <c r="BB431" s="6"/>
      <c r="BC431" s="6"/>
      <c r="BD431" s="6" t="s">
        <v>2270</v>
      </c>
      <c r="BE431" s="8">
        <v>430</v>
      </c>
      <c r="BF431" s="6" t="str">
        <f t="shared" si="134"/>
        <v>insert into bitacoras_estatus (numero_expediente, numero_registro, representante, fecha_inicio, fecha_vencimiento, id_cliente, id_admin, id_bitacoras_estatus, id_estatus, id_clase, id_marca, created_at, updated_at) values('928855','1049262','LUIS CARLOS GUTIERREZ GONZÁLEZ','2008-04-18','2018-04-18','709','2','1','1',null,991,'2008-04-18 00:00:00','2008-04-18 00:00:00');</v>
      </c>
      <c r="BG431" s="6" t="str">
        <f t="shared" si="135"/>
        <v>insert into servicios_comentarios (comentario, id_admin, id_estatus, created_at, updated_at) values('SOLICITUD DE INSCRIPCION DE TRANSMISION DE DERECHOS A FAVOR DE LUIS CARLOS GUTIERREZ GONZALEZ RECIBIDA 14/10/2012',1,430,'2008-04-18 00:00:00','2008-04-18 00:00:00');</v>
      </c>
      <c r="BH431" s="6" t="str">
        <f t="shared" si="136"/>
        <v>insert into servicios_comentarios (comentario, id_admin, id_estatus, created_at, updated_at) values('413-6200, 499-0925,424-4861 CASA',1,430,'2008-04-18 00:00:00','2008-04-18 00:00:00');</v>
      </c>
      <c r="BI431" s="137" t="str">
        <f t="shared" si="137"/>
        <v>update bitacoras_estatus set comprobacion_uso = 1, id_estatus=9 where id=430;</v>
      </c>
      <c r="BJ431" s="137" t="str">
        <f t="shared" si="138"/>
        <v>update bitacoras_estatus set numero_expediente = '928855', numero_registro = '1049262', id_estatus = 9, fecha_inicio = '2008-04-18', fecha_vencimiento ='2018-04-18', created_at ='2008-04-18 00:00:00', updated_at ='2008-04-18 00:00:00', id_clase=null, id_marca=991, id_cliente=709, vigencia = 0 where id =430;</v>
      </c>
      <c r="BK431" s="137" t="str">
        <f t="shared" si="139"/>
        <v>update bitacoras_estatus set id_estatus = 9 where id =430;</v>
      </c>
    </row>
    <row r="432" spans="1:63">
      <c r="A432" s="3">
        <v>1049624</v>
      </c>
      <c r="B432" s="3">
        <v>1136757</v>
      </c>
      <c r="C432" s="3">
        <f>IF(Tabla1[[#This Row],[No. REG.]]="","",1)</f>
        <v>1</v>
      </c>
      <c r="D432" s="3" t="s">
        <v>46</v>
      </c>
      <c r="E432" s="3">
        <f>IF(Tabla1[[#This Row],[STATUS]]="","",VLOOKUP(D432,Estatus!$A$2:$B$13,2,0))</f>
        <v>10</v>
      </c>
      <c r="F432" s="3">
        <f>IF(Tabla1[[#This Row],[STATUS]]="","",VLOOKUP(D432,Estatus!$A$2:$I$12,9,0))</f>
        <v>1</v>
      </c>
      <c r="G432" s="12" t="s">
        <v>2271</v>
      </c>
      <c r="H432" s="7">
        <v>40134</v>
      </c>
      <c r="I432" s="80">
        <f t="shared" si="120"/>
        <v>2009</v>
      </c>
      <c r="J432" s="80">
        <f t="shared" si="121"/>
        <v>11</v>
      </c>
      <c r="K432" s="80">
        <f t="shared" si="122"/>
        <v>17</v>
      </c>
      <c r="L432" s="80">
        <f t="shared" si="123"/>
        <v>11</v>
      </c>
      <c r="M432" s="80">
        <f t="shared" si="124"/>
        <v>17</v>
      </c>
      <c r="N432" s="80" t="str">
        <f t="shared" si="125"/>
        <v>'2009-11-17'</v>
      </c>
      <c r="O432" s="80" t="str">
        <f t="shared" si="126"/>
        <v>'2009-11-17 00:00:00'</v>
      </c>
      <c r="P432" s="7">
        <v>43786</v>
      </c>
      <c r="Q432" s="80">
        <f t="shared" si="127"/>
        <v>2019</v>
      </c>
      <c r="R432" s="80">
        <f t="shared" si="128"/>
        <v>11</v>
      </c>
      <c r="S432" s="80">
        <f t="shared" si="129"/>
        <v>17</v>
      </c>
      <c r="T432" s="80">
        <f t="shared" si="130"/>
        <v>11</v>
      </c>
      <c r="U432" s="80">
        <f t="shared" si="131"/>
        <v>17</v>
      </c>
      <c r="V432" s="80" t="str">
        <f t="shared" si="132"/>
        <v>'2019-11-17'</v>
      </c>
      <c r="W432" s="80"/>
      <c r="X432" s="80" t="str">
        <f t="shared" si="133"/>
        <v>null</v>
      </c>
      <c r="Y432" s="3" t="s">
        <v>2272</v>
      </c>
      <c r="Z432" s="124">
        <f>IFERROR(IF(Y432="","null",VLOOKUP(Y432,Marcas!$A$2:$C$2024,2,0)),"")</f>
        <v>987</v>
      </c>
      <c r="AA432" s="3" t="s">
        <v>2272</v>
      </c>
      <c r="AB432" s="3">
        <f>IFERROR(IF(AA432="","",IF(AA432="EMPORIO LEGAL",1,VLOOKUP(AA432,Clientes!$A$2:$B$1190,2,0))),"")</f>
        <v>705</v>
      </c>
      <c r="AC432" s="3">
        <f>IFERROR(IF(Tabla1[[#This Row],[id_control]]="null","",VLOOKUP(CONCATENATE(Tabla1[[#This Row],[CLIENTE]],"-",Tabla1[[#This Row],[id_control]]),Hoja1!$C$2:$D$1994,2,0)),"")</f>
        <v>432</v>
      </c>
      <c r="AD432" s="3" t="s">
        <v>137</v>
      </c>
      <c r="AE432" s="3"/>
      <c r="AF432" s="3"/>
      <c r="AG432" s="3"/>
      <c r="AH432" s="3"/>
      <c r="AI432" s="3"/>
      <c r="AJ432" s="3"/>
      <c r="AK432" s="3"/>
      <c r="AL432" s="3" t="s">
        <v>2273</v>
      </c>
      <c r="AM432" s="6"/>
      <c r="AN432" s="6"/>
      <c r="AO432" s="6"/>
      <c r="AP432" s="6"/>
      <c r="AQ432" s="10" t="s">
        <v>2274</v>
      </c>
      <c r="AR432" s="6"/>
      <c r="AS432" s="6"/>
      <c r="AT432" s="6"/>
      <c r="AU432" s="6"/>
      <c r="AV432" s="6" t="s">
        <v>2275</v>
      </c>
      <c r="AW432" s="6" t="s">
        <v>138</v>
      </c>
      <c r="AX432" s="6"/>
      <c r="AY432" s="6"/>
      <c r="AZ432" s="6"/>
      <c r="BA432" s="6"/>
      <c r="BB432" s="6"/>
      <c r="BC432" s="6"/>
      <c r="BD432" s="6" t="s">
        <v>2276</v>
      </c>
      <c r="BE432" s="8">
        <v>431</v>
      </c>
      <c r="BF432" s="6" t="str">
        <f t="shared" si="134"/>
        <v>insert into bitacoras_estatus (numero_expediente, numero_registro, representante, fecha_inicio, fecha_vencimiento, id_cliente, id_admin, id_bitacoras_estatus, id_estatus, id_clase, id_marca, created_at, updated_at) values('1049624','1136757','IVAN FRANCISCO OROZCO GUTIERREZ','2009-11-17','2019-11-17','705','2','1','1',null,987,'2009-11-17 00:00:00','2009-11-17 00:00:00');</v>
      </c>
      <c r="BG432" s="6" t="str">
        <f t="shared" si="135"/>
        <v>insert into servicios_comentarios (comentario, id_admin, id_estatus, created_at, updated_at) values('Título enviado a Juárez 16/03/2010',1,431,'2009-11-17 00:00:00','2009-11-17 00:00:00');</v>
      </c>
      <c r="BH432" s="6" t="str">
        <f t="shared" si="136"/>
        <v>insert into servicios_comentarios (comentario, id_admin, id_estatus, created_at, updated_at) values('656-625-0426 cel ivan 656-199-4319',1,431,'2009-11-17 00:00:00','2009-11-17 00:00:00');</v>
      </c>
      <c r="BI432" s="137" t="str">
        <f t="shared" si="137"/>
        <v>update bitacoras_estatus set comprobacion_uso = 1, id_estatus=10 where id=431;</v>
      </c>
      <c r="BJ432" s="137" t="str">
        <f t="shared" si="138"/>
        <v>update bitacoras_estatus set numero_expediente = '1049624', numero_registro = '1136757', id_estatus = 10, fecha_inicio = '2009-11-17', fecha_vencimiento ='2019-11-17', created_at ='2009-11-17 00:00:00', updated_at ='2009-11-17 00:00:00', id_clase=null, id_marca=987, id_cliente=705, vigencia = 1 where id =431;</v>
      </c>
      <c r="BK432" s="137" t="str">
        <f t="shared" si="139"/>
        <v>update bitacoras_estatus set id_estatus = 10 where id =431;</v>
      </c>
    </row>
    <row r="433" spans="1:63" ht="27">
      <c r="A433" s="3">
        <v>1549861</v>
      </c>
      <c r="B433" s="3">
        <v>1518787</v>
      </c>
      <c r="C433" s="3">
        <f>IF(Tabla1[[#This Row],[No. REG.]]="","",1)</f>
        <v>1</v>
      </c>
      <c r="D433" s="3" t="s">
        <v>46</v>
      </c>
      <c r="E433" s="3">
        <f>IF(Tabla1[[#This Row],[STATUS]]="","",VLOOKUP(D433,Estatus!$A$2:$B$13,2,0))</f>
        <v>10</v>
      </c>
      <c r="F433" s="3">
        <f>IF(Tabla1[[#This Row],[STATUS]]="","",VLOOKUP(D433,Estatus!$A$2:$I$12,9,0))</f>
        <v>1</v>
      </c>
      <c r="G433" s="12" t="s">
        <v>2277</v>
      </c>
      <c r="H433" s="7">
        <v>41962</v>
      </c>
      <c r="I433" s="80">
        <f t="shared" si="120"/>
        <v>2014</v>
      </c>
      <c r="J433" s="80">
        <f t="shared" si="121"/>
        <v>11</v>
      </c>
      <c r="K433" s="80">
        <f t="shared" si="122"/>
        <v>19</v>
      </c>
      <c r="L433" s="80">
        <f t="shared" si="123"/>
        <v>11</v>
      </c>
      <c r="M433" s="80">
        <f t="shared" si="124"/>
        <v>19</v>
      </c>
      <c r="N433" s="80" t="str">
        <f t="shared" si="125"/>
        <v>'2014-11-19'</v>
      </c>
      <c r="O433" s="80" t="str">
        <f t="shared" si="126"/>
        <v>'2014-11-19 00:00:00'</v>
      </c>
      <c r="P433" s="7">
        <v>45615</v>
      </c>
      <c r="Q433" s="80">
        <f t="shared" si="127"/>
        <v>2024</v>
      </c>
      <c r="R433" s="80">
        <f t="shared" si="128"/>
        <v>11</v>
      </c>
      <c r="S433" s="80">
        <f t="shared" si="129"/>
        <v>19</v>
      </c>
      <c r="T433" s="80">
        <f t="shared" si="130"/>
        <v>11</v>
      </c>
      <c r="U433" s="80">
        <f t="shared" si="131"/>
        <v>19</v>
      </c>
      <c r="V433" s="80" t="str">
        <f t="shared" si="132"/>
        <v>'2024-11-19'</v>
      </c>
      <c r="W433" s="80"/>
      <c r="X433" s="80" t="str">
        <f t="shared" si="133"/>
        <v>null</v>
      </c>
      <c r="Y433" s="3" t="s">
        <v>2278</v>
      </c>
      <c r="Z433" s="124">
        <f>IFERROR(IF(Y433="","null",VLOOKUP(Y433,Marcas!$A$2:$C$2024,2,0)),"")</f>
        <v>985</v>
      </c>
      <c r="AA433" s="3" t="s">
        <v>2278</v>
      </c>
      <c r="AB433" s="3">
        <f>IFERROR(IF(AA433="","",IF(AA433="EMPORIO LEGAL",1,VLOOKUP(AA433,Clientes!$A$2:$B$1190,2,0))),"")</f>
        <v>704</v>
      </c>
      <c r="AC433" s="3">
        <f>IFERROR(IF(Tabla1[[#This Row],[id_control]]="null","",VLOOKUP(CONCATENATE(Tabla1[[#This Row],[CLIENTE]],"-",Tabla1[[#This Row],[id_control]]),Hoja1!$C$2:$D$1994,2,0)),"")</f>
        <v>433</v>
      </c>
      <c r="AD433" s="3" t="s">
        <v>2279</v>
      </c>
      <c r="AE433" s="4"/>
      <c r="AF433" s="6"/>
      <c r="AG433" s="6"/>
      <c r="AH433" s="6"/>
      <c r="AI433" s="6"/>
      <c r="AJ433" s="6"/>
      <c r="AK433" s="6"/>
      <c r="AL433" s="3" t="s">
        <v>2280</v>
      </c>
      <c r="AM433" s="8"/>
      <c r="AN433" s="8"/>
      <c r="AO433" s="8"/>
      <c r="AP433" s="8"/>
      <c r="AQ433" s="6"/>
      <c r="AR433" s="8"/>
      <c r="AS433" s="8"/>
      <c r="AT433" s="8"/>
      <c r="AU433" s="8"/>
      <c r="AV433" s="8" t="s">
        <v>2281</v>
      </c>
      <c r="AW433" s="8" t="s">
        <v>2282</v>
      </c>
      <c r="AX433" s="8"/>
      <c r="AY433" s="8"/>
      <c r="AZ433" s="8"/>
      <c r="BA433" s="8"/>
      <c r="BB433" s="8"/>
      <c r="BC433" s="8"/>
      <c r="BD433" s="8" t="s">
        <v>2280</v>
      </c>
      <c r="BE433" s="8">
        <v>432</v>
      </c>
      <c r="BF433" s="6" t="str">
        <f t="shared" si="134"/>
        <v>insert into bitacoras_estatus (numero_expediente, numero_registro, representante, fecha_inicio, fecha_vencimiento, id_cliente, id_admin, id_bitacoras_estatus, id_estatus, id_clase, id_marca, created_at, updated_at) values('1549861','1518787','CAROLINA CORDOVA ALVAREZ','2014-11-19','2024-11-19','704','2','1','1',null,985,'2014-11-19 00:00:00','2014-11-19 00:00:00');</v>
      </c>
      <c r="BG433" s="6" t="str">
        <f t="shared" si="135"/>
        <v>insert into servicios_comentarios (comentario, id_admin, id_estatus, created_at, updated_at) values('TITULO RECIBIDO 15 JUNIO DE 2015, titulo entregao 26 de junio de 2015',1,432,'2014-11-19 00:00:00','2014-11-19 00:00:00');</v>
      </c>
      <c r="BH433" s="6" t="str">
        <f t="shared" si="136"/>
        <v>insert into servicios_comentarios (comentario, id_admin, id_estatus, created_at, updated_at) values('4 10 0975',1,432,'2014-11-19 00:00:00','2014-11-19 00:00:00');</v>
      </c>
      <c r="BI433" s="137" t="str">
        <f t="shared" si="137"/>
        <v>update bitacoras_estatus set comprobacion_uso = 1, id_estatus=10 where id=432;</v>
      </c>
      <c r="BJ433" s="137" t="str">
        <f t="shared" si="138"/>
        <v>update bitacoras_estatus set numero_expediente = '1549861', numero_registro = '1518787', id_estatus = 10, fecha_inicio = '2014-11-19', fecha_vencimiento ='2024-11-19', created_at ='2014-11-19 00:00:00', updated_at ='2014-11-19 00:00:00', id_clase=null, id_marca=985, id_cliente=704, vigencia = 1 where id =432;</v>
      </c>
      <c r="BK433" s="137" t="str">
        <f t="shared" si="139"/>
        <v>update bitacoras_estatus set id_estatus = 10 where id =432;</v>
      </c>
    </row>
    <row r="434" spans="1:63">
      <c r="A434" s="3">
        <v>938368</v>
      </c>
      <c r="B434" s="3"/>
      <c r="C434" s="3" t="str">
        <f>IF(Tabla1[[#This Row],[No. REG.]]="","",1)</f>
        <v/>
      </c>
      <c r="D434" s="3" t="s">
        <v>2283</v>
      </c>
      <c r="E434" s="3">
        <f>IF(Tabla1[[#This Row],[STATUS]]="","",VLOOKUP(D434,Estatus!$A$2:$B$13,2,0))</f>
        <v>4</v>
      </c>
      <c r="F434" s="3">
        <f>IF(Tabla1[[#This Row],[STATUS]]="","",VLOOKUP(D434,Estatus!$A$2:$I$12,9,0))</f>
        <v>1</v>
      </c>
      <c r="G434" s="12" t="s">
        <v>2284</v>
      </c>
      <c r="H434" s="7">
        <v>39603</v>
      </c>
      <c r="I434" s="80">
        <f t="shared" si="120"/>
        <v>2008</v>
      </c>
      <c r="J434" s="80">
        <f t="shared" si="121"/>
        <v>6</v>
      </c>
      <c r="K434" s="80">
        <f t="shared" si="122"/>
        <v>4</v>
      </c>
      <c r="L434" s="80" t="str">
        <f t="shared" si="123"/>
        <v>06</v>
      </c>
      <c r="M434" s="80" t="str">
        <f t="shared" si="124"/>
        <v>04</v>
      </c>
      <c r="N434" s="80" t="str">
        <f t="shared" si="125"/>
        <v>'2008-06-04'</v>
      </c>
      <c r="O434" s="80" t="str">
        <f t="shared" si="126"/>
        <v>'2008-06-04 00:00:00'</v>
      </c>
      <c r="P434" s="7">
        <v>43255</v>
      </c>
      <c r="Q434" s="80">
        <f t="shared" si="127"/>
        <v>2018</v>
      </c>
      <c r="R434" s="80">
        <f t="shared" si="128"/>
        <v>6</v>
      </c>
      <c r="S434" s="80">
        <f t="shared" si="129"/>
        <v>4</v>
      </c>
      <c r="T434" s="80" t="str">
        <f t="shared" si="130"/>
        <v>06</v>
      </c>
      <c r="U434" s="80" t="str">
        <f t="shared" si="131"/>
        <v>04</v>
      </c>
      <c r="V434" s="80" t="str">
        <f t="shared" si="132"/>
        <v>'2018-06-04'</v>
      </c>
      <c r="W434" s="80"/>
      <c r="X434" s="80" t="str">
        <f t="shared" si="133"/>
        <v>null</v>
      </c>
      <c r="Y434" s="3" t="s">
        <v>2285</v>
      </c>
      <c r="Z434" s="124">
        <f>IFERROR(IF(Y434="","null",VLOOKUP(Y434,Marcas!$A$2:$C$2024,2,0)),"")</f>
        <v>984</v>
      </c>
      <c r="AA434" s="3" t="s">
        <v>2286</v>
      </c>
      <c r="AB434" s="3">
        <f>IFERROR(IF(AA434="","",IF(AA434="EMPORIO LEGAL",1,VLOOKUP(AA434,Clientes!$A$2:$B$1190,2,0))),"")</f>
        <v>703</v>
      </c>
      <c r="AC434" s="3">
        <f>IFERROR(IF(Tabla1[[#This Row],[id_control]]="null","",VLOOKUP(CONCATENATE(Tabla1[[#This Row],[CLIENTE]],"-",Tabla1[[#This Row],[id_control]]),Hoja1!$C$2:$D$1994,2,0)),"")</f>
        <v>434</v>
      </c>
      <c r="AD434" s="3" t="s">
        <v>2287</v>
      </c>
      <c r="AE434" s="3"/>
      <c r="AF434" s="3"/>
      <c r="AG434" s="3"/>
      <c r="AH434" s="3"/>
      <c r="AI434" s="3"/>
      <c r="AJ434" s="3"/>
      <c r="AK434" s="3"/>
      <c r="AL434" s="3">
        <v>39657</v>
      </c>
      <c r="AM434" s="6"/>
      <c r="AN434" s="6"/>
      <c r="AO434" s="6"/>
      <c r="AP434" s="6"/>
      <c r="AQ434" s="6"/>
      <c r="AR434" s="6"/>
      <c r="AS434" s="6"/>
      <c r="AT434" s="6"/>
      <c r="AU434" s="6"/>
      <c r="AV434" s="6"/>
      <c r="AW434" s="6"/>
      <c r="AX434" s="6"/>
      <c r="AY434" s="6"/>
      <c r="AZ434" s="6"/>
      <c r="BA434" s="6"/>
      <c r="BB434" s="6"/>
      <c r="BC434" s="6"/>
      <c r="BD434" s="6">
        <v>39657</v>
      </c>
      <c r="BE434" s="8">
        <v>433</v>
      </c>
      <c r="BF434" s="6" t="str">
        <f t="shared" si="134"/>
        <v>insert into bitacoras_estatus (numero_expediente, numero_registro, representante, fecha_inicio, fecha_vencimiento, id_cliente, id_admin, id_bitacoras_estatus, id_estatus, id_clase, id_marca, created_at, updated_at) values('938368','','DEBBIE CHAMLATI TACHER','2008-06-04','2018-06-04','703','2','1','1',null,984,'2008-06-04 00:00:00','2008-06-04 00:00:00');</v>
      </c>
      <c r="BG434" s="6" t="str">
        <f t="shared" si="135"/>
        <v>insert into servicios_comentarios (comentario, id_admin, id_estatus, created_at, updated_at) values('HASTA VENCIMIENTO',1,433,'2008-06-04 00:00:00','2008-06-04 00:00:00');</v>
      </c>
      <c r="BH434" s="6" t="str">
        <f t="shared" si="136"/>
        <v>insert into servicios_comentarios (comentario, id_admin, id_estatus, created_at, updated_at) values('39657',1,433,'2008-06-04 00:00:00','2008-06-04 00:00:00');</v>
      </c>
      <c r="BI434" s="137" t="str">
        <f t="shared" si="137"/>
        <v>update bitacoras_estatus set comprobacion_uso = 1, id_estatus=4 where id=433;</v>
      </c>
      <c r="BJ434" s="137" t="str">
        <f t="shared" si="138"/>
        <v>update bitacoras_estatus set numero_expediente = '938368', numero_registro = '', id_estatus = 4, fecha_inicio = '2008-06-04', fecha_vencimiento ='2018-06-04', created_at ='2008-06-04 00:00:00', updated_at ='2008-06-04 00:00:00', id_clase=null, id_marca=984, id_cliente=703, vigencia = 1 where id =433;</v>
      </c>
      <c r="BK434" s="137" t="str">
        <f t="shared" si="139"/>
        <v>update bitacoras_estatus set id_estatus = 4 where id =433;</v>
      </c>
    </row>
    <row r="435" spans="1:63">
      <c r="A435" s="6">
        <v>1199131</v>
      </c>
      <c r="B435" s="6">
        <v>1258799</v>
      </c>
      <c r="C435" s="6">
        <f>IF(Tabla1[[#This Row],[No. REG.]]="","",1)</f>
        <v>1</v>
      </c>
      <c r="D435" s="3" t="s">
        <v>46</v>
      </c>
      <c r="E435" s="3">
        <f>IF(Tabla1[[#This Row],[STATUS]]="","",VLOOKUP(D435,Estatus!$A$2:$B$13,2,0))</f>
        <v>10</v>
      </c>
      <c r="F435" s="3">
        <f>IF(Tabla1[[#This Row],[STATUS]]="","",VLOOKUP(D435,Estatus!$A$2:$I$12,9,0))</f>
        <v>1</v>
      </c>
      <c r="G435" s="16" t="s">
        <v>1197</v>
      </c>
      <c r="H435" s="9">
        <v>40744</v>
      </c>
      <c r="I435" s="81">
        <f t="shared" si="120"/>
        <v>2011</v>
      </c>
      <c r="J435" s="81">
        <f t="shared" si="121"/>
        <v>7</v>
      </c>
      <c r="K435" s="81">
        <f t="shared" si="122"/>
        <v>20</v>
      </c>
      <c r="L435" s="81" t="str">
        <f t="shared" si="123"/>
        <v>07</v>
      </c>
      <c r="M435" s="81">
        <f t="shared" si="124"/>
        <v>20</v>
      </c>
      <c r="N435" s="81" t="str">
        <f t="shared" si="125"/>
        <v>'2011-07-20'</v>
      </c>
      <c r="O435" s="81" t="str">
        <f t="shared" si="126"/>
        <v>'2011-07-20 00:00:00'</v>
      </c>
      <c r="P435" s="9">
        <v>44397</v>
      </c>
      <c r="Q435" s="81">
        <f t="shared" si="127"/>
        <v>2021</v>
      </c>
      <c r="R435" s="81">
        <f t="shared" si="128"/>
        <v>7</v>
      </c>
      <c r="S435" s="81">
        <f t="shared" si="129"/>
        <v>20</v>
      </c>
      <c r="T435" s="81" t="str">
        <f t="shared" si="130"/>
        <v>07</v>
      </c>
      <c r="U435" s="81">
        <f t="shared" si="131"/>
        <v>20</v>
      </c>
      <c r="V435" s="81" t="str">
        <f t="shared" si="132"/>
        <v>'2021-07-20'</v>
      </c>
      <c r="W435" s="81"/>
      <c r="X435" s="81" t="str">
        <f t="shared" si="133"/>
        <v>null</v>
      </c>
      <c r="Y435" s="6" t="s">
        <v>2288</v>
      </c>
      <c r="Z435" s="123">
        <f>IFERROR(IF(Y435="","null",VLOOKUP(Y435,Marcas!$A$2:$C$2024,2,0)),"")</f>
        <v>72</v>
      </c>
      <c r="AA435" s="6" t="s">
        <v>2289</v>
      </c>
      <c r="AB435" s="6">
        <f>IFERROR(IF(AA435="","",IF(AA435="EMPORIO LEGAL",1,VLOOKUP(AA435,Clientes!$A$2:$B$1190,2,0))),"")</f>
        <v>700</v>
      </c>
      <c r="AC435" s="6">
        <f>IFERROR(IF(Tabla1[[#This Row],[id_control]]="null","",VLOOKUP(CONCATENATE(Tabla1[[#This Row],[CLIENTE]],"-",Tabla1[[#This Row],[id_control]]),Hoja1!$C$2:$D$1994,2,0)),"")</f>
        <v>435</v>
      </c>
      <c r="AD435" s="6" t="s">
        <v>2290</v>
      </c>
      <c r="AE435" s="6"/>
      <c r="AF435" s="6"/>
      <c r="AG435" s="6"/>
      <c r="AH435" s="6"/>
      <c r="AI435" s="6"/>
      <c r="AJ435" s="6"/>
      <c r="AK435" s="6"/>
      <c r="AL435" s="8" t="s">
        <v>2291</v>
      </c>
      <c r="AM435" s="6"/>
      <c r="AN435" s="6"/>
      <c r="AO435" s="6"/>
      <c r="AP435" s="6"/>
      <c r="AQ435" s="10" t="s">
        <v>2292</v>
      </c>
      <c r="AR435" s="6"/>
      <c r="AS435" s="6"/>
      <c r="AT435" s="6"/>
      <c r="AU435" s="6"/>
      <c r="AV435" s="6" t="s">
        <v>2293</v>
      </c>
      <c r="AW435" s="6"/>
      <c r="AX435" s="6"/>
      <c r="AY435" s="6"/>
      <c r="AZ435" s="6"/>
      <c r="BA435" s="6"/>
      <c r="BB435" s="6"/>
      <c r="BC435" s="6"/>
      <c r="BD435" s="6" t="s">
        <v>2294</v>
      </c>
      <c r="BE435" s="8">
        <v>434</v>
      </c>
      <c r="BF435" s="6" t="str">
        <f t="shared" si="134"/>
        <v>insert into bitacoras_estatus (numero_expediente, numero_registro, representante, fecha_inicio, fecha_vencimiento, id_cliente, id_admin, id_bitacoras_estatus, id_estatus, id_clase, id_marca, created_at, updated_at) values('1199131','1258799','RENE PEREZ QUEZADA','2011-07-20','2021-07-20','700','2','1','1',null,72,'2011-07-20 00:00:00','2011-07-20 00:00:00');</v>
      </c>
      <c r="BG435" s="6" t="str">
        <f t="shared" si="135"/>
        <v>insert into servicios_comentarios (comentario, id_admin, id_estatus, created_at, updated_at) values('TITULO RECIBIDO 24/02/2012',1,434,'2011-07-20 00:00:00','2011-07-20 00:00:00');</v>
      </c>
      <c r="BH435" s="6" t="str">
        <f t="shared" si="136"/>
        <v>insert into servicios_comentarios (comentario, id_admin, id_estatus, created_at, updated_at) values('4466253 CEL 614 1 615054',1,434,'2011-07-20 00:00:00','2011-07-20 00:00:00');</v>
      </c>
      <c r="BI435" s="137" t="str">
        <f t="shared" si="137"/>
        <v>update bitacoras_estatus set comprobacion_uso = 1, id_estatus=10 where id=434;</v>
      </c>
      <c r="BJ435" s="137" t="str">
        <f t="shared" si="138"/>
        <v>update bitacoras_estatus set numero_expediente = '1199131', numero_registro = '1258799', id_estatus = 10, fecha_inicio = '2011-07-20', fecha_vencimiento ='2021-07-20', created_at ='2011-07-20 00:00:00', updated_at ='2011-07-20 00:00:00', id_clase=null, id_marca=72, id_cliente=700, vigencia = 1 where id =434;</v>
      </c>
      <c r="BK435" s="137" t="str">
        <f t="shared" si="139"/>
        <v>update bitacoras_estatus set id_estatus = 10 where id =434;</v>
      </c>
    </row>
    <row r="436" spans="1:63">
      <c r="A436" s="3">
        <v>967011</v>
      </c>
      <c r="B436" s="3">
        <v>1140210</v>
      </c>
      <c r="C436" s="3">
        <f>IF(Tabla1[[#This Row],[No. REG.]]="","",1)</f>
        <v>1</v>
      </c>
      <c r="D436" s="3" t="s">
        <v>41</v>
      </c>
      <c r="E436" s="3">
        <f>IF(Tabla1[[#This Row],[STATUS]]="","",VLOOKUP(D436,Estatus!$A$2:$B$13,2,0))</f>
        <v>6</v>
      </c>
      <c r="F436" s="3">
        <f>IF(Tabla1[[#This Row],[STATUS]]="","",VLOOKUP(D436,Estatus!$A$2:$I$12,9,0))</f>
        <v>1</v>
      </c>
      <c r="G436" s="12" t="s">
        <v>2295</v>
      </c>
      <c r="H436" s="7">
        <v>39723</v>
      </c>
      <c r="I436" s="80">
        <f t="shared" si="120"/>
        <v>2008</v>
      </c>
      <c r="J436" s="80">
        <f t="shared" si="121"/>
        <v>10</v>
      </c>
      <c r="K436" s="80">
        <f t="shared" si="122"/>
        <v>2</v>
      </c>
      <c r="L436" s="80">
        <f t="shared" si="123"/>
        <v>10</v>
      </c>
      <c r="M436" s="80" t="str">
        <f t="shared" si="124"/>
        <v>02</v>
      </c>
      <c r="N436" s="80" t="str">
        <f t="shared" si="125"/>
        <v>'2008-10-02'</v>
      </c>
      <c r="O436" s="80" t="str">
        <f t="shared" si="126"/>
        <v>'2008-10-02 00:00:00'</v>
      </c>
      <c r="P436" s="7">
        <v>43375</v>
      </c>
      <c r="Q436" s="80">
        <f t="shared" si="127"/>
        <v>2018</v>
      </c>
      <c r="R436" s="80">
        <f t="shared" si="128"/>
        <v>10</v>
      </c>
      <c r="S436" s="80">
        <f t="shared" si="129"/>
        <v>2</v>
      </c>
      <c r="T436" s="80">
        <f t="shared" si="130"/>
        <v>10</v>
      </c>
      <c r="U436" s="80" t="str">
        <f t="shared" si="131"/>
        <v>02</v>
      </c>
      <c r="V436" s="80" t="str">
        <f t="shared" si="132"/>
        <v>'2018-10-02'</v>
      </c>
      <c r="W436" s="80"/>
      <c r="X436" s="80" t="str">
        <f t="shared" si="133"/>
        <v>null</v>
      </c>
      <c r="Y436" s="12" t="s">
        <v>2296</v>
      </c>
      <c r="Z436" s="125">
        <f>IFERROR(IF(Y436="","null",VLOOKUP(Y436,Marcas!$A$2:$C$2024,2,0)),"")</f>
        <v>976</v>
      </c>
      <c r="AA436" s="3" t="s">
        <v>2296</v>
      </c>
      <c r="AB436" s="3">
        <f>IFERROR(IF(AA436="","",IF(AA436="EMPORIO LEGAL",1,VLOOKUP(AA436,Clientes!$A$2:$B$1190,2,0))),"")</f>
        <v>698</v>
      </c>
      <c r="AC436" s="3">
        <f>IFERROR(IF(Tabla1[[#This Row],[id_control]]="null","",VLOOKUP(CONCATENATE(Tabla1[[#This Row],[CLIENTE]],"-",Tabla1[[#This Row],[id_control]]),Hoja1!$C$2:$D$1994,2,0)),"")</f>
        <v>436</v>
      </c>
      <c r="AD436" s="3" t="s">
        <v>2297</v>
      </c>
      <c r="AE436" s="3" t="s">
        <v>2298</v>
      </c>
      <c r="AF436" s="3"/>
      <c r="AG436" s="3"/>
      <c r="AH436" s="3"/>
      <c r="AI436" s="3"/>
      <c r="AJ436" s="3"/>
      <c r="AK436" s="3"/>
      <c r="AL436" s="3" t="s">
        <v>2299</v>
      </c>
      <c r="AM436" s="6"/>
      <c r="AN436" s="6"/>
      <c r="AO436" s="6"/>
      <c r="AP436" s="6"/>
      <c r="AQ436" s="6" t="s">
        <v>2300</v>
      </c>
      <c r="AR436" s="6"/>
      <c r="AS436" s="6"/>
      <c r="AT436" s="6"/>
      <c r="AU436" s="6"/>
      <c r="AV436" s="6" t="s">
        <v>2301</v>
      </c>
      <c r="AW436" s="6"/>
      <c r="AX436" s="6"/>
      <c r="AY436" s="6"/>
      <c r="AZ436" s="6"/>
      <c r="BA436" s="6"/>
      <c r="BB436" s="6"/>
      <c r="BC436" s="6"/>
      <c r="BD436" s="6" t="s">
        <v>2302</v>
      </c>
      <c r="BE436" s="8">
        <v>435</v>
      </c>
      <c r="BF436" s="6" t="str">
        <f t="shared" si="134"/>
        <v>insert into bitacoras_estatus (numero_expediente, numero_registro, representante, fecha_inicio, fecha_vencimiento, id_cliente, id_admin, id_bitacoras_estatus, id_estatus, id_clase, id_marca, created_at, updated_at) values('967011','1140210','ANA GUADALUPE FIELD ROSALES','2008-10-02','2018-10-02','698','2','1','1',null,976,'2008-10-02 00:00:00','2008-10-02 00:00:00');</v>
      </c>
      <c r="BG436" s="6" t="str">
        <f t="shared" si="135"/>
        <v>insert into servicios_comentarios (comentario, id_admin, id_estatus, created_at, updated_at) values('Título entregado 18/03/2010',1,435,'2008-10-02 00:00:00','2008-10-02 00:00:00');</v>
      </c>
      <c r="BH436" s="6" t="str">
        <f t="shared" si="136"/>
        <v>insert into servicios_comentarios (comentario, id_admin, id_estatus, created_at, updated_at) values('415-3772 cel 614-234-8494',1,435,'2008-10-02 00:00:00','2008-10-02 00:00:00');</v>
      </c>
      <c r="BI436" s="137" t="str">
        <f t="shared" si="137"/>
        <v>update bitacoras_estatus set comprobacion_uso = 1, id_estatus=6 where id=435;</v>
      </c>
      <c r="BJ436" s="137" t="str">
        <f t="shared" si="138"/>
        <v>update bitacoras_estatus set numero_expediente = '967011', numero_registro = '1140210', id_estatus = 6, fecha_inicio = '2008-10-02', fecha_vencimiento ='2018-10-02', created_at ='2008-10-02 00:00:00', updated_at ='2008-10-02 00:00:00', id_clase=null, id_marca=976, id_cliente=698, vigencia = 1 where id =435;</v>
      </c>
      <c r="BK436" s="137" t="str">
        <f t="shared" si="139"/>
        <v>update bitacoras_estatus set id_estatus = 6 where id =435;</v>
      </c>
    </row>
    <row r="437" spans="1:63" ht="27">
      <c r="A437" s="3">
        <v>659898</v>
      </c>
      <c r="B437" s="3">
        <v>847742</v>
      </c>
      <c r="C437" s="3">
        <f>IF(Tabla1[[#This Row],[No. REG.]]="","",1)</f>
        <v>1</v>
      </c>
      <c r="D437" s="3" t="s">
        <v>46</v>
      </c>
      <c r="E437" s="3">
        <f>IF(Tabla1[[#This Row],[STATUS]]="","",VLOOKUP(D437,Estatus!$A$2:$B$13,2,0))</f>
        <v>10</v>
      </c>
      <c r="F437" s="3">
        <f>IF(Tabla1[[#This Row],[STATUS]]="","",VLOOKUP(D437,Estatus!$A$2:$I$12,9,0))</f>
        <v>1</v>
      </c>
      <c r="G437" s="12" t="s">
        <v>2303</v>
      </c>
      <c r="H437" s="7">
        <v>38134</v>
      </c>
      <c r="I437" s="80">
        <f t="shared" si="120"/>
        <v>2004</v>
      </c>
      <c r="J437" s="80">
        <f t="shared" si="121"/>
        <v>5</v>
      </c>
      <c r="K437" s="80">
        <f t="shared" si="122"/>
        <v>27</v>
      </c>
      <c r="L437" s="80" t="str">
        <f t="shared" si="123"/>
        <v>05</v>
      </c>
      <c r="M437" s="80">
        <f t="shared" si="124"/>
        <v>27</v>
      </c>
      <c r="N437" s="80" t="str">
        <f t="shared" si="125"/>
        <v>'2004-05-27'</v>
      </c>
      <c r="O437" s="80" t="str">
        <f t="shared" si="126"/>
        <v>'2004-05-27 00:00:00'</v>
      </c>
      <c r="P437" s="7">
        <v>45439</v>
      </c>
      <c r="Q437" s="80">
        <f t="shared" si="127"/>
        <v>2024</v>
      </c>
      <c r="R437" s="80">
        <f t="shared" si="128"/>
        <v>5</v>
      </c>
      <c r="S437" s="80">
        <f t="shared" si="129"/>
        <v>27</v>
      </c>
      <c r="T437" s="80" t="str">
        <f t="shared" si="130"/>
        <v>05</v>
      </c>
      <c r="U437" s="80">
        <f t="shared" si="131"/>
        <v>27</v>
      </c>
      <c r="V437" s="80" t="str">
        <f t="shared" si="132"/>
        <v>'2024-05-27'</v>
      </c>
      <c r="W437" s="80"/>
      <c r="X437" s="80" t="str">
        <f t="shared" si="133"/>
        <v>null</v>
      </c>
      <c r="Y437" s="3" t="s">
        <v>2304</v>
      </c>
      <c r="Z437" s="124">
        <f>IFERROR(IF(Y437="","null",VLOOKUP(Y437,Marcas!$A$2:$C$2024,2,0)),"")</f>
        <v>975</v>
      </c>
      <c r="AA437" s="3" t="s">
        <v>2304</v>
      </c>
      <c r="AB437" s="3">
        <f>IFERROR(IF(AA437="","",IF(AA437="EMPORIO LEGAL",1,VLOOKUP(AA437,Clientes!$A$2:$B$1190,2,0))),"")</f>
        <v>697</v>
      </c>
      <c r="AC437" s="3">
        <f>IFERROR(IF(Tabla1[[#This Row],[id_control]]="null","",VLOOKUP(CONCATENATE(Tabla1[[#This Row],[CLIENTE]],"-",Tabla1[[#This Row],[id_control]]),Hoja1!$C$2:$D$1994,2,0)),"")</f>
        <v>437</v>
      </c>
      <c r="AD437" s="3" t="s">
        <v>2305</v>
      </c>
      <c r="AE437" s="3"/>
      <c r="AF437" s="3"/>
      <c r="AG437" s="3"/>
      <c r="AH437" s="3"/>
      <c r="AI437" s="3"/>
      <c r="AJ437" s="3"/>
      <c r="AK437" s="3"/>
      <c r="AL437" s="3" t="s">
        <v>2306</v>
      </c>
      <c r="AM437" s="6"/>
      <c r="AN437" s="6"/>
      <c r="AO437" s="6"/>
      <c r="AP437" s="6"/>
      <c r="AQ437" s="6"/>
      <c r="AR437" s="6"/>
      <c r="AS437" s="6"/>
      <c r="AT437" s="6"/>
      <c r="AU437" s="6"/>
      <c r="AV437" s="6" t="s">
        <v>2307</v>
      </c>
      <c r="AW437" s="6"/>
      <c r="AX437" s="6"/>
      <c r="AY437" s="6"/>
      <c r="AZ437" s="6"/>
      <c r="BA437" s="6"/>
      <c r="BB437" s="6"/>
      <c r="BC437" s="6"/>
      <c r="BD437" s="6" t="s">
        <v>2306</v>
      </c>
      <c r="BE437" s="8">
        <v>436</v>
      </c>
      <c r="BF437" s="6" t="str">
        <f t="shared" si="134"/>
        <v>insert into bitacoras_estatus (numero_expediente, numero_registro, representante, fecha_inicio, fecha_vencimiento, id_cliente, id_admin, id_bitacoras_estatus, id_estatus, id_clase, id_marca, created_at, updated_at) values('659898','847742','FERNANDO CHAVEZ VILLAGRAN CONTACTO UNICO ARQ. DANIEL CHAVEZ','2004-05-27','2024-05-27','697','2','1','1',null,975,'2004-05-27 00:00:00','2004-05-27 00:00:00');</v>
      </c>
      <c r="BG437" s="6" t="str">
        <f t="shared" si="135"/>
        <v>insert into servicios_comentarios (comentario, id_admin, id_estatus, created_at, updated_at) values('RENOVACION ENVIADA 29/09/2014. RENOVACION RECIBIDA 26NOV 14',1,436,'2004-05-27 00:00:00','2004-05-27 00:00:00');</v>
      </c>
      <c r="BH437" s="6" t="str">
        <f t="shared" si="136"/>
        <v>insert into servicios_comentarios (comentario, id_admin, id_estatus, created_at, updated_at) values('421 91 91 NEXTEL 2905089 CONTACTO UNICO ARQ. DANIEL CHAVEZ',1,436,'2004-05-27 00:00:00','2004-05-27 00:00:00');</v>
      </c>
      <c r="BI437" s="137" t="str">
        <f t="shared" si="137"/>
        <v>update bitacoras_estatus set comprobacion_uso = 1, id_estatus=10 where id=436;</v>
      </c>
      <c r="BJ437" s="137" t="str">
        <f t="shared" si="138"/>
        <v>update bitacoras_estatus set numero_expediente = '659898', numero_registro = '847742', id_estatus = 10, fecha_inicio = '2004-05-27', fecha_vencimiento ='2024-05-27', created_at ='2004-05-27 00:00:00', updated_at ='2004-05-27 00:00:00', id_clase=null, id_marca=975, id_cliente=697, vigencia = 1 where id =436;</v>
      </c>
      <c r="BK437" s="137" t="str">
        <f t="shared" si="139"/>
        <v>update bitacoras_estatus set id_estatus = 10 where id =436;</v>
      </c>
    </row>
    <row r="438" spans="1:63">
      <c r="A438" s="3">
        <v>1300798</v>
      </c>
      <c r="B438" s="3">
        <v>1371222</v>
      </c>
      <c r="C438" s="3">
        <f>IF(Tabla1[[#This Row],[No. REG.]]="","",1)</f>
        <v>1</v>
      </c>
      <c r="D438" s="3" t="s">
        <v>46</v>
      </c>
      <c r="E438" s="3">
        <f>IF(Tabla1[[#This Row],[STATUS]]="","",VLOOKUP(D438,Estatus!$A$2:$B$13,2,0))</f>
        <v>10</v>
      </c>
      <c r="F438" s="3">
        <f>IF(Tabla1[[#This Row],[STATUS]]="","",VLOOKUP(D438,Estatus!$A$2:$I$12,9,0))</f>
        <v>1</v>
      </c>
      <c r="G438" s="12" t="s">
        <v>888</v>
      </c>
      <c r="H438" s="7">
        <v>41122</v>
      </c>
      <c r="I438" s="80">
        <f t="shared" si="120"/>
        <v>2012</v>
      </c>
      <c r="J438" s="80">
        <f t="shared" si="121"/>
        <v>8</v>
      </c>
      <c r="K438" s="80">
        <f t="shared" si="122"/>
        <v>1</v>
      </c>
      <c r="L438" s="80" t="str">
        <f t="shared" si="123"/>
        <v>08</v>
      </c>
      <c r="M438" s="80" t="str">
        <f t="shared" si="124"/>
        <v>01</v>
      </c>
      <c r="N438" s="80" t="str">
        <f t="shared" si="125"/>
        <v>'2012-08-01'</v>
      </c>
      <c r="O438" s="80" t="str">
        <f t="shared" si="126"/>
        <v>'2012-08-01 00:00:00'</v>
      </c>
      <c r="P438" s="7">
        <v>44774</v>
      </c>
      <c r="Q438" s="80">
        <f t="shared" si="127"/>
        <v>2022</v>
      </c>
      <c r="R438" s="80">
        <f t="shared" si="128"/>
        <v>8</v>
      </c>
      <c r="S438" s="80">
        <f t="shared" si="129"/>
        <v>1</v>
      </c>
      <c r="T438" s="80" t="str">
        <f t="shared" si="130"/>
        <v>08</v>
      </c>
      <c r="U438" s="80" t="str">
        <f t="shared" si="131"/>
        <v>01</v>
      </c>
      <c r="V438" s="80" t="str">
        <f t="shared" si="132"/>
        <v>'2022-08-01'</v>
      </c>
      <c r="W438" s="80"/>
      <c r="X438" s="80" t="str">
        <f t="shared" si="133"/>
        <v>null</v>
      </c>
      <c r="Y438" s="3" t="s">
        <v>2308</v>
      </c>
      <c r="Z438" s="124">
        <f>IFERROR(IF(Y438="","null",VLOOKUP(Y438,Marcas!$A$2:$C$2024,2,0)),"")</f>
        <v>972</v>
      </c>
      <c r="AA438" s="3" t="s">
        <v>2309</v>
      </c>
      <c r="AB438" s="3">
        <f>IFERROR(IF(AA438="","",IF(AA438="EMPORIO LEGAL",1,VLOOKUP(AA438,Clientes!$A$2:$B$1190,2,0))),"")</f>
        <v>696</v>
      </c>
      <c r="AC438" s="3">
        <f>IFERROR(IF(Tabla1[[#This Row],[id_control]]="null","",VLOOKUP(CONCATENATE(Tabla1[[#This Row],[CLIENTE]],"-",Tabla1[[#This Row],[id_control]]),Hoja1!$C$2:$D$1994,2,0)),"")</f>
        <v>438</v>
      </c>
      <c r="AD438" s="3" t="s">
        <v>2310</v>
      </c>
      <c r="AE438" s="3"/>
      <c r="AF438" s="3"/>
      <c r="AG438" s="3"/>
      <c r="AH438" s="3"/>
      <c r="AI438" s="3"/>
      <c r="AJ438" s="3"/>
      <c r="AK438" s="3"/>
      <c r="AL438" s="3" t="s">
        <v>2311</v>
      </c>
      <c r="AM438" s="6"/>
      <c r="AN438" s="6"/>
      <c r="AO438" s="6"/>
      <c r="AP438" s="6"/>
      <c r="AQ438" s="6" t="s">
        <v>2312</v>
      </c>
      <c r="AR438" s="6"/>
      <c r="AS438" s="6"/>
      <c r="AT438" s="6"/>
      <c r="AU438" s="6"/>
      <c r="AV438" s="6" t="s">
        <v>2313</v>
      </c>
      <c r="AW438" s="6"/>
      <c r="AX438" s="6"/>
      <c r="AY438" s="6"/>
      <c r="AZ438" s="6"/>
      <c r="BA438" s="6"/>
      <c r="BB438" s="6"/>
      <c r="BC438" s="6"/>
      <c r="BD438" s="6" t="s">
        <v>2314</v>
      </c>
      <c r="BE438" s="8">
        <v>437</v>
      </c>
      <c r="BF438" s="6" t="str">
        <f t="shared" si="134"/>
        <v>insert into bitacoras_estatus (numero_expediente, numero_registro, representante, fecha_inicio, fecha_vencimiento, id_cliente, id_admin, id_bitacoras_estatus, id_estatus, id_clase, id_marca, created_at, updated_at) values('1300798','1371222','ANGEL CORRAL PEREZ','2012-08-01','2022-08-01','696','2','1','1',null,972,'2012-08-01 00:00:00','2012-08-01 00:00:00');</v>
      </c>
      <c r="BG438" s="6" t="str">
        <f t="shared" si="135"/>
        <v>insert into servicios_comentarios (comentario, id_admin, id_estatus, created_at, updated_at) values('titulo recibido',1,437,'2012-08-01 00:00:00','2012-08-01 00:00:00');</v>
      </c>
      <c r="BH438" s="6" t="str">
        <f t="shared" si="136"/>
        <v>insert into servicios_comentarios (comentario, id_admin, id_estatus, created_at, updated_at) values('4 26 13 74 CEL.- 2 47 67 08',1,437,'2012-08-01 00:00:00','2012-08-01 00:00:00');</v>
      </c>
      <c r="BI438" s="137" t="str">
        <f t="shared" si="137"/>
        <v>update bitacoras_estatus set comprobacion_uso = 1, id_estatus=10 where id=437;</v>
      </c>
      <c r="BJ438" s="137" t="str">
        <f t="shared" si="138"/>
        <v>update bitacoras_estatus set numero_expediente = '1300798', numero_registro = '1371222', id_estatus = 10, fecha_inicio = '2012-08-01', fecha_vencimiento ='2022-08-01', created_at ='2012-08-01 00:00:00', updated_at ='2012-08-01 00:00:00', id_clase=null, id_marca=972, id_cliente=696, vigencia = 1 where id =437;</v>
      </c>
      <c r="BK438" s="137" t="str">
        <f t="shared" si="139"/>
        <v>update bitacoras_estatus set id_estatus = 10 where id =437;</v>
      </c>
    </row>
    <row r="439" spans="1:63" ht="53">
      <c r="A439" s="3">
        <v>664946</v>
      </c>
      <c r="B439" s="3">
        <v>869830</v>
      </c>
      <c r="C439" s="3">
        <f>IF(Tabla1[[#This Row],[No. REG.]]="","",1)</f>
        <v>1</v>
      </c>
      <c r="D439" s="3" t="s">
        <v>46</v>
      </c>
      <c r="E439" s="3">
        <f>IF(Tabla1[[#This Row],[STATUS]]="","",VLOOKUP(D439,Estatus!$A$2:$B$13,2,0))</f>
        <v>10</v>
      </c>
      <c r="F439" s="3">
        <f>IF(Tabla1[[#This Row],[STATUS]]="","",VLOOKUP(D439,Estatus!$A$2:$I$12,9,0))</f>
        <v>1</v>
      </c>
      <c r="G439" s="12" t="s">
        <v>2315</v>
      </c>
      <c r="H439" s="7">
        <v>38166</v>
      </c>
      <c r="I439" s="80">
        <f t="shared" si="120"/>
        <v>2004</v>
      </c>
      <c r="J439" s="80">
        <f t="shared" si="121"/>
        <v>6</v>
      </c>
      <c r="K439" s="80">
        <f t="shared" si="122"/>
        <v>28</v>
      </c>
      <c r="L439" s="80" t="str">
        <f t="shared" si="123"/>
        <v>06</v>
      </c>
      <c r="M439" s="80">
        <f t="shared" si="124"/>
        <v>28</v>
      </c>
      <c r="N439" s="80" t="str">
        <f t="shared" si="125"/>
        <v>'2004-06-28'</v>
      </c>
      <c r="O439" s="80" t="str">
        <f t="shared" si="126"/>
        <v>'2004-06-28 00:00:00'</v>
      </c>
      <c r="P439" s="7">
        <v>45471</v>
      </c>
      <c r="Q439" s="80">
        <f t="shared" si="127"/>
        <v>2024</v>
      </c>
      <c r="R439" s="80">
        <f t="shared" si="128"/>
        <v>6</v>
      </c>
      <c r="S439" s="80">
        <f t="shared" si="129"/>
        <v>28</v>
      </c>
      <c r="T439" s="80" t="str">
        <f t="shared" si="130"/>
        <v>06</v>
      </c>
      <c r="U439" s="80">
        <f t="shared" si="131"/>
        <v>28</v>
      </c>
      <c r="V439" s="80" t="str">
        <f t="shared" si="132"/>
        <v>'2024-06-28'</v>
      </c>
      <c r="W439" s="80"/>
      <c r="X439" s="80" t="str">
        <f t="shared" si="133"/>
        <v>null</v>
      </c>
      <c r="Y439" s="3" t="s">
        <v>2316</v>
      </c>
      <c r="Z439" s="124">
        <f>IFERROR(IF(Y439="","null",VLOOKUP(Y439,Marcas!$A$2:$C$2024,2,0)),"")</f>
        <v>971</v>
      </c>
      <c r="AA439" s="3" t="s">
        <v>2317</v>
      </c>
      <c r="AB439" s="3">
        <f>IFERROR(IF(AA439="","",IF(AA439="EMPORIO LEGAL",1,VLOOKUP(AA439,Clientes!$A$2:$B$1190,2,0))),"")</f>
        <v>695</v>
      </c>
      <c r="AC439" s="3">
        <f>IFERROR(IF(Tabla1[[#This Row],[id_control]]="null","",VLOOKUP(CONCATENATE(Tabla1[[#This Row],[CLIENTE]],"-",Tabla1[[#This Row],[id_control]]),Hoja1!$C$2:$D$1994,2,0)),"")</f>
        <v>439</v>
      </c>
      <c r="AD439" s="3" t="s">
        <v>2318</v>
      </c>
      <c r="AE439" s="3"/>
      <c r="AF439" s="3"/>
      <c r="AG439" s="3"/>
      <c r="AH439" s="3"/>
      <c r="AI439" s="3"/>
      <c r="AJ439" s="3"/>
      <c r="AK439" s="3"/>
      <c r="AL439" s="3" t="s">
        <v>2319</v>
      </c>
      <c r="AM439" s="6"/>
      <c r="AN439" s="6"/>
      <c r="AO439" s="6"/>
      <c r="AP439" s="6"/>
      <c r="AQ439" s="6"/>
      <c r="AR439" s="6"/>
      <c r="AS439" s="6"/>
      <c r="AT439" s="6"/>
      <c r="AU439" s="6"/>
      <c r="AV439" s="6" t="s">
        <v>2320</v>
      </c>
      <c r="AW439" s="6"/>
      <c r="AX439" s="6"/>
      <c r="AY439" s="6"/>
      <c r="AZ439" s="6"/>
      <c r="BA439" s="6"/>
      <c r="BB439" s="6"/>
      <c r="BC439" s="6"/>
      <c r="BD439" s="6" t="s">
        <v>2319</v>
      </c>
      <c r="BE439" s="8">
        <v>438</v>
      </c>
      <c r="BF439" s="6" t="str">
        <f t="shared" si="134"/>
        <v>insert into bitacoras_estatus (numero_expediente, numero_registro, representante, fecha_inicio, fecha_vencimiento, id_cliente, id_admin, id_bitacoras_estatus, id_estatus, id_clase, id_marca, created_at, updated_at) values('664946','869830','RICARDO ESTEFAN MILLER BENAVIDES','2004-06-28','2024-06-28','695','2','1','1',null,971,'2004-06-28 00:00:00','2004-06-28 00:00:00');</v>
      </c>
      <c r="BG439" s="6" t="str">
        <f t="shared" si="135"/>
        <v>insert into servicios_comentarios (comentario, id_admin, id_estatus, created_at, updated_at) values('RENOVACION ENVIADA 12/06/2014. CONSTANCIA DE RENOVACION RECIBIDA 22SEP14. CONSTANCIA ENTREGADA A ROSARIO SANCHEZ 29/10/2014',1,438,'2004-06-28 00:00:00','2004-06-28 00:00:00');</v>
      </c>
      <c r="BH439" s="6" t="str">
        <f t="shared" si="136"/>
        <v>insert into servicios_comentarios (comentario, id_admin, id_estatus, created_at, updated_at) values('414 20 07 Y 4 13 04 60',1,438,'2004-06-28 00:00:00','2004-06-28 00:00:00');</v>
      </c>
      <c r="BI439" s="137" t="str">
        <f t="shared" si="137"/>
        <v>update bitacoras_estatus set comprobacion_uso = 1, id_estatus=10 where id=438;</v>
      </c>
      <c r="BJ439" s="137" t="str">
        <f t="shared" si="138"/>
        <v>update bitacoras_estatus set numero_expediente = '664946', numero_registro = '869830', id_estatus = 10, fecha_inicio = '2004-06-28', fecha_vencimiento ='2024-06-28', created_at ='2004-06-28 00:00:00', updated_at ='2004-06-28 00:00:00', id_clase=null, id_marca=971, id_cliente=695, vigencia = 1 where id =438;</v>
      </c>
      <c r="BK439" s="137" t="str">
        <f t="shared" si="139"/>
        <v>update bitacoras_estatus set id_estatus = 10 where id =438;</v>
      </c>
    </row>
    <row r="440" spans="1:63">
      <c r="A440" s="3">
        <v>1441524</v>
      </c>
      <c r="B440" s="3">
        <v>1442884</v>
      </c>
      <c r="C440" s="3">
        <f>IF(Tabla1[[#This Row],[No. REG.]]="","",1)</f>
        <v>1</v>
      </c>
      <c r="D440" s="3" t="s">
        <v>46</v>
      </c>
      <c r="E440" s="3">
        <f>IF(Tabla1[[#This Row],[STATUS]]="","",VLOOKUP(D440,Estatus!$A$2:$B$13,2,0))</f>
        <v>10</v>
      </c>
      <c r="F440" s="3">
        <f>IF(Tabla1[[#This Row],[STATUS]]="","",VLOOKUP(D440,Estatus!$A$2:$I$12,9,0))</f>
        <v>1</v>
      </c>
      <c r="G440" s="12" t="s">
        <v>1107</v>
      </c>
      <c r="H440" s="7">
        <v>41624</v>
      </c>
      <c r="I440" s="80">
        <f t="shared" si="120"/>
        <v>2013</v>
      </c>
      <c r="J440" s="80">
        <f t="shared" si="121"/>
        <v>12</v>
      </c>
      <c r="K440" s="80">
        <f t="shared" si="122"/>
        <v>16</v>
      </c>
      <c r="L440" s="80">
        <f t="shared" si="123"/>
        <v>12</v>
      </c>
      <c r="M440" s="80">
        <f t="shared" si="124"/>
        <v>16</v>
      </c>
      <c r="N440" s="80" t="str">
        <f t="shared" si="125"/>
        <v>'2013-12-16'</v>
      </c>
      <c r="O440" s="80" t="str">
        <f t="shared" si="126"/>
        <v>'2013-12-16 00:00:00'</v>
      </c>
      <c r="P440" s="7">
        <v>45276</v>
      </c>
      <c r="Q440" s="80">
        <f t="shared" si="127"/>
        <v>2023</v>
      </c>
      <c r="R440" s="80">
        <f t="shared" si="128"/>
        <v>12</v>
      </c>
      <c r="S440" s="80">
        <f t="shared" si="129"/>
        <v>16</v>
      </c>
      <c r="T440" s="80">
        <f t="shared" si="130"/>
        <v>12</v>
      </c>
      <c r="U440" s="80">
        <f t="shared" si="131"/>
        <v>16</v>
      </c>
      <c r="V440" s="80" t="str">
        <f t="shared" si="132"/>
        <v>'2023-12-16'</v>
      </c>
      <c r="W440" s="80">
        <v>30</v>
      </c>
      <c r="X440" s="80">
        <f t="shared" si="133"/>
        <v>30</v>
      </c>
      <c r="Y440" s="3" t="s">
        <v>2321</v>
      </c>
      <c r="Z440" s="124">
        <f>IFERROR(IF(Y440="","null",VLOOKUP(Y440,Marcas!$A$2:$C$2024,2,0)),"")</f>
        <v>1027</v>
      </c>
      <c r="AA440" s="3" t="s">
        <v>2322</v>
      </c>
      <c r="AB440" s="3">
        <f>IFERROR(IF(AA440="","",IF(AA440="EMPORIO LEGAL",1,VLOOKUP(AA440,Clientes!$A$2:$B$1190,2,0))),"")</f>
        <v>694</v>
      </c>
      <c r="AC440" s="3">
        <f>IFERROR(IF(Tabla1[[#This Row],[id_control]]="null","",VLOOKUP(CONCATENATE(Tabla1[[#This Row],[CLIENTE]],"-",Tabla1[[#This Row],[id_control]]),Hoja1!$C$2:$D$1994,2,0)),"")</f>
        <v>440</v>
      </c>
      <c r="AD440" s="3" t="s">
        <v>2323</v>
      </c>
      <c r="AE440" s="3"/>
      <c r="AF440" s="3"/>
      <c r="AG440" s="3"/>
      <c r="AH440" s="3"/>
      <c r="AI440" s="3"/>
      <c r="AJ440" s="3"/>
      <c r="AK440" s="3"/>
      <c r="AL440" s="3" t="s">
        <v>2324</v>
      </c>
      <c r="AM440" s="6"/>
      <c r="AN440" s="6"/>
      <c r="AO440" s="6"/>
      <c r="AP440" s="6"/>
      <c r="AQ440" s="6"/>
      <c r="AR440" s="6"/>
      <c r="AS440" s="6"/>
      <c r="AT440" s="6"/>
      <c r="AU440" s="6"/>
      <c r="AV440" s="13" t="s">
        <v>2325</v>
      </c>
      <c r="AW440" s="6"/>
      <c r="AX440" s="6"/>
      <c r="AY440" s="6"/>
      <c r="AZ440" s="6"/>
      <c r="BA440" s="6"/>
      <c r="BB440" s="6"/>
      <c r="BC440" s="6"/>
      <c r="BD440" s="6" t="s">
        <v>2324</v>
      </c>
      <c r="BE440" s="8">
        <v>439</v>
      </c>
      <c r="BF440" s="6" t="str">
        <f t="shared" si="134"/>
        <v>insert into bitacoras_estatus (numero_expediente, numero_registro, representante, fecha_inicio, fecha_vencimiento, id_cliente, id_admin, id_bitacoras_estatus, id_estatus, id_clase, id_marca, created_at, updated_at) values('1441524','1442884','MIGUEL EDUARDO VALVERDE CASTILLO','2013-12-16','2023-12-16','694','2','1','1',30,1027,'2013-12-16 00:00:00','2013-12-16 00:00:00');</v>
      </c>
      <c r="BG440" s="6" t="str">
        <f t="shared" si="135"/>
        <v>insert into servicios_comentarios (comentario, id_admin, id_estatus, created_at, updated_at) values('TITULO RECIBIDO 30/04/2014',1,439,'2013-12-16 00:00:00','2013-12-16 00:00:00');</v>
      </c>
      <c r="BH440" s="6" t="str">
        <f t="shared" si="136"/>
        <v>insert into servicios_comentarios (comentario, id_admin, id_estatus, created_at, updated_at) values('614 421 41 15 cel. 614 195 15 24',1,439,'2013-12-16 00:00:00','2013-12-16 00:00:00');</v>
      </c>
      <c r="BI440" s="137" t="str">
        <f t="shared" si="137"/>
        <v>update bitacoras_estatus set comprobacion_uso = 1, id_estatus=10 where id=439;</v>
      </c>
      <c r="BJ440" s="137" t="str">
        <f t="shared" si="138"/>
        <v>update bitacoras_estatus set numero_expediente = '1441524', numero_registro = '1442884', id_estatus = 10, fecha_inicio = '2013-12-16', fecha_vencimiento ='2023-12-16', created_at ='2013-12-16 00:00:00', updated_at ='2013-12-16 00:00:00', id_clase=30, id_marca=1027, id_cliente=694, vigencia = 1 where id =439;</v>
      </c>
      <c r="BK440" s="137" t="str">
        <f t="shared" si="139"/>
        <v>update bitacoras_estatus set id_estatus = 10 where id =439;</v>
      </c>
    </row>
    <row r="441" spans="1:63" ht="29">
      <c r="A441" s="6">
        <v>1510465</v>
      </c>
      <c r="B441" s="6">
        <v>1488423</v>
      </c>
      <c r="C441" s="6">
        <f>IF(Tabla1[[#This Row],[No. REG.]]="","",1)</f>
        <v>1</v>
      </c>
      <c r="D441" s="6" t="s">
        <v>46</v>
      </c>
      <c r="E441" s="6">
        <f>IF(Tabla1[[#This Row],[STATUS]]="","",VLOOKUP(D441,Estatus!$A$2:$B$13,2,0))</f>
        <v>10</v>
      </c>
      <c r="F441" s="6">
        <f>IF(Tabla1[[#This Row],[STATUS]]="","",VLOOKUP(D441,Estatus!$A$2:$I$12,9,0))</f>
        <v>1</v>
      </c>
      <c r="G441" s="16" t="s">
        <v>2326</v>
      </c>
      <c r="H441" s="7">
        <v>41848</v>
      </c>
      <c r="I441" s="80">
        <f t="shared" si="120"/>
        <v>2014</v>
      </c>
      <c r="J441" s="80">
        <f t="shared" si="121"/>
        <v>7</v>
      </c>
      <c r="K441" s="80">
        <f t="shared" si="122"/>
        <v>28</v>
      </c>
      <c r="L441" s="80" t="str">
        <f t="shared" si="123"/>
        <v>07</v>
      </c>
      <c r="M441" s="80">
        <f t="shared" si="124"/>
        <v>28</v>
      </c>
      <c r="N441" s="80" t="str">
        <f t="shared" si="125"/>
        <v>'2014-07-28'</v>
      </c>
      <c r="O441" s="80" t="str">
        <f t="shared" si="126"/>
        <v>'2014-07-28 00:00:00'</v>
      </c>
      <c r="P441" s="7">
        <v>45501</v>
      </c>
      <c r="Q441" s="80">
        <f t="shared" si="127"/>
        <v>2024</v>
      </c>
      <c r="R441" s="80">
        <f t="shared" si="128"/>
        <v>7</v>
      </c>
      <c r="S441" s="80">
        <f t="shared" si="129"/>
        <v>28</v>
      </c>
      <c r="T441" s="80" t="str">
        <f t="shared" si="130"/>
        <v>07</v>
      </c>
      <c r="U441" s="80">
        <f t="shared" si="131"/>
        <v>28</v>
      </c>
      <c r="V441" s="80" t="str">
        <f t="shared" si="132"/>
        <v>'2024-07-28'</v>
      </c>
      <c r="W441" s="80"/>
      <c r="X441" s="80" t="str">
        <f t="shared" si="133"/>
        <v>null</v>
      </c>
      <c r="Y441" s="6" t="s">
        <v>2327</v>
      </c>
      <c r="Z441" s="123">
        <f>IFERROR(IF(Y441="","null",VLOOKUP(Y441,Marcas!$A$2:$C$2024,2,0)),"")</f>
        <v>682</v>
      </c>
      <c r="AA441" s="6" t="s">
        <v>2328</v>
      </c>
      <c r="AB441" s="6">
        <f>IFERROR(IF(AA441="","",IF(AA441="EMPORIO LEGAL",1,VLOOKUP(AA441,Clientes!$A$2:$B$1190,2,0))),"")</f>
        <v>693</v>
      </c>
      <c r="AC441" s="6">
        <f>IFERROR(IF(Tabla1[[#This Row],[id_control]]="null","",VLOOKUP(CONCATENATE(Tabla1[[#This Row],[CLIENTE]],"-",Tabla1[[#This Row],[id_control]]),Hoja1!$C$2:$D$1994,2,0)),"")</f>
        <v>441</v>
      </c>
      <c r="AD441" s="6" t="s">
        <v>2329</v>
      </c>
      <c r="AE441" s="6"/>
      <c r="AF441" s="6"/>
      <c r="AG441" s="6"/>
      <c r="AH441" s="6"/>
      <c r="AI441" s="6"/>
      <c r="AJ441" s="6"/>
      <c r="AK441" s="6"/>
      <c r="AL441" s="6" t="s">
        <v>2330</v>
      </c>
      <c r="AM441" s="6"/>
      <c r="AN441" s="6"/>
      <c r="AO441" s="6"/>
      <c r="AP441" s="6"/>
      <c r="AQ441" s="6"/>
      <c r="AR441" s="6"/>
      <c r="AS441" s="6"/>
      <c r="AT441" s="6"/>
      <c r="AU441" s="6"/>
      <c r="AV441" s="6" t="s">
        <v>2331</v>
      </c>
      <c r="AW441" s="6"/>
      <c r="AX441" s="6"/>
      <c r="AY441" s="6"/>
      <c r="AZ441" s="6"/>
      <c r="BA441" s="6"/>
      <c r="BB441" s="6"/>
      <c r="BC441" s="6"/>
      <c r="BD441" s="8" t="s">
        <v>2330</v>
      </c>
      <c r="BE441" s="8">
        <v>440</v>
      </c>
      <c r="BF441" s="6" t="str">
        <f t="shared" si="134"/>
        <v>insert into bitacoras_estatus (numero_expediente, numero_registro, representante, fecha_inicio, fecha_vencimiento, id_cliente, id_admin, id_bitacoras_estatus, id_estatus, id_clase, id_marca, created_at, updated_at) values('1510465','1488423','JOSE MIGUEL HOLGUIN GARCIA','2014-07-28','2024-07-28','693','2','1','1',null,682,'2014-07-28 00:00:00','2014-07-28 00:00:00');</v>
      </c>
      <c r="BG441" s="6" t="str">
        <f t="shared" si="135"/>
        <v>insert into servicios_comentarios (comentario, id_admin, id_estatus, created_at, updated_at) values('titulo recibido 21 nov 14. TITULO ENTREGADO 27/11/2014',1,440,'2014-07-28 00:00:00','2014-07-28 00:00:00');</v>
      </c>
      <c r="BH441" s="6" t="str">
        <f t="shared" si="136"/>
        <v>insert into servicios_comentarios (comentario, id_admin, id_estatus, created_at, updated_at) values('TEL. 625 582 60 52 CEL. 625 10 68 543',1,440,'2014-07-28 00:00:00','2014-07-28 00:00:00');</v>
      </c>
      <c r="BI441" s="137" t="str">
        <f t="shared" si="137"/>
        <v>update bitacoras_estatus set comprobacion_uso = 1, id_estatus=10 where id=440;</v>
      </c>
      <c r="BJ441" s="137" t="str">
        <f t="shared" si="138"/>
        <v>update bitacoras_estatus set numero_expediente = '1510465', numero_registro = '1488423', id_estatus = 10, fecha_inicio = '2014-07-28', fecha_vencimiento ='2024-07-28', created_at ='2014-07-28 00:00:00', updated_at ='2014-07-28 00:00:00', id_clase=null, id_marca=682, id_cliente=693, vigencia = 1 where id =440;</v>
      </c>
      <c r="BK441" s="137" t="str">
        <f t="shared" si="139"/>
        <v>update bitacoras_estatus set id_estatus = 10 where id =440;</v>
      </c>
    </row>
    <row r="442" spans="1:63" ht="25">
      <c r="A442" s="6">
        <v>1510471</v>
      </c>
      <c r="B442" s="6">
        <v>1494634</v>
      </c>
      <c r="C442" s="6">
        <f>IF(Tabla1[[#This Row],[No. REG.]]="","",1)</f>
        <v>1</v>
      </c>
      <c r="D442" s="6" t="s">
        <v>46</v>
      </c>
      <c r="E442" s="6">
        <f>IF(Tabla1[[#This Row],[STATUS]]="","",VLOOKUP(D442,Estatus!$A$2:$B$13,2,0))</f>
        <v>10</v>
      </c>
      <c r="F442" s="6">
        <f>IF(Tabla1[[#This Row],[STATUS]]="","",VLOOKUP(D442,Estatus!$A$2:$I$12,9,0))</f>
        <v>1</v>
      </c>
      <c r="G442" s="96" t="s">
        <v>2332</v>
      </c>
      <c r="H442" s="7">
        <v>41848</v>
      </c>
      <c r="I442" s="80">
        <f t="shared" si="120"/>
        <v>2014</v>
      </c>
      <c r="J442" s="80">
        <f t="shared" si="121"/>
        <v>7</v>
      </c>
      <c r="K442" s="80">
        <f t="shared" si="122"/>
        <v>28</v>
      </c>
      <c r="L442" s="80" t="str">
        <f t="shared" si="123"/>
        <v>07</v>
      </c>
      <c r="M442" s="80">
        <f t="shared" si="124"/>
        <v>28</v>
      </c>
      <c r="N442" s="80" t="str">
        <f t="shared" si="125"/>
        <v>'2014-07-28'</v>
      </c>
      <c r="O442" s="80" t="str">
        <f t="shared" si="126"/>
        <v>'2014-07-28 00:00:00'</v>
      </c>
      <c r="P442" s="7">
        <v>45501</v>
      </c>
      <c r="Q442" s="80">
        <f t="shared" si="127"/>
        <v>2024</v>
      </c>
      <c r="R442" s="80">
        <f t="shared" si="128"/>
        <v>7</v>
      </c>
      <c r="S442" s="80">
        <f t="shared" si="129"/>
        <v>28</v>
      </c>
      <c r="T442" s="80" t="str">
        <f t="shared" si="130"/>
        <v>07</v>
      </c>
      <c r="U442" s="80">
        <f t="shared" si="131"/>
        <v>28</v>
      </c>
      <c r="V442" s="80" t="str">
        <f t="shared" si="132"/>
        <v>'2024-07-28'</v>
      </c>
      <c r="W442" s="80"/>
      <c r="X442" s="80" t="str">
        <f t="shared" si="133"/>
        <v>null</v>
      </c>
      <c r="Y442" s="6" t="s">
        <v>2327</v>
      </c>
      <c r="Z442" s="123">
        <f>IFERROR(IF(Y442="","null",VLOOKUP(Y442,Marcas!$A$2:$C$2024,2,0)),"")</f>
        <v>682</v>
      </c>
      <c r="AA442" s="6" t="s">
        <v>2328</v>
      </c>
      <c r="AB442" s="6">
        <f>IFERROR(IF(AA442="","",IF(AA442="EMPORIO LEGAL",1,VLOOKUP(AA442,Clientes!$A$2:$B$1190,2,0))),"")</f>
        <v>693</v>
      </c>
      <c r="AC442" s="6">
        <f>IFERROR(IF(Tabla1[[#This Row],[id_control]]="null","",VLOOKUP(CONCATENATE(Tabla1[[#This Row],[CLIENTE]],"-",Tabla1[[#This Row],[id_control]]),Hoja1!$C$2:$D$1994,2,0)),"")</f>
        <v>441</v>
      </c>
      <c r="AD442" s="6" t="s">
        <v>2329</v>
      </c>
      <c r="AE442" s="6"/>
      <c r="AF442" s="6"/>
      <c r="AG442" s="6"/>
      <c r="AH442" s="6"/>
      <c r="AI442" s="6"/>
      <c r="AJ442" s="6"/>
      <c r="AK442" s="6"/>
      <c r="AL442" s="3" t="s">
        <v>2330</v>
      </c>
      <c r="AM442" s="6"/>
      <c r="AN442" s="6"/>
      <c r="AO442" s="6"/>
      <c r="AP442" s="6"/>
      <c r="AQ442" s="6"/>
      <c r="AR442" s="6"/>
      <c r="AS442" s="6"/>
      <c r="AT442" s="6"/>
      <c r="AU442" s="6"/>
      <c r="AV442" s="6" t="s">
        <v>2331</v>
      </c>
      <c r="AW442" s="6"/>
      <c r="AX442" s="6"/>
      <c r="AY442" s="6"/>
      <c r="AZ442" s="6"/>
      <c r="BA442" s="6"/>
      <c r="BB442" s="6"/>
      <c r="BC442" s="6"/>
      <c r="BD442" s="8" t="s">
        <v>2330</v>
      </c>
      <c r="BE442" s="8">
        <v>441</v>
      </c>
      <c r="BF442" s="6" t="str">
        <f t="shared" si="134"/>
        <v>insert into bitacoras_estatus (numero_expediente, numero_registro, representante, fecha_inicio, fecha_vencimiento, id_cliente, id_admin, id_bitacoras_estatus, id_estatus, id_clase, id_marca, created_at, updated_at) values('1510471','1494634','JOSE MIGUEL HOLGUIN GARCIA','2014-07-28','2024-07-28','693','2','1','1',null,682,'2014-07-28 00:00:00','2014-07-28 00:00:00');</v>
      </c>
      <c r="BG442" s="6" t="str">
        <f t="shared" si="135"/>
        <v>insert into servicios_comentarios (comentario, id_admin, id_estatus, created_at, updated_at) values('TITULO RECIBIDO 26NOV14. TITULO ENTREGADO 27/11/2014',1,441,'2014-07-28 00:00:00','2014-07-28 00:00:00');</v>
      </c>
      <c r="BH442" s="6" t="str">
        <f t="shared" si="136"/>
        <v>insert into servicios_comentarios (comentario, id_admin, id_estatus, created_at, updated_at) values('TEL. 625 582 60 52 CEL. 625 10 68 543',1,441,'2014-07-28 00:00:00','2014-07-28 00:00:00');</v>
      </c>
      <c r="BI442" s="137" t="str">
        <f t="shared" si="137"/>
        <v>update bitacoras_estatus set comprobacion_uso = 1, id_estatus=10 where id=441;</v>
      </c>
      <c r="BJ442" s="137" t="str">
        <f t="shared" si="138"/>
        <v>update bitacoras_estatus set numero_expediente = '1510471', numero_registro = '1494634', id_estatus = 10, fecha_inicio = '2014-07-28', fecha_vencimiento ='2024-07-28', created_at ='2014-07-28 00:00:00', updated_at ='2014-07-28 00:00:00', id_clase=null, id_marca=682, id_cliente=693, vigencia = 1 where id =441;</v>
      </c>
      <c r="BK442" s="137" t="str">
        <f t="shared" si="139"/>
        <v>update bitacoras_estatus set id_estatus = 10 where id =441;</v>
      </c>
    </row>
    <row r="443" spans="1:63" ht="27">
      <c r="A443" s="6">
        <v>1510472</v>
      </c>
      <c r="B443" s="6">
        <v>1499700</v>
      </c>
      <c r="C443" s="6">
        <f>IF(Tabla1[[#This Row],[No. REG.]]="","",1)</f>
        <v>1</v>
      </c>
      <c r="D443" s="3" t="s">
        <v>46</v>
      </c>
      <c r="E443" s="3">
        <f>IF(Tabla1[[#This Row],[STATUS]]="","",VLOOKUP(D443,Estatus!$A$2:$B$13,2,0))</f>
        <v>10</v>
      </c>
      <c r="F443" s="3">
        <f>IF(Tabla1[[#This Row],[STATUS]]="","",VLOOKUP(D443,Estatus!$A$2:$I$12,9,0))</f>
        <v>1</v>
      </c>
      <c r="G443" s="12" t="s">
        <v>2333</v>
      </c>
      <c r="H443" s="7">
        <v>41848</v>
      </c>
      <c r="I443" s="80">
        <f t="shared" si="120"/>
        <v>2014</v>
      </c>
      <c r="J443" s="80">
        <f t="shared" si="121"/>
        <v>7</v>
      </c>
      <c r="K443" s="80">
        <f t="shared" si="122"/>
        <v>28</v>
      </c>
      <c r="L443" s="80" t="str">
        <f t="shared" si="123"/>
        <v>07</v>
      </c>
      <c r="M443" s="80">
        <f t="shared" si="124"/>
        <v>28</v>
      </c>
      <c r="N443" s="80" t="str">
        <f t="shared" si="125"/>
        <v>'2014-07-28'</v>
      </c>
      <c r="O443" s="80" t="str">
        <f t="shared" si="126"/>
        <v>'2014-07-28 00:00:00'</v>
      </c>
      <c r="P443" s="7">
        <v>45501</v>
      </c>
      <c r="Q443" s="80">
        <f t="shared" si="127"/>
        <v>2024</v>
      </c>
      <c r="R443" s="80">
        <f t="shared" si="128"/>
        <v>7</v>
      </c>
      <c r="S443" s="80">
        <f t="shared" si="129"/>
        <v>28</v>
      </c>
      <c r="T443" s="80" t="str">
        <f t="shared" si="130"/>
        <v>07</v>
      </c>
      <c r="U443" s="80">
        <f t="shared" si="131"/>
        <v>28</v>
      </c>
      <c r="V443" s="80" t="str">
        <f t="shared" si="132"/>
        <v>'2024-07-28'</v>
      </c>
      <c r="W443" s="80">
        <v>30</v>
      </c>
      <c r="X443" s="80">
        <f t="shared" si="133"/>
        <v>30</v>
      </c>
      <c r="Y443" s="6" t="s">
        <v>2334</v>
      </c>
      <c r="Z443" s="123">
        <f>IFERROR(IF(Y443="","null",VLOOKUP(Y443,Marcas!$A$2:$C$2024,2,0)),"")</f>
        <v>968</v>
      </c>
      <c r="AA443" s="6" t="s">
        <v>2328</v>
      </c>
      <c r="AB443" s="6">
        <f>IFERROR(IF(AA443="","",IF(AA443="EMPORIO LEGAL",1,VLOOKUP(AA443,Clientes!$A$2:$B$1190,2,0))),"")</f>
        <v>693</v>
      </c>
      <c r="AC443" s="6">
        <f>IFERROR(IF(Tabla1[[#This Row],[id_control]]="null","",VLOOKUP(CONCATENATE(Tabla1[[#This Row],[CLIENTE]],"-",Tabla1[[#This Row],[id_control]]),Hoja1!$C$2:$D$1994,2,0)),"")</f>
        <v>443</v>
      </c>
      <c r="AD443" s="6" t="s">
        <v>2329</v>
      </c>
      <c r="AE443" s="6"/>
      <c r="AF443" s="6"/>
      <c r="AG443" s="6"/>
      <c r="AH443" s="6"/>
      <c r="AI443" s="6"/>
      <c r="AJ443" s="6"/>
      <c r="AK443" s="6"/>
      <c r="AL443" s="6" t="s">
        <v>2330</v>
      </c>
      <c r="AM443" s="8"/>
      <c r="AN443" s="8"/>
      <c r="AO443" s="8"/>
      <c r="AP443" s="8"/>
      <c r="AQ443" s="8"/>
      <c r="AR443" s="8"/>
      <c r="AS443" s="8"/>
      <c r="AT443" s="8"/>
      <c r="AU443" s="8"/>
      <c r="AV443" s="8" t="s">
        <v>2331</v>
      </c>
      <c r="AW443" s="8"/>
      <c r="AX443" s="8"/>
      <c r="AY443" s="8"/>
      <c r="AZ443" s="8"/>
      <c r="BA443" s="8"/>
      <c r="BB443" s="8"/>
      <c r="BC443" s="8"/>
      <c r="BD443" s="8" t="s">
        <v>2330</v>
      </c>
      <c r="BE443" s="8">
        <v>442</v>
      </c>
      <c r="BF443" s="6" t="str">
        <f t="shared" si="134"/>
        <v>insert into bitacoras_estatus (numero_expediente, numero_registro, representante, fecha_inicio, fecha_vencimiento, id_cliente, id_admin, id_bitacoras_estatus, id_estatus, id_clase, id_marca, created_at, updated_at) values('1510472','1499700','JOSE MIGUEL HOLGUIN GARCIA','2014-07-28','2024-07-28','693','2','1','1',30,968,'2014-07-28 00:00:00','2014-07-28 00:00:00');</v>
      </c>
      <c r="BG443" s="6" t="str">
        <f t="shared" si="135"/>
        <v>insert into servicios_comentarios (comentario, id_admin, id_estatus, created_at, updated_at) values('CLASE 30. TITULO RECIBIDO 6FEB15. TITULO ENTREGADO 6FEB15',1,442,'2014-07-28 00:00:00','2014-07-28 00:00:00');</v>
      </c>
      <c r="BH443" s="6" t="str">
        <f t="shared" si="136"/>
        <v>insert into servicios_comentarios (comentario, id_admin, id_estatus, created_at, updated_at) values('TEL. 625 582 60 52 CEL. 625 10 68 543',1,442,'2014-07-28 00:00:00','2014-07-28 00:00:00');</v>
      </c>
      <c r="BI443" s="137" t="str">
        <f t="shared" si="137"/>
        <v>update bitacoras_estatus set comprobacion_uso = 1, id_estatus=10 where id=442;</v>
      </c>
      <c r="BJ443" s="137" t="str">
        <f t="shared" si="138"/>
        <v>update bitacoras_estatus set numero_expediente = '1510472', numero_registro = '1499700', id_estatus = 10, fecha_inicio = '2014-07-28', fecha_vencimiento ='2024-07-28', created_at ='2014-07-28 00:00:00', updated_at ='2014-07-28 00:00:00', id_clase=30, id_marca=968, id_cliente=693, vigencia = 1 where id =442;</v>
      </c>
      <c r="BK443" s="137" t="str">
        <f t="shared" si="139"/>
        <v>update bitacoras_estatus set id_estatus = 10 where id =442;</v>
      </c>
    </row>
    <row r="444" spans="1:63" ht="27">
      <c r="A444" s="3">
        <v>535983</v>
      </c>
      <c r="B444" s="3"/>
      <c r="C444" s="3" t="str">
        <f>IF(Tabla1[[#This Row],[No. REG.]]="","",1)</f>
        <v/>
      </c>
      <c r="D444" s="3" t="s">
        <v>492</v>
      </c>
      <c r="E444" s="3">
        <f>IF(Tabla1[[#This Row],[STATUS]]="","",VLOOKUP(D444,Estatus!$A$2:$B$13,2,0))</f>
        <v>1</v>
      </c>
      <c r="F444" s="3">
        <f>IF(Tabla1[[#This Row],[STATUS]]="","",VLOOKUP(D444,Estatus!$A$2:$I$12,9,0))</f>
        <v>0</v>
      </c>
      <c r="G444" s="12" t="s">
        <v>2335</v>
      </c>
      <c r="H444" s="7">
        <v>38086</v>
      </c>
      <c r="I444" s="80">
        <f t="shared" si="120"/>
        <v>2004</v>
      </c>
      <c r="J444" s="80">
        <f t="shared" si="121"/>
        <v>4</v>
      </c>
      <c r="K444" s="80">
        <f t="shared" si="122"/>
        <v>9</v>
      </c>
      <c r="L444" s="80" t="str">
        <f t="shared" si="123"/>
        <v>04</v>
      </c>
      <c r="M444" s="80" t="str">
        <f t="shared" si="124"/>
        <v>09</v>
      </c>
      <c r="N444" s="80" t="str">
        <f t="shared" si="125"/>
        <v>'2004-04-09'</v>
      </c>
      <c r="O444" s="80" t="str">
        <f t="shared" si="126"/>
        <v>'2004-04-09 00:00:00'</v>
      </c>
      <c r="P444" s="7">
        <v>41738</v>
      </c>
      <c r="Q444" s="80">
        <f t="shared" si="127"/>
        <v>2014</v>
      </c>
      <c r="R444" s="80">
        <f t="shared" si="128"/>
        <v>4</v>
      </c>
      <c r="S444" s="80">
        <f t="shared" si="129"/>
        <v>9</v>
      </c>
      <c r="T444" s="80" t="str">
        <f t="shared" si="130"/>
        <v>04</v>
      </c>
      <c r="U444" s="80" t="str">
        <f t="shared" si="131"/>
        <v>09</v>
      </c>
      <c r="V444" s="80" t="str">
        <f t="shared" si="132"/>
        <v>'2014-04-09'</v>
      </c>
      <c r="W444" s="80"/>
      <c r="X444" s="80" t="str">
        <f t="shared" si="133"/>
        <v>null</v>
      </c>
      <c r="Y444" s="3" t="s">
        <v>2336</v>
      </c>
      <c r="Z444" s="124">
        <f>IFERROR(IF(Y444="","null",VLOOKUP(Y444,Marcas!$A$2:$C$2024,2,0)),"")</f>
        <v>157</v>
      </c>
      <c r="AA444" s="3" t="s">
        <v>2337</v>
      </c>
      <c r="AB444" s="3">
        <f>IFERROR(IF(AA444="","",IF(AA444="EMPORIO LEGAL",1,VLOOKUP(AA444,Clientes!$A$2:$B$1190,2,0))),"")</f>
        <v>692</v>
      </c>
      <c r="AC444" s="3">
        <f>IFERROR(IF(Tabla1[[#This Row],[id_control]]="null","",VLOOKUP(CONCATENATE(Tabla1[[#This Row],[CLIENTE]],"-",Tabla1[[#This Row],[id_control]]),Hoja1!$C$2:$D$1994,2,0)),"")</f>
        <v>444</v>
      </c>
      <c r="AD444" s="3" t="s">
        <v>2338</v>
      </c>
      <c r="AE444" s="3"/>
      <c r="AF444" s="3"/>
      <c r="AG444" s="3"/>
      <c r="AH444" s="3"/>
      <c r="AI444" s="3"/>
      <c r="AJ444" s="3"/>
      <c r="AK444" s="3"/>
      <c r="AL444" s="3">
        <v>39631</v>
      </c>
      <c r="AM444" s="6"/>
      <c r="AN444" s="6"/>
      <c r="AO444" s="6"/>
      <c r="AP444" s="6"/>
      <c r="AQ444" s="6"/>
      <c r="AR444" s="6"/>
      <c r="AS444" s="6"/>
      <c r="AT444" s="6"/>
      <c r="AU444" s="6"/>
      <c r="AV444" s="6"/>
      <c r="AW444" s="6"/>
      <c r="AX444" s="6"/>
      <c r="AY444" s="6"/>
      <c r="AZ444" s="6"/>
      <c r="BA444" s="6"/>
      <c r="BB444" s="6"/>
      <c r="BC444" s="6"/>
      <c r="BD444" s="6">
        <v>39631</v>
      </c>
      <c r="BE444" s="8">
        <v>443</v>
      </c>
      <c r="BF444" s="6" t="str">
        <f t="shared" si="134"/>
        <v>insert into bitacoras_estatus (numero_expediente, numero_registro, representante, fecha_inicio, fecha_vencimiento, id_cliente, id_admin, id_bitacoras_estatus, id_estatus, id_clase, id_marca, created_at, updated_at) values('535983','','JAIME JAVIER MARTÍNEZ TELLEZ','2004-04-09','2014-04-09','692','2','1','1',null,157,'2004-04-09 00:00:00','2004-04-09 00:00:00');</v>
      </c>
      <c r="BG444" s="6" t="str">
        <f t="shared" si="135"/>
        <v>insert into servicios_comentarios (comentario, id_admin, id_estatus, created_at, updated_at) values('RECIBE OFICIO ANA LILIA TELLO EL 9-SEP-07 y no se contestó. Esta en depuracion',1,443,'2004-04-09 00:00:00','2004-04-09 00:00:00');</v>
      </c>
      <c r="BH444" s="6" t="str">
        <f t="shared" si="136"/>
        <v>insert into servicios_comentarios (comentario, id_admin, id_estatus, created_at, updated_at) values('39631',1,443,'2004-04-09 00:00:00','2004-04-09 00:00:00');</v>
      </c>
      <c r="BI444" s="137" t="str">
        <f t="shared" si="137"/>
        <v>update bitacoras_estatus set comprobacion_uso = 1, id_estatus=1 where id=443;</v>
      </c>
      <c r="BJ444" s="137" t="str">
        <f t="shared" si="138"/>
        <v>update bitacoras_estatus set numero_expediente = '535983', numero_registro = '', id_estatus = 1, fecha_inicio = '2004-04-09', fecha_vencimiento ='2014-04-09', created_at ='2004-04-09 00:00:00', updated_at ='2004-04-09 00:00:00', id_clase=null, id_marca=157, id_cliente=692, vigencia = 0 where id =443;</v>
      </c>
      <c r="BK444" s="137" t="str">
        <f t="shared" si="139"/>
        <v>update bitacoras_estatus set id_estatus = 1 where id =443;</v>
      </c>
    </row>
    <row r="445" spans="1:63">
      <c r="A445" s="6">
        <v>650767</v>
      </c>
      <c r="B445" s="6">
        <v>868119</v>
      </c>
      <c r="C445" s="6">
        <f>IF(Tabla1[[#This Row],[No. REG.]]="","",1)</f>
        <v>1</v>
      </c>
      <c r="D445" s="3" t="s">
        <v>492</v>
      </c>
      <c r="E445" s="3">
        <f>IF(Tabla1[[#This Row],[STATUS]]="","",VLOOKUP(D445,Estatus!$A$2:$B$13,2,0))</f>
        <v>1</v>
      </c>
      <c r="F445" s="3">
        <f>IF(Tabla1[[#This Row],[STATUS]]="","",VLOOKUP(D445,Estatus!$A$2:$I$12,9,0))</f>
        <v>0</v>
      </c>
      <c r="G445" s="16" t="s">
        <v>2339</v>
      </c>
      <c r="H445" s="7">
        <v>38072</v>
      </c>
      <c r="I445" s="80">
        <f t="shared" si="120"/>
        <v>2004</v>
      </c>
      <c r="J445" s="80">
        <f t="shared" si="121"/>
        <v>3</v>
      </c>
      <c r="K445" s="80">
        <f t="shared" si="122"/>
        <v>26</v>
      </c>
      <c r="L445" s="80" t="str">
        <f t="shared" si="123"/>
        <v>03</v>
      </c>
      <c r="M445" s="80">
        <f t="shared" si="124"/>
        <v>26</v>
      </c>
      <c r="N445" s="80" t="str">
        <f t="shared" si="125"/>
        <v>'2004-03-26'</v>
      </c>
      <c r="O445" s="80" t="str">
        <f t="shared" si="126"/>
        <v>'2004-03-26 00:00:00'</v>
      </c>
      <c r="P445" s="7">
        <v>41724</v>
      </c>
      <c r="Q445" s="80">
        <f t="shared" si="127"/>
        <v>2014</v>
      </c>
      <c r="R445" s="80">
        <f t="shared" si="128"/>
        <v>3</v>
      </c>
      <c r="S445" s="80">
        <f t="shared" si="129"/>
        <v>26</v>
      </c>
      <c r="T445" s="80" t="str">
        <f t="shared" si="130"/>
        <v>03</v>
      </c>
      <c r="U445" s="80">
        <f t="shared" si="131"/>
        <v>26</v>
      </c>
      <c r="V445" s="80" t="str">
        <f t="shared" si="132"/>
        <v>'2014-03-26'</v>
      </c>
      <c r="W445" s="80"/>
      <c r="X445" s="80" t="str">
        <f t="shared" si="133"/>
        <v>null</v>
      </c>
      <c r="Y445" s="6" t="s">
        <v>2340</v>
      </c>
      <c r="Z445" s="123">
        <f>IFERROR(IF(Y445="","null",VLOOKUP(Y445,Marcas!$A$2:$C$2024,2,0)),"")</f>
        <v>964</v>
      </c>
      <c r="AA445" s="6" t="s">
        <v>2341</v>
      </c>
      <c r="AB445" s="6">
        <f>IFERROR(IF(AA445="","",IF(AA445="EMPORIO LEGAL",1,VLOOKUP(AA445,Clientes!$A$2:$B$1190,2,0))),"")</f>
        <v>690</v>
      </c>
      <c r="AC445" s="6">
        <f>IFERROR(IF(Tabla1[[#This Row],[id_control]]="null","",VLOOKUP(CONCATENATE(Tabla1[[#This Row],[CLIENTE]],"-",Tabla1[[#This Row],[id_control]]),Hoja1!$C$2:$D$1994,2,0)),"")</f>
        <v>445</v>
      </c>
      <c r="AD445" s="6" t="s">
        <v>2342</v>
      </c>
      <c r="AE445" s="6"/>
      <c r="AF445" s="6"/>
      <c r="AG445" s="6"/>
      <c r="AH445" s="6"/>
      <c r="AI445" s="6"/>
      <c r="AJ445" s="6"/>
      <c r="AK445" s="6"/>
      <c r="AL445" s="6">
        <v>4149494</v>
      </c>
      <c r="AM445" s="6"/>
      <c r="AN445" s="6"/>
      <c r="AO445" s="6"/>
      <c r="AP445" s="6"/>
      <c r="AQ445" s="6"/>
      <c r="AR445" s="6"/>
      <c r="AS445" s="6"/>
      <c r="AT445" s="6"/>
      <c r="AU445" s="6"/>
      <c r="AV445" s="6"/>
      <c r="AW445" s="6"/>
      <c r="AX445" s="6"/>
      <c r="AY445" s="6"/>
      <c r="AZ445" s="6"/>
      <c r="BA445" s="6"/>
      <c r="BB445" s="6"/>
      <c r="BC445" s="6"/>
      <c r="BD445" s="8" t="s">
        <v>2343</v>
      </c>
      <c r="BE445" s="8">
        <v>444</v>
      </c>
      <c r="BF445" s="6" t="str">
        <f t="shared" si="134"/>
        <v>insert into bitacoras_estatus (numero_expediente, numero_registro, representante, fecha_inicio, fecha_vencimiento, id_cliente, id_admin, id_bitacoras_estatus, id_estatus, id_clase, id_marca, created_at, updated_at) values('650767','868119','AÍDA DE JESÚS PÉREZ CHICO','2004-03-26','2014-03-26','690','2','1','1',null,964,'2004-03-26 00:00:00','2004-03-26 00:00:00');</v>
      </c>
      <c r="BG445" s="6" t="str">
        <f t="shared" si="135"/>
        <v>insert into servicios_comentarios (comentario, id_admin, id_estatus, created_at, updated_at) values('14/03/2005 no hay fecha de entrega',1,444,'2004-03-26 00:00:00','2004-03-26 00:00:00');</v>
      </c>
      <c r="BH445" s="6" t="str">
        <f t="shared" si="136"/>
        <v>insert into servicios_comentarios (comentario, id_admin, id_estatus, created_at, updated_at) values('414-9494',1,444,'2004-03-26 00:00:00','2004-03-26 00:00:00');</v>
      </c>
      <c r="BI445" s="137" t="str">
        <f t="shared" si="137"/>
        <v>update bitacoras_estatus set comprobacion_uso = 1, id_estatus=1 where id=444;</v>
      </c>
      <c r="BJ445" s="137" t="str">
        <f t="shared" si="138"/>
        <v>update bitacoras_estatus set numero_expediente = '650767', numero_registro = '868119', id_estatus = 1, fecha_inicio = '2004-03-26', fecha_vencimiento ='2014-03-26', created_at ='2004-03-26 00:00:00', updated_at ='2004-03-26 00:00:00', id_clase=null, id_marca=964, id_cliente=690, vigencia = 0 where id =444;</v>
      </c>
      <c r="BK445" s="137" t="str">
        <f t="shared" si="139"/>
        <v>update bitacoras_estatus set id_estatus = 1 where id =444;</v>
      </c>
    </row>
    <row r="446" spans="1:63" ht="57">
      <c r="A446" s="6">
        <v>1520919</v>
      </c>
      <c r="B446" s="6"/>
      <c r="C446" s="6" t="str">
        <f>IF(Tabla1[[#This Row],[No. REG.]]="","",1)</f>
        <v/>
      </c>
      <c r="D446" s="3" t="s">
        <v>34</v>
      </c>
      <c r="E446" s="3">
        <f>IF(Tabla1[[#This Row],[STATUS]]="","",VLOOKUP(D446,Estatus!$A$2:$B$13,2,0))</f>
        <v>5</v>
      </c>
      <c r="F446" s="3">
        <f>IF(Tabla1[[#This Row],[STATUS]]="","",VLOOKUP(D446,Estatus!$A$2:$I$12,9,0))</f>
        <v>0</v>
      </c>
      <c r="G446" s="16" t="s">
        <v>2344</v>
      </c>
      <c r="H446" s="7">
        <v>41878</v>
      </c>
      <c r="I446" s="80">
        <f t="shared" si="120"/>
        <v>2014</v>
      </c>
      <c r="J446" s="80">
        <f t="shared" si="121"/>
        <v>8</v>
      </c>
      <c r="K446" s="80">
        <f t="shared" si="122"/>
        <v>27</v>
      </c>
      <c r="L446" s="80" t="str">
        <f t="shared" si="123"/>
        <v>08</v>
      </c>
      <c r="M446" s="80">
        <f t="shared" si="124"/>
        <v>27</v>
      </c>
      <c r="N446" s="80" t="str">
        <f t="shared" si="125"/>
        <v>'2014-08-27'</v>
      </c>
      <c r="O446" s="80" t="str">
        <f t="shared" si="126"/>
        <v>'2014-08-27 00:00:00'</v>
      </c>
      <c r="P446" s="7">
        <v>45531</v>
      </c>
      <c r="Q446" s="80">
        <f t="shared" si="127"/>
        <v>2024</v>
      </c>
      <c r="R446" s="80">
        <f t="shared" si="128"/>
        <v>8</v>
      </c>
      <c r="S446" s="80">
        <f t="shared" si="129"/>
        <v>27</v>
      </c>
      <c r="T446" s="80" t="str">
        <f t="shared" si="130"/>
        <v>08</v>
      </c>
      <c r="U446" s="80">
        <f t="shared" si="131"/>
        <v>27</v>
      </c>
      <c r="V446" s="80" t="str">
        <f t="shared" si="132"/>
        <v>'2024-08-27'</v>
      </c>
      <c r="W446" s="80">
        <v>35</v>
      </c>
      <c r="X446" s="80">
        <f t="shared" si="133"/>
        <v>35</v>
      </c>
      <c r="Y446" s="16" t="s">
        <v>2345</v>
      </c>
      <c r="Z446" s="126">
        <f>IFERROR(IF(Y446="","null",VLOOKUP(Y446,Marcas!$A$2:$C$2024,2,0)),"")</f>
        <v>963</v>
      </c>
      <c r="AA446" s="6" t="s">
        <v>2346</v>
      </c>
      <c r="AB446" s="6">
        <f>IFERROR(IF(AA446="","",IF(AA446="EMPORIO LEGAL",1,VLOOKUP(AA446,Clientes!$A$2:$B$1190,2,0))),"")</f>
        <v>689</v>
      </c>
      <c r="AC446" s="6">
        <f>IFERROR(IF(Tabla1[[#This Row],[id_control]]="null","",VLOOKUP(CONCATENATE(Tabla1[[#This Row],[CLIENTE]],"-",Tabla1[[#This Row],[id_control]]),Hoja1!$C$2:$D$1994,2,0)),"")</f>
        <v>446</v>
      </c>
      <c r="AD446" s="6" t="s">
        <v>2347</v>
      </c>
      <c r="AE446" s="6"/>
      <c r="AF446" s="6"/>
      <c r="AG446" s="6"/>
      <c r="AH446" s="6"/>
      <c r="AI446" s="6"/>
      <c r="AJ446" s="6"/>
      <c r="AK446" s="6"/>
      <c r="AL446" s="3" t="s">
        <v>2348</v>
      </c>
      <c r="AM446" s="11"/>
      <c r="AN446" s="11"/>
      <c r="AO446" s="11"/>
      <c r="AP446" s="6"/>
      <c r="AQ446" s="11"/>
      <c r="AR446" s="6"/>
      <c r="AS446" s="6"/>
      <c r="AT446" s="6"/>
      <c r="AU446" s="6"/>
      <c r="AV446" s="8"/>
      <c r="AW446" s="11"/>
      <c r="AX446" s="6"/>
      <c r="AY446" s="6"/>
      <c r="AZ446" s="6"/>
      <c r="BA446" s="6"/>
      <c r="BB446" s="6"/>
      <c r="BC446" s="6"/>
      <c r="BD446" s="6" t="s">
        <v>2348</v>
      </c>
      <c r="BE446" s="8">
        <v>445</v>
      </c>
      <c r="BF446" s="6" t="str">
        <f t="shared" si="134"/>
        <v>insert into bitacoras_estatus (numero_expediente, numero_registro, representante, fecha_inicio, fecha_vencimiento, id_cliente, id_admin, id_bitacoras_estatus, id_estatus, id_clase, id_marca, created_at, updated_at) values('1520919','','CENTRO EDUCATIVO INTEGRAL MI ESPACIO, S.C.','2014-08-27','2024-08-27','689','2','1','1',35,963,'2014-08-27 00:00:00','2014-08-27 00:00:00');</v>
      </c>
      <c r="BG446" s="6" t="str">
        <f t="shared" si="135"/>
        <v>insert into servicios_comentarios (comentario, id_admin, id_estatus, created_at, updated_at) values('CITA DE ANTERIORIDAD EN FECHA 30 DE MARZO 2015. CANT CONTESTADA EN FECHA 01 DE JUNIO 2015. NEGATIVA RECIBIDA EL 12/1/2016',1,445,'2014-08-27 00:00:00','2014-08-27 00:00:00');</v>
      </c>
      <c r="BH446" s="6" t="str">
        <f t="shared" si="136"/>
        <v>insert into servicios_comentarios (comentario, id_admin, id_estatus, created_at, updated_at) values('413 81 89, 426 68 33 Y CEL. 614227 91 89',1,445,'2014-08-27 00:00:00','2014-08-27 00:00:00');</v>
      </c>
      <c r="BI446" s="137" t="str">
        <f t="shared" si="137"/>
        <v>update bitacoras_estatus set comprobacion_uso = 1, id_estatus=5 where id=445;</v>
      </c>
      <c r="BJ446" s="137" t="str">
        <f t="shared" si="138"/>
        <v>update bitacoras_estatus set numero_expediente = '1520919', numero_registro = '', id_estatus = 5, fecha_inicio = '2014-08-27', fecha_vencimiento ='2024-08-27', created_at ='2014-08-27 00:00:00', updated_at ='2014-08-27 00:00:00', id_clase=35, id_marca=963, id_cliente=689, vigencia = 0 where id =445;</v>
      </c>
      <c r="BK446" s="137" t="str">
        <f t="shared" si="139"/>
        <v>update bitacoras_estatus set id_estatus = 5 where id =445;</v>
      </c>
    </row>
    <row r="447" spans="1:63" ht="40">
      <c r="A447" s="3">
        <v>1441540</v>
      </c>
      <c r="B447" s="3">
        <v>1442887</v>
      </c>
      <c r="C447" s="3">
        <f>IF(Tabla1[[#This Row],[No. REG.]]="","",1)</f>
        <v>1</v>
      </c>
      <c r="D447" s="3" t="s">
        <v>46</v>
      </c>
      <c r="E447" s="3">
        <f>IF(Tabla1[[#This Row],[STATUS]]="","",VLOOKUP(D447,Estatus!$A$2:$B$13,2,0))</f>
        <v>10</v>
      </c>
      <c r="F447" s="3">
        <f>IF(Tabla1[[#This Row],[STATUS]]="","",VLOOKUP(D447,Estatus!$A$2:$I$12,9,0))</f>
        <v>1</v>
      </c>
      <c r="G447" s="12" t="s">
        <v>2349</v>
      </c>
      <c r="H447" s="7">
        <v>41624</v>
      </c>
      <c r="I447" s="80">
        <f t="shared" si="120"/>
        <v>2013</v>
      </c>
      <c r="J447" s="80">
        <f t="shared" si="121"/>
        <v>12</v>
      </c>
      <c r="K447" s="80">
        <f t="shared" si="122"/>
        <v>16</v>
      </c>
      <c r="L447" s="80">
        <f t="shared" si="123"/>
        <v>12</v>
      </c>
      <c r="M447" s="80">
        <f t="shared" si="124"/>
        <v>16</v>
      </c>
      <c r="N447" s="80" t="str">
        <f t="shared" si="125"/>
        <v>'2013-12-16'</v>
      </c>
      <c r="O447" s="80" t="str">
        <f t="shared" si="126"/>
        <v>'2013-12-16 00:00:00'</v>
      </c>
      <c r="P447" s="7">
        <v>45276</v>
      </c>
      <c r="Q447" s="80">
        <f t="shared" si="127"/>
        <v>2023</v>
      </c>
      <c r="R447" s="80">
        <f t="shared" si="128"/>
        <v>12</v>
      </c>
      <c r="S447" s="80">
        <f t="shared" si="129"/>
        <v>16</v>
      </c>
      <c r="T447" s="80">
        <f t="shared" si="130"/>
        <v>12</v>
      </c>
      <c r="U447" s="80">
        <f t="shared" si="131"/>
        <v>16</v>
      </c>
      <c r="V447" s="80" t="str">
        <f t="shared" si="132"/>
        <v>'2023-12-16'</v>
      </c>
      <c r="W447" s="80">
        <v>37</v>
      </c>
      <c r="X447" s="80">
        <f t="shared" si="133"/>
        <v>37</v>
      </c>
      <c r="Y447" s="12" t="s">
        <v>2350</v>
      </c>
      <c r="Z447" s="125">
        <f>IFERROR(IF(Y447="","null",VLOOKUP(Y447,Marcas!$A$2:$C$2024,2,0)),"")</f>
        <v>962</v>
      </c>
      <c r="AA447" s="3" t="s">
        <v>2350</v>
      </c>
      <c r="AB447" s="3">
        <f>IFERROR(IF(AA447="","",IF(AA447="EMPORIO LEGAL",1,VLOOKUP(AA447,Clientes!$A$2:$B$1190,2,0))),"")</f>
        <v>688</v>
      </c>
      <c r="AC447" s="3">
        <f>IFERROR(IF(Tabla1[[#This Row],[id_control]]="null","",VLOOKUP(CONCATENATE(Tabla1[[#This Row],[CLIENTE]],"-",Tabla1[[#This Row],[id_control]]),Hoja1!$C$2:$D$1994,2,0)),"")</f>
        <v>447</v>
      </c>
      <c r="AD447" s="3" t="s">
        <v>2351</v>
      </c>
      <c r="AE447" s="3"/>
      <c r="AF447" s="3"/>
      <c r="AG447" s="3"/>
      <c r="AH447" s="3"/>
      <c r="AI447" s="3"/>
      <c r="AJ447" s="3"/>
      <c r="AK447" s="3"/>
      <c r="AL447" s="3" t="s">
        <v>2352</v>
      </c>
      <c r="AM447" s="11"/>
      <c r="AN447" s="11"/>
      <c r="AO447" s="11"/>
      <c r="AP447" s="6"/>
      <c r="AQ447" s="11"/>
      <c r="AR447" s="6"/>
      <c r="AS447" s="6"/>
      <c r="AT447" s="6"/>
      <c r="AU447" s="6"/>
      <c r="AV447" s="8" t="s">
        <v>2353</v>
      </c>
      <c r="AW447" s="6"/>
      <c r="AX447" s="6"/>
      <c r="AY447" s="6"/>
      <c r="AZ447" s="6"/>
      <c r="BA447" s="6"/>
      <c r="BB447" s="6"/>
      <c r="BC447" s="6"/>
      <c r="BD447" s="6" t="s">
        <v>2352</v>
      </c>
      <c r="BE447" s="8">
        <v>446</v>
      </c>
      <c r="BF447" s="6" t="str">
        <f t="shared" si="134"/>
        <v>insert into bitacoras_estatus (numero_expediente, numero_registro, representante, fecha_inicio, fecha_vencimiento, id_cliente, id_admin, id_bitacoras_estatus, id_estatus, id_clase, id_marca, created_at, updated_at) values('1441540','1442887','ALBERTO VENANCIO GARDEA CHACON','2013-12-16','2023-12-16','688','2','1','1',37,962,'2013-12-16 00:00:00','2013-12-16 00:00:00');</v>
      </c>
      <c r="BG447" s="6" t="str">
        <f t="shared" si="135"/>
        <v>insert into servicios_comentarios (comentario, id_admin, id_estatus, created_at, updated_at) values('TITULO RECIBIDO 30/04/2014. TITULO ENTREGADO 09/05/2014 A CLAUDIA CABRERA EN BNI',1,446,'2013-12-16 00:00:00','2013-12-16 00:00:00');</v>
      </c>
      <c r="BH447" s="6" t="str">
        <f t="shared" si="136"/>
        <v>insert into servicios_comentarios (comentario, id_admin, id_estatus, created_at, updated_at) values('TEL 424 51 87 CEL 614 142 44 77',1,446,'2013-12-16 00:00:00','2013-12-16 00:00:00');</v>
      </c>
      <c r="BI447" s="137" t="str">
        <f t="shared" si="137"/>
        <v>update bitacoras_estatus set comprobacion_uso = 1, id_estatus=10 where id=446;</v>
      </c>
      <c r="BJ447" s="137" t="str">
        <f t="shared" si="138"/>
        <v>update bitacoras_estatus set numero_expediente = '1441540', numero_registro = '1442887', id_estatus = 10, fecha_inicio = '2013-12-16', fecha_vencimiento ='2023-12-16', created_at ='2013-12-16 00:00:00', updated_at ='2013-12-16 00:00:00', id_clase=37, id_marca=962, id_cliente=688, vigencia = 1 where id =446;</v>
      </c>
      <c r="BK447" s="137" t="str">
        <f t="shared" si="139"/>
        <v>update bitacoras_estatus set id_estatus = 10 where id =446;</v>
      </c>
    </row>
    <row r="448" spans="1:63">
      <c r="A448" s="3">
        <v>856559</v>
      </c>
      <c r="B448" s="3"/>
      <c r="C448" s="3" t="str">
        <f>IF(Tabla1[[#This Row],[No. REG.]]="","",1)</f>
        <v/>
      </c>
      <c r="D448" s="3" t="s">
        <v>34</v>
      </c>
      <c r="E448" s="3">
        <f>IF(Tabla1[[#This Row],[STATUS]]="","",VLOOKUP(D448,Estatus!$A$2:$B$13,2,0))</f>
        <v>5</v>
      </c>
      <c r="F448" s="3">
        <f>IF(Tabla1[[#This Row],[STATUS]]="","",VLOOKUP(D448,Estatus!$A$2:$I$12,9,0))</f>
        <v>0</v>
      </c>
      <c r="G448" s="12" t="s">
        <v>2354</v>
      </c>
      <c r="H448" s="7">
        <v>39211</v>
      </c>
      <c r="I448" s="80">
        <f t="shared" si="120"/>
        <v>2007</v>
      </c>
      <c r="J448" s="80">
        <f t="shared" si="121"/>
        <v>5</v>
      </c>
      <c r="K448" s="80">
        <f t="shared" si="122"/>
        <v>9</v>
      </c>
      <c r="L448" s="80" t="str">
        <f t="shared" si="123"/>
        <v>05</v>
      </c>
      <c r="M448" s="80" t="str">
        <f t="shared" si="124"/>
        <v>09</v>
      </c>
      <c r="N448" s="80" t="str">
        <f t="shared" si="125"/>
        <v>'2007-05-09'</v>
      </c>
      <c r="O448" s="80" t="str">
        <f t="shared" si="126"/>
        <v>'2007-05-09 00:00:00'</v>
      </c>
      <c r="P448" s="7">
        <v>42864</v>
      </c>
      <c r="Q448" s="80">
        <f t="shared" si="127"/>
        <v>2017</v>
      </c>
      <c r="R448" s="80">
        <f t="shared" si="128"/>
        <v>5</v>
      </c>
      <c r="S448" s="80">
        <f t="shared" si="129"/>
        <v>9</v>
      </c>
      <c r="T448" s="80" t="str">
        <f t="shared" si="130"/>
        <v>05</v>
      </c>
      <c r="U448" s="80" t="str">
        <f t="shared" si="131"/>
        <v>09</v>
      </c>
      <c r="V448" s="80" t="str">
        <f t="shared" si="132"/>
        <v>'2017-05-09'</v>
      </c>
      <c r="W448" s="80"/>
      <c r="X448" s="80" t="str">
        <f t="shared" si="133"/>
        <v>null</v>
      </c>
      <c r="Y448" s="3" t="s">
        <v>2355</v>
      </c>
      <c r="Z448" s="124">
        <f>IFERROR(IF(Y448="","null",VLOOKUP(Y448,Marcas!$A$2:$C$2024,2,0)),"")</f>
        <v>960</v>
      </c>
      <c r="AA448" s="3" t="s">
        <v>2355</v>
      </c>
      <c r="AB448" s="3">
        <f>IFERROR(IF(AA448="","",IF(AA448="EMPORIO LEGAL",1,VLOOKUP(AA448,Clientes!$A$2:$B$1190,2,0))),"")</f>
        <v>687</v>
      </c>
      <c r="AC448" s="3">
        <f>IFERROR(IF(Tabla1[[#This Row],[id_control]]="null","",VLOOKUP(CONCATENATE(Tabla1[[#This Row],[CLIENTE]],"-",Tabla1[[#This Row],[id_control]]),Hoja1!$C$2:$D$1994,2,0)),"")</f>
        <v>448</v>
      </c>
      <c r="AD448" s="3" t="s">
        <v>2356</v>
      </c>
      <c r="AE448" s="3"/>
      <c r="AF448" s="3"/>
      <c r="AG448" s="3"/>
      <c r="AH448" s="3"/>
      <c r="AI448" s="3"/>
      <c r="AJ448" s="3"/>
      <c r="AK448" s="3"/>
      <c r="AL448" s="3" t="s">
        <v>2357</v>
      </c>
      <c r="AM448" s="11"/>
      <c r="AN448" s="11"/>
      <c r="AO448" s="11"/>
      <c r="AP448" s="11"/>
      <c r="AQ448" s="6"/>
      <c r="AR448" s="6"/>
      <c r="AS448" s="6"/>
      <c r="AT448" s="6"/>
      <c r="AU448" s="6"/>
      <c r="AV448" s="6" t="s">
        <v>2358</v>
      </c>
      <c r="AW448" s="6"/>
      <c r="AX448" s="6"/>
      <c r="AY448" s="6"/>
      <c r="AZ448" s="6"/>
      <c r="BA448" s="6"/>
      <c r="BB448" s="6"/>
      <c r="BC448" s="6"/>
      <c r="BD448" s="6" t="s">
        <v>2357</v>
      </c>
      <c r="BE448" s="8">
        <v>447</v>
      </c>
      <c r="BF448" s="6" t="str">
        <f t="shared" si="134"/>
        <v>insert into bitacoras_estatus (numero_expediente, numero_registro, representante, fecha_inicio, fecha_vencimiento, id_cliente, id_admin, id_bitacoras_estatus, id_estatus, id_clase, id_marca, created_at, updated_at) values('856559','','HECTOR CALDERON DURAN','2007-05-09','2017-05-09','687','2','1','1',null,960,'2007-05-09 00:00:00','2007-05-09 00:00:00');</v>
      </c>
      <c r="BG448" s="6" t="str">
        <f t="shared" si="135"/>
        <v>insert into servicios_comentarios (comentario, id_admin, id_estatus, created_at, updated_at) values('Recibida 10/09/2009',1,447,'2007-05-09 00:00:00','2007-05-09 00:00:00');</v>
      </c>
      <c r="BH448" s="6" t="str">
        <f t="shared" si="136"/>
        <v>insert into servicios_comentarios (comentario, id_admin, id_estatus, created_at, updated_at) values('481 7747',1,447,'2007-05-09 00:00:00','2007-05-09 00:00:00');</v>
      </c>
      <c r="BI448" s="137" t="str">
        <f t="shared" si="137"/>
        <v>update bitacoras_estatus set comprobacion_uso = 1, id_estatus=5 where id=447;</v>
      </c>
      <c r="BJ448" s="137" t="str">
        <f t="shared" si="138"/>
        <v>update bitacoras_estatus set numero_expediente = '856559', numero_registro = '', id_estatus = 5, fecha_inicio = '2007-05-09', fecha_vencimiento ='2017-05-09', created_at ='2007-05-09 00:00:00', updated_at ='2007-05-09 00:00:00', id_clase=null, id_marca=960, id_cliente=687, vigencia = 0 where id =447;</v>
      </c>
      <c r="BK448" s="137" t="str">
        <f t="shared" si="139"/>
        <v>update bitacoras_estatus set id_estatus = 5 where id =447;</v>
      </c>
    </row>
    <row r="449" spans="1:63">
      <c r="A449" s="3">
        <v>1062688</v>
      </c>
      <c r="B449" s="3"/>
      <c r="C449" s="3" t="str">
        <f>IF(Tabla1[[#This Row],[No. REG.]]="","",1)</f>
        <v/>
      </c>
      <c r="D449" s="3" t="s">
        <v>34</v>
      </c>
      <c r="E449" s="3">
        <f>IF(Tabla1[[#This Row],[STATUS]]="","",VLOOKUP(D449,Estatus!$A$2:$B$13,2,0))</f>
        <v>5</v>
      </c>
      <c r="F449" s="3">
        <f>IF(Tabla1[[#This Row],[STATUS]]="","",VLOOKUP(D449,Estatus!$A$2:$I$12,9,0))</f>
        <v>0</v>
      </c>
      <c r="G449" s="12" t="s">
        <v>2359</v>
      </c>
      <c r="H449" s="7">
        <v>40185</v>
      </c>
      <c r="I449" s="80">
        <f t="shared" si="120"/>
        <v>2010</v>
      </c>
      <c r="J449" s="80">
        <f t="shared" si="121"/>
        <v>1</v>
      </c>
      <c r="K449" s="80">
        <f t="shared" si="122"/>
        <v>7</v>
      </c>
      <c r="L449" s="80" t="str">
        <f t="shared" si="123"/>
        <v>01</v>
      </c>
      <c r="M449" s="80" t="str">
        <f t="shared" si="124"/>
        <v>07</v>
      </c>
      <c r="N449" s="80" t="str">
        <f t="shared" si="125"/>
        <v>'2010-01-07'</v>
      </c>
      <c r="O449" s="80" t="str">
        <f t="shared" si="126"/>
        <v>'2010-01-07 00:00:00'</v>
      </c>
      <c r="P449" s="7">
        <v>43837</v>
      </c>
      <c r="Q449" s="80">
        <f t="shared" si="127"/>
        <v>2020</v>
      </c>
      <c r="R449" s="80">
        <f t="shared" si="128"/>
        <v>1</v>
      </c>
      <c r="S449" s="80">
        <f t="shared" si="129"/>
        <v>7</v>
      </c>
      <c r="T449" s="80" t="str">
        <f t="shared" si="130"/>
        <v>01</v>
      </c>
      <c r="U449" s="80" t="str">
        <f t="shared" si="131"/>
        <v>07</v>
      </c>
      <c r="V449" s="80" t="str">
        <f t="shared" si="132"/>
        <v>'2020-01-07'</v>
      </c>
      <c r="W449" s="80">
        <v>35</v>
      </c>
      <c r="X449" s="80">
        <f t="shared" si="133"/>
        <v>35</v>
      </c>
      <c r="Y449" s="3" t="s">
        <v>2360</v>
      </c>
      <c r="Z449" s="124">
        <f>IFERROR(IF(Y449="","null",VLOOKUP(Y449,Marcas!$A$2:$C$2024,2,0)),"")</f>
        <v>959</v>
      </c>
      <c r="AA449" s="3" t="s">
        <v>2360</v>
      </c>
      <c r="AB449" s="3">
        <f>IFERROR(IF(AA449="","",IF(AA449="EMPORIO LEGAL",1,VLOOKUP(AA449,Clientes!$A$2:$B$1190,2,0))),"")</f>
        <v>686</v>
      </c>
      <c r="AC449" s="3">
        <f>IFERROR(IF(Tabla1[[#This Row],[id_control]]="null","",VLOOKUP(CONCATENATE(Tabla1[[#This Row],[CLIENTE]],"-",Tabla1[[#This Row],[id_control]]),Hoja1!$C$2:$D$1994,2,0)),"")</f>
        <v>449</v>
      </c>
      <c r="AD449" s="3" t="s">
        <v>2361</v>
      </c>
      <c r="AE449" s="3"/>
      <c r="AF449" s="3"/>
      <c r="AG449" s="3"/>
      <c r="AH449" s="3"/>
      <c r="AI449" s="3"/>
      <c r="AJ449" s="3"/>
      <c r="AK449" s="3"/>
      <c r="AL449" s="3" t="s">
        <v>2362</v>
      </c>
      <c r="AM449" s="8" t="s">
        <v>2363</v>
      </c>
      <c r="AN449" s="8" t="s">
        <v>2364</v>
      </c>
      <c r="AO449" s="8" t="s">
        <v>2365</v>
      </c>
      <c r="AP449" s="6"/>
      <c r="AQ449" s="8" t="s">
        <v>2366</v>
      </c>
      <c r="AR449" s="6"/>
      <c r="AS449" s="6"/>
      <c r="AT449" s="6"/>
      <c r="AU449" s="6"/>
      <c r="AV449" s="8" t="s">
        <v>2367</v>
      </c>
      <c r="AW449" s="8" t="s">
        <v>2368</v>
      </c>
      <c r="AX449" s="6"/>
      <c r="AY449" s="6"/>
      <c r="AZ449" s="6"/>
      <c r="BA449" s="6"/>
      <c r="BB449" s="6"/>
      <c r="BC449" s="6"/>
      <c r="BD449" s="6" t="s">
        <v>2369</v>
      </c>
      <c r="BE449" s="8">
        <v>448</v>
      </c>
      <c r="BF449" s="6" t="str">
        <f t="shared" si="134"/>
        <v>insert into bitacoras_estatus (numero_expediente, numero_registro, representante, fecha_inicio, fecha_vencimiento, id_cliente, id_admin, id_bitacoras_estatus, id_estatus, id_clase, id_marca, created_at, updated_at) values('1062688','','MARIO HERNANDEZ','2010-01-07','2020-01-07','686','2','1','1',35,959,'2010-01-07 00:00:00','2010-01-07 00:00:00');</v>
      </c>
      <c r="BG449" s="6" t="str">
        <f t="shared" si="135"/>
        <v>insert into servicios_comentarios (comentario, id_admin, id_estatus, created_at, updated_at) values('negativa recibida 0804/2011',1,448,'2010-01-07 00:00:00','2010-01-07 00:00:00');</v>
      </c>
      <c r="BH449" s="6" t="str">
        <f t="shared" si="136"/>
        <v>insert into servicios_comentarios (comentario, id_admin, id_estatus, created_at, updated_at) values('MARIO HERNADEZCEL.- 614 4 88 38 97, 4 16 71 38 PAGOS SOFIA GUARANA, MONICA ROSALES, SUCURSAL AMERICAS 4148475, 4 33 16 18, 4265028 ANA LAURA GARCIA RECURSOS HUMANOS EXT 104',1,448,'2010-01-07 00:00:00','2010-01-07 00:00:00');</v>
      </c>
      <c r="BI449" s="137" t="str">
        <f t="shared" si="137"/>
        <v>update bitacoras_estatus set comprobacion_uso = 1, id_estatus=5 where id=448;</v>
      </c>
      <c r="BJ449" s="137" t="str">
        <f t="shared" si="138"/>
        <v>update bitacoras_estatus set numero_expediente = '1062688', numero_registro = '', id_estatus = 5, fecha_inicio = '2010-01-07', fecha_vencimiento ='2020-01-07', created_at ='2010-01-07 00:00:00', updated_at ='2010-01-07 00:00:00', id_clase=35, id_marca=959, id_cliente=686, vigencia = 0 where id =448;</v>
      </c>
      <c r="BK449" s="137" t="str">
        <f t="shared" si="139"/>
        <v>update bitacoras_estatus set id_estatus = 5 where id =448;</v>
      </c>
    </row>
    <row r="450" spans="1:63" ht="79">
      <c r="A450" s="3">
        <v>1193400</v>
      </c>
      <c r="B450" s="3">
        <v>1062689</v>
      </c>
      <c r="C450" s="3">
        <f>IF(Tabla1[[#This Row],[No. REG.]]="","",1)</f>
        <v>1</v>
      </c>
      <c r="D450" s="3" t="s">
        <v>46</v>
      </c>
      <c r="E450" s="3">
        <f>IF(Tabla1[[#This Row],[STATUS]]="","",VLOOKUP(D450,Estatus!$A$2:$B$13,2,0))</f>
        <v>10</v>
      </c>
      <c r="F450" s="3">
        <f>IF(Tabla1[[#This Row],[STATUS]]="","",VLOOKUP(D450,Estatus!$A$2:$I$12,9,0))</f>
        <v>1</v>
      </c>
      <c r="G450" s="12" t="s">
        <v>2370</v>
      </c>
      <c r="H450" s="7">
        <v>40185</v>
      </c>
      <c r="I450" s="80">
        <f t="shared" ref="I450:I513" si="140">YEAR(H450)</f>
        <v>2010</v>
      </c>
      <c r="J450" s="80">
        <f t="shared" ref="J450:J513" si="141">MONTH(H450)</f>
        <v>1</v>
      </c>
      <c r="K450" s="80">
        <f t="shared" ref="K450:K513" si="142">DAY(H450)</f>
        <v>7</v>
      </c>
      <c r="L450" s="80" t="str">
        <f t="shared" ref="L450:L513" si="143">IF(LEN(J450)=1,CONCATENATE("0",J450),J450)</f>
        <v>01</v>
      </c>
      <c r="M450" s="80" t="str">
        <f t="shared" ref="M450:M513" si="144">IF(LEN(K450)=1,CONCATENATE("0",K450),K450)</f>
        <v>07</v>
      </c>
      <c r="N450" s="80" t="str">
        <f t="shared" ref="N450:N513" si="145">IFERROR(IF(H450="","null",CONCATENATE("'",I450,"-",L450,"-",M450,"'")),"null")</f>
        <v>'2010-01-07'</v>
      </c>
      <c r="O450" s="80" t="str">
        <f t="shared" ref="O450:O513" si="146">IF(N450="null","'2018-11-08 00:00:00'",CONCATENATE("'",I450,"-",L450,"-",M450," 00:00:00'"))</f>
        <v>'2010-01-07 00:00:00'</v>
      </c>
      <c r="P450" s="7">
        <v>43837</v>
      </c>
      <c r="Q450" s="80">
        <f t="shared" ref="Q450:Q513" si="147">YEAR(P450)</f>
        <v>2020</v>
      </c>
      <c r="R450" s="80">
        <f t="shared" ref="R450:R513" si="148">MONTH(P450)</f>
        <v>1</v>
      </c>
      <c r="S450" s="80">
        <f t="shared" ref="S450:S513" si="149">DAY(P450)</f>
        <v>7</v>
      </c>
      <c r="T450" s="80" t="str">
        <f t="shared" ref="T450:T513" si="150">IF(LEN(R450)=1,CONCATENATE("0",R450),R450)</f>
        <v>01</v>
      </c>
      <c r="U450" s="80" t="str">
        <f t="shared" ref="U450:U513" si="151">IF(LEN(S450)=1,CONCATENATE("0",S450),S450)</f>
        <v>07</v>
      </c>
      <c r="V450" s="80" t="str">
        <f t="shared" ref="V450:V513" si="152">IFERROR(IF(P450="","null",CONCATENATE("'",Q450,"-",T450,"-",U450,"'")),"null")</f>
        <v>'2020-01-07'</v>
      </c>
      <c r="W450" s="80">
        <v>37</v>
      </c>
      <c r="X450" s="80">
        <f t="shared" ref="X450:X513" si="153">IF(W450="","null",W450)</f>
        <v>37</v>
      </c>
      <c r="Y450" s="3" t="s">
        <v>2360</v>
      </c>
      <c r="Z450" s="124">
        <f>IFERROR(IF(Y450="","null",VLOOKUP(Y450,Marcas!$A$2:$C$2024,2,0)),"")</f>
        <v>959</v>
      </c>
      <c r="AA450" s="3" t="s">
        <v>2360</v>
      </c>
      <c r="AB450" s="3">
        <f>IFERROR(IF(AA450="","",IF(AA450="EMPORIO LEGAL",1,VLOOKUP(AA450,Clientes!$A$2:$B$1190,2,0))),"")</f>
        <v>686</v>
      </c>
      <c r="AC450" s="3">
        <f>IFERROR(IF(Tabla1[[#This Row],[id_control]]="null","",VLOOKUP(CONCATENATE(Tabla1[[#This Row],[CLIENTE]],"-",Tabla1[[#This Row],[id_control]]),Hoja1!$C$2:$D$1994,2,0)),"")</f>
        <v>449</v>
      </c>
      <c r="AD450" s="3" t="s">
        <v>2361</v>
      </c>
      <c r="AE450" s="4"/>
      <c r="AF450" s="6"/>
      <c r="AG450" s="6"/>
      <c r="AH450" s="6"/>
      <c r="AI450" s="6"/>
      <c r="AJ450" s="6"/>
      <c r="AK450" s="6"/>
      <c r="AL450" s="3" t="s">
        <v>2362</v>
      </c>
      <c r="AM450" s="6" t="s">
        <v>2363</v>
      </c>
      <c r="AN450" s="6" t="s">
        <v>2364</v>
      </c>
      <c r="AO450" s="6" t="s">
        <v>2365</v>
      </c>
      <c r="AP450" s="6"/>
      <c r="AQ450" s="11" t="s">
        <v>2366</v>
      </c>
      <c r="AR450" s="6"/>
      <c r="AS450" s="6"/>
      <c r="AT450" s="6"/>
      <c r="AU450" s="6"/>
      <c r="AV450" s="8" t="s">
        <v>2371</v>
      </c>
      <c r="AW450" s="11"/>
      <c r="AX450" s="6"/>
      <c r="AY450" s="6"/>
      <c r="AZ450" s="6"/>
      <c r="BA450" s="6"/>
      <c r="BB450" s="6"/>
      <c r="BC450" s="6"/>
      <c r="BD450" s="6" t="s">
        <v>2369</v>
      </c>
      <c r="BE450" s="8">
        <v>449</v>
      </c>
      <c r="BF450" s="6" t="str">
        <f t="shared" ref="BF450:BF513" si="154">CONCATENATE($BG$1,A450,"','",B450,"','",AD450,"',",N450,",",V450,",'",AB450,"','2','1','1',",X450,",",Z450,",",O450,",",O450,");")</f>
        <v>insert into bitacoras_estatus (numero_expediente, numero_registro, representante, fecha_inicio, fecha_vencimiento, id_cliente, id_admin, id_bitacoras_estatus, id_estatus, id_clase, id_marca, created_at, updated_at) values('1193400','1062689','MARIO HERNANDEZ','2010-01-07','2020-01-07','686','2','1','1',37,959,'2010-01-07 00:00:00','2010-01-07 00:00:00');</v>
      </c>
      <c r="BG450" s="6" t="str">
        <f t="shared" ref="BG450:BG513" si="155">IF(OR(G450="",BE450=""),"",CONCATENATE("insert into servicios_comentarios (comentario, id_admin, id_estatus, created_at, updated_at) values('",G450,"',1,",BE450,",",O450,",",O450,");"))</f>
        <v>insert into servicios_comentarios (comentario, id_admin, id_estatus, created_at, updated_at) values('TITULO ENTREGADO 24/01/2011, SOLICITUD DE INSCRIPCION DE TRANSMISION DE DERECHOS ENVIADA 18/07/2011 CAMBIO DE DOMICILO ENVIADO 20/09/2011 TRANSMISION DE DERECHOS RECIBIDA 20/10/2011, CAMBIO DE DOMICILO RECIBIDA 23/11/2011',1,449,'2010-01-07 00:00:00','2010-01-07 00:00:00');</v>
      </c>
      <c r="BH450" s="6" t="str">
        <f t="shared" ref="BH450:BH513" si="156">IF(OR(BD450="",BE450=""),"",CONCATENATE("insert into servicios_comentarios (comentario, id_admin, id_estatus, created_at, updated_at) values('",BD450,"',1,",BE450,",",O450,",",O450,");"))</f>
        <v>insert into servicios_comentarios (comentario, id_admin, id_estatus, created_at, updated_at) values('MARIO HERNADEZCEL.- 614 4 88 38 97, 4 16 71 38 PAGOS SOFIA GUARANA, MONICA ROSALES, SUCURSAL AMERICAS 4148475, 4 33 16 18, 4265028 ANA LAURA GARCIA RECURSOS HUMANOS EXT 104',1,449,'2010-01-07 00:00:00','2010-01-07 00:00:00');</v>
      </c>
      <c r="BI450" s="137" t="str">
        <f t="shared" ref="BI450:BI513" si="157">CONCATENATE("update bitacoras_estatus set comprobacion_uso = 1, id_estatus=",E450," where id=",BE450,";")</f>
        <v>update bitacoras_estatus set comprobacion_uso = 1, id_estatus=10 where id=449;</v>
      </c>
      <c r="BJ450" s="137" t="str">
        <f t="shared" ref="BJ450:BJ513" si="158">IF(BE450="","",CONCATENATE("update bitacoras_estatus set numero_expediente = '",A450,"', numero_registro = '",B450,"', id_estatus = ",E450,", fecha_inicio = ",N450,", fecha_vencimiento =",V450,", created_at =",O450,", updated_at =",O450,", id_clase=",X450,", id_marca=", Z450,", id_cliente=", AB450,", vigencia = ",F450," where id =",BE450,";"))</f>
        <v>update bitacoras_estatus set numero_expediente = '1193400', numero_registro = '1062689', id_estatus = 10, fecha_inicio = '2010-01-07', fecha_vencimiento ='2020-01-07', created_at ='2010-01-07 00:00:00', updated_at ='2010-01-07 00:00:00', id_clase=37, id_marca=959, id_cliente=686, vigencia = 1 where id =449;</v>
      </c>
      <c r="BK450" s="137" t="str">
        <f t="shared" ref="BK450:BK513" si="159">IF(OR(E450="",BE450=""),"",CONCATENATE("update bitacoras_estatus set id_estatus = ",E450," where id =",BE450,";"))</f>
        <v>update bitacoras_estatus set id_estatus = 10 where id =449;</v>
      </c>
    </row>
    <row r="451" spans="1:63" ht="79">
      <c r="A451" s="3">
        <v>1073509</v>
      </c>
      <c r="B451" s="3">
        <v>1160002</v>
      </c>
      <c r="C451" s="3">
        <f>IF(Tabla1[[#This Row],[No. REG.]]="","",1)</f>
        <v>1</v>
      </c>
      <c r="D451" s="3" t="s">
        <v>46</v>
      </c>
      <c r="E451" s="3">
        <f>IF(Tabla1[[#This Row],[STATUS]]="","",VLOOKUP(D451,Estatus!$A$2:$B$13,2,0))</f>
        <v>10</v>
      </c>
      <c r="F451" s="3">
        <f>IF(Tabla1[[#This Row],[STATUS]]="","",VLOOKUP(D451,Estatus!$A$2:$I$12,9,0))</f>
        <v>1</v>
      </c>
      <c r="G451" s="12" t="s">
        <v>2372</v>
      </c>
      <c r="H451" s="7">
        <v>40241</v>
      </c>
      <c r="I451" s="80">
        <f t="shared" si="140"/>
        <v>2010</v>
      </c>
      <c r="J451" s="80">
        <f t="shared" si="141"/>
        <v>3</v>
      </c>
      <c r="K451" s="80">
        <f t="shared" si="142"/>
        <v>4</v>
      </c>
      <c r="L451" s="80" t="str">
        <f t="shared" si="143"/>
        <v>03</v>
      </c>
      <c r="M451" s="80" t="str">
        <f t="shared" si="144"/>
        <v>04</v>
      </c>
      <c r="N451" s="80" t="str">
        <f t="shared" si="145"/>
        <v>'2010-03-04'</v>
      </c>
      <c r="O451" s="80" t="str">
        <f t="shared" si="146"/>
        <v>'2010-03-04 00:00:00'</v>
      </c>
      <c r="P451" s="7">
        <v>43894</v>
      </c>
      <c r="Q451" s="80">
        <f t="shared" si="147"/>
        <v>2020</v>
      </c>
      <c r="R451" s="80">
        <f t="shared" si="148"/>
        <v>3</v>
      </c>
      <c r="S451" s="80">
        <f t="shared" si="149"/>
        <v>4</v>
      </c>
      <c r="T451" s="80" t="str">
        <f t="shared" si="150"/>
        <v>03</v>
      </c>
      <c r="U451" s="80" t="str">
        <f t="shared" si="151"/>
        <v>04</v>
      </c>
      <c r="V451" s="80" t="str">
        <f t="shared" si="152"/>
        <v>'2020-03-04'</v>
      </c>
      <c r="W451" s="80"/>
      <c r="X451" s="80" t="str">
        <f t="shared" si="153"/>
        <v>null</v>
      </c>
      <c r="Y451" s="3" t="s">
        <v>2373</v>
      </c>
      <c r="Z451" s="124">
        <f>IFERROR(IF(Y451="","null",VLOOKUP(Y451,Marcas!$A$2:$C$2024,2,0)),"")</f>
        <v>897</v>
      </c>
      <c r="AA451" s="3" t="s">
        <v>2360</v>
      </c>
      <c r="AB451" s="3">
        <f>IFERROR(IF(AA451="","",IF(AA451="EMPORIO LEGAL",1,VLOOKUP(AA451,Clientes!$A$2:$B$1190,2,0))),"")</f>
        <v>686</v>
      </c>
      <c r="AC451" s="3">
        <f>IFERROR(IF(Tabla1[[#This Row],[id_control]]="null","",VLOOKUP(CONCATENATE(Tabla1[[#This Row],[CLIENTE]],"-",Tabla1[[#This Row],[id_control]]),Hoja1!$C$2:$D$1994,2,0)),"")</f>
        <v>451</v>
      </c>
      <c r="AD451" s="3" t="s">
        <v>2374</v>
      </c>
      <c r="AE451" s="3"/>
      <c r="AF451" s="3"/>
      <c r="AG451" s="3"/>
      <c r="AH451" s="3"/>
      <c r="AI451" s="3"/>
      <c r="AJ451" s="3"/>
      <c r="AK451" s="3"/>
      <c r="AL451" s="3" t="s">
        <v>2362</v>
      </c>
      <c r="AM451" s="6" t="s">
        <v>2366</v>
      </c>
      <c r="AN451" s="6" t="s">
        <v>2363</v>
      </c>
      <c r="AO451" s="6" t="s">
        <v>2364</v>
      </c>
      <c r="AP451" s="6" t="s">
        <v>2365</v>
      </c>
      <c r="AQ451" s="10"/>
      <c r="AR451" s="6"/>
      <c r="AS451" s="6"/>
      <c r="AT451" s="6"/>
      <c r="AU451" s="6"/>
      <c r="AV451" s="6" t="s">
        <v>2367</v>
      </c>
      <c r="AW451" s="6"/>
      <c r="AX451" s="6"/>
      <c r="AY451" s="6"/>
      <c r="AZ451" s="6"/>
      <c r="BA451" s="6"/>
      <c r="BB451" s="6"/>
      <c r="BC451" s="6"/>
      <c r="BD451" s="6" t="s">
        <v>2369</v>
      </c>
      <c r="BE451" s="8">
        <v>450</v>
      </c>
      <c r="BF451" s="6" t="str">
        <f t="shared" si="154"/>
        <v>insert into bitacoras_estatus (numero_expediente, numero_registro, representante, fecha_inicio, fecha_vencimiento, id_cliente, id_admin, id_bitacoras_estatus, id_estatus, id_clase, id_marca, created_at, updated_at) values('1073509','1160002','JEAN PHILLIP ERICK MERCIER DURAND','2010-03-04','2020-03-04','686','2','1','1',null,897,'2010-03-04 00:00:00','2010-03-04 00:00:00');</v>
      </c>
      <c r="BG451" s="6" t="str">
        <f t="shared" si="155"/>
        <v>insert into servicios_comentarios (comentario, id_admin, id_estatus, created_at, updated_at) values('Título entregado 15/07/2010, OLICITUD DE INSCRIPCION DE TRANSMISION DE DERECHOS ENVIADA 18/07/2011 CAMBIO DE DOMICILIO ENVIADO 20/09/2011, TRANSMISION DE DERECHOS RECIBIDA 03/11/2011, CAMBIO DE DOMICILIO RECIBIDO 23/11/2011',1,450,'2010-03-04 00:00:00','2010-03-04 00:00:00');</v>
      </c>
      <c r="BH451" s="6" t="str">
        <f t="shared" si="156"/>
        <v>insert into servicios_comentarios (comentario, id_admin, id_estatus, created_at, updated_at) values('MARIO HERNADEZCEL.- 614 4 88 38 97, 4 16 71 38 PAGOS SOFIA GUARANA, MONICA ROSALES, SUCURSAL AMERICAS 4148475, 4 33 16 18, 4265028 ANA LAURA GARCIA RECURSOS HUMANOS EXT 104',1,450,'2010-03-04 00:00:00','2010-03-04 00:00:00');</v>
      </c>
      <c r="BI451" s="137" t="str">
        <f t="shared" si="157"/>
        <v>update bitacoras_estatus set comprobacion_uso = 1, id_estatus=10 where id=450;</v>
      </c>
      <c r="BJ451" s="137" t="str">
        <f t="shared" si="158"/>
        <v>update bitacoras_estatus set numero_expediente = '1073509', numero_registro = '1160002', id_estatus = 10, fecha_inicio = '2010-03-04', fecha_vencimiento ='2020-03-04', created_at ='2010-03-04 00:00:00', updated_at ='2010-03-04 00:00:00', id_clase=null, id_marca=897, id_cliente=686, vigencia = 1 where id =450;</v>
      </c>
      <c r="BK451" s="137" t="str">
        <f t="shared" si="159"/>
        <v>update bitacoras_estatus set id_estatus = 10 where id =450;</v>
      </c>
    </row>
    <row r="452" spans="1:63">
      <c r="A452" s="3">
        <v>1236917</v>
      </c>
      <c r="B452" s="3">
        <v>1300619</v>
      </c>
      <c r="C452" s="3">
        <f>IF(Tabla1[[#This Row],[No. REG.]]="","",1)</f>
        <v>1</v>
      </c>
      <c r="D452" s="3" t="s">
        <v>46</v>
      </c>
      <c r="E452" s="3">
        <f>IF(Tabla1[[#This Row],[STATUS]]="","",VLOOKUP(D452,Estatus!$A$2:$B$13,2,0))</f>
        <v>10</v>
      </c>
      <c r="F452" s="3">
        <f>IF(Tabla1[[#This Row],[STATUS]]="","",VLOOKUP(D452,Estatus!$A$2:$I$12,9,0))</f>
        <v>1</v>
      </c>
      <c r="G452" s="96" t="s">
        <v>2375</v>
      </c>
      <c r="H452" s="7">
        <v>40890</v>
      </c>
      <c r="I452" s="80">
        <f t="shared" si="140"/>
        <v>2011</v>
      </c>
      <c r="J452" s="80">
        <f t="shared" si="141"/>
        <v>12</v>
      </c>
      <c r="K452" s="80">
        <f t="shared" si="142"/>
        <v>13</v>
      </c>
      <c r="L452" s="80">
        <f t="shared" si="143"/>
        <v>12</v>
      </c>
      <c r="M452" s="80">
        <f t="shared" si="144"/>
        <v>13</v>
      </c>
      <c r="N452" s="80" t="str">
        <f t="shared" si="145"/>
        <v>'2011-12-13'</v>
      </c>
      <c r="O452" s="80" t="str">
        <f t="shared" si="146"/>
        <v>'2011-12-13 00:00:00'</v>
      </c>
      <c r="P452" s="7">
        <v>44543</v>
      </c>
      <c r="Q452" s="80">
        <f t="shared" si="147"/>
        <v>2021</v>
      </c>
      <c r="R452" s="80">
        <f t="shared" si="148"/>
        <v>12</v>
      </c>
      <c r="S452" s="80">
        <f t="shared" si="149"/>
        <v>13</v>
      </c>
      <c r="T452" s="80">
        <f t="shared" si="150"/>
        <v>12</v>
      </c>
      <c r="U452" s="80">
        <f t="shared" si="151"/>
        <v>13</v>
      </c>
      <c r="V452" s="80" t="str">
        <f t="shared" si="152"/>
        <v>'2021-12-13'</v>
      </c>
      <c r="W452" s="80"/>
      <c r="X452" s="80" t="str">
        <f t="shared" si="153"/>
        <v>null</v>
      </c>
      <c r="Y452" s="3" t="s">
        <v>2376</v>
      </c>
      <c r="Z452" s="124">
        <f>IFERROR(IF(Y452="","null",VLOOKUP(Y452,Marcas!$A$2:$C$2024,2,0)),"")</f>
        <v>15</v>
      </c>
      <c r="AA452" s="3" t="s">
        <v>2360</v>
      </c>
      <c r="AB452" s="3">
        <f>IFERROR(IF(AA452="","",IF(AA452="EMPORIO LEGAL",1,VLOOKUP(AA452,Clientes!$A$2:$B$1190,2,0))),"")</f>
        <v>686</v>
      </c>
      <c r="AC452" s="3">
        <f>IFERROR(IF(Tabla1[[#This Row],[id_control]]="null","",VLOOKUP(CONCATENATE(Tabla1[[#This Row],[CLIENTE]],"-",Tabla1[[#This Row],[id_control]]),Hoja1!$C$2:$D$1994,2,0)),"")</f>
        <v>452</v>
      </c>
      <c r="AD452" s="3" t="s">
        <v>2361</v>
      </c>
      <c r="AE452" s="3"/>
      <c r="AF452" s="3"/>
      <c r="AG452" s="3"/>
      <c r="AH452" s="3"/>
      <c r="AI452" s="3"/>
      <c r="AJ452" s="3"/>
      <c r="AK452" s="3"/>
      <c r="AL452" s="3" t="s">
        <v>2377</v>
      </c>
      <c r="AM452" s="6" t="s">
        <v>2378</v>
      </c>
      <c r="AN452" s="6" t="s">
        <v>2379</v>
      </c>
      <c r="AO452" s="6" t="s">
        <v>2380</v>
      </c>
      <c r="AP452" s="6"/>
      <c r="AQ452" s="6" t="s">
        <v>2381</v>
      </c>
      <c r="AR452" s="6"/>
      <c r="AS452" s="6"/>
      <c r="AT452" s="6"/>
      <c r="AU452" s="6"/>
      <c r="AV452" s="6" t="s">
        <v>2382</v>
      </c>
      <c r="AW452" s="6" t="s">
        <v>2383</v>
      </c>
      <c r="AX452" s="6"/>
      <c r="AY452" s="6"/>
      <c r="AZ452" s="6"/>
      <c r="BA452" s="6"/>
      <c r="BB452" s="6"/>
      <c r="BC452" s="6"/>
      <c r="BD452" s="6" t="s">
        <v>2384</v>
      </c>
      <c r="BE452" s="8">
        <v>451</v>
      </c>
      <c r="BF452" s="6" t="str">
        <f t="shared" si="154"/>
        <v>insert into bitacoras_estatus (numero_expediente, numero_registro, representante, fecha_inicio, fecha_vencimiento, id_cliente, id_admin, id_bitacoras_estatus, id_estatus, id_clase, id_marca, created_at, updated_at) values('1236917','1300619','MARIO HERNANDEZ','2011-12-13','2021-12-13','686','2','1','1',null,15,'2011-12-13 00:00:00','2011-12-13 00:00:00');</v>
      </c>
      <c r="BG452" s="6" t="str">
        <f t="shared" si="155"/>
        <v>insert into servicios_comentarios (comentario, id_admin, id_estatus, created_at, updated_at) values('titulo entregado 08/10/2012',1,451,'2011-12-13 00:00:00','2011-12-13 00:00:00');</v>
      </c>
      <c r="BH452" s="6" t="str">
        <f t="shared" si="156"/>
        <v>insert into servicios_comentarios (comentario, id_admin, id_estatus, created_at, updated_at) values('MARIO HERNADEZCEL.- 614 4 88 38 97, 4 16 71 38 CONTADORA CON CRISTINA VARELA PAGOS SOFIA GUARANA, MONICA ROSALES, SUCURSAL AMERICAS 4148475, 4 33 16 18, 4265028 ANA LAURA GARCIA RECURSOS HUMANOS EXT 104',1,451,'2011-12-13 00:00:00','2011-12-13 00:00:00');</v>
      </c>
      <c r="BI452" s="137" t="str">
        <f t="shared" si="157"/>
        <v>update bitacoras_estatus set comprobacion_uso = 1, id_estatus=10 where id=451;</v>
      </c>
      <c r="BJ452" s="137" t="str">
        <f t="shared" si="158"/>
        <v>update bitacoras_estatus set numero_expediente = '1236917', numero_registro = '1300619', id_estatus = 10, fecha_inicio = '2011-12-13', fecha_vencimiento ='2021-12-13', created_at ='2011-12-13 00:00:00', updated_at ='2011-12-13 00:00:00', id_clase=null, id_marca=15, id_cliente=686, vigencia = 1 where id =451;</v>
      </c>
      <c r="BK452" s="137" t="str">
        <f t="shared" si="159"/>
        <v>update bitacoras_estatus set id_estatus = 10 where id =451;</v>
      </c>
    </row>
    <row r="453" spans="1:63">
      <c r="A453" s="6">
        <v>1046728</v>
      </c>
      <c r="B453" s="6">
        <v>1138858</v>
      </c>
      <c r="C453" s="6">
        <f>IF(Tabla1[[#This Row],[No. REG.]]="","",1)</f>
        <v>1</v>
      </c>
      <c r="D453" s="3" t="s">
        <v>46</v>
      </c>
      <c r="E453" s="3">
        <f>IF(Tabla1[[#This Row],[STATUS]]="","",VLOOKUP(D453,Estatus!$A$2:$B$13,2,0))</f>
        <v>10</v>
      </c>
      <c r="F453" s="3">
        <f>IF(Tabla1[[#This Row],[STATUS]]="","",VLOOKUP(D453,Estatus!$A$2:$I$12,9,0))</f>
        <v>1</v>
      </c>
      <c r="G453" s="12" t="s">
        <v>2385</v>
      </c>
      <c r="H453" s="7">
        <v>40126</v>
      </c>
      <c r="I453" s="80">
        <f t="shared" si="140"/>
        <v>2009</v>
      </c>
      <c r="J453" s="80">
        <f t="shared" si="141"/>
        <v>11</v>
      </c>
      <c r="K453" s="80">
        <f t="shared" si="142"/>
        <v>9</v>
      </c>
      <c r="L453" s="80">
        <f t="shared" si="143"/>
        <v>11</v>
      </c>
      <c r="M453" s="80" t="str">
        <f t="shared" si="144"/>
        <v>09</v>
      </c>
      <c r="N453" s="80" t="str">
        <f t="shared" si="145"/>
        <v>'2009-11-09'</v>
      </c>
      <c r="O453" s="80" t="str">
        <f t="shared" si="146"/>
        <v>'2009-11-09 00:00:00'</v>
      </c>
      <c r="P453" s="7">
        <v>43778</v>
      </c>
      <c r="Q453" s="80">
        <f t="shared" si="147"/>
        <v>2019</v>
      </c>
      <c r="R453" s="80">
        <f t="shared" si="148"/>
        <v>11</v>
      </c>
      <c r="S453" s="80">
        <f t="shared" si="149"/>
        <v>9</v>
      </c>
      <c r="T453" s="80">
        <f t="shared" si="150"/>
        <v>11</v>
      </c>
      <c r="U453" s="80" t="str">
        <f t="shared" si="151"/>
        <v>09</v>
      </c>
      <c r="V453" s="80" t="str">
        <f t="shared" si="152"/>
        <v>'2019-11-09'</v>
      </c>
      <c r="W453" s="80"/>
      <c r="X453" s="80" t="str">
        <f t="shared" si="153"/>
        <v>null</v>
      </c>
      <c r="Y453" s="6" t="s">
        <v>2386</v>
      </c>
      <c r="Z453" s="123">
        <f>IFERROR(IF(Y453="","null",VLOOKUP(Y453,Marcas!$A$2:$C$2024,2,0)),"")</f>
        <v>958</v>
      </c>
      <c r="AA453" s="6" t="s">
        <v>2386</v>
      </c>
      <c r="AB453" s="6">
        <f>IFERROR(IF(AA453="","",IF(AA453="EMPORIO LEGAL",1,VLOOKUP(AA453,Clientes!$A$2:$B$1190,2,0))),"")</f>
        <v>685</v>
      </c>
      <c r="AC453" s="6">
        <f>IFERROR(IF(Tabla1[[#This Row],[id_control]]="null","",VLOOKUP(CONCATENATE(Tabla1[[#This Row],[CLIENTE]],"-",Tabla1[[#This Row],[id_control]]),Hoja1!$C$2:$D$1994,2,0)),"")</f>
        <v>453</v>
      </c>
      <c r="AD453" s="6" t="s">
        <v>2387</v>
      </c>
      <c r="AE453" s="6" t="s">
        <v>2388</v>
      </c>
      <c r="AF453" s="6"/>
      <c r="AG453" s="6"/>
      <c r="AH453" s="6"/>
      <c r="AI453" s="6"/>
      <c r="AJ453" s="6"/>
      <c r="AK453" s="6"/>
      <c r="AL453" s="3" t="s">
        <v>2389</v>
      </c>
      <c r="AM453" s="6"/>
      <c r="AN453" s="6"/>
      <c r="AO453" s="6"/>
      <c r="AP453" s="6"/>
      <c r="AQ453" s="5" t="s">
        <v>2390</v>
      </c>
      <c r="AR453" s="5"/>
      <c r="AS453" s="5"/>
      <c r="AT453" s="5"/>
      <c r="AU453" s="5"/>
      <c r="AV453" s="5" t="s">
        <v>2391</v>
      </c>
      <c r="AW453" s="5" t="s">
        <v>2392</v>
      </c>
      <c r="AX453" s="5"/>
      <c r="AY453" s="5"/>
      <c r="AZ453" s="5"/>
      <c r="BA453" s="5"/>
      <c r="BB453" s="5"/>
      <c r="BC453" s="5"/>
      <c r="BD453" s="8" t="s">
        <v>2393</v>
      </c>
      <c r="BE453" s="8">
        <v>452</v>
      </c>
      <c r="BF453" s="6" t="str">
        <f t="shared" si="154"/>
        <v>insert into bitacoras_estatus (numero_expediente, numero_registro, representante, fecha_inicio, fecha_vencimiento, id_cliente, id_admin, id_bitacoras_estatus, id_estatus, id_clase, id_marca, created_at, updated_at) values('1046728','1138858','MARTHA JULIETA SAMANIEGO VILLA','2009-11-09','2019-11-09','685','2','1','1',null,958,'2009-11-09 00:00:00','2009-11-09 00:00:00');</v>
      </c>
      <c r="BG453" s="6" t="str">
        <f t="shared" si="155"/>
        <v>insert into servicios_comentarios (comentario, id_admin, id_estatus, created_at, updated_at) values('Título entregado 05/04/2010',1,452,'2009-11-09 00:00:00','2009-11-09 00:00:00');</v>
      </c>
      <c r="BH453" s="6" t="str">
        <f t="shared" si="156"/>
        <v>insert into servicios_comentarios (comentario, id_admin, id_estatus, created_at, updated_at) values('412-0069 cel martha 614-239-8696',1,452,'2009-11-09 00:00:00','2009-11-09 00:00:00');</v>
      </c>
      <c r="BI453" s="137" t="str">
        <f t="shared" si="157"/>
        <v>update bitacoras_estatus set comprobacion_uso = 1, id_estatus=10 where id=452;</v>
      </c>
      <c r="BJ453" s="137" t="str">
        <f t="shared" si="158"/>
        <v>update bitacoras_estatus set numero_expediente = '1046728', numero_registro = '1138858', id_estatus = 10, fecha_inicio = '2009-11-09', fecha_vencimiento ='2019-11-09', created_at ='2009-11-09 00:00:00', updated_at ='2009-11-09 00:00:00', id_clase=null, id_marca=958, id_cliente=685, vigencia = 1 where id =452;</v>
      </c>
      <c r="BK453" s="137" t="str">
        <f t="shared" si="159"/>
        <v>update bitacoras_estatus set id_estatus = 10 where id =452;</v>
      </c>
    </row>
    <row r="454" spans="1:63">
      <c r="A454" s="3">
        <v>1202767</v>
      </c>
      <c r="B454" s="3">
        <v>1315368</v>
      </c>
      <c r="C454" s="3">
        <f>IF(Tabla1[[#This Row],[No. REG.]]="","",1)</f>
        <v>1</v>
      </c>
      <c r="D454" s="3" t="s">
        <v>46</v>
      </c>
      <c r="E454" s="3">
        <f>IF(Tabla1[[#This Row],[STATUS]]="","",VLOOKUP(D454,Estatus!$A$2:$B$13,2,0))</f>
        <v>10</v>
      </c>
      <c r="F454" s="3">
        <f>IF(Tabla1[[#This Row],[STATUS]]="","",VLOOKUP(D454,Estatus!$A$2:$I$12,9,0))</f>
        <v>1</v>
      </c>
      <c r="G454" s="12" t="s">
        <v>2394</v>
      </c>
      <c r="H454" s="7">
        <v>40758</v>
      </c>
      <c r="I454" s="80">
        <f t="shared" si="140"/>
        <v>2011</v>
      </c>
      <c r="J454" s="80">
        <f t="shared" si="141"/>
        <v>8</v>
      </c>
      <c r="K454" s="80">
        <f t="shared" si="142"/>
        <v>3</v>
      </c>
      <c r="L454" s="80" t="str">
        <f t="shared" si="143"/>
        <v>08</v>
      </c>
      <c r="M454" s="80" t="str">
        <f t="shared" si="144"/>
        <v>03</v>
      </c>
      <c r="N454" s="80" t="str">
        <f t="shared" si="145"/>
        <v>'2011-08-03'</v>
      </c>
      <c r="O454" s="80" t="str">
        <f t="shared" si="146"/>
        <v>'2011-08-03 00:00:00'</v>
      </c>
      <c r="P454" s="7">
        <v>44411</v>
      </c>
      <c r="Q454" s="80">
        <f t="shared" si="147"/>
        <v>2021</v>
      </c>
      <c r="R454" s="80">
        <f t="shared" si="148"/>
        <v>8</v>
      </c>
      <c r="S454" s="80">
        <f t="shared" si="149"/>
        <v>3</v>
      </c>
      <c r="T454" s="80" t="str">
        <f t="shared" si="150"/>
        <v>08</v>
      </c>
      <c r="U454" s="80" t="str">
        <f t="shared" si="151"/>
        <v>03</v>
      </c>
      <c r="V454" s="80" t="str">
        <f t="shared" si="152"/>
        <v>'2021-08-03'</v>
      </c>
      <c r="W454" s="80"/>
      <c r="X454" s="80" t="str">
        <f t="shared" si="153"/>
        <v>null</v>
      </c>
      <c r="Y454" s="3" t="s">
        <v>2395</v>
      </c>
      <c r="Z454" s="124">
        <f>IFERROR(IF(Y454="","null",VLOOKUP(Y454,Marcas!$A$2:$C$2024,2,0)),"")</f>
        <v>957</v>
      </c>
      <c r="AA454" s="3" t="s">
        <v>2395</v>
      </c>
      <c r="AB454" s="3">
        <f>IFERROR(IF(AA454="","",IF(AA454="EMPORIO LEGAL",1,VLOOKUP(AA454,Clientes!$A$2:$B$1190,2,0))),"")</f>
        <v>684</v>
      </c>
      <c r="AC454" s="3">
        <f>IFERROR(IF(Tabla1[[#This Row],[id_control]]="null","",VLOOKUP(CONCATENATE(Tabla1[[#This Row],[CLIENTE]],"-",Tabla1[[#This Row],[id_control]]),Hoja1!$C$2:$D$1994,2,0)),"")</f>
        <v>454</v>
      </c>
      <c r="AD454" s="3" t="s">
        <v>2396</v>
      </c>
      <c r="AE454" s="3"/>
      <c r="AF454" s="3"/>
      <c r="AG454" s="3"/>
      <c r="AH454" s="3"/>
      <c r="AI454" s="3"/>
      <c r="AJ454" s="3"/>
      <c r="AK454" s="3"/>
      <c r="AL454" s="3" t="s">
        <v>2397</v>
      </c>
      <c r="AM454" s="6"/>
      <c r="AN454" s="6"/>
      <c r="AO454" s="6"/>
      <c r="AP454" s="6"/>
      <c r="AQ454" s="6">
        <v>6144067215</v>
      </c>
      <c r="AR454" s="6"/>
      <c r="AS454" s="6"/>
      <c r="AT454" s="6"/>
      <c r="AU454" s="6"/>
      <c r="AV454" s="6" t="s">
        <v>2398</v>
      </c>
      <c r="AW454" s="6"/>
      <c r="AX454" s="6"/>
      <c r="AY454" s="6"/>
      <c r="AZ454" s="6"/>
      <c r="BA454" s="6"/>
      <c r="BB454" s="6"/>
      <c r="BC454" s="6"/>
      <c r="BD454" s="6" t="s">
        <v>2399</v>
      </c>
      <c r="BE454" s="8">
        <v>453</v>
      </c>
      <c r="BF454" s="6" t="str">
        <f t="shared" si="154"/>
        <v>insert into bitacoras_estatus (numero_expediente, numero_registro, representante, fecha_inicio, fecha_vencimiento, id_cliente, id_admin, id_bitacoras_estatus, id_estatus, id_clase, id_marca, created_at, updated_at) values('1202767','1315368','GUSTAVO MONTOYA DOMINGUEZ','2011-08-03','2021-08-03','684','2','1','1',null,957,'2011-08-03 00:00:00','2011-08-03 00:00:00');</v>
      </c>
      <c r="BG454" s="6" t="str">
        <f t="shared" si="155"/>
        <v>insert into servicios_comentarios (comentario, id_admin, id_estatus, created_at, updated_at) values('TITULO ENTREGADO 08/11/2012',1,453,'2011-08-03 00:00:00','2011-08-03 00:00:00');</v>
      </c>
      <c r="BH454" s="6" t="str">
        <f t="shared" si="156"/>
        <v>insert into servicios_comentarios (comentario, id_admin, id_estatus, created_at, updated_at) values('4150058, cel 6144067215',1,453,'2011-08-03 00:00:00','2011-08-03 00:00:00');</v>
      </c>
      <c r="BI454" s="137" t="str">
        <f t="shared" si="157"/>
        <v>update bitacoras_estatus set comprobacion_uso = 1, id_estatus=10 where id=453;</v>
      </c>
      <c r="BJ454" s="137" t="str">
        <f t="shared" si="158"/>
        <v>update bitacoras_estatus set numero_expediente = '1202767', numero_registro = '1315368', id_estatus = 10, fecha_inicio = '2011-08-03', fecha_vencimiento ='2021-08-03', created_at ='2011-08-03 00:00:00', updated_at ='2011-08-03 00:00:00', id_clase=null, id_marca=957, id_cliente=684, vigencia = 1 where id =453;</v>
      </c>
      <c r="BK454" s="137" t="str">
        <f t="shared" si="159"/>
        <v>update bitacoras_estatus set id_estatus = 10 where id =453;</v>
      </c>
    </row>
    <row r="455" spans="1:63" ht="27">
      <c r="A455" s="3">
        <v>637773</v>
      </c>
      <c r="B455" s="3">
        <v>858174</v>
      </c>
      <c r="C455" s="3">
        <f>IF(Tabla1[[#This Row],[No. REG.]]="","",1)</f>
        <v>1</v>
      </c>
      <c r="D455" s="3" t="s">
        <v>46</v>
      </c>
      <c r="E455" s="3">
        <f>IF(Tabla1[[#This Row],[STATUS]]="","",VLOOKUP(D455,Estatus!$A$2:$B$13,2,0))</f>
        <v>10</v>
      </c>
      <c r="F455" s="3">
        <f>IF(Tabla1[[#This Row],[STATUS]]="","",VLOOKUP(D455,Estatus!$A$2:$I$12,9,0))</f>
        <v>1</v>
      </c>
      <c r="G455" s="12" t="s">
        <v>2400</v>
      </c>
      <c r="H455" s="7">
        <v>37995</v>
      </c>
      <c r="I455" s="80">
        <f t="shared" si="140"/>
        <v>2004</v>
      </c>
      <c r="J455" s="80">
        <f t="shared" si="141"/>
        <v>1</v>
      </c>
      <c r="K455" s="80">
        <f t="shared" si="142"/>
        <v>9</v>
      </c>
      <c r="L455" s="80" t="str">
        <f t="shared" si="143"/>
        <v>01</v>
      </c>
      <c r="M455" s="80" t="str">
        <f t="shared" si="144"/>
        <v>09</v>
      </c>
      <c r="N455" s="80" t="str">
        <f t="shared" si="145"/>
        <v>'2004-01-09'</v>
      </c>
      <c r="O455" s="80" t="str">
        <f t="shared" si="146"/>
        <v>'2004-01-09 00:00:00'</v>
      </c>
      <c r="P455" s="7">
        <v>45300</v>
      </c>
      <c r="Q455" s="80">
        <f t="shared" si="147"/>
        <v>2024</v>
      </c>
      <c r="R455" s="80">
        <f t="shared" si="148"/>
        <v>1</v>
      </c>
      <c r="S455" s="80">
        <f t="shared" si="149"/>
        <v>9</v>
      </c>
      <c r="T455" s="80" t="str">
        <f t="shared" si="150"/>
        <v>01</v>
      </c>
      <c r="U455" s="80" t="str">
        <f t="shared" si="151"/>
        <v>09</v>
      </c>
      <c r="V455" s="80" t="str">
        <f t="shared" si="152"/>
        <v>'2024-01-09'</v>
      </c>
      <c r="W455" s="80"/>
      <c r="X455" s="80" t="str">
        <f t="shared" si="153"/>
        <v>null</v>
      </c>
      <c r="Y455" s="3" t="s">
        <v>2401</v>
      </c>
      <c r="Z455" s="124">
        <f>IFERROR(IF(Y455="","null",VLOOKUP(Y455,Marcas!$A$2:$C$2024,2,0)),"")</f>
        <v>980</v>
      </c>
      <c r="AA455" s="3" t="s">
        <v>2402</v>
      </c>
      <c r="AB455" s="3">
        <f>IFERROR(IF(AA455="","",IF(AA455="EMPORIO LEGAL",1,VLOOKUP(AA455,Clientes!$A$2:$B$1190,2,0))),"")</f>
        <v>683</v>
      </c>
      <c r="AC455" s="3">
        <f>IFERROR(IF(Tabla1[[#This Row],[id_control]]="null","",VLOOKUP(CONCATENATE(Tabla1[[#This Row],[CLIENTE]],"-",Tabla1[[#This Row],[id_control]]),Hoja1!$C$2:$D$1994,2,0)),"")</f>
        <v>455</v>
      </c>
      <c r="AD455" s="3" t="s">
        <v>2403</v>
      </c>
      <c r="AE455" s="4" t="s">
        <v>2404</v>
      </c>
      <c r="AF455" s="4"/>
      <c r="AG455" s="4"/>
      <c r="AH455" s="4"/>
      <c r="AI455" s="4"/>
      <c r="AJ455" s="4"/>
      <c r="AK455" s="4"/>
      <c r="AL455" s="3">
        <v>4155080</v>
      </c>
      <c r="AM455" s="6"/>
      <c r="AN455" s="6"/>
      <c r="AO455" s="6"/>
      <c r="AP455" s="6"/>
      <c r="AQ455" s="11"/>
      <c r="AR455" s="6"/>
      <c r="AS455" s="6"/>
      <c r="AT455" s="6"/>
      <c r="AU455" s="6"/>
      <c r="AV455" s="6"/>
      <c r="AW455" s="6"/>
      <c r="AX455" s="6"/>
      <c r="AY455" s="6"/>
      <c r="AZ455" s="6"/>
      <c r="BA455" s="6"/>
      <c r="BB455" s="6"/>
      <c r="BC455" s="6"/>
      <c r="BD455" s="6"/>
      <c r="BE455" s="8">
        <v>454</v>
      </c>
      <c r="BF455" s="6" t="str">
        <f t="shared" si="154"/>
        <v>insert into bitacoras_estatus (numero_expediente, numero_registro, representante, fecha_inicio, fecha_vencimiento, id_cliente, id_admin, id_bitacoras_estatus, id_estatus, id_clase, id_marca, created_at, updated_at) values('637773','858174','GRACIELA CHAVEZ GONZALEZ','2004-01-09','2024-01-09','683','2','1','1',null,980,'2004-01-09 00:00:00','2004-01-09 00:00:00');</v>
      </c>
      <c r="BG455" s="6" t="str">
        <f t="shared" si="155"/>
        <v>insert into servicios_comentarios (comentario, id_admin, id_estatus, created_at, updated_at) values('MONITOREO HASTA VENCIMIENTO (YA RENOVARON)',1,454,'2004-01-09 00:00:00','2004-01-09 00:00:00');</v>
      </c>
      <c r="BH455" s="6" t="str">
        <f t="shared" si="156"/>
        <v/>
      </c>
      <c r="BI455" s="137" t="str">
        <f t="shared" si="157"/>
        <v>update bitacoras_estatus set comprobacion_uso = 1, id_estatus=10 where id=454;</v>
      </c>
      <c r="BJ455" s="137" t="str">
        <f t="shared" si="158"/>
        <v>update bitacoras_estatus set numero_expediente = '637773', numero_registro = '858174', id_estatus = 10, fecha_inicio = '2004-01-09', fecha_vencimiento ='2024-01-09', created_at ='2004-01-09 00:00:00', updated_at ='2004-01-09 00:00:00', id_clase=null, id_marca=980, id_cliente=683, vigencia = 1 where id =454;</v>
      </c>
      <c r="BK455" s="137" t="str">
        <f t="shared" si="159"/>
        <v>update bitacoras_estatus set id_estatus = 10 where id =454;</v>
      </c>
    </row>
    <row r="456" spans="1:63">
      <c r="A456" s="3">
        <v>655334</v>
      </c>
      <c r="B456" s="3">
        <v>844080</v>
      </c>
      <c r="C456" s="3">
        <f>IF(Tabla1[[#This Row],[No. REG.]]="","",1)</f>
        <v>1</v>
      </c>
      <c r="D456" s="3" t="s">
        <v>109</v>
      </c>
      <c r="E456" s="3">
        <f>IF(Tabla1[[#This Row],[STATUS]]="","",VLOOKUP(D456,Estatus!$A$2:$B$13,2,0))</f>
        <v>9</v>
      </c>
      <c r="F456" s="3">
        <f>IF(Tabla1[[#This Row],[STATUS]]="","",VLOOKUP(D456,Estatus!$A$2:$I$12,9,0))</f>
        <v>0</v>
      </c>
      <c r="G456" s="12" t="s">
        <v>2405</v>
      </c>
      <c r="H456" s="7">
        <v>38105</v>
      </c>
      <c r="I456" s="80">
        <f t="shared" si="140"/>
        <v>2004</v>
      </c>
      <c r="J456" s="80">
        <f t="shared" si="141"/>
        <v>4</v>
      </c>
      <c r="K456" s="80">
        <f t="shared" si="142"/>
        <v>28</v>
      </c>
      <c r="L456" s="80" t="str">
        <f t="shared" si="143"/>
        <v>04</v>
      </c>
      <c r="M456" s="80">
        <f t="shared" si="144"/>
        <v>28</v>
      </c>
      <c r="N456" s="80" t="str">
        <f t="shared" si="145"/>
        <v>'2004-04-28'</v>
      </c>
      <c r="O456" s="80" t="str">
        <f t="shared" si="146"/>
        <v>'2004-04-28 00:00:00'</v>
      </c>
      <c r="P456" s="7">
        <v>41757</v>
      </c>
      <c r="Q456" s="80">
        <f t="shared" si="147"/>
        <v>2014</v>
      </c>
      <c r="R456" s="80">
        <f t="shared" si="148"/>
        <v>4</v>
      </c>
      <c r="S456" s="80">
        <f t="shared" si="149"/>
        <v>28</v>
      </c>
      <c r="T456" s="80" t="str">
        <f t="shared" si="150"/>
        <v>04</v>
      </c>
      <c r="U456" s="80">
        <f t="shared" si="151"/>
        <v>28</v>
      </c>
      <c r="V456" s="80" t="str">
        <f t="shared" si="152"/>
        <v>'2014-04-28'</v>
      </c>
      <c r="W456" s="80"/>
      <c r="X456" s="80" t="str">
        <f t="shared" si="153"/>
        <v>null</v>
      </c>
      <c r="Y456" s="3" t="s">
        <v>2406</v>
      </c>
      <c r="Z456" s="124">
        <f>IFERROR(IF(Y456="","null",VLOOKUP(Y456,Marcas!$A$2:$C$2024,2,0)),"")</f>
        <v>956</v>
      </c>
      <c r="AA456" s="3" t="s">
        <v>2406</v>
      </c>
      <c r="AB456" s="3">
        <f>IFERROR(IF(AA456="","",IF(AA456="EMPORIO LEGAL",1,VLOOKUP(AA456,Clientes!$A$2:$B$1190,2,0))),"")</f>
        <v>682</v>
      </c>
      <c r="AC456" s="3">
        <f>IFERROR(IF(Tabla1[[#This Row],[id_control]]="null","",VLOOKUP(CONCATENATE(Tabla1[[#This Row],[CLIENTE]],"-",Tabla1[[#This Row],[id_control]]),Hoja1!$C$2:$D$1994,2,0)),"")</f>
        <v>456</v>
      </c>
      <c r="AD456" s="3" t="s">
        <v>2407</v>
      </c>
      <c r="AE456" s="3"/>
      <c r="AF456" s="3"/>
      <c r="AG456" s="3"/>
      <c r="AH456" s="3"/>
      <c r="AI456" s="3"/>
      <c r="AJ456" s="3"/>
      <c r="AK456" s="3"/>
      <c r="AL456" s="3">
        <v>4208828</v>
      </c>
      <c r="AM456" s="8"/>
      <c r="AN456" s="8"/>
      <c r="AO456" s="6"/>
      <c r="AP456" s="6"/>
      <c r="AQ456" s="8"/>
      <c r="AR456" s="6"/>
      <c r="AS456" s="6"/>
      <c r="AT456" s="6"/>
      <c r="AU456" s="6"/>
      <c r="AV456" s="6"/>
      <c r="AW456" s="6"/>
      <c r="AX456" s="6"/>
      <c r="AY456" s="6"/>
      <c r="AZ456" s="6"/>
      <c r="BA456" s="6"/>
      <c r="BB456" s="6"/>
      <c r="BC456" s="6"/>
      <c r="BD456" s="6" t="s">
        <v>2408</v>
      </c>
      <c r="BE456" s="8">
        <v>455</v>
      </c>
      <c r="BF456" s="6" t="str">
        <f t="shared" si="154"/>
        <v>insert into bitacoras_estatus (numero_expediente, numero_registro, representante, fecha_inicio, fecha_vencimiento, id_cliente, id_admin, id_bitacoras_estatus, id_estatus, id_clase, id_marca, created_at, updated_at) values('655334','844080','SR. BARRAGAN','2004-04-28','2014-04-28','682','2','1','1',null,956,'2004-04-28 00:00:00','2004-04-28 00:00:00');</v>
      </c>
      <c r="BG456" s="6" t="str">
        <f t="shared" si="155"/>
        <v>insert into servicios_comentarios (comentario, id_admin, id_estatus, created_at, updated_at) values('13/08/04 No hay fecha de entrega',1,455,'2004-04-28 00:00:00','2004-04-28 00:00:00');</v>
      </c>
      <c r="BH456" s="6" t="str">
        <f t="shared" si="156"/>
        <v>insert into servicios_comentarios (comentario, id_admin, id_estatus, created_at, updated_at) values('614) 416-6181, 4208828',1,455,'2004-04-28 00:00:00','2004-04-28 00:00:00');</v>
      </c>
      <c r="BI456" s="137" t="str">
        <f t="shared" si="157"/>
        <v>update bitacoras_estatus set comprobacion_uso = 1, id_estatus=9 where id=455;</v>
      </c>
      <c r="BJ456" s="137" t="str">
        <f t="shared" si="158"/>
        <v>update bitacoras_estatus set numero_expediente = '655334', numero_registro = '844080', id_estatus = 9, fecha_inicio = '2004-04-28', fecha_vencimiento ='2014-04-28', created_at ='2004-04-28 00:00:00', updated_at ='2004-04-28 00:00:00', id_clase=null, id_marca=956, id_cliente=682, vigencia = 0 where id =455;</v>
      </c>
      <c r="BK456" s="137" t="str">
        <f t="shared" si="159"/>
        <v>update bitacoras_estatus set id_estatus = 9 where id =455;</v>
      </c>
    </row>
    <row r="457" spans="1:63" ht="27">
      <c r="A457" s="3">
        <v>1030999</v>
      </c>
      <c r="B457" s="3">
        <v>1127260</v>
      </c>
      <c r="C457" s="3">
        <f>IF(Tabla1[[#This Row],[No. REG.]]="","",1)</f>
        <v>1</v>
      </c>
      <c r="D457" s="3" t="s">
        <v>46</v>
      </c>
      <c r="E457" s="3">
        <f>IF(Tabla1[[#This Row],[STATUS]]="","",VLOOKUP(D457,Estatus!$A$2:$B$13,2,0))</f>
        <v>10</v>
      </c>
      <c r="F457" s="3">
        <f>IF(Tabla1[[#This Row],[STATUS]]="","",VLOOKUP(D457,Estatus!$A$2:$I$12,9,0))</f>
        <v>1</v>
      </c>
      <c r="G457" s="12" t="s">
        <v>2409</v>
      </c>
      <c r="H457" s="7">
        <v>40050</v>
      </c>
      <c r="I457" s="80">
        <f t="shared" si="140"/>
        <v>2009</v>
      </c>
      <c r="J457" s="80">
        <f t="shared" si="141"/>
        <v>8</v>
      </c>
      <c r="K457" s="80">
        <f t="shared" si="142"/>
        <v>25</v>
      </c>
      <c r="L457" s="80" t="str">
        <f t="shared" si="143"/>
        <v>08</v>
      </c>
      <c r="M457" s="80">
        <f t="shared" si="144"/>
        <v>25</v>
      </c>
      <c r="N457" s="80" t="str">
        <f t="shared" si="145"/>
        <v>'2009-08-25'</v>
      </c>
      <c r="O457" s="80" t="str">
        <f t="shared" si="146"/>
        <v>'2009-08-25 00:00:00'</v>
      </c>
      <c r="P457" s="7">
        <v>43702</v>
      </c>
      <c r="Q457" s="80">
        <f t="shared" si="147"/>
        <v>2019</v>
      </c>
      <c r="R457" s="80">
        <f t="shared" si="148"/>
        <v>8</v>
      </c>
      <c r="S457" s="80">
        <f t="shared" si="149"/>
        <v>25</v>
      </c>
      <c r="T457" s="80" t="str">
        <f t="shared" si="150"/>
        <v>08</v>
      </c>
      <c r="U457" s="80">
        <f t="shared" si="151"/>
        <v>25</v>
      </c>
      <c r="V457" s="80" t="str">
        <f t="shared" si="152"/>
        <v>'2019-08-25'</v>
      </c>
      <c r="W457" s="80"/>
      <c r="X457" s="80" t="str">
        <f t="shared" si="153"/>
        <v>null</v>
      </c>
      <c r="Y457" s="3" t="s">
        <v>2410</v>
      </c>
      <c r="Z457" s="124">
        <f>IFERROR(IF(Y457="","null",VLOOKUP(Y457,Marcas!$A$2:$C$2024,2,0)),"")</f>
        <v>1002</v>
      </c>
      <c r="AA457" s="3" t="s">
        <v>2411</v>
      </c>
      <c r="AB457" s="3">
        <f>IFERROR(IF(AA457="","",IF(AA457="EMPORIO LEGAL",1,VLOOKUP(AA457,Clientes!$A$2:$B$1190,2,0))),"")</f>
        <v>681</v>
      </c>
      <c r="AC457" s="3">
        <f>IFERROR(IF(Tabla1[[#This Row],[id_control]]="null","",VLOOKUP(CONCATENATE(Tabla1[[#This Row],[CLIENTE]],"-",Tabla1[[#This Row],[id_control]]),Hoja1!$C$2:$D$1994,2,0)),"")</f>
        <v>457</v>
      </c>
      <c r="AD457" s="3" t="s">
        <v>2412</v>
      </c>
      <c r="AE457" s="3"/>
      <c r="AF457" s="3"/>
      <c r="AG457" s="3"/>
      <c r="AH457" s="3"/>
      <c r="AI457" s="3"/>
      <c r="AJ457" s="3"/>
      <c r="AK457" s="3"/>
      <c r="AL457" s="3" t="s">
        <v>2413</v>
      </c>
      <c r="AM457" s="8"/>
      <c r="AN457" s="8"/>
      <c r="AO457" s="6"/>
      <c r="AP457" s="6"/>
      <c r="AQ457" s="8"/>
      <c r="AR457" s="6"/>
      <c r="AS457" s="6"/>
      <c r="AT457" s="6"/>
      <c r="AU457" s="6"/>
      <c r="AV457" s="6" t="s">
        <v>2414</v>
      </c>
      <c r="AW457" s="6"/>
      <c r="AX457" s="6"/>
      <c r="AY457" s="6"/>
      <c r="AZ457" s="6"/>
      <c r="BA457" s="6"/>
      <c r="BB457" s="6"/>
      <c r="BC457" s="6"/>
      <c r="BD457" s="6" t="s">
        <v>2413</v>
      </c>
      <c r="BE457" s="8">
        <v>456</v>
      </c>
      <c r="BF457" s="6" t="str">
        <f t="shared" si="154"/>
        <v>insert into bitacoras_estatus (numero_expediente, numero_registro, representante, fecha_inicio, fecha_vencimiento, id_cliente, id_admin, id_bitacoras_estatus, id_estatus, id_clase, id_marca, created_at, updated_at) values('1030999','1127260','SANDRA LUZ PEREZ MARTINEZ','2009-08-25','2019-08-25','681','2','1','1',null,1002,'2009-08-25 00:00:00','2009-08-25 00:00:00');</v>
      </c>
      <c r="BG457" s="6" t="str">
        <f t="shared" si="155"/>
        <v>insert into servicios_comentarios (comentario, id_admin, id_estatus, created_at, updated_at) values('COMPROBACION DE USO DE MARCA ENVIADA 24/10/2013',1,456,'2009-08-25 00:00:00','2009-08-25 00:00:00');</v>
      </c>
      <c r="BH457" s="6" t="str">
        <f t="shared" si="156"/>
        <v>insert into servicios_comentarios (comentario, id_admin, id_estatus, created_at, updated_at) values('625-128-0450',1,456,'2009-08-25 00:00:00','2009-08-25 00:00:00');</v>
      </c>
      <c r="BI457" s="137" t="str">
        <f t="shared" si="157"/>
        <v>update bitacoras_estatus set comprobacion_uso = 1, id_estatus=10 where id=456;</v>
      </c>
      <c r="BJ457" s="137" t="str">
        <f t="shared" si="158"/>
        <v>update bitacoras_estatus set numero_expediente = '1030999', numero_registro = '1127260', id_estatus = 10, fecha_inicio = '2009-08-25', fecha_vencimiento ='2019-08-25', created_at ='2009-08-25 00:00:00', updated_at ='2009-08-25 00:00:00', id_clase=null, id_marca=1002, id_cliente=681, vigencia = 1 where id =456;</v>
      </c>
      <c r="BK457" s="137" t="str">
        <f t="shared" si="159"/>
        <v>update bitacoras_estatus set id_estatus = 10 where id =456;</v>
      </c>
    </row>
    <row r="458" spans="1:63">
      <c r="A458" s="3">
        <v>1090507</v>
      </c>
      <c r="B458" s="3">
        <v>1171225</v>
      </c>
      <c r="C458" s="3">
        <f>IF(Tabla1[[#This Row],[No. REG.]]="","",1)</f>
        <v>1</v>
      </c>
      <c r="D458" s="3" t="s">
        <v>46</v>
      </c>
      <c r="E458" s="3">
        <f>IF(Tabla1[[#This Row],[STATUS]]="","",VLOOKUP(D458,Estatus!$A$2:$B$13,2,0))</f>
        <v>10</v>
      </c>
      <c r="F458" s="3">
        <f>IF(Tabla1[[#This Row],[STATUS]]="","",VLOOKUP(D458,Estatus!$A$2:$I$12,9,0))</f>
        <v>1</v>
      </c>
      <c r="G458" s="12" t="s">
        <v>2415</v>
      </c>
      <c r="H458" s="7">
        <v>40311</v>
      </c>
      <c r="I458" s="80">
        <f t="shared" si="140"/>
        <v>2010</v>
      </c>
      <c r="J458" s="80">
        <f t="shared" si="141"/>
        <v>5</v>
      </c>
      <c r="K458" s="80">
        <f t="shared" si="142"/>
        <v>13</v>
      </c>
      <c r="L458" s="80" t="str">
        <f t="shared" si="143"/>
        <v>05</v>
      </c>
      <c r="M458" s="80">
        <f t="shared" si="144"/>
        <v>13</v>
      </c>
      <c r="N458" s="80" t="str">
        <f t="shared" si="145"/>
        <v>'2010-05-13'</v>
      </c>
      <c r="O458" s="80" t="str">
        <f t="shared" si="146"/>
        <v>'2010-05-13 00:00:00'</v>
      </c>
      <c r="P458" s="7">
        <v>43964</v>
      </c>
      <c r="Q458" s="80">
        <f t="shared" si="147"/>
        <v>2020</v>
      </c>
      <c r="R458" s="80">
        <f t="shared" si="148"/>
        <v>5</v>
      </c>
      <c r="S458" s="80">
        <f t="shared" si="149"/>
        <v>13</v>
      </c>
      <c r="T458" s="80" t="str">
        <f t="shared" si="150"/>
        <v>05</v>
      </c>
      <c r="U458" s="80">
        <f t="shared" si="151"/>
        <v>13</v>
      </c>
      <c r="V458" s="80" t="str">
        <f t="shared" si="152"/>
        <v>'2020-05-13'</v>
      </c>
      <c r="W458" s="80"/>
      <c r="X458" s="80" t="str">
        <f t="shared" si="153"/>
        <v>null</v>
      </c>
      <c r="Y458" s="3" t="s">
        <v>2416</v>
      </c>
      <c r="Z458" s="124">
        <f>IFERROR(IF(Y458="","null",VLOOKUP(Y458,Marcas!$A$2:$C$2024,2,0)),"")</f>
        <v>951</v>
      </c>
      <c r="AA458" s="3" t="s">
        <v>2417</v>
      </c>
      <c r="AB458" s="3">
        <f>IFERROR(IF(AA458="","",IF(AA458="EMPORIO LEGAL",1,VLOOKUP(AA458,Clientes!$A$2:$B$1190,2,0))),"")</f>
        <v>680</v>
      </c>
      <c r="AC458" s="3">
        <f>IFERROR(IF(Tabla1[[#This Row],[id_control]]="null","",VLOOKUP(CONCATENATE(Tabla1[[#This Row],[CLIENTE]],"-",Tabla1[[#This Row],[id_control]]),Hoja1!$C$2:$D$1994,2,0)),"")</f>
        <v>458</v>
      </c>
      <c r="AD458" s="3" t="s">
        <v>2418</v>
      </c>
      <c r="AE458" s="3" t="s">
        <v>2419</v>
      </c>
      <c r="AF458" s="3"/>
      <c r="AG458" s="3"/>
      <c r="AH458" s="3"/>
      <c r="AI458" s="3"/>
      <c r="AJ458" s="3"/>
      <c r="AK458" s="3"/>
      <c r="AL458" s="3" t="s">
        <v>2420</v>
      </c>
      <c r="AM458" s="8"/>
      <c r="AN458" s="8"/>
      <c r="AO458" s="6"/>
      <c r="AP458" s="6"/>
      <c r="AQ458" s="8" t="s">
        <v>2421</v>
      </c>
      <c r="AR458" s="6"/>
      <c r="AS458" s="6"/>
      <c r="AT458" s="6"/>
      <c r="AU458" s="6"/>
      <c r="AV458" s="6" t="s">
        <v>2422</v>
      </c>
      <c r="AW458" s="6"/>
      <c r="AX458" s="6"/>
      <c r="AY458" s="6"/>
      <c r="AZ458" s="6"/>
      <c r="BA458" s="6"/>
      <c r="BB458" s="6"/>
      <c r="BC458" s="6"/>
      <c r="BD458" s="6" t="s">
        <v>2423</v>
      </c>
      <c r="BE458" s="8">
        <v>457</v>
      </c>
      <c r="BF458" s="6" t="str">
        <f t="shared" si="154"/>
        <v>insert into bitacoras_estatus (numero_expediente, numero_registro, representante, fecha_inicio, fecha_vencimiento, id_cliente, id_admin, id_bitacoras_estatus, id_estatus, id_clase, id_marca, created_at, updated_at) values('1090507','1171225','BARBARA MARTINEZ RAMIREZ','2010-05-13','2020-05-13','680','2','1','1',null,951,'2010-05-13 00:00:00','2010-05-13 00:00:00');</v>
      </c>
      <c r="BG458" s="6" t="str">
        <f t="shared" si="155"/>
        <v>insert into servicios_comentarios (comentario, id_admin, id_estatus, created_at, updated_at) values('TITULO ENTREGADO: 30/09/2010',1,457,'2010-05-13 00:00:00','2010-05-13 00:00:00');</v>
      </c>
      <c r="BH458" s="6" t="str">
        <f t="shared" si="156"/>
        <v>insert into servicios_comentarios (comentario, id_admin, id_estatus, created_at, updated_at) values('414-7006 CEL LUISA614-221-0419,',1,457,'2010-05-13 00:00:00','2010-05-13 00:00:00');</v>
      </c>
      <c r="BI458" s="137" t="str">
        <f t="shared" si="157"/>
        <v>update bitacoras_estatus set comprobacion_uso = 1, id_estatus=10 where id=457;</v>
      </c>
      <c r="BJ458" s="137" t="str">
        <f t="shared" si="158"/>
        <v>update bitacoras_estatus set numero_expediente = '1090507', numero_registro = '1171225', id_estatus = 10, fecha_inicio = '2010-05-13', fecha_vencimiento ='2020-05-13', created_at ='2010-05-13 00:00:00', updated_at ='2010-05-13 00:00:00', id_clase=null, id_marca=951, id_cliente=680, vigencia = 1 where id =457;</v>
      </c>
      <c r="BK458" s="137" t="str">
        <f t="shared" si="159"/>
        <v>update bitacoras_estatus set id_estatus = 10 where id =457;</v>
      </c>
    </row>
    <row r="459" spans="1:63" ht="27">
      <c r="A459" s="6">
        <v>1093825</v>
      </c>
      <c r="B459" s="6">
        <v>1182641</v>
      </c>
      <c r="C459" s="6">
        <f>IF(Tabla1[[#This Row],[No. REG.]]="","",1)</f>
        <v>1</v>
      </c>
      <c r="D459" s="3" t="s">
        <v>46</v>
      </c>
      <c r="E459" s="3">
        <f>IF(Tabla1[[#This Row],[STATUS]]="","",VLOOKUP(D459,Estatus!$A$2:$B$13,2,0))</f>
        <v>10</v>
      </c>
      <c r="F459" s="3">
        <f>IF(Tabla1[[#This Row],[STATUS]]="","",VLOOKUP(D459,Estatus!$A$2:$I$12,9,0))</f>
        <v>1</v>
      </c>
      <c r="G459" s="51" t="s">
        <v>2424</v>
      </c>
      <c r="H459" s="7">
        <v>40331</v>
      </c>
      <c r="I459" s="80">
        <f t="shared" si="140"/>
        <v>2010</v>
      </c>
      <c r="J459" s="80">
        <f t="shared" si="141"/>
        <v>6</v>
      </c>
      <c r="K459" s="80">
        <f t="shared" si="142"/>
        <v>2</v>
      </c>
      <c r="L459" s="80" t="str">
        <f t="shared" si="143"/>
        <v>06</v>
      </c>
      <c r="M459" s="80" t="str">
        <f t="shared" si="144"/>
        <v>02</v>
      </c>
      <c r="N459" s="80" t="str">
        <f t="shared" si="145"/>
        <v>'2010-06-02'</v>
      </c>
      <c r="O459" s="80" t="str">
        <f t="shared" si="146"/>
        <v>'2010-06-02 00:00:00'</v>
      </c>
      <c r="P459" s="7">
        <v>43984</v>
      </c>
      <c r="Q459" s="80">
        <f t="shared" si="147"/>
        <v>2020</v>
      </c>
      <c r="R459" s="80">
        <f t="shared" si="148"/>
        <v>6</v>
      </c>
      <c r="S459" s="80">
        <f t="shared" si="149"/>
        <v>2</v>
      </c>
      <c r="T459" s="80" t="str">
        <f t="shared" si="150"/>
        <v>06</v>
      </c>
      <c r="U459" s="80" t="str">
        <f t="shared" si="151"/>
        <v>02</v>
      </c>
      <c r="V459" s="80" t="str">
        <f t="shared" si="152"/>
        <v>'2020-06-02'</v>
      </c>
      <c r="W459" s="80">
        <v>35</v>
      </c>
      <c r="X459" s="80">
        <f t="shared" si="153"/>
        <v>35</v>
      </c>
      <c r="Y459" s="16" t="s">
        <v>2425</v>
      </c>
      <c r="Z459" s="126">
        <f>IFERROR(IF(Y459="","null",VLOOKUP(Y459,Marcas!$A$2:$C$2024,2,0)),"")</f>
        <v>950</v>
      </c>
      <c r="AA459" s="6" t="s">
        <v>2426</v>
      </c>
      <c r="AB459" s="6">
        <f>IFERROR(IF(AA459="","",IF(AA459="EMPORIO LEGAL",1,VLOOKUP(AA459,Clientes!$A$2:$B$1190,2,0))),"")</f>
        <v>679</v>
      </c>
      <c r="AC459" s="6">
        <f>IFERROR(IF(Tabla1[[#This Row],[id_control]]="null","",VLOOKUP(CONCATENATE(Tabla1[[#This Row],[CLIENTE]],"-",Tabla1[[#This Row],[id_control]]),Hoja1!$C$2:$D$1994,2,0)),"")</f>
        <v>459</v>
      </c>
      <c r="AD459" s="6" t="s">
        <v>2427</v>
      </c>
      <c r="AE459" s="6"/>
      <c r="AF459" s="6"/>
      <c r="AG459" s="6"/>
      <c r="AH459" s="6"/>
      <c r="AI459" s="6"/>
      <c r="AJ459" s="6"/>
      <c r="AK459" s="6"/>
      <c r="AL459" s="6">
        <v>6144193821</v>
      </c>
      <c r="AM459" s="8" t="s">
        <v>2428</v>
      </c>
      <c r="AN459" s="8" t="s">
        <v>2429</v>
      </c>
      <c r="AO459" s="8"/>
      <c r="AP459" s="8"/>
      <c r="AQ459" s="8">
        <v>6141966552</v>
      </c>
      <c r="AR459" s="8"/>
      <c r="AS459" s="8"/>
      <c r="AT459" s="8"/>
      <c r="AU459" s="8"/>
      <c r="AV459" s="8" t="s">
        <v>2430</v>
      </c>
      <c r="AW459" s="8"/>
      <c r="AX459" s="8"/>
      <c r="AY459" s="8"/>
      <c r="AZ459" s="8"/>
      <c r="BA459" s="8"/>
      <c r="BB459" s="8"/>
      <c r="BC459" s="8"/>
      <c r="BD459" s="8" t="s">
        <v>2431</v>
      </c>
      <c r="BE459" s="8">
        <v>458</v>
      </c>
      <c r="BF459" s="6" t="str">
        <f t="shared" si="154"/>
        <v>insert into bitacoras_estatus (numero_expediente, numero_registro, representante, fecha_inicio, fecha_vencimiento, id_cliente, id_admin, id_bitacoras_estatus, id_estatus, id_clase, id_marca, created_at, updated_at) values('1093825','1182641','ING. ELENA ESPINOZA PRIETO','2010-06-02','2020-06-02','679','2','1','1',35,950,'2010-06-02 00:00:00','2010-06-02 00:00:00');</v>
      </c>
      <c r="BG459" s="6" t="str">
        <f t="shared" si="155"/>
        <v>insert into servicios_comentarios (comentario, id_admin, id_estatus, created_at, updated_at) values('ACREDITAMIENTO DE APODERADO LEGAL RECIVIDO 13/01/2011',1,458,'2010-06-02 00:00:00','2010-06-02 00:00:00');</v>
      </c>
      <c r="BH459" s="6" t="str">
        <f t="shared" si="156"/>
        <v>insert into servicios_comentarios (comentario, id_admin, id_estatus, created_at, updated_at) values('4193821,421 9515, 4199808 cel 6141966552',1,458,'2010-06-02 00:00:00','2010-06-02 00:00:00');</v>
      </c>
      <c r="BI459" s="137" t="str">
        <f t="shared" si="157"/>
        <v>update bitacoras_estatus set comprobacion_uso = 1, id_estatus=10 where id=458;</v>
      </c>
      <c r="BJ459" s="137" t="str">
        <f t="shared" si="158"/>
        <v>update bitacoras_estatus set numero_expediente = '1093825', numero_registro = '1182641', id_estatus = 10, fecha_inicio = '2010-06-02', fecha_vencimiento ='2020-06-02', created_at ='2010-06-02 00:00:00', updated_at ='2010-06-02 00:00:00', id_clase=35, id_marca=950, id_cliente=679, vigencia = 1 where id =458;</v>
      </c>
      <c r="BK459" s="137" t="str">
        <f t="shared" si="159"/>
        <v>update bitacoras_estatus set id_estatus = 10 where id =458;</v>
      </c>
    </row>
    <row r="460" spans="1:63" ht="27">
      <c r="A460" s="6">
        <v>1236918</v>
      </c>
      <c r="B460" s="6">
        <v>1237770</v>
      </c>
      <c r="C460" s="6">
        <f>IF(Tabla1[[#This Row],[No. REG.]]="","",1)</f>
        <v>1</v>
      </c>
      <c r="D460" s="3" t="s">
        <v>46</v>
      </c>
      <c r="E460" s="3">
        <f>IF(Tabla1[[#This Row],[STATUS]]="","",VLOOKUP(D460,Estatus!$A$2:$B$13,2,0))</f>
        <v>10</v>
      </c>
      <c r="F460" s="3">
        <f>IF(Tabla1[[#This Row],[STATUS]]="","",VLOOKUP(D460,Estatus!$A$2:$I$12,9,0))</f>
        <v>1</v>
      </c>
      <c r="G460" s="12" t="s">
        <v>2424</v>
      </c>
      <c r="H460" s="7">
        <v>40890</v>
      </c>
      <c r="I460" s="80">
        <f t="shared" si="140"/>
        <v>2011</v>
      </c>
      <c r="J460" s="80">
        <f t="shared" si="141"/>
        <v>12</v>
      </c>
      <c r="K460" s="80">
        <f t="shared" si="142"/>
        <v>13</v>
      </c>
      <c r="L460" s="80">
        <f t="shared" si="143"/>
        <v>12</v>
      </c>
      <c r="M460" s="80">
        <f t="shared" si="144"/>
        <v>13</v>
      </c>
      <c r="N460" s="80" t="str">
        <f t="shared" si="145"/>
        <v>'2011-12-13'</v>
      </c>
      <c r="O460" s="80" t="str">
        <f t="shared" si="146"/>
        <v>'2011-12-13 00:00:00'</v>
      </c>
      <c r="P460" s="7">
        <v>44543</v>
      </c>
      <c r="Q460" s="80">
        <f t="shared" si="147"/>
        <v>2021</v>
      </c>
      <c r="R460" s="80">
        <f t="shared" si="148"/>
        <v>12</v>
      </c>
      <c r="S460" s="80">
        <f t="shared" si="149"/>
        <v>13</v>
      </c>
      <c r="T460" s="80">
        <f t="shared" si="150"/>
        <v>12</v>
      </c>
      <c r="U460" s="80">
        <f t="shared" si="151"/>
        <v>13</v>
      </c>
      <c r="V460" s="80" t="str">
        <f t="shared" si="152"/>
        <v>'2021-12-13'</v>
      </c>
      <c r="W460" s="80"/>
      <c r="X460" s="80" t="str">
        <f t="shared" si="153"/>
        <v>null</v>
      </c>
      <c r="Y460" s="6" t="s">
        <v>2432</v>
      </c>
      <c r="Z460" s="123">
        <f>IFERROR(IF(Y460="","null",VLOOKUP(Y460,Marcas!$A$2:$C$2024,2,0)),"")</f>
        <v>1705</v>
      </c>
      <c r="AA460" s="6" t="s">
        <v>2425</v>
      </c>
      <c r="AB460" s="6">
        <f>IFERROR(IF(AA460="","",IF(AA460="EMPORIO LEGAL",1,VLOOKUP(AA460,Clientes!$A$2:$B$1190,2,0))),"")</f>
        <v>678</v>
      </c>
      <c r="AC460" s="6">
        <f>IFERROR(IF(Tabla1[[#This Row],[id_control]]="null","",VLOOKUP(CONCATENATE(Tabla1[[#This Row],[CLIENTE]],"-",Tabla1[[#This Row],[id_control]]),Hoja1!$C$2:$D$1994,2,0)),"")</f>
        <v>460</v>
      </c>
      <c r="AD460" s="6" t="s">
        <v>2427</v>
      </c>
      <c r="AE460" s="6"/>
      <c r="AF460" s="6"/>
      <c r="AG460" s="6"/>
      <c r="AH460" s="6"/>
      <c r="AI460" s="6"/>
      <c r="AJ460" s="6"/>
      <c r="AK460" s="6"/>
      <c r="AL460" s="6" t="s">
        <v>2433</v>
      </c>
      <c r="AM460" s="8" t="s">
        <v>2429</v>
      </c>
      <c r="AN460" s="8" t="s">
        <v>2434</v>
      </c>
      <c r="AO460" s="8"/>
      <c r="AP460" s="8"/>
      <c r="AQ460" s="8">
        <v>6141966552</v>
      </c>
      <c r="AR460" s="8"/>
      <c r="AS460" s="8"/>
      <c r="AT460" s="8"/>
      <c r="AU460" s="8"/>
      <c r="AV460" s="8" t="s">
        <v>2430</v>
      </c>
      <c r="AW460" s="8"/>
      <c r="AX460" s="8"/>
      <c r="AY460" s="8"/>
      <c r="AZ460" s="8"/>
      <c r="BA460" s="8"/>
      <c r="BB460" s="8"/>
      <c r="BC460" s="8"/>
      <c r="BD460" s="8" t="s">
        <v>2431</v>
      </c>
      <c r="BE460" s="8">
        <v>459</v>
      </c>
      <c r="BF460" s="6" t="str">
        <f t="shared" si="154"/>
        <v>insert into bitacoras_estatus (numero_expediente, numero_registro, representante, fecha_inicio, fecha_vencimiento, id_cliente, id_admin, id_bitacoras_estatus, id_estatus, id_clase, id_marca, created_at, updated_at) values('1236918','1237770','ING. ELENA ESPINOZA PRIETO','2011-12-13','2021-12-13','678','2','1','1',null,1705,'2011-12-13 00:00:00','2011-12-13 00:00:00');</v>
      </c>
      <c r="BG460" s="6" t="str">
        <f t="shared" si="155"/>
        <v>insert into servicios_comentarios (comentario, id_admin, id_estatus, created_at, updated_at) values('ACREDITAMIENTO DE APODERADO LEGAL RECIVIDO 13/01/2011',1,459,'2011-12-13 00:00:00','2011-12-13 00:00:00');</v>
      </c>
      <c r="BH460" s="6" t="str">
        <f t="shared" si="156"/>
        <v>insert into servicios_comentarios (comentario, id_admin, id_estatus, created_at, updated_at) values('4193821,421 9515, 4199808 cel 6141966552',1,459,'2011-12-13 00:00:00','2011-12-13 00:00:00');</v>
      </c>
      <c r="BI460" s="137" t="str">
        <f t="shared" si="157"/>
        <v>update bitacoras_estatus set comprobacion_uso = 1, id_estatus=10 where id=459;</v>
      </c>
      <c r="BJ460" s="137" t="str">
        <f t="shared" si="158"/>
        <v>update bitacoras_estatus set numero_expediente = '1236918', numero_registro = '1237770', id_estatus = 10, fecha_inicio = '2011-12-13', fecha_vencimiento ='2021-12-13', created_at ='2011-12-13 00:00:00', updated_at ='2011-12-13 00:00:00', id_clase=null, id_marca=1705, id_cliente=678, vigencia = 1 where id =459;</v>
      </c>
      <c r="BK460" s="137" t="str">
        <f t="shared" si="159"/>
        <v>update bitacoras_estatus set id_estatus = 10 where id =459;</v>
      </c>
    </row>
    <row r="461" spans="1:63">
      <c r="A461" s="3">
        <v>1242631</v>
      </c>
      <c r="B461" s="3"/>
      <c r="C461" s="3" t="str">
        <f>IF(Tabla1[[#This Row],[No. REG.]]="","",1)</f>
        <v/>
      </c>
      <c r="D461" s="3" t="s">
        <v>46</v>
      </c>
      <c r="E461" s="3">
        <f>IF(Tabla1[[#This Row],[STATUS]]="","",VLOOKUP(D461,Estatus!$A$2:$B$13,2,0))</f>
        <v>10</v>
      </c>
      <c r="F461" s="3">
        <f>IF(Tabla1[[#This Row],[STATUS]]="","",VLOOKUP(D461,Estatus!$A$2:$I$12,9,0))</f>
        <v>1</v>
      </c>
      <c r="G461" s="12" t="s">
        <v>2154</v>
      </c>
      <c r="H461" s="7">
        <v>40910</v>
      </c>
      <c r="I461" s="80">
        <f t="shared" si="140"/>
        <v>2012</v>
      </c>
      <c r="J461" s="80">
        <f t="shared" si="141"/>
        <v>1</v>
      </c>
      <c r="K461" s="80">
        <f t="shared" si="142"/>
        <v>2</v>
      </c>
      <c r="L461" s="80" t="str">
        <f t="shared" si="143"/>
        <v>01</v>
      </c>
      <c r="M461" s="80" t="str">
        <f t="shared" si="144"/>
        <v>02</v>
      </c>
      <c r="N461" s="80" t="str">
        <f t="shared" si="145"/>
        <v>'2012-01-02'</v>
      </c>
      <c r="O461" s="80" t="str">
        <f t="shared" si="146"/>
        <v>'2012-01-02 00:00:00'</v>
      </c>
      <c r="P461" s="7">
        <v>44563</v>
      </c>
      <c r="Q461" s="80">
        <f t="shared" si="147"/>
        <v>2022</v>
      </c>
      <c r="R461" s="80">
        <f t="shared" si="148"/>
        <v>1</v>
      </c>
      <c r="S461" s="80">
        <f t="shared" si="149"/>
        <v>2</v>
      </c>
      <c r="T461" s="80" t="str">
        <f t="shared" si="150"/>
        <v>01</v>
      </c>
      <c r="U461" s="80" t="str">
        <f t="shared" si="151"/>
        <v>02</v>
      </c>
      <c r="V461" s="80" t="str">
        <f t="shared" si="152"/>
        <v>'2022-01-02'</v>
      </c>
      <c r="W461" s="80"/>
      <c r="X461" s="80" t="str">
        <f t="shared" si="153"/>
        <v>null</v>
      </c>
      <c r="Y461" s="3" t="s">
        <v>2435</v>
      </c>
      <c r="Z461" s="124">
        <f>IFERROR(IF(Y461="","null",VLOOKUP(Y461,Marcas!$A$2:$C$2024,2,0)),"")</f>
        <v>1394</v>
      </c>
      <c r="AA461" s="3" t="s">
        <v>2425</v>
      </c>
      <c r="AB461" s="3">
        <f>IFERROR(IF(AA461="","",IF(AA461="EMPORIO LEGAL",1,VLOOKUP(AA461,Clientes!$A$2:$B$1190,2,0))),"")</f>
        <v>678</v>
      </c>
      <c r="AC461" s="3">
        <f>IFERROR(IF(Tabla1[[#This Row],[id_control]]="null","",VLOOKUP(CONCATENATE(Tabla1[[#This Row],[CLIENTE]],"-",Tabla1[[#This Row],[id_control]]),Hoja1!$C$2:$D$1994,2,0)),"")</f>
        <v>461</v>
      </c>
      <c r="AD461" s="3" t="s">
        <v>2427</v>
      </c>
      <c r="AE461" s="3"/>
      <c r="AF461" s="3"/>
      <c r="AG461" s="3"/>
      <c r="AH461" s="3"/>
      <c r="AI461" s="3"/>
      <c r="AJ461" s="3"/>
      <c r="AK461" s="3"/>
      <c r="AL461" s="3" t="s">
        <v>2433</v>
      </c>
      <c r="AM461" s="4" t="s">
        <v>2429</v>
      </c>
      <c r="AN461" s="6" t="s">
        <v>2428</v>
      </c>
      <c r="AO461" s="6"/>
      <c r="AP461" s="6"/>
      <c r="AQ461" s="4">
        <v>6141966552</v>
      </c>
      <c r="AR461" s="6"/>
      <c r="AS461" s="6"/>
      <c r="AT461" s="6"/>
      <c r="AU461" s="6"/>
      <c r="AV461" s="6" t="s">
        <v>2430</v>
      </c>
      <c r="AW461" s="6"/>
      <c r="AX461" s="6"/>
      <c r="AY461" s="6"/>
      <c r="AZ461" s="6"/>
      <c r="BA461" s="6"/>
      <c r="BB461" s="6"/>
      <c r="BC461" s="6"/>
      <c r="BD461" s="6" t="s">
        <v>2431</v>
      </c>
      <c r="BE461" s="8">
        <v>460</v>
      </c>
      <c r="BF461" s="6" t="str">
        <f t="shared" si="154"/>
        <v>insert into bitacoras_estatus (numero_expediente, numero_registro, representante, fecha_inicio, fecha_vencimiento, id_cliente, id_admin, id_bitacoras_estatus, id_estatus, id_clase, id_marca, created_at, updated_at) values('1242631','','ING. ELENA ESPINOZA PRIETO','2012-01-02','2022-01-02','678','2','1','1',null,1394,'2012-01-02 00:00:00','2012-01-02 00:00:00');</v>
      </c>
      <c r="BG461" s="6" t="str">
        <f t="shared" si="155"/>
        <v>insert into servicios_comentarios (comentario, id_admin, id_estatus, created_at, updated_at) values('titulo entregado 02/08/2012',1,460,'2012-01-02 00:00:00','2012-01-02 00:00:00');</v>
      </c>
      <c r="BH461" s="6" t="str">
        <f t="shared" si="156"/>
        <v>insert into servicios_comentarios (comentario, id_admin, id_estatus, created_at, updated_at) values('4193821,421 9515, 4199808 cel 6141966552',1,460,'2012-01-02 00:00:00','2012-01-02 00:00:00');</v>
      </c>
      <c r="BI461" s="137" t="str">
        <f t="shared" si="157"/>
        <v>update bitacoras_estatus set comprobacion_uso = 1, id_estatus=10 where id=460;</v>
      </c>
      <c r="BJ461" s="137" t="str">
        <f t="shared" si="158"/>
        <v>update bitacoras_estatus set numero_expediente = '1242631', numero_registro = '', id_estatus = 10, fecha_inicio = '2012-01-02', fecha_vencimiento ='2022-01-02', created_at ='2012-01-02 00:00:00', updated_at ='2012-01-02 00:00:00', id_clase=null, id_marca=1394, id_cliente=678, vigencia = 1 where id =460;</v>
      </c>
      <c r="BK461" s="137" t="str">
        <f t="shared" si="159"/>
        <v>update bitacoras_estatus set id_estatus = 10 where id =460;</v>
      </c>
    </row>
    <row r="462" spans="1:63" ht="27">
      <c r="A462" s="3">
        <v>951447</v>
      </c>
      <c r="B462" s="3">
        <v>1059861</v>
      </c>
      <c r="C462" s="3">
        <f>IF(Tabla1[[#This Row],[No. REG.]]="","",1)</f>
        <v>1</v>
      </c>
      <c r="D462" s="3" t="s">
        <v>109</v>
      </c>
      <c r="E462" s="3">
        <f>IF(Tabla1[[#This Row],[STATUS]]="","",VLOOKUP(D462,Estatus!$A$2:$B$13,2,0))</f>
        <v>9</v>
      </c>
      <c r="F462" s="3">
        <f>IF(Tabla1[[#This Row],[STATUS]]="","",VLOOKUP(D462,Estatus!$A$2:$I$12,9,0))</f>
        <v>0</v>
      </c>
      <c r="G462" s="12" t="s">
        <v>8705</v>
      </c>
      <c r="H462" s="7">
        <v>39647</v>
      </c>
      <c r="I462" s="80">
        <f t="shared" si="140"/>
        <v>2008</v>
      </c>
      <c r="J462" s="80">
        <f t="shared" si="141"/>
        <v>7</v>
      </c>
      <c r="K462" s="80">
        <f t="shared" si="142"/>
        <v>18</v>
      </c>
      <c r="L462" s="80" t="str">
        <f t="shared" si="143"/>
        <v>07</v>
      </c>
      <c r="M462" s="80">
        <f t="shared" si="144"/>
        <v>18</v>
      </c>
      <c r="N462" s="80" t="str">
        <f t="shared" si="145"/>
        <v>'2008-07-18'</v>
      </c>
      <c r="O462" s="80" t="str">
        <f t="shared" si="146"/>
        <v>'2008-07-18 00:00:00'</v>
      </c>
      <c r="P462" s="7">
        <v>43299</v>
      </c>
      <c r="Q462" s="80">
        <f t="shared" si="147"/>
        <v>2018</v>
      </c>
      <c r="R462" s="80">
        <f t="shared" si="148"/>
        <v>7</v>
      </c>
      <c r="S462" s="80">
        <f t="shared" si="149"/>
        <v>18</v>
      </c>
      <c r="T462" s="80" t="str">
        <f t="shared" si="150"/>
        <v>07</v>
      </c>
      <c r="U462" s="80">
        <f t="shared" si="151"/>
        <v>18</v>
      </c>
      <c r="V462" s="80" t="str">
        <f t="shared" si="152"/>
        <v>'2018-07-18'</v>
      </c>
      <c r="W462" s="80">
        <v>35</v>
      </c>
      <c r="X462" s="80">
        <f t="shared" si="153"/>
        <v>35</v>
      </c>
      <c r="Y462" s="3" t="s">
        <v>2436</v>
      </c>
      <c r="Z462" s="124">
        <f>IFERROR(IF(Y462="","null",VLOOKUP(Y462,Marcas!$A$2:$C$2024,2,0)),"")</f>
        <v>948</v>
      </c>
      <c r="AA462" s="3" t="s">
        <v>2436</v>
      </c>
      <c r="AB462" s="3">
        <f>IFERROR(IF(AA462="","",IF(AA462="EMPORIO LEGAL",1,VLOOKUP(AA462,Clientes!$A$2:$B$1190,2,0))),"")</f>
        <v>677</v>
      </c>
      <c r="AC462" s="3">
        <f>IFERROR(IF(Tabla1[[#This Row],[id_control]]="null","",VLOOKUP(CONCATENATE(Tabla1[[#This Row],[CLIENTE]],"-",Tabla1[[#This Row],[id_control]]),Hoja1!$C$2:$D$1994,2,0)),"")</f>
        <v>462</v>
      </c>
      <c r="AD462" s="3" t="s">
        <v>2437</v>
      </c>
      <c r="AE462" s="3"/>
      <c r="AF462" s="3"/>
      <c r="AG462" s="3"/>
      <c r="AH462" s="3"/>
      <c r="AI462" s="3"/>
      <c r="AJ462" s="3"/>
      <c r="AK462" s="3"/>
      <c r="AL462" s="3"/>
      <c r="AM462" s="6"/>
      <c r="AN462" s="6"/>
      <c r="AO462" s="6"/>
      <c r="AP462" s="6"/>
      <c r="AQ462" s="10"/>
      <c r="AR462" s="6"/>
      <c r="AS462" s="6"/>
      <c r="AT462" s="6"/>
      <c r="AU462" s="6"/>
      <c r="AV462" s="6"/>
      <c r="AW462" s="6"/>
      <c r="AX462" s="6"/>
      <c r="AY462" s="6"/>
      <c r="AZ462" s="6"/>
      <c r="BA462" s="6"/>
      <c r="BB462" s="6"/>
      <c r="BC462" s="6"/>
      <c r="BD462" s="6"/>
      <c r="BE462" s="8">
        <v>461</v>
      </c>
      <c r="BF462" s="6" t="str">
        <f t="shared" si="154"/>
        <v>insert into bitacoras_estatus (numero_expediente, numero_registro, representante, fecha_inicio, fecha_vencimiento, id_cliente, id_admin, id_bitacoras_estatus, id_estatus, id_clase, id_marca, created_at, updated_at) values('951447','1059861','MILTON JAIR CHAVEZ TERREROS','2008-07-18','2018-07-18','677','2','1','1',35,948,'2008-07-18 00:00:00','2008-07-18 00:00:00');</v>
      </c>
      <c r="BG462" s="6" t="str">
        <f t="shared" si="155"/>
        <v>insert into servicios_comentarios (comentario, id_admin, id_estatus, created_at, updated_at) values('NO RENOVARÁ, REGISTRÓ NUEVO LOGO / TITULO ENTREGADO 7/01/09',1,461,'2008-07-18 00:00:00','2008-07-18 00:00:00');</v>
      </c>
      <c r="BH462" s="6" t="str">
        <f t="shared" si="156"/>
        <v/>
      </c>
      <c r="BI462" s="137" t="str">
        <f t="shared" si="157"/>
        <v>update bitacoras_estatus set comprobacion_uso = 1, id_estatus=9 where id=461;</v>
      </c>
      <c r="BJ462" s="137" t="str">
        <f t="shared" si="158"/>
        <v>update bitacoras_estatus set numero_expediente = '951447', numero_registro = '1059861', id_estatus = 9, fecha_inicio = '2008-07-18', fecha_vencimiento ='2018-07-18', created_at ='2008-07-18 00:00:00', updated_at ='2008-07-18 00:00:00', id_clase=35, id_marca=948, id_cliente=677, vigencia = 0 where id =461;</v>
      </c>
      <c r="BK462" s="137" t="str">
        <f t="shared" si="159"/>
        <v>update bitacoras_estatus set id_estatus = 9 where id =461;</v>
      </c>
    </row>
    <row r="463" spans="1:63">
      <c r="A463" s="6">
        <v>895113</v>
      </c>
      <c r="B463" s="6">
        <v>1042179</v>
      </c>
      <c r="C463" s="6">
        <f>IF(Tabla1[[#This Row],[No. REG.]]="","",1)</f>
        <v>1</v>
      </c>
      <c r="D463" s="3" t="s">
        <v>109</v>
      </c>
      <c r="E463" s="3">
        <f>IF(Tabla1[[#This Row],[STATUS]]="","",VLOOKUP(D463,Estatus!$A$2:$B$13,2,0))</f>
        <v>9</v>
      </c>
      <c r="F463" s="3">
        <f>IF(Tabla1[[#This Row],[STATUS]]="","",VLOOKUP(D463,Estatus!$A$2:$I$12,9,0))</f>
        <v>0</v>
      </c>
      <c r="G463" s="16" t="s">
        <v>2438</v>
      </c>
      <c r="H463" s="7">
        <v>39387</v>
      </c>
      <c r="I463" s="80">
        <f t="shared" si="140"/>
        <v>2007</v>
      </c>
      <c r="J463" s="80">
        <f t="shared" si="141"/>
        <v>11</v>
      </c>
      <c r="K463" s="80">
        <f t="shared" si="142"/>
        <v>1</v>
      </c>
      <c r="L463" s="80">
        <f t="shared" si="143"/>
        <v>11</v>
      </c>
      <c r="M463" s="80" t="str">
        <f t="shared" si="144"/>
        <v>01</v>
      </c>
      <c r="N463" s="80" t="str">
        <f t="shared" si="145"/>
        <v>'2007-11-01'</v>
      </c>
      <c r="O463" s="80" t="str">
        <f t="shared" si="146"/>
        <v>'2007-11-01 00:00:00'</v>
      </c>
      <c r="P463" s="7">
        <v>43040</v>
      </c>
      <c r="Q463" s="80">
        <f t="shared" si="147"/>
        <v>2017</v>
      </c>
      <c r="R463" s="80">
        <f t="shared" si="148"/>
        <v>11</v>
      </c>
      <c r="S463" s="80">
        <f t="shared" si="149"/>
        <v>1</v>
      </c>
      <c r="T463" s="80">
        <f t="shared" si="150"/>
        <v>11</v>
      </c>
      <c r="U463" s="80" t="str">
        <f t="shared" si="151"/>
        <v>01</v>
      </c>
      <c r="V463" s="80" t="str">
        <f t="shared" si="152"/>
        <v>'2017-11-01'</v>
      </c>
      <c r="W463" s="80"/>
      <c r="X463" s="80" t="str">
        <f t="shared" si="153"/>
        <v>null</v>
      </c>
      <c r="Y463" s="6" t="s">
        <v>2439</v>
      </c>
      <c r="Z463" s="123">
        <f>IFERROR(IF(Y463="","null",VLOOKUP(Y463,Marcas!$A$2:$C$2024,2,0)),"")</f>
        <v>945</v>
      </c>
      <c r="AA463" s="6" t="s">
        <v>2439</v>
      </c>
      <c r="AB463" s="6">
        <f>IFERROR(IF(AA463="","",IF(AA463="EMPORIO LEGAL",1,VLOOKUP(AA463,Clientes!$A$2:$B$1190,2,0))),"")</f>
        <v>675</v>
      </c>
      <c r="AC463" s="6">
        <f>IFERROR(IF(Tabla1[[#This Row],[id_control]]="null","",VLOOKUP(CONCATENATE(Tabla1[[#This Row],[CLIENTE]],"-",Tabla1[[#This Row],[id_control]]),Hoja1!$C$2:$D$1994,2,0)),"")</f>
        <v>463</v>
      </c>
      <c r="AD463" s="6" t="s">
        <v>2440</v>
      </c>
      <c r="AE463" s="6" t="s">
        <v>2441</v>
      </c>
      <c r="AF463" s="6"/>
      <c r="AG463" s="6"/>
      <c r="AH463" s="6"/>
      <c r="AI463" s="6"/>
      <c r="AJ463" s="6"/>
      <c r="AK463" s="6"/>
      <c r="AL463" s="3">
        <v>4158685</v>
      </c>
      <c r="AM463" s="6"/>
      <c r="AN463" s="6"/>
      <c r="AO463" s="6"/>
      <c r="AP463" s="6"/>
      <c r="AQ463" s="6">
        <v>6141846511</v>
      </c>
      <c r="AR463" s="6"/>
      <c r="AS463" s="6"/>
      <c r="AT463" s="6"/>
      <c r="AU463" s="6"/>
      <c r="AV463" s="5" t="s">
        <v>2442</v>
      </c>
      <c r="AW463" s="5"/>
      <c r="AX463" s="5"/>
      <c r="AY463" s="5"/>
      <c r="AZ463" s="5"/>
      <c r="BA463" s="6"/>
      <c r="BB463" s="6"/>
      <c r="BC463" s="6"/>
      <c r="BD463" s="8" t="s">
        <v>2443</v>
      </c>
      <c r="BE463" s="8">
        <v>462</v>
      </c>
      <c r="BF463" s="6" t="str">
        <f t="shared" si="154"/>
        <v>insert into bitacoras_estatus (numero_expediente, numero_registro, representante, fecha_inicio, fecha_vencimiento, id_cliente, id_admin, id_bitacoras_estatus, id_estatus, id_clase, id_marca, created_at, updated_at) values('895113','1042179','CESAR RICARDO CHAPARRO GUTIERREZ','2007-11-01','2017-11-01','675','2','1','1',null,945,'2007-11-01 00:00:00','2007-11-01 00:00:00');</v>
      </c>
      <c r="BG463" s="6" t="str">
        <f t="shared" si="155"/>
        <v>insert into servicios_comentarios (comentario, id_admin, id_estatus, created_at, updated_at) values('TITULO ENTREGADO 5/08/08',1,462,'2007-11-01 00:00:00','2007-11-01 00:00:00');</v>
      </c>
      <c r="BH463" s="6" t="str">
        <f t="shared" si="156"/>
        <v>insert into servicios_comentarios (comentario, id_admin, id_estatus, created_at, updated_at) values('415-8685, cel 614-184-6511',1,462,'2007-11-01 00:00:00','2007-11-01 00:00:00');</v>
      </c>
      <c r="BI463" s="137" t="str">
        <f t="shared" si="157"/>
        <v>update bitacoras_estatus set comprobacion_uso = 1, id_estatus=9 where id=462;</v>
      </c>
      <c r="BJ463" s="137" t="str">
        <f t="shared" si="158"/>
        <v>update bitacoras_estatus set numero_expediente = '895113', numero_registro = '1042179', id_estatus = 9, fecha_inicio = '2007-11-01', fecha_vencimiento ='2017-11-01', created_at ='2007-11-01 00:00:00', updated_at ='2007-11-01 00:00:00', id_clase=null, id_marca=945, id_cliente=675, vigencia = 0 where id =462;</v>
      </c>
      <c r="BK463" s="137" t="str">
        <f t="shared" si="159"/>
        <v>update bitacoras_estatus set id_estatus = 9 where id =462;</v>
      </c>
    </row>
    <row r="464" spans="1:63">
      <c r="A464" s="3">
        <v>1027521</v>
      </c>
      <c r="B464" s="3">
        <v>1142532</v>
      </c>
      <c r="C464" s="3">
        <f>IF(Tabla1[[#This Row],[No. REG.]]="","",1)</f>
        <v>1</v>
      </c>
      <c r="D464" s="3" t="s">
        <v>46</v>
      </c>
      <c r="E464" s="3">
        <f>IF(Tabla1[[#This Row],[STATUS]]="","",VLOOKUP(D464,Estatus!$A$2:$B$13,2,0))</f>
        <v>10</v>
      </c>
      <c r="F464" s="3">
        <f>IF(Tabla1[[#This Row],[STATUS]]="","",VLOOKUP(D464,Estatus!$A$2:$I$12,9,0))</f>
        <v>1</v>
      </c>
      <c r="G464" s="12" t="s">
        <v>2444</v>
      </c>
      <c r="H464" s="7">
        <v>40042</v>
      </c>
      <c r="I464" s="80">
        <f t="shared" si="140"/>
        <v>2009</v>
      </c>
      <c r="J464" s="80">
        <f t="shared" si="141"/>
        <v>8</v>
      </c>
      <c r="K464" s="80">
        <f t="shared" si="142"/>
        <v>17</v>
      </c>
      <c r="L464" s="80" t="str">
        <f t="shared" si="143"/>
        <v>08</v>
      </c>
      <c r="M464" s="80">
        <f t="shared" si="144"/>
        <v>17</v>
      </c>
      <c r="N464" s="80" t="str">
        <f t="shared" si="145"/>
        <v>'2009-08-17'</v>
      </c>
      <c r="O464" s="80" t="str">
        <f t="shared" si="146"/>
        <v>'2009-08-17 00:00:00'</v>
      </c>
      <c r="P464" s="7">
        <v>43694</v>
      </c>
      <c r="Q464" s="80">
        <f t="shared" si="147"/>
        <v>2019</v>
      </c>
      <c r="R464" s="80">
        <f t="shared" si="148"/>
        <v>8</v>
      </c>
      <c r="S464" s="80">
        <f t="shared" si="149"/>
        <v>17</v>
      </c>
      <c r="T464" s="80" t="str">
        <f t="shared" si="150"/>
        <v>08</v>
      </c>
      <c r="U464" s="80">
        <f t="shared" si="151"/>
        <v>17</v>
      </c>
      <c r="V464" s="80" t="str">
        <f t="shared" si="152"/>
        <v>'2019-08-17'</v>
      </c>
      <c r="W464" s="80"/>
      <c r="X464" s="80" t="str">
        <f t="shared" si="153"/>
        <v>null</v>
      </c>
      <c r="Y464" s="3" t="s">
        <v>2445</v>
      </c>
      <c r="Z464" s="124">
        <f>IFERROR(IF(Y464="","null",VLOOKUP(Y464,Marcas!$A$2:$C$2024,2,0)),"")</f>
        <v>944</v>
      </c>
      <c r="AA464" s="3" t="s">
        <v>2445</v>
      </c>
      <c r="AB464" s="3">
        <f>IFERROR(IF(AA464="","",IF(AA464="EMPORIO LEGAL",1,VLOOKUP(AA464,Clientes!$A$2:$B$1190,2,0))),"")</f>
        <v>674</v>
      </c>
      <c r="AC464" s="3">
        <f>IFERROR(IF(Tabla1[[#This Row],[id_control]]="null","",VLOOKUP(CONCATENATE(Tabla1[[#This Row],[CLIENTE]],"-",Tabla1[[#This Row],[id_control]]),Hoja1!$C$2:$D$1994,2,0)),"")</f>
        <v>464</v>
      </c>
      <c r="AD464" s="3" t="s">
        <v>2446</v>
      </c>
      <c r="AE464" s="3"/>
      <c r="AF464" s="3"/>
      <c r="AG464" s="3"/>
      <c r="AH464" s="3"/>
      <c r="AI464" s="3"/>
      <c r="AJ464" s="3"/>
      <c r="AK464" s="3"/>
      <c r="AL464" s="3" t="s">
        <v>2447</v>
      </c>
      <c r="AM464" s="6" t="s">
        <v>2448</v>
      </c>
      <c r="AN464" s="6"/>
      <c r="AO464" s="6"/>
      <c r="AP464" s="6"/>
      <c r="AQ464" s="10" t="s">
        <v>2449</v>
      </c>
      <c r="AR464" s="6"/>
      <c r="AS464" s="6"/>
      <c r="AT464" s="6"/>
      <c r="AU464" s="6"/>
      <c r="AV464" s="6" t="s">
        <v>2450</v>
      </c>
      <c r="AW464" s="6"/>
      <c r="AX464" s="6"/>
      <c r="AY464" s="6"/>
      <c r="AZ464" s="6"/>
      <c r="BA464" s="6"/>
      <c r="BB464" s="6"/>
      <c r="BC464" s="6"/>
      <c r="BD464" s="6" t="s">
        <v>2451</v>
      </c>
      <c r="BE464" s="8">
        <v>463</v>
      </c>
      <c r="BF464" s="6" t="str">
        <f t="shared" si="154"/>
        <v>insert into bitacoras_estatus (numero_expediente, numero_registro, representante, fecha_inicio, fecha_vencimiento, id_cliente, id_admin, id_bitacoras_estatus, id_estatus, id_clase, id_marca, created_at, updated_at) values('1027521','1142532','CARLOS MARTIN PORRAS VILLEGAS','2009-08-17','2019-08-17','674','2','1','1',null,944,'2009-08-17 00:00:00','2009-08-17 00:00:00');</v>
      </c>
      <c r="BG464" s="6" t="str">
        <f t="shared" si="155"/>
        <v>insert into servicios_comentarios (comentario, id_admin, id_estatus, created_at, updated_at) values('Título entregado 05/05/2010',1,463,'2009-08-17 00:00:00','2009-08-17 00:00:00');</v>
      </c>
      <c r="BH464" s="6" t="str">
        <f t="shared" si="156"/>
        <v>insert into servicios_comentarios (comentario, id_admin, id_estatus, created_at, updated_at) values('459-3972, 416-1665 liliana 614-247-6579',1,463,'2009-08-17 00:00:00','2009-08-17 00:00:00');</v>
      </c>
      <c r="BI464" s="137" t="str">
        <f t="shared" si="157"/>
        <v>update bitacoras_estatus set comprobacion_uso = 1, id_estatus=10 where id=463;</v>
      </c>
      <c r="BJ464" s="137" t="str">
        <f t="shared" si="158"/>
        <v>update bitacoras_estatus set numero_expediente = '1027521', numero_registro = '1142532', id_estatus = 10, fecha_inicio = '2009-08-17', fecha_vencimiento ='2019-08-17', created_at ='2009-08-17 00:00:00', updated_at ='2009-08-17 00:00:00', id_clase=null, id_marca=944, id_cliente=674, vigencia = 1 where id =463;</v>
      </c>
      <c r="BK464" s="137" t="str">
        <f t="shared" si="159"/>
        <v>update bitacoras_estatus set id_estatus = 10 where id =463;</v>
      </c>
    </row>
    <row r="465" spans="1:63">
      <c r="A465" s="6">
        <v>1220148</v>
      </c>
      <c r="B465" s="6">
        <v>1269052</v>
      </c>
      <c r="C465" s="6">
        <f>IF(Tabla1[[#This Row],[No. REG.]]="","",1)</f>
        <v>1</v>
      </c>
      <c r="D465" s="3" t="s">
        <v>46</v>
      </c>
      <c r="E465" s="3">
        <f>IF(Tabla1[[#This Row],[STATUS]]="","",VLOOKUP(D465,Estatus!$A$2:$B$13,2,0))</f>
        <v>10</v>
      </c>
      <c r="F465" s="3">
        <f>IF(Tabla1[[#This Row],[STATUS]]="","",VLOOKUP(D465,Estatus!$A$2:$I$12,9,0))</f>
        <v>1</v>
      </c>
      <c r="G465" s="16" t="s">
        <v>2452</v>
      </c>
      <c r="H465" s="7">
        <v>40815</v>
      </c>
      <c r="I465" s="80">
        <f t="shared" si="140"/>
        <v>2011</v>
      </c>
      <c r="J465" s="80">
        <f t="shared" si="141"/>
        <v>9</v>
      </c>
      <c r="K465" s="80">
        <f t="shared" si="142"/>
        <v>29</v>
      </c>
      <c r="L465" s="80" t="str">
        <f t="shared" si="143"/>
        <v>09</v>
      </c>
      <c r="M465" s="80">
        <f t="shared" si="144"/>
        <v>29</v>
      </c>
      <c r="N465" s="80" t="str">
        <f t="shared" si="145"/>
        <v>'2011-09-29'</v>
      </c>
      <c r="O465" s="80" t="str">
        <f t="shared" si="146"/>
        <v>'2011-09-29 00:00:00'</v>
      </c>
      <c r="P465" s="7">
        <v>44468</v>
      </c>
      <c r="Q465" s="80">
        <f t="shared" si="147"/>
        <v>2021</v>
      </c>
      <c r="R465" s="80">
        <f t="shared" si="148"/>
        <v>9</v>
      </c>
      <c r="S465" s="80">
        <f t="shared" si="149"/>
        <v>29</v>
      </c>
      <c r="T465" s="80" t="str">
        <f t="shared" si="150"/>
        <v>09</v>
      </c>
      <c r="U465" s="80">
        <f t="shared" si="151"/>
        <v>29</v>
      </c>
      <c r="V465" s="80" t="str">
        <f t="shared" si="152"/>
        <v>'2021-09-29'</v>
      </c>
      <c r="W465" s="80"/>
      <c r="X465" s="80" t="str">
        <f t="shared" si="153"/>
        <v>null</v>
      </c>
      <c r="Y465" s="6" t="s">
        <v>2453</v>
      </c>
      <c r="Z465" s="123">
        <f>IFERROR(IF(Y465="","null",VLOOKUP(Y465,Marcas!$A$2:$C$2024,2,0)),"")</f>
        <v>939</v>
      </c>
      <c r="AA465" s="6" t="s">
        <v>2454</v>
      </c>
      <c r="AB465" s="6">
        <f>IFERROR(IF(AA465="","",IF(AA465="EMPORIO LEGAL",1,VLOOKUP(AA465,Clientes!$A$2:$B$1190,2,0))),"")</f>
        <v>670</v>
      </c>
      <c r="AC465" s="6">
        <f>IFERROR(IF(Tabla1[[#This Row],[id_control]]="null","",VLOOKUP(CONCATENATE(Tabla1[[#This Row],[CLIENTE]],"-",Tabla1[[#This Row],[id_control]]),Hoja1!$C$2:$D$1994,2,0)),"")</f>
        <v>465</v>
      </c>
      <c r="AD465" s="6" t="s">
        <v>2455</v>
      </c>
      <c r="AE465" s="6"/>
      <c r="AF465" s="6"/>
      <c r="AG465" s="6"/>
      <c r="AH465" s="6"/>
      <c r="AI465" s="6"/>
      <c r="AJ465" s="6"/>
      <c r="AK465" s="6"/>
      <c r="AL465" s="3" t="s">
        <v>2456</v>
      </c>
      <c r="AM465" s="6"/>
      <c r="AN465" s="6"/>
      <c r="AO465" s="6"/>
      <c r="AP465" s="6"/>
      <c r="AQ465" s="6" t="s">
        <v>2457</v>
      </c>
      <c r="AR465" s="6"/>
      <c r="AS465" s="6"/>
      <c r="AT465" s="6"/>
      <c r="AU465" s="6"/>
      <c r="AV465" s="6" t="s">
        <v>2458</v>
      </c>
      <c r="AW465" s="6"/>
      <c r="AX465" s="6"/>
      <c r="AY465" s="6"/>
      <c r="AZ465" s="6"/>
      <c r="BA465" s="6"/>
      <c r="BB465" s="6"/>
      <c r="BC465" s="6"/>
      <c r="BD465" s="8" t="s">
        <v>2459</v>
      </c>
      <c r="BE465" s="8">
        <v>464</v>
      </c>
      <c r="BF465" s="6" t="str">
        <f t="shared" si="154"/>
        <v>insert into bitacoras_estatus (numero_expediente, numero_registro, representante, fecha_inicio, fecha_vencimiento, id_cliente, id_admin, id_bitacoras_estatus, id_estatus, id_clase, id_marca, created_at, updated_at) values('1220148','1269052','GUSTAVO ERNESTO PÉREZ CHAVIRA','2011-09-29','2021-09-29','670','2','1','1',null,939,'2011-09-29 00:00:00','2011-09-29 00:00:00');</v>
      </c>
      <c r="BG465" s="6" t="str">
        <f t="shared" si="155"/>
        <v>insert into servicios_comentarios (comentario, id_admin, id_estatus, created_at, updated_at) values('TITULO RECIBIDO 13/04/2012',1,464,'2011-09-29 00:00:00','2011-09-29 00:00:00');</v>
      </c>
      <c r="BH465" s="6" t="str">
        <f t="shared" si="156"/>
        <v>insert into servicios_comentarios (comentario, id_admin, id_estatus, created_at, updated_at) values('4101265 CEL. 6141546182',1,464,'2011-09-29 00:00:00','2011-09-29 00:00:00');</v>
      </c>
      <c r="BI465" s="137" t="str">
        <f t="shared" si="157"/>
        <v>update bitacoras_estatus set comprobacion_uso = 1, id_estatus=10 where id=464;</v>
      </c>
      <c r="BJ465" s="137" t="str">
        <f t="shared" si="158"/>
        <v>update bitacoras_estatus set numero_expediente = '1220148', numero_registro = '1269052', id_estatus = 10, fecha_inicio = '2011-09-29', fecha_vencimiento ='2021-09-29', created_at ='2011-09-29 00:00:00', updated_at ='2011-09-29 00:00:00', id_clase=null, id_marca=939, id_cliente=670, vigencia = 1 where id =464;</v>
      </c>
      <c r="BK465" s="137" t="str">
        <f t="shared" si="159"/>
        <v>update bitacoras_estatus set id_estatus = 10 where id =464;</v>
      </c>
    </row>
    <row r="466" spans="1:63" ht="27">
      <c r="A466" s="3">
        <v>1357542</v>
      </c>
      <c r="B466" s="3"/>
      <c r="C466" s="3" t="str">
        <f>IF(Tabla1[[#This Row],[No. REG.]]="","",1)</f>
        <v/>
      </c>
      <c r="D466" s="3" t="s">
        <v>34</v>
      </c>
      <c r="E466" s="3">
        <f>IF(Tabla1[[#This Row],[STATUS]]="","",VLOOKUP(D466,Estatus!$A$2:$B$13,2,0))</f>
        <v>5</v>
      </c>
      <c r="F466" s="3">
        <f>IF(Tabla1[[#This Row],[STATUS]]="","",VLOOKUP(D466,Estatus!$A$2:$I$12,9,0))</f>
        <v>0</v>
      </c>
      <c r="G466" s="12" t="s">
        <v>2460</v>
      </c>
      <c r="H466" s="7">
        <v>41347</v>
      </c>
      <c r="I466" s="80">
        <f t="shared" si="140"/>
        <v>2013</v>
      </c>
      <c r="J466" s="80">
        <f t="shared" si="141"/>
        <v>3</v>
      </c>
      <c r="K466" s="80">
        <f t="shared" si="142"/>
        <v>14</v>
      </c>
      <c r="L466" s="80" t="str">
        <f t="shared" si="143"/>
        <v>03</v>
      </c>
      <c r="M466" s="80">
        <f t="shared" si="144"/>
        <v>14</v>
      </c>
      <c r="N466" s="80" t="str">
        <f t="shared" si="145"/>
        <v>'2013-03-14'</v>
      </c>
      <c r="O466" s="80" t="str">
        <f t="shared" si="146"/>
        <v>'2013-03-14 00:00:00'</v>
      </c>
      <c r="P466" s="7">
        <v>44996</v>
      </c>
      <c r="Q466" s="80">
        <f t="shared" si="147"/>
        <v>2023</v>
      </c>
      <c r="R466" s="80">
        <f t="shared" si="148"/>
        <v>3</v>
      </c>
      <c r="S466" s="80">
        <f t="shared" si="149"/>
        <v>11</v>
      </c>
      <c r="T466" s="80" t="str">
        <f t="shared" si="150"/>
        <v>03</v>
      </c>
      <c r="U466" s="80">
        <f t="shared" si="151"/>
        <v>11</v>
      </c>
      <c r="V466" s="80" t="str">
        <f t="shared" si="152"/>
        <v>'2023-03-11'</v>
      </c>
      <c r="W466" s="80"/>
      <c r="X466" s="80" t="str">
        <f t="shared" si="153"/>
        <v>null</v>
      </c>
      <c r="Y466" s="3" t="s">
        <v>2461</v>
      </c>
      <c r="Z466" s="124">
        <f>IFERROR(IF(Y466="","null",VLOOKUP(Y466,Marcas!$A$2:$C$2024,2,0)),"")</f>
        <v>942</v>
      </c>
      <c r="AA466" s="3" t="s">
        <v>2462</v>
      </c>
      <c r="AB466" s="3">
        <f>IFERROR(IF(AA466="","",IF(AA466="EMPORIO LEGAL",1,VLOOKUP(AA466,Clientes!$A$2:$B$1190,2,0))),"")</f>
        <v>669</v>
      </c>
      <c r="AC466" s="3">
        <f>IFERROR(IF(Tabla1[[#This Row],[id_control]]="null","",VLOOKUP(CONCATENATE(Tabla1[[#This Row],[CLIENTE]],"-",Tabla1[[#This Row],[id_control]]),Hoja1!$C$2:$D$1994,2,0)),"")</f>
        <v>466</v>
      </c>
      <c r="AD466" s="3" t="s">
        <v>288</v>
      </c>
      <c r="AE466" s="3"/>
      <c r="AF466" s="3"/>
      <c r="AG466" s="3"/>
      <c r="AH466" s="3"/>
      <c r="AI466" s="3"/>
      <c r="AJ466" s="3"/>
      <c r="AK466" s="3"/>
      <c r="AL466" s="8" t="s">
        <v>2463</v>
      </c>
      <c r="AM466" s="8"/>
      <c r="AN466" s="6"/>
      <c r="AO466" s="6"/>
      <c r="AP466" s="6"/>
      <c r="AQ466" s="8"/>
      <c r="AR466" s="8"/>
      <c r="AS466" s="6"/>
      <c r="AT466" s="6"/>
      <c r="AU466" s="6"/>
      <c r="AV466" s="8" t="s">
        <v>295</v>
      </c>
      <c r="AW466" s="8" t="s">
        <v>299</v>
      </c>
      <c r="AX466" s="8" t="s">
        <v>2464</v>
      </c>
      <c r="AY466" s="8" t="s">
        <v>297</v>
      </c>
      <c r="AZ466" s="6" t="s">
        <v>296</v>
      </c>
      <c r="BA466" s="6"/>
      <c r="BB466" s="6"/>
      <c r="BC466" s="6"/>
      <c r="BD466" s="6" t="s">
        <v>294</v>
      </c>
      <c r="BE466" s="8">
        <v>465</v>
      </c>
      <c r="BF466" s="6" t="str">
        <f t="shared" si="154"/>
        <v>insert into bitacoras_estatus (numero_expediente, numero_registro, representante, fecha_inicio, fecha_vencimiento, id_cliente, id_admin, id_bitacoras_estatus, id_estatus, id_clase, id_marca, created_at, updated_at) values('1357542','','VICTOR ROBERTO SILVA CHACON','2013-03-14','2023-03-11','669','2','1','1',null,942,'2013-03-14 00:00:00','2013-03-14 00:00:00');</v>
      </c>
      <c r="BG466" s="6" t="str">
        <f t="shared" si="155"/>
        <v>insert into servicios_comentarios (comentario, id_admin, id_estatus, created_at, updated_at) values('IMPEDIMENTO LEGAL CONTESTADO 26/09/2013. NEGATIVA RECIBIDA 23/04/2014',1,465,'2013-03-14 00:00:00','2013-03-14 00:00:00');</v>
      </c>
      <c r="BH466" s="6" t="str">
        <f t="shared" si="156"/>
        <v>insert into servicios_comentarios (comentario, id_admin, id_estatus, created_at, updated_at) values('442-9300 EXT. 132 Contacto.- Lic. Pablo Salinas',1,465,'2013-03-14 00:00:00','2013-03-14 00:00:00');</v>
      </c>
      <c r="BI466" s="137" t="str">
        <f t="shared" si="157"/>
        <v>update bitacoras_estatus set comprobacion_uso = 1, id_estatus=5 where id=465;</v>
      </c>
      <c r="BJ466" s="137" t="str">
        <f t="shared" si="158"/>
        <v>update bitacoras_estatus set numero_expediente = '1357542', numero_registro = '', id_estatus = 5, fecha_inicio = '2013-03-14', fecha_vencimiento ='2023-03-11', created_at ='2013-03-14 00:00:00', updated_at ='2013-03-14 00:00:00', id_clase=null, id_marca=942, id_cliente=669, vigencia = 0 where id =465;</v>
      </c>
      <c r="BK466" s="137" t="str">
        <f t="shared" si="159"/>
        <v>update bitacoras_estatus set id_estatus = 5 where id =465;</v>
      </c>
    </row>
    <row r="467" spans="1:63">
      <c r="A467" s="6">
        <v>1520898</v>
      </c>
      <c r="B467" s="6">
        <v>151677</v>
      </c>
      <c r="C467" s="6">
        <f>IF(Tabla1[[#This Row],[No. REG.]]="","",1)</f>
        <v>1</v>
      </c>
      <c r="D467" s="3" t="s">
        <v>46</v>
      </c>
      <c r="E467" s="3">
        <f>IF(Tabla1[[#This Row],[STATUS]]="","",VLOOKUP(D467,Estatus!$A$2:$B$13,2,0))</f>
        <v>10</v>
      </c>
      <c r="F467" s="3">
        <f>IF(Tabla1[[#This Row],[STATUS]]="","",VLOOKUP(D467,Estatus!$A$2:$I$12,9,0))</f>
        <v>1</v>
      </c>
      <c r="G467" s="16" t="s">
        <v>2465</v>
      </c>
      <c r="H467" s="9">
        <v>41878</v>
      </c>
      <c r="I467" s="81">
        <f t="shared" si="140"/>
        <v>2014</v>
      </c>
      <c r="J467" s="81">
        <f t="shared" si="141"/>
        <v>8</v>
      </c>
      <c r="K467" s="81">
        <f t="shared" si="142"/>
        <v>27</v>
      </c>
      <c r="L467" s="81" t="str">
        <f t="shared" si="143"/>
        <v>08</v>
      </c>
      <c r="M467" s="81">
        <f t="shared" si="144"/>
        <v>27</v>
      </c>
      <c r="N467" s="81" t="str">
        <f t="shared" si="145"/>
        <v>'2014-08-27'</v>
      </c>
      <c r="O467" s="81" t="str">
        <f t="shared" si="146"/>
        <v>'2014-08-27 00:00:00'</v>
      </c>
      <c r="P467" s="9">
        <v>45531</v>
      </c>
      <c r="Q467" s="81">
        <f t="shared" si="147"/>
        <v>2024</v>
      </c>
      <c r="R467" s="81">
        <f t="shared" si="148"/>
        <v>8</v>
      </c>
      <c r="S467" s="81">
        <f t="shared" si="149"/>
        <v>27</v>
      </c>
      <c r="T467" s="81" t="str">
        <f t="shared" si="150"/>
        <v>08</v>
      </c>
      <c r="U467" s="81">
        <f t="shared" si="151"/>
        <v>27</v>
      </c>
      <c r="V467" s="81" t="str">
        <f t="shared" si="152"/>
        <v>'2024-08-27'</v>
      </c>
      <c r="W467" s="81"/>
      <c r="X467" s="81" t="str">
        <f t="shared" si="153"/>
        <v>null</v>
      </c>
      <c r="Y467" s="6" t="s">
        <v>2466</v>
      </c>
      <c r="Z467" s="123">
        <f>IFERROR(IF(Y467="","null",VLOOKUP(Y467,Marcas!$A$2:$C$2024,2,0)),"")</f>
        <v>725</v>
      </c>
      <c r="AA467" s="6" t="s">
        <v>2462</v>
      </c>
      <c r="AB467" s="6">
        <f>IFERROR(IF(AA467="","",IF(AA467="EMPORIO LEGAL",1,VLOOKUP(AA467,Clientes!$A$2:$B$1190,2,0))),"")</f>
        <v>669</v>
      </c>
      <c r="AC467" s="6">
        <f>IFERROR(IF(Tabla1[[#This Row],[id_control]]="null","",VLOOKUP(CONCATENATE(Tabla1[[#This Row],[CLIENTE]],"-",Tabla1[[#This Row],[id_control]]),Hoja1!$C$2:$D$1994,2,0)),"")</f>
        <v>467</v>
      </c>
      <c r="AD467" s="6" t="s">
        <v>2467</v>
      </c>
      <c r="AE467" s="6"/>
      <c r="AF467" s="6"/>
      <c r="AG467" s="6"/>
      <c r="AH467" s="6"/>
      <c r="AI467" s="6"/>
      <c r="AJ467" s="6"/>
      <c r="AK467" s="6"/>
      <c r="AL467" s="8" t="s">
        <v>2468</v>
      </c>
      <c r="AM467" s="6"/>
      <c r="AN467" s="6"/>
      <c r="AO467" s="6"/>
      <c r="AP467" s="6"/>
      <c r="AQ467" s="10"/>
      <c r="AR467" s="6"/>
      <c r="AS467" s="6"/>
      <c r="AT467" s="6"/>
      <c r="AU467" s="6"/>
      <c r="AV467" s="8" t="s">
        <v>299</v>
      </c>
      <c r="AW467" s="6"/>
      <c r="AX467" s="6"/>
      <c r="AY467" s="6"/>
      <c r="AZ467" s="6"/>
      <c r="BA467" s="6"/>
      <c r="BB467" s="6"/>
      <c r="BC467" s="6"/>
      <c r="BD467" s="6" t="s">
        <v>2468</v>
      </c>
      <c r="BE467" s="8">
        <v>466</v>
      </c>
      <c r="BF467" s="6" t="str">
        <f t="shared" si="154"/>
        <v>insert into bitacoras_estatus (numero_expediente, numero_registro, representante, fecha_inicio, fecha_vencimiento, id_cliente, id_admin, id_bitacoras_estatus, id_estatus, id_clase, id_marca, created_at, updated_at) values('1520898','151677','CARNES FRIAS SAN ANDRES, S.A. DE C.V. (CONTACTO PABLO SALINAS)','2014-08-27','2024-08-27','669','2','1','1',null,725,'2014-08-27 00:00:00','2014-08-27 00:00:00');</v>
      </c>
      <c r="BG467" s="6" t="str">
        <f t="shared" si="155"/>
        <v>insert into servicios_comentarios (comentario, id_admin, id_estatus, created_at, updated_at) values('TITULO ENTREGADO EL 4/08/15',1,466,'2014-08-27 00:00:00','2014-08-27 00:00:00');</v>
      </c>
      <c r="BH467" s="6" t="str">
        <f t="shared" si="156"/>
        <v>insert into servicios_comentarios (comentario, id_admin, id_estatus, created_at, updated_at) values('442 93 00',1,466,'2014-08-27 00:00:00','2014-08-27 00:00:00');</v>
      </c>
      <c r="BI467" s="137" t="str">
        <f t="shared" si="157"/>
        <v>update bitacoras_estatus set comprobacion_uso = 1, id_estatus=10 where id=466;</v>
      </c>
      <c r="BJ467" s="137" t="str">
        <f t="shared" si="158"/>
        <v>update bitacoras_estatus set numero_expediente = '1520898', numero_registro = '151677', id_estatus = 10, fecha_inicio = '2014-08-27', fecha_vencimiento ='2024-08-27', created_at ='2014-08-27 00:00:00', updated_at ='2014-08-27 00:00:00', id_clase=null, id_marca=725, id_cliente=669, vigencia = 1 where id =466;</v>
      </c>
      <c r="BK467" s="137" t="str">
        <f t="shared" si="159"/>
        <v>update bitacoras_estatus set id_estatus = 10 where id =466;</v>
      </c>
    </row>
    <row r="468" spans="1:63">
      <c r="A468" s="6">
        <v>811829</v>
      </c>
      <c r="B468" s="6"/>
      <c r="C468" s="6" t="str">
        <f>IF(Tabla1[[#This Row],[No. REG.]]="","",1)</f>
        <v/>
      </c>
      <c r="D468" s="3" t="s">
        <v>34</v>
      </c>
      <c r="E468" s="3">
        <f>IF(Tabla1[[#This Row],[STATUS]]="","",VLOOKUP(D468,Estatus!$A$2:$B$13,2,0))</f>
        <v>5</v>
      </c>
      <c r="F468" s="3">
        <f>IF(Tabla1[[#This Row],[STATUS]]="","",VLOOKUP(D468,Estatus!$A$2:$I$12,9,0))</f>
        <v>0</v>
      </c>
      <c r="G468" s="16" t="s">
        <v>2469</v>
      </c>
      <c r="H468" s="9">
        <v>38986</v>
      </c>
      <c r="I468" s="81">
        <f t="shared" si="140"/>
        <v>2006</v>
      </c>
      <c r="J468" s="81">
        <f t="shared" si="141"/>
        <v>9</v>
      </c>
      <c r="K468" s="81">
        <f t="shared" si="142"/>
        <v>26</v>
      </c>
      <c r="L468" s="81" t="str">
        <f t="shared" si="143"/>
        <v>09</v>
      </c>
      <c r="M468" s="81">
        <f t="shared" si="144"/>
        <v>26</v>
      </c>
      <c r="N468" s="81" t="str">
        <f t="shared" si="145"/>
        <v>'2006-09-26'</v>
      </c>
      <c r="O468" s="81" t="str">
        <f t="shared" si="146"/>
        <v>'2006-09-26 00:00:00'</v>
      </c>
      <c r="P468" s="9">
        <v>42639</v>
      </c>
      <c r="Q468" s="81">
        <f t="shared" si="147"/>
        <v>2016</v>
      </c>
      <c r="R468" s="81">
        <f t="shared" si="148"/>
        <v>9</v>
      </c>
      <c r="S468" s="81">
        <f t="shared" si="149"/>
        <v>26</v>
      </c>
      <c r="T468" s="81" t="str">
        <f t="shared" si="150"/>
        <v>09</v>
      </c>
      <c r="U468" s="81">
        <f t="shared" si="151"/>
        <v>26</v>
      </c>
      <c r="V468" s="81" t="str">
        <f t="shared" si="152"/>
        <v>'2016-09-26'</v>
      </c>
      <c r="W468" s="81"/>
      <c r="X468" s="81" t="str">
        <f t="shared" si="153"/>
        <v>null</v>
      </c>
      <c r="Y468" s="6" t="s">
        <v>2470</v>
      </c>
      <c r="Z468" s="123">
        <f>IFERROR(IF(Y468="","null",VLOOKUP(Y468,Marcas!$A$2:$C$2024,2,0)),"")</f>
        <v>936</v>
      </c>
      <c r="AA468" s="6" t="s">
        <v>2470</v>
      </c>
      <c r="AB468" s="6">
        <f>IFERROR(IF(AA468="","",IF(AA468="EMPORIO LEGAL",1,VLOOKUP(AA468,Clientes!$A$2:$B$1190,2,0))),"")</f>
        <v>668</v>
      </c>
      <c r="AC468" s="6">
        <f>IFERROR(IF(Tabla1[[#This Row],[id_control]]="null","",VLOOKUP(CONCATENATE(Tabla1[[#This Row],[CLIENTE]],"-",Tabla1[[#This Row],[id_control]]),Hoja1!$C$2:$D$1994,2,0)),"")</f>
        <v>468</v>
      </c>
      <c r="AD468" s="6" t="s">
        <v>2471</v>
      </c>
      <c r="AE468" s="6"/>
      <c r="AF468" s="6"/>
      <c r="AG468" s="6"/>
      <c r="AH468" s="6"/>
      <c r="AI468" s="6"/>
      <c r="AJ468" s="6"/>
      <c r="AK468" s="6"/>
      <c r="AL468" s="3">
        <v>4137137</v>
      </c>
      <c r="AM468" s="6"/>
      <c r="AN468" s="6"/>
      <c r="AO468" s="6"/>
      <c r="AP468" s="6"/>
      <c r="AQ468" s="10"/>
      <c r="AR468" s="6"/>
      <c r="AS468" s="6"/>
      <c r="AT468" s="6"/>
      <c r="AU468" s="6"/>
      <c r="AV468" s="8" t="s">
        <v>2472</v>
      </c>
      <c r="AW468" s="10"/>
      <c r="AX468" s="10"/>
      <c r="AY468" s="6"/>
      <c r="AZ468" s="6"/>
      <c r="BA468" s="6"/>
      <c r="BB468" s="6"/>
      <c r="BC468" s="6"/>
      <c r="BD468" s="6" t="s">
        <v>2473</v>
      </c>
      <c r="BE468" s="8">
        <v>467</v>
      </c>
      <c r="BF468" s="6" t="str">
        <f t="shared" si="154"/>
        <v>insert into bitacoras_estatus (numero_expediente, numero_registro, representante, fecha_inicio, fecha_vencimiento, id_cliente, id_admin, id_bitacoras_estatus, id_estatus, id_clase, id_marca, created_at, updated_at) values('811829','','MANUELA GALLEGOS NIETO','2006-09-26','2016-09-26','668','2','1','1',null,936,'2006-09-26 00:00:00','2006-09-26 00:00:00');</v>
      </c>
      <c r="BG468" s="6" t="str">
        <f t="shared" si="155"/>
        <v>insert into servicios_comentarios (comentario, id_admin, id_estatus, created_at, updated_at) values('Enviado 01/11/07',1,467,'2006-09-26 00:00:00','2006-09-26 00:00:00');</v>
      </c>
      <c r="BH468" s="6" t="str">
        <f t="shared" si="156"/>
        <v>insert into servicios_comentarios (comentario, id_admin, id_estatus, created_at, updated_at) values('4137137,',1,467,'2006-09-26 00:00:00','2006-09-26 00:00:00');</v>
      </c>
      <c r="BI468" s="137" t="str">
        <f t="shared" si="157"/>
        <v>update bitacoras_estatus set comprobacion_uso = 1, id_estatus=5 where id=467;</v>
      </c>
      <c r="BJ468" s="137" t="str">
        <f t="shared" si="158"/>
        <v>update bitacoras_estatus set numero_expediente = '811829', numero_registro = '', id_estatus = 5, fecha_inicio = '2006-09-26', fecha_vencimiento ='2016-09-26', created_at ='2006-09-26 00:00:00', updated_at ='2006-09-26 00:00:00', id_clase=null, id_marca=936, id_cliente=668, vigencia = 0 where id =467;</v>
      </c>
      <c r="BK468" s="137" t="str">
        <f t="shared" si="159"/>
        <v>update bitacoras_estatus set id_estatus = 5 where id =467;</v>
      </c>
    </row>
    <row r="469" spans="1:63">
      <c r="A469" s="6">
        <v>1270100</v>
      </c>
      <c r="B469" s="6">
        <v>1308243</v>
      </c>
      <c r="C469" s="6">
        <f>IF(Tabla1[[#This Row],[No. REG.]]="","",1)</f>
        <v>1</v>
      </c>
      <c r="D469" s="3" t="s">
        <v>46</v>
      </c>
      <c r="E469" s="3">
        <f>IF(Tabla1[[#This Row],[STATUS]]="","",VLOOKUP(D469,Estatus!$A$2:$B$13,2,0))</f>
        <v>10</v>
      </c>
      <c r="F469" s="3">
        <f>IF(Tabla1[[#This Row],[STATUS]]="","",VLOOKUP(D469,Estatus!$A$2:$I$12,9,0))</f>
        <v>1</v>
      </c>
      <c r="G469" s="16" t="s">
        <v>2474</v>
      </c>
      <c r="H469" s="7">
        <v>41012</v>
      </c>
      <c r="I469" s="80">
        <f t="shared" si="140"/>
        <v>2012</v>
      </c>
      <c r="J469" s="80">
        <f t="shared" si="141"/>
        <v>4</v>
      </c>
      <c r="K469" s="80">
        <f t="shared" si="142"/>
        <v>13</v>
      </c>
      <c r="L469" s="80" t="str">
        <f t="shared" si="143"/>
        <v>04</v>
      </c>
      <c r="M469" s="80">
        <f t="shared" si="144"/>
        <v>13</v>
      </c>
      <c r="N469" s="80" t="str">
        <f t="shared" si="145"/>
        <v>'2012-04-13'</v>
      </c>
      <c r="O469" s="80" t="str">
        <f t="shared" si="146"/>
        <v>'2012-04-13 00:00:00'</v>
      </c>
      <c r="P469" s="7">
        <v>44664</v>
      </c>
      <c r="Q469" s="80">
        <f t="shared" si="147"/>
        <v>2022</v>
      </c>
      <c r="R469" s="80">
        <f t="shared" si="148"/>
        <v>4</v>
      </c>
      <c r="S469" s="80">
        <f t="shared" si="149"/>
        <v>13</v>
      </c>
      <c r="T469" s="80" t="str">
        <f t="shared" si="150"/>
        <v>04</v>
      </c>
      <c r="U469" s="80">
        <f t="shared" si="151"/>
        <v>13</v>
      </c>
      <c r="V469" s="80" t="str">
        <f t="shared" si="152"/>
        <v>'2022-04-13'</v>
      </c>
      <c r="W469" s="80"/>
      <c r="X469" s="80" t="str">
        <f t="shared" si="153"/>
        <v>null</v>
      </c>
      <c r="Y469" s="3" t="s">
        <v>2475</v>
      </c>
      <c r="Z469" s="124">
        <f>IFERROR(IF(Y469="","null",VLOOKUP(Y469,Marcas!$A$2:$C$2024,2,0)),"")</f>
        <v>935</v>
      </c>
      <c r="AA469" s="6" t="s">
        <v>2475</v>
      </c>
      <c r="AB469" s="6">
        <f>IFERROR(IF(AA469="","",IF(AA469="EMPORIO LEGAL",1,VLOOKUP(AA469,Clientes!$A$2:$B$1190,2,0))),"")</f>
        <v>666</v>
      </c>
      <c r="AC469" s="6">
        <f>IFERROR(IF(Tabla1[[#This Row],[id_control]]="null","",VLOOKUP(CONCATENATE(Tabla1[[#This Row],[CLIENTE]],"-",Tabla1[[#This Row],[id_control]]),Hoja1!$C$2:$D$1994,2,0)),"")</f>
        <v>469</v>
      </c>
      <c r="AD469" s="6" t="s">
        <v>2476</v>
      </c>
      <c r="AE469" s="6"/>
      <c r="AF469" s="6"/>
      <c r="AG469" s="6"/>
      <c r="AH469" s="6"/>
      <c r="AI469" s="6"/>
      <c r="AJ469" s="6"/>
      <c r="AK469" s="6"/>
      <c r="AL469" s="3" t="s">
        <v>2477</v>
      </c>
      <c r="AM469" s="4" t="s">
        <v>2478</v>
      </c>
      <c r="AN469" s="4"/>
      <c r="AO469" s="6"/>
      <c r="AP469" s="6"/>
      <c r="AQ469" s="6" t="s">
        <v>2479</v>
      </c>
      <c r="AR469" s="6" t="s">
        <v>2480</v>
      </c>
      <c r="AS469" s="6"/>
      <c r="AT469" s="6"/>
      <c r="AU469" s="6"/>
      <c r="AV469" s="6" t="s">
        <v>2481</v>
      </c>
      <c r="AW469" s="6" t="s">
        <v>2482</v>
      </c>
      <c r="AX469" s="6" t="s">
        <v>2483</v>
      </c>
      <c r="AY469" s="6" t="s">
        <v>2484</v>
      </c>
      <c r="AZ469" s="6"/>
      <c r="BA469" s="6"/>
      <c r="BB469" s="6"/>
      <c r="BC469" s="6"/>
      <c r="BD469" s="8" t="s">
        <v>2485</v>
      </c>
      <c r="BE469" s="8">
        <v>468</v>
      </c>
      <c r="BF469" s="6" t="str">
        <f t="shared" si="154"/>
        <v>insert into bitacoras_estatus (numero_expediente, numero_registro, representante, fecha_inicio, fecha_vencimiento, id_cliente, id_admin, id_bitacoras_estatus, id_estatus, id_clase, id_marca, created_at, updated_at) values('1270100','1308243','SERGIO TORRES','2012-04-13','2022-04-13','666','2','1','1',null,935,'2012-04-13 00:00:00','2012-04-13 00:00:00');</v>
      </c>
      <c r="BG469" s="6" t="str">
        <f t="shared" si="155"/>
        <v>insert into servicios_comentarios (comentario, id_admin, id_estatus, created_at, updated_at) values('titulo entergadao 05/12/2012',1,468,'2012-04-13 00:00:00','2012-04-13 00:00:00');</v>
      </c>
      <c r="BH469" s="6" t="str">
        <f t="shared" si="156"/>
        <v>insert into servicios_comentarios (comentario, id_admin, id_estatus, created_at, updated_at) values('FRANCELIA ORNELAS SAENZ 435-3812, 435-6704 CEL CLAUDIA 614-119-8898, CEL EDIHT 614-119-8948',1,468,'2012-04-13 00:00:00','2012-04-13 00:00:00');</v>
      </c>
      <c r="BI469" s="137" t="str">
        <f t="shared" si="157"/>
        <v>update bitacoras_estatus set comprobacion_uso = 1, id_estatus=10 where id=468;</v>
      </c>
      <c r="BJ469" s="137" t="str">
        <f t="shared" si="158"/>
        <v>update bitacoras_estatus set numero_expediente = '1270100', numero_registro = '1308243', id_estatus = 10, fecha_inicio = '2012-04-13', fecha_vencimiento ='2022-04-13', created_at ='2012-04-13 00:00:00', updated_at ='2012-04-13 00:00:00', id_clase=null, id_marca=935, id_cliente=666, vigencia = 1 where id =468;</v>
      </c>
      <c r="BK469" s="137" t="str">
        <f t="shared" si="159"/>
        <v>update bitacoras_estatus set id_estatus = 10 where id =468;</v>
      </c>
    </row>
    <row r="470" spans="1:63">
      <c r="A470" s="3">
        <v>1250110</v>
      </c>
      <c r="B470" s="3">
        <v>1297002</v>
      </c>
      <c r="C470" s="3">
        <f>IF(Tabla1[[#This Row],[No. REG.]]="","",1)</f>
        <v>1</v>
      </c>
      <c r="D470" s="3" t="s">
        <v>46</v>
      </c>
      <c r="E470" s="3">
        <f>IF(Tabla1[[#This Row],[STATUS]]="","",VLOOKUP(D470,Estatus!$A$2:$B$13,2,0))</f>
        <v>10</v>
      </c>
      <c r="F470" s="3">
        <f>IF(Tabla1[[#This Row],[STATUS]]="","",VLOOKUP(D470,Estatus!$A$2:$I$12,9,0))</f>
        <v>1</v>
      </c>
      <c r="G470" s="12" t="s">
        <v>2486</v>
      </c>
      <c r="H470" s="7">
        <v>40953</v>
      </c>
      <c r="I470" s="80">
        <f t="shared" si="140"/>
        <v>2012</v>
      </c>
      <c r="J470" s="80">
        <f t="shared" si="141"/>
        <v>2</v>
      </c>
      <c r="K470" s="80">
        <f t="shared" si="142"/>
        <v>14</v>
      </c>
      <c r="L470" s="80" t="str">
        <f t="shared" si="143"/>
        <v>02</v>
      </c>
      <c r="M470" s="80">
        <f t="shared" si="144"/>
        <v>14</v>
      </c>
      <c r="N470" s="80" t="str">
        <f t="shared" si="145"/>
        <v>'2012-02-14'</v>
      </c>
      <c r="O470" s="80" t="str">
        <f t="shared" si="146"/>
        <v>'2012-02-14 00:00:00'</v>
      </c>
      <c r="P470" s="7">
        <v>44606</v>
      </c>
      <c r="Q470" s="80">
        <f t="shared" si="147"/>
        <v>2022</v>
      </c>
      <c r="R470" s="80">
        <f t="shared" si="148"/>
        <v>2</v>
      </c>
      <c r="S470" s="80">
        <f t="shared" si="149"/>
        <v>14</v>
      </c>
      <c r="T470" s="80" t="str">
        <f t="shared" si="150"/>
        <v>02</v>
      </c>
      <c r="U470" s="80">
        <f t="shared" si="151"/>
        <v>14</v>
      </c>
      <c r="V470" s="80" t="str">
        <f t="shared" si="152"/>
        <v>'2022-02-14'</v>
      </c>
      <c r="W470" s="80"/>
      <c r="X470" s="80" t="str">
        <f t="shared" si="153"/>
        <v>null</v>
      </c>
      <c r="Y470" s="3" t="s">
        <v>2487</v>
      </c>
      <c r="Z470" s="124">
        <f>IFERROR(IF(Y470="","null",VLOOKUP(Y470,Marcas!$A$2:$C$2024,2,0)),"")</f>
        <v>934</v>
      </c>
      <c r="AA470" s="3" t="s">
        <v>2487</v>
      </c>
      <c r="AB470" s="3">
        <f>IFERROR(IF(AA470="","",IF(AA470="EMPORIO LEGAL",1,VLOOKUP(AA470,Clientes!$A$2:$B$1190,2,0))),"")</f>
        <v>665</v>
      </c>
      <c r="AC470" s="3">
        <f>IFERROR(IF(Tabla1[[#This Row],[id_control]]="null","",VLOOKUP(CONCATENATE(Tabla1[[#This Row],[CLIENTE]],"-",Tabla1[[#This Row],[id_control]]),Hoja1!$C$2:$D$1994,2,0)),"")</f>
        <v>470</v>
      </c>
      <c r="AD470" s="3" t="s">
        <v>2488</v>
      </c>
      <c r="AE470" s="3"/>
      <c r="AF470" s="3"/>
      <c r="AG470" s="3"/>
      <c r="AH470" s="3"/>
      <c r="AI470" s="3"/>
      <c r="AJ470" s="3"/>
      <c r="AK470" s="3"/>
      <c r="AL470" s="3" t="s">
        <v>2489</v>
      </c>
      <c r="AM470" s="6"/>
      <c r="AN470" s="6"/>
      <c r="AO470" s="6"/>
      <c r="AP470" s="6"/>
      <c r="AQ470" s="6">
        <v>6141521923</v>
      </c>
      <c r="AR470" s="6"/>
      <c r="AS470" s="6"/>
      <c r="AT470" s="6"/>
      <c r="AU470" s="6"/>
      <c r="AV470" s="6" t="s">
        <v>2490</v>
      </c>
      <c r="AW470" s="6"/>
      <c r="AX470" s="6"/>
      <c r="AY470" s="6"/>
      <c r="AZ470" s="6"/>
      <c r="BA470" s="6"/>
      <c r="BB470" s="6"/>
      <c r="BC470" s="6"/>
      <c r="BD470" s="6" t="s">
        <v>2491</v>
      </c>
      <c r="BE470" s="8">
        <v>469</v>
      </c>
      <c r="BF470" s="6" t="str">
        <f t="shared" si="154"/>
        <v>insert into bitacoras_estatus (numero_expediente, numero_registro, representante, fecha_inicio, fecha_vencimiento, id_cliente, id_admin, id_bitacoras_estatus, id_estatus, id_clase, id_marca, created_at, updated_at) values('1250110','1297002','GERMAN HERNANDEZ TANNER','2012-02-14','2022-02-14','665','2','1','1',null,934,'2012-02-14 00:00:00','2012-02-14 00:00:00');</v>
      </c>
      <c r="BG470" s="6" t="str">
        <f t="shared" si="155"/>
        <v>insert into servicios_comentarios (comentario, id_admin, id_estatus, created_at, updated_at) values('titulo entregado 05/10/2012',1,469,'2012-02-14 00:00:00','2012-02-14 00:00:00');</v>
      </c>
      <c r="BH470" s="6" t="str">
        <f t="shared" si="156"/>
        <v>insert into servicios_comentarios (comentario, id_admin, id_estatus, created_at, updated_at) values('4162166 CEL.- 6141521923',1,469,'2012-02-14 00:00:00','2012-02-14 00:00:00');</v>
      </c>
      <c r="BI470" s="137" t="str">
        <f t="shared" si="157"/>
        <v>update bitacoras_estatus set comprobacion_uso = 1, id_estatus=10 where id=469;</v>
      </c>
      <c r="BJ470" s="137" t="str">
        <f t="shared" si="158"/>
        <v>update bitacoras_estatus set numero_expediente = '1250110', numero_registro = '1297002', id_estatus = 10, fecha_inicio = '2012-02-14', fecha_vencimiento ='2022-02-14', created_at ='2012-02-14 00:00:00', updated_at ='2012-02-14 00:00:00', id_clase=null, id_marca=934, id_cliente=665, vigencia = 1 where id =469;</v>
      </c>
      <c r="BK470" s="137" t="str">
        <f t="shared" si="159"/>
        <v>update bitacoras_estatus set id_estatus = 10 where id =469;</v>
      </c>
    </row>
    <row r="471" spans="1:63">
      <c r="A471" s="6">
        <v>1373115</v>
      </c>
      <c r="B471" s="6">
        <v>1399330</v>
      </c>
      <c r="C471" s="6">
        <f>IF(Tabla1[[#This Row],[No. REG.]]="","",1)</f>
        <v>1</v>
      </c>
      <c r="D471" s="3" t="s">
        <v>46</v>
      </c>
      <c r="E471" s="3">
        <f>IF(Tabla1[[#This Row],[STATUS]]="","",VLOOKUP(D471,Estatus!$A$2:$B$13,2,0))</f>
        <v>10</v>
      </c>
      <c r="F471" s="3">
        <f>IF(Tabla1[[#This Row],[STATUS]]="","",VLOOKUP(D471,Estatus!$A$2:$I$12,9,0))</f>
        <v>1</v>
      </c>
      <c r="G471" s="12" t="s">
        <v>2492</v>
      </c>
      <c r="H471" s="7">
        <v>41408</v>
      </c>
      <c r="I471" s="80">
        <f t="shared" si="140"/>
        <v>2013</v>
      </c>
      <c r="J471" s="80">
        <f t="shared" si="141"/>
        <v>5</v>
      </c>
      <c r="K471" s="80">
        <f t="shared" si="142"/>
        <v>14</v>
      </c>
      <c r="L471" s="80" t="str">
        <f t="shared" si="143"/>
        <v>05</v>
      </c>
      <c r="M471" s="80">
        <f t="shared" si="144"/>
        <v>14</v>
      </c>
      <c r="N471" s="80" t="str">
        <f t="shared" si="145"/>
        <v>'2013-05-14'</v>
      </c>
      <c r="O471" s="80" t="str">
        <f t="shared" si="146"/>
        <v>'2013-05-14 00:00:00'</v>
      </c>
      <c r="P471" s="7">
        <v>45060</v>
      </c>
      <c r="Q471" s="80">
        <f t="shared" si="147"/>
        <v>2023</v>
      </c>
      <c r="R471" s="80">
        <f t="shared" si="148"/>
        <v>5</v>
      </c>
      <c r="S471" s="80">
        <f t="shared" si="149"/>
        <v>14</v>
      </c>
      <c r="T471" s="80" t="str">
        <f t="shared" si="150"/>
        <v>05</v>
      </c>
      <c r="U471" s="80">
        <f t="shared" si="151"/>
        <v>14</v>
      </c>
      <c r="V471" s="80" t="str">
        <f t="shared" si="152"/>
        <v>'2023-05-14'</v>
      </c>
      <c r="W471" s="80"/>
      <c r="X471" s="80" t="str">
        <f t="shared" si="153"/>
        <v>null</v>
      </c>
      <c r="Y471" s="6" t="s">
        <v>2493</v>
      </c>
      <c r="Z471" s="123">
        <f>IFERROR(IF(Y471="","null",VLOOKUP(Y471,Marcas!$A$2:$C$2024,2,0)),"")</f>
        <v>915</v>
      </c>
      <c r="AA471" s="6" t="s">
        <v>2487</v>
      </c>
      <c r="AB471" s="6">
        <f>IFERROR(IF(AA471="","",IF(AA471="EMPORIO LEGAL",1,VLOOKUP(AA471,Clientes!$A$2:$B$1190,2,0))),"")</f>
        <v>665</v>
      </c>
      <c r="AC471" s="6">
        <f>IFERROR(IF(Tabla1[[#This Row],[id_control]]="null","",VLOOKUP(CONCATENATE(Tabla1[[#This Row],[CLIENTE]],"-",Tabla1[[#This Row],[id_control]]),Hoja1!$C$2:$D$1994,2,0)),"")</f>
        <v>471</v>
      </c>
      <c r="AD471" s="6" t="s">
        <v>2488</v>
      </c>
      <c r="AE471" s="6"/>
      <c r="AF471" s="6"/>
      <c r="AG471" s="6"/>
      <c r="AH471" s="6"/>
      <c r="AI471" s="6"/>
      <c r="AJ471" s="6"/>
      <c r="AK471" s="6"/>
      <c r="AL471" s="6">
        <v>6144162166</v>
      </c>
      <c r="AM471" s="6"/>
      <c r="AN471" s="6"/>
      <c r="AO471" s="6"/>
      <c r="AP471" s="6"/>
      <c r="AQ471" s="6">
        <v>6141521923</v>
      </c>
      <c r="AR471" s="6"/>
      <c r="AS471" s="6"/>
      <c r="AT471" s="6"/>
      <c r="AU471" s="6"/>
      <c r="AV471" s="6" t="s">
        <v>2490</v>
      </c>
      <c r="AW471" s="6" t="s">
        <v>2494</v>
      </c>
      <c r="AX471" s="6" t="s">
        <v>2495</v>
      </c>
      <c r="AY471" s="6"/>
      <c r="AZ471" s="6"/>
      <c r="BA471" s="6"/>
      <c r="BB471" s="6"/>
      <c r="BC471" s="6"/>
      <c r="BD471" s="8" t="s">
        <v>2491</v>
      </c>
      <c r="BE471" s="8">
        <v>470</v>
      </c>
      <c r="BF471" s="6" t="str">
        <f t="shared" si="154"/>
        <v>insert into bitacoras_estatus (numero_expediente, numero_registro, representante, fecha_inicio, fecha_vencimiento, id_cliente, id_admin, id_bitacoras_estatus, id_estatus, id_clase, id_marca, created_at, updated_at) values('1373115','1399330','GERMAN HERNANDEZ TANNER','2013-05-14','2023-05-14','665','2','1','1',null,915,'2013-05-14 00:00:00','2013-05-14 00:00:00');</v>
      </c>
      <c r="BG471" s="6" t="str">
        <f t="shared" si="155"/>
        <v>insert into servicios_comentarios (comentario, id_admin, id_estatus, created_at, updated_at) values('TITULO ENTREGADO 26/11/2013',1,470,'2013-05-14 00:00:00','2013-05-14 00:00:00');</v>
      </c>
      <c r="BH471" s="6" t="str">
        <f t="shared" si="156"/>
        <v>insert into servicios_comentarios (comentario, id_admin, id_estatus, created_at, updated_at) values('4162166 CEL.- 6141521923',1,470,'2013-05-14 00:00:00','2013-05-14 00:00:00');</v>
      </c>
      <c r="BI471" s="137" t="str">
        <f t="shared" si="157"/>
        <v>update bitacoras_estatus set comprobacion_uso = 1, id_estatus=10 where id=470;</v>
      </c>
      <c r="BJ471" s="137" t="str">
        <f t="shared" si="158"/>
        <v>update bitacoras_estatus set numero_expediente = '1373115', numero_registro = '1399330', id_estatus = 10, fecha_inicio = '2013-05-14', fecha_vencimiento ='2023-05-14', created_at ='2013-05-14 00:00:00', updated_at ='2013-05-14 00:00:00', id_clase=null, id_marca=915, id_cliente=665, vigencia = 1 where id =470;</v>
      </c>
      <c r="BK471" s="137" t="str">
        <f t="shared" si="159"/>
        <v>update bitacoras_estatus set id_estatus = 10 where id =470;</v>
      </c>
    </row>
    <row r="472" spans="1:63" ht="40">
      <c r="A472" s="3">
        <v>883905</v>
      </c>
      <c r="B472" s="3"/>
      <c r="C472" s="3" t="str">
        <f>IF(Tabla1[[#This Row],[No. REG.]]="","",1)</f>
        <v/>
      </c>
      <c r="D472" s="3" t="s">
        <v>34</v>
      </c>
      <c r="E472" s="3">
        <f>IF(Tabla1[[#This Row],[STATUS]]="","",VLOOKUP(D472,Estatus!$A$2:$B$13,2,0))</f>
        <v>5</v>
      </c>
      <c r="F472" s="3">
        <f>IF(Tabla1[[#This Row],[STATUS]]="","",VLOOKUP(D472,Estatus!$A$2:$I$12,9,0))</f>
        <v>0</v>
      </c>
      <c r="G472" s="12" t="s">
        <v>8948</v>
      </c>
      <c r="H472" s="7">
        <v>39338</v>
      </c>
      <c r="I472" s="80">
        <f t="shared" si="140"/>
        <v>2007</v>
      </c>
      <c r="J472" s="80">
        <f t="shared" si="141"/>
        <v>9</v>
      </c>
      <c r="K472" s="80">
        <f t="shared" si="142"/>
        <v>13</v>
      </c>
      <c r="L472" s="80" t="str">
        <f t="shared" si="143"/>
        <v>09</v>
      </c>
      <c r="M472" s="80">
        <f t="shared" si="144"/>
        <v>13</v>
      </c>
      <c r="N472" s="80" t="str">
        <f t="shared" si="145"/>
        <v>'2007-09-13'</v>
      </c>
      <c r="O472" s="80" t="str">
        <f t="shared" si="146"/>
        <v>'2007-09-13 00:00:00'</v>
      </c>
      <c r="P472" s="7">
        <v>42991</v>
      </c>
      <c r="Q472" s="80">
        <f t="shared" si="147"/>
        <v>2017</v>
      </c>
      <c r="R472" s="80">
        <f t="shared" si="148"/>
        <v>9</v>
      </c>
      <c r="S472" s="80">
        <f t="shared" si="149"/>
        <v>13</v>
      </c>
      <c r="T472" s="80" t="str">
        <f t="shared" si="150"/>
        <v>09</v>
      </c>
      <c r="U472" s="80">
        <f t="shared" si="151"/>
        <v>13</v>
      </c>
      <c r="V472" s="80" t="str">
        <f t="shared" si="152"/>
        <v>'2017-09-13'</v>
      </c>
      <c r="W472" s="80"/>
      <c r="X472" s="80" t="str">
        <f t="shared" si="153"/>
        <v>null</v>
      </c>
      <c r="Y472" s="3"/>
      <c r="Z472" s="124" t="str">
        <f>IFERROR(IF(Y472="","null",VLOOKUP(Y472,Marcas!$A$2:$C$2024,2,0)),"")</f>
        <v>null</v>
      </c>
      <c r="AA472" s="3" t="s">
        <v>2497</v>
      </c>
      <c r="AB472" s="3">
        <f>IFERROR(IF(AA472="","",IF(AA472="EMPORIO LEGAL",1,VLOOKUP(AA472,Clientes!$A$2:$B$1190,2,0))),"")</f>
        <v>663</v>
      </c>
      <c r="AC472" s="3" t="str">
        <f>IFERROR(IF(Tabla1[[#This Row],[id_control]]="null","",VLOOKUP(CONCATENATE(Tabla1[[#This Row],[CLIENTE]],"-",Tabla1[[#This Row],[id_control]]),Hoja1!$C$2:$D$1994,2,0)),"")</f>
        <v/>
      </c>
      <c r="AD472" s="3" t="s">
        <v>2498</v>
      </c>
      <c r="AE472" s="3"/>
      <c r="AF472" s="3"/>
      <c r="AG472" s="3"/>
      <c r="AH472" s="3"/>
      <c r="AI472" s="3"/>
      <c r="AJ472" s="3"/>
      <c r="AK472" s="3"/>
      <c r="AL472" s="3">
        <v>396576255865220</v>
      </c>
      <c r="AM472" s="6">
        <v>6255863350</v>
      </c>
      <c r="AN472" s="6">
        <v>6251069849</v>
      </c>
      <c r="AO472" s="6"/>
      <c r="AP472" s="6"/>
      <c r="AQ472" s="6"/>
      <c r="AR472" s="6"/>
      <c r="AS472" s="6"/>
      <c r="AT472" s="6"/>
      <c r="AU472" s="6"/>
      <c r="AV472" s="6" t="s">
        <v>2499</v>
      </c>
      <c r="AW472" s="6"/>
      <c r="AX472" s="6"/>
      <c r="AY472" s="6"/>
      <c r="AZ472" s="6"/>
      <c r="BA472" s="6"/>
      <c r="BB472" s="6"/>
      <c r="BC472" s="6"/>
      <c r="BD472" s="6" t="s">
        <v>2500</v>
      </c>
      <c r="BE472" s="8">
        <v>471</v>
      </c>
      <c r="BF472" s="6" t="str">
        <f t="shared" si="154"/>
        <v>insert into bitacoras_estatus (numero_expediente, numero_registro, representante, fecha_inicio, fecha_vencimiento, id_cliente, id_admin, id_bitacoras_estatus, id_estatus, id_clase, id_marca, created_at, updated_at) values('883905','','PETER FROESE MARTENS Y CORNELIUS FROESE UNGER','2007-09-13','2017-09-13','663','2','1','1',null,null,'2007-09-13 00:00:00','2007-09-13 00:00:00');</v>
      </c>
      <c r="BG472" s="6" t="str">
        <f t="shared" si="155"/>
        <v>insert into servicios_comentarios (comentario, id_admin, id_estatus, created_at, updated_at) values('NEGATVA RECIBIDA 8/12/08 F. 20080476515. Vigencia: 10 años renovables por periodos iguales de tiempo.',1,471,'2007-09-13 00:00:00','2007-09-13 00:00:00');</v>
      </c>
      <c r="BH472" s="6" t="str">
        <f t="shared" si="156"/>
        <v>insert into servicios_comentarios (comentario, id_admin, id_estatus, created_at, updated_at) values('396576255865220 y 6255863350 CEL.- 6251069849',1,471,'2007-09-13 00:00:00','2007-09-13 00:00:00');</v>
      </c>
      <c r="BI472" s="137" t="str">
        <f t="shared" si="157"/>
        <v>update bitacoras_estatus set comprobacion_uso = 1, id_estatus=5 where id=471;</v>
      </c>
      <c r="BJ472" s="137" t="str">
        <f t="shared" si="158"/>
        <v>update bitacoras_estatus set numero_expediente = '883905', numero_registro = '', id_estatus = 5, fecha_inicio = '2007-09-13', fecha_vencimiento ='2017-09-13', created_at ='2007-09-13 00:00:00', updated_at ='2007-09-13 00:00:00', id_clase=null, id_marca=null, id_cliente=663, vigencia = 0 where id =471;</v>
      </c>
      <c r="BK472" s="137" t="str">
        <f t="shared" si="159"/>
        <v>update bitacoras_estatus set id_estatus = 5 where id =471;</v>
      </c>
    </row>
    <row r="473" spans="1:63" ht="40">
      <c r="A473" s="3">
        <v>1425866</v>
      </c>
      <c r="B473" s="3">
        <v>1456850</v>
      </c>
      <c r="C473" s="3">
        <f>IF(Tabla1[[#This Row],[No. REG.]]="","",1)</f>
        <v>1</v>
      </c>
      <c r="D473" s="3" t="s">
        <v>46</v>
      </c>
      <c r="E473" s="3">
        <f>IF(Tabla1[[#This Row],[STATUS]]="","",VLOOKUP(D473,Estatus!$A$2:$B$13,2,0))</f>
        <v>10</v>
      </c>
      <c r="F473" s="3">
        <f>IF(Tabla1[[#This Row],[STATUS]]="","",VLOOKUP(D473,Estatus!$A$2:$I$12,9,0))</f>
        <v>1</v>
      </c>
      <c r="G473" s="12" t="s">
        <v>2501</v>
      </c>
      <c r="H473" s="7">
        <v>41571</v>
      </c>
      <c r="I473" s="80">
        <f t="shared" si="140"/>
        <v>2013</v>
      </c>
      <c r="J473" s="80">
        <f t="shared" si="141"/>
        <v>10</v>
      </c>
      <c r="K473" s="80">
        <f t="shared" si="142"/>
        <v>24</v>
      </c>
      <c r="L473" s="80">
        <f t="shared" si="143"/>
        <v>10</v>
      </c>
      <c r="M473" s="80">
        <f t="shared" si="144"/>
        <v>24</v>
      </c>
      <c r="N473" s="80" t="str">
        <f t="shared" si="145"/>
        <v>'2013-10-24'</v>
      </c>
      <c r="O473" s="80" t="str">
        <f t="shared" si="146"/>
        <v>'2013-10-24 00:00:00'</v>
      </c>
      <c r="P473" s="7">
        <v>45223</v>
      </c>
      <c r="Q473" s="80">
        <f t="shared" si="147"/>
        <v>2023</v>
      </c>
      <c r="R473" s="80">
        <f t="shared" si="148"/>
        <v>10</v>
      </c>
      <c r="S473" s="80">
        <f t="shared" si="149"/>
        <v>24</v>
      </c>
      <c r="T473" s="80">
        <f t="shared" si="150"/>
        <v>10</v>
      </c>
      <c r="U473" s="80">
        <f t="shared" si="151"/>
        <v>24</v>
      </c>
      <c r="V473" s="80" t="str">
        <f t="shared" si="152"/>
        <v>'2023-10-24'</v>
      </c>
      <c r="W473" s="80"/>
      <c r="X473" s="80" t="str">
        <f t="shared" si="153"/>
        <v>null</v>
      </c>
      <c r="Y473" s="3" t="s">
        <v>2502</v>
      </c>
      <c r="Z473" s="124">
        <f>IFERROR(IF(Y473="","null",VLOOKUP(Y473,Marcas!$A$2:$C$2024,2,0)),"")</f>
        <v>353</v>
      </c>
      <c r="AA473" s="3" t="s">
        <v>2497</v>
      </c>
      <c r="AB473" s="3">
        <f>IFERROR(IF(AA473="","",IF(AA473="EMPORIO LEGAL",1,VLOOKUP(AA473,Clientes!$A$2:$B$1190,2,0))),"")</f>
        <v>663</v>
      </c>
      <c r="AC473" s="3">
        <f>IFERROR(IF(Tabla1[[#This Row],[id_control]]="null","",VLOOKUP(CONCATENATE(Tabla1[[#This Row],[CLIENTE]],"-",Tabla1[[#This Row],[id_control]]),Hoja1!$C$2:$D$1994,2,0)),"")</f>
        <v>473</v>
      </c>
      <c r="AD473" s="3" t="s">
        <v>2503</v>
      </c>
      <c r="AE473" s="3"/>
      <c r="AF473" s="3"/>
      <c r="AG473" s="3"/>
      <c r="AH473" s="3"/>
      <c r="AI473" s="3"/>
      <c r="AJ473" s="3"/>
      <c r="AK473" s="3"/>
      <c r="AL473" s="3" t="s">
        <v>2500</v>
      </c>
      <c r="AM473" s="6"/>
      <c r="AN473" s="6"/>
      <c r="AO473" s="6"/>
      <c r="AP473" s="6"/>
      <c r="AQ473" s="6"/>
      <c r="AR473" s="6"/>
      <c r="AS473" s="6"/>
      <c r="AT473" s="6"/>
      <c r="AU473" s="6"/>
      <c r="AV473" s="8" t="s">
        <v>2499</v>
      </c>
      <c r="AW473" s="8"/>
      <c r="AX473" s="6"/>
      <c r="AY473" s="6"/>
      <c r="AZ473" s="6"/>
      <c r="BA473" s="6"/>
      <c r="BB473" s="6"/>
      <c r="BC473" s="6"/>
      <c r="BD473" s="6" t="s">
        <v>2500</v>
      </c>
      <c r="BE473" s="8">
        <v>472</v>
      </c>
      <c r="BF473" s="6" t="str">
        <f t="shared" si="154"/>
        <v>insert into bitacoras_estatus (numero_expediente, numero_registro, representante, fecha_inicio, fecha_vencimiento, id_cliente, id_admin, id_bitacoras_estatus, id_estatus, id_clase, id_marca, created_at, updated_at) values('1425866','1456850','PETER FROESE MARTENS Y CORNELIUS FROESE UNGER, CONTACTO JOSE OLGUIN.','2013-10-24','2023-10-24','663','2','1','1',null,353,'2013-10-24 00:00:00','2013-10-24 00:00:00');</v>
      </c>
      <c r="BG473" s="6" t="str">
        <f t="shared" si="155"/>
        <v>insert into servicios_comentarios (comentario, id_admin, id_estatus, created_at, updated_at) values('CONTESTACION REQUICITOS 20 02 2014. TITULO RECIBIDO 21/07/2014. TITULO ENTREGADO 29 JUL 14',1,472,'2013-10-24 00:00:00','2013-10-24 00:00:00');</v>
      </c>
      <c r="BH473" s="6" t="str">
        <f t="shared" si="156"/>
        <v>insert into servicios_comentarios (comentario, id_admin, id_estatus, created_at, updated_at) values('396576255865220 y 6255863350 CEL.- 6251069849',1,472,'2013-10-24 00:00:00','2013-10-24 00:00:00');</v>
      </c>
      <c r="BI473" s="137" t="str">
        <f t="shared" si="157"/>
        <v>update bitacoras_estatus set comprobacion_uso = 1, id_estatus=10 where id=472;</v>
      </c>
      <c r="BJ473" s="137" t="str">
        <f t="shared" si="158"/>
        <v>update bitacoras_estatus set numero_expediente = '1425866', numero_registro = '1456850', id_estatus = 10, fecha_inicio = '2013-10-24', fecha_vencimiento ='2023-10-24', created_at ='2013-10-24 00:00:00', updated_at ='2013-10-24 00:00:00', id_clase=null, id_marca=353, id_cliente=663, vigencia = 1 where id =472;</v>
      </c>
      <c r="BK473" s="137" t="str">
        <f t="shared" si="159"/>
        <v>update bitacoras_estatus set id_estatus = 10 where id =472;</v>
      </c>
    </row>
    <row r="474" spans="1:63" ht="79">
      <c r="A474" s="3">
        <v>1425869</v>
      </c>
      <c r="B474" s="3"/>
      <c r="C474" s="3" t="str">
        <f>IF(Tabla1[[#This Row],[No. REG.]]="","",1)</f>
        <v/>
      </c>
      <c r="D474" s="3" t="s">
        <v>34</v>
      </c>
      <c r="E474" s="3">
        <f>IF(Tabla1[[#This Row],[STATUS]]="","",VLOOKUP(D474,Estatus!$A$2:$B$13,2,0))</f>
        <v>5</v>
      </c>
      <c r="F474" s="3">
        <f>IF(Tabla1[[#This Row],[STATUS]]="","",VLOOKUP(D474,Estatus!$A$2:$I$12,9,0))</f>
        <v>0</v>
      </c>
      <c r="G474" s="12" t="s">
        <v>2504</v>
      </c>
      <c r="H474" s="7">
        <v>41571</v>
      </c>
      <c r="I474" s="80">
        <f t="shared" si="140"/>
        <v>2013</v>
      </c>
      <c r="J474" s="80">
        <f t="shared" si="141"/>
        <v>10</v>
      </c>
      <c r="K474" s="80">
        <f t="shared" si="142"/>
        <v>24</v>
      </c>
      <c r="L474" s="80">
        <f t="shared" si="143"/>
        <v>10</v>
      </c>
      <c r="M474" s="80">
        <f t="shared" si="144"/>
        <v>24</v>
      </c>
      <c r="N474" s="80" t="str">
        <f t="shared" si="145"/>
        <v>'2013-10-24'</v>
      </c>
      <c r="O474" s="80" t="str">
        <f t="shared" si="146"/>
        <v>'2013-10-24 00:00:00'</v>
      </c>
      <c r="P474" s="7">
        <v>45223</v>
      </c>
      <c r="Q474" s="80">
        <f t="shared" si="147"/>
        <v>2023</v>
      </c>
      <c r="R474" s="80">
        <f t="shared" si="148"/>
        <v>10</v>
      </c>
      <c r="S474" s="80">
        <f t="shared" si="149"/>
        <v>24</v>
      </c>
      <c r="T474" s="80">
        <f t="shared" si="150"/>
        <v>10</v>
      </c>
      <c r="U474" s="80">
        <f t="shared" si="151"/>
        <v>24</v>
      </c>
      <c r="V474" s="80" t="str">
        <f t="shared" si="152"/>
        <v>'2023-10-24'</v>
      </c>
      <c r="W474" s="80"/>
      <c r="X474" s="80" t="str">
        <f t="shared" si="153"/>
        <v>null</v>
      </c>
      <c r="Y474" s="3" t="s">
        <v>2505</v>
      </c>
      <c r="Z474" s="124">
        <f>IFERROR(IF(Y474="","null",VLOOKUP(Y474,Marcas!$A$2:$C$2024,2,0)),"")</f>
        <v>552</v>
      </c>
      <c r="AA474" s="3" t="s">
        <v>2497</v>
      </c>
      <c r="AB474" s="3">
        <f>IFERROR(IF(AA474="","",IF(AA474="EMPORIO LEGAL",1,VLOOKUP(AA474,Clientes!$A$2:$B$1190,2,0))),"")</f>
        <v>663</v>
      </c>
      <c r="AC474" s="3">
        <f>IFERROR(IF(Tabla1[[#This Row],[id_control]]="null","",VLOOKUP(CONCATENATE(Tabla1[[#This Row],[CLIENTE]],"-",Tabla1[[#This Row],[id_control]]),Hoja1!$C$2:$D$1994,2,0)),"")</f>
        <v>474</v>
      </c>
      <c r="AD474" s="3" t="s">
        <v>2503</v>
      </c>
      <c r="AE474" s="3"/>
      <c r="AF474" s="3"/>
      <c r="AG474" s="3"/>
      <c r="AH474" s="3"/>
      <c r="AI474" s="3"/>
      <c r="AJ474" s="3"/>
      <c r="AK474" s="3"/>
      <c r="AL474" s="3" t="s">
        <v>2500</v>
      </c>
      <c r="AM474" s="6"/>
      <c r="AN474" s="6"/>
      <c r="AO474" s="6"/>
      <c r="AP474" s="6"/>
      <c r="AQ474" s="10"/>
      <c r="AR474" s="6"/>
      <c r="AS474" s="6"/>
      <c r="AT474" s="6"/>
      <c r="AU474" s="6"/>
      <c r="AV474" s="6" t="s">
        <v>2499</v>
      </c>
      <c r="AW474" s="6"/>
      <c r="AX474" s="6"/>
      <c r="AY474" s="6"/>
      <c r="AZ474" s="6"/>
      <c r="BA474" s="6"/>
      <c r="BB474" s="6"/>
      <c r="BC474" s="6"/>
      <c r="BD474" s="6" t="s">
        <v>2500</v>
      </c>
      <c r="BE474" s="8">
        <v>473</v>
      </c>
      <c r="BF474" s="6" t="str">
        <f t="shared" si="154"/>
        <v>insert into bitacoras_estatus (numero_expediente, numero_registro, representante, fecha_inicio, fecha_vencimiento, id_cliente, id_admin, id_bitacoras_estatus, id_estatus, id_clase, id_marca, created_at, updated_at) values('1425869','','PETER FROESE MARTENS Y CORNELIUS FROESE UNGER, CONTACTO JOSE OLGUIN.','2013-10-24','2023-10-24','663','2','1','1',null,552,'2013-10-24 00:00:00','2013-10-24 00:00:00');</v>
      </c>
      <c r="BG474" s="6" t="str">
        <f t="shared" si="155"/>
        <v>insert into servicios_comentarios (comentario, id_admin, id_estatus, created_at, updated_at) values('CONTESTACION REQUIICITOS 20 02 2014. REQUISITOS RECIBIDOS 17JUL14. SE ENVIO CONTESTACION A REQUISITOS 15AGO2014. CITA DE ANTERIORIDAD RECIBIDA 11MAR15. CANT presentada en fecha 11 de Mayo del 2015. NEGATIVA LLEGO EL 22/10/15',1,473,'2013-10-24 00:00:00','2013-10-24 00:00:00');</v>
      </c>
      <c r="BH474" s="6" t="str">
        <f t="shared" si="156"/>
        <v>insert into servicios_comentarios (comentario, id_admin, id_estatus, created_at, updated_at) values('396576255865220 y 6255863350 CEL.- 6251069849',1,473,'2013-10-24 00:00:00','2013-10-24 00:00:00');</v>
      </c>
      <c r="BI474" s="137" t="str">
        <f t="shared" si="157"/>
        <v>update bitacoras_estatus set comprobacion_uso = 1, id_estatus=5 where id=473;</v>
      </c>
      <c r="BJ474" s="137" t="str">
        <f t="shared" si="158"/>
        <v>update bitacoras_estatus set numero_expediente = '1425869', numero_registro = '', id_estatus = 5, fecha_inicio = '2013-10-24', fecha_vencimiento ='2023-10-24', created_at ='2013-10-24 00:00:00', updated_at ='2013-10-24 00:00:00', id_clase=null, id_marca=552, id_cliente=663, vigencia = 0 where id =473;</v>
      </c>
      <c r="BK474" s="137" t="str">
        <f t="shared" si="159"/>
        <v>update bitacoras_estatus set id_estatus = 5 where id =473;</v>
      </c>
    </row>
    <row r="475" spans="1:63" ht="40">
      <c r="A475" s="3">
        <v>1425870</v>
      </c>
      <c r="B475" s="3">
        <v>1456851</v>
      </c>
      <c r="C475" s="3">
        <f>IF(Tabla1[[#This Row],[No. REG.]]="","",1)</f>
        <v>1</v>
      </c>
      <c r="D475" s="3" t="s">
        <v>46</v>
      </c>
      <c r="E475" s="3">
        <f>IF(Tabla1[[#This Row],[STATUS]]="","",VLOOKUP(D475,Estatus!$A$2:$B$13,2,0))</f>
        <v>10</v>
      </c>
      <c r="F475" s="3">
        <f>IF(Tabla1[[#This Row],[STATUS]]="","",VLOOKUP(D475,Estatus!$A$2:$I$12,9,0))</f>
        <v>1</v>
      </c>
      <c r="G475" s="12" t="s">
        <v>2506</v>
      </c>
      <c r="H475" s="7">
        <v>41571</v>
      </c>
      <c r="I475" s="80">
        <f t="shared" si="140"/>
        <v>2013</v>
      </c>
      <c r="J475" s="80">
        <f t="shared" si="141"/>
        <v>10</v>
      </c>
      <c r="K475" s="80">
        <f t="shared" si="142"/>
        <v>24</v>
      </c>
      <c r="L475" s="80">
        <f t="shared" si="143"/>
        <v>10</v>
      </c>
      <c r="M475" s="80">
        <f t="shared" si="144"/>
        <v>24</v>
      </c>
      <c r="N475" s="80" t="str">
        <f t="shared" si="145"/>
        <v>'2013-10-24'</v>
      </c>
      <c r="O475" s="80" t="str">
        <f t="shared" si="146"/>
        <v>'2013-10-24 00:00:00'</v>
      </c>
      <c r="P475" s="7">
        <v>45223</v>
      </c>
      <c r="Q475" s="80">
        <f t="shared" si="147"/>
        <v>2023</v>
      </c>
      <c r="R475" s="80">
        <f t="shared" si="148"/>
        <v>10</v>
      </c>
      <c r="S475" s="80">
        <f t="shared" si="149"/>
        <v>24</v>
      </c>
      <c r="T475" s="80">
        <f t="shared" si="150"/>
        <v>10</v>
      </c>
      <c r="U475" s="80">
        <f t="shared" si="151"/>
        <v>24</v>
      </c>
      <c r="V475" s="80" t="str">
        <f t="shared" si="152"/>
        <v>'2023-10-24'</v>
      </c>
      <c r="W475" s="80"/>
      <c r="X475" s="80" t="str">
        <f t="shared" si="153"/>
        <v>null</v>
      </c>
      <c r="Y475" s="3" t="s">
        <v>2507</v>
      </c>
      <c r="Z475" s="124">
        <f>IFERROR(IF(Y475="","null",VLOOKUP(Y475,Marcas!$A$2:$C$2024,2,0)),"")</f>
        <v>1082</v>
      </c>
      <c r="AA475" s="3" t="s">
        <v>2497</v>
      </c>
      <c r="AB475" s="3">
        <f>IFERROR(IF(AA475="","",IF(AA475="EMPORIO LEGAL",1,VLOOKUP(AA475,Clientes!$A$2:$B$1190,2,0))),"")</f>
        <v>663</v>
      </c>
      <c r="AC475" s="3">
        <f>IFERROR(IF(Tabla1[[#This Row],[id_control]]="null","",VLOOKUP(CONCATENATE(Tabla1[[#This Row],[CLIENTE]],"-",Tabla1[[#This Row],[id_control]]),Hoja1!$C$2:$D$1994,2,0)),"")</f>
        <v>475</v>
      </c>
      <c r="AD475" s="3" t="s">
        <v>2503</v>
      </c>
      <c r="AE475" s="3"/>
      <c r="AF475" s="3"/>
      <c r="AG475" s="3"/>
      <c r="AH475" s="3"/>
      <c r="AI475" s="3"/>
      <c r="AJ475" s="3"/>
      <c r="AK475" s="3"/>
      <c r="AL475" s="3" t="s">
        <v>2500</v>
      </c>
      <c r="AM475" s="6"/>
      <c r="AN475" s="6"/>
      <c r="AO475" s="6"/>
      <c r="AP475" s="6"/>
      <c r="AQ475" s="4"/>
      <c r="AR475" s="4"/>
      <c r="AS475" s="4"/>
      <c r="AT475" s="6"/>
      <c r="AU475" s="6"/>
      <c r="AV475" s="8" t="s">
        <v>2499</v>
      </c>
      <c r="AW475" s="11"/>
      <c r="AX475" s="6"/>
      <c r="AY475" s="6"/>
      <c r="AZ475" s="6"/>
      <c r="BA475" s="6"/>
      <c r="BB475" s="6"/>
      <c r="BC475" s="6"/>
      <c r="BD475" s="6" t="s">
        <v>2500</v>
      </c>
      <c r="BE475" s="8">
        <v>474</v>
      </c>
      <c r="BF475" s="6" t="str">
        <f t="shared" si="154"/>
        <v>insert into bitacoras_estatus (numero_expediente, numero_registro, representante, fecha_inicio, fecha_vencimiento, id_cliente, id_admin, id_bitacoras_estatus, id_estatus, id_clase, id_marca, created_at, updated_at) values('1425870','1456851','PETER FROESE MARTENS Y CORNELIUS FROESE UNGER, CONTACTO JOSE OLGUIN.','2013-10-24','2023-10-24','663','2','1','1',null,1082,'2013-10-24 00:00:00','2013-10-24 00:00:00');</v>
      </c>
      <c r="BG475" s="6" t="str">
        <f t="shared" si="155"/>
        <v>insert into servicios_comentarios (comentario, id_admin, id_estatus, created_at, updated_at) values('CONTESTACION REQUICITOS 20 02 2014. TITULO RECIBIDO 21/07/2014. TITULO ENTREGADO 29/07/2014',1,474,'2013-10-24 00:00:00','2013-10-24 00:00:00');</v>
      </c>
      <c r="BH475" s="6" t="str">
        <f t="shared" si="156"/>
        <v>insert into servicios_comentarios (comentario, id_admin, id_estatus, created_at, updated_at) values('396576255865220 y 6255863350 CEL.- 6251069849',1,474,'2013-10-24 00:00:00','2013-10-24 00:00:00');</v>
      </c>
      <c r="BI475" s="137" t="str">
        <f t="shared" si="157"/>
        <v>update bitacoras_estatus set comprobacion_uso = 1, id_estatus=10 where id=474;</v>
      </c>
      <c r="BJ475" s="137" t="str">
        <f t="shared" si="158"/>
        <v>update bitacoras_estatus set numero_expediente = '1425870', numero_registro = '1456851', id_estatus = 10, fecha_inicio = '2013-10-24', fecha_vencimiento ='2023-10-24', created_at ='2013-10-24 00:00:00', updated_at ='2013-10-24 00:00:00', id_clase=null, id_marca=1082, id_cliente=663, vigencia = 1 where id =474;</v>
      </c>
      <c r="BK475" s="137" t="str">
        <f t="shared" si="159"/>
        <v>update bitacoras_estatus set id_estatus = 10 where id =474;</v>
      </c>
    </row>
    <row r="476" spans="1:63" ht="53">
      <c r="A476" s="3">
        <v>1528585</v>
      </c>
      <c r="B476" s="3">
        <v>1503893</v>
      </c>
      <c r="C476" s="3">
        <f>IF(Tabla1[[#This Row],[No. REG.]]="","",1)</f>
        <v>1</v>
      </c>
      <c r="D476" s="3" t="s">
        <v>46</v>
      </c>
      <c r="E476" s="3">
        <f>IF(Tabla1[[#This Row],[STATUS]]="","",VLOOKUP(D476,Estatus!$A$2:$B$13,2,0))</f>
        <v>10</v>
      </c>
      <c r="F476" s="3">
        <f>IF(Tabla1[[#This Row],[STATUS]]="","",VLOOKUP(D476,Estatus!$A$2:$I$12,9,0))</f>
        <v>1</v>
      </c>
      <c r="G476" s="12" t="s">
        <v>2508</v>
      </c>
      <c r="H476" s="7">
        <v>41900</v>
      </c>
      <c r="I476" s="80">
        <f t="shared" si="140"/>
        <v>2014</v>
      </c>
      <c r="J476" s="80">
        <f t="shared" si="141"/>
        <v>9</v>
      </c>
      <c r="K476" s="80">
        <f t="shared" si="142"/>
        <v>18</v>
      </c>
      <c r="L476" s="80" t="str">
        <f t="shared" si="143"/>
        <v>09</v>
      </c>
      <c r="M476" s="80">
        <f t="shared" si="144"/>
        <v>18</v>
      </c>
      <c r="N476" s="80" t="str">
        <f t="shared" si="145"/>
        <v>'2014-09-18'</v>
      </c>
      <c r="O476" s="80" t="str">
        <f t="shared" si="146"/>
        <v>'2014-09-18 00:00:00'</v>
      </c>
      <c r="P476" s="7">
        <v>45553</v>
      </c>
      <c r="Q476" s="80">
        <f t="shared" si="147"/>
        <v>2024</v>
      </c>
      <c r="R476" s="80">
        <f t="shared" si="148"/>
        <v>9</v>
      </c>
      <c r="S476" s="80">
        <f t="shared" si="149"/>
        <v>18</v>
      </c>
      <c r="T476" s="80" t="str">
        <f t="shared" si="150"/>
        <v>09</v>
      </c>
      <c r="U476" s="80">
        <f t="shared" si="151"/>
        <v>18</v>
      </c>
      <c r="V476" s="80" t="str">
        <f t="shared" si="152"/>
        <v>'2024-09-18'</v>
      </c>
      <c r="W476" s="80"/>
      <c r="X476" s="80" t="str">
        <f t="shared" si="153"/>
        <v>null</v>
      </c>
      <c r="Y476" s="3" t="s">
        <v>2509</v>
      </c>
      <c r="Z476" s="124">
        <f>IFERROR(IF(Y476="","null",VLOOKUP(Y476,Marcas!$A$2:$C$2024,2,0)),"")</f>
        <v>927</v>
      </c>
      <c r="AA476" s="3" t="s">
        <v>2509</v>
      </c>
      <c r="AB476" s="3">
        <f>IFERROR(IF(AA476="","",IF(AA476="EMPORIO LEGAL",1,VLOOKUP(AA476,Clientes!$A$2:$B$1190,2,0))),"")</f>
        <v>661</v>
      </c>
      <c r="AC476" s="3">
        <f>IFERROR(IF(Tabla1[[#This Row],[id_control]]="null","",VLOOKUP(CONCATENATE(Tabla1[[#This Row],[CLIENTE]],"-",Tabla1[[#This Row],[id_control]]),Hoja1!$C$2:$D$1994,2,0)),"")</f>
        <v>476</v>
      </c>
      <c r="AD476" s="3" t="s">
        <v>2510</v>
      </c>
      <c r="AE476" s="3"/>
      <c r="AF476" s="3"/>
      <c r="AG476" s="3"/>
      <c r="AH476" s="3"/>
      <c r="AI476" s="3"/>
      <c r="AJ476" s="3"/>
      <c r="AK476" s="3"/>
      <c r="AL476" s="3" t="s">
        <v>2511</v>
      </c>
      <c r="AM476" s="6"/>
      <c r="AN476" s="6"/>
      <c r="AO476" s="6"/>
      <c r="AP476" s="10"/>
      <c r="AQ476" s="6"/>
      <c r="AR476" s="6"/>
      <c r="AS476" s="6"/>
      <c r="AT476" s="6"/>
      <c r="AU476" s="6"/>
      <c r="AV476" s="6" t="s">
        <v>2512</v>
      </c>
      <c r="AW476" s="6" t="s">
        <v>2513</v>
      </c>
      <c r="AX476" s="6"/>
      <c r="AY476" s="6"/>
      <c r="AZ476" s="6"/>
      <c r="BA476" s="6"/>
      <c r="BB476" s="6"/>
      <c r="BC476" s="6"/>
      <c r="BD476" s="6" t="s">
        <v>2511</v>
      </c>
      <c r="BE476" s="8">
        <v>475</v>
      </c>
      <c r="BF476" s="6" t="str">
        <f t="shared" si="154"/>
        <v>insert into bitacoras_estatus (numero_expediente, numero_registro, representante, fecha_inicio, fecha_vencimiento, id_cliente, id_admin, id_bitacoras_estatus, id_estatus, id_clase, id_marca, created_at, updated_at) values('1528585','1503893','ESTEBAN CHAVEZ HERNANDEZ','2014-09-18','2024-09-18','661','2','1','1',null,927,'2014-09-18 00:00:00','2014-09-18 00:00:00');</v>
      </c>
      <c r="BG476" s="6" t="str">
        <f t="shared" si="155"/>
        <v>insert into servicios_comentarios (comentario, id_admin, id_estatus, created_at, updated_at) values('TITULO RECIBIDO 6FEB15 TÍTULO ENTREGADO 05MAR15 A ESTEBAN CHÁVEZ. Enviada Carta de Invasión de Derechos a MALLAS ECH en fecha 26/Mayo/2015',1,475,'2014-09-18 00:00:00','2014-09-18 00:00:00');</v>
      </c>
      <c r="BH476" s="6" t="str">
        <f t="shared" si="156"/>
        <v>insert into servicios_comentarios (comentario, id_admin, id_estatus, created_at, updated_at) values('436 08 88, 436 16 26, 4361614 CEL. 614 427 02 10',1,475,'2014-09-18 00:00:00','2014-09-18 00:00:00');</v>
      </c>
      <c r="BI476" s="137" t="str">
        <f t="shared" si="157"/>
        <v>update bitacoras_estatus set comprobacion_uso = 1, id_estatus=10 where id=475;</v>
      </c>
      <c r="BJ476" s="137" t="str">
        <f t="shared" si="158"/>
        <v>update bitacoras_estatus set numero_expediente = '1528585', numero_registro = '1503893', id_estatus = 10, fecha_inicio = '2014-09-18', fecha_vencimiento ='2024-09-18', created_at ='2014-09-18 00:00:00', updated_at ='2014-09-18 00:00:00', id_clase=null, id_marca=927, id_cliente=661, vigencia = 1 where id =475;</v>
      </c>
      <c r="BK476" s="137" t="str">
        <f t="shared" si="159"/>
        <v>update bitacoras_estatus set id_estatus = 10 where id =475;</v>
      </c>
    </row>
    <row r="477" spans="1:63" ht="43">
      <c r="A477" s="6">
        <v>528904</v>
      </c>
      <c r="B477" s="6">
        <v>741599</v>
      </c>
      <c r="C477" s="6">
        <f>IF(Tabla1[[#This Row],[No. REG.]]="","",1)</f>
        <v>1</v>
      </c>
      <c r="D477" s="3" t="s">
        <v>46</v>
      </c>
      <c r="E477" s="3">
        <f>IF(Tabla1[[#This Row],[STATUS]]="","",VLOOKUP(D477,Estatus!$A$2:$B$13,2,0))</f>
        <v>10</v>
      </c>
      <c r="F477" s="3">
        <f>IF(Tabla1[[#This Row],[STATUS]]="","",VLOOKUP(D477,Estatus!$A$2:$I$12,9,0))</f>
        <v>1</v>
      </c>
      <c r="G477" s="16" t="s">
        <v>2514</v>
      </c>
      <c r="H477" s="7">
        <v>37244</v>
      </c>
      <c r="I477" s="80">
        <f t="shared" si="140"/>
        <v>2001</v>
      </c>
      <c r="J477" s="80">
        <f t="shared" si="141"/>
        <v>12</v>
      </c>
      <c r="K477" s="80">
        <f t="shared" si="142"/>
        <v>19</v>
      </c>
      <c r="L477" s="80">
        <f t="shared" si="143"/>
        <v>12</v>
      </c>
      <c r="M477" s="80">
        <f t="shared" si="144"/>
        <v>19</v>
      </c>
      <c r="N477" s="80" t="str">
        <f t="shared" si="145"/>
        <v>'2001-12-19'</v>
      </c>
      <c r="O477" s="80" t="str">
        <f t="shared" si="146"/>
        <v>'2001-12-19 00:00:00'</v>
      </c>
      <c r="P477" s="7">
        <v>44549</v>
      </c>
      <c r="Q477" s="80">
        <f t="shared" si="147"/>
        <v>2021</v>
      </c>
      <c r="R477" s="80">
        <f t="shared" si="148"/>
        <v>12</v>
      </c>
      <c r="S477" s="80">
        <f t="shared" si="149"/>
        <v>19</v>
      </c>
      <c r="T477" s="80">
        <f t="shared" si="150"/>
        <v>12</v>
      </c>
      <c r="U477" s="80">
        <f t="shared" si="151"/>
        <v>19</v>
      </c>
      <c r="V477" s="80" t="str">
        <f t="shared" si="152"/>
        <v>'2021-12-19'</v>
      </c>
      <c r="W477" s="80"/>
      <c r="X477" s="80" t="str">
        <f t="shared" si="153"/>
        <v>null</v>
      </c>
      <c r="Y477" s="6" t="s">
        <v>2515</v>
      </c>
      <c r="Z477" s="123">
        <f>IFERROR(IF(Y477="","null",VLOOKUP(Y477,Marcas!$A$2:$C$2024,2,0)),"")</f>
        <v>924</v>
      </c>
      <c r="AA477" s="6" t="s">
        <v>2515</v>
      </c>
      <c r="AB477" s="6">
        <f>IFERROR(IF(AA477="","",IF(AA477="EMPORIO LEGAL",1,VLOOKUP(AA477,Clientes!$A$2:$B$1190,2,0))),"")</f>
        <v>659</v>
      </c>
      <c r="AC477" s="6">
        <f>IFERROR(IF(Tabla1[[#This Row],[id_control]]="null","",VLOOKUP(CONCATENATE(Tabla1[[#This Row],[CLIENTE]],"-",Tabla1[[#This Row],[id_control]]),Hoja1!$C$2:$D$1994,2,0)),"")</f>
        <v>477</v>
      </c>
      <c r="AD477" s="6" t="s">
        <v>2516</v>
      </c>
      <c r="AE477" s="6"/>
      <c r="AF477" s="6"/>
      <c r="AG477" s="6"/>
      <c r="AH477" s="6"/>
      <c r="AI477" s="6"/>
      <c r="AJ477" s="6"/>
      <c r="AK477" s="6"/>
      <c r="AL477" s="3" t="s">
        <v>2517</v>
      </c>
      <c r="AM477" s="4"/>
      <c r="AN477" s="8"/>
      <c r="AO477" s="8"/>
      <c r="AP477" s="8"/>
      <c r="AQ477" s="8">
        <v>6141410976</v>
      </c>
      <c r="AR477" s="8"/>
      <c r="AS477" s="8"/>
      <c r="AT477" s="8"/>
      <c r="AU477" s="8"/>
      <c r="AV477" s="8" t="s">
        <v>2518</v>
      </c>
      <c r="AW477" s="8"/>
      <c r="AX477" s="8"/>
      <c r="AY477" s="8"/>
      <c r="AZ477" s="8"/>
      <c r="BA477" s="8"/>
      <c r="BB477" s="8"/>
      <c r="BC477" s="8"/>
      <c r="BD477" s="8" t="s">
        <v>2519</v>
      </c>
      <c r="BE477" s="8">
        <v>476</v>
      </c>
      <c r="BF477" s="6" t="str">
        <f t="shared" si="154"/>
        <v>insert into bitacoras_estatus (numero_expediente, numero_registro, representante, fecha_inicio, fecha_vencimiento, id_cliente, id_admin, id_bitacoras_estatus, id_estatus, id_clase, id_marca, created_at, updated_at) values('528904','741599','NELLY JOYCE QUIÑONEZ','2001-12-19','2021-12-19','659','2','1','1',null,924,'2001-12-19 00:00:00','2001-12-19 00:00:00');</v>
      </c>
      <c r="BG477" s="6" t="str">
        <f t="shared" si="155"/>
        <v>insert into servicios_comentarios (comentario, id_admin, id_estatus, created_at, updated_at) values('RENOVACION ENTREGADA 17/10/2011, CAMBIO DE DOMICILIO RECIBIDO 24/04/2012',1,476,'2001-12-19 00:00:00','2001-12-19 00:00:00');</v>
      </c>
      <c r="BH477" s="6" t="str">
        <f t="shared" si="156"/>
        <v>insert into servicios_comentarios (comentario, id_admin, id_estatus, created_at, updated_at) values('4244849 cel 6141410976',1,476,'2001-12-19 00:00:00','2001-12-19 00:00:00');</v>
      </c>
      <c r="BI477" s="137" t="str">
        <f t="shared" si="157"/>
        <v>update bitacoras_estatus set comprobacion_uso = 1, id_estatus=10 where id=476;</v>
      </c>
      <c r="BJ477" s="137" t="str">
        <f t="shared" si="158"/>
        <v>update bitacoras_estatus set numero_expediente = '528904', numero_registro = '741599', id_estatus = 10, fecha_inicio = '2001-12-19', fecha_vencimiento ='2021-12-19', created_at ='2001-12-19 00:00:00', updated_at ='2001-12-19 00:00:00', id_clase=null, id_marca=924, id_cliente=659, vigencia = 1 where id =476;</v>
      </c>
      <c r="BK477" s="137" t="str">
        <f t="shared" si="159"/>
        <v>update bitacoras_estatus set id_estatus = 10 where id =476;</v>
      </c>
    </row>
    <row r="478" spans="1:63" ht="131">
      <c r="A478" s="3">
        <v>1242635</v>
      </c>
      <c r="B478" s="3">
        <v>1289113</v>
      </c>
      <c r="C478" s="3">
        <f>IF(Tabla1[[#This Row],[No. REG.]]="","",1)</f>
        <v>1</v>
      </c>
      <c r="D478" s="3" t="s">
        <v>46</v>
      </c>
      <c r="E478" s="3">
        <f>IF(Tabla1[[#This Row],[STATUS]]="","",VLOOKUP(D478,Estatus!$A$2:$B$13,2,0))</f>
        <v>10</v>
      </c>
      <c r="F478" s="3">
        <f>IF(Tabla1[[#This Row],[STATUS]]="","",VLOOKUP(D478,Estatus!$A$2:$I$12,9,0))</f>
        <v>1</v>
      </c>
      <c r="G478" s="12" t="s">
        <v>2520</v>
      </c>
      <c r="H478" s="7">
        <v>40911</v>
      </c>
      <c r="I478" s="80">
        <f t="shared" si="140"/>
        <v>2012</v>
      </c>
      <c r="J478" s="80">
        <f t="shared" si="141"/>
        <v>1</v>
      </c>
      <c r="K478" s="80">
        <f t="shared" si="142"/>
        <v>3</v>
      </c>
      <c r="L478" s="80" t="str">
        <f t="shared" si="143"/>
        <v>01</v>
      </c>
      <c r="M478" s="80" t="str">
        <f t="shared" si="144"/>
        <v>03</v>
      </c>
      <c r="N478" s="80" t="str">
        <f t="shared" si="145"/>
        <v>'2012-01-03'</v>
      </c>
      <c r="O478" s="80" t="str">
        <f t="shared" si="146"/>
        <v>'2012-01-03 00:00:00'</v>
      </c>
      <c r="P478" s="7">
        <v>44564</v>
      </c>
      <c r="Q478" s="80">
        <f t="shared" si="147"/>
        <v>2022</v>
      </c>
      <c r="R478" s="80">
        <f t="shared" si="148"/>
        <v>1</v>
      </c>
      <c r="S478" s="80">
        <f t="shared" si="149"/>
        <v>3</v>
      </c>
      <c r="T478" s="80" t="str">
        <f t="shared" si="150"/>
        <v>01</v>
      </c>
      <c r="U478" s="80" t="str">
        <f t="shared" si="151"/>
        <v>03</v>
      </c>
      <c r="V478" s="80" t="str">
        <f t="shared" si="152"/>
        <v>'2022-01-03'</v>
      </c>
      <c r="W478" s="80"/>
      <c r="X478" s="80" t="str">
        <f t="shared" si="153"/>
        <v>null</v>
      </c>
      <c r="Y478" s="12" t="s">
        <v>2521</v>
      </c>
      <c r="Z478" s="125">
        <f>IFERROR(IF(Y478="","null",VLOOKUP(Y478,Marcas!$A$2:$C$2024,2,0)),"")</f>
        <v>923</v>
      </c>
      <c r="AA478" s="3" t="s">
        <v>2521</v>
      </c>
      <c r="AB478" s="3">
        <f>IFERROR(IF(AA478="","",IF(AA478="EMPORIO LEGAL",1,VLOOKUP(AA478,Clientes!$A$2:$B$1190,2,0))),"")</f>
        <v>658</v>
      </c>
      <c r="AC478" s="3">
        <f>IFERROR(IF(Tabla1[[#This Row],[id_control]]="null","",VLOOKUP(CONCATENATE(Tabla1[[#This Row],[CLIENTE]],"-",Tabla1[[#This Row],[id_control]]),Hoja1!$C$2:$D$1994,2,0)),"")</f>
        <v>478</v>
      </c>
      <c r="AD478" s="3" t="s">
        <v>2522</v>
      </c>
      <c r="AE478" s="3"/>
      <c r="AF478" s="3"/>
      <c r="AG478" s="3"/>
      <c r="AH478" s="3"/>
      <c r="AI478" s="3"/>
      <c r="AJ478" s="3"/>
      <c r="AK478" s="3"/>
      <c r="AL478" s="3" t="s">
        <v>2523</v>
      </c>
      <c r="AM478" s="6"/>
      <c r="AN478" s="6"/>
      <c r="AO478" s="6"/>
      <c r="AP478" s="6"/>
      <c r="AQ478" s="6">
        <v>6142475965</v>
      </c>
      <c r="AR478" s="6"/>
      <c r="AS478" s="6"/>
      <c r="AT478" s="6"/>
      <c r="AU478" s="6"/>
      <c r="AV478" s="6" t="s">
        <v>2524</v>
      </c>
      <c r="AW478" s="6"/>
      <c r="AX478" s="6"/>
      <c r="AY478" s="6"/>
      <c r="AZ478" s="6"/>
      <c r="BA478" s="6"/>
      <c r="BB478" s="6"/>
      <c r="BC478" s="6"/>
      <c r="BD478" s="6" t="s">
        <v>2525</v>
      </c>
      <c r="BE478" s="8">
        <v>477</v>
      </c>
      <c r="BF478" s="6" t="str">
        <f t="shared" si="154"/>
        <v>insert into bitacoras_estatus (numero_expediente, numero_registro, representante, fecha_inicio, fecha_vencimiento, id_cliente, id_admin, id_bitacoras_estatus, id_estatus, id_clase, id_marca, created_at, updated_at) values('1242635','1289113','JAIME ANTONIO TERAN TREJO','2012-01-03','2022-01-03','658','2','1','1',null,923,'2012-01-03 00:00:00','2012-01-03 00:00:00');</v>
      </c>
      <c r="BG478" s="6" t="str">
        <f t="shared" si="155"/>
        <v>insert into servicios_comentarios (comentario, id_admin, id_estatus, created_at, updated_at) values('CONTESTACION DE REQUISITOS DE DEMANDA CONTESTADOS 11/03/2014. SE ADMITE LA CONTESTACION DE SOLICITUD DE DECLARACION ADMIVA DE NULIDAD DEL REGISTRO MARCARIO CITADO AL RUBRO 11/04/14.SE NOTIFICA ACUERDO DE FECHA 10/11/15 CONTESTACION DE LA DEMANDA, CORRASE TRASLADO A LA PARTE ACTORA Y TERCERO INTERESADO PRESENTADA EL 21/12/15',1,477,'2012-01-03 00:00:00','2012-01-03 00:00:00');</v>
      </c>
      <c r="BH478" s="6" t="str">
        <f t="shared" si="156"/>
        <v>insert into servicios_comentarios (comentario, id_admin, id_estatus, created_at, updated_at) values('4135798, CEL. 6142475965',1,477,'2012-01-03 00:00:00','2012-01-03 00:00:00');</v>
      </c>
      <c r="BI478" s="137" t="str">
        <f t="shared" si="157"/>
        <v>update bitacoras_estatus set comprobacion_uso = 1, id_estatus=10 where id=477;</v>
      </c>
      <c r="BJ478" s="137" t="str">
        <f t="shared" si="158"/>
        <v>update bitacoras_estatus set numero_expediente = '1242635', numero_registro = '1289113', id_estatus = 10, fecha_inicio = '2012-01-03', fecha_vencimiento ='2022-01-03', created_at ='2012-01-03 00:00:00', updated_at ='2012-01-03 00:00:00', id_clase=null, id_marca=923, id_cliente=658, vigencia = 1 where id =477;</v>
      </c>
      <c r="BK478" s="137" t="str">
        <f t="shared" si="159"/>
        <v>update bitacoras_estatus set id_estatus = 10 where id =477;</v>
      </c>
    </row>
    <row r="479" spans="1:63" ht="43">
      <c r="A479" s="6">
        <v>1544605</v>
      </c>
      <c r="B479" s="6">
        <v>1612487</v>
      </c>
      <c r="C479" s="6">
        <f>IF(Tabla1[[#This Row],[No. REG.]]="","",1)</f>
        <v>1</v>
      </c>
      <c r="D479" s="3" t="s">
        <v>46</v>
      </c>
      <c r="E479" s="3">
        <f>IF(Tabla1[[#This Row],[STATUS]]="","",VLOOKUP(D479,Estatus!$A$2:$B$13,2,0))</f>
        <v>10</v>
      </c>
      <c r="F479" s="3">
        <f>IF(Tabla1[[#This Row],[STATUS]]="","",VLOOKUP(D479,Estatus!$A$2:$I$12,9,0))</f>
        <v>1</v>
      </c>
      <c r="G479" s="16" t="s">
        <v>2526</v>
      </c>
      <c r="H479" s="9">
        <v>41946</v>
      </c>
      <c r="I479" s="81">
        <f t="shared" si="140"/>
        <v>2014</v>
      </c>
      <c r="J479" s="81">
        <f t="shared" si="141"/>
        <v>11</v>
      </c>
      <c r="K479" s="81">
        <f t="shared" si="142"/>
        <v>3</v>
      </c>
      <c r="L479" s="81">
        <f t="shared" si="143"/>
        <v>11</v>
      </c>
      <c r="M479" s="81" t="str">
        <f t="shared" si="144"/>
        <v>03</v>
      </c>
      <c r="N479" s="81" t="str">
        <f t="shared" si="145"/>
        <v>'2014-11-03'</v>
      </c>
      <c r="O479" s="81" t="str">
        <f t="shared" si="146"/>
        <v>'2014-11-03 00:00:00'</v>
      </c>
      <c r="P479" s="9">
        <v>45599</v>
      </c>
      <c r="Q479" s="81">
        <f t="shared" si="147"/>
        <v>2024</v>
      </c>
      <c r="R479" s="81">
        <f t="shared" si="148"/>
        <v>11</v>
      </c>
      <c r="S479" s="81">
        <f t="shared" si="149"/>
        <v>3</v>
      </c>
      <c r="T479" s="81">
        <f t="shared" si="150"/>
        <v>11</v>
      </c>
      <c r="U479" s="81" t="str">
        <f t="shared" si="151"/>
        <v>03</v>
      </c>
      <c r="V479" s="81" t="str">
        <f t="shared" si="152"/>
        <v>'2024-11-03'</v>
      </c>
      <c r="W479" s="81"/>
      <c r="X479" s="81" t="str">
        <f t="shared" si="153"/>
        <v>null</v>
      </c>
      <c r="Y479" s="6" t="s">
        <v>2527</v>
      </c>
      <c r="Z479" s="123">
        <f>IFERROR(IF(Y479="","null",VLOOKUP(Y479,Marcas!$A$2:$C$2024,2,0)),"")</f>
        <v>88</v>
      </c>
      <c r="AA479" s="6" t="s">
        <v>2521</v>
      </c>
      <c r="AB479" s="6">
        <f>IFERROR(IF(AA479="","",IF(AA479="EMPORIO LEGAL",1,VLOOKUP(AA479,Clientes!$A$2:$B$1190,2,0))),"")</f>
        <v>658</v>
      </c>
      <c r="AC479" s="6">
        <f>IFERROR(IF(Tabla1[[#This Row],[id_control]]="null","",VLOOKUP(CONCATENATE(Tabla1[[#This Row],[CLIENTE]],"-",Tabla1[[#This Row],[id_control]]),Hoja1!$C$2:$D$1994,2,0)),"")</f>
        <v>479</v>
      </c>
      <c r="AD479" s="8" t="s">
        <v>2522</v>
      </c>
      <c r="AE479" s="8"/>
      <c r="AF479" s="8"/>
      <c r="AG479" s="6"/>
      <c r="AH479" s="6"/>
      <c r="AI479" s="6"/>
      <c r="AJ479" s="6"/>
      <c r="AK479" s="6"/>
      <c r="AL479" s="3">
        <v>4135798</v>
      </c>
      <c r="AM479" s="5"/>
      <c r="AN479" s="5"/>
      <c r="AO479" s="5"/>
      <c r="AP479" s="6">
        <v>6142475965</v>
      </c>
      <c r="AQ479" s="5"/>
      <c r="AR479" s="5"/>
      <c r="AS479" s="6"/>
      <c r="AT479" s="6"/>
      <c r="AU479" s="6"/>
      <c r="AV479" s="5" t="s">
        <v>2524</v>
      </c>
      <c r="AW479" s="5"/>
      <c r="AX479" s="5"/>
      <c r="AY479" s="5"/>
      <c r="AZ479" s="5"/>
      <c r="BA479" s="6"/>
      <c r="BB479" s="6"/>
      <c r="BC479" s="6"/>
      <c r="BD479" s="6" t="s">
        <v>2525</v>
      </c>
      <c r="BE479" s="8">
        <v>478</v>
      </c>
      <c r="BF479" s="6" t="str">
        <f t="shared" si="154"/>
        <v>insert into bitacoras_estatus (numero_expediente, numero_registro, representante, fecha_inicio, fecha_vencimiento, id_cliente, id_admin, id_bitacoras_estatus, id_estatus, id_clase, id_marca, created_at, updated_at) values('1544605','1612487','JAIME ANTONIO TERAN TREJO','2014-11-03','2024-11-03','658','2','1','1',null,88,'2014-11-03 00:00:00','2014-11-03 00:00:00');</v>
      </c>
      <c r="BG479" s="6" t="str">
        <f t="shared" si="155"/>
        <v>insert into servicios_comentarios (comentario, id_admin, id_estatus, created_at, updated_at) values('ANTERIORIDAD RECIBIDA 15/06/2015/ CANT EN FECHA 14 DE AGOSTO DEL 2015; TITULO RECIBIDO EL 15/3/16',1,478,'2014-11-03 00:00:00','2014-11-03 00:00:00');</v>
      </c>
      <c r="BH479" s="6" t="str">
        <f t="shared" si="156"/>
        <v>insert into servicios_comentarios (comentario, id_admin, id_estatus, created_at, updated_at) values('4135798, CEL. 6142475965',1,478,'2014-11-03 00:00:00','2014-11-03 00:00:00');</v>
      </c>
      <c r="BI479" s="137" t="str">
        <f t="shared" si="157"/>
        <v>update bitacoras_estatus set comprobacion_uso = 1, id_estatus=10 where id=478;</v>
      </c>
      <c r="BJ479" s="137" t="str">
        <f t="shared" si="158"/>
        <v>update bitacoras_estatus set numero_expediente = '1544605', numero_registro = '1612487', id_estatus = 10, fecha_inicio = '2014-11-03', fecha_vencimiento ='2024-11-03', created_at ='2014-11-03 00:00:00', updated_at ='2014-11-03 00:00:00', id_clase=null, id_marca=88, id_cliente=658, vigencia = 1 where id =478;</v>
      </c>
      <c r="BK479" s="137" t="str">
        <f t="shared" si="159"/>
        <v>update bitacoras_estatus set id_estatus = 10 where id =478;</v>
      </c>
    </row>
    <row r="480" spans="1:63" ht="29">
      <c r="A480" s="6">
        <v>997417</v>
      </c>
      <c r="B480" s="6"/>
      <c r="C480" s="6" t="str">
        <f>IF(Tabla1[[#This Row],[No. REG.]]="","",1)</f>
        <v/>
      </c>
      <c r="D480" s="3" t="s">
        <v>34</v>
      </c>
      <c r="E480" s="3">
        <f>IF(Tabla1[[#This Row],[STATUS]]="","",VLOOKUP(D480,Estatus!$A$2:$B$13,2,0))</f>
        <v>5</v>
      </c>
      <c r="F480" s="3">
        <f>IF(Tabla1[[#This Row],[STATUS]]="","",VLOOKUP(D480,Estatus!$A$2:$I$12,9,0))</f>
        <v>0</v>
      </c>
      <c r="G480" s="16" t="s">
        <v>2528</v>
      </c>
      <c r="H480" s="9">
        <v>39885</v>
      </c>
      <c r="I480" s="81">
        <f t="shared" si="140"/>
        <v>2009</v>
      </c>
      <c r="J480" s="81">
        <f t="shared" si="141"/>
        <v>3</v>
      </c>
      <c r="K480" s="81">
        <f t="shared" si="142"/>
        <v>13</v>
      </c>
      <c r="L480" s="81" t="str">
        <f t="shared" si="143"/>
        <v>03</v>
      </c>
      <c r="M480" s="81">
        <f t="shared" si="144"/>
        <v>13</v>
      </c>
      <c r="N480" s="81" t="str">
        <f t="shared" si="145"/>
        <v>'2009-03-13'</v>
      </c>
      <c r="O480" s="81" t="str">
        <f t="shared" si="146"/>
        <v>'2009-03-13 00:00:00'</v>
      </c>
      <c r="P480" s="9">
        <v>43537</v>
      </c>
      <c r="Q480" s="81">
        <f t="shared" si="147"/>
        <v>2019</v>
      </c>
      <c r="R480" s="81">
        <f t="shared" si="148"/>
        <v>3</v>
      </c>
      <c r="S480" s="81">
        <f t="shared" si="149"/>
        <v>13</v>
      </c>
      <c r="T480" s="81" t="str">
        <f t="shared" si="150"/>
        <v>03</v>
      </c>
      <c r="U480" s="81">
        <f t="shared" si="151"/>
        <v>13</v>
      </c>
      <c r="V480" s="81" t="str">
        <f t="shared" si="152"/>
        <v>'2019-03-13'</v>
      </c>
      <c r="W480" s="81"/>
      <c r="X480" s="81" t="str">
        <f t="shared" si="153"/>
        <v>null</v>
      </c>
      <c r="Y480" s="6" t="s">
        <v>2529</v>
      </c>
      <c r="Z480" s="123">
        <f>IFERROR(IF(Y480="","null",VLOOKUP(Y480,Marcas!$A$2:$C$2024,2,0)),"")</f>
        <v>922</v>
      </c>
      <c r="AA480" s="6" t="s">
        <v>2529</v>
      </c>
      <c r="AB480" s="6">
        <f>IFERROR(IF(AA480="","",IF(AA480="EMPORIO LEGAL",1,VLOOKUP(AA480,Clientes!$A$2:$B$1190,2,0))),"")</f>
        <v>657</v>
      </c>
      <c r="AC480" s="6">
        <f>IFERROR(IF(Tabla1[[#This Row],[id_control]]="null","",VLOOKUP(CONCATENATE(Tabla1[[#This Row],[CLIENTE]],"-",Tabla1[[#This Row],[id_control]]),Hoja1!$C$2:$D$1994,2,0)),"")</f>
        <v>480</v>
      </c>
      <c r="AD480" s="8" t="s">
        <v>2530</v>
      </c>
      <c r="AE480" s="8"/>
      <c r="AF480" s="8"/>
      <c r="AG480" s="6"/>
      <c r="AH480" s="6"/>
      <c r="AI480" s="6"/>
      <c r="AJ480" s="6"/>
      <c r="AK480" s="6"/>
      <c r="AL480" s="3" t="s">
        <v>2531</v>
      </c>
      <c r="AM480" s="8" t="s">
        <v>2532</v>
      </c>
      <c r="AN480" s="8"/>
      <c r="AO480" s="8"/>
      <c r="AP480" s="6"/>
      <c r="AQ480" s="8"/>
      <c r="AR480" s="8"/>
      <c r="AS480" s="6"/>
      <c r="AT480" s="6"/>
      <c r="AU480" s="6"/>
      <c r="AV480" s="5" t="s">
        <v>2533</v>
      </c>
      <c r="AW480" s="5"/>
      <c r="AX480" s="5"/>
      <c r="AY480" s="5"/>
      <c r="AZ480" s="5"/>
      <c r="BA480" s="6"/>
      <c r="BB480" s="6"/>
      <c r="BC480" s="6"/>
      <c r="BD480" s="6" t="s">
        <v>2534</v>
      </c>
      <c r="BE480" s="8">
        <v>479</v>
      </c>
      <c r="BF480" s="6" t="str">
        <f t="shared" si="154"/>
        <v>insert into bitacoras_estatus (numero_expediente, numero_registro, representante, fecha_inicio, fecha_vencimiento, id_cliente, id_admin, id_bitacoras_estatus, id_estatus, id_clase, id_marca, created_at, updated_at) values('997417','','MIGUEL SOTO VILLEGAS','2009-03-13','2019-03-13','657','2','1','1',null,922,'2009-03-13 00:00:00','2009-03-13 00:00:00');</v>
      </c>
      <c r="BG480" s="6" t="str">
        <f t="shared" si="155"/>
        <v>insert into servicios_comentarios (comentario, id_admin, id_estatus, created_at, updated_at) values('Resolución de recurso de revisión recibido 16/07/2010',1,479,'2009-03-13 00:00:00','2009-03-13 00:00:00');</v>
      </c>
      <c r="BH480" s="6" t="str">
        <f t="shared" si="156"/>
        <v>insert into servicios_comentarios (comentario, id_admin, id_estatus, created_at, updated_at) values('437-3131, 410-2612',1,479,'2009-03-13 00:00:00','2009-03-13 00:00:00');</v>
      </c>
      <c r="BI480" s="137" t="str">
        <f t="shared" si="157"/>
        <v>update bitacoras_estatus set comprobacion_uso = 1, id_estatus=5 where id=479;</v>
      </c>
      <c r="BJ480" s="137" t="str">
        <f t="shared" si="158"/>
        <v>update bitacoras_estatus set numero_expediente = '997417', numero_registro = '', id_estatus = 5, fecha_inicio = '2009-03-13', fecha_vencimiento ='2019-03-13', created_at ='2009-03-13 00:00:00', updated_at ='2009-03-13 00:00:00', id_clase=null, id_marca=922, id_cliente=657, vigencia = 0 where id =479;</v>
      </c>
      <c r="BK480" s="137" t="str">
        <f t="shared" si="159"/>
        <v>update bitacoras_estatus set id_estatus = 5 where id =479;</v>
      </c>
    </row>
    <row r="481" spans="1:63">
      <c r="A481" s="3">
        <v>1183452</v>
      </c>
      <c r="B481" s="3">
        <v>1246052</v>
      </c>
      <c r="C481" s="3">
        <f>IF(Tabla1[[#This Row],[No. REG.]]="","",1)</f>
        <v>1</v>
      </c>
      <c r="D481" s="3" t="s">
        <v>46</v>
      </c>
      <c r="E481" s="3">
        <f>IF(Tabla1[[#This Row],[STATUS]]="","",VLOOKUP(D481,Estatus!$A$2:$B$13,2,0))</f>
        <v>10</v>
      </c>
      <c r="F481" s="3">
        <f>IF(Tabla1[[#This Row],[STATUS]]="","",VLOOKUP(D481,Estatus!$A$2:$I$12,9,0))</f>
        <v>1</v>
      </c>
      <c r="G481" s="12" t="s">
        <v>2535</v>
      </c>
      <c r="H481" s="7">
        <v>40693</v>
      </c>
      <c r="I481" s="80">
        <f t="shared" si="140"/>
        <v>2011</v>
      </c>
      <c r="J481" s="80">
        <f t="shared" si="141"/>
        <v>5</v>
      </c>
      <c r="K481" s="80">
        <f t="shared" si="142"/>
        <v>30</v>
      </c>
      <c r="L481" s="80" t="str">
        <f t="shared" si="143"/>
        <v>05</v>
      </c>
      <c r="M481" s="80">
        <f t="shared" si="144"/>
        <v>30</v>
      </c>
      <c r="N481" s="80" t="str">
        <f t="shared" si="145"/>
        <v>'2011-05-30'</v>
      </c>
      <c r="O481" s="80" t="str">
        <f t="shared" si="146"/>
        <v>'2011-05-30 00:00:00'</v>
      </c>
      <c r="P481" s="7">
        <v>44346</v>
      </c>
      <c r="Q481" s="80">
        <f t="shared" si="147"/>
        <v>2021</v>
      </c>
      <c r="R481" s="80">
        <f t="shared" si="148"/>
        <v>5</v>
      </c>
      <c r="S481" s="80">
        <f t="shared" si="149"/>
        <v>30</v>
      </c>
      <c r="T481" s="80" t="str">
        <f t="shared" si="150"/>
        <v>05</v>
      </c>
      <c r="U481" s="80">
        <f t="shared" si="151"/>
        <v>30</v>
      </c>
      <c r="V481" s="80" t="str">
        <f t="shared" si="152"/>
        <v>'2021-05-30'</v>
      </c>
      <c r="W481" s="80">
        <v>41</v>
      </c>
      <c r="X481" s="80">
        <f t="shared" si="153"/>
        <v>41</v>
      </c>
      <c r="Y481" s="3" t="s">
        <v>2536</v>
      </c>
      <c r="Z481" s="124">
        <f>IFERROR(IF(Y481="","null",VLOOKUP(Y481,Marcas!$A$2:$C$2024,2,0)),"")</f>
        <v>921</v>
      </c>
      <c r="AA481" s="3" t="s">
        <v>2536</v>
      </c>
      <c r="AB481" s="3">
        <f>IFERROR(IF(AA481="","",IF(AA481="EMPORIO LEGAL",1,VLOOKUP(AA481,Clientes!$A$2:$B$1190,2,0))),"")</f>
        <v>656</v>
      </c>
      <c r="AC481" s="3">
        <f>IFERROR(IF(Tabla1[[#This Row],[id_control]]="null","",VLOOKUP(CONCATENATE(Tabla1[[#This Row],[CLIENTE]],"-",Tabla1[[#This Row],[id_control]]),Hoja1!$C$2:$D$1994,2,0)),"")</f>
        <v>481</v>
      </c>
      <c r="AD481" s="3" t="s">
        <v>2537</v>
      </c>
      <c r="AE481" s="3"/>
      <c r="AF481" s="3"/>
      <c r="AG481" s="3"/>
      <c r="AH481" s="3"/>
      <c r="AI481" s="3"/>
      <c r="AJ481" s="3"/>
      <c r="AK481" s="3"/>
      <c r="AL481" s="3">
        <v>4217393</v>
      </c>
      <c r="AM481" s="6"/>
      <c r="AN481" s="6"/>
      <c r="AO481" s="6"/>
      <c r="AP481" s="6"/>
      <c r="AQ481" s="6"/>
      <c r="AR481" s="6"/>
      <c r="AS481" s="6"/>
      <c r="AT481" s="6"/>
      <c r="AU481" s="6"/>
      <c r="AV481" s="6" t="s">
        <v>2538</v>
      </c>
      <c r="AW481" s="6"/>
      <c r="AX481" s="6"/>
      <c r="AY481" s="6"/>
      <c r="AZ481" s="6"/>
      <c r="BA481" s="6"/>
      <c r="BB481" s="6"/>
      <c r="BC481" s="6"/>
      <c r="BD481" s="6">
        <v>4217393</v>
      </c>
      <c r="BE481" s="8">
        <v>480</v>
      </c>
      <c r="BF481" s="6" t="str">
        <f t="shared" si="154"/>
        <v>insert into bitacoras_estatus (numero_expediente, numero_registro, representante, fecha_inicio, fecha_vencimiento, id_cliente, id_admin, id_bitacoras_estatus, id_estatus, id_clase, id_marca, created_at, updated_at) values('1183452','1246052','VICTOR MANUEL MANCERA LOPEZ','2011-05-30','2021-05-30','656','2','1','1',41,921,'2011-05-30 00:00:00','2011-05-30 00:00:00');</v>
      </c>
      <c r="BG481" s="6" t="str">
        <f t="shared" si="155"/>
        <v>insert into servicios_comentarios (comentario, id_admin, id_estatus, created_at, updated_at) values('titulo entregado 18/11/2011',1,480,'2011-05-30 00:00:00','2011-05-30 00:00:00');</v>
      </c>
      <c r="BH481" s="6" t="str">
        <f t="shared" si="156"/>
        <v>insert into servicios_comentarios (comentario, id_admin, id_estatus, created_at, updated_at) values('4217393',1,480,'2011-05-30 00:00:00','2011-05-30 00:00:00');</v>
      </c>
      <c r="BI481" s="137" t="str">
        <f t="shared" si="157"/>
        <v>update bitacoras_estatus set comprobacion_uso = 1, id_estatus=10 where id=480;</v>
      </c>
      <c r="BJ481" s="137" t="str">
        <f t="shared" si="158"/>
        <v>update bitacoras_estatus set numero_expediente = '1183452', numero_registro = '1246052', id_estatus = 10, fecha_inicio = '2011-05-30', fecha_vencimiento ='2021-05-30', created_at ='2011-05-30 00:00:00', updated_at ='2011-05-30 00:00:00', id_clase=41, id_marca=921, id_cliente=656, vigencia = 1 where id =480;</v>
      </c>
      <c r="BK481" s="137" t="str">
        <f t="shared" si="159"/>
        <v>update bitacoras_estatus set id_estatus = 10 where id =480;</v>
      </c>
    </row>
    <row r="482" spans="1:63">
      <c r="A482" s="3">
        <v>1372417</v>
      </c>
      <c r="B482" s="3">
        <v>1397098</v>
      </c>
      <c r="C482" s="3">
        <f>IF(Tabla1[[#This Row],[No. REG.]]="","",1)</f>
        <v>1</v>
      </c>
      <c r="D482" s="3" t="s">
        <v>46</v>
      </c>
      <c r="E482" s="3">
        <f>IF(Tabla1[[#This Row],[STATUS]]="","",VLOOKUP(D482,Estatus!$A$2:$B$13,2,0))</f>
        <v>10</v>
      </c>
      <c r="F482" s="3">
        <f>IF(Tabla1[[#This Row],[STATUS]]="","",VLOOKUP(D482,Estatus!$A$2:$I$12,9,0))</f>
        <v>1</v>
      </c>
      <c r="G482" s="12"/>
      <c r="H482" s="7">
        <v>41404</v>
      </c>
      <c r="I482" s="80">
        <f t="shared" si="140"/>
        <v>2013</v>
      </c>
      <c r="J482" s="80">
        <f t="shared" si="141"/>
        <v>5</v>
      </c>
      <c r="K482" s="80">
        <f t="shared" si="142"/>
        <v>10</v>
      </c>
      <c r="L482" s="80" t="str">
        <f t="shared" si="143"/>
        <v>05</v>
      </c>
      <c r="M482" s="80">
        <f t="shared" si="144"/>
        <v>10</v>
      </c>
      <c r="N482" s="80" t="str">
        <f t="shared" si="145"/>
        <v>'2013-05-10'</v>
      </c>
      <c r="O482" s="80" t="str">
        <f t="shared" si="146"/>
        <v>'2013-05-10 00:00:00'</v>
      </c>
      <c r="P482" s="7">
        <v>45056</v>
      </c>
      <c r="Q482" s="80">
        <f t="shared" si="147"/>
        <v>2023</v>
      </c>
      <c r="R482" s="80">
        <f t="shared" si="148"/>
        <v>5</v>
      </c>
      <c r="S482" s="80">
        <f t="shared" si="149"/>
        <v>10</v>
      </c>
      <c r="T482" s="80" t="str">
        <f t="shared" si="150"/>
        <v>05</v>
      </c>
      <c r="U482" s="80">
        <f t="shared" si="151"/>
        <v>10</v>
      </c>
      <c r="V482" s="80" t="str">
        <f t="shared" si="152"/>
        <v>'2023-05-10'</v>
      </c>
      <c r="W482" s="80">
        <v>35</v>
      </c>
      <c r="X482" s="80">
        <f t="shared" si="153"/>
        <v>35</v>
      </c>
      <c r="Y482" s="3" t="s">
        <v>2539</v>
      </c>
      <c r="Z482" s="124">
        <f>IFERROR(IF(Y482="","null",VLOOKUP(Y482,Marcas!$A$2:$C$2024,2,0)),"")</f>
        <v>920</v>
      </c>
      <c r="AA482" s="3" t="s">
        <v>2539</v>
      </c>
      <c r="AB482" s="3">
        <f>IFERROR(IF(AA482="","",IF(AA482="EMPORIO LEGAL",1,VLOOKUP(AA482,Clientes!$A$2:$B$1190,2,0))),"")</f>
        <v>655</v>
      </c>
      <c r="AC482" s="3">
        <f>IFERROR(IF(Tabla1[[#This Row],[id_control]]="null","",VLOOKUP(CONCATENATE(Tabla1[[#This Row],[CLIENTE]],"-",Tabla1[[#This Row],[id_control]]),Hoja1!$C$2:$D$1994,2,0)),"")</f>
        <v>482</v>
      </c>
      <c r="AD482" s="3" t="s">
        <v>171</v>
      </c>
      <c r="AE482" s="3" t="s">
        <v>193</v>
      </c>
      <c r="AF482" s="3" t="s">
        <v>192</v>
      </c>
      <c r="AG482" s="3"/>
      <c r="AH482" s="3"/>
      <c r="AI482" s="3"/>
      <c r="AJ482" s="3"/>
      <c r="AK482" s="3"/>
      <c r="AL482" s="3" t="s">
        <v>195</v>
      </c>
      <c r="AM482" s="6" t="s">
        <v>196</v>
      </c>
      <c r="AN482" s="6">
        <v>15535401044</v>
      </c>
      <c r="AO482" s="6" t="s">
        <v>195</v>
      </c>
      <c r="AP482" s="6"/>
      <c r="AQ482" s="6" t="s">
        <v>198</v>
      </c>
      <c r="AR482" s="6" t="s">
        <v>199</v>
      </c>
      <c r="AS482" s="6"/>
      <c r="AT482" s="6"/>
      <c r="AU482" s="6"/>
      <c r="AV482" s="6" t="s">
        <v>178</v>
      </c>
      <c r="AW482" s="6" t="s">
        <v>182</v>
      </c>
      <c r="AX482" s="6" t="s">
        <v>181</v>
      </c>
      <c r="AY482" s="6" t="s">
        <v>180</v>
      </c>
      <c r="AZ482" s="6" t="s">
        <v>179</v>
      </c>
      <c r="BA482" s="6"/>
      <c r="BB482" s="6"/>
      <c r="BC482" s="6"/>
      <c r="BD482" s="6" t="s">
        <v>183</v>
      </c>
      <c r="BE482" s="8">
        <v>481</v>
      </c>
      <c r="BF482" s="6" t="str">
        <f t="shared" si="154"/>
        <v>insert into bitacoras_estatus (numero_expediente, numero_registro, representante, fecha_inicio, fecha_vencimiento, id_cliente, id_admin, id_bitacoras_estatus, id_estatus, id_clase, id_marca, created_at, updated_at) values('1372417','1397098','SAMUEL ERNESTO SALAYANDIA JIMENEZ','2013-05-10','2023-05-10','655','2','1','1',35,920,'2013-05-10 00:00:00','2013-05-10 00:00:00');</v>
      </c>
      <c r="BG482" s="6" t="str">
        <f t="shared" si="155"/>
        <v/>
      </c>
      <c r="BH482" s="6" t="str">
        <f t="shared" si="156"/>
        <v>insert into servicios_comentarios (comentario, id_admin, id_estatus, created_at, updated_at) values('423-2309 cel Samuel 614-169-0466 NEXTEL BRENDA 015535401044, 423-2309 CEL. BRENDA 614 188 99 55, ALFONSO TEL.- MEXICO 01 55 52541517',1,481,'2013-05-10 00:00:00','2013-05-10 00:00:00');</v>
      </c>
      <c r="BI482" s="137" t="str">
        <f t="shared" si="157"/>
        <v>update bitacoras_estatus set comprobacion_uso = 1, id_estatus=10 where id=481;</v>
      </c>
      <c r="BJ482" s="137" t="str">
        <f t="shared" si="158"/>
        <v>update bitacoras_estatus set numero_expediente = '1372417', numero_registro = '1397098', id_estatus = 10, fecha_inicio = '2013-05-10', fecha_vencimiento ='2023-05-10', created_at ='2013-05-10 00:00:00', updated_at ='2013-05-10 00:00:00', id_clase=35, id_marca=920, id_cliente=655, vigencia = 1 where id =481;</v>
      </c>
      <c r="BK482" s="137" t="str">
        <f t="shared" si="159"/>
        <v>update bitacoras_estatus set id_estatus = 10 where id =481;</v>
      </c>
    </row>
    <row r="483" spans="1:63" ht="27">
      <c r="A483" s="3">
        <v>1372423</v>
      </c>
      <c r="B483" s="3">
        <v>1433893</v>
      </c>
      <c r="C483" s="3">
        <f>IF(Tabla1[[#This Row],[No. REG.]]="","",1)</f>
        <v>1</v>
      </c>
      <c r="D483" s="3" t="s">
        <v>46</v>
      </c>
      <c r="E483" s="3">
        <f>IF(Tabla1[[#This Row],[STATUS]]="","",VLOOKUP(D483,Estatus!$A$2:$B$13,2,0))</f>
        <v>10</v>
      </c>
      <c r="F483" s="3">
        <f>IF(Tabla1[[#This Row],[STATUS]]="","",VLOOKUP(D483,Estatus!$A$2:$I$12,9,0))</f>
        <v>1</v>
      </c>
      <c r="G483" s="12" t="s">
        <v>2540</v>
      </c>
      <c r="H483" s="7">
        <v>41404</v>
      </c>
      <c r="I483" s="80">
        <f t="shared" si="140"/>
        <v>2013</v>
      </c>
      <c r="J483" s="80">
        <f t="shared" si="141"/>
        <v>5</v>
      </c>
      <c r="K483" s="80">
        <f t="shared" si="142"/>
        <v>10</v>
      </c>
      <c r="L483" s="80" t="str">
        <f t="shared" si="143"/>
        <v>05</v>
      </c>
      <c r="M483" s="80">
        <f t="shared" si="144"/>
        <v>10</v>
      </c>
      <c r="N483" s="80" t="str">
        <f t="shared" si="145"/>
        <v>'2013-05-10'</v>
      </c>
      <c r="O483" s="80" t="str">
        <f t="shared" si="146"/>
        <v>'2013-05-10 00:00:00'</v>
      </c>
      <c r="P483" s="7">
        <v>45056</v>
      </c>
      <c r="Q483" s="80">
        <f t="shared" si="147"/>
        <v>2023</v>
      </c>
      <c r="R483" s="80">
        <f t="shared" si="148"/>
        <v>5</v>
      </c>
      <c r="S483" s="80">
        <f t="shared" si="149"/>
        <v>10</v>
      </c>
      <c r="T483" s="80" t="str">
        <f t="shared" si="150"/>
        <v>05</v>
      </c>
      <c r="U483" s="80">
        <f t="shared" si="151"/>
        <v>10</v>
      </c>
      <c r="V483" s="80" t="str">
        <f t="shared" si="152"/>
        <v>'2023-05-10'</v>
      </c>
      <c r="W483" s="80">
        <v>41</v>
      </c>
      <c r="X483" s="80">
        <f t="shared" si="153"/>
        <v>41</v>
      </c>
      <c r="Y483" s="3" t="s">
        <v>2539</v>
      </c>
      <c r="Z483" s="124">
        <f>IFERROR(IF(Y483="","null",VLOOKUP(Y483,Marcas!$A$2:$C$2024,2,0)),"")</f>
        <v>920</v>
      </c>
      <c r="AA483" s="3" t="s">
        <v>2539</v>
      </c>
      <c r="AB483" s="3">
        <f>IFERROR(IF(AA483="","",IF(AA483="EMPORIO LEGAL",1,VLOOKUP(AA483,Clientes!$A$2:$B$1190,2,0))),"")</f>
        <v>655</v>
      </c>
      <c r="AC483" s="3">
        <f>IFERROR(IF(Tabla1[[#This Row],[id_control]]="null","",VLOOKUP(CONCATENATE(Tabla1[[#This Row],[CLIENTE]],"-",Tabla1[[#This Row],[id_control]]),Hoja1!$C$2:$D$1994,2,0)),"")</f>
        <v>482</v>
      </c>
      <c r="AD483" s="3" t="s">
        <v>171</v>
      </c>
      <c r="AE483" s="3" t="s">
        <v>193</v>
      </c>
      <c r="AF483" s="3" t="s">
        <v>192</v>
      </c>
      <c r="AG483" s="3"/>
      <c r="AH483" s="3"/>
      <c r="AI483" s="3"/>
      <c r="AJ483" s="3"/>
      <c r="AK483" s="3"/>
      <c r="AL483" s="3" t="s">
        <v>195</v>
      </c>
      <c r="AM483" s="6" t="s">
        <v>196</v>
      </c>
      <c r="AN483" s="6" t="s">
        <v>195</v>
      </c>
      <c r="AO483" s="6">
        <v>15535401044</v>
      </c>
      <c r="AP483" s="6"/>
      <c r="AQ483" s="11" t="s">
        <v>198</v>
      </c>
      <c r="AR483" s="6" t="s">
        <v>199</v>
      </c>
      <c r="AS483" s="6"/>
      <c r="AT483" s="6"/>
      <c r="AU483" s="6"/>
      <c r="AV483" s="6" t="s">
        <v>178</v>
      </c>
      <c r="AW483" s="6" t="s">
        <v>182</v>
      </c>
      <c r="AX483" s="6" t="s">
        <v>181</v>
      </c>
      <c r="AY483" s="6" t="s">
        <v>180</v>
      </c>
      <c r="AZ483" s="6" t="s">
        <v>179</v>
      </c>
      <c r="BA483" s="6"/>
      <c r="BB483" s="6"/>
      <c r="BC483" s="6"/>
      <c r="BD483" s="6" t="s">
        <v>183</v>
      </c>
      <c r="BE483" s="8">
        <v>482</v>
      </c>
      <c r="BF483" s="6" t="str">
        <f t="shared" si="154"/>
        <v>insert into bitacoras_estatus (numero_expediente, numero_registro, representante, fecha_inicio, fecha_vencimiento, id_cliente, id_admin, id_bitacoras_estatus, id_estatus, id_clase, id_marca, created_at, updated_at) values('1372423','1433893','SAMUEL ERNESTO SALAYANDIA JIMENEZ','2013-05-10','2023-05-10','655','2','1','1',41,920,'2013-05-10 00:00:00','2013-05-10 00:00:00');</v>
      </c>
      <c r="BG483" s="6" t="str">
        <f t="shared" si="155"/>
        <v>insert into servicios_comentarios (comentario, id_admin, id_estatus, created_at, updated_at) values('REQUISITOS RECIBIDOS 05/09/2013. TITULO RECIBIDO 3/ABR/14',1,482,'2013-05-10 00:00:00','2013-05-10 00:00:00');</v>
      </c>
      <c r="BH483" s="6" t="str">
        <f t="shared" si="156"/>
        <v>insert into servicios_comentarios (comentario, id_admin, id_estatus, created_at, updated_at) values('423-2309 cel Samuel 614-169-0466 NEXTEL BRENDA 015535401044, 423-2309 CEL. BRENDA 614 188 99 55, ALFONSO TEL.- MEXICO 01 55 52541517',1,482,'2013-05-10 00:00:00','2013-05-10 00:00:00');</v>
      </c>
      <c r="BI483" s="137" t="str">
        <f t="shared" si="157"/>
        <v>update bitacoras_estatus set comprobacion_uso = 1, id_estatus=10 where id=482;</v>
      </c>
      <c r="BJ483" s="137" t="str">
        <f t="shared" si="158"/>
        <v>update bitacoras_estatus set numero_expediente = '1372423', numero_registro = '1433893', id_estatus = 10, fecha_inicio = '2013-05-10', fecha_vencimiento ='2023-05-10', created_at ='2013-05-10 00:00:00', updated_at ='2013-05-10 00:00:00', id_clase=41, id_marca=920, id_cliente=655, vigencia = 1 where id =482;</v>
      </c>
      <c r="BK483" s="137" t="str">
        <f t="shared" si="159"/>
        <v>update bitacoras_estatus set id_estatus = 10 where id =482;</v>
      </c>
    </row>
    <row r="484" spans="1:63" ht="40">
      <c r="A484" s="3">
        <v>1469226</v>
      </c>
      <c r="B484" s="3">
        <v>1465750</v>
      </c>
      <c r="C484" s="3">
        <f>IF(Tabla1[[#This Row],[No. REG.]]="","",1)</f>
        <v>1</v>
      </c>
      <c r="D484" s="3" t="s">
        <v>46</v>
      </c>
      <c r="E484" s="3">
        <f>IF(Tabla1[[#This Row],[STATUS]]="","",VLOOKUP(D484,Estatus!$A$2:$B$13,2,0))</f>
        <v>10</v>
      </c>
      <c r="F484" s="3">
        <f>IF(Tabla1[[#This Row],[STATUS]]="","",VLOOKUP(D484,Estatus!$A$2:$I$12,9,0))</f>
        <v>1</v>
      </c>
      <c r="G484" s="12" t="s">
        <v>2541</v>
      </c>
      <c r="H484" s="7">
        <v>41719</v>
      </c>
      <c r="I484" s="80">
        <f t="shared" si="140"/>
        <v>2014</v>
      </c>
      <c r="J484" s="80">
        <f t="shared" si="141"/>
        <v>3</v>
      </c>
      <c r="K484" s="80">
        <f t="shared" si="142"/>
        <v>21</v>
      </c>
      <c r="L484" s="80" t="str">
        <f t="shared" si="143"/>
        <v>03</v>
      </c>
      <c r="M484" s="80">
        <f t="shared" si="144"/>
        <v>21</v>
      </c>
      <c r="N484" s="80" t="str">
        <f t="shared" si="145"/>
        <v>'2014-03-21'</v>
      </c>
      <c r="O484" s="80" t="str">
        <f t="shared" si="146"/>
        <v>'2014-03-21 00:00:00'</v>
      </c>
      <c r="P484" s="7">
        <v>45372</v>
      </c>
      <c r="Q484" s="80">
        <f t="shared" si="147"/>
        <v>2024</v>
      </c>
      <c r="R484" s="80">
        <f t="shared" si="148"/>
        <v>3</v>
      </c>
      <c r="S484" s="80">
        <f t="shared" si="149"/>
        <v>21</v>
      </c>
      <c r="T484" s="80" t="str">
        <f t="shared" si="150"/>
        <v>03</v>
      </c>
      <c r="U484" s="80">
        <f t="shared" si="151"/>
        <v>21</v>
      </c>
      <c r="V484" s="80" t="str">
        <f t="shared" si="152"/>
        <v>'2024-03-21'</v>
      </c>
      <c r="W484" s="80">
        <v>41</v>
      </c>
      <c r="X484" s="80">
        <f t="shared" si="153"/>
        <v>41</v>
      </c>
      <c r="Y484" s="3" t="s">
        <v>2542</v>
      </c>
      <c r="Z484" s="124">
        <f>IFERROR(IF(Y484="","null",VLOOKUP(Y484,Marcas!$A$2:$C$2024,2,0)),"")</f>
        <v>1023</v>
      </c>
      <c r="AA484" s="3" t="s">
        <v>2539</v>
      </c>
      <c r="AB484" s="3">
        <f>IFERROR(IF(AA484="","",IF(AA484="EMPORIO LEGAL",1,VLOOKUP(AA484,Clientes!$A$2:$B$1190,2,0))),"")</f>
        <v>655</v>
      </c>
      <c r="AC484" s="3">
        <f>IFERROR(IF(Tabla1[[#This Row],[id_control]]="null","",VLOOKUP(CONCATENATE(Tabla1[[#This Row],[CLIENTE]],"-",Tabla1[[#This Row],[id_control]]),Hoja1!$C$2:$D$1994,2,0)),"")</f>
        <v>484</v>
      </c>
      <c r="AD484" s="3" t="s">
        <v>171</v>
      </c>
      <c r="AE484" s="3"/>
      <c r="AF484" s="3"/>
      <c r="AG484" s="3"/>
      <c r="AH484" s="3"/>
      <c r="AI484" s="3"/>
      <c r="AJ484" s="3"/>
      <c r="AK484" s="3"/>
      <c r="AL484" s="3" t="s">
        <v>2543</v>
      </c>
      <c r="AM484" s="6"/>
      <c r="AN484" s="6"/>
      <c r="AO484" s="6"/>
      <c r="AP484" s="6"/>
      <c r="AQ484" s="11"/>
      <c r="AR484" s="6"/>
      <c r="AS484" s="6"/>
      <c r="AT484" s="6"/>
      <c r="AU484" s="6"/>
      <c r="AV484" s="6" t="s">
        <v>179</v>
      </c>
      <c r="AW484" s="6"/>
      <c r="AX484" s="6"/>
      <c r="AY484" s="6"/>
      <c r="AZ484" s="6"/>
      <c r="BA484" s="6"/>
      <c r="BB484" s="6"/>
      <c r="BC484" s="6"/>
      <c r="BD484" s="6" t="s">
        <v>2543</v>
      </c>
      <c r="BE484" s="8">
        <v>483</v>
      </c>
      <c r="BF484" s="6" t="str">
        <f t="shared" si="154"/>
        <v>insert into bitacoras_estatus (numero_expediente, numero_registro, representante, fecha_inicio, fecha_vencimiento, id_cliente, id_admin, id_bitacoras_estatus, id_estatus, id_clase, id_marca, created_at, updated_at) values('1469226','1465750','SAMUEL ERNESTO SALAYANDIA JIMENEZ','2014-03-21','2024-03-21','655','2','1','1',41,1023,'2014-03-21 00:00:00','2014-03-21 00:00:00');</v>
      </c>
      <c r="BG484" s="6" t="str">
        <f t="shared" si="155"/>
        <v>insert into servicios_comentarios (comentario, id_admin, id_estatus, created_at, updated_at) values('TRAMITE DE REGISTRO DE MARCA MUSICA PARA CHIHUAHUA CLASE 41. TITULO RECIBIDO 28/AGO/14',1,483,'2014-03-21 00:00:00','2014-03-21 00:00:00');</v>
      </c>
      <c r="BH484" s="6" t="str">
        <f t="shared" si="156"/>
        <v>insert into servicios_comentarios (comentario, id_admin, id_estatus, created_at, updated_at) values('TEL 55 52 54 15 17 CEL. 614 188 99 55',1,483,'2014-03-21 00:00:00','2014-03-21 00:00:00');</v>
      </c>
      <c r="BI484" s="137" t="str">
        <f t="shared" si="157"/>
        <v>update bitacoras_estatus set comprobacion_uso = 1, id_estatus=10 where id=483;</v>
      </c>
      <c r="BJ484" s="137" t="str">
        <f t="shared" si="158"/>
        <v>update bitacoras_estatus set numero_expediente = '1469226', numero_registro = '1465750', id_estatus = 10, fecha_inicio = '2014-03-21', fecha_vencimiento ='2024-03-21', created_at ='2014-03-21 00:00:00', updated_at ='2014-03-21 00:00:00', id_clase=41, id_marca=1023, id_cliente=655, vigencia = 1 where id =483;</v>
      </c>
      <c r="BK484" s="137" t="str">
        <f t="shared" si="159"/>
        <v>update bitacoras_estatus set id_estatus = 10 where id =483;</v>
      </c>
    </row>
    <row r="485" spans="1:63" ht="40">
      <c r="A485" s="3">
        <v>1470849</v>
      </c>
      <c r="B485" s="3">
        <v>1465395</v>
      </c>
      <c r="C485" s="3">
        <f>IF(Tabla1[[#This Row],[No. REG.]]="","",1)</f>
        <v>1</v>
      </c>
      <c r="D485" s="3" t="s">
        <v>46</v>
      </c>
      <c r="E485" s="3">
        <f>IF(Tabla1[[#This Row],[STATUS]]="","",VLOOKUP(D485,Estatus!$A$2:$B$13,2,0))</f>
        <v>10</v>
      </c>
      <c r="F485" s="3">
        <f>IF(Tabla1[[#This Row],[STATUS]]="","",VLOOKUP(D485,Estatus!$A$2:$I$12,9,0))</f>
        <v>1</v>
      </c>
      <c r="G485" s="51" t="s">
        <v>2544</v>
      </c>
      <c r="H485" s="7">
        <v>41724</v>
      </c>
      <c r="I485" s="80">
        <f t="shared" si="140"/>
        <v>2014</v>
      </c>
      <c r="J485" s="80">
        <f t="shared" si="141"/>
        <v>3</v>
      </c>
      <c r="K485" s="80">
        <f t="shared" si="142"/>
        <v>26</v>
      </c>
      <c r="L485" s="80" t="str">
        <f t="shared" si="143"/>
        <v>03</v>
      </c>
      <c r="M485" s="80">
        <f t="shared" si="144"/>
        <v>26</v>
      </c>
      <c r="N485" s="80" t="str">
        <f t="shared" si="145"/>
        <v>'2014-03-26'</v>
      </c>
      <c r="O485" s="80" t="str">
        <f t="shared" si="146"/>
        <v>'2014-03-26 00:00:00'</v>
      </c>
      <c r="P485" s="7">
        <v>45377</v>
      </c>
      <c r="Q485" s="80">
        <f t="shared" si="147"/>
        <v>2024</v>
      </c>
      <c r="R485" s="80">
        <f t="shared" si="148"/>
        <v>3</v>
      </c>
      <c r="S485" s="80">
        <f t="shared" si="149"/>
        <v>26</v>
      </c>
      <c r="T485" s="80" t="str">
        <f t="shared" si="150"/>
        <v>03</v>
      </c>
      <c r="U485" s="80">
        <f t="shared" si="151"/>
        <v>26</v>
      </c>
      <c r="V485" s="80" t="str">
        <f t="shared" si="152"/>
        <v>'2024-03-26'</v>
      </c>
      <c r="W485" s="80">
        <v>35</v>
      </c>
      <c r="X485" s="80">
        <f t="shared" si="153"/>
        <v>35</v>
      </c>
      <c r="Y485" s="12" t="s">
        <v>2542</v>
      </c>
      <c r="Z485" s="125">
        <f>IFERROR(IF(Y485="","null",VLOOKUP(Y485,Marcas!$A$2:$C$2024,2,0)),"")</f>
        <v>1023</v>
      </c>
      <c r="AA485" s="3" t="s">
        <v>2539</v>
      </c>
      <c r="AB485" s="3">
        <f>IFERROR(IF(AA485="","",IF(AA485="EMPORIO LEGAL",1,VLOOKUP(AA485,Clientes!$A$2:$B$1190,2,0))),"")</f>
        <v>655</v>
      </c>
      <c r="AC485" s="3">
        <f>IFERROR(IF(Tabla1[[#This Row],[id_control]]="null","",VLOOKUP(CONCATENATE(Tabla1[[#This Row],[CLIENTE]],"-",Tabla1[[#This Row],[id_control]]),Hoja1!$C$2:$D$1994,2,0)),"")</f>
        <v>484</v>
      </c>
      <c r="AD485" s="3" t="s">
        <v>171</v>
      </c>
      <c r="AE485" s="3"/>
      <c r="AF485" s="3"/>
      <c r="AG485" s="3"/>
      <c r="AH485" s="3"/>
      <c r="AI485" s="3"/>
      <c r="AJ485" s="3"/>
      <c r="AK485" s="3"/>
      <c r="AL485" s="3" t="s">
        <v>2543</v>
      </c>
      <c r="AM485" s="4"/>
      <c r="AN485" s="6"/>
      <c r="AO485" s="6"/>
      <c r="AP485" s="6"/>
      <c r="AQ485" s="4"/>
      <c r="AR485" s="4"/>
      <c r="AS485" s="4"/>
      <c r="AT485" s="6"/>
      <c r="AU485" s="6"/>
      <c r="AV485" s="5" t="s">
        <v>179</v>
      </c>
      <c r="AW485" s="11"/>
      <c r="AX485" s="11"/>
      <c r="AY485" s="11"/>
      <c r="AZ485" s="11"/>
      <c r="BA485" s="6"/>
      <c r="BB485" s="6"/>
      <c r="BC485" s="6"/>
      <c r="BD485" s="6" t="s">
        <v>2543</v>
      </c>
      <c r="BE485" s="8">
        <v>484</v>
      </c>
      <c r="BF485" s="6" t="str">
        <f t="shared" si="154"/>
        <v>insert into bitacoras_estatus (numero_expediente, numero_registro, representante, fecha_inicio, fecha_vencimiento, id_cliente, id_admin, id_bitacoras_estatus, id_estatus, id_clase, id_marca, created_at, updated_at) values('1470849','1465395','SAMUEL ERNESTO SALAYANDIA JIMENEZ','2014-03-26','2024-03-26','655','2','1','1',35,1023,'2014-03-26 00:00:00','2014-03-26 00:00:00');</v>
      </c>
      <c r="BG485" s="6" t="str">
        <f t="shared" si="155"/>
        <v>insert into servicios_comentarios (comentario, id_admin, id_estatus, created_at, updated_at) values('TRAMITE DE REGISTRO DE MARCA MUSICA PARA CHIHUAHUA CLASE 35. TITULO RECIBIDO 21/07/2014. TITULO ENTREGADO 23JUL 14',1,484,'2014-03-26 00:00:00','2014-03-26 00:00:00');</v>
      </c>
      <c r="BH485" s="6" t="str">
        <f t="shared" si="156"/>
        <v>insert into servicios_comentarios (comentario, id_admin, id_estatus, created_at, updated_at) values('TEL 55 52 54 15 17 CEL. 614 188 99 55',1,484,'2014-03-26 00:00:00','2014-03-26 00:00:00');</v>
      </c>
      <c r="BI485" s="137" t="str">
        <f t="shared" si="157"/>
        <v>update bitacoras_estatus set comprobacion_uso = 1, id_estatus=10 where id=484;</v>
      </c>
      <c r="BJ485" s="137" t="str">
        <f t="shared" si="158"/>
        <v>update bitacoras_estatus set numero_expediente = '1470849', numero_registro = '1465395', id_estatus = 10, fecha_inicio = '2014-03-26', fecha_vencimiento ='2024-03-26', created_at ='2014-03-26 00:00:00', updated_at ='2014-03-26 00:00:00', id_clase=35, id_marca=1023, id_cliente=655, vigencia = 1 where id =484;</v>
      </c>
      <c r="BK485" s="137" t="str">
        <f t="shared" si="159"/>
        <v>update bitacoras_estatus set id_estatus = 10 where id =484;</v>
      </c>
    </row>
    <row r="486" spans="1:63">
      <c r="A486" s="3">
        <v>1549844</v>
      </c>
      <c r="B486" s="3">
        <v>1530557</v>
      </c>
      <c r="C486" s="3">
        <f>IF(Tabla1[[#This Row],[No. REG.]]="","",1)</f>
        <v>1</v>
      </c>
      <c r="D486" s="3" t="s">
        <v>46</v>
      </c>
      <c r="E486" s="3">
        <f>IF(Tabla1[[#This Row],[STATUS]]="","",VLOOKUP(D486,Estatus!$A$2:$B$13,2,0))</f>
        <v>10</v>
      </c>
      <c r="F486" s="3">
        <f>IF(Tabla1[[#This Row],[STATUS]]="","",VLOOKUP(D486,Estatus!$A$2:$I$12,9,0))</f>
        <v>1</v>
      </c>
      <c r="G486" s="12" t="s">
        <v>2545</v>
      </c>
      <c r="H486" s="7">
        <v>41962</v>
      </c>
      <c r="I486" s="80">
        <f t="shared" si="140"/>
        <v>2014</v>
      </c>
      <c r="J486" s="80">
        <f t="shared" si="141"/>
        <v>11</v>
      </c>
      <c r="K486" s="80">
        <f t="shared" si="142"/>
        <v>19</v>
      </c>
      <c r="L486" s="80">
        <f t="shared" si="143"/>
        <v>11</v>
      </c>
      <c r="M486" s="80">
        <f t="shared" si="144"/>
        <v>19</v>
      </c>
      <c r="N486" s="80" t="str">
        <f t="shared" si="145"/>
        <v>'2014-11-19'</v>
      </c>
      <c r="O486" s="80" t="str">
        <f t="shared" si="146"/>
        <v>'2014-11-19 00:00:00'</v>
      </c>
      <c r="P486" s="7">
        <v>45615</v>
      </c>
      <c r="Q486" s="80">
        <f t="shared" si="147"/>
        <v>2024</v>
      </c>
      <c r="R486" s="80">
        <f t="shared" si="148"/>
        <v>11</v>
      </c>
      <c r="S486" s="80">
        <f t="shared" si="149"/>
        <v>19</v>
      </c>
      <c r="T486" s="80">
        <f t="shared" si="150"/>
        <v>11</v>
      </c>
      <c r="U486" s="80">
        <f t="shared" si="151"/>
        <v>19</v>
      </c>
      <c r="V486" s="80" t="str">
        <f t="shared" si="152"/>
        <v>'2024-11-19'</v>
      </c>
      <c r="W486" s="80">
        <v>41</v>
      </c>
      <c r="X486" s="80">
        <f t="shared" si="153"/>
        <v>41</v>
      </c>
      <c r="Y486" s="12" t="s">
        <v>2546</v>
      </c>
      <c r="Z486" s="125">
        <f>IFERROR(IF(Y486="","null",VLOOKUP(Y486,Marcas!$A$2:$C$2024,2,0)),"")</f>
        <v>1024</v>
      </c>
      <c r="AA486" s="3" t="s">
        <v>2539</v>
      </c>
      <c r="AB486" s="3">
        <f>IFERROR(IF(AA486="","",IF(AA486="EMPORIO LEGAL",1,VLOOKUP(AA486,Clientes!$A$2:$B$1190,2,0))),"")</f>
        <v>655</v>
      </c>
      <c r="AC486" s="3">
        <f>IFERROR(IF(Tabla1[[#This Row],[id_control]]="null","",VLOOKUP(CONCATENATE(Tabla1[[#This Row],[CLIENTE]],"-",Tabla1[[#This Row],[id_control]]),Hoja1!$C$2:$D$1994,2,0)),"")</f>
        <v>486</v>
      </c>
      <c r="AD486" s="3" t="s">
        <v>171</v>
      </c>
      <c r="AE486" s="4"/>
      <c r="AF486" s="6"/>
      <c r="AG486" s="6"/>
      <c r="AH486" s="6"/>
      <c r="AI486" s="6"/>
      <c r="AJ486" s="6"/>
      <c r="AK486" s="6"/>
      <c r="AL486" s="3" t="s">
        <v>2547</v>
      </c>
      <c r="AM486" s="6"/>
      <c r="AN486" s="8"/>
      <c r="AO486" s="8"/>
      <c r="AP486" s="8"/>
      <c r="AQ486" s="6" t="s">
        <v>198</v>
      </c>
      <c r="AR486" s="4"/>
      <c r="AS486" s="4"/>
      <c r="AT486" s="4"/>
      <c r="AU486" s="8"/>
      <c r="AV486" s="8" t="s">
        <v>179</v>
      </c>
      <c r="AW486" s="11"/>
      <c r="AX486" s="11"/>
      <c r="AY486" s="11"/>
      <c r="AZ486" s="11"/>
      <c r="BA486" s="8"/>
      <c r="BB486" s="8"/>
      <c r="BC486" s="8"/>
      <c r="BD486" s="8" t="s">
        <v>2543</v>
      </c>
      <c r="BE486" s="8">
        <v>485</v>
      </c>
      <c r="BF486" s="6" t="str">
        <f t="shared" si="154"/>
        <v>insert into bitacoras_estatus (numero_expediente, numero_registro, representante, fecha_inicio, fecha_vencimiento, id_cliente, id_admin, id_bitacoras_estatus, id_estatus, id_clase, id_marca, created_at, updated_at) values('1549844','1530557','SAMUEL ERNESTO SALAYANDIA JIMENEZ','2014-11-19','2024-11-19','655','2','1','1',41,1024,'2014-11-19 00:00:00','2014-11-19 00:00:00');</v>
      </c>
      <c r="BG486" s="6" t="str">
        <f t="shared" si="155"/>
        <v>insert into servicios_comentarios (comentario, id_admin, id_estatus, created_at, updated_at) values('CLASE 41, TITULO RECIBIDO 15 JUNIO DE 2015',1,485,'2014-11-19 00:00:00','2014-11-19 00:00:00');</v>
      </c>
      <c r="BH486" s="6" t="str">
        <f t="shared" si="156"/>
        <v>insert into servicios_comentarios (comentario, id_admin, id_estatus, created_at, updated_at) values('TEL 55 52 54 15 17 CEL. 614 188 99 55',1,485,'2014-11-19 00:00:00','2014-11-19 00:00:00');</v>
      </c>
      <c r="BI486" s="137" t="str">
        <f t="shared" si="157"/>
        <v>update bitacoras_estatus set comprobacion_uso = 1, id_estatus=10 where id=485;</v>
      </c>
      <c r="BJ486" s="137" t="str">
        <f t="shared" si="158"/>
        <v>update bitacoras_estatus set numero_expediente = '1549844', numero_registro = '1530557', id_estatus = 10, fecha_inicio = '2014-11-19', fecha_vencimiento ='2024-11-19', created_at ='2014-11-19 00:00:00', updated_at ='2014-11-19 00:00:00', id_clase=41, id_marca=1024, id_cliente=655, vigencia = 1 where id =485;</v>
      </c>
      <c r="BK486" s="137" t="str">
        <f t="shared" si="159"/>
        <v>update bitacoras_estatus set id_estatus = 10 where id =485;</v>
      </c>
    </row>
    <row r="487" spans="1:63" ht="53">
      <c r="A487" s="3">
        <v>1549859</v>
      </c>
      <c r="B487" s="3">
        <v>1599441</v>
      </c>
      <c r="C487" s="3">
        <f>IF(Tabla1[[#This Row],[No. REG.]]="","",1)</f>
        <v>1</v>
      </c>
      <c r="D487" s="3" t="s">
        <v>46</v>
      </c>
      <c r="E487" s="3">
        <f>IF(Tabla1[[#This Row],[STATUS]]="","",VLOOKUP(D487,Estatus!$A$2:$B$13,2,0))</f>
        <v>10</v>
      </c>
      <c r="F487" s="3">
        <f>IF(Tabla1[[#This Row],[STATUS]]="","",VLOOKUP(D487,Estatus!$A$2:$I$12,9,0))</f>
        <v>1</v>
      </c>
      <c r="G487" s="12" t="s">
        <v>2548</v>
      </c>
      <c r="H487" s="7">
        <v>41962</v>
      </c>
      <c r="I487" s="80">
        <f t="shared" si="140"/>
        <v>2014</v>
      </c>
      <c r="J487" s="80">
        <f t="shared" si="141"/>
        <v>11</v>
      </c>
      <c r="K487" s="80">
        <f t="shared" si="142"/>
        <v>19</v>
      </c>
      <c r="L487" s="80">
        <f t="shared" si="143"/>
        <v>11</v>
      </c>
      <c r="M487" s="80">
        <f t="shared" si="144"/>
        <v>19</v>
      </c>
      <c r="N487" s="80" t="str">
        <f t="shared" si="145"/>
        <v>'2014-11-19'</v>
      </c>
      <c r="O487" s="80" t="str">
        <f t="shared" si="146"/>
        <v>'2014-11-19 00:00:00'</v>
      </c>
      <c r="P487" s="7">
        <v>45615</v>
      </c>
      <c r="Q487" s="80">
        <f t="shared" si="147"/>
        <v>2024</v>
      </c>
      <c r="R487" s="80">
        <f t="shared" si="148"/>
        <v>11</v>
      </c>
      <c r="S487" s="80">
        <f t="shared" si="149"/>
        <v>19</v>
      </c>
      <c r="T487" s="80">
        <f t="shared" si="150"/>
        <v>11</v>
      </c>
      <c r="U487" s="80">
        <f t="shared" si="151"/>
        <v>19</v>
      </c>
      <c r="V487" s="80" t="str">
        <f t="shared" si="152"/>
        <v>'2024-11-19'</v>
      </c>
      <c r="W487" s="80">
        <v>35</v>
      </c>
      <c r="X487" s="80">
        <f t="shared" si="153"/>
        <v>35</v>
      </c>
      <c r="Y487" s="3" t="s">
        <v>2546</v>
      </c>
      <c r="Z487" s="124">
        <f>IFERROR(IF(Y487="","null",VLOOKUP(Y487,Marcas!$A$2:$C$2024,2,0)),"")</f>
        <v>1024</v>
      </c>
      <c r="AA487" s="3" t="s">
        <v>2539</v>
      </c>
      <c r="AB487" s="3">
        <f>IFERROR(IF(AA487="","",IF(AA487="EMPORIO LEGAL",1,VLOOKUP(AA487,Clientes!$A$2:$B$1190,2,0))),"")</f>
        <v>655</v>
      </c>
      <c r="AC487" s="3">
        <f>IFERROR(IF(Tabla1[[#This Row],[id_control]]="null","",VLOOKUP(CONCATENATE(Tabla1[[#This Row],[CLIENTE]],"-",Tabla1[[#This Row],[id_control]]),Hoja1!$C$2:$D$1994,2,0)),"")</f>
        <v>486</v>
      </c>
      <c r="AD487" s="3" t="s">
        <v>171</v>
      </c>
      <c r="AE487" s="3"/>
      <c r="AF487" s="3"/>
      <c r="AG487" s="3"/>
      <c r="AH487" s="3"/>
      <c r="AI487" s="3"/>
      <c r="AJ487" s="3"/>
      <c r="AK487" s="3"/>
      <c r="AL487" s="3" t="s">
        <v>2547</v>
      </c>
      <c r="AM487" s="6"/>
      <c r="AN487" s="6"/>
      <c r="AO487" s="6"/>
      <c r="AP487" s="6"/>
      <c r="AQ487" s="6" t="s">
        <v>198</v>
      </c>
      <c r="AR487" s="6"/>
      <c r="AS487" s="6"/>
      <c r="AT487" s="6"/>
      <c r="AU487" s="6"/>
      <c r="AV487" s="6" t="s">
        <v>179</v>
      </c>
      <c r="AW487" s="6"/>
      <c r="AX487" s="6"/>
      <c r="AY487" s="6"/>
      <c r="AZ487" s="6"/>
      <c r="BA487" s="6"/>
      <c r="BB487" s="6"/>
      <c r="BC487" s="6"/>
      <c r="BD487" s="8" t="s">
        <v>2543</v>
      </c>
      <c r="BE487" s="8">
        <v>486</v>
      </c>
      <c r="BF487" s="6" t="str">
        <f t="shared" si="154"/>
        <v>insert into bitacoras_estatus (numero_expediente, numero_registro, representante, fecha_inicio, fecha_vencimiento, id_cliente, id_admin, id_bitacoras_estatus, id_estatus, id_clase, id_marca, created_at, updated_at) values('1549859','1599441','SAMUEL ERNESTO SALAYANDIA JIMENEZ','2014-11-19','2024-11-19','655','2','1','1',35,1024,'2014-11-19 00:00:00','2014-11-19 00:00:00');</v>
      </c>
      <c r="BG487" s="6" t="str">
        <f t="shared" si="155"/>
        <v>insert into servicios_comentarios (comentario, id_admin, id_estatus, created_at, updated_at) values('CLASE 35, ANTERIORIDAD RECIBIDA 15 JUNIO DE 2015/ CANT CONTESTADA EN FECHA 14 DE AGOSTO DEL 2015, TTIULO RECIBIDO EL 15/3/16',1,486,'2014-11-19 00:00:00','2014-11-19 00:00:00');</v>
      </c>
      <c r="BH487" s="6" t="str">
        <f t="shared" si="156"/>
        <v>insert into servicios_comentarios (comentario, id_admin, id_estatus, created_at, updated_at) values('TEL 55 52 54 15 17 CEL. 614 188 99 55',1,486,'2014-11-19 00:00:00','2014-11-19 00:00:00');</v>
      </c>
      <c r="BI487" s="137" t="str">
        <f t="shared" si="157"/>
        <v>update bitacoras_estatus set comprobacion_uso = 1, id_estatus=10 where id=486;</v>
      </c>
      <c r="BJ487" s="137" t="str">
        <f t="shared" si="158"/>
        <v>update bitacoras_estatus set numero_expediente = '1549859', numero_registro = '1599441', id_estatus = 10, fecha_inicio = '2014-11-19', fecha_vencimiento ='2024-11-19', created_at ='2014-11-19 00:00:00', updated_at ='2014-11-19 00:00:00', id_clase=35, id_marca=1024, id_cliente=655, vigencia = 1 where id =486;</v>
      </c>
      <c r="BK487" s="137" t="str">
        <f t="shared" si="159"/>
        <v>update bitacoras_estatus set id_estatus = 10 where id =486;</v>
      </c>
    </row>
    <row r="488" spans="1:63" ht="27">
      <c r="A488" s="6">
        <v>925610</v>
      </c>
      <c r="B488" s="6">
        <v>1048494</v>
      </c>
      <c r="C488" s="6">
        <f>IF(Tabla1[[#This Row],[No. REG.]]="","",1)</f>
        <v>1</v>
      </c>
      <c r="D488" s="3" t="s">
        <v>46</v>
      </c>
      <c r="E488" s="3">
        <f>IF(Tabla1[[#This Row],[STATUS]]="","",VLOOKUP(D488,Estatus!$A$2:$B$13,2,0))</f>
        <v>10</v>
      </c>
      <c r="F488" s="3">
        <f>IF(Tabla1[[#This Row],[STATUS]]="","",VLOOKUP(D488,Estatus!$A$2:$I$12,9,0))</f>
        <v>1</v>
      </c>
      <c r="G488" s="12" t="s">
        <v>8706</v>
      </c>
      <c r="H488" s="7">
        <v>39534</v>
      </c>
      <c r="I488" s="80">
        <f t="shared" si="140"/>
        <v>2008</v>
      </c>
      <c r="J488" s="80">
        <f t="shared" si="141"/>
        <v>3</v>
      </c>
      <c r="K488" s="80">
        <f t="shared" si="142"/>
        <v>27</v>
      </c>
      <c r="L488" s="80" t="str">
        <f t="shared" si="143"/>
        <v>03</v>
      </c>
      <c r="M488" s="80">
        <f t="shared" si="144"/>
        <v>27</v>
      </c>
      <c r="N488" s="80" t="str">
        <f t="shared" si="145"/>
        <v>'2008-03-27'</v>
      </c>
      <c r="O488" s="80" t="str">
        <f t="shared" si="146"/>
        <v>'2008-03-27 00:00:00'</v>
      </c>
      <c r="P488" s="7">
        <v>46839</v>
      </c>
      <c r="Q488" s="80">
        <f t="shared" si="147"/>
        <v>2028</v>
      </c>
      <c r="R488" s="80">
        <f t="shared" si="148"/>
        <v>3</v>
      </c>
      <c r="S488" s="80">
        <f t="shared" si="149"/>
        <v>27</v>
      </c>
      <c r="T488" s="80" t="str">
        <f t="shared" si="150"/>
        <v>03</v>
      </c>
      <c r="U488" s="80">
        <f t="shared" si="151"/>
        <v>27</v>
      </c>
      <c r="V488" s="80" t="str">
        <f t="shared" si="152"/>
        <v>'2028-03-27'</v>
      </c>
      <c r="W488" s="80">
        <v>41</v>
      </c>
      <c r="X488" s="80">
        <f t="shared" si="153"/>
        <v>41</v>
      </c>
      <c r="Y488" s="6" t="s">
        <v>8651</v>
      </c>
      <c r="Z488" s="123">
        <f>IFERROR(IF(Y488="","null",VLOOKUP(Y488,Marcas!$A$2:$C$2024,2,0)),"")</f>
        <v>919</v>
      </c>
      <c r="AA488" s="6" t="s">
        <v>2549</v>
      </c>
      <c r="AB488" s="6">
        <f>IFERROR(IF(AA488="","",IF(AA488="EMPORIO LEGAL",1,VLOOKUP(AA488,Clientes!$A$2:$B$1190,2,0))),"")</f>
        <v>654</v>
      </c>
      <c r="AC488" s="6">
        <f>IFERROR(IF(Tabla1[[#This Row],[id_control]]="null","",VLOOKUP(CONCATENATE(Tabla1[[#This Row],[CLIENTE]],"-",Tabla1[[#This Row],[id_control]]),Hoja1!$C$2:$D$1994,2,0)),"")</f>
        <v>488</v>
      </c>
      <c r="AD488" s="6" t="s">
        <v>171</v>
      </c>
      <c r="AE488" s="6" t="s">
        <v>192</v>
      </c>
      <c r="AF488" s="6" t="s">
        <v>193</v>
      </c>
      <c r="AG488" s="6"/>
      <c r="AH488" s="6"/>
      <c r="AI488" s="6"/>
      <c r="AJ488" s="6"/>
      <c r="AK488" s="6"/>
      <c r="AL488" s="3" t="s">
        <v>174</v>
      </c>
      <c r="AM488" s="4" t="s">
        <v>173</v>
      </c>
      <c r="AN488" s="6"/>
      <c r="AO488" s="6"/>
      <c r="AP488" s="6"/>
      <c r="AQ488" s="5" t="s">
        <v>188</v>
      </c>
      <c r="AR488" s="5" t="s">
        <v>176</v>
      </c>
      <c r="AS488" s="5" t="s">
        <v>189</v>
      </c>
      <c r="AT488" s="5"/>
      <c r="AU488" s="5"/>
      <c r="AV488" s="5" t="s">
        <v>178</v>
      </c>
      <c r="AW488" s="5" t="s">
        <v>179</v>
      </c>
      <c r="AX488" s="5" t="s">
        <v>180</v>
      </c>
      <c r="AY488" s="5" t="s">
        <v>181</v>
      </c>
      <c r="AZ488" s="5" t="s">
        <v>182</v>
      </c>
      <c r="BA488" s="5"/>
      <c r="BB488" s="5"/>
      <c r="BC488" s="5"/>
      <c r="BD488" s="8" t="s">
        <v>183</v>
      </c>
      <c r="BE488" s="8">
        <v>487</v>
      </c>
      <c r="BF488" s="6" t="str">
        <f t="shared" si="154"/>
        <v>insert into bitacoras_estatus (numero_expediente, numero_registro, representante, fecha_inicio, fecha_vencimiento, id_cliente, id_admin, id_bitacoras_estatus, id_estatus, id_clase, id_marca, created_at, updated_at) values('925610','1048494','SAMUEL ERNESTO SALAYANDIA JIMENEZ','2008-03-27','2028-03-27','654','2','1','1',41,919,'2008-03-27 00:00:00','2008-03-27 00:00:00');</v>
      </c>
      <c r="BG488" s="6" t="str">
        <f t="shared" si="155"/>
        <v>insert into servicios_comentarios (comentario, id_admin, id_estatus, created_at, updated_at) values('RENOVARON COMPROBACION DE USO DEMARCA ENVIADA EL',1,487,'2008-03-27 00:00:00','2008-03-27 00:00:00');</v>
      </c>
      <c r="BH488" s="6" t="str">
        <f t="shared" si="156"/>
        <v>insert into servicios_comentarios (comentario, id_admin, id_estatus, created_at, updated_at) values('423-2309 cel Samuel 614-169-0466 NEXTEL BRENDA 015535401044, 423-2309 CEL. BRENDA 614 188 99 55, ALFONSO TEL.- MEXICO 01 55 52541517',1,487,'2008-03-27 00:00:00','2008-03-27 00:00:00');</v>
      </c>
      <c r="BI488" s="137" t="str">
        <f t="shared" si="157"/>
        <v>update bitacoras_estatus set comprobacion_uso = 1, id_estatus=10 where id=487;</v>
      </c>
      <c r="BJ488" s="137" t="str">
        <f t="shared" si="158"/>
        <v>update bitacoras_estatus set numero_expediente = '925610', numero_registro = '1048494', id_estatus = 10, fecha_inicio = '2008-03-27', fecha_vencimiento ='2028-03-27', created_at ='2008-03-27 00:00:00', updated_at ='2008-03-27 00:00:00', id_clase=41, id_marca=919, id_cliente=654, vigencia = 1 where id =487;</v>
      </c>
      <c r="BK488" s="137" t="str">
        <f t="shared" si="159"/>
        <v>update bitacoras_estatus set id_estatus = 10 where id =487;</v>
      </c>
    </row>
    <row r="489" spans="1:63" ht="29">
      <c r="A489" s="6">
        <v>960742</v>
      </c>
      <c r="B489" s="6">
        <v>1069175</v>
      </c>
      <c r="C489" s="6">
        <f>IF(Tabla1[[#This Row],[No. REG.]]="","",1)</f>
        <v>1</v>
      </c>
      <c r="D489" s="3" t="s">
        <v>41</v>
      </c>
      <c r="E489" s="3">
        <f>IF(Tabla1[[#This Row],[STATUS]]="","",VLOOKUP(D489,Estatus!$A$2:$B$13,2,0))</f>
        <v>6</v>
      </c>
      <c r="F489" s="3">
        <f>IF(Tabla1[[#This Row],[STATUS]]="","",VLOOKUP(D489,Estatus!$A$2:$I$12,9,0))</f>
        <v>1</v>
      </c>
      <c r="G489" s="16" t="s">
        <v>2550</v>
      </c>
      <c r="H489" s="9">
        <v>39693</v>
      </c>
      <c r="I489" s="81">
        <f t="shared" si="140"/>
        <v>2008</v>
      </c>
      <c r="J489" s="81">
        <f t="shared" si="141"/>
        <v>9</v>
      </c>
      <c r="K489" s="81">
        <f t="shared" si="142"/>
        <v>2</v>
      </c>
      <c r="L489" s="81" t="str">
        <f t="shared" si="143"/>
        <v>09</v>
      </c>
      <c r="M489" s="81" t="str">
        <f t="shared" si="144"/>
        <v>02</v>
      </c>
      <c r="N489" s="81" t="str">
        <f t="shared" si="145"/>
        <v>'2008-09-02'</v>
      </c>
      <c r="O489" s="81" t="str">
        <f t="shared" si="146"/>
        <v>'2008-09-02 00:00:00'</v>
      </c>
      <c r="P489" s="9">
        <v>43345</v>
      </c>
      <c r="Q489" s="81">
        <f t="shared" si="147"/>
        <v>2018</v>
      </c>
      <c r="R489" s="81">
        <f t="shared" si="148"/>
        <v>9</v>
      </c>
      <c r="S489" s="81">
        <f t="shared" si="149"/>
        <v>2</v>
      </c>
      <c r="T489" s="81" t="str">
        <f t="shared" si="150"/>
        <v>09</v>
      </c>
      <c r="U489" s="81" t="str">
        <f t="shared" si="151"/>
        <v>02</v>
      </c>
      <c r="V489" s="81" t="str">
        <f t="shared" si="152"/>
        <v>'2018-09-02'</v>
      </c>
      <c r="W489" s="81">
        <v>35</v>
      </c>
      <c r="X489" s="81">
        <f t="shared" si="153"/>
        <v>35</v>
      </c>
      <c r="Y489" s="8" t="s">
        <v>8651</v>
      </c>
      <c r="Z489" s="128">
        <f>IFERROR(IF(Y489="","null",VLOOKUP(Y489,Marcas!$A$2:$C$2024,2,0)),"")</f>
        <v>919</v>
      </c>
      <c r="AA489" s="6" t="s">
        <v>2549</v>
      </c>
      <c r="AB489" s="6">
        <f>IFERROR(IF(AA489="","",IF(AA489="EMPORIO LEGAL",1,VLOOKUP(AA489,Clientes!$A$2:$B$1190,2,0))),"")</f>
        <v>654</v>
      </c>
      <c r="AC489" s="6">
        <f>IFERROR(IF(Tabla1[[#This Row],[id_control]]="null","",VLOOKUP(CONCATENATE(Tabla1[[#This Row],[CLIENTE]],"-",Tabla1[[#This Row],[id_control]]),Hoja1!$C$2:$D$1994,2,0)),"")</f>
        <v>488</v>
      </c>
      <c r="AD489" s="6" t="s">
        <v>2551</v>
      </c>
      <c r="AE489" s="6" t="s">
        <v>192</v>
      </c>
      <c r="AF489" s="6" t="s">
        <v>2552</v>
      </c>
      <c r="AG489" s="6"/>
      <c r="AH489" s="6"/>
      <c r="AI489" s="6"/>
      <c r="AJ489" s="6"/>
      <c r="AK489" s="6"/>
      <c r="AL489" s="3" t="s">
        <v>2553</v>
      </c>
      <c r="AM489" s="6" t="s">
        <v>174</v>
      </c>
      <c r="AN489" s="6"/>
      <c r="AO489" s="6"/>
      <c r="AP489" s="6"/>
      <c r="AQ489" s="10"/>
      <c r="AR489" s="6" t="s">
        <v>176</v>
      </c>
      <c r="AS489" s="6" t="s">
        <v>177</v>
      </c>
      <c r="AT489" s="6" t="s">
        <v>173</v>
      </c>
      <c r="AU489" s="6"/>
      <c r="AV489" s="8" t="s">
        <v>178</v>
      </c>
      <c r="AW489" s="6" t="s">
        <v>179</v>
      </c>
      <c r="AX489" s="6" t="s">
        <v>180</v>
      </c>
      <c r="AY489" s="6" t="s">
        <v>181</v>
      </c>
      <c r="AZ489" s="6" t="s">
        <v>182</v>
      </c>
      <c r="BA489" s="6"/>
      <c r="BB489" s="6"/>
      <c r="BC489" s="6"/>
      <c r="BD489" s="6" t="s">
        <v>183</v>
      </c>
      <c r="BE489" s="8">
        <v>488</v>
      </c>
      <c r="BF489" s="6" t="str">
        <f t="shared" si="154"/>
        <v>insert into bitacoras_estatus (numero_expediente, numero_registro, representante, fecha_inicio, fecha_vencimiento, id_cliente, id_admin, id_bitacoras_estatus, id_estatus, id_clase, id_marca, created_at, updated_at) values('960742','1069175','SAMUEL ERNESTO SALAYANDIA A','2008-09-02','2018-09-02','654','2','1','1',35,919,'2008-09-02 00:00:00','2008-09-02 00:00:00');</v>
      </c>
      <c r="BG489" s="6" t="str">
        <f t="shared" si="155"/>
        <v>insert into servicios_comentarios (comentario, id_admin, id_estatus, created_at, updated_at) values('COMPROBACION DE USO DEMARCA RECIBIDA 30/09/2013',1,488,'2008-09-02 00:00:00','2008-09-02 00:00:00');</v>
      </c>
      <c r="BH489" s="6" t="str">
        <f t="shared" si="156"/>
        <v>insert into servicios_comentarios (comentario, id_admin, id_estatus, created_at, updated_at) values('423-2309 cel Samuel 614-169-0466 NEXTEL BRENDA 015535401044, 423-2309 CEL. BRENDA 614 188 99 55, ALFONSO TEL.- MEXICO 01 55 52541517',1,488,'2008-09-02 00:00:00','2008-09-02 00:00:00');</v>
      </c>
      <c r="BI489" s="137" t="str">
        <f t="shared" si="157"/>
        <v>update bitacoras_estatus set comprobacion_uso = 1, id_estatus=6 where id=488;</v>
      </c>
      <c r="BJ489" s="137" t="str">
        <f t="shared" si="158"/>
        <v>update bitacoras_estatus set numero_expediente = '960742', numero_registro = '1069175', id_estatus = 6, fecha_inicio = '2008-09-02', fecha_vencimiento ='2018-09-02', created_at ='2008-09-02 00:00:00', updated_at ='2008-09-02 00:00:00', id_clase=35, id_marca=919, id_cliente=654, vigencia = 1 where id =488;</v>
      </c>
      <c r="BK489" s="137" t="str">
        <f t="shared" si="159"/>
        <v>update bitacoras_estatus set id_estatus = 6 where id =488;</v>
      </c>
    </row>
    <row r="490" spans="1:63">
      <c r="A490" s="6">
        <v>969185</v>
      </c>
      <c r="B490" s="6">
        <v>1075030</v>
      </c>
      <c r="C490" s="6">
        <f>IF(Tabla1[[#This Row],[No. REG.]]="","",1)</f>
        <v>1</v>
      </c>
      <c r="D490" s="3" t="s">
        <v>41</v>
      </c>
      <c r="E490" s="3">
        <f>IF(Tabla1[[#This Row],[STATUS]]="","",VLOOKUP(D490,Estatus!$A$2:$B$13,2,0))</f>
        <v>6</v>
      </c>
      <c r="F490" s="3">
        <f>IF(Tabla1[[#This Row],[STATUS]]="","",VLOOKUP(D490,Estatus!$A$2:$I$12,9,0))</f>
        <v>1</v>
      </c>
      <c r="G490" s="16" t="s">
        <v>2554</v>
      </c>
      <c r="H490" s="9">
        <v>39738</v>
      </c>
      <c r="I490" s="81">
        <f t="shared" si="140"/>
        <v>2008</v>
      </c>
      <c r="J490" s="81">
        <f t="shared" si="141"/>
        <v>10</v>
      </c>
      <c r="K490" s="81">
        <f t="shared" si="142"/>
        <v>17</v>
      </c>
      <c r="L490" s="81">
        <f t="shared" si="143"/>
        <v>10</v>
      </c>
      <c r="M490" s="81">
        <f t="shared" si="144"/>
        <v>17</v>
      </c>
      <c r="N490" s="81" t="str">
        <f t="shared" si="145"/>
        <v>'2008-10-17'</v>
      </c>
      <c r="O490" s="81" t="str">
        <f t="shared" si="146"/>
        <v>'2008-10-17 00:00:00'</v>
      </c>
      <c r="P490" s="9">
        <v>43390</v>
      </c>
      <c r="Q490" s="81">
        <f t="shared" si="147"/>
        <v>2018</v>
      </c>
      <c r="R490" s="81">
        <f t="shared" si="148"/>
        <v>10</v>
      </c>
      <c r="S490" s="81">
        <f t="shared" si="149"/>
        <v>17</v>
      </c>
      <c r="T490" s="81">
        <f t="shared" si="150"/>
        <v>10</v>
      </c>
      <c r="U490" s="81">
        <f t="shared" si="151"/>
        <v>17</v>
      </c>
      <c r="V490" s="81" t="str">
        <f t="shared" si="152"/>
        <v>'2018-10-17'</v>
      </c>
      <c r="W490" s="81"/>
      <c r="X490" s="81" t="str">
        <f t="shared" si="153"/>
        <v>null</v>
      </c>
      <c r="Y490" s="8" t="s">
        <v>2555</v>
      </c>
      <c r="Z490" s="128">
        <f>IFERROR(IF(Y490="","null",VLOOKUP(Y490,Marcas!$A$2:$C$2024,2,0)),"")</f>
        <v>918</v>
      </c>
      <c r="AA490" s="6" t="s">
        <v>2555</v>
      </c>
      <c r="AB490" s="6">
        <f>IFERROR(IF(AA490="","",IF(AA490="EMPORIO LEGAL",1,VLOOKUP(AA490,Clientes!$A$2:$B$1190,2,0))),"")</f>
        <v>653</v>
      </c>
      <c r="AC490" s="6">
        <f>IFERROR(IF(Tabla1[[#This Row],[id_control]]="null","",VLOOKUP(CONCATENATE(Tabla1[[#This Row],[CLIENTE]],"-",Tabla1[[#This Row],[id_control]]),Hoja1!$C$2:$D$1994,2,0)),"")</f>
        <v>490</v>
      </c>
      <c r="AD490" s="6" t="s">
        <v>2556</v>
      </c>
      <c r="AE490" s="6"/>
      <c r="AF490" s="6"/>
      <c r="AG490" s="6"/>
      <c r="AH490" s="6"/>
      <c r="AI490" s="6"/>
      <c r="AJ490" s="6"/>
      <c r="AK490" s="6"/>
      <c r="AL490" s="3" t="s">
        <v>2557</v>
      </c>
      <c r="AM490" s="6"/>
      <c r="AN490" s="6"/>
      <c r="AO490" s="6"/>
      <c r="AP490" s="6"/>
      <c r="AQ490" s="10" t="s">
        <v>2558</v>
      </c>
      <c r="AR490" s="6" t="s">
        <v>2559</v>
      </c>
      <c r="AS490" s="6"/>
      <c r="AT490" s="6"/>
      <c r="AU490" s="6"/>
      <c r="AV490" s="8" t="s">
        <v>2560</v>
      </c>
      <c r="AW490" s="6"/>
      <c r="AX490" s="6"/>
      <c r="AY490" s="6"/>
      <c r="AZ490" s="6"/>
      <c r="BA490" s="6"/>
      <c r="BB490" s="6"/>
      <c r="BC490" s="6"/>
      <c r="BD490" s="6" t="s">
        <v>2561</v>
      </c>
      <c r="BE490" s="8">
        <v>489</v>
      </c>
      <c r="BF490" s="6" t="str">
        <f t="shared" si="154"/>
        <v>insert into bitacoras_estatus (numero_expediente, numero_registro, representante, fecha_inicio, fecha_vencimiento, id_cliente, id_admin, id_bitacoras_estatus, id_estatus, id_clase, id_marca, created_at, updated_at) values('969185','1075030','IGNACIO LEOBARDO AVILA TERRAZAS','2008-10-17','2018-10-17','653','2','1','1',null,918,'2008-10-17 00:00:00','2008-10-17 00:00:00');</v>
      </c>
      <c r="BG490" s="6" t="str">
        <f t="shared" si="155"/>
        <v>insert into servicios_comentarios (comentario, id_admin, id_estatus, created_at, updated_at) values('TITULO ENTREGADO 4/03/09',1,489,'2008-10-17 00:00:00','2008-10-17 00:00:00');</v>
      </c>
      <c r="BH490" s="6" t="str">
        <f t="shared" si="156"/>
        <v>insert into servicios_comentarios (comentario, id_admin, id_estatus, created_at, updated_at) values('tel.- 4 10 59 10, 614 2 202374, 614150 4050',1,489,'2008-10-17 00:00:00','2008-10-17 00:00:00');</v>
      </c>
      <c r="BI490" s="137" t="str">
        <f t="shared" si="157"/>
        <v>update bitacoras_estatus set comprobacion_uso = 1, id_estatus=6 where id=489;</v>
      </c>
      <c r="BJ490" s="137" t="str">
        <f t="shared" si="158"/>
        <v>update bitacoras_estatus set numero_expediente = '969185', numero_registro = '1075030', id_estatus = 6, fecha_inicio = '2008-10-17', fecha_vencimiento ='2018-10-17', created_at ='2008-10-17 00:00:00', updated_at ='2008-10-17 00:00:00', id_clase=null, id_marca=918, id_cliente=653, vigencia = 1 where id =489;</v>
      </c>
      <c r="BK490" s="137" t="str">
        <f t="shared" si="159"/>
        <v>update bitacoras_estatus set id_estatus = 6 where id =489;</v>
      </c>
    </row>
    <row r="491" spans="1:63" ht="79">
      <c r="A491" s="3">
        <v>772419</v>
      </c>
      <c r="B491" s="3">
        <v>963526</v>
      </c>
      <c r="C491" s="3">
        <f>IF(Tabla1[[#This Row],[No. REG.]]="","",1)</f>
        <v>1</v>
      </c>
      <c r="D491" s="3" t="s">
        <v>109</v>
      </c>
      <c r="E491" s="3">
        <f>IF(Tabla1[[#This Row],[STATUS]]="","",VLOOKUP(D491,Estatus!$A$2:$B$13,2,0))</f>
        <v>9</v>
      </c>
      <c r="F491" s="3">
        <f>IF(Tabla1[[#This Row],[STATUS]]="","",VLOOKUP(D491,Estatus!$A$2:$I$12,9,0))</f>
        <v>0</v>
      </c>
      <c r="G491" s="12" t="s">
        <v>8707</v>
      </c>
      <c r="H491" s="7">
        <v>38784</v>
      </c>
      <c r="I491" s="80">
        <f t="shared" si="140"/>
        <v>2006</v>
      </c>
      <c r="J491" s="80">
        <f t="shared" si="141"/>
        <v>3</v>
      </c>
      <c r="K491" s="80">
        <f t="shared" si="142"/>
        <v>8</v>
      </c>
      <c r="L491" s="80" t="str">
        <f t="shared" si="143"/>
        <v>03</v>
      </c>
      <c r="M491" s="80" t="str">
        <f t="shared" si="144"/>
        <v>08</v>
      </c>
      <c r="N491" s="80" t="str">
        <f t="shared" si="145"/>
        <v>'2006-03-08'</v>
      </c>
      <c r="O491" s="80" t="str">
        <f t="shared" si="146"/>
        <v>'2006-03-08 00:00:00'</v>
      </c>
      <c r="P491" s="7">
        <v>42437</v>
      </c>
      <c r="Q491" s="80">
        <f t="shared" si="147"/>
        <v>2016</v>
      </c>
      <c r="R491" s="80">
        <f t="shared" si="148"/>
        <v>3</v>
      </c>
      <c r="S491" s="80">
        <f t="shared" si="149"/>
        <v>8</v>
      </c>
      <c r="T491" s="80" t="str">
        <f t="shared" si="150"/>
        <v>03</v>
      </c>
      <c r="U491" s="80" t="str">
        <f t="shared" si="151"/>
        <v>08</v>
      </c>
      <c r="V491" s="80" t="str">
        <f t="shared" si="152"/>
        <v>'2016-03-08'</v>
      </c>
      <c r="W491" s="80"/>
      <c r="X491" s="80" t="str">
        <f t="shared" si="153"/>
        <v>null</v>
      </c>
      <c r="Y491" s="3" t="s">
        <v>2562</v>
      </c>
      <c r="Z491" s="124">
        <f>IFERROR(IF(Y491="","null",VLOOKUP(Y491,Marcas!$A$2:$C$2024,2,0)),"")</f>
        <v>917</v>
      </c>
      <c r="AA491" s="3" t="s">
        <v>2562</v>
      </c>
      <c r="AB491" s="3">
        <f>IFERROR(IF(AA491="","",IF(AA491="EMPORIO LEGAL",1,VLOOKUP(AA491,Clientes!$A$2:$B$1190,2,0))),"")</f>
        <v>652</v>
      </c>
      <c r="AC491" s="3">
        <f>IFERROR(IF(Tabla1[[#This Row],[id_control]]="null","",VLOOKUP(CONCATENATE(Tabla1[[#This Row],[CLIENTE]],"-",Tabla1[[#This Row],[id_control]]),Hoja1!$C$2:$D$1994,2,0)),"")</f>
        <v>491</v>
      </c>
      <c r="AD491" s="3" t="s">
        <v>2563</v>
      </c>
      <c r="AE491" s="4"/>
      <c r="AF491" s="4"/>
      <c r="AG491" s="4"/>
      <c r="AH491" s="4"/>
      <c r="AI491" s="4"/>
      <c r="AJ491" s="4"/>
      <c r="AK491" s="4"/>
      <c r="AL491" s="3" t="s">
        <v>2564</v>
      </c>
      <c r="AM491" s="4">
        <v>4102914</v>
      </c>
      <c r="AN491" s="6"/>
      <c r="AO491" s="6"/>
      <c r="AP491" s="6"/>
      <c r="AQ491" s="8"/>
      <c r="AR491" s="6"/>
      <c r="AS491" s="6"/>
      <c r="AT491" s="6"/>
      <c r="AU491" s="6"/>
      <c r="AV491" s="6" t="s">
        <v>654</v>
      </c>
      <c r="AW491" s="6" t="s">
        <v>762</v>
      </c>
      <c r="AX491" s="6"/>
      <c r="AY491" s="6"/>
      <c r="AZ491" s="6"/>
      <c r="BA491" s="6"/>
      <c r="BB491" s="6"/>
      <c r="BC491" s="6"/>
      <c r="BD491" s="6" t="s">
        <v>2565</v>
      </c>
      <c r="BE491" s="8">
        <v>490</v>
      </c>
      <c r="BF491" s="6" t="str">
        <f t="shared" si="154"/>
        <v>insert into bitacoras_estatus (numero_expediente, numero_registro, representante, fecha_inicio, fecha_vencimiento, id_cliente, id_admin, id_bitacoras_estatus, id_estatus, id_clase, id_marca, created_at, updated_at) values('772419','963526','CLAUDIA ORTIZ SALVADOR','2006-03-08','2016-03-08','652','2','1','1',null,917,'2006-03-08 00:00:00','2006-03-08 00:00:00');</v>
      </c>
      <c r="BG491" s="6" t="str">
        <f t="shared" si="155"/>
        <v>insert into servicios_comentarios (comentario, id_admin, id_estatus, created_at, updated_at) values('Solicitud de revocación de las facultades conferidas al apoderado legal (Favorable. Recibida en domicilio particular). Solicitud de cambio de domicilio para oír y recibir notificaciones favorable, recibido 05/10/2010. CONTACTADO VÍA SALES UP.',1,490,'2006-03-08 00:00:00','2006-03-08 00:00:00');</v>
      </c>
      <c r="BH491" s="6" t="str">
        <f t="shared" si="156"/>
        <v>insert into servicios_comentarios (comentario, id_admin, id_estatus, created_at, updated_at) values('429-3300 EXT. 17086,4102914',1,490,'2006-03-08 00:00:00','2006-03-08 00:00:00');</v>
      </c>
      <c r="BI491" s="137" t="str">
        <f t="shared" si="157"/>
        <v>update bitacoras_estatus set comprobacion_uso = 1, id_estatus=9 where id=490;</v>
      </c>
      <c r="BJ491" s="137" t="str">
        <f t="shared" si="158"/>
        <v>update bitacoras_estatus set numero_expediente = '772419', numero_registro = '963526', id_estatus = 9, fecha_inicio = '2006-03-08', fecha_vencimiento ='2016-03-08', created_at ='2006-03-08 00:00:00', updated_at ='2006-03-08 00:00:00', id_clase=null, id_marca=917, id_cliente=652, vigencia = 0 where id =490;</v>
      </c>
      <c r="BK491" s="137" t="str">
        <f t="shared" si="159"/>
        <v>update bitacoras_estatus set id_estatus = 9 where id =490;</v>
      </c>
    </row>
    <row r="492" spans="1:63">
      <c r="A492" s="3">
        <v>1342982</v>
      </c>
      <c r="B492" s="3">
        <v>1362922</v>
      </c>
      <c r="C492" s="3">
        <f>IF(Tabla1[[#This Row],[No. REG.]]="","",1)</f>
        <v>1</v>
      </c>
      <c r="D492" s="3" t="s">
        <v>46</v>
      </c>
      <c r="E492" s="3">
        <f>IF(Tabla1[[#This Row],[STATUS]]="","",VLOOKUP(D492,Estatus!$A$2:$B$13,2,0))</f>
        <v>10</v>
      </c>
      <c r="F492" s="3">
        <f>IF(Tabla1[[#This Row],[STATUS]]="","",VLOOKUP(D492,Estatus!$A$2:$I$12,9,0))</f>
        <v>1</v>
      </c>
      <c r="G492" s="12" t="s">
        <v>57</v>
      </c>
      <c r="H492" s="7">
        <v>41299</v>
      </c>
      <c r="I492" s="80">
        <f t="shared" si="140"/>
        <v>2013</v>
      </c>
      <c r="J492" s="80">
        <f t="shared" si="141"/>
        <v>1</v>
      </c>
      <c r="K492" s="80">
        <f t="shared" si="142"/>
        <v>25</v>
      </c>
      <c r="L492" s="80" t="str">
        <f t="shared" si="143"/>
        <v>01</v>
      </c>
      <c r="M492" s="80">
        <f t="shared" si="144"/>
        <v>25</v>
      </c>
      <c r="N492" s="80" t="str">
        <f t="shared" si="145"/>
        <v>'2013-01-25'</v>
      </c>
      <c r="O492" s="80" t="str">
        <f t="shared" si="146"/>
        <v>'2013-01-25 00:00:00'</v>
      </c>
      <c r="P492" s="7">
        <v>44951</v>
      </c>
      <c r="Q492" s="80">
        <f t="shared" si="147"/>
        <v>2023</v>
      </c>
      <c r="R492" s="80">
        <f t="shared" si="148"/>
        <v>1</v>
      </c>
      <c r="S492" s="80">
        <f t="shared" si="149"/>
        <v>25</v>
      </c>
      <c r="T492" s="80" t="str">
        <f t="shared" si="150"/>
        <v>01</v>
      </c>
      <c r="U492" s="80">
        <f t="shared" si="151"/>
        <v>25</v>
      </c>
      <c r="V492" s="80" t="str">
        <f t="shared" si="152"/>
        <v>'2023-01-25'</v>
      </c>
      <c r="W492" s="80"/>
      <c r="X492" s="80" t="str">
        <f t="shared" si="153"/>
        <v>null</v>
      </c>
      <c r="Y492" s="3" t="s">
        <v>2566</v>
      </c>
      <c r="Z492" s="124">
        <f>IFERROR(IF(Y492="","null",VLOOKUP(Y492,Marcas!$A$2:$C$2024,2,0)),"")</f>
        <v>916</v>
      </c>
      <c r="AA492" s="3" t="s">
        <v>2566</v>
      </c>
      <c r="AB492" s="3">
        <f>IFERROR(IF(AA492="","",IF(AA492="EMPORIO LEGAL",1,VLOOKUP(AA492,Clientes!$A$2:$B$1190,2,0))),"")</f>
        <v>651</v>
      </c>
      <c r="AC492" s="3">
        <f>IFERROR(IF(Tabla1[[#This Row],[id_control]]="null","",VLOOKUP(CONCATENATE(Tabla1[[#This Row],[CLIENTE]],"-",Tabla1[[#This Row],[id_control]]),Hoja1!$C$2:$D$1994,2,0)),"")</f>
        <v>492</v>
      </c>
      <c r="AD492" s="3" t="s">
        <v>2567</v>
      </c>
      <c r="AE492" s="3"/>
      <c r="AF492" s="3"/>
      <c r="AG492" s="3"/>
      <c r="AH492" s="3"/>
      <c r="AI492" s="3"/>
      <c r="AJ492" s="3"/>
      <c r="AK492" s="3"/>
      <c r="AL492" s="3" t="s">
        <v>317</v>
      </c>
      <c r="AM492" s="8"/>
      <c r="AN492" s="8"/>
      <c r="AO492" s="8"/>
      <c r="AP492" s="8"/>
      <c r="AQ492" s="8" t="s">
        <v>318</v>
      </c>
      <c r="AR492" s="8"/>
      <c r="AS492" s="8"/>
      <c r="AT492" s="8"/>
      <c r="AU492" s="8"/>
      <c r="AV492" s="8" t="s">
        <v>319</v>
      </c>
      <c r="AW492" s="8"/>
      <c r="AX492" s="8"/>
      <c r="AY492" s="8"/>
      <c r="AZ492" s="8"/>
      <c r="BA492" s="8"/>
      <c r="BB492" s="8"/>
      <c r="BC492" s="8"/>
      <c r="BD492" s="8" t="s">
        <v>320</v>
      </c>
      <c r="BE492" s="8">
        <v>491</v>
      </c>
      <c r="BF492" s="6" t="str">
        <f t="shared" si="154"/>
        <v>insert into bitacoras_estatus (numero_expediente, numero_registro, representante, fecha_inicio, fecha_vencimiento, id_cliente, id_admin, id_bitacoras_estatus, id_estatus, id_clase, id_marca, created_at, updated_at) values('1342982','1362922','ARTURO ESPARZA FONSECA CONTACTO GABRIELA ARRIZON','2013-01-25','2023-01-25','651','2','1','1',null,916,'2013-01-25 00:00:00','2013-01-25 00:00:00');</v>
      </c>
      <c r="BG492" s="6" t="str">
        <f t="shared" si="155"/>
        <v>insert into servicios_comentarios (comentario, id_admin, id_estatus, created_at, updated_at) values('titulo recibido 24/06/2013',1,491,'2013-01-25 00:00:00','2013-01-25 00:00:00');</v>
      </c>
      <c r="BH492" s="6" t="str">
        <f t="shared" si="156"/>
        <v>insert into servicios_comentarios (comentario, id_admin, id_estatus, created_at, updated_at) values('GABRIELA ARRIZON 662 218 17 36 CEL 662 149 08 82',1,491,'2013-01-25 00:00:00','2013-01-25 00:00:00');</v>
      </c>
      <c r="BI492" s="137" t="str">
        <f t="shared" si="157"/>
        <v>update bitacoras_estatus set comprobacion_uso = 1, id_estatus=10 where id=491;</v>
      </c>
      <c r="BJ492" s="137" t="str">
        <f t="shared" si="158"/>
        <v>update bitacoras_estatus set numero_expediente = '1342982', numero_registro = '1362922', id_estatus = 10, fecha_inicio = '2013-01-25', fecha_vencimiento ='2023-01-25', created_at ='2013-01-25 00:00:00', updated_at ='2013-01-25 00:00:00', id_clase=null, id_marca=916, id_cliente=651, vigencia = 1 where id =491;</v>
      </c>
      <c r="BK492" s="137" t="str">
        <f t="shared" si="159"/>
        <v>update bitacoras_estatus set id_estatus = 10 where id =491;</v>
      </c>
    </row>
    <row r="493" spans="1:63" ht="27">
      <c r="A493" s="3">
        <v>997422</v>
      </c>
      <c r="B493" s="3">
        <v>1103465</v>
      </c>
      <c r="C493" s="3">
        <f>IF(Tabla1[[#This Row],[No. REG.]]="","",1)</f>
        <v>1</v>
      </c>
      <c r="D493" s="3" t="s">
        <v>46</v>
      </c>
      <c r="E493" s="3">
        <f>IF(Tabla1[[#This Row],[STATUS]]="","",VLOOKUP(D493,Estatus!$A$2:$B$13,2,0))</f>
        <v>10</v>
      </c>
      <c r="F493" s="3">
        <f>IF(Tabla1[[#This Row],[STATUS]]="","",VLOOKUP(D493,Estatus!$A$2:$I$12,9,0))</f>
        <v>1</v>
      </c>
      <c r="G493" s="12" t="s">
        <v>2568</v>
      </c>
      <c r="H493" s="7">
        <v>39891</v>
      </c>
      <c r="I493" s="80">
        <f t="shared" si="140"/>
        <v>2009</v>
      </c>
      <c r="J493" s="80">
        <f t="shared" si="141"/>
        <v>3</v>
      </c>
      <c r="K493" s="80">
        <f t="shared" si="142"/>
        <v>19</v>
      </c>
      <c r="L493" s="80" t="str">
        <f t="shared" si="143"/>
        <v>03</v>
      </c>
      <c r="M493" s="80">
        <f t="shared" si="144"/>
        <v>19</v>
      </c>
      <c r="N493" s="80" t="str">
        <f t="shared" si="145"/>
        <v>'2009-03-19'</v>
      </c>
      <c r="O493" s="80" t="str">
        <f t="shared" si="146"/>
        <v>'2009-03-19 00:00:00'</v>
      </c>
      <c r="P493" s="7">
        <v>43543</v>
      </c>
      <c r="Q493" s="80">
        <f t="shared" si="147"/>
        <v>2019</v>
      </c>
      <c r="R493" s="80">
        <f t="shared" si="148"/>
        <v>3</v>
      </c>
      <c r="S493" s="80">
        <f t="shared" si="149"/>
        <v>19</v>
      </c>
      <c r="T493" s="80" t="str">
        <f t="shared" si="150"/>
        <v>03</v>
      </c>
      <c r="U493" s="80">
        <f t="shared" si="151"/>
        <v>19</v>
      </c>
      <c r="V493" s="80" t="str">
        <f t="shared" si="152"/>
        <v>'2019-03-19'</v>
      </c>
      <c r="W493" s="80"/>
      <c r="X493" s="80" t="str">
        <f t="shared" si="153"/>
        <v>null</v>
      </c>
      <c r="Y493" s="3" t="s">
        <v>2569</v>
      </c>
      <c r="Z493" s="124">
        <f>IFERROR(IF(Y493="","null",VLOOKUP(Y493,Marcas!$A$2:$C$2024,2,0)),"")</f>
        <v>913</v>
      </c>
      <c r="AA493" s="3" t="s">
        <v>2570</v>
      </c>
      <c r="AB493" s="3">
        <f>IFERROR(IF(AA493="","",IF(AA493="EMPORIO LEGAL",1,VLOOKUP(AA493,Clientes!$A$2:$B$1190,2,0))),"")</f>
        <v>648</v>
      </c>
      <c r="AC493" s="3">
        <f>IFERROR(IF(Tabla1[[#This Row],[id_control]]="null","",VLOOKUP(CONCATENATE(Tabla1[[#This Row],[CLIENTE]],"-",Tabla1[[#This Row],[id_control]]),Hoja1!$C$2:$D$1994,2,0)),"")</f>
        <v>493</v>
      </c>
      <c r="AD493" s="3" t="s">
        <v>2571</v>
      </c>
      <c r="AE493" s="3"/>
      <c r="AF493" s="3"/>
      <c r="AG493" s="3"/>
      <c r="AH493" s="3"/>
      <c r="AI493" s="3"/>
      <c r="AJ493" s="3"/>
      <c r="AK493" s="3"/>
      <c r="AL493" s="3" t="s">
        <v>2572</v>
      </c>
      <c r="AM493" s="8"/>
      <c r="AN493" s="8"/>
      <c r="AO493" s="8"/>
      <c r="AP493" s="8"/>
      <c r="AQ493" s="8" t="s">
        <v>2573</v>
      </c>
      <c r="AR493" s="8"/>
      <c r="AS493" s="8"/>
      <c r="AT493" s="8"/>
      <c r="AU493" s="8"/>
      <c r="AV493" s="8" t="s">
        <v>2574</v>
      </c>
      <c r="AW493" s="13"/>
      <c r="AX493" s="8"/>
      <c r="AY493" s="8"/>
      <c r="AZ493" s="8"/>
      <c r="BA493" s="8"/>
      <c r="BB493" s="8"/>
      <c r="BC493" s="8"/>
      <c r="BD493" s="8" t="s">
        <v>2575</v>
      </c>
      <c r="BE493" s="8">
        <v>492</v>
      </c>
      <c r="BF493" s="6" t="str">
        <f t="shared" si="154"/>
        <v>insert into bitacoras_estatus (numero_expediente, numero_registro, representante, fecha_inicio, fecha_vencimiento, id_cliente, id_admin, id_bitacoras_estatus, id_estatus, id_clase, id_marca, created_at, updated_at) values('997422','1103465','GABRIEL VENEGAS TARANGO','2009-03-19','2019-03-19','648','2','1','1',null,913,'2009-03-19 00:00:00','2009-03-19 00:00:00');</v>
      </c>
      <c r="BG493" s="6" t="str">
        <f t="shared" si="155"/>
        <v>insert into servicios_comentarios (comentario, id_admin, id_estatus, created_at, updated_at) values('COMPROBACION DE USO DE MARCA RECIBIDA 17/10/2013',1,492,'2009-03-19 00:00:00','2009-03-19 00:00:00');</v>
      </c>
      <c r="BH493" s="6" t="str">
        <f t="shared" si="156"/>
        <v>insert into servicios_comentarios (comentario, id_admin, id_estatus, created_at, updated_at) values('411-1766, cel GABRIEL VENEGAS 614-231-7091',1,492,'2009-03-19 00:00:00','2009-03-19 00:00:00');</v>
      </c>
      <c r="BI493" s="137" t="str">
        <f t="shared" si="157"/>
        <v>update bitacoras_estatus set comprobacion_uso = 1, id_estatus=10 where id=492;</v>
      </c>
      <c r="BJ493" s="137" t="str">
        <f t="shared" si="158"/>
        <v>update bitacoras_estatus set numero_expediente = '997422', numero_registro = '1103465', id_estatus = 10, fecha_inicio = '2009-03-19', fecha_vencimiento ='2019-03-19', created_at ='2009-03-19 00:00:00', updated_at ='2009-03-19 00:00:00', id_clase=null, id_marca=913, id_cliente=648, vigencia = 1 where id =492;</v>
      </c>
      <c r="BK493" s="137" t="str">
        <f t="shared" si="159"/>
        <v>update bitacoras_estatus set id_estatus = 10 where id =492;</v>
      </c>
    </row>
    <row r="494" spans="1:63">
      <c r="A494" s="3">
        <v>1108630</v>
      </c>
      <c r="B494" s="3">
        <v>1179474</v>
      </c>
      <c r="C494" s="3">
        <f>IF(Tabla1[[#This Row],[No. REG.]]="","",1)</f>
        <v>1</v>
      </c>
      <c r="D494" s="3" t="s">
        <v>46</v>
      </c>
      <c r="E494" s="3">
        <f>IF(Tabla1[[#This Row],[STATUS]]="","",VLOOKUP(D494,Estatus!$A$2:$B$13,2,0))</f>
        <v>10</v>
      </c>
      <c r="F494" s="3">
        <f>IF(Tabla1[[#This Row],[STATUS]]="","",VLOOKUP(D494,Estatus!$A$2:$I$12,9,0))</f>
        <v>1</v>
      </c>
      <c r="G494" s="12" t="s">
        <v>2576</v>
      </c>
      <c r="H494" s="7">
        <v>40374</v>
      </c>
      <c r="I494" s="80">
        <f t="shared" si="140"/>
        <v>2010</v>
      </c>
      <c r="J494" s="80">
        <f t="shared" si="141"/>
        <v>7</v>
      </c>
      <c r="K494" s="80">
        <f t="shared" si="142"/>
        <v>15</v>
      </c>
      <c r="L494" s="80" t="str">
        <f t="shared" si="143"/>
        <v>07</v>
      </c>
      <c r="M494" s="80">
        <f t="shared" si="144"/>
        <v>15</v>
      </c>
      <c r="N494" s="80" t="str">
        <f t="shared" si="145"/>
        <v>'2010-07-15'</v>
      </c>
      <c r="O494" s="80" t="str">
        <f t="shared" si="146"/>
        <v>'2010-07-15 00:00:00'</v>
      </c>
      <c r="P494" s="7">
        <v>44027</v>
      </c>
      <c r="Q494" s="80">
        <f t="shared" si="147"/>
        <v>2020</v>
      </c>
      <c r="R494" s="80">
        <f t="shared" si="148"/>
        <v>7</v>
      </c>
      <c r="S494" s="80">
        <f t="shared" si="149"/>
        <v>15</v>
      </c>
      <c r="T494" s="80" t="str">
        <f t="shared" si="150"/>
        <v>07</v>
      </c>
      <c r="U494" s="80">
        <f t="shared" si="151"/>
        <v>15</v>
      </c>
      <c r="V494" s="80" t="str">
        <f t="shared" si="152"/>
        <v>'2020-07-15'</v>
      </c>
      <c r="W494" s="80"/>
      <c r="X494" s="80" t="str">
        <f t="shared" si="153"/>
        <v>null</v>
      </c>
      <c r="Y494" s="3" t="s">
        <v>2577</v>
      </c>
      <c r="Z494" s="124">
        <f>IFERROR(IF(Y494="","null",VLOOKUP(Y494,Marcas!$A$2:$C$2024,2,0)),"")</f>
        <v>911</v>
      </c>
      <c r="AA494" s="3" t="s">
        <v>2577</v>
      </c>
      <c r="AB494" s="3">
        <f>IFERROR(IF(AA494="","",IF(AA494="EMPORIO LEGAL",1,VLOOKUP(AA494,Clientes!$A$2:$B$1190,2,0))),"")</f>
        <v>647</v>
      </c>
      <c r="AC494" s="3">
        <f>IFERROR(IF(Tabla1[[#This Row],[id_control]]="null","",VLOOKUP(CONCATENATE(Tabla1[[#This Row],[CLIENTE]],"-",Tabla1[[#This Row],[id_control]]),Hoja1!$C$2:$D$1994,2,0)),"")</f>
        <v>494</v>
      </c>
      <c r="AD494" s="3" t="s">
        <v>2578</v>
      </c>
      <c r="AE494" s="4" t="s">
        <v>2579</v>
      </c>
      <c r="AF494" s="6"/>
      <c r="AG494" s="6"/>
      <c r="AH494" s="6"/>
      <c r="AI494" s="6"/>
      <c r="AJ494" s="6"/>
      <c r="AK494" s="6"/>
      <c r="AL494" s="3" t="s">
        <v>2580</v>
      </c>
      <c r="AM494" s="11" t="s">
        <v>2581</v>
      </c>
      <c r="AN494" s="6"/>
      <c r="AO494" s="6"/>
      <c r="AP494" s="6"/>
      <c r="AQ494" s="6">
        <v>6141013100</v>
      </c>
      <c r="AR494" s="6"/>
      <c r="AS494" s="6"/>
      <c r="AT494" s="6"/>
      <c r="AU494" s="6"/>
      <c r="AV494" s="6" t="s">
        <v>2582</v>
      </c>
      <c r="AW494" s="6"/>
      <c r="AX494" s="6"/>
      <c r="AY494" s="6"/>
      <c r="AZ494" s="6"/>
      <c r="BA494" s="6"/>
      <c r="BB494" s="6"/>
      <c r="BC494" s="6"/>
      <c r="BD494" s="6" t="s">
        <v>2583</v>
      </c>
      <c r="BE494" s="8">
        <v>493</v>
      </c>
      <c r="BF494" s="6" t="str">
        <f t="shared" si="154"/>
        <v>insert into bitacoras_estatus (numero_expediente, numero_registro, representante, fecha_inicio, fecha_vencimiento, id_cliente, id_admin, id_bitacoras_estatus, id_estatus, id_clase, id_marca, created_at, updated_at) values('1108630','1179474','FELIPE DE JESUS MEDINA PONCE','2010-07-15','2020-07-15','647','2','1','1',null,911,'2010-07-15 00:00:00','2010-07-15 00:00:00');</v>
      </c>
      <c r="BG494" s="6" t="str">
        <f t="shared" si="155"/>
        <v>insert into servicios_comentarios (comentario, id_admin, id_estatus, created_at, updated_at) values('TITULO ENTREGADO 28/10/2010',1,493,'2010-07-15 00:00:00','2010-07-15 00:00:00');</v>
      </c>
      <c r="BH494" s="6" t="str">
        <f t="shared" si="156"/>
        <v>insert into servicios_comentarios (comentario, id_admin, id_estatus, created_at, updated_at) values('413-6841, 4278612, CEL 137 3720',1,493,'2010-07-15 00:00:00','2010-07-15 00:00:00');</v>
      </c>
      <c r="BI494" s="137" t="str">
        <f t="shared" si="157"/>
        <v>update bitacoras_estatus set comprobacion_uso = 1, id_estatus=10 where id=493;</v>
      </c>
      <c r="BJ494" s="137" t="str">
        <f t="shared" si="158"/>
        <v>update bitacoras_estatus set numero_expediente = '1108630', numero_registro = '1179474', id_estatus = 10, fecha_inicio = '2010-07-15', fecha_vencimiento ='2020-07-15', created_at ='2010-07-15 00:00:00', updated_at ='2010-07-15 00:00:00', id_clase=null, id_marca=911, id_cliente=647, vigencia = 1 where id =493;</v>
      </c>
      <c r="BK494" s="137" t="str">
        <f t="shared" si="159"/>
        <v>update bitacoras_estatus set id_estatus = 10 where id =493;</v>
      </c>
    </row>
    <row r="495" spans="1:63">
      <c r="A495" s="3">
        <v>986229</v>
      </c>
      <c r="B495" s="3">
        <v>1107962</v>
      </c>
      <c r="C495" s="3">
        <f>IF(Tabla1[[#This Row],[No. REG.]]="","",1)</f>
        <v>1</v>
      </c>
      <c r="D495" s="3" t="s">
        <v>41</v>
      </c>
      <c r="E495" s="3">
        <f>IF(Tabla1[[#This Row],[STATUS]]="","",VLOOKUP(D495,Estatus!$A$2:$B$13,2,0))</f>
        <v>6</v>
      </c>
      <c r="F495" s="3">
        <f>IF(Tabla1[[#This Row],[STATUS]]="","",VLOOKUP(D495,Estatus!$A$2:$I$12,9,0))</f>
        <v>1</v>
      </c>
      <c r="G495" s="12" t="s">
        <v>2584</v>
      </c>
      <c r="H495" s="7">
        <v>39820</v>
      </c>
      <c r="I495" s="80">
        <f t="shared" si="140"/>
        <v>2009</v>
      </c>
      <c r="J495" s="80">
        <f t="shared" si="141"/>
        <v>1</v>
      </c>
      <c r="K495" s="80">
        <f t="shared" si="142"/>
        <v>7</v>
      </c>
      <c r="L495" s="80" t="str">
        <f t="shared" si="143"/>
        <v>01</v>
      </c>
      <c r="M495" s="80" t="str">
        <f t="shared" si="144"/>
        <v>07</v>
      </c>
      <c r="N495" s="80" t="str">
        <f t="shared" si="145"/>
        <v>'2009-01-07'</v>
      </c>
      <c r="O495" s="80" t="str">
        <f t="shared" si="146"/>
        <v>'2009-01-07 00:00:00'</v>
      </c>
      <c r="P495" s="7">
        <v>43472</v>
      </c>
      <c r="Q495" s="80">
        <f t="shared" si="147"/>
        <v>2019</v>
      </c>
      <c r="R495" s="80">
        <f t="shared" si="148"/>
        <v>1</v>
      </c>
      <c r="S495" s="80">
        <f t="shared" si="149"/>
        <v>7</v>
      </c>
      <c r="T495" s="80" t="str">
        <f t="shared" si="150"/>
        <v>01</v>
      </c>
      <c r="U495" s="80" t="str">
        <f t="shared" si="151"/>
        <v>07</v>
      </c>
      <c r="V495" s="80" t="str">
        <f t="shared" si="152"/>
        <v>'2019-01-07'</v>
      </c>
      <c r="W495" s="80"/>
      <c r="X495" s="80" t="str">
        <f t="shared" si="153"/>
        <v>null</v>
      </c>
      <c r="Y495" s="3" t="s">
        <v>2585</v>
      </c>
      <c r="Z495" s="124">
        <f>IFERROR(IF(Y495="","null",VLOOKUP(Y495,Marcas!$A$2:$C$2024,2,0)),"")</f>
        <v>909</v>
      </c>
      <c r="AA495" s="3" t="s">
        <v>2586</v>
      </c>
      <c r="AB495" s="3">
        <f>IFERROR(IF(AA495="","",IF(AA495="EMPORIO LEGAL",1,VLOOKUP(AA495,Clientes!$A$2:$B$1190,2,0))),"")</f>
        <v>646</v>
      </c>
      <c r="AC495" s="3">
        <f>IFERROR(IF(Tabla1[[#This Row],[id_control]]="null","",VLOOKUP(CONCATENATE(Tabla1[[#This Row],[CLIENTE]],"-",Tabla1[[#This Row],[id_control]]),Hoja1!$C$2:$D$1994,2,0)),"")</f>
        <v>495</v>
      </c>
      <c r="AD495" s="3" t="s">
        <v>2587</v>
      </c>
      <c r="AE495" s="3"/>
      <c r="AF495" s="3"/>
      <c r="AG495" s="3"/>
      <c r="AH495" s="3"/>
      <c r="AI495" s="3"/>
      <c r="AJ495" s="3"/>
      <c r="AK495" s="3"/>
      <c r="AL495" s="3" t="s">
        <v>2588</v>
      </c>
      <c r="AM495" s="8"/>
      <c r="AN495" s="6"/>
      <c r="AO495" s="6"/>
      <c r="AP495" s="6"/>
      <c r="AQ495" s="8"/>
      <c r="AR495" s="6"/>
      <c r="AS495" s="6"/>
      <c r="AT495" s="6"/>
      <c r="AU495" s="6"/>
      <c r="AV495" s="6" t="s">
        <v>2589</v>
      </c>
      <c r="AW495" s="6"/>
      <c r="AX495" s="6"/>
      <c r="AY495" s="6"/>
      <c r="AZ495" s="6"/>
      <c r="BA495" s="6"/>
      <c r="BB495" s="6"/>
      <c r="BC495" s="6"/>
      <c r="BD495" s="6" t="s">
        <v>2588</v>
      </c>
      <c r="BE495" s="8">
        <v>494</v>
      </c>
      <c r="BF495" s="6" t="str">
        <f t="shared" si="154"/>
        <v>insert into bitacoras_estatus (numero_expediente, numero_registro, representante, fecha_inicio, fecha_vencimiento, id_cliente, id_admin, id_bitacoras_estatus, id_estatus, id_clase, id_marca, created_at, updated_at) values('986229','1107962','ARMANDO VELAZQUEZ LOPEZ','2009-01-07','2019-01-07','646','2','1','1',null,909,'2009-01-07 00:00:00','2009-01-07 00:00:00');</v>
      </c>
      <c r="BG495" s="6" t="str">
        <f t="shared" si="155"/>
        <v>insert into servicios_comentarios (comentario, id_admin, id_estatus, created_at, updated_at) values('Título entregado 10/09/2009',1,494,'2009-01-07 00:00:00','2009-01-07 00:00:00');</v>
      </c>
      <c r="BH495" s="6" t="str">
        <f t="shared" si="156"/>
        <v>insert into servicios_comentarios (comentario, id_admin, id_estatus, created_at, updated_at) values('614 103 89 25',1,494,'2009-01-07 00:00:00','2009-01-07 00:00:00');</v>
      </c>
      <c r="BI495" s="137" t="str">
        <f t="shared" si="157"/>
        <v>update bitacoras_estatus set comprobacion_uso = 1, id_estatus=6 where id=494;</v>
      </c>
      <c r="BJ495" s="137" t="str">
        <f t="shared" si="158"/>
        <v>update bitacoras_estatus set numero_expediente = '986229', numero_registro = '1107962', id_estatus = 6, fecha_inicio = '2009-01-07', fecha_vencimiento ='2019-01-07', created_at ='2009-01-07 00:00:00', updated_at ='2009-01-07 00:00:00', id_clase=null, id_marca=909, id_cliente=646, vigencia = 1 where id =494;</v>
      </c>
      <c r="BK495" s="137" t="str">
        <f t="shared" si="159"/>
        <v>update bitacoras_estatus set id_estatus = 6 where id =494;</v>
      </c>
    </row>
    <row r="496" spans="1:63" ht="18">
      <c r="A496" s="6">
        <v>1001089</v>
      </c>
      <c r="B496" s="6">
        <v>1102923</v>
      </c>
      <c r="C496" s="6">
        <f>IF(Tabla1[[#This Row],[No. REG.]]="","",1)</f>
        <v>1</v>
      </c>
      <c r="D496" s="3" t="s">
        <v>41</v>
      </c>
      <c r="E496" s="3">
        <f>IF(Tabla1[[#This Row],[STATUS]]="","",VLOOKUP(D496,Estatus!$A$2:$B$13,2,0))</f>
        <v>6</v>
      </c>
      <c r="F496" s="3">
        <f>IF(Tabla1[[#This Row],[STATUS]]="","",VLOOKUP(D496,Estatus!$A$2:$I$12,9,0))</f>
        <v>1</v>
      </c>
      <c r="G496" s="12" t="s">
        <v>2590</v>
      </c>
      <c r="H496" s="7">
        <v>39916</v>
      </c>
      <c r="I496" s="80">
        <f t="shared" si="140"/>
        <v>2009</v>
      </c>
      <c r="J496" s="80">
        <f t="shared" si="141"/>
        <v>4</v>
      </c>
      <c r="K496" s="80">
        <f t="shared" si="142"/>
        <v>13</v>
      </c>
      <c r="L496" s="80" t="str">
        <f t="shared" si="143"/>
        <v>04</v>
      </c>
      <c r="M496" s="80">
        <f t="shared" si="144"/>
        <v>13</v>
      </c>
      <c r="N496" s="80" t="str">
        <f t="shared" si="145"/>
        <v>'2009-04-13'</v>
      </c>
      <c r="O496" s="80" t="str">
        <f t="shared" si="146"/>
        <v>'2009-04-13 00:00:00'</v>
      </c>
      <c r="P496" s="7">
        <v>43568</v>
      </c>
      <c r="Q496" s="80">
        <f t="shared" si="147"/>
        <v>2019</v>
      </c>
      <c r="R496" s="80">
        <f t="shared" si="148"/>
        <v>4</v>
      </c>
      <c r="S496" s="80">
        <f t="shared" si="149"/>
        <v>13</v>
      </c>
      <c r="T496" s="80" t="str">
        <f t="shared" si="150"/>
        <v>04</v>
      </c>
      <c r="U496" s="80">
        <f t="shared" si="151"/>
        <v>13</v>
      </c>
      <c r="V496" s="80" t="str">
        <f t="shared" si="152"/>
        <v>'2019-04-13'</v>
      </c>
      <c r="W496" s="80"/>
      <c r="X496" s="80" t="str">
        <f t="shared" si="153"/>
        <v>null</v>
      </c>
      <c r="Y496" s="6" t="s">
        <v>2591</v>
      </c>
      <c r="Z496" s="123">
        <f>IFERROR(IF(Y496="","null",VLOOKUP(Y496,Marcas!$A$2:$C$2024,2,0)),"")</f>
        <v>906</v>
      </c>
      <c r="AA496" s="6" t="s">
        <v>2591</v>
      </c>
      <c r="AB496" s="6">
        <f>IFERROR(IF(AA496="","",IF(AA496="EMPORIO LEGAL",1,VLOOKUP(AA496,Clientes!$A$2:$B$1190,2,0))),"")</f>
        <v>645</v>
      </c>
      <c r="AC496" s="6">
        <f>IFERROR(IF(Tabla1[[#This Row],[id_control]]="null","",VLOOKUP(CONCATENATE(Tabla1[[#This Row],[CLIENTE]],"-",Tabla1[[#This Row],[id_control]]),Hoja1!$C$2:$D$1994,2,0)),"")</f>
        <v>496</v>
      </c>
      <c r="AD496" s="6" t="s">
        <v>2592</v>
      </c>
      <c r="AE496" s="6" t="s">
        <v>2593</v>
      </c>
      <c r="AF496" s="6"/>
      <c r="AG496" s="6"/>
      <c r="AH496" s="6"/>
      <c r="AI496" s="6"/>
      <c r="AJ496" s="6"/>
      <c r="AK496" s="6"/>
      <c r="AL496" s="3"/>
      <c r="AM496" s="4"/>
      <c r="AN496" s="6"/>
      <c r="AO496" s="6"/>
      <c r="AP496" s="6"/>
      <c r="AQ496" s="6" t="s">
        <v>2594</v>
      </c>
      <c r="AR496" s="6" t="s">
        <v>2595</v>
      </c>
      <c r="AS496" s="6" t="s">
        <v>2596</v>
      </c>
      <c r="AT496" s="6" t="s">
        <v>2597</v>
      </c>
      <c r="AU496" s="6"/>
      <c r="AV496" s="14" t="s">
        <v>2598</v>
      </c>
      <c r="AW496" s="4" t="s">
        <v>2599</v>
      </c>
      <c r="AX496" s="6"/>
      <c r="AY496" s="6"/>
      <c r="AZ496" s="6"/>
      <c r="BA496" s="6"/>
      <c r="BB496" s="6"/>
      <c r="BC496" s="6"/>
      <c r="BD496" s="8" t="s">
        <v>2600</v>
      </c>
      <c r="BE496" s="8">
        <v>495</v>
      </c>
      <c r="BF496" s="6" t="str">
        <f t="shared" si="154"/>
        <v>insert into bitacoras_estatus (numero_expediente, numero_registro, representante, fecha_inicio, fecha_vencimiento, id_cliente, id_admin, id_bitacoras_estatus, id_estatus, id_clase, id_marca, created_at, updated_at) values('1001089','1102923','PETER FROESE MARTENS','2009-04-13','2019-04-13','645','2','1','1',null,906,'2009-04-13 00:00:00','2009-04-13 00:00:00');</v>
      </c>
      <c r="BG496" s="6" t="str">
        <f t="shared" si="155"/>
        <v>insert into servicios_comentarios (comentario, id_admin, id_estatus, created_at, updated_at) values('Título enviado a Cuauhtémoc, recibido 6/08/2009',1,495,'2009-04-13 00:00:00','2009-04-13 00:00:00');</v>
      </c>
      <c r="BH496" s="6" t="str">
        <f t="shared" si="156"/>
        <v>insert into servicios_comentarios (comentario, id_admin, id_estatus, created_at, updated_at) values('625-586-3350,625-586-5199 CEL CORNI CEL. 625-106-9849 625-136-5522 NEXTEL',1,495,'2009-04-13 00:00:00','2009-04-13 00:00:00');</v>
      </c>
      <c r="BI496" s="137" t="str">
        <f t="shared" si="157"/>
        <v>update bitacoras_estatus set comprobacion_uso = 1, id_estatus=6 where id=495;</v>
      </c>
      <c r="BJ496" s="137" t="str">
        <f t="shared" si="158"/>
        <v>update bitacoras_estatus set numero_expediente = '1001089', numero_registro = '1102923', id_estatus = 6, fecha_inicio = '2009-04-13', fecha_vencimiento ='2019-04-13', created_at ='2009-04-13 00:00:00', updated_at ='2009-04-13 00:00:00', id_clase=null, id_marca=906, id_cliente=645, vigencia = 1 where id =495;</v>
      </c>
      <c r="BK496" s="137" t="str">
        <f t="shared" si="159"/>
        <v>update bitacoras_estatus set id_estatus = 6 where id =495;</v>
      </c>
    </row>
    <row r="497" spans="1:63">
      <c r="A497" s="3">
        <v>1062694</v>
      </c>
      <c r="B497" s="3">
        <v>1150436</v>
      </c>
      <c r="C497" s="3">
        <f>IF(Tabla1[[#This Row],[No. REG.]]="","",1)</f>
        <v>1</v>
      </c>
      <c r="D497" s="3" t="s">
        <v>46</v>
      </c>
      <c r="E497" s="3">
        <f>IF(Tabla1[[#This Row],[STATUS]]="","",VLOOKUP(D497,Estatus!$A$2:$B$13,2,0))</f>
        <v>10</v>
      </c>
      <c r="F497" s="3">
        <f>IF(Tabla1[[#This Row],[STATUS]]="","",VLOOKUP(D497,Estatus!$A$2:$I$12,9,0))</f>
        <v>1</v>
      </c>
      <c r="G497" s="12" t="s">
        <v>2601</v>
      </c>
      <c r="H497" s="7">
        <v>40185</v>
      </c>
      <c r="I497" s="80">
        <f t="shared" si="140"/>
        <v>2010</v>
      </c>
      <c r="J497" s="80">
        <f t="shared" si="141"/>
        <v>1</v>
      </c>
      <c r="K497" s="80">
        <f t="shared" si="142"/>
        <v>7</v>
      </c>
      <c r="L497" s="80" t="str">
        <f t="shared" si="143"/>
        <v>01</v>
      </c>
      <c r="M497" s="80" t="str">
        <f t="shared" si="144"/>
        <v>07</v>
      </c>
      <c r="N497" s="80" t="str">
        <f t="shared" si="145"/>
        <v>'2010-01-07'</v>
      </c>
      <c r="O497" s="80" t="str">
        <f t="shared" si="146"/>
        <v>'2010-01-07 00:00:00'</v>
      </c>
      <c r="P497" s="7">
        <v>43837</v>
      </c>
      <c r="Q497" s="80">
        <f t="shared" si="147"/>
        <v>2020</v>
      </c>
      <c r="R497" s="80">
        <f t="shared" si="148"/>
        <v>1</v>
      </c>
      <c r="S497" s="80">
        <f t="shared" si="149"/>
        <v>7</v>
      </c>
      <c r="T497" s="80" t="str">
        <f t="shared" si="150"/>
        <v>01</v>
      </c>
      <c r="U497" s="80" t="str">
        <f t="shared" si="151"/>
        <v>07</v>
      </c>
      <c r="V497" s="80" t="str">
        <f t="shared" si="152"/>
        <v>'2020-01-07'</v>
      </c>
      <c r="W497" s="80"/>
      <c r="X497" s="80" t="str">
        <f t="shared" si="153"/>
        <v>null</v>
      </c>
      <c r="Y497" s="3" t="s">
        <v>2602</v>
      </c>
      <c r="Z497" s="124">
        <f>IFERROR(IF(Y497="","null",VLOOKUP(Y497,Marcas!$A$2:$C$2024,2,0)),"")</f>
        <v>902</v>
      </c>
      <c r="AA497" s="3" t="s">
        <v>2602</v>
      </c>
      <c r="AB497" s="3">
        <f>IFERROR(IF(AA497="","",IF(AA497="EMPORIO LEGAL",1,VLOOKUP(AA497,Clientes!$A$2:$B$1190,2,0))),"")</f>
        <v>643</v>
      </c>
      <c r="AC497" s="3">
        <f>IFERROR(IF(Tabla1[[#This Row],[id_control]]="null","",VLOOKUP(CONCATENATE(Tabla1[[#This Row],[CLIENTE]],"-",Tabla1[[#This Row],[id_control]]),Hoja1!$C$2:$D$1994,2,0)),"")</f>
        <v>497</v>
      </c>
      <c r="AD497" s="3" t="s">
        <v>2603</v>
      </c>
      <c r="AE497" s="3" t="s">
        <v>2604</v>
      </c>
      <c r="AF497" s="3"/>
      <c r="AG497" s="3"/>
      <c r="AH497" s="3"/>
      <c r="AI497" s="3"/>
      <c r="AJ497" s="3"/>
      <c r="AK497" s="3"/>
      <c r="AL497" s="3" t="s">
        <v>2605</v>
      </c>
      <c r="AM497" s="6" t="s">
        <v>2606</v>
      </c>
      <c r="AN497" s="6"/>
      <c r="AO497" s="6"/>
      <c r="AP497" s="6"/>
      <c r="AQ497" s="6"/>
      <c r="AR497" s="6"/>
      <c r="AS497" s="6"/>
      <c r="AT497" s="6"/>
      <c r="AU497" s="6"/>
      <c r="AV497" s="6" t="s">
        <v>2607</v>
      </c>
      <c r="AW497" s="6"/>
      <c r="AX497" s="6"/>
      <c r="AY497" s="6"/>
      <c r="AZ497" s="6"/>
      <c r="BA497" s="6"/>
      <c r="BB497" s="6"/>
      <c r="BC497" s="6"/>
      <c r="BD497" s="6" t="s">
        <v>2608</v>
      </c>
      <c r="BE497" s="8">
        <v>496</v>
      </c>
      <c r="BF497" s="6" t="str">
        <f t="shared" si="154"/>
        <v>insert into bitacoras_estatus (numero_expediente, numero_registro, representante, fecha_inicio, fecha_vencimiento, id_cliente, id_admin, id_bitacoras_estatus, id_estatus, id_clase, id_marca, created_at, updated_at) values('1062694','1150436','YESENIA DALILAH GARCIA SALOMON','2010-01-07','2020-01-07','643','2','1','1',null,902,'2010-01-07 00:00:00','2010-01-07 00:00:00');</v>
      </c>
      <c r="BG497" s="6" t="str">
        <f t="shared" si="155"/>
        <v>insert into servicios_comentarios (comentario, id_admin, id_estatus, created_at, updated_at) values('Título entregado 24/08/2010',1,496,'2010-01-07 00:00:00','2010-01-07 00:00:00');</v>
      </c>
      <c r="BH497" s="6" t="str">
        <f t="shared" si="156"/>
        <v>insert into servicios_comentarios (comentario, id_admin, id_estatus, created_at, updated_at) values('446-5688, 482-0318',1,496,'2010-01-07 00:00:00','2010-01-07 00:00:00');</v>
      </c>
      <c r="BI497" s="137" t="str">
        <f t="shared" si="157"/>
        <v>update bitacoras_estatus set comprobacion_uso = 1, id_estatus=10 where id=496;</v>
      </c>
      <c r="BJ497" s="137" t="str">
        <f t="shared" si="158"/>
        <v>update bitacoras_estatus set numero_expediente = '1062694', numero_registro = '1150436', id_estatus = 10, fecha_inicio = '2010-01-07', fecha_vencimiento ='2020-01-07', created_at ='2010-01-07 00:00:00', updated_at ='2010-01-07 00:00:00', id_clase=null, id_marca=902, id_cliente=643, vigencia = 1 where id =496;</v>
      </c>
      <c r="BK497" s="137" t="str">
        <f t="shared" si="159"/>
        <v>update bitacoras_estatus set id_estatus = 10 where id =496;</v>
      </c>
    </row>
    <row r="498" spans="1:63">
      <c r="A498" s="6">
        <v>1123467</v>
      </c>
      <c r="B498" s="6">
        <v>1196090</v>
      </c>
      <c r="C498" s="6">
        <f>IF(Tabla1[[#This Row],[No. REG.]]="","",1)</f>
        <v>1</v>
      </c>
      <c r="D498" s="3" t="s">
        <v>46</v>
      </c>
      <c r="E498" s="3">
        <f>IF(Tabla1[[#This Row],[STATUS]]="","",VLOOKUP(D498,Estatus!$A$2:$B$13,2,0))</f>
        <v>10</v>
      </c>
      <c r="F498" s="3">
        <f>IF(Tabla1[[#This Row],[STATUS]]="","",VLOOKUP(D498,Estatus!$A$2:$I$12,9,0))</f>
        <v>1</v>
      </c>
      <c r="G498" s="16" t="s">
        <v>2609</v>
      </c>
      <c r="H498" s="9">
        <v>40449</v>
      </c>
      <c r="I498" s="81">
        <f t="shared" si="140"/>
        <v>2010</v>
      </c>
      <c r="J498" s="81">
        <f t="shared" si="141"/>
        <v>9</v>
      </c>
      <c r="K498" s="81">
        <f t="shared" si="142"/>
        <v>28</v>
      </c>
      <c r="L498" s="81" t="str">
        <f t="shared" si="143"/>
        <v>09</v>
      </c>
      <c r="M498" s="81">
        <f t="shared" si="144"/>
        <v>28</v>
      </c>
      <c r="N498" s="81" t="str">
        <f t="shared" si="145"/>
        <v>'2010-09-28'</v>
      </c>
      <c r="O498" s="81" t="str">
        <f t="shared" si="146"/>
        <v>'2010-09-28 00:00:00'</v>
      </c>
      <c r="P498" s="9">
        <v>44102</v>
      </c>
      <c r="Q498" s="81">
        <f t="shared" si="147"/>
        <v>2020</v>
      </c>
      <c r="R498" s="81">
        <f t="shared" si="148"/>
        <v>9</v>
      </c>
      <c r="S498" s="81">
        <f t="shared" si="149"/>
        <v>28</v>
      </c>
      <c r="T498" s="81" t="str">
        <f t="shared" si="150"/>
        <v>09</v>
      </c>
      <c r="U498" s="81">
        <f t="shared" si="151"/>
        <v>28</v>
      </c>
      <c r="V498" s="81" t="str">
        <f t="shared" si="152"/>
        <v>'2020-09-28'</v>
      </c>
      <c r="W498" s="81">
        <v>35</v>
      </c>
      <c r="X498" s="81">
        <f t="shared" si="153"/>
        <v>35</v>
      </c>
      <c r="Y498" s="16" t="s">
        <v>2610</v>
      </c>
      <c r="Z498" s="126">
        <f>IFERROR(IF(Y498="","null",VLOOKUP(Y498,Marcas!$A$2:$C$2024,2,0)),"")</f>
        <v>901</v>
      </c>
      <c r="AA498" s="6" t="s">
        <v>2611</v>
      </c>
      <c r="AB498" s="6">
        <f>IFERROR(IF(AA498="","",IF(AA498="EMPORIO LEGAL",1,VLOOKUP(AA498,Clientes!$A$2:$B$1190,2,0))),"")</f>
        <v>642</v>
      </c>
      <c r="AC498" s="6">
        <f>IFERROR(IF(Tabla1[[#This Row],[id_control]]="null","",VLOOKUP(CONCATENATE(Tabla1[[#This Row],[CLIENTE]],"-",Tabla1[[#This Row],[id_control]]),Hoja1!$C$2:$D$1994,2,0)),"")</f>
        <v>498</v>
      </c>
      <c r="AD498" s="6" t="s">
        <v>2612</v>
      </c>
      <c r="AE498" s="6"/>
      <c r="AF498" s="6"/>
      <c r="AG498" s="6"/>
      <c r="AH498" s="6"/>
      <c r="AI498" s="6"/>
      <c r="AJ498" s="6"/>
      <c r="AK498" s="6"/>
      <c r="AL498" s="8" t="s">
        <v>2613</v>
      </c>
      <c r="AM498" s="10" t="s">
        <v>2614</v>
      </c>
      <c r="AN498" s="6"/>
      <c r="AO498" s="6"/>
      <c r="AP498" s="6"/>
      <c r="AQ498" s="10">
        <v>6144275140</v>
      </c>
      <c r="AR498" s="6"/>
      <c r="AS498" s="6"/>
      <c r="AT498" s="6"/>
      <c r="AU498" s="6"/>
      <c r="AV498" s="8" t="s">
        <v>2615</v>
      </c>
      <c r="AW498" s="10"/>
      <c r="AX498" s="6"/>
      <c r="AY498" s="6"/>
      <c r="AZ498" s="6"/>
      <c r="BA498" s="6"/>
      <c r="BB498" s="6"/>
      <c r="BC498" s="6"/>
      <c r="BD498" s="6" t="s">
        <v>2616</v>
      </c>
      <c r="BE498" s="8">
        <v>497</v>
      </c>
      <c r="BF498" s="6" t="str">
        <f t="shared" si="154"/>
        <v>insert into bitacoras_estatus (numero_expediente, numero_registro, representante, fecha_inicio, fecha_vencimiento, id_cliente, id_admin, id_bitacoras_estatus, id_estatus, id_clase, id_marca, created_at, updated_at) values('1123467','1196090','LUIS FERNANDO HOLGUIN RODRIGUEZ','2010-09-28','2020-09-28','642','2','1','1',35,901,'2010-09-28 00:00:00','2010-09-28 00:00:00');</v>
      </c>
      <c r="BG498" s="6" t="str">
        <f t="shared" si="155"/>
        <v>insert into servicios_comentarios (comentario, id_admin, id_estatus, created_at, updated_at) values('TITULO ENTREGADO 16/02/2011',1,497,'2010-09-28 00:00:00','2010-09-28 00:00:00');</v>
      </c>
      <c r="BH498" s="6" t="str">
        <f t="shared" si="156"/>
        <v>insert into servicios_comentarios (comentario, id_admin, id_estatus, created_at, updated_at) values('4250514, 4107432 cel 6144275140',1,497,'2010-09-28 00:00:00','2010-09-28 00:00:00');</v>
      </c>
      <c r="BI498" s="137" t="str">
        <f t="shared" si="157"/>
        <v>update bitacoras_estatus set comprobacion_uso = 1, id_estatus=10 where id=497;</v>
      </c>
      <c r="BJ498" s="137" t="str">
        <f t="shared" si="158"/>
        <v>update bitacoras_estatus set numero_expediente = '1123467', numero_registro = '1196090', id_estatus = 10, fecha_inicio = '2010-09-28', fecha_vencimiento ='2020-09-28', created_at ='2010-09-28 00:00:00', updated_at ='2010-09-28 00:00:00', id_clase=35, id_marca=901, id_cliente=642, vigencia = 1 where id =497;</v>
      </c>
      <c r="BK498" s="137" t="str">
        <f t="shared" si="159"/>
        <v>update bitacoras_estatus set id_estatus = 10 where id =497;</v>
      </c>
    </row>
    <row r="499" spans="1:63" ht="43">
      <c r="A499" s="6">
        <v>887669</v>
      </c>
      <c r="B499" s="6">
        <v>1025166</v>
      </c>
      <c r="C499" s="6">
        <f>IF(Tabla1[[#This Row],[No. REG.]]="","",1)</f>
        <v>1</v>
      </c>
      <c r="D499" s="3" t="s">
        <v>109</v>
      </c>
      <c r="E499" s="3">
        <f>IF(Tabla1[[#This Row],[STATUS]]="","",VLOOKUP(D499,Estatus!$A$2:$B$13,2,0))</f>
        <v>9</v>
      </c>
      <c r="F499" s="3">
        <f>IF(Tabla1[[#This Row],[STATUS]]="","",VLOOKUP(D499,Estatus!$A$2:$I$12,9,0))</f>
        <v>0</v>
      </c>
      <c r="G499" s="16" t="s">
        <v>2617</v>
      </c>
      <c r="H499" s="9">
        <v>39353</v>
      </c>
      <c r="I499" s="81">
        <f t="shared" si="140"/>
        <v>2007</v>
      </c>
      <c r="J499" s="81">
        <f t="shared" si="141"/>
        <v>9</v>
      </c>
      <c r="K499" s="81">
        <f t="shared" si="142"/>
        <v>28</v>
      </c>
      <c r="L499" s="81" t="str">
        <f t="shared" si="143"/>
        <v>09</v>
      </c>
      <c r="M499" s="81">
        <f t="shared" si="144"/>
        <v>28</v>
      </c>
      <c r="N499" s="81" t="str">
        <f t="shared" si="145"/>
        <v>'2007-09-28'</v>
      </c>
      <c r="O499" s="81" t="str">
        <f t="shared" si="146"/>
        <v>'2007-09-28 00:00:00'</v>
      </c>
      <c r="P499" s="9">
        <v>43006</v>
      </c>
      <c r="Q499" s="81">
        <f t="shared" si="147"/>
        <v>2017</v>
      </c>
      <c r="R499" s="81">
        <f t="shared" si="148"/>
        <v>9</v>
      </c>
      <c r="S499" s="81">
        <f t="shared" si="149"/>
        <v>28</v>
      </c>
      <c r="T499" s="81" t="str">
        <f t="shared" si="150"/>
        <v>09</v>
      </c>
      <c r="U499" s="81">
        <f t="shared" si="151"/>
        <v>28</v>
      </c>
      <c r="V499" s="81" t="str">
        <f t="shared" si="152"/>
        <v>'2017-09-28'</v>
      </c>
      <c r="W499" s="81">
        <v>36</v>
      </c>
      <c r="X499" s="81">
        <f t="shared" si="153"/>
        <v>36</v>
      </c>
      <c r="Y499" s="16" t="s">
        <v>2618</v>
      </c>
      <c r="Z499" s="126">
        <f>IFERROR(IF(Y499="","null",VLOOKUP(Y499,Marcas!$A$2:$C$2024,2,0)),"")</f>
        <v>900</v>
      </c>
      <c r="AA499" s="6" t="s">
        <v>2618</v>
      </c>
      <c r="AB499" s="6">
        <f>IFERROR(IF(AA499="","",IF(AA499="EMPORIO LEGAL",1,VLOOKUP(AA499,Clientes!$A$2:$B$1190,2,0))),"")</f>
        <v>641</v>
      </c>
      <c r="AC499" s="6">
        <f>IFERROR(IF(Tabla1[[#This Row],[id_control]]="null","",VLOOKUP(CONCATENATE(Tabla1[[#This Row],[CLIENTE]],"-",Tabla1[[#This Row],[id_control]]),Hoja1!$C$2:$D$1994,2,0)),"")</f>
        <v>499</v>
      </c>
      <c r="AD499" s="6" t="s">
        <v>2619</v>
      </c>
      <c r="AE499" s="6"/>
      <c r="AF499" s="6"/>
      <c r="AG499" s="6"/>
      <c r="AH499" s="6"/>
      <c r="AI499" s="6"/>
      <c r="AJ499" s="6"/>
      <c r="AK499" s="6"/>
      <c r="AL499" s="8">
        <v>4593121</v>
      </c>
      <c r="AM499" s="6">
        <v>4231400</v>
      </c>
      <c r="AN499" s="6"/>
      <c r="AO499" s="6"/>
      <c r="AP499" s="6"/>
      <c r="AQ499" s="10"/>
      <c r="AR499" s="6"/>
      <c r="AS499" s="6"/>
      <c r="AT499" s="6"/>
      <c r="AU499" s="6"/>
      <c r="AV499" s="8"/>
      <c r="AW499" s="10" t="s">
        <v>2620</v>
      </c>
      <c r="AX499" s="6"/>
      <c r="AY499" s="6"/>
      <c r="AZ499" s="6"/>
      <c r="BA499" s="6"/>
      <c r="BB499" s="6"/>
      <c r="BC499" s="6"/>
      <c r="BD499" s="6" t="s">
        <v>2621</v>
      </c>
      <c r="BE499" s="8">
        <v>498</v>
      </c>
      <c r="BF499" s="6" t="str">
        <f t="shared" si="154"/>
        <v>insert into bitacoras_estatus (numero_expediente, numero_registro, representante, fecha_inicio, fecha_vencimiento, id_cliente, id_admin, id_bitacoras_estatus, id_estatus, id_clase, id_marca, created_at, updated_at) values('887669','1025166','LUIS EDUARDO VALDEZ GUTIERREZ','2007-09-28','2017-09-28','641','2','1','1',36,900,'2007-09-28 00:00:00','2007-09-28 00:00:00');</v>
      </c>
      <c r="BG499" s="6" t="str">
        <f t="shared" si="155"/>
        <v>insert into servicios_comentarios (comentario, id_admin, id_estatus, created_at, updated_at) values('TITULO RECIBIDO EL 08-05-08. COMENTARON QUE DEJE EL TRÁMITE PARALIZADO',1,498,'2007-09-28 00:00:00','2007-09-28 00:00:00');</v>
      </c>
      <c r="BH499" s="6" t="str">
        <f t="shared" si="156"/>
        <v>insert into servicios_comentarios (comentario, id_admin, id_estatus, created_at, updated_at) values('4593121 - 4231400',1,498,'2007-09-28 00:00:00','2007-09-28 00:00:00');</v>
      </c>
      <c r="BI499" s="137" t="str">
        <f t="shared" si="157"/>
        <v>update bitacoras_estatus set comprobacion_uso = 1, id_estatus=9 where id=498;</v>
      </c>
      <c r="BJ499" s="137" t="str">
        <f t="shared" si="158"/>
        <v>update bitacoras_estatus set numero_expediente = '887669', numero_registro = '1025166', id_estatus = 9, fecha_inicio = '2007-09-28', fecha_vencimiento ='2017-09-28', created_at ='2007-09-28 00:00:00', updated_at ='2007-09-28 00:00:00', id_clase=36, id_marca=900, id_cliente=641, vigencia = 0 where id =498;</v>
      </c>
      <c r="BK499" s="137" t="str">
        <f t="shared" si="159"/>
        <v>update bitacoras_estatus set id_estatus = 9 where id =498;</v>
      </c>
    </row>
    <row r="500" spans="1:63" ht="43">
      <c r="A500" s="6">
        <v>1489535</v>
      </c>
      <c r="B500" s="6">
        <v>1533977</v>
      </c>
      <c r="C500" s="6">
        <f>IF(Tabla1[[#This Row],[No. REG.]]="","",1)</f>
        <v>1</v>
      </c>
      <c r="D500" s="3" t="s">
        <v>46</v>
      </c>
      <c r="E500" s="3">
        <f>IF(Tabla1[[#This Row],[STATUS]]="","",VLOOKUP(D500,Estatus!$A$2:$B$13,2,0))</f>
        <v>10</v>
      </c>
      <c r="F500" s="3">
        <f>IF(Tabla1[[#This Row],[STATUS]]="","",VLOOKUP(D500,Estatus!$A$2:$I$12,9,0))</f>
        <v>1</v>
      </c>
      <c r="G500" s="16" t="s">
        <v>2622</v>
      </c>
      <c r="H500" s="9">
        <v>41785</v>
      </c>
      <c r="I500" s="81">
        <f t="shared" si="140"/>
        <v>2014</v>
      </c>
      <c r="J500" s="81">
        <f t="shared" si="141"/>
        <v>5</v>
      </c>
      <c r="K500" s="81">
        <f t="shared" si="142"/>
        <v>26</v>
      </c>
      <c r="L500" s="81" t="str">
        <f t="shared" si="143"/>
        <v>05</v>
      </c>
      <c r="M500" s="81">
        <f t="shared" si="144"/>
        <v>26</v>
      </c>
      <c r="N500" s="81" t="str">
        <f t="shared" si="145"/>
        <v>'2014-05-26'</v>
      </c>
      <c r="O500" s="81" t="str">
        <f t="shared" si="146"/>
        <v>'2014-05-26 00:00:00'</v>
      </c>
      <c r="P500" s="9">
        <v>45438</v>
      </c>
      <c r="Q500" s="81">
        <f t="shared" si="147"/>
        <v>2024</v>
      </c>
      <c r="R500" s="81">
        <f t="shared" si="148"/>
        <v>5</v>
      </c>
      <c r="S500" s="81">
        <f t="shared" si="149"/>
        <v>26</v>
      </c>
      <c r="T500" s="81" t="str">
        <f t="shared" si="150"/>
        <v>05</v>
      </c>
      <c r="U500" s="81">
        <f t="shared" si="151"/>
        <v>26</v>
      </c>
      <c r="V500" s="81" t="str">
        <f t="shared" si="152"/>
        <v>'2024-05-26'</v>
      </c>
      <c r="W500" s="81"/>
      <c r="X500" s="81" t="str">
        <f t="shared" si="153"/>
        <v>null</v>
      </c>
      <c r="Y500" s="6" t="s">
        <v>2623</v>
      </c>
      <c r="Z500" s="123">
        <f>IFERROR(IF(Y500="","null",VLOOKUP(Y500,Marcas!$A$2:$C$2024,2,0)),"")</f>
        <v>899</v>
      </c>
      <c r="AA500" s="6" t="s">
        <v>2624</v>
      </c>
      <c r="AB500" s="6">
        <f>IFERROR(IF(AA500="","",IF(AA500="EMPORIO LEGAL",1,VLOOKUP(AA500,Clientes!$A$2:$B$1190,2,0))),"")</f>
        <v>640</v>
      </c>
      <c r="AC500" s="6">
        <f>IFERROR(IF(Tabla1[[#This Row],[id_control]]="null","",VLOOKUP(CONCATENATE(Tabla1[[#This Row],[CLIENTE]],"-",Tabla1[[#This Row],[id_control]]),Hoja1!$C$2:$D$1994,2,0)),"")</f>
        <v>500</v>
      </c>
      <c r="AD500" s="6" t="s">
        <v>2625</v>
      </c>
      <c r="AE500" s="6"/>
      <c r="AF500" s="6"/>
      <c r="AG500" s="6"/>
      <c r="AH500" s="6"/>
      <c r="AI500" s="6"/>
      <c r="AJ500" s="6"/>
      <c r="AK500" s="6"/>
      <c r="AL500" s="8"/>
      <c r="AM500" s="6"/>
      <c r="AN500" s="6"/>
      <c r="AO500" s="6"/>
      <c r="AP500" s="6"/>
      <c r="AQ500" s="10"/>
      <c r="AR500" s="10"/>
      <c r="AS500" s="6"/>
      <c r="AT500" s="6"/>
      <c r="AU500" s="6"/>
      <c r="AV500" s="8" t="s">
        <v>2627</v>
      </c>
      <c r="AW500" s="10"/>
      <c r="AX500" s="6"/>
      <c r="AY500" s="6"/>
      <c r="AZ500" s="6"/>
      <c r="BA500" s="6"/>
      <c r="BB500" s="6"/>
      <c r="BC500" s="6"/>
      <c r="BD500" s="6" t="s">
        <v>2626</v>
      </c>
      <c r="BE500" s="8">
        <v>499</v>
      </c>
      <c r="BF500" s="6" t="str">
        <f t="shared" si="154"/>
        <v>insert into bitacoras_estatus (numero_expediente, numero_registro, representante, fecha_inicio, fecha_vencimiento, id_cliente, id_admin, id_bitacoras_estatus, id_estatus, id_clase, id_marca, created_at, updated_at) values('1489535','1533977','ALEJANDRO ATHIE DOMINGUEZ','2014-05-26','2024-05-26','640','2','1','1',null,899,'2014-05-26 00:00:00','2014-05-26 00:00:00');</v>
      </c>
      <c r="BG500" s="6" t="str">
        <f t="shared" si="155"/>
        <v>insert into servicios_comentarios (comentario, id_admin, id_estatus, created_at, updated_at) values('SE RECIBE CITA DE ANTERIORIDAD 07/10/14. ANTERIORIDAD CONTESTADA 05NOV14, titulo entregado 24 junio de 2015',1,499,'2014-05-26 00:00:00','2014-05-26 00:00:00');</v>
      </c>
      <c r="BH500" s="6" t="str">
        <f t="shared" si="156"/>
        <v>insert into servicios_comentarios (comentario, id_admin, id_estatus, created_at, updated_at) values('tel. 425-7397 cel. (614)184-4125',1,499,'2014-05-26 00:00:00','2014-05-26 00:00:00');</v>
      </c>
      <c r="BI500" s="137" t="str">
        <f t="shared" si="157"/>
        <v>update bitacoras_estatus set comprobacion_uso = 1, id_estatus=10 where id=499;</v>
      </c>
      <c r="BJ500" s="137" t="str">
        <f t="shared" si="158"/>
        <v>update bitacoras_estatus set numero_expediente = '1489535', numero_registro = '1533977', id_estatus = 10, fecha_inicio = '2014-05-26', fecha_vencimiento ='2024-05-26', created_at ='2014-05-26 00:00:00', updated_at ='2014-05-26 00:00:00', id_clase=null, id_marca=899, id_cliente=640, vigencia = 1 where id =499;</v>
      </c>
      <c r="BK500" s="137" t="str">
        <f t="shared" si="159"/>
        <v>update bitacoras_estatus set id_estatus = 10 where id =499;</v>
      </c>
    </row>
    <row r="501" spans="1:63">
      <c r="A501" s="3">
        <v>1297250</v>
      </c>
      <c r="B501" s="3">
        <v>1382058</v>
      </c>
      <c r="C501" s="3">
        <f>IF(Tabla1[[#This Row],[No. REG.]]="","",1)</f>
        <v>1</v>
      </c>
      <c r="D501" s="3" t="s">
        <v>46</v>
      </c>
      <c r="E501" s="3">
        <f>IF(Tabla1[[#This Row],[STATUS]]="","",VLOOKUP(D501,Estatus!$A$2:$B$13,2,0))</f>
        <v>10</v>
      </c>
      <c r="F501" s="3">
        <f>IF(Tabla1[[#This Row],[STATUS]]="","",VLOOKUP(D501,Estatus!$A$2:$I$12,9,0))</f>
        <v>1</v>
      </c>
      <c r="G501" s="12" t="s">
        <v>2628</v>
      </c>
      <c r="H501" s="7">
        <v>41115</v>
      </c>
      <c r="I501" s="80">
        <f t="shared" si="140"/>
        <v>2012</v>
      </c>
      <c r="J501" s="80">
        <f t="shared" si="141"/>
        <v>7</v>
      </c>
      <c r="K501" s="80">
        <f t="shared" si="142"/>
        <v>25</v>
      </c>
      <c r="L501" s="80" t="str">
        <f t="shared" si="143"/>
        <v>07</v>
      </c>
      <c r="M501" s="80">
        <f t="shared" si="144"/>
        <v>25</v>
      </c>
      <c r="N501" s="80" t="str">
        <f t="shared" si="145"/>
        <v>'2012-07-25'</v>
      </c>
      <c r="O501" s="80" t="str">
        <f t="shared" si="146"/>
        <v>'2012-07-25 00:00:00'</v>
      </c>
      <c r="P501" s="7">
        <v>44767</v>
      </c>
      <c r="Q501" s="80">
        <f t="shared" si="147"/>
        <v>2022</v>
      </c>
      <c r="R501" s="80">
        <f t="shared" si="148"/>
        <v>7</v>
      </c>
      <c r="S501" s="80">
        <f t="shared" si="149"/>
        <v>25</v>
      </c>
      <c r="T501" s="80" t="str">
        <f t="shared" si="150"/>
        <v>07</v>
      </c>
      <c r="U501" s="80">
        <f t="shared" si="151"/>
        <v>25</v>
      </c>
      <c r="V501" s="80" t="str">
        <f t="shared" si="152"/>
        <v>'2022-07-25'</v>
      </c>
      <c r="W501" s="80">
        <v>35</v>
      </c>
      <c r="X501" s="80">
        <f t="shared" si="153"/>
        <v>35</v>
      </c>
      <c r="Y501" s="3" t="s">
        <v>2629</v>
      </c>
      <c r="Z501" s="124">
        <f>IFERROR(IF(Y501="","null",VLOOKUP(Y501,Marcas!$A$2:$C$2024,2,0)),"")</f>
        <v>896</v>
      </c>
      <c r="AA501" s="3" t="s">
        <v>2629</v>
      </c>
      <c r="AB501" s="3">
        <f>IFERROR(IF(AA501="","",IF(AA501="EMPORIO LEGAL",1,VLOOKUP(AA501,Clientes!$A$2:$B$1190,2,0))),"")</f>
        <v>639</v>
      </c>
      <c r="AC501" s="3">
        <f>IFERROR(IF(Tabla1[[#This Row],[id_control]]="null","",VLOOKUP(CONCATENATE(Tabla1[[#This Row],[CLIENTE]],"-",Tabla1[[#This Row],[id_control]]),Hoja1!$C$2:$D$1994,2,0)),"")</f>
        <v>501</v>
      </c>
      <c r="AD501" s="3" t="s">
        <v>2630</v>
      </c>
      <c r="AE501" s="3"/>
      <c r="AF501" s="3"/>
      <c r="AG501" s="3"/>
      <c r="AH501" s="3"/>
      <c r="AI501" s="3"/>
      <c r="AJ501" s="3"/>
      <c r="AK501" s="3"/>
      <c r="AL501" s="3" t="s">
        <v>2631</v>
      </c>
      <c r="AM501" s="6" t="s">
        <v>2632</v>
      </c>
      <c r="AN501" s="6"/>
      <c r="AO501" s="6"/>
      <c r="AP501" s="6"/>
      <c r="AQ501" s="6" t="s">
        <v>2633</v>
      </c>
      <c r="AR501" s="6"/>
      <c r="AS501" s="6"/>
      <c r="AT501" s="6"/>
      <c r="AU501" s="6"/>
      <c r="AV501" s="8" t="s">
        <v>2634</v>
      </c>
      <c r="AW501" s="4" t="s">
        <v>2635</v>
      </c>
      <c r="AX501" s="6"/>
      <c r="AY501" s="6"/>
      <c r="AZ501" s="6"/>
      <c r="BA501" s="6"/>
      <c r="BB501" s="6"/>
      <c r="BC501" s="6"/>
      <c r="BD501" s="6" t="s">
        <v>2636</v>
      </c>
      <c r="BE501" s="8">
        <v>500</v>
      </c>
      <c r="BF501" s="6" t="str">
        <f t="shared" si="154"/>
        <v>insert into bitacoras_estatus (numero_expediente, numero_registro, representante, fecha_inicio, fecha_vencimiento, id_cliente, id_admin, id_bitacoras_estatus, id_estatus, id_clase, id_marca, created_at, updated_at) values('1297250','1382058','LORENZO REYES','2012-07-25','2022-07-25','639','2','1','1',35,896,'2012-07-25 00:00:00','2012-07-25 00:00:00');</v>
      </c>
      <c r="BG501" s="6" t="str">
        <f t="shared" si="155"/>
        <v>insert into servicios_comentarios (comentario, id_admin, id_estatus, created_at, updated_at) values('titulo recibido 19/08/2013',1,500,'2012-07-25 00:00:00','2012-07-25 00:00:00');</v>
      </c>
      <c r="BH501" s="6" t="str">
        <f t="shared" si="156"/>
        <v>insert into servicios_comentarios (comentario, id_admin, id_estatus, created_at, updated_at) values('TEL.- - 4230644 5 23 06 44 Jose Carlos Reyes Cadena cel.- 55 55 04 35 90',1,500,'2012-07-25 00:00:00','2012-07-25 00:00:00');</v>
      </c>
      <c r="BI501" s="137" t="str">
        <f t="shared" si="157"/>
        <v>update bitacoras_estatus set comprobacion_uso = 1, id_estatus=10 where id=500;</v>
      </c>
      <c r="BJ501" s="137" t="str">
        <f t="shared" si="158"/>
        <v>update bitacoras_estatus set numero_expediente = '1297250', numero_registro = '1382058', id_estatus = 10, fecha_inicio = '2012-07-25', fecha_vencimiento ='2022-07-25', created_at ='2012-07-25 00:00:00', updated_at ='2012-07-25 00:00:00', id_clase=35, id_marca=896, id_cliente=639, vigencia = 1 where id =500;</v>
      </c>
      <c r="BK501" s="137" t="str">
        <f t="shared" si="159"/>
        <v>update bitacoras_estatus set id_estatus = 10 where id =500;</v>
      </c>
    </row>
    <row r="502" spans="1:63">
      <c r="A502" s="6">
        <v>1297251</v>
      </c>
      <c r="B502" s="6">
        <v>1328802</v>
      </c>
      <c r="C502" s="6">
        <f>IF(Tabla1[[#This Row],[No. REG.]]="","",1)</f>
        <v>1</v>
      </c>
      <c r="D502" s="3" t="s">
        <v>46</v>
      </c>
      <c r="E502" s="3">
        <f>IF(Tabla1[[#This Row],[STATUS]]="","",VLOOKUP(D502,Estatus!$A$2:$B$13,2,0))</f>
        <v>10</v>
      </c>
      <c r="F502" s="3">
        <f>IF(Tabla1[[#This Row],[STATUS]]="","",VLOOKUP(D502,Estatus!$A$2:$I$12,9,0))</f>
        <v>1</v>
      </c>
      <c r="G502" s="16" t="s">
        <v>2637</v>
      </c>
      <c r="H502" s="7">
        <v>41115</v>
      </c>
      <c r="I502" s="80">
        <f t="shared" si="140"/>
        <v>2012</v>
      </c>
      <c r="J502" s="80">
        <f t="shared" si="141"/>
        <v>7</v>
      </c>
      <c r="K502" s="80">
        <f t="shared" si="142"/>
        <v>25</v>
      </c>
      <c r="L502" s="80" t="str">
        <f t="shared" si="143"/>
        <v>07</v>
      </c>
      <c r="M502" s="80">
        <f t="shared" si="144"/>
        <v>25</v>
      </c>
      <c r="N502" s="80" t="str">
        <f t="shared" si="145"/>
        <v>'2012-07-25'</v>
      </c>
      <c r="O502" s="80" t="str">
        <f t="shared" si="146"/>
        <v>'2012-07-25 00:00:00'</v>
      </c>
      <c r="P502" s="7">
        <v>44767</v>
      </c>
      <c r="Q502" s="80">
        <f t="shared" si="147"/>
        <v>2022</v>
      </c>
      <c r="R502" s="80">
        <f t="shared" si="148"/>
        <v>7</v>
      </c>
      <c r="S502" s="80">
        <f t="shared" si="149"/>
        <v>25</v>
      </c>
      <c r="T502" s="80" t="str">
        <f t="shared" si="150"/>
        <v>07</v>
      </c>
      <c r="U502" s="80">
        <f t="shared" si="151"/>
        <v>25</v>
      </c>
      <c r="V502" s="80" t="str">
        <f t="shared" si="152"/>
        <v>'2022-07-25'</v>
      </c>
      <c r="W502" s="80">
        <v>36</v>
      </c>
      <c r="X502" s="80">
        <f t="shared" si="153"/>
        <v>36</v>
      </c>
      <c r="Y502" s="6" t="s">
        <v>2629</v>
      </c>
      <c r="Z502" s="123">
        <f>IFERROR(IF(Y502="","null",VLOOKUP(Y502,Marcas!$A$2:$C$2024,2,0)),"")</f>
        <v>896</v>
      </c>
      <c r="AA502" s="6" t="s">
        <v>2629</v>
      </c>
      <c r="AB502" s="6">
        <f>IFERROR(IF(AA502="","",IF(AA502="EMPORIO LEGAL",1,VLOOKUP(AA502,Clientes!$A$2:$B$1190,2,0))),"")</f>
        <v>639</v>
      </c>
      <c r="AC502" s="6">
        <f>IFERROR(IF(Tabla1[[#This Row],[id_control]]="null","",VLOOKUP(CONCATENATE(Tabla1[[#This Row],[CLIENTE]],"-",Tabla1[[#This Row],[id_control]]),Hoja1!$C$2:$D$1994,2,0)),"")</f>
        <v>501</v>
      </c>
      <c r="AD502" s="6" t="s">
        <v>2630</v>
      </c>
      <c r="AE502" s="6"/>
      <c r="AF502" s="6"/>
      <c r="AG502" s="6"/>
      <c r="AH502" s="6"/>
      <c r="AI502" s="6"/>
      <c r="AJ502" s="6"/>
      <c r="AK502" s="6"/>
      <c r="AL502" s="8" t="s">
        <v>2638</v>
      </c>
      <c r="AM502" s="6"/>
      <c r="AN502" s="6"/>
      <c r="AO502" s="6"/>
      <c r="AP502" s="6"/>
      <c r="AQ502" s="10" t="s">
        <v>2633</v>
      </c>
      <c r="AR502" s="10"/>
      <c r="AS502" s="6"/>
      <c r="AT502" s="6"/>
      <c r="AU502" s="6"/>
      <c r="AV502" s="8" t="s">
        <v>2639</v>
      </c>
      <c r="AW502" s="6" t="s">
        <v>2640</v>
      </c>
      <c r="AX502" s="6"/>
      <c r="AY502" s="6"/>
      <c r="AZ502" s="6"/>
      <c r="BA502" s="6"/>
      <c r="BB502" s="6"/>
      <c r="BC502" s="6"/>
      <c r="BD502" s="8" t="s">
        <v>2641</v>
      </c>
      <c r="BE502" s="8">
        <v>501</v>
      </c>
      <c r="BF502" s="6" t="str">
        <f t="shared" si="154"/>
        <v>insert into bitacoras_estatus (numero_expediente, numero_registro, representante, fecha_inicio, fecha_vencimiento, id_cliente, id_admin, id_bitacoras_estatus, id_estatus, id_clase, id_marca, created_at, updated_at) values('1297251','1328802','LORENZO REYES','2012-07-25','2022-07-25','639','2','1','1',36,896,'2012-07-25 00:00:00','2012-07-25 00:00:00');</v>
      </c>
      <c r="BG502" s="6" t="str">
        <f t="shared" si="155"/>
        <v>insert into servicios_comentarios (comentario, id_admin, id_estatus, created_at, updated_at) values('TITULO ENTREGADO 05/02/2013',1,501,'2012-07-25 00:00:00','2012-07-25 00:00:00');</v>
      </c>
      <c r="BH502" s="6" t="str">
        <f t="shared" si="156"/>
        <v>insert into servicios_comentarios (comentario, id_admin, id_estatus, created_at, updated_at) values('4 23 06 44 Jose Carlos Reyes Cadena cel.- 55 55 04 35 90',1,501,'2012-07-25 00:00:00','2012-07-25 00:00:00');</v>
      </c>
      <c r="BI502" s="137" t="str">
        <f t="shared" si="157"/>
        <v>update bitacoras_estatus set comprobacion_uso = 1, id_estatus=10 where id=501;</v>
      </c>
      <c r="BJ502" s="137" t="str">
        <f t="shared" si="158"/>
        <v>update bitacoras_estatus set numero_expediente = '1297251', numero_registro = '1328802', id_estatus = 10, fecha_inicio = '2012-07-25', fecha_vencimiento ='2022-07-25', created_at ='2012-07-25 00:00:00', updated_at ='2012-07-25 00:00:00', id_clase=36, id_marca=896, id_cliente=639, vigencia = 1 where id =501;</v>
      </c>
      <c r="BK502" s="137" t="str">
        <f t="shared" si="159"/>
        <v>update bitacoras_estatus set id_estatus = 10 where id =501;</v>
      </c>
    </row>
    <row r="503" spans="1:63">
      <c r="A503" s="3">
        <v>1254962</v>
      </c>
      <c r="B503" s="3">
        <v>1297659</v>
      </c>
      <c r="C503" s="3">
        <f>IF(Tabla1[[#This Row],[No. REG.]]="","",1)</f>
        <v>1</v>
      </c>
      <c r="D503" s="3" t="s">
        <v>46</v>
      </c>
      <c r="E503" s="3">
        <f>IF(Tabla1[[#This Row],[STATUS]]="","",VLOOKUP(D503,Estatus!$A$2:$B$13,2,0))</f>
        <v>10</v>
      </c>
      <c r="F503" s="3">
        <f>IF(Tabla1[[#This Row],[STATUS]]="","",VLOOKUP(D503,Estatus!$A$2:$I$12,9,0))</f>
        <v>1</v>
      </c>
      <c r="G503" s="96" t="s">
        <v>743</v>
      </c>
      <c r="H503" s="7">
        <v>40967</v>
      </c>
      <c r="I503" s="80">
        <f t="shared" si="140"/>
        <v>2012</v>
      </c>
      <c r="J503" s="80">
        <f t="shared" si="141"/>
        <v>2</v>
      </c>
      <c r="K503" s="80">
        <f t="shared" si="142"/>
        <v>28</v>
      </c>
      <c r="L503" s="80" t="str">
        <f t="shared" si="143"/>
        <v>02</v>
      </c>
      <c r="M503" s="80">
        <f t="shared" si="144"/>
        <v>28</v>
      </c>
      <c r="N503" s="80" t="str">
        <f t="shared" si="145"/>
        <v>'2012-02-28'</v>
      </c>
      <c r="O503" s="80" t="str">
        <f t="shared" si="146"/>
        <v>'2012-02-28 00:00:00'</v>
      </c>
      <c r="P503" s="7">
        <v>44620</v>
      </c>
      <c r="Q503" s="80">
        <f t="shared" si="147"/>
        <v>2022</v>
      </c>
      <c r="R503" s="80">
        <f t="shared" si="148"/>
        <v>2</v>
      </c>
      <c r="S503" s="80">
        <f t="shared" si="149"/>
        <v>28</v>
      </c>
      <c r="T503" s="80" t="str">
        <f t="shared" si="150"/>
        <v>02</v>
      </c>
      <c r="U503" s="80">
        <f t="shared" si="151"/>
        <v>28</v>
      </c>
      <c r="V503" s="80" t="str">
        <f t="shared" si="152"/>
        <v>'2022-02-28'</v>
      </c>
      <c r="W503" s="80"/>
      <c r="X503" s="80" t="str">
        <f t="shared" si="153"/>
        <v>null</v>
      </c>
      <c r="Y503" s="3" t="s">
        <v>2642</v>
      </c>
      <c r="Z503" s="124">
        <f>IFERROR(IF(Y503="","null",VLOOKUP(Y503,Marcas!$A$2:$C$2024,2,0)),"")</f>
        <v>895</v>
      </c>
      <c r="AA503" s="3" t="s">
        <v>2642</v>
      </c>
      <c r="AB503" s="3">
        <f>IFERROR(IF(AA503="","",IF(AA503="EMPORIO LEGAL",1,VLOOKUP(AA503,Clientes!$A$2:$B$1190,2,0))),"")</f>
        <v>638</v>
      </c>
      <c r="AC503" s="3">
        <f>IFERROR(IF(Tabla1[[#This Row],[id_control]]="null","",VLOOKUP(CONCATENATE(Tabla1[[#This Row],[CLIENTE]],"-",Tabla1[[#This Row],[id_control]]),Hoja1!$C$2:$D$1994,2,0)),"")</f>
        <v>503</v>
      </c>
      <c r="AD503" s="3" t="s">
        <v>2643</v>
      </c>
      <c r="AE503" s="3"/>
      <c r="AF503" s="3"/>
      <c r="AG503" s="3"/>
      <c r="AH503" s="3"/>
      <c r="AI503" s="3"/>
      <c r="AJ503" s="3"/>
      <c r="AK503" s="3"/>
      <c r="AL503" s="3" t="s">
        <v>2644</v>
      </c>
      <c r="AM503" s="6"/>
      <c r="AN503" s="6"/>
      <c r="AO503" s="6"/>
      <c r="AP503" s="6"/>
      <c r="AQ503" s="6" t="s">
        <v>2645</v>
      </c>
      <c r="AR503" s="6" t="s">
        <v>2646</v>
      </c>
      <c r="AS503" s="6"/>
      <c r="AT503" s="6"/>
      <c r="AU503" s="6"/>
      <c r="AV503" s="6" t="s">
        <v>2647</v>
      </c>
      <c r="AW503" s="6" t="s">
        <v>2648</v>
      </c>
      <c r="AX503" s="6"/>
      <c r="AY503" s="6"/>
      <c r="AZ503" s="6"/>
      <c r="BA503" s="6"/>
      <c r="BB503" s="6"/>
      <c r="BC503" s="6"/>
      <c r="BD503" s="6" t="s">
        <v>2649</v>
      </c>
      <c r="BE503" s="8">
        <v>502</v>
      </c>
      <c r="BF503" s="6" t="str">
        <f t="shared" si="154"/>
        <v>insert into bitacoras_estatus (numero_expediente, numero_registro, representante, fecha_inicio, fecha_vencimiento, id_cliente, id_admin, id_bitacoras_estatus, id_estatus, id_clase, id_marca, created_at, updated_at) values('1254962','1297659','CLAUDIA PAOLA GUTIERREZ DELGADO','2012-02-28','2022-02-28','638','2','1','1',null,895,'2012-02-28 00:00:00','2012-02-28 00:00:00');</v>
      </c>
      <c r="BG503" s="6" t="str">
        <f t="shared" si="155"/>
        <v>insert into servicios_comentarios (comentario, id_admin, id_estatus, created_at, updated_at) values('titulo entregado',1,502,'2012-02-28 00:00:00','2012-02-28 00:00:00');</v>
      </c>
      <c r="BH503" s="6" t="str">
        <f t="shared" si="156"/>
        <v>insert into servicios_comentarios (comentario, id_admin, id_estatus, created_at, updated_at) values('4 26 79 93 CEL 614 2 47 80 30 CEL.- JESUS GRAGEDA 614 1 04 96 78',1,502,'2012-02-28 00:00:00','2012-02-28 00:00:00');</v>
      </c>
      <c r="BI503" s="137" t="str">
        <f t="shared" si="157"/>
        <v>update bitacoras_estatus set comprobacion_uso = 1, id_estatus=10 where id=502;</v>
      </c>
      <c r="BJ503" s="137" t="str">
        <f t="shared" si="158"/>
        <v>update bitacoras_estatus set numero_expediente = '1254962', numero_registro = '1297659', id_estatus = 10, fecha_inicio = '2012-02-28', fecha_vencimiento ='2022-02-28', created_at ='2012-02-28 00:00:00', updated_at ='2012-02-28 00:00:00', id_clase=null, id_marca=895, id_cliente=638, vigencia = 1 where id =502;</v>
      </c>
      <c r="BK503" s="137" t="str">
        <f t="shared" si="159"/>
        <v>update bitacoras_estatus set id_estatus = 10 where id =502;</v>
      </c>
    </row>
    <row r="504" spans="1:63">
      <c r="A504" s="3">
        <v>1043777</v>
      </c>
      <c r="B504" s="3">
        <v>1133032</v>
      </c>
      <c r="C504" s="3">
        <f>IF(Tabla1[[#This Row],[No. REG.]]="","",1)</f>
        <v>1</v>
      </c>
      <c r="D504" s="3" t="s">
        <v>46</v>
      </c>
      <c r="E504" s="3">
        <f>IF(Tabla1[[#This Row],[STATUS]]="","",VLOOKUP(D504,Estatus!$A$2:$B$13,2,0))</f>
        <v>10</v>
      </c>
      <c r="F504" s="3">
        <f>IF(Tabla1[[#This Row],[STATUS]]="","",VLOOKUP(D504,Estatus!$A$2:$I$12,9,0))</f>
        <v>1</v>
      </c>
      <c r="G504" s="96" t="s">
        <v>2650</v>
      </c>
      <c r="H504" s="7">
        <v>40100</v>
      </c>
      <c r="I504" s="80">
        <f t="shared" si="140"/>
        <v>2009</v>
      </c>
      <c r="J504" s="80">
        <f t="shared" si="141"/>
        <v>10</v>
      </c>
      <c r="K504" s="80">
        <f t="shared" si="142"/>
        <v>14</v>
      </c>
      <c r="L504" s="80">
        <f t="shared" si="143"/>
        <v>10</v>
      </c>
      <c r="M504" s="80">
        <f t="shared" si="144"/>
        <v>14</v>
      </c>
      <c r="N504" s="80" t="str">
        <f t="shared" si="145"/>
        <v>'2009-10-14'</v>
      </c>
      <c r="O504" s="80" t="str">
        <f t="shared" si="146"/>
        <v>'2009-10-14 00:00:00'</v>
      </c>
      <c r="P504" s="7">
        <v>43752</v>
      </c>
      <c r="Q504" s="80">
        <f t="shared" si="147"/>
        <v>2019</v>
      </c>
      <c r="R504" s="80">
        <f t="shared" si="148"/>
        <v>10</v>
      </c>
      <c r="S504" s="80">
        <f t="shared" si="149"/>
        <v>14</v>
      </c>
      <c r="T504" s="80">
        <f t="shared" si="150"/>
        <v>10</v>
      </c>
      <c r="U504" s="80">
        <f t="shared" si="151"/>
        <v>14</v>
      </c>
      <c r="V504" s="80" t="str">
        <f t="shared" si="152"/>
        <v>'2019-10-14'</v>
      </c>
      <c r="W504" s="80"/>
      <c r="X504" s="80" t="str">
        <f t="shared" si="153"/>
        <v>null</v>
      </c>
      <c r="Y504" s="3" t="s">
        <v>2651</v>
      </c>
      <c r="Z504" s="124">
        <f>IFERROR(IF(Y504="","null",VLOOKUP(Y504,Marcas!$A$2:$C$2024,2,0)),"")</f>
        <v>892</v>
      </c>
      <c r="AA504" s="3" t="s">
        <v>2651</v>
      </c>
      <c r="AB504" s="3">
        <f>IFERROR(IF(AA504="","",IF(AA504="EMPORIO LEGAL",1,VLOOKUP(AA504,Clientes!$A$2:$B$1190,2,0))),"")</f>
        <v>636</v>
      </c>
      <c r="AC504" s="3">
        <f>IFERROR(IF(Tabla1[[#This Row],[id_control]]="null","",VLOOKUP(CONCATENATE(Tabla1[[#This Row],[CLIENTE]],"-",Tabla1[[#This Row],[id_control]]),Hoja1!$C$2:$D$1994,2,0)),"")</f>
        <v>504</v>
      </c>
      <c r="AD504" s="3" t="s">
        <v>2652</v>
      </c>
      <c r="AE504" s="3"/>
      <c r="AF504" s="3"/>
      <c r="AG504" s="3"/>
      <c r="AH504" s="3"/>
      <c r="AI504" s="3"/>
      <c r="AJ504" s="3"/>
      <c r="AK504" s="3"/>
      <c r="AL504" s="3" t="s">
        <v>2653</v>
      </c>
      <c r="AM504" s="6"/>
      <c r="AN504" s="6"/>
      <c r="AO504" s="6"/>
      <c r="AP504" s="6"/>
      <c r="AQ504" s="6"/>
      <c r="AR504" s="6"/>
      <c r="AS504" s="6"/>
      <c r="AT504" s="6"/>
      <c r="AU504" s="6"/>
      <c r="AV504" s="6" t="s">
        <v>2654</v>
      </c>
      <c r="AW504" s="6" t="s">
        <v>2655</v>
      </c>
      <c r="AX504" s="6"/>
      <c r="AY504" s="6"/>
      <c r="AZ504" s="6"/>
      <c r="BA504" s="6"/>
      <c r="BB504" s="6"/>
      <c r="BC504" s="6"/>
      <c r="BD504" s="6" t="s">
        <v>2653</v>
      </c>
      <c r="BE504" s="8">
        <v>503</v>
      </c>
      <c r="BF504" s="6" t="str">
        <f t="shared" si="154"/>
        <v>insert into bitacoras_estatus (numero_expediente, numero_registro, representante, fecha_inicio, fecha_vencimiento, id_cliente, id_admin, id_bitacoras_estatus, id_estatus, id_clase, id_marca, created_at, updated_at) values('1043777','1133032','MARIO HUMBERTO MEDINA VELA','2009-10-14','2019-10-14','636','2','1','1',null,892,'2009-10-14 00:00:00','2009-10-14 00:00:00');</v>
      </c>
      <c r="BG504" s="6" t="str">
        <f t="shared" si="155"/>
        <v>insert into servicios_comentarios (comentario, id_admin, id_estatus, created_at, updated_at) values('Título entregado 04/03/2010',1,503,'2009-10-14 00:00:00','2009-10-14 00:00:00');</v>
      </c>
      <c r="BH504" s="6" t="str">
        <f t="shared" si="156"/>
        <v>insert into servicios_comentarios (comentario, id_admin, id_estatus, created_at, updated_at) values('442-9100',1,503,'2009-10-14 00:00:00','2009-10-14 00:00:00');</v>
      </c>
      <c r="BI504" s="137" t="str">
        <f t="shared" si="157"/>
        <v>update bitacoras_estatus set comprobacion_uso = 1, id_estatus=10 where id=503;</v>
      </c>
      <c r="BJ504" s="137" t="str">
        <f t="shared" si="158"/>
        <v>update bitacoras_estatus set numero_expediente = '1043777', numero_registro = '1133032', id_estatus = 10, fecha_inicio = '2009-10-14', fecha_vencimiento ='2019-10-14', created_at ='2009-10-14 00:00:00', updated_at ='2009-10-14 00:00:00', id_clase=null, id_marca=892, id_cliente=636, vigencia = 1 where id =503;</v>
      </c>
      <c r="BK504" s="137" t="str">
        <f t="shared" si="159"/>
        <v>update bitacoras_estatus set id_estatus = 10 where id =503;</v>
      </c>
    </row>
    <row r="505" spans="1:63">
      <c r="A505" s="23">
        <v>1250081</v>
      </c>
      <c r="B505" s="23"/>
      <c r="C505" s="23" t="str">
        <f>IF(Tabla1[[#This Row],[No. REG.]]="","",1)</f>
        <v/>
      </c>
      <c r="D505" s="23" t="s">
        <v>34</v>
      </c>
      <c r="E505" s="23">
        <f>IF(Tabla1[[#This Row],[STATUS]]="","",VLOOKUP(D505,Estatus!$A$2:$B$13,2,0))</f>
        <v>5</v>
      </c>
      <c r="F505" s="23">
        <f>IF(Tabla1[[#This Row],[STATUS]]="","",VLOOKUP(D505,Estatus!$A$2:$I$12,9,0))</f>
        <v>0</v>
      </c>
      <c r="G505" s="97" t="s">
        <v>2656</v>
      </c>
      <c r="H505" s="24">
        <v>40941</v>
      </c>
      <c r="I505" s="98">
        <f t="shared" si="140"/>
        <v>2012</v>
      </c>
      <c r="J505" s="98">
        <f t="shared" si="141"/>
        <v>2</v>
      </c>
      <c r="K505" s="98">
        <f t="shared" si="142"/>
        <v>2</v>
      </c>
      <c r="L505" s="98" t="str">
        <f t="shared" si="143"/>
        <v>02</v>
      </c>
      <c r="M505" s="98" t="str">
        <f t="shared" si="144"/>
        <v>02</v>
      </c>
      <c r="N505" s="98" t="str">
        <f t="shared" si="145"/>
        <v>'2012-02-02'</v>
      </c>
      <c r="O505" s="98" t="str">
        <f t="shared" si="146"/>
        <v>'2012-02-02 00:00:00'</v>
      </c>
      <c r="P505" s="24">
        <v>44594</v>
      </c>
      <c r="Q505" s="98">
        <f t="shared" si="147"/>
        <v>2022</v>
      </c>
      <c r="R505" s="98">
        <f t="shared" si="148"/>
        <v>2</v>
      </c>
      <c r="S505" s="98">
        <f t="shared" si="149"/>
        <v>2</v>
      </c>
      <c r="T505" s="98" t="str">
        <f t="shared" si="150"/>
        <v>02</v>
      </c>
      <c r="U505" s="98" t="str">
        <f t="shared" si="151"/>
        <v>02</v>
      </c>
      <c r="V505" s="98" t="str">
        <f t="shared" si="152"/>
        <v>'2022-02-02'</v>
      </c>
      <c r="W505" s="98"/>
      <c r="X505" s="98" t="str">
        <f t="shared" si="153"/>
        <v>null</v>
      </c>
      <c r="Y505" s="23" t="s">
        <v>2657</v>
      </c>
      <c r="Z505" s="129">
        <f>IFERROR(IF(Y505="","null",VLOOKUP(Y505,Marcas!$A$2:$C$2024,2,0)),"")</f>
        <v>891</v>
      </c>
      <c r="AA505" s="23" t="s">
        <v>2657</v>
      </c>
      <c r="AB505" s="23">
        <f>IFERROR(IF(AA505="","",IF(AA505="EMPORIO LEGAL",1,VLOOKUP(AA505,Clientes!$A$2:$B$1190,2,0))),"")</f>
        <v>635</v>
      </c>
      <c r="AC505" s="23">
        <f>IFERROR(IF(Tabla1[[#This Row],[id_control]]="null","",VLOOKUP(CONCATENATE(Tabla1[[#This Row],[CLIENTE]],"-",Tabla1[[#This Row],[id_control]]),Hoja1!$C$2:$D$1994,2,0)),"")</f>
        <v>505</v>
      </c>
      <c r="AD505" s="23" t="s">
        <v>2658</v>
      </c>
      <c r="AE505" s="23"/>
      <c r="AF505" s="23"/>
      <c r="AG505" s="23"/>
      <c r="AH505" s="23"/>
      <c r="AI505" s="23"/>
      <c r="AJ505" s="23"/>
      <c r="AK505" s="23"/>
      <c r="AL505" s="25" t="s">
        <v>2659</v>
      </c>
      <c r="AM505" s="6"/>
      <c r="AN505" s="6"/>
      <c r="AO505" s="6"/>
      <c r="AP505" s="6"/>
      <c r="AQ505" s="26" t="s">
        <v>2660</v>
      </c>
      <c r="AR505" s="6" t="s">
        <v>2661</v>
      </c>
      <c r="AS505" s="6"/>
      <c r="AT505" s="6"/>
      <c r="AU505" s="6"/>
      <c r="AV505" s="6" t="s">
        <v>2662</v>
      </c>
      <c r="AW505" s="6"/>
      <c r="AX505" s="6"/>
      <c r="AY505" s="6"/>
      <c r="AZ505" s="6"/>
      <c r="BA505" s="6"/>
      <c r="BB505" s="6"/>
      <c r="BC505" s="6"/>
      <c r="BD505" s="25" t="s">
        <v>2663</v>
      </c>
      <c r="BE505" s="8">
        <v>504</v>
      </c>
      <c r="BF505" s="6" t="str">
        <f t="shared" si="154"/>
        <v>insert into bitacoras_estatus (numero_expediente, numero_registro, representante, fecha_inicio, fecha_vencimiento, id_cliente, id_admin, id_bitacoras_estatus, id_estatus, id_clase, id_marca, created_at, updated_at) values('1250081','','ALBERTO GASCA PEREZ','2012-02-02','2022-02-02','635','2','1','1',null,891,'2012-02-02 00:00:00','2012-02-02 00:00:00');</v>
      </c>
      <c r="BG505" s="6" t="str">
        <f t="shared" si="155"/>
        <v>insert into servicios_comentarios (comentario, id_admin, id_estatus, created_at, updated_at) values('negativa',1,504,'2012-02-02 00:00:00','2012-02-02 00:00:00');</v>
      </c>
      <c r="BH505" s="6" t="str">
        <f t="shared" si="156"/>
        <v>insert into servicios_comentarios (comentario, id_admin, id_estatus, created_at, updated_at) values('2014308 CEL.- CESAR GASCA 614 2 89 78 20 ROSA GASCA CEL.- 614 126 68 96',1,504,'2012-02-02 00:00:00','2012-02-02 00:00:00');</v>
      </c>
      <c r="BI505" s="137" t="str">
        <f t="shared" si="157"/>
        <v>update bitacoras_estatus set comprobacion_uso = 1, id_estatus=5 where id=504;</v>
      </c>
      <c r="BJ505" s="137" t="str">
        <f t="shared" si="158"/>
        <v>update bitacoras_estatus set numero_expediente = '1250081', numero_registro = '', id_estatus = 5, fecha_inicio = '2012-02-02', fecha_vencimiento ='2022-02-02', created_at ='2012-02-02 00:00:00', updated_at ='2012-02-02 00:00:00', id_clase=null, id_marca=891, id_cliente=635, vigencia = 0 where id =504;</v>
      </c>
      <c r="BK505" s="137" t="str">
        <f t="shared" si="159"/>
        <v>update bitacoras_estatus set id_estatus = 5 where id =504;</v>
      </c>
    </row>
    <row r="506" spans="1:63">
      <c r="A506" s="6">
        <v>664943</v>
      </c>
      <c r="B506" s="6">
        <v>851326</v>
      </c>
      <c r="C506" s="6">
        <f>IF(Tabla1[[#This Row],[No. REG.]]="","",1)</f>
        <v>1</v>
      </c>
      <c r="D506" s="3" t="s">
        <v>46</v>
      </c>
      <c r="E506" s="3">
        <f>IF(Tabla1[[#This Row],[STATUS]]="","",VLOOKUP(D506,Estatus!$A$2:$B$13,2,0))</f>
        <v>10</v>
      </c>
      <c r="F506" s="3">
        <f>IF(Tabla1[[#This Row],[STATUS]]="","",VLOOKUP(D506,Estatus!$A$2:$I$12,9,0))</f>
        <v>1</v>
      </c>
      <c r="G506" s="16" t="s">
        <v>2664</v>
      </c>
      <c r="H506" s="9">
        <v>38163</v>
      </c>
      <c r="I506" s="81">
        <f t="shared" si="140"/>
        <v>2004</v>
      </c>
      <c r="J506" s="81">
        <f t="shared" si="141"/>
        <v>6</v>
      </c>
      <c r="K506" s="81">
        <f t="shared" si="142"/>
        <v>25</v>
      </c>
      <c r="L506" s="81" t="str">
        <f t="shared" si="143"/>
        <v>06</v>
      </c>
      <c r="M506" s="81">
        <f t="shared" si="144"/>
        <v>25</v>
      </c>
      <c r="N506" s="81" t="str">
        <f t="shared" si="145"/>
        <v>'2004-06-25'</v>
      </c>
      <c r="O506" s="81" t="str">
        <f t="shared" si="146"/>
        <v>'2004-06-25 00:00:00'</v>
      </c>
      <c r="P506" s="9">
        <v>45468</v>
      </c>
      <c r="Q506" s="81">
        <f t="shared" si="147"/>
        <v>2024</v>
      </c>
      <c r="R506" s="81">
        <f t="shared" si="148"/>
        <v>6</v>
      </c>
      <c r="S506" s="81">
        <f t="shared" si="149"/>
        <v>25</v>
      </c>
      <c r="T506" s="81" t="str">
        <f t="shared" si="150"/>
        <v>06</v>
      </c>
      <c r="U506" s="81">
        <f t="shared" si="151"/>
        <v>25</v>
      </c>
      <c r="V506" s="81" t="str">
        <f t="shared" si="152"/>
        <v>'2024-06-25'</v>
      </c>
      <c r="W506" s="81"/>
      <c r="X506" s="81" t="str">
        <f t="shared" si="153"/>
        <v>null</v>
      </c>
      <c r="Y506" s="6" t="s">
        <v>2665</v>
      </c>
      <c r="Z506" s="123">
        <f>IFERROR(IF(Y506="","null",VLOOKUP(Y506,Marcas!$A$2:$C$2024,2,0)),"")</f>
        <v>889</v>
      </c>
      <c r="AA506" s="6" t="s">
        <v>2665</v>
      </c>
      <c r="AB506" s="6">
        <f>IFERROR(IF(AA506="","",IF(AA506="EMPORIO LEGAL",1,VLOOKUP(AA506,Clientes!$A$2:$B$1190,2,0))),"")</f>
        <v>633</v>
      </c>
      <c r="AC506" s="6">
        <f>IFERROR(IF(Tabla1[[#This Row],[id_control]]="null","",VLOOKUP(CONCATENATE(Tabla1[[#This Row],[CLIENTE]],"-",Tabla1[[#This Row],[id_control]]),Hoja1!$C$2:$D$1994,2,0)),"")</f>
        <v>506</v>
      </c>
      <c r="AD506" s="6" t="s">
        <v>2666</v>
      </c>
      <c r="AE506" s="8"/>
      <c r="AF506" s="6"/>
      <c r="AG506" s="6"/>
      <c r="AH506" s="6"/>
      <c r="AI506" s="6"/>
      <c r="AJ506" s="6"/>
      <c r="AK506" s="6"/>
      <c r="AL506" s="1"/>
      <c r="AM506" s="6"/>
      <c r="AN506" s="6"/>
      <c r="AO506" s="6"/>
      <c r="AP506" s="6"/>
      <c r="AQ506" s="5"/>
      <c r="AR506" s="6"/>
      <c r="AS506" s="6"/>
      <c r="AT506" s="6"/>
      <c r="AU506" s="6"/>
      <c r="AV506" s="5"/>
      <c r="AW506" s="6"/>
      <c r="AX506" s="6"/>
      <c r="AY506" s="6"/>
      <c r="AZ506" s="6"/>
      <c r="BA506" s="6"/>
      <c r="BB506" s="6"/>
      <c r="BC506" s="6"/>
      <c r="BD506" s="6"/>
      <c r="BE506" s="8">
        <v>505</v>
      </c>
      <c r="BF506" s="6" t="str">
        <f t="shared" si="154"/>
        <v>insert into bitacoras_estatus (numero_expediente, numero_registro, representante, fecha_inicio, fecha_vencimiento, id_cliente, id_admin, id_bitacoras_estatus, id_estatus, id_clase, id_marca, created_at, updated_at) values('664943','851326','EDNA ROSARIO MARQUEZ GALAVIZ','2004-06-25','2024-06-25','633','2','1','1',null,889,'2004-06-25 00:00:00','2004-06-25 00:00:00');</v>
      </c>
      <c r="BG506" s="6" t="str">
        <f t="shared" si="155"/>
        <v>insert into servicios_comentarios (comentario, id_admin, id_estatus, created_at, updated_at) values('YA SE RENOVO',1,505,'2004-06-25 00:00:00','2004-06-25 00:00:00');</v>
      </c>
      <c r="BH506" s="6" t="str">
        <f t="shared" si="156"/>
        <v/>
      </c>
      <c r="BI506" s="137" t="str">
        <f t="shared" si="157"/>
        <v>update bitacoras_estatus set comprobacion_uso = 1, id_estatus=10 where id=505;</v>
      </c>
      <c r="BJ506" s="137" t="str">
        <f t="shared" si="158"/>
        <v>update bitacoras_estatus set numero_expediente = '664943', numero_registro = '851326', id_estatus = 10, fecha_inicio = '2004-06-25', fecha_vencimiento ='2024-06-25', created_at ='2004-06-25 00:00:00', updated_at ='2004-06-25 00:00:00', id_clase=null, id_marca=889, id_cliente=633, vigencia = 1 where id =505;</v>
      </c>
      <c r="BK506" s="137" t="str">
        <f t="shared" si="159"/>
        <v>update bitacoras_estatus set id_estatus = 10 where id =505;</v>
      </c>
    </row>
    <row r="507" spans="1:63" ht="25">
      <c r="A507" s="6">
        <v>160647</v>
      </c>
      <c r="B507" s="6">
        <v>449252</v>
      </c>
      <c r="C507" s="6">
        <f>IF(Tabla1[[#This Row],[No. REG.]]="","",1)</f>
        <v>1</v>
      </c>
      <c r="D507" s="6" t="s">
        <v>46</v>
      </c>
      <c r="E507" s="6">
        <f>IF(Tabla1[[#This Row],[STATUS]]="","",VLOOKUP(D507,Estatus!$A$2:$B$13,2,0))</f>
        <v>10</v>
      </c>
      <c r="F507" s="6">
        <f>IF(Tabla1[[#This Row],[STATUS]]="","",VLOOKUP(D507,Estatus!$A$2:$I$12,9,0))</f>
        <v>1</v>
      </c>
      <c r="G507" s="96" t="s">
        <v>2667</v>
      </c>
      <c r="H507" s="7">
        <v>34015</v>
      </c>
      <c r="I507" s="80">
        <f t="shared" si="140"/>
        <v>1993</v>
      </c>
      <c r="J507" s="80">
        <f t="shared" si="141"/>
        <v>2</v>
      </c>
      <c r="K507" s="80">
        <f t="shared" si="142"/>
        <v>15</v>
      </c>
      <c r="L507" s="80" t="str">
        <f t="shared" si="143"/>
        <v>02</v>
      </c>
      <c r="M507" s="80">
        <f t="shared" si="144"/>
        <v>15</v>
      </c>
      <c r="N507" s="80" t="str">
        <f t="shared" si="145"/>
        <v>'1993-02-15'</v>
      </c>
      <c r="O507" s="80" t="str">
        <f t="shared" si="146"/>
        <v>'1993-02-15 00:00:00'</v>
      </c>
      <c r="P507" s="7">
        <v>44972</v>
      </c>
      <c r="Q507" s="80">
        <f t="shared" si="147"/>
        <v>2023</v>
      </c>
      <c r="R507" s="80">
        <f t="shared" si="148"/>
        <v>2</v>
      </c>
      <c r="S507" s="80">
        <f t="shared" si="149"/>
        <v>15</v>
      </c>
      <c r="T507" s="80" t="str">
        <f t="shared" si="150"/>
        <v>02</v>
      </c>
      <c r="U507" s="80">
        <f t="shared" si="151"/>
        <v>15</v>
      </c>
      <c r="V507" s="80" t="str">
        <f t="shared" si="152"/>
        <v>'2023-02-15'</v>
      </c>
      <c r="W507" s="80"/>
      <c r="X507" s="80" t="str">
        <f t="shared" si="153"/>
        <v>null</v>
      </c>
      <c r="Y507" s="6" t="s">
        <v>2668</v>
      </c>
      <c r="Z507" s="123">
        <f>IFERROR(IF(Y507="","null",VLOOKUP(Y507,Marcas!$A$2:$C$2024,2,0)),"")</f>
        <v>887</v>
      </c>
      <c r="AA507" s="6" t="s">
        <v>2668</v>
      </c>
      <c r="AB507" s="6">
        <f>IFERROR(IF(AA507="","",IF(AA507="EMPORIO LEGAL",1,VLOOKUP(AA507,Clientes!$A$2:$B$1190,2,0))),"")</f>
        <v>630</v>
      </c>
      <c r="AC507" s="6">
        <f>IFERROR(IF(Tabla1[[#This Row],[id_control]]="null","",VLOOKUP(CONCATENATE(Tabla1[[#This Row],[CLIENTE]],"-",Tabla1[[#This Row],[id_control]]),Hoja1!$C$2:$D$1994,2,0)),"")</f>
        <v>507</v>
      </c>
      <c r="AD507" s="6" t="s">
        <v>2669</v>
      </c>
      <c r="AE507" s="6"/>
      <c r="AF507" s="6"/>
      <c r="AG507" s="6"/>
      <c r="AH507" s="6"/>
      <c r="AI507" s="6"/>
      <c r="AJ507" s="6"/>
      <c r="AK507" s="6"/>
      <c r="AL507" s="3"/>
      <c r="AM507" s="6"/>
      <c r="AN507" s="6"/>
      <c r="AO507" s="6"/>
      <c r="AP507" s="6"/>
      <c r="AQ507" s="6"/>
      <c r="AR507" s="6"/>
      <c r="AS507" s="6"/>
      <c r="AT507" s="6"/>
      <c r="AU507" s="6"/>
      <c r="AV507" s="6"/>
      <c r="AW507" s="6"/>
      <c r="AX507" s="6"/>
      <c r="AY507" s="6"/>
      <c r="AZ507" s="6"/>
      <c r="BA507" s="6"/>
      <c r="BB507" s="6"/>
      <c r="BC507" s="6"/>
      <c r="BD507" s="8"/>
      <c r="BE507" s="8">
        <v>506</v>
      </c>
      <c r="BF507" s="6" t="str">
        <f t="shared" si="154"/>
        <v>insert into bitacoras_estatus (numero_expediente, numero_registro, representante, fecha_inicio, fecha_vencimiento, id_cliente, id_admin, id_bitacoras_estatus, id_estatus, id_clase, id_marca, created_at, updated_at) values('160647','449252','ENRIQUE SEIRA ROJAS','1993-02-15','2023-02-15','630','2','1','1',null,887,'1993-02-15 00:00:00','1993-02-15 00:00:00');</v>
      </c>
      <c r="BG507" s="6" t="str">
        <f t="shared" si="155"/>
        <v>insert into servicios_comentarios (comentario, id_admin, id_estatus, created_at, updated_at) values('MONITOREO HASTA VENCIMIENTO(YA TIENEN DESPACHO QUE LS REALIZA ESTOS TRAMITES)',1,506,'1993-02-15 00:00:00','1993-02-15 00:00:00');</v>
      </c>
      <c r="BH507" s="6" t="str">
        <f t="shared" si="156"/>
        <v/>
      </c>
      <c r="BI507" s="137" t="str">
        <f t="shared" si="157"/>
        <v>update bitacoras_estatus set comprobacion_uso = 1, id_estatus=10 where id=506;</v>
      </c>
      <c r="BJ507" s="137" t="str">
        <f t="shared" si="158"/>
        <v>update bitacoras_estatus set numero_expediente = '160647', numero_registro = '449252', id_estatus = 10, fecha_inicio = '1993-02-15', fecha_vencimiento ='2023-02-15', created_at ='1993-02-15 00:00:00', updated_at ='1993-02-15 00:00:00', id_clase=null, id_marca=887, id_cliente=630, vigencia = 1 where id =506;</v>
      </c>
      <c r="BK507" s="137" t="str">
        <f t="shared" si="159"/>
        <v>update bitacoras_estatus set id_estatus = 10 where id =506;</v>
      </c>
    </row>
    <row r="508" spans="1:63">
      <c r="A508" s="3">
        <v>431906</v>
      </c>
      <c r="B508" s="3">
        <v>668071</v>
      </c>
      <c r="C508" s="3">
        <f>IF(Tabla1[[#This Row],[No. REG.]]="","",1)</f>
        <v>1</v>
      </c>
      <c r="D508" s="3" t="s">
        <v>109</v>
      </c>
      <c r="E508" s="3">
        <f>IF(Tabla1[[#This Row],[STATUS]]="","",VLOOKUP(D508,Estatus!$A$2:$B$13,2,0))</f>
        <v>9</v>
      </c>
      <c r="F508" s="3">
        <f>IF(Tabla1[[#This Row],[STATUS]]="","",VLOOKUP(D508,Estatus!$A$2:$I$12,9,0))</f>
        <v>0</v>
      </c>
      <c r="G508" s="12"/>
      <c r="H508" s="7">
        <v>36693</v>
      </c>
      <c r="I508" s="80">
        <f t="shared" si="140"/>
        <v>2000</v>
      </c>
      <c r="J508" s="80">
        <f t="shared" si="141"/>
        <v>6</v>
      </c>
      <c r="K508" s="80">
        <f t="shared" si="142"/>
        <v>16</v>
      </c>
      <c r="L508" s="80" t="str">
        <f t="shared" si="143"/>
        <v>06</v>
      </c>
      <c r="M508" s="80">
        <f t="shared" si="144"/>
        <v>16</v>
      </c>
      <c r="N508" s="80" t="str">
        <f t="shared" si="145"/>
        <v>'2000-06-16'</v>
      </c>
      <c r="O508" s="80" t="str">
        <f t="shared" si="146"/>
        <v>'2000-06-16 00:00:00'</v>
      </c>
      <c r="P508" s="7">
        <v>40345</v>
      </c>
      <c r="Q508" s="80">
        <f t="shared" si="147"/>
        <v>2010</v>
      </c>
      <c r="R508" s="80">
        <f t="shared" si="148"/>
        <v>6</v>
      </c>
      <c r="S508" s="80">
        <f t="shared" si="149"/>
        <v>16</v>
      </c>
      <c r="T508" s="80" t="str">
        <f t="shared" si="150"/>
        <v>06</v>
      </c>
      <c r="U508" s="80">
        <f t="shared" si="151"/>
        <v>16</v>
      </c>
      <c r="V508" s="80" t="str">
        <f t="shared" si="152"/>
        <v>'2010-06-16'</v>
      </c>
      <c r="W508" s="80"/>
      <c r="X508" s="80" t="str">
        <f t="shared" si="153"/>
        <v>null</v>
      </c>
      <c r="Y508" s="3" t="s">
        <v>2670</v>
      </c>
      <c r="Z508" s="124">
        <f>IFERROR(IF(Y508="","null",VLOOKUP(Y508,Marcas!$A$2:$C$2024,2,0)),"")</f>
        <v>886</v>
      </c>
      <c r="AA508" s="3" t="s">
        <v>2670</v>
      </c>
      <c r="AB508" s="3">
        <f>IFERROR(IF(AA508="","",IF(AA508="EMPORIO LEGAL",1,VLOOKUP(AA508,Clientes!$A$2:$B$1190,2,0))),"")</f>
        <v>629</v>
      </c>
      <c r="AC508" s="3">
        <f>IFERROR(IF(Tabla1[[#This Row],[id_control]]="null","",VLOOKUP(CONCATENATE(Tabla1[[#This Row],[CLIENTE]],"-",Tabla1[[#This Row],[id_control]]),Hoja1!$C$2:$D$1994,2,0)),"")</f>
        <v>508</v>
      </c>
      <c r="AD508" s="3" t="s">
        <v>2671</v>
      </c>
      <c r="AE508" s="3"/>
      <c r="AF508" s="3"/>
      <c r="AG508" s="3"/>
      <c r="AH508" s="3"/>
      <c r="AI508" s="3"/>
      <c r="AJ508" s="3"/>
      <c r="AK508" s="3"/>
      <c r="AL508" s="3">
        <v>4340488</v>
      </c>
      <c r="AM508" s="6"/>
      <c r="AN508" s="6"/>
      <c r="AO508" s="6"/>
      <c r="AP508" s="6"/>
      <c r="AQ508" s="6">
        <v>6144879068</v>
      </c>
      <c r="AR508" s="6"/>
      <c r="AS508" s="6"/>
      <c r="AT508" s="6"/>
      <c r="AU508" s="6"/>
      <c r="AV508" s="6"/>
      <c r="AW508" s="6"/>
      <c r="AX508" s="6"/>
      <c r="AY508" s="6"/>
      <c r="AZ508" s="6"/>
      <c r="BA508" s="6"/>
      <c r="BB508" s="6"/>
      <c r="BC508" s="6"/>
      <c r="BD508" s="6" t="s">
        <v>2672</v>
      </c>
      <c r="BE508" s="8">
        <v>507</v>
      </c>
      <c r="BF508" s="6" t="str">
        <f t="shared" si="154"/>
        <v>insert into bitacoras_estatus (numero_expediente, numero_registro, representante, fecha_inicio, fecha_vencimiento, id_cliente, id_admin, id_bitacoras_estatus, id_estatus, id_clase, id_marca, created_at, updated_at) values('431906','668071','VICTOR HUGO ARAGÓN','2000-06-16','2010-06-16','629','2','1','1',null,886,'2000-06-16 00:00:00','2000-06-16 00:00:00');</v>
      </c>
      <c r="BG508" s="6" t="str">
        <f t="shared" si="155"/>
        <v/>
      </c>
      <c r="BH508" s="6" t="str">
        <f t="shared" si="156"/>
        <v>insert into servicios_comentarios (comentario, id_admin, id_estatus, created_at, updated_at) values('434 0488, cel 6144879068',1,507,'2000-06-16 00:00:00','2000-06-16 00:00:00');</v>
      </c>
      <c r="BI508" s="137" t="str">
        <f t="shared" si="157"/>
        <v>update bitacoras_estatus set comprobacion_uso = 1, id_estatus=9 where id=507;</v>
      </c>
      <c r="BJ508" s="137" t="str">
        <f t="shared" si="158"/>
        <v>update bitacoras_estatus set numero_expediente = '431906', numero_registro = '668071', id_estatus = 9, fecha_inicio = '2000-06-16', fecha_vencimiento ='2010-06-16', created_at ='2000-06-16 00:00:00', updated_at ='2000-06-16 00:00:00', id_clase=null, id_marca=886, id_cliente=629, vigencia = 0 where id =507;</v>
      </c>
      <c r="BK508" s="137" t="str">
        <f t="shared" si="159"/>
        <v>update bitacoras_estatus set id_estatus = 9 where id =507;</v>
      </c>
    </row>
    <row r="509" spans="1:63">
      <c r="A509" s="3">
        <v>1290221</v>
      </c>
      <c r="B509" s="3">
        <v>1323654</v>
      </c>
      <c r="C509" s="3">
        <f>IF(Tabla1[[#This Row],[No. REG.]]="","",1)</f>
        <v>1</v>
      </c>
      <c r="D509" s="3" t="s">
        <v>46</v>
      </c>
      <c r="E509" s="3">
        <f>IF(Tabla1[[#This Row],[STATUS]]="","",VLOOKUP(D509,Estatus!$A$2:$B$13,2,0))</f>
        <v>10</v>
      </c>
      <c r="F509" s="3">
        <f>IF(Tabla1[[#This Row],[STATUS]]="","",VLOOKUP(D509,Estatus!$A$2:$I$12,9,0))</f>
        <v>1</v>
      </c>
      <c r="G509" s="12" t="s">
        <v>231</v>
      </c>
      <c r="H509" s="7">
        <v>41086</v>
      </c>
      <c r="I509" s="80">
        <f t="shared" si="140"/>
        <v>2012</v>
      </c>
      <c r="J509" s="80">
        <f t="shared" si="141"/>
        <v>6</v>
      </c>
      <c r="K509" s="80">
        <f t="shared" si="142"/>
        <v>26</v>
      </c>
      <c r="L509" s="80" t="str">
        <f t="shared" si="143"/>
        <v>06</v>
      </c>
      <c r="M509" s="80">
        <f t="shared" si="144"/>
        <v>26</v>
      </c>
      <c r="N509" s="80" t="str">
        <f t="shared" si="145"/>
        <v>'2012-06-26'</v>
      </c>
      <c r="O509" s="80" t="str">
        <f t="shared" si="146"/>
        <v>'2012-06-26 00:00:00'</v>
      </c>
      <c r="P509" s="7">
        <v>44738</v>
      </c>
      <c r="Q509" s="80">
        <f t="shared" si="147"/>
        <v>2022</v>
      </c>
      <c r="R509" s="80">
        <f t="shared" si="148"/>
        <v>6</v>
      </c>
      <c r="S509" s="80">
        <f t="shared" si="149"/>
        <v>26</v>
      </c>
      <c r="T509" s="80" t="str">
        <f t="shared" si="150"/>
        <v>06</v>
      </c>
      <c r="U509" s="80">
        <f t="shared" si="151"/>
        <v>26</v>
      </c>
      <c r="V509" s="80" t="str">
        <f t="shared" si="152"/>
        <v>'2022-06-26'</v>
      </c>
      <c r="W509" s="80"/>
      <c r="X509" s="80" t="str">
        <f t="shared" si="153"/>
        <v>null</v>
      </c>
      <c r="Y509" s="3" t="s">
        <v>2673</v>
      </c>
      <c r="Z509" s="124">
        <f>IFERROR(IF(Y509="","null",VLOOKUP(Y509,Marcas!$A$2:$C$2024,2,0)),"")</f>
        <v>885</v>
      </c>
      <c r="AA509" s="3" t="s">
        <v>2673</v>
      </c>
      <c r="AB509" s="3">
        <f>IFERROR(IF(AA509="","",IF(AA509="EMPORIO LEGAL",1,VLOOKUP(AA509,Clientes!$A$2:$B$1190,2,0))),"")</f>
        <v>628</v>
      </c>
      <c r="AC509" s="3">
        <f>IFERROR(IF(Tabla1[[#This Row],[id_control]]="null","",VLOOKUP(CONCATENATE(Tabla1[[#This Row],[CLIENTE]],"-",Tabla1[[#This Row],[id_control]]),Hoja1!$C$2:$D$1994,2,0)),"")</f>
        <v>509</v>
      </c>
      <c r="AD509" s="3" t="s">
        <v>2674</v>
      </c>
      <c r="AE509" s="3" t="s">
        <v>2675</v>
      </c>
      <c r="AF509" s="3"/>
      <c r="AG509" s="3"/>
      <c r="AH509" s="3"/>
      <c r="AI509" s="3"/>
      <c r="AJ509" s="3"/>
      <c r="AK509" s="3"/>
      <c r="AL509" s="3" t="s">
        <v>2676</v>
      </c>
      <c r="AM509" s="6"/>
      <c r="AN509" s="6"/>
      <c r="AO509" s="6"/>
      <c r="AP509" s="6"/>
      <c r="AQ509" s="6" t="s">
        <v>2677</v>
      </c>
      <c r="AR509" s="6"/>
      <c r="AS509" s="6"/>
      <c r="AT509" s="6"/>
      <c r="AU509" s="6"/>
      <c r="AV509" s="6" t="s">
        <v>2678</v>
      </c>
      <c r="AW509" s="6"/>
      <c r="AX509" s="6"/>
      <c r="AY509" s="6"/>
      <c r="AZ509" s="6"/>
      <c r="BA509" s="6"/>
      <c r="BB509" s="6"/>
      <c r="BC509" s="6"/>
      <c r="BD509" s="6"/>
      <c r="BE509" s="8">
        <v>508</v>
      </c>
      <c r="BF509" s="6" t="str">
        <f t="shared" si="154"/>
        <v>insert into bitacoras_estatus (numero_expediente, numero_registro, representante, fecha_inicio, fecha_vencimiento, id_cliente, id_admin, id_bitacoras_estatus, id_estatus, id_clase, id_marca, created_at, updated_at) values('1290221','1323654','JESUS ANTONIO CARAVEO VALLINA','2012-06-26','2022-06-26','628','2','1','1',null,885,'2012-06-26 00:00:00','2012-06-26 00:00:00');</v>
      </c>
      <c r="BG509" s="6" t="str">
        <f t="shared" si="155"/>
        <v>insert into servicios_comentarios (comentario, id_admin, id_estatus, created_at, updated_at) values('TITULO ENTREGADO',1,508,'2012-06-26 00:00:00','2012-06-26 00:00:00');</v>
      </c>
      <c r="BH509" s="6" t="str">
        <f t="shared" si="156"/>
        <v/>
      </c>
      <c r="BI509" s="137" t="str">
        <f t="shared" si="157"/>
        <v>update bitacoras_estatus set comprobacion_uso = 1, id_estatus=10 where id=508;</v>
      </c>
      <c r="BJ509" s="137" t="str">
        <f t="shared" si="158"/>
        <v>update bitacoras_estatus set numero_expediente = '1290221', numero_registro = '1323654', id_estatus = 10, fecha_inicio = '2012-06-26', fecha_vencimiento ='2022-06-26', created_at ='2012-06-26 00:00:00', updated_at ='2012-06-26 00:00:00', id_clase=null, id_marca=885, id_cliente=628, vigencia = 1 where id =508;</v>
      </c>
      <c r="BK509" s="137" t="str">
        <f t="shared" si="159"/>
        <v>update bitacoras_estatus set id_estatus = 10 where id =508;</v>
      </c>
    </row>
    <row r="510" spans="1:63" ht="27">
      <c r="A510" s="3">
        <v>650987</v>
      </c>
      <c r="B510" s="3">
        <v>872624</v>
      </c>
      <c r="C510" s="3">
        <f>IF(Tabla1[[#This Row],[No. REG.]]="","",1)</f>
        <v>1</v>
      </c>
      <c r="D510" s="3" t="s">
        <v>492</v>
      </c>
      <c r="E510" s="3">
        <f>IF(Tabla1[[#This Row],[STATUS]]="","",VLOOKUP(D510,Estatus!$A$2:$B$13,2,0))</f>
        <v>1</v>
      </c>
      <c r="F510" s="3">
        <f>IF(Tabla1[[#This Row],[STATUS]]="","",VLOOKUP(D510,Estatus!$A$2:$I$12,9,0))</f>
        <v>0</v>
      </c>
      <c r="G510" s="12" t="s">
        <v>2679</v>
      </c>
      <c r="H510" s="7">
        <v>38078</v>
      </c>
      <c r="I510" s="80">
        <f t="shared" si="140"/>
        <v>2004</v>
      </c>
      <c r="J510" s="80">
        <f t="shared" si="141"/>
        <v>4</v>
      </c>
      <c r="K510" s="80">
        <f t="shared" si="142"/>
        <v>1</v>
      </c>
      <c r="L510" s="80" t="str">
        <f t="shared" si="143"/>
        <v>04</v>
      </c>
      <c r="M510" s="80" t="str">
        <f t="shared" si="144"/>
        <v>01</v>
      </c>
      <c r="N510" s="80" t="str">
        <f t="shared" si="145"/>
        <v>'2004-04-01'</v>
      </c>
      <c r="O510" s="80" t="str">
        <f t="shared" si="146"/>
        <v>'2004-04-01 00:00:00'</v>
      </c>
      <c r="P510" s="7">
        <v>41730</v>
      </c>
      <c r="Q510" s="80">
        <f t="shared" si="147"/>
        <v>2014</v>
      </c>
      <c r="R510" s="80">
        <f t="shared" si="148"/>
        <v>4</v>
      </c>
      <c r="S510" s="80">
        <f t="shared" si="149"/>
        <v>1</v>
      </c>
      <c r="T510" s="80" t="str">
        <f t="shared" si="150"/>
        <v>04</v>
      </c>
      <c r="U510" s="80" t="str">
        <f t="shared" si="151"/>
        <v>01</v>
      </c>
      <c r="V510" s="80" t="str">
        <f t="shared" si="152"/>
        <v>'2014-04-01'</v>
      </c>
      <c r="W510" s="80"/>
      <c r="X510" s="80" t="str">
        <f t="shared" si="153"/>
        <v>null</v>
      </c>
      <c r="Y510" s="3" t="s">
        <v>2680</v>
      </c>
      <c r="Z510" s="124">
        <f>IFERROR(IF(Y510="","null",VLOOKUP(Y510,Marcas!$A$2:$C$2024,2,0)),"")</f>
        <v>884</v>
      </c>
      <c r="AA510" s="3" t="s">
        <v>2680</v>
      </c>
      <c r="AB510" s="3">
        <f>IFERROR(IF(AA510="","",IF(AA510="EMPORIO LEGAL",1,VLOOKUP(AA510,Clientes!$A$2:$B$1190,2,0))),"")</f>
        <v>627</v>
      </c>
      <c r="AC510" s="3">
        <f>IFERROR(IF(Tabla1[[#This Row],[id_control]]="null","",VLOOKUP(CONCATENATE(Tabla1[[#This Row],[CLIENTE]],"-",Tabla1[[#This Row],[id_control]]),Hoja1!$C$2:$D$1994,2,0)),"")</f>
        <v>510</v>
      </c>
      <c r="AD510" s="3" t="s">
        <v>2681</v>
      </c>
      <c r="AE510" s="3"/>
      <c r="AF510" s="3"/>
      <c r="AG510" s="3"/>
      <c r="AH510" s="3"/>
      <c r="AI510" s="3"/>
      <c r="AJ510" s="3"/>
      <c r="AK510" s="3"/>
      <c r="AL510" s="3">
        <v>4359673</v>
      </c>
      <c r="AM510" s="6"/>
      <c r="AN510" s="6"/>
      <c r="AO510" s="6"/>
      <c r="AP510" s="6"/>
      <c r="AQ510" s="6"/>
      <c r="AR510" s="6"/>
      <c r="AS510" s="6"/>
      <c r="AT510" s="6"/>
      <c r="AU510" s="6"/>
      <c r="AV510" s="6" t="s">
        <v>2682</v>
      </c>
      <c r="AW510" s="6"/>
      <c r="AX510" s="6"/>
      <c r="AY510" s="6"/>
      <c r="AZ510" s="6"/>
      <c r="BA510" s="6"/>
      <c r="BB510" s="6"/>
      <c r="BC510" s="6"/>
      <c r="BD510" s="6" t="s">
        <v>2683</v>
      </c>
      <c r="BE510" s="8">
        <v>509</v>
      </c>
      <c r="BF510" s="6" t="str">
        <f t="shared" si="154"/>
        <v>insert into bitacoras_estatus (numero_expediente, numero_registro, representante, fecha_inicio, fecha_vencimiento, id_cliente, id_admin, id_bitacoras_estatus, id_estatus, id_clase, id_marca, created_at, updated_at) values('650987','872624','MOISÉS GUERRERO PÉREZ','2004-04-01','2014-04-01','627','2','1','1',null,884,'2004-04-01 00:00:00','2004-04-01 00:00:00');</v>
      </c>
      <c r="BG510" s="6" t="str">
        <f t="shared" si="155"/>
        <v>insert into servicios_comentarios (comentario, id_admin, id_estatus, created_at, updated_at) values('22/04/2005 no hay fecha de entraga/ Nunca se encontró al cliente',1,509,'2004-04-01 00:00:00','2004-04-01 00:00:00');</v>
      </c>
      <c r="BH510" s="6" t="str">
        <f t="shared" si="156"/>
        <v>insert into servicios_comentarios (comentario, id_admin, id_estatus, created_at, updated_at) values('435-9673',1,509,'2004-04-01 00:00:00','2004-04-01 00:00:00');</v>
      </c>
      <c r="BI510" s="137" t="str">
        <f t="shared" si="157"/>
        <v>update bitacoras_estatus set comprobacion_uso = 1, id_estatus=1 where id=509;</v>
      </c>
      <c r="BJ510" s="137" t="str">
        <f t="shared" si="158"/>
        <v>update bitacoras_estatus set numero_expediente = '650987', numero_registro = '872624', id_estatus = 1, fecha_inicio = '2004-04-01', fecha_vencimiento ='2014-04-01', created_at ='2004-04-01 00:00:00', updated_at ='2004-04-01 00:00:00', id_clase=null, id_marca=884, id_cliente=627, vigencia = 0 where id =509;</v>
      </c>
      <c r="BK510" s="137" t="str">
        <f t="shared" si="159"/>
        <v>update bitacoras_estatus set id_estatus = 1 where id =509;</v>
      </c>
    </row>
    <row r="511" spans="1:63">
      <c r="A511" s="6">
        <v>1494606</v>
      </c>
      <c r="B511" s="6">
        <v>1478574</v>
      </c>
      <c r="C511" s="6">
        <f>IF(Tabla1[[#This Row],[No. REG.]]="","",1)</f>
        <v>1</v>
      </c>
      <c r="D511" s="3" t="s">
        <v>46</v>
      </c>
      <c r="E511" s="3">
        <f>IF(Tabla1[[#This Row],[STATUS]]="","",VLOOKUP(D511,Estatus!$A$2:$B$13,2,0))</f>
        <v>10</v>
      </c>
      <c r="F511" s="3">
        <f>IF(Tabla1[[#This Row],[STATUS]]="","",VLOOKUP(D511,Estatus!$A$2:$I$12,9,0))</f>
        <v>1</v>
      </c>
      <c r="G511" s="16" t="s">
        <v>2684</v>
      </c>
      <c r="H511" s="9">
        <v>41800</v>
      </c>
      <c r="I511" s="81">
        <f t="shared" si="140"/>
        <v>2014</v>
      </c>
      <c r="J511" s="81">
        <f t="shared" si="141"/>
        <v>6</v>
      </c>
      <c r="K511" s="81">
        <f t="shared" si="142"/>
        <v>10</v>
      </c>
      <c r="L511" s="81" t="str">
        <f t="shared" si="143"/>
        <v>06</v>
      </c>
      <c r="M511" s="81">
        <f t="shared" si="144"/>
        <v>10</v>
      </c>
      <c r="N511" s="81" t="str">
        <f t="shared" si="145"/>
        <v>'2014-06-10'</v>
      </c>
      <c r="O511" s="81" t="str">
        <f t="shared" si="146"/>
        <v>'2014-06-10 00:00:00'</v>
      </c>
      <c r="P511" s="9">
        <v>45453</v>
      </c>
      <c r="Q511" s="81">
        <f t="shared" si="147"/>
        <v>2024</v>
      </c>
      <c r="R511" s="81">
        <f t="shared" si="148"/>
        <v>6</v>
      </c>
      <c r="S511" s="81">
        <f t="shared" si="149"/>
        <v>10</v>
      </c>
      <c r="T511" s="81" t="str">
        <f t="shared" si="150"/>
        <v>06</v>
      </c>
      <c r="U511" s="81">
        <f t="shared" si="151"/>
        <v>10</v>
      </c>
      <c r="V511" s="81" t="str">
        <f t="shared" si="152"/>
        <v>'2024-06-10'</v>
      </c>
      <c r="W511" s="81"/>
      <c r="X511" s="81" t="str">
        <f t="shared" si="153"/>
        <v>null</v>
      </c>
      <c r="Y511" s="6" t="s">
        <v>2685</v>
      </c>
      <c r="Z511" s="123">
        <f>IFERROR(IF(Y511="","null",VLOOKUP(Y511,Marcas!$A$2:$C$2024,2,0)),"")</f>
        <v>882</v>
      </c>
      <c r="AA511" s="6" t="s">
        <v>2686</v>
      </c>
      <c r="AB511" s="6">
        <f>IFERROR(IF(AA511="","",IF(AA511="EMPORIO LEGAL",1,VLOOKUP(AA511,Clientes!$A$2:$B$1190,2,0))),"")</f>
        <v>626</v>
      </c>
      <c r="AC511" s="6">
        <f>IFERROR(IF(Tabla1[[#This Row],[id_control]]="null","",VLOOKUP(CONCATENATE(Tabla1[[#This Row],[CLIENTE]],"-",Tabla1[[#This Row],[id_control]]),Hoja1!$C$2:$D$1994,2,0)),"")</f>
        <v>511</v>
      </c>
      <c r="AD511" s="8" t="s">
        <v>2687</v>
      </c>
      <c r="AE511" s="8"/>
      <c r="AF511" s="6"/>
      <c r="AG511" s="6"/>
      <c r="AH511" s="6"/>
      <c r="AI511" s="6"/>
      <c r="AJ511" s="6"/>
      <c r="AK511" s="6"/>
      <c r="AL511" s="8" t="s">
        <v>2688</v>
      </c>
      <c r="AM511" s="10"/>
      <c r="AN511" s="6"/>
      <c r="AO511" s="6"/>
      <c r="AP511" s="6"/>
      <c r="AQ511" s="10"/>
      <c r="AR511" s="6"/>
      <c r="AS511" s="6"/>
      <c r="AT511" s="6"/>
      <c r="AU511" s="6"/>
      <c r="AV511" s="8" t="s">
        <v>2689</v>
      </c>
      <c r="AW511" s="10"/>
      <c r="AX511" s="6"/>
      <c r="AY511" s="6"/>
      <c r="AZ511" s="6"/>
      <c r="BA511" s="6"/>
      <c r="BB511" s="6"/>
      <c r="BC511" s="6"/>
      <c r="BD511" s="6" t="s">
        <v>2688</v>
      </c>
      <c r="BE511" s="8">
        <v>510</v>
      </c>
      <c r="BF511" s="6" t="str">
        <f t="shared" si="154"/>
        <v>insert into bitacoras_estatus (numero_expediente, numero_registro, representante, fecha_inicio, fecha_vencimiento, id_cliente, id_admin, id_bitacoras_estatus, id_estatus, id_clase, id_marca, created_at, updated_at) values('1494606','1478574','ALBERTO ANTONIO ALVAREZ DUARTE contacto Eduardo Muñoz Carrasco y Ana Luisa Reyes Mejia','2014-06-10','2024-06-10','626','2','1','1',null,882,'2014-06-10 00:00:00','2014-06-10 00:00:00');</v>
      </c>
      <c r="BG511" s="6" t="str">
        <f t="shared" si="155"/>
        <v>insert into servicios_comentarios (comentario, id_admin, id_estatus, created_at, updated_at) values('TITULO RECIBIDO 10/10/14',1,510,'2014-06-10 00:00:00','2014-06-10 00:00:00');</v>
      </c>
      <c r="BH511" s="6" t="str">
        <f t="shared" si="156"/>
        <v>insert into servicios_comentarios (comentario, id_admin, id_estatus, created_at, updated_at) values('4372040, 413 84 87 CEL 614 169 01 77',1,510,'2014-06-10 00:00:00','2014-06-10 00:00:00');</v>
      </c>
      <c r="BI511" s="137" t="str">
        <f t="shared" si="157"/>
        <v>update bitacoras_estatus set comprobacion_uso = 1, id_estatus=10 where id=510;</v>
      </c>
      <c r="BJ511" s="137" t="str">
        <f t="shared" si="158"/>
        <v>update bitacoras_estatus set numero_expediente = '1494606', numero_registro = '1478574', id_estatus = 10, fecha_inicio = '2014-06-10', fecha_vencimiento ='2024-06-10', created_at ='2014-06-10 00:00:00', updated_at ='2014-06-10 00:00:00', id_clase=null, id_marca=882, id_cliente=626, vigencia = 1 where id =510;</v>
      </c>
      <c r="BK511" s="137" t="str">
        <f t="shared" si="159"/>
        <v>update bitacoras_estatus set id_estatus = 10 where id =510;</v>
      </c>
    </row>
    <row r="512" spans="1:63">
      <c r="A512" s="6">
        <v>1392969</v>
      </c>
      <c r="B512" s="6"/>
      <c r="C512" s="6" t="str">
        <f>IF(Tabla1[[#This Row],[No. REG.]]="","",1)</f>
        <v/>
      </c>
      <c r="D512" s="3" t="s">
        <v>46</v>
      </c>
      <c r="E512" s="3">
        <f>IF(Tabla1[[#This Row],[STATUS]]="","",VLOOKUP(D512,Estatus!$A$2:$B$13,2,0))</f>
        <v>10</v>
      </c>
      <c r="F512" s="3">
        <f>IF(Tabla1[[#This Row],[STATUS]]="","",VLOOKUP(D512,Estatus!$A$2:$I$12,9,0))</f>
        <v>1</v>
      </c>
      <c r="G512" s="16" t="s">
        <v>1817</v>
      </c>
      <c r="H512" s="9">
        <v>41486</v>
      </c>
      <c r="I512" s="81">
        <f t="shared" si="140"/>
        <v>2013</v>
      </c>
      <c r="J512" s="81">
        <f t="shared" si="141"/>
        <v>7</v>
      </c>
      <c r="K512" s="81">
        <f t="shared" si="142"/>
        <v>31</v>
      </c>
      <c r="L512" s="81" t="str">
        <f t="shared" si="143"/>
        <v>07</v>
      </c>
      <c r="M512" s="81">
        <f t="shared" si="144"/>
        <v>31</v>
      </c>
      <c r="N512" s="81" t="str">
        <f t="shared" si="145"/>
        <v>'2013-07-31'</v>
      </c>
      <c r="O512" s="81" t="str">
        <f t="shared" si="146"/>
        <v>'2013-07-31 00:00:00'</v>
      </c>
      <c r="P512" s="9">
        <v>45138</v>
      </c>
      <c r="Q512" s="81">
        <f t="shared" si="147"/>
        <v>2023</v>
      </c>
      <c r="R512" s="81">
        <f t="shared" si="148"/>
        <v>7</v>
      </c>
      <c r="S512" s="81">
        <f t="shared" si="149"/>
        <v>31</v>
      </c>
      <c r="T512" s="81" t="str">
        <f t="shared" si="150"/>
        <v>07</v>
      </c>
      <c r="U512" s="81">
        <f t="shared" si="151"/>
        <v>31</v>
      </c>
      <c r="V512" s="81" t="str">
        <f t="shared" si="152"/>
        <v>'2023-07-31'</v>
      </c>
      <c r="W512" s="81">
        <v>7</v>
      </c>
      <c r="X512" s="81">
        <f t="shared" si="153"/>
        <v>7</v>
      </c>
      <c r="Y512" s="16" t="s">
        <v>2690</v>
      </c>
      <c r="Z512" s="126">
        <f>IFERROR(IF(Y512="","null",VLOOKUP(Y512,Marcas!$A$2:$C$2024,2,0)),"")</f>
        <v>880</v>
      </c>
      <c r="AA512" s="6" t="s">
        <v>2690</v>
      </c>
      <c r="AB512" s="6">
        <f>IFERROR(IF(AA512="","",IF(AA512="EMPORIO LEGAL",1,VLOOKUP(AA512,Clientes!$A$2:$B$1190,2,0))),"")</f>
        <v>625</v>
      </c>
      <c r="AC512" s="6">
        <f>IFERROR(IF(Tabla1[[#This Row],[id_control]]="null","",VLOOKUP(CONCATENATE(Tabla1[[#This Row],[CLIENTE]],"-",Tabla1[[#This Row],[id_control]]),Hoja1!$C$2:$D$1994,2,0)),"")</f>
        <v>512</v>
      </c>
      <c r="AD512" s="8" t="s">
        <v>2691</v>
      </c>
      <c r="AE512" s="8"/>
      <c r="AF512" s="6"/>
      <c r="AG512" s="6"/>
      <c r="AH512" s="6"/>
      <c r="AI512" s="6"/>
      <c r="AJ512" s="6"/>
      <c r="AK512" s="6"/>
      <c r="AL512" s="8" t="s">
        <v>2692</v>
      </c>
      <c r="AM512" s="10"/>
      <c r="AN512" s="6"/>
      <c r="AO512" s="6"/>
      <c r="AP512" s="6"/>
      <c r="AQ512" s="10"/>
      <c r="AR512" s="6"/>
      <c r="AS512" s="6"/>
      <c r="AT512" s="6"/>
      <c r="AU512" s="6"/>
      <c r="AV512" s="8"/>
      <c r="AW512" s="10"/>
      <c r="AX512" s="6"/>
      <c r="AY512" s="6"/>
      <c r="AZ512" s="6"/>
      <c r="BA512" s="6"/>
      <c r="BB512" s="6"/>
      <c r="BC512" s="6"/>
      <c r="BD512" s="6" t="s">
        <v>2692</v>
      </c>
      <c r="BE512" s="8">
        <v>511</v>
      </c>
      <c r="BF512" s="6" t="str">
        <f t="shared" si="154"/>
        <v>insert into bitacoras_estatus (numero_expediente, numero_registro, representante, fecha_inicio, fecha_vencimiento, id_cliente, id_admin, id_bitacoras_estatus, id_estatus, id_clase, id_marca, created_at, updated_at) values('1392969','','HEINRICH NEUFELD TEICHROEB','2013-07-31','2023-07-31','625','2','1','1',7,880,'2013-07-31 00:00:00','2013-07-31 00:00:00');</v>
      </c>
      <c r="BG512" s="6" t="str">
        <f t="shared" si="155"/>
        <v>insert into servicios_comentarios (comentario, id_admin, id_estatus, created_at, updated_at) values('TITULO RECIBIDO 19/12/13',1,511,'2013-07-31 00:00:00','2013-07-31 00:00:00');</v>
      </c>
      <c r="BH512" s="6" t="str">
        <f t="shared" si="156"/>
        <v>insert into servicios_comentarios (comentario, id_admin, id_estatus, created_at, updated_at) values('6255865120 ENRIQUE NEWFEL',1,511,'2013-07-31 00:00:00','2013-07-31 00:00:00');</v>
      </c>
      <c r="BI512" s="137" t="str">
        <f t="shared" si="157"/>
        <v>update bitacoras_estatus set comprobacion_uso = 1, id_estatus=10 where id=511;</v>
      </c>
      <c r="BJ512" s="137" t="str">
        <f t="shared" si="158"/>
        <v>update bitacoras_estatus set numero_expediente = '1392969', numero_registro = '', id_estatus = 10, fecha_inicio = '2013-07-31', fecha_vencimiento ='2023-07-31', created_at ='2013-07-31 00:00:00', updated_at ='2013-07-31 00:00:00', id_clase=7, id_marca=880, id_cliente=625, vigencia = 1 where id =511;</v>
      </c>
      <c r="BK512" s="137" t="str">
        <f t="shared" si="159"/>
        <v>update bitacoras_estatus set id_estatus = 10 where id =511;</v>
      </c>
    </row>
    <row r="513" spans="1:63" ht="27">
      <c r="A513" s="3">
        <v>1456837</v>
      </c>
      <c r="B513" s="3">
        <v>1457681</v>
      </c>
      <c r="C513" s="3">
        <f>IF(Tabla1[[#This Row],[No. REG.]]="","",1)</f>
        <v>1</v>
      </c>
      <c r="D513" s="3" t="s">
        <v>46</v>
      </c>
      <c r="E513" s="3">
        <f>IF(Tabla1[[#This Row],[STATUS]]="","",VLOOKUP(D513,Estatus!$A$2:$B$13,2,0))</f>
        <v>10</v>
      </c>
      <c r="F513" s="3">
        <f>IF(Tabla1[[#This Row],[STATUS]]="","",VLOOKUP(D513,Estatus!$A$2:$I$12,9,0))</f>
        <v>1</v>
      </c>
      <c r="G513" s="12" t="s">
        <v>2693</v>
      </c>
      <c r="H513" s="7">
        <v>41669</v>
      </c>
      <c r="I513" s="80">
        <f t="shared" si="140"/>
        <v>2014</v>
      </c>
      <c r="J513" s="80">
        <f t="shared" si="141"/>
        <v>1</v>
      </c>
      <c r="K513" s="80">
        <f t="shared" si="142"/>
        <v>30</v>
      </c>
      <c r="L513" s="80" t="str">
        <f t="shared" si="143"/>
        <v>01</v>
      </c>
      <c r="M513" s="80">
        <f t="shared" si="144"/>
        <v>30</v>
      </c>
      <c r="N513" s="80" t="str">
        <f t="shared" si="145"/>
        <v>'2014-01-30'</v>
      </c>
      <c r="O513" s="80" t="str">
        <f t="shared" si="146"/>
        <v>'2014-01-30 00:00:00'</v>
      </c>
      <c r="P513" s="7">
        <v>45321</v>
      </c>
      <c r="Q513" s="80">
        <f t="shared" si="147"/>
        <v>2024</v>
      </c>
      <c r="R513" s="80">
        <f t="shared" si="148"/>
        <v>1</v>
      </c>
      <c r="S513" s="80">
        <f t="shared" si="149"/>
        <v>30</v>
      </c>
      <c r="T513" s="80" t="str">
        <f t="shared" si="150"/>
        <v>01</v>
      </c>
      <c r="U513" s="80">
        <f t="shared" si="151"/>
        <v>30</v>
      </c>
      <c r="V513" s="80" t="str">
        <f t="shared" si="152"/>
        <v>'2024-01-30'</v>
      </c>
      <c r="W513" s="80"/>
      <c r="X513" s="80" t="str">
        <f t="shared" si="153"/>
        <v>null</v>
      </c>
      <c r="Y513" s="3" t="s">
        <v>2694</v>
      </c>
      <c r="Z513" s="124">
        <f>IFERROR(IF(Y513="","null",VLOOKUP(Y513,Marcas!$A$2:$C$2024,2,0)),"")</f>
        <v>109</v>
      </c>
      <c r="AA513" s="3" t="s">
        <v>2695</v>
      </c>
      <c r="AB513" s="3">
        <f>IFERROR(IF(AA513="","",IF(AA513="EMPORIO LEGAL",1,VLOOKUP(AA513,Clientes!$A$2:$B$1190,2,0))),"")</f>
        <v>624</v>
      </c>
      <c r="AC513" s="3">
        <f>IFERROR(IF(Tabla1[[#This Row],[id_control]]="null","",VLOOKUP(CONCATENATE(Tabla1[[#This Row],[CLIENTE]],"-",Tabla1[[#This Row],[id_control]]),Hoja1!$C$2:$D$1994,2,0)),"")</f>
        <v>513</v>
      </c>
      <c r="AD513" s="3" t="s">
        <v>2696</v>
      </c>
      <c r="AE513" s="3"/>
      <c r="AF513" s="3"/>
      <c r="AG513" s="3"/>
      <c r="AH513" s="3"/>
      <c r="AI513" s="3"/>
      <c r="AJ513" s="3"/>
      <c r="AK513" s="3"/>
      <c r="AL513" s="3" t="s">
        <v>2697</v>
      </c>
      <c r="AM513" s="10"/>
      <c r="AN513" s="6"/>
      <c r="AO513" s="6"/>
      <c r="AP513" s="6"/>
      <c r="AQ513" s="6"/>
      <c r="AR513" s="6"/>
      <c r="AS513" s="6"/>
      <c r="AT513" s="6"/>
      <c r="AU513" s="6"/>
      <c r="AV513" s="6" t="s">
        <v>2698</v>
      </c>
      <c r="AW513" s="6"/>
      <c r="AX513" s="6"/>
      <c r="AY513" s="6"/>
      <c r="AZ513" s="6"/>
      <c r="BA513" s="6"/>
      <c r="BB513" s="6"/>
      <c r="BC513" s="6"/>
      <c r="BD513" s="6" t="s">
        <v>2697</v>
      </c>
      <c r="BE513" s="8">
        <v>512</v>
      </c>
      <c r="BF513" s="6" t="str">
        <f t="shared" si="154"/>
        <v>insert into bitacoras_estatus (numero_expediente, numero_registro, representante, fecha_inicio, fecha_vencimiento, id_cliente, id_admin, id_bitacoras_estatus, id_estatus, id_clase, id_marca, created_at, updated_at) values('1456837','1457681','MANUEL IGNACIO SANCHEZ VERIN MORENO','2014-01-30','2024-01-30','624','2','1','1',null,109,'2014-01-30 00:00:00','2014-01-30 00:00:00');</v>
      </c>
      <c r="BG513" s="6" t="str">
        <f t="shared" si="155"/>
        <v>insert into servicios_comentarios (comentario, id_admin, id_estatus, created_at, updated_at) values('TITULO RECIBIDO 19AGO14. TITULO ENTREGADO 21AGO14',1,512,'2014-01-30 00:00:00','2014-01-30 00:00:00');</v>
      </c>
      <c r="BH513" s="6" t="str">
        <f t="shared" si="156"/>
        <v>insert into servicios_comentarios (comentario, id_admin, id_estatus, created_at, updated_at) values('614 4448665, 4154482 4154902',1,512,'2014-01-30 00:00:00','2014-01-30 00:00:00');</v>
      </c>
      <c r="BI513" s="137" t="str">
        <f t="shared" si="157"/>
        <v>update bitacoras_estatus set comprobacion_uso = 1, id_estatus=10 where id=512;</v>
      </c>
      <c r="BJ513" s="137" t="str">
        <f t="shared" si="158"/>
        <v>update bitacoras_estatus set numero_expediente = '1456837', numero_registro = '1457681', id_estatus = 10, fecha_inicio = '2014-01-30', fecha_vencimiento ='2024-01-30', created_at ='2014-01-30 00:00:00', updated_at ='2014-01-30 00:00:00', id_clase=null, id_marca=109, id_cliente=624, vigencia = 1 where id =512;</v>
      </c>
      <c r="BK513" s="137" t="str">
        <f t="shared" si="159"/>
        <v>update bitacoras_estatus set id_estatus = 10 where id =512;</v>
      </c>
    </row>
    <row r="514" spans="1:63">
      <c r="A514" s="3">
        <v>1277031</v>
      </c>
      <c r="B514" s="3">
        <v>1318435</v>
      </c>
      <c r="C514" s="3">
        <f>IF(Tabla1[[#This Row],[No. REG.]]="","",1)</f>
        <v>1</v>
      </c>
      <c r="D514" s="3" t="s">
        <v>46</v>
      </c>
      <c r="E514" s="3">
        <f>IF(Tabla1[[#This Row],[STATUS]]="","",VLOOKUP(D514,Estatus!$A$2:$B$13,2,0))</f>
        <v>10</v>
      </c>
      <c r="F514" s="3">
        <f>IF(Tabla1[[#This Row],[STATUS]]="","",VLOOKUP(D514,Estatus!$A$2:$I$12,9,0))</f>
        <v>1</v>
      </c>
      <c r="G514" s="12" t="s">
        <v>2699</v>
      </c>
      <c r="H514" s="7">
        <v>41046</v>
      </c>
      <c r="I514" s="80">
        <f t="shared" ref="I514:I577" si="160">YEAR(H514)</f>
        <v>2012</v>
      </c>
      <c r="J514" s="80">
        <f t="shared" ref="J514:J577" si="161">MONTH(H514)</f>
        <v>5</v>
      </c>
      <c r="K514" s="80">
        <f t="shared" ref="K514:K577" si="162">DAY(H514)</f>
        <v>17</v>
      </c>
      <c r="L514" s="80" t="str">
        <f t="shared" ref="L514:L577" si="163">IF(LEN(J514)=1,CONCATENATE("0",J514),J514)</f>
        <v>05</v>
      </c>
      <c r="M514" s="80">
        <f t="shared" ref="M514:M577" si="164">IF(LEN(K514)=1,CONCATENATE("0",K514),K514)</f>
        <v>17</v>
      </c>
      <c r="N514" s="80" t="str">
        <f t="shared" ref="N514:N577" si="165">IFERROR(IF(H514="","null",CONCATENATE("'",I514,"-",L514,"-",M514,"'")),"null")</f>
        <v>'2012-05-17'</v>
      </c>
      <c r="O514" s="80" t="str">
        <f t="shared" ref="O514:O577" si="166">IF(N514="null","'2018-11-08 00:00:00'",CONCATENATE("'",I514,"-",L514,"-",M514," 00:00:00'"))</f>
        <v>'2012-05-17 00:00:00'</v>
      </c>
      <c r="P514" s="7">
        <v>44698</v>
      </c>
      <c r="Q514" s="80">
        <f t="shared" ref="Q514:Q577" si="167">YEAR(P514)</f>
        <v>2022</v>
      </c>
      <c r="R514" s="80">
        <f t="shared" ref="R514:R577" si="168">MONTH(P514)</f>
        <v>5</v>
      </c>
      <c r="S514" s="80">
        <f t="shared" ref="S514:S577" si="169">DAY(P514)</f>
        <v>17</v>
      </c>
      <c r="T514" s="80" t="str">
        <f t="shared" ref="T514:T577" si="170">IF(LEN(R514)=1,CONCATENATE("0",R514),R514)</f>
        <v>05</v>
      </c>
      <c r="U514" s="80">
        <f t="shared" ref="U514:U577" si="171">IF(LEN(S514)=1,CONCATENATE("0",S514),S514)</f>
        <v>17</v>
      </c>
      <c r="V514" s="80" t="str">
        <f t="shared" ref="V514:V577" si="172">IFERROR(IF(P514="","null",CONCATENATE("'",Q514,"-",T514,"-",U514,"'")),"null")</f>
        <v>'2022-05-17'</v>
      </c>
      <c r="W514" s="80"/>
      <c r="X514" s="80" t="str">
        <f t="shared" ref="X514:X577" si="173">IF(W514="","null",W514)</f>
        <v>null</v>
      </c>
      <c r="Y514" s="3" t="s">
        <v>2700</v>
      </c>
      <c r="Z514" s="124">
        <f>IFERROR(IF(Y514="","null",VLOOKUP(Y514,Marcas!$A$2:$C$2024,2,0)),"")</f>
        <v>878</v>
      </c>
      <c r="AA514" s="3" t="s">
        <v>2700</v>
      </c>
      <c r="AB514" s="3">
        <f>IFERROR(IF(AA514="","",IF(AA514="EMPORIO LEGAL",1,VLOOKUP(AA514,Clientes!$A$2:$B$1190,2,0))),"")</f>
        <v>623</v>
      </c>
      <c r="AC514" s="3">
        <f>IFERROR(IF(Tabla1[[#This Row],[id_control]]="null","",VLOOKUP(CONCATENATE(Tabla1[[#This Row],[CLIENTE]],"-",Tabla1[[#This Row],[id_control]]),Hoja1!$C$2:$D$1994,2,0)),"")</f>
        <v>514</v>
      </c>
      <c r="AD514" s="3" t="s">
        <v>2701</v>
      </c>
      <c r="AE514" s="4" t="s">
        <v>2702</v>
      </c>
      <c r="AF514" s="6"/>
      <c r="AG514" s="6"/>
      <c r="AH514" s="6"/>
      <c r="AI514" s="6"/>
      <c r="AJ514" s="6"/>
      <c r="AK514" s="6"/>
      <c r="AL514" s="3">
        <v>6144831249</v>
      </c>
      <c r="AM514" s="4">
        <v>6144832339</v>
      </c>
      <c r="AN514" s="6"/>
      <c r="AO514" s="6"/>
      <c r="AP514" s="6"/>
      <c r="AQ514" s="6">
        <v>6141159244</v>
      </c>
      <c r="AR514" s="6"/>
      <c r="AS514" s="6"/>
      <c r="AT514" s="6"/>
      <c r="AU514" s="6"/>
      <c r="AV514" s="6" t="s">
        <v>2703</v>
      </c>
      <c r="AW514" s="6" t="s">
        <v>2704</v>
      </c>
      <c r="AX514" s="6"/>
      <c r="AY514" s="6"/>
      <c r="AZ514" s="6"/>
      <c r="BA514" s="6"/>
      <c r="BB514" s="6"/>
      <c r="BC514" s="6"/>
      <c r="BD514" s="6" t="s">
        <v>2705</v>
      </c>
      <c r="BE514" s="8">
        <v>513</v>
      </c>
      <c r="BF514" s="6" t="str">
        <f t="shared" ref="BF514:BF577" si="174">CONCATENATE($BG$1,A514,"','",B514,"','",AD514,"',",N514,",",V514,",'",AB514,"','2','1','1',",X514,",",Z514,",",O514,",",O514,");")</f>
        <v>insert into bitacoras_estatus (numero_expediente, numero_registro, representante, fecha_inicio, fecha_vencimiento, id_cliente, id_admin, id_bitacoras_estatus, id_estatus, id_clase, id_marca, created_at, updated_at) values('1277031','1318435','JUAN CARLOS ARES CARDENAS','2012-05-17','2022-05-17','623','2','1','1',null,878,'2012-05-17 00:00:00','2012-05-17 00:00:00');</v>
      </c>
      <c r="BG514" s="6" t="str">
        <f t="shared" ref="BG514:BG577" si="175">IF(OR(G514="",BE514=""),"",CONCATENATE("insert into servicios_comentarios (comentario, id_admin, id_estatus, created_at, updated_at) values('",G514,"',1,",BE514,",",O514,",",O514,");"))</f>
        <v>insert into servicios_comentarios (comentario, id_admin, id_estatus, created_at, updated_at) values('titulo recibido 02/02/2013',1,513,'2012-05-17 00:00:00','2012-05-17 00:00:00');</v>
      </c>
      <c r="BH514" s="6" t="str">
        <f t="shared" ref="BH514:BH577" si="176">IF(OR(BD514="",BE514=""),"",CONCATENATE("insert into servicios_comentarios (comentario, id_admin, id_estatus, created_at, updated_at) values('",BD514,"',1,",BE514,",",O514,",",O514,");"))</f>
        <v>insert into servicios_comentarios (comentario, id_admin, id_estatus, created_at, updated_at) values('4831249, 4 83 23 39 CEL. 6141159244',1,513,'2012-05-17 00:00:00','2012-05-17 00:00:00');</v>
      </c>
      <c r="BI514" s="137" t="str">
        <f t="shared" ref="BI514:BI577" si="177">CONCATENATE("update bitacoras_estatus set comprobacion_uso = 1, id_estatus=",E514," where id=",BE514,";")</f>
        <v>update bitacoras_estatus set comprobacion_uso = 1, id_estatus=10 where id=513;</v>
      </c>
      <c r="BJ514" s="137" t="str">
        <f t="shared" ref="BJ514:BJ577" si="178">IF(BE514="","",CONCATENATE("update bitacoras_estatus set numero_expediente = '",A514,"', numero_registro = '",B514,"', id_estatus = ",E514,", fecha_inicio = ",N514,", fecha_vencimiento =",V514,", created_at =",O514,", updated_at =",O514,", id_clase=",X514,", id_marca=", Z514,", id_cliente=", AB514,", vigencia = ",F514," where id =",BE514,";"))</f>
        <v>update bitacoras_estatus set numero_expediente = '1277031', numero_registro = '1318435', id_estatus = 10, fecha_inicio = '2012-05-17', fecha_vencimiento ='2022-05-17', created_at ='2012-05-17 00:00:00', updated_at ='2012-05-17 00:00:00', id_clase=null, id_marca=878, id_cliente=623, vigencia = 1 where id =513;</v>
      </c>
      <c r="BK514" s="137" t="str">
        <f t="shared" ref="BK514:BK577" si="179">IF(OR(E514="",BE514=""),"",CONCATENATE("update bitacoras_estatus set id_estatus = ",E514," where id =",BE514,";"))</f>
        <v>update bitacoras_estatus set id_estatus = 10 where id =513;</v>
      </c>
    </row>
    <row r="515" spans="1:63">
      <c r="A515" s="3">
        <v>1277032</v>
      </c>
      <c r="B515" s="3">
        <v>1318436</v>
      </c>
      <c r="C515" s="3">
        <f>IF(Tabla1[[#This Row],[No. REG.]]="","",1)</f>
        <v>1</v>
      </c>
      <c r="D515" s="3" t="s">
        <v>46</v>
      </c>
      <c r="E515" s="3">
        <f>IF(Tabla1[[#This Row],[STATUS]]="","",VLOOKUP(D515,Estatus!$A$2:$B$13,2,0))</f>
        <v>10</v>
      </c>
      <c r="F515" s="3">
        <f>IF(Tabla1[[#This Row],[STATUS]]="","",VLOOKUP(D515,Estatus!$A$2:$I$12,9,0))</f>
        <v>1</v>
      </c>
      <c r="G515" s="12" t="s">
        <v>2699</v>
      </c>
      <c r="H515" s="7">
        <v>41046</v>
      </c>
      <c r="I515" s="80">
        <f t="shared" si="160"/>
        <v>2012</v>
      </c>
      <c r="J515" s="80">
        <f t="shared" si="161"/>
        <v>5</v>
      </c>
      <c r="K515" s="80">
        <f t="shared" si="162"/>
        <v>17</v>
      </c>
      <c r="L515" s="80" t="str">
        <f t="shared" si="163"/>
        <v>05</v>
      </c>
      <c r="M515" s="80">
        <f t="shared" si="164"/>
        <v>17</v>
      </c>
      <c r="N515" s="80" t="str">
        <f t="shared" si="165"/>
        <v>'2012-05-17'</v>
      </c>
      <c r="O515" s="80" t="str">
        <f t="shared" si="166"/>
        <v>'2012-05-17 00:00:00'</v>
      </c>
      <c r="P515" s="7">
        <v>44698</v>
      </c>
      <c r="Q515" s="80">
        <f t="shared" si="167"/>
        <v>2022</v>
      </c>
      <c r="R515" s="80">
        <f t="shared" si="168"/>
        <v>5</v>
      </c>
      <c r="S515" s="80">
        <f t="shared" si="169"/>
        <v>17</v>
      </c>
      <c r="T515" s="80" t="str">
        <f t="shared" si="170"/>
        <v>05</v>
      </c>
      <c r="U515" s="80">
        <f t="shared" si="171"/>
        <v>17</v>
      </c>
      <c r="V515" s="80" t="str">
        <f t="shared" si="172"/>
        <v>'2022-05-17'</v>
      </c>
      <c r="W515" s="80">
        <v>7</v>
      </c>
      <c r="X515" s="80">
        <f t="shared" si="173"/>
        <v>7</v>
      </c>
      <c r="Y515" s="3" t="s">
        <v>2700</v>
      </c>
      <c r="Z515" s="124">
        <f>IFERROR(IF(Y515="","null",VLOOKUP(Y515,Marcas!$A$2:$C$2024,2,0)),"")</f>
        <v>878</v>
      </c>
      <c r="AA515" s="3" t="s">
        <v>2700</v>
      </c>
      <c r="AB515" s="3">
        <f>IFERROR(IF(AA515="","",IF(AA515="EMPORIO LEGAL",1,VLOOKUP(AA515,Clientes!$A$2:$B$1190,2,0))),"")</f>
        <v>623</v>
      </c>
      <c r="AC515" s="3">
        <f>IFERROR(IF(Tabla1[[#This Row],[id_control]]="null","",VLOOKUP(CONCATENATE(Tabla1[[#This Row],[CLIENTE]],"-",Tabla1[[#This Row],[id_control]]),Hoja1!$C$2:$D$1994,2,0)),"")</f>
        <v>514</v>
      </c>
      <c r="AD515" s="3" t="s">
        <v>2701</v>
      </c>
      <c r="AE515" s="3" t="s">
        <v>2702</v>
      </c>
      <c r="AF515" s="3"/>
      <c r="AG515" s="3"/>
      <c r="AH515" s="3"/>
      <c r="AI515" s="3"/>
      <c r="AJ515" s="3"/>
      <c r="AK515" s="3"/>
      <c r="AL515" s="3">
        <v>6144831249</v>
      </c>
      <c r="AM515" s="6">
        <v>6144832339</v>
      </c>
      <c r="AN515" s="6"/>
      <c r="AO515" s="6"/>
      <c r="AP515" s="6"/>
      <c r="AQ515" s="6">
        <v>6141159244</v>
      </c>
      <c r="AR515" s="6"/>
      <c r="AS515" s="6"/>
      <c r="AT515" s="6"/>
      <c r="AU515" s="6"/>
      <c r="AV515" s="6" t="s">
        <v>2703</v>
      </c>
      <c r="AW515" s="6" t="s">
        <v>2704</v>
      </c>
      <c r="AX515" s="6"/>
      <c r="AY515" s="6"/>
      <c r="AZ515" s="6"/>
      <c r="BA515" s="6"/>
      <c r="BB515" s="6"/>
      <c r="BC515" s="6"/>
      <c r="BD515" s="6" t="s">
        <v>2705</v>
      </c>
      <c r="BE515" s="8">
        <v>514</v>
      </c>
      <c r="BF515" s="6" t="str">
        <f t="shared" si="174"/>
        <v>insert into bitacoras_estatus (numero_expediente, numero_registro, representante, fecha_inicio, fecha_vencimiento, id_cliente, id_admin, id_bitacoras_estatus, id_estatus, id_clase, id_marca, created_at, updated_at) values('1277032','1318436','JUAN CARLOS ARES CARDENAS','2012-05-17','2022-05-17','623','2','1','1',7,878,'2012-05-17 00:00:00','2012-05-17 00:00:00');</v>
      </c>
      <c r="BG515" s="6" t="str">
        <f t="shared" si="175"/>
        <v>insert into servicios_comentarios (comentario, id_admin, id_estatus, created_at, updated_at) values('titulo recibido 02/02/2013',1,514,'2012-05-17 00:00:00','2012-05-17 00:00:00');</v>
      </c>
      <c r="BH515" s="6" t="str">
        <f t="shared" si="176"/>
        <v>insert into servicios_comentarios (comentario, id_admin, id_estatus, created_at, updated_at) values('4831249, 4 83 23 39 CEL. 6141159244',1,514,'2012-05-17 00:00:00','2012-05-17 00:00:00');</v>
      </c>
      <c r="BI515" s="137" t="str">
        <f t="shared" si="177"/>
        <v>update bitacoras_estatus set comprobacion_uso = 1, id_estatus=10 where id=514;</v>
      </c>
      <c r="BJ515" s="137" t="str">
        <f t="shared" si="178"/>
        <v>update bitacoras_estatus set numero_expediente = '1277032', numero_registro = '1318436', id_estatus = 10, fecha_inicio = '2012-05-17', fecha_vencimiento ='2022-05-17', created_at ='2012-05-17 00:00:00', updated_at ='2012-05-17 00:00:00', id_clase=7, id_marca=878, id_cliente=623, vigencia = 1 where id =514;</v>
      </c>
      <c r="BK515" s="137" t="str">
        <f t="shared" si="179"/>
        <v>update bitacoras_estatus set id_estatus = 10 where id =514;</v>
      </c>
    </row>
    <row r="516" spans="1:63">
      <c r="A516" s="3">
        <v>1179578</v>
      </c>
      <c r="B516" s="3">
        <v>1241442</v>
      </c>
      <c r="C516" s="3">
        <f>IF(Tabla1[[#This Row],[No. REG.]]="","",1)</f>
        <v>1</v>
      </c>
      <c r="D516" s="3" t="s">
        <v>46</v>
      </c>
      <c r="E516" s="3">
        <f>IF(Tabla1[[#This Row],[STATUS]]="","",VLOOKUP(D516,Estatus!$A$2:$B$13,2,0))</f>
        <v>10</v>
      </c>
      <c r="F516" s="3">
        <f>IF(Tabla1[[#This Row],[STATUS]]="","",VLOOKUP(D516,Estatus!$A$2:$I$12,9,0))</f>
        <v>1</v>
      </c>
      <c r="G516" s="12" t="s">
        <v>1829</v>
      </c>
      <c r="H516" s="7">
        <v>40676</v>
      </c>
      <c r="I516" s="80">
        <f t="shared" si="160"/>
        <v>2011</v>
      </c>
      <c r="J516" s="80">
        <f t="shared" si="161"/>
        <v>5</v>
      </c>
      <c r="K516" s="80">
        <f t="shared" si="162"/>
        <v>13</v>
      </c>
      <c r="L516" s="80" t="str">
        <f t="shared" si="163"/>
        <v>05</v>
      </c>
      <c r="M516" s="80">
        <f t="shared" si="164"/>
        <v>13</v>
      </c>
      <c r="N516" s="80" t="str">
        <f t="shared" si="165"/>
        <v>'2011-05-13'</v>
      </c>
      <c r="O516" s="80" t="str">
        <f t="shared" si="166"/>
        <v>'2011-05-13 00:00:00'</v>
      </c>
      <c r="P516" s="7">
        <v>44329</v>
      </c>
      <c r="Q516" s="80">
        <f t="shared" si="167"/>
        <v>2021</v>
      </c>
      <c r="R516" s="80">
        <f t="shared" si="168"/>
        <v>5</v>
      </c>
      <c r="S516" s="80">
        <f t="shared" si="169"/>
        <v>13</v>
      </c>
      <c r="T516" s="80" t="str">
        <f t="shared" si="170"/>
        <v>05</v>
      </c>
      <c r="U516" s="80">
        <f t="shared" si="171"/>
        <v>13</v>
      </c>
      <c r="V516" s="80" t="str">
        <f t="shared" si="172"/>
        <v>'2021-05-13'</v>
      </c>
      <c r="W516" s="80"/>
      <c r="X516" s="80" t="str">
        <f t="shared" si="173"/>
        <v>null</v>
      </c>
      <c r="Y516" s="3" t="s">
        <v>2706</v>
      </c>
      <c r="Z516" s="124">
        <f>IFERROR(IF(Y516="","null",VLOOKUP(Y516,Marcas!$A$2:$C$2024,2,0)),"")</f>
        <v>876</v>
      </c>
      <c r="AA516" s="3" t="s">
        <v>2707</v>
      </c>
      <c r="AB516" s="3">
        <f>IFERROR(IF(AA516="","",IF(AA516="EMPORIO LEGAL",1,VLOOKUP(AA516,Clientes!$A$2:$B$1190,2,0))),"")</f>
        <v>621</v>
      </c>
      <c r="AC516" s="3">
        <f>IFERROR(IF(Tabla1[[#This Row],[id_control]]="null","",VLOOKUP(CONCATENATE(Tabla1[[#This Row],[CLIENTE]],"-",Tabla1[[#This Row],[id_control]]),Hoja1!$C$2:$D$1994,2,0)),"")</f>
        <v>516</v>
      </c>
      <c r="AD516" s="3" t="s">
        <v>2708</v>
      </c>
      <c r="AE516" s="3" t="s">
        <v>2709</v>
      </c>
      <c r="AF516" s="3"/>
      <c r="AG516" s="3"/>
      <c r="AH516" s="3"/>
      <c r="AI516" s="3"/>
      <c r="AJ516" s="3"/>
      <c r="AK516" s="3"/>
      <c r="AL516" s="3" t="s">
        <v>2710</v>
      </c>
      <c r="AM516" s="11" t="s">
        <v>2711</v>
      </c>
      <c r="AN516" s="6"/>
      <c r="AO516" s="6"/>
      <c r="AP516" s="6"/>
      <c r="AQ516" s="11"/>
      <c r="AR516" s="6"/>
      <c r="AS516" s="6"/>
      <c r="AT516" s="6"/>
      <c r="AU516" s="6"/>
      <c r="AV516" s="6" t="s">
        <v>2712</v>
      </c>
      <c r="AW516" s="6"/>
      <c r="AX516" s="6"/>
      <c r="AY516" s="6"/>
      <c r="AZ516" s="6"/>
      <c r="BA516" s="6"/>
      <c r="BB516" s="6"/>
      <c r="BC516" s="6"/>
      <c r="BD516" s="6" t="s">
        <v>2713</v>
      </c>
      <c r="BE516" s="8">
        <v>515</v>
      </c>
      <c r="BF516" s="6" t="str">
        <f t="shared" si="174"/>
        <v>insert into bitacoras_estatus (numero_expediente, numero_registro, representante, fecha_inicio, fecha_vencimiento, id_cliente, id_admin, id_bitacoras_estatus, id_estatus, id_clase, id_marca, created_at, updated_at) values('1179578','1241442','ALEJANDRA PICO VILLALPANDO','2011-05-13','2021-05-13','621','2','1','1',null,876,'2011-05-13 00:00:00','2011-05-13 00:00:00');</v>
      </c>
      <c r="BG516" s="6" t="str">
        <f t="shared" si="175"/>
        <v>insert into servicios_comentarios (comentario, id_admin, id_estatus, created_at, updated_at) values('TITULO RECIBIDO 03/11/2011',1,515,'2011-05-13 00:00:00','2011-05-13 00:00:00');</v>
      </c>
      <c r="BH516" s="6" t="str">
        <f t="shared" si="176"/>
        <v>insert into servicios_comentarios (comentario, id_admin, id_estatus, created_at, updated_at) values('contactos Norma Gutierrez Porras, 614 137 62 26, Martha Villalpando, 413131834 627 74 30 90 (en España',1,515,'2011-05-13 00:00:00','2011-05-13 00:00:00');</v>
      </c>
      <c r="BI516" s="137" t="str">
        <f t="shared" si="177"/>
        <v>update bitacoras_estatus set comprobacion_uso = 1, id_estatus=10 where id=515;</v>
      </c>
      <c r="BJ516" s="137" t="str">
        <f t="shared" si="178"/>
        <v>update bitacoras_estatus set numero_expediente = '1179578', numero_registro = '1241442', id_estatus = 10, fecha_inicio = '2011-05-13', fecha_vencimiento ='2021-05-13', created_at ='2011-05-13 00:00:00', updated_at ='2011-05-13 00:00:00', id_clase=null, id_marca=876, id_cliente=621, vigencia = 1 where id =515;</v>
      </c>
      <c r="BK516" s="137" t="str">
        <f t="shared" si="179"/>
        <v>update bitacoras_estatus set id_estatus = 10 where id =515;</v>
      </c>
    </row>
    <row r="517" spans="1:63">
      <c r="A517" s="6">
        <v>1040473</v>
      </c>
      <c r="B517" s="6">
        <v>1150957</v>
      </c>
      <c r="C517" s="6">
        <f>IF(Tabla1[[#This Row],[No. REG.]]="","",1)</f>
        <v>1</v>
      </c>
      <c r="D517" s="3" t="s">
        <v>46</v>
      </c>
      <c r="E517" s="3">
        <f>IF(Tabla1[[#This Row],[STATUS]]="","",VLOOKUP(D517,Estatus!$A$2:$B$13,2,0))</f>
        <v>10</v>
      </c>
      <c r="F517" s="3">
        <f>IF(Tabla1[[#This Row],[STATUS]]="","",VLOOKUP(D517,Estatus!$A$2:$I$12,9,0))</f>
        <v>1</v>
      </c>
      <c r="G517" s="16" t="s">
        <v>1420</v>
      </c>
      <c r="H517" s="7">
        <v>40085</v>
      </c>
      <c r="I517" s="80">
        <f t="shared" si="160"/>
        <v>2009</v>
      </c>
      <c r="J517" s="80">
        <f t="shared" si="161"/>
        <v>9</v>
      </c>
      <c r="K517" s="80">
        <f t="shared" si="162"/>
        <v>29</v>
      </c>
      <c r="L517" s="80" t="str">
        <f t="shared" si="163"/>
        <v>09</v>
      </c>
      <c r="M517" s="80">
        <f t="shared" si="164"/>
        <v>29</v>
      </c>
      <c r="N517" s="80" t="str">
        <f t="shared" si="165"/>
        <v>'2009-09-29'</v>
      </c>
      <c r="O517" s="80" t="str">
        <f t="shared" si="166"/>
        <v>'2009-09-29 00:00:00'</v>
      </c>
      <c r="P517" s="7">
        <v>43737</v>
      </c>
      <c r="Q517" s="80">
        <f t="shared" si="167"/>
        <v>2019</v>
      </c>
      <c r="R517" s="80">
        <f t="shared" si="168"/>
        <v>9</v>
      </c>
      <c r="S517" s="80">
        <f t="shared" si="169"/>
        <v>29</v>
      </c>
      <c r="T517" s="80" t="str">
        <f t="shared" si="170"/>
        <v>09</v>
      </c>
      <c r="U517" s="80">
        <f t="shared" si="171"/>
        <v>29</v>
      </c>
      <c r="V517" s="80" t="str">
        <f t="shared" si="172"/>
        <v>'2019-09-29'</v>
      </c>
      <c r="W517" s="80"/>
      <c r="X517" s="80" t="str">
        <f t="shared" si="173"/>
        <v>null</v>
      </c>
      <c r="Y517" s="16" t="s">
        <v>2714</v>
      </c>
      <c r="Z517" s="126">
        <f>IFERROR(IF(Y517="","null",VLOOKUP(Y517,Marcas!$A$2:$C$2024,2,0)),"")</f>
        <v>875</v>
      </c>
      <c r="AA517" s="16" t="s">
        <v>2714</v>
      </c>
      <c r="AB517" s="6">
        <f>IFERROR(IF(AA517="","",IF(AA517="EMPORIO LEGAL",1,VLOOKUP(AA517,Clientes!$A$2:$B$1190,2,0))),"")</f>
        <v>620</v>
      </c>
      <c r="AC517" s="6">
        <f>IFERROR(IF(Tabla1[[#This Row],[id_control]]="null","",VLOOKUP(CONCATENATE(Tabla1[[#This Row],[CLIENTE]],"-",Tabla1[[#This Row],[id_control]]),Hoja1!$C$2:$D$1994,2,0)),"")</f>
        <v>517</v>
      </c>
      <c r="AD517" s="6" t="s">
        <v>2715</v>
      </c>
      <c r="AE517" s="6" t="s">
        <v>2716</v>
      </c>
      <c r="AF517" s="6"/>
      <c r="AG517" s="6"/>
      <c r="AH517" s="6"/>
      <c r="AI517" s="6"/>
      <c r="AJ517" s="6"/>
      <c r="AK517" s="6"/>
      <c r="AL517" s="6" t="s">
        <v>2717</v>
      </c>
      <c r="AM517" s="8">
        <v>4245201</v>
      </c>
      <c r="AN517" s="8"/>
      <c r="AO517" s="8"/>
      <c r="AP517" s="8"/>
      <c r="AQ517" s="8"/>
      <c r="AR517" s="8"/>
      <c r="AS517" s="8"/>
      <c r="AT517" s="8"/>
      <c r="AU517" s="8"/>
      <c r="AV517" s="8" t="s">
        <v>2718</v>
      </c>
      <c r="AW517" s="8"/>
      <c r="AX517" s="8"/>
      <c r="AY517" s="8"/>
      <c r="AZ517" s="8"/>
      <c r="BA517" s="8"/>
      <c r="BB517" s="8"/>
      <c r="BC517" s="8"/>
      <c r="BD517" s="8" t="s">
        <v>2719</v>
      </c>
      <c r="BE517" s="8">
        <v>516</v>
      </c>
      <c r="BF517" s="6" t="str">
        <f t="shared" si="174"/>
        <v>insert into bitacoras_estatus (numero_expediente, numero_registro, representante, fecha_inicio, fecha_vencimiento, id_cliente, id_admin, id_bitacoras_estatus, id_estatus, id_clase, id_marca, created_at, updated_at) values('1040473','1150957','JESUS LICON VALDEZ','2009-09-29','2019-09-29','620','2','1','1',null,875,'2009-09-29 00:00:00','2009-09-29 00:00:00');</v>
      </c>
      <c r="BG517" s="6" t="str">
        <f t="shared" si="175"/>
        <v>insert into servicios_comentarios (comentario, id_admin, id_estatus, created_at, updated_at) values('Título entregado 04/06/2010',1,516,'2009-09-29 00:00:00','2009-09-29 00:00:00');</v>
      </c>
      <c r="BH517" s="6" t="str">
        <f t="shared" si="176"/>
        <v>insert into servicios_comentarios (comentario, id_admin, id_estatus, created_at, updated_at) values('421 5200, 4245201',1,516,'2009-09-29 00:00:00','2009-09-29 00:00:00');</v>
      </c>
      <c r="BI517" s="137" t="str">
        <f t="shared" si="177"/>
        <v>update bitacoras_estatus set comprobacion_uso = 1, id_estatus=10 where id=516;</v>
      </c>
      <c r="BJ517" s="137" t="str">
        <f t="shared" si="178"/>
        <v>update bitacoras_estatus set numero_expediente = '1040473', numero_registro = '1150957', id_estatus = 10, fecha_inicio = '2009-09-29', fecha_vencimiento ='2019-09-29', created_at ='2009-09-29 00:00:00', updated_at ='2009-09-29 00:00:00', id_clase=null, id_marca=875, id_cliente=620, vigencia = 1 where id =516;</v>
      </c>
      <c r="BK517" s="137" t="str">
        <f t="shared" si="179"/>
        <v>update bitacoras_estatus set id_estatus = 10 where id =516;</v>
      </c>
    </row>
    <row r="518" spans="1:63" ht="29">
      <c r="A518" s="6">
        <v>1481709</v>
      </c>
      <c r="B518" s="6">
        <v>1471958</v>
      </c>
      <c r="C518" s="6">
        <f>IF(Tabla1[[#This Row],[No. REG.]]="","",1)</f>
        <v>1</v>
      </c>
      <c r="D518" s="3" t="s">
        <v>46</v>
      </c>
      <c r="E518" s="3">
        <f>IF(Tabla1[[#This Row],[STATUS]]="","",VLOOKUP(D518,Estatus!$A$2:$B$13,2,0))</f>
        <v>10</v>
      </c>
      <c r="F518" s="3">
        <f>IF(Tabla1[[#This Row],[STATUS]]="","",VLOOKUP(D518,Estatus!$A$2:$I$12,9,0))</f>
        <v>1</v>
      </c>
      <c r="G518" s="16" t="s">
        <v>2720</v>
      </c>
      <c r="H518" s="7">
        <v>41759</v>
      </c>
      <c r="I518" s="80">
        <f t="shared" si="160"/>
        <v>2014</v>
      </c>
      <c r="J518" s="80">
        <f t="shared" si="161"/>
        <v>4</v>
      </c>
      <c r="K518" s="80">
        <f t="shared" si="162"/>
        <v>30</v>
      </c>
      <c r="L518" s="80" t="str">
        <f t="shared" si="163"/>
        <v>04</v>
      </c>
      <c r="M518" s="80">
        <f t="shared" si="164"/>
        <v>30</v>
      </c>
      <c r="N518" s="80" t="str">
        <f t="shared" si="165"/>
        <v>'2014-04-30'</v>
      </c>
      <c r="O518" s="80" t="str">
        <f t="shared" si="166"/>
        <v>'2014-04-30 00:00:00'</v>
      </c>
      <c r="P518" s="7">
        <v>45412</v>
      </c>
      <c r="Q518" s="80">
        <f t="shared" si="167"/>
        <v>2024</v>
      </c>
      <c r="R518" s="80">
        <f t="shared" si="168"/>
        <v>4</v>
      </c>
      <c r="S518" s="80">
        <f t="shared" si="169"/>
        <v>30</v>
      </c>
      <c r="T518" s="80" t="str">
        <f t="shared" si="170"/>
        <v>04</v>
      </c>
      <c r="U518" s="80">
        <f t="shared" si="171"/>
        <v>30</v>
      </c>
      <c r="V518" s="80" t="str">
        <f t="shared" si="172"/>
        <v>'2024-04-30'</v>
      </c>
      <c r="W518" s="80"/>
      <c r="X518" s="80" t="str">
        <f t="shared" si="173"/>
        <v>null</v>
      </c>
      <c r="Y518" s="6" t="s">
        <v>2721</v>
      </c>
      <c r="Z518" s="123">
        <f>IFERROR(IF(Y518="","null",VLOOKUP(Y518,Marcas!$A$2:$C$2024,2,0)),"")</f>
        <v>871</v>
      </c>
      <c r="AA518" s="6" t="s">
        <v>2721</v>
      </c>
      <c r="AB518" s="6">
        <f>IFERROR(IF(AA518="","",IF(AA518="EMPORIO LEGAL",1,VLOOKUP(AA518,Clientes!$A$2:$B$1190,2,0))),"")</f>
        <v>618</v>
      </c>
      <c r="AC518" s="6">
        <f>IFERROR(IF(Tabla1[[#This Row],[id_control]]="null","",VLOOKUP(CONCATENATE(Tabla1[[#This Row],[CLIENTE]],"-",Tabla1[[#This Row],[id_control]]),Hoja1!$C$2:$D$1994,2,0)),"")</f>
        <v>518</v>
      </c>
      <c r="AD518" s="6" t="s">
        <v>2722</v>
      </c>
      <c r="AE518" s="6"/>
      <c r="AF518" s="6"/>
      <c r="AG518" s="6"/>
      <c r="AH518" s="6"/>
      <c r="AI518" s="6"/>
      <c r="AJ518" s="6"/>
      <c r="AK518" s="6"/>
      <c r="AL518" s="6" t="s">
        <v>2723</v>
      </c>
      <c r="AM518" s="6"/>
      <c r="AN518" s="6"/>
      <c r="AO518" s="6"/>
      <c r="AP518" s="6"/>
      <c r="AQ518" s="6"/>
      <c r="AR518" s="6"/>
      <c r="AS518" s="6"/>
      <c r="AT518" s="6"/>
      <c r="AU518" s="6"/>
      <c r="AV518" s="6" t="s">
        <v>2724</v>
      </c>
      <c r="AW518" s="6"/>
      <c r="AX518" s="6"/>
      <c r="AY518" s="6"/>
      <c r="AZ518" s="6"/>
      <c r="BA518" s="6"/>
      <c r="BB518" s="6"/>
      <c r="BC518" s="6"/>
      <c r="BD518" s="8" t="s">
        <v>2723</v>
      </c>
      <c r="BE518" s="8">
        <v>517</v>
      </c>
      <c r="BF518" s="6" t="str">
        <f t="shared" si="174"/>
        <v>insert into bitacoras_estatus (numero_expediente, numero_registro, representante, fecha_inicio, fecha_vencimiento, id_cliente, id_admin, id_bitacoras_estatus, id_estatus, id_clase, id_marca, created_at, updated_at) values('1481709','1471958','VICENTE LEONEL RODRIGUEZ ALMEIDA','2014-04-30','2024-04-30','618','2','1','1',null,871,'2014-04-30 00:00:00','2014-04-30 00:00:00');</v>
      </c>
      <c r="BG518" s="6" t="str">
        <f t="shared" si="175"/>
        <v>insert into servicios_comentarios (comentario, id_admin, id_estatus, created_at, updated_at) values('TITULO RECIBIDO 02/10/2014. TITULO ENTREGADO 06/10/2014',1,517,'2014-04-30 00:00:00','2014-04-30 00:00:00');</v>
      </c>
      <c r="BH518" s="6" t="str">
        <f t="shared" si="176"/>
        <v>insert into servicios_comentarios (comentario, id_admin, id_estatus, created_at, updated_at) values('614 4 14 2644 y 614 414 99 16 cel 614 212 05 35',1,517,'2014-04-30 00:00:00','2014-04-30 00:00:00');</v>
      </c>
      <c r="BI518" s="137" t="str">
        <f t="shared" si="177"/>
        <v>update bitacoras_estatus set comprobacion_uso = 1, id_estatus=10 where id=517;</v>
      </c>
      <c r="BJ518" s="137" t="str">
        <f t="shared" si="178"/>
        <v>update bitacoras_estatus set numero_expediente = '1481709', numero_registro = '1471958', id_estatus = 10, fecha_inicio = '2014-04-30', fecha_vencimiento ='2024-04-30', created_at ='2014-04-30 00:00:00', updated_at ='2014-04-30 00:00:00', id_clase=null, id_marca=871, id_cliente=618, vigencia = 1 where id =517;</v>
      </c>
      <c r="BK518" s="137" t="str">
        <f t="shared" si="179"/>
        <v>update bitacoras_estatus set id_estatus = 10 where id =517;</v>
      </c>
    </row>
    <row r="519" spans="1:63">
      <c r="A519" s="6">
        <v>1081914</v>
      </c>
      <c r="B519" s="3">
        <v>1167027</v>
      </c>
      <c r="C519" s="3">
        <f>IF(Tabla1[[#This Row],[No. REG.]]="","",1)</f>
        <v>1</v>
      </c>
      <c r="D519" s="3" t="s">
        <v>46</v>
      </c>
      <c r="E519" s="3">
        <f>IF(Tabla1[[#This Row],[STATUS]]="","",VLOOKUP(D519,Estatus!$A$2:$B$13,2,0))</f>
        <v>10</v>
      </c>
      <c r="F519" s="3">
        <f>IF(Tabla1[[#This Row],[STATUS]]="","",VLOOKUP(D519,Estatus!$A$2:$I$12,9,0))</f>
        <v>1</v>
      </c>
      <c r="G519" s="12" t="s">
        <v>2725</v>
      </c>
      <c r="H519" s="7">
        <v>40284</v>
      </c>
      <c r="I519" s="80">
        <f t="shared" si="160"/>
        <v>2010</v>
      </c>
      <c r="J519" s="80">
        <f t="shared" si="161"/>
        <v>4</v>
      </c>
      <c r="K519" s="80">
        <f t="shared" si="162"/>
        <v>16</v>
      </c>
      <c r="L519" s="80" t="str">
        <f t="shared" si="163"/>
        <v>04</v>
      </c>
      <c r="M519" s="80">
        <f t="shared" si="164"/>
        <v>16</v>
      </c>
      <c r="N519" s="80" t="str">
        <f t="shared" si="165"/>
        <v>'2010-04-16'</v>
      </c>
      <c r="O519" s="80" t="str">
        <f t="shared" si="166"/>
        <v>'2010-04-16 00:00:00'</v>
      </c>
      <c r="P519" s="7">
        <v>43937</v>
      </c>
      <c r="Q519" s="80">
        <f t="shared" si="167"/>
        <v>2020</v>
      </c>
      <c r="R519" s="80">
        <f t="shared" si="168"/>
        <v>4</v>
      </c>
      <c r="S519" s="80">
        <f t="shared" si="169"/>
        <v>16</v>
      </c>
      <c r="T519" s="80" t="str">
        <f t="shared" si="170"/>
        <v>04</v>
      </c>
      <c r="U519" s="80">
        <f t="shared" si="171"/>
        <v>16</v>
      </c>
      <c r="V519" s="80" t="str">
        <f t="shared" si="172"/>
        <v>'2020-04-16'</v>
      </c>
      <c r="W519" s="80"/>
      <c r="X519" s="80" t="str">
        <f t="shared" si="173"/>
        <v>null</v>
      </c>
      <c r="Y519" s="6" t="s">
        <v>2726</v>
      </c>
      <c r="Z519" s="123">
        <f>IFERROR(IF(Y519="","null",VLOOKUP(Y519,Marcas!$A$2:$C$2024,2,0)),"")</f>
        <v>870</v>
      </c>
      <c r="AA519" s="6" t="s">
        <v>2726</v>
      </c>
      <c r="AB519" s="6">
        <f>IFERROR(IF(AA519="","",IF(AA519="EMPORIO LEGAL",1,VLOOKUP(AA519,Clientes!$A$2:$B$1190,2,0))),"")</f>
        <v>617</v>
      </c>
      <c r="AC519" s="6">
        <f>IFERROR(IF(Tabla1[[#This Row],[id_control]]="null","",VLOOKUP(CONCATENATE(Tabla1[[#This Row],[CLIENTE]],"-",Tabla1[[#This Row],[id_control]]),Hoja1!$C$2:$D$1994,2,0)),"")</f>
        <v>519</v>
      </c>
      <c r="AD519" s="6" t="s">
        <v>2727</v>
      </c>
      <c r="AE519" s="6"/>
      <c r="AF519" s="6"/>
      <c r="AG519" s="6"/>
      <c r="AH519" s="6"/>
      <c r="AI519" s="6"/>
      <c r="AJ519" s="6"/>
      <c r="AK519" s="6"/>
      <c r="AL519" s="3" t="s">
        <v>2728</v>
      </c>
      <c r="AM519" s="6" t="s">
        <v>2729</v>
      </c>
      <c r="AN519" s="6"/>
      <c r="AO519" s="6"/>
      <c r="AP519" s="6"/>
      <c r="AQ519" s="4" t="s">
        <v>2730</v>
      </c>
      <c r="AR519" s="6"/>
      <c r="AS519" s="6"/>
      <c r="AT519" s="6"/>
      <c r="AU519" s="6"/>
      <c r="AV519" s="6" t="s">
        <v>2731</v>
      </c>
      <c r="AW519" s="6"/>
      <c r="AX519" s="6"/>
      <c r="AY519" s="6"/>
      <c r="AZ519" s="6"/>
      <c r="BA519" s="6"/>
      <c r="BB519" s="6"/>
      <c r="BC519" s="6"/>
      <c r="BD519" s="8" t="s">
        <v>2732</v>
      </c>
      <c r="BE519" s="8">
        <v>518</v>
      </c>
      <c r="BF519" s="6" t="str">
        <f t="shared" si="174"/>
        <v>insert into bitacoras_estatus (numero_expediente, numero_registro, representante, fecha_inicio, fecha_vencimiento, id_cliente, id_admin, id_bitacoras_estatus, id_estatus, id_clase, id_marca, created_at, updated_at) values('1081914','1167027','RAUL ORPINEL GUERRA, MARTHA','2010-04-16','2020-04-16','617','2','1','1',null,870,'2010-04-16 00:00:00','2010-04-16 00:00:00');</v>
      </c>
      <c r="BG519" s="6" t="str">
        <f t="shared" si="175"/>
        <v>insert into servicios_comentarios (comentario, id_admin, id_estatus, created_at, updated_at) values('Visto bueno 30/07/2010',1,518,'2010-04-16 00:00:00','2010-04-16 00:00:00');</v>
      </c>
      <c r="BH519" s="6" t="str">
        <f t="shared" si="176"/>
        <v>insert into servicios_comentarios (comentario, id_admin, id_estatus, created_at, updated_at) values('413-8386, 413-6540, RAUL 614-184-6129',1,518,'2010-04-16 00:00:00','2010-04-16 00:00:00');</v>
      </c>
      <c r="BI519" s="137" t="str">
        <f t="shared" si="177"/>
        <v>update bitacoras_estatus set comprobacion_uso = 1, id_estatus=10 where id=518;</v>
      </c>
      <c r="BJ519" s="137" t="str">
        <f t="shared" si="178"/>
        <v>update bitacoras_estatus set numero_expediente = '1081914', numero_registro = '1167027', id_estatus = 10, fecha_inicio = '2010-04-16', fecha_vencimiento ='2020-04-16', created_at ='2010-04-16 00:00:00', updated_at ='2010-04-16 00:00:00', id_clase=null, id_marca=870, id_cliente=617, vigencia = 1 where id =518;</v>
      </c>
      <c r="BK519" s="137" t="str">
        <f t="shared" si="179"/>
        <v>update bitacoras_estatus set id_estatus = 10 where id =518;</v>
      </c>
    </row>
    <row r="520" spans="1:63">
      <c r="A520" s="6">
        <v>986248</v>
      </c>
      <c r="B520" s="6"/>
      <c r="C520" s="6" t="str">
        <f>IF(Tabla1[[#This Row],[No. REG.]]="","",1)</f>
        <v/>
      </c>
      <c r="D520" s="3" t="s">
        <v>34</v>
      </c>
      <c r="E520" s="3">
        <f>IF(Tabla1[[#This Row],[STATUS]]="","",VLOOKUP(D520,Estatus!$A$2:$B$13,2,0))</f>
        <v>5</v>
      </c>
      <c r="F520" s="3">
        <f>IF(Tabla1[[#This Row],[STATUS]]="","",VLOOKUP(D520,Estatus!$A$2:$I$12,9,0))</f>
        <v>0</v>
      </c>
      <c r="G520" s="16" t="s">
        <v>2733</v>
      </c>
      <c r="H520" s="9">
        <v>39828</v>
      </c>
      <c r="I520" s="81">
        <f t="shared" si="160"/>
        <v>2009</v>
      </c>
      <c r="J520" s="81">
        <f t="shared" si="161"/>
        <v>1</v>
      </c>
      <c r="K520" s="81">
        <f t="shared" si="162"/>
        <v>15</v>
      </c>
      <c r="L520" s="81" t="str">
        <f t="shared" si="163"/>
        <v>01</v>
      </c>
      <c r="M520" s="81">
        <f t="shared" si="164"/>
        <v>15</v>
      </c>
      <c r="N520" s="81" t="str">
        <f t="shared" si="165"/>
        <v>'2009-01-15'</v>
      </c>
      <c r="O520" s="81" t="str">
        <f t="shared" si="166"/>
        <v>'2009-01-15 00:00:00'</v>
      </c>
      <c r="P520" s="9">
        <v>43480</v>
      </c>
      <c r="Q520" s="81">
        <f t="shared" si="167"/>
        <v>2019</v>
      </c>
      <c r="R520" s="81">
        <f t="shared" si="168"/>
        <v>1</v>
      </c>
      <c r="S520" s="81">
        <f t="shared" si="169"/>
        <v>15</v>
      </c>
      <c r="T520" s="81" t="str">
        <f t="shared" si="170"/>
        <v>01</v>
      </c>
      <c r="U520" s="81">
        <f t="shared" si="171"/>
        <v>15</v>
      </c>
      <c r="V520" s="81" t="str">
        <f t="shared" si="172"/>
        <v>'2019-01-15'</v>
      </c>
      <c r="W520" s="81"/>
      <c r="X520" s="81" t="str">
        <f t="shared" si="173"/>
        <v>null</v>
      </c>
      <c r="Y520" s="6" t="s">
        <v>2734</v>
      </c>
      <c r="Z520" s="123">
        <f>IFERROR(IF(Y520="","null",VLOOKUP(Y520,Marcas!$A$2:$C$2024,2,0)),"")</f>
        <v>869</v>
      </c>
      <c r="AA520" s="6" t="s">
        <v>2726</v>
      </c>
      <c r="AB520" s="6">
        <f>IFERROR(IF(AA520="","",IF(AA520="EMPORIO LEGAL",1,VLOOKUP(AA520,Clientes!$A$2:$B$1190,2,0))),"")</f>
        <v>617</v>
      </c>
      <c r="AC520" s="6">
        <f>IFERROR(IF(Tabla1[[#This Row],[id_control]]="null","",VLOOKUP(CONCATENATE(Tabla1[[#This Row],[CLIENTE]],"-",Tabla1[[#This Row],[id_control]]),Hoja1!$C$2:$D$1994,2,0)),"")</f>
        <v>520</v>
      </c>
      <c r="AD520" s="6" t="s">
        <v>1864</v>
      </c>
      <c r="AE520" s="8"/>
      <c r="AF520" s="6"/>
      <c r="AG520" s="6"/>
      <c r="AH520" s="6"/>
      <c r="AI520" s="6"/>
      <c r="AJ520" s="6"/>
      <c r="AK520" s="6"/>
      <c r="AL520" s="1"/>
      <c r="AM520" s="6"/>
      <c r="AN520" s="6"/>
      <c r="AO520" s="6"/>
      <c r="AP520" s="6"/>
      <c r="AQ520" s="6"/>
      <c r="AR520" s="6"/>
      <c r="AS520" s="6"/>
      <c r="AT520" s="6"/>
      <c r="AU520" s="5"/>
      <c r="AV520" s="27"/>
      <c r="AW520" s="6"/>
      <c r="AX520" s="6"/>
      <c r="AY520" s="6"/>
      <c r="AZ520" s="6"/>
      <c r="BA520" s="6"/>
      <c r="BB520" s="6"/>
      <c r="BC520" s="6"/>
      <c r="BD520" s="6"/>
      <c r="BE520" s="8">
        <v>519</v>
      </c>
      <c r="BF520" s="6" t="str">
        <f t="shared" si="174"/>
        <v>insert into bitacoras_estatus (numero_expediente, numero_registro, representante, fecha_inicio, fecha_vencimiento, id_cliente, id_admin, id_bitacoras_estatus, id_estatus, id_clase, id_marca, created_at, updated_at) values('986248','','RAUL ORPINEL GUERRA','2009-01-15','2019-01-15','617','2','1','1',null,869,'2009-01-15 00:00:00','2009-01-15 00:00:00');</v>
      </c>
      <c r="BG520" s="6" t="str">
        <f t="shared" si="175"/>
        <v>insert into servicios_comentarios (comentario, id_admin, id_estatus, created_at, updated_at) values('Recibida 22/03/2010',1,519,'2009-01-15 00:00:00','2009-01-15 00:00:00');</v>
      </c>
      <c r="BH520" s="6" t="str">
        <f t="shared" si="176"/>
        <v/>
      </c>
      <c r="BI520" s="137" t="str">
        <f t="shared" si="177"/>
        <v>update bitacoras_estatus set comprobacion_uso = 1, id_estatus=5 where id=519;</v>
      </c>
      <c r="BJ520" s="137" t="str">
        <f t="shared" si="178"/>
        <v>update bitacoras_estatus set numero_expediente = '986248', numero_registro = '', id_estatus = 5, fecha_inicio = '2009-01-15', fecha_vencimiento ='2019-01-15', created_at ='2009-01-15 00:00:00', updated_at ='2009-01-15 00:00:00', id_clase=null, id_marca=869, id_cliente=617, vigencia = 0 where id =519;</v>
      </c>
      <c r="BK520" s="137" t="str">
        <f t="shared" si="179"/>
        <v>update bitacoras_estatus set id_estatus = 5 where id =519;</v>
      </c>
    </row>
    <row r="521" spans="1:63">
      <c r="A521" s="3">
        <v>892005</v>
      </c>
      <c r="B521" s="3"/>
      <c r="C521" s="3" t="str">
        <f>IF(Tabla1[[#This Row],[No. REG.]]="","",1)</f>
        <v/>
      </c>
      <c r="D521" s="3" t="s">
        <v>34</v>
      </c>
      <c r="E521" s="3">
        <f>IF(Tabla1[[#This Row],[STATUS]]="","",VLOOKUP(D521,Estatus!$A$2:$B$13,2,0))</f>
        <v>5</v>
      </c>
      <c r="F521" s="3">
        <f>IF(Tabla1[[#This Row],[STATUS]]="","",VLOOKUP(D521,Estatus!$A$2:$I$12,9,0))</f>
        <v>0</v>
      </c>
      <c r="G521" s="12" t="s">
        <v>2735</v>
      </c>
      <c r="H521" s="7">
        <v>39371</v>
      </c>
      <c r="I521" s="80">
        <f t="shared" si="160"/>
        <v>2007</v>
      </c>
      <c r="J521" s="80">
        <f t="shared" si="161"/>
        <v>10</v>
      </c>
      <c r="K521" s="80">
        <f t="shared" si="162"/>
        <v>16</v>
      </c>
      <c r="L521" s="80">
        <f t="shared" si="163"/>
        <v>10</v>
      </c>
      <c r="M521" s="80">
        <f t="shared" si="164"/>
        <v>16</v>
      </c>
      <c r="N521" s="80" t="str">
        <f t="shared" si="165"/>
        <v>'2007-10-16'</v>
      </c>
      <c r="O521" s="80" t="str">
        <f t="shared" si="166"/>
        <v>'2007-10-16 00:00:00'</v>
      </c>
      <c r="P521" s="7">
        <v>43024</v>
      </c>
      <c r="Q521" s="80">
        <f t="shared" si="167"/>
        <v>2017</v>
      </c>
      <c r="R521" s="80">
        <f t="shared" si="168"/>
        <v>10</v>
      </c>
      <c r="S521" s="80">
        <f t="shared" si="169"/>
        <v>16</v>
      </c>
      <c r="T521" s="80">
        <f t="shared" si="170"/>
        <v>10</v>
      </c>
      <c r="U521" s="80">
        <f t="shared" si="171"/>
        <v>16</v>
      </c>
      <c r="V521" s="80" t="str">
        <f t="shared" si="172"/>
        <v>'2017-10-16'</v>
      </c>
      <c r="W521" s="80"/>
      <c r="X521" s="80" t="str">
        <f t="shared" si="173"/>
        <v>null</v>
      </c>
      <c r="Y521" s="3" t="s">
        <v>2736</v>
      </c>
      <c r="Z521" s="124">
        <f>IFERROR(IF(Y521="","null",VLOOKUP(Y521,Marcas!$A$2:$C$2024,2,0)),"")</f>
        <v>868</v>
      </c>
      <c r="AA521" s="3" t="s">
        <v>2736</v>
      </c>
      <c r="AB521" s="3">
        <f>IFERROR(IF(AA521="","",IF(AA521="EMPORIO LEGAL",1,VLOOKUP(AA521,Clientes!$A$2:$B$1190,2,0))),"")</f>
        <v>616</v>
      </c>
      <c r="AC521" s="3">
        <f>IFERROR(IF(Tabla1[[#This Row],[id_control]]="null","",VLOOKUP(CONCATENATE(Tabla1[[#This Row],[CLIENTE]],"-",Tabla1[[#This Row],[id_control]]),Hoja1!$C$2:$D$1994,2,0)),"")</f>
        <v>521</v>
      </c>
      <c r="AD521" s="3" t="s">
        <v>2737</v>
      </c>
      <c r="AE521" s="3"/>
      <c r="AF521" s="3"/>
      <c r="AG521" s="3"/>
      <c r="AH521" s="3"/>
      <c r="AI521" s="3"/>
      <c r="AJ521" s="3"/>
      <c r="AK521" s="3"/>
      <c r="AL521" s="3">
        <v>39680</v>
      </c>
      <c r="AM521" s="6"/>
      <c r="AN521" s="6"/>
      <c r="AO521" s="6"/>
      <c r="AP521" s="6"/>
      <c r="AQ521" s="10"/>
      <c r="AR521" s="6"/>
      <c r="AS521" s="6"/>
      <c r="AT521" s="6"/>
      <c r="AU521" s="6"/>
      <c r="AV521" s="6"/>
      <c r="AW521" s="6"/>
      <c r="AX521" s="6"/>
      <c r="AY521" s="6"/>
      <c r="AZ521" s="6"/>
      <c r="BA521" s="6"/>
      <c r="BB521" s="6"/>
      <c r="BC521" s="6"/>
      <c r="BD521" s="6">
        <v>39680</v>
      </c>
      <c r="BE521" s="8">
        <v>520</v>
      </c>
      <c r="BF521" s="6" t="str">
        <f t="shared" si="174"/>
        <v>insert into bitacoras_estatus (numero_expediente, numero_registro, representante, fecha_inicio, fecha_vencimiento, id_cliente, id_admin, id_bitacoras_estatus, id_estatus, id_clase, id_marca, created_at, updated_at) values('892005','','LIC. JESUS MURILLO RAMIREZ','2007-10-16','2017-10-16','616','2','1','1',null,868,'2007-10-16 00:00:00','2007-10-16 00:00:00');</v>
      </c>
      <c r="BG521" s="6" t="str">
        <f t="shared" si="175"/>
        <v>insert into servicios_comentarios (comentario, id_admin, id_estatus, created_at, updated_at) values('recibida 3/12/08 folio 20080498522',1,520,'2007-10-16 00:00:00','2007-10-16 00:00:00');</v>
      </c>
      <c r="BH521" s="6" t="str">
        <f t="shared" si="176"/>
        <v>insert into servicios_comentarios (comentario, id_admin, id_estatus, created_at, updated_at) values('39680',1,520,'2007-10-16 00:00:00','2007-10-16 00:00:00');</v>
      </c>
      <c r="BI521" s="137" t="str">
        <f t="shared" si="177"/>
        <v>update bitacoras_estatus set comprobacion_uso = 1, id_estatus=5 where id=520;</v>
      </c>
      <c r="BJ521" s="137" t="str">
        <f t="shared" si="178"/>
        <v>update bitacoras_estatus set numero_expediente = '892005', numero_registro = '', id_estatus = 5, fecha_inicio = '2007-10-16', fecha_vencimiento ='2017-10-16', created_at ='2007-10-16 00:00:00', updated_at ='2007-10-16 00:00:00', id_clase=null, id_marca=868, id_cliente=616, vigencia = 0 where id =520;</v>
      </c>
      <c r="BK521" s="137" t="str">
        <f t="shared" si="179"/>
        <v>update bitacoras_estatus set id_estatus = 5 where id =520;</v>
      </c>
    </row>
    <row r="522" spans="1:63">
      <c r="A522" s="3">
        <v>862445</v>
      </c>
      <c r="B522" s="3">
        <v>1060597</v>
      </c>
      <c r="C522" s="3">
        <f>IF(Tabla1[[#This Row],[No. REG.]]="","",1)</f>
        <v>1</v>
      </c>
      <c r="D522" s="3" t="s">
        <v>109</v>
      </c>
      <c r="E522" s="3">
        <f>IF(Tabla1[[#This Row],[STATUS]]="","",VLOOKUP(D522,Estatus!$A$2:$B$13,2,0))</f>
        <v>9</v>
      </c>
      <c r="F522" s="3">
        <f>IF(Tabla1[[#This Row],[STATUS]]="","",VLOOKUP(D522,Estatus!$A$2:$I$12,9,0))</f>
        <v>0</v>
      </c>
      <c r="G522" s="12" t="s">
        <v>8708</v>
      </c>
      <c r="H522" s="7">
        <v>39248</v>
      </c>
      <c r="I522" s="80">
        <f t="shared" si="160"/>
        <v>2007</v>
      </c>
      <c r="J522" s="80">
        <f t="shared" si="161"/>
        <v>6</v>
      </c>
      <c r="K522" s="80">
        <f t="shared" si="162"/>
        <v>15</v>
      </c>
      <c r="L522" s="80" t="str">
        <f t="shared" si="163"/>
        <v>06</v>
      </c>
      <c r="M522" s="80">
        <f t="shared" si="164"/>
        <v>15</v>
      </c>
      <c r="N522" s="80" t="str">
        <f t="shared" si="165"/>
        <v>'2007-06-15'</v>
      </c>
      <c r="O522" s="80" t="str">
        <f t="shared" si="166"/>
        <v>'2007-06-15 00:00:00'</v>
      </c>
      <c r="P522" s="7">
        <v>42901</v>
      </c>
      <c r="Q522" s="80">
        <f t="shared" si="167"/>
        <v>2017</v>
      </c>
      <c r="R522" s="80">
        <f t="shared" si="168"/>
        <v>6</v>
      </c>
      <c r="S522" s="80">
        <f t="shared" si="169"/>
        <v>15</v>
      </c>
      <c r="T522" s="80" t="str">
        <f t="shared" si="170"/>
        <v>06</v>
      </c>
      <c r="U522" s="80">
        <f t="shared" si="171"/>
        <v>15</v>
      </c>
      <c r="V522" s="80" t="str">
        <f t="shared" si="172"/>
        <v>'2017-06-15'</v>
      </c>
      <c r="W522" s="80"/>
      <c r="X522" s="80" t="str">
        <f t="shared" si="173"/>
        <v>null</v>
      </c>
      <c r="Y522" s="3" t="s">
        <v>2738</v>
      </c>
      <c r="Z522" s="124">
        <f>IFERROR(IF(Y522="","null",VLOOKUP(Y522,Marcas!$A$2:$C$2024,2,0)),"")</f>
        <v>862</v>
      </c>
      <c r="AA522" s="3" t="s">
        <v>2738</v>
      </c>
      <c r="AB522" s="3">
        <f>IFERROR(IF(AA522="","",IF(AA522="EMPORIO LEGAL",1,VLOOKUP(AA522,Clientes!$A$2:$B$1190,2,0))),"")</f>
        <v>614</v>
      </c>
      <c r="AC522" s="3">
        <f>IFERROR(IF(Tabla1[[#This Row],[id_control]]="null","",VLOOKUP(CONCATENATE(Tabla1[[#This Row],[CLIENTE]],"-",Tabla1[[#This Row],[id_control]]),Hoja1!$C$2:$D$1994,2,0)),"")</f>
        <v>522</v>
      </c>
      <c r="AD522" s="3" t="s">
        <v>2739</v>
      </c>
      <c r="AE522" s="3"/>
      <c r="AF522" s="3"/>
      <c r="AG522" s="3"/>
      <c r="AH522" s="3"/>
      <c r="AI522" s="3"/>
      <c r="AJ522" s="3"/>
      <c r="AK522" s="3"/>
      <c r="AL522" s="3">
        <v>4990294</v>
      </c>
      <c r="AM522" s="6"/>
      <c r="AN522" s="6"/>
      <c r="AO522" s="6"/>
      <c r="AP522" s="6"/>
      <c r="AQ522" s="6" t="s">
        <v>2740</v>
      </c>
      <c r="AR522" s="6"/>
      <c r="AS522" s="6"/>
      <c r="AT522" s="6"/>
      <c r="AU522" s="6"/>
      <c r="AV522" s="6"/>
      <c r="AW522" s="6"/>
      <c r="AX522" s="6"/>
      <c r="AY522" s="6"/>
      <c r="AZ522" s="6"/>
      <c r="BA522" s="6"/>
      <c r="BB522" s="6"/>
      <c r="BC522" s="6"/>
      <c r="BD522" s="6" t="s">
        <v>2741</v>
      </c>
      <c r="BE522" s="8">
        <v>521</v>
      </c>
      <c r="BF522" s="6" t="str">
        <f t="shared" si="174"/>
        <v>insert into bitacoras_estatus (numero_expediente, numero_registro, representante, fecha_inicio, fecha_vencimiento, id_cliente, id_admin, id_bitacoras_estatus, id_estatus, id_clase, id_marca, created_at, updated_at) values('862445','1060597','MARIA DE JESUS ARTALEJO PÉREZ','2007-06-15','2017-06-15','614','2','1','1',null,862,'2007-06-15 00:00:00','2007-06-15 00:00:00');</v>
      </c>
      <c r="BG522" s="6" t="str">
        <f t="shared" si="175"/>
        <v>insert into servicios_comentarios (comentario, id_admin, id_estatus, created_at, updated_at) values('TITULO ENTREGADO 20/02/09 NO RENOVARÁ',1,521,'2007-06-15 00:00:00','2007-06-15 00:00:00');</v>
      </c>
      <c r="BH522" s="6" t="str">
        <f t="shared" si="176"/>
        <v>insert into servicios_comentarios (comentario, id_admin, id_estatus, created_at, updated_at) values('4990294, CEL 614163 4966',1,521,'2007-06-15 00:00:00','2007-06-15 00:00:00');</v>
      </c>
      <c r="BI522" s="137" t="str">
        <f t="shared" si="177"/>
        <v>update bitacoras_estatus set comprobacion_uso = 1, id_estatus=9 where id=521;</v>
      </c>
      <c r="BJ522" s="137" t="str">
        <f t="shared" si="178"/>
        <v>update bitacoras_estatus set numero_expediente = '862445', numero_registro = '1060597', id_estatus = 9, fecha_inicio = '2007-06-15', fecha_vencimiento ='2017-06-15', created_at ='2007-06-15 00:00:00', updated_at ='2007-06-15 00:00:00', id_clase=null, id_marca=862, id_cliente=614, vigencia = 0 where id =521;</v>
      </c>
      <c r="BK522" s="137" t="str">
        <f t="shared" si="179"/>
        <v>update bitacoras_estatus set id_estatus = 9 where id =521;</v>
      </c>
    </row>
    <row r="523" spans="1:63">
      <c r="A523" s="3">
        <v>1293642</v>
      </c>
      <c r="B523" s="3">
        <v>1330226</v>
      </c>
      <c r="C523" s="3">
        <f>IF(Tabla1[[#This Row],[No. REG.]]="","",1)</f>
        <v>1</v>
      </c>
      <c r="D523" s="3" t="s">
        <v>46</v>
      </c>
      <c r="E523" s="3">
        <f>IF(Tabla1[[#This Row],[STATUS]]="","",VLOOKUP(D523,Estatus!$A$2:$B$13,2,0))</f>
        <v>10</v>
      </c>
      <c r="F523" s="3">
        <f>IF(Tabla1[[#This Row],[STATUS]]="","",VLOOKUP(D523,Estatus!$A$2:$I$12,9,0))</f>
        <v>1</v>
      </c>
      <c r="G523" s="12" t="s">
        <v>966</v>
      </c>
      <c r="H523" s="7">
        <v>41076</v>
      </c>
      <c r="I523" s="80">
        <f t="shared" si="160"/>
        <v>2012</v>
      </c>
      <c r="J523" s="80">
        <f t="shared" si="161"/>
        <v>6</v>
      </c>
      <c r="K523" s="80">
        <f t="shared" si="162"/>
        <v>16</v>
      </c>
      <c r="L523" s="80" t="str">
        <f t="shared" si="163"/>
        <v>06</v>
      </c>
      <c r="M523" s="80">
        <f t="shared" si="164"/>
        <v>16</v>
      </c>
      <c r="N523" s="80" t="str">
        <f t="shared" si="165"/>
        <v>'2012-06-16'</v>
      </c>
      <c r="O523" s="80" t="str">
        <f t="shared" si="166"/>
        <v>'2012-06-16 00:00:00'</v>
      </c>
      <c r="P523" s="7">
        <v>44728</v>
      </c>
      <c r="Q523" s="80">
        <f t="shared" si="167"/>
        <v>2022</v>
      </c>
      <c r="R523" s="80">
        <f t="shared" si="168"/>
        <v>6</v>
      </c>
      <c r="S523" s="80">
        <f t="shared" si="169"/>
        <v>16</v>
      </c>
      <c r="T523" s="80" t="str">
        <f t="shared" si="170"/>
        <v>06</v>
      </c>
      <c r="U523" s="80">
        <f t="shared" si="171"/>
        <v>16</v>
      </c>
      <c r="V523" s="80" t="str">
        <f t="shared" si="172"/>
        <v>'2022-06-16'</v>
      </c>
      <c r="W523" s="80"/>
      <c r="X523" s="80" t="str">
        <f t="shared" si="173"/>
        <v>null</v>
      </c>
      <c r="Y523" s="3" t="s">
        <v>2742</v>
      </c>
      <c r="Z523" s="124">
        <f>IFERROR(IF(Y523="","null",VLOOKUP(Y523,Marcas!$A$2:$C$2024,2,0)),"")</f>
        <v>846</v>
      </c>
      <c r="AA523" s="3" t="s">
        <v>2743</v>
      </c>
      <c r="AB523" s="3">
        <f>IFERROR(IF(AA523="","",IF(AA523="EMPORIO LEGAL",1,VLOOKUP(AA523,Clientes!$A$2:$B$1190,2,0))),"")</f>
        <v>612</v>
      </c>
      <c r="AC523" s="3">
        <f>IFERROR(IF(Tabla1[[#This Row],[id_control]]="null","",VLOOKUP(CONCATENATE(Tabla1[[#This Row],[CLIENTE]],"-",Tabla1[[#This Row],[id_control]]),Hoja1!$C$2:$D$1994,2,0)),"")</f>
        <v>523</v>
      </c>
      <c r="AD523" s="3" t="s">
        <v>2744</v>
      </c>
      <c r="AE523" s="3" t="s">
        <v>2745</v>
      </c>
      <c r="AF523" s="3"/>
      <c r="AG523" s="3"/>
      <c r="AH523" s="3"/>
      <c r="AI523" s="3"/>
      <c r="AJ523" s="3"/>
      <c r="AK523" s="3"/>
      <c r="AL523" s="3" t="s">
        <v>2746</v>
      </c>
      <c r="AM523" s="8"/>
      <c r="AN523" s="8"/>
      <c r="AO523" s="8"/>
      <c r="AP523" s="8"/>
      <c r="AQ523" s="8"/>
      <c r="AR523" s="8"/>
      <c r="AS523" s="8"/>
      <c r="AT523" s="8"/>
      <c r="AU523" s="8" t="s">
        <v>2747</v>
      </c>
      <c r="AV523" s="8" t="s">
        <v>2748</v>
      </c>
      <c r="AW523" s="8"/>
      <c r="AX523" s="8"/>
      <c r="AY523" s="8"/>
      <c r="AZ523" s="8"/>
      <c r="BA523" s="8"/>
      <c r="BB523" s="8"/>
      <c r="BC523" s="8"/>
      <c r="BD523" s="8"/>
      <c r="BE523" s="8">
        <v>522</v>
      </c>
      <c r="BF523" s="6" t="str">
        <f t="shared" si="174"/>
        <v>insert into bitacoras_estatus (numero_expediente, numero_registro, representante, fecha_inicio, fecha_vencimiento, id_cliente, id_admin, id_bitacoras_estatus, id_estatus, id_clase, id_marca, created_at, updated_at) values('1293642','1330226','JOSE LUIS CARRILLO IBARRA','2012-06-16','2022-06-16','612','2','1','1',null,846,'2012-06-16 00:00:00','2012-06-16 00:00:00');</v>
      </c>
      <c r="BG523" s="6" t="str">
        <f t="shared" si="175"/>
        <v>insert into servicios_comentarios (comentario, id_admin, id_estatus, created_at, updated_at) values('TITULO RECIBIDO 02/02/2013',1,522,'2012-06-16 00:00:00','2012-06-16 00:00:00');</v>
      </c>
      <c r="BH523" s="6" t="str">
        <f t="shared" si="176"/>
        <v/>
      </c>
      <c r="BI523" s="137" t="str">
        <f t="shared" si="177"/>
        <v>update bitacoras_estatus set comprobacion_uso = 1, id_estatus=10 where id=522;</v>
      </c>
      <c r="BJ523" s="137" t="str">
        <f t="shared" si="178"/>
        <v>update bitacoras_estatus set numero_expediente = '1293642', numero_registro = '1330226', id_estatus = 10, fecha_inicio = '2012-06-16', fecha_vencimiento ='2022-06-16', created_at ='2012-06-16 00:00:00', updated_at ='2012-06-16 00:00:00', id_clase=null, id_marca=846, id_cliente=612, vigencia = 1 where id =522;</v>
      </c>
      <c r="BK523" s="137" t="str">
        <f t="shared" si="179"/>
        <v>update bitacoras_estatus set id_estatus = 10 where id =522;</v>
      </c>
    </row>
    <row r="524" spans="1:63">
      <c r="A524" s="3">
        <v>1554749</v>
      </c>
      <c r="B524" s="3">
        <v>1530390</v>
      </c>
      <c r="C524" s="3">
        <f>IF(Tabla1[[#This Row],[No. REG.]]="","",1)</f>
        <v>1</v>
      </c>
      <c r="D524" s="3" t="s">
        <v>46</v>
      </c>
      <c r="E524" s="3">
        <f>IF(Tabla1[[#This Row],[STATUS]]="","",VLOOKUP(D524,Estatus!$A$2:$B$13,2,0))</f>
        <v>10</v>
      </c>
      <c r="F524" s="3">
        <f>IF(Tabla1[[#This Row],[STATUS]]="","",VLOOKUP(D524,Estatus!$A$2:$I$12,9,0))</f>
        <v>1</v>
      </c>
      <c r="G524" s="12" t="s">
        <v>2749</v>
      </c>
      <c r="H524" s="7">
        <v>41975</v>
      </c>
      <c r="I524" s="80">
        <f t="shared" si="160"/>
        <v>2014</v>
      </c>
      <c r="J524" s="80">
        <f t="shared" si="161"/>
        <v>12</v>
      </c>
      <c r="K524" s="80">
        <f t="shared" si="162"/>
        <v>2</v>
      </c>
      <c r="L524" s="80">
        <f t="shared" si="163"/>
        <v>12</v>
      </c>
      <c r="M524" s="80" t="str">
        <f t="shared" si="164"/>
        <v>02</v>
      </c>
      <c r="N524" s="80" t="str">
        <f t="shared" si="165"/>
        <v>'2014-12-02'</v>
      </c>
      <c r="O524" s="80" t="str">
        <f t="shared" si="166"/>
        <v>'2014-12-02 00:00:00'</v>
      </c>
      <c r="P524" s="7">
        <v>45628</v>
      </c>
      <c r="Q524" s="80">
        <f t="shared" si="167"/>
        <v>2024</v>
      </c>
      <c r="R524" s="80">
        <f t="shared" si="168"/>
        <v>12</v>
      </c>
      <c r="S524" s="80">
        <f t="shared" si="169"/>
        <v>2</v>
      </c>
      <c r="T524" s="80">
        <f t="shared" si="170"/>
        <v>12</v>
      </c>
      <c r="U524" s="80" t="str">
        <f t="shared" si="171"/>
        <v>02</v>
      </c>
      <c r="V524" s="80" t="str">
        <f t="shared" si="172"/>
        <v>'2024-12-02'</v>
      </c>
      <c r="W524" s="80"/>
      <c r="X524" s="80" t="str">
        <f t="shared" si="173"/>
        <v>null</v>
      </c>
      <c r="Y524" s="3" t="s">
        <v>2750</v>
      </c>
      <c r="Z524" s="124">
        <f>IFERROR(IF(Y524="","null",VLOOKUP(Y524,Marcas!$A$2:$C$2024,2,0)),"")</f>
        <v>859</v>
      </c>
      <c r="AA524" s="3" t="s">
        <v>2750</v>
      </c>
      <c r="AB524" s="3">
        <f>IFERROR(IF(AA524="","",IF(AA524="EMPORIO LEGAL",1,VLOOKUP(AA524,Clientes!$A$2:$B$1190,2,0))),"")</f>
        <v>611</v>
      </c>
      <c r="AC524" s="3">
        <f>IFERROR(IF(Tabla1[[#This Row],[id_control]]="null","",VLOOKUP(CONCATENATE(Tabla1[[#This Row],[CLIENTE]],"-",Tabla1[[#This Row],[id_control]]),Hoja1!$C$2:$D$1994,2,0)),"")</f>
        <v>524</v>
      </c>
      <c r="AD524" s="3" t="s">
        <v>2751</v>
      </c>
      <c r="AE524" s="3"/>
      <c r="AF524" s="3"/>
      <c r="AG524" s="3"/>
      <c r="AH524" s="3"/>
      <c r="AI524" s="3"/>
      <c r="AJ524" s="3"/>
      <c r="AK524" s="3"/>
      <c r="AL524" s="3" t="s">
        <v>2752</v>
      </c>
      <c r="AM524" s="6"/>
      <c r="AN524" s="6"/>
      <c r="AO524" s="6"/>
      <c r="AP524" s="6"/>
      <c r="AQ524" s="6" t="s">
        <v>2753</v>
      </c>
      <c r="AR524" s="6"/>
      <c r="AS524" s="6"/>
      <c r="AT524" s="6"/>
      <c r="AU524" s="6"/>
      <c r="AV524" s="13" t="s">
        <v>2754</v>
      </c>
      <c r="AW524" s="6"/>
      <c r="AX524" s="6"/>
      <c r="AY524" s="6"/>
      <c r="AZ524" s="6"/>
      <c r="BA524" s="6"/>
      <c r="BB524" s="6"/>
      <c r="BC524" s="6"/>
      <c r="BD524" s="6" t="s">
        <v>2755</v>
      </c>
      <c r="BE524" s="8">
        <v>523</v>
      </c>
      <c r="BF524" s="6" t="str">
        <f t="shared" si="174"/>
        <v>insert into bitacoras_estatus (numero_expediente, numero_registro, representante, fecha_inicio, fecha_vencimiento, id_cliente, id_admin, id_bitacoras_estatus, id_estatus, id_clase, id_marca, created_at, updated_at) values('1554749','1530390','SILVIA SILVA SAENZ','2014-12-02','2024-12-02','611','2','1','1',null,859,'2014-12-02 00:00:00','2014-12-02 00:00:00');</v>
      </c>
      <c r="BG524" s="6" t="str">
        <f t="shared" si="175"/>
        <v>insert into servicios_comentarios (comentario, id_admin, id_estatus, created_at, updated_at) values('TITULO ENTREGADO 16 JUNIO DE 2015',1,523,'2014-12-02 00:00:00','2014-12-02 00:00:00');</v>
      </c>
      <c r="BH524" s="6" t="str">
        <f t="shared" si="176"/>
        <v>insert into servicios_comentarios (comentario, id_admin, id_estatus, created_at, updated_at) values('411 70 55 CEL. 614 1 26 88 79',1,523,'2014-12-02 00:00:00','2014-12-02 00:00:00');</v>
      </c>
      <c r="BI524" s="137" t="str">
        <f t="shared" si="177"/>
        <v>update bitacoras_estatus set comprobacion_uso = 1, id_estatus=10 where id=523;</v>
      </c>
      <c r="BJ524" s="137" t="str">
        <f t="shared" si="178"/>
        <v>update bitacoras_estatus set numero_expediente = '1554749', numero_registro = '1530390', id_estatus = 10, fecha_inicio = '2014-12-02', fecha_vencimiento ='2024-12-02', created_at ='2014-12-02 00:00:00', updated_at ='2014-12-02 00:00:00', id_clase=null, id_marca=859, id_cliente=611, vigencia = 1 where id =523;</v>
      </c>
      <c r="BK524" s="137" t="str">
        <f t="shared" si="179"/>
        <v>update bitacoras_estatus set id_estatus = 10 where id =523;</v>
      </c>
    </row>
    <row r="525" spans="1:63" ht="92">
      <c r="A525" s="3">
        <v>1457670</v>
      </c>
      <c r="B525" s="3">
        <v>1456929</v>
      </c>
      <c r="C525" s="3">
        <f>IF(Tabla1[[#This Row],[No. REG.]]="","",1)</f>
        <v>1</v>
      </c>
      <c r="D525" s="3" t="s">
        <v>46</v>
      </c>
      <c r="E525" s="3">
        <f>IF(Tabla1[[#This Row],[STATUS]]="","",VLOOKUP(D525,Estatus!$A$2:$B$13,2,0))</f>
        <v>10</v>
      </c>
      <c r="F525" s="3">
        <f>IF(Tabla1[[#This Row],[STATUS]]="","",VLOOKUP(D525,Estatus!$A$2:$I$12,9,0))</f>
        <v>1</v>
      </c>
      <c r="G525" s="12" t="s">
        <v>2756</v>
      </c>
      <c r="H525" s="7">
        <v>41687</v>
      </c>
      <c r="I525" s="80">
        <f t="shared" si="160"/>
        <v>2014</v>
      </c>
      <c r="J525" s="80">
        <f t="shared" si="161"/>
        <v>2</v>
      </c>
      <c r="K525" s="80">
        <f t="shared" si="162"/>
        <v>17</v>
      </c>
      <c r="L525" s="80" t="str">
        <f t="shared" si="163"/>
        <v>02</v>
      </c>
      <c r="M525" s="80">
        <f t="shared" si="164"/>
        <v>17</v>
      </c>
      <c r="N525" s="80" t="str">
        <f t="shared" si="165"/>
        <v>'2014-02-17'</v>
      </c>
      <c r="O525" s="80" t="str">
        <f t="shared" si="166"/>
        <v>'2014-02-17 00:00:00'</v>
      </c>
      <c r="P525" s="7">
        <v>45339</v>
      </c>
      <c r="Q525" s="80">
        <f t="shared" si="167"/>
        <v>2024</v>
      </c>
      <c r="R525" s="80">
        <f t="shared" si="168"/>
        <v>2</v>
      </c>
      <c r="S525" s="80">
        <f t="shared" si="169"/>
        <v>17</v>
      </c>
      <c r="T525" s="80" t="str">
        <f t="shared" si="170"/>
        <v>02</v>
      </c>
      <c r="U525" s="80">
        <f t="shared" si="171"/>
        <v>17</v>
      </c>
      <c r="V525" s="80" t="str">
        <f t="shared" si="172"/>
        <v>'2024-02-17'</v>
      </c>
      <c r="W525" s="80"/>
      <c r="X525" s="80" t="str">
        <f t="shared" si="173"/>
        <v>null</v>
      </c>
      <c r="Y525" s="3" t="s">
        <v>2757</v>
      </c>
      <c r="Z525" s="124">
        <f>IFERROR(IF(Y525="","null",VLOOKUP(Y525,Marcas!$A$2:$C$2024,2,0)),"")</f>
        <v>858</v>
      </c>
      <c r="AA525" s="3" t="s">
        <v>2757</v>
      </c>
      <c r="AB525" s="3">
        <f>IFERROR(IF(AA525="","",IF(AA525="EMPORIO LEGAL",1,VLOOKUP(AA525,Clientes!$A$2:$B$1190,2,0))),"")</f>
        <v>610</v>
      </c>
      <c r="AC525" s="3">
        <f>IFERROR(IF(Tabla1[[#This Row],[id_control]]="null","",VLOOKUP(CONCATENATE(Tabla1[[#This Row],[CLIENTE]],"-",Tabla1[[#This Row],[id_control]]),Hoja1!$C$2:$D$1994,2,0)),"")</f>
        <v>525</v>
      </c>
      <c r="AD525" s="3" t="s">
        <v>2758</v>
      </c>
      <c r="AE525" s="3"/>
      <c r="AF525" s="3"/>
      <c r="AG525" s="3"/>
      <c r="AH525" s="3"/>
      <c r="AI525" s="3"/>
      <c r="AJ525" s="3"/>
      <c r="AK525" s="3"/>
      <c r="AL525" s="3" t="s">
        <v>2759</v>
      </c>
      <c r="AM525" s="8"/>
      <c r="AN525" s="8"/>
      <c r="AO525" s="8"/>
      <c r="AP525" s="8"/>
      <c r="AQ525" s="8"/>
      <c r="AR525" s="8"/>
      <c r="AS525" s="8"/>
      <c r="AT525" s="8"/>
      <c r="AU525" s="8"/>
      <c r="AV525" s="13" t="s">
        <v>2760</v>
      </c>
      <c r="AW525" s="8"/>
      <c r="AX525" s="8"/>
      <c r="AY525" s="8"/>
      <c r="AZ525" s="8"/>
      <c r="BA525" s="8"/>
      <c r="BB525" s="8"/>
      <c r="BC525" s="8"/>
      <c r="BD525" s="8" t="s">
        <v>2759</v>
      </c>
      <c r="BE525" s="8">
        <v>524</v>
      </c>
      <c r="BF525" s="6" t="str">
        <f t="shared" si="174"/>
        <v>insert into bitacoras_estatus (numero_expediente, numero_registro, representante, fecha_inicio, fecha_vencimiento, id_cliente, id_admin, id_bitacoras_estatus, id_estatus, id_clase, id_marca, created_at, updated_at) values('1457670','1456929','JUAN CARLOS MATA BACA, ROCIO GARCIA PRADA','2014-02-17','2024-02-17','610','2','1','1',null,858,'2014-02-17 00:00:00','2014-02-17 00:00:00');</v>
      </c>
      <c r="BG525" s="6" t="str">
        <f t="shared" si="175"/>
        <v>insert into servicios_comentarios (comentario, id_admin, id_estatus, created_at, updated_at) values('TITULO RECIBIDO 21/07/2014. TITULO ENTREGADO 22 JUL 14. EN FECHA 21 DE NOVIEMBRE DE 2017 SE PRESENTÓ COMPROBACION DE USO DE MARCA ANTE EL IMPI. 14 DE MARZO 2018 LLEGO ESCRITO DE QUE NO ES NECESARIA LA PRESENTACION DE DECLARACION DE USO',1,524,'2014-02-17 00:00:00','2014-02-17 00:00:00');</v>
      </c>
      <c r="BH525" s="6" t="str">
        <f t="shared" si="176"/>
        <v>insert into servicios_comentarios (comentario, id_admin, id_estatus, created_at, updated_at) values('414 03 87 CEL. 614 227 24 85',1,524,'2014-02-17 00:00:00','2014-02-17 00:00:00');</v>
      </c>
      <c r="BI525" s="137" t="str">
        <f t="shared" si="177"/>
        <v>update bitacoras_estatus set comprobacion_uso = 1, id_estatus=10 where id=524;</v>
      </c>
      <c r="BJ525" s="137" t="str">
        <f t="shared" si="178"/>
        <v>update bitacoras_estatus set numero_expediente = '1457670', numero_registro = '1456929', id_estatus = 10, fecha_inicio = '2014-02-17', fecha_vencimiento ='2024-02-17', created_at ='2014-02-17 00:00:00', updated_at ='2014-02-17 00:00:00', id_clase=null, id_marca=858, id_cliente=610, vigencia = 1 where id =524;</v>
      </c>
      <c r="BK525" s="137" t="str">
        <f t="shared" si="179"/>
        <v>update bitacoras_estatus set id_estatus = 10 where id =524;</v>
      </c>
    </row>
    <row r="526" spans="1:63">
      <c r="A526" s="6">
        <v>991604</v>
      </c>
      <c r="B526" s="6">
        <v>1096481</v>
      </c>
      <c r="C526" s="6">
        <f>IF(Tabla1[[#This Row],[No. REG.]]="","",1)</f>
        <v>1</v>
      </c>
      <c r="D526" s="3" t="s">
        <v>41</v>
      </c>
      <c r="E526" s="3">
        <f>IF(Tabla1[[#This Row],[STATUS]]="","",VLOOKUP(D526,Estatus!$A$2:$B$13,2,0))</f>
        <v>6</v>
      </c>
      <c r="F526" s="3">
        <f>IF(Tabla1[[#This Row],[STATUS]]="","",VLOOKUP(D526,Estatus!$A$2:$I$12,9,0))</f>
        <v>1</v>
      </c>
      <c r="G526" s="12" t="s">
        <v>2761</v>
      </c>
      <c r="H526" s="7">
        <v>39860</v>
      </c>
      <c r="I526" s="80">
        <f t="shared" si="160"/>
        <v>2009</v>
      </c>
      <c r="J526" s="80">
        <f t="shared" si="161"/>
        <v>2</v>
      </c>
      <c r="K526" s="80">
        <f t="shared" si="162"/>
        <v>16</v>
      </c>
      <c r="L526" s="80" t="str">
        <f t="shared" si="163"/>
        <v>02</v>
      </c>
      <c r="M526" s="80">
        <f t="shared" si="164"/>
        <v>16</v>
      </c>
      <c r="N526" s="80" t="str">
        <f t="shared" si="165"/>
        <v>'2009-02-16'</v>
      </c>
      <c r="O526" s="80" t="str">
        <f t="shared" si="166"/>
        <v>'2009-02-16 00:00:00'</v>
      </c>
      <c r="P526" s="7">
        <v>43512</v>
      </c>
      <c r="Q526" s="80">
        <f t="shared" si="167"/>
        <v>2019</v>
      </c>
      <c r="R526" s="80">
        <f t="shared" si="168"/>
        <v>2</v>
      </c>
      <c r="S526" s="80">
        <f t="shared" si="169"/>
        <v>16</v>
      </c>
      <c r="T526" s="80" t="str">
        <f t="shared" si="170"/>
        <v>02</v>
      </c>
      <c r="U526" s="80">
        <f t="shared" si="171"/>
        <v>16</v>
      </c>
      <c r="V526" s="80" t="str">
        <f t="shared" si="172"/>
        <v>'2019-02-16'</v>
      </c>
      <c r="W526" s="80"/>
      <c r="X526" s="80" t="str">
        <f t="shared" si="173"/>
        <v>null</v>
      </c>
      <c r="Y526" s="6" t="s">
        <v>2762</v>
      </c>
      <c r="Z526" s="123">
        <f>IFERROR(IF(Y526="","null",VLOOKUP(Y526,Marcas!$A$2:$C$2024,2,0)),"")</f>
        <v>857</v>
      </c>
      <c r="AA526" s="6" t="s">
        <v>2762</v>
      </c>
      <c r="AB526" s="6">
        <f>IFERROR(IF(AA526="","",IF(AA526="EMPORIO LEGAL",1,VLOOKUP(AA526,Clientes!$A$2:$B$1190,2,0))),"")</f>
        <v>609</v>
      </c>
      <c r="AC526" s="6">
        <f>IFERROR(IF(Tabla1[[#This Row],[id_control]]="null","",VLOOKUP(CONCATENATE(Tabla1[[#This Row],[CLIENTE]],"-",Tabla1[[#This Row],[id_control]]),Hoja1!$C$2:$D$1994,2,0)),"")</f>
        <v>526</v>
      </c>
      <c r="AD526" s="6" t="s">
        <v>288</v>
      </c>
      <c r="AE526" s="6" t="s">
        <v>2763</v>
      </c>
      <c r="AF526" s="6"/>
      <c r="AG526" s="6"/>
      <c r="AH526" s="6"/>
      <c r="AI526" s="6"/>
      <c r="AJ526" s="6"/>
      <c r="AK526" s="6"/>
      <c r="AL526" s="3">
        <v>4429300</v>
      </c>
      <c r="AM526" s="4">
        <v>4398550</v>
      </c>
      <c r="AN526" s="6"/>
      <c r="AO526" s="6"/>
      <c r="AP526" s="6"/>
      <c r="AQ526" s="4"/>
      <c r="AR526" s="6"/>
      <c r="AS526" s="6"/>
      <c r="AT526" s="6"/>
      <c r="AU526" s="6"/>
      <c r="AV526" s="6" t="s">
        <v>2764</v>
      </c>
      <c r="AW526" s="6" t="s">
        <v>296</v>
      </c>
      <c r="AX526" s="6" t="s">
        <v>2765</v>
      </c>
      <c r="AY526" s="6"/>
      <c r="AZ526" s="6"/>
      <c r="BA526" s="6"/>
      <c r="BB526" s="6"/>
      <c r="BC526" s="6"/>
      <c r="BD526" s="8" t="s">
        <v>2766</v>
      </c>
      <c r="BE526" s="8">
        <v>525</v>
      </c>
      <c r="BF526" s="6" t="str">
        <f t="shared" si="174"/>
        <v>insert into bitacoras_estatus (numero_expediente, numero_registro, representante, fecha_inicio, fecha_vencimiento, id_cliente, id_admin, id_bitacoras_estatus, id_estatus, id_clase, id_marca, created_at, updated_at) values('991604','1096481','VICTOR ROBERTO SILVA CHACON','2009-02-16','2019-02-16','609','2','1','1',null,857,'2009-02-16 00:00:00','2009-02-16 00:00:00');</v>
      </c>
      <c r="BG526" s="6" t="str">
        <f t="shared" si="175"/>
        <v>insert into servicios_comentarios (comentario, id_admin, id_estatus, created_at, updated_at) values('Título entregado 16/07/2009',1,525,'2009-02-16 00:00:00','2009-02-16 00:00:00');</v>
      </c>
      <c r="BH526" s="6" t="str">
        <f t="shared" si="176"/>
        <v>insert into servicios_comentarios (comentario, id_admin, id_estatus, created_at, updated_at) values('4429300, 4398550,',1,525,'2009-02-16 00:00:00','2009-02-16 00:00:00');</v>
      </c>
      <c r="BI526" s="137" t="str">
        <f t="shared" si="177"/>
        <v>update bitacoras_estatus set comprobacion_uso = 1, id_estatus=6 where id=525;</v>
      </c>
      <c r="BJ526" s="137" t="str">
        <f t="shared" si="178"/>
        <v>update bitacoras_estatus set numero_expediente = '991604', numero_registro = '1096481', id_estatus = 6, fecha_inicio = '2009-02-16', fecha_vencimiento ='2019-02-16', created_at ='2009-02-16 00:00:00', updated_at ='2009-02-16 00:00:00', id_clase=null, id_marca=857, id_cliente=609, vigencia = 1 where id =525;</v>
      </c>
      <c r="BK526" s="137" t="str">
        <f t="shared" si="179"/>
        <v>update bitacoras_estatus set id_estatus = 6 where id =525;</v>
      </c>
    </row>
    <row r="527" spans="1:63" ht="99">
      <c r="A527" s="6">
        <v>1503289</v>
      </c>
      <c r="B527" s="6">
        <v>1553053</v>
      </c>
      <c r="C527" s="6">
        <f>IF(Tabla1[[#This Row],[No. REG.]]="","",1)</f>
        <v>1</v>
      </c>
      <c r="D527" s="3" t="s">
        <v>46</v>
      </c>
      <c r="E527" s="3">
        <f>IF(Tabla1[[#This Row],[STATUS]]="","",VLOOKUP(D527,Estatus!$A$2:$B$13,2,0))</f>
        <v>10</v>
      </c>
      <c r="F527" s="3">
        <f>IF(Tabla1[[#This Row],[STATUS]]="","",VLOOKUP(D527,Estatus!$A$2:$I$12,9,0))</f>
        <v>1</v>
      </c>
      <c r="G527" s="16" t="s">
        <v>2767</v>
      </c>
      <c r="H527" s="7">
        <v>41827</v>
      </c>
      <c r="I527" s="80">
        <f t="shared" si="160"/>
        <v>2014</v>
      </c>
      <c r="J527" s="80">
        <f t="shared" si="161"/>
        <v>7</v>
      </c>
      <c r="K527" s="80">
        <f t="shared" si="162"/>
        <v>7</v>
      </c>
      <c r="L527" s="80" t="str">
        <f t="shared" si="163"/>
        <v>07</v>
      </c>
      <c r="M527" s="80" t="str">
        <f t="shared" si="164"/>
        <v>07</v>
      </c>
      <c r="N527" s="80" t="str">
        <f t="shared" si="165"/>
        <v>'2014-07-07'</v>
      </c>
      <c r="O527" s="80" t="str">
        <f t="shared" si="166"/>
        <v>'2014-07-07 00:00:00'</v>
      </c>
      <c r="P527" s="7">
        <v>45480</v>
      </c>
      <c r="Q527" s="80">
        <f t="shared" si="167"/>
        <v>2024</v>
      </c>
      <c r="R527" s="80">
        <f t="shared" si="168"/>
        <v>7</v>
      </c>
      <c r="S527" s="80">
        <f t="shared" si="169"/>
        <v>7</v>
      </c>
      <c r="T527" s="80" t="str">
        <f t="shared" si="170"/>
        <v>07</v>
      </c>
      <c r="U527" s="80" t="str">
        <f t="shared" si="171"/>
        <v>07</v>
      </c>
      <c r="V527" s="80" t="str">
        <f t="shared" si="172"/>
        <v>'2024-07-07'</v>
      </c>
      <c r="W527" s="80"/>
      <c r="X527" s="80" t="str">
        <f t="shared" si="173"/>
        <v>null</v>
      </c>
      <c r="Y527" s="6" t="s">
        <v>2768</v>
      </c>
      <c r="Z527" s="123">
        <f>IFERROR(IF(Y527="","null",VLOOKUP(Y527,Marcas!$A$2:$C$2024,2,0)),"")</f>
        <v>856</v>
      </c>
      <c r="AA527" s="6" t="s">
        <v>2768</v>
      </c>
      <c r="AB527" s="6">
        <f>IFERROR(IF(AA527="","",IF(AA527="EMPORIO LEGAL",1,VLOOKUP(AA527,Clientes!$A$2:$B$1190,2,0))),"")</f>
        <v>608</v>
      </c>
      <c r="AC527" s="6">
        <f>IFERROR(IF(Tabla1[[#This Row],[id_control]]="null","",VLOOKUP(CONCATENATE(Tabla1[[#This Row],[CLIENTE]],"-",Tabla1[[#This Row],[id_control]]),Hoja1!$C$2:$D$1994,2,0)),"")</f>
        <v>527</v>
      </c>
      <c r="AD527" s="6" t="s">
        <v>2769</v>
      </c>
      <c r="AE527" s="6"/>
      <c r="AF527" s="6"/>
      <c r="AG527" s="6"/>
      <c r="AH527" s="6"/>
      <c r="AI527" s="6"/>
      <c r="AJ527" s="6"/>
      <c r="AK527" s="6"/>
      <c r="AL527" s="3" t="s">
        <v>2770</v>
      </c>
      <c r="AM527" s="4"/>
      <c r="AN527" s="6"/>
      <c r="AO527" s="6"/>
      <c r="AP527" s="6"/>
      <c r="AQ527" s="4"/>
      <c r="AR527" s="6"/>
      <c r="AS527" s="6"/>
      <c r="AT527" s="6"/>
      <c r="AU527" s="6"/>
      <c r="AV527" s="6" t="s">
        <v>2771</v>
      </c>
      <c r="AW527" s="6"/>
      <c r="AX527" s="6"/>
      <c r="AY527" s="6"/>
      <c r="AZ527" s="6"/>
      <c r="BA527" s="6"/>
      <c r="BB527" s="6"/>
      <c r="BC527" s="6"/>
      <c r="BD527" s="8" t="s">
        <v>2770</v>
      </c>
      <c r="BE527" s="8">
        <v>526</v>
      </c>
      <c r="BF527" s="6" t="str">
        <f t="shared" si="174"/>
        <v>insert into bitacoras_estatus (numero_expediente, numero_registro, representante, fecha_inicio, fecha_vencimiento, id_cliente, id_admin, id_bitacoras_estatus, id_estatus, id_clase, id_marca, created_at, updated_at) values('1503289','1553053','PRISCILA MARIA CASTILLO HERRERA, GLORIA GABRIEA CASTILLO HERRERA','2014-07-07','2024-07-07','608','2','1','1',null,856,'2014-07-07 00:00:00','2014-07-07 00:00:00');</v>
      </c>
      <c r="BG527" s="6" t="str">
        <f t="shared" si="175"/>
        <v>insert into servicios_comentarios (comentario, id_admin, id_estatus, created_at, updated_at) values('TITULO RECIBIDO 28/08/2015 SE SOLICITO CORREGIR EL NOMBRE, SE PRESENTO CAMBIO DE NOMBRE EL 17/12/2015 SE RECIBIO 01/08/16 QUE IMPI SE DA POR ENTERADO QUE UN COTITULAR ES PRISCYLA MA. CASTILLO HERRERA',1,526,'2014-07-07 00:00:00','2014-07-07 00:00:00');</v>
      </c>
      <c r="BH527" s="6" t="str">
        <f t="shared" si="176"/>
        <v>insert into servicios_comentarios (comentario, id_admin, id_estatus, created_at, updated_at) values('CEL. 614 218 9253',1,526,'2014-07-07 00:00:00','2014-07-07 00:00:00');</v>
      </c>
      <c r="BI527" s="137" t="str">
        <f t="shared" si="177"/>
        <v>update bitacoras_estatus set comprobacion_uso = 1, id_estatus=10 where id=526;</v>
      </c>
      <c r="BJ527" s="137" t="str">
        <f t="shared" si="178"/>
        <v>update bitacoras_estatus set numero_expediente = '1503289', numero_registro = '1553053', id_estatus = 10, fecha_inicio = '2014-07-07', fecha_vencimiento ='2024-07-07', created_at ='2014-07-07 00:00:00', updated_at ='2014-07-07 00:00:00', id_clase=null, id_marca=856, id_cliente=608, vigencia = 1 where id =526;</v>
      </c>
      <c r="BK527" s="137" t="str">
        <f t="shared" si="179"/>
        <v>update bitacoras_estatus set id_estatus = 10 where id =526;</v>
      </c>
    </row>
    <row r="528" spans="1:63" ht="27">
      <c r="A528" s="3">
        <v>969183</v>
      </c>
      <c r="B528" s="3">
        <v>1074268</v>
      </c>
      <c r="C528" s="3">
        <f>IF(Tabla1[[#This Row],[No. REG.]]="","",1)</f>
        <v>1</v>
      </c>
      <c r="D528" s="3" t="s">
        <v>492</v>
      </c>
      <c r="E528" s="3">
        <f>IF(Tabla1[[#This Row],[STATUS]]="","",VLOOKUP(D528,Estatus!$A$2:$B$13,2,0))</f>
        <v>1</v>
      </c>
      <c r="F528" s="3">
        <f>IF(Tabla1[[#This Row],[STATUS]]="","",VLOOKUP(D528,Estatus!$A$2:$I$12,9,0))</f>
        <v>0</v>
      </c>
      <c r="G528" s="12" t="s">
        <v>2772</v>
      </c>
      <c r="H528" s="7">
        <v>39738</v>
      </c>
      <c r="I528" s="80">
        <f t="shared" si="160"/>
        <v>2008</v>
      </c>
      <c r="J528" s="80">
        <f t="shared" si="161"/>
        <v>10</v>
      </c>
      <c r="K528" s="80">
        <f t="shared" si="162"/>
        <v>17</v>
      </c>
      <c r="L528" s="80">
        <f t="shared" si="163"/>
        <v>10</v>
      </c>
      <c r="M528" s="80">
        <f t="shared" si="164"/>
        <v>17</v>
      </c>
      <c r="N528" s="80" t="str">
        <f t="shared" si="165"/>
        <v>'2008-10-17'</v>
      </c>
      <c r="O528" s="80" t="str">
        <f t="shared" si="166"/>
        <v>'2008-10-17 00:00:00'</v>
      </c>
      <c r="P528" s="7">
        <v>43390</v>
      </c>
      <c r="Q528" s="80">
        <f t="shared" si="167"/>
        <v>2018</v>
      </c>
      <c r="R528" s="80">
        <f t="shared" si="168"/>
        <v>10</v>
      </c>
      <c r="S528" s="80">
        <f t="shared" si="169"/>
        <v>17</v>
      </c>
      <c r="T528" s="80">
        <f t="shared" si="170"/>
        <v>10</v>
      </c>
      <c r="U528" s="80">
        <f t="shared" si="171"/>
        <v>17</v>
      </c>
      <c r="V528" s="80" t="str">
        <f t="shared" si="172"/>
        <v>'2018-10-17'</v>
      </c>
      <c r="W528" s="80"/>
      <c r="X528" s="80" t="str">
        <f t="shared" si="173"/>
        <v>null</v>
      </c>
      <c r="Y528" s="3" t="s">
        <v>2773</v>
      </c>
      <c r="Z528" s="124">
        <f>IFERROR(IF(Y528="","null",VLOOKUP(Y528,Marcas!$A$2:$C$2024,2,0)),"")</f>
        <v>855</v>
      </c>
      <c r="AA528" s="3" t="s">
        <v>2773</v>
      </c>
      <c r="AB528" s="3">
        <f>IFERROR(IF(AA528="","",IF(AA528="EMPORIO LEGAL",1,VLOOKUP(AA528,Clientes!$A$2:$B$1190,2,0))),"")</f>
        <v>607</v>
      </c>
      <c r="AC528" s="3">
        <f>IFERROR(IF(Tabla1[[#This Row],[id_control]]="null","",VLOOKUP(CONCATENATE(Tabla1[[#This Row],[CLIENTE]],"-",Tabla1[[#This Row],[id_control]]),Hoja1!$C$2:$D$1994,2,0)),"")</f>
        <v>528</v>
      </c>
      <c r="AD528" s="3" t="s">
        <v>137</v>
      </c>
      <c r="AE528" s="3"/>
      <c r="AF528" s="3"/>
      <c r="AG528" s="3"/>
      <c r="AH528" s="3"/>
      <c r="AI528" s="3"/>
      <c r="AJ528" s="3"/>
      <c r="AK528" s="3"/>
      <c r="AL528" s="3" t="s">
        <v>2273</v>
      </c>
      <c r="AM528" s="4"/>
      <c r="AN528" s="6"/>
      <c r="AO528" s="6"/>
      <c r="AP528" s="6"/>
      <c r="AQ528" s="4" t="s">
        <v>2774</v>
      </c>
      <c r="AR528" s="6"/>
      <c r="AS528" s="6"/>
      <c r="AT528" s="6"/>
      <c r="AU528" s="6"/>
      <c r="AV528" s="6" t="s">
        <v>2275</v>
      </c>
      <c r="AW528" s="6"/>
      <c r="AX528" s="6"/>
      <c r="AY528" s="6"/>
      <c r="AZ528" s="6"/>
      <c r="BA528" s="6"/>
      <c r="BB528" s="6"/>
      <c r="BC528" s="6"/>
      <c r="BD528" s="6" t="s">
        <v>2775</v>
      </c>
      <c r="BE528" s="8">
        <v>527</v>
      </c>
      <c r="BF528" s="6" t="str">
        <f t="shared" si="174"/>
        <v>insert into bitacoras_estatus (numero_expediente, numero_registro, representante, fecha_inicio, fecha_vencimiento, id_cliente, id_admin, id_bitacoras_estatus, id_estatus, id_clase, id_marca, created_at, updated_at) values('969183','1074268','IVAN FRANCISCO OROZCO GUTIERREZ','2008-10-17','2018-10-17','607','2','1','1',null,855,'2008-10-17 00:00:00','2008-10-17 00:00:00');</v>
      </c>
      <c r="BG528" s="6" t="str">
        <f t="shared" si="175"/>
        <v>insert into servicios_comentarios (comentario, id_admin, id_estatus, created_at, updated_at) values('NO RENOVARON 2018 YA NO USAN LA MARCA/ TITULO ENVIADO 11/03/09',1,527,'2008-10-17 00:00:00','2008-10-17 00:00:00');</v>
      </c>
      <c r="BH528" s="6" t="str">
        <f t="shared" si="176"/>
        <v>insert into servicios_comentarios (comentario, id_admin, id_estatus, created_at, updated_at) values('656-625-0426, CEL 656-199-4319',1,527,'2008-10-17 00:00:00','2008-10-17 00:00:00');</v>
      </c>
      <c r="BI528" s="137" t="str">
        <f t="shared" si="177"/>
        <v>update bitacoras_estatus set comprobacion_uso = 1, id_estatus=1 where id=527;</v>
      </c>
      <c r="BJ528" s="137" t="str">
        <f t="shared" si="178"/>
        <v>update bitacoras_estatus set numero_expediente = '969183', numero_registro = '1074268', id_estatus = 1, fecha_inicio = '2008-10-17', fecha_vencimiento ='2018-10-17', created_at ='2008-10-17 00:00:00', updated_at ='2008-10-17 00:00:00', id_clase=null, id_marca=855, id_cliente=607, vigencia = 0 where id =527;</v>
      </c>
      <c r="BK528" s="137" t="str">
        <f t="shared" si="179"/>
        <v>update bitacoras_estatus set id_estatus = 1 where id =527;</v>
      </c>
    </row>
    <row r="529" spans="1:63" ht="40">
      <c r="A529" s="6">
        <v>834469</v>
      </c>
      <c r="B529" s="6">
        <v>979038</v>
      </c>
      <c r="C529" s="6">
        <f>IF(Tabla1[[#This Row],[No. REG.]]="","",1)</f>
        <v>1</v>
      </c>
      <c r="D529" s="3" t="s">
        <v>109</v>
      </c>
      <c r="E529" s="3">
        <f>IF(Tabla1[[#This Row],[STATUS]]="","",VLOOKUP(D529,Estatus!$A$2:$B$13,2,0))</f>
        <v>9</v>
      </c>
      <c r="F529" s="3">
        <f>IF(Tabla1[[#This Row],[STATUS]]="","",VLOOKUP(D529,Estatus!$A$2:$I$12,9,0))</f>
        <v>0</v>
      </c>
      <c r="G529" s="17" t="s">
        <v>8709</v>
      </c>
      <c r="H529" s="9">
        <v>39223</v>
      </c>
      <c r="I529" s="81">
        <f t="shared" si="160"/>
        <v>2007</v>
      </c>
      <c r="J529" s="81">
        <f t="shared" si="161"/>
        <v>5</v>
      </c>
      <c r="K529" s="81">
        <f t="shared" si="162"/>
        <v>21</v>
      </c>
      <c r="L529" s="81" t="str">
        <f t="shared" si="163"/>
        <v>05</v>
      </c>
      <c r="M529" s="81">
        <f t="shared" si="164"/>
        <v>21</v>
      </c>
      <c r="N529" s="81" t="str">
        <f t="shared" si="165"/>
        <v>'2007-05-21'</v>
      </c>
      <c r="O529" s="81" t="str">
        <f t="shared" si="166"/>
        <v>'2007-05-21 00:00:00'</v>
      </c>
      <c r="P529" s="9">
        <v>42876</v>
      </c>
      <c r="Q529" s="81">
        <f t="shared" si="167"/>
        <v>2017</v>
      </c>
      <c r="R529" s="81">
        <f t="shared" si="168"/>
        <v>5</v>
      </c>
      <c r="S529" s="81">
        <f t="shared" si="169"/>
        <v>21</v>
      </c>
      <c r="T529" s="81" t="str">
        <f t="shared" si="170"/>
        <v>05</v>
      </c>
      <c r="U529" s="81">
        <f t="shared" si="171"/>
        <v>21</v>
      </c>
      <c r="V529" s="81" t="str">
        <f t="shared" si="172"/>
        <v>'2017-05-21'</v>
      </c>
      <c r="W529" s="81"/>
      <c r="X529" s="81" t="str">
        <f t="shared" si="173"/>
        <v>null</v>
      </c>
      <c r="Y529" s="6" t="s">
        <v>2776</v>
      </c>
      <c r="Z529" s="123">
        <f>IFERROR(IF(Y529="","null",VLOOKUP(Y529,Marcas!$A$2:$C$2024,2,0)),"")</f>
        <v>730</v>
      </c>
      <c r="AA529" s="6" t="s">
        <v>2777</v>
      </c>
      <c r="AB529" s="6">
        <f>IFERROR(IF(AA529="","",IF(AA529="EMPORIO LEGAL",1,VLOOKUP(AA529,Clientes!$A$2:$B$1190,2,0))),"")</f>
        <v>606</v>
      </c>
      <c r="AC529" s="6">
        <f>IFERROR(IF(Tabla1[[#This Row],[id_control]]="null","",VLOOKUP(CONCATENATE(Tabla1[[#This Row],[CLIENTE]],"-",Tabla1[[#This Row],[id_control]]),Hoja1!$C$2:$D$1994,2,0)),"")</f>
        <v>529</v>
      </c>
      <c r="AD529" s="6" t="s">
        <v>2778</v>
      </c>
      <c r="AE529" s="6"/>
      <c r="AF529" s="6"/>
      <c r="AG529" s="6"/>
      <c r="AH529" s="6"/>
      <c r="AI529" s="6"/>
      <c r="AJ529" s="6"/>
      <c r="AK529" s="6"/>
      <c r="AL529" s="3" t="s">
        <v>2779</v>
      </c>
      <c r="AM529" s="6">
        <v>4152448</v>
      </c>
      <c r="AN529" s="6"/>
      <c r="AO529" s="6"/>
      <c r="AP529" s="6"/>
      <c r="AQ529" s="10">
        <v>6141424515</v>
      </c>
      <c r="AR529" s="6"/>
      <c r="AS529" s="6"/>
      <c r="AT529" s="6"/>
      <c r="AU529" s="6"/>
      <c r="AV529" s="6" t="s">
        <v>2780</v>
      </c>
      <c r="AW529" s="6"/>
      <c r="AX529" s="6"/>
      <c r="AY529" s="6"/>
      <c r="AZ529" s="6"/>
      <c r="BA529" s="6"/>
      <c r="BB529" s="6"/>
      <c r="BC529" s="6"/>
      <c r="BD529" s="6" t="s">
        <v>2781</v>
      </c>
      <c r="BE529" s="8">
        <v>528</v>
      </c>
      <c r="BF529" s="6" t="str">
        <f t="shared" si="174"/>
        <v>insert into bitacoras_estatus (numero_expediente, numero_registro, representante, fecha_inicio, fecha_vencimiento, id_cliente, id_admin, id_bitacoras_estatus, id_estatus, id_clase, id_marca, created_at, updated_at) values('834469','979038','ELIEZER RAMOS ADAME','2007-05-21','2017-05-21','606','2','1','1',null,730,'2007-05-21 00:00:00','2007-05-21 00:00:00');</v>
      </c>
      <c r="BG529" s="6" t="str">
        <f t="shared" si="175"/>
        <v>insert into servicios_comentarios (comentario, id_admin, id_estatus, created_at, updated_at) values('monitoreo. CONTACTADO VÍA SALES UP. MANIFESTARON QUE EL NEGOCIO FUE CERRADO. ABANDONADA.',1,528,'2007-05-21 00:00:00','2007-05-21 00:00:00');</v>
      </c>
      <c r="BH529" s="6" t="str">
        <f t="shared" si="176"/>
        <v>insert into servicios_comentarios (comentario, id_admin, id_estatus, created_at, updated_at) values('4100150, 4152448, CEL ELIZER 614-142-4515',1,528,'2007-05-21 00:00:00','2007-05-21 00:00:00');</v>
      </c>
      <c r="BI529" s="137" t="str">
        <f t="shared" si="177"/>
        <v>update bitacoras_estatus set comprobacion_uso = 1, id_estatus=9 where id=528;</v>
      </c>
      <c r="BJ529" s="137" t="str">
        <f t="shared" si="178"/>
        <v>update bitacoras_estatus set numero_expediente = '834469', numero_registro = '979038', id_estatus = 9, fecha_inicio = '2007-05-21', fecha_vencimiento ='2017-05-21', created_at ='2007-05-21 00:00:00', updated_at ='2007-05-21 00:00:00', id_clase=null, id_marca=730, id_cliente=606, vigencia = 0 where id =528;</v>
      </c>
      <c r="BK529" s="137" t="str">
        <f t="shared" si="179"/>
        <v>update bitacoras_estatus set id_estatus = 9 where id =528;</v>
      </c>
    </row>
    <row r="530" spans="1:63">
      <c r="A530" s="3">
        <v>922726</v>
      </c>
      <c r="B530" s="3"/>
      <c r="C530" s="3" t="str">
        <f>IF(Tabla1[[#This Row],[No. REG.]]="","",1)</f>
        <v/>
      </c>
      <c r="D530" s="3" t="s">
        <v>34</v>
      </c>
      <c r="E530" s="3">
        <f>IF(Tabla1[[#This Row],[STATUS]]="","",VLOOKUP(D530,Estatus!$A$2:$B$13,2,0))</f>
        <v>5</v>
      </c>
      <c r="F530" s="3">
        <f>IF(Tabla1[[#This Row],[STATUS]]="","",VLOOKUP(D530,Estatus!$A$2:$I$12,9,0))</f>
        <v>0</v>
      </c>
      <c r="G530" s="12" t="s">
        <v>2782</v>
      </c>
      <c r="H530" s="7">
        <v>39521</v>
      </c>
      <c r="I530" s="80">
        <f t="shared" si="160"/>
        <v>2008</v>
      </c>
      <c r="J530" s="80">
        <f t="shared" si="161"/>
        <v>3</v>
      </c>
      <c r="K530" s="80">
        <f t="shared" si="162"/>
        <v>14</v>
      </c>
      <c r="L530" s="80" t="str">
        <f t="shared" si="163"/>
        <v>03</v>
      </c>
      <c r="M530" s="80">
        <f t="shared" si="164"/>
        <v>14</v>
      </c>
      <c r="N530" s="80" t="str">
        <f t="shared" si="165"/>
        <v>'2008-03-14'</v>
      </c>
      <c r="O530" s="80" t="str">
        <f t="shared" si="166"/>
        <v>'2008-03-14 00:00:00'</v>
      </c>
      <c r="P530" s="7">
        <v>43173</v>
      </c>
      <c r="Q530" s="80">
        <f t="shared" si="167"/>
        <v>2018</v>
      </c>
      <c r="R530" s="80">
        <f t="shared" si="168"/>
        <v>3</v>
      </c>
      <c r="S530" s="80">
        <f t="shared" si="169"/>
        <v>14</v>
      </c>
      <c r="T530" s="80" t="str">
        <f t="shared" si="170"/>
        <v>03</v>
      </c>
      <c r="U530" s="80">
        <f t="shared" si="171"/>
        <v>14</v>
      </c>
      <c r="V530" s="80" t="str">
        <f t="shared" si="172"/>
        <v>'2018-03-14'</v>
      </c>
      <c r="W530" s="80"/>
      <c r="X530" s="80" t="str">
        <f t="shared" si="173"/>
        <v>null</v>
      </c>
      <c r="Y530" s="3" t="s">
        <v>2783</v>
      </c>
      <c r="Z530" s="124">
        <f>IFERROR(IF(Y530="","null",VLOOKUP(Y530,Marcas!$A$2:$C$2024,2,0)),"")</f>
        <v>854</v>
      </c>
      <c r="AA530" s="3" t="s">
        <v>2777</v>
      </c>
      <c r="AB530" s="3">
        <f>IFERROR(IF(AA530="","",IF(AA530="EMPORIO LEGAL",1,VLOOKUP(AA530,Clientes!$A$2:$B$1190,2,0))),"")</f>
        <v>606</v>
      </c>
      <c r="AC530" s="3">
        <f>IFERROR(IF(Tabla1[[#This Row],[id_control]]="null","",VLOOKUP(CONCATENATE(Tabla1[[#This Row],[CLIENTE]],"-",Tabla1[[#This Row],[id_control]]),Hoja1!$C$2:$D$1994,2,0)),"")</f>
        <v>530</v>
      </c>
      <c r="AD530" s="3" t="s">
        <v>2778</v>
      </c>
      <c r="AE530" s="3"/>
      <c r="AF530" s="3"/>
      <c r="AG530" s="3"/>
      <c r="AH530" s="3"/>
      <c r="AI530" s="3"/>
      <c r="AJ530" s="3"/>
      <c r="AK530" s="3"/>
      <c r="AL530" s="3">
        <v>4100150</v>
      </c>
      <c r="AM530" s="6">
        <v>4152448</v>
      </c>
      <c r="AN530" s="6"/>
      <c r="AO530" s="6"/>
      <c r="AP530" s="6"/>
      <c r="AQ530" s="6" t="s">
        <v>2784</v>
      </c>
      <c r="AR530" s="6"/>
      <c r="AS530" s="6"/>
      <c r="AT530" s="6"/>
      <c r="AU530" s="6"/>
      <c r="AV530" s="6" t="s">
        <v>2780</v>
      </c>
      <c r="AW530" s="6"/>
      <c r="AX530" s="6"/>
      <c r="AY530" s="6"/>
      <c r="AZ530" s="6"/>
      <c r="BA530" s="6"/>
      <c r="BB530" s="6"/>
      <c r="BC530" s="6"/>
      <c r="BD530" s="6" t="s">
        <v>2785</v>
      </c>
      <c r="BE530" s="8">
        <v>529</v>
      </c>
      <c r="BF530" s="6" t="str">
        <f t="shared" si="174"/>
        <v>insert into bitacoras_estatus (numero_expediente, numero_registro, representante, fecha_inicio, fecha_vencimiento, id_cliente, id_admin, id_bitacoras_estatus, id_estatus, id_clase, id_marca, created_at, updated_at) values('922726','','ELIEZER RAMOS ADAME','2008-03-14','2018-03-14','606','2','1','1',null,854,'2008-03-14 00:00:00','2008-03-14 00:00:00');</v>
      </c>
      <c r="BG530" s="6" t="str">
        <f t="shared" si="175"/>
        <v>insert into servicios_comentarios (comentario, id_admin, id_estatus, created_at, updated_at) values('Recibida 03/07/2009',1,529,'2008-03-14 00:00:00','2008-03-14 00:00:00');</v>
      </c>
      <c r="BH530" s="6" t="str">
        <f t="shared" si="176"/>
        <v>insert into servicios_comentarios (comentario, id_admin, id_estatus, created_at, updated_at) values('4100150, 4152448, CEL ELIZER 614-142-4516',1,529,'2008-03-14 00:00:00','2008-03-14 00:00:00');</v>
      </c>
      <c r="BI530" s="137" t="str">
        <f t="shared" si="177"/>
        <v>update bitacoras_estatus set comprobacion_uso = 1, id_estatus=5 where id=529;</v>
      </c>
      <c r="BJ530" s="137" t="str">
        <f t="shared" si="178"/>
        <v>update bitacoras_estatus set numero_expediente = '922726', numero_registro = '', id_estatus = 5, fecha_inicio = '2008-03-14', fecha_vencimiento ='2018-03-14', created_at ='2008-03-14 00:00:00', updated_at ='2008-03-14 00:00:00', id_clase=null, id_marca=854, id_cliente=606, vigencia = 0 where id =529;</v>
      </c>
      <c r="BK530" s="137" t="str">
        <f t="shared" si="179"/>
        <v>update bitacoras_estatus set id_estatus = 5 where id =529;</v>
      </c>
    </row>
    <row r="531" spans="1:63">
      <c r="A531" s="3">
        <v>1024416</v>
      </c>
      <c r="B531" s="3">
        <v>1136561</v>
      </c>
      <c r="C531" s="3">
        <f>IF(Tabla1[[#This Row],[No. REG.]]="","",1)</f>
        <v>1</v>
      </c>
      <c r="D531" s="3" t="s">
        <v>46</v>
      </c>
      <c r="E531" s="3">
        <f>IF(Tabla1[[#This Row],[STATUS]]="","",VLOOKUP(D531,Estatus!$A$2:$B$13,2,0))</f>
        <v>10</v>
      </c>
      <c r="F531" s="3">
        <f>IF(Tabla1[[#This Row],[STATUS]]="","",VLOOKUP(D531,Estatus!$A$2:$I$12,9,0))</f>
        <v>1</v>
      </c>
      <c r="G531" s="12" t="s">
        <v>2786</v>
      </c>
      <c r="H531" s="7">
        <v>40024</v>
      </c>
      <c r="I531" s="80">
        <f t="shared" si="160"/>
        <v>2009</v>
      </c>
      <c r="J531" s="80">
        <f t="shared" si="161"/>
        <v>7</v>
      </c>
      <c r="K531" s="80">
        <f t="shared" si="162"/>
        <v>30</v>
      </c>
      <c r="L531" s="80" t="str">
        <f t="shared" si="163"/>
        <v>07</v>
      </c>
      <c r="M531" s="80">
        <f t="shared" si="164"/>
        <v>30</v>
      </c>
      <c r="N531" s="80" t="str">
        <f t="shared" si="165"/>
        <v>'2009-07-30'</v>
      </c>
      <c r="O531" s="80" t="str">
        <f t="shared" si="166"/>
        <v>'2009-07-30 00:00:00'</v>
      </c>
      <c r="P531" s="7">
        <v>43676</v>
      </c>
      <c r="Q531" s="80">
        <f t="shared" si="167"/>
        <v>2019</v>
      </c>
      <c r="R531" s="80">
        <f t="shared" si="168"/>
        <v>7</v>
      </c>
      <c r="S531" s="80">
        <f t="shared" si="169"/>
        <v>30</v>
      </c>
      <c r="T531" s="80" t="str">
        <f t="shared" si="170"/>
        <v>07</v>
      </c>
      <c r="U531" s="80">
        <f t="shared" si="171"/>
        <v>30</v>
      </c>
      <c r="V531" s="80" t="str">
        <f t="shared" si="172"/>
        <v>'2019-07-30'</v>
      </c>
      <c r="W531" s="80"/>
      <c r="X531" s="80" t="str">
        <f t="shared" si="173"/>
        <v>null</v>
      </c>
      <c r="Y531" s="3" t="s">
        <v>2787</v>
      </c>
      <c r="Z531" s="124">
        <f>IFERROR(IF(Y531="","null",VLOOKUP(Y531,Marcas!$A$2:$C$2024,2,0)),"")</f>
        <v>853</v>
      </c>
      <c r="AA531" s="3" t="s">
        <v>2777</v>
      </c>
      <c r="AB531" s="3">
        <f>IFERROR(IF(AA531="","",IF(AA531="EMPORIO LEGAL",1,VLOOKUP(AA531,Clientes!$A$2:$B$1190,2,0))),"")</f>
        <v>606</v>
      </c>
      <c r="AC531" s="3">
        <f>IFERROR(IF(Tabla1[[#This Row],[id_control]]="null","",VLOOKUP(CONCATENATE(Tabla1[[#This Row],[CLIENTE]],"-",Tabla1[[#This Row],[id_control]]),Hoja1!$C$2:$D$1994,2,0)),"")</f>
        <v>531</v>
      </c>
      <c r="AD531" s="3" t="s">
        <v>2778</v>
      </c>
      <c r="AE531" s="3"/>
      <c r="AF531" s="3"/>
      <c r="AG531" s="3"/>
      <c r="AH531" s="3"/>
      <c r="AI531" s="3"/>
      <c r="AJ531" s="3"/>
      <c r="AK531" s="3"/>
      <c r="AL531" s="3">
        <v>4100150</v>
      </c>
      <c r="AM531" s="6">
        <v>4152448</v>
      </c>
      <c r="AN531" s="6"/>
      <c r="AO531" s="6"/>
      <c r="AP531" s="6"/>
      <c r="AQ531" s="10" t="s">
        <v>2788</v>
      </c>
      <c r="AR531" s="6"/>
      <c r="AS531" s="6"/>
      <c r="AT531" s="6"/>
      <c r="AU531" s="6"/>
      <c r="AV531" s="6" t="s">
        <v>2780</v>
      </c>
      <c r="AW531" s="6"/>
      <c r="AX531" s="6"/>
      <c r="AY531" s="6"/>
      <c r="AZ531" s="6"/>
      <c r="BA531" s="6"/>
      <c r="BB531" s="6"/>
      <c r="BC531" s="6"/>
      <c r="BD531" s="6" t="s">
        <v>2789</v>
      </c>
      <c r="BE531" s="8">
        <v>530</v>
      </c>
      <c r="BF531" s="6" t="str">
        <f t="shared" si="174"/>
        <v>insert into bitacoras_estatus (numero_expediente, numero_registro, representante, fecha_inicio, fecha_vencimiento, id_cliente, id_admin, id_bitacoras_estatus, id_estatus, id_clase, id_marca, created_at, updated_at) values('1024416','1136561','ELIEZER RAMOS ADAME','2009-07-30','2019-07-30','606','2','1','1',null,853,'2009-07-30 00:00:00','2009-07-30 00:00:00');</v>
      </c>
      <c r="BG531" s="6" t="str">
        <f t="shared" si="175"/>
        <v>insert into servicios_comentarios (comentario, id_admin, id_estatus, created_at, updated_at) values('Visto bueno 29/01/2010',1,530,'2009-07-30 00:00:00','2009-07-30 00:00:00');</v>
      </c>
      <c r="BH531" s="6" t="str">
        <f t="shared" si="176"/>
        <v>insert into servicios_comentarios (comentario, id_admin, id_estatus, created_at, updated_at) values('4100150, 4152448, CEL ELIZER 614-142-4517',1,530,'2009-07-30 00:00:00','2009-07-30 00:00:00');</v>
      </c>
      <c r="BI531" s="137" t="str">
        <f t="shared" si="177"/>
        <v>update bitacoras_estatus set comprobacion_uso = 1, id_estatus=10 where id=530;</v>
      </c>
      <c r="BJ531" s="137" t="str">
        <f t="shared" si="178"/>
        <v>update bitacoras_estatus set numero_expediente = '1024416', numero_registro = '1136561', id_estatus = 10, fecha_inicio = '2009-07-30', fecha_vencimiento ='2019-07-30', created_at ='2009-07-30 00:00:00', updated_at ='2009-07-30 00:00:00', id_clase=null, id_marca=853, id_cliente=606, vigencia = 1 where id =530;</v>
      </c>
      <c r="BK531" s="137" t="str">
        <f t="shared" si="179"/>
        <v>update bitacoras_estatus set id_estatus = 10 where id =530;</v>
      </c>
    </row>
    <row r="532" spans="1:63" ht="144">
      <c r="A532" s="3">
        <v>1340355</v>
      </c>
      <c r="B532" s="3">
        <v>1362780</v>
      </c>
      <c r="C532" s="3">
        <f>IF(Tabla1[[#This Row],[No. REG.]]="","",1)</f>
        <v>1</v>
      </c>
      <c r="D532" s="3" t="s">
        <v>46</v>
      </c>
      <c r="E532" s="3">
        <f>IF(Tabla1[[#This Row],[STATUS]]="","",VLOOKUP(D532,Estatus!$A$2:$B$13,2,0))</f>
        <v>10</v>
      </c>
      <c r="F532" s="3">
        <f>IF(Tabla1[[#This Row],[STATUS]]="","",VLOOKUP(D532,Estatus!$A$2:$I$12,9,0))</f>
        <v>1</v>
      </c>
      <c r="G532" s="12" t="s">
        <v>2790</v>
      </c>
      <c r="H532" s="7">
        <v>41291</v>
      </c>
      <c r="I532" s="80">
        <f t="shared" si="160"/>
        <v>2013</v>
      </c>
      <c r="J532" s="80">
        <f t="shared" si="161"/>
        <v>1</v>
      </c>
      <c r="K532" s="80">
        <f t="shared" si="162"/>
        <v>17</v>
      </c>
      <c r="L532" s="80" t="str">
        <f t="shared" si="163"/>
        <v>01</v>
      </c>
      <c r="M532" s="80">
        <f t="shared" si="164"/>
        <v>17</v>
      </c>
      <c r="N532" s="80" t="str">
        <f t="shared" si="165"/>
        <v>'2013-01-17'</v>
      </c>
      <c r="O532" s="80" t="str">
        <f t="shared" si="166"/>
        <v>'2013-01-17 00:00:00'</v>
      </c>
      <c r="P532" s="7">
        <v>44943</v>
      </c>
      <c r="Q532" s="80">
        <f t="shared" si="167"/>
        <v>2023</v>
      </c>
      <c r="R532" s="80">
        <f t="shared" si="168"/>
        <v>1</v>
      </c>
      <c r="S532" s="80">
        <f t="shared" si="169"/>
        <v>17</v>
      </c>
      <c r="T532" s="80" t="str">
        <f t="shared" si="170"/>
        <v>01</v>
      </c>
      <c r="U532" s="80">
        <f t="shared" si="171"/>
        <v>17</v>
      </c>
      <c r="V532" s="80" t="str">
        <f t="shared" si="172"/>
        <v>'2023-01-17'</v>
      </c>
      <c r="W532" s="80"/>
      <c r="X532" s="80" t="str">
        <f t="shared" si="173"/>
        <v>null</v>
      </c>
      <c r="Y532" s="3" t="s">
        <v>2791</v>
      </c>
      <c r="Z532" s="124">
        <f>IFERROR(IF(Y532="","null",VLOOKUP(Y532,Marcas!$A$2:$C$2024,2,0)),"")</f>
        <v>852</v>
      </c>
      <c r="AA532" s="3" t="s">
        <v>2791</v>
      </c>
      <c r="AB532" s="3">
        <f>IFERROR(IF(AA532="","",IF(AA532="EMPORIO LEGAL",1,VLOOKUP(AA532,Clientes!$A$2:$B$1190,2,0))),"")</f>
        <v>605</v>
      </c>
      <c r="AC532" s="3">
        <f>IFERROR(IF(Tabla1[[#This Row],[id_control]]="null","",VLOOKUP(CONCATENATE(Tabla1[[#This Row],[CLIENTE]],"-",Tabla1[[#This Row],[id_control]]),Hoja1!$C$2:$D$1994,2,0)),"")</f>
        <v>532</v>
      </c>
      <c r="AD532" s="3" t="s">
        <v>2792</v>
      </c>
      <c r="AE532" s="3"/>
      <c r="AF532" s="3"/>
      <c r="AG532" s="3"/>
      <c r="AH532" s="3"/>
      <c r="AI532" s="3"/>
      <c r="AJ532" s="3"/>
      <c r="AK532" s="3"/>
      <c r="AL532" s="3" t="s">
        <v>2793</v>
      </c>
      <c r="AM532" s="6"/>
      <c r="AN532" s="6"/>
      <c r="AO532" s="6"/>
      <c r="AP532" s="6"/>
      <c r="AQ532" s="4" t="s">
        <v>2794</v>
      </c>
      <c r="AR532" s="4"/>
      <c r="AS532" s="6"/>
      <c r="AT532" s="6"/>
      <c r="AU532" s="6"/>
      <c r="AV532" s="5" t="s">
        <v>2795</v>
      </c>
      <c r="AW532" s="5"/>
      <c r="AX532" s="5"/>
      <c r="AY532" s="5"/>
      <c r="AZ532" s="5"/>
      <c r="BA532" s="5"/>
      <c r="BB532" s="5"/>
      <c r="BC532" s="5"/>
      <c r="BD532" s="6" t="s">
        <v>2796</v>
      </c>
      <c r="BE532" s="8">
        <v>531</v>
      </c>
      <c r="BF532" s="6" t="str">
        <f t="shared" si="174"/>
        <v>insert into bitacoras_estatus (numero_expediente, numero_registro, representante, fecha_inicio, fecha_vencimiento, id_cliente, id_admin, id_bitacoras_estatus, id_estatus, id_clase, id_marca, created_at, updated_at) values('1340355','1362780','CARLOS REYES','2013-01-17','2023-01-17','605','2','1','1',null,852,'2013-01-17 00:00:00','2013-01-17 00:00:00');</v>
      </c>
      <c r="BG532" s="6" t="str">
        <f t="shared" si="175"/>
        <v>insert into servicios_comentarios (comentario, id_admin, id_estatus, created_at, updated_at) values('TITULO RECIBIDO 05/07/2013; CESIÓN DE DERECHOS 07/06/2016; CAMBIO DE DOMICILIO 07/06/2016. QUEDO INSCRITA TRANSMISION DE DERECHOS No. 261016/2016 RECIBIDA 30 SEPT 2016. , SE RECIBIO NOTIFICACION 22 DIC 2016 SOLIC REQUISITOS PARA CAMBIAR DOM SOCIAL DEL TITULAR. EL 28/02/2017 SE PRESENTÓ NUEVAMENTE SOLICITUD DE CAMBIO DE DOMICILIO DEL TITULAR. EL 11 MAYO LLEGO SE TOMA NOTA DEL CAMBIO DE DOMICILIO',1,531,'2013-01-17 00:00:00','2013-01-17 00:00:00');</v>
      </c>
      <c r="BH532" s="6" t="str">
        <f t="shared" si="176"/>
        <v>insert into servicios_comentarios (comentario, id_admin, id_estatus, created_at, updated_at) values('4 23 60 10 CEL.- 614 1 25 02 93',1,531,'2013-01-17 00:00:00','2013-01-17 00:00:00');</v>
      </c>
      <c r="BI532" s="137" t="str">
        <f t="shared" si="177"/>
        <v>update bitacoras_estatus set comprobacion_uso = 1, id_estatus=10 where id=531;</v>
      </c>
      <c r="BJ532" s="137" t="str">
        <f t="shared" si="178"/>
        <v>update bitacoras_estatus set numero_expediente = '1340355', numero_registro = '1362780', id_estatus = 10, fecha_inicio = '2013-01-17', fecha_vencimiento ='2023-01-17', created_at ='2013-01-17 00:00:00', updated_at ='2013-01-17 00:00:00', id_clase=null, id_marca=852, id_cliente=605, vigencia = 1 where id =531;</v>
      </c>
      <c r="BK532" s="137" t="str">
        <f t="shared" si="179"/>
        <v>update bitacoras_estatus set id_estatus = 10 where id =531;</v>
      </c>
    </row>
    <row r="533" spans="1:63" ht="40">
      <c r="A533" s="3">
        <v>685659</v>
      </c>
      <c r="B533" s="3">
        <v>890383</v>
      </c>
      <c r="C533" s="3">
        <f>IF(Tabla1[[#This Row],[No. REG.]]="","",1)</f>
        <v>1</v>
      </c>
      <c r="D533" s="3" t="s">
        <v>46</v>
      </c>
      <c r="E533" s="3">
        <f>IF(Tabla1[[#This Row],[STATUS]]="","",VLOOKUP(D533,Estatus!$A$2:$B$13,2,0))</f>
        <v>10</v>
      </c>
      <c r="F533" s="3">
        <f>IF(Tabla1[[#This Row],[STATUS]]="","",VLOOKUP(D533,Estatus!$A$2:$I$12,9,0))</f>
        <v>1</v>
      </c>
      <c r="G533" s="12" t="s">
        <v>2797</v>
      </c>
      <c r="H533" s="7">
        <v>38286</v>
      </c>
      <c r="I533" s="80">
        <f t="shared" si="160"/>
        <v>2004</v>
      </c>
      <c r="J533" s="80">
        <f t="shared" si="161"/>
        <v>10</v>
      </c>
      <c r="K533" s="80">
        <f t="shared" si="162"/>
        <v>26</v>
      </c>
      <c r="L533" s="80">
        <f t="shared" si="163"/>
        <v>10</v>
      </c>
      <c r="M533" s="80">
        <f t="shared" si="164"/>
        <v>26</v>
      </c>
      <c r="N533" s="80" t="str">
        <f t="shared" si="165"/>
        <v>'2004-10-26'</v>
      </c>
      <c r="O533" s="80" t="str">
        <f t="shared" si="166"/>
        <v>'2004-10-26 00:00:00'</v>
      </c>
      <c r="P533" s="7">
        <v>45591</v>
      </c>
      <c r="Q533" s="80">
        <f t="shared" si="167"/>
        <v>2024</v>
      </c>
      <c r="R533" s="80">
        <f t="shared" si="168"/>
        <v>10</v>
      </c>
      <c r="S533" s="80">
        <f t="shared" si="169"/>
        <v>26</v>
      </c>
      <c r="T533" s="80">
        <f t="shared" si="170"/>
        <v>10</v>
      </c>
      <c r="U533" s="80">
        <f t="shared" si="171"/>
        <v>26</v>
      </c>
      <c r="V533" s="80" t="str">
        <f t="shared" si="172"/>
        <v>'2024-10-26'</v>
      </c>
      <c r="W533" s="80"/>
      <c r="X533" s="80" t="str">
        <f t="shared" si="173"/>
        <v>null</v>
      </c>
      <c r="Y533" s="3" t="s">
        <v>2798</v>
      </c>
      <c r="Z533" s="124">
        <f>IFERROR(IF(Y533="","null",VLOOKUP(Y533,Marcas!$A$2:$C$2024,2,0)),"")</f>
        <v>850</v>
      </c>
      <c r="AA533" s="3" t="s">
        <v>2798</v>
      </c>
      <c r="AB533" s="3">
        <f>IFERROR(IF(AA533="","",IF(AA533="EMPORIO LEGAL",1,VLOOKUP(AA533,Clientes!$A$2:$B$1190,2,0))),"")</f>
        <v>603</v>
      </c>
      <c r="AC533" s="3">
        <f>IFERROR(IF(Tabla1[[#This Row],[id_control]]="null","",VLOOKUP(CONCATENATE(Tabla1[[#This Row],[CLIENTE]],"-",Tabla1[[#This Row],[id_control]]),Hoja1!$C$2:$D$1994,2,0)),"")</f>
        <v>533</v>
      </c>
      <c r="AD533" s="3" t="s">
        <v>2799</v>
      </c>
      <c r="AE533" s="3"/>
      <c r="AF533" s="3"/>
      <c r="AG533" s="3"/>
      <c r="AH533" s="3"/>
      <c r="AI533" s="3"/>
      <c r="AJ533" s="3"/>
      <c r="AK533" s="3"/>
      <c r="AL533" s="3" t="s">
        <v>2800</v>
      </c>
      <c r="AM533" s="6"/>
      <c r="AN533" s="6"/>
      <c r="AO533" s="6"/>
      <c r="AP533" s="6"/>
      <c r="AQ533" s="4"/>
      <c r="AR533" s="4"/>
      <c r="AS533" s="6"/>
      <c r="AT533" s="6"/>
      <c r="AU533" s="6"/>
      <c r="AV533" s="5" t="s">
        <v>2801</v>
      </c>
      <c r="AW533" s="11"/>
      <c r="AX533" s="11"/>
      <c r="AY533" s="6"/>
      <c r="AZ533" s="6"/>
      <c r="BA533" s="6"/>
      <c r="BB533" s="6"/>
      <c r="BC533" s="6"/>
      <c r="BD533" s="6" t="s">
        <v>2800</v>
      </c>
      <c r="BE533" s="8">
        <v>532</v>
      </c>
      <c r="BF533" s="6" t="str">
        <f t="shared" si="174"/>
        <v>insert into bitacoras_estatus (numero_expediente, numero_registro, representante, fecha_inicio, fecha_vencimiento, id_cliente, id_admin, id_bitacoras_estatus, id_estatus, id_clase, id_marca, created_at, updated_at) values('685659','890383','JUDITH LARA RIVAS','2004-10-26','2024-10-26','603','2','1','1',null,850,'2004-10-26 00:00:00','2004-10-26 00:00:00');</v>
      </c>
      <c r="BG533" s="6" t="str">
        <f t="shared" si="175"/>
        <v>insert into servicios_comentarios (comentario, id_admin, id_estatus, created_at, updated_at) values('RENOVACION ENVIADA 29/09/2014. RENOVACION RECIBIDA 26NOV 14. CONSTANCIA ENTREGADA 06MAR15',1,532,'2004-10-26 00:00:00','2004-10-26 00:00:00');</v>
      </c>
      <c r="BH533" s="6" t="str">
        <f t="shared" si="176"/>
        <v>insert into servicios_comentarios (comentario, id_admin, id_estatus, created_at, updated_at) values('434 04 96',1,532,'2004-10-26 00:00:00','2004-10-26 00:00:00');</v>
      </c>
      <c r="BI533" s="137" t="str">
        <f t="shared" si="177"/>
        <v>update bitacoras_estatus set comprobacion_uso = 1, id_estatus=10 where id=532;</v>
      </c>
      <c r="BJ533" s="137" t="str">
        <f t="shared" si="178"/>
        <v>update bitacoras_estatus set numero_expediente = '685659', numero_registro = '890383', id_estatus = 10, fecha_inicio = '2004-10-26', fecha_vencimiento ='2024-10-26', created_at ='2004-10-26 00:00:00', updated_at ='2004-10-26 00:00:00', id_clase=null, id_marca=850, id_cliente=603, vigencia = 1 where id =532;</v>
      </c>
      <c r="BK533" s="137" t="str">
        <f t="shared" si="179"/>
        <v>update bitacoras_estatus set id_estatus = 10 where id =532;</v>
      </c>
    </row>
    <row r="534" spans="1:63">
      <c r="A534" s="3">
        <v>1231706</v>
      </c>
      <c r="B534" s="3">
        <v>1280044</v>
      </c>
      <c r="C534" s="3">
        <f>IF(Tabla1[[#This Row],[No. REG.]]="","",1)</f>
        <v>1</v>
      </c>
      <c r="D534" s="3" t="s">
        <v>46</v>
      </c>
      <c r="E534" s="3">
        <f>IF(Tabla1[[#This Row],[STATUS]]="","",VLOOKUP(D534,Estatus!$A$2:$B$13,2,0))</f>
        <v>10</v>
      </c>
      <c r="F534" s="3">
        <f>IF(Tabla1[[#This Row],[STATUS]]="","",VLOOKUP(D534,Estatus!$A$2:$I$12,9,0))</f>
        <v>1</v>
      </c>
      <c r="G534" s="12" t="s">
        <v>2802</v>
      </c>
      <c r="H534" s="7">
        <v>40872</v>
      </c>
      <c r="I534" s="80">
        <f t="shared" si="160"/>
        <v>2011</v>
      </c>
      <c r="J534" s="80">
        <f t="shared" si="161"/>
        <v>11</v>
      </c>
      <c r="K534" s="80">
        <f t="shared" si="162"/>
        <v>25</v>
      </c>
      <c r="L534" s="80">
        <f t="shared" si="163"/>
        <v>11</v>
      </c>
      <c r="M534" s="80">
        <f t="shared" si="164"/>
        <v>25</v>
      </c>
      <c r="N534" s="80" t="str">
        <f t="shared" si="165"/>
        <v>'2011-11-25'</v>
      </c>
      <c r="O534" s="80" t="str">
        <f t="shared" si="166"/>
        <v>'2011-11-25 00:00:00'</v>
      </c>
      <c r="P534" s="7">
        <v>44525</v>
      </c>
      <c r="Q534" s="80">
        <f t="shared" si="167"/>
        <v>2021</v>
      </c>
      <c r="R534" s="80">
        <f t="shared" si="168"/>
        <v>11</v>
      </c>
      <c r="S534" s="80">
        <f t="shared" si="169"/>
        <v>25</v>
      </c>
      <c r="T534" s="80">
        <f t="shared" si="170"/>
        <v>11</v>
      </c>
      <c r="U534" s="80">
        <f t="shared" si="171"/>
        <v>25</v>
      </c>
      <c r="V534" s="80" t="str">
        <f t="shared" si="172"/>
        <v>'2021-11-25'</v>
      </c>
      <c r="W534" s="80"/>
      <c r="X534" s="80" t="str">
        <f t="shared" si="173"/>
        <v>null</v>
      </c>
      <c r="Y534" s="3" t="s">
        <v>2803</v>
      </c>
      <c r="Z534" s="124">
        <f>IFERROR(IF(Y534="","null",VLOOKUP(Y534,Marcas!$A$2:$C$2024,2,0)),"")</f>
        <v>849</v>
      </c>
      <c r="AA534" s="3" t="s">
        <v>2803</v>
      </c>
      <c r="AB534" s="3">
        <f>IFERROR(IF(AA534="","",IF(AA534="EMPORIO LEGAL",1,VLOOKUP(AA534,Clientes!$A$2:$B$1190,2,0))),"")</f>
        <v>602</v>
      </c>
      <c r="AC534" s="3">
        <f>IFERROR(IF(Tabla1[[#This Row],[id_control]]="null","",VLOOKUP(CONCATENATE(Tabla1[[#This Row],[CLIENTE]],"-",Tabla1[[#This Row],[id_control]]),Hoja1!$C$2:$D$1994,2,0)),"")</f>
        <v>534</v>
      </c>
      <c r="AD534" s="3" t="s">
        <v>2804</v>
      </c>
      <c r="AE534" s="3"/>
      <c r="AF534" s="3"/>
      <c r="AG534" s="3"/>
      <c r="AH534" s="3"/>
      <c r="AI534" s="3"/>
      <c r="AJ534" s="3"/>
      <c r="AK534" s="3"/>
      <c r="AL534" s="3" t="s">
        <v>2805</v>
      </c>
      <c r="AM534" s="6"/>
      <c r="AN534" s="6"/>
      <c r="AO534" s="6"/>
      <c r="AP534" s="6"/>
      <c r="AQ534" s="4" t="s">
        <v>2806</v>
      </c>
      <c r="AR534" s="4"/>
      <c r="AS534" s="4"/>
      <c r="AT534" s="6"/>
      <c r="AU534" s="6"/>
      <c r="AV534" s="8" t="s">
        <v>2807</v>
      </c>
      <c r="AW534" s="11"/>
      <c r="AX534" s="6"/>
      <c r="AY534" s="6"/>
      <c r="AZ534" s="6"/>
      <c r="BA534" s="6"/>
      <c r="BB534" s="6"/>
      <c r="BC534" s="6"/>
      <c r="BD534" s="6" t="s">
        <v>2808</v>
      </c>
      <c r="BE534" s="8">
        <v>533</v>
      </c>
      <c r="BF534" s="6" t="str">
        <f t="shared" si="174"/>
        <v>insert into bitacoras_estatus (numero_expediente, numero_registro, representante, fecha_inicio, fecha_vencimiento, id_cliente, id_admin, id_bitacoras_estatus, id_estatus, id_clase, id_marca, created_at, updated_at) values('1231706','1280044','MARCO IVAN SALINAS ROJO','2011-11-25','2021-11-25','602','2','1','1',null,849,'2011-11-25 00:00:00','2011-11-25 00:00:00');</v>
      </c>
      <c r="BG534" s="6" t="str">
        <f t="shared" si="175"/>
        <v>insert into servicios_comentarios (comentario, id_admin, id_estatus, created_at, updated_at) values('TITULO RECIBIDO 06/06/2012',1,533,'2011-11-25 00:00:00','2011-11-25 00:00:00');</v>
      </c>
      <c r="BH534" s="6" t="str">
        <f t="shared" si="176"/>
        <v>insert into servicios_comentarios (comentario, id_admin, id_estatus, created_at, updated_at) values('4 33 07 87 CEL 614 1 54 31 39',1,533,'2011-11-25 00:00:00','2011-11-25 00:00:00');</v>
      </c>
      <c r="BI534" s="137" t="str">
        <f t="shared" si="177"/>
        <v>update bitacoras_estatus set comprobacion_uso = 1, id_estatus=10 where id=533;</v>
      </c>
      <c r="BJ534" s="137" t="str">
        <f t="shared" si="178"/>
        <v>update bitacoras_estatus set numero_expediente = '1231706', numero_registro = '1280044', id_estatus = 10, fecha_inicio = '2011-11-25', fecha_vencimiento ='2021-11-25', created_at ='2011-11-25 00:00:00', updated_at ='2011-11-25 00:00:00', id_clase=null, id_marca=849, id_cliente=602, vigencia = 1 where id =533;</v>
      </c>
      <c r="BK534" s="137" t="str">
        <f t="shared" si="179"/>
        <v>update bitacoras_estatus set id_estatus = 10 where id =533;</v>
      </c>
    </row>
    <row r="535" spans="1:63" ht="53">
      <c r="A535" s="3">
        <v>785714</v>
      </c>
      <c r="B535" s="3">
        <v>946745</v>
      </c>
      <c r="C535" s="3">
        <f>IF(Tabla1[[#This Row],[No. REG.]]="","",1)</f>
        <v>1</v>
      </c>
      <c r="D535" s="3" t="s">
        <v>46</v>
      </c>
      <c r="E535" s="3">
        <f>IF(Tabla1[[#This Row],[STATUS]]="","",VLOOKUP(D535,Estatus!$A$2:$B$13,2,0))</f>
        <v>10</v>
      </c>
      <c r="F535" s="3">
        <f>IF(Tabla1[[#This Row],[STATUS]]="","",VLOOKUP(D535,Estatus!$A$2:$I$12,9,0))</f>
        <v>1</v>
      </c>
      <c r="G535" s="12" t="s">
        <v>2809</v>
      </c>
      <c r="H535" s="7">
        <v>38860</v>
      </c>
      <c r="I535" s="80">
        <f t="shared" si="160"/>
        <v>2006</v>
      </c>
      <c r="J535" s="80">
        <f t="shared" si="161"/>
        <v>5</v>
      </c>
      <c r="K535" s="80">
        <f t="shared" si="162"/>
        <v>23</v>
      </c>
      <c r="L535" s="80" t="str">
        <f t="shared" si="163"/>
        <v>05</v>
      </c>
      <c r="M535" s="80">
        <f t="shared" si="164"/>
        <v>23</v>
      </c>
      <c r="N535" s="80" t="str">
        <f t="shared" si="165"/>
        <v>'2006-05-23'</v>
      </c>
      <c r="O535" s="80" t="str">
        <f t="shared" si="166"/>
        <v>'2006-05-23 00:00:00'</v>
      </c>
      <c r="P535" s="7">
        <v>46165</v>
      </c>
      <c r="Q535" s="80">
        <f t="shared" si="167"/>
        <v>2026</v>
      </c>
      <c r="R535" s="80">
        <f t="shared" si="168"/>
        <v>5</v>
      </c>
      <c r="S535" s="80">
        <f t="shared" si="169"/>
        <v>23</v>
      </c>
      <c r="T535" s="80" t="str">
        <f t="shared" si="170"/>
        <v>05</v>
      </c>
      <c r="U535" s="80">
        <f t="shared" si="171"/>
        <v>23</v>
      </c>
      <c r="V535" s="80" t="str">
        <f t="shared" si="172"/>
        <v>'2026-05-23'</v>
      </c>
      <c r="W535" s="80"/>
      <c r="X535" s="80" t="str">
        <f t="shared" si="173"/>
        <v>null</v>
      </c>
      <c r="Y535" s="3" t="s">
        <v>2810</v>
      </c>
      <c r="Z535" s="124">
        <f>IFERROR(IF(Y535="","null",VLOOKUP(Y535,Marcas!$A$2:$C$2024,2,0)),"")</f>
        <v>1149</v>
      </c>
      <c r="AA535" s="3" t="s">
        <v>2811</v>
      </c>
      <c r="AB535" s="3">
        <f>IFERROR(IF(AA535="","",IF(AA535="EMPORIO LEGAL",1,VLOOKUP(AA535,Clientes!$A$2:$B$1190,2,0))),"")</f>
        <v>600</v>
      </c>
      <c r="AC535" s="3">
        <f>IFERROR(IF(Tabla1[[#This Row],[id_control]]="null","",VLOOKUP(CONCATENATE(Tabla1[[#This Row],[CLIENTE]],"-",Tabla1[[#This Row],[id_control]]),Hoja1!$C$2:$D$1994,2,0)),"")</f>
        <v>535</v>
      </c>
      <c r="AD535" s="3" t="s">
        <v>2812</v>
      </c>
      <c r="AE535" s="3"/>
      <c r="AF535" s="3"/>
      <c r="AG535" s="3"/>
      <c r="AH535" s="3"/>
      <c r="AI535" s="3"/>
      <c r="AJ535" s="3"/>
      <c r="AK535" s="3"/>
      <c r="AL535" s="3">
        <v>6394742244</v>
      </c>
      <c r="AM535" s="8"/>
      <c r="AN535" s="8"/>
      <c r="AO535" s="8"/>
      <c r="AP535" s="8"/>
      <c r="AQ535" s="8">
        <v>6395018492</v>
      </c>
      <c r="AR535" s="8">
        <v>6141848738</v>
      </c>
      <c r="AS535" s="8"/>
      <c r="AT535" s="8"/>
      <c r="AU535" s="8"/>
      <c r="AV535" s="8" t="s">
        <v>2813</v>
      </c>
      <c r="AW535" s="8" t="s">
        <v>2814</v>
      </c>
      <c r="AX535" s="8" t="s">
        <v>2815</v>
      </c>
      <c r="AY535" s="8"/>
      <c r="AZ535" s="8"/>
      <c r="BA535" s="8"/>
      <c r="BB535" s="8"/>
      <c r="BC535" s="8"/>
      <c r="BD535" s="8" t="s">
        <v>2816</v>
      </c>
      <c r="BE535" s="8">
        <v>534</v>
      </c>
      <c r="BF535" s="6" t="str">
        <f t="shared" si="174"/>
        <v>insert into bitacoras_estatus (numero_expediente, numero_registro, representante, fecha_inicio, fecha_vencimiento, id_cliente, id_admin, id_bitacoras_estatus, id_estatus, id_clase, id_marca, created_at, updated_at) values('785714','946745','JULIO LOZANO IBAÑEZ','2006-05-23','2026-05-23','600','2','1','1',null,1149,'2006-05-23 00:00:00','2006-05-23 00:00:00');</v>
      </c>
      <c r="BG535" s="6" t="str">
        <f t="shared" si="175"/>
        <v>insert into servicios_comentarios (comentario, id_admin, id_estatus, created_at, updated_at) values('COMPROBACION DE USO DE MARCA RECIBIDA 20/07/2011. SOLICITUD DE RENOVACION 20-SEPT-16. 22 DE NOV 2016 SE COMUNICA RENOVACION DEL REGISTRO DE MARCA',1,534,'2006-05-23 00:00:00','2006-05-23 00:00:00');</v>
      </c>
      <c r="BH535" s="6" t="str">
        <f t="shared" si="176"/>
        <v>insert into servicios_comentarios (comentario, id_admin, id_estatus, created_at, updated_at) values('639-474-2244, CEL JULIO LOZANO 639-501-8492 VICTOR RESENDIZ 614-184-8738, BEATRIZ CHICA DE PAGOS',1,534,'2006-05-23 00:00:00','2006-05-23 00:00:00');</v>
      </c>
      <c r="BI535" s="137" t="str">
        <f t="shared" si="177"/>
        <v>update bitacoras_estatus set comprobacion_uso = 1, id_estatus=10 where id=534;</v>
      </c>
      <c r="BJ535" s="137" t="str">
        <f t="shared" si="178"/>
        <v>update bitacoras_estatus set numero_expediente = '785714', numero_registro = '946745', id_estatus = 10, fecha_inicio = '2006-05-23', fecha_vencimiento ='2026-05-23', created_at ='2006-05-23 00:00:00', updated_at ='2006-05-23 00:00:00', id_clase=null, id_marca=1149, id_cliente=600, vigencia = 1 where id =534;</v>
      </c>
      <c r="BK535" s="137" t="str">
        <f t="shared" si="179"/>
        <v>update bitacoras_estatus set id_estatus = 10 where id =534;</v>
      </c>
    </row>
    <row r="536" spans="1:63" ht="66">
      <c r="A536" s="3">
        <v>932034</v>
      </c>
      <c r="B536" s="3">
        <v>1044463</v>
      </c>
      <c r="C536" s="3">
        <f>IF(Tabla1[[#This Row],[No. REG.]]="","",1)</f>
        <v>1</v>
      </c>
      <c r="D536" s="3" t="s">
        <v>46</v>
      </c>
      <c r="E536" s="3">
        <f>IF(Tabla1[[#This Row],[STATUS]]="","",VLOOKUP(D536,Estatus!$A$2:$B$13,2,0))</f>
        <v>10</v>
      </c>
      <c r="F536" s="3">
        <f>IF(Tabla1[[#This Row],[STATUS]]="","",VLOOKUP(D536,Estatus!$A$2:$I$12,9,0))</f>
        <v>1</v>
      </c>
      <c r="G536" s="12" t="s">
        <v>8710</v>
      </c>
      <c r="H536" s="7">
        <v>39566</v>
      </c>
      <c r="I536" s="80">
        <f t="shared" si="160"/>
        <v>2008</v>
      </c>
      <c r="J536" s="80">
        <f t="shared" si="161"/>
        <v>4</v>
      </c>
      <c r="K536" s="80">
        <f t="shared" si="162"/>
        <v>28</v>
      </c>
      <c r="L536" s="80" t="str">
        <f t="shared" si="163"/>
        <v>04</v>
      </c>
      <c r="M536" s="80">
        <f t="shared" si="164"/>
        <v>28</v>
      </c>
      <c r="N536" s="80" t="str">
        <f t="shared" si="165"/>
        <v>'2008-04-28'</v>
      </c>
      <c r="O536" s="80" t="str">
        <f t="shared" si="166"/>
        <v>'2008-04-28 00:00:00'</v>
      </c>
      <c r="P536" s="7">
        <v>46871</v>
      </c>
      <c r="Q536" s="80">
        <f t="shared" si="167"/>
        <v>2028</v>
      </c>
      <c r="R536" s="80">
        <f t="shared" si="168"/>
        <v>4</v>
      </c>
      <c r="S536" s="80">
        <f t="shared" si="169"/>
        <v>28</v>
      </c>
      <c r="T536" s="80" t="str">
        <f t="shared" si="170"/>
        <v>04</v>
      </c>
      <c r="U536" s="80">
        <f t="shared" si="171"/>
        <v>28</v>
      </c>
      <c r="V536" s="80" t="str">
        <f t="shared" si="172"/>
        <v>'2028-04-28'</v>
      </c>
      <c r="W536" s="80"/>
      <c r="X536" s="80" t="str">
        <f t="shared" si="173"/>
        <v>null</v>
      </c>
      <c r="Y536" s="3" t="s">
        <v>2817</v>
      </c>
      <c r="Z536" s="124">
        <f>IFERROR(IF(Y536="","null",VLOOKUP(Y536,Marcas!$A$2:$C$2024,2,0)),"")</f>
        <v>1277</v>
      </c>
      <c r="AA536" s="3" t="s">
        <v>2811</v>
      </c>
      <c r="AB536" s="3">
        <f>IFERROR(IF(AA536="","",IF(AA536="EMPORIO LEGAL",1,VLOOKUP(AA536,Clientes!$A$2:$B$1190,2,0))),"")</f>
        <v>600</v>
      </c>
      <c r="AC536" s="3">
        <f>IFERROR(IF(Tabla1[[#This Row],[id_control]]="null","",VLOOKUP(CONCATENATE(Tabla1[[#This Row],[CLIENTE]],"-",Tabla1[[#This Row],[id_control]]),Hoja1!$C$2:$D$1994,2,0)),"")</f>
        <v>536</v>
      </c>
      <c r="AD536" s="3" t="s">
        <v>2812</v>
      </c>
      <c r="AE536" s="3"/>
      <c r="AF536" s="3"/>
      <c r="AG536" s="3"/>
      <c r="AH536" s="3"/>
      <c r="AI536" s="3"/>
      <c r="AJ536" s="3"/>
      <c r="AK536" s="3"/>
      <c r="AL536" s="3" t="s">
        <v>2818</v>
      </c>
      <c r="AM536" s="8"/>
      <c r="AN536" s="8"/>
      <c r="AO536" s="8"/>
      <c r="AP536" s="8"/>
      <c r="AQ536" s="8" t="s">
        <v>2819</v>
      </c>
      <c r="AR536" s="8" t="s">
        <v>2820</v>
      </c>
      <c r="AS536" s="8"/>
      <c r="AT536" s="8"/>
      <c r="AU536" s="8"/>
      <c r="AV536" s="8" t="s">
        <v>2814</v>
      </c>
      <c r="AW536" s="8" t="s">
        <v>2813</v>
      </c>
      <c r="AX536" s="8" t="s">
        <v>2815</v>
      </c>
      <c r="AY536" s="8"/>
      <c r="AZ536" s="8"/>
      <c r="BA536" s="8"/>
      <c r="BB536" s="8"/>
      <c r="BC536" s="8"/>
      <c r="BD536" s="8" t="s">
        <v>2821</v>
      </c>
      <c r="BE536" s="8">
        <v>535</v>
      </c>
      <c r="BF536" s="6" t="str">
        <f t="shared" si="174"/>
        <v>insert into bitacoras_estatus (numero_expediente, numero_registro, representante, fecha_inicio, fecha_vencimiento, id_cliente, id_admin, id_bitacoras_estatus, id_estatus, id_clase, id_marca, created_at, updated_at) values('932034','1044463','JULIO LOZANO IBAÑEZ','2008-04-28','2028-04-28','600','2','1','1',null,1277,'2008-04-28 00:00:00','2008-04-28 00:00:00');</v>
      </c>
      <c r="BG536" s="6" t="str">
        <f t="shared" si="175"/>
        <v>insert into servicios_comentarios (comentario, id_admin, id_estatus, created_at, updated_at) values('COMPROBACION DE USO DE MARCA ENVIADA 18/04/2011. EL 6 NOV 2017 SE ENVIA SOLICITUD DE RENOVACION DE REGISTRO DE MARCA. EL 27 DE FEBRERO 2018 LLEGO LA RENOVACION DE LA MARCA',1,535,'2008-04-28 00:00:00','2008-04-28 00:00:00');</v>
      </c>
      <c r="BH536" s="6" t="str">
        <f t="shared" si="176"/>
        <v>insert into servicios_comentarios (comentario, id_admin, id_estatus, created_at, updated_at) values('639-474-2244, CEL JULIO LOZANO 639-501-8492 VICTOR RESENDIZ 614-184-8738, MARCELA CHICA DE PAGOS',1,535,'2008-04-28 00:00:00','2008-04-28 00:00:00');</v>
      </c>
      <c r="BI536" s="137" t="str">
        <f t="shared" si="177"/>
        <v>update bitacoras_estatus set comprobacion_uso = 1, id_estatus=10 where id=535;</v>
      </c>
      <c r="BJ536" s="137" t="str">
        <f t="shared" si="178"/>
        <v>update bitacoras_estatus set numero_expediente = '932034', numero_registro = '1044463', id_estatus = 10, fecha_inicio = '2008-04-28', fecha_vencimiento ='2028-04-28', created_at ='2008-04-28 00:00:00', updated_at ='2008-04-28 00:00:00', id_clase=null, id_marca=1277, id_cliente=600, vigencia = 1 where id =535;</v>
      </c>
      <c r="BK536" s="137" t="str">
        <f t="shared" si="179"/>
        <v>update bitacoras_estatus set id_estatus = 10 where id =535;</v>
      </c>
    </row>
    <row r="537" spans="1:63" ht="66">
      <c r="A537" s="3">
        <v>972288</v>
      </c>
      <c r="B537" s="3">
        <v>1078554</v>
      </c>
      <c r="C537" s="3">
        <f>IF(Tabla1[[#This Row],[No. REG.]]="","",1)</f>
        <v>1</v>
      </c>
      <c r="D537" s="3" t="s">
        <v>46</v>
      </c>
      <c r="E537" s="3">
        <f>IF(Tabla1[[#This Row],[STATUS]]="","",VLOOKUP(D537,Estatus!$A$2:$B$13,2,0))</f>
        <v>10</v>
      </c>
      <c r="F537" s="3">
        <f>IF(Tabla1[[#This Row],[STATUS]]="","",VLOOKUP(D537,Estatus!$A$2:$I$12,9,0))</f>
        <v>1</v>
      </c>
      <c r="G537" s="12" t="s">
        <v>2822</v>
      </c>
      <c r="H537" s="7">
        <v>39745</v>
      </c>
      <c r="I537" s="80">
        <f t="shared" si="160"/>
        <v>2008</v>
      </c>
      <c r="J537" s="80">
        <f t="shared" si="161"/>
        <v>10</v>
      </c>
      <c r="K537" s="80">
        <f t="shared" si="162"/>
        <v>24</v>
      </c>
      <c r="L537" s="80">
        <f t="shared" si="163"/>
        <v>10</v>
      </c>
      <c r="M537" s="80">
        <f t="shared" si="164"/>
        <v>24</v>
      </c>
      <c r="N537" s="80" t="str">
        <f t="shared" si="165"/>
        <v>'2008-10-24'</v>
      </c>
      <c r="O537" s="80" t="str">
        <f t="shared" si="166"/>
        <v>'2008-10-24 00:00:00'</v>
      </c>
      <c r="P537" s="7">
        <v>47050</v>
      </c>
      <c r="Q537" s="80">
        <f t="shared" si="167"/>
        <v>2028</v>
      </c>
      <c r="R537" s="80">
        <f t="shared" si="168"/>
        <v>10</v>
      </c>
      <c r="S537" s="80">
        <f t="shared" si="169"/>
        <v>24</v>
      </c>
      <c r="T537" s="80">
        <f t="shared" si="170"/>
        <v>10</v>
      </c>
      <c r="U537" s="80">
        <f t="shared" si="171"/>
        <v>24</v>
      </c>
      <c r="V537" s="80" t="str">
        <f t="shared" si="172"/>
        <v>'2028-10-24'</v>
      </c>
      <c r="W537" s="80"/>
      <c r="X537" s="80" t="str">
        <f t="shared" si="173"/>
        <v>null</v>
      </c>
      <c r="Y537" s="3" t="s">
        <v>2823</v>
      </c>
      <c r="Z537" s="124">
        <f>IFERROR(IF(Y537="","null",VLOOKUP(Y537,Marcas!$A$2:$C$2024,2,0)),"")</f>
        <v>477</v>
      </c>
      <c r="AA537" s="3" t="s">
        <v>2811</v>
      </c>
      <c r="AB537" s="3">
        <f>IFERROR(IF(AA537="","",IF(AA537="EMPORIO LEGAL",1,VLOOKUP(AA537,Clientes!$A$2:$B$1190,2,0))),"")</f>
        <v>600</v>
      </c>
      <c r="AC537" s="3">
        <f>IFERROR(IF(Tabla1[[#This Row],[id_control]]="null","",VLOOKUP(CONCATENATE(Tabla1[[#This Row],[CLIENTE]],"-",Tabla1[[#This Row],[id_control]]),Hoja1!$C$2:$D$1994,2,0)),"")</f>
        <v>537</v>
      </c>
      <c r="AD537" s="3" t="s">
        <v>2812</v>
      </c>
      <c r="AE537" s="3"/>
      <c r="AF537" s="3"/>
      <c r="AG537" s="3"/>
      <c r="AH537" s="3"/>
      <c r="AI537" s="3"/>
      <c r="AJ537" s="3"/>
      <c r="AK537" s="3"/>
      <c r="AL537" s="3" t="s">
        <v>2824</v>
      </c>
      <c r="AM537" s="6"/>
      <c r="AN537" s="6"/>
      <c r="AO537" s="6"/>
      <c r="AP537" s="6"/>
      <c r="AQ537" s="6" t="s">
        <v>2825</v>
      </c>
      <c r="AR537" s="6" t="s">
        <v>2820</v>
      </c>
      <c r="AS537" s="6"/>
      <c r="AT537" s="6"/>
      <c r="AU537" s="6"/>
      <c r="AV537" s="8" t="s">
        <v>2826</v>
      </c>
      <c r="AW537" s="8" t="s">
        <v>2813</v>
      </c>
      <c r="AX537" s="8" t="s">
        <v>2815</v>
      </c>
      <c r="AY537" s="6"/>
      <c r="AZ537" s="6"/>
      <c r="BA537" s="6"/>
      <c r="BB537" s="6"/>
      <c r="BC537" s="6"/>
      <c r="BD537" s="6" t="s">
        <v>2821</v>
      </c>
      <c r="BE537" s="8">
        <v>536</v>
      </c>
      <c r="BF537" s="6" t="str">
        <f t="shared" si="174"/>
        <v>insert into bitacoras_estatus (numero_expediente, numero_registro, representante, fecha_inicio, fecha_vencimiento, id_cliente, id_admin, id_bitacoras_estatus, id_estatus, id_clase, id_marca, created_at, updated_at) values('972288','1078554','JULIO LOZANO IBAÑEZ','2008-10-24','2028-10-24','600','2','1','1',null,477,'2008-10-24 00:00:00','2008-10-24 00:00:00');</v>
      </c>
      <c r="BG537" s="6" t="str">
        <f t="shared" si="175"/>
        <v>insert into servicios_comentarios (comentario, id_admin, id_estatus, created_at, updated_at) values('TITULO ENTREGADO25/06/2009. EN FECHA 27 DE ABRIL DE 2018 SE PRESENTÓ SOLICITUD DE RENOVACION DE MARCA. SE COMUNICA RENOVACIÓN DE REGISTRO DE MARCA 10/07/2018.',1,536,'2008-10-24 00:00:00','2008-10-24 00:00:00');</v>
      </c>
      <c r="BH537" s="6" t="str">
        <f t="shared" si="176"/>
        <v>insert into servicios_comentarios (comentario, id_admin, id_estatus, created_at, updated_at) values('639-474-2244, CEL JULIO LOZANO 639-501-8492 VICTOR RESENDIZ 614-184-8738, MARCELA CHICA DE PAGOS',1,536,'2008-10-24 00:00:00','2008-10-24 00:00:00');</v>
      </c>
      <c r="BI537" s="137" t="str">
        <f t="shared" si="177"/>
        <v>update bitacoras_estatus set comprobacion_uso = 1, id_estatus=10 where id=536;</v>
      </c>
      <c r="BJ537" s="137" t="str">
        <f t="shared" si="178"/>
        <v>update bitacoras_estatus set numero_expediente = '972288', numero_registro = '1078554', id_estatus = 10, fecha_inicio = '2008-10-24', fecha_vencimiento ='2028-10-24', created_at ='2008-10-24 00:00:00', updated_at ='2008-10-24 00:00:00', id_clase=null, id_marca=477, id_cliente=600, vigencia = 1 where id =536;</v>
      </c>
      <c r="BK537" s="137" t="str">
        <f t="shared" si="179"/>
        <v>update bitacoras_estatus set id_estatus = 10 where id =536;</v>
      </c>
    </row>
    <row r="538" spans="1:63">
      <c r="A538" s="3">
        <v>997418</v>
      </c>
      <c r="B538" s="3">
        <v>1104175</v>
      </c>
      <c r="C538" s="3">
        <f>IF(Tabla1[[#This Row],[No. REG.]]="","",1)</f>
        <v>1</v>
      </c>
      <c r="D538" s="3" t="s">
        <v>41</v>
      </c>
      <c r="E538" s="3">
        <f>IF(Tabla1[[#This Row],[STATUS]]="","",VLOOKUP(D538,Estatus!$A$2:$B$13,2,0))</f>
        <v>6</v>
      </c>
      <c r="F538" s="3">
        <f>IF(Tabla1[[#This Row],[STATUS]]="","",VLOOKUP(D538,Estatus!$A$2:$I$12,9,0))</f>
        <v>1</v>
      </c>
      <c r="G538" s="12" t="s">
        <v>2415</v>
      </c>
      <c r="H538" s="7">
        <v>39891</v>
      </c>
      <c r="I538" s="80">
        <f t="shared" si="160"/>
        <v>2009</v>
      </c>
      <c r="J538" s="80">
        <f t="shared" si="161"/>
        <v>3</v>
      </c>
      <c r="K538" s="80">
        <f t="shared" si="162"/>
        <v>19</v>
      </c>
      <c r="L538" s="80" t="str">
        <f t="shared" si="163"/>
        <v>03</v>
      </c>
      <c r="M538" s="80">
        <f t="shared" si="164"/>
        <v>19</v>
      </c>
      <c r="N538" s="80" t="str">
        <f t="shared" si="165"/>
        <v>'2009-03-19'</v>
      </c>
      <c r="O538" s="80" t="str">
        <f t="shared" si="166"/>
        <v>'2009-03-19 00:00:00'</v>
      </c>
      <c r="P538" s="7">
        <v>43543</v>
      </c>
      <c r="Q538" s="80">
        <f t="shared" si="167"/>
        <v>2019</v>
      </c>
      <c r="R538" s="80">
        <f t="shared" si="168"/>
        <v>3</v>
      </c>
      <c r="S538" s="80">
        <f t="shared" si="169"/>
        <v>19</v>
      </c>
      <c r="T538" s="80" t="str">
        <f t="shared" si="170"/>
        <v>03</v>
      </c>
      <c r="U538" s="80">
        <f t="shared" si="171"/>
        <v>19</v>
      </c>
      <c r="V538" s="80" t="str">
        <f t="shared" si="172"/>
        <v>'2019-03-19'</v>
      </c>
      <c r="W538" s="80"/>
      <c r="X538" s="80" t="str">
        <f t="shared" si="173"/>
        <v>null</v>
      </c>
      <c r="Y538" s="3" t="s">
        <v>2827</v>
      </c>
      <c r="Z538" s="124">
        <f>IFERROR(IF(Y538="","null",VLOOKUP(Y538,Marcas!$A$2:$C$2024,2,0)),"")</f>
        <v>1190</v>
      </c>
      <c r="AA538" s="3" t="s">
        <v>2811</v>
      </c>
      <c r="AB538" s="3">
        <f>IFERROR(IF(AA538="","",IF(AA538="EMPORIO LEGAL",1,VLOOKUP(AA538,Clientes!$A$2:$B$1190,2,0))),"")</f>
        <v>600</v>
      </c>
      <c r="AC538" s="3">
        <f>IFERROR(IF(Tabla1[[#This Row],[id_control]]="null","",VLOOKUP(CONCATENATE(Tabla1[[#This Row],[CLIENTE]],"-",Tabla1[[#This Row],[id_control]]),Hoja1!$C$2:$D$1994,2,0)),"")</f>
        <v>538</v>
      </c>
      <c r="AD538" s="3" t="s">
        <v>2812</v>
      </c>
      <c r="AE538" s="3"/>
      <c r="AF538" s="3"/>
      <c r="AG538" s="3"/>
      <c r="AH538" s="3"/>
      <c r="AI538" s="3"/>
      <c r="AJ538" s="3"/>
      <c r="AK538" s="3"/>
      <c r="AL538" s="3"/>
      <c r="AM538" s="6"/>
      <c r="AN538" s="6"/>
      <c r="AO538" s="6"/>
      <c r="AP538" s="6"/>
      <c r="AQ538" s="6" t="s">
        <v>2824</v>
      </c>
      <c r="AR538" s="6" t="s">
        <v>2828</v>
      </c>
      <c r="AS538" s="6" t="s">
        <v>2829</v>
      </c>
      <c r="AT538" s="6"/>
      <c r="AU538" s="6"/>
      <c r="AV538" s="6" t="s">
        <v>2814</v>
      </c>
      <c r="AW538" s="6" t="s">
        <v>2813</v>
      </c>
      <c r="AX538" s="6" t="s">
        <v>2815</v>
      </c>
      <c r="AY538" s="6"/>
      <c r="AZ538" s="6"/>
      <c r="BA538" s="6"/>
      <c r="BB538" s="6"/>
      <c r="BC538" s="6"/>
      <c r="BD538" s="6" t="s">
        <v>2821</v>
      </c>
      <c r="BE538" s="8">
        <v>537</v>
      </c>
      <c r="BF538" s="6" t="str">
        <f t="shared" si="174"/>
        <v>insert into bitacoras_estatus (numero_expediente, numero_registro, representante, fecha_inicio, fecha_vencimiento, id_cliente, id_admin, id_bitacoras_estatus, id_estatus, id_clase, id_marca, created_at, updated_at) values('997418','1104175','JULIO LOZANO IBAÑEZ','2009-03-19','2019-03-19','600','2','1','1',null,1190,'2009-03-19 00:00:00','2009-03-19 00:00:00');</v>
      </c>
      <c r="BG538" s="6" t="str">
        <f t="shared" si="175"/>
        <v>insert into servicios_comentarios (comentario, id_admin, id_estatus, created_at, updated_at) values('TITULO ENTREGADO: 30/09/2010',1,537,'2009-03-19 00:00:00','2009-03-19 00:00:00');</v>
      </c>
      <c r="BH538" s="6" t="str">
        <f t="shared" si="176"/>
        <v>insert into servicios_comentarios (comentario, id_admin, id_estatus, created_at, updated_at) values('639-474-2244, CEL JULIO LOZANO 639-501-8492 VICTOR RESENDIZ 614-184-8738, MARCELA CHICA DE PAGOS',1,537,'2009-03-19 00:00:00','2009-03-19 00:00:00');</v>
      </c>
      <c r="BI538" s="137" t="str">
        <f t="shared" si="177"/>
        <v>update bitacoras_estatus set comprobacion_uso = 1, id_estatus=6 where id=537;</v>
      </c>
      <c r="BJ538" s="137" t="str">
        <f t="shared" si="178"/>
        <v>update bitacoras_estatus set numero_expediente = '997418', numero_registro = '1104175', id_estatus = 6, fecha_inicio = '2009-03-19', fecha_vencimiento ='2019-03-19', created_at ='2009-03-19 00:00:00', updated_at ='2009-03-19 00:00:00', id_clase=null, id_marca=1190, id_cliente=600, vigencia = 1 where id =537;</v>
      </c>
      <c r="BK538" s="137" t="str">
        <f t="shared" si="179"/>
        <v>update bitacoras_estatus set id_estatus = 6 where id =537;</v>
      </c>
    </row>
    <row r="539" spans="1:63" ht="27">
      <c r="A539" s="3">
        <v>375415</v>
      </c>
      <c r="B539" s="3">
        <v>676534</v>
      </c>
      <c r="C539" s="3">
        <f>IF(Tabla1[[#This Row],[No. REG.]]="","",1)</f>
        <v>1</v>
      </c>
      <c r="D539" s="3" t="s">
        <v>41</v>
      </c>
      <c r="E539" s="3">
        <f>IF(Tabla1[[#This Row],[STATUS]]="","",VLOOKUP(D539,Estatus!$A$2:$B$13,2,0))</f>
        <v>6</v>
      </c>
      <c r="F539" s="3">
        <f>IF(Tabla1[[#This Row],[STATUS]]="","",VLOOKUP(D539,Estatus!$A$2:$I$12,9,0))</f>
        <v>1</v>
      </c>
      <c r="G539" s="12" t="s">
        <v>2830</v>
      </c>
      <c r="H539" s="7">
        <v>36292</v>
      </c>
      <c r="I539" s="80">
        <f t="shared" si="160"/>
        <v>1999</v>
      </c>
      <c r="J539" s="80">
        <f t="shared" si="161"/>
        <v>5</v>
      </c>
      <c r="K539" s="80">
        <f t="shared" si="162"/>
        <v>12</v>
      </c>
      <c r="L539" s="80" t="str">
        <f t="shared" si="163"/>
        <v>05</v>
      </c>
      <c r="M539" s="80">
        <f t="shared" si="164"/>
        <v>12</v>
      </c>
      <c r="N539" s="80" t="str">
        <f t="shared" si="165"/>
        <v>'1999-05-12'</v>
      </c>
      <c r="O539" s="80" t="str">
        <f t="shared" si="166"/>
        <v>'1999-05-12 00:00:00'</v>
      </c>
      <c r="P539" s="7">
        <v>43597</v>
      </c>
      <c r="Q539" s="80">
        <f t="shared" si="167"/>
        <v>2019</v>
      </c>
      <c r="R539" s="80">
        <f t="shared" si="168"/>
        <v>5</v>
      </c>
      <c r="S539" s="80">
        <f t="shared" si="169"/>
        <v>12</v>
      </c>
      <c r="T539" s="80" t="str">
        <f t="shared" si="170"/>
        <v>05</v>
      </c>
      <c r="U539" s="80">
        <f t="shared" si="171"/>
        <v>12</v>
      </c>
      <c r="V539" s="80" t="str">
        <f t="shared" si="172"/>
        <v>'2019-05-12'</v>
      </c>
      <c r="W539" s="80">
        <v>29</v>
      </c>
      <c r="X539" s="80">
        <f t="shared" si="173"/>
        <v>29</v>
      </c>
      <c r="Y539" s="12" t="s">
        <v>2831</v>
      </c>
      <c r="Z539" s="125">
        <f>IFERROR(IF(Y539="","null",VLOOKUP(Y539,Marcas!$A$2:$C$2024,2,0)),"")</f>
        <v>13</v>
      </c>
      <c r="AA539" s="3" t="s">
        <v>2811</v>
      </c>
      <c r="AB539" s="3">
        <f>IFERROR(IF(AA539="","",IF(AA539="EMPORIO LEGAL",1,VLOOKUP(AA539,Clientes!$A$2:$B$1190,2,0))),"")</f>
        <v>600</v>
      </c>
      <c r="AC539" s="3">
        <f>IFERROR(IF(Tabla1[[#This Row],[id_control]]="null","",VLOOKUP(CONCATENATE(Tabla1[[#This Row],[CLIENTE]],"-",Tabla1[[#This Row],[id_control]]),Hoja1!$C$2:$D$1994,2,0)),"")</f>
        <v>539</v>
      </c>
      <c r="AD539" s="3" t="s">
        <v>2812</v>
      </c>
      <c r="AE539" s="3"/>
      <c r="AF539" s="3"/>
      <c r="AG539" s="3"/>
      <c r="AH539" s="3"/>
      <c r="AI539" s="3"/>
      <c r="AJ539" s="3"/>
      <c r="AK539" s="3"/>
      <c r="AL539" s="3"/>
      <c r="AM539" s="6"/>
      <c r="AN539" s="6"/>
      <c r="AO539" s="6"/>
      <c r="AP539" s="6"/>
      <c r="AQ539" s="6" t="s">
        <v>2818</v>
      </c>
      <c r="AR539" s="6" t="s">
        <v>2825</v>
      </c>
      <c r="AS539" s="6" t="s">
        <v>2820</v>
      </c>
      <c r="AT539" s="6"/>
      <c r="AU539" s="6"/>
      <c r="AV539" s="8" t="s">
        <v>2814</v>
      </c>
      <c r="AW539" s="8" t="s">
        <v>2813</v>
      </c>
      <c r="AX539" s="6" t="s">
        <v>2815</v>
      </c>
      <c r="AY539" s="6"/>
      <c r="AZ539" s="6"/>
      <c r="BA539" s="6"/>
      <c r="BB539" s="6"/>
      <c r="BC539" s="6"/>
      <c r="BD539" s="6" t="s">
        <v>2816</v>
      </c>
      <c r="BE539" s="8">
        <v>538</v>
      </c>
      <c r="BF539" s="6" t="str">
        <f t="shared" si="174"/>
        <v>insert into bitacoras_estatus (numero_expediente, numero_registro, representante, fecha_inicio, fecha_vencimiento, id_cliente, id_admin, id_bitacoras_estatus, id_estatus, id_clase, id_marca, created_at, updated_at) values('375415','676534','JULIO LOZANO IBAÑEZ','1999-05-12','2019-05-12','600','2','1','1',29,13,'1999-05-12 00:00:00','1999-05-12 00:00:00');</v>
      </c>
      <c r="BG539" s="6" t="str">
        <f t="shared" si="175"/>
        <v>insert into servicios_comentarios (comentario, id_admin, id_estatus, created_at, updated_at) values('COMPROBACION DE USO DE MARCA RECIBIDA 20/07/2011',1,538,'1999-05-12 00:00:00','1999-05-12 00:00:00');</v>
      </c>
      <c r="BH539" s="6" t="str">
        <f t="shared" si="176"/>
        <v>insert into servicios_comentarios (comentario, id_admin, id_estatus, created_at, updated_at) values('639-474-2244, CEL JULIO LOZANO 639-501-8492 VICTOR RESENDIZ 614-184-8738, BEATRIZ CHICA DE PAGOS',1,538,'1999-05-12 00:00:00','1999-05-12 00:00:00');</v>
      </c>
      <c r="BI539" s="137" t="str">
        <f t="shared" si="177"/>
        <v>update bitacoras_estatus set comprobacion_uso = 1, id_estatus=6 where id=538;</v>
      </c>
      <c r="BJ539" s="137" t="str">
        <f t="shared" si="178"/>
        <v>update bitacoras_estatus set numero_expediente = '375415', numero_registro = '676534', id_estatus = 6, fecha_inicio = '1999-05-12', fecha_vencimiento ='2019-05-12', created_at ='1999-05-12 00:00:00', updated_at ='1999-05-12 00:00:00', id_clase=29, id_marca=13, id_cliente=600, vigencia = 1 where id =538;</v>
      </c>
      <c r="BK539" s="137" t="str">
        <f t="shared" si="179"/>
        <v>update bitacoras_estatus set id_estatus = 6 where id =538;</v>
      </c>
    </row>
    <row r="540" spans="1:63" ht="71">
      <c r="A540" s="6">
        <v>684336</v>
      </c>
      <c r="B540" s="6">
        <v>866012</v>
      </c>
      <c r="C540" s="6">
        <f>IF(Tabla1[[#This Row],[No. REG.]]="","",1)</f>
        <v>1</v>
      </c>
      <c r="D540" s="3" t="s">
        <v>46</v>
      </c>
      <c r="E540" s="3">
        <f>IF(Tabla1[[#This Row],[STATUS]]="","",VLOOKUP(D540,Estatus!$A$2:$B$13,2,0))</f>
        <v>10</v>
      </c>
      <c r="F540" s="3">
        <f>IF(Tabla1[[#This Row],[STATUS]]="","",VLOOKUP(D540,Estatus!$A$2:$I$12,9,0))</f>
        <v>1</v>
      </c>
      <c r="G540" s="16" t="s">
        <v>2832</v>
      </c>
      <c r="H540" s="9">
        <v>38275</v>
      </c>
      <c r="I540" s="81">
        <f t="shared" si="160"/>
        <v>2004</v>
      </c>
      <c r="J540" s="81">
        <f t="shared" si="161"/>
        <v>10</v>
      </c>
      <c r="K540" s="81">
        <f t="shared" si="162"/>
        <v>15</v>
      </c>
      <c r="L540" s="81">
        <f t="shared" si="163"/>
        <v>10</v>
      </c>
      <c r="M540" s="81">
        <f t="shared" si="164"/>
        <v>15</v>
      </c>
      <c r="N540" s="81" t="str">
        <f t="shared" si="165"/>
        <v>'2004-10-15'</v>
      </c>
      <c r="O540" s="81" t="str">
        <f t="shared" si="166"/>
        <v>'2004-10-15 00:00:00'</v>
      </c>
      <c r="P540" s="9">
        <v>45580</v>
      </c>
      <c r="Q540" s="81">
        <f t="shared" si="167"/>
        <v>2024</v>
      </c>
      <c r="R540" s="81">
        <f t="shared" si="168"/>
        <v>10</v>
      </c>
      <c r="S540" s="81">
        <f t="shared" si="169"/>
        <v>15</v>
      </c>
      <c r="T540" s="81">
        <f t="shared" si="170"/>
        <v>10</v>
      </c>
      <c r="U540" s="81">
        <f t="shared" si="171"/>
        <v>15</v>
      </c>
      <c r="V540" s="81" t="str">
        <f t="shared" si="172"/>
        <v>'2024-10-15'</v>
      </c>
      <c r="W540" s="81">
        <v>35</v>
      </c>
      <c r="X540" s="81">
        <f t="shared" si="173"/>
        <v>35</v>
      </c>
      <c r="Y540" s="16" t="s">
        <v>2833</v>
      </c>
      <c r="Z540" s="126">
        <f>IFERROR(IF(Y540="","null",VLOOKUP(Y540,Marcas!$A$2:$C$2024,2,0)),"")</f>
        <v>1195</v>
      </c>
      <c r="AA540" s="6" t="s">
        <v>2811</v>
      </c>
      <c r="AB540" s="6">
        <f>IFERROR(IF(AA540="","",IF(AA540="EMPORIO LEGAL",1,VLOOKUP(AA540,Clientes!$A$2:$B$1190,2,0))),"")</f>
        <v>600</v>
      </c>
      <c r="AC540" s="6">
        <f>IFERROR(IF(Tabla1[[#This Row],[id_control]]="null","",VLOOKUP(CONCATENATE(Tabla1[[#This Row],[CLIENTE]],"-",Tabla1[[#This Row],[id_control]]),Hoja1!$C$2:$D$1994,2,0)),"")</f>
        <v>540</v>
      </c>
      <c r="AD540" s="3" t="s">
        <v>2812</v>
      </c>
      <c r="AE540" s="3"/>
      <c r="AF540" s="3"/>
      <c r="AG540" s="3"/>
      <c r="AH540" s="3"/>
      <c r="AI540" s="3"/>
      <c r="AJ540" s="3"/>
      <c r="AK540" s="3"/>
      <c r="AL540" s="8" t="s">
        <v>2821</v>
      </c>
      <c r="AM540" s="8"/>
      <c r="AN540" s="8"/>
      <c r="AO540" s="6"/>
      <c r="AP540" s="6"/>
      <c r="AQ540" s="8"/>
      <c r="AR540" s="6"/>
      <c r="AS540" s="6"/>
      <c r="AT540" s="6"/>
      <c r="AU540" s="6"/>
      <c r="AV540" s="8" t="s">
        <v>2834</v>
      </c>
      <c r="AW540" s="8" t="s">
        <v>2813</v>
      </c>
      <c r="AX540" s="6" t="s">
        <v>8943</v>
      </c>
      <c r="AY540" s="6"/>
      <c r="AZ540" s="6"/>
      <c r="BA540" s="6"/>
      <c r="BB540" s="6"/>
      <c r="BC540" s="6"/>
      <c r="BD540" s="6" t="s">
        <v>2821</v>
      </c>
      <c r="BE540" s="8">
        <v>539</v>
      </c>
      <c r="BF540" s="6" t="str">
        <f t="shared" si="174"/>
        <v>insert into bitacoras_estatus (numero_expediente, numero_registro, representante, fecha_inicio, fecha_vencimiento, id_cliente, id_admin, id_bitacoras_estatus, id_estatus, id_clase, id_marca, created_at, updated_at) values('684336','866012','JULIO LOZANO IBAÑEZ','2004-10-15','2024-10-15','600','2','1','1',35,1195,'2004-10-15 00:00:00','2004-10-15 00:00:00');</v>
      </c>
      <c r="BG540" s="6" t="str">
        <f t="shared" si="175"/>
        <v>insert into servicios_comentarios (comentario, id_admin, id_estatus, created_at, updated_at) values('02/03/2005 No hay fecha de entrega. RENOVACION ENVIADA 06MAY2014. RENOVACION RECIBIDA 28 JUL 14. CONSTANCIA DE RENOVACION ENVIADA A DEL 03/09/2014',1,539,'2004-10-15 00:00:00','2004-10-15 00:00:00');</v>
      </c>
      <c r="BH540" s="6" t="str">
        <f t="shared" si="176"/>
        <v>insert into servicios_comentarios (comentario, id_admin, id_estatus, created_at, updated_at) values('639-474-2244, CEL JULIO LOZANO 639-501-8492 VICTOR RESENDIZ 614-184-8738, MARCELA CHICA DE PAGOS',1,539,'2004-10-15 00:00:00','2004-10-15 00:00:00');</v>
      </c>
      <c r="BI540" s="137" t="str">
        <f t="shared" si="177"/>
        <v>update bitacoras_estatus set comprobacion_uso = 1, id_estatus=10 where id=539;</v>
      </c>
      <c r="BJ540" s="137" t="str">
        <f t="shared" si="178"/>
        <v>update bitacoras_estatus set numero_expediente = '684336', numero_registro = '866012', id_estatus = 10, fecha_inicio = '2004-10-15', fecha_vencimiento ='2024-10-15', created_at ='2004-10-15 00:00:00', updated_at ='2004-10-15 00:00:00', id_clase=35, id_marca=1195, id_cliente=600, vigencia = 1 where id =539;</v>
      </c>
      <c r="BK540" s="137" t="str">
        <f t="shared" si="179"/>
        <v>update bitacoras_estatus set id_estatus = 10 where id =539;</v>
      </c>
    </row>
    <row r="541" spans="1:63" ht="71">
      <c r="A541" s="6">
        <v>684339</v>
      </c>
      <c r="B541" s="6">
        <v>890380</v>
      </c>
      <c r="C541" s="6">
        <f>IF(Tabla1[[#This Row],[No. REG.]]="","",1)</f>
        <v>1</v>
      </c>
      <c r="D541" s="3" t="s">
        <v>46</v>
      </c>
      <c r="E541" s="3">
        <f>IF(Tabla1[[#This Row],[STATUS]]="","",VLOOKUP(D541,Estatus!$A$2:$B$13,2,0))</f>
        <v>10</v>
      </c>
      <c r="F541" s="3">
        <f>IF(Tabla1[[#This Row],[STATUS]]="","",VLOOKUP(D541,Estatus!$A$2:$I$12,9,0))</f>
        <v>1</v>
      </c>
      <c r="G541" s="16" t="s">
        <v>2835</v>
      </c>
      <c r="H541" s="9">
        <v>38278</v>
      </c>
      <c r="I541" s="81">
        <f t="shared" si="160"/>
        <v>2004</v>
      </c>
      <c r="J541" s="81">
        <f t="shared" si="161"/>
        <v>10</v>
      </c>
      <c r="K541" s="81">
        <f t="shared" si="162"/>
        <v>18</v>
      </c>
      <c r="L541" s="81">
        <f t="shared" si="163"/>
        <v>10</v>
      </c>
      <c r="M541" s="81">
        <f t="shared" si="164"/>
        <v>18</v>
      </c>
      <c r="N541" s="81" t="str">
        <f t="shared" si="165"/>
        <v>'2004-10-18'</v>
      </c>
      <c r="O541" s="81" t="str">
        <f t="shared" si="166"/>
        <v>'2004-10-18 00:00:00'</v>
      </c>
      <c r="P541" s="9">
        <v>45583</v>
      </c>
      <c r="Q541" s="81">
        <f t="shared" si="167"/>
        <v>2024</v>
      </c>
      <c r="R541" s="81">
        <f t="shared" si="168"/>
        <v>10</v>
      </c>
      <c r="S541" s="81">
        <f t="shared" si="169"/>
        <v>18</v>
      </c>
      <c r="T541" s="81">
        <f t="shared" si="170"/>
        <v>10</v>
      </c>
      <c r="U541" s="81">
        <f t="shared" si="171"/>
        <v>18</v>
      </c>
      <c r="V541" s="81" t="str">
        <f t="shared" si="172"/>
        <v>'2024-10-18'</v>
      </c>
      <c r="W541" s="81">
        <v>40</v>
      </c>
      <c r="X541" s="81">
        <f t="shared" si="173"/>
        <v>40</v>
      </c>
      <c r="Y541" s="16" t="s">
        <v>2836</v>
      </c>
      <c r="Z541" s="126">
        <f>IFERROR(IF(Y541="","null",VLOOKUP(Y541,Marcas!$A$2:$C$2024,2,0)),"")</f>
        <v>828</v>
      </c>
      <c r="AA541" s="6" t="s">
        <v>2811</v>
      </c>
      <c r="AB541" s="6">
        <f>IFERROR(IF(AA541="","",IF(AA541="EMPORIO LEGAL",1,VLOOKUP(AA541,Clientes!$A$2:$B$1190,2,0))),"")</f>
        <v>600</v>
      </c>
      <c r="AC541" s="6">
        <f>IFERROR(IF(Tabla1[[#This Row],[id_control]]="null","",VLOOKUP(CONCATENATE(Tabla1[[#This Row],[CLIENTE]],"-",Tabla1[[#This Row],[id_control]]),Hoja1!$C$2:$D$1994,2,0)),"")</f>
        <v>541</v>
      </c>
      <c r="AD541" s="3" t="s">
        <v>2812</v>
      </c>
      <c r="AE541" s="3"/>
      <c r="AF541" s="3"/>
      <c r="AG541" s="3"/>
      <c r="AH541" s="3"/>
      <c r="AI541" s="3"/>
      <c r="AJ541" s="3"/>
      <c r="AK541" s="3"/>
      <c r="AL541" s="8" t="s">
        <v>2821</v>
      </c>
      <c r="AM541" s="8"/>
      <c r="AN541" s="8"/>
      <c r="AO541" s="6"/>
      <c r="AP541" s="6"/>
      <c r="AQ541" s="8"/>
      <c r="AR541" s="6"/>
      <c r="AS541" s="6"/>
      <c r="AT541" s="6"/>
      <c r="AU541" s="6"/>
      <c r="AV541" s="8" t="s">
        <v>8944</v>
      </c>
      <c r="AW541" s="8"/>
      <c r="AX541" s="6"/>
      <c r="AY541" s="6"/>
      <c r="AZ541" s="6"/>
      <c r="BA541" s="6"/>
      <c r="BB541" s="6"/>
      <c r="BC541" s="6"/>
      <c r="BD541" s="6" t="s">
        <v>2821</v>
      </c>
      <c r="BE541" s="8">
        <v>540</v>
      </c>
      <c r="BF541" s="6" t="str">
        <f t="shared" si="174"/>
        <v>insert into bitacoras_estatus (numero_expediente, numero_registro, representante, fecha_inicio, fecha_vencimiento, id_cliente, id_admin, id_bitacoras_estatus, id_estatus, id_clase, id_marca, created_at, updated_at) values('684339','890380','JULIO LOZANO IBAÑEZ','2004-10-18','2024-10-18','600','2','1','1',40,828,'2004-10-18 00:00:00','2004-10-18 00:00:00');</v>
      </c>
      <c r="BG541" s="6" t="str">
        <f t="shared" si="175"/>
        <v>insert into servicios_comentarios (comentario, id_admin, id_estatus, created_at, updated_at) values('Con fecha de Oficio Nº 25/08/2005. RENOVACION ENVIADA 06MAY14. RENOVACION RECIBIDA 28 JUL 14. CONSTANCIA DE RENOVACION ENVIADA A DEL 03/09/2014',1,540,'2004-10-18 00:00:00','2004-10-18 00:00:00');</v>
      </c>
      <c r="BH541" s="6" t="str">
        <f t="shared" si="176"/>
        <v>insert into servicios_comentarios (comentario, id_admin, id_estatus, created_at, updated_at) values('639-474-2244, CEL JULIO LOZANO 639-501-8492 VICTOR RESENDIZ 614-184-8738, MARCELA CHICA DE PAGOS',1,540,'2004-10-18 00:00:00','2004-10-18 00:00:00');</v>
      </c>
      <c r="BI541" s="137" t="str">
        <f t="shared" si="177"/>
        <v>update bitacoras_estatus set comprobacion_uso = 1, id_estatus=10 where id=540;</v>
      </c>
      <c r="BJ541" s="137" t="str">
        <f t="shared" si="178"/>
        <v>update bitacoras_estatus set numero_expediente = '684339', numero_registro = '890380', id_estatus = 10, fecha_inicio = '2004-10-18', fecha_vencimiento ='2024-10-18', created_at ='2004-10-18 00:00:00', updated_at ='2004-10-18 00:00:00', id_clase=40, id_marca=828, id_cliente=600, vigencia = 1 where id =540;</v>
      </c>
      <c r="BK541" s="137" t="str">
        <f t="shared" si="179"/>
        <v>update bitacoras_estatus set id_estatus = 10 where id =540;</v>
      </c>
    </row>
    <row r="542" spans="1:63">
      <c r="A542" s="3">
        <v>1164378</v>
      </c>
      <c r="B542" s="3">
        <v>1227772</v>
      </c>
      <c r="C542" s="3">
        <f>IF(Tabla1[[#This Row],[No. REG.]]="","",1)</f>
        <v>1</v>
      </c>
      <c r="D542" s="3" t="s">
        <v>46</v>
      </c>
      <c r="E542" s="3">
        <f>IF(Tabla1[[#This Row],[STATUS]]="","",VLOOKUP(D542,Estatus!$A$2:$B$13,2,0))</f>
        <v>10</v>
      </c>
      <c r="F542" s="3">
        <f>IF(Tabla1[[#This Row],[STATUS]]="","",VLOOKUP(D542,Estatus!$A$2:$I$12,9,0))</f>
        <v>1</v>
      </c>
      <c r="G542" s="12" t="s">
        <v>2837</v>
      </c>
      <c r="H542" s="7">
        <v>40610</v>
      </c>
      <c r="I542" s="80">
        <f t="shared" si="160"/>
        <v>2011</v>
      </c>
      <c r="J542" s="80">
        <f t="shared" si="161"/>
        <v>3</v>
      </c>
      <c r="K542" s="80">
        <f t="shared" si="162"/>
        <v>8</v>
      </c>
      <c r="L542" s="80" t="str">
        <f t="shared" si="163"/>
        <v>03</v>
      </c>
      <c r="M542" s="80" t="str">
        <f t="shared" si="164"/>
        <v>08</v>
      </c>
      <c r="N542" s="80" t="str">
        <f t="shared" si="165"/>
        <v>'2011-03-08'</v>
      </c>
      <c r="O542" s="80" t="str">
        <f t="shared" si="166"/>
        <v>'2011-03-08 00:00:00'</v>
      </c>
      <c r="P542" s="7">
        <v>44263</v>
      </c>
      <c r="Q542" s="80">
        <f t="shared" si="167"/>
        <v>2021</v>
      </c>
      <c r="R542" s="80">
        <f t="shared" si="168"/>
        <v>3</v>
      </c>
      <c r="S542" s="80">
        <f t="shared" si="169"/>
        <v>8</v>
      </c>
      <c r="T542" s="80" t="str">
        <f t="shared" si="170"/>
        <v>03</v>
      </c>
      <c r="U542" s="80" t="str">
        <f t="shared" si="171"/>
        <v>08</v>
      </c>
      <c r="V542" s="80" t="str">
        <f t="shared" si="172"/>
        <v>'2021-03-08'</v>
      </c>
      <c r="W542" s="80">
        <v>29</v>
      </c>
      <c r="X542" s="80">
        <f t="shared" si="173"/>
        <v>29</v>
      </c>
      <c r="Y542" s="12" t="s">
        <v>8644</v>
      </c>
      <c r="Z542" s="125">
        <f>IFERROR(IF(Y542="","null",VLOOKUP(Y542,Marcas!$A$2:$C$2024,2,0)),"")</f>
        <v>863</v>
      </c>
      <c r="AA542" s="3" t="s">
        <v>2838</v>
      </c>
      <c r="AB542" s="3">
        <f>IFERROR(IF(AA542="","",IF(AA542="EMPORIO LEGAL",1,VLOOKUP(AA542,Clientes!$A$2:$B$1190,2,0))),"")</f>
        <v>599</v>
      </c>
      <c r="AC542" s="3">
        <f>IFERROR(IF(Tabla1[[#This Row],[id_control]]="null","",VLOOKUP(CONCATENATE(Tabla1[[#This Row],[CLIENTE]],"-",Tabla1[[#This Row],[id_control]]),Hoja1!$C$2:$D$1994,2,0)),"")</f>
        <v>542</v>
      </c>
      <c r="AD542" s="3" t="s">
        <v>2839</v>
      </c>
      <c r="AE542" s="3" t="s">
        <v>2840</v>
      </c>
      <c r="AF542" s="3"/>
      <c r="AG542" s="3"/>
      <c r="AH542" s="3"/>
      <c r="AI542" s="3"/>
      <c r="AJ542" s="3"/>
      <c r="AK542" s="3"/>
      <c r="AL542" s="8" t="s">
        <v>2841</v>
      </c>
      <c r="AM542" s="8"/>
      <c r="AN542" s="8"/>
      <c r="AO542" s="6"/>
      <c r="AP542" s="6"/>
      <c r="AQ542" s="8"/>
      <c r="AR542" s="6"/>
      <c r="AS542" s="6"/>
      <c r="AT542" s="6"/>
      <c r="AU542" s="6"/>
      <c r="AV542" s="8" t="s">
        <v>2842</v>
      </c>
      <c r="AW542" s="8" t="s">
        <v>2843</v>
      </c>
      <c r="AX542" s="6"/>
      <c r="AY542" s="6"/>
      <c r="AZ542" s="6"/>
      <c r="BA542" s="6"/>
      <c r="BB542" s="6"/>
      <c r="BC542" s="6"/>
      <c r="BD542" s="6" t="s">
        <v>2841</v>
      </c>
      <c r="BE542" s="8">
        <v>541</v>
      </c>
      <c r="BF542" s="6" t="str">
        <f t="shared" si="174"/>
        <v>insert into bitacoras_estatus (numero_expediente, numero_registro, representante, fecha_inicio, fecha_vencimiento, id_cliente, id_admin, id_bitacoras_estatus, id_estatus, id_clase, id_marca, created_at, updated_at) values('1164378','1227772','MANUEL VARGAS GALLARDO','2011-03-08','2021-03-08','599','2','1','1',29,863,'2011-03-08 00:00:00','2011-03-08 00:00:00');</v>
      </c>
      <c r="BG542" s="6" t="str">
        <f t="shared" si="175"/>
        <v>insert into servicios_comentarios (comentario, id_admin, id_estatus, created_at, updated_at) values('REQUISITOS CONTESTADOS 10/09/2013',1,541,'2011-03-08 00:00:00','2011-03-08 00:00:00');</v>
      </c>
      <c r="BH542" s="6" t="str">
        <f t="shared" si="176"/>
        <v>insert into servicios_comentarios (comentario, id_admin, id_estatus, created_at, updated_at) values('OFICINA 4-55 85 84 JORGE CARREON, 01 639-467-8221, CEL.- 639-112-3389, dueño: ING. ALEJANDRO ANTILLON, nextel 01-639-470-1535 , Dulce Saenz (Recepcion)',1,541,'2011-03-08 00:00:00','2011-03-08 00:00:00');</v>
      </c>
      <c r="BI542" s="137" t="str">
        <f t="shared" si="177"/>
        <v>update bitacoras_estatus set comprobacion_uso = 1, id_estatus=10 where id=541;</v>
      </c>
      <c r="BJ542" s="137" t="str">
        <f t="shared" si="178"/>
        <v>update bitacoras_estatus set numero_expediente = '1164378', numero_registro = '1227772', id_estatus = 10, fecha_inicio = '2011-03-08', fecha_vencimiento ='2021-03-08', created_at ='2011-03-08 00:00:00', updated_at ='2011-03-08 00:00:00', id_clase=29, id_marca=863, id_cliente=599, vigencia = 1 where id =541;</v>
      </c>
      <c r="BK542" s="137" t="str">
        <f t="shared" si="179"/>
        <v>update bitacoras_estatus set id_estatus = 10 where id =541;</v>
      </c>
    </row>
    <row r="543" spans="1:63">
      <c r="A543" s="3">
        <v>1164375</v>
      </c>
      <c r="B543" s="3">
        <v>1228299</v>
      </c>
      <c r="C543" s="3">
        <f>IF(Tabla1[[#This Row],[No. REG.]]="","",1)</f>
        <v>1</v>
      </c>
      <c r="D543" s="3" t="s">
        <v>46</v>
      </c>
      <c r="E543" s="3">
        <f>IF(Tabla1[[#This Row],[STATUS]]="","",VLOOKUP(D543,Estatus!$A$2:$B$13,2,0))</f>
        <v>10</v>
      </c>
      <c r="F543" s="3">
        <f>IF(Tabla1[[#This Row],[STATUS]]="","",VLOOKUP(D543,Estatus!$A$2:$I$12,9,0))</f>
        <v>1</v>
      </c>
      <c r="G543" s="12" t="s">
        <v>2837</v>
      </c>
      <c r="H543" s="7">
        <v>40610</v>
      </c>
      <c r="I543" s="80">
        <f t="shared" si="160"/>
        <v>2011</v>
      </c>
      <c r="J543" s="80">
        <f t="shared" si="161"/>
        <v>3</v>
      </c>
      <c r="K543" s="80">
        <f t="shared" si="162"/>
        <v>8</v>
      </c>
      <c r="L543" s="80" t="str">
        <f t="shared" si="163"/>
        <v>03</v>
      </c>
      <c r="M543" s="80" t="str">
        <f t="shared" si="164"/>
        <v>08</v>
      </c>
      <c r="N543" s="80" t="str">
        <f t="shared" si="165"/>
        <v>'2011-03-08'</v>
      </c>
      <c r="O543" s="80" t="str">
        <f t="shared" si="166"/>
        <v>'2011-03-08 00:00:00'</v>
      </c>
      <c r="P543" s="7">
        <v>44263</v>
      </c>
      <c r="Q543" s="80">
        <f t="shared" si="167"/>
        <v>2021</v>
      </c>
      <c r="R543" s="80">
        <f t="shared" si="168"/>
        <v>3</v>
      </c>
      <c r="S543" s="80">
        <f t="shared" si="169"/>
        <v>8</v>
      </c>
      <c r="T543" s="80" t="str">
        <f t="shared" si="170"/>
        <v>03</v>
      </c>
      <c r="U543" s="80" t="str">
        <f t="shared" si="171"/>
        <v>08</v>
      </c>
      <c r="V543" s="80" t="str">
        <f t="shared" si="172"/>
        <v>'2021-03-08'</v>
      </c>
      <c r="W543" s="80">
        <v>35</v>
      </c>
      <c r="X543" s="80">
        <f t="shared" si="173"/>
        <v>35</v>
      </c>
      <c r="Y543" s="12" t="s">
        <v>8644</v>
      </c>
      <c r="Z543" s="125">
        <f>IFERROR(IF(Y543="","null",VLOOKUP(Y543,Marcas!$A$2:$C$2024,2,0)),"")</f>
        <v>863</v>
      </c>
      <c r="AA543" s="3" t="s">
        <v>2838</v>
      </c>
      <c r="AB543" s="3">
        <f>IFERROR(IF(AA543="","",IF(AA543="EMPORIO LEGAL",1,VLOOKUP(AA543,Clientes!$A$2:$B$1190,2,0))),"")</f>
        <v>599</v>
      </c>
      <c r="AC543" s="3">
        <f>IFERROR(IF(Tabla1[[#This Row],[id_control]]="null","",VLOOKUP(CONCATENATE(Tabla1[[#This Row],[CLIENTE]],"-",Tabla1[[#This Row],[id_control]]),Hoja1!$C$2:$D$1994,2,0)),"")</f>
        <v>542</v>
      </c>
      <c r="AD543" s="3" t="s">
        <v>2839</v>
      </c>
      <c r="AE543" s="3" t="s">
        <v>2840</v>
      </c>
      <c r="AF543" s="3"/>
      <c r="AG543" s="3"/>
      <c r="AH543" s="3"/>
      <c r="AI543" s="3"/>
      <c r="AJ543" s="3"/>
      <c r="AK543" s="3"/>
      <c r="AL543" s="8" t="s">
        <v>2844</v>
      </c>
      <c r="AM543" s="8" t="s">
        <v>2845</v>
      </c>
      <c r="AN543" s="8" t="s">
        <v>2846</v>
      </c>
      <c r="AO543" s="6"/>
      <c r="AP543" s="6"/>
      <c r="AQ543" s="8" t="s">
        <v>2847</v>
      </c>
      <c r="AR543" s="6"/>
      <c r="AS543" s="6"/>
      <c r="AT543" s="6"/>
      <c r="AU543" s="6"/>
      <c r="AV543" s="8" t="s">
        <v>2848</v>
      </c>
      <c r="AW543" s="8" t="s">
        <v>2843</v>
      </c>
      <c r="AX543" s="6"/>
      <c r="AY543" s="6"/>
      <c r="AZ543" s="6"/>
      <c r="BA543" s="6"/>
      <c r="BB543" s="6"/>
      <c r="BC543" s="6"/>
      <c r="BD543" s="6" t="s">
        <v>2841</v>
      </c>
      <c r="BE543" s="8">
        <v>542</v>
      </c>
      <c r="BF543" s="6" t="str">
        <f t="shared" si="174"/>
        <v>insert into bitacoras_estatus (numero_expediente, numero_registro, representante, fecha_inicio, fecha_vencimiento, id_cliente, id_admin, id_bitacoras_estatus, id_estatus, id_clase, id_marca, created_at, updated_at) values('1164375','1228299','MANUEL VARGAS GALLARDO','2011-03-08','2021-03-08','599','2','1','1',35,863,'2011-03-08 00:00:00','2011-03-08 00:00:00');</v>
      </c>
      <c r="BG543" s="6" t="str">
        <f t="shared" si="175"/>
        <v>insert into servicios_comentarios (comentario, id_admin, id_estatus, created_at, updated_at) values('REQUISITOS CONTESTADOS 10/09/2013',1,542,'2011-03-08 00:00:00','2011-03-08 00:00:00');</v>
      </c>
      <c r="BH543" s="6" t="str">
        <f t="shared" si="176"/>
        <v>insert into servicios_comentarios (comentario, id_admin, id_estatus, created_at, updated_at) values('OFICINA 4-55 85 84 JORGE CARREON, 01 639-467-8221, CEL.- 639-112-3389, dueño: ING. ALEJANDRO ANTILLON, nextel 01-639-470-1535 , Dulce Saenz (Recepcion)',1,542,'2011-03-08 00:00:00','2011-03-08 00:00:00');</v>
      </c>
      <c r="BI543" s="137" t="str">
        <f t="shared" si="177"/>
        <v>update bitacoras_estatus set comprobacion_uso = 1, id_estatus=10 where id=542;</v>
      </c>
      <c r="BJ543" s="137" t="str">
        <f t="shared" si="178"/>
        <v>update bitacoras_estatus set numero_expediente = '1164375', numero_registro = '1228299', id_estatus = 10, fecha_inicio = '2011-03-08', fecha_vencimiento ='2021-03-08', created_at ='2011-03-08 00:00:00', updated_at ='2011-03-08 00:00:00', id_clase=35, id_marca=863, id_cliente=599, vigencia = 1 where id =542;</v>
      </c>
      <c r="BK543" s="137" t="str">
        <f t="shared" si="179"/>
        <v>update bitacoras_estatus set id_estatus = 10 where id =542;</v>
      </c>
    </row>
    <row r="544" spans="1:63">
      <c r="A544" s="6">
        <v>1164376</v>
      </c>
      <c r="B544" s="6">
        <v>1227771</v>
      </c>
      <c r="C544" s="6">
        <f>IF(Tabla1[[#This Row],[No. REG.]]="","",1)</f>
        <v>1</v>
      </c>
      <c r="D544" s="3" t="s">
        <v>46</v>
      </c>
      <c r="E544" s="3">
        <f>IF(Tabla1[[#This Row],[STATUS]]="","",VLOOKUP(D544,Estatus!$A$2:$B$13,2,0))</f>
        <v>10</v>
      </c>
      <c r="F544" s="3">
        <f>IF(Tabla1[[#This Row],[STATUS]]="","",VLOOKUP(D544,Estatus!$A$2:$I$12,9,0))</f>
        <v>1</v>
      </c>
      <c r="G544" s="16" t="s">
        <v>2837</v>
      </c>
      <c r="H544" s="9">
        <v>40610</v>
      </c>
      <c r="I544" s="81">
        <f t="shared" si="160"/>
        <v>2011</v>
      </c>
      <c r="J544" s="81">
        <f t="shared" si="161"/>
        <v>3</v>
      </c>
      <c r="K544" s="81">
        <f t="shared" si="162"/>
        <v>8</v>
      </c>
      <c r="L544" s="81" t="str">
        <f t="shared" si="163"/>
        <v>03</v>
      </c>
      <c r="M544" s="81" t="str">
        <f t="shared" si="164"/>
        <v>08</v>
      </c>
      <c r="N544" s="81" t="str">
        <f t="shared" si="165"/>
        <v>'2011-03-08'</v>
      </c>
      <c r="O544" s="81" t="str">
        <f t="shared" si="166"/>
        <v>'2011-03-08 00:00:00'</v>
      </c>
      <c r="P544" s="9">
        <v>44263</v>
      </c>
      <c r="Q544" s="81">
        <f t="shared" si="167"/>
        <v>2021</v>
      </c>
      <c r="R544" s="81">
        <f t="shared" si="168"/>
        <v>3</v>
      </c>
      <c r="S544" s="81">
        <f t="shared" si="169"/>
        <v>8</v>
      </c>
      <c r="T544" s="81" t="str">
        <f t="shared" si="170"/>
        <v>03</v>
      </c>
      <c r="U544" s="81" t="str">
        <f t="shared" si="171"/>
        <v>08</v>
      </c>
      <c r="V544" s="81" t="str">
        <f t="shared" si="172"/>
        <v>'2021-03-08'</v>
      </c>
      <c r="W544" s="81">
        <v>40</v>
      </c>
      <c r="X544" s="81">
        <f t="shared" si="173"/>
        <v>40</v>
      </c>
      <c r="Y544" s="12" t="s">
        <v>8644</v>
      </c>
      <c r="Z544" s="126">
        <f>IFERROR(IF(Y544="","null",VLOOKUP(Y544,Marcas!$A$2:$C$2024,2,0)),"")</f>
        <v>863</v>
      </c>
      <c r="AA544" s="6" t="s">
        <v>2838</v>
      </c>
      <c r="AB544" s="6">
        <f>IFERROR(IF(AA544="","",IF(AA544="EMPORIO LEGAL",1,VLOOKUP(AA544,Clientes!$A$2:$B$1190,2,0))),"")</f>
        <v>599</v>
      </c>
      <c r="AC544" s="6">
        <f>IFERROR(IF(Tabla1[[#This Row],[id_control]]="null","",VLOOKUP(CONCATENATE(Tabla1[[#This Row],[CLIENTE]],"-",Tabla1[[#This Row],[id_control]]),Hoja1!$C$2:$D$1994,2,0)),"")</f>
        <v>542</v>
      </c>
      <c r="AD544" s="3" t="s">
        <v>2839</v>
      </c>
      <c r="AE544" s="3" t="s">
        <v>2840</v>
      </c>
      <c r="AF544" s="3"/>
      <c r="AG544" s="3"/>
      <c r="AH544" s="3"/>
      <c r="AI544" s="3"/>
      <c r="AJ544" s="3"/>
      <c r="AK544" s="3"/>
      <c r="AL544" s="3" t="s">
        <v>2844</v>
      </c>
      <c r="AM544" s="8" t="s">
        <v>2845</v>
      </c>
      <c r="AN544" s="8" t="s">
        <v>2846</v>
      </c>
      <c r="AO544" s="6"/>
      <c r="AP544" s="6"/>
      <c r="AQ544" s="8" t="s">
        <v>2847</v>
      </c>
      <c r="AR544" s="6"/>
      <c r="AS544" s="6"/>
      <c r="AT544" s="6"/>
      <c r="AU544" s="6"/>
      <c r="AV544" s="8" t="s">
        <v>2848</v>
      </c>
      <c r="AW544" s="8" t="s">
        <v>2843</v>
      </c>
      <c r="AX544" s="6"/>
      <c r="AY544" s="6"/>
      <c r="AZ544" s="6"/>
      <c r="BA544" s="6"/>
      <c r="BB544" s="6"/>
      <c r="BC544" s="6"/>
      <c r="BD544" s="6" t="s">
        <v>2841</v>
      </c>
      <c r="BE544" s="8">
        <v>543</v>
      </c>
      <c r="BF544" s="6" t="str">
        <f t="shared" si="174"/>
        <v>insert into bitacoras_estatus (numero_expediente, numero_registro, representante, fecha_inicio, fecha_vencimiento, id_cliente, id_admin, id_bitacoras_estatus, id_estatus, id_clase, id_marca, created_at, updated_at) values('1164376','1227771','MANUEL VARGAS GALLARDO','2011-03-08','2021-03-08','599','2','1','1',40,863,'2011-03-08 00:00:00','2011-03-08 00:00:00');</v>
      </c>
      <c r="BG544" s="6" t="str">
        <f t="shared" si="175"/>
        <v>insert into servicios_comentarios (comentario, id_admin, id_estatus, created_at, updated_at) values('REQUISITOS CONTESTADOS 10/09/2013',1,543,'2011-03-08 00:00:00','2011-03-08 00:00:00');</v>
      </c>
      <c r="BH544" s="6" t="str">
        <f t="shared" si="176"/>
        <v>insert into servicios_comentarios (comentario, id_admin, id_estatus, created_at, updated_at) values('OFICINA 4-55 85 84 JORGE CARREON, 01 639-467-8221, CEL.- 639-112-3389, dueño: ING. ALEJANDRO ANTILLON, nextel 01-639-470-1535 , Dulce Saenz (Recepcion)',1,543,'2011-03-08 00:00:00','2011-03-08 00:00:00');</v>
      </c>
      <c r="BI544" s="137" t="str">
        <f t="shared" si="177"/>
        <v>update bitacoras_estatus set comprobacion_uso = 1, id_estatus=10 where id=543;</v>
      </c>
      <c r="BJ544" s="137" t="str">
        <f t="shared" si="178"/>
        <v>update bitacoras_estatus set numero_expediente = '1164376', numero_registro = '1227771', id_estatus = 10, fecha_inicio = '2011-03-08', fecha_vencimiento ='2021-03-08', created_at ='2011-03-08 00:00:00', updated_at ='2011-03-08 00:00:00', id_clase=40, id_marca=863, id_cliente=599, vigencia = 1 where id =543;</v>
      </c>
      <c r="BK544" s="137" t="str">
        <f t="shared" si="179"/>
        <v>update bitacoras_estatus set id_estatus = 10 where id =543;</v>
      </c>
    </row>
    <row r="545" spans="1:63">
      <c r="A545" s="3">
        <v>1164368</v>
      </c>
      <c r="B545" s="3">
        <v>1233101</v>
      </c>
      <c r="C545" s="3">
        <f>IF(Tabla1[[#This Row],[No. REG.]]="","",1)</f>
        <v>1</v>
      </c>
      <c r="D545" s="3" t="s">
        <v>46</v>
      </c>
      <c r="E545" s="3">
        <f>IF(Tabla1[[#This Row],[STATUS]]="","",VLOOKUP(D545,Estatus!$A$2:$B$13,2,0))</f>
        <v>10</v>
      </c>
      <c r="F545" s="3">
        <f>IF(Tabla1[[#This Row],[STATUS]]="","",VLOOKUP(D545,Estatus!$A$2:$I$12,9,0))</f>
        <v>1</v>
      </c>
      <c r="G545" s="12" t="s">
        <v>2837</v>
      </c>
      <c r="H545" s="7">
        <v>40610</v>
      </c>
      <c r="I545" s="80">
        <f t="shared" si="160"/>
        <v>2011</v>
      </c>
      <c r="J545" s="80">
        <f t="shared" si="161"/>
        <v>3</v>
      </c>
      <c r="K545" s="80">
        <f t="shared" si="162"/>
        <v>8</v>
      </c>
      <c r="L545" s="80" t="str">
        <f t="shared" si="163"/>
        <v>03</v>
      </c>
      <c r="M545" s="80" t="str">
        <f t="shared" si="164"/>
        <v>08</v>
      </c>
      <c r="N545" s="80" t="str">
        <f t="shared" si="165"/>
        <v>'2011-03-08'</v>
      </c>
      <c r="O545" s="80" t="str">
        <f t="shared" si="166"/>
        <v>'2011-03-08 00:00:00'</v>
      </c>
      <c r="P545" s="7">
        <v>44263</v>
      </c>
      <c r="Q545" s="80">
        <f t="shared" si="167"/>
        <v>2021</v>
      </c>
      <c r="R545" s="80">
        <f t="shared" si="168"/>
        <v>3</v>
      </c>
      <c r="S545" s="80">
        <f t="shared" si="169"/>
        <v>8</v>
      </c>
      <c r="T545" s="80" t="str">
        <f t="shared" si="170"/>
        <v>03</v>
      </c>
      <c r="U545" s="80" t="str">
        <f t="shared" si="171"/>
        <v>08</v>
      </c>
      <c r="V545" s="80" t="str">
        <f t="shared" si="172"/>
        <v>'2021-03-08'</v>
      </c>
      <c r="W545" s="80">
        <v>29</v>
      </c>
      <c r="X545" s="80">
        <f t="shared" si="173"/>
        <v>29</v>
      </c>
      <c r="Y545" s="12" t="s">
        <v>8645</v>
      </c>
      <c r="Z545" s="125">
        <f>IFERROR(IF(Y545="","null",VLOOKUP(Y545,Marcas!$A$2:$C$2024,2,0)),"")</f>
        <v>866</v>
      </c>
      <c r="AA545" s="3" t="s">
        <v>2838</v>
      </c>
      <c r="AB545" s="3">
        <f>IFERROR(IF(AA545="","",IF(AA545="EMPORIO LEGAL",1,VLOOKUP(AA545,Clientes!$A$2:$B$1190,2,0))),"")</f>
        <v>599</v>
      </c>
      <c r="AC545" s="3">
        <f>IFERROR(IF(Tabla1[[#This Row],[id_control]]="null","",VLOOKUP(CONCATENATE(Tabla1[[#This Row],[CLIENTE]],"-",Tabla1[[#This Row],[id_control]]),Hoja1!$C$2:$D$1994,2,0)),"")</f>
        <v>545</v>
      </c>
      <c r="AD545" s="3" t="s">
        <v>2839</v>
      </c>
      <c r="AE545" s="3" t="s">
        <v>2840</v>
      </c>
      <c r="AF545" s="3"/>
      <c r="AG545" s="3"/>
      <c r="AH545" s="3"/>
      <c r="AI545" s="3"/>
      <c r="AJ545" s="3"/>
      <c r="AK545" s="3"/>
      <c r="AL545" s="3" t="s">
        <v>2844</v>
      </c>
      <c r="AM545" s="6" t="s">
        <v>2845</v>
      </c>
      <c r="AN545" s="6" t="s">
        <v>2846</v>
      </c>
      <c r="AO545" s="6"/>
      <c r="AP545" s="6"/>
      <c r="AQ545" s="8" t="s">
        <v>2847</v>
      </c>
      <c r="AR545" s="6"/>
      <c r="AS545" s="6"/>
      <c r="AT545" s="6"/>
      <c r="AU545" s="6"/>
      <c r="AV545" s="6" t="s">
        <v>2848</v>
      </c>
      <c r="AW545" s="6" t="s">
        <v>2843</v>
      </c>
      <c r="AX545" s="6"/>
      <c r="AY545" s="6"/>
      <c r="AZ545" s="6"/>
      <c r="BA545" s="6"/>
      <c r="BB545" s="6"/>
      <c r="BC545" s="6"/>
      <c r="BD545" s="6" t="s">
        <v>2841</v>
      </c>
      <c r="BE545" s="8">
        <v>544</v>
      </c>
      <c r="BF545" s="6" t="str">
        <f t="shared" si="174"/>
        <v>insert into bitacoras_estatus (numero_expediente, numero_registro, representante, fecha_inicio, fecha_vencimiento, id_cliente, id_admin, id_bitacoras_estatus, id_estatus, id_clase, id_marca, created_at, updated_at) values('1164368','1233101','MANUEL VARGAS GALLARDO','2011-03-08','2021-03-08','599','2','1','1',29,866,'2011-03-08 00:00:00','2011-03-08 00:00:00');</v>
      </c>
      <c r="BG545" s="6" t="str">
        <f t="shared" si="175"/>
        <v>insert into servicios_comentarios (comentario, id_admin, id_estatus, created_at, updated_at) values('REQUISITOS CONTESTADOS 10/09/2013',1,544,'2011-03-08 00:00:00','2011-03-08 00:00:00');</v>
      </c>
      <c r="BH545" s="6" t="str">
        <f t="shared" si="176"/>
        <v>insert into servicios_comentarios (comentario, id_admin, id_estatus, created_at, updated_at) values('OFICINA 4-55 85 84 JORGE CARREON, 01 639-467-8221, CEL.- 639-112-3389, dueño: ING. ALEJANDRO ANTILLON, nextel 01-639-470-1535 , Dulce Saenz (Recepcion)',1,544,'2011-03-08 00:00:00','2011-03-08 00:00:00');</v>
      </c>
      <c r="BI545" s="137" t="str">
        <f t="shared" si="177"/>
        <v>update bitacoras_estatus set comprobacion_uso = 1, id_estatus=10 where id=544;</v>
      </c>
      <c r="BJ545" s="137" t="str">
        <f t="shared" si="178"/>
        <v>update bitacoras_estatus set numero_expediente = '1164368', numero_registro = '1233101', id_estatus = 10, fecha_inicio = '2011-03-08', fecha_vencimiento ='2021-03-08', created_at ='2011-03-08 00:00:00', updated_at ='2011-03-08 00:00:00', id_clase=29, id_marca=866, id_cliente=599, vigencia = 1 where id =544;</v>
      </c>
      <c r="BK545" s="137" t="str">
        <f t="shared" si="179"/>
        <v>update bitacoras_estatus set id_estatus = 10 where id =544;</v>
      </c>
    </row>
    <row r="546" spans="1:63">
      <c r="A546" s="3">
        <v>1164370</v>
      </c>
      <c r="B546" s="3">
        <v>1233102</v>
      </c>
      <c r="C546" s="3">
        <f>IF(Tabla1[[#This Row],[No. REG.]]="","",1)</f>
        <v>1</v>
      </c>
      <c r="D546" s="3" t="s">
        <v>46</v>
      </c>
      <c r="E546" s="3">
        <f>IF(Tabla1[[#This Row],[STATUS]]="","",VLOOKUP(D546,Estatus!$A$2:$B$13,2,0))</f>
        <v>10</v>
      </c>
      <c r="F546" s="3">
        <f>IF(Tabla1[[#This Row],[STATUS]]="","",VLOOKUP(D546,Estatus!$A$2:$I$12,9,0))</f>
        <v>1</v>
      </c>
      <c r="G546" s="12" t="s">
        <v>2837</v>
      </c>
      <c r="H546" s="7">
        <v>40610</v>
      </c>
      <c r="I546" s="80">
        <f t="shared" si="160"/>
        <v>2011</v>
      </c>
      <c r="J546" s="80">
        <f t="shared" si="161"/>
        <v>3</v>
      </c>
      <c r="K546" s="80">
        <f t="shared" si="162"/>
        <v>8</v>
      </c>
      <c r="L546" s="80" t="str">
        <f t="shared" si="163"/>
        <v>03</v>
      </c>
      <c r="M546" s="80" t="str">
        <f t="shared" si="164"/>
        <v>08</v>
      </c>
      <c r="N546" s="80" t="str">
        <f t="shared" si="165"/>
        <v>'2011-03-08'</v>
      </c>
      <c r="O546" s="80" t="str">
        <f t="shared" si="166"/>
        <v>'2011-03-08 00:00:00'</v>
      </c>
      <c r="P546" s="7">
        <v>44263</v>
      </c>
      <c r="Q546" s="80">
        <f t="shared" si="167"/>
        <v>2021</v>
      </c>
      <c r="R546" s="80">
        <f t="shared" si="168"/>
        <v>3</v>
      </c>
      <c r="S546" s="80">
        <f t="shared" si="169"/>
        <v>8</v>
      </c>
      <c r="T546" s="80" t="str">
        <f t="shared" si="170"/>
        <v>03</v>
      </c>
      <c r="U546" s="80" t="str">
        <f t="shared" si="171"/>
        <v>08</v>
      </c>
      <c r="V546" s="80" t="str">
        <f t="shared" si="172"/>
        <v>'2021-03-08'</v>
      </c>
      <c r="W546" s="80">
        <v>29</v>
      </c>
      <c r="X546" s="80">
        <f t="shared" si="173"/>
        <v>29</v>
      </c>
      <c r="Y546" s="12" t="s">
        <v>8645</v>
      </c>
      <c r="Z546" s="124">
        <f>IFERROR(IF(Y546="","null",VLOOKUP(Y546,Marcas!$A$2:$C$2024,2,0)),"")</f>
        <v>866</v>
      </c>
      <c r="AA546" s="3" t="s">
        <v>2838</v>
      </c>
      <c r="AB546" s="3">
        <f>IFERROR(IF(AA546="","",IF(AA546="EMPORIO LEGAL",1,VLOOKUP(AA546,Clientes!$A$2:$B$1190,2,0))),"")</f>
        <v>599</v>
      </c>
      <c r="AC546" s="3">
        <f>IFERROR(IF(Tabla1[[#This Row],[id_control]]="null","",VLOOKUP(CONCATENATE(Tabla1[[#This Row],[CLIENTE]],"-",Tabla1[[#This Row],[id_control]]),Hoja1!$C$2:$D$1994,2,0)),"")</f>
        <v>545</v>
      </c>
      <c r="AD546" s="3" t="s">
        <v>2839</v>
      </c>
      <c r="AE546" s="3" t="s">
        <v>2840</v>
      </c>
      <c r="AF546" s="3"/>
      <c r="AG546" s="3"/>
      <c r="AH546" s="3"/>
      <c r="AI546" s="3"/>
      <c r="AJ546" s="3"/>
      <c r="AK546" s="3"/>
      <c r="AL546" s="3" t="s">
        <v>2844</v>
      </c>
      <c r="AM546" s="8" t="s">
        <v>2845</v>
      </c>
      <c r="AN546" s="6" t="s">
        <v>2846</v>
      </c>
      <c r="AO546" s="6"/>
      <c r="AP546" s="6"/>
      <c r="AQ546" s="6" t="s">
        <v>2847</v>
      </c>
      <c r="AR546" s="6"/>
      <c r="AS546" s="6"/>
      <c r="AT546" s="6"/>
      <c r="AU546" s="6"/>
      <c r="AV546" s="6" t="s">
        <v>2848</v>
      </c>
      <c r="AW546" s="6" t="s">
        <v>2843</v>
      </c>
      <c r="AX546" s="6"/>
      <c r="AY546" s="6"/>
      <c r="AZ546" s="6"/>
      <c r="BA546" s="6"/>
      <c r="BB546" s="6"/>
      <c r="BC546" s="6"/>
      <c r="BD546" s="6" t="s">
        <v>2841</v>
      </c>
      <c r="BE546" s="8">
        <v>545</v>
      </c>
      <c r="BF546" s="6" t="str">
        <f t="shared" si="174"/>
        <v>insert into bitacoras_estatus (numero_expediente, numero_registro, representante, fecha_inicio, fecha_vencimiento, id_cliente, id_admin, id_bitacoras_estatus, id_estatus, id_clase, id_marca, created_at, updated_at) values('1164370','1233102','MANUEL VARGAS GALLARDO','2011-03-08','2021-03-08','599','2','1','1',29,866,'2011-03-08 00:00:00','2011-03-08 00:00:00');</v>
      </c>
      <c r="BG546" s="6" t="str">
        <f t="shared" si="175"/>
        <v>insert into servicios_comentarios (comentario, id_admin, id_estatus, created_at, updated_at) values('REQUISITOS CONTESTADOS 10/09/2013',1,545,'2011-03-08 00:00:00','2011-03-08 00:00:00');</v>
      </c>
      <c r="BH546" s="6" t="str">
        <f t="shared" si="176"/>
        <v>insert into servicios_comentarios (comentario, id_admin, id_estatus, created_at, updated_at) values('OFICINA 4-55 85 84 JORGE CARREON, 01 639-467-8221, CEL.- 639-112-3389, dueño: ING. ALEJANDRO ANTILLON, nextel 01-639-470-1535 , Dulce Saenz (Recepcion)',1,545,'2011-03-08 00:00:00','2011-03-08 00:00:00');</v>
      </c>
      <c r="BI546" s="137" t="str">
        <f t="shared" si="177"/>
        <v>update bitacoras_estatus set comprobacion_uso = 1, id_estatus=10 where id=545;</v>
      </c>
      <c r="BJ546" s="137" t="str">
        <f t="shared" si="178"/>
        <v>update bitacoras_estatus set numero_expediente = '1164370', numero_registro = '1233102', id_estatus = 10, fecha_inicio = '2011-03-08', fecha_vencimiento ='2021-03-08', created_at ='2011-03-08 00:00:00', updated_at ='2011-03-08 00:00:00', id_clase=29, id_marca=866, id_cliente=599, vigencia = 1 where id =545;</v>
      </c>
      <c r="BK546" s="137" t="str">
        <f t="shared" si="179"/>
        <v>update bitacoras_estatus set id_estatus = 10 where id =545;</v>
      </c>
    </row>
    <row r="547" spans="1:63">
      <c r="A547" s="3">
        <v>1348046</v>
      </c>
      <c r="B547" s="3">
        <v>1370975</v>
      </c>
      <c r="C547" s="3">
        <f>IF(Tabla1[[#This Row],[No. REG.]]="","",1)</f>
        <v>1</v>
      </c>
      <c r="D547" s="3" t="s">
        <v>46</v>
      </c>
      <c r="E547" s="3">
        <f>IF(Tabla1[[#This Row],[STATUS]]="","",VLOOKUP(D547,Estatus!$A$2:$B$13,2,0))</f>
        <v>10</v>
      </c>
      <c r="F547" s="3">
        <f>IF(Tabla1[[#This Row],[STATUS]]="","",VLOOKUP(D547,Estatus!$A$2:$I$12,9,0))</f>
        <v>1</v>
      </c>
      <c r="G547" s="12" t="s">
        <v>923</v>
      </c>
      <c r="H547" s="7">
        <v>41318</v>
      </c>
      <c r="I547" s="80">
        <f t="shared" si="160"/>
        <v>2013</v>
      </c>
      <c r="J547" s="80">
        <f t="shared" si="161"/>
        <v>2</v>
      </c>
      <c r="K547" s="80">
        <f t="shared" si="162"/>
        <v>13</v>
      </c>
      <c r="L547" s="80" t="str">
        <f t="shared" si="163"/>
        <v>02</v>
      </c>
      <c r="M547" s="80">
        <f t="shared" si="164"/>
        <v>13</v>
      </c>
      <c r="N547" s="80" t="str">
        <f t="shared" si="165"/>
        <v>'2013-02-13'</v>
      </c>
      <c r="O547" s="80" t="str">
        <f t="shared" si="166"/>
        <v>'2013-02-13 00:00:00'</v>
      </c>
      <c r="P547" s="7">
        <v>44970</v>
      </c>
      <c r="Q547" s="80">
        <f t="shared" si="167"/>
        <v>2023</v>
      </c>
      <c r="R547" s="80">
        <f t="shared" si="168"/>
        <v>2</v>
      </c>
      <c r="S547" s="80">
        <f t="shared" si="169"/>
        <v>13</v>
      </c>
      <c r="T547" s="80" t="str">
        <f t="shared" si="170"/>
        <v>02</v>
      </c>
      <c r="U547" s="80">
        <f t="shared" si="171"/>
        <v>13</v>
      </c>
      <c r="V547" s="80" t="str">
        <f t="shared" si="172"/>
        <v>'2023-02-13'</v>
      </c>
      <c r="W547" s="80"/>
      <c r="X547" s="80" t="str">
        <f t="shared" si="173"/>
        <v>null</v>
      </c>
      <c r="Y547" s="3" t="s">
        <v>2849</v>
      </c>
      <c r="Z547" s="124">
        <f>IFERROR(IF(Y547="","null",VLOOKUP(Y547,Marcas!$A$2:$C$2024,2,0)),"")</f>
        <v>867</v>
      </c>
      <c r="AA547" s="3" t="s">
        <v>2838</v>
      </c>
      <c r="AB547" s="3">
        <f>IFERROR(IF(AA547="","",IF(AA547="EMPORIO LEGAL",1,VLOOKUP(AA547,Clientes!$A$2:$B$1190,2,0))),"")</f>
        <v>599</v>
      </c>
      <c r="AC547" s="3">
        <f>IFERROR(IF(Tabla1[[#This Row],[id_control]]="null","",VLOOKUP(CONCATENATE(Tabla1[[#This Row],[CLIENTE]],"-",Tabla1[[#This Row],[id_control]]),Hoja1!$C$2:$D$1994,2,0)),"")</f>
        <v>547</v>
      </c>
      <c r="AD547" s="3" t="s">
        <v>2839</v>
      </c>
      <c r="AE547" s="3" t="s">
        <v>2840</v>
      </c>
      <c r="AF547" s="3"/>
      <c r="AG547" s="3"/>
      <c r="AH547" s="3"/>
      <c r="AI547" s="3"/>
      <c r="AJ547" s="3"/>
      <c r="AK547" s="3"/>
      <c r="AL547" s="3" t="s">
        <v>2844</v>
      </c>
      <c r="AM547" s="8" t="s">
        <v>2846</v>
      </c>
      <c r="AN547" s="6" t="s">
        <v>2845</v>
      </c>
      <c r="AO547" s="6"/>
      <c r="AP547" s="6"/>
      <c r="AQ547" s="6" t="s">
        <v>2847</v>
      </c>
      <c r="AR547" s="6"/>
      <c r="AS547" s="6"/>
      <c r="AT547" s="6"/>
      <c r="AU547" s="6"/>
      <c r="AV547" s="6" t="s">
        <v>2848</v>
      </c>
      <c r="AW547" s="6" t="s">
        <v>2843</v>
      </c>
      <c r="AX547" s="6"/>
      <c r="AY547" s="6"/>
      <c r="AZ547" s="6"/>
      <c r="BA547" s="6"/>
      <c r="BB547" s="6"/>
      <c r="BC547" s="6"/>
      <c r="BD547" s="6" t="s">
        <v>2841</v>
      </c>
      <c r="BE547" s="8">
        <v>546</v>
      </c>
      <c r="BF547" s="6" t="str">
        <f t="shared" si="174"/>
        <v>insert into bitacoras_estatus (numero_expediente, numero_registro, representante, fecha_inicio, fecha_vencimiento, id_cliente, id_admin, id_bitacoras_estatus, id_estatus, id_clase, id_marca, created_at, updated_at) values('1348046','1370975','MANUEL VARGAS GALLARDO','2013-02-13','2023-02-13','599','2','1','1',null,867,'2013-02-13 00:00:00','2013-02-13 00:00:00');</v>
      </c>
      <c r="BG547" s="6" t="str">
        <f t="shared" si="175"/>
        <v>insert into servicios_comentarios (comentario, id_admin, id_estatus, created_at, updated_at) values('TITULO RECIBIDO',1,546,'2013-02-13 00:00:00','2013-02-13 00:00:00');</v>
      </c>
      <c r="BH547" s="6" t="str">
        <f t="shared" si="176"/>
        <v>insert into servicios_comentarios (comentario, id_admin, id_estatus, created_at, updated_at) values('OFICINA 4-55 85 84 JORGE CARREON, 01 639-467-8221, CEL.- 639-112-3389, dueño: ING. ALEJANDRO ANTILLON, nextel 01-639-470-1535 , Dulce Saenz (Recepcion)',1,546,'2013-02-13 00:00:00','2013-02-13 00:00:00');</v>
      </c>
      <c r="BI547" s="137" t="str">
        <f t="shared" si="177"/>
        <v>update bitacoras_estatus set comprobacion_uso = 1, id_estatus=10 where id=546;</v>
      </c>
      <c r="BJ547" s="137" t="str">
        <f t="shared" si="178"/>
        <v>update bitacoras_estatus set numero_expediente = '1348046', numero_registro = '1370975', id_estatus = 10, fecha_inicio = '2013-02-13', fecha_vencimiento ='2023-02-13', created_at ='2013-02-13 00:00:00', updated_at ='2013-02-13 00:00:00', id_clase=null, id_marca=867, id_cliente=599, vigencia = 1 where id =546;</v>
      </c>
      <c r="BK547" s="137" t="str">
        <f t="shared" si="179"/>
        <v>update bitacoras_estatus set id_estatus = 10 where id =546;</v>
      </c>
    </row>
    <row r="548" spans="1:63">
      <c r="A548" s="3">
        <v>1223734</v>
      </c>
      <c r="B548" s="3">
        <v>1276804</v>
      </c>
      <c r="C548" s="3">
        <f>IF(Tabla1[[#This Row],[No. REG.]]="","",1)</f>
        <v>1</v>
      </c>
      <c r="D548" s="3" t="s">
        <v>46</v>
      </c>
      <c r="E548" s="3">
        <f>IF(Tabla1[[#This Row],[STATUS]]="","",VLOOKUP(D548,Estatus!$A$2:$B$13,2,0))</f>
        <v>10</v>
      </c>
      <c r="F548" s="3">
        <f>IF(Tabla1[[#This Row],[STATUS]]="","",VLOOKUP(D548,Estatus!$A$2:$I$12,9,0))</f>
        <v>1</v>
      </c>
      <c r="G548" s="12" t="s">
        <v>1546</v>
      </c>
      <c r="H548" s="7">
        <v>40829</v>
      </c>
      <c r="I548" s="80">
        <f t="shared" si="160"/>
        <v>2011</v>
      </c>
      <c r="J548" s="80">
        <f t="shared" si="161"/>
        <v>10</v>
      </c>
      <c r="K548" s="80">
        <f t="shared" si="162"/>
        <v>13</v>
      </c>
      <c r="L548" s="80">
        <f t="shared" si="163"/>
        <v>10</v>
      </c>
      <c r="M548" s="80">
        <f t="shared" si="164"/>
        <v>13</v>
      </c>
      <c r="N548" s="80" t="str">
        <f t="shared" si="165"/>
        <v>'2011-10-13'</v>
      </c>
      <c r="O548" s="80" t="str">
        <f t="shared" si="166"/>
        <v>'2011-10-13 00:00:00'</v>
      </c>
      <c r="P548" s="7">
        <v>44482</v>
      </c>
      <c r="Q548" s="80">
        <f t="shared" si="167"/>
        <v>2021</v>
      </c>
      <c r="R548" s="80">
        <f t="shared" si="168"/>
        <v>10</v>
      </c>
      <c r="S548" s="80">
        <f t="shared" si="169"/>
        <v>13</v>
      </c>
      <c r="T548" s="80">
        <f t="shared" si="170"/>
        <v>10</v>
      </c>
      <c r="U548" s="80">
        <f t="shared" si="171"/>
        <v>13</v>
      </c>
      <c r="V548" s="80" t="str">
        <f t="shared" si="172"/>
        <v>'2021-10-13'</v>
      </c>
      <c r="W548" s="80"/>
      <c r="X548" s="80" t="str">
        <f t="shared" si="173"/>
        <v>null</v>
      </c>
      <c r="Y548" s="3" t="s">
        <v>8886</v>
      </c>
      <c r="Z548" s="124">
        <f>IFERROR(IF(Y548="","null",VLOOKUP(Y548,Marcas!$A$2:$C$2024,2,0)),"")</f>
        <v>1357</v>
      </c>
      <c r="AA548" s="3" t="s">
        <v>2851</v>
      </c>
      <c r="AB548" s="3">
        <f>IFERROR(IF(AA548="","",IF(AA548="EMPORIO LEGAL",1,VLOOKUP(AA548,Clientes!$A$2:$B$1190,2,0))),"")</f>
        <v>598</v>
      </c>
      <c r="AC548" s="3">
        <f>IFERROR(IF(Tabla1[[#This Row],[id_control]]="null","",VLOOKUP(CONCATENATE(Tabla1[[#This Row],[CLIENTE]],"-",Tabla1[[#This Row],[id_control]]),Hoja1!$C$2:$D$1994,2,0)),"")</f>
        <v>548</v>
      </c>
      <c r="AD548" s="3" t="s">
        <v>2852</v>
      </c>
      <c r="AE548" s="3"/>
      <c r="AF548" s="3"/>
      <c r="AG548" s="3"/>
      <c r="AH548" s="3"/>
      <c r="AI548" s="3"/>
      <c r="AJ548" s="3"/>
      <c r="AK548" s="3"/>
      <c r="AL548" s="3" t="s">
        <v>2853</v>
      </c>
      <c r="AM548" s="10"/>
      <c r="AN548" s="6"/>
      <c r="AO548" s="6"/>
      <c r="AP548" s="6"/>
      <c r="AQ548" s="6" t="s">
        <v>2854</v>
      </c>
      <c r="AR548" s="6"/>
      <c r="AS548" s="6"/>
      <c r="AT548" s="6"/>
      <c r="AU548" s="6"/>
      <c r="AV548" s="6" t="s">
        <v>2855</v>
      </c>
      <c r="AW548" s="6"/>
      <c r="AX548" s="6"/>
      <c r="AY548" s="6"/>
      <c r="AZ548" s="6"/>
      <c r="BA548" s="6"/>
      <c r="BB548" s="6"/>
      <c r="BC548" s="6"/>
      <c r="BD548" s="6" t="s">
        <v>2856</v>
      </c>
      <c r="BE548" s="8">
        <v>547</v>
      </c>
      <c r="BF548" s="6" t="str">
        <f t="shared" si="174"/>
        <v>insert into bitacoras_estatus (numero_expediente, numero_registro, representante, fecha_inicio, fecha_vencimiento, id_cliente, id_admin, id_bitacoras_estatus, id_estatus, id_clase, id_marca, created_at, updated_at) values('1223734','1276804','FRANCISCO ANTONIO CARMONA NUÑEZ','2011-10-13','2021-10-13','598','2','1','1',null,1357,'2011-10-13 00:00:00','2011-10-13 00:00:00');</v>
      </c>
      <c r="BG548" s="6" t="str">
        <f t="shared" si="175"/>
        <v>insert into servicios_comentarios (comentario, id_admin, id_estatus, created_at, updated_at) values('TITULO ENTREGADO 21/05/2012',1,547,'2011-10-13 00:00:00','2011-10-13 00:00:00');</v>
      </c>
      <c r="BH548" s="6" t="str">
        <f t="shared" si="176"/>
        <v>insert into servicios_comentarios (comentario, id_admin, id_estatus, created_at, updated_at) values('4217898 CEL 6141023338',1,547,'2011-10-13 00:00:00','2011-10-13 00:00:00');</v>
      </c>
      <c r="BI548" s="137" t="str">
        <f t="shared" si="177"/>
        <v>update bitacoras_estatus set comprobacion_uso = 1, id_estatus=10 where id=547;</v>
      </c>
      <c r="BJ548" s="137" t="str">
        <f t="shared" si="178"/>
        <v>update bitacoras_estatus set numero_expediente = '1223734', numero_registro = '1276804', id_estatus = 10, fecha_inicio = '2011-10-13', fecha_vencimiento ='2021-10-13', created_at ='2011-10-13 00:00:00', updated_at ='2011-10-13 00:00:00', id_clase=null, id_marca=1357, id_cliente=598, vigencia = 1 where id =547;</v>
      </c>
      <c r="BK548" s="137" t="str">
        <f t="shared" si="179"/>
        <v>update bitacoras_estatus set id_estatus = 10 where id =547;</v>
      </c>
    </row>
    <row r="549" spans="1:63">
      <c r="A549" s="3">
        <v>1115655</v>
      </c>
      <c r="B549" s="3">
        <v>1193672</v>
      </c>
      <c r="C549" s="3">
        <f>IF(Tabla1[[#This Row],[No. REG.]]="","",1)</f>
        <v>1</v>
      </c>
      <c r="D549" s="3" t="s">
        <v>46</v>
      </c>
      <c r="E549" s="3">
        <f>IF(Tabla1[[#This Row],[STATUS]]="","",VLOOKUP(D549,Estatus!$A$2:$B$13,2,0))</f>
        <v>10</v>
      </c>
      <c r="F549" s="3">
        <f>IF(Tabla1[[#This Row],[STATUS]]="","",VLOOKUP(D549,Estatus!$A$2:$I$12,9,0))</f>
        <v>1</v>
      </c>
      <c r="G549" s="12" t="s">
        <v>2857</v>
      </c>
      <c r="H549" s="7">
        <v>40402</v>
      </c>
      <c r="I549" s="80">
        <f t="shared" si="160"/>
        <v>2010</v>
      </c>
      <c r="J549" s="80">
        <f t="shared" si="161"/>
        <v>8</v>
      </c>
      <c r="K549" s="80">
        <f t="shared" si="162"/>
        <v>12</v>
      </c>
      <c r="L549" s="80" t="str">
        <f t="shared" si="163"/>
        <v>08</v>
      </c>
      <c r="M549" s="80">
        <f t="shared" si="164"/>
        <v>12</v>
      </c>
      <c r="N549" s="80" t="str">
        <f t="shared" si="165"/>
        <v>'2010-08-12'</v>
      </c>
      <c r="O549" s="80" t="str">
        <f t="shared" si="166"/>
        <v>'2010-08-12 00:00:00'</v>
      </c>
      <c r="P549" s="7">
        <v>44055</v>
      </c>
      <c r="Q549" s="80">
        <f t="shared" si="167"/>
        <v>2020</v>
      </c>
      <c r="R549" s="80">
        <f t="shared" si="168"/>
        <v>8</v>
      </c>
      <c r="S549" s="80">
        <f t="shared" si="169"/>
        <v>12</v>
      </c>
      <c r="T549" s="80" t="str">
        <f t="shared" si="170"/>
        <v>08</v>
      </c>
      <c r="U549" s="80">
        <f t="shared" si="171"/>
        <v>12</v>
      </c>
      <c r="V549" s="80" t="str">
        <f t="shared" si="172"/>
        <v>'2020-08-12'</v>
      </c>
      <c r="W549" s="80"/>
      <c r="X549" s="80" t="str">
        <f t="shared" si="173"/>
        <v>null</v>
      </c>
      <c r="Y549" s="3" t="s">
        <v>2858</v>
      </c>
      <c r="Z549" s="124">
        <f>IFERROR(IF(Y549="","null",VLOOKUP(Y549,Marcas!$A$2:$C$2024,2,0)),"")</f>
        <v>845</v>
      </c>
      <c r="AA549" s="3" t="s">
        <v>2858</v>
      </c>
      <c r="AB549" s="3">
        <f>IFERROR(IF(AA549="","",IF(AA549="EMPORIO LEGAL",1,VLOOKUP(AA549,Clientes!$A$2:$B$1190,2,0))),"")</f>
        <v>597</v>
      </c>
      <c r="AC549" s="3">
        <f>IFERROR(IF(Tabla1[[#This Row],[id_control]]="null","",VLOOKUP(CONCATENATE(Tabla1[[#This Row],[CLIENTE]],"-",Tabla1[[#This Row],[id_control]]),Hoja1!$C$2:$D$1994,2,0)),"")</f>
        <v>549</v>
      </c>
      <c r="AD549" s="3" t="s">
        <v>2859</v>
      </c>
      <c r="AE549" s="3"/>
      <c r="AF549" s="3"/>
      <c r="AG549" s="3"/>
      <c r="AH549" s="3"/>
      <c r="AI549" s="3"/>
      <c r="AJ549" s="3"/>
      <c r="AK549" s="3"/>
      <c r="AL549" s="3" t="s">
        <v>2860</v>
      </c>
      <c r="AM549" s="6" t="s">
        <v>2861</v>
      </c>
      <c r="AN549" s="6"/>
      <c r="AO549" s="6"/>
      <c r="AP549" s="6"/>
      <c r="AQ549" s="6"/>
      <c r="AR549" s="6"/>
      <c r="AS549" s="6"/>
      <c r="AT549" s="6"/>
      <c r="AU549" s="6"/>
      <c r="AV549" s="6" t="s">
        <v>2862</v>
      </c>
      <c r="AW549" s="6"/>
      <c r="AX549" s="6"/>
      <c r="AY549" s="6"/>
      <c r="AZ549" s="6"/>
      <c r="BA549" s="6"/>
      <c r="BB549" s="6"/>
      <c r="BC549" s="6"/>
      <c r="BD549" s="6" t="s">
        <v>2863</v>
      </c>
      <c r="BE549" s="8">
        <v>548</v>
      </c>
      <c r="BF549" s="6" t="str">
        <f t="shared" si="174"/>
        <v>insert into bitacoras_estatus (numero_expediente, numero_registro, representante, fecha_inicio, fecha_vencimiento, id_cliente, id_admin, id_bitacoras_estatus, id_estatus, id_clase, id_marca, created_at, updated_at) values('1115655','1193672','LUIS ALBERTO PORTILLO GUADERRAMA','2010-08-12','2020-08-12','597','2','1','1',null,845,'2010-08-12 00:00:00','2010-08-12 00:00:00');</v>
      </c>
      <c r="BG549" s="6" t="str">
        <f t="shared" si="175"/>
        <v>insert into servicios_comentarios (comentario, id_admin, id_estatus, created_at, updated_at) values('TITULO ENTREGADO 07/02/2011',1,548,'2010-08-12 00:00:00','2010-08-12 00:00:00');</v>
      </c>
      <c r="BH549" s="6" t="str">
        <f t="shared" si="176"/>
        <v>insert into servicios_comentarios (comentario, id_admin, id_estatus, created_at, updated_at) values('6394725095, 639 106 9321',1,548,'2010-08-12 00:00:00','2010-08-12 00:00:00');</v>
      </c>
      <c r="BI549" s="137" t="str">
        <f t="shared" si="177"/>
        <v>update bitacoras_estatus set comprobacion_uso = 1, id_estatus=10 where id=548;</v>
      </c>
      <c r="BJ549" s="137" t="str">
        <f t="shared" si="178"/>
        <v>update bitacoras_estatus set numero_expediente = '1115655', numero_registro = '1193672', id_estatus = 10, fecha_inicio = '2010-08-12', fecha_vencimiento ='2020-08-12', created_at ='2010-08-12 00:00:00', updated_at ='2010-08-12 00:00:00', id_clase=null, id_marca=845, id_cliente=597, vigencia = 1 where id =548;</v>
      </c>
      <c r="BK549" s="137" t="str">
        <f t="shared" si="179"/>
        <v>update bitacoras_estatus set id_estatus = 10 where id =548;</v>
      </c>
    </row>
    <row r="550" spans="1:63" ht="29">
      <c r="A550" s="6">
        <v>1191067</v>
      </c>
      <c r="B550" s="6">
        <v>1251738</v>
      </c>
      <c r="C550" s="6">
        <f>IF(Tabla1[[#This Row],[No. REG.]]="","",1)</f>
        <v>1</v>
      </c>
      <c r="D550" s="3" t="s">
        <v>46</v>
      </c>
      <c r="E550" s="3">
        <f>IF(Tabla1[[#This Row],[STATUS]]="","",VLOOKUP(D550,Estatus!$A$2:$B$13,2,0))</f>
        <v>10</v>
      </c>
      <c r="F550" s="3">
        <f>IF(Tabla1[[#This Row],[STATUS]]="","",VLOOKUP(D550,Estatus!$A$2:$I$12,9,0))</f>
        <v>1</v>
      </c>
      <c r="G550" s="16" t="s">
        <v>231</v>
      </c>
      <c r="H550" s="9">
        <v>40722</v>
      </c>
      <c r="I550" s="81">
        <f t="shared" si="160"/>
        <v>2011</v>
      </c>
      <c r="J550" s="81">
        <f t="shared" si="161"/>
        <v>6</v>
      </c>
      <c r="K550" s="81">
        <f t="shared" si="162"/>
        <v>28</v>
      </c>
      <c r="L550" s="81" t="str">
        <f t="shared" si="163"/>
        <v>06</v>
      </c>
      <c r="M550" s="81">
        <f t="shared" si="164"/>
        <v>28</v>
      </c>
      <c r="N550" s="81" t="str">
        <f t="shared" si="165"/>
        <v>'2011-06-28'</v>
      </c>
      <c r="O550" s="81" t="str">
        <f t="shared" si="166"/>
        <v>'2011-06-28 00:00:00'</v>
      </c>
      <c r="P550" s="9">
        <v>44355</v>
      </c>
      <c r="Q550" s="81">
        <f t="shared" si="167"/>
        <v>2021</v>
      </c>
      <c r="R550" s="81">
        <f t="shared" si="168"/>
        <v>6</v>
      </c>
      <c r="S550" s="81">
        <f t="shared" si="169"/>
        <v>8</v>
      </c>
      <c r="T550" s="81" t="str">
        <f t="shared" si="170"/>
        <v>06</v>
      </c>
      <c r="U550" s="81" t="str">
        <f t="shared" si="171"/>
        <v>08</v>
      </c>
      <c r="V550" s="81" t="str">
        <f t="shared" si="172"/>
        <v>'2021-06-08'</v>
      </c>
      <c r="W550" s="81"/>
      <c r="X550" s="81" t="str">
        <f t="shared" si="173"/>
        <v>null</v>
      </c>
      <c r="Y550" s="6" t="s">
        <v>2864</v>
      </c>
      <c r="Z550" s="123">
        <f>IFERROR(IF(Y550="","null",VLOOKUP(Y550,Marcas!$A$2:$C$2024,2,0)),"")</f>
        <v>392</v>
      </c>
      <c r="AA550" s="6" t="s">
        <v>2858</v>
      </c>
      <c r="AB550" s="6">
        <f>IFERROR(IF(AA550="","",IF(AA550="EMPORIO LEGAL",1,VLOOKUP(AA550,Clientes!$A$2:$B$1190,2,0))),"")</f>
        <v>597</v>
      </c>
      <c r="AC550" s="6">
        <f>IFERROR(IF(Tabla1[[#This Row],[id_control]]="null","",VLOOKUP(CONCATENATE(Tabla1[[#This Row],[CLIENTE]],"-",Tabla1[[#This Row],[id_control]]),Hoja1!$C$2:$D$1994,2,0)),"")</f>
        <v>550</v>
      </c>
      <c r="AD550" s="8" t="s">
        <v>2859</v>
      </c>
      <c r="AE550" s="6"/>
      <c r="AF550" s="6"/>
      <c r="AG550" s="6"/>
      <c r="AH550" s="6"/>
      <c r="AI550" s="6"/>
      <c r="AJ550" s="6"/>
      <c r="AK550" s="6"/>
      <c r="AL550" s="8" t="s">
        <v>2865</v>
      </c>
      <c r="AM550" s="21" t="s">
        <v>2861</v>
      </c>
      <c r="AN550" s="10"/>
      <c r="AO550" s="10"/>
      <c r="AP550" s="21"/>
      <c r="AQ550" s="6"/>
      <c r="AR550" s="6"/>
      <c r="AS550" s="6"/>
      <c r="AT550" s="6"/>
      <c r="AU550" s="6"/>
      <c r="AV550" s="8" t="s">
        <v>2862</v>
      </c>
      <c r="AW550" s="10"/>
      <c r="AX550" s="6"/>
      <c r="AY550" s="6"/>
      <c r="AZ550" s="6"/>
      <c r="BA550" s="6"/>
      <c r="BB550" s="6"/>
      <c r="BC550" s="6"/>
      <c r="BD550" s="16" t="s">
        <v>2863</v>
      </c>
      <c r="BE550" s="8">
        <v>549</v>
      </c>
      <c r="BF550" s="6" t="str">
        <f t="shared" si="174"/>
        <v>insert into bitacoras_estatus (numero_expediente, numero_registro, representante, fecha_inicio, fecha_vencimiento, id_cliente, id_admin, id_bitacoras_estatus, id_estatus, id_clase, id_marca, created_at, updated_at) values('1191067','1251738','LUIS ALBERTO PORTILLO GUADERRAMA','2011-06-28','2021-06-08','597','2','1','1',null,392,'2011-06-28 00:00:00','2011-06-28 00:00:00');</v>
      </c>
      <c r="BG550" s="6" t="str">
        <f t="shared" si="175"/>
        <v>insert into servicios_comentarios (comentario, id_admin, id_estatus, created_at, updated_at) values('TITULO ENTREGADO',1,549,'2011-06-28 00:00:00','2011-06-28 00:00:00');</v>
      </c>
      <c r="BH550" s="6" t="str">
        <f t="shared" si="176"/>
        <v>insert into servicios_comentarios (comentario, id_admin, id_estatus, created_at, updated_at) values('6394725095, 639 106 9321',1,549,'2011-06-28 00:00:00','2011-06-28 00:00:00');</v>
      </c>
      <c r="BI550" s="137" t="str">
        <f t="shared" si="177"/>
        <v>update bitacoras_estatus set comprobacion_uso = 1, id_estatus=10 where id=549;</v>
      </c>
      <c r="BJ550" s="137" t="str">
        <f t="shared" si="178"/>
        <v>update bitacoras_estatus set numero_expediente = '1191067', numero_registro = '1251738', id_estatus = 10, fecha_inicio = '2011-06-28', fecha_vencimiento ='2021-06-08', created_at ='2011-06-28 00:00:00', updated_at ='2011-06-28 00:00:00', id_clase=null, id_marca=392, id_cliente=597, vigencia = 1 where id =549;</v>
      </c>
      <c r="BK550" s="137" t="str">
        <f t="shared" si="179"/>
        <v>update bitacoras_estatus set id_estatus = 10 where id =549;</v>
      </c>
    </row>
    <row r="551" spans="1:63">
      <c r="A551" s="3">
        <v>1199132</v>
      </c>
      <c r="B551" s="3">
        <v>1298262</v>
      </c>
      <c r="C551" s="3">
        <f>IF(Tabla1[[#This Row],[No. REG.]]="","",1)</f>
        <v>1</v>
      </c>
      <c r="D551" s="3" t="s">
        <v>46</v>
      </c>
      <c r="E551" s="3">
        <f>IF(Tabla1[[#This Row],[STATUS]]="","",VLOOKUP(D551,Estatus!$A$2:$B$13,2,0))</f>
        <v>10</v>
      </c>
      <c r="F551" s="3">
        <f>IF(Tabla1[[#This Row],[STATUS]]="","",VLOOKUP(D551,Estatus!$A$2:$I$12,9,0))</f>
        <v>1</v>
      </c>
      <c r="G551" s="12" t="s">
        <v>743</v>
      </c>
      <c r="H551" s="7">
        <v>40746</v>
      </c>
      <c r="I551" s="80">
        <f t="shared" si="160"/>
        <v>2011</v>
      </c>
      <c r="J551" s="80">
        <f t="shared" si="161"/>
        <v>7</v>
      </c>
      <c r="K551" s="80">
        <f t="shared" si="162"/>
        <v>22</v>
      </c>
      <c r="L551" s="80" t="str">
        <f t="shared" si="163"/>
        <v>07</v>
      </c>
      <c r="M551" s="80">
        <f t="shared" si="164"/>
        <v>22</v>
      </c>
      <c r="N551" s="80" t="str">
        <f t="shared" si="165"/>
        <v>'2011-07-22'</v>
      </c>
      <c r="O551" s="80" t="str">
        <f t="shared" si="166"/>
        <v>'2011-07-22 00:00:00'</v>
      </c>
      <c r="P551" s="7">
        <v>44399</v>
      </c>
      <c r="Q551" s="80">
        <f t="shared" si="167"/>
        <v>2021</v>
      </c>
      <c r="R551" s="80">
        <f t="shared" si="168"/>
        <v>7</v>
      </c>
      <c r="S551" s="80">
        <f t="shared" si="169"/>
        <v>22</v>
      </c>
      <c r="T551" s="80" t="str">
        <f t="shared" si="170"/>
        <v>07</v>
      </c>
      <c r="U551" s="80">
        <f t="shared" si="171"/>
        <v>22</v>
      </c>
      <c r="V551" s="80" t="str">
        <f t="shared" si="172"/>
        <v>'2021-07-22'</v>
      </c>
      <c r="W551" s="80"/>
      <c r="X551" s="80" t="str">
        <f t="shared" si="173"/>
        <v>null</v>
      </c>
      <c r="Y551" s="3" t="s">
        <v>2866</v>
      </c>
      <c r="Z551" s="124">
        <f>IFERROR(IF(Y551="","null",VLOOKUP(Y551,Marcas!$A$2:$C$2024,2,0)),"")</f>
        <v>1094</v>
      </c>
      <c r="AA551" s="3" t="s">
        <v>2858</v>
      </c>
      <c r="AB551" s="3">
        <f>IFERROR(IF(AA551="","",IF(AA551="EMPORIO LEGAL",1,VLOOKUP(AA551,Clientes!$A$2:$B$1190,2,0))),"")</f>
        <v>597</v>
      </c>
      <c r="AC551" s="3">
        <f>IFERROR(IF(Tabla1[[#This Row],[id_control]]="null","",VLOOKUP(CONCATENATE(Tabla1[[#This Row],[CLIENTE]],"-",Tabla1[[#This Row],[id_control]]),Hoja1!$C$2:$D$1994,2,0)),"")</f>
        <v>551</v>
      </c>
      <c r="AD551" s="3" t="s">
        <v>2859</v>
      </c>
      <c r="AE551" s="3"/>
      <c r="AF551" s="3"/>
      <c r="AG551" s="3"/>
      <c r="AH551" s="3"/>
      <c r="AI551" s="3"/>
      <c r="AJ551" s="3"/>
      <c r="AK551" s="3"/>
      <c r="AL551" s="3" t="s">
        <v>2860</v>
      </c>
      <c r="AM551" s="11" t="s">
        <v>2867</v>
      </c>
      <c r="AN551" s="6"/>
      <c r="AO551" s="6"/>
      <c r="AP551" s="6"/>
      <c r="AQ551" s="6"/>
      <c r="AR551" s="6"/>
      <c r="AS551" s="6"/>
      <c r="AT551" s="6"/>
      <c r="AU551" s="6"/>
      <c r="AV551" s="8" t="s">
        <v>2862</v>
      </c>
      <c r="AW551" s="11"/>
      <c r="AX551" s="11"/>
      <c r="AY551" s="11"/>
      <c r="AZ551" s="6"/>
      <c r="BA551" s="6"/>
      <c r="BB551" s="6"/>
      <c r="BC551" s="6"/>
      <c r="BD551" s="6" t="s">
        <v>2863</v>
      </c>
      <c r="BE551" s="8">
        <v>550</v>
      </c>
      <c r="BF551" s="6" t="str">
        <f t="shared" si="174"/>
        <v>insert into bitacoras_estatus (numero_expediente, numero_registro, representante, fecha_inicio, fecha_vencimiento, id_cliente, id_admin, id_bitacoras_estatus, id_estatus, id_clase, id_marca, created_at, updated_at) values('1199132','1298262','LUIS ALBERTO PORTILLO GUADERRAMA','2011-07-22','2021-07-22','597','2','1','1',null,1094,'2011-07-22 00:00:00','2011-07-22 00:00:00');</v>
      </c>
      <c r="BG551" s="6" t="str">
        <f t="shared" si="175"/>
        <v>insert into servicios_comentarios (comentario, id_admin, id_estatus, created_at, updated_at) values('titulo entregado',1,550,'2011-07-22 00:00:00','2011-07-22 00:00:00');</v>
      </c>
      <c r="BH551" s="6" t="str">
        <f t="shared" si="176"/>
        <v>insert into servicios_comentarios (comentario, id_admin, id_estatus, created_at, updated_at) values('6394725095, 639 106 9321',1,550,'2011-07-22 00:00:00','2011-07-22 00:00:00');</v>
      </c>
      <c r="BI551" s="137" t="str">
        <f t="shared" si="177"/>
        <v>update bitacoras_estatus set comprobacion_uso = 1, id_estatus=10 where id=550;</v>
      </c>
      <c r="BJ551" s="137" t="str">
        <f t="shared" si="178"/>
        <v>update bitacoras_estatus set numero_expediente = '1199132', numero_registro = '1298262', id_estatus = 10, fecha_inicio = '2011-07-22', fecha_vencimiento ='2021-07-22', created_at ='2011-07-22 00:00:00', updated_at ='2011-07-22 00:00:00', id_clase=null, id_marca=1094, id_cliente=597, vigencia = 1 where id =550;</v>
      </c>
      <c r="BK551" s="137" t="str">
        <f t="shared" si="179"/>
        <v>update bitacoras_estatus set id_estatus = 10 where id =550;</v>
      </c>
    </row>
    <row r="552" spans="1:63" ht="29">
      <c r="A552" s="6">
        <v>1503290</v>
      </c>
      <c r="B552" s="6">
        <v>1493339</v>
      </c>
      <c r="C552" s="6">
        <f>IF(Tabla1[[#This Row],[No. REG.]]="","",1)</f>
        <v>1</v>
      </c>
      <c r="D552" s="3" t="s">
        <v>46</v>
      </c>
      <c r="E552" s="3">
        <f>IF(Tabla1[[#This Row],[STATUS]]="","",VLOOKUP(D552,Estatus!$A$2:$B$13,2,0))</f>
        <v>10</v>
      </c>
      <c r="F552" s="3">
        <f>IF(Tabla1[[#This Row],[STATUS]]="","",VLOOKUP(D552,Estatus!$A$2:$I$12,9,0))</f>
        <v>1</v>
      </c>
      <c r="G552" s="16" t="s">
        <v>2868</v>
      </c>
      <c r="H552" s="9">
        <v>41827</v>
      </c>
      <c r="I552" s="81">
        <f t="shared" si="160"/>
        <v>2014</v>
      </c>
      <c r="J552" s="81">
        <f t="shared" si="161"/>
        <v>7</v>
      </c>
      <c r="K552" s="81">
        <f t="shared" si="162"/>
        <v>7</v>
      </c>
      <c r="L552" s="81" t="str">
        <f t="shared" si="163"/>
        <v>07</v>
      </c>
      <c r="M552" s="81" t="str">
        <f t="shared" si="164"/>
        <v>07</v>
      </c>
      <c r="N552" s="81" t="str">
        <f t="shared" si="165"/>
        <v>'2014-07-07'</v>
      </c>
      <c r="O552" s="81" t="str">
        <f t="shared" si="166"/>
        <v>'2014-07-07 00:00:00'</v>
      </c>
      <c r="P552" s="9">
        <v>45480</v>
      </c>
      <c r="Q552" s="81">
        <f t="shared" si="167"/>
        <v>2024</v>
      </c>
      <c r="R552" s="81">
        <f t="shared" si="168"/>
        <v>7</v>
      </c>
      <c r="S552" s="81">
        <f t="shared" si="169"/>
        <v>7</v>
      </c>
      <c r="T552" s="81" t="str">
        <f t="shared" si="170"/>
        <v>07</v>
      </c>
      <c r="U552" s="81" t="str">
        <f t="shared" si="171"/>
        <v>07</v>
      </c>
      <c r="V552" s="81" t="str">
        <f t="shared" si="172"/>
        <v>'2024-07-07'</v>
      </c>
      <c r="W552" s="81"/>
      <c r="X552" s="81" t="str">
        <f t="shared" si="173"/>
        <v>null</v>
      </c>
      <c r="Y552" s="6" t="s">
        <v>2869</v>
      </c>
      <c r="Z552" s="123">
        <f>IFERROR(IF(Y552="","null",VLOOKUP(Y552,Marcas!$A$2:$C$2024,2,0)),"")</f>
        <v>843</v>
      </c>
      <c r="AA552" s="6" t="s">
        <v>2869</v>
      </c>
      <c r="AB552" s="6">
        <f>IFERROR(IF(AA552="","",IF(AA552="EMPORIO LEGAL",1,VLOOKUP(AA552,Clientes!$A$2:$B$1190,2,0))),"")</f>
        <v>594</v>
      </c>
      <c r="AC552" s="6">
        <f>IFERROR(IF(Tabla1[[#This Row],[id_control]]="null","",VLOOKUP(CONCATENATE(Tabla1[[#This Row],[CLIENTE]],"-",Tabla1[[#This Row],[id_control]]),Hoja1!$C$2:$D$1994,2,0)),"")</f>
        <v>552</v>
      </c>
      <c r="AD552" s="6" t="s">
        <v>2870</v>
      </c>
      <c r="AE552" s="6"/>
      <c r="AF552" s="6"/>
      <c r="AG552" s="6"/>
      <c r="AH552" s="6"/>
      <c r="AI552" s="6"/>
      <c r="AJ552" s="6"/>
      <c r="AK552" s="6"/>
      <c r="AL552" s="3" t="s">
        <v>2871</v>
      </c>
      <c r="AM552" s="6"/>
      <c r="AN552" s="6"/>
      <c r="AO552" s="6"/>
      <c r="AP552" s="6"/>
      <c r="AQ552" s="5"/>
      <c r="AR552" s="6"/>
      <c r="AS552" s="6"/>
      <c r="AT552" s="6"/>
      <c r="AU552" s="6"/>
      <c r="AV552" s="6" t="s">
        <v>2872</v>
      </c>
      <c r="AW552" s="6"/>
      <c r="AX552" s="6"/>
      <c r="AY552" s="6"/>
      <c r="AZ552" s="6"/>
      <c r="BA552" s="6"/>
      <c r="BB552" s="6"/>
      <c r="BC552" s="6"/>
      <c r="BD552" s="6" t="s">
        <v>2871</v>
      </c>
      <c r="BE552" s="8">
        <v>551</v>
      </c>
      <c r="BF552" s="6" t="str">
        <f t="shared" si="174"/>
        <v>insert into bitacoras_estatus (numero_expediente, numero_registro, representante, fecha_inicio, fecha_vencimiento, id_cliente, id_admin, id_bitacoras_estatus, id_estatus, id_clase, id_marca, created_at, updated_at) values('1503290','1493339','JESUS OSVALDO RODRIGUEZ BAYLON','2014-07-07','2024-07-07','594','2','1','1',null,843,'2014-07-07 00:00:00','2014-07-07 00:00:00');</v>
      </c>
      <c r="BG552" s="6" t="str">
        <f t="shared" si="175"/>
        <v>insert into servicios_comentarios (comentario, id_admin, id_estatus, created_at, updated_at) values('TITULO RECIBIDO 28NOV14. TITULO ENVIADO 11/DIC/14 FEDEX 772198710630',1,551,'2014-07-07 00:00:00','2014-07-07 00:00:00');</v>
      </c>
      <c r="BH552" s="6" t="str">
        <f t="shared" si="176"/>
        <v>insert into servicios_comentarios (comentario, id_admin, id_estatus, created_at, updated_at) values('656 6171362 CEL. 656 6383904',1,551,'2014-07-07 00:00:00','2014-07-07 00:00:00');</v>
      </c>
      <c r="BI552" s="137" t="str">
        <f t="shared" si="177"/>
        <v>update bitacoras_estatus set comprobacion_uso = 1, id_estatus=10 where id=551;</v>
      </c>
      <c r="BJ552" s="137" t="str">
        <f t="shared" si="178"/>
        <v>update bitacoras_estatus set numero_expediente = '1503290', numero_registro = '1493339', id_estatus = 10, fecha_inicio = '2014-07-07', fecha_vencimiento ='2024-07-07', created_at ='2014-07-07 00:00:00', updated_at ='2014-07-07 00:00:00', id_clase=null, id_marca=843, id_cliente=594, vigencia = 1 where id =551;</v>
      </c>
      <c r="BK552" s="137" t="str">
        <f t="shared" si="179"/>
        <v>update bitacoras_estatus set id_estatus = 10 where id =551;</v>
      </c>
    </row>
    <row r="553" spans="1:63" ht="85">
      <c r="A553" s="3">
        <v>1369746</v>
      </c>
      <c r="B553" s="3">
        <v>1384607</v>
      </c>
      <c r="C553" s="3">
        <f>IF(Tabla1[[#This Row],[No. REG.]]="","",1)</f>
        <v>1</v>
      </c>
      <c r="D553" s="3" t="s">
        <v>46</v>
      </c>
      <c r="E553" s="3">
        <f>IF(Tabla1[[#This Row],[STATUS]]="","",VLOOKUP(D553,Estatus!$A$2:$B$13,2,0))</f>
        <v>10</v>
      </c>
      <c r="F553" s="3">
        <f>IF(Tabla1[[#This Row],[STATUS]]="","",VLOOKUP(D553,Estatus!$A$2:$I$12,9,0))</f>
        <v>1</v>
      </c>
      <c r="G553" s="12" t="s">
        <v>2873</v>
      </c>
      <c r="H553" s="7">
        <v>41394</v>
      </c>
      <c r="I553" s="80">
        <f t="shared" si="160"/>
        <v>2013</v>
      </c>
      <c r="J553" s="80">
        <f t="shared" si="161"/>
        <v>4</v>
      </c>
      <c r="K553" s="80">
        <f t="shared" si="162"/>
        <v>30</v>
      </c>
      <c r="L553" s="80" t="str">
        <f t="shared" si="163"/>
        <v>04</v>
      </c>
      <c r="M553" s="80">
        <f t="shared" si="164"/>
        <v>30</v>
      </c>
      <c r="N553" s="80" t="str">
        <f t="shared" si="165"/>
        <v>'2013-04-30'</v>
      </c>
      <c r="O553" s="80" t="str">
        <f t="shared" si="166"/>
        <v>'2013-04-30 00:00:00'</v>
      </c>
      <c r="P553" s="7">
        <v>45046</v>
      </c>
      <c r="Q553" s="80">
        <f t="shared" si="167"/>
        <v>2023</v>
      </c>
      <c r="R553" s="80">
        <f t="shared" si="168"/>
        <v>4</v>
      </c>
      <c r="S553" s="80">
        <f t="shared" si="169"/>
        <v>30</v>
      </c>
      <c r="T553" s="80" t="str">
        <f t="shared" si="170"/>
        <v>04</v>
      </c>
      <c r="U553" s="80">
        <f t="shared" si="171"/>
        <v>30</v>
      </c>
      <c r="V553" s="80" t="str">
        <f t="shared" si="172"/>
        <v>'2023-04-30'</v>
      </c>
      <c r="W553" s="80"/>
      <c r="X553" s="80" t="str">
        <f t="shared" si="173"/>
        <v>null</v>
      </c>
      <c r="Y553" s="3" t="s">
        <v>2874</v>
      </c>
      <c r="Z553" s="124">
        <f>IFERROR(IF(Y553="","null",VLOOKUP(Y553,Marcas!$A$2:$C$2024,2,0)),"")</f>
        <v>841</v>
      </c>
      <c r="AA553" s="3" t="s">
        <v>2875</v>
      </c>
      <c r="AB553" s="3">
        <f>IFERROR(IF(AA553="","",IF(AA553="EMPORIO LEGAL",1,VLOOKUP(AA553,Clientes!$A$2:$B$1190,2,0))),"")</f>
        <v>591</v>
      </c>
      <c r="AC553" s="3">
        <f>IFERROR(IF(Tabla1[[#This Row],[id_control]]="null","",VLOOKUP(CONCATENATE(Tabla1[[#This Row],[CLIENTE]],"-",Tabla1[[#This Row],[id_control]]),Hoja1!$C$2:$D$1994,2,0)),"")</f>
        <v>553</v>
      </c>
      <c r="AD553" s="3" t="s">
        <v>925</v>
      </c>
      <c r="AE553" s="3"/>
      <c r="AF553" s="3"/>
      <c r="AG553" s="3"/>
      <c r="AH553" s="3"/>
      <c r="AI553" s="3"/>
      <c r="AJ553" s="3"/>
      <c r="AK553" s="3"/>
      <c r="AL553" s="3" t="s">
        <v>615</v>
      </c>
      <c r="AM553" s="16" t="s">
        <v>1578</v>
      </c>
      <c r="AN553" s="6">
        <v>6622080294</v>
      </c>
      <c r="AO553" s="6" t="s">
        <v>617</v>
      </c>
      <c r="AP553" s="16" t="s">
        <v>1579</v>
      </c>
      <c r="AQ553" s="6"/>
      <c r="AR553" s="6"/>
      <c r="AS553" s="6"/>
      <c r="AT553" s="6"/>
      <c r="AU553" s="6"/>
      <c r="AV553" s="6" t="s">
        <v>619</v>
      </c>
      <c r="AW553" s="6" t="s">
        <v>620</v>
      </c>
      <c r="AX553" s="6"/>
      <c r="AY553" s="6"/>
      <c r="AZ553" s="6"/>
      <c r="BA553" s="6"/>
      <c r="BB553" s="6"/>
      <c r="BC553" s="6"/>
      <c r="BD553" s="16" t="s">
        <v>621</v>
      </c>
      <c r="BE553" s="8">
        <v>552</v>
      </c>
      <c r="BF553" s="6" t="str">
        <f t="shared" si="174"/>
        <v>insert into bitacoras_estatus (numero_expediente, numero_registro, representante, fecha_inicio, fecha_vencimiento, id_cliente, id_admin, id_bitacoras_estatus, id_estatus, id_clase, id_marca, created_at, updated_at) values('1369746','1384607','LIC. VICTOR ROMO','2013-04-30','2023-04-30','591','2','1','1',null,841,'2013-04-30 00:00:00','2013-04-30 00:00:00');</v>
      </c>
      <c r="BG553" s="6" t="str">
        <f t="shared" si="175"/>
        <v>insert into servicios_comentarios (comentario, id_admin, id_estatus, created_at, updated_at) values('TITULO ENVIADO POR PAQUETERIA 26/05/2014 GUIA FEDEX 8037 7611 9690 0449',1,552,'2013-04-30 00:00:00','2013-04-30 00:00:00');</v>
      </c>
      <c r="BH553" s="6" t="str">
        <f t="shared" si="176"/>
        <v>insert into servicios_comentarios (comentario, id_admin, id_estatus, created_at, updated_at) values('NUEVA OFICINA
662 3 10 42 37
662 3 10 42 38
662-208-0179
662-217-0909
6622080294',1,552,'2013-04-30 00:00:00','2013-04-30 00:00:00');</v>
      </c>
      <c r="BI553" s="137" t="str">
        <f t="shared" si="177"/>
        <v>update bitacoras_estatus set comprobacion_uso = 1, id_estatus=10 where id=552;</v>
      </c>
      <c r="BJ553" s="137" t="str">
        <f t="shared" si="178"/>
        <v>update bitacoras_estatus set numero_expediente = '1369746', numero_registro = '1384607', id_estatus = 10, fecha_inicio = '2013-04-30', fecha_vencimiento ='2023-04-30', created_at ='2013-04-30 00:00:00', updated_at ='2013-04-30 00:00:00', id_clase=null, id_marca=841, id_cliente=591, vigencia = 1 where id =552;</v>
      </c>
      <c r="BK553" s="137" t="str">
        <f t="shared" si="179"/>
        <v>update bitacoras_estatus set id_estatus = 10 where id =552;</v>
      </c>
    </row>
    <row r="554" spans="1:63" ht="29">
      <c r="A554" s="3">
        <v>1062679</v>
      </c>
      <c r="B554" s="3">
        <v>1150434</v>
      </c>
      <c r="C554" s="3">
        <f>IF(Tabla1[[#This Row],[No. REG.]]="","",1)</f>
        <v>1</v>
      </c>
      <c r="D554" s="3" t="s">
        <v>46</v>
      </c>
      <c r="E554" s="3">
        <f>IF(Tabla1[[#This Row],[STATUS]]="","",VLOOKUP(D554,Estatus!$A$2:$B$13,2,0))</f>
        <v>10</v>
      </c>
      <c r="F554" s="3">
        <f>IF(Tabla1[[#This Row],[STATUS]]="","",VLOOKUP(D554,Estatus!$A$2:$I$12,9,0))</f>
        <v>1</v>
      </c>
      <c r="G554" s="12" t="s">
        <v>2876</v>
      </c>
      <c r="H554" s="7">
        <v>40162</v>
      </c>
      <c r="I554" s="80">
        <f t="shared" si="160"/>
        <v>2009</v>
      </c>
      <c r="J554" s="80">
        <f t="shared" si="161"/>
        <v>12</v>
      </c>
      <c r="K554" s="80">
        <f t="shared" si="162"/>
        <v>15</v>
      </c>
      <c r="L554" s="80">
        <f t="shared" si="163"/>
        <v>12</v>
      </c>
      <c r="M554" s="80">
        <f t="shared" si="164"/>
        <v>15</v>
      </c>
      <c r="N554" s="80" t="str">
        <f t="shared" si="165"/>
        <v>'2009-12-15'</v>
      </c>
      <c r="O554" s="80" t="str">
        <f t="shared" si="166"/>
        <v>'2009-12-15 00:00:00'</v>
      </c>
      <c r="P554" s="7">
        <v>43814</v>
      </c>
      <c r="Q554" s="80">
        <f t="shared" si="167"/>
        <v>2019</v>
      </c>
      <c r="R554" s="80">
        <f t="shared" si="168"/>
        <v>12</v>
      </c>
      <c r="S554" s="80">
        <f t="shared" si="169"/>
        <v>15</v>
      </c>
      <c r="T554" s="80">
        <f t="shared" si="170"/>
        <v>12</v>
      </c>
      <c r="U554" s="80">
        <f t="shared" si="171"/>
        <v>15</v>
      </c>
      <c r="V554" s="80" t="str">
        <f t="shared" si="172"/>
        <v>'2019-12-15'</v>
      </c>
      <c r="W554" s="80"/>
      <c r="X554" s="80" t="str">
        <f t="shared" si="173"/>
        <v>null</v>
      </c>
      <c r="Y554" s="3" t="s">
        <v>2877</v>
      </c>
      <c r="Z554" s="124">
        <f>IFERROR(IF(Y554="","null",VLOOKUP(Y554,Marcas!$A$2:$C$2024,2,0)),"")</f>
        <v>839</v>
      </c>
      <c r="AA554" s="3" t="s">
        <v>2878</v>
      </c>
      <c r="AB554" s="3">
        <f>IFERROR(IF(AA554="","",IF(AA554="EMPORIO LEGAL",1,VLOOKUP(AA554,Clientes!$A$2:$B$1190,2,0))),"")</f>
        <v>589</v>
      </c>
      <c r="AC554" s="3">
        <f>IFERROR(IF(Tabla1[[#This Row],[id_control]]="null","",VLOOKUP(CONCATENATE(Tabla1[[#This Row],[CLIENTE]],"-",Tabla1[[#This Row],[id_control]]),Hoja1!$C$2:$D$1994,2,0)),"")</f>
        <v>554</v>
      </c>
      <c r="AD554" s="3" t="s">
        <v>2879</v>
      </c>
      <c r="AE554" s="3"/>
      <c r="AF554" s="3"/>
      <c r="AG554" s="3"/>
      <c r="AH554" s="3"/>
      <c r="AI554" s="3"/>
      <c r="AJ554" s="3"/>
      <c r="AK554" s="3"/>
      <c r="AL554" s="8" t="s">
        <v>2818</v>
      </c>
      <c r="AM554" s="10" t="s">
        <v>2818</v>
      </c>
      <c r="AN554" s="10"/>
      <c r="AO554" s="10"/>
      <c r="AP554" s="10"/>
      <c r="AQ554" s="6"/>
      <c r="AR554" s="6"/>
      <c r="AS554" s="6"/>
      <c r="AT554" s="6"/>
      <c r="AU554" s="6"/>
      <c r="AV554" s="8" t="s">
        <v>2814</v>
      </c>
      <c r="AW554" s="10" t="s">
        <v>2880</v>
      </c>
      <c r="AX554" s="6" t="s">
        <v>2881</v>
      </c>
      <c r="AY554" s="6" t="s">
        <v>2882</v>
      </c>
      <c r="AZ554" s="6"/>
      <c r="BA554" s="6"/>
      <c r="BB554" s="6"/>
      <c r="BC554" s="6"/>
      <c r="BD554" s="16" t="s">
        <v>2883</v>
      </c>
      <c r="BE554" s="8">
        <v>553</v>
      </c>
      <c r="BF554" s="6" t="str">
        <f t="shared" si="174"/>
        <v>insert into bitacoras_estatus (numero_expediente, numero_registro, representante, fecha_inicio, fecha_vencimiento, id_cliente, id_admin, id_bitacoras_estatus, id_estatus, id_clase, id_marca, created_at, updated_at) values('1062679','1150434','JAIME IBARRA HERRERA','2009-12-15','2019-12-15','589','2','1','1',null,839,'2009-12-15 00:00:00','2009-12-15 00:00:00');</v>
      </c>
      <c r="BG554" s="6" t="str">
        <f t="shared" si="175"/>
        <v>insert into servicios_comentarios (comentario, id_admin, id_estatus, created_at, updated_at) values('Título enviado a Hermosillo, recibido 10/06/2010',1,553,'2009-12-15 00:00:00','2009-12-15 00:00:00');</v>
      </c>
      <c r="BH554" s="6" t="str">
        <f t="shared" si="176"/>
        <v>insert into servicios_comentarios (comentario, id_admin, id_estatus, created_at, updated_at) values('639-474-2244, 639-474-2244',1,553,'2009-12-15 00:00:00','2009-12-15 00:00:00');</v>
      </c>
      <c r="BI554" s="137" t="str">
        <f t="shared" si="177"/>
        <v>update bitacoras_estatus set comprobacion_uso = 1, id_estatus=10 where id=553;</v>
      </c>
      <c r="BJ554" s="137" t="str">
        <f t="shared" si="178"/>
        <v>update bitacoras_estatus set numero_expediente = '1062679', numero_registro = '1150434', id_estatus = 10, fecha_inicio = '2009-12-15', fecha_vencimiento ='2019-12-15', created_at ='2009-12-15 00:00:00', updated_at ='2009-12-15 00:00:00', id_clase=null, id_marca=839, id_cliente=589, vigencia = 1 where id =553;</v>
      </c>
      <c r="BK554" s="137" t="str">
        <f t="shared" si="179"/>
        <v>update bitacoras_estatus set id_estatus = 10 where id =553;</v>
      </c>
    </row>
    <row r="555" spans="1:63">
      <c r="A555" s="3">
        <v>1338536</v>
      </c>
      <c r="B555" s="3">
        <v>1366997</v>
      </c>
      <c r="C555" s="3">
        <f>IF(Tabla1[[#This Row],[No. REG.]]="","",1)</f>
        <v>1</v>
      </c>
      <c r="D555" s="3" t="s">
        <v>46</v>
      </c>
      <c r="E555" s="3">
        <f>IF(Tabla1[[#This Row],[STATUS]]="","",VLOOKUP(D555,Estatus!$A$2:$B$13,2,0))</f>
        <v>10</v>
      </c>
      <c r="F555" s="3">
        <f>IF(Tabla1[[#This Row],[STATUS]]="","",VLOOKUP(D555,Estatus!$A$2:$I$12,9,0))</f>
        <v>1</v>
      </c>
      <c r="G555" s="12" t="s">
        <v>923</v>
      </c>
      <c r="H555" s="7">
        <v>41284</v>
      </c>
      <c r="I555" s="80">
        <f t="shared" si="160"/>
        <v>2013</v>
      </c>
      <c r="J555" s="80">
        <f t="shared" si="161"/>
        <v>1</v>
      </c>
      <c r="K555" s="80">
        <f t="shared" si="162"/>
        <v>10</v>
      </c>
      <c r="L555" s="80" t="str">
        <f t="shared" si="163"/>
        <v>01</v>
      </c>
      <c r="M555" s="80">
        <f t="shared" si="164"/>
        <v>10</v>
      </c>
      <c r="N555" s="80" t="str">
        <f t="shared" si="165"/>
        <v>'2013-01-10'</v>
      </c>
      <c r="O555" s="80" t="str">
        <f t="shared" si="166"/>
        <v>'2013-01-10 00:00:00'</v>
      </c>
      <c r="P555" s="7">
        <v>44936</v>
      </c>
      <c r="Q555" s="80">
        <f t="shared" si="167"/>
        <v>2023</v>
      </c>
      <c r="R555" s="80">
        <f t="shared" si="168"/>
        <v>1</v>
      </c>
      <c r="S555" s="80">
        <f t="shared" si="169"/>
        <v>10</v>
      </c>
      <c r="T555" s="80" t="str">
        <f t="shared" si="170"/>
        <v>01</v>
      </c>
      <c r="U555" s="80">
        <f t="shared" si="171"/>
        <v>10</v>
      </c>
      <c r="V555" s="80" t="str">
        <f t="shared" si="172"/>
        <v>'2023-01-10'</v>
      </c>
      <c r="W555" s="80"/>
      <c r="X555" s="80" t="str">
        <f t="shared" si="173"/>
        <v>null</v>
      </c>
      <c r="Y555" s="3" t="s">
        <v>2884</v>
      </c>
      <c r="Z555" s="124">
        <f>IFERROR(IF(Y555="","null",VLOOKUP(Y555,Marcas!$A$2:$C$2024,2,0)),"")</f>
        <v>834</v>
      </c>
      <c r="AA555" s="3" t="s">
        <v>2884</v>
      </c>
      <c r="AB555" s="3">
        <f>IFERROR(IF(AA555="","",IF(AA555="EMPORIO LEGAL",1,VLOOKUP(AA555,Clientes!$A$2:$B$1190,2,0))),"")</f>
        <v>586</v>
      </c>
      <c r="AC555" s="3">
        <f>IFERROR(IF(Tabla1[[#This Row],[id_control]]="null","",VLOOKUP(CONCATENATE(Tabla1[[#This Row],[CLIENTE]],"-",Tabla1[[#This Row],[id_control]]),Hoja1!$C$2:$D$1994,2,0)),"")</f>
        <v>555</v>
      </c>
      <c r="AD555" s="3" t="s">
        <v>2885</v>
      </c>
      <c r="AE555" s="3"/>
      <c r="AF555" s="3"/>
      <c r="AG555" s="3"/>
      <c r="AH555" s="3"/>
      <c r="AI555" s="3"/>
      <c r="AJ555" s="3"/>
      <c r="AK555" s="3"/>
      <c r="AL555" s="3" t="s">
        <v>2886</v>
      </c>
      <c r="AM555" s="6"/>
      <c r="AN555" s="6"/>
      <c r="AO555" s="6"/>
      <c r="AP555" s="6"/>
      <c r="AQ555" s="11" t="s">
        <v>2887</v>
      </c>
      <c r="AR555" s="6"/>
      <c r="AS555" s="6"/>
      <c r="AT555" s="6"/>
      <c r="AU555" s="6"/>
      <c r="AV555" s="6" t="s">
        <v>2888</v>
      </c>
      <c r="AW555" s="6"/>
      <c r="AX555" s="6"/>
      <c r="AY555" s="6"/>
      <c r="AZ555" s="6"/>
      <c r="BA555" s="6"/>
      <c r="BB555" s="6"/>
      <c r="BC555" s="6"/>
      <c r="BD555" s="6" t="s">
        <v>2889</v>
      </c>
      <c r="BE555" s="8">
        <v>554</v>
      </c>
      <c r="BF555" s="6" t="str">
        <f t="shared" si="174"/>
        <v>insert into bitacoras_estatus (numero_expediente, numero_registro, representante, fecha_inicio, fecha_vencimiento, id_cliente, id_admin, id_bitacoras_estatus, id_estatus, id_clase, id_marca, created_at, updated_at) values('1338536','1366997','RICARDO ENRIQUE YU TRUEBA','2013-01-10','2023-01-10','586','2','1','1',null,834,'2013-01-10 00:00:00','2013-01-10 00:00:00');</v>
      </c>
      <c r="BG555" s="6" t="str">
        <f t="shared" si="175"/>
        <v>insert into servicios_comentarios (comentario, id_admin, id_estatus, created_at, updated_at) values('TITULO RECIBIDO',1,554,'2013-01-10 00:00:00','2013-01-10 00:00:00');</v>
      </c>
      <c r="BH555" s="6" t="str">
        <f t="shared" si="176"/>
        <v>insert into servicios_comentarios (comentario, id_admin, id_estatus, created_at, updated_at) values('656 614 82 25 CEL.- 656 199 83 36',1,554,'2013-01-10 00:00:00','2013-01-10 00:00:00');</v>
      </c>
      <c r="BI555" s="137" t="str">
        <f t="shared" si="177"/>
        <v>update bitacoras_estatus set comprobacion_uso = 1, id_estatus=10 where id=554;</v>
      </c>
      <c r="BJ555" s="137" t="str">
        <f t="shared" si="178"/>
        <v>update bitacoras_estatus set numero_expediente = '1338536', numero_registro = '1366997', id_estatus = 10, fecha_inicio = '2013-01-10', fecha_vencimiento ='2023-01-10', created_at ='2013-01-10 00:00:00', updated_at ='2013-01-10 00:00:00', id_clase=null, id_marca=834, id_cliente=586, vigencia = 1 where id =554;</v>
      </c>
      <c r="BK555" s="137" t="str">
        <f t="shared" si="179"/>
        <v>update bitacoras_estatus set id_estatus = 10 where id =554;</v>
      </c>
    </row>
    <row r="556" spans="1:63">
      <c r="A556" s="3">
        <v>1115665</v>
      </c>
      <c r="B556" s="3">
        <v>1192592</v>
      </c>
      <c r="C556" s="3">
        <f>IF(Tabla1[[#This Row],[No. REG.]]="","",1)</f>
        <v>1</v>
      </c>
      <c r="D556" s="3" t="s">
        <v>46</v>
      </c>
      <c r="E556" s="3">
        <f>IF(Tabla1[[#This Row],[STATUS]]="","",VLOOKUP(D556,Estatus!$A$2:$B$13,2,0))</f>
        <v>10</v>
      </c>
      <c r="F556" s="3">
        <f>IF(Tabla1[[#This Row],[STATUS]]="","",VLOOKUP(D556,Estatus!$A$2:$I$12,9,0))</f>
        <v>1</v>
      </c>
      <c r="G556" s="12" t="s">
        <v>2890</v>
      </c>
      <c r="H556" s="7">
        <v>40410</v>
      </c>
      <c r="I556" s="80">
        <f t="shared" si="160"/>
        <v>2010</v>
      </c>
      <c r="J556" s="80">
        <f t="shared" si="161"/>
        <v>8</v>
      </c>
      <c r="K556" s="80">
        <f t="shared" si="162"/>
        <v>20</v>
      </c>
      <c r="L556" s="80" t="str">
        <f t="shared" si="163"/>
        <v>08</v>
      </c>
      <c r="M556" s="80">
        <f t="shared" si="164"/>
        <v>20</v>
      </c>
      <c r="N556" s="80" t="str">
        <f t="shared" si="165"/>
        <v>'2010-08-20'</v>
      </c>
      <c r="O556" s="80" t="str">
        <f t="shared" si="166"/>
        <v>'2010-08-20 00:00:00'</v>
      </c>
      <c r="P556" s="7">
        <v>44063</v>
      </c>
      <c r="Q556" s="80">
        <f t="shared" si="167"/>
        <v>2020</v>
      </c>
      <c r="R556" s="80">
        <f t="shared" si="168"/>
        <v>8</v>
      </c>
      <c r="S556" s="80">
        <f t="shared" si="169"/>
        <v>20</v>
      </c>
      <c r="T556" s="80" t="str">
        <f t="shared" si="170"/>
        <v>08</v>
      </c>
      <c r="U556" s="80">
        <f t="shared" si="171"/>
        <v>20</v>
      </c>
      <c r="V556" s="80" t="str">
        <f t="shared" si="172"/>
        <v>'2020-08-20'</v>
      </c>
      <c r="W556" s="80"/>
      <c r="X556" s="80" t="str">
        <f t="shared" si="173"/>
        <v>null</v>
      </c>
      <c r="Y556" s="3" t="s">
        <v>2891</v>
      </c>
      <c r="Z556" s="124">
        <f>IFERROR(IF(Y556="","null",VLOOKUP(Y556,Marcas!$A$2:$C$2024,2,0)),"")</f>
        <v>829</v>
      </c>
      <c r="AA556" s="3" t="s">
        <v>2891</v>
      </c>
      <c r="AB556" s="3">
        <f>IFERROR(IF(AA556="","",IF(AA556="EMPORIO LEGAL",1,VLOOKUP(AA556,Clientes!$A$2:$B$1190,2,0))),"")</f>
        <v>583</v>
      </c>
      <c r="AC556" s="3">
        <f>IFERROR(IF(Tabla1[[#This Row],[id_control]]="null","",VLOOKUP(CONCATENATE(Tabla1[[#This Row],[CLIENTE]],"-",Tabla1[[#This Row],[id_control]]),Hoja1!$C$2:$D$1994,2,0)),"")</f>
        <v>556</v>
      </c>
      <c r="AD556" s="3" t="s">
        <v>2892</v>
      </c>
      <c r="AE556" s="4"/>
      <c r="AF556" s="4"/>
      <c r="AG556" s="4"/>
      <c r="AH556" s="4"/>
      <c r="AI556" s="4"/>
      <c r="AJ556" s="4"/>
      <c r="AK556" s="4"/>
      <c r="AL556" s="3" t="s">
        <v>2893</v>
      </c>
      <c r="AM556" s="6"/>
      <c r="AN556" s="6"/>
      <c r="AO556" s="6"/>
      <c r="AP556" s="6"/>
      <c r="AQ556" s="11"/>
      <c r="AR556" s="6"/>
      <c r="AS556" s="6"/>
      <c r="AT556" s="6"/>
      <c r="AU556" s="6"/>
      <c r="AV556" s="8" t="s">
        <v>2894</v>
      </c>
      <c r="AW556" s="11"/>
      <c r="AX556" s="11"/>
      <c r="AY556" s="6"/>
      <c r="AZ556" s="6"/>
      <c r="BA556" s="6"/>
      <c r="BB556" s="6"/>
      <c r="BC556" s="6"/>
      <c r="BD556" s="6" t="s">
        <v>2895</v>
      </c>
      <c r="BE556" s="8">
        <v>555</v>
      </c>
      <c r="BF556" s="6" t="str">
        <f t="shared" si="174"/>
        <v>insert into bitacoras_estatus (numero_expediente, numero_registro, representante, fecha_inicio, fecha_vencimiento, id_cliente, id_admin, id_bitacoras_estatus, id_estatus, id_clase, id_marca, created_at, updated_at) values('1115665','1192592','ALEJANDRO BALDERRAMA DIAZ','2010-08-20','2020-08-20','583','2','1','1',null,829,'2010-08-20 00:00:00','2010-08-20 00:00:00');</v>
      </c>
      <c r="BG556" s="6" t="str">
        <f t="shared" si="175"/>
        <v>insert into servicios_comentarios (comentario, id_admin, id_estatus, created_at, updated_at) values('titulo entregado 21/01/2011',1,555,'2010-08-20 00:00:00','2010-08-20 00:00:00');</v>
      </c>
      <c r="BH556" s="6" t="str">
        <f t="shared" si="176"/>
        <v>insert into servicios_comentarios (comentario, id_admin, id_estatus, created_at, updated_at) values('415-4548',1,555,'2010-08-20 00:00:00','2010-08-20 00:00:00');</v>
      </c>
      <c r="BI556" s="137" t="str">
        <f t="shared" si="177"/>
        <v>update bitacoras_estatus set comprobacion_uso = 1, id_estatus=10 where id=555;</v>
      </c>
      <c r="BJ556" s="137" t="str">
        <f t="shared" si="178"/>
        <v>update bitacoras_estatus set numero_expediente = '1115665', numero_registro = '1192592', id_estatus = 10, fecha_inicio = '2010-08-20', fecha_vencimiento ='2020-08-20', created_at ='2010-08-20 00:00:00', updated_at ='2010-08-20 00:00:00', id_clase=null, id_marca=829, id_cliente=583, vigencia = 1 where id =555;</v>
      </c>
      <c r="BK556" s="137" t="str">
        <f t="shared" si="179"/>
        <v>update bitacoras_estatus set id_estatus = 10 where id =555;</v>
      </c>
    </row>
    <row r="557" spans="1:63" ht="85">
      <c r="A557" s="3">
        <v>1270076</v>
      </c>
      <c r="B557" s="3">
        <v>1308241</v>
      </c>
      <c r="C557" s="3">
        <f>IF(Tabla1[[#This Row],[No. REG.]]="","",1)</f>
        <v>1</v>
      </c>
      <c r="D557" s="3" t="s">
        <v>46</v>
      </c>
      <c r="E557" s="3">
        <f>IF(Tabla1[[#This Row],[STATUS]]="","",VLOOKUP(D557,Estatus!$A$2:$B$13,2,0))</f>
        <v>10</v>
      </c>
      <c r="F557" s="3">
        <f>IF(Tabla1[[#This Row],[STATUS]]="","",VLOOKUP(D557,Estatus!$A$2:$I$12,9,0))</f>
        <v>1</v>
      </c>
      <c r="G557" s="12" t="s">
        <v>743</v>
      </c>
      <c r="H557" s="7">
        <v>41010</v>
      </c>
      <c r="I557" s="80">
        <f t="shared" si="160"/>
        <v>2012</v>
      </c>
      <c r="J557" s="80">
        <f t="shared" si="161"/>
        <v>4</v>
      </c>
      <c r="K557" s="80">
        <f t="shared" si="162"/>
        <v>11</v>
      </c>
      <c r="L557" s="80" t="str">
        <f t="shared" si="163"/>
        <v>04</v>
      </c>
      <c r="M557" s="80">
        <f t="shared" si="164"/>
        <v>11</v>
      </c>
      <c r="N557" s="80" t="str">
        <f t="shared" si="165"/>
        <v>'2012-04-11'</v>
      </c>
      <c r="O557" s="80" t="str">
        <f t="shared" si="166"/>
        <v>'2012-04-11 00:00:00'</v>
      </c>
      <c r="P557" s="7">
        <v>44662</v>
      </c>
      <c r="Q557" s="80">
        <f t="shared" si="167"/>
        <v>2022</v>
      </c>
      <c r="R557" s="80">
        <f t="shared" si="168"/>
        <v>4</v>
      </c>
      <c r="S557" s="80">
        <f t="shared" si="169"/>
        <v>11</v>
      </c>
      <c r="T557" s="80" t="str">
        <f t="shared" si="170"/>
        <v>04</v>
      </c>
      <c r="U557" s="80">
        <f t="shared" si="171"/>
        <v>11</v>
      </c>
      <c r="V557" s="80" t="str">
        <f t="shared" si="172"/>
        <v>'2022-04-11'</v>
      </c>
      <c r="W557" s="80"/>
      <c r="X557" s="80" t="str">
        <f t="shared" si="173"/>
        <v>null</v>
      </c>
      <c r="Y557" s="3" t="s">
        <v>2896</v>
      </c>
      <c r="Z557" s="124">
        <f>IFERROR(IF(Y557="","null",VLOOKUP(Y557,Marcas!$A$2:$C$2024,2,0)),"")</f>
        <v>827</v>
      </c>
      <c r="AA557" s="3" t="s">
        <v>2897</v>
      </c>
      <c r="AB557" s="3">
        <f>IFERROR(IF(AA557="","",IF(AA557="EMPORIO LEGAL",1,VLOOKUP(AA557,Clientes!$A$2:$B$1190,2,0))),"")</f>
        <v>582</v>
      </c>
      <c r="AC557" s="3">
        <f>IFERROR(IF(Tabla1[[#This Row],[id_control]]="null","",VLOOKUP(CONCATENATE(Tabla1[[#This Row],[CLIENTE]],"-",Tabla1[[#This Row],[id_control]]),Hoja1!$C$2:$D$1994,2,0)),"")</f>
        <v>557</v>
      </c>
      <c r="AD557" s="3" t="s">
        <v>925</v>
      </c>
      <c r="AE557" s="3"/>
      <c r="AF557" s="3"/>
      <c r="AG557" s="3"/>
      <c r="AH557" s="3"/>
      <c r="AI557" s="3"/>
      <c r="AJ557" s="3"/>
      <c r="AK557" s="3"/>
      <c r="AL557" s="3" t="s">
        <v>615</v>
      </c>
      <c r="AM557" s="6">
        <v>6622080294</v>
      </c>
      <c r="AN557" s="6" t="s">
        <v>616</v>
      </c>
      <c r="AO557" s="6" t="s">
        <v>617</v>
      </c>
      <c r="AP557" s="6" t="s">
        <v>618</v>
      </c>
      <c r="AQ557" s="10"/>
      <c r="AR557" s="6"/>
      <c r="AS557" s="6"/>
      <c r="AT557" s="6"/>
      <c r="AU557" s="6"/>
      <c r="AV557" s="8" t="s">
        <v>619</v>
      </c>
      <c r="AW557" s="10" t="s">
        <v>620</v>
      </c>
      <c r="AX557" s="6"/>
      <c r="AY557" s="6"/>
      <c r="AZ557" s="6"/>
      <c r="BA557" s="6"/>
      <c r="BB557" s="6"/>
      <c r="BC557" s="6"/>
      <c r="BD557" s="16" t="s">
        <v>621</v>
      </c>
      <c r="BE557" s="8">
        <v>556</v>
      </c>
      <c r="BF557" s="6" t="str">
        <f t="shared" si="174"/>
        <v>insert into bitacoras_estatus (numero_expediente, numero_registro, representante, fecha_inicio, fecha_vencimiento, id_cliente, id_admin, id_bitacoras_estatus, id_estatus, id_clase, id_marca, created_at, updated_at) values('1270076','1308241','LIC. VICTOR ROMO','2012-04-11','2022-04-11','582','2','1','1',null,827,'2012-04-11 00:00:00','2012-04-11 00:00:00');</v>
      </c>
      <c r="BG557" s="6" t="str">
        <f t="shared" si="175"/>
        <v>insert into servicios_comentarios (comentario, id_admin, id_estatus, created_at, updated_at) values('titulo entregado',1,556,'2012-04-11 00:00:00','2012-04-11 00:00:00');</v>
      </c>
      <c r="BH557" s="6" t="str">
        <f t="shared" si="176"/>
        <v>insert into servicios_comentarios (comentario, id_admin, id_estatus, created_at, updated_at) values('NUEVA OFICINA
662 3 10 42 37
662 3 10 42 38
662-208-0179
662-217-0909
6622080294',1,556,'2012-04-11 00:00:00','2012-04-11 00:00:00');</v>
      </c>
      <c r="BI557" s="137" t="str">
        <f t="shared" si="177"/>
        <v>update bitacoras_estatus set comprobacion_uso = 1, id_estatus=10 where id=556;</v>
      </c>
      <c r="BJ557" s="137" t="str">
        <f t="shared" si="178"/>
        <v>update bitacoras_estatus set numero_expediente = '1270076', numero_registro = '1308241', id_estatus = 10, fecha_inicio = '2012-04-11', fecha_vencimiento ='2022-04-11', created_at ='2012-04-11 00:00:00', updated_at ='2012-04-11 00:00:00', id_clase=null, id_marca=827, id_cliente=582, vigencia = 1 where id =556;</v>
      </c>
      <c r="BK557" s="137" t="str">
        <f t="shared" si="179"/>
        <v>update bitacoras_estatus set id_estatus = 10 where id =556;</v>
      </c>
    </row>
    <row r="558" spans="1:63">
      <c r="A558" s="3">
        <v>1062719</v>
      </c>
      <c r="B558" s="3">
        <v>1150440</v>
      </c>
      <c r="C558" s="3">
        <f>IF(Tabla1[[#This Row],[No. REG.]]="","",1)</f>
        <v>1</v>
      </c>
      <c r="D558" s="3" t="s">
        <v>46</v>
      </c>
      <c r="E558" s="3">
        <f>IF(Tabla1[[#This Row],[STATUS]]="","",VLOOKUP(D558,Estatus!$A$2:$B$13,2,0))</f>
        <v>10</v>
      </c>
      <c r="F558" s="3">
        <f>IF(Tabla1[[#This Row],[STATUS]]="","",VLOOKUP(D558,Estatus!$A$2:$I$12,9,0))</f>
        <v>1</v>
      </c>
      <c r="G558" s="12" t="s">
        <v>2898</v>
      </c>
      <c r="H558" s="7">
        <v>40193</v>
      </c>
      <c r="I558" s="80">
        <f t="shared" si="160"/>
        <v>2010</v>
      </c>
      <c r="J558" s="80">
        <f t="shared" si="161"/>
        <v>1</v>
      </c>
      <c r="K558" s="80">
        <f t="shared" si="162"/>
        <v>15</v>
      </c>
      <c r="L558" s="80" t="str">
        <f t="shared" si="163"/>
        <v>01</v>
      </c>
      <c r="M558" s="80">
        <f t="shared" si="164"/>
        <v>15</v>
      </c>
      <c r="N558" s="80" t="str">
        <f t="shared" si="165"/>
        <v>'2010-01-15'</v>
      </c>
      <c r="O558" s="80" t="str">
        <f t="shared" si="166"/>
        <v>'2010-01-15 00:00:00'</v>
      </c>
      <c r="P558" s="7">
        <v>43845</v>
      </c>
      <c r="Q558" s="80">
        <f t="shared" si="167"/>
        <v>2020</v>
      </c>
      <c r="R558" s="80">
        <f t="shared" si="168"/>
        <v>1</v>
      </c>
      <c r="S558" s="80">
        <f t="shared" si="169"/>
        <v>15</v>
      </c>
      <c r="T558" s="80" t="str">
        <f t="shared" si="170"/>
        <v>01</v>
      </c>
      <c r="U558" s="80">
        <f t="shared" si="171"/>
        <v>15</v>
      </c>
      <c r="V558" s="80" t="str">
        <f t="shared" si="172"/>
        <v>'2020-01-15'</v>
      </c>
      <c r="W558" s="80">
        <v>43</v>
      </c>
      <c r="X558" s="80">
        <f t="shared" si="173"/>
        <v>43</v>
      </c>
      <c r="Y558" s="3" t="s">
        <v>2899</v>
      </c>
      <c r="Z558" s="124">
        <f>IFERROR(IF(Y558="","null",VLOOKUP(Y558,Marcas!$A$2:$C$2024,2,0)),"")</f>
        <v>825</v>
      </c>
      <c r="AA558" s="3" t="s">
        <v>2899</v>
      </c>
      <c r="AB558" s="3">
        <f>IFERROR(IF(AA558="","",IF(AA558="EMPORIO LEGAL",1,VLOOKUP(AA558,Clientes!$A$2:$B$1190,2,0))),"")</f>
        <v>581</v>
      </c>
      <c r="AC558" s="3">
        <f>IFERROR(IF(Tabla1[[#This Row],[id_control]]="null","",VLOOKUP(CONCATENATE(Tabla1[[#This Row],[CLIENTE]],"-",Tabla1[[#This Row],[id_control]]),Hoja1!$C$2:$D$1994,2,0)),"")</f>
        <v>558</v>
      </c>
      <c r="AD558" s="3" t="s">
        <v>2900</v>
      </c>
      <c r="AE558" s="3"/>
      <c r="AF558" s="3"/>
      <c r="AG558" s="3"/>
      <c r="AH558" s="3"/>
      <c r="AI558" s="3"/>
      <c r="AJ558" s="3"/>
      <c r="AK558" s="3"/>
      <c r="AL558" s="3">
        <v>413022</v>
      </c>
      <c r="AM558" s="6"/>
      <c r="AN558" s="6"/>
      <c r="AO558" s="6"/>
      <c r="AP558" s="6"/>
      <c r="AQ558" s="4" t="s">
        <v>2901</v>
      </c>
      <c r="AR558" s="4"/>
      <c r="AS558" s="6"/>
      <c r="AT558" s="6"/>
      <c r="AU558" s="6"/>
      <c r="AV558" s="5" t="s">
        <v>2902</v>
      </c>
      <c r="AW558" s="5"/>
      <c r="AX558" s="5"/>
      <c r="AY558" s="5"/>
      <c r="AZ558" s="5"/>
      <c r="BA558" s="5"/>
      <c r="BB558" s="5"/>
      <c r="BC558" s="5"/>
      <c r="BD558" s="6" t="s">
        <v>2903</v>
      </c>
      <c r="BE558" s="8">
        <v>557</v>
      </c>
      <c r="BF558" s="6" t="str">
        <f t="shared" si="174"/>
        <v>insert into bitacoras_estatus (numero_expediente, numero_registro, representante, fecha_inicio, fecha_vencimiento, id_cliente, id_admin, id_bitacoras_estatus, id_estatus, id_clase, id_marca, created_at, updated_at) values('1062719','1150440','MARIA NURY BECERRA PEREZ','2010-01-15','2020-01-15','581','2','1','1',43,825,'2010-01-15 00:00:00','2010-01-15 00:00:00');</v>
      </c>
      <c r="BG558" s="6" t="str">
        <f t="shared" si="175"/>
        <v>insert into servicios_comentarios (comentario, id_admin, id_estatus, created_at, updated_at) values('Título entregado 20/04/2010',1,557,'2010-01-15 00:00:00','2010-01-15 00:00:00');</v>
      </c>
      <c r="BH558" s="6" t="str">
        <f t="shared" si="176"/>
        <v>insert into servicios_comentarios (comentario, id_admin, id_estatus, created_at, updated_at) values('413022, CEL CECILIA 2478698',1,557,'2010-01-15 00:00:00','2010-01-15 00:00:00');</v>
      </c>
      <c r="BI558" s="137" t="str">
        <f t="shared" si="177"/>
        <v>update bitacoras_estatus set comprobacion_uso = 1, id_estatus=10 where id=557;</v>
      </c>
      <c r="BJ558" s="137" t="str">
        <f t="shared" si="178"/>
        <v>update bitacoras_estatus set numero_expediente = '1062719', numero_registro = '1150440', id_estatus = 10, fecha_inicio = '2010-01-15', fecha_vencimiento ='2020-01-15', created_at ='2010-01-15 00:00:00', updated_at ='2010-01-15 00:00:00', id_clase=43, id_marca=825, id_cliente=581, vigencia = 1 where id =557;</v>
      </c>
      <c r="BK558" s="137" t="str">
        <f t="shared" si="179"/>
        <v>update bitacoras_estatus set id_estatus = 10 where id =557;</v>
      </c>
    </row>
    <row r="559" spans="1:63">
      <c r="A559" s="3">
        <v>1087495</v>
      </c>
      <c r="B559" s="3">
        <v>1165895</v>
      </c>
      <c r="C559" s="3">
        <f>IF(Tabla1[[#This Row],[No. REG.]]="","",1)</f>
        <v>1</v>
      </c>
      <c r="D559" s="3" t="s">
        <v>46</v>
      </c>
      <c r="E559" s="3">
        <f>IF(Tabla1[[#This Row],[STATUS]]="","",VLOOKUP(D559,Estatus!$A$2:$B$13,2,0))</f>
        <v>10</v>
      </c>
      <c r="F559" s="3">
        <f>IF(Tabla1[[#This Row],[STATUS]]="","",VLOOKUP(D559,Estatus!$A$2:$I$12,9,0))</f>
        <v>1</v>
      </c>
      <c r="G559" s="12" t="s">
        <v>2725</v>
      </c>
      <c r="H559" s="7">
        <v>40291</v>
      </c>
      <c r="I559" s="80">
        <f t="shared" si="160"/>
        <v>2010</v>
      </c>
      <c r="J559" s="80">
        <f t="shared" si="161"/>
        <v>4</v>
      </c>
      <c r="K559" s="80">
        <f t="shared" si="162"/>
        <v>23</v>
      </c>
      <c r="L559" s="80" t="str">
        <f t="shared" si="163"/>
        <v>04</v>
      </c>
      <c r="M559" s="80">
        <f t="shared" si="164"/>
        <v>23</v>
      </c>
      <c r="N559" s="80" t="str">
        <f t="shared" si="165"/>
        <v>'2010-04-23'</v>
      </c>
      <c r="O559" s="80" t="str">
        <f t="shared" si="166"/>
        <v>'2010-04-23 00:00:00'</v>
      </c>
      <c r="P559" s="7">
        <v>43944</v>
      </c>
      <c r="Q559" s="80">
        <f t="shared" si="167"/>
        <v>2020</v>
      </c>
      <c r="R559" s="80">
        <f t="shared" si="168"/>
        <v>4</v>
      </c>
      <c r="S559" s="80">
        <f t="shared" si="169"/>
        <v>23</v>
      </c>
      <c r="T559" s="80" t="str">
        <f t="shared" si="170"/>
        <v>04</v>
      </c>
      <c r="U559" s="80">
        <f t="shared" si="171"/>
        <v>23</v>
      </c>
      <c r="V559" s="80" t="str">
        <f t="shared" si="172"/>
        <v>'2020-04-23'</v>
      </c>
      <c r="W559" s="80"/>
      <c r="X559" s="80" t="str">
        <f t="shared" si="173"/>
        <v>null</v>
      </c>
      <c r="Y559" s="3" t="s">
        <v>2904</v>
      </c>
      <c r="Z559" s="124">
        <f>IFERROR(IF(Y559="","null",VLOOKUP(Y559,Marcas!$A$2:$C$2024,2,0)),"")</f>
        <v>824</v>
      </c>
      <c r="AA559" s="3" t="s">
        <v>2904</v>
      </c>
      <c r="AB559" s="3">
        <f>IFERROR(IF(AA559="","",IF(AA559="EMPORIO LEGAL",1,VLOOKUP(AA559,Clientes!$A$2:$B$1190,2,0))),"")</f>
        <v>580</v>
      </c>
      <c r="AC559" s="3">
        <f>IFERROR(IF(Tabla1[[#This Row],[id_control]]="null","",VLOOKUP(CONCATENATE(Tabla1[[#This Row],[CLIENTE]],"-",Tabla1[[#This Row],[id_control]]),Hoja1!$C$2:$D$1994,2,0)),"")</f>
        <v>559</v>
      </c>
      <c r="AD559" s="3" t="s">
        <v>2905</v>
      </c>
      <c r="AE559" s="4" t="s">
        <v>2906</v>
      </c>
      <c r="AF559" s="6"/>
      <c r="AG559" s="6"/>
      <c r="AH559" s="6"/>
      <c r="AI559" s="6"/>
      <c r="AJ559" s="6"/>
      <c r="AK559" s="6"/>
      <c r="AL559" s="3" t="s">
        <v>2907</v>
      </c>
      <c r="AM559" s="8"/>
      <c r="AN559" s="8"/>
      <c r="AO559" s="8"/>
      <c r="AP559" s="8"/>
      <c r="AQ559" s="6" t="s">
        <v>2908</v>
      </c>
      <c r="AR559" s="8"/>
      <c r="AS559" s="8"/>
      <c r="AT559" s="8"/>
      <c r="AU559" s="8"/>
      <c r="AV559" s="8" t="s">
        <v>2909</v>
      </c>
      <c r="AW559" s="8" t="s">
        <v>2910</v>
      </c>
      <c r="AX559" s="8" t="s">
        <v>2911</v>
      </c>
      <c r="AY559" s="8"/>
      <c r="AZ559" s="8"/>
      <c r="BA559" s="8"/>
      <c r="BB559" s="8"/>
      <c r="BC559" s="8"/>
      <c r="BD559" s="8" t="s">
        <v>2912</v>
      </c>
      <c r="BE559" s="8">
        <v>558</v>
      </c>
      <c r="BF559" s="6" t="str">
        <f t="shared" si="174"/>
        <v>insert into bitacoras_estatus (numero_expediente, numero_registro, representante, fecha_inicio, fecha_vencimiento, id_cliente, id_admin, id_bitacoras_estatus, id_estatus, id_clase, id_marca, created_at, updated_at) values('1087495','1165895','MARIA ANTONIA LASSO PEREZ','2010-04-23','2020-04-23','580','2','1','1',null,824,'2010-04-23 00:00:00','2010-04-23 00:00:00');</v>
      </c>
      <c r="BG559" s="6" t="str">
        <f t="shared" si="175"/>
        <v>insert into servicios_comentarios (comentario, id_admin, id_estatus, created_at, updated_at) values('Visto bueno 30/07/2010',1,558,'2010-04-23 00:00:00','2010-04-23 00:00:00');</v>
      </c>
      <c r="BH559" s="6" t="str">
        <f t="shared" si="176"/>
        <v>insert into servicios_comentarios (comentario, id_admin, id_estatus, created_at, updated_at) values('625-582-0200, CEL 625 115 3289',1,558,'2010-04-23 00:00:00','2010-04-23 00:00:00');</v>
      </c>
      <c r="BI559" s="137" t="str">
        <f t="shared" si="177"/>
        <v>update bitacoras_estatus set comprobacion_uso = 1, id_estatus=10 where id=558;</v>
      </c>
      <c r="BJ559" s="137" t="str">
        <f t="shared" si="178"/>
        <v>update bitacoras_estatus set numero_expediente = '1087495', numero_registro = '1165895', id_estatus = 10, fecha_inicio = '2010-04-23', fecha_vencimiento ='2020-04-23', created_at ='2010-04-23 00:00:00', updated_at ='2010-04-23 00:00:00', id_clase=null, id_marca=824, id_cliente=580, vigencia = 1 where id =558;</v>
      </c>
      <c r="BK559" s="137" t="str">
        <f t="shared" si="179"/>
        <v>update bitacoras_estatus set id_estatus = 10 where id =558;</v>
      </c>
    </row>
    <row r="560" spans="1:63">
      <c r="A560" s="3">
        <v>1176046</v>
      </c>
      <c r="B560" s="3">
        <v>1237091</v>
      </c>
      <c r="C560" s="3">
        <f>IF(Tabla1[[#This Row],[No. REG.]]="","",1)</f>
        <v>1</v>
      </c>
      <c r="D560" s="3" t="s">
        <v>46</v>
      </c>
      <c r="E560" s="3">
        <f>IF(Tabla1[[#This Row],[STATUS]]="","",VLOOKUP(D560,Estatus!$A$2:$B$13,2,0))</f>
        <v>10</v>
      </c>
      <c r="F560" s="3">
        <f>IF(Tabla1[[#This Row],[STATUS]]="","",VLOOKUP(D560,Estatus!$A$2:$I$12,9,0))</f>
        <v>1</v>
      </c>
      <c r="G560" s="12" t="s">
        <v>2913</v>
      </c>
      <c r="H560" s="7">
        <v>40661</v>
      </c>
      <c r="I560" s="80">
        <f t="shared" si="160"/>
        <v>2011</v>
      </c>
      <c r="J560" s="80">
        <f t="shared" si="161"/>
        <v>4</v>
      </c>
      <c r="K560" s="80">
        <f t="shared" si="162"/>
        <v>28</v>
      </c>
      <c r="L560" s="80" t="str">
        <f t="shared" si="163"/>
        <v>04</v>
      </c>
      <c r="M560" s="80">
        <f t="shared" si="164"/>
        <v>28</v>
      </c>
      <c r="N560" s="80" t="str">
        <f t="shared" si="165"/>
        <v>'2011-04-28'</v>
      </c>
      <c r="O560" s="80" t="str">
        <f t="shared" si="166"/>
        <v>'2011-04-28 00:00:00'</v>
      </c>
      <c r="P560" s="7">
        <v>44315</v>
      </c>
      <c r="Q560" s="80">
        <f t="shared" si="167"/>
        <v>2021</v>
      </c>
      <c r="R560" s="80">
        <f t="shared" si="168"/>
        <v>4</v>
      </c>
      <c r="S560" s="80">
        <f t="shared" si="169"/>
        <v>29</v>
      </c>
      <c r="T560" s="80" t="str">
        <f t="shared" si="170"/>
        <v>04</v>
      </c>
      <c r="U560" s="80">
        <f t="shared" si="171"/>
        <v>29</v>
      </c>
      <c r="V560" s="80" t="str">
        <f t="shared" si="172"/>
        <v>'2021-04-29'</v>
      </c>
      <c r="W560" s="80"/>
      <c r="X560" s="80" t="str">
        <f t="shared" si="173"/>
        <v>null</v>
      </c>
      <c r="Y560" s="3" t="s">
        <v>2914</v>
      </c>
      <c r="Z560" s="124">
        <f>IFERROR(IF(Y560="","null",VLOOKUP(Y560,Marcas!$A$2:$C$2024,2,0)),"")</f>
        <v>821</v>
      </c>
      <c r="AA560" s="3" t="s">
        <v>2915</v>
      </c>
      <c r="AB560" s="3">
        <f>IFERROR(IF(AA560="","",IF(AA560="EMPORIO LEGAL",1,VLOOKUP(AA560,Clientes!$A$2:$B$1190,2,0))),"")</f>
        <v>577</v>
      </c>
      <c r="AC560" s="3">
        <f>IFERROR(IF(Tabla1[[#This Row],[id_control]]="null","",VLOOKUP(CONCATENATE(Tabla1[[#This Row],[CLIENTE]],"-",Tabla1[[#This Row],[id_control]]),Hoja1!$C$2:$D$1994,2,0)),"")</f>
        <v>560</v>
      </c>
      <c r="AD560" s="3" t="s">
        <v>2916</v>
      </c>
      <c r="AE560" s="3" t="s">
        <v>2917</v>
      </c>
      <c r="AF560" s="3"/>
      <c r="AG560" s="3"/>
      <c r="AH560" s="3"/>
      <c r="AI560" s="3"/>
      <c r="AJ560" s="3"/>
      <c r="AK560" s="3"/>
      <c r="AL560" s="6" t="s">
        <v>2918</v>
      </c>
      <c r="AM560" s="6"/>
      <c r="AN560" s="6"/>
      <c r="AO560" s="6"/>
      <c r="AP560" s="6"/>
      <c r="AQ560" s="6" t="s">
        <v>2919</v>
      </c>
      <c r="AR560" s="6"/>
      <c r="AS560" s="6"/>
      <c r="AT560" s="6"/>
      <c r="AU560" s="6"/>
      <c r="AV560" s="13" t="s">
        <v>2920</v>
      </c>
      <c r="AW560" s="6" t="s">
        <v>2921</v>
      </c>
      <c r="AX560" s="6"/>
      <c r="AY560" s="6"/>
      <c r="AZ560" s="6"/>
      <c r="BA560" s="6"/>
      <c r="BB560" s="6"/>
      <c r="BC560" s="6"/>
      <c r="BD560" s="6" t="s">
        <v>2922</v>
      </c>
      <c r="BE560" s="8">
        <v>559</v>
      </c>
      <c r="BF560" s="6" t="str">
        <f t="shared" si="174"/>
        <v>insert into bitacoras_estatus (numero_expediente, numero_registro, representante, fecha_inicio, fecha_vencimiento, id_cliente, id_admin, id_bitacoras_estatus, id_estatus, id_clase, id_marca, created_at, updated_at) values('1176046','1237091','ROSA MARIA MORALES MARTINEZ','2011-04-28','2021-04-29','577','2','1','1',null,821,'2011-04-28 00:00:00','2011-04-28 00:00:00');</v>
      </c>
      <c r="BG560" s="6" t="str">
        <f t="shared" si="175"/>
        <v>insert into servicios_comentarios (comentario, id_admin, id_estatus, created_at, updated_at) values('TITULO RECIBIDO 226/10/2011',1,559,'2011-04-28 00:00:00','2011-04-28 00:00:00');</v>
      </c>
      <c r="BH560" s="6" t="str">
        <f t="shared" si="176"/>
        <v>insert into servicios_comentarios (comentario, id_admin, id_estatus, created_at, updated_at) values('4301239 cel 1690328',1,559,'2011-04-28 00:00:00','2011-04-28 00:00:00');</v>
      </c>
      <c r="BI560" s="137" t="str">
        <f t="shared" si="177"/>
        <v>update bitacoras_estatus set comprobacion_uso = 1, id_estatus=10 where id=559;</v>
      </c>
      <c r="BJ560" s="137" t="str">
        <f t="shared" si="178"/>
        <v>update bitacoras_estatus set numero_expediente = '1176046', numero_registro = '1237091', id_estatus = 10, fecha_inicio = '2011-04-28', fecha_vencimiento ='2021-04-29', created_at ='2011-04-28 00:00:00', updated_at ='2011-04-28 00:00:00', id_clase=null, id_marca=821, id_cliente=577, vigencia = 1 where id =559;</v>
      </c>
      <c r="BK560" s="137" t="str">
        <f t="shared" si="179"/>
        <v>update bitacoras_estatus set id_estatus = 10 where id =559;</v>
      </c>
    </row>
    <row r="561" spans="1:63" ht="170">
      <c r="A561" s="3">
        <v>913128</v>
      </c>
      <c r="B561" s="3">
        <v>1042332</v>
      </c>
      <c r="C561" s="3">
        <f>IF(Tabla1[[#This Row],[No. REG.]]="","",1)</f>
        <v>1</v>
      </c>
      <c r="D561" s="3" t="s">
        <v>46</v>
      </c>
      <c r="E561" s="3">
        <f>IF(Tabla1[[#This Row],[STATUS]]="","",VLOOKUP(D561,Estatus!$A$2:$B$13,2,0))</f>
        <v>10</v>
      </c>
      <c r="F561" s="3">
        <f>IF(Tabla1[[#This Row],[STATUS]]="","",VLOOKUP(D561,Estatus!$A$2:$I$12,9,0))</f>
        <v>1</v>
      </c>
      <c r="G561" s="12" t="s">
        <v>2923</v>
      </c>
      <c r="H561" s="7">
        <v>43129</v>
      </c>
      <c r="I561" s="80">
        <f t="shared" si="160"/>
        <v>2018</v>
      </c>
      <c r="J561" s="80">
        <f t="shared" si="161"/>
        <v>1</v>
      </c>
      <c r="K561" s="80">
        <f t="shared" si="162"/>
        <v>29</v>
      </c>
      <c r="L561" s="80" t="str">
        <f t="shared" si="163"/>
        <v>01</v>
      </c>
      <c r="M561" s="80">
        <f t="shared" si="164"/>
        <v>29</v>
      </c>
      <c r="N561" s="80" t="str">
        <f t="shared" si="165"/>
        <v>'2018-01-29'</v>
      </c>
      <c r="O561" s="80" t="str">
        <f t="shared" si="166"/>
        <v>'2018-01-29 00:00:00'</v>
      </c>
      <c r="P561" s="7">
        <v>46781</v>
      </c>
      <c r="Q561" s="80">
        <f t="shared" si="167"/>
        <v>2028</v>
      </c>
      <c r="R561" s="80">
        <f t="shared" si="168"/>
        <v>1</v>
      </c>
      <c r="S561" s="80">
        <f t="shared" si="169"/>
        <v>29</v>
      </c>
      <c r="T561" s="80" t="str">
        <f t="shared" si="170"/>
        <v>01</v>
      </c>
      <c r="U561" s="80">
        <f t="shared" si="171"/>
        <v>29</v>
      </c>
      <c r="V561" s="80" t="str">
        <f t="shared" si="172"/>
        <v>'2028-01-29'</v>
      </c>
      <c r="W561" s="80">
        <v>43</v>
      </c>
      <c r="X561" s="80">
        <f t="shared" si="173"/>
        <v>43</v>
      </c>
      <c r="Y561" s="3" t="s">
        <v>2924</v>
      </c>
      <c r="Z561" s="124">
        <f>IFERROR(IF(Y561="","null",VLOOKUP(Y561,Marcas!$A$2:$C$2024,2,0)),"")</f>
        <v>818</v>
      </c>
      <c r="AA561" s="3" t="s">
        <v>2925</v>
      </c>
      <c r="AB561" s="3">
        <f>IFERROR(IF(AA561="","",IF(AA561="EMPORIO LEGAL",1,VLOOKUP(AA561,Clientes!$A$2:$B$1190,2,0))),"")</f>
        <v>576</v>
      </c>
      <c r="AC561" s="3">
        <f>IFERROR(IF(Tabla1[[#This Row],[id_control]]="null","",VLOOKUP(CONCATENATE(Tabla1[[#This Row],[CLIENTE]],"-",Tabla1[[#This Row],[id_control]]),Hoja1!$C$2:$D$1994,2,0)),"")</f>
        <v>561</v>
      </c>
      <c r="AD561" s="3" t="s">
        <v>2926</v>
      </c>
      <c r="AE561" s="3"/>
      <c r="AF561" s="3"/>
      <c r="AG561" s="3"/>
      <c r="AH561" s="3"/>
      <c r="AI561" s="3"/>
      <c r="AJ561" s="3"/>
      <c r="AK561" s="3"/>
      <c r="AL561" s="3">
        <v>6144186262</v>
      </c>
      <c r="AM561" s="6"/>
      <c r="AN561" s="6"/>
      <c r="AO561" s="6"/>
      <c r="AP561" s="6"/>
      <c r="AQ561" s="10">
        <v>6142790221</v>
      </c>
      <c r="AR561" s="6"/>
      <c r="AS561" s="6"/>
      <c r="AT561" s="6"/>
      <c r="AU561" s="6"/>
      <c r="AV561" s="6" t="s">
        <v>2927</v>
      </c>
      <c r="AW561" s="6"/>
      <c r="AX561" s="6"/>
      <c r="AY561" s="6"/>
      <c r="AZ561" s="6"/>
      <c r="BA561" s="6"/>
      <c r="BB561" s="6"/>
      <c r="BC561" s="6"/>
      <c r="BD561" s="6"/>
      <c r="BE561" s="8">
        <v>560</v>
      </c>
      <c r="BF561" s="6" t="str">
        <f t="shared" si="174"/>
        <v>insert into bitacoras_estatus (numero_expediente, numero_registro, representante, fecha_inicio, fecha_vencimiento, id_cliente, id_admin, id_bitacoras_estatus, id_estatus, id_clase, id_marca, created_at, updated_at) values('913128','1042332','LETICIA VARGAS JACOBO','2018-01-29','2028-01-29','576','2','1','1',43,818,'2018-01-29 00:00:00','2018-01-29 00:00:00');</v>
      </c>
      <c r="BG561" s="6" t="str">
        <f t="shared" si="175"/>
        <v>insert into servicios_comentarios (comentario, id_admin, id_estatus, created_at, updated_at) values('CLASE 43. EN FECHA 08 DE AGOSTO DE 2017 SE PRESENTÓ SOLICITUD DE RENOVACION DE MARCA, ASI COMO AVISO DE CAMBIO DE APODERADO.. 01 NOV 2017 SE COMUNICA LA RENOVACION DEL REGISTRO DE MARCA. 01 NOV 2017 DEBERA CUMPLIR CON LOS SIGUIENTES REQUISITOS A EFECTO DE ACREDITAR SU PRSONALIDAD COMO APODERADO DEL TITULAR. EN FECHA 29 DE NOVIEMBRE 2017 SE INGRESÓ LA CONTESTACION DE REQUISITOS. 26 ABR 2018 SE TIENE POR ACREDITADA LA PERSONALIDAD COMO APODERADO DEL TITULAR',1,560,'2018-01-29 00:00:00','2018-01-29 00:00:00');</v>
      </c>
      <c r="BH561" s="6" t="str">
        <f t="shared" si="176"/>
        <v/>
      </c>
      <c r="BI561" s="137" t="str">
        <f t="shared" si="177"/>
        <v>update bitacoras_estatus set comprobacion_uso = 1, id_estatus=10 where id=560;</v>
      </c>
      <c r="BJ561" s="137" t="str">
        <f t="shared" si="178"/>
        <v>update bitacoras_estatus set numero_expediente = '913128', numero_registro = '1042332', id_estatus = 10, fecha_inicio = '2018-01-29', fecha_vencimiento ='2028-01-29', created_at ='2018-01-29 00:00:00', updated_at ='2018-01-29 00:00:00', id_clase=43, id_marca=818, id_cliente=576, vigencia = 1 where id =560;</v>
      </c>
      <c r="BK561" s="137" t="str">
        <f t="shared" si="179"/>
        <v>update bitacoras_estatus set id_estatus = 10 where id =560;</v>
      </c>
    </row>
    <row r="562" spans="1:63" ht="27">
      <c r="A562" s="3">
        <v>960746</v>
      </c>
      <c r="B562" s="3">
        <v>1102770</v>
      </c>
      <c r="C562" s="3">
        <f>IF(Tabla1[[#This Row],[No. REG.]]="","",1)</f>
        <v>1</v>
      </c>
      <c r="D562" s="3" t="s">
        <v>41</v>
      </c>
      <c r="E562" s="3">
        <f>IF(Tabla1[[#This Row],[STATUS]]="","",VLOOKUP(D562,Estatus!$A$2:$B$13,2,0))</f>
        <v>6</v>
      </c>
      <c r="F562" s="3">
        <f>IF(Tabla1[[#This Row],[STATUS]]="","",VLOOKUP(D562,Estatus!$A$2:$I$12,9,0))</f>
        <v>1</v>
      </c>
      <c r="G562" s="12" t="s">
        <v>2928</v>
      </c>
      <c r="H562" s="7">
        <v>39694</v>
      </c>
      <c r="I562" s="80">
        <f t="shared" si="160"/>
        <v>2008</v>
      </c>
      <c r="J562" s="80">
        <f t="shared" si="161"/>
        <v>9</v>
      </c>
      <c r="K562" s="80">
        <f t="shared" si="162"/>
        <v>3</v>
      </c>
      <c r="L562" s="80" t="str">
        <f t="shared" si="163"/>
        <v>09</v>
      </c>
      <c r="M562" s="80" t="str">
        <f t="shared" si="164"/>
        <v>03</v>
      </c>
      <c r="N562" s="80" t="str">
        <f t="shared" si="165"/>
        <v>'2008-09-03'</v>
      </c>
      <c r="O562" s="80" t="str">
        <f t="shared" si="166"/>
        <v>'2008-09-03 00:00:00'</v>
      </c>
      <c r="P562" s="7">
        <v>43346</v>
      </c>
      <c r="Q562" s="80">
        <f t="shared" si="167"/>
        <v>2018</v>
      </c>
      <c r="R562" s="80">
        <f t="shared" si="168"/>
        <v>9</v>
      </c>
      <c r="S562" s="80">
        <f t="shared" si="169"/>
        <v>3</v>
      </c>
      <c r="T562" s="80" t="str">
        <f t="shared" si="170"/>
        <v>09</v>
      </c>
      <c r="U562" s="80" t="str">
        <f t="shared" si="171"/>
        <v>03</v>
      </c>
      <c r="V562" s="80" t="str">
        <f t="shared" si="172"/>
        <v>'2018-09-03'</v>
      </c>
      <c r="W562" s="80"/>
      <c r="X562" s="80" t="str">
        <f t="shared" si="173"/>
        <v>null</v>
      </c>
      <c r="Y562" s="3" t="s">
        <v>2929</v>
      </c>
      <c r="Z562" s="124">
        <f>IFERROR(IF(Y562="","null",VLOOKUP(Y562,Marcas!$A$2:$C$2024,2,0)),"")</f>
        <v>815</v>
      </c>
      <c r="AA562" s="3" t="s">
        <v>2929</v>
      </c>
      <c r="AB562" s="3">
        <f>IFERROR(IF(AA562="","",IF(AA562="EMPORIO LEGAL",1,VLOOKUP(AA562,Clientes!$A$2:$B$1190,2,0))),"")</f>
        <v>575</v>
      </c>
      <c r="AC562" s="3" t="str">
        <f>IFERROR(IF(Tabla1[[#This Row],[id_control]]="null","",VLOOKUP(CONCATENATE(Tabla1[[#This Row],[CLIENTE]],"-",Tabla1[[#This Row],[id_control]]),Hoja1!$C$2:$D$1994,2,0)),"")</f>
        <v/>
      </c>
      <c r="AD562" s="3" t="s">
        <v>2930</v>
      </c>
      <c r="AE562" s="3" t="s">
        <v>2931</v>
      </c>
      <c r="AF562" s="3"/>
      <c r="AG562" s="3"/>
      <c r="AH562" s="3"/>
      <c r="AI562" s="3"/>
      <c r="AJ562" s="3"/>
      <c r="AK562" s="3"/>
      <c r="AL562" s="3" t="s">
        <v>2932</v>
      </c>
      <c r="AM562" s="6"/>
      <c r="AN562" s="6"/>
      <c r="AO562" s="6"/>
      <c r="AP562" s="6"/>
      <c r="AQ562" s="10" t="s">
        <v>2933</v>
      </c>
      <c r="AR562" s="6"/>
      <c r="AS562" s="6"/>
      <c r="AT562" s="6"/>
      <c r="AU562" s="6"/>
      <c r="AV562" s="6" t="s">
        <v>2934</v>
      </c>
      <c r="AW562" s="6"/>
      <c r="AX562" s="6"/>
      <c r="AY562" s="6"/>
      <c r="AZ562" s="6"/>
      <c r="BA562" s="6"/>
      <c r="BB562" s="6"/>
      <c r="BC562" s="6"/>
      <c r="BD562" s="6" t="s">
        <v>2935</v>
      </c>
      <c r="BE562" s="8">
        <v>561</v>
      </c>
      <c r="BF562" s="6" t="str">
        <f t="shared" si="174"/>
        <v>insert into bitacoras_estatus (numero_expediente, numero_registro, representante, fecha_inicio, fecha_vencimiento, id_cliente, id_admin, id_bitacoras_estatus, id_estatus, id_clase, id_marca, created_at, updated_at) values('960746','1102770','ABRAM OLFERT NEUFELD,','2008-09-03','2018-09-03','575','2','1','1',null,815,'2008-09-03 00:00:00','2008-09-03 00:00:00');</v>
      </c>
      <c r="BG562" s="6" t="str">
        <f t="shared" si="175"/>
        <v>insert into servicios_comentarios (comentario, id_admin, id_estatus, created_at, updated_at) values('Título enviado a Cuauhtémoc y recibido el 16/07/2009',1,561,'2008-09-03 00:00:00','2008-09-03 00:00:00');</v>
      </c>
      <c r="BH562" s="6" t="str">
        <f t="shared" si="176"/>
        <v>insert into servicios_comentarios (comentario, id_admin, id_estatus, created_at, updated_at) values('(625) 582-1039, CEL 625 589 0151',1,561,'2008-09-03 00:00:00','2008-09-03 00:00:00');</v>
      </c>
      <c r="BI562" s="137" t="str">
        <f t="shared" si="177"/>
        <v>update bitacoras_estatus set comprobacion_uso = 1, id_estatus=6 where id=561;</v>
      </c>
      <c r="BJ562" s="137" t="str">
        <f t="shared" si="178"/>
        <v>update bitacoras_estatus set numero_expediente = '960746', numero_registro = '1102770', id_estatus = 6, fecha_inicio = '2008-09-03', fecha_vencimiento ='2018-09-03', created_at ='2008-09-03 00:00:00', updated_at ='2008-09-03 00:00:00', id_clase=null, id_marca=815, id_cliente=575, vigencia = 1 where id =561;</v>
      </c>
      <c r="BK562" s="137" t="str">
        <f t="shared" si="179"/>
        <v>update bitacoras_estatus set id_estatus = 6 where id =561;</v>
      </c>
    </row>
    <row r="563" spans="1:63" ht="43">
      <c r="A563" s="6">
        <v>1516775</v>
      </c>
      <c r="B563" s="6">
        <v>1500716</v>
      </c>
      <c r="C563" s="6">
        <f>IF(Tabla1[[#This Row],[No. REG.]]="","",1)</f>
        <v>1</v>
      </c>
      <c r="D563" s="3" t="s">
        <v>46</v>
      </c>
      <c r="E563" s="3">
        <f>IF(Tabla1[[#This Row],[STATUS]]="","",VLOOKUP(D563,Estatus!$A$2:$B$13,2,0))</f>
        <v>10</v>
      </c>
      <c r="F563" s="3">
        <f>IF(Tabla1[[#This Row],[STATUS]]="","",VLOOKUP(D563,Estatus!$A$2:$I$12,9,0))</f>
        <v>1</v>
      </c>
      <c r="G563" s="16" t="s">
        <v>2936</v>
      </c>
      <c r="H563" s="7">
        <v>41865</v>
      </c>
      <c r="I563" s="80">
        <f t="shared" si="160"/>
        <v>2014</v>
      </c>
      <c r="J563" s="80">
        <f t="shared" si="161"/>
        <v>8</v>
      </c>
      <c r="K563" s="80">
        <f t="shared" si="162"/>
        <v>14</v>
      </c>
      <c r="L563" s="80" t="str">
        <f t="shared" si="163"/>
        <v>08</v>
      </c>
      <c r="M563" s="80">
        <f t="shared" si="164"/>
        <v>14</v>
      </c>
      <c r="N563" s="80" t="str">
        <f t="shared" si="165"/>
        <v>'2014-08-14'</v>
      </c>
      <c r="O563" s="80" t="str">
        <f t="shared" si="166"/>
        <v>'2014-08-14 00:00:00'</v>
      </c>
      <c r="P563" s="7">
        <v>45518</v>
      </c>
      <c r="Q563" s="80">
        <f t="shared" si="167"/>
        <v>2024</v>
      </c>
      <c r="R563" s="80">
        <f t="shared" si="168"/>
        <v>8</v>
      </c>
      <c r="S563" s="80">
        <f t="shared" si="169"/>
        <v>14</v>
      </c>
      <c r="T563" s="80" t="str">
        <f t="shared" si="170"/>
        <v>08</v>
      </c>
      <c r="U563" s="80">
        <f t="shared" si="171"/>
        <v>14</v>
      </c>
      <c r="V563" s="80" t="str">
        <f t="shared" si="172"/>
        <v>'2024-08-14'</v>
      </c>
      <c r="W563" s="80"/>
      <c r="X563" s="80" t="str">
        <f t="shared" si="173"/>
        <v>null</v>
      </c>
      <c r="Y563" s="6" t="s">
        <v>2937</v>
      </c>
      <c r="Z563" s="123">
        <f>IFERROR(IF(Y563="","null",VLOOKUP(Y563,Marcas!$A$2:$C$2024,2,0)),"")</f>
        <v>810</v>
      </c>
      <c r="AA563" s="6" t="s">
        <v>2937</v>
      </c>
      <c r="AB563" s="6">
        <f>IFERROR(IF(AA563="","",IF(AA563="EMPORIO LEGAL",1,VLOOKUP(AA563,Clientes!$A$2:$B$1190,2,0))),"")</f>
        <v>573</v>
      </c>
      <c r="AC563" s="6">
        <f>IFERROR(IF(Tabla1[[#This Row],[id_control]]="null","",VLOOKUP(CONCATENATE(Tabla1[[#This Row],[CLIENTE]],"-",Tabla1[[#This Row],[id_control]]),Hoja1!$C$2:$D$1994,2,0)),"")</f>
        <v>563</v>
      </c>
      <c r="AD563" s="6" t="s">
        <v>2938</v>
      </c>
      <c r="AE563" s="6"/>
      <c r="AF563" s="6"/>
      <c r="AG563" s="6"/>
      <c r="AH563" s="6"/>
      <c r="AI563" s="6"/>
      <c r="AJ563" s="6"/>
      <c r="AK563" s="6"/>
      <c r="AL563" s="6" t="s">
        <v>2939</v>
      </c>
      <c r="AM563" s="6"/>
      <c r="AN563" s="6"/>
      <c r="AO563" s="6"/>
      <c r="AP563" s="6"/>
      <c r="AQ563" s="6"/>
      <c r="AR563" s="6"/>
      <c r="AS563" s="6"/>
      <c r="AT563" s="6"/>
      <c r="AU563" s="6"/>
      <c r="AV563" s="6" t="s">
        <v>2940</v>
      </c>
      <c r="AW563" s="6"/>
      <c r="AX563" s="6"/>
      <c r="AY563" s="6"/>
      <c r="AZ563" s="6"/>
      <c r="BA563" s="6"/>
      <c r="BB563" s="6"/>
      <c r="BC563" s="6"/>
      <c r="BD563" s="8" t="s">
        <v>2939</v>
      </c>
      <c r="BE563" s="8">
        <v>562</v>
      </c>
      <c r="BF563" s="6" t="str">
        <f t="shared" si="174"/>
        <v>insert into bitacoras_estatus (numero_expediente, numero_registro, representante, fecha_inicio, fecha_vencimiento, id_cliente, id_admin, id_bitacoras_estatus, id_estatus, id_clase, id_marca, created_at, updated_at) values('1516775','1500716','OSCAR GARCIA RAMIREZ, JOSE ALBERTO MORALES VAZQUEZ','2014-08-14','2024-08-14','573','2','1','1',null,810,'2014-08-14 00:00:00','2014-08-14 00:00:00');</v>
      </c>
      <c r="BG563" s="6" t="str">
        <f t="shared" si="175"/>
        <v>insert into servicios_comentarios (comentario, id_admin, id_estatus, created_at, updated_at) values('TITULO RECIBIDO 19FEB15 TÍTULO ENTREGADO 06MAR15 A RUBÉN GIOVANNI TAMEZ ÁVILA',1,562,'2014-08-14 00:00:00','2014-08-14 00:00:00');</v>
      </c>
      <c r="BH563" s="6" t="str">
        <f t="shared" si="176"/>
        <v>insert into servicios_comentarios (comentario, id_admin, id_estatus, created_at, updated_at) values('(614)416-91-36 ext.20 cel. 614 142 11 36',1,562,'2014-08-14 00:00:00','2014-08-14 00:00:00');</v>
      </c>
      <c r="BI563" s="137" t="str">
        <f t="shared" si="177"/>
        <v>update bitacoras_estatus set comprobacion_uso = 1, id_estatus=10 where id=562;</v>
      </c>
      <c r="BJ563" s="137" t="str">
        <f t="shared" si="178"/>
        <v>update bitacoras_estatus set numero_expediente = '1516775', numero_registro = '1500716', id_estatus = 10, fecha_inicio = '2014-08-14', fecha_vencimiento ='2024-08-14', created_at ='2014-08-14 00:00:00', updated_at ='2014-08-14 00:00:00', id_clase=null, id_marca=810, id_cliente=573, vigencia = 1 where id =562;</v>
      </c>
      <c r="BK563" s="137" t="str">
        <f t="shared" si="179"/>
        <v>update bitacoras_estatus set id_estatus = 10 where id =562;</v>
      </c>
    </row>
    <row r="564" spans="1:63">
      <c r="A564" s="3">
        <v>1164365</v>
      </c>
      <c r="B564" s="3">
        <v>1233100</v>
      </c>
      <c r="C564" s="3">
        <f>IF(Tabla1[[#This Row],[No. REG.]]="","",1)</f>
        <v>1</v>
      </c>
      <c r="D564" s="3" t="s">
        <v>46</v>
      </c>
      <c r="E564" s="3">
        <f>IF(Tabla1[[#This Row],[STATUS]]="","",VLOOKUP(D564,Estatus!$A$2:$B$13,2,0))</f>
        <v>10</v>
      </c>
      <c r="F564" s="3">
        <f>IF(Tabla1[[#This Row],[STATUS]]="","",VLOOKUP(D564,Estatus!$A$2:$I$12,9,0))</f>
        <v>1</v>
      </c>
      <c r="G564" s="12"/>
      <c r="H564" s="7">
        <v>40610</v>
      </c>
      <c r="I564" s="80">
        <f t="shared" si="160"/>
        <v>2011</v>
      </c>
      <c r="J564" s="80">
        <f t="shared" si="161"/>
        <v>3</v>
      </c>
      <c r="K564" s="80">
        <f t="shared" si="162"/>
        <v>8</v>
      </c>
      <c r="L564" s="80" t="str">
        <f t="shared" si="163"/>
        <v>03</v>
      </c>
      <c r="M564" s="80" t="str">
        <f t="shared" si="164"/>
        <v>08</v>
      </c>
      <c r="N564" s="80" t="str">
        <f t="shared" si="165"/>
        <v>'2011-03-08'</v>
      </c>
      <c r="O564" s="80" t="str">
        <f t="shared" si="166"/>
        <v>'2011-03-08 00:00:00'</v>
      </c>
      <c r="P564" s="7">
        <v>44263</v>
      </c>
      <c r="Q564" s="80">
        <f t="shared" si="167"/>
        <v>2021</v>
      </c>
      <c r="R564" s="80">
        <f t="shared" si="168"/>
        <v>3</v>
      </c>
      <c r="S564" s="80">
        <f t="shared" si="169"/>
        <v>8</v>
      </c>
      <c r="T564" s="80" t="str">
        <f t="shared" si="170"/>
        <v>03</v>
      </c>
      <c r="U564" s="80" t="str">
        <f t="shared" si="171"/>
        <v>08</v>
      </c>
      <c r="V564" s="80" t="str">
        <f t="shared" si="172"/>
        <v>'2021-03-08'</v>
      </c>
      <c r="W564" s="80"/>
      <c r="X564" s="80" t="str">
        <f t="shared" si="173"/>
        <v>null</v>
      </c>
      <c r="Y564" s="3" t="s">
        <v>2941</v>
      </c>
      <c r="Z564" s="124">
        <f>IFERROR(IF(Y564="","null",VLOOKUP(Y564,Marcas!$A$2:$C$2024,2,0)),"")</f>
        <v>809</v>
      </c>
      <c r="AA564" s="3" t="s">
        <v>2941</v>
      </c>
      <c r="AB564" s="3">
        <f>IFERROR(IF(AA564="","",IF(AA564="EMPORIO LEGAL",1,VLOOKUP(AA564,Clientes!$A$2:$B$1190,2,0))),"")</f>
        <v>572</v>
      </c>
      <c r="AC564" s="3">
        <f>IFERROR(IF(Tabla1[[#This Row],[id_control]]="null","",VLOOKUP(CONCATENATE(Tabla1[[#This Row],[CLIENTE]],"-",Tabla1[[#This Row],[id_control]]),Hoja1!$C$2:$D$1994,2,0)),"")</f>
        <v>564</v>
      </c>
      <c r="AD564" s="3" t="s">
        <v>2942</v>
      </c>
      <c r="AE564" s="3"/>
      <c r="AF564" s="3"/>
      <c r="AG564" s="3"/>
      <c r="AH564" s="3"/>
      <c r="AI564" s="3"/>
      <c r="AJ564" s="3"/>
      <c r="AK564" s="3"/>
      <c r="AL564" s="3" t="s">
        <v>2943</v>
      </c>
      <c r="AM564" s="6"/>
      <c r="AN564" s="6"/>
      <c r="AO564" s="6"/>
      <c r="AP564" s="6"/>
      <c r="AQ564" s="4" t="s">
        <v>2944</v>
      </c>
      <c r="AR564" s="6"/>
      <c r="AS564" s="6"/>
      <c r="AT564" s="6"/>
      <c r="AU564" s="6"/>
      <c r="AV564" s="6" t="s">
        <v>2945</v>
      </c>
      <c r="AW564" s="6"/>
      <c r="AX564" s="6"/>
      <c r="AY564" s="6"/>
      <c r="AZ564" s="6"/>
      <c r="BA564" s="6"/>
      <c r="BB564" s="6"/>
      <c r="BC564" s="6"/>
      <c r="BD564" s="6" t="s">
        <v>2946</v>
      </c>
      <c r="BE564" s="8">
        <v>563</v>
      </c>
      <c r="BF564" s="6" t="str">
        <f t="shared" si="174"/>
        <v>insert into bitacoras_estatus (numero_expediente, numero_registro, representante, fecha_inicio, fecha_vencimiento, id_cliente, id_admin, id_bitacoras_estatus, id_estatus, id_clase, id_marca, created_at, updated_at) values('1164365','1233100','JAIME CONTRERAS GARCIA','2011-03-08','2021-03-08','572','2','1','1',null,809,'2011-03-08 00:00:00','2011-03-08 00:00:00');</v>
      </c>
      <c r="BG564" s="6" t="str">
        <f t="shared" si="175"/>
        <v/>
      </c>
      <c r="BH564" s="6" t="str">
        <f t="shared" si="176"/>
        <v>insert into servicios_comentarios (comentario, id_admin, id_estatus, created_at, updated_at) values('4196500 cel 2209359',1,563,'2011-03-08 00:00:00','2011-03-08 00:00:00');</v>
      </c>
      <c r="BI564" s="137" t="str">
        <f t="shared" si="177"/>
        <v>update bitacoras_estatus set comprobacion_uso = 1, id_estatus=10 where id=563;</v>
      </c>
      <c r="BJ564" s="137" t="str">
        <f t="shared" si="178"/>
        <v>update bitacoras_estatus set numero_expediente = '1164365', numero_registro = '1233100', id_estatus = 10, fecha_inicio = '2011-03-08', fecha_vencimiento ='2021-03-08', created_at ='2011-03-08 00:00:00', updated_at ='2011-03-08 00:00:00', id_clase=null, id_marca=809, id_cliente=572, vigencia = 1 where id =563;</v>
      </c>
      <c r="BK564" s="137" t="str">
        <f t="shared" si="179"/>
        <v>update bitacoras_estatus set id_estatus = 10 where id =563;</v>
      </c>
    </row>
    <row r="565" spans="1:63">
      <c r="A565" s="6">
        <v>1236909</v>
      </c>
      <c r="B565" s="6">
        <v>1285374</v>
      </c>
      <c r="C565" s="6">
        <f>IF(Tabla1[[#This Row],[No. REG.]]="","",1)</f>
        <v>1</v>
      </c>
      <c r="D565" s="3" t="s">
        <v>46</v>
      </c>
      <c r="E565" s="3">
        <f>IF(Tabla1[[#This Row],[STATUS]]="","",VLOOKUP(D565,Estatus!$A$2:$B$13,2,0))</f>
        <v>10</v>
      </c>
      <c r="F565" s="3">
        <f>IF(Tabla1[[#This Row],[STATUS]]="","",VLOOKUP(D565,Estatus!$A$2:$I$12,9,0))</f>
        <v>1</v>
      </c>
      <c r="G565" s="16" t="s">
        <v>2947</v>
      </c>
      <c r="H565" s="9">
        <v>40878</v>
      </c>
      <c r="I565" s="81">
        <f t="shared" si="160"/>
        <v>2011</v>
      </c>
      <c r="J565" s="81">
        <f t="shared" si="161"/>
        <v>12</v>
      </c>
      <c r="K565" s="81">
        <f t="shared" si="162"/>
        <v>1</v>
      </c>
      <c r="L565" s="81">
        <f t="shared" si="163"/>
        <v>12</v>
      </c>
      <c r="M565" s="81" t="str">
        <f t="shared" si="164"/>
        <v>01</v>
      </c>
      <c r="N565" s="81" t="str">
        <f t="shared" si="165"/>
        <v>'2011-12-01'</v>
      </c>
      <c r="O565" s="81" t="str">
        <f t="shared" si="166"/>
        <v>'2011-12-01 00:00:00'</v>
      </c>
      <c r="P565" s="9">
        <v>44551</v>
      </c>
      <c r="Q565" s="81">
        <f t="shared" si="167"/>
        <v>2021</v>
      </c>
      <c r="R565" s="81">
        <f t="shared" si="168"/>
        <v>12</v>
      </c>
      <c r="S565" s="81">
        <f t="shared" si="169"/>
        <v>21</v>
      </c>
      <c r="T565" s="81">
        <f t="shared" si="170"/>
        <v>12</v>
      </c>
      <c r="U565" s="81">
        <f t="shared" si="171"/>
        <v>21</v>
      </c>
      <c r="V565" s="81" t="str">
        <f t="shared" si="172"/>
        <v>'2021-12-21'</v>
      </c>
      <c r="W565" s="81"/>
      <c r="X565" s="81" t="str">
        <f t="shared" si="173"/>
        <v>null</v>
      </c>
      <c r="Y565" s="6" t="s">
        <v>2948</v>
      </c>
      <c r="Z565" s="123">
        <f>IFERROR(IF(Y565="","null",VLOOKUP(Y565,Marcas!$A$2:$C$2024,2,0)),"")</f>
        <v>807</v>
      </c>
      <c r="AA565" s="6" t="s">
        <v>2948</v>
      </c>
      <c r="AB565" s="6">
        <f>IFERROR(IF(AA565="","",IF(AA565="EMPORIO LEGAL",1,VLOOKUP(AA565,Clientes!$A$2:$B$1190,2,0))),"")</f>
        <v>570</v>
      </c>
      <c r="AC565" s="6">
        <f>IFERROR(IF(Tabla1[[#This Row],[id_control]]="null","",VLOOKUP(CONCATENATE(Tabla1[[#This Row],[CLIENTE]],"-",Tabla1[[#This Row],[id_control]]),Hoja1!$C$2:$D$1994,2,0)),"")</f>
        <v>565</v>
      </c>
      <c r="AD565" s="6" t="s">
        <v>2949</v>
      </c>
      <c r="AE565" s="6"/>
      <c r="AF565" s="6"/>
      <c r="AG565" s="6"/>
      <c r="AH565" s="6"/>
      <c r="AI565" s="6"/>
      <c r="AJ565" s="6"/>
      <c r="AK565" s="6"/>
      <c r="AL565" s="8" t="s">
        <v>2950</v>
      </c>
      <c r="AM565" s="6"/>
      <c r="AN565" s="6"/>
      <c r="AO565" s="6"/>
      <c r="AP565" s="6"/>
      <c r="AQ565" s="10" t="s">
        <v>2951</v>
      </c>
      <c r="AR565" s="6"/>
      <c r="AS565" s="6"/>
      <c r="AT565" s="6"/>
      <c r="AU565" s="6"/>
      <c r="AV565" s="6" t="s">
        <v>2952</v>
      </c>
      <c r="AW565" s="6"/>
      <c r="AX565" s="6"/>
      <c r="AY565" s="6"/>
      <c r="AZ565" s="6"/>
      <c r="BA565" s="6"/>
      <c r="BB565" s="6"/>
      <c r="BC565" s="6"/>
      <c r="BD565" s="6" t="s">
        <v>2953</v>
      </c>
      <c r="BE565" s="8">
        <v>564</v>
      </c>
      <c r="BF565" s="6" t="str">
        <f t="shared" si="174"/>
        <v>insert into bitacoras_estatus (numero_expediente, numero_registro, representante, fecha_inicio, fecha_vencimiento, id_cliente, id_admin, id_bitacoras_estatus, id_estatus, id_clase, id_marca, created_at, updated_at) values('1236909','1285374','DIVARY MORFFI AVELLO','2011-12-01','2021-12-21','570','2','1','1',null,807,'2011-12-01 00:00:00','2011-12-01 00:00:00');</v>
      </c>
      <c r="BG565" s="6" t="str">
        <f t="shared" si="175"/>
        <v>insert into servicios_comentarios (comentario, id_admin, id_estatus, created_at, updated_at) values('TITULO RECIBIDO 11/07/2012',1,564,'2011-12-01 00:00:00','2011-12-01 00:00:00');</v>
      </c>
      <c r="BH565" s="6" t="str">
        <f t="shared" si="176"/>
        <v>insert into servicios_comentarios (comentario, id_admin, id_estatus, created_at, updated_at) values('5750244 CEL 614 112 24 54',1,564,'2011-12-01 00:00:00','2011-12-01 00:00:00');</v>
      </c>
      <c r="BI565" s="137" t="str">
        <f t="shared" si="177"/>
        <v>update bitacoras_estatus set comprobacion_uso = 1, id_estatus=10 where id=564;</v>
      </c>
      <c r="BJ565" s="137" t="str">
        <f t="shared" si="178"/>
        <v>update bitacoras_estatus set numero_expediente = '1236909', numero_registro = '1285374', id_estatus = 10, fecha_inicio = '2011-12-01', fecha_vencimiento ='2021-12-21', created_at ='2011-12-01 00:00:00', updated_at ='2011-12-01 00:00:00', id_clase=null, id_marca=807, id_cliente=570, vigencia = 1 where id =564;</v>
      </c>
      <c r="BK565" s="137" t="str">
        <f t="shared" si="179"/>
        <v>update bitacoras_estatus set id_estatus = 10 where id =564;</v>
      </c>
    </row>
    <row r="566" spans="1:63" ht="53">
      <c r="A566" s="3">
        <v>1462670</v>
      </c>
      <c r="B566" s="3"/>
      <c r="C566" s="3" t="str">
        <f>IF(Tabla1[[#This Row],[No. REG.]]="","",1)</f>
        <v/>
      </c>
      <c r="D566" s="3" t="s">
        <v>34</v>
      </c>
      <c r="E566" s="3">
        <f>IF(Tabla1[[#This Row],[STATUS]]="","",VLOOKUP(D566,Estatus!$A$2:$B$13,2,0))</f>
        <v>5</v>
      </c>
      <c r="F566" s="3">
        <f>IF(Tabla1[[#This Row],[STATUS]]="","",VLOOKUP(D566,Estatus!$A$2:$I$12,9,0))</f>
        <v>0</v>
      </c>
      <c r="G566" s="12" t="s">
        <v>2954</v>
      </c>
      <c r="H566" s="7">
        <v>41698</v>
      </c>
      <c r="I566" s="80">
        <f t="shared" si="160"/>
        <v>2014</v>
      </c>
      <c r="J566" s="80">
        <f t="shared" si="161"/>
        <v>2</v>
      </c>
      <c r="K566" s="80">
        <f t="shared" si="162"/>
        <v>28</v>
      </c>
      <c r="L566" s="80" t="str">
        <f t="shared" si="163"/>
        <v>02</v>
      </c>
      <c r="M566" s="80">
        <f t="shared" si="164"/>
        <v>28</v>
      </c>
      <c r="N566" s="80" t="str">
        <f t="shared" si="165"/>
        <v>'2014-02-28'</v>
      </c>
      <c r="O566" s="80" t="str">
        <f t="shared" si="166"/>
        <v>'2014-02-28 00:00:00'</v>
      </c>
      <c r="P566" s="7">
        <v>45350</v>
      </c>
      <c r="Q566" s="80">
        <f t="shared" si="167"/>
        <v>2024</v>
      </c>
      <c r="R566" s="80">
        <f t="shared" si="168"/>
        <v>2</v>
      </c>
      <c r="S566" s="80">
        <f t="shared" si="169"/>
        <v>28</v>
      </c>
      <c r="T566" s="80" t="str">
        <f t="shared" si="170"/>
        <v>02</v>
      </c>
      <c r="U566" s="80">
        <f t="shared" si="171"/>
        <v>28</v>
      </c>
      <c r="V566" s="80" t="str">
        <f t="shared" si="172"/>
        <v>'2024-02-28'</v>
      </c>
      <c r="W566" s="80"/>
      <c r="X566" s="80" t="str">
        <f t="shared" si="173"/>
        <v>null</v>
      </c>
      <c r="Y566" s="3" t="s">
        <v>2955</v>
      </c>
      <c r="Z566" s="124">
        <f>IFERROR(IF(Y566="","null",VLOOKUP(Y566,Marcas!$A$2:$C$2024,2,0)),"")</f>
        <v>806</v>
      </c>
      <c r="AA566" s="3" t="s">
        <v>2955</v>
      </c>
      <c r="AB566" s="3">
        <f>IFERROR(IF(AA566="","",IF(AA566="EMPORIO LEGAL",1,VLOOKUP(AA566,Clientes!$A$2:$B$1190,2,0))),"")</f>
        <v>569</v>
      </c>
      <c r="AC566" s="3">
        <f>IFERROR(IF(Tabla1[[#This Row],[id_control]]="null","",VLOOKUP(CONCATENATE(Tabla1[[#This Row],[CLIENTE]],"-",Tabla1[[#This Row],[id_control]]),Hoja1!$C$2:$D$1994,2,0)),"")</f>
        <v>566</v>
      </c>
      <c r="AD566" s="3" t="s">
        <v>2956</v>
      </c>
      <c r="AE566" s="3"/>
      <c r="AF566" s="3"/>
      <c r="AG566" s="3"/>
      <c r="AH566" s="3"/>
      <c r="AI566" s="3"/>
      <c r="AJ566" s="3"/>
      <c r="AK566" s="3"/>
      <c r="AL566" s="3" t="s">
        <v>2957</v>
      </c>
      <c r="AM566" s="6"/>
      <c r="AN566" s="6"/>
      <c r="AO566" s="6"/>
      <c r="AP566" s="6"/>
      <c r="AQ566" s="6"/>
      <c r="AR566" s="6"/>
      <c r="AS566" s="6"/>
      <c r="AT566" s="6"/>
      <c r="AU566" s="6"/>
      <c r="AV566" s="6" t="s">
        <v>2958</v>
      </c>
      <c r="AW566" s="6"/>
      <c r="AX566" s="6"/>
      <c r="AY566" s="6"/>
      <c r="AZ566" s="6"/>
      <c r="BA566" s="6"/>
      <c r="BB566" s="6"/>
      <c r="BC566" s="6"/>
      <c r="BD566" s="6" t="s">
        <v>2957</v>
      </c>
      <c r="BE566" s="8">
        <v>565</v>
      </c>
      <c r="BF566" s="6" t="str">
        <f t="shared" si="174"/>
        <v>insert into bitacoras_estatus (numero_expediente, numero_registro, representante, fecha_inicio, fecha_vencimiento, id_cliente, id_admin, id_bitacoras_estatus, id_estatus, id_clase, id_marca, created_at, updated_at) values('1462670','','ALAN CASTILLO PEREZ','2014-02-28','2024-02-28','569','2','1','1',null,806,'2014-02-28 00:00:00','2014-02-28 00:00:00');</v>
      </c>
      <c r="BG566" s="6" t="str">
        <f t="shared" si="175"/>
        <v>insert into servicios_comentarios (comentario, id_admin, id_estatus, created_at, updated_at) values('CITA DE ANTERIORIDAD RECIBIDA 1462670. CITA DE ANTERIORIDAD CONTESTADA 29/09/2014. NEGATIVA RECIBIDA EN FECHA 12 DE MAYO 2015.',1,565,'2014-02-28 00:00:00','2014-02-28 00:00:00');</v>
      </c>
      <c r="BH566" s="6" t="str">
        <f t="shared" si="176"/>
        <v>insert into servicios_comentarios (comentario, id_admin, id_estatus, created_at, updated_at) values('cel. 614 115 6600',1,565,'2014-02-28 00:00:00','2014-02-28 00:00:00');</v>
      </c>
      <c r="BI566" s="137" t="str">
        <f t="shared" si="177"/>
        <v>update bitacoras_estatus set comprobacion_uso = 1, id_estatus=5 where id=565;</v>
      </c>
      <c r="BJ566" s="137" t="str">
        <f t="shared" si="178"/>
        <v>update bitacoras_estatus set numero_expediente = '1462670', numero_registro = '', id_estatus = 5, fecha_inicio = '2014-02-28', fecha_vencimiento ='2024-02-28', created_at ='2014-02-28 00:00:00', updated_at ='2014-02-28 00:00:00', id_clase=null, id_marca=806, id_cliente=569, vigencia = 0 where id =565;</v>
      </c>
      <c r="BK566" s="137" t="str">
        <f t="shared" si="179"/>
        <v>update bitacoras_estatus set id_estatus = 5 where id =565;</v>
      </c>
    </row>
    <row r="567" spans="1:63" ht="79">
      <c r="A567" s="3">
        <v>1544602</v>
      </c>
      <c r="B567" s="3">
        <v>1517500</v>
      </c>
      <c r="C567" s="3">
        <f>IF(Tabla1[[#This Row],[No. REG.]]="","",1)</f>
        <v>1</v>
      </c>
      <c r="D567" s="3" t="s">
        <v>46</v>
      </c>
      <c r="E567" s="3">
        <f>IF(Tabla1[[#This Row],[STATUS]]="","",VLOOKUP(D567,Estatus!$A$2:$B$13,2,0))</f>
        <v>10</v>
      </c>
      <c r="F567" s="3">
        <f>IF(Tabla1[[#This Row],[STATUS]]="","",VLOOKUP(D567,Estatus!$A$2:$I$12,9,0))</f>
        <v>1</v>
      </c>
      <c r="G567" s="12" t="s">
        <v>2959</v>
      </c>
      <c r="H567" s="7">
        <v>41946</v>
      </c>
      <c r="I567" s="80">
        <f t="shared" si="160"/>
        <v>2014</v>
      </c>
      <c r="J567" s="80">
        <f t="shared" si="161"/>
        <v>11</v>
      </c>
      <c r="K567" s="80">
        <f t="shared" si="162"/>
        <v>3</v>
      </c>
      <c r="L567" s="80">
        <f t="shared" si="163"/>
        <v>11</v>
      </c>
      <c r="M567" s="80" t="str">
        <f t="shared" si="164"/>
        <v>03</v>
      </c>
      <c r="N567" s="80" t="str">
        <f t="shared" si="165"/>
        <v>'2014-11-03'</v>
      </c>
      <c r="O567" s="80" t="str">
        <f t="shared" si="166"/>
        <v>'2014-11-03 00:00:00'</v>
      </c>
      <c r="P567" s="7">
        <v>45599</v>
      </c>
      <c r="Q567" s="80">
        <f t="shared" si="167"/>
        <v>2024</v>
      </c>
      <c r="R567" s="80">
        <f t="shared" si="168"/>
        <v>11</v>
      </c>
      <c r="S567" s="80">
        <f t="shared" si="169"/>
        <v>3</v>
      </c>
      <c r="T567" s="80">
        <f t="shared" si="170"/>
        <v>11</v>
      </c>
      <c r="U567" s="80" t="str">
        <f t="shared" si="171"/>
        <v>03</v>
      </c>
      <c r="V567" s="80" t="str">
        <f t="shared" si="172"/>
        <v>'2024-11-03'</v>
      </c>
      <c r="W567" s="80"/>
      <c r="X567" s="80" t="str">
        <f t="shared" si="173"/>
        <v>null</v>
      </c>
      <c r="Y567" s="3" t="s">
        <v>2960</v>
      </c>
      <c r="Z567" s="124">
        <f>IFERROR(IF(Y567="","null",VLOOKUP(Y567,Marcas!$A$2:$C$2024,2,0)),"")</f>
        <v>1001</v>
      </c>
      <c r="AA567" s="3" t="s">
        <v>2961</v>
      </c>
      <c r="AB567" s="3">
        <f>IFERROR(IF(AA567="","",IF(AA567="EMPORIO LEGAL",1,VLOOKUP(AA567,Clientes!$A$2:$B$1190,2,0))),"")</f>
        <v>568</v>
      </c>
      <c r="AC567" s="3">
        <f>IFERROR(IF(Tabla1[[#This Row],[id_control]]="null","",VLOOKUP(CONCATENATE(Tabla1[[#This Row],[CLIENTE]],"-",Tabla1[[#This Row],[id_control]]),Hoja1!$C$2:$D$1994,2,0)),"")</f>
        <v>567</v>
      </c>
      <c r="AD567" s="3" t="s">
        <v>2962</v>
      </c>
      <c r="AE567" s="4"/>
      <c r="AF567" s="6"/>
      <c r="AG567" s="6"/>
      <c r="AH567" s="6"/>
      <c r="AI567" s="6"/>
      <c r="AJ567" s="6"/>
      <c r="AK567" s="6"/>
      <c r="AL567" s="3" t="s">
        <v>2963</v>
      </c>
      <c r="AM567" s="4"/>
      <c r="AN567" s="6"/>
      <c r="AO567" s="6"/>
      <c r="AP567" s="6"/>
      <c r="AQ567" s="4" t="s">
        <v>2964</v>
      </c>
      <c r="AR567" s="6"/>
      <c r="AS567" s="6"/>
      <c r="AT567" s="6"/>
      <c r="AU567" s="6"/>
      <c r="AV567" s="6" t="s">
        <v>2965</v>
      </c>
      <c r="AW567" s="6"/>
      <c r="AX567" s="6"/>
      <c r="AY567" s="6"/>
      <c r="AZ567" s="6"/>
      <c r="BA567" s="6"/>
      <c r="BB567" s="6"/>
      <c r="BC567" s="6"/>
      <c r="BD567" s="6" t="s">
        <v>2966</v>
      </c>
      <c r="BE567" s="8">
        <v>566</v>
      </c>
      <c r="BF567" s="6" t="str">
        <f t="shared" si="174"/>
        <v>insert into bitacoras_estatus (numero_expediente, numero_registro, representante, fecha_inicio, fecha_vencimiento, id_cliente, id_admin, id_bitacoras_estatus, id_estatus, id_clase, id_marca, created_at, updated_at) values('1544602','1517500','MIREYA ALEJANDRA PEREDO PACHECO','2014-11-03','2024-11-03','568','2','1','1',null,1001,'2014-11-03 00:00:00','2014-11-03 00:00:00');</v>
      </c>
      <c r="BG567" s="6" t="str">
        <f t="shared" si="175"/>
        <v>insert into servicios_comentarios (comentario, id_admin, id_estatus, created_at, updated_at) values('TITULO ENTREGADO 25 DE ENERO DE 2016 transmicion de derechos presentada el 18/2 /16 REQUISITOS RECIBIDOS 18/05/16; PRESENTADOS EL 20/07/2016. INSCRIPCION DE TRANSMISION DE DERECHOS ANTE IMPI 28 SEPT-2016 Y RECIBIDOS EL 4 -NOV-2016.',1,566,'2014-11-03 00:00:00','2014-11-03 00:00:00');</v>
      </c>
      <c r="BH567" s="6" t="str">
        <f t="shared" si="176"/>
        <v>insert into servicios_comentarios (comentario, id_admin, id_estatus, created_at, updated_at) values('4 14 24 50 y cel. 614 184 7572',1,566,'2014-11-03 00:00:00','2014-11-03 00:00:00');</v>
      </c>
      <c r="BI567" s="137" t="str">
        <f t="shared" si="177"/>
        <v>update bitacoras_estatus set comprobacion_uso = 1, id_estatus=10 where id=566;</v>
      </c>
      <c r="BJ567" s="137" t="str">
        <f t="shared" si="178"/>
        <v>update bitacoras_estatus set numero_expediente = '1544602', numero_registro = '1517500', id_estatus = 10, fecha_inicio = '2014-11-03', fecha_vencimiento ='2024-11-03', created_at ='2014-11-03 00:00:00', updated_at ='2014-11-03 00:00:00', id_clase=null, id_marca=1001, id_cliente=568, vigencia = 1 where id =566;</v>
      </c>
      <c r="BK567" s="137" t="str">
        <f t="shared" si="179"/>
        <v>update bitacoras_estatus set id_estatus = 10 where id =566;</v>
      </c>
    </row>
    <row r="568" spans="1:63" ht="27">
      <c r="A568" s="6">
        <v>1306761</v>
      </c>
      <c r="B568" s="6">
        <v>1346178</v>
      </c>
      <c r="C568" s="6">
        <f>IF(Tabla1[[#This Row],[No. REG.]]="","",1)</f>
        <v>1</v>
      </c>
      <c r="D568" s="3" t="s">
        <v>46</v>
      </c>
      <c r="E568" s="3">
        <f>IF(Tabla1[[#This Row],[STATUS]]="","",VLOOKUP(D568,Estatus!$A$2:$B$13,2,0))</f>
        <v>10</v>
      </c>
      <c r="F568" s="3">
        <f>IF(Tabla1[[#This Row],[STATUS]]="","",VLOOKUP(D568,Estatus!$A$2:$I$12,9,0))</f>
        <v>1</v>
      </c>
      <c r="G568" s="16" t="s">
        <v>2967</v>
      </c>
      <c r="H568" s="7">
        <v>41138</v>
      </c>
      <c r="I568" s="80">
        <f t="shared" si="160"/>
        <v>2012</v>
      </c>
      <c r="J568" s="80">
        <f t="shared" si="161"/>
        <v>8</v>
      </c>
      <c r="K568" s="80">
        <f t="shared" si="162"/>
        <v>17</v>
      </c>
      <c r="L568" s="80" t="str">
        <f t="shared" si="163"/>
        <v>08</v>
      </c>
      <c r="M568" s="80">
        <f t="shared" si="164"/>
        <v>17</v>
      </c>
      <c r="N568" s="80" t="str">
        <f t="shared" si="165"/>
        <v>'2012-08-17'</v>
      </c>
      <c r="O568" s="80" t="str">
        <f t="shared" si="166"/>
        <v>'2012-08-17 00:00:00'</v>
      </c>
      <c r="P568" s="7">
        <v>44790</v>
      </c>
      <c r="Q568" s="80">
        <f t="shared" si="167"/>
        <v>2022</v>
      </c>
      <c r="R568" s="80">
        <f t="shared" si="168"/>
        <v>8</v>
      </c>
      <c r="S568" s="80">
        <f t="shared" si="169"/>
        <v>17</v>
      </c>
      <c r="T568" s="80" t="str">
        <f t="shared" si="170"/>
        <v>08</v>
      </c>
      <c r="U568" s="80">
        <f t="shared" si="171"/>
        <v>17</v>
      </c>
      <c r="V568" s="80" t="str">
        <f t="shared" si="172"/>
        <v>'2022-08-17'</v>
      </c>
      <c r="W568" s="80"/>
      <c r="X568" s="80" t="str">
        <f t="shared" si="173"/>
        <v>null</v>
      </c>
      <c r="Y568" s="6" t="s">
        <v>2968</v>
      </c>
      <c r="Z568" s="123">
        <f>IFERROR(IF(Y568="","null",VLOOKUP(Y568,Marcas!$A$2:$C$2024,2,0)),"")</f>
        <v>801</v>
      </c>
      <c r="AA568" s="6" t="s">
        <v>2969</v>
      </c>
      <c r="AB568" s="6">
        <f>IFERROR(IF(AA568="","",IF(AA568="EMPORIO LEGAL",1,VLOOKUP(AA568,Clientes!$A$2:$B$1190,2,0))),"")</f>
        <v>566</v>
      </c>
      <c r="AC568" s="6">
        <f>IFERROR(IF(Tabla1[[#This Row],[id_control]]="null","",VLOOKUP(CONCATENATE(Tabla1[[#This Row],[CLIENTE]],"-",Tabla1[[#This Row],[id_control]]),Hoja1!$C$2:$D$1994,2,0)),"")</f>
        <v>568</v>
      </c>
      <c r="AD568" s="3" t="s">
        <v>2970</v>
      </c>
      <c r="AE568" s="6"/>
      <c r="AF568" s="6"/>
      <c r="AG568" s="6"/>
      <c r="AH568" s="6"/>
      <c r="AI568" s="6"/>
      <c r="AJ568" s="6"/>
      <c r="AK568" s="6"/>
      <c r="AL568" s="3" t="s">
        <v>2971</v>
      </c>
      <c r="AM568" s="5"/>
      <c r="AN568" s="5"/>
      <c r="AO568" s="5"/>
      <c r="AP568" s="5"/>
      <c r="AQ568" s="6" t="s">
        <v>2972</v>
      </c>
      <c r="AR568" s="6"/>
      <c r="AS568" s="6"/>
      <c r="AT568" s="6"/>
      <c r="AU568" s="6"/>
      <c r="AV568" s="4" t="s">
        <v>2973</v>
      </c>
      <c r="AW568" s="5"/>
      <c r="AX568" s="6"/>
      <c r="AY568" s="6"/>
      <c r="AZ568" s="6"/>
      <c r="BA568" s="6"/>
      <c r="BB568" s="6"/>
      <c r="BC568" s="6"/>
      <c r="BD568" s="17" t="s">
        <v>2974</v>
      </c>
      <c r="BE568" s="8">
        <v>567</v>
      </c>
      <c r="BF568" s="6" t="str">
        <f t="shared" si="174"/>
        <v>insert into bitacoras_estatus (numero_expediente, numero_registro, representante, fecha_inicio, fecha_vencimiento, id_cliente, id_admin, id_bitacoras_estatus, id_estatus, id_clase, id_marca, created_at, updated_at) values('1306761','1346178','HECTOR BEJAR RAMIREZ','2012-08-17','2022-08-17','566','2','1','1',null,801,'2012-08-17 00:00:00','2012-08-17 00:00:00');</v>
      </c>
      <c r="BG568" s="6" t="str">
        <f t="shared" si="175"/>
        <v>insert into servicios_comentarios (comentario, id_admin, id_estatus, created_at, updated_at) values('TITULO ENTREGADO 26/03/2013',1,567,'2012-08-17 00:00:00','2012-08-17 00:00:00');</v>
      </c>
      <c r="BH568" s="6" t="str">
        <f t="shared" si="176"/>
        <v>insert into servicios_comentarios (comentario, id_admin, id_estatus, created_at, updated_at) values('4 13 70 05 CEL.- 614 1 62 61 60',1,567,'2012-08-17 00:00:00','2012-08-17 00:00:00');</v>
      </c>
      <c r="BI568" s="137" t="str">
        <f t="shared" si="177"/>
        <v>update bitacoras_estatus set comprobacion_uso = 1, id_estatus=10 where id=567;</v>
      </c>
      <c r="BJ568" s="137" t="str">
        <f t="shared" si="178"/>
        <v>update bitacoras_estatus set numero_expediente = '1306761', numero_registro = '1346178', id_estatus = 10, fecha_inicio = '2012-08-17', fecha_vencimiento ='2022-08-17', created_at ='2012-08-17 00:00:00', updated_at ='2012-08-17 00:00:00', id_clase=null, id_marca=801, id_cliente=566, vigencia = 1 where id =567;</v>
      </c>
      <c r="BK568" s="137" t="str">
        <f t="shared" si="179"/>
        <v>update bitacoras_estatus set id_estatus = 10 where id =567;</v>
      </c>
    </row>
    <row r="569" spans="1:63" ht="27">
      <c r="A569" s="3">
        <v>1441514</v>
      </c>
      <c r="B569" s="3">
        <v>1445145</v>
      </c>
      <c r="C569" s="3">
        <f>IF(Tabla1[[#This Row],[No. REG.]]="","",1)</f>
        <v>1</v>
      </c>
      <c r="D569" s="3" t="s">
        <v>46</v>
      </c>
      <c r="E569" s="3">
        <f>IF(Tabla1[[#This Row],[STATUS]]="","",VLOOKUP(D569,Estatus!$A$2:$B$13,2,0))</f>
        <v>10</v>
      </c>
      <c r="F569" s="3">
        <f>IF(Tabla1[[#This Row],[STATUS]]="","",VLOOKUP(D569,Estatus!$A$2:$I$12,9,0))</f>
        <v>1</v>
      </c>
      <c r="G569" s="12" t="s">
        <v>2975</v>
      </c>
      <c r="H569" s="7">
        <v>41624</v>
      </c>
      <c r="I569" s="80">
        <f t="shared" si="160"/>
        <v>2013</v>
      </c>
      <c r="J569" s="80">
        <f t="shared" si="161"/>
        <v>12</v>
      </c>
      <c r="K569" s="80">
        <f t="shared" si="162"/>
        <v>16</v>
      </c>
      <c r="L569" s="80">
        <f t="shared" si="163"/>
        <v>12</v>
      </c>
      <c r="M569" s="80">
        <f t="shared" si="164"/>
        <v>16</v>
      </c>
      <c r="N569" s="80" t="str">
        <f t="shared" si="165"/>
        <v>'2013-12-16'</v>
      </c>
      <c r="O569" s="80" t="str">
        <f t="shared" si="166"/>
        <v>'2013-12-16 00:00:00'</v>
      </c>
      <c r="P569" s="7">
        <v>45276</v>
      </c>
      <c r="Q569" s="80">
        <f t="shared" si="167"/>
        <v>2023</v>
      </c>
      <c r="R569" s="80">
        <f t="shared" si="168"/>
        <v>12</v>
      </c>
      <c r="S569" s="80">
        <f t="shared" si="169"/>
        <v>16</v>
      </c>
      <c r="T569" s="80">
        <f t="shared" si="170"/>
        <v>12</v>
      </c>
      <c r="U569" s="80">
        <f t="shared" si="171"/>
        <v>16</v>
      </c>
      <c r="V569" s="80" t="str">
        <f t="shared" si="172"/>
        <v>'2023-12-16'</v>
      </c>
      <c r="W569" s="80"/>
      <c r="X569" s="80" t="str">
        <f t="shared" si="173"/>
        <v>null</v>
      </c>
      <c r="Y569" s="3" t="s">
        <v>2976</v>
      </c>
      <c r="Z569" s="124">
        <f>IFERROR(IF(Y569="","null",VLOOKUP(Y569,Marcas!$A$2:$C$2024,2,0)),"")</f>
        <v>799</v>
      </c>
      <c r="AA569" s="3" t="s">
        <v>2977</v>
      </c>
      <c r="AB569" s="3">
        <f>IFERROR(IF(AA569="","",IF(AA569="EMPORIO LEGAL",1,VLOOKUP(AA569,Clientes!$A$2:$B$1190,2,0))),"")</f>
        <v>565</v>
      </c>
      <c r="AC569" s="3">
        <f>IFERROR(IF(Tabla1[[#This Row],[id_control]]="null","",VLOOKUP(CONCATENATE(Tabla1[[#This Row],[CLIENTE]],"-",Tabla1[[#This Row],[id_control]]),Hoja1!$C$2:$D$1994,2,0)),"")</f>
        <v>569</v>
      </c>
      <c r="AD569" s="3" t="s">
        <v>2978</v>
      </c>
      <c r="AE569" s="3"/>
      <c r="AF569" s="3"/>
      <c r="AG569" s="3"/>
      <c r="AH569" s="3"/>
      <c r="AI569" s="3"/>
      <c r="AJ569" s="3"/>
      <c r="AK569" s="3"/>
      <c r="AL569" s="3" t="s">
        <v>2979</v>
      </c>
      <c r="AM569" s="6"/>
      <c r="AN569" s="6"/>
      <c r="AO569" s="6"/>
      <c r="AP569" s="6"/>
      <c r="AQ569" s="6"/>
      <c r="AR569" s="6"/>
      <c r="AS569" s="6"/>
      <c r="AT569" s="6"/>
      <c r="AU569" s="8"/>
      <c r="AV569" s="6" t="s">
        <v>2980</v>
      </c>
      <c r="AW569" s="6"/>
      <c r="AX569" s="6"/>
      <c r="AY569" s="6"/>
      <c r="AZ569" s="6"/>
      <c r="BA569" s="6"/>
      <c r="BB569" s="6"/>
      <c r="BC569" s="6"/>
      <c r="BD569" s="6" t="s">
        <v>2979</v>
      </c>
      <c r="BE569" s="8">
        <v>568</v>
      </c>
      <c r="BF569" s="6" t="str">
        <f t="shared" si="174"/>
        <v>insert into bitacoras_estatus (numero_expediente, numero_registro, representante, fecha_inicio, fecha_vencimiento, id_cliente, id_admin, id_bitacoras_estatus, id_estatus, id_clase, id_marca, created_at, updated_at) values('1441514','1445145','ALEJANDRO SERNA SANCHEZ','2013-12-16','2023-12-16','565','2','1','1',null,799,'2013-12-16 00:00:00','2013-12-16 00:00:00');</v>
      </c>
      <c r="BG569" s="6" t="str">
        <f t="shared" si="175"/>
        <v>insert into servicios_comentarios (comentario, id_admin, id_estatus, created_at, updated_at) values('TITULO RECIBIDO 08/JUL/2014. TITULO ENVIADO 03/09/2014',1,568,'2013-12-16 00:00:00','2013-12-16 00:00:00');</v>
      </c>
      <c r="BH569" s="6" t="str">
        <f t="shared" si="176"/>
        <v>insert into servicios_comentarios (comentario, id_admin, id_estatus, created_at, updated_at) values('CONTACTO ELEONOR BORBON CEL. 6621 11 39 80',1,568,'2013-12-16 00:00:00','2013-12-16 00:00:00');</v>
      </c>
      <c r="BI569" s="137" t="str">
        <f t="shared" si="177"/>
        <v>update bitacoras_estatus set comprobacion_uso = 1, id_estatus=10 where id=568;</v>
      </c>
      <c r="BJ569" s="137" t="str">
        <f t="shared" si="178"/>
        <v>update bitacoras_estatus set numero_expediente = '1441514', numero_registro = '1445145', id_estatus = 10, fecha_inicio = '2013-12-16', fecha_vencimiento ='2023-12-16', created_at ='2013-12-16 00:00:00', updated_at ='2013-12-16 00:00:00', id_clase=null, id_marca=799, id_cliente=565, vigencia = 1 where id =568;</v>
      </c>
      <c r="BK569" s="137" t="str">
        <f t="shared" si="179"/>
        <v>update bitacoras_estatus set id_estatus = 10 where id =568;</v>
      </c>
    </row>
    <row r="570" spans="1:63">
      <c r="A570" s="3">
        <v>1037130</v>
      </c>
      <c r="B570" s="3">
        <v>1128269</v>
      </c>
      <c r="C570" s="3">
        <f>IF(Tabla1[[#This Row],[No. REG.]]="","",1)</f>
        <v>1</v>
      </c>
      <c r="D570" s="3" t="s">
        <v>46</v>
      </c>
      <c r="E570" s="3">
        <f>IF(Tabla1[[#This Row],[STATUS]]="","",VLOOKUP(D570,Estatus!$A$2:$B$13,2,0))</f>
        <v>10</v>
      </c>
      <c r="F570" s="3">
        <f>IF(Tabla1[[#This Row],[STATUS]]="","",VLOOKUP(D570,Estatus!$A$2:$I$12,9,0))</f>
        <v>1</v>
      </c>
      <c r="G570" s="12" t="s">
        <v>2981</v>
      </c>
      <c r="H570" s="7">
        <v>40071</v>
      </c>
      <c r="I570" s="80">
        <f t="shared" si="160"/>
        <v>2009</v>
      </c>
      <c r="J570" s="80">
        <f t="shared" si="161"/>
        <v>9</v>
      </c>
      <c r="K570" s="80">
        <f t="shared" si="162"/>
        <v>15</v>
      </c>
      <c r="L570" s="80" t="str">
        <f t="shared" si="163"/>
        <v>09</v>
      </c>
      <c r="M570" s="80">
        <f t="shared" si="164"/>
        <v>15</v>
      </c>
      <c r="N570" s="80" t="str">
        <f t="shared" si="165"/>
        <v>'2009-09-15'</v>
      </c>
      <c r="O570" s="80" t="str">
        <f t="shared" si="166"/>
        <v>'2009-09-15 00:00:00'</v>
      </c>
      <c r="P570" s="7">
        <v>43723</v>
      </c>
      <c r="Q570" s="80">
        <f t="shared" si="167"/>
        <v>2019</v>
      </c>
      <c r="R570" s="80">
        <f t="shared" si="168"/>
        <v>9</v>
      </c>
      <c r="S570" s="80">
        <f t="shared" si="169"/>
        <v>15</v>
      </c>
      <c r="T570" s="80" t="str">
        <f t="shared" si="170"/>
        <v>09</v>
      </c>
      <c r="U570" s="80">
        <f t="shared" si="171"/>
        <v>15</v>
      </c>
      <c r="V570" s="80" t="str">
        <f t="shared" si="172"/>
        <v>'2019-09-15'</v>
      </c>
      <c r="W570" s="80"/>
      <c r="X570" s="80" t="str">
        <f t="shared" si="173"/>
        <v>null</v>
      </c>
      <c r="Y570" s="12" t="s">
        <v>2982</v>
      </c>
      <c r="Z570" s="125">
        <f>IFERROR(IF(Y570="","null",VLOOKUP(Y570,Marcas!$A$2:$C$2024,2,0)),"")</f>
        <v>1438</v>
      </c>
      <c r="AA570" s="12" t="s">
        <v>2983</v>
      </c>
      <c r="AB570" s="3">
        <f>IFERROR(IF(AA570="","",IF(AA570="EMPORIO LEGAL",1,VLOOKUP(AA570,Clientes!$A$2:$B$1190,2,0))),"")</f>
        <v>564</v>
      </c>
      <c r="AC570" s="3">
        <f>IFERROR(IF(Tabla1[[#This Row],[id_control]]="null","",VLOOKUP(CONCATENATE(Tabla1[[#This Row],[CLIENTE]],"-",Tabla1[[#This Row],[id_control]]),Hoja1!$C$2:$D$1994,2,0)),"")</f>
        <v>570</v>
      </c>
      <c r="AD570" s="3" t="s">
        <v>2984</v>
      </c>
      <c r="AE570" s="3" t="s">
        <v>2985</v>
      </c>
      <c r="AF570" s="3"/>
      <c r="AG570" s="3"/>
      <c r="AH570" s="3"/>
      <c r="AI570" s="3"/>
      <c r="AJ570" s="3"/>
      <c r="AK570" s="3"/>
      <c r="AL570" s="3" t="s">
        <v>2986</v>
      </c>
      <c r="AM570" s="6" t="s">
        <v>2987</v>
      </c>
      <c r="AN570" s="6"/>
      <c r="AO570" s="6"/>
      <c r="AP570" s="6"/>
      <c r="AQ570" s="4" t="s">
        <v>2988</v>
      </c>
      <c r="AR570" s="4"/>
      <c r="AS570" s="4"/>
      <c r="AT570" s="6"/>
      <c r="AU570" s="6"/>
      <c r="AV570" s="8" t="s">
        <v>2989</v>
      </c>
      <c r="AW570" s="11"/>
      <c r="AX570" s="6"/>
      <c r="AY570" s="6"/>
      <c r="AZ570" s="6"/>
      <c r="BA570" s="6"/>
      <c r="BB570" s="6"/>
      <c r="BC570" s="6"/>
      <c r="BD570" s="6" t="s">
        <v>2990</v>
      </c>
      <c r="BE570" s="8">
        <v>569</v>
      </c>
      <c r="BF570" s="6" t="str">
        <f t="shared" si="174"/>
        <v>insert into bitacoras_estatus (numero_expediente, numero_registro, representante, fecha_inicio, fecha_vencimiento, id_cliente, id_admin, id_bitacoras_estatus, id_estatus, id_clase, id_marca, created_at, updated_at) values('1037130','1128269','JOSE GUILLERMO GUERRERO ORREGO','2009-09-15','2019-09-15','564','2','1','1',null,1438,'2009-09-15 00:00:00','2009-09-15 00:00:00');</v>
      </c>
      <c r="BG570" s="6" t="str">
        <f t="shared" si="175"/>
        <v>insert into servicios_comentarios (comentario, id_admin, id_estatus, created_at, updated_at) values('Título entregado 12/01/2010',1,569,'2009-09-15 00:00:00','2009-09-15 00:00:00');</v>
      </c>
      <c r="BH570" s="6" t="str">
        <f t="shared" si="176"/>
        <v>insert into servicios_comentarios (comentario, id_admin, id_estatus, created_at, updated_at) values('414-1200, 425 3773 , cel 1 765589',1,569,'2009-09-15 00:00:00','2009-09-15 00:00:00');</v>
      </c>
      <c r="BI570" s="137" t="str">
        <f t="shared" si="177"/>
        <v>update bitacoras_estatus set comprobacion_uso = 1, id_estatus=10 where id=569;</v>
      </c>
      <c r="BJ570" s="137" t="str">
        <f t="shared" si="178"/>
        <v>update bitacoras_estatus set numero_expediente = '1037130', numero_registro = '1128269', id_estatus = 10, fecha_inicio = '2009-09-15', fecha_vencimiento ='2019-09-15', created_at ='2009-09-15 00:00:00', updated_at ='2009-09-15 00:00:00', id_clase=null, id_marca=1438, id_cliente=564, vigencia = 1 where id =569;</v>
      </c>
      <c r="BK570" s="137" t="str">
        <f t="shared" si="179"/>
        <v>update bitacoras_estatus set id_estatus = 10 where id =569;</v>
      </c>
    </row>
    <row r="571" spans="1:63" ht="85">
      <c r="A571" s="3">
        <v>1310609</v>
      </c>
      <c r="B571" s="3"/>
      <c r="C571" s="3" t="str">
        <f>IF(Tabla1[[#This Row],[No. REG.]]="","",1)</f>
        <v/>
      </c>
      <c r="D571" s="3" t="s">
        <v>34</v>
      </c>
      <c r="E571" s="3">
        <f>IF(Tabla1[[#This Row],[STATUS]]="","",VLOOKUP(D571,Estatus!$A$2:$B$13,2,0))</f>
        <v>5</v>
      </c>
      <c r="F571" s="3">
        <f>IF(Tabla1[[#This Row],[STATUS]]="","",VLOOKUP(D571,Estatus!$A$2:$I$12,9,0))</f>
        <v>0</v>
      </c>
      <c r="G571" s="12" t="s">
        <v>2991</v>
      </c>
      <c r="H571" s="7">
        <v>41157</v>
      </c>
      <c r="I571" s="80">
        <f t="shared" si="160"/>
        <v>2012</v>
      </c>
      <c r="J571" s="80">
        <f t="shared" si="161"/>
        <v>9</v>
      </c>
      <c r="K571" s="80">
        <f t="shared" si="162"/>
        <v>5</v>
      </c>
      <c r="L571" s="80" t="str">
        <f t="shared" si="163"/>
        <v>09</v>
      </c>
      <c r="M571" s="80" t="str">
        <f t="shared" si="164"/>
        <v>05</v>
      </c>
      <c r="N571" s="80" t="str">
        <f t="shared" si="165"/>
        <v>'2012-09-05'</v>
      </c>
      <c r="O571" s="80" t="str">
        <f t="shared" si="166"/>
        <v>'2012-09-05 00:00:00'</v>
      </c>
      <c r="P571" s="7">
        <v>44809</v>
      </c>
      <c r="Q571" s="80">
        <f t="shared" si="167"/>
        <v>2022</v>
      </c>
      <c r="R571" s="80">
        <f t="shared" si="168"/>
        <v>9</v>
      </c>
      <c r="S571" s="80">
        <f t="shared" si="169"/>
        <v>5</v>
      </c>
      <c r="T571" s="80" t="str">
        <f t="shared" si="170"/>
        <v>09</v>
      </c>
      <c r="U571" s="80" t="str">
        <f t="shared" si="171"/>
        <v>05</v>
      </c>
      <c r="V571" s="80" t="str">
        <f t="shared" si="172"/>
        <v>'2022-09-05'</v>
      </c>
      <c r="W571" s="80"/>
      <c r="X571" s="80" t="str">
        <f t="shared" si="173"/>
        <v>null</v>
      </c>
      <c r="Y571" s="3" t="s">
        <v>2992</v>
      </c>
      <c r="Z571" s="124">
        <f>IFERROR(IF(Y571="","null",VLOOKUP(Y571,Marcas!$A$2:$C$2024,2,0)),"")</f>
        <v>800</v>
      </c>
      <c r="AA571" s="3" t="s">
        <v>2992</v>
      </c>
      <c r="AB571" s="3">
        <f>IFERROR(IF(AA571="","",IF(AA571="EMPORIO LEGAL",1,VLOOKUP(AA571,Clientes!$A$2:$B$1190,2,0))),"")</f>
        <v>563</v>
      </c>
      <c r="AC571" s="3">
        <f>IFERROR(IF(Tabla1[[#This Row],[id_control]]="null","",VLOOKUP(CONCATENATE(Tabla1[[#This Row],[CLIENTE]],"-",Tabla1[[#This Row],[id_control]]),Hoja1!$C$2:$D$1994,2,0)),"")</f>
        <v>571</v>
      </c>
      <c r="AD571" s="3" t="s">
        <v>925</v>
      </c>
      <c r="AE571" s="3"/>
      <c r="AF571" s="3"/>
      <c r="AG571" s="3"/>
      <c r="AH571" s="3"/>
      <c r="AI571" s="3"/>
      <c r="AJ571" s="3"/>
      <c r="AK571" s="3"/>
      <c r="AL571" s="8" t="s">
        <v>615</v>
      </c>
      <c r="AM571" s="6">
        <v>6622080294</v>
      </c>
      <c r="AN571" s="6" t="s">
        <v>616</v>
      </c>
      <c r="AO571" s="6" t="s">
        <v>617</v>
      </c>
      <c r="AP571" s="6" t="s">
        <v>618</v>
      </c>
      <c r="AQ571" s="10"/>
      <c r="AR571" s="6"/>
      <c r="AS571" s="6"/>
      <c r="AT571" s="6"/>
      <c r="AU571" s="6"/>
      <c r="AV571" s="8" t="s">
        <v>619</v>
      </c>
      <c r="AW571" s="6" t="s">
        <v>620</v>
      </c>
      <c r="AX571" s="6"/>
      <c r="AY571" s="6"/>
      <c r="AZ571" s="6"/>
      <c r="BA571" s="6"/>
      <c r="BB571" s="6"/>
      <c r="BC571" s="6"/>
      <c r="BD571" s="16" t="s">
        <v>621</v>
      </c>
      <c r="BE571" s="8">
        <v>570</v>
      </c>
      <c r="BF571" s="6" t="str">
        <f t="shared" si="174"/>
        <v>insert into bitacoras_estatus (numero_expediente, numero_registro, representante, fecha_inicio, fecha_vencimiento, id_cliente, id_admin, id_bitacoras_estatus, id_estatus, id_clase, id_marca, created_at, updated_at) values('1310609','','LIC. VICTOR ROMO','2012-09-05','2022-09-05','563','2','1','1',null,800,'2012-09-05 00:00:00','2012-09-05 00:00:00');</v>
      </c>
      <c r="BG571" s="6" t="str">
        <f t="shared" si="175"/>
        <v>insert into servicios_comentarios (comentario, id_admin, id_estatus, created_at, updated_at) values('anterioridad contestada 09/04/2013',1,570,'2012-09-05 00:00:00','2012-09-05 00:00:00');</v>
      </c>
      <c r="BH571" s="6" t="str">
        <f t="shared" si="176"/>
        <v>insert into servicios_comentarios (comentario, id_admin, id_estatus, created_at, updated_at) values('NUEVA OFICINA
662 3 10 42 37
662 3 10 42 38
662-208-0179
662-217-0909
6622080294',1,570,'2012-09-05 00:00:00','2012-09-05 00:00:00');</v>
      </c>
      <c r="BI571" s="137" t="str">
        <f t="shared" si="177"/>
        <v>update bitacoras_estatus set comprobacion_uso = 1, id_estatus=5 where id=570;</v>
      </c>
      <c r="BJ571" s="137" t="str">
        <f t="shared" si="178"/>
        <v>update bitacoras_estatus set numero_expediente = '1310609', numero_registro = '', id_estatus = 5, fecha_inicio = '2012-09-05', fecha_vencimiento ='2022-09-05', created_at ='2012-09-05 00:00:00', updated_at ='2012-09-05 00:00:00', id_clase=null, id_marca=800, id_cliente=563, vigencia = 0 where id =570;</v>
      </c>
      <c r="BK571" s="137" t="str">
        <f t="shared" si="179"/>
        <v>update bitacoras_estatus set id_estatus = 5 where id =570;</v>
      </c>
    </row>
    <row r="572" spans="1:63" ht="99">
      <c r="A572" s="6">
        <v>1231704</v>
      </c>
      <c r="B572" s="6">
        <v>1306215</v>
      </c>
      <c r="C572" s="6">
        <f>IF(Tabla1[[#This Row],[No. REG.]]="","",1)</f>
        <v>1</v>
      </c>
      <c r="D572" s="3" t="s">
        <v>46</v>
      </c>
      <c r="E572" s="3">
        <f>IF(Tabla1[[#This Row],[STATUS]]="","",VLOOKUP(D572,Estatus!$A$2:$B$13,2,0))</f>
        <v>10</v>
      </c>
      <c r="F572" s="3">
        <f>IF(Tabla1[[#This Row],[STATUS]]="","",VLOOKUP(D572,Estatus!$A$2:$I$12,9,0))</f>
        <v>1</v>
      </c>
      <c r="G572" s="16" t="s">
        <v>2993</v>
      </c>
      <c r="H572" s="7">
        <v>40871</v>
      </c>
      <c r="I572" s="80">
        <f t="shared" si="160"/>
        <v>2011</v>
      </c>
      <c r="J572" s="80">
        <f t="shared" si="161"/>
        <v>11</v>
      </c>
      <c r="K572" s="80">
        <f t="shared" si="162"/>
        <v>24</v>
      </c>
      <c r="L572" s="80">
        <f t="shared" si="163"/>
        <v>11</v>
      </c>
      <c r="M572" s="80">
        <f t="shared" si="164"/>
        <v>24</v>
      </c>
      <c r="N572" s="80" t="str">
        <f t="shared" si="165"/>
        <v>'2011-11-24'</v>
      </c>
      <c r="O572" s="80" t="str">
        <f t="shared" si="166"/>
        <v>'2011-11-24 00:00:00'</v>
      </c>
      <c r="P572" s="7">
        <v>44524</v>
      </c>
      <c r="Q572" s="80">
        <f t="shared" si="167"/>
        <v>2021</v>
      </c>
      <c r="R572" s="80">
        <f t="shared" si="168"/>
        <v>11</v>
      </c>
      <c r="S572" s="80">
        <f t="shared" si="169"/>
        <v>24</v>
      </c>
      <c r="T572" s="80">
        <f t="shared" si="170"/>
        <v>11</v>
      </c>
      <c r="U572" s="80">
        <f t="shared" si="171"/>
        <v>24</v>
      </c>
      <c r="V572" s="80" t="str">
        <f t="shared" si="172"/>
        <v>'2021-11-24'</v>
      </c>
      <c r="W572" s="80"/>
      <c r="X572" s="80" t="str">
        <f t="shared" si="173"/>
        <v>null</v>
      </c>
      <c r="Y572" s="6" t="s">
        <v>2994</v>
      </c>
      <c r="Z572" s="123">
        <f>IFERROR(IF(Y572="","null",VLOOKUP(Y572,Marcas!$A$2:$C$2024,2,0)),"")</f>
        <v>795</v>
      </c>
      <c r="AA572" s="6" t="s">
        <v>2995</v>
      </c>
      <c r="AB572" s="6">
        <f>IFERROR(IF(AA572="","",IF(AA572="EMPORIO LEGAL",1,VLOOKUP(AA572,Clientes!$A$2:$B$1190,2,0))),"")</f>
        <v>562</v>
      </c>
      <c r="AC572" s="6">
        <f>IFERROR(IF(Tabla1[[#This Row],[id_control]]="null","",VLOOKUP(CONCATENATE(Tabla1[[#This Row],[CLIENTE]],"-",Tabla1[[#This Row],[id_control]]),Hoja1!$C$2:$D$1994,2,0)),"")</f>
        <v>572</v>
      </c>
      <c r="AD572" s="6" t="s">
        <v>2996</v>
      </c>
      <c r="AE572" s="6"/>
      <c r="AF572" s="6"/>
      <c r="AG572" s="6"/>
      <c r="AH572" s="6"/>
      <c r="AI572" s="6"/>
      <c r="AJ572" s="6"/>
      <c r="AK572" s="6"/>
      <c r="AL572" s="6" t="s">
        <v>2997</v>
      </c>
      <c r="AM572" s="6"/>
      <c r="AN572" s="6"/>
      <c r="AO572" s="6"/>
      <c r="AP572" s="6"/>
      <c r="AQ572" s="6"/>
      <c r="AR572" s="6"/>
      <c r="AS572" s="6"/>
      <c r="AT572" s="6"/>
      <c r="AU572" s="6" t="s">
        <v>2998</v>
      </c>
      <c r="AV572" s="6" t="s">
        <v>2999</v>
      </c>
      <c r="AW572" s="6"/>
      <c r="AX572" s="6"/>
      <c r="AY572" s="6"/>
      <c r="AZ572" s="6"/>
      <c r="BA572" s="6"/>
      <c r="BB572" s="6"/>
      <c r="BC572" s="6"/>
      <c r="BD572" s="8" t="s">
        <v>3000</v>
      </c>
      <c r="BE572" s="8">
        <v>571</v>
      </c>
      <c r="BF572" s="6" t="str">
        <f t="shared" si="174"/>
        <v>insert into bitacoras_estatus (numero_expediente, numero_registro, representante, fecha_inicio, fecha_vencimiento, id_cliente, id_admin, id_bitacoras_estatus, id_estatus, id_clase, id_marca, created_at, updated_at) values('1231704','1306215','ING. LUIS ORTIZ KAZUSA','2011-11-24','2021-11-24','562','2','1','1',null,795,'2011-11-24 00:00:00','2011-11-24 00:00:00');</v>
      </c>
      <c r="BG572" s="6" t="str">
        <f t="shared" si="175"/>
        <v>insert into servicios_comentarios (comentario, id_admin, id_estatus, created_at, updated_at) values('titulo ent4regado 20/11/2012; SE ENVIÓ POR PAQUETERIA CONTRATO DE CESIÓN DE DERECHOS PARA LA INSCRIPCIÓN CORRESPONDIENTE EL 17/05/2016, EL 28 DE DIC 2016 SE COMUNICA LA TRANSMISION DE DERECHOS QUE SE INDICA',1,571,'2011-11-24 00:00:00','2011-11-24 00:00:00');</v>
      </c>
      <c r="BH572" s="6" t="str">
        <f t="shared" si="176"/>
        <v>insert into servicios_comentarios (comentario, id_admin, id_estatus, created_at, updated_at) values('418 66 04 y Fax 411 32 04',1,571,'2011-11-24 00:00:00','2011-11-24 00:00:00');</v>
      </c>
      <c r="BI572" s="137" t="str">
        <f t="shared" si="177"/>
        <v>update bitacoras_estatus set comprobacion_uso = 1, id_estatus=10 where id=571;</v>
      </c>
      <c r="BJ572" s="137" t="str">
        <f t="shared" si="178"/>
        <v>update bitacoras_estatus set numero_expediente = '1231704', numero_registro = '1306215', id_estatus = 10, fecha_inicio = '2011-11-24', fecha_vencimiento ='2021-11-24', created_at ='2011-11-24 00:00:00', updated_at ='2011-11-24 00:00:00', id_clase=null, id_marca=795, id_cliente=562, vigencia = 1 where id =571;</v>
      </c>
      <c r="BK572" s="137" t="str">
        <f t="shared" si="179"/>
        <v>update bitacoras_estatus set id_estatus = 10 where id =571;</v>
      </c>
    </row>
    <row r="573" spans="1:63" ht="118">
      <c r="A573" s="3">
        <v>1171794</v>
      </c>
      <c r="B573" s="3">
        <v>1237742</v>
      </c>
      <c r="C573" s="3">
        <f>IF(Tabla1[[#This Row],[No. REG.]]="","",1)</f>
        <v>1</v>
      </c>
      <c r="D573" s="3" t="s">
        <v>46</v>
      </c>
      <c r="E573" s="3">
        <f>IF(Tabla1[[#This Row],[STATUS]]="","",VLOOKUP(D573,Estatus!$A$2:$B$13,2,0))</f>
        <v>10</v>
      </c>
      <c r="F573" s="3">
        <f>IF(Tabla1[[#This Row],[STATUS]]="","",VLOOKUP(D573,Estatus!$A$2:$I$12,9,0))</f>
        <v>1</v>
      </c>
      <c r="G573" s="12" t="s">
        <v>3001</v>
      </c>
      <c r="H573" s="7">
        <v>40634</v>
      </c>
      <c r="I573" s="80">
        <f t="shared" si="160"/>
        <v>2011</v>
      </c>
      <c r="J573" s="80">
        <f t="shared" si="161"/>
        <v>4</v>
      </c>
      <c r="K573" s="80">
        <f t="shared" si="162"/>
        <v>1</v>
      </c>
      <c r="L573" s="80" t="str">
        <f t="shared" si="163"/>
        <v>04</v>
      </c>
      <c r="M573" s="80" t="str">
        <f t="shared" si="164"/>
        <v>01</v>
      </c>
      <c r="N573" s="80" t="str">
        <f t="shared" si="165"/>
        <v>'2011-04-01'</v>
      </c>
      <c r="O573" s="80" t="str">
        <f t="shared" si="166"/>
        <v>'2011-04-01 00:00:00'</v>
      </c>
      <c r="P573" s="7">
        <v>44287</v>
      </c>
      <c r="Q573" s="80">
        <f t="shared" si="167"/>
        <v>2021</v>
      </c>
      <c r="R573" s="80">
        <f t="shared" si="168"/>
        <v>4</v>
      </c>
      <c r="S573" s="80">
        <f t="shared" si="169"/>
        <v>1</v>
      </c>
      <c r="T573" s="80" t="str">
        <f t="shared" si="170"/>
        <v>04</v>
      </c>
      <c r="U573" s="80" t="str">
        <f t="shared" si="171"/>
        <v>01</v>
      </c>
      <c r="V573" s="80" t="str">
        <f t="shared" si="172"/>
        <v>'2021-04-01'</v>
      </c>
      <c r="W573" s="80"/>
      <c r="X573" s="80" t="str">
        <f t="shared" si="173"/>
        <v>null</v>
      </c>
      <c r="Y573" s="3" t="s">
        <v>3002</v>
      </c>
      <c r="Z573" s="124">
        <f>IFERROR(IF(Y573="","null",VLOOKUP(Y573,Marcas!$A$2:$C$2024,2,0)),"")</f>
        <v>798</v>
      </c>
      <c r="AA573" s="3" t="s">
        <v>2995</v>
      </c>
      <c r="AB573" s="3">
        <f>IFERROR(IF(AA573="","",IF(AA573="EMPORIO LEGAL",1,VLOOKUP(AA573,Clientes!$A$2:$B$1190,2,0))),"")</f>
        <v>562</v>
      </c>
      <c r="AC573" s="3">
        <f>IFERROR(IF(Tabla1[[#This Row],[id_control]]="null","",VLOOKUP(CONCATENATE(Tabla1[[#This Row],[CLIENTE]],"-",Tabla1[[#This Row],[id_control]]),Hoja1!$C$2:$D$1994,2,0)),"")</f>
        <v>573</v>
      </c>
      <c r="AD573" s="3" t="s">
        <v>2996</v>
      </c>
      <c r="AE573" s="3"/>
      <c r="AF573" s="3"/>
      <c r="AG573" s="3"/>
      <c r="AH573" s="3"/>
      <c r="AI573" s="3"/>
      <c r="AJ573" s="3"/>
      <c r="AK573" s="3"/>
      <c r="AL573" s="3" t="s">
        <v>2997</v>
      </c>
      <c r="AM573" s="10"/>
      <c r="AN573" s="6"/>
      <c r="AO573" s="6"/>
      <c r="AP573" s="6"/>
      <c r="AQ573" s="10"/>
      <c r="AR573" s="6"/>
      <c r="AS573" s="6"/>
      <c r="AT573" s="6"/>
      <c r="AU573" s="6" t="s">
        <v>2998</v>
      </c>
      <c r="AV573" s="8" t="s">
        <v>2999</v>
      </c>
      <c r="AW573" s="10"/>
      <c r="AX573" s="6"/>
      <c r="AY573" s="6"/>
      <c r="AZ573" s="6"/>
      <c r="BA573" s="6"/>
      <c r="BB573" s="6"/>
      <c r="BC573" s="6"/>
      <c r="BD573" s="6" t="s">
        <v>3000</v>
      </c>
      <c r="BE573" s="8">
        <v>572</v>
      </c>
      <c r="BF573" s="6" t="str">
        <f t="shared" si="174"/>
        <v>insert into bitacoras_estatus (numero_expediente, numero_registro, representante, fecha_inicio, fecha_vencimiento, id_cliente, id_admin, id_bitacoras_estatus, id_estatus, id_clase, id_marca, created_at, updated_at) values('1171794','1237742','ING. LUIS ORTIZ KAZUSA','2011-04-01','2021-04-01','562','2','1','1',null,798,'2011-04-01 00:00:00','2011-04-01 00:00:00');</v>
      </c>
      <c r="BG573" s="6" t="str">
        <f t="shared" si="175"/>
        <v>insert into servicios_comentarios (comentario, id_admin, id_estatus, created_at, updated_at) values('TITULO ENTREGADO; SE PRESENTÓ CESIÓN DE DERECHOS PARA IMPI EL 18/05/2016 &amp; SE ENVIÓ POR PAQUETERÍA AL INDAUTOR EL 17/05/2015: REQUISITOS CONTESTADOS EL 02/08/2016, ENVIADOS 04/08/2016, REQUISITOS DE CESIÓN DE DERECHOS RECIBIDOS 15/08/16. CONTESTADOS REQUISITOS EL 26 SEPT. 2016. EL 28 DIC 2016 SE COMUNICA LA TRANSMISION DE DERECHOS QUE SE INDICA',1,572,'2011-04-01 00:00:00','2011-04-01 00:00:00');</v>
      </c>
      <c r="BH573" s="6" t="str">
        <f t="shared" si="176"/>
        <v>insert into servicios_comentarios (comentario, id_admin, id_estatus, created_at, updated_at) values('418 66 04 y Fax 411 32 04',1,572,'2011-04-01 00:00:00','2011-04-01 00:00:00');</v>
      </c>
      <c r="BI573" s="137" t="str">
        <f t="shared" si="177"/>
        <v>update bitacoras_estatus set comprobacion_uso = 1, id_estatus=10 where id=572;</v>
      </c>
      <c r="BJ573" s="137" t="str">
        <f t="shared" si="178"/>
        <v>update bitacoras_estatus set numero_expediente = '1171794', numero_registro = '1237742', id_estatus = 10, fecha_inicio = '2011-04-01', fecha_vencimiento ='2021-04-01', created_at ='2011-04-01 00:00:00', updated_at ='2011-04-01 00:00:00', id_clase=null, id_marca=798, id_cliente=562, vigencia = 1 where id =572;</v>
      </c>
      <c r="BK573" s="137" t="str">
        <f t="shared" si="179"/>
        <v>update bitacoras_estatus set id_estatus = 10 where id =572;</v>
      </c>
    </row>
    <row r="574" spans="1:63">
      <c r="A574" s="3">
        <v>1265654</v>
      </c>
      <c r="B574" s="3">
        <v>1307441</v>
      </c>
      <c r="C574" s="3">
        <f>IF(Tabla1[[#This Row],[No. REG.]]="","",1)</f>
        <v>1</v>
      </c>
      <c r="D574" s="3" t="s">
        <v>46</v>
      </c>
      <c r="E574" s="3">
        <f>IF(Tabla1[[#This Row],[STATUS]]="","",VLOOKUP(D574,Estatus!$A$2:$B$13,2,0))</f>
        <v>10</v>
      </c>
      <c r="F574" s="3">
        <f>IF(Tabla1[[#This Row],[STATUS]]="","",VLOOKUP(D574,Estatus!$A$2:$I$12,9,0))</f>
        <v>1</v>
      </c>
      <c r="G574" s="12" t="s">
        <v>3003</v>
      </c>
      <c r="H574" s="7">
        <v>40998</v>
      </c>
      <c r="I574" s="80">
        <f t="shared" si="160"/>
        <v>2012</v>
      </c>
      <c r="J574" s="80">
        <f t="shared" si="161"/>
        <v>3</v>
      </c>
      <c r="K574" s="80">
        <f t="shared" si="162"/>
        <v>30</v>
      </c>
      <c r="L574" s="80" t="str">
        <f t="shared" si="163"/>
        <v>03</v>
      </c>
      <c r="M574" s="80">
        <f t="shared" si="164"/>
        <v>30</v>
      </c>
      <c r="N574" s="80" t="str">
        <f t="shared" si="165"/>
        <v>'2012-03-30'</v>
      </c>
      <c r="O574" s="80" t="str">
        <f t="shared" si="166"/>
        <v>'2012-03-30 00:00:00'</v>
      </c>
      <c r="P574" s="7">
        <v>44650</v>
      </c>
      <c r="Q574" s="80">
        <f t="shared" si="167"/>
        <v>2022</v>
      </c>
      <c r="R574" s="80">
        <f t="shared" si="168"/>
        <v>3</v>
      </c>
      <c r="S574" s="80">
        <f t="shared" si="169"/>
        <v>30</v>
      </c>
      <c r="T574" s="80" t="str">
        <f t="shared" si="170"/>
        <v>03</v>
      </c>
      <c r="U574" s="80">
        <f t="shared" si="171"/>
        <v>30</v>
      </c>
      <c r="V574" s="80" t="str">
        <f t="shared" si="172"/>
        <v>'2022-03-30'</v>
      </c>
      <c r="W574" s="80"/>
      <c r="X574" s="80" t="str">
        <f t="shared" si="173"/>
        <v>null</v>
      </c>
      <c r="Y574" s="3" t="s">
        <v>3004</v>
      </c>
      <c r="Z574" s="124">
        <f>IFERROR(IF(Y574="","null",VLOOKUP(Y574,Marcas!$A$2:$C$2024,2,0)),"")</f>
        <v>797</v>
      </c>
      <c r="AA574" s="3" t="s">
        <v>3004</v>
      </c>
      <c r="AB574" s="3">
        <f>IFERROR(IF(AA574="","",IF(AA574="EMPORIO LEGAL",1,VLOOKUP(AA574,Clientes!$A$2:$B$1190,2,0))),"")</f>
        <v>561</v>
      </c>
      <c r="AC574" s="3">
        <f>IFERROR(IF(Tabla1[[#This Row],[id_control]]="null","",VLOOKUP(CONCATENATE(Tabla1[[#This Row],[CLIENTE]],"-",Tabla1[[#This Row],[id_control]]),Hoja1!$C$2:$D$1994,2,0)),"")</f>
        <v>574</v>
      </c>
      <c r="AD574" s="3" t="s">
        <v>3005</v>
      </c>
      <c r="AE574" s="3" t="s">
        <v>3006</v>
      </c>
      <c r="AF574" s="3"/>
      <c r="AG574" s="3"/>
      <c r="AH574" s="3"/>
      <c r="AI574" s="3"/>
      <c r="AJ574" s="3"/>
      <c r="AK574" s="3"/>
      <c r="AL574" s="3" t="s">
        <v>3007</v>
      </c>
      <c r="AM574" s="6"/>
      <c r="AN574" s="6"/>
      <c r="AO574" s="6"/>
      <c r="AP574" s="6"/>
      <c r="AQ574" s="11" t="s">
        <v>3008</v>
      </c>
      <c r="AR574" s="6"/>
      <c r="AS574" s="6"/>
      <c r="AT574" s="6"/>
      <c r="AU574" s="6"/>
      <c r="AV574" s="8" t="s">
        <v>3009</v>
      </c>
      <c r="AW574" s="15"/>
      <c r="AX574" s="6"/>
      <c r="AY574" s="6"/>
      <c r="AZ574" s="6"/>
      <c r="BA574" s="6"/>
      <c r="BB574" s="6"/>
      <c r="BC574" s="6"/>
      <c r="BD574" s="8" t="s">
        <v>3010</v>
      </c>
      <c r="BE574" s="8">
        <v>573</v>
      </c>
      <c r="BF574" s="6" t="str">
        <f t="shared" si="174"/>
        <v>insert into bitacoras_estatus (numero_expediente, numero_registro, representante, fecha_inicio, fecha_vencimiento, id_cliente, id_admin, id_bitacoras_estatus, id_estatus, id_clase, id_marca, created_at, updated_at) values('1265654','1307441','RENE LOYA ENRIQUEZ','2012-03-30','2022-03-30','561','2','1','1',null,797,'2012-03-30 00:00:00','2012-03-30 00:00:00');</v>
      </c>
      <c r="BG574" s="6" t="str">
        <f t="shared" si="175"/>
        <v>insert into servicios_comentarios (comentario, id_admin, id_estatus, created_at, updated_at) values('titulo entregado22/10/2012',1,573,'2012-03-30 00:00:00','2012-03-30 00:00:00');</v>
      </c>
      <c r="BH574" s="6" t="str">
        <f t="shared" si="176"/>
        <v>insert into servicios_comentarios (comentario, id_admin, id_estatus, created_at, updated_at) values('423 1640 cel.- 614 1 39 77 79',1,573,'2012-03-30 00:00:00','2012-03-30 00:00:00');</v>
      </c>
      <c r="BI574" s="137" t="str">
        <f t="shared" si="177"/>
        <v>update bitacoras_estatus set comprobacion_uso = 1, id_estatus=10 where id=573;</v>
      </c>
      <c r="BJ574" s="137" t="str">
        <f t="shared" si="178"/>
        <v>update bitacoras_estatus set numero_expediente = '1265654', numero_registro = '1307441', id_estatus = 10, fecha_inicio = '2012-03-30', fecha_vencimiento ='2022-03-30', created_at ='2012-03-30 00:00:00', updated_at ='2012-03-30 00:00:00', id_clase=null, id_marca=797, id_cliente=561, vigencia = 1 where id =573;</v>
      </c>
      <c r="BK574" s="137" t="str">
        <f t="shared" si="179"/>
        <v>update bitacoras_estatus set id_estatus = 10 where id =573;</v>
      </c>
    </row>
    <row r="575" spans="1:63">
      <c r="A575" s="6">
        <v>917000</v>
      </c>
      <c r="B575" s="6"/>
      <c r="C575" s="6" t="str">
        <f>IF(Tabla1[[#This Row],[No. REG.]]="","",1)</f>
        <v/>
      </c>
      <c r="D575" s="6" t="s">
        <v>34</v>
      </c>
      <c r="E575" s="6">
        <f>IF(Tabla1[[#This Row],[STATUS]]="","",VLOOKUP(D575,Estatus!$A$2:$B$13,2,0))</f>
        <v>5</v>
      </c>
      <c r="F575" s="6">
        <f>IF(Tabla1[[#This Row],[STATUS]]="","",VLOOKUP(D575,Estatus!$A$2:$I$12,9,0))</f>
        <v>0</v>
      </c>
      <c r="G575" s="16" t="s">
        <v>1016</v>
      </c>
      <c r="H575" s="7">
        <v>39493</v>
      </c>
      <c r="I575" s="80">
        <f t="shared" si="160"/>
        <v>2008</v>
      </c>
      <c r="J575" s="80">
        <f t="shared" si="161"/>
        <v>2</v>
      </c>
      <c r="K575" s="80">
        <f t="shared" si="162"/>
        <v>15</v>
      </c>
      <c r="L575" s="80" t="str">
        <f t="shared" si="163"/>
        <v>02</v>
      </c>
      <c r="M575" s="80">
        <f t="shared" si="164"/>
        <v>15</v>
      </c>
      <c r="N575" s="80" t="str">
        <f t="shared" si="165"/>
        <v>'2008-02-15'</v>
      </c>
      <c r="O575" s="80" t="str">
        <f t="shared" si="166"/>
        <v>'2008-02-15 00:00:00'</v>
      </c>
      <c r="P575" s="7">
        <v>43146</v>
      </c>
      <c r="Q575" s="80">
        <f t="shared" si="167"/>
        <v>2018</v>
      </c>
      <c r="R575" s="80">
        <f t="shared" si="168"/>
        <v>2</v>
      </c>
      <c r="S575" s="80">
        <f t="shared" si="169"/>
        <v>15</v>
      </c>
      <c r="T575" s="80" t="str">
        <f t="shared" si="170"/>
        <v>02</v>
      </c>
      <c r="U575" s="80">
        <f t="shared" si="171"/>
        <v>15</v>
      </c>
      <c r="V575" s="80" t="str">
        <f t="shared" si="172"/>
        <v>'2018-02-15'</v>
      </c>
      <c r="W575" s="80"/>
      <c r="X575" s="80" t="str">
        <f t="shared" si="173"/>
        <v>null</v>
      </c>
      <c r="Y575" s="6" t="s">
        <v>3011</v>
      </c>
      <c r="Z575" s="123">
        <f>IFERROR(IF(Y575="","null",VLOOKUP(Y575,Marcas!$A$2:$C$2024,2,0)),"")</f>
        <v>796</v>
      </c>
      <c r="AA575" s="3" t="s">
        <v>3011</v>
      </c>
      <c r="AB575" s="3">
        <f>IFERROR(IF(AA575="","",IF(AA575="EMPORIO LEGAL",1,VLOOKUP(AA575,Clientes!$A$2:$B$1190,2,0))),"")</f>
        <v>560</v>
      </c>
      <c r="AC575" s="3">
        <f>IFERROR(IF(Tabla1[[#This Row],[id_control]]="null","",VLOOKUP(CONCATENATE(Tabla1[[#This Row],[CLIENTE]],"-",Tabla1[[#This Row],[id_control]]),Hoja1!$C$2:$D$1994,2,0)),"")</f>
        <v>575</v>
      </c>
      <c r="AD575" s="6" t="s">
        <v>137</v>
      </c>
      <c r="AE575" s="6"/>
      <c r="AF575" s="6"/>
      <c r="AG575" s="6"/>
      <c r="AH575" s="6"/>
      <c r="AI575" s="6"/>
      <c r="AJ575" s="6"/>
      <c r="AK575" s="6"/>
      <c r="AL575" s="6">
        <v>39657</v>
      </c>
      <c r="AM575" s="6"/>
      <c r="AN575" s="6"/>
      <c r="AO575" s="6"/>
      <c r="AP575" s="6"/>
      <c r="AQ575" s="6"/>
      <c r="AR575" s="6"/>
      <c r="AS575" s="6"/>
      <c r="AT575" s="6"/>
      <c r="AU575" s="6"/>
      <c r="AV575" s="6"/>
      <c r="AW575" s="6"/>
      <c r="AX575" s="6"/>
      <c r="AY575" s="6"/>
      <c r="AZ575" s="6"/>
      <c r="BA575" s="6"/>
      <c r="BB575" s="6"/>
      <c r="BC575" s="6"/>
      <c r="BD575" s="8">
        <v>39657</v>
      </c>
      <c r="BE575" s="8">
        <v>574</v>
      </c>
      <c r="BF575" s="6" t="str">
        <f t="shared" si="174"/>
        <v>insert into bitacoras_estatus (numero_expediente, numero_registro, representante, fecha_inicio, fecha_vencimiento, id_cliente, id_admin, id_bitacoras_estatus, id_estatus, id_clase, id_marca, created_at, updated_at) values('917000','','IVAN FRANCISCO OROZCO GUTIERREZ','2008-02-15','2018-02-15','560','2','1','1',null,796,'2008-02-15 00:00:00','2008-02-15 00:00:00');</v>
      </c>
      <c r="BG575" s="6" t="str">
        <f t="shared" si="175"/>
        <v>insert into servicios_comentarios (comentario, id_admin, id_estatus, created_at, updated_at) values('Negativa recibida 26/03/2009',1,574,'2008-02-15 00:00:00','2008-02-15 00:00:00');</v>
      </c>
      <c r="BH575" s="6" t="str">
        <f t="shared" si="176"/>
        <v>insert into servicios_comentarios (comentario, id_admin, id_estatus, created_at, updated_at) values('39657',1,574,'2008-02-15 00:00:00','2008-02-15 00:00:00');</v>
      </c>
      <c r="BI575" s="137" t="str">
        <f t="shared" si="177"/>
        <v>update bitacoras_estatus set comprobacion_uso = 1, id_estatus=5 where id=574;</v>
      </c>
      <c r="BJ575" s="137" t="str">
        <f t="shared" si="178"/>
        <v>update bitacoras_estatus set numero_expediente = '917000', numero_registro = '', id_estatus = 5, fecha_inicio = '2008-02-15', fecha_vencimiento ='2018-02-15', created_at ='2008-02-15 00:00:00', updated_at ='2008-02-15 00:00:00', id_clase=null, id_marca=796, id_cliente=560, vigencia = 0 where id =574;</v>
      </c>
      <c r="BK575" s="137" t="str">
        <f t="shared" si="179"/>
        <v>update bitacoras_estatus set id_estatus = 5 where id =574;</v>
      </c>
    </row>
    <row r="576" spans="1:63">
      <c r="A576" s="6">
        <v>1220155</v>
      </c>
      <c r="B576" s="6">
        <v>1274970</v>
      </c>
      <c r="C576" s="6">
        <f>IF(Tabla1[[#This Row],[No. REG.]]="","",1)</f>
        <v>1</v>
      </c>
      <c r="D576" s="3" t="s">
        <v>46</v>
      </c>
      <c r="E576" s="3">
        <f>IF(Tabla1[[#This Row],[STATUS]]="","",VLOOKUP(D576,Estatus!$A$2:$B$13,2,0))</f>
        <v>10</v>
      </c>
      <c r="F576" s="3">
        <f>IF(Tabla1[[#This Row],[STATUS]]="","",VLOOKUP(D576,Estatus!$A$2:$I$12,9,0))</f>
        <v>1</v>
      </c>
      <c r="G576" s="16" t="s">
        <v>3012</v>
      </c>
      <c r="H576" s="9">
        <v>40823</v>
      </c>
      <c r="I576" s="81">
        <f t="shared" si="160"/>
        <v>2011</v>
      </c>
      <c r="J576" s="81">
        <f t="shared" si="161"/>
        <v>10</v>
      </c>
      <c r="K576" s="81">
        <f t="shared" si="162"/>
        <v>7</v>
      </c>
      <c r="L576" s="81">
        <f t="shared" si="163"/>
        <v>10</v>
      </c>
      <c r="M576" s="81" t="str">
        <f t="shared" si="164"/>
        <v>07</v>
      </c>
      <c r="N576" s="81" t="str">
        <f t="shared" si="165"/>
        <v>'2011-10-07'</v>
      </c>
      <c r="O576" s="81" t="str">
        <f t="shared" si="166"/>
        <v>'2011-10-07 00:00:00'</v>
      </c>
      <c r="P576" s="9">
        <v>44476</v>
      </c>
      <c r="Q576" s="81">
        <f t="shared" si="167"/>
        <v>2021</v>
      </c>
      <c r="R576" s="81">
        <f t="shared" si="168"/>
        <v>10</v>
      </c>
      <c r="S576" s="81">
        <f t="shared" si="169"/>
        <v>7</v>
      </c>
      <c r="T576" s="81">
        <f t="shared" si="170"/>
        <v>10</v>
      </c>
      <c r="U576" s="81" t="str">
        <f t="shared" si="171"/>
        <v>07</v>
      </c>
      <c r="V576" s="81" t="str">
        <f t="shared" si="172"/>
        <v>'2021-10-07'</v>
      </c>
      <c r="W576" s="81"/>
      <c r="X576" s="81" t="str">
        <f t="shared" si="173"/>
        <v>null</v>
      </c>
      <c r="Y576" s="6" t="s">
        <v>3013</v>
      </c>
      <c r="Z576" s="123">
        <f>IFERROR(IF(Y576="","null",VLOOKUP(Y576,Marcas!$A$2:$C$2024,2,0)),"")</f>
        <v>794</v>
      </c>
      <c r="AA576" s="6" t="s">
        <v>3013</v>
      </c>
      <c r="AB576" s="6">
        <f>IFERROR(IF(AA576="","",IF(AA576="EMPORIO LEGAL",1,VLOOKUP(AA576,Clientes!$A$2:$B$1190,2,0))),"")</f>
        <v>559</v>
      </c>
      <c r="AC576" s="6">
        <f>IFERROR(IF(Tabla1[[#This Row],[id_control]]="null","",VLOOKUP(CONCATENATE(Tabla1[[#This Row],[CLIENTE]],"-",Tabla1[[#This Row],[id_control]]),Hoja1!$C$2:$D$1994,2,0)),"")</f>
        <v>576</v>
      </c>
      <c r="AD576" s="8" t="s">
        <v>3014</v>
      </c>
      <c r="AE576" s="8"/>
      <c r="AF576" s="8"/>
      <c r="AG576" s="8"/>
      <c r="AH576" s="6"/>
      <c r="AI576" s="6"/>
      <c r="AJ576" s="6"/>
      <c r="AK576" s="6"/>
      <c r="AL576" s="8" t="s">
        <v>3015</v>
      </c>
      <c r="AM576" s="10">
        <v>6255877484</v>
      </c>
      <c r="AN576" s="10"/>
      <c r="AO576" s="6"/>
      <c r="AP576" s="6"/>
      <c r="AQ576" s="10" t="s">
        <v>3016</v>
      </c>
      <c r="AR576" s="10"/>
      <c r="AS576" s="6"/>
      <c r="AT576" s="6"/>
      <c r="AU576" s="6"/>
      <c r="AV576" s="6" t="s">
        <v>3017</v>
      </c>
      <c r="AW576" s="6" t="s">
        <v>3018</v>
      </c>
      <c r="AX576" s="6"/>
      <c r="AY576" s="6"/>
      <c r="AZ576" s="6"/>
      <c r="BA576" s="6"/>
      <c r="BB576" s="6"/>
      <c r="BC576" s="6"/>
      <c r="BD576" s="6" t="s">
        <v>3019</v>
      </c>
      <c r="BE576" s="8">
        <v>575</v>
      </c>
      <c r="BF576" s="6" t="str">
        <f t="shared" si="174"/>
        <v>insert into bitacoras_estatus (numero_expediente, numero_registro, representante, fecha_inicio, fecha_vencimiento, id_cliente, id_admin, id_bitacoras_estatus, id_estatus, id_clase, id_marca, created_at, updated_at) values('1220155','1274970','MARÍA REIMER WALL','2011-10-07','2021-10-07','559','2','1','1',null,794,'2011-10-07 00:00:00','2011-10-07 00:00:00');</v>
      </c>
      <c r="BG576" s="6" t="str">
        <f t="shared" si="175"/>
        <v>insert into servicios_comentarios (comentario, id_admin, id_estatus, created_at, updated_at) values('TITULO ENVIADO 09/05/2012',1,575,'2011-10-07 00:00:00','2011-10-07 00:00:00');</v>
      </c>
      <c r="BH576" s="6" t="str">
        <f t="shared" si="176"/>
        <v>insert into servicios_comentarios (comentario, id_admin, id_estatus, created_at, updated_at) values('625 5 83 23 86,6255877484, cel jacobo 625 1153115',1,575,'2011-10-07 00:00:00','2011-10-07 00:00:00');</v>
      </c>
      <c r="BI576" s="137" t="str">
        <f t="shared" si="177"/>
        <v>update bitacoras_estatus set comprobacion_uso = 1, id_estatus=10 where id=575;</v>
      </c>
      <c r="BJ576" s="137" t="str">
        <f t="shared" si="178"/>
        <v>update bitacoras_estatus set numero_expediente = '1220155', numero_registro = '1274970', id_estatus = 10, fecha_inicio = '2011-10-07', fecha_vencimiento ='2021-10-07', created_at ='2011-10-07 00:00:00', updated_at ='2011-10-07 00:00:00', id_clase=null, id_marca=794, id_cliente=559, vigencia = 1 where id =575;</v>
      </c>
      <c r="BK576" s="137" t="str">
        <f t="shared" si="179"/>
        <v>update bitacoras_estatus set id_estatus = 10 where id =575;</v>
      </c>
    </row>
    <row r="577" spans="1:63" ht="27">
      <c r="A577" s="3">
        <v>1554744</v>
      </c>
      <c r="B577" s="3">
        <v>1530531</v>
      </c>
      <c r="C577" s="3">
        <f>IF(Tabla1[[#This Row],[No. REG.]]="","",1)</f>
        <v>1</v>
      </c>
      <c r="D577" s="3" t="s">
        <v>46</v>
      </c>
      <c r="E577" s="3">
        <f>IF(Tabla1[[#This Row],[STATUS]]="","",VLOOKUP(D577,Estatus!$A$2:$B$13,2,0))</f>
        <v>10</v>
      </c>
      <c r="F577" s="3">
        <f>IF(Tabla1[[#This Row],[STATUS]]="","",VLOOKUP(D577,Estatus!$A$2:$I$12,9,0))</f>
        <v>1</v>
      </c>
      <c r="G577" s="12" t="s">
        <v>3020</v>
      </c>
      <c r="H577" s="7">
        <v>41975</v>
      </c>
      <c r="I577" s="80">
        <f t="shared" si="160"/>
        <v>2014</v>
      </c>
      <c r="J577" s="80">
        <f t="shared" si="161"/>
        <v>12</v>
      </c>
      <c r="K577" s="80">
        <f t="shared" si="162"/>
        <v>2</v>
      </c>
      <c r="L577" s="80">
        <f t="shared" si="163"/>
        <v>12</v>
      </c>
      <c r="M577" s="80" t="str">
        <f t="shared" si="164"/>
        <v>02</v>
      </c>
      <c r="N577" s="80" t="str">
        <f t="shared" si="165"/>
        <v>'2014-12-02'</v>
      </c>
      <c r="O577" s="80" t="str">
        <f t="shared" si="166"/>
        <v>'2014-12-02 00:00:00'</v>
      </c>
      <c r="P577" s="7">
        <v>45628</v>
      </c>
      <c r="Q577" s="80">
        <f t="shared" si="167"/>
        <v>2024</v>
      </c>
      <c r="R577" s="80">
        <f t="shared" si="168"/>
        <v>12</v>
      </c>
      <c r="S577" s="80">
        <f t="shared" si="169"/>
        <v>2</v>
      </c>
      <c r="T577" s="80">
        <f t="shared" si="170"/>
        <v>12</v>
      </c>
      <c r="U577" s="80" t="str">
        <f t="shared" si="171"/>
        <v>02</v>
      </c>
      <c r="V577" s="80" t="str">
        <f t="shared" si="172"/>
        <v>'2024-12-02'</v>
      </c>
      <c r="W577" s="80"/>
      <c r="X577" s="80" t="str">
        <f t="shared" si="173"/>
        <v>null</v>
      </c>
      <c r="Y577" s="3" t="s">
        <v>3021</v>
      </c>
      <c r="Z577" s="124">
        <f>IFERROR(IF(Y577="","null",VLOOKUP(Y577,Marcas!$A$2:$C$2024,2,0)),"")</f>
        <v>792</v>
      </c>
      <c r="AA577" s="3" t="s">
        <v>3022</v>
      </c>
      <c r="AB577" s="3">
        <f>IFERROR(IF(AA577="","",IF(AA577="EMPORIO LEGAL",1,VLOOKUP(AA577,Clientes!$A$2:$B$1190,2,0))),"")</f>
        <v>558</v>
      </c>
      <c r="AC577" s="3">
        <f>IFERROR(IF(Tabla1[[#This Row],[id_control]]="null","",VLOOKUP(CONCATENATE(Tabla1[[#This Row],[CLIENTE]],"-",Tabla1[[#This Row],[id_control]]),Hoja1!$C$2:$D$1994,2,0)),"")</f>
        <v>577</v>
      </c>
      <c r="AD577" s="3" t="s">
        <v>3023</v>
      </c>
      <c r="AE577" s="4"/>
      <c r="AF577" s="6"/>
      <c r="AG577" s="6"/>
      <c r="AH577" s="6"/>
      <c r="AI577" s="6"/>
      <c r="AJ577" s="6"/>
      <c r="AK577" s="6"/>
      <c r="AL577" s="3" t="s">
        <v>3024</v>
      </c>
      <c r="AM577" s="8"/>
      <c r="AN577" s="8"/>
      <c r="AO577" s="8"/>
      <c r="AP577" s="8"/>
      <c r="AQ577" s="4">
        <v>6142315972</v>
      </c>
      <c r="AR577" s="4"/>
      <c r="AS577" s="8"/>
      <c r="AT577" s="8"/>
      <c r="AU577" s="8"/>
      <c r="AV577" s="8" t="s">
        <v>3025</v>
      </c>
      <c r="AW577" s="8" t="s">
        <v>3026</v>
      </c>
      <c r="AX577" s="8"/>
      <c r="AY577" s="8"/>
      <c r="AZ577" s="8"/>
      <c r="BA577" s="8"/>
      <c r="BB577" s="8"/>
      <c r="BC577" s="8"/>
      <c r="BD577" s="8" t="s">
        <v>3027</v>
      </c>
      <c r="BE577" s="8">
        <v>576</v>
      </c>
      <c r="BF577" s="6" t="str">
        <f t="shared" si="174"/>
        <v>insert into bitacoras_estatus (numero_expediente, numero_registro, representante, fecha_inicio, fecha_vencimiento, id_cliente, id_admin, id_bitacoras_estatus, id_estatus, id_clase, id_marca, created_at, updated_at) values('1554744','1530531','MANUEL ÁNGEL GONZÁLEZ LOERA','2014-12-02','2024-12-02','558','2','1','1',null,792,'2014-12-02 00:00:00','2014-12-02 00:00:00');</v>
      </c>
      <c r="BG577" s="6" t="str">
        <f t="shared" si="175"/>
        <v>insert into servicios_comentarios (comentario, id_admin, id_estatus, created_at, updated_at) values('TIULO RECIBIDO 15 JUNIO DE 2015. TITULO ENTREGADO 23 JUL 2015',1,576,'2014-12-02 00:00:00','2014-12-02 00:00:00');</v>
      </c>
      <c r="BH577" s="6" t="str">
        <f t="shared" si="176"/>
        <v>insert into servicios_comentarios (comentario, id_admin, id_estatus, created_at, updated_at) values('6142315972, 423 03 86',1,576,'2014-12-02 00:00:00','2014-12-02 00:00:00');</v>
      </c>
      <c r="BI577" s="137" t="str">
        <f t="shared" si="177"/>
        <v>update bitacoras_estatus set comprobacion_uso = 1, id_estatus=10 where id=576;</v>
      </c>
      <c r="BJ577" s="137" t="str">
        <f t="shared" si="178"/>
        <v>update bitacoras_estatus set numero_expediente = '1554744', numero_registro = '1530531', id_estatus = 10, fecha_inicio = '2014-12-02', fecha_vencimiento ='2024-12-02', created_at ='2014-12-02 00:00:00', updated_at ='2014-12-02 00:00:00', id_clase=null, id_marca=792, id_cliente=558, vigencia = 1 where id =576;</v>
      </c>
      <c r="BK577" s="137" t="str">
        <f t="shared" si="179"/>
        <v>update bitacoras_estatus set id_estatus = 10 where id =576;</v>
      </c>
    </row>
    <row r="578" spans="1:63" ht="53">
      <c r="A578" s="3">
        <v>742946</v>
      </c>
      <c r="B578" s="3">
        <v>963981</v>
      </c>
      <c r="C578" s="3">
        <f>IF(Tabla1[[#This Row],[No. REG.]]="","",1)</f>
        <v>1</v>
      </c>
      <c r="D578" s="3" t="s">
        <v>109</v>
      </c>
      <c r="E578" s="3">
        <f>IF(Tabla1[[#This Row],[STATUS]]="","",VLOOKUP(D578,Estatus!$A$2:$B$13,2,0))</f>
        <v>9</v>
      </c>
      <c r="F578" s="3">
        <f>IF(Tabla1[[#This Row],[STATUS]]="","",VLOOKUP(D578,Estatus!$A$2:$I$12,9,0))</f>
        <v>0</v>
      </c>
      <c r="G578" s="12" t="s">
        <v>3028</v>
      </c>
      <c r="H578" s="7">
        <v>38629</v>
      </c>
      <c r="I578" s="80">
        <f t="shared" ref="I578:I641" si="180">YEAR(H578)</f>
        <v>2005</v>
      </c>
      <c r="J578" s="80">
        <f t="shared" ref="J578:J641" si="181">MONTH(H578)</f>
        <v>10</v>
      </c>
      <c r="K578" s="80">
        <f t="shared" ref="K578:K641" si="182">DAY(H578)</f>
        <v>4</v>
      </c>
      <c r="L578" s="80">
        <f t="shared" ref="L578:L641" si="183">IF(LEN(J578)=1,CONCATENATE("0",J578),J578)</f>
        <v>10</v>
      </c>
      <c r="M578" s="80" t="str">
        <f t="shared" ref="M578:M641" si="184">IF(LEN(K578)=1,CONCATENATE("0",K578),K578)</f>
        <v>04</v>
      </c>
      <c r="N578" s="80" t="str">
        <f t="shared" ref="N578:N641" si="185">IFERROR(IF(H578="","null",CONCATENATE("'",I578,"-",L578,"-",M578,"'")),"null")</f>
        <v>'2005-10-04'</v>
      </c>
      <c r="O578" s="80" t="str">
        <f t="shared" ref="O578:O641" si="186">IF(N578="null","'2018-11-08 00:00:00'",CONCATENATE("'",I578,"-",L578,"-",M578," 00:00:00'"))</f>
        <v>'2005-10-04 00:00:00'</v>
      </c>
      <c r="P578" s="7">
        <v>42281</v>
      </c>
      <c r="Q578" s="80">
        <f t="shared" ref="Q578:Q641" si="187">YEAR(P578)</f>
        <v>2015</v>
      </c>
      <c r="R578" s="80">
        <f t="shared" ref="R578:R641" si="188">MONTH(P578)</f>
        <v>10</v>
      </c>
      <c r="S578" s="80">
        <f t="shared" ref="S578:S641" si="189">DAY(P578)</f>
        <v>4</v>
      </c>
      <c r="T578" s="80">
        <f t="shared" ref="T578:T641" si="190">IF(LEN(R578)=1,CONCATENATE("0",R578),R578)</f>
        <v>10</v>
      </c>
      <c r="U578" s="80" t="str">
        <f t="shared" ref="U578:U641" si="191">IF(LEN(S578)=1,CONCATENATE("0",S578),S578)</f>
        <v>04</v>
      </c>
      <c r="V578" s="80" t="str">
        <f t="shared" ref="V578:V641" si="192">IFERROR(IF(P578="","null",CONCATENATE("'",Q578,"-",T578,"-",U578,"'")),"null")</f>
        <v>'2015-10-04'</v>
      </c>
      <c r="W578" s="80"/>
      <c r="X578" s="80" t="str">
        <f t="shared" ref="X578:X641" si="193">IF(W578="","null",W578)</f>
        <v>null</v>
      </c>
      <c r="Y578" s="3" t="s">
        <v>3029</v>
      </c>
      <c r="Z578" s="124">
        <f>IFERROR(IF(Y578="","null",VLOOKUP(Y578,Marcas!$A$2:$C$2024,2,0)),"")</f>
        <v>790</v>
      </c>
      <c r="AA578" s="3" t="s">
        <v>3030</v>
      </c>
      <c r="AB578" s="3">
        <f>IFERROR(IF(AA578="","",IF(AA578="EMPORIO LEGAL",1,VLOOKUP(AA578,Clientes!$A$2:$B$1190,2,0))),"")</f>
        <v>557</v>
      </c>
      <c r="AC578" s="3">
        <f>IFERROR(IF(Tabla1[[#This Row],[id_control]]="null","",VLOOKUP(CONCATENATE(Tabla1[[#This Row],[CLIENTE]],"-",Tabla1[[#This Row],[id_control]]),Hoja1!$C$2:$D$1994,2,0)),"")</f>
        <v>578</v>
      </c>
      <c r="AD578" s="3" t="s">
        <v>3031</v>
      </c>
      <c r="AE578" s="3"/>
      <c r="AF578" s="3"/>
      <c r="AG578" s="3"/>
      <c r="AH578" s="3"/>
      <c r="AI578" s="3"/>
      <c r="AJ578" s="3"/>
      <c r="AK578" s="3"/>
      <c r="AL578" s="3"/>
      <c r="AM578" s="8"/>
      <c r="AN578" s="8"/>
      <c r="AO578" s="8"/>
      <c r="AP578" s="8"/>
      <c r="AQ578" s="8"/>
      <c r="AR578" s="8"/>
      <c r="AS578" s="8"/>
      <c r="AT578" s="8"/>
      <c r="AU578" s="8"/>
      <c r="AV578" s="8"/>
      <c r="AW578" s="8"/>
      <c r="AX578" s="8"/>
      <c r="AY578" s="8"/>
      <c r="AZ578" s="8"/>
      <c r="BA578" s="8"/>
      <c r="BB578" s="8"/>
      <c r="BC578" s="8"/>
      <c r="BD578" s="8"/>
      <c r="BE578" s="8">
        <v>577</v>
      </c>
      <c r="BF578" s="6" t="str">
        <f t="shared" ref="BF578:BF641" si="194">CONCATENATE($BG$1,A578,"','",B578,"','",AD578,"',",N578,",",V578,",'",AB578,"','2','1','1',",X578,",",Z578,",",O578,",",O578,");")</f>
        <v>insert into bitacoras_estatus (numero_expediente, numero_registro, representante, fecha_inicio, fecha_vencimiento, id_cliente, id_admin, id_bitacoras_estatus, id_estatus, id_clase, id_marca, created_at, updated_at) values('742946','963981','CESAR RENE CONTRERAS PAVLOVICH','2005-10-04','2015-10-04','557','2','1','1',null,790,'2005-10-04 00:00:00','2005-10-04 00:00:00');</v>
      </c>
      <c r="BG578" s="6" t="str">
        <f t="shared" ref="BG578:BG641" si="195">IF(OR(G578="",BE578=""),"",CONCATENATE("insert into servicios_comentarios (comentario, id_admin, id_estatus, created_at, updated_at) values('",G578,"',1,",BE578,",",O578,",",O578,");"))</f>
        <v>insert into servicios_comentarios (comentario, id_admin, id_estatus, created_at, updated_at) values('Inscripción de contrato de franquicia favorable recibida 13/05/2010. CELEBRADO CON CENTRO DE RECURSOS PARA LA EDUCACION Y LA ADMINISTRACION, S.C.',1,577,'2005-10-04 00:00:00','2005-10-04 00:00:00');</v>
      </c>
      <c r="BH578" s="6" t="str">
        <f t="shared" ref="BH578:BH641" si="196">IF(OR(BD578="",BE578=""),"",CONCATENATE("insert into servicios_comentarios (comentario, id_admin, id_estatus, created_at, updated_at) values('",BD578,"',1,",BE578,",",O578,",",O578,");"))</f>
        <v/>
      </c>
      <c r="BI578" s="137" t="str">
        <f t="shared" ref="BI578:BI641" si="197">CONCATENATE("update bitacoras_estatus set comprobacion_uso = 1, id_estatus=",E578," where id=",BE578,";")</f>
        <v>update bitacoras_estatus set comprobacion_uso = 1, id_estatus=9 where id=577;</v>
      </c>
      <c r="BJ578" s="137" t="str">
        <f t="shared" ref="BJ578:BJ641" si="198">IF(BE578="","",CONCATENATE("update bitacoras_estatus set numero_expediente = '",A578,"', numero_registro = '",B578,"', id_estatus = ",E578,", fecha_inicio = ",N578,", fecha_vencimiento =",V578,", created_at =",O578,", updated_at =",O578,", id_clase=",X578,", id_marca=", Z578,", id_cliente=", AB578,", vigencia = ",F578," where id =",BE578,";"))</f>
        <v>update bitacoras_estatus set numero_expediente = '742946', numero_registro = '963981', id_estatus = 9, fecha_inicio = '2005-10-04', fecha_vencimiento ='2015-10-04', created_at ='2005-10-04 00:00:00', updated_at ='2005-10-04 00:00:00', id_clase=null, id_marca=790, id_cliente=557, vigencia = 0 where id =577;</v>
      </c>
      <c r="BK578" s="137" t="str">
        <f t="shared" ref="BK578:BK641" si="199">IF(OR(E578="",BE578=""),"",CONCATENATE("update bitacoras_estatus set id_estatus = ",E578," where id =",BE578,";"))</f>
        <v>update bitacoras_estatus set id_estatus = 9 where id =577;</v>
      </c>
    </row>
    <row r="579" spans="1:63">
      <c r="A579" s="3">
        <v>1300811</v>
      </c>
      <c r="B579" s="3">
        <v>1335120</v>
      </c>
      <c r="C579" s="3">
        <f>IF(Tabla1[[#This Row],[No. REG.]]="","",1)</f>
        <v>1</v>
      </c>
      <c r="D579" s="3" t="s">
        <v>46</v>
      </c>
      <c r="E579" s="3">
        <f>IF(Tabla1[[#This Row],[STATUS]]="","",VLOOKUP(D579,Estatus!$A$2:$B$13,2,0))</f>
        <v>10</v>
      </c>
      <c r="F579" s="3">
        <f>IF(Tabla1[[#This Row],[STATUS]]="","",VLOOKUP(D579,Estatus!$A$2:$I$12,9,0))</f>
        <v>1</v>
      </c>
      <c r="G579" s="12" t="s">
        <v>3032</v>
      </c>
      <c r="H579" s="7">
        <v>41124</v>
      </c>
      <c r="I579" s="80">
        <f t="shared" si="180"/>
        <v>2012</v>
      </c>
      <c r="J579" s="80">
        <f t="shared" si="181"/>
        <v>8</v>
      </c>
      <c r="K579" s="80">
        <f t="shared" si="182"/>
        <v>3</v>
      </c>
      <c r="L579" s="80" t="str">
        <f t="shared" si="183"/>
        <v>08</v>
      </c>
      <c r="M579" s="80" t="str">
        <f t="shared" si="184"/>
        <v>03</v>
      </c>
      <c r="N579" s="80" t="str">
        <f t="shared" si="185"/>
        <v>'2012-08-03'</v>
      </c>
      <c r="O579" s="80" t="str">
        <f t="shared" si="186"/>
        <v>'2012-08-03 00:00:00'</v>
      </c>
      <c r="P579" s="7">
        <v>44776</v>
      </c>
      <c r="Q579" s="80">
        <f t="shared" si="187"/>
        <v>2022</v>
      </c>
      <c r="R579" s="80">
        <f t="shared" si="188"/>
        <v>8</v>
      </c>
      <c r="S579" s="80">
        <f t="shared" si="189"/>
        <v>3</v>
      </c>
      <c r="T579" s="80" t="str">
        <f t="shared" si="190"/>
        <v>08</v>
      </c>
      <c r="U579" s="80" t="str">
        <f t="shared" si="191"/>
        <v>03</v>
      </c>
      <c r="V579" s="80" t="str">
        <f t="shared" si="192"/>
        <v>'2022-08-03'</v>
      </c>
      <c r="W579" s="80"/>
      <c r="X579" s="80" t="str">
        <f t="shared" si="193"/>
        <v>null</v>
      </c>
      <c r="Y579" s="3" t="s">
        <v>8605</v>
      </c>
      <c r="Z579" s="124">
        <f>IFERROR(IF(Y579="","null",VLOOKUP(Y579,Marcas!$A$2:$C$2024,2,0)),"")</f>
        <v>788</v>
      </c>
      <c r="AA579" s="3" t="s">
        <v>8605</v>
      </c>
      <c r="AB579" s="3">
        <f>IFERROR(IF(AA579="","",IF(AA579="EMPORIO LEGAL",1,VLOOKUP(AA579,Clientes!$A$2:$B$1190,2,0))),"")</f>
        <v>555</v>
      </c>
      <c r="AC579" s="3">
        <f>IFERROR(IF(Tabla1[[#This Row],[id_control]]="null","",VLOOKUP(CONCATENATE(Tabla1[[#This Row],[CLIENTE]],"-",Tabla1[[#This Row],[id_control]]),Hoja1!$C$2:$D$1994,2,0)),"")</f>
        <v>579</v>
      </c>
      <c r="AD579" s="3" t="s">
        <v>3033</v>
      </c>
      <c r="AE579" s="3" t="s">
        <v>3034</v>
      </c>
      <c r="AF579" s="3" t="s">
        <v>3035</v>
      </c>
      <c r="AG579" s="3" t="s">
        <v>3036</v>
      </c>
      <c r="AH579" s="3"/>
      <c r="AI579" s="3"/>
      <c r="AJ579" s="3"/>
      <c r="AK579" s="3"/>
      <c r="AL579" s="3" t="s">
        <v>3037</v>
      </c>
      <c r="AM579" s="6" t="s">
        <v>3038</v>
      </c>
      <c r="AN579" s="6" t="s">
        <v>3039</v>
      </c>
      <c r="AO579" s="6"/>
      <c r="AP579" s="6"/>
      <c r="AQ579" s="6" t="s">
        <v>3040</v>
      </c>
      <c r="AR579" s="6" t="s">
        <v>3041</v>
      </c>
      <c r="AS579" s="6"/>
      <c r="AT579" s="6"/>
      <c r="AU579" s="6"/>
      <c r="AV579" s="8" t="s">
        <v>3042</v>
      </c>
      <c r="AW579" s="6"/>
      <c r="AX579" s="6"/>
      <c r="AY579" s="6"/>
      <c r="AZ579" s="6"/>
      <c r="BA579" s="6"/>
      <c r="BB579" s="6"/>
      <c r="BC579" s="6"/>
      <c r="BD579" s="6" t="s">
        <v>3043</v>
      </c>
      <c r="BE579" s="8">
        <v>578</v>
      </c>
      <c r="BF579" s="6" t="str">
        <f t="shared" si="194"/>
        <v>insert into bitacoras_estatus (numero_expediente, numero_registro, representante, fecha_inicio, fecha_vencimiento, id_cliente, id_admin, id_bitacoras_estatus, id_estatus, id_clase, id_marca, created_at, updated_at) values('1300811','1335120','SILVIA LINDA FRIESEN GIESBRECHT','2012-08-03','2022-08-03','555','2','1','1',null,788,'2012-08-03 00:00:00','2012-08-03 00:00:00');</v>
      </c>
      <c r="BG579" s="6" t="str">
        <f t="shared" si="195"/>
        <v>insert into servicios_comentarios (comentario, id_admin, id_estatus, created_at, updated_at) values('titulo entregado 14/03/2013',1,578,'2012-08-03 00:00:00','2012-08-03 00:00:00');</v>
      </c>
      <c r="BH579" s="6" t="str">
        <f t="shared" si="196"/>
        <v>insert into servicios_comentarios (comentario, id_admin, id_estatus, created_at, updated_at) values('625 106 09 48 y 625 1 34 41 01 cel.- 625 1 21 99 05 , 625 122 90 33, Juan Carlos 625 121 9905',1,578,'2012-08-03 00:00:00','2012-08-03 00:00:00');</v>
      </c>
      <c r="BI579" s="137" t="str">
        <f t="shared" si="197"/>
        <v>update bitacoras_estatus set comprobacion_uso = 1, id_estatus=10 where id=578;</v>
      </c>
      <c r="BJ579" s="137" t="str">
        <f t="shared" si="198"/>
        <v>update bitacoras_estatus set numero_expediente = '1300811', numero_registro = '1335120', id_estatus = 10, fecha_inicio = '2012-08-03', fecha_vencimiento ='2022-08-03', created_at ='2012-08-03 00:00:00', updated_at ='2012-08-03 00:00:00', id_clase=null, id_marca=788, id_cliente=555, vigencia = 1 where id =578;</v>
      </c>
      <c r="BK579" s="137" t="str">
        <f t="shared" si="199"/>
        <v>update bitacoras_estatus set id_estatus = 10 where id =578;</v>
      </c>
    </row>
    <row r="580" spans="1:63">
      <c r="A580" s="3">
        <v>972284</v>
      </c>
      <c r="B580" s="3">
        <v>1078552</v>
      </c>
      <c r="C580" s="3">
        <f>IF(Tabla1[[#This Row],[No. REG.]]="","",1)</f>
        <v>1</v>
      </c>
      <c r="D580" s="3" t="s">
        <v>41</v>
      </c>
      <c r="E580" s="3">
        <f>IF(Tabla1[[#This Row],[STATUS]]="","",VLOOKUP(D580,Estatus!$A$2:$B$13,2,0))</f>
        <v>6</v>
      </c>
      <c r="F580" s="3">
        <f>IF(Tabla1[[#This Row],[STATUS]]="","",VLOOKUP(D580,Estatus!$A$2:$I$12,9,0))</f>
        <v>1</v>
      </c>
      <c r="G580" s="12" t="s">
        <v>3044</v>
      </c>
      <c r="H580" s="7">
        <v>39743</v>
      </c>
      <c r="I580" s="80">
        <f t="shared" si="180"/>
        <v>2008</v>
      </c>
      <c r="J580" s="80">
        <f t="shared" si="181"/>
        <v>10</v>
      </c>
      <c r="K580" s="80">
        <f t="shared" si="182"/>
        <v>22</v>
      </c>
      <c r="L580" s="80">
        <f t="shared" si="183"/>
        <v>10</v>
      </c>
      <c r="M580" s="80">
        <f t="shared" si="184"/>
        <v>22</v>
      </c>
      <c r="N580" s="80" t="str">
        <f t="shared" si="185"/>
        <v>'2008-10-22'</v>
      </c>
      <c r="O580" s="80" t="str">
        <f t="shared" si="186"/>
        <v>'2008-10-22 00:00:00'</v>
      </c>
      <c r="P580" s="7">
        <v>43395</v>
      </c>
      <c r="Q580" s="80">
        <f t="shared" si="187"/>
        <v>2018</v>
      </c>
      <c r="R580" s="80">
        <f t="shared" si="188"/>
        <v>10</v>
      </c>
      <c r="S580" s="80">
        <f t="shared" si="189"/>
        <v>22</v>
      </c>
      <c r="T580" s="80">
        <f t="shared" si="190"/>
        <v>10</v>
      </c>
      <c r="U580" s="80">
        <f t="shared" si="191"/>
        <v>22</v>
      </c>
      <c r="V580" s="80" t="str">
        <f t="shared" si="192"/>
        <v>'2018-10-22'</v>
      </c>
      <c r="W580" s="80"/>
      <c r="X580" s="80" t="str">
        <f t="shared" si="193"/>
        <v>null</v>
      </c>
      <c r="Y580" s="3" t="s">
        <v>3045</v>
      </c>
      <c r="Z580" s="124">
        <f>IFERROR(IF(Y580="","null",VLOOKUP(Y580,Marcas!$A$2:$C$2024,2,0)),"")</f>
        <v>786</v>
      </c>
      <c r="AA580" s="3" t="s">
        <v>3045</v>
      </c>
      <c r="AB580" s="3">
        <f>IFERROR(IF(AA580="","",IF(AA580="EMPORIO LEGAL",1,VLOOKUP(AA580,Clientes!$A$2:$B$1190,2,0))),"")</f>
        <v>554</v>
      </c>
      <c r="AC580" s="3">
        <f>IFERROR(IF(Tabla1[[#This Row],[id_control]]="null","",VLOOKUP(CONCATENATE(Tabla1[[#This Row],[CLIENTE]],"-",Tabla1[[#This Row],[id_control]]),Hoja1!$C$2:$D$1994,2,0)),"")</f>
        <v>580</v>
      </c>
      <c r="AD580" s="3" t="s">
        <v>3046</v>
      </c>
      <c r="AE580" s="3" t="s">
        <v>3047</v>
      </c>
      <c r="AF580" s="3"/>
      <c r="AG580" s="3"/>
      <c r="AH580" s="3"/>
      <c r="AI580" s="3"/>
      <c r="AJ580" s="3"/>
      <c r="AK580" s="3"/>
      <c r="AL580" s="3" t="s">
        <v>3048</v>
      </c>
      <c r="AM580" s="6"/>
      <c r="AN580" s="6"/>
      <c r="AO580" s="6"/>
      <c r="AP580" s="6"/>
      <c r="AQ580" s="6" t="s">
        <v>3049</v>
      </c>
      <c r="AR580" s="6" t="s">
        <v>3050</v>
      </c>
      <c r="AS580" s="6"/>
      <c r="AT580" s="6"/>
      <c r="AU580" s="6"/>
      <c r="AV580" s="8" t="s">
        <v>3051</v>
      </c>
      <c r="AW580" s="6"/>
      <c r="AX580" s="6"/>
      <c r="AY580" s="6"/>
      <c r="AZ580" s="6"/>
      <c r="BA580" s="6"/>
      <c r="BB580" s="6"/>
      <c r="BC580" s="6"/>
      <c r="BD580" s="6" t="s">
        <v>3052</v>
      </c>
      <c r="BE580" s="8">
        <v>579</v>
      </c>
      <c r="BF580" s="6" t="str">
        <f t="shared" si="194"/>
        <v>insert into bitacoras_estatus (numero_expediente, numero_registro, representante, fecha_inicio, fecha_vencimiento, id_cliente, id_admin, id_bitacoras_estatus, id_estatus, id_clase, id_marca, created_at, updated_at) values('972284','1078552','MARIA WALL KLASSEN','2008-10-22','2018-10-22','554','2','1','1',null,786,'2008-10-22 00:00:00','2008-10-22 00:00:00');</v>
      </c>
      <c r="BG580" s="6" t="str">
        <f t="shared" si="195"/>
        <v>insert into servicios_comentarios (comentario, id_admin, id_estatus, created_at, updated_at) values('TITULO ENTREGADO 21/04/09 PEND. PAGO',1,579,'2008-10-22 00:00:00','2008-10-22 00:00:00');</v>
      </c>
      <c r="BH580" s="6" t="str">
        <f t="shared" si="196"/>
        <v>insert into servicios_comentarios (comentario, id_admin, id_estatus, created_at, updated_at) values('625 5877510, CEL MARIA 625 1219591, TONY 625 114 0176',1,579,'2008-10-22 00:00:00','2008-10-22 00:00:00');</v>
      </c>
      <c r="BI580" s="137" t="str">
        <f t="shared" si="197"/>
        <v>update bitacoras_estatus set comprobacion_uso = 1, id_estatus=6 where id=579;</v>
      </c>
      <c r="BJ580" s="137" t="str">
        <f t="shared" si="198"/>
        <v>update bitacoras_estatus set numero_expediente = '972284', numero_registro = '1078552', id_estatus = 6, fecha_inicio = '2008-10-22', fecha_vencimiento ='2018-10-22', created_at ='2008-10-22 00:00:00', updated_at ='2008-10-22 00:00:00', id_clase=null, id_marca=786, id_cliente=554, vigencia = 1 where id =579;</v>
      </c>
      <c r="BK580" s="137" t="str">
        <f t="shared" si="199"/>
        <v>update bitacoras_estatus set id_estatus = 6 where id =579;</v>
      </c>
    </row>
    <row r="581" spans="1:63">
      <c r="A581" s="6">
        <v>1015129</v>
      </c>
      <c r="B581" s="6">
        <v>1117606</v>
      </c>
      <c r="C581" s="6">
        <f>IF(Tabla1[[#This Row],[No. REG.]]="","",1)</f>
        <v>1</v>
      </c>
      <c r="D581" s="6" t="s">
        <v>41</v>
      </c>
      <c r="E581" s="6">
        <f>IF(Tabla1[[#This Row],[STATUS]]="","",VLOOKUP(D581,Estatus!$A$2:$B$13,2,0))</f>
        <v>6</v>
      </c>
      <c r="F581" s="6">
        <f>IF(Tabla1[[#This Row],[STATUS]]="","",VLOOKUP(D581,Estatus!$A$2:$I$12,9,0))</f>
        <v>1</v>
      </c>
      <c r="G581" s="16" t="s">
        <v>3053</v>
      </c>
      <c r="H581" s="7">
        <v>39973</v>
      </c>
      <c r="I581" s="80">
        <f t="shared" si="180"/>
        <v>2009</v>
      </c>
      <c r="J581" s="80">
        <f t="shared" si="181"/>
        <v>6</v>
      </c>
      <c r="K581" s="80">
        <f t="shared" si="182"/>
        <v>9</v>
      </c>
      <c r="L581" s="80" t="str">
        <f t="shared" si="183"/>
        <v>06</v>
      </c>
      <c r="M581" s="80" t="str">
        <f t="shared" si="184"/>
        <v>09</v>
      </c>
      <c r="N581" s="80" t="str">
        <f t="shared" si="185"/>
        <v>'2009-06-09'</v>
      </c>
      <c r="O581" s="80" t="str">
        <f t="shared" si="186"/>
        <v>'2009-06-09 00:00:00'</v>
      </c>
      <c r="P581" s="7">
        <v>43625</v>
      </c>
      <c r="Q581" s="80">
        <f t="shared" si="187"/>
        <v>2019</v>
      </c>
      <c r="R581" s="80">
        <f t="shared" si="188"/>
        <v>6</v>
      </c>
      <c r="S581" s="80">
        <f t="shared" si="189"/>
        <v>9</v>
      </c>
      <c r="T581" s="80" t="str">
        <f t="shared" si="190"/>
        <v>06</v>
      </c>
      <c r="U581" s="80" t="str">
        <f t="shared" si="191"/>
        <v>09</v>
      </c>
      <c r="V581" s="80" t="str">
        <f t="shared" si="192"/>
        <v>'2019-06-09'</v>
      </c>
      <c r="W581" s="80"/>
      <c r="X581" s="80" t="str">
        <f t="shared" si="193"/>
        <v>null</v>
      </c>
      <c r="Y581" s="6" t="s">
        <v>3054</v>
      </c>
      <c r="Z581" s="123">
        <f>IFERROR(IF(Y581="","null",VLOOKUP(Y581,Marcas!$A$2:$C$2024,2,0)),"")</f>
        <v>785</v>
      </c>
      <c r="AA581" s="6" t="s">
        <v>3054</v>
      </c>
      <c r="AB581" s="6">
        <f>IFERROR(IF(AA581="","",IF(AA581="EMPORIO LEGAL",1,VLOOKUP(AA581,Clientes!$A$2:$B$1190,2,0))),"")</f>
        <v>553</v>
      </c>
      <c r="AC581" s="6">
        <f>IFERROR(IF(Tabla1[[#This Row],[id_control]]="null","",VLOOKUP(CONCATENATE(Tabla1[[#This Row],[CLIENTE]],"-",Tabla1[[#This Row],[id_control]]),Hoja1!$C$2:$D$1994,2,0)),"")</f>
        <v>581</v>
      </c>
      <c r="AD581" s="6" t="s">
        <v>3055</v>
      </c>
      <c r="AE581" s="6"/>
      <c r="AF581" s="6"/>
      <c r="AG581" s="6"/>
      <c r="AH581" s="6"/>
      <c r="AI581" s="6"/>
      <c r="AJ581" s="6"/>
      <c r="AK581" s="6"/>
      <c r="AL581" s="6">
        <v>4392639</v>
      </c>
      <c r="AM581" s="6" t="s">
        <v>3056</v>
      </c>
      <c r="AN581" s="6"/>
      <c r="AO581" s="6"/>
      <c r="AP581" s="6"/>
      <c r="AQ581" s="6"/>
      <c r="AR581" s="6"/>
      <c r="AS581" s="6"/>
      <c r="AT581" s="6"/>
      <c r="AU581" s="6"/>
      <c r="AV581" s="6" t="s">
        <v>3057</v>
      </c>
      <c r="AW581" s="6" t="s">
        <v>3058</v>
      </c>
      <c r="AX581" s="6"/>
      <c r="AY581" s="6"/>
      <c r="AZ581" s="6"/>
      <c r="BA581" s="6"/>
      <c r="BB581" s="6"/>
      <c r="BC581" s="6"/>
      <c r="BD581" s="8" t="s">
        <v>3059</v>
      </c>
      <c r="BE581" s="8">
        <v>580</v>
      </c>
      <c r="BF581" s="6" t="str">
        <f t="shared" si="194"/>
        <v>insert into bitacoras_estatus (numero_expediente, numero_registro, representante, fecha_inicio, fecha_vencimiento, id_cliente, id_admin, id_bitacoras_estatus, id_estatus, id_clase, id_marca, created_at, updated_at) values('1015129','1117606','JUAN ANTONIO PAQUOT RUFINO','2009-06-09','2019-06-09','553','2','1','1',null,785,'2009-06-09 00:00:00','2009-06-09 00:00:00');</v>
      </c>
      <c r="BG581" s="6" t="str">
        <f t="shared" si="195"/>
        <v>insert into servicios_comentarios (comentario, id_admin, id_estatus, created_at, updated_at) values('Título entregado 11/10/2010',1,580,'2009-06-09 00:00:00','2009-06-09 00:00:00');</v>
      </c>
      <c r="BH581" s="6" t="str">
        <f t="shared" si="196"/>
        <v>insert into servicios_comentarios (comentario, id_admin, id_estatus, created_at, updated_at) values('4392639,4392639,',1,580,'2009-06-09 00:00:00','2009-06-09 00:00:00');</v>
      </c>
      <c r="BI581" s="137" t="str">
        <f t="shared" si="197"/>
        <v>update bitacoras_estatus set comprobacion_uso = 1, id_estatus=6 where id=580;</v>
      </c>
      <c r="BJ581" s="137" t="str">
        <f t="shared" si="198"/>
        <v>update bitacoras_estatus set numero_expediente = '1015129', numero_registro = '1117606', id_estatus = 6, fecha_inicio = '2009-06-09', fecha_vencimiento ='2019-06-09', created_at ='2009-06-09 00:00:00', updated_at ='2009-06-09 00:00:00', id_clase=null, id_marca=785, id_cliente=553, vigencia = 1 where id =580;</v>
      </c>
      <c r="BK581" s="137" t="str">
        <f t="shared" si="199"/>
        <v>update bitacoras_estatus set id_estatus = 6 where id =580;</v>
      </c>
    </row>
    <row r="582" spans="1:63" ht="40">
      <c r="A582" s="3">
        <v>693135</v>
      </c>
      <c r="B582" s="3">
        <v>910985</v>
      </c>
      <c r="C582" s="3">
        <f>IF(Tabla1[[#This Row],[No. REG.]]="","",1)</f>
        <v>1</v>
      </c>
      <c r="D582" s="3" t="s">
        <v>46</v>
      </c>
      <c r="E582" s="3">
        <f>IF(Tabla1[[#This Row],[STATUS]]="","",VLOOKUP(D582,Estatus!$A$2:$B$13,2,0))</f>
        <v>10</v>
      </c>
      <c r="F582" s="3">
        <f>IF(Tabla1[[#This Row],[STATUS]]="","",VLOOKUP(D582,Estatus!$A$2:$I$12,9,0))</f>
        <v>1</v>
      </c>
      <c r="G582" s="12" t="s">
        <v>3060</v>
      </c>
      <c r="H582" s="7">
        <v>41979</v>
      </c>
      <c r="I582" s="80">
        <f t="shared" si="180"/>
        <v>2014</v>
      </c>
      <c r="J582" s="80">
        <f t="shared" si="181"/>
        <v>12</v>
      </c>
      <c r="K582" s="80">
        <f t="shared" si="182"/>
        <v>6</v>
      </c>
      <c r="L582" s="80">
        <f t="shared" si="183"/>
        <v>12</v>
      </c>
      <c r="M582" s="80" t="str">
        <f t="shared" si="184"/>
        <v>06</v>
      </c>
      <c r="N582" s="80" t="str">
        <f t="shared" si="185"/>
        <v>'2014-12-06'</v>
      </c>
      <c r="O582" s="80" t="str">
        <f t="shared" si="186"/>
        <v>'2014-12-06 00:00:00'</v>
      </c>
      <c r="P582" s="7">
        <v>45632</v>
      </c>
      <c r="Q582" s="80">
        <f t="shared" si="187"/>
        <v>2024</v>
      </c>
      <c r="R582" s="80">
        <f t="shared" si="188"/>
        <v>12</v>
      </c>
      <c r="S582" s="80">
        <f t="shared" si="189"/>
        <v>6</v>
      </c>
      <c r="T582" s="80">
        <f t="shared" si="190"/>
        <v>12</v>
      </c>
      <c r="U582" s="80" t="str">
        <f t="shared" si="191"/>
        <v>06</v>
      </c>
      <c r="V582" s="80" t="str">
        <f t="shared" si="192"/>
        <v>'2024-12-06'</v>
      </c>
      <c r="W582" s="80"/>
      <c r="X582" s="80" t="str">
        <f t="shared" si="193"/>
        <v>null</v>
      </c>
      <c r="Y582" s="12" t="s">
        <v>3061</v>
      </c>
      <c r="Z582" s="125">
        <f>IFERROR(IF(Y582="","null",VLOOKUP(Y582,Marcas!$A$2:$C$2024,2,0)),"")</f>
        <v>783</v>
      </c>
      <c r="AA582" s="12" t="s">
        <v>3061</v>
      </c>
      <c r="AB582" s="3">
        <f>IFERROR(IF(AA582="","",IF(AA582="EMPORIO LEGAL",1,VLOOKUP(AA582,Clientes!$A$2:$B$1190,2,0))),"")</f>
        <v>551</v>
      </c>
      <c r="AC582" s="3">
        <f>IFERROR(IF(Tabla1[[#This Row],[id_control]]="null","",VLOOKUP(CONCATENATE(Tabla1[[#This Row],[CLIENTE]],"-",Tabla1[[#This Row],[id_control]]),Hoja1!$C$2:$D$1994,2,0)),"")</f>
        <v>582</v>
      </c>
      <c r="AD582" s="3" t="s">
        <v>3062</v>
      </c>
      <c r="AE582" s="3"/>
      <c r="AF582" s="3"/>
      <c r="AG582" s="3"/>
      <c r="AH582" s="3"/>
      <c r="AI582" s="3"/>
      <c r="AJ582" s="3"/>
      <c r="AK582" s="3"/>
      <c r="AL582" s="3" t="s">
        <v>3063</v>
      </c>
      <c r="AM582" s="4"/>
      <c r="AN582" s="6"/>
      <c r="AO582" s="6"/>
      <c r="AP582" s="6"/>
      <c r="AQ582" s="4"/>
      <c r="AR582" s="6"/>
      <c r="AS582" s="6"/>
      <c r="AT582" s="6"/>
      <c r="AU582" s="6"/>
      <c r="AV582" s="6" t="s">
        <v>3064</v>
      </c>
      <c r="AW582" s="6"/>
      <c r="AX582" s="6"/>
      <c r="AY582" s="6"/>
      <c r="AZ582" s="6"/>
      <c r="BA582" s="6"/>
      <c r="BB582" s="6"/>
      <c r="BC582" s="6"/>
      <c r="BD582" s="6" t="s">
        <v>3063</v>
      </c>
      <c r="BE582" s="8">
        <v>581</v>
      </c>
      <c r="BF582" s="6" t="str">
        <f t="shared" si="194"/>
        <v>insert into bitacoras_estatus (numero_expediente, numero_registro, representante, fecha_inicio, fecha_vencimiento, id_cliente, id_admin, id_bitacoras_estatus, id_estatus, id_clase, id_marca, created_at, updated_at) values('693135','910985','JORGE VAZQUEZ','2014-12-06','2024-12-06','551','2','1','1',null,783,'2014-12-06 00:00:00','2014-12-06 00:00:00');</v>
      </c>
      <c r="BG582" s="6" t="str">
        <f t="shared" si="195"/>
        <v>insert into servicios_comentarios (comentario, id_admin, id_estatus, created_at, updated_at) values('RENOVACION ENVIADA 12/06/2014. CONSTANCIA DE RENOVACION RECIBIDA 22SEP14. CONSTANCIA ENTREGADA 02OCT14',1,581,'2014-12-06 00:00:00','2014-12-06 00:00:00');</v>
      </c>
      <c r="BH582" s="6" t="str">
        <f t="shared" si="196"/>
        <v>insert into servicios_comentarios (comentario, id_admin, id_estatus, created_at, updated_at) values('614 4 14 54 04',1,581,'2014-12-06 00:00:00','2014-12-06 00:00:00');</v>
      </c>
      <c r="BI582" s="137" t="str">
        <f t="shared" si="197"/>
        <v>update bitacoras_estatus set comprobacion_uso = 1, id_estatus=10 where id=581;</v>
      </c>
      <c r="BJ582" s="137" t="str">
        <f t="shared" si="198"/>
        <v>update bitacoras_estatus set numero_expediente = '693135', numero_registro = '910985', id_estatus = 10, fecha_inicio = '2014-12-06', fecha_vencimiento ='2024-12-06', created_at ='2014-12-06 00:00:00', updated_at ='2014-12-06 00:00:00', id_clase=null, id_marca=783, id_cliente=551, vigencia = 1 where id =581;</v>
      </c>
      <c r="BK582" s="137" t="str">
        <f t="shared" si="199"/>
        <v>update bitacoras_estatus set id_estatus = 10 where id =581;</v>
      </c>
    </row>
    <row r="583" spans="1:63" ht="40">
      <c r="A583" s="3">
        <v>666920</v>
      </c>
      <c r="B583" s="3">
        <v>900456</v>
      </c>
      <c r="C583" s="3">
        <f>IF(Tabla1[[#This Row],[No. REG.]]="","",1)</f>
        <v>1</v>
      </c>
      <c r="D583" s="3" t="s">
        <v>46</v>
      </c>
      <c r="E583" s="3">
        <f>IF(Tabla1[[#This Row],[STATUS]]="","",VLOOKUP(D583,Estatus!$A$2:$B$13,2,0))</f>
        <v>10</v>
      </c>
      <c r="F583" s="3">
        <f>IF(Tabla1[[#This Row],[STATUS]]="","",VLOOKUP(D583,Estatus!$A$2:$I$12,9,0))</f>
        <v>1</v>
      </c>
      <c r="G583" s="12" t="s">
        <v>3065</v>
      </c>
      <c r="H583" s="7">
        <v>38173</v>
      </c>
      <c r="I583" s="80">
        <f t="shared" si="180"/>
        <v>2004</v>
      </c>
      <c r="J583" s="80">
        <f t="shared" si="181"/>
        <v>7</v>
      </c>
      <c r="K583" s="80">
        <f t="shared" si="182"/>
        <v>5</v>
      </c>
      <c r="L583" s="80" t="str">
        <f t="shared" si="183"/>
        <v>07</v>
      </c>
      <c r="M583" s="80" t="str">
        <f t="shared" si="184"/>
        <v>05</v>
      </c>
      <c r="N583" s="80" t="str">
        <f t="shared" si="185"/>
        <v>'2004-07-05'</v>
      </c>
      <c r="O583" s="80" t="str">
        <f t="shared" si="186"/>
        <v>'2004-07-05 00:00:00'</v>
      </c>
      <c r="P583" s="7">
        <v>45478</v>
      </c>
      <c r="Q583" s="80">
        <f t="shared" si="187"/>
        <v>2024</v>
      </c>
      <c r="R583" s="80">
        <f t="shared" si="188"/>
        <v>7</v>
      </c>
      <c r="S583" s="80">
        <f t="shared" si="189"/>
        <v>5</v>
      </c>
      <c r="T583" s="80" t="str">
        <f t="shared" si="190"/>
        <v>07</v>
      </c>
      <c r="U583" s="80" t="str">
        <f t="shared" si="191"/>
        <v>05</v>
      </c>
      <c r="V583" s="80" t="str">
        <f t="shared" si="192"/>
        <v>'2024-07-05'</v>
      </c>
      <c r="W583" s="80"/>
      <c r="X583" s="80" t="str">
        <f t="shared" si="193"/>
        <v>null</v>
      </c>
      <c r="Y583" s="3" t="s">
        <v>3066</v>
      </c>
      <c r="Z583" s="124">
        <f>IFERROR(IF(Y583="","null",VLOOKUP(Y583,Marcas!$A$2:$C$2024,2,0)),"")</f>
        <v>1050</v>
      </c>
      <c r="AA583" s="3" t="s">
        <v>3067</v>
      </c>
      <c r="AB583" s="3">
        <f>IFERROR(IF(AA583="","",IF(AA583="EMPORIO LEGAL",1,VLOOKUP(AA583,Clientes!$A$2:$B$1190,2,0))),"")</f>
        <v>550</v>
      </c>
      <c r="AC583" s="3">
        <f>IFERROR(IF(Tabla1[[#This Row],[id_control]]="null","",VLOOKUP(CONCATENATE(Tabla1[[#This Row],[CLIENTE]],"-",Tabla1[[#This Row],[id_control]]),Hoja1!$C$2:$D$1994,2,0)),"")</f>
        <v>583</v>
      </c>
      <c r="AD583" s="3" t="s">
        <v>3067</v>
      </c>
      <c r="AE583" s="3"/>
      <c r="AF583" s="3"/>
      <c r="AG583" s="3"/>
      <c r="AH583" s="3"/>
      <c r="AI583" s="3"/>
      <c r="AJ583" s="3"/>
      <c r="AK583" s="3"/>
      <c r="AL583" s="3">
        <v>4143073</v>
      </c>
      <c r="AM583" s="6"/>
      <c r="AN583" s="6"/>
      <c r="AO583" s="6"/>
      <c r="AP583" s="6"/>
      <c r="AQ583" s="6"/>
      <c r="AR583" s="6"/>
      <c r="AS583" s="6"/>
      <c r="AT583" s="6"/>
      <c r="AU583" s="6"/>
      <c r="AV583" s="6" t="s">
        <v>3068</v>
      </c>
      <c r="AW583" s="6"/>
      <c r="AX583" s="6"/>
      <c r="AY583" s="6"/>
      <c r="AZ583" s="6"/>
      <c r="BA583" s="6"/>
      <c r="BB583" s="6"/>
      <c r="BC583" s="6"/>
      <c r="BD583" s="6">
        <v>4143073</v>
      </c>
      <c r="BE583" s="8">
        <v>582</v>
      </c>
      <c r="BF583" s="6" t="str">
        <f t="shared" si="194"/>
        <v>insert into bitacoras_estatus (numero_expediente, numero_registro, representante, fecha_inicio, fecha_vencimiento, id_cliente, id_admin, id_bitacoras_estatus, id_estatus, id_clase, id_marca, created_at, updated_at) values('666920','900456','JORGE EINAUDI ESTRADA','2004-07-05','2024-07-05','550','2','1','1',null,1050,'2004-07-05 00:00:00','2004-07-05 00:00:00');</v>
      </c>
      <c r="BG583" s="6" t="str">
        <f t="shared" si="195"/>
        <v>insert into servicios_comentarios (comentario, id_admin, id_estatus, created_at, updated_at) values('CONTACTO PATRICIA ROMAN RENOVACIÓN RECIBIDA 23 JUNIO DE 2015. CONSTANCIA DE RENOVACION ENTREGADA 23 JUL 2015.',1,582,'2004-07-05 00:00:00','2004-07-05 00:00:00');</v>
      </c>
      <c r="BH583" s="6" t="str">
        <f t="shared" si="196"/>
        <v>insert into servicios_comentarios (comentario, id_admin, id_estatus, created_at, updated_at) values('4143073',1,582,'2004-07-05 00:00:00','2004-07-05 00:00:00');</v>
      </c>
      <c r="BI583" s="137" t="str">
        <f t="shared" si="197"/>
        <v>update bitacoras_estatus set comprobacion_uso = 1, id_estatus=10 where id=582;</v>
      </c>
      <c r="BJ583" s="137" t="str">
        <f t="shared" si="198"/>
        <v>update bitacoras_estatus set numero_expediente = '666920', numero_registro = '900456', id_estatus = 10, fecha_inicio = '2004-07-05', fecha_vencimiento ='2024-07-05', created_at ='2004-07-05 00:00:00', updated_at ='2004-07-05 00:00:00', id_clase=null, id_marca=1050, id_cliente=550, vigencia = 1 where id =582;</v>
      </c>
      <c r="BK583" s="137" t="str">
        <f t="shared" si="199"/>
        <v>update bitacoras_estatus set id_estatus = 10 where id =582;</v>
      </c>
    </row>
    <row r="584" spans="1:63" ht="27">
      <c r="A584" s="3">
        <v>390061</v>
      </c>
      <c r="B584" s="3">
        <v>708328</v>
      </c>
      <c r="C584" s="3">
        <f>IF(Tabla1[[#This Row],[No. REG.]]="","",1)</f>
        <v>1</v>
      </c>
      <c r="D584" s="3" t="s">
        <v>492</v>
      </c>
      <c r="E584" s="3">
        <f>IF(Tabla1[[#This Row],[STATUS]]="","",VLOOKUP(D584,Estatus!$A$2:$B$13,2,0))</f>
        <v>1</v>
      </c>
      <c r="F584" s="3">
        <f>IF(Tabla1[[#This Row],[STATUS]]="","",VLOOKUP(D584,Estatus!$A$2:$I$12,9,0))</f>
        <v>0</v>
      </c>
      <c r="G584" s="12" t="s">
        <v>3069</v>
      </c>
      <c r="H584" s="7">
        <v>36404</v>
      </c>
      <c r="I584" s="80">
        <f t="shared" si="180"/>
        <v>1999</v>
      </c>
      <c r="J584" s="80">
        <f t="shared" si="181"/>
        <v>9</v>
      </c>
      <c r="K584" s="80">
        <f t="shared" si="182"/>
        <v>1</v>
      </c>
      <c r="L584" s="80" t="str">
        <f t="shared" si="183"/>
        <v>09</v>
      </c>
      <c r="M584" s="80" t="str">
        <f t="shared" si="184"/>
        <v>01</v>
      </c>
      <c r="N584" s="80" t="str">
        <f t="shared" si="185"/>
        <v>'1999-09-01'</v>
      </c>
      <c r="O584" s="80" t="str">
        <f t="shared" si="186"/>
        <v>'1999-09-01 00:00:00'</v>
      </c>
      <c r="P584" s="7">
        <v>40057</v>
      </c>
      <c r="Q584" s="80">
        <f t="shared" si="187"/>
        <v>2009</v>
      </c>
      <c r="R584" s="80">
        <f t="shared" si="188"/>
        <v>9</v>
      </c>
      <c r="S584" s="80">
        <f t="shared" si="189"/>
        <v>1</v>
      </c>
      <c r="T584" s="80" t="str">
        <f t="shared" si="190"/>
        <v>09</v>
      </c>
      <c r="U584" s="80" t="str">
        <f t="shared" si="191"/>
        <v>01</v>
      </c>
      <c r="V584" s="80" t="str">
        <f t="shared" si="192"/>
        <v>'2009-09-01'</v>
      </c>
      <c r="W584" s="80"/>
      <c r="X584" s="80" t="str">
        <f t="shared" si="193"/>
        <v>null</v>
      </c>
      <c r="Y584" s="3" t="s">
        <v>3070</v>
      </c>
      <c r="Z584" s="124">
        <f>IFERROR(IF(Y584="","null",VLOOKUP(Y584,Marcas!$A$2:$C$2024,2,0)),"")</f>
        <v>781</v>
      </c>
      <c r="AA584" s="3" t="s">
        <v>3070</v>
      </c>
      <c r="AB584" s="3">
        <f>IFERROR(IF(AA584="","",IF(AA584="EMPORIO LEGAL",1,VLOOKUP(AA584,Clientes!$A$2:$B$1190,2,0))),"")</f>
        <v>549</v>
      </c>
      <c r="AC584" s="3">
        <f>IFERROR(IF(Tabla1[[#This Row],[id_control]]="null","",VLOOKUP(CONCATENATE(Tabla1[[#This Row],[CLIENTE]],"-",Tabla1[[#This Row],[id_control]]),Hoja1!$C$2:$D$1994,2,0)),"")</f>
        <v>584</v>
      </c>
      <c r="AD584" s="3" t="s">
        <v>3071</v>
      </c>
      <c r="AE584" s="3"/>
      <c r="AF584" s="3"/>
      <c r="AG584" s="3"/>
      <c r="AH584" s="3"/>
      <c r="AI584" s="3"/>
      <c r="AJ584" s="3"/>
      <c r="AK584" s="3"/>
      <c r="AL584" s="3"/>
      <c r="AM584" s="6"/>
      <c r="AN584" s="6"/>
      <c r="AO584" s="6"/>
      <c r="AP584" s="6"/>
      <c r="AQ584" s="6"/>
      <c r="AR584" s="6"/>
      <c r="AS584" s="6"/>
      <c r="AT584" s="6"/>
      <c r="AU584" s="6"/>
      <c r="AV584" s="6"/>
      <c r="AW584" s="6"/>
      <c r="AX584" s="6"/>
      <c r="AY584" s="6"/>
      <c r="AZ584" s="6"/>
      <c r="BA584" s="6"/>
      <c r="BB584" s="6"/>
      <c r="BC584" s="6"/>
      <c r="BD584" s="6"/>
      <c r="BE584" s="8">
        <v>583</v>
      </c>
      <c r="BF584" s="6" t="str">
        <f t="shared" si="194"/>
        <v>insert into bitacoras_estatus (numero_expediente, numero_registro, representante, fecha_inicio, fecha_vencimiento, id_cliente, id_admin, id_bitacoras_estatus, id_estatus, id_clase, id_marca, created_at, updated_at) values('390061','708328','RUBEN VALENZUELA VILLEGAS','1999-09-01','2009-09-01','549','2','1','1',null,781,'1999-09-01 00:00:00','1999-09-01 00:00:00');</v>
      </c>
      <c r="BG584" s="6" t="str">
        <f t="shared" si="195"/>
        <v>insert into servicios_comentarios (comentario, id_admin, id_estatus, created_at, updated_at) values('Titulo perdido. Copia cert. entregada el 7-10-04. Renovada con trámite nuevo enviado en 2009',1,583,'1999-09-01 00:00:00','1999-09-01 00:00:00');</v>
      </c>
      <c r="BH584" s="6" t="str">
        <f t="shared" si="196"/>
        <v/>
      </c>
      <c r="BI584" s="137" t="str">
        <f t="shared" si="197"/>
        <v>update bitacoras_estatus set comprobacion_uso = 1, id_estatus=1 where id=583;</v>
      </c>
      <c r="BJ584" s="137" t="str">
        <f t="shared" si="198"/>
        <v>update bitacoras_estatus set numero_expediente = '390061', numero_registro = '708328', id_estatus = 1, fecha_inicio = '1999-09-01', fecha_vencimiento ='2009-09-01', created_at ='1999-09-01 00:00:00', updated_at ='1999-09-01 00:00:00', id_clase=null, id_marca=781, id_cliente=549, vigencia = 0 where id =583;</v>
      </c>
      <c r="BK584" s="137" t="str">
        <f t="shared" si="199"/>
        <v>update bitacoras_estatus set id_estatus = 1 where id =583;</v>
      </c>
    </row>
    <row r="585" spans="1:63">
      <c r="A585" s="3">
        <v>1015177</v>
      </c>
      <c r="B585" s="3">
        <v>1142454</v>
      </c>
      <c r="C585" s="3">
        <f>IF(Tabla1[[#This Row],[No. REG.]]="","",1)</f>
        <v>1</v>
      </c>
      <c r="D585" s="3" t="s">
        <v>46</v>
      </c>
      <c r="E585" s="3">
        <f>IF(Tabla1[[#This Row],[STATUS]]="","",VLOOKUP(D585,Estatus!$A$2:$B$13,2,0))</f>
        <v>10</v>
      </c>
      <c r="F585" s="3">
        <f>IF(Tabla1[[#This Row],[STATUS]]="","",VLOOKUP(D585,Estatus!$A$2:$I$12,9,0))</f>
        <v>1</v>
      </c>
      <c r="G585" s="12" t="s">
        <v>3072</v>
      </c>
      <c r="H585" s="7">
        <v>39983</v>
      </c>
      <c r="I585" s="80">
        <f t="shared" si="180"/>
        <v>2009</v>
      </c>
      <c r="J585" s="80">
        <f t="shared" si="181"/>
        <v>6</v>
      </c>
      <c r="K585" s="80">
        <f t="shared" si="182"/>
        <v>19</v>
      </c>
      <c r="L585" s="80" t="str">
        <f t="shared" si="183"/>
        <v>06</v>
      </c>
      <c r="M585" s="80">
        <f t="shared" si="184"/>
        <v>19</v>
      </c>
      <c r="N585" s="80" t="str">
        <f t="shared" si="185"/>
        <v>'2009-06-19'</v>
      </c>
      <c r="O585" s="80" t="str">
        <f t="shared" si="186"/>
        <v>'2009-06-19 00:00:00'</v>
      </c>
      <c r="P585" s="7">
        <v>43635</v>
      </c>
      <c r="Q585" s="80">
        <f t="shared" si="187"/>
        <v>2019</v>
      </c>
      <c r="R585" s="80">
        <f t="shared" si="188"/>
        <v>6</v>
      </c>
      <c r="S585" s="80">
        <f t="shared" si="189"/>
        <v>19</v>
      </c>
      <c r="T585" s="80" t="str">
        <f t="shared" si="190"/>
        <v>06</v>
      </c>
      <c r="U585" s="80">
        <f t="shared" si="191"/>
        <v>19</v>
      </c>
      <c r="V585" s="80" t="str">
        <f t="shared" si="192"/>
        <v>'2019-06-19'</v>
      </c>
      <c r="W585" s="80"/>
      <c r="X585" s="80" t="str">
        <f t="shared" si="193"/>
        <v>null</v>
      </c>
      <c r="Y585" s="3" t="s">
        <v>8604</v>
      </c>
      <c r="Z585" s="124">
        <f>IFERROR(IF(Y585="","null",VLOOKUP(Y585,Marcas!$A$2:$C$2024,2,0)),"")</f>
        <v>780</v>
      </c>
      <c r="AA585" s="3" t="s">
        <v>3070</v>
      </c>
      <c r="AB585" s="3">
        <f>IFERROR(IF(AA585="","",IF(AA585="EMPORIO LEGAL",1,VLOOKUP(AA585,Clientes!$A$2:$B$1190,2,0))),"")</f>
        <v>549</v>
      </c>
      <c r="AC585" s="3">
        <f>IFERROR(IF(Tabla1[[#This Row],[id_control]]="null","",VLOOKUP(CONCATENATE(Tabla1[[#This Row],[CLIENTE]],"-",Tabla1[[#This Row],[id_control]]),Hoja1!$C$2:$D$1994,2,0)),"")</f>
        <v>585</v>
      </c>
      <c r="AD585" s="3" t="s">
        <v>3073</v>
      </c>
      <c r="AE585" s="4"/>
      <c r="AF585" s="4"/>
      <c r="AG585" s="4"/>
      <c r="AH585" s="4"/>
      <c r="AI585" s="4"/>
      <c r="AJ585" s="4"/>
      <c r="AK585" s="4"/>
      <c r="AL585" s="3" t="s">
        <v>3074</v>
      </c>
      <c r="AM585" s="8">
        <v>4466666</v>
      </c>
      <c r="AN585" s="8"/>
      <c r="AO585" s="6"/>
      <c r="AP585" s="6"/>
      <c r="AQ585" s="8" t="s">
        <v>3075</v>
      </c>
      <c r="AR585" s="8"/>
      <c r="AS585" s="6"/>
      <c r="AT585" s="6"/>
      <c r="AU585" s="6"/>
      <c r="AV585" s="8" t="s">
        <v>3076</v>
      </c>
      <c r="AW585" s="8"/>
      <c r="AX585" s="6"/>
      <c r="AY585" s="6"/>
      <c r="AZ585" s="6"/>
      <c r="BA585" s="6"/>
      <c r="BB585" s="6"/>
      <c r="BC585" s="6"/>
      <c r="BD585" s="6" t="s">
        <v>3077</v>
      </c>
      <c r="BE585" s="8">
        <v>584</v>
      </c>
      <c r="BF585" s="6" t="str">
        <f t="shared" si="194"/>
        <v>insert into bitacoras_estatus (numero_expediente, numero_registro, representante, fecha_inicio, fecha_vencimiento, id_cliente, id_admin, id_bitacoras_estatus, id_estatus, id_clase, id_marca, created_at, updated_at) values('1015177','1142454','RICARDO VALLES ALVELAIS','2009-06-19','2019-06-19','549','2','1','1',null,780,'2009-06-19 00:00:00','2009-06-19 00:00:00');</v>
      </c>
      <c r="BG585" s="6" t="str">
        <f t="shared" si="195"/>
        <v>insert into servicios_comentarios (comentario, id_admin, id_estatus, created_at, updated_at) values('Título entregado 04/052010',1,584,'2009-06-19 00:00:00','2009-06-19 00:00:00');</v>
      </c>
      <c r="BH585" s="6" t="str">
        <f t="shared" si="196"/>
        <v>insert into servicios_comentarios (comentario, id_admin, id_estatus, created_at, updated_at) values('410 0339, 4466666 cel 614 342 9817',1,584,'2009-06-19 00:00:00','2009-06-19 00:00:00');</v>
      </c>
      <c r="BI585" s="137" t="str">
        <f t="shared" si="197"/>
        <v>update bitacoras_estatus set comprobacion_uso = 1, id_estatus=10 where id=584;</v>
      </c>
      <c r="BJ585" s="137" t="str">
        <f t="shared" si="198"/>
        <v>update bitacoras_estatus set numero_expediente = '1015177', numero_registro = '1142454', id_estatus = 10, fecha_inicio = '2009-06-19', fecha_vencimiento ='2019-06-19', created_at ='2009-06-19 00:00:00', updated_at ='2009-06-19 00:00:00', id_clase=null, id_marca=780, id_cliente=549, vigencia = 1 where id =584;</v>
      </c>
      <c r="BK585" s="137" t="str">
        <f t="shared" si="199"/>
        <v>update bitacoras_estatus set id_estatus = 10 where id =584;</v>
      </c>
    </row>
    <row r="586" spans="1:63" ht="43">
      <c r="A586" s="6">
        <v>1425862</v>
      </c>
      <c r="B586" s="6">
        <v>1428258</v>
      </c>
      <c r="C586" s="6">
        <f>IF(Tabla1[[#This Row],[No. REG.]]="","",1)</f>
        <v>1</v>
      </c>
      <c r="D586" s="3" t="s">
        <v>46</v>
      </c>
      <c r="E586" s="3">
        <f>IF(Tabla1[[#This Row],[STATUS]]="","",VLOOKUP(D586,Estatus!$A$2:$B$13,2,0))</f>
        <v>10</v>
      </c>
      <c r="F586" s="3">
        <f>IF(Tabla1[[#This Row],[STATUS]]="","",VLOOKUP(D586,Estatus!$A$2:$I$12,9,0))</f>
        <v>1</v>
      </c>
      <c r="G586" s="16" t="s">
        <v>3078</v>
      </c>
      <c r="H586" s="7">
        <v>41571</v>
      </c>
      <c r="I586" s="80">
        <f t="shared" si="180"/>
        <v>2013</v>
      </c>
      <c r="J586" s="80">
        <f t="shared" si="181"/>
        <v>10</v>
      </c>
      <c r="K586" s="80">
        <f t="shared" si="182"/>
        <v>24</v>
      </c>
      <c r="L586" s="80">
        <f t="shared" si="183"/>
        <v>10</v>
      </c>
      <c r="M586" s="80">
        <f t="shared" si="184"/>
        <v>24</v>
      </c>
      <c r="N586" s="80" t="str">
        <f t="shared" si="185"/>
        <v>'2013-10-24'</v>
      </c>
      <c r="O586" s="80" t="str">
        <f t="shared" si="186"/>
        <v>'2013-10-24 00:00:00'</v>
      </c>
      <c r="P586" s="7">
        <v>45223</v>
      </c>
      <c r="Q586" s="80">
        <f t="shared" si="187"/>
        <v>2023</v>
      </c>
      <c r="R586" s="80">
        <f t="shared" si="188"/>
        <v>10</v>
      </c>
      <c r="S586" s="80">
        <f t="shared" si="189"/>
        <v>24</v>
      </c>
      <c r="T586" s="80">
        <f t="shared" si="190"/>
        <v>10</v>
      </c>
      <c r="U586" s="80">
        <f t="shared" si="191"/>
        <v>24</v>
      </c>
      <c r="V586" s="80" t="str">
        <f t="shared" si="192"/>
        <v>'2023-10-24'</v>
      </c>
      <c r="W586" s="80"/>
      <c r="X586" s="80" t="str">
        <f t="shared" si="193"/>
        <v>null</v>
      </c>
      <c r="Y586" s="6" t="s">
        <v>3079</v>
      </c>
      <c r="Z586" s="123">
        <f>IFERROR(IF(Y586="","null",VLOOKUP(Y586,Marcas!$A$2:$C$2024,2,0)),"")</f>
        <v>779</v>
      </c>
      <c r="AA586" s="6" t="s">
        <v>3079</v>
      </c>
      <c r="AB586" s="6">
        <f>IFERROR(IF(AA586="","",IF(AA586="EMPORIO LEGAL",1,VLOOKUP(AA586,Clientes!$A$2:$B$1190,2,0))),"")</f>
        <v>548</v>
      </c>
      <c r="AC586" s="6">
        <f>IFERROR(IF(Tabla1[[#This Row],[id_control]]="null","",VLOOKUP(CONCATENATE(Tabla1[[#This Row],[CLIENTE]],"-",Tabla1[[#This Row],[id_control]]),Hoja1!$C$2:$D$1994,2,0)),"")</f>
        <v>586</v>
      </c>
      <c r="AD586" s="3" t="s">
        <v>614</v>
      </c>
      <c r="AE586" s="3"/>
      <c r="AF586" s="6"/>
      <c r="AG586" s="6"/>
      <c r="AH586" s="6"/>
      <c r="AI586" s="6"/>
      <c r="AJ586" s="6"/>
      <c r="AK586" s="6"/>
      <c r="AL586" s="3"/>
      <c r="AM586" s="6"/>
      <c r="AN586" s="6"/>
      <c r="AO586" s="6"/>
      <c r="AP586" s="6"/>
      <c r="AQ586" s="5"/>
      <c r="AR586" s="6"/>
      <c r="AS586" s="6"/>
      <c r="AT586" s="6"/>
      <c r="AU586" s="6"/>
      <c r="AV586" s="4"/>
      <c r="AW586" s="6"/>
      <c r="AX586" s="6"/>
      <c r="AY586" s="6"/>
      <c r="AZ586" s="6"/>
      <c r="BA586" s="6"/>
      <c r="BB586" s="6"/>
      <c r="BC586" s="6"/>
      <c r="BD586" s="8"/>
      <c r="BE586" s="8">
        <v>585</v>
      </c>
      <c r="BF586" s="6" t="str">
        <f t="shared" si="194"/>
        <v>insert into bitacoras_estatus (numero_expediente, numero_registro, representante, fecha_inicio, fecha_vencimiento, id_cliente, id_admin, id_bitacoras_estatus, id_estatus, id_clase, id_marca, created_at, updated_at) values('1425862','1428258','LIC. VICTOR ROMO, CIF','2013-10-24','2023-10-24','548','2','1','1',null,779,'2013-10-24 00:00:00','2013-10-24 00:00:00');</v>
      </c>
      <c r="BG586" s="6" t="str">
        <f t="shared" si="195"/>
        <v>insert into servicios_comentarios (comentario, id_admin, id_estatus, created_at, updated_at) values('TITULO RECIBIDO 28/03/2014. TITULO ENVIADO POR PAQUETERIA 06/5/2014 GUIA FEDEX 8037 7611 9668',1,585,'2013-10-24 00:00:00','2013-10-24 00:00:00');</v>
      </c>
      <c r="BH586" s="6" t="str">
        <f t="shared" si="196"/>
        <v/>
      </c>
      <c r="BI586" s="137" t="str">
        <f t="shared" si="197"/>
        <v>update bitacoras_estatus set comprobacion_uso = 1, id_estatus=10 where id=585;</v>
      </c>
      <c r="BJ586" s="137" t="str">
        <f t="shared" si="198"/>
        <v>update bitacoras_estatus set numero_expediente = '1425862', numero_registro = '1428258', id_estatus = 10, fecha_inicio = '2013-10-24', fecha_vencimiento ='2023-10-24', created_at ='2013-10-24 00:00:00', updated_at ='2013-10-24 00:00:00', id_clase=null, id_marca=779, id_cliente=548, vigencia = 1 where id =585;</v>
      </c>
      <c r="BK586" s="137" t="str">
        <f t="shared" si="199"/>
        <v>update bitacoras_estatus set id_estatus = 10 where id =585;</v>
      </c>
    </row>
    <row r="587" spans="1:63" ht="27">
      <c r="A587" s="3">
        <v>1429119</v>
      </c>
      <c r="B587" s="3">
        <v>1436544</v>
      </c>
      <c r="C587" s="3">
        <f>IF(Tabla1[[#This Row],[No. REG.]]="","",1)</f>
        <v>1</v>
      </c>
      <c r="D587" s="3" t="s">
        <v>46</v>
      </c>
      <c r="E587" s="3">
        <f>IF(Tabla1[[#This Row],[STATUS]]="","",VLOOKUP(D587,Estatus!$A$2:$B$13,2,0))</f>
        <v>10</v>
      </c>
      <c r="F587" s="3">
        <f>IF(Tabla1[[#This Row],[STATUS]]="","",VLOOKUP(D587,Estatus!$A$2:$I$12,9,0))</f>
        <v>1</v>
      </c>
      <c r="G587" s="12" t="s">
        <v>3080</v>
      </c>
      <c r="H587" s="7">
        <v>41583</v>
      </c>
      <c r="I587" s="80">
        <f t="shared" si="180"/>
        <v>2013</v>
      </c>
      <c r="J587" s="80">
        <f t="shared" si="181"/>
        <v>11</v>
      </c>
      <c r="K587" s="80">
        <f t="shared" si="182"/>
        <v>5</v>
      </c>
      <c r="L587" s="80">
        <f t="shared" si="183"/>
        <v>11</v>
      </c>
      <c r="M587" s="80" t="str">
        <f t="shared" si="184"/>
        <v>05</v>
      </c>
      <c r="N587" s="80" t="str">
        <f t="shared" si="185"/>
        <v>'2013-11-05'</v>
      </c>
      <c r="O587" s="80" t="str">
        <f t="shared" si="186"/>
        <v>'2013-11-05 00:00:00'</v>
      </c>
      <c r="P587" s="7">
        <v>45235</v>
      </c>
      <c r="Q587" s="80">
        <f t="shared" si="187"/>
        <v>2023</v>
      </c>
      <c r="R587" s="80">
        <f t="shared" si="188"/>
        <v>11</v>
      </c>
      <c r="S587" s="80">
        <f t="shared" si="189"/>
        <v>5</v>
      </c>
      <c r="T587" s="80">
        <f t="shared" si="190"/>
        <v>11</v>
      </c>
      <c r="U587" s="80" t="str">
        <f t="shared" si="191"/>
        <v>05</v>
      </c>
      <c r="V587" s="80" t="str">
        <f t="shared" si="192"/>
        <v>'2023-11-05'</v>
      </c>
      <c r="W587" s="80"/>
      <c r="X587" s="80" t="str">
        <f t="shared" si="193"/>
        <v>null</v>
      </c>
      <c r="Y587" s="3" t="s">
        <v>3081</v>
      </c>
      <c r="Z587" s="124">
        <f>IFERROR(IF(Y587="","null",VLOOKUP(Y587,Marcas!$A$2:$C$2024,2,0)),"")</f>
        <v>778</v>
      </c>
      <c r="AA587" s="3" t="s">
        <v>3081</v>
      </c>
      <c r="AB587" s="3">
        <f>IFERROR(IF(AA587="","",IF(AA587="EMPORIO LEGAL",1,VLOOKUP(AA587,Clientes!$A$2:$B$1190,2,0))),"")</f>
        <v>547</v>
      </c>
      <c r="AC587" s="3">
        <f>IFERROR(IF(Tabla1[[#This Row],[id_control]]="null","",VLOOKUP(CONCATENATE(Tabla1[[#This Row],[CLIENTE]],"-",Tabla1[[#This Row],[id_control]]),Hoja1!$C$2:$D$1994,2,0)),"")</f>
        <v>587</v>
      </c>
      <c r="AD587" s="3" t="s">
        <v>3082</v>
      </c>
      <c r="AE587" s="3"/>
      <c r="AF587" s="3"/>
      <c r="AG587" s="3"/>
      <c r="AH587" s="3"/>
      <c r="AI587" s="3"/>
      <c r="AJ587" s="3"/>
      <c r="AK587" s="3"/>
      <c r="AL587" s="3" t="s">
        <v>3083</v>
      </c>
      <c r="AM587" s="6"/>
      <c r="AN587" s="6"/>
      <c r="AO587" s="6"/>
      <c r="AP587" s="6"/>
      <c r="AQ587" s="8"/>
      <c r="AR587" s="6"/>
      <c r="AS587" s="6"/>
      <c r="AT587" s="6"/>
      <c r="AU587" s="6"/>
      <c r="AV587" s="8" t="s">
        <v>3084</v>
      </c>
      <c r="AW587" s="8"/>
      <c r="AX587" s="6"/>
      <c r="AY587" s="6"/>
      <c r="AZ587" s="6"/>
      <c r="BA587" s="6"/>
      <c r="BB587" s="6"/>
      <c r="BC587" s="6"/>
      <c r="BD587" s="6" t="s">
        <v>3083</v>
      </c>
      <c r="BE587" s="8">
        <v>586</v>
      </c>
      <c r="BF587" s="6" t="str">
        <f t="shared" si="194"/>
        <v>insert into bitacoras_estatus (numero_expediente, numero_registro, representante, fecha_inicio, fecha_vencimiento, id_cliente, id_admin, id_bitacoras_estatus, id_estatus, id_clase, id_marca, created_at, updated_at) values('1429119','1436544','OLIVA PORRAS CUETO','2013-11-05','2023-11-05','547','2','1','1',null,778,'2013-11-05 00:00:00','2013-11-05 00:00:00');</v>
      </c>
      <c r="BG587" s="6" t="str">
        <f t="shared" si="195"/>
        <v>insert into servicios_comentarios (comentario, id_admin, id_estatus, created_at, updated_at) values('TITULO RECIBIDO 03/04/14. TITULO ENTREGADO 07/04/14',1,586,'2013-11-05 00:00:00','2013-11-05 00:00:00');</v>
      </c>
      <c r="BH587" s="6" t="str">
        <f t="shared" si="196"/>
        <v>insert into servicios_comentarios (comentario, id_admin, id_estatus, created_at, updated_at) values('OLIVIA 614 406 62 41 OMAR 614 184 4926, 4161566 Y 297 3368',1,586,'2013-11-05 00:00:00','2013-11-05 00:00:00');</v>
      </c>
      <c r="BI587" s="137" t="str">
        <f t="shared" si="197"/>
        <v>update bitacoras_estatus set comprobacion_uso = 1, id_estatus=10 where id=586;</v>
      </c>
      <c r="BJ587" s="137" t="str">
        <f t="shared" si="198"/>
        <v>update bitacoras_estatus set numero_expediente = '1429119', numero_registro = '1436544', id_estatus = 10, fecha_inicio = '2013-11-05', fecha_vencimiento ='2023-11-05', created_at ='2013-11-05 00:00:00', updated_at ='2013-11-05 00:00:00', id_clase=null, id_marca=778, id_cliente=547, vigencia = 1 where id =586;</v>
      </c>
      <c r="BK587" s="137" t="str">
        <f t="shared" si="199"/>
        <v>update bitacoras_estatus set id_estatus = 10 where id =586;</v>
      </c>
    </row>
    <row r="588" spans="1:63">
      <c r="A588" s="6">
        <v>1093858</v>
      </c>
      <c r="B588" s="6">
        <v>1172252</v>
      </c>
      <c r="C588" s="6">
        <f>IF(Tabla1[[#This Row],[No. REG.]]="","",1)</f>
        <v>1</v>
      </c>
      <c r="D588" s="3" t="s">
        <v>46</v>
      </c>
      <c r="E588" s="3">
        <f>IF(Tabla1[[#This Row],[STATUS]]="","",VLOOKUP(D588,Estatus!$A$2:$B$13,2,0))</f>
        <v>10</v>
      </c>
      <c r="F588" s="3">
        <f>IF(Tabla1[[#This Row],[STATUS]]="","",VLOOKUP(D588,Estatus!$A$2:$I$12,9,0))</f>
        <v>1</v>
      </c>
      <c r="G588" s="16" t="s">
        <v>2415</v>
      </c>
      <c r="H588" s="9">
        <v>40318</v>
      </c>
      <c r="I588" s="81">
        <f t="shared" si="180"/>
        <v>2010</v>
      </c>
      <c r="J588" s="81">
        <f t="shared" si="181"/>
        <v>5</v>
      </c>
      <c r="K588" s="81">
        <f t="shared" si="182"/>
        <v>20</v>
      </c>
      <c r="L588" s="81" t="str">
        <f t="shared" si="183"/>
        <v>05</v>
      </c>
      <c r="M588" s="81">
        <f t="shared" si="184"/>
        <v>20</v>
      </c>
      <c r="N588" s="81" t="str">
        <f t="shared" si="185"/>
        <v>'2010-05-20'</v>
      </c>
      <c r="O588" s="81" t="str">
        <f t="shared" si="186"/>
        <v>'2010-05-20 00:00:00'</v>
      </c>
      <c r="P588" s="9">
        <v>43971</v>
      </c>
      <c r="Q588" s="81">
        <f t="shared" si="187"/>
        <v>2020</v>
      </c>
      <c r="R588" s="81">
        <f t="shared" si="188"/>
        <v>5</v>
      </c>
      <c r="S588" s="81">
        <f t="shared" si="189"/>
        <v>20</v>
      </c>
      <c r="T588" s="81" t="str">
        <f t="shared" si="190"/>
        <v>05</v>
      </c>
      <c r="U588" s="81">
        <f t="shared" si="191"/>
        <v>20</v>
      </c>
      <c r="V588" s="81" t="str">
        <f t="shared" si="192"/>
        <v>'2020-05-20'</v>
      </c>
      <c r="W588" s="81"/>
      <c r="X588" s="81" t="str">
        <f t="shared" si="193"/>
        <v>null</v>
      </c>
      <c r="Y588" s="6" t="s">
        <v>3085</v>
      </c>
      <c r="Z588" s="123">
        <f>IFERROR(IF(Y588="","null",VLOOKUP(Y588,Marcas!$A$2:$C$2024,2,0)),"")</f>
        <v>774</v>
      </c>
      <c r="AA588" s="6" t="s">
        <v>3085</v>
      </c>
      <c r="AB588" s="6">
        <f>IFERROR(IF(AA588="","",IF(AA588="EMPORIO LEGAL",1,VLOOKUP(AA588,Clientes!$A$2:$B$1190,2,0))),"")</f>
        <v>546</v>
      </c>
      <c r="AC588" s="6">
        <f>IFERROR(IF(Tabla1[[#This Row],[id_control]]="null","",VLOOKUP(CONCATENATE(Tabla1[[#This Row],[CLIENTE]],"-",Tabla1[[#This Row],[id_control]]),Hoja1!$C$2:$D$1994,2,0)),"")</f>
        <v>588</v>
      </c>
      <c r="AD588" s="8" t="s">
        <v>3086</v>
      </c>
      <c r="AE588" s="8" t="s">
        <v>3087</v>
      </c>
      <c r="AF588" s="6"/>
      <c r="AG588" s="6"/>
      <c r="AH588" s="6"/>
      <c r="AI588" s="6"/>
      <c r="AJ588" s="6"/>
      <c r="AK588" s="6"/>
      <c r="AL588" s="3" t="s">
        <v>3088</v>
      </c>
      <c r="AM588" s="6" t="s">
        <v>3089</v>
      </c>
      <c r="AN588" s="6" t="s">
        <v>3090</v>
      </c>
      <c r="AO588" s="6"/>
      <c r="AP588" s="6"/>
      <c r="AQ588" s="5">
        <v>6141988986</v>
      </c>
      <c r="AR588" s="6" t="s">
        <v>3091</v>
      </c>
      <c r="AS588" s="6"/>
      <c r="AT588" s="6"/>
      <c r="AU588" s="6"/>
      <c r="AV588" s="6" t="s">
        <v>3092</v>
      </c>
      <c r="AW588" s="6" t="s">
        <v>3093</v>
      </c>
      <c r="AX588" s="6"/>
      <c r="AY588" s="6"/>
      <c r="AZ588" s="6"/>
      <c r="BA588" s="6"/>
      <c r="BB588" s="6"/>
      <c r="BC588" s="6"/>
      <c r="BD588" s="6" t="s">
        <v>3094</v>
      </c>
      <c r="BE588" s="8">
        <v>587</v>
      </c>
      <c r="BF588" s="6" t="str">
        <f t="shared" si="194"/>
        <v>insert into bitacoras_estatus (numero_expediente, numero_registro, representante, fecha_inicio, fecha_vencimiento, id_cliente, id_admin, id_bitacoras_estatus, id_estatus, id_clase, id_marca, created_at, updated_at) values('1093858','1172252','JESUS ANTONIO REZA VALENCIA','2010-05-20','2020-05-20','546','2','1','1',null,774,'2010-05-20 00:00:00','2010-05-20 00:00:00');</v>
      </c>
      <c r="BG588" s="6" t="str">
        <f t="shared" si="195"/>
        <v>insert into servicios_comentarios (comentario, id_admin, id_estatus, created_at, updated_at) values('TITULO ENTREGADO: 30/09/2010',1,587,'2010-05-20 00:00:00','2010-05-20 00:00:00');</v>
      </c>
      <c r="BH588" s="6" t="str">
        <f t="shared" si="196"/>
        <v>insert into servicios_comentarios (comentario, id_admin, id_estatus, created_at, updated_at) values('5420435, 4814461 CEL JESUS 6141988986, NORMA CASA 4929713 CEL 2399194',1,587,'2010-05-20 00:00:00','2010-05-20 00:00:00');</v>
      </c>
      <c r="BI588" s="137" t="str">
        <f t="shared" si="197"/>
        <v>update bitacoras_estatus set comprobacion_uso = 1, id_estatus=10 where id=587;</v>
      </c>
      <c r="BJ588" s="137" t="str">
        <f t="shared" si="198"/>
        <v>update bitacoras_estatus set numero_expediente = '1093858', numero_registro = '1172252', id_estatus = 10, fecha_inicio = '2010-05-20', fecha_vencimiento ='2020-05-20', created_at ='2010-05-20 00:00:00', updated_at ='2010-05-20 00:00:00', id_clase=null, id_marca=774, id_cliente=546, vigencia = 1 where id =587;</v>
      </c>
      <c r="BK588" s="137" t="str">
        <f t="shared" si="199"/>
        <v>update bitacoras_estatus set id_estatus = 10 where id =587;</v>
      </c>
    </row>
    <row r="589" spans="1:63">
      <c r="A589" s="6">
        <v>1260256</v>
      </c>
      <c r="B589" s="6"/>
      <c r="C589" s="6" t="str">
        <f>IF(Tabla1[[#This Row],[No. REG.]]="","",1)</f>
        <v/>
      </c>
      <c r="D589" s="3" t="s">
        <v>34</v>
      </c>
      <c r="E589" s="3">
        <f>IF(Tabla1[[#This Row],[STATUS]]="","",VLOOKUP(D589,Estatus!$A$2:$B$13,2,0))</f>
        <v>5</v>
      </c>
      <c r="F589" s="3">
        <f>IF(Tabla1[[#This Row],[STATUS]]="","",VLOOKUP(D589,Estatus!$A$2:$I$12,9,0))</f>
        <v>0</v>
      </c>
      <c r="G589" s="12" t="s">
        <v>3095</v>
      </c>
      <c r="H589" s="7">
        <v>40977</v>
      </c>
      <c r="I589" s="80">
        <f t="shared" si="180"/>
        <v>2012</v>
      </c>
      <c r="J589" s="80">
        <f t="shared" si="181"/>
        <v>3</v>
      </c>
      <c r="K589" s="80">
        <f t="shared" si="182"/>
        <v>9</v>
      </c>
      <c r="L589" s="80" t="str">
        <f t="shared" si="183"/>
        <v>03</v>
      </c>
      <c r="M589" s="80" t="str">
        <f t="shared" si="184"/>
        <v>09</v>
      </c>
      <c r="N589" s="80" t="str">
        <f t="shared" si="185"/>
        <v>'2012-03-09'</v>
      </c>
      <c r="O589" s="80" t="str">
        <f t="shared" si="186"/>
        <v>'2012-03-09 00:00:00'</v>
      </c>
      <c r="P589" s="7">
        <v>44629</v>
      </c>
      <c r="Q589" s="80">
        <f t="shared" si="187"/>
        <v>2022</v>
      </c>
      <c r="R589" s="80">
        <f t="shared" si="188"/>
        <v>3</v>
      </c>
      <c r="S589" s="80">
        <f t="shared" si="189"/>
        <v>9</v>
      </c>
      <c r="T589" s="80" t="str">
        <f t="shared" si="190"/>
        <v>03</v>
      </c>
      <c r="U589" s="80" t="str">
        <f t="shared" si="191"/>
        <v>09</v>
      </c>
      <c r="V589" s="80" t="str">
        <f t="shared" si="192"/>
        <v>'2022-03-09'</v>
      </c>
      <c r="W589" s="80"/>
      <c r="X589" s="80" t="str">
        <f t="shared" si="193"/>
        <v>null</v>
      </c>
      <c r="Y589" s="16" t="s">
        <v>3096</v>
      </c>
      <c r="Z589" s="126">
        <f>IFERROR(IF(Y589="","null",VLOOKUP(Y589,Marcas!$A$2:$C$2024,2,0)),"")</f>
        <v>772</v>
      </c>
      <c r="AA589" t="s">
        <v>3096</v>
      </c>
      <c r="AB589" s="6">
        <f>IFERROR(IF(AA589="","",IF(AA589="EMPORIO LEGAL",1,VLOOKUP(AA589,Clientes!$A$2:$B$1190,2,0))),"")</f>
        <v>544</v>
      </c>
      <c r="AC589" s="6">
        <f>IFERROR(IF(Tabla1[[#This Row],[id_control]]="null","",VLOOKUP(CONCATENATE(Tabla1[[#This Row],[CLIENTE]],"-",Tabla1[[#This Row],[id_control]]),Hoja1!$C$2:$D$1994,2,0)),"")</f>
        <v>589</v>
      </c>
      <c r="AD589" s="6" t="s">
        <v>3097</v>
      </c>
      <c r="AE589" s="6" t="s">
        <v>3098</v>
      </c>
      <c r="AF589" s="6"/>
      <c r="AG589" s="6"/>
      <c r="AH589" s="6"/>
      <c r="AI589" s="6"/>
      <c r="AJ589" s="6"/>
      <c r="AK589" s="6"/>
      <c r="AL589" s="3" t="s">
        <v>3099</v>
      </c>
      <c r="AM589" s="4"/>
      <c r="AN589" s="6"/>
      <c r="AO589" s="6"/>
      <c r="AP589" s="6"/>
      <c r="AQ589" s="4" t="s">
        <v>3100</v>
      </c>
      <c r="AR589" s="6"/>
      <c r="AS589" s="6"/>
      <c r="AT589" s="6"/>
      <c r="AU589" s="6"/>
      <c r="AV589" s="6" t="s">
        <v>3101</v>
      </c>
      <c r="AW589" s="6"/>
      <c r="AX589" s="6"/>
      <c r="AY589" s="6"/>
      <c r="AZ589" s="6"/>
      <c r="BA589" s="6"/>
      <c r="BB589" s="6"/>
      <c r="BC589" s="6"/>
      <c r="BD589" s="8" t="s">
        <v>3102</v>
      </c>
      <c r="BE589" s="8">
        <v>588</v>
      </c>
      <c r="BF589" s="6" t="str">
        <f t="shared" si="194"/>
        <v>insert into bitacoras_estatus (numero_expediente, numero_registro, representante, fecha_inicio, fecha_vencimiento, id_cliente, id_admin, id_bitacoras_estatus, id_estatus, id_clase, id_marca, created_at, updated_at) values('1260256','','SANDRA ALVAREZ ROJAS','2012-03-09','2022-03-09','544','2','1','1',null,772,'2012-03-09 00:00:00','2012-03-09 00:00:00');</v>
      </c>
      <c r="BG589" s="6" t="str">
        <f t="shared" si="195"/>
        <v>insert into servicios_comentarios (comentario, id_admin, id_estatus, created_at, updated_at) values('NEGATIVA RECIBIDA ENERO 2014',1,588,'2012-03-09 00:00:00','2012-03-09 00:00:00');</v>
      </c>
      <c r="BH589" s="6" t="str">
        <f t="shared" si="196"/>
        <v>insert into servicios_comentarios (comentario, id_admin, id_estatus, created_at, updated_at) values('625 5 81 22 22 DEL. AXEL 625 108 12 40',1,588,'2012-03-09 00:00:00','2012-03-09 00:00:00');</v>
      </c>
      <c r="BI589" s="137" t="str">
        <f t="shared" si="197"/>
        <v>update bitacoras_estatus set comprobacion_uso = 1, id_estatus=5 where id=588;</v>
      </c>
      <c r="BJ589" s="137" t="str">
        <f t="shared" si="198"/>
        <v>update bitacoras_estatus set numero_expediente = '1260256', numero_registro = '', id_estatus = 5, fecha_inicio = '2012-03-09', fecha_vencimiento ='2022-03-09', created_at ='2012-03-09 00:00:00', updated_at ='2012-03-09 00:00:00', id_clase=null, id_marca=772, id_cliente=544, vigencia = 0 where id =588;</v>
      </c>
      <c r="BK589" s="137" t="str">
        <f t="shared" si="199"/>
        <v>update bitacoras_estatus set id_estatus = 5 where id =588;</v>
      </c>
    </row>
    <row r="590" spans="1:63">
      <c r="A590" s="6">
        <v>1195251</v>
      </c>
      <c r="B590" s="6">
        <v>1253311</v>
      </c>
      <c r="C590" s="6">
        <f>IF(Tabla1[[#This Row],[No. REG.]]="","",1)</f>
        <v>1</v>
      </c>
      <c r="D590" s="3" t="s">
        <v>46</v>
      </c>
      <c r="E590" s="3">
        <f>IF(Tabla1[[#This Row],[STATUS]]="","",VLOOKUP(D590,Estatus!$A$2:$B$13,2,0))</f>
        <v>10</v>
      </c>
      <c r="F590" s="3">
        <f>IF(Tabla1[[#This Row],[STATUS]]="","",VLOOKUP(D590,Estatus!$A$2:$I$12,9,0))</f>
        <v>1</v>
      </c>
      <c r="G590" s="16" t="s">
        <v>3103</v>
      </c>
      <c r="H590" s="9">
        <v>40732</v>
      </c>
      <c r="I590" s="81">
        <f t="shared" si="180"/>
        <v>2011</v>
      </c>
      <c r="J590" s="81">
        <f t="shared" si="181"/>
        <v>7</v>
      </c>
      <c r="K590" s="81">
        <f t="shared" si="182"/>
        <v>8</v>
      </c>
      <c r="L590" s="81" t="str">
        <f t="shared" si="183"/>
        <v>07</v>
      </c>
      <c r="M590" s="81" t="str">
        <f t="shared" si="184"/>
        <v>08</v>
      </c>
      <c r="N590" s="81" t="str">
        <f t="shared" si="185"/>
        <v>'2011-07-08'</v>
      </c>
      <c r="O590" s="81" t="str">
        <f t="shared" si="186"/>
        <v>'2011-07-08 00:00:00'</v>
      </c>
      <c r="P590" s="9">
        <v>44385</v>
      </c>
      <c r="Q590" s="81">
        <f t="shared" si="187"/>
        <v>2021</v>
      </c>
      <c r="R590" s="81">
        <f t="shared" si="188"/>
        <v>7</v>
      </c>
      <c r="S590" s="81">
        <f t="shared" si="189"/>
        <v>8</v>
      </c>
      <c r="T590" s="81" t="str">
        <f t="shared" si="190"/>
        <v>07</v>
      </c>
      <c r="U590" s="81" t="str">
        <f t="shared" si="191"/>
        <v>08</v>
      </c>
      <c r="V590" s="81" t="str">
        <f t="shared" si="192"/>
        <v>'2021-07-08'</v>
      </c>
      <c r="W590" s="81"/>
      <c r="X590" s="81" t="str">
        <f t="shared" si="193"/>
        <v>null</v>
      </c>
      <c r="Y590" s="16" t="s">
        <v>3104</v>
      </c>
      <c r="Z590" s="126">
        <f>IFERROR(IF(Y590="","null",VLOOKUP(Y590,Marcas!$A$2:$C$2024,2,0)),"")</f>
        <v>771</v>
      </c>
      <c r="AA590" t="s">
        <v>3105</v>
      </c>
      <c r="AB590" s="6">
        <f>IFERROR(IF(AA590="","",IF(AA590="EMPORIO LEGAL",1,VLOOKUP(AA590,Clientes!$A$2:$B$1190,2,0))),"")</f>
        <v>543</v>
      </c>
      <c r="AC590" s="6">
        <f>IFERROR(IF(Tabla1[[#This Row],[id_control]]="null","",VLOOKUP(CONCATENATE(Tabla1[[#This Row],[CLIENTE]],"-",Tabla1[[#This Row],[id_control]]),Hoja1!$C$2:$D$1994,2,0)),"")</f>
        <v>590</v>
      </c>
      <c r="AD590" s="8" t="s">
        <v>3106</v>
      </c>
      <c r="AE590" s="8"/>
      <c r="AF590" s="6"/>
      <c r="AG590" s="6"/>
      <c r="AH590" s="6"/>
      <c r="AI590" s="6"/>
      <c r="AJ590" s="6"/>
      <c r="AK590" s="6"/>
      <c r="AL590" s="3" t="s">
        <v>3107</v>
      </c>
      <c r="AM590" s="6"/>
      <c r="AN590" s="6"/>
      <c r="AO590" s="6"/>
      <c r="AP590" s="6"/>
      <c r="AQ590" s="5">
        <v>6141962966</v>
      </c>
      <c r="AR590" s="6"/>
      <c r="AS590" s="6"/>
      <c r="AT590" s="6"/>
      <c r="AU590" s="6"/>
      <c r="AV590" s="6" t="s">
        <v>3108</v>
      </c>
      <c r="AW590" s="6" t="s">
        <v>3109</v>
      </c>
      <c r="AX590" s="6"/>
      <c r="AY590" s="6"/>
      <c r="AZ590" s="6"/>
      <c r="BA590" s="6"/>
      <c r="BB590" s="6"/>
      <c r="BC590" s="6"/>
      <c r="BD590" s="6" t="s">
        <v>3110</v>
      </c>
      <c r="BE590" s="8">
        <v>589</v>
      </c>
      <c r="BF590" s="6" t="str">
        <f t="shared" si="194"/>
        <v>insert into bitacoras_estatus (numero_expediente, numero_registro, representante, fecha_inicio, fecha_vencimiento, id_cliente, id_admin, id_bitacoras_estatus, id_estatus, id_clase, id_marca, created_at, updated_at) values('1195251','1253311','IVAN ARANGURE JAQUEZ','2011-07-08','2021-07-08','543','2','1','1',null,771,'2011-07-08 00:00:00','2011-07-08 00:00:00');</v>
      </c>
      <c r="BG590" s="6" t="str">
        <f t="shared" si="195"/>
        <v>insert into servicios_comentarios (comentario, id_admin, id_estatus, created_at, updated_at) values('TITULO ENTREGADO 01/02/2012',1,589,'2011-07-08 00:00:00','2011-07-08 00:00:00');</v>
      </c>
      <c r="BH590" s="6" t="str">
        <f t="shared" si="196"/>
        <v>insert into servicios_comentarios (comentario, id_admin, id_estatus, created_at, updated_at) values('4218537 cel 6141962966',1,589,'2011-07-08 00:00:00','2011-07-08 00:00:00');</v>
      </c>
      <c r="BI590" s="137" t="str">
        <f t="shared" si="197"/>
        <v>update bitacoras_estatus set comprobacion_uso = 1, id_estatus=10 where id=589;</v>
      </c>
      <c r="BJ590" s="137" t="str">
        <f t="shared" si="198"/>
        <v>update bitacoras_estatus set numero_expediente = '1195251', numero_registro = '1253311', id_estatus = 10, fecha_inicio = '2011-07-08', fecha_vencimiento ='2021-07-08', created_at ='2011-07-08 00:00:00', updated_at ='2011-07-08 00:00:00', id_clase=null, id_marca=771, id_cliente=543, vigencia = 1 where id =589;</v>
      </c>
      <c r="BK590" s="137" t="str">
        <f t="shared" si="199"/>
        <v>update bitacoras_estatus set id_estatus = 10 where id =589;</v>
      </c>
    </row>
    <row r="591" spans="1:63">
      <c r="A591" s="3">
        <v>1362620</v>
      </c>
      <c r="B591" s="3">
        <v>1439637</v>
      </c>
      <c r="C591" s="3">
        <f>IF(Tabla1[[#This Row],[No. REG.]]="","",1)</f>
        <v>1</v>
      </c>
      <c r="D591" s="3" t="s">
        <v>46</v>
      </c>
      <c r="E591" s="3">
        <f>IF(Tabla1[[#This Row],[STATUS]]="","",VLOOKUP(D591,Estatus!$A$2:$B$13,2,0))</f>
        <v>10</v>
      </c>
      <c r="F591" s="3">
        <f>IF(Tabla1[[#This Row],[STATUS]]="","",VLOOKUP(D591,Estatus!$A$2:$I$12,9,0))</f>
        <v>1</v>
      </c>
      <c r="G591" s="12" t="s">
        <v>3111</v>
      </c>
      <c r="H591" s="7">
        <v>41369</v>
      </c>
      <c r="I591" s="80">
        <f t="shared" si="180"/>
        <v>2013</v>
      </c>
      <c r="J591" s="80">
        <f t="shared" si="181"/>
        <v>4</v>
      </c>
      <c r="K591" s="80">
        <f t="shared" si="182"/>
        <v>5</v>
      </c>
      <c r="L591" s="80" t="str">
        <f t="shared" si="183"/>
        <v>04</v>
      </c>
      <c r="M591" s="80" t="str">
        <f t="shared" si="184"/>
        <v>05</v>
      </c>
      <c r="N591" s="80" t="str">
        <f t="shared" si="185"/>
        <v>'2013-04-05'</v>
      </c>
      <c r="O591" s="80" t="str">
        <f t="shared" si="186"/>
        <v>'2013-04-05 00:00:00'</v>
      </c>
      <c r="P591" s="7">
        <v>45021</v>
      </c>
      <c r="Q591" s="80">
        <f t="shared" si="187"/>
        <v>2023</v>
      </c>
      <c r="R591" s="80">
        <f t="shared" si="188"/>
        <v>4</v>
      </c>
      <c r="S591" s="80">
        <f t="shared" si="189"/>
        <v>5</v>
      </c>
      <c r="T591" s="80" t="str">
        <f t="shared" si="190"/>
        <v>04</v>
      </c>
      <c r="U591" s="80" t="str">
        <f t="shared" si="191"/>
        <v>05</v>
      </c>
      <c r="V591" s="80" t="str">
        <f t="shared" si="192"/>
        <v>'2023-04-05'</v>
      </c>
      <c r="W591" s="80"/>
      <c r="X591" s="80" t="str">
        <f t="shared" si="193"/>
        <v>null</v>
      </c>
      <c r="Y591" s="12" t="s">
        <v>3112</v>
      </c>
      <c r="Z591" s="125">
        <f>IFERROR(IF(Y591="","null",VLOOKUP(Y591,Marcas!$A$2:$C$2024,2,0)),"")</f>
        <v>768</v>
      </c>
      <c r="AA591" t="s">
        <v>3112</v>
      </c>
      <c r="AB591" s="3">
        <f>IFERROR(IF(AA591="","",IF(AA591="EMPORIO LEGAL",1,VLOOKUP(AA591,Clientes!$A$2:$B$1190,2,0))),"")</f>
        <v>541</v>
      </c>
      <c r="AC591" s="3">
        <f>IFERROR(IF(Tabla1[[#This Row],[id_control]]="null","",VLOOKUP(CONCATENATE(Tabla1[[#This Row],[CLIENTE]],"-",Tabla1[[#This Row],[id_control]]),Hoja1!$C$2:$D$1994,2,0)),"")</f>
        <v>591</v>
      </c>
      <c r="AD591" s="3" t="s">
        <v>3113</v>
      </c>
      <c r="AE591" s="3" t="s">
        <v>3114</v>
      </c>
      <c r="AF591" s="3"/>
      <c r="AG591" s="3"/>
      <c r="AH591" s="3"/>
      <c r="AI591" s="3"/>
      <c r="AJ591" s="3"/>
      <c r="AK591" s="3"/>
      <c r="AL591" s="3" t="s">
        <v>3115</v>
      </c>
      <c r="AM591" s="6"/>
      <c r="AN591" s="6"/>
      <c r="AO591" s="6"/>
      <c r="AP591" s="6"/>
      <c r="AQ591" s="4" t="s">
        <v>3116</v>
      </c>
      <c r="AR591" s="4"/>
      <c r="AS591" s="6"/>
      <c r="AT591" s="6"/>
      <c r="AU591" s="6"/>
      <c r="AV591" s="5" t="s">
        <v>3117</v>
      </c>
      <c r="AW591" s="5"/>
      <c r="AX591" s="5"/>
      <c r="AY591" s="5"/>
      <c r="AZ591" s="5"/>
      <c r="BA591" s="5"/>
      <c r="BB591" s="5"/>
      <c r="BC591" s="5"/>
      <c r="BD591" s="6" t="s">
        <v>3118</v>
      </c>
      <c r="BE591" s="8">
        <v>590</v>
      </c>
      <c r="BF591" s="6" t="str">
        <f t="shared" si="194"/>
        <v>insert into bitacoras_estatus (numero_expediente, numero_registro, representante, fecha_inicio, fecha_vencimiento, id_cliente, id_admin, id_bitacoras_estatus, id_estatus, id_clase, id_marca, created_at, updated_at) values('1362620','1439637','MARGARITA ISSA MOURRA','2013-04-05','2023-04-05','541','2','1','1',null,768,'2013-04-05 00:00:00','2013-04-05 00:00:00');</v>
      </c>
      <c r="BG591" s="6" t="str">
        <f t="shared" si="195"/>
        <v>insert into servicios_comentarios (comentario, id_admin, id_estatus, created_at, updated_at) values('TITULO ENTREGADO 26-JUN-2014',1,590,'2013-04-05 00:00:00','2013-04-05 00:00:00');</v>
      </c>
      <c r="BH591" s="6" t="str">
        <f t="shared" si="196"/>
        <v>insert into servicios_comentarios (comentario, id_admin, id_estatus, created_at, updated_at) values('639 4 65 04 39 CEL.- 636 4 72 00 34',1,590,'2013-04-05 00:00:00','2013-04-05 00:00:00');</v>
      </c>
      <c r="BI591" s="137" t="str">
        <f t="shared" si="197"/>
        <v>update bitacoras_estatus set comprobacion_uso = 1, id_estatus=10 where id=590;</v>
      </c>
      <c r="BJ591" s="137" t="str">
        <f t="shared" si="198"/>
        <v>update bitacoras_estatus set numero_expediente = '1362620', numero_registro = '1439637', id_estatus = 10, fecha_inicio = '2013-04-05', fecha_vencimiento ='2023-04-05', created_at ='2013-04-05 00:00:00', updated_at ='2013-04-05 00:00:00', id_clase=null, id_marca=768, id_cliente=541, vigencia = 1 where id =590;</v>
      </c>
      <c r="BK591" s="137" t="str">
        <f t="shared" si="199"/>
        <v>update bitacoras_estatus set id_estatus = 10 where id =590;</v>
      </c>
    </row>
    <row r="592" spans="1:63">
      <c r="A592" s="3">
        <v>863313</v>
      </c>
      <c r="B592" s="3">
        <v>1002987</v>
      </c>
      <c r="C592" s="3">
        <f>IF(Tabla1[[#This Row],[No. REG.]]="","",1)</f>
        <v>1</v>
      </c>
      <c r="D592" s="3" t="s">
        <v>109</v>
      </c>
      <c r="E592" s="3">
        <f>IF(Tabla1[[#This Row],[STATUS]]="","",VLOOKUP(D592,Estatus!$A$2:$B$13,2,0))</f>
        <v>9</v>
      </c>
      <c r="F592" s="3">
        <f>IF(Tabla1[[#This Row],[STATUS]]="","",VLOOKUP(D592,Estatus!$A$2:$I$12,9,0))</f>
        <v>0</v>
      </c>
      <c r="G592" s="12" t="s">
        <v>3119</v>
      </c>
      <c r="H592" s="7">
        <v>39344</v>
      </c>
      <c r="I592" s="80">
        <f t="shared" si="180"/>
        <v>2007</v>
      </c>
      <c r="J592" s="80">
        <f t="shared" si="181"/>
        <v>9</v>
      </c>
      <c r="K592" s="80">
        <f t="shared" si="182"/>
        <v>19</v>
      </c>
      <c r="L592" s="80" t="str">
        <f t="shared" si="183"/>
        <v>09</v>
      </c>
      <c r="M592" s="80">
        <f t="shared" si="184"/>
        <v>19</v>
      </c>
      <c r="N592" s="80" t="str">
        <f t="shared" si="185"/>
        <v>'2007-09-19'</v>
      </c>
      <c r="O592" s="80" t="str">
        <f t="shared" si="186"/>
        <v>'2007-09-19 00:00:00'</v>
      </c>
      <c r="P592" s="7">
        <v>42907</v>
      </c>
      <c r="Q592" s="80">
        <f t="shared" si="187"/>
        <v>2017</v>
      </c>
      <c r="R592" s="80">
        <f t="shared" si="188"/>
        <v>6</v>
      </c>
      <c r="S592" s="80">
        <f t="shared" si="189"/>
        <v>21</v>
      </c>
      <c r="T592" s="80" t="str">
        <f t="shared" si="190"/>
        <v>06</v>
      </c>
      <c r="U592" s="80">
        <f t="shared" si="191"/>
        <v>21</v>
      </c>
      <c r="V592" s="80" t="str">
        <f t="shared" si="192"/>
        <v>'2017-06-21'</v>
      </c>
      <c r="W592" s="80"/>
      <c r="X592" s="80" t="str">
        <f t="shared" si="193"/>
        <v>null</v>
      </c>
      <c r="Y592" s="3" t="s">
        <v>3120</v>
      </c>
      <c r="Z592" s="124">
        <f>IFERROR(IF(Y592="","null",VLOOKUP(Y592,Marcas!$A$2:$C$2024,2,0)),"")</f>
        <v>767</v>
      </c>
      <c r="AA592" s="3" t="s">
        <v>3112</v>
      </c>
      <c r="AB592" s="3">
        <f>IFERROR(IF(AA592="","",IF(AA592="EMPORIO LEGAL",1,VLOOKUP(AA592,Clientes!$A$2:$B$1190,2,0))),"")</f>
        <v>541</v>
      </c>
      <c r="AC592" s="3">
        <f>IFERROR(IF(Tabla1[[#This Row],[id_control]]="null","",VLOOKUP(CONCATENATE(Tabla1[[#This Row],[CLIENTE]],"-",Tabla1[[#This Row],[id_control]]),Hoja1!$C$2:$D$1994,2,0)),"")</f>
        <v>592</v>
      </c>
      <c r="AD592" s="3" t="s">
        <v>3113</v>
      </c>
      <c r="AE592" s="3" t="s">
        <v>3114</v>
      </c>
      <c r="AF592" s="3"/>
      <c r="AG592" s="3"/>
      <c r="AH592" s="3"/>
      <c r="AI592" s="3"/>
      <c r="AJ592" s="3"/>
      <c r="AK592" s="3"/>
      <c r="AL592" s="3" t="s">
        <v>3115</v>
      </c>
      <c r="AM592" s="8"/>
      <c r="AN592" s="6"/>
      <c r="AO592" s="6"/>
      <c r="AP592" s="6"/>
      <c r="AQ592" s="8" t="s">
        <v>3116</v>
      </c>
      <c r="AR592" s="6"/>
      <c r="AS592" s="6"/>
      <c r="AT592" s="6"/>
      <c r="AU592" s="6"/>
      <c r="AV592" s="8" t="s">
        <v>3117</v>
      </c>
      <c r="AW592" s="8"/>
      <c r="AX592" s="8"/>
      <c r="AY592" s="6"/>
      <c r="AZ592" s="6"/>
      <c r="BA592" s="6"/>
      <c r="BB592" s="6"/>
      <c r="BC592" s="6"/>
      <c r="BD592" s="6" t="s">
        <v>3118</v>
      </c>
      <c r="BE592" s="8">
        <v>591</v>
      </c>
      <c r="BF592" s="6" t="str">
        <f t="shared" si="194"/>
        <v>insert into bitacoras_estatus (numero_expediente, numero_registro, representante, fecha_inicio, fecha_vencimiento, id_cliente, id_admin, id_bitacoras_estatus, id_estatus, id_clase, id_marca, created_at, updated_at) values('863313','1002987','MARGARITA ISSA MOURRA','2007-09-19','2017-06-21','541','2','1','1',null,767,'2007-09-19 00:00:00','2007-09-19 00:00:00');</v>
      </c>
      <c r="BG592" s="6" t="str">
        <f t="shared" si="195"/>
        <v>insert into servicios_comentarios (comentario, id_admin, id_estatus, created_at, updated_at) values('EN SEGUIMIENTO PARA RENOVACION',1,591,'2007-09-19 00:00:00','2007-09-19 00:00:00');</v>
      </c>
      <c r="BH592" s="6" t="str">
        <f t="shared" si="196"/>
        <v>insert into servicios_comentarios (comentario, id_admin, id_estatus, created_at, updated_at) values('639 4 65 04 39 CEL.- 636 4 72 00 34',1,591,'2007-09-19 00:00:00','2007-09-19 00:00:00');</v>
      </c>
      <c r="BI592" s="137" t="str">
        <f t="shared" si="197"/>
        <v>update bitacoras_estatus set comprobacion_uso = 1, id_estatus=9 where id=591;</v>
      </c>
      <c r="BJ592" s="137" t="str">
        <f t="shared" si="198"/>
        <v>update bitacoras_estatus set numero_expediente = '863313', numero_registro = '1002987', id_estatus = 9, fecha_inicio = '2007-09-19', fecha_vencimiento ='2017-06-21', created_at ='2007-09-19 00:00:00', updated_at ='2007-09-19 00:00:00', id_clase=null, id_marca=767, id_cliente=541, vigencia = 0 where id =591;</v>
      </c>
      <c r="BK592" s="137" t="str">
        <f t="shared" si="199"/>
        <v>update bitacoras_estatus set id_estatus = 9 where id =591;</v>
      </c>
    </row>
    <row r="593" spans="1:63" ht="27">
      <c r="A593" s="6">
        <v>920327</v>
      </c>
      <c r="B593" s="6">
        <v>1041188</v>
      </c>
      <c r="C593" s="6">
        <f>IF(Tabla1[[#This Row],[No. REG.]]="","",1)</f>
        <v>1</v>
      </c>
      <c r="D593" s="3" t="s">
        <v>46</v>
      </c>
      <c r="E593" s="3">
        <f>IF(Tabla1[[#This Row],[STATUS]]="","",VLOOKUP(D593,Estatus!$A$2:$B$13,2,0))</f>
        <v>10</v>
      </c>
      <c r="F593" s="3">
        <f>IF(Tabla1[[#This Row],[STATUS]]="","",VLOOKUP(D593,Estatus!$A$2:$I$12,9,0))</f>
        <v>1</v>
      </c>
      <c r="G593" s="17" t="s">
        <v>3121</v>
      </c>
      <c r="H593" s="9">
        <v>39594</v>
      </c>
      <c r="I593" s="81">
        <f t="shared" si="180"/>
        <v>2008</v>
      </c>
      <c r="J593" s="81">
        <f t="shared" si="181"/>
        <v>5</v>
      </c>
      <c r="K593" s="81">
        <f t="shared" si="182"/>
        <v>26</v>
      </c>
      <c r="L593" s="81" t="str">
        <f t="shared" si="183"/>
        <v>05</v>
      </c>
      <c r="M593" s="81">
        <f t="shared" si="184"/>
        <v>26</v>
      </c>
      <c r="N593" s="81" t="str">
        <f t="shared" si="185"/>
        <v>'2008-05-26'</v>
      </c>
      <c r="O593" s="81" t="str">
        <f t="shared" si="186"/>
        <v>'2008-05-26 00:00:00'</v>
      </c>
      <c r="P593" s="9">
        <v>46899</v>
      </c>
      <c r="Q593" s="81">
        <f t="shared" si="187"/>
        <v>2028</v>
      </c>
      <c r="R593" s="81">
        <f t="shared" si="188"/>
        <v>5</v>
      </c>
      <c r="S593" s="81">
        <f t="shared" si="189"/>
        <v>26</v>
      </c>
      <c r="T593" s="81" t="str">
        <f t="shared" si="190"/>
        <v>05</v>
      </c>
      <c r="U593" s="81">
        <f t="shared" si="191"/>
        <v>26</v>
      </c>
      <c r="V593" s="81" t="str">
        <f t="shared" si="192"/>
        <v>'2028-05-26'</v>
      </c>
      <c r="W593" s="81"/>
      <c r="X593" s="81" t="str">
        <f t="shared" si="193"/>
        <v>null</v>
      </c>
      <c r="Y593" s="6" t="s">
        <v>3120</v>
      </c>
      <c r="Z593" s="123">
        <f>IFERROR(IF(Y593="","null",VLOOKUP(Y593,Marcas!$A$2:$C$2024,2,0)),"")</f>
        <v>767</v>
      </c>
      <c r="AA593" s="3" t="s">
        <v>3112</v>
      </c>
      <c r="AB593" s="6">
        <f>IFERROR(IF(AA593="","",IF(AA593="EMPORIO LEGAL",1,VLOOKUP(AA593,Clientes!$A$2:$B$1190,2,0))),"")</f>
        <v>541</v>
      </c>
      <c r="AC593" s="6">
        <f>IFERROR(IF(Tabla1[[#This Row],[id_control]]="null","",VLOOKUP(CONCATENATE(Tabla1[[#This Row],[CLIENTE]],"-",Tabla1[[#This Row],[id_control]]),Hoja1!$C$2:$D$1994,2,0)),"")</f>
        <v>592</v>
      </c>
      <c r="AD593" s="6" t="s">
        <v>3113</v>
      </c>
      <c r="AE593" s="6" t="s">
        <v>3114</v>
      </c>
      <c r="AF593" s="6"/>
      <c r="AG593" s="6"/>
      <c r="AH593" s="6"/>
      <c r="AI593" s="6"/>
      <c r="AJ593" s="6"/>
      <c r="AK593" s="6"/>
      <c r="AL593" s="3" t="s">
        <v>3115</v>
      </c>
      <c r="AM593" s="6"/>
      <c r="AN593" s="6"/>
      <c r="AO593" s="6"/>
      <c r="AP593" s="6"/>
      <c r="AQ593" s="5" t="s">
        <v>3116</v>
      </c>
      <c r="AR593" s="6"/>
      <c r="AS593" s="6"/>
      <c r="AT593" s="6"/>
      <c r="AU593" s="6"/>
      <c r="AV593" s="6" t="s">
        <v>3117</v>
      </c>
      <c r="AW593" s="6"/>
      <c r="AX593" s="6"/>
      <c r="AY593" s="6"/>
      <c r="AZ593" s="6"/>
      <c r="BA593" s="6"/>
      <c r="BB593" s="6"/>
      <c r="BC593" s="6"/>
      <c r="BD593" s="6" t="s">
        <v>3118</v>
      </c>
      <c r="BE593" s="8">
        <v>592</v>
      </c>
      <c r="BF593" s="6" t="str">
        <f t="shared" si="194"/>
        <v>insert into bitacoras_estatus (numero_expediente, numero_registro, representante, fecha_inicio, fecha_vencimiento, id_cliente, id_admin, id_bitacoras_estatus, id_estatus, id_clase, id_marca, created_at, updated_at) values('920327','1041188','MARGARITA ISSA MOURRA','2008-05-26','2028-05-26','541','2','1','1',null,767,'2008-05-26 00:00:00','2008-05-26 00:00:00');</v>
      </c>
      <c r="BG593" s="6" t="str">
        <f t="shared" si="195"/>
        <v>insert into servicios_comentarios (comentario, id_admin, id_estatus, created_at, updated_at) values('EN FECHA 27 DE ABRIL 2018 SE PRESENTÓ SOLICITUD DE RENOVACIÓN DE MARCA',1,592,'2008-05-26 00:00:00','2008-05-26 00:00:00');</v>
      </c>
      <c r="BH593" s="6" t="str">
        <f t="shared" si="196"/>
        <v>insert into servicios_comentarios (comentario, id_admin, id_estatus, created_at, updated_at) values('639 4 65 04 39 CEL.- 636 4 72 00 34',1,592,'2008-05-26 00:00:00','2008-05-26 00:00:00');</v>
      </c>
      <c r="BI593" s="137" t="str">
        <f t="shared" si="197"/>
        <v>update bitacoras_estatus set comprobacion_uso = 1, id_estatus=10 where id=592;</v>
      </c>
      <c r="BJ593" s="137" t="str">
        <f t="shared" si="198"/>
        <v>update bitacoras_estatus set numero_expediente = '920327', numero_registro = '1041188', id_estatus = 10, fecha_inicio = '2008-05-26', fecha_vencimiento ='2028-05-26', created_at ='2008-05-26 00:00:00', updated_at ='2008-05-26 00:00:00', id_clase=null, id_marca=767, id_cliente=541, vigencia = 1 where id =592;</v>
      </c>
      <c r="BK593" s="137" t="str">
        <f t="shared" si="199"/>
        <v>update bitacoras_estatus set id_estatus = 10 where id =592;</v>
      </c>
    </row>
    <row r="594" spans="1:63" ht="53">
      <c r="A594" s="3">
        <v>920328</v>
      </c>
      <c r="B594" s="3">
        <v>1041189</v>
      </c>
      <c r="C594" s="3">
        <f>IF(Tabla1[[#This Row],[No. REG.]]="","",1)</f>
        <v>1</v>
      </c>
      <c r="D594" s="3" t="s">
        <v>46</v>
      </c>
      <c r="E594" s="3">
        <f>IF(Tabla1[[#This Row],[STATUS]]="","",VLOOKUP(D594,Estatus!$A$2:$B$13,2,0))</f>
        <v>10</v>
      </c>
      <c r="F594" s="3">
        <f>IF(Tabla1[[#This Row],[STATUS]]="","",VLOOKUP(D594,Estatus!$A$2:$I$12,9,0))</f>
        <v>1</v>
      </c>
      <c r="G594" s="12" t="s">
        <v>3122</v>
      </c>
      <c r="H594" s="7">
        <v>39594</v>
      </c>
      <c r="I594" s="80">
        <f t="shared" si="180"/>
        <v>2008</v>
      </c>
      <c r="J594" s="80">
        <f t="shared" si="181"/>
        <v>5</v>
      </c>
      <c r="K594" s="80">
        <f t="shared" si="182"/>
        <v>26</v>
      </c>
      <c r="L594" s="80" t="str">
        <f t="shared" si="183"/>
        <v>05</v>
      </c>
      <c r="M594" s="80">
        <f t="shared" si="184"/>
        <v>26</v>
      </c>
      <c r="N594" s="80" t="str">
        <f t="shared" si="185"/>
        <v>'2008-05-26'</v>
      </c>
      <c r="O594" s="80" t="str">
        <f t="shared" si="186"/>
        <v>'2008-05-26 00:00:00'</v>
      </c>
      <c r="P594" s="7">
        <v>46899</v>
      </c>
      <c r="Q594" s="80">
        <f t="shared" si="187"/>
        <v>2028</v>
      </c>
      <c r="R594" s="80">
        <f t="shared" si="188"/>
        <v>5</v>
      </c>
      <c r="S594" s="80">
        <f t="shared" si="189"/>
        <v>26</v>
      </c>
      <c r="T594" s="80" t="str">
        <f t="shared" si="190"/>
        <v>05</v>
      </c>
      <c r="U594" s="80">
        <f t="shared" si="191"/>
        <v>26</v>
      </c>
      <c r="V594" s="80" t="str">
        <f t="shared" si="192"/>
        <v>'2028-05-26'</v>
      </c>
      <c r="W594" s="80"/>
      <c r="X594" s="80" t="str">
        <f t="shared" si="193"/>
        <v>null</v>
      </c>
      <c r="Y594" s="3" t="s">
        <v>3120</v>
      </c>
      <c r="Z594" s="124">
        <f>IFERROR(IF(Y594="","null",VLOOKUP(Y594,Marcas!$A$2:$C$2024,2,0)),"")</f>
        <v>767</v>
      </c>
      <c r="AA594" s="3" t="s">
        <v>3112</v>
      </c>
      <c r="AB594" s="3">
        <f>IFERROR(IF(AA594="","",IF(AA594="EMPORIO LEGAL",1,VLOOKUP(AA594,Clientes!$A$2:$B$1190,2,0))),"")</f>
        <v>541</v>
      </c>
      <c r="AC594" s="3">
        <f>IFERROR(IF(Tabla1[[#This Row],[id_control]]="null","",VLOOKUP(CONCATENATE(Tabla1[[#This Row],[CLIENTE]],"-",Tabla1[[#This Row],[id_control]]),Hoja1!$C$2:$D$1994,2,0)),"")</f>
        <v>592</v>
      </c>
      <c r="AD594" s="3" t="s">
        <v>3113</v>
      </c>
      <c r="AE594" s="3" t="s">
        <v>3114</v>
      </c>
      <c r="AF594" s="3"/>
      <c r="AG594" s="3"/>
      <c r="AH594" s="3"/>
      <c r="AI594" s="3"/>
      <c r="AJ594" s="3"/>
      <c r="AK594" s="3"/>
      <c r="AL594" s="3" t="s">
        <v>3115</v>
      </c>
      <c r="AM594" s="6"/>
      <c r="AN594" s="6"/>
      <c r="AO594" s="6"/>
      <c r="AP594" s="6"/>
      <c r="AQ594" s="5" t="s">
        <v>3116</v>
      </c>
      <c r="AR594" s="6"/>
      <c r="AS594" s="6"/>
      <c r="AT594" s="6"/>
      <c r="AU594" s="6"/>
      <c r="AV594" s="5" t="s">
        <v>3117</v>
      </c>
      <c r="AW594" s="5"/>
      <c r="AX594" s="6"/>
      <c r="AY594" s="6"/>
      <c r="AZ594" s="6"/>
      <c r="BA594" s="6"/>
      <c r="BB594" s="6"/>
      <c r="BC594" s="6"/>
      <c r="BD594" s="6" t="s">
        <v>3118</v>
      </c>
      <c r="BE594" s="8">
        <v>593</v>
      </c>
      <c r="BF594" s="6" t="str">
        <f t="shared" si="194"/>
        <v>insert into bitacoras_estatus (numero_expediente, numero_registro, representante, fecha_inicio, fecha_vencimiento, id_cliente, id_admin, id_bitacoras_estatus, id_estatus, id_clase, id_marca, created_at, updated_at) values('920328','1041189','MARGARITA ISSA MOURRA','2008-05-26','2028-05-26','541','2','1','1',null,767,'2008-05-26 00:00:00','2008-05-26 00:00:00');</v>
      </c>
      <c r="BG594" s="6" t="str">
        <f t="shared" si="195"/>
        <v>insert into servicios_comentarios (comentario, id_admin, id_estatus, created_at, updated_at) values('EN FECHA 27 DE ABRIL 2018 SE PRESENTÓ SOLICITUD DE RENOVACIÓN DE MARCA. EN ESA MISMA FECHA SE PRESENTÓ CAMBIO DE APODERADO.',1,593,'2008-05-26 00:00:00','2008-05-26 00:00:00');</v>
      </c>
      <c r="BH594" s="6" t="str">
        <f t="shared" si="196"/>
        <v>insert into servicios_comentarios (comentario, id_admin, id_estatus, created_at, updated_at) values('639 4 65 04 39 CEL.- 636 4 72 00 34',1,593,'2008-05-26 00:00:00','2008-05-26 00:00:00');</v>
      </c>
      <c r="BI594" s="137" t="str">
        <f t="shared" si="197"/>
        <v>update bitacoras_estatus set comprobacion_uso = 1, id_estatus=10 where id=593;</v>
      </c>
      <c r="BJ594" s="137" t="str">
        <f t="shared" si="198"/>
        <v>update bitacoras_estatus set numero_expediente = '920328', numero_registro = '1041189', id_estatus = 10, fecha_inicio = '2008-05-26', fecha_vencimiento ='2028-05-26', created_at ='2008-05-26 00:00:00', updated_at ='2008-05-26 00:00:00', id_clase=null, id_marca=767, id_cliente=541, vigencia = 1 where id =593;</v>
      </c>
      <c r="BK594" s="137" t="str">
        <f t="shared" si="199"/>
        <v>update bitacoras_estatus set id_estatus = 10 where id =593;</v>
      </c>
    </row>
    <row r="595" spans="1:63">
      <c r="A595" s="3">
        <v>1223738</v>
      </c>
      <c r="B595" s="3">
        <v>1274847</v>
      </c>
      <c r="C595" s="3">
        <f>IF(Tabla1[[#This Row],[No. REG.]]="","",1)</f>
        <v>1</v>
      </c>
      <c r="D595" s="3" t="s">
        <v>46</v>
      </c>
      <c r="E595" s="3">
        <f>IF(Tabla1[[#This Row],[STATUS]]="","",VLOOKUP(D595,Estatus!$A$2:$B$13,2,0))</f>
        <v>10</v>
      </c>
      <c r="F595" s="3">
        <f>IF(Tabla1[[#This Row],[STATUS]]="","",VLOOKUP(D595,Estatus!$A$2:$I$12,9,0))</f>
        <v>1</v>
      </c>
      <c r="G595" s="12" t="s">
        <v>3123</v>
      </c>
      <c r="H595" s="7">
        <v>40833</v>
      </c>
      <c r="I595" s="80">
        <f t="shared" si="180"/>
        <v>2011</v>
      </c>
      <c r="J595" s="80">
        <f t="shared" si="181"/>
        <v>10</v>
      </c>
      <c r="K595" s="80">
        <f t="shared" si="182"/>
        <v>17</v>
      </c>
      <c r="L595" s="80">
        <f t="shared" si="183"/>
        <v>10</v>
      </c>
      <c r="M595" s="80">
        <f t="shared" si="184"/>
        <v>17</v>
      </c>
      <c r="N595" s="80" t="str">
        <f t="shared" si="185"/>
        <v>'2011-10-17'</v>
      </c>
      <c r="O595" s="80" t="str">
        <f t="shared" si="186"/>
        <v>'2011-10-17 00:00:00'</v>
      </c>
      <c r="P595" s="7">
        <v>44486</v>
      </c>
      <c r="Q595" s="80">
        <f t="shared" si="187"/>
        <v>2021</v>
      </c>
      <c r="R595" s="80">
        <f t="shared" si="188"/>
        <v>10</v>
      </c>
      <c r="S595" s="80">
        <f t="shared" si="189"/>
        <v>17</v>
      </c>
      <c r="T595" s="80">
        <f t="shared" si="190"/>
        <v>10</v>
      </c>
      <c r="U595" s="80">
        <f t="shared" si="191"/>
        <v>17</v>
      </c>
      <c r="V595" s="80" t="str">
        <f t="shared" si="192"/>
        <v>'2021-10-17'</v>
      </c>
      <c r="W595" s="80"/>
      <c r="X595" s="80" t="str">
        <f t="shared" si="193"/>
        <v>null</v>
      </c>
      <c r="Y595" s="3" t="s">
        <v>3124</v>
      </c>
      <c r="Z595" s="124">
        <f>IFERROR(IF(Y595="","null",VLOOKUP(Y595,Marcas!$A$2:$C$2024,2,0)),"")</f>
        <v>765</v>
      </c>
      <c r="AA595" s="3" t="s">
        <v>3125</v>
      </c>
      <c r="AB595" s="3">
        <f>IFERROR(IF(AA595="","",IF(AA595="EMPORIO LEGAL",1,VLOOKUP(AA595,Clientes!$A$2:$B$1190,2,0))),"")</f>
        <v>540</v>
      </c>
      <c r="AC595" s="3">
        <f>IFERROR(IF(Tabla1[[#This Row],[id_control]]="null","",VLOOKUP(CONCATENATE(Tabla1[[#This Row],[CLIENTE]],"-",Tabla1[[#This Row],[id_control]]),Hoja1!$C$2:$D$1994,2,0)),"")</f>
        <v>595</v>
      </c>
      <c r="AD595" s="3" t="s">
        <v>3126</v>
      </c>
      <c r="AE595" s="3"/>
      <c r="AF595" s="3"/>
      <c r="AG595" s="3"/>
      <c r="AH595" s="3"/>
      <c r="AI595" s="3"/>
      <c r="AJ595" s="3"/>
      <c r="AK595" s="3"/>
      <c r="AL595" s="3" t="s">
        <v>3127</v>
      </c>
      <c r="AM595" s="6" t="s">
        <v>3128</v>
      </c>
      <c r="AN595" s="6"/>
      <c r="AO595" s="6"/>
      <c r="AP595" s="6"/>
      <c r="AQ595" s="8">
        <v>6141963496</v>
      </c>
      <c r="AR595" s="6"/>
      <c r="AS595" s="6"/>
      <c r="AT595" s="6"/>
      <c r="AU595" s="6"/>
      <c r="AV595" s="5" t="s">
        <v>3129</v>
      </c>
      <c r="AW595" s="5" t="s">
        <v>3130</v>
      </c>
      <c r="AX595" s="6" t="s">
        <v>3131</v>
      </c>
      <c r="AY595" s="6"/>
      <c r="AZ595" s="6"/>
      <c r="BA595" s="6"/>
      <c r="BB595" s="6"/>
      <c r="BC595" s="6"/>
      <c r="BD595" s="6" t="s">
        <v>3132</v>
      </c>
      <c r="BE595" s="8">
        <v>594</v>
      </c>
      <c r="BF595" s="6" t="str">
        <f t="shared" si="194"/>
        <v>insert into bitacoras_estatus (numero_expediente, numero_registro, representante, fecha_inicio, fecha_vencimiento, id_cliente, id_admin, id_bitacoras_estatus, id_estatus, id_clase, id_marca, created_at, updated_at) values('1223738','1274847','DRINA JANETH CABRERA BUJANDA','2011-10-17','2021-10-17','540','2','1','1',null,765,'2011-10-17 00:00:00','2011-10-17 00:00:00');</v>
      </c>
      <c r="BG595" s="6" t="str">
        <f t="shared" si="195"/>
        <v>insert into servicios_comentarios (comentario, id_admin, id_estatus, created_at, updated_at) values('TITULO RECIBIDO 27/04/2012',1,594,'2011-10-17 00:00:00','2011-10-17 00:00:00');</v>
      </c>
      <c r="BH595" s="6" t="str">
        <f t="shared" si="196"/>
        <v>insert into servicios_comentarios (comentario, id_admin, id_estatus, created_at, updated_at) values('4154909, 4100794 CEL LIC. PIÑON 6141963496',1,594,'2011-10-17 00:00:00','2011-10-17 00:00:00');</v>
      </c>
      <c r="BI595" s="137" t="str">
        <f t="shared" si="197"/>
        <v>update bitacoras_estatus set comprobacion_uso = 1, id_estatus=10 where id=594;</v>
      </c>
      <c r="BJ595" s="137" t="str">
        <f t="shared" si="198"/>
        <v>update bitacoras_estatus set numero_expediente = '1223738', numero_registro = '1274847', id_estatus = 10, fecha_inicio = '2011-10-17', fecha_vencimiento ='2021-10-17', created_at ='2011-10-17 00:00:00', updated_at ='2011-10-17 00:00:00', id_clase=null, id_marca=765, id_cliente=540, vigencia = 1 where id =594;</v>
      </c>
      <c r="BK595" s="137" t="str">
        <f t="shared" si="199"/>
        <v>update bitacoras_estatus set id_estatus = 10 where id =594;</v>
      </c>
    </row>
    <row r="596" spans="1:63" ht="27">
      <c r="A596" s="6">
        <v>1362618</v>
      </c>
      <c r="B596" s="6">
        <v>1383808</v>
      </c>
      <c r="C596" s="6">
        <f>IF(Tabla1[[#This Row],[No. REG.]]="","",1)</f>
        <v>1</v>
      </c>
      <c r="D596" s="3" t="s">
        <v>46</v>
      </c>
      <c r="E596" s="3">
        <f>IF(Tabla1[[#This Row],[STATUS]]="","",VLOOKUP(D596,Estatus!$A$2:$B$13,2,0))</f>
        <v>10</v>
      </c>
      <c r="F596" s="3">
        <f>IF(Tabla1[[#This Row],[STATUS]]="","",VLOOKUP(D596,Estatus!$A$2:$I$12,9,0))</f>
        <v>1</v>
      </c>
      <c r="G596" s="12" t="s">
        <v>3133</v>
      </c>
      <c r="H596" s="7">
        <v>41369</v>
      </c>
      <c r="I596" s="80">
        <f t="shared" si="180"/>
        <v>2013</v>
      </c>
      <c r="J596" s="80">
        <f t="shared" si="181"/>
        <v>4</v>
      </c>
      <c r="K596" s="80">
        <f t="shared" si="182"/>
        <v>5</v>
      </c>
      <c r="L596" s="80" t="str">
        <f t="shared" si="183"/>
        <v>04</v>
      </c>
      <c r="M596" s="80" t="str">
        <f t="shared" si="184"/>
        <v>05</v>
      </c>
      <c r="N596" s="80" t="str">
        <f t="shared" si="185"/>
        <v>'2013-04-05'</v>
      </c>
      <c r="O596" s="80" t="str">
        <f t="shared" si="186"/>
        <v>'2013-04-05 00:00:00'</v>
      </c>
      <c r="P596" s="7">
        <v>45021</v>
      </c>
      <c r="Q596" s="80">
        <f t="shared" si="187"/>
        <v>2023</v>
      </c>
      <c r="R596" s="80">
        <f t="shared" si="188"/>
        <v>4</v>
      </c>
      <c r="S596" s="80">
        <f t="shared" si="189"/>
        <v>5</v>
      </c>
      <c r="T596" s="80" t="str">
        <f t="shared" si="190"/>
        <v>04</v>
      </c>
      <c r="U596" s="80" t="str">
        <f t="shared" si="191"/>
        <v>05</v>
      </c>
      <c r="V596" s="80" t="str">
        <f t="shared" si="192"/>
        <v>'2023-04-05'</v>
      </c>
      <c r="W596" s="80"/>
      <c r="X596" s="80" t="str">
        <f t="shared" si="193"/>
        <v>null</v>
      </c>
      <c r="Y596" s="6" t="s">
        <v>3134</v>
      </c>
      <c r="Z596" s="123">
        <f>IFERROR(IF(Y596="","null",VLOOKUP(Y596,Marcas!$A$2:$C$2024,2,0)),"")</f>
        <v>764</v>
      </c>
      <c r="AA596" s="6" t="s">
        <v>3134</v>
      </c>
      <c r="AB596" s="6">
        <f>IFERROR(IF(AA596="","",IF(AA596="EMPORIO LEGAL",1,VLOOKUP(AA596,Clientes!$A$2:$B$1190,2,0))),"")</f>
        <v>539</v>
      </c>
      <c r="AC596" s="6">
        <f>IFERROR(IF(Tabla1[[#This Row],[id_control]]="null","",VLOOKUP(CONCATENATE(Tabla1[[#This Row],[CLIENTE]],"-",Tabla1[[#This Row],[id_control]]),Hoja1!$C$2:$D$1994,2,0)),"")</f>
        <v>596</v>
      </c>
      <c r="AD596" s="6" t="s">
        <v>3135</v>
      </c>
      <c r="AE596" s="6"/>
      <c r="AF596" s="6"/>
      <c r="AG596" s="6"/>
      <c r="AH596" s="6"/>
      <c r="AI596" s="6"/>
      <c r="AJ596" s="6"/>
      <c r="AK596" s="6"/>
      <c r="AL596" s="6" t="s">
        <v>3136</v>
      </c>
      <c r="AM596" s="6"/>
      <c r="AN596" s="6"/>
      <c r="AO596" s="6"/>
      <c r="AP596" s="6"/>
      <c r="AQ596" s="6" t="s">
        <v>3137</v>
      </c>
      <c r="AR596" s="6"/>
      <c r="AS596" s="6"/>
      <c r="AT596" s="6"/>
      <c r="AU596" s="6"/>
      <c r="AV596" s="6" t="s">
        <v>3138</v>
      </c>
      <c r="AW596" s="6"/>
      <c r="AX596" s="6"/>
      <c r="AY596" s="6"/>
      <c r="AZ596" s="6"/>
      <c r="BA596" s="6"/>
      <c r="BB596" s="6"/>
      <c r="BC596" s="6"/>
      <c r="BD596" s="8" t="s">
        <v>3139</v>
      </c>
      <c r="BE596" s="8">
        <v>595</v>
      </c>
      <c r="BF596" s="6" t="str">
        <f t="shared" si="194"/>
        <v>insert into bitacoras_estatus (numero_expediente, numero_registro, representante, fecha_inicio, fecha_vencimiento, id_cliente, id_admin, id_bitacoras_estatus, id_estatus, id_clase, id_marca, created_at, updated_at) values('1362618','1383808','GILBERTO ARTURO CASTELLANO PACHECO','2013-04-05','2023-04-05','539','2','1','1',null,764,'2013-04-05 00:00:00','2013-04-05 00:00:00');</v>
      </c>
      <c r="BG596" s="6" t="str">
        <f t="shared" si="195"/>
        <v>insert into servicios_comentarios (comentario, id_admin, id_estatus, created_at, updated_at) values('titulo entregagado 20/09/2013; SE HIZO RM DE 360° FIX EL 16/05/2016',1,595,'2013-04-05 00:00:00','2013-04-05 00:00:00');</v>
      </c>
      <c r="BH596" s="6" t="str">
        <f t="shared" si="196"/>
        <v>insert into servicios_comentarios (comentario, id_admin, id_estatus, created_at, updated_at) values('4 14 92 28 CEL.- 614 345 84 58',1,595,'2013-04-05 00:00:00','2013-04-05 00:00:00');</v>
      </c>
      <c r="BI596" s="137" t="str">
        <f t="shared" si="197"/>
        <v>update bitacoras_estatus set comprobacion_uso = 1, id_estatus=10 where id=595;</v>
      </c>
      <c r="BJ596" s="137" t="str">
        <f t="shared" si="198"/>
        <v>update bitacoras_estatus set numero_expediente = '1362618', numero_registro = '1383808', id_estatus = 10, fecha_inicio = '2013-04-05', fecha_vencimiento ='2023-04-05', created_at ='2013-04-05 00:00:00', updated_at ='2013-04-05 00:00:00', id_clase=null, id_marca=764, id_cliente=539, vigencia = 1 where id =595;</v>
      </c>
      <c r="BK596" s="137" t="str">
        <f t="shared" si="199"/>
        <v>update bitacoras_estatus set id_estatus = 10 where id =595;</v>
      </c>
    </row>
    <row r="597" spans="1:63">
      <c r="A597" s="3">
        <v>1393070</v>
      </c>
      <c r="B597" s="3">
        <v>1407126</v>
      </c>
      <c r="C597" s="3">
        <f>IF(Tabla1[[#This Row],[No. REG.]]="","",1)</f>
        <v>1</v>
      </c>
      <c r="D597" s="3" t="s">
        <v>46</v>
      </c>
      <c r="E597" s="3">
        <f>IF(Tabla1[[#This Row],[STATUS]]="","",VLOOKUP(D597,Estatus!$A$2:$B$13,2,0))</f>
        <v>10</v>
      </c>
      <c r="F597" s="3">
        <f>IF(Tabla1[[#This Row],[STATUS]]="","",VLOOKUP(D597,Estatus!$A$2:$I$12,9,0))</f>
        <v>1</v>
      </c>
      <c r="G597" s="12" t="s">
        <v>1817</v>
      </c>
      <c r="H597" s="7">
        <v>41471</v>
      </c>
      <c r="I597" s="80">
        <f t="shared" si="180"/>
        <v>2013</v>
      </c>
      <c r="J597" s="80">
        <f t="shared" si="181"/>
        <v>7</v>
      </c>
      <c r="K597" s="80">
        <f t="shared" si="182"/>
        <v>16</v>
      </c>
      <c r="L597" s="80" t="str">
        <f t="shared" si="183"/>
        <v>07</v>
      </c>
      <c r="M597" s="80">
        <f t="shared" si="184"/>
        <v>16</v>
      </c>
      <c r="N597" s="80" t="str">
        <f t="shared" si="185"/>
        <v>'2013-07-16'</v>
      </c>
      <c r="O597" s="80" t="str">
        <f t="shared" si="186"/>
        <v>'2013-07-16 00:00:00'</v>
      </c>
      <c r="P597" s="7">
        <v>45123</v>
      </c>
      <c r="Q597" s="80">
        <f t="shared" si="187"/>
        <v>2023</v>
      </c>
      <c r="R597" s="80">
        <f t="shared" si="188"/>
        <v>7</v>
      </c>
      <c r="S597" s="80">
        <f t="shared" si="189"/>
        <v>16</v>
      </c>
      <c r="T597" s="80" t="str">
        <f t="shared" si="190"/>
        <v>07</v>
      </c>
      <c r="U597" s="80">
        <f t="shared" si="191"/>
        <v>16</v>
      </c>
      <c r="V597" s="80" t="str">
        <f t="shared" si="192"/>
        <v>'2023-07-16'</v>
      </c>
      <c r="W597" s="80"/>
      <c r="X597" s="80" t="str">
        <f t="shared" si="193"/>
        <v>null</v>
      </c>
      <c r="Y597" s="3" t="s">
        <v>3140</v>
      </c>
      <c r="Z597" s="124">
        <f>IFERROR(IF(Y597="","null",VLOOKUP(Y597,Marcas!$A$2:$C$2024,2,0)),"")</f>
        <v>763</v>
      </c>
      <c r="AA597" s="3" t="s">
        <v>3140</v>
      </c>
      <c r="AB597" s="3">
        <f>IFERROR(IF(AA597="","",IF(AA597="EMPORIO LEGAL",1,VLOOKUP(AA597,Clientes!$A$2:$B$1190,2,0))),"")</f>
        <v>538</v>
      </c>
      <c r="AC597" s="3">
        <f>IFERROR(IF(Tabla1[[#This Row],[id_control]]="null","",VLOOKUP(CONCATENATE(Tabla1[[#This Row],[CLIENTE]],"-",Tabla1[[#This Row],[id_control]]),Hoja1!$C$2:$D$1994,2,0)),"")</f>
        <v>597</v>
      </c>
      <c r="AD597" s="3" t="s">
        <v>3141</v>
      </c>
      <c r="AE597" s="3"/>
      <c r="AF597" s="3"/>
      <c r="AG597" s="3"/>
      <c r="AH597" s="3"/>
      <c r="AI597" s="3"/>
      <c r="AJ597" s="3"/>
      <c r="AK597" s="3"/>
      <c r="AL597" s="3" t="s">
        <v>3142</v>
      </c>
      <c r="AM597" s="4"/>
      <c r="AN597" s="6"/>
      <c r="AO597" s="6"/>
      <c r="AP597" s="6"/>
      <c r="AQ597" s="6" t="s">
        <v>3143</v>
      </c>
      <c r="AR597" s="6"/>
      <c r="AS597" s="6"/>
      <c r="AT597" s="6"/>
      <c r="AU597" s="6"/>
      <c r="AV597" s="6" t="s">
        <v>3144</v>
      </c>
      <c r="AW597" s="6" t="s">
        <v>3145</v>
      </c>
      <c r="AX597" s="6"/>
      <c r="AY597" s="6"/>
      <c r="AZ597" s="6"/>
      <c r="BA597" s="6"/>
      <c r="BB597" s="6"/>
      <c r="BC597" s="6"/>
      <c r="BD597" s="6" t="s">
        <v>3146</v>
      </c>
      <c r="BE597" s="8">
        <v>596</v>
      </c>
      <c r="BF597" s="6" t="str">
        <f t="shared" si="194"/>
        <v>insert into bitacoras_estatus (numero_expediente, numero_registro, representante, fecha_inicio, fecha_vencimiento, id_cliente, id_admin, id_bitacoras_estatus, id_estatus, id_clase, id_marca, created_at, updated_at) values('1393070','1407126','LIZETH GRIFE ARELLANES','2013-07-16','2023-07-16','538','2','1','1',null,763,'2013-07-16 00:00:00','2013-07-16 00:00:00');</v>
      </c>
      <c r="BG597" s="6" t="str">
        <f t="shared" si="195"/>
        <v>insert into servicios_comentarios (comentario, id_admin, id_estatus, created_at, updated_at) values('TITULO RECIBIDO 19/12/13',1,596,'2013-07-16 00:00:00','2013-07-16 00:00:00');</v>
      </c>
      <c r="BH597" s="6" t="str">
        <f t="shared" si="196"/>
        <v>insert into servicios_comentarios (comentario, id_admin, id_estatus, created_at, updated_at) values('423-5642, 614-184-4347, LIZETH GRIFE',1,596,'2013-07-16 00:00:00','2013-07-16 00:00:00');</v>
      </c>
      <c r="BI597" s="137" t="str">
        <f t="shared" si="197"/>
        <v>update bitacoras_estatus set comprobacion_uso = 1, id_estatus=10 where id=596;</v>
      </c>
      <c r="BJ597" s="137" t="str">
        <f t="shared" si="198"/>
        <v>update bitacoras_estatus set numero_expediente = '1393070', numero_registro = '1407126', id_estatus = 10, fecha_inicio = '2013-07-16', fecha_vencimiento ='2023-07-16', created_at ='2013-07-16 00:00:00', updated_at ='2013-07-16 00:00:00', id_clase=null, id_marca=763, id_cliente=538, vigencia = 1 where id =596;</v>
      </c>
      <c r="BK597" s="137" t="str">
        <f t="shared" si="199"/>
        <v>update bitacoras_estatus set id_estatus = 10 where id =596;</v>
      </c>
    </row>
    <row r="598" spans="1:63">
      <c r="A598" s="3">
        <v>1397372</v>
      </c>
      <c r="B598" s="3">
        <v>1407175</v>
      </c>
      <c r="C598" s="3">
        <f>IF(Tabla1[[#This Row],[No. REG.]]="","",1)</f>
        <v>1</v>
      </c>
      <c r="D598" s="3" t="s">
        <v>46</v>
      </c>
      <c r="E598" s="3">
        <f>IF(Tabla1[[#This Row],[STATUS]]="","",VLOOKUP(D598,Estatus!$A$2:$B$13,2,0))</f>
        <v>10</v>
      </c>
      <c r="F598" s="3">
        <f>IF(Tabla1[[#This Row],[STATUS]]="","",VLOOKUP(D598,Estatus!$A$2:$I$12,9,0))</f>
        <v>1</v>
      </c>
      <c r="G598" s="12"/>
      <c r="H598" s="7">
        <v>41484</v>
      </c>
      <c r="I598" s="80">
        <f t="shared" si="180"/>
        <v>2013</v>
      </c>
      <c r="J598" s="80">
        <f t="shared" si="181"/>
        <v>7</v>
      </c>
      <c r="K598" s="80">
        <f t="shared" si="182"/>
        <v>29</v>
      </c>
      <c r="L598" s="80" t="str">
        <f t="shared" si="183"/>
        <v>07</v>
      </c>
      <c r="M598" s="80">
        <f t="shared" si="184"/>
        <v>29</v>
      </c>
      <c r="N598" s="80" t="str">
        <f t="shared" si="185"/>
        <v>'2013-07-29'</v>
      </c>
      <c r="O598" s="80" t="str">
        <f t="shared" si="186"/>
        <v>'2013-07-29 00:00:00'</v>
      </c>
      <c r="P598" s="7">
        <v>45136</v>
      </c>
      <c r="Q598" s="80">
        <f t="shared" si="187"/>
        <v>2023</v>
      </c>
      <c r="R598" s="80">
        <f t="shared" si="188"/>
        <v>7</v>
      </c>
      <c r="S598" s="80">
        <f t="shared" si="189"/>
        <v>29</v>
      </c>
      <c r="T598" s="80" t="str">
        <f t="shared" si="190"/>
        <v>07</v>
      </c>
      <c r="U598" s="80">
        <f t="shared" si="191"/>
        <v>29</v>
      </c>
      <c r="V598" s="80" t="str">
        <f t="shared" si="192"/>
        <v>'2023-07-29'</v>
      </c>
      <c r="W598" s="80"/>
      <c r="X598" s="80" t="str">
        <f t="shared" si="193"/>
        <v>null</v>
      </c>
      <c r="Y598" s="3" t="s">
        <v>3140</v>
      </c>
      <c r="Z598" s="124">
        <f>IFERROR(IF(Y598="","null",VLOOKUP(Y598,Marcas!$A$2:$C$2024,2,0)),"")</f>
        <v>763</v>
      </c>
      <c r="AA598" s="3" t="s">
        <v>3140</v>
      </c>
      <c r="AB598" s="3">
        <f>IFERROR(IF(AA598="","",IF(AA598="EMPORIO LEGAL",1,VLOOKUP(AA598,Clientes!$A$2:$B$1190,2,0))),"")</f>
        <v>538</v>
      </c>
      <c r="AC598" s="3">
        <f>IFERROR(IF(Tabla1[[#This Row],[id_control]]="null","",VLOOKUP(CONCATENATE(Tabla1[[#This Row],[CLIENTE]],"-",Tabla1[[#This Row],[id_control]]),Hoja1!$C$2:$D$1994,2,0)),"")</f>
        <v>597</v>
      </c>
      <c r="AD598" s="3" t="s">
        <v>3141</v>
      </c>
      <c r="AE598" s="3"/>
      <c r="AF598" s="3"/>
      <c r="AG598" s="3"/>
      <c r="AH598" s="3"/>
      <c r="AI598" s="3"/>
      <c r="AJ598" s="3"/>
      <c r="AK598" s="3"/>
      <c r="AL598" s="3">
        <v>4235642</v>
      </c>
      <c r="AM598" s="6"/>
      <c r="AN598" s="6"/>
      <c r="AO598" s="6"/>
      <c r="AP598" s="6"/>
      <c r="AQ598" s="6">
        <v>6141844347</v>
      </c>
      <c r="AR598" s="6"/>
      <c r="AS598" s="6"/>
      <c r="AT598" s="6"/>
      <c r="AU598" s="6"/>
      <c r="AV598" s="6" t="s">
        <v>3144</v>
      </c>
      <c r="AW598" s="6" t="s">
        <v>3145</v>
      </c>
      <c r="AX598" s="6"/>
      <c r="AY598" s="6"/>
      <c r="AZ598" s="6"/>
      <c r="BA598" s="6"/>
      <c r="BB598" s="6"/>
      <c r="BC598" s="6"/>
      <c r="BD598" s="6" t="s">
        <v>3146</v>
      </c>
      <c r="BE598" s="8">
        <v>597</v>
      </c>
      <c r="BF598" s="6" t="str">
        <f t="shared" si="194"/>
        <v>insert into bitacoras_estatus (numero_expediente, numero_registro, representante, fecha_inicio, fecha_vencimiento, id_cliente, id_admin, id_bitacoras_estatus, id_estatus, id_clase, id_marca, created_at, updated_at) values('1397372','1407175','LIZETH GRIFE ARELLANES','2013-07-29','2023-07-29','538','2','1','1',null,763,'2013-07-29 00:00:00','2013-07-29 00:00:00');</v>
      </c>
      <c r="BG598" s="6" t="str">
        <f t="shared" si="195"/>
        <v/>
      </c>
      <c r="BH598" s="6" t="str">
        <f t="shared" si="196"/>
        <v>insert into servicios_comentarios (comentario, id_admin, id_estatus, created_at, updated_at) values('423-5642, 614-184-4347, LIZETH GRIFE',1,597,'2013-07-29 00:00:00','2013-07-29 00:00:00');</v>
      </c>
      <c r="BI598" s="137" t="str">
        <f t="shared" si="197"/>
        <v>update bitacoras_estatus set comprobacion_uso = 1, id_estatus=10 where id=597;</v>
      </c>
      <c r="BJ598" s="137" t="str">
        <f t="shared" si="198"/>
        <v>update bitacoras_estatus set numero_expediente = '1397372', numero_registro = '1407175', id_estatus = 10, fecha_inicio = '2013-07-29', fecha_vencimiento ='2023-07-29', created_at ='2013-07-29 00:00:00', updated_at ='2013-07-29 00:00:00', id_clase=null, id_marca=763, id_cliente=538, vigencia = 1 where id =597;</v>
      </c>
      <c r="BK598" s="137" t="str">
        <f t="shared" si="199"/>
        <v>update bitacoras_estatus set id_estatus = 10 where id =597;</v>
      </c>
    </row>
    <row r="599" spans="1:63">
      <c r="A599" s="3">
        <v>898638</v>
      </c>
      <c r="B599" s="3"/>
      <c r="C599" s="3" t="str">
        <f>IF(Tabla1[[#This Row],[No. REG.]]="","",1)</f>
        <v/>
      </c>
      <c r="D599" s="3" t="s">
        <v>34</v>
      </c>
      <c r="E599" s="3">
        <f>IF(Tabla1[[#This Row],[STATUS]]="","",VLOOKUP(D599,Estatus!$A$2:$B$13,2,0))</f>
        <v>5</v>
      </c>
      <c r="F599" s="3">
        <f>IF(Tabla1[[#This Row],[STATUS]]="","",VLOOKUP(D599,Estatus!$A$2:$I$12,9,0))</f>
        <v>0</v>
      </c>
      <c r="G599" s="12" t="s">
        <v>3147</v>
      </c>
      <c r="H599" s="7">
        <v>39399</v>
      </c>
      <c r="I599" s="80">
        <f t="shared" si="180"/>
        <v>2007</v>
      </c>
      <c r="J599" s="80">
        <f t="shared" si="181"/>
        <v>11</v>
      </c>
      <c r="K599" s="80">
        <f t="shared" si="182"/>
        <v>13</v>
      </c>
      <c r="L599" s="80">
        <f t="shared" si="183"/>
        <v>11</v>
      </c>
      <c r="M599" s="80">
        <f t="shared" si="184"/>
        <v>13</v>
      </c>
      <c r="N599" s="80" t="str">
        <f t="shared" si="185"/>
        <v>'2007-11-13'</v>
      </c>
      <c r="O599" s="80" t="str">
        <f t="shared" si="186"/>
        <v>'2007-11-13 00:00:00'</v>
      </c>
      <c r="P599" s="7">
        <v>43052</v>
      </c>
      <c r="Q599" s="80">
        <f t="shared" si="187"/>
        <v>2017</v>
      </c>
      <c r="R599" s="80">
        <f t="shared" si="188"/>
        <v>11</v>
      </c>
      <c r="S599" s="80">
        <f t="shared" si="189"/>
        <v>13</v>
      </c>
      <c r="T599" s="80">
        <f t="shared" si="190"/>
        <v>11</v>
      </c>
      <c r="U599" s="80">
        <f t="shared" si="191"/>
        <v>13</v>
      </c>
      <c r="V599" s="80" t="str">
        <f t="shared" si="192"/>
        <v>'2017-11-13'</v>
      </c>
      <c r="W599" s="80"/>
      <c r="X599" s="80" t="str">
        <f t="shared" si="193"/>
        <v>null</v>
      </c>
      <c r="Y599" s="3" t="s">
        <v>3148</v>
      </c>
      <c r="Z599" s="124">
        <f>IFERROR(IF(Y599="","null",VLOOKUP(Y599,Marcas!$A$2:$C$2024,2,0)),"")</f>
        <v>751</v>
      </c>
      <c r="AA599" s="3" t="s">
        <v>3148</v>
      </c>
      <c r="AB599" s="3">
        <f>IFERROR(IF(AA599="","",IF(AA599="EMPORIO LEGAL",1,VLOOKUP(AA599,Clientes!$A$2:$B$1190,2,0))),"")</f>
        <v>534</v>
      </c>
      <c r="AC599" s="3">
        <f>IFERROR(IF(Tabla1[[#This Row],[id_control]]="null","",VLOOKUP(CONCATENATE(Tabla1[[#This Row],[CLIENTE]],"-",Tabla1[[#This Row],[id_control]]),Hoja1!$C$2:$D$1994,2,0)),"")</f>
        <v>599</v>
      </c>
      <c r="AD599" s="3" t="s">
        <v>3149</v>
      </c>
      <c r="AE599" s="3"/>
      <c r="AF599" s="3"/>
      <c r="AG599" s="3"/>
      <c r="AH599" s="3"/>
      <c r="AI599" s="3"/>
      <c r="AJ599" s="3"/>
      <c r="AK599" s="3"/>
      <c r="AL599" s="3" t="s">
        <v>3150</v>
      </c>
      <c r="AM599" s="4"/>
      <c r="AN599" s="6"/>
      <c r="AO599" s="6"/>
      <c r="AP599" s="6"/>
      <c r="AQ599" s="4"/>
      <c r="AR599" s="6"/>
      <c r="AS599" s="6"/>
      <c r="AT599" s="6"/>
      <c r="AU599" s="4"/>
      <c r="AV599" s="5" t="s">
        <v>3151</v>
      </c>
      <c r="AW599" s="11"/>
      <c r="AX599" s="6"/>
      <c r="AY599" s="6"/>
      <c r="AZ599" s="6"/>
      <c r="BA599" s="6"/>
      <c r="BB599" s="6"/>
      <c r="BC599" s="6"/>
      <c r="BD599" s="6" t="s">
        <v>3150</v>
      </c>
      <c r="BE599" s="8">
        <v>598</v>
      </c>
      <c r="BF599" s="6" t="str">
        <f t="shared" si="194"/>
        <v>insert into bitacoras_estatus (numero_expediente, numero_registro, representante, fecha_inicio, fecha_vencimiento, id_cliente, id_admin, id_bitacoras_estatus, id_estatus, id_clase, id_marca, created_at, updated_at) values('898638','','JORGE ALBERTO PONCE DE LEON ROMO','2007-11-13','2017-11-13','534','2','1','1',null,751,'2007-11-13 00:00:00','2007-11-13 00:00:00');</v>
      </c>
      <c r="BG599" s="6" t="str">
        <f t="shared" si="195"/>
        <v>insert into servicios_comentarios (comentario, id_admin, id_estatus, created_at, updated_at) values('RECIBIDA EL 13/02/09',1,598,'2007-11-13 00:00:00','2007-11-13 00:00:00');</v>
      </c>
      <c r="BH599" s="6" t="str">
        <f t="shared" si="196"/>
        <v>insert into servicios_comentarios (comentario, id_admin, id_estatus, created_at, updated_at) values('459-0012',1,598,'2007-11-13 00:00:00','2007-11-13 00:00:00');</v>
      </c>
      <c r="BI599" s="137" t="str">
        <f t="shared" si="197"/>
        <v>update bitacoras_estatus set comprobacion_uso = 1, id_estatus=5 where id=598;</v>
      </c>
      <c r="BJ599" s="137" t="str">
        <f t="shared" si="198"/>
        <v>update bitacoras_estatus set numero_expediente = '898638', numero_registro = '', id_estatus = 5, fecha_inicio = '2007-11-13', fecha_vencimiento ='2017-11-13', created_at ='2007-11-13 00:00:00', updated_at ='2007-11-13 00:00:00', id_clase=null, id_marca=751, id_cliente=534, vigencia = 0 where id =598;</v>
      </c>
      <c r="BK599" s="137" t="str">
        <f t="shared" si="199"/>
        <v>update bitacoras_estatus set id_estatus = 5 where id =598;</v>
      </c>
    </row>
    <row r="600" spans="1:63">
      <c r="A600" s="3">
        <v>922722</v>
      </c>
      <c r="B600" s="3">
        <v>1044625</v>
      </c>
      <c r="C600" s="3">
        <f>IF(Tabla1[[#This Row],[No. REG.]]="","",1)</f>
        <v>1</v>
      </c>
      <c r="D600" s="3" t="s">
        <v>46</v>
      </c>
      <c r="E600" s="3">
        <f>IF(Tabla1[[#This Row],[STATUS]]="","",VLOOKUP(D600,Estatus!$A$2:$B$13,2,0))</f>
        <v>10</v>
      </c>
      <c r="F600" s="3">
        <f>IF(Tabla1[[#This Row],[STATUS]]="","",VLOOKUP(D600,Estatus!$A$2:$I$12,9,0))</f>
        <v>1</v>
      </c>
      <c r="G600" s="12" t="s">
        <v>3152</v>
      </c>
      <c r="H600" s="7">
        <v>39521</v>
      </c>
      <c r="I600" s="80">
        <f t="shared" si="180"/>
        <v>2008</v>
      </c>
      <c r="J600" s="80">
        <f t="shared" si="181"/>
        <v>3</v>
      </c>
      <c r="K600" s="80">
        <f t="shared" si="182"/>
        <v>14</v>
      </c>
      <c r="L600" s="80" t="str">
        <f t="shared" si="183"/>
        <v>03</v>
      </c>
      <c r="M600" s="80">
        <f t="shared" si="184"/>
        <v>14</v>
      </c>
      <c r="N600" s="80" t="str">
        <f t="shared" si="185"/>
        <v>'2008-03-14'</v>
      </c>
      <c r="O600" s="80" t="str">
        <f t="shared" si="186"/>
        <v>'2008-03-14 00:00:00'</v>
      </c>
      <c r="P600" s="7">
        <v>46826</v>
      </c>
      <c r="Q600" s="80">
        <f t="shared" si="187"/>
        <v>2028</v>
      </c>
      <c r="R600" s="80">
        <f t="shared" si="188"/>
        <v>3</v>
      </c>
      <c r="S600" s="80">
        <f t="shared" si="189"/>
        <v>14</v>
      </c>
      <c r="T600" s="80" t="str">
        <f t="shared" si="190"/>
        <v>03</v>
      </c>
      <c r="U600" s="80">
        <f t="shared" si="191"/>
        <v>14</v>
      </c>
      <c r="V600" s="80" t="str">
        <f t="shared" si="192"/>
        <v>'2028-03-14'</v>
      </c>
      <c r="W600" s="80"/>
      <c r="X600" s="80" t="str">
        <f t="shared" si="193"/>
        <v>null</v>
      </c>
      <c r="Y600" s="3" t="s">
        <v>3153</v>
      </c>
      <c r="Z600" s="124">
        <f>IFERROR(IF(Y600="","null",VLOOKUP(Y600,Marcas!$A$2:$C$2024,2,0)),"")</f>
        <v>750</v>
      </c>
      <c r="AA600" s="3" t="s">
        <v>3154</v>
      </c>
      <c r="AB600" s="3">
        <f>IFERROR(IF(AA600="","",IF(AA600="EMPORIO LEGAL",1,VLOOKUP(AA600,Clientes!$A$2:$B$1190,2,0))),"")</f>
        <v>533</v>
      </c>
      <c r="AC600" s="3">
        <f>IFERROR(IF(Tabla1[[#This Row],[id_control]]="null","",VLOOKUP(CONCATENATE(Tabla1[[#This Row],[CLIENTE]],"-",Tabla1[[#This Row],[id_control]]),Hoja1!$C$2:$D$1994,2,0)),"")</f>
        <v>600</v>
      </c>
      <c r="AD600" s="3" t="s">
        <v>3155</v>
      </c>
      <c r="AE600" s="3"/>
      <c r="AF600" s="3"/>
      <c r="AG600" s="3"/>
      <c r="AH600" s="3"/>
      <c r="AI600" s="3"/>
      <c r="AJ600" s="3"/>
      <c r="AK600" s="3"/>
      <c r="AL600" s="3" t="s">
        <v>3156</v>
      </c>
      <c r="AM600" s="6" t="s">
        <v>3157</v>
      </c>
      <c r="AN600" s="6"/>
      <c r="AO600" s="6"/>
      <c r="AP600" s="6"/>
      <c r="AQ600" s="8" t="s">
        <v>3158</v>
      </c>
      <c r="AR600" s="6"/>
      <c r="AS600" s="6"/>
      <c r="AT600" s="6"/>
      <c r="AU600" s="6"/>
      <c r="AV600" s="6" t="s">
        <v>3159</v>
      </c>
      <c r="AW600" s="6"/>
      <c r="AX600" s="6"/>
      <c r="AY600" s="6"/>
      <c r="AZ600" s="6"/>
      <c r="BA600" s="6"/>
      <c r="BB600" s="6"/>
      <c r="BC600" s="6"/>
      <c r="BD600" s="6" t="s">
        <v>3160</v>
      </c>
      <c r="BE600" s="8">
        <v>599</v>
      </c>
      <c r="BF600" s="6" t="str">
        <f t="shared" si="194"/>
        <v>insert into bitacoras_estatus (numero_expediente, numero_registro, representante, fecha_inicio, fecha_vencimiento, id_cliente, id_admin, id_bitacoras_estatus, id_estatus, id_clase, id_marca, created_at, updated_at) values('922722','1044625','JOSE MANUEL BIRCIAGA MOLINAR','2008-03-14','2028-03-14','533','2','1','1',null,750,'2008-03-14 00:00:00','2008-03-14 00:00:00');</v>
      </c>
      <c r="BG600" s="6" t="str">
        <f t="shared" si="195"/>
        <v>insert into servicios_comentarios (comentario, id_admin, id_estatus, created_at, updated_at) values('TITULO ENTREGADO 12 AGOSTO',1,599,'2008-03-14 00:00:00','2008-03-14 00:00:00');</v>
      </c>
      <c r="BH600" s="6" t="str">
        <f t="shared" si="196"/>
        <v>insert into servicios_comentarios (comentario, id_admin, id_estatus, created_at, updated_at) values('4103960, 426 7604 cel 614 247 8535',1,599,'2008-03-14 00:00:00','2008-03-14 00:00:00');</v>
      </c>
      <c r="BI600" s="137" t="str">
        <f t="shared" si="197"/>
        <v>update bitacoras_estatus set comprobacion_uso = 1, id_estatus=10 where id=599;</v>
      </c>
      <c r="BJ600" s="137" t="str">
        <f t="shared" si="198"/>
        <v>update bitacoras_estatus set numero_expediente = '922722', numero_registro = '1044625', id_estatus = 10, fecha_inicio = '2008-03-14', fecha_vencimiento ='2028-03-14', created_at ='2008-03-14 00:00:00', updated_at ='2008-03-14 00:00:00', id_clase=null, id_marca=750, id_cliente=533, vigencia = 1 where id =599;</v>
      </c>
      <c r="BK600" s="137" t="str">
        <f t="shared" si="199"/>
        <v>update bitacoras_estatus set id_estatus = 10 where id =599;</v>
      </c>
    </row>
    <row r="601" spans="1:63">
      <c r="A601" s="3">
        <v>1083443</v>
      </c>
      <c r="B601" s="3">
        <v>1172191</v>
      </c>
      <c r="C601" s="3">
        <f>IF(Tabla1[[#This Row],[No. REG.]]="","",1)</f>
        <v>1</v>
      </c>
      <c r="D601" s="3" t="s">
        <v>46</v>
      </c>
      <c r="E601" s="3">
        <f>IF(Tabla1[[#This Row],[STATUS]]="","",VLOOKUP(D601,Estatus!$A$2:$B$13,2,0))</f>
        <v>10</v>
      </c>
      <c r="F601" s="3">
        <f>IF(Tabla1[[#This Row],[STATUS]]="","",VLOOKUP(D601,Estatus!$A$2:$I$12,9,0))</f>
        <v>1</v>
      </c>
      <c r="G601" s="12" t="s">
        <v>3161</v>
      </c>
      <c r="H601" s="7">
        <v>40275</v>
      </c>
      <c r="I601" s="80">
        <f t="shared" si="180"/>
        <v>2010</v>
      </c>
      <c r="J601" s="80">
        <f t="shared" si="181"/>
        <v>4</v>
      </c>
      <c r="K601" s="80">
        <f t="shared" si="182"/>
        <v>7</v>
      </c>
      <c r="L601" s="80" t="str">
        <f t="shared" si="183"/>
        <v>04</v>
      </c>
      <c r="M601" s="80" t="str">
        <f t="shared" si="184"/>
        <v>07</v>
      </c>
      <c r="N601" s="80" t="str">
        <f t="shared" si="185"/>
        <v>'2010-04-07'</v>
      </c>
      <c r="O601" s="80" t="str">
        <f t="shared" si="186"/>
        <v>'2010-04-07 00:00:00'</v>
      </c>
      <c r="P601" s="7">
        <v>43928</v>
      </c>
      <c r="Q601" s="80">
        <f t="shared" si="187"/>
        <v>2020</v>
      </c>
      <c r="R601" s="80">
        <f t="shared" si="188"/>
        <v>4</v>
      </c>
      <c r="S601" s="80">
        <f t="shared" si="189"/>
        <v>7</v>
      </c>
      <c r="T601" s="80" t="str">
        <f t="shared" si="190"/>
        <v>04</v>
      </c>
      <c r="U601" s="80" t="str">
        <f t="shared" si="191"/>
        <v>07</v>
      </c>
      <c r="V601" s="80" t="str">
        <f t="shared" si="192"/>
        <v>'2020-04-07'</v>
      </c>
      <c r="W601" s="80"/>
      <c r="X601" s="80" t="str">
        <f t="shared" si="193"/>
        <v>null</v>
      </c>
      <c r="Y601" s="3" t="s">
        <v>3162</v>
      </c>
      <c r="Z601" s="124">
        <f>IFERROR(IF(Y601="","null",VLOOKUP(Y601,Marcas!$A$2:$C$2024,2,0)),"")</f>
        <v>708</v>
      </c>
      <c r="AA601" s="3" t="s">
        <v>3163</v>
      </c>
      <c r="AB601" s="3">
        <f>IFERROR(IF(AA601="","",IF(AA601="EMPORIO LEGAL",1,VLOOKUP(AA601,Clientes!$A$2:$B$1190,2,0))),"")</f>
        <v>528</v>
      </c>
      <c r="AC601" s="3">
        <f>IFERROR(IF(Tabla1[[#This Row],[id_control]]="null","",VLOOKUP(CONCATENATE(Tabla1[[#This Row],[CLIENTE]],"-",Tabla1[[#This Row],[id_control]]),Hoja1!$C$2:$D$1994,2,0)),"")</f>
        <v>601</v>
      </c>
      <c r="AD601" s="3" t="s">
        <v>3164</v>
      </c>
      <c r="AE601" s="3"/>
      <c r="AF601" s="3"/>
      <c r="AG601" s="3"/>
      <c r="AH601" s="3"/>
      <c r="AI601" s="3"/>
      <c r="AJ601" s="3"/>
      <c r="AK601" s="3"/>
      <c r="AL601" s="3" t="s">
        <v>3165</v>
      </c>
      <c r="AM601" s="8"/>
      <c r="AN601" s="6"/>
      <c r="AO601" s="6"/>
      <c r="AP601" s="6"/>
      <c r="AQ601" s="8"/>
      <c r="AR601" s="6"/>
      <c r="AS601" s="6"/>
      <c r="AT601" s="6"/>
      <c r="AU601" s="6"/>
      <c r="AV601" s="8" t="s">
        <v>3166</v>
      </c>
      <c r="AW601" s="8"/>
      <c r="AX601" s="6"/>
      <c r="AY601" s="6"/>
      <c r="AZ601" s="6"/>
      <c r="BA601" s="6"/>
      <c r="BB601" s="6"/>
      <c r="BC601" s="6"/>
      <c r="BD601" s="6" t="s">
        <v>3165</v>
      </c>
      <c r="BE601" s="8">
        <v>600</v>
      </c>
      <c r="BF601" s="6" t="str">
        <f t="shared" si="194"/>
        <v>insert into bitacoras_estatus (numero_expediente, numero_registro, representante, fecha_inicio, fecha_vencimiento, id_cliente, id_admin, id_bitacoras_estatus, id_estatus, id_clase, id_marca, created_at, updated_at) values('1083443','1172191','SILVINA RODRIGUEZ SARIÑANA','2010-04-07','2020-04-07','528','2','1','1',null,708,'2010-04-07 00:00:00','2010-04-07 00:00:00');</v>
      </c>
      <c r="BG601" s="6" t="str">
        <f t="shared" si="195"/>
        <v>insert into servicios_comentarios (comentario, id_admin, id_estatus, created_at, updated_at) values('TIUTULO ENTREGADO: 11/10/2010',1,600,'2010-04-07 00:00:00','2010-04-07 00:00:00');</v>
      </c>
      <c r="BH601" s="6" t="str">
        <f t="shared" si="196"/>
        <v>insert into servicios_comentarios (comentario, id_admin, id_estatus, created_at, updated_at) values('415-8780',1,600,'2010-04-07 00:00:00','2010-04-07 00:00:00');</v>
      </c>
      <c r="BI601" s="137" t="str">
        <f t="shared" si="197"/>
        <v>update bitacoras_estatus set comprobacion_uso = 1, id_estatus=10 where id=600;</v>
      </c>
      <c r="BJ601" s="137" t="str">
        <f t="shared" si="198"/>
        <v>update bitacoras_estatus set numero_expediente = '1083443', numero_registro = '1172191', id_estatus = 10, fecha_inicio = '2010-04-07', fecha_vencimiento ='2020-04-07', created_at ='2010-04-07 00:00:00', updated_at ='2010-04-07 00:00:00', id_clase=null, id_marca=708, id_cliente=528, vigencia = 1 where id =600;</v>
      </c>
      <c r="BK601" s="137" t="str">
        <f t="shared" si="199"/>
        <v>update bitacoras_estatus set id_estatus = 10 where id =600;</v>
      </c>
    </row>
    <row r="602" spans="1:63" ht="40">
      <c r="A602" s="6">
        <v>842189</v>
      </c>
      <c r="B602" s="6">
        <v>1022228</v>
      </c>
      <c r="C602" s="6">
        <f>IF(Tabla1[[#This Row],[No. REG.]]="","",1)</f>
        <v>1</v>
      </c>
      <c r="D602" s="3" t="s">
        <v>46</v>
      </c>
      <c r="E602" s="3">
        <f>IF(Tabla1[[#This Row],[STATUS]]="","",VLOOKUP(D602,Estatus!$A$2:$B$13,2,0))</f>
        <v>10</v>
      </c>
      <c r="F602" s="3">
        <f>IF(Tabla1[[#This Row],[STATUS]]="","",VLOOKUP(D602,Estatus!$A$2:$I$12,9,0))</f>
        <v>1</v>
      </c>
      <c r="G602" s="51" t="s">
        <v>3167</v>
      </c>
      <c r="H602" s="7">
        <v>39150</v>
      </c>
      <c r="I602" s="80">
        <f t="shared" si="180"/>
        <v>2007</v>
      </c>
      <c r="J602" s="80">
        <f t="shared" si="181"/>
        <v>3</v>
      </c>
      <c r="K602" s="80">
        <f t="shared" si="182"/>
        <v>9</v>
      </c>
      <c r="L602" s="80" t="str">
        <f t="shared" si="183"/>
        <v>03</v>
      </c>
      <c r="M602" s="80" t="str">
        <f t="shared" si="184"/>
        <v>09</v>
      </c>
      <c r="N602" s="80" t="str">
        <f t="shared" si="185"/>
        <v>'2007-03-09'</v>
      </c>
      <c r="O602" s="80" t="str">
        <f t="shared" si="186"/>
        <v>'2007-03-09 00:00:00'</v>
      </c>
      <c r="P602" s="7">
        <v>46455</v>
      </c>
      <c r="Q602" s="80">
        <f t="shared" si="187"/>
        <v>2027</v>
      </c>
      <c r="R602" s="80">
        <f t="shared" si="188"/>
        <v>3</v>
      </c>
      <c r="S602" s="80">
        <f t="shared" si="189"/>
        <v>9</v>
      </c>
      <c r="T602" s="80" t="str">
        <f t="shared" si="190"/>
        <v>03</v>
      </c>
      <c r="U602" s="80" t="str">
        <f t="shared" si="191"/>
        <v>09</v>
      </c>
      <c r="V602" s="80" t="str">
        <f t="shared" si="192"/>
        <v>'2027-03-09'</v>
      </c>
      <c r="W602" s="80"/>
      <c r="X602" s="80" t="str">
        <f t="shared" si="193"/>
        <v>null</v>
      </c>
      <c r="Y602" s="6" t="s">
        <v>3168</v>
      </c>
      <c r="Z602" s="123">
        <f>IFERROR(IF(Y602="","null",VLOOKUP(Y602,Marcas!$A$2:$C$2024,2,0)),"")</f>
        <v>874</v>
      </c>
      <c r="AA602" s="6" t="s">
        <v>3169</v>
      </c>
      <c r="AB602" s="6">
        <f>IFERROR(IF(AA602="","",IF(AA602="EMPORIO LEGAL",1,VLOOKUP(AA602,Clientes!$A$2:$B$1190,2,0))),"")</f>
        <v>527</v>
      </c>
      <c r="AC602" s="6">
        <f>IFERROR(IF(Tabla1[[#This Row],[id_control]]="null","",VLOOKUP(CONCATENATE(Tabla1[[#This Row],[CLIENTE]],"-",Tabla1[[#This Row],[id_control]]),Hoja1!$C$2:$D$1994,2,0)),"")</f>
        <v>602</v>
      </c>
      <c r="AD602" s="6" t="s">
        <v>3170</v>
      </c>
      <c r="AE602" s="6"/>
      <c r="AF602" s="6"/>
      <c r="AG602" s="6"/>
      <c r="AH602" s="6"/>
      <c r="AI602" s="6"/>
      <c r="AJ602" s="6"/>
      <c r="AK602" s="6"/>
      <c r="AL602" s="3">
        <v>4143735</v>
      </c>
      <c r="AM602" s="6">
        <v>4147253</v>
      </c>
      <c r="AN602" s="6"/>
      <c r="AO602" s="6"/>
      <c r="AP602" s="6"/>
      <c r="AQ602" s="4">
        <v>6141202843</v>
      </c>
      <c r="AR602" s="6"/>
      <c r="AS602" s="6"/>
      <c r="AT602" s="6"/>
      <c r="AU602" s="6"/>
      <c r="AV602" s="6" t="s">
        <v>3171</v>
      </c>
      <c r="AW602" s="6"/>
      <c r="AX602" s="6"/>
      <c r="AY602" s="6"/>
      <c r="AZ602" s="6"/>
      <c r="BA602" s="6"/>
      <c r="BB602" s="6"/>
      <c r="BC602" s="6"/>
      <c r="BD602" s="8" t="s">
        <v>3172</v>
      </c>
      <c r="BE602" s="8">
        <v>601</v>
      </c>
      <c r="BF602" s="6" t="str">
        <f t="shared" si="194"/>
        <v>insert into bitacoras_estatus (numero_expediente, numero_registro, representante, fecha_inicio, fecha_vencimiento, id_cliente, id_admin, id_bitacoras_estatus, id_estatus, id_clase, id_marca, created_at, updated_at) values('842189','1022228','LIC. SYLVIA QUIÑONES HOLGUIN','2007-03-09','2027-03-09','527','2','1','1',null,874,'2007-03-09 00:00:00','2007-03-09 00:00:00');</v>
      </c>
      <c r="BG602" s="6" t="str">
        <f t="shared" si="195"/>
        <v>insert into servicios_comentarios (comentario, id_admin, id_estatus, created_at, updated_at) values('titulo entregado. CONTACTADO VÍA SALES UP. MARCA RENOVADA. COMENTARON LO HARÍAN ELLOS MISMOS',1,601,'2007-03-09 00:00:00','2007-03-09 00:00:00');</v>
      </c>
      <c r="BH602" s="6" t="str">
        <f t="shared" si="196"/>
        <v>insert into servicios_comentarios (comentario, id_admin, id_estatus, created_at, updated_at) values('4143735,4147253 CEL 6141202843',1,601,'2007-03-09 00:00:00','2007-03-09 00:00:00');</v>
      </c>
      <c r="BI602" s="137" t="str">
        <f t="shared" si="197"/>
        <v>update bitacoras_estatus set comprobacion_uso = 1, id_estatus=10 where id=601;</v>
      </c>
      <c r="BJ602" s="137" t="str">
        <f t="shared" si="198"/>
        <v>update bitacoras_estatus set numero_expediente = '842189', numero_registro = '1022228', id_estatus = 10, fecha_inicio = '2007-03-09', fecha_vencimiento ='2027-03-09', created_at ='2007-03-09 00:00:00', updated_at ='2007-03-09 00:00:00', id_clase=null, id_marca=874, id_cliente=527, vigencia = 1 where id =601;</v>
      </c>
      <c r="BK602" s="137" t="str">
        <f t="shared" si="199"/>
        <v>update bitacoras_estatus set id_estatus = 10 where id =601;</v>
      </c>
    </row>
    <row r="603" spans="1:63">
      <c r="A603" s="6">
        <v>1171796</v>
      </c>
      <c r="B603" s="3">
        <v>1234893</v>
      </c>
      <c r="C603" s="3">
        <f>IF(Tabla1[[#This Row],[No. REG.]]="","",1)</f>
        <v>1</v>
      </c>
      <c r="D603" s="3" t="s">
        <v>46</v>
      </c>
      <c r="E603" s="3">
        <f>IF(Tabla1[[#This Row],[STATUS]]="","",VLOOKUP(D603,Estatus!$A$2:$B$13,2,0))</f>
        <v>10</v>
      </c>
      <c r="F603" s="3">
        <f>IF(Tabla1[[#This Row],[STATUS]]="","",VLOOKUP(D603,Estatus!$A$2:$I$12,9,0))</f>
        <v>1</v>
      </c>
      <c r="G603" s="51" t="s">
        <v>3173</v>
      </c>
      <c r="H603" s="7">
        <v>40641</v>
      </c>
      <c r="I603" s="80">
        <f t="shared" si="180"/>
        <v>2011</v>
      </c>
      <c r="J603" s="80">
        <f t="shared" si="181"/>
        <v>4</v>
      </c>
      <c r="K603" s="80">
        <f t="shared" si="182"/>
        <v>8</v>
      </c>
      <c r="L603" s="80" t="str">
        <f t="shared" si="183"/>
        <v>04</v>
      </c>
      <c r="M603" s="80" t="str">
        <f t="shared" si="184"/>
        <v>08</v>
      </c>
      <c r="N603" s="80" t="str">
        <f t="shared" si="185"/>
        <v>'2011-04-08'</v>
      </c>
      <c r="O603" s="80" t="str">
        <f t="shared" si="186"/>
        <v>'2011-04-08 00:00:00'</v>
      </c>
      <c r="P603" s="7">
        <v>44294</v>
      </c>
      <c r="Q603" s="80">
        <f t="shared" si="187"/>
        <v>2021</v>
      </c>
      <c r="R603" s="80">
        <f t="shared" si="188"/>
        <v>4</v>
      </c>
      <c r="S603" s="80">
        <f t="shared" si="189"/>
        <v>8</v>
      </c>
      <c r="T603" s="80" t="str">
        <f t="shared" si="190"/>
        <v>04</v>
      </c>
      <c r="U603" s="80" t="str">
        <f t="shared" si="191"/>
        <v>08</v>
      </c>
      <c r="V603" s="80" t="str">
        <f t="shared" si="192"/>
        <v>'2021-04-08'</v>
      </c>
      <c r="W603" s="80"/>
      <c r="X603" s="80" t="str">
        <f t="shared" si="193"/>
        <v>null</v>
      </c>
      <c r="Y603" s="6" t="s">
        <v>3174</v>
      </c>
      <c r="Z603" s="123">
        <f>IFERROR(IF(Y603="","null",VLOOKUP(Y603,Marcas!$A$2:$C$2024,2,0)),"")</f>
        <v>744</v>
      </c>
      <c r="AA603" s="6" t="s">
        <v>3174</v>
      </c>
      <c r="AB603" s="6">
        <f>IFERROR(IF(AA603="","",IF(AA603="EMPORIO LEGAL",1,VLOOKUP(AA603,Clientes!$A$2:$B$1190,2,0))),"")</f>
        <v>526</v>
      </c>
      <c r="AC603" s="6">
        <f>IFERROR(IF(Tabla1[[#This Row],[id_control]]="null","",VLOOKUP(CONCATENATE(Tabla1[[#This Row],[CLIENTE]],"-",Tabla1[[#This Row],[id_control]]),Hoja1!$C$2:$D$1994,2,0)),"")</f>
        <v>603</v>
      </c>
      <c r="AD603" s="6" t="s">
        <v>3175</v>
      </c>
      <c r="AE603" s="6"/>
      <c r="AF603" s="6"/>
      <c r="AG603" s="6"/>
      <c r="AH603" s="6"/>
      <c r="AI603" s="6"/>
      <c r="AJ603" s="6"/>
      <c r="AK603" s="6"/>
      <c r="AL603" s="3" t="s">
        <v>3176</v>
      </c>
      <c r="AM603" s="8"/>
      <c r="AN603" s="8"/>
      <c r="AO603" s="8"/>
      <c r="AP603" s="8"/>
      <c r="AQ603" s="4" t="s">
        <v>3177</v>
      </c>
      <c r="AR603" s="4"/>
      <c r="AS603" s="8"/>
      <c r="AT603" s="8"/>
      <c r="AU603" s="8"/>
      <c r="AV603" s="8" t="s">
        <v>3178</v>
      </c>
      <c r="AW603" s="8"/>
      <c r="AX603" s="8"/>
      <c r="AY603" s="8"/>
      <c r="AZ603" s="8"/>
      <c r="BA603" s="8"/>
      <c r="BB603" s="8"/>
      <c r="BC603" s="8"/>
      <c r="BD603" s="8" t="s">
        <v>3179</v>
      </c>
      <c r="BE603" s="8">
        <v>602</v>
      </c>
      <c r="BF603" s="6" t="str">
        <f t="shared" si="194"/>
        <v>insert into bitacoras_estatus (numero_expediente, numero_registro, representante, fecha_inicio, fecha_vencimiento, id_cliente, id_admin, id_bitacoras_estatus, id_estatus, id_clase, id_marca, created_at, updated_at) values('1171796','1234893','EDUARDO CENICEROS BORUNDA','2011-04-08','2021-04-08','526','2','1','1',null,744,'2011-04-08 00:00:00','2011-04-08 00:00:00');</v>
      </c>
      <c r="BG603" s="6" t="str">
        <f t="shared" si="195"/>
        <v>insert into servicios_comentarios (comentario, id_admin, id_estatus, created_at, updated_at) values('TITULO RECIBIDO 07/10/2011',1,602,'2011-04-08 00:00:00','2011-04-08 00:00:00');</v>
      </c>
      <c r="BH603" s="6" t="str">
        <f t="shared" si="196"/>
        <v>insert into servicios_comentarios (comentario, id_admin, id_estatus, created_at, updated_at) values('4132353, CEL 1319043',1,602,'2011-04-08 00:00:00','2011-04-08 00:00:00');</v>
      </c>
      <c r="BI603" s="137" t="str">
        <f t="shared" si="197"/>
        <v>update bitacoras_estatus set comprobacion_uso = 1, id_estatus=10 where id=602;</v>
      </c>
      <c r="BJ603" s="137" t="str">
        <f t="shared" si="198"/>
        <v>update bitacoras_estatus set numero_expediente = '1171796', numero_registro = '1234893', id_estatus = 10, fecha_inicio = '2011-04-08', fecha_vencimiento ='2021-04-08', created_at ='2011-04-08 00:00:00', updated_at ='2011-04-08 00:00:00', id_clase=null, id_marca=744, id_cliente=526, vigencia = 1 where id =602;</v>
      </c>
      <c r="BK603" s="137" t="str">
        <f t="shared" si="199"/>
        <v>update bitacoras_estatus set id_estatus = 10 where id =602;</v>
      </c>
    </row>
    <row r="604" spans="1:63">
      <c r="A604" s="3">
        <v>1112032</v>
      </c>
      <c r="B604" s="3">
        <v>1242582</v>
      </c>
      <c r="C604" s="3">
        <f>IF(Tabla1[[#This Row],[No. REG.]]="","",1)</f>
        <v>1</v>
      </c>
      <c r="D604" s="3" t="s">
        <v>46</v>
      </c>
      <c r="E604" s="3">
        <f>IF(Tabla1[[#This Row],[STATUS]]="","",VLOOKUP(D604,Estatus!$A$2:$B$13,2,0))</f>
        <v>10</v>
      </c>
      <c r="F604" s="3">
        <f>IF(Tabla1[[#This Row],[STATUS]]="","",VLOOKUP(D604,Estatus!$A$2:$I$12,9,0))</f>
        <v>1</v>
      </c>
      <c r="G604" s="12" t="s">
        <v>3180</v>
      </c>
      <c r="H604" s="7">
        <v>40387</v>
      </c>
      <c r="I604" s="80">
        <f t="shared" si="180"/>
        <v>2010</v>
      </c>
      <c r="J604" s="80">
        <f t="shared" si="181"/>
        <v>7</v>
      </c>
      <c r="K604" s="80">
        <f t="shared" si="182"/>
        <v>28</v>
      </c>
      <c r="L604" s="80" t="str">
        <f t="shared" si="183"/>
        <v>07</v>
      </c>
      <c r="M604" s="80">
        <f t="shared" si="184"/>
        <v>28</v>
      </c>
      <c r="N604" s="80" t="str">
        <f t="shared" si="185"/>
        <v>'2010-07-28'</v>
      </c>
      <c r="O604" s="80" t="str">
        <f t="shared" si="186"/>
        <v>'2010-07-28 00:00:00'</v>
      </c>
      <c r="P604" s="7">
        <v>44040</v>
      </c>
      <c r="Q604" s="80">
        <f t="shared" si="187"/>
        <v>2020</v>
      </c>
      <c r="R604" s="80">
        <f t="shared" si="188"/>
        <v>7</v>
      </c>
      <c r="S604" s="80">
        <f t="shared" si="189"/>
        <v>28</v>
      </c>
      <c r="T604" s="80" t="str">
        <f t="shared" si="190"/>
        <v>07</v>
      </c>
      <c r="U604" s="80">
        <f t="shared" si="191"/>
        <v>28</v>
      </c>
      <c r="V604" s="80" t="str">
        <f t="shared" si="192"/>
        <v>'2020-07-28'</v>
      </c>
      <c r="W604" s="80"/>
      <c r="X604" s="80" t="str">
        <f t="shared" si="193"/>
        <v>null</v>
      </c>
      <c r="Y604" s="3" t="s">
        <v>3181</v>
      </c>
      <c r="Z604" s="124">
        <f>IFERROR(IF(Y604="","null",VLOOKUP(Y604,Marcas!$A$2:$C$2024,2,0)),"")</f>
        <v>742</v>
      </c>
      <c r="AA604" s="3" t="s">
        <v>3181</v>
      </c>
      <c r="AB604" s="3">
        <f>IFERROR(IF(AA604="","",IF(AA604="EMPORIO LEGAL",1,VLOOKUP(AA604,Clientes!$A$2:$B$1190,2,0))),"")</f>
        <v>525</v>
      </c>
      <c r="AC604" s="3">
        <f>IFERROR(IF(Tabla1[[#This Row],[id_control]]="null","",VLOOKUP(CONCATENATE(Tabla1[[#This Row],[CLIENTE]],"-",Tabla1[[#This Row],[id_control]]),Hoja1!$C$2:$D$1994,2,0)),"")</f>
        <v>604</v>
      </c>
      <c r="AD604" s="3" t="s">
        <v>3182</v>
      </c>
      <c r="AE604" s="3"/>
      <c r="AF604" s="3"/>
      <c r="AG604" s="3"/>
      <c r="AH604" s="3"/>
      <c r="AI604" s="3"/>
      <c r="AJ604" s="3"/>
      <c r="AK604" s="3"/>
      <c r="AL604" s="8" t="s">
        <v>3183</v>
      </c>
      <c r="AM604" s="6" t="s">
        <v>3184</v>
      </c>
      <c r="AN604" s="6"/>
      <c r="AO604" s="6"/>
      <c r="AP604" s="6"/>
      <c r="AQ604" s="6">
        <v>6144885217</v>
      </c>
      <c r="AR604" s="6"/>
      <c r="AS604" s="6"/>
      <c r="AT604" s="6"/>
      <c r="AU604" s="6"/>
      <c r="AV604" s="6" t="s">
        <v>3185</v>
      </c>
      <c r="AW604" s="6" t="s">
        <v>3186</v>
      </c>
      <c r="AX604" s="6"/>
      <c r="AY604" s="6"/>
      <c r="AZ604" s="6"/>
      <c r="BA604" s="6"/>
      <c r="BB604" s="6"/>
      <c r="BC604" s="6"/>
      <c r="BD604" s="6" t="s">
        <v>3187</v>
      </c>
      <c r="BE604" s="8">
        <v>603</v>
      </c>
      <c r="BF604" s="6" t="str">
        <f t="shared" si="194"/>
        <v>insert into bitacoras_estatus (numero_expediente, numero_registro, representante, fecha_inicio, fecha_vencimiento, id_cliente, id_admin, id_bitacoras_estatus, id_estatus, id_clase, id_marca, created_at, updated_at) values('1112032','1242582','RICARDO DE LA ROSA ARROYO','2010-07-28','2020-07-28','525','2','1','1',null,742,'2010-07-28 00:00:00','2010-07-28 00:00:00');</v>
      </c>
      <c r="BG604" s="6" t="str">
        <f t="shared" si="195"/>
        <v>insert into servicios_comentarios (comentario, id_admin, id_estatus, created_at, updated_at) values('titulo entregado 12/12/2011',1,603,'2010-07-28 00:00:00','2010-07-28 00:00:00');</v>
      </c>
      <c r="BH604" s="6" t="str">
        <f t="shared" si="196"/>
        <v>insert into servicios_comentarios (comentario, id_admin, id_estatus, created_at, updated_at) values('4265828, 2332041, cel 6144885217',1,603,'2010-07-28 00:00:00','2010-07-28 00:00:00');</v>
      </c>
      <c r="BI604" s="137" t="str">
        <f t="shared" si="197"/>
        <v>update bitacoras_estatus set comprobacion_uso = 1, id_estatus=10 where id=603;</v>
      </c>
      <c r="BJ604" s="137" t="str">
        <f t="shared" si="198"/>
        <v>update bitacoras_estatus set numero_expediente = '1112032', numero_registro = '1242582', id_estatus = 10, fecha_inicio = '2010-07-28', fecha_vencimiento ='2020-07-28', created_at ='2010-07-28 00:00:00', updated_at ='2010-07-28 00:00:00', id_clase=null, id_marca=742, id_cliente=525, vigencia = 1 where id =603;</v>
      </c>
      <c r="BK604" s="137" t="str">
        <f t="shared" si="199"/>
        <v>update bitacoras_estatus set id_estatus = 10 where id =603;</v>
      </c>
    </row>
    <row r="605" spans="1:63">
      <c r="A605" s="6">
        <v>941648</v>
      </c>
      <c r="B605" s="6">
        <v>1052213</v>
      </c>
      <c r="C605" s="6">
        <f>IF(Tabla1[[#This Row],[No. REG.]]="","",1)</f>
        <v>1</v>
      </c>
      <c r="D605" s="3" t="s">
        <v>109</v>
      </c>
      <c r="E605" s="3">
        <f>IF(Tabla1[[#This Row],[STATUS]]="","",VLOOKUP(D605,Estatus!$A$2:$B$13,2,0))</f>
        <v>9</v>
      </c>
      <c r="F605" s="3">
        <f>IF(Tabla1[[#This Row],[STATUS]]="","",VLOOKUP(D605,Estatus!$A$2:$I$12,9,0))</f>
        <v>0</v>
      </c>
      <c r="G605" s="51" t="s">
        <v>3188</v>
      </c>
      <c r="H605" s="7">
        <v>39604</v>
      </c>
      <c r="I605" s="80">
        <f t="shared" si="180"/>
        <v>2008</v>
      </c>
      <c r="J605" s="80">
        <f t="shared" si="181"/>
        <v>6</v>
      </c>
      <c r="K605" s="80">
        <f t="shared" si="182"/>
        <v>5</v>
      </c>
      <c r="L605" s="80" t="str">
        <f t="shared" si="183"/>
        <v>06</v>
      </c>
      <c r="M605" s="80" t="str">
        <f t="shared" si="184"/>
        <v>05</v>
      </c>
      <c r="N605" s="80" t="str">
        <f t="shared" si="185"/>
        <v>'2008-06-05'</v>
      </c>
      <c r="O605" s="80" t="str">
        <f t="shared" si="186"/>
        <v>'2008-06-05 00:00:00'</v>
      </c>
      <c r="P605" s="7">
        <v>43256</v>
      </c>
      <c r="Q605" s="80">
        <f t="shared" si="187"/>
        <v>2018</v>
      </c>
      <c r="R605" s="80">
        <f t="shared" si="188"/>
        <v>6</v>
      </c>
      <c r="S605" s="80">
        <f t="shared" si="189"/>
        <v>5</v>
      </c>
      <c r="T605" s="80" t="str">
        <f t="shared" si="190"/>
        <v>06</v>
      </c>
      <c r="U605" s="80" t="str">
        <f t="shared" si="191"/>
        <v>05</v>
      </c>
      <c r="V605" s="80" t="str">
        <f t="shared" si="192"/>
        <v>'2018-06-05'</v>
      </c>
      <c r="W605" s="80"/>
      <c r="X605" s="80" t="str">
        <f t="shared" si="193"/>
        <v>null</v>
      </c>
      <c r="Y605" s="6" t="s">
        <v>3189</v>
      </c>
      <c r="Z605" s="123">
        <f>IFERROR(IF(Y605="","null",VLOOKUP(Y605,Marcas!$A$2:$C$2024,2,0)),"")</f>
        <v>1512</v>
      </c>
      <c r="AA605" s="6" t="s">
        <v>3190</v>
      </c>
      <c r="AB605" s="6">
        <f>IFERROR(IF(AA605="","",IF(AA605="EMPORIO LEGAL",1,VLOOKUP(AA605,Clientes!$A$2:$B$1190,2,0))),"")</f>
        <v>524</v>
      </c>
      <c r="AC605" s="6">
        <f>IFERROR(IF(Tabla1[[#This Row],[id_control]]="null","",VLOOKUP(CONCATENATE(Tabla1[[#This Row],[CLIENTE]],"-",Tabla1[[#This Row],[id_control]]),Hoja1!$C$2:$D$1994,2,0)),"")</f>
        <v>605</v>
      </c>
      <c r="AD605" s="3" t="s">
        <v>3191</v>
      </c>
      <c r="AE605" s="4"/>
      <c r="AF605" s="4"/>
      <c r="AG605" s="4"/>
      <c r="AH605" s="4"/>
      <c r="AI605" s="4"/>
      <c r="AJ605" s="4"/>
      <c r="AK605" s="4"/>
      <c r="AL605" s="3" t="s">
        <v>3192</v>
      </c>
      <c r="AM605" s="4"/>
      <c r="AN605" s="6"/>
      <c r="AO605" s="6"/>
      <c r="AP605" s="6"/>
      <c r="AQ605" s="4" t="s">
        <v>3193</v>
      </c>
      <c r="AR605" s="4"/>
      <c r="AS605" s="6"/>
      <c r="AT605" s="6"/>
      <c r="AU605" s="6"/>
      <c r="AV605" s="5" t="s">
        <v>3194</v>
      </c>
      <c r="AW605" s="5"/>
      <c r="AX605" s="6"/>
      <c r="AY605" s="6"/>
      <c r="AZ605" s="6"/>
      <c r="BA605" s="6"/>
      <c r="BB605" s="6"/>
      <c r="BC605" s="6"/>
      <c r="BD605" s="8" t="s">
        <v>3195</v>
      </c>
      <c r="BE605" s="8">
        <v>604</v>
      </c>
      <c r="BF605" s="6" t="str">
        <f t="shared" si="194"/>
        <v>insert into bitacoras_estatus (numero_expediente, numero_registro, representante, fecha_inicio, fecha_vencimiento, id_cliente, id_admin, id_bitacoras_estatus, id_estatus, id_clase, id_marca, created_at, updated_at) values('941648','1052213','ARMANDO ZALDIVAR FRANCO','2008-06-05','2018-06-05','524','2','1','1',null,1512,'2008-06-05 00:00:00','2008-06-05 00:00:00');</v>
      </c>
      <c r="BG605" s="6" t="str">
        <f t="shared" si="195"/>
        <v>insert into servicios_comentarios (comentario, id_admin, id_estatus, created_at, updated_at) values('YA CERRÓ EL NEGOCIO NO RENOVARÁ',1,604,'2008-06-05 00:00:00','2008-06-05 00:00:00');</v>
      </c>
      <c r="BH605" s="6" t="str">
        <f t="shared" si="196"/>
        <v>insert into servicios_comentarios (comentario, id_admin, id_estatus, created_at, updated_at) values('423 5127, cel. 614169 0118',1,604,'2008-06-05 00:00:00','2008-06-05 00:00:00');</v>
      </c>
      <c r="BI605" s="137" t="str">
        <f t="shared" si="197"/>
        <v>update bitacoras_estatus set comprobacion_uso = 1, id_estatus=9 where id=604;</v>
      </c>
      <c r="BJ605" s="137" t="str">
        <f t="shared" si="198"/>
        <v>update bitacoras_estatus set numero_expediente = '941648', numero_registro = '1052213', id_estatus = 9, fecha_inicio = '2008-06-05', fecha_vencimiento ='2018-06-05', created_at ='2008-06-05 00:00:00', updated_at ='2008-06-05 00:00:00', id_clase=null, id_marca=1512, id_cliente=524, vigencia = 0 where id =604;</v>
      </c>
      <c r="BK605" s="137" t="str">
        <f t="shared" si="199"/>
        <v>update bitacoras_estatus set id_estatus = 9 where id =604;</v>
      </c>
    </row>
    <row r="606" spans="1:63" ht="79">
      <c r="A606" s="3">
        <v>944891</v>
      </c>
      <c r="B606" s="3">
        <v>1061408</v>
      </c>
      <c r="C606" s="3">
        <f>IF(Tabla1[[#This Row],[No. REG.]]="","",1)</f>
        <v>1</v>
      </c>
      <c r="D606" s="3" t="s">
        <v>109</v>
      </c>
      <c r="E606" s="3">
        <f>IF(Tabla1[[#This Row],[STATUS]]="","",VLOOKUP(D606,Estatus!$A$2:$B$13,2,0))</f>
        <v>9</v>
      </c>
      <c r="F606" s="3">
        <f>IF(Tabla1[[#This Row],[STATUS]]="","",VLOOKUP(D606,Estatus!$A$2:$I$12,9,0))</f>
        <v>0</v>
      </c>
      <c r="G606" s="12" t="s">
        <v>8711</v>
      </c>
      <c r="H606" s="7">
        <v>39626</v>
      </c>
      <c r="I606" s="80">
        <f t="shared" si="180"/>
        <v>2008</v>
      </c>
      <c r="J606" s="80">
        <f t="shared" si="181"/>
        <v>6</v>
      </c>
      <c r="K606" s="80">
        <f t="shared" si="182"/>
        <v>27</v>
      </c>
      <c r="L606" s="80" t="str">
        <f t="shared" si="183"/>
        <v>06</v>
      </c>
      <c r="M606" s="80">
        <f t="shared" si="184"/>
        <v>27</v>
      </c>
      <c r="N606" s="80" t="str">
        <f t="shared" si="185"/>
        <v>'2008-06-27'</v>
      </c>
      <c r="O606" s="80" t="str">
        <f t="shared" si="186"/>
        <v>'2008-06-27 00:00:00'</v>
      </c>
      <c r="P606" s="7">
        <v>43278</v>
      </c>
      <c r="Q606" s="80">
        <f t="shared" si="187"/>
        <v>2018</v>
      </c>
      <c r="R606" s="80">
        <f t="shared" si="188"/>
        <v>6</v>
      </c>
      <c r="S606" s="80">
        <f t="shared" si="189"/>
        <v>27</v>
      </c>
      <c r="T606" s="80" t="str">
        <f t="shared" si="190"/>
        <v>06</v>
      </c>
      <c r="U606" s="80">
        <f t="shared" si="191"/>
        <v>27</v>
      </c>
      <c r="V606" s="80" t="str">
        <f t="shared" si="192"/>
        <v>'2018-06-27'</v>
      </c>
      <c r="W606" s="80"/>
      <c r="X606" s="80" t="str">
        <f t="shared" si="193"/>
        <v>null</v>
      </c>
      <c r="Y606" s="3" t="s">
        <v>3196</v>
      </c>
      <c r="Z606" s="124">
        <f>IFERROR(IF(Y606="","null",VLOOKUP(Y606,Marcas!$A$2:$C$2024,2,0)),"")</f>
        <v>738</v>
      </c>
      <c r="AA606" s="3" t="s">
        <v>3196</v>
      </c>
      <c r="AB606" s="3">
        <f>IFERROR(IF(AA606="","",IF(AA606="EMPORIO LEGAL",1,VLOOKUP(AA606,Clientes!$A$2:$B$1190,2,0))),"")</f>
        <v>522</v>
      </c>
      <c r="AC606" s="3">
        <f>IFERROR(IF(Tabla1[[#This Row],[id_control]]="null","",VLOOKUP(CONCATENATE(Tabla1[[#This Row],[CLIENTE]],"-",Tabla1[[#This Row],[id_control]]),Hoja1!$C$2:$D$1994,2,0)),"")</f>
        <v>606</v>
      </c>
      <c r="AD606" s="3" t="s">
        <v>3197</v>
      </c>
      <c r="AE606" s="3"/>
      <c r="AF606" s="3"/>
      <c r="AG606" s="3"/>
      <c r="AH606" s="3"/>
      <c r="AI606" s="3"/>
      <c r="AJ606" s="3"/>
      <c r="AK606" s="3"/>
      <c r="AL606" s="3">
        <v>4403996</v>
      </c>
      <c r="AM606" s="6"/>
      <c r="AN606" s="6"/>
      <c r="AO606" s="6"/>
      <c r="AP606" s="6"/>
      <c r="AQ606" s="8">
        <v>6143458780</v>
      </c>
      <c r="AR606" s="8" t="s">
        <v>3198</v>
      </c>
      <c r="AS606" s="6"/>
      <c r="AT606" s="6"/>
      <c r="AU606" s="6"/>
      <c r="AV606" s="8" t="s">
        <v>3199</v>
      </c>
      <c r="AW606" s="8"/>
      <c r="AX606" s="6"/>
      <c r="AY606" s="6"/>
      <c r="AZ606" s="6"/>
      <c r="BA606" s="6"/>
      <c r="BB606" s="6"/>
      <c r="BC606" s="6"/>
      <c r="BD606" s="6" t="s">
        <v>3200</v>
      </c>
      <c r="BE606" s="8">
        <v>605</v>
      </c>
      <c r="BF606" s="6" t="str">
        <f t="shared" si="194"/>
        <v>insert into bitacoras_estatus (numero_expediente, numero_registro, representante, fecha_inicio, fecha_vencimiento, id_cliente, id_admin, id_bitacoras_estatus, id_estatus, id_clase, id_marca, created_at, updated_at) values('944891','1061408','EDGAR EMILIO PEÑA PEREZ','2008-06-27','2018-06-27','522','2','1','1',null,738,'2008-06-27 00:00:00','2008-06-27 00:00:00');</v>
      </c>
      <c r="BG606" s="6" t="str">
        <f t="shared" si="195"/>
        <v>insert into servicios_comentarios (comentario, id_admin, id_estatus, created_at, updated_at) values('YA NO RENOVARÁ 2018, SE QUEDA CON SAMINOX / TITULO ENTREGADO 12/01/09. EN FECHA 18 DE AGOSTO DE 2017 SE PRESENTÓ SOLICITUD DE TRANSMISION DE DERECHOS A FAVOR DE SAMINOX, S.A.. EL 19 OCT 2017 SE COMUNICA LA TRANSMISION DE DERECHOS',1,605,'2008-06-27 00:00:00','2008-06-27 00:00:00');</v>
      </c>
      <c r="BH606" s="6" t="str">
        <f t="shared" si="196"/>
        <v>insert into servicios_comentarios (comentario, id_admin, id_estatus, created_at, updated_at) values('4403996,CEL. 6143458780, 614139 7233',1,605,'2008-06-27 00:00:00','2008-06-27 00:00:00');</v>
      </c>
      <c r="BI606" s="137" t="str">
        <f t="shared" si="197"/>
        <v>update bitacoras_estatus set comprobacion_uso = 1, id_estatus=9 where id=605;</v>
      </c>
      <c r="BJ606" s="137" t="str">
        <f t="shared" si="198"/>
        <v>update bitacoras_estatus set numero_expediente = '944891', numero_registro = '1061408', id_estatus = 9, fecha_inicio = '2008-06-27', fecha_vencimiento ='2018-06-27', created_at ='2008-06-27 00:00:00', updated_at ='2008-06-27 00:00:00', id_clase=null, id_marca=738, id_cliente=522, vigencia = 0 where id =605;</v>
      </c>
      <c r="BK606" s="137" t="str">
        <f t="shared" si="199"/>
        <v>update bitacoras_estatus set id_estatus = 9 where id =605;</v>
      </c>
    </row>
    <row r="607" spans="1:63" ht="118">
      <c r="A607" s="3">
        <v>1503284</v>
      </c>
      <c r="B607" s="3">
        <v>1721674</v>
      </c>
      <c r="C607" s="3">
        <f>IF(Tabla1[[#This Row],[No. REG.]]="","",1)</f>
        <v>1</v>
      </c>
      <c r="D607" s="3" t="s">
        <v>46</v>
      </c>
      <c r="E607" s="3">
        <f>IF(Tabla1[[#This Row],[STATUS]]="","",VLOOKUP(D607,Estatus!$A$2:$B$13,2,0))</f>
        <v>10</v>
      </c>
      <c r="F607" s="3">
        <f>IF(Tabla1[[#This Row],[STATUS]]="","",VLOOKUP(D607,Estatus!$A$2:$I$12,9,0))</f>
        <v>1</v>
      </c>
      <c r="G607" s="12" t="s">
        <v>3201</v>
      </c>
      <c r="H607" s="7">
        <v>41827</v>
      </c>
      <c r="I607" s="80">
        <f t="shared" si="180"/>
        <v>2014</v>
      </c>
      <c r="J607" s="80">
        <f t="shared" si="181"/>
        <v>7</v>
      </c>
      <c r="K607" s="80">
        <f t="shared" si="182"/>
        <v>7</v>
      </c>
      <c r="L607" s="80" t="str">
        <f t="shared" si="183"/>
        <v>07</v>
      </c>
      <c r="M607" s="80" t="str">
        <f t="shared" si="184"/>
        <v>07</v>
      </c>
      <c r="N607" s="80" t="str">
        <f t="shared" si="185"/>
        <v>'2014-07-07'</v>
      </c>
      <c r="O607" s="80" t="str">
        <f t="shared" si="186"/>
        <v>'2014-07-07 00:00:00'</v>
      </c>
      <c r="P607" s="7">
        <v>45480</v>
      </c>
      <c r="Q607" s="80">
        <f t="shared" si="187"/>
        <v>2024</v>
      </c>
      <c r="R607" s="80">
        <f t="shared" si="188"/>
        <v>7</v>
      </c>
      <c r="S607" s="80">
        <f t="shared" si="189"/>
        <v>7</v>
      </c>
      <c r="T607" s="80" t="str">
        <f t="shared" si="190"/>
        <v>07</v>
      </c>
      <c r="U607" s="80" t="str">
        <f t="shared" si="191"/>
        <v>07</v>
      </c>
      <c r="V607" s="80" t="str">
        <f t="shared" si="192"/>
        <v>'2024-07-07'</v>
      </c>
      <c r="W607" s="80"/>
      <c r="X607" s="80" t="str">
        <f t="shared" si="193"/>
        <v>null</v>
      </c>
      <c r="Y607" s="3" t="s">
        <v>3202</v>
      </c>
      <c r="Z607" s="124">
        <f>IFERROR(IF(Y607="","null",VLOOKUP(Y607,Marcas!$A$2:$C$2024,2,0)),"")</f>
        <v>724</v>
      </c>
      <c r="AA607" s="3" t="s">
        <v>3203</v>
      </c>
      <c r="AB607" s="3">
        <f>IFERROR(IF(AA607="","",IF(AA607="EMPORIO LEGAL",1,VLOOKUP(AA607,Clientes!$A$2:$B$1190,2,0))),"")</f>
        <v>519</v>
      </c>
      <c r="AC607" s="3">
        <f>IFERROR(IF(Tabla1[[#This Row],[id_control]]="null","",VLOOKUP(CONCATENATE(Tabla1[[#This Row],[CLIENTE]],"-",Tabla1[[#This Row],[id_control]]),Hoja1!$C$2:$D$1994,2,0)),"")</f>
        <v>607</v>
      </c>
      <c r="AD607" s="3" t="s">
        <v>3204</v>
      </c>
      <c r="AE607" s="3"/>
      <c r="AF607" s="3"/>
      <c r="AG607" s="3"/>
      <c r="AH607" s="3"/>
      <c r="AI607" s="3"/>
      <c r="AJ607" s="3"/>
      <c r="AK607" s="3"/>
      <c r="AL607" s="3" t="s">
        <v>3205</v>
      </c>
      <c r="AM607" s="8"/>
      <c r="AN607" s="8"/>
      <c r="AO607" s="8"/>
      <c r="AP607" s="8"/>
      <c r="AQ607" s="8"/>
      <c r="AR607" s="8"/>
      <c r="AS607" s="8"/>
      <c r="AT607" s="8"/>
      <c r="AU607" s="8"/>
      <c r="AV607" s="8" t="s">
        <v>3206</v>
      </c>
      <c r="AW607" s="8"/>
      <c r="AX607" s="8"/>
      <c r="AY607" s="8"/>
      <c r="AZ607" s="8"/>
      <c r="BA607" s="8"/>
      <c r="BB607" s="8"/>
      <c r="BC607" s="8"/>
      <c r="BD607" s="8" t="s">
        <v>3207</v>
      </c>
      <c r="BE607" s="8">
        <v>606</v>
      </c>
      <c r="BF607" s="6" t="str">
        <f t="shared" si="194"/>
        <v>insert into bitacoras_estatus (numero_expediente, numero_registro, representante, fecha_inicio, fecha_vencimiento, id_cliente, id_admin, id_bitacoras_estatus, id_estatus, id_clase, id_marca, created_at, updated_at) values('1503284','1721674','CECILIA ALEJANDRA REYES LERMA','2014-07-07','2024-07-07','519','2','1','1',null,724,'2014-07-07 00:00:00','2014-07-07 00:00:00');</v>
      </c>
      <c r="BG607" s="6" t="str">
        <f t="shared" si="195"/>
        <v>insert into servicios_comentarios (comentario, id_admin, id_estatus, created_at, updated_at) values('REQUISITOS RECIBIDOS EN FECHA 17 DE MARZO 2015/ CREQ EN FECHA 15 DE MAYO 2015./ REQUISITOS RECIBIDOS 13/08/2015 / CANT EN FECHA 17 DE SEPTIEMBRE DEL 2015; LLEGO EL 28 DI REQUISITOS CONTESTADOS EL 22/1/2016, REQUISITOS RECIBIDOS 01/08/16. REQUISITOS CONTESTADOS 3-OCT-2016. LLEGO EL TITULO 1721674 EL 31 MZO 2017.',1,606,'2014-07-07 00:00:00','2014-07-07 00:00:00');</v>
      </c>
      <c r="BH607" s="6" t="str">
        <f t="shared" si="196"/>
        <v>insert into servicios_comentarios (comentario, id_admin, id_estatus, created_at, updated_at) values('CEL 614 2154572',1,606,'2014-07-07 00:00:00','2014-07-07 00:00:00');</v>
      </c>
      <c r="BI607" s="137" t="str">
        <f t="shared" si="197"/>
        <v>update bitacoras_estatus set comprobacion_uso = 1, id_estatus=10 where id=606;</v>
      </c>
      <c r="BJ607" s="137" t="str">
        <f t="shared" si="198"/>
        <v>update bitacoras_estatus set numero_expediente = '1503284', numero_registro = '1721674', id_estatus = 10, fecha_inicio = '2014-07-07', fecha_vencimiento ='2024-07-07', created_at ='2014-07-07 00:00:00', updated_at ='2014-07-07 00:00:00', id_clase=null, id_marca=724, id_cliente=519, vigencia = 1 where id =606;</v>
      </c>
      <c r="BK607" s="137" t="str">
        <f t="shared" si="199"/>
        <v>update bitacoras_estatus set id_estatus = 10 where id =606;</v>
      </c>
    </row>
    <row r="608" spans="1:63" ht="27">
      <c r="A608" s="3">
        <v>824560</v>
      </c>
      <c r="B608" s="3">
        <v>1001821</v>
      </c>
      <c r="C608" s="3">
        <f>IF(Tabla1[[#This Row],[No. REG.]]="","",1)</f>
        <v>1</v>
      </c>
      <c r="D608" s="3" t="s">
        <v>109</v>
      </c>
      <c r="E608" s="3">
        <f>IF(Tabla1[[#This Row],[STATUS]]="","",VLOOKUP(D608,Estatus!$A$2:$B$13,2,0))</f>
        <v>9</v>
      </c>
      <c r="F608" s="3">
        <f>IF(Tabla1[[#This Row],[STATUS]]="","",VLOOKUP(D608,Estatus!$A$2:$I$12,9,0))</f>
        <v>0</v>
      </c>
      <c r="G608" s="12" t="s">
        <v>1221</v>
      </c>
      <c r="H608" s="7">
        <v>39048</v>
      </c>
      <c r="I608" s="80">
        <f t="shared" si="180"/>
        <v>2006</v>
      </c>
      <c r="J608" s="80">
        <f t="shared" si="181"/>
        <v>11</v>
      </c>
      <c r="K608" s="80">
        <f t="shared" si="182"/>
        <v>27</v>
      </c>
      <c r="L608" s="80">
        <f t="shared" si="183"/>
        <v>11</v>
      </c>
      <c r="M608" s="80">
        <f t="shared" si="184"/>
        <v>27</v>
      </c>
      <c r="N608" s="80" t="str">
        <f t="shared" si="185"/>
        <v>'2006-11-27'</v>
      </c>
      <c r="O608" s="80" t="str">
        <f t="shared" si="186"/>
        <v>'2006-11-27 00:00:00'</v>
      </c>
      <c r="P608" s="7">
        <v>42701</v>
      </c>
      <c r="Q608" s="80">
        <f t="shared" si="187"/>
        <v>2016</v>
      </c>
      <c r="R608" s="80">
        <f t="shared" si="188"/>
        <v>11</v>
      </c>
      <c r="S608" s="80">
        <f t="shared" si="189"/>
        <v>27</v>
      </c>
      <c r="T608" s="80">
        <f t="shared" si="190"/>
        <v>11</v>
      </c>
      <c r="U608" s="80">
        <f t="shared" si="191"/>
        <v>27</v>
      </c>
      <c r="V608" s="80" t="str">
        <f t="shared" si="192"/>
        <v>'2016-11-27'</v>
      </c>
      <c r="W608" s="80"/>
      <c r="X608" s="80" t="str">
        <f t="shared" si="193"/>
        <v>null</v>
      </c>
      <c r="Y608" s="3" t="s">
        <v>3208</v>
      </c>
      <c r="Z608" s="124">
        <f>IFERROR(IF(Y608="","null",VLOOKUP(Y608,Marcas!$A$2:$C$2024,2,0)),"")</f>
        <v>723</v>
      </c>
      <c r="AA608" s="3" t="s">
        <v>3209</v>
      </c>
      <c r="AB608" s="3">
        <f>IFERROR(IF(AA608="","",IF(AA608="EMPORIO LEGAL",1,VLOOKUP(AA608,Clientes!$A$2:$B$1190,2,0))),"")</f>
        <v>518</v>
      </c>
      <c r="AC608" s="3">
        <f>IFERROR(IF(Tabla1[[#This Row],[id_control]]="null","",VLOOKUP(CONCATENATE(Tabla1[[#This Row],[CLIENTE]],"-",Tabla1[[#This Row],[id_control]]),Hoja1!$C$2:$D$1994,2,0)),"")</f>
        <v>608</v>
      </c>
      <c r="AD608" s="3" t="s">
        <v>3210</v>
      </c>
      <c r="AE608" s="3" t="s">
        <v>3211</v>
      </c>
      <c r="AF608" s="3"/>
      <c r="AG608" s="3"/>
      <c r="AH608" s="3"/>
      <c r="AI608" s="3"/>
      <c r="AJ608" s="3"/>
      <c r="AK608" s="3"/>
      <c r="AL608" s="3">
        <v>4130019</v>
      </c>
      <c r="AM608" s="8" t="s">
        <v>3212</v>
      </c>
      <c r="AN608" s="8"/>
      <c r="AO608" s="8"/>
      <c r="AP608" s="8"/>
      <c r="AQ608" s="8" t="s">
        <v>3213</v>
      </c>
      <c r="AR608" s="8" t="s">
        <v>3214</v>
      </c>
      <c r="AS608" s="8"/>
      <c r="AT608" s="8"/>
      <c r="AU608" s="8"/>
      <c r="AV608" s="8" t="s">
        <v>3215</v>
      </c>
      <c r="AW608" s="8" t="s">
        <v>3216</v>
      </c>
      <c r="AX608" s="8"/>
      <c r="AY608" s="8"/>
      <c r="AZ608" s="8"/>
      <c r="BA608" s="8"/>
      <c r="BB608" s="8"/>
      <c r="BC608" s="8"/>
      <c r="BD608" s="8" t="s">
        <v>3217</v>
      </c>
      <c r="BE608" s="8">
        <v>607</v>
      </c>
      <c r="BF608" s="6" t="str">
        <f t="shared" si="194"/>
        <v>insert into bitacoras_estatus (numero_expediente, numero_registro, representante, fecha_inicio, fecha_vencimiento, id_cliente, id_admin, id_bitacoras_estatus, id_estatus, id_clase, id_marca, created_at, updated_at) values('824560','1001821','OMAR GERARDO ANDUJO MENDOZA','2006-11-27','2016-11-27','518','2','1','1',null,723,'2006-11-27 00:00:00','2006-11-27 00:00:00');</v>
      </c>
      <c r="BG608" s="6" t="str">
        <f t="shared" si="195"/>
        <v>insert into servicios_comentarios (comentario, id_admin, id_estatus, created_at, updated_at) values('CONTACTADO VÍA SALES UP. NO RENOVARÁN. MARCA ABANDONADA.',1,607,'2006-11-27 00:00:00','2006-11-27 00:00:00');</v>
      </c>
      <c r="BH608" s="6" t="str">
        <f t="shared" si="196"/>
        <v>insert into servicios_comentarios (comentario, id_admin, id_estatus, created_at, updated_at) values('4130019, 414 6621 CEL MICHELLE ZARATE 614175 9037',1,607,'2006-11-27 00:00:00','2006-11-27 00:00:00');</v>
      </c>
      <c r="BI608" s="137" t="str">
        <f t="shared" si="197"/>
        <v>update bitacoras_estatus set comprobacion_uso = 1, id_estatus=9 where id=607;</v>
      </c>
      <c r="BJ608" s="137" t="str">
        <f t="shared" si="198"/>
        <v>update bitacoras_estatus set numero_expediente = '824560', numero_registro = '1001821', id_estatus = 9, fecha_inicio = '2006-11-27', fecha_vencimiento ='2016-11-27', created_at ='2006-11-27 00:00:00', updated_at ='2006-11-27 00:00:00', id_clase=null, id_marca=723, id_cliente=518, vigencia = 0 where id =607;</v>
      </c>
      <c r="BK608" s="137" t="str">
        <f t="shared" si="199"/>
        <v>update bitacoras_estatus set id_estatus = 9 where id =607;</v>
      </c>
    </row>
    <row r="609" spans="1:63">
      <c r="A609" s="3">
        <v>1212275</v>
      </c>
      <c r="B609" s="3">
        <v>1269945</v>
      </c>
      <c r="C609" s="3">
        <f>IF(Tabla1[[#This Row],[No. REG.]]="","",1)</f>
        <v>1</v>
      </c>
      <c r="D609" s="3" t="s">
        <v>46</v>
      </c>
      <c r="E609" s="3">
        <f>IF(Tabla1[[#This Row],[STATUS]]="","",VLOOKUP(D609,Estatus!$A$2:$B$13,2,0))</f>
        <v>10</v>
      </c>
      <c r="F609" s="3">
        <f>IF(Tabla1[[#This Row],[STATUS]]="","",VLOOKUP(D609,Estatus!$A$2:$I$12,9,0))</f>
        <v>1</v>
      </c>
      <c r="G609" s="12" t="s">
        <v>3218</v>
      </c>
      <c r="H609" s="7">
        <v>40792</v>
      </c>
      <c r="I609" s="80">
        <f t="shared" si="180"/>
        <v>2011</v>
      </c>
      <c r="J609" s="80">
        <f t="shared" si="181"/>
        <v>9</v>
      </c>
      <c r="K609" s="80">
        <f t="shared" si="182"/>
        <v>6</v>
      </c>
      <c r="L609" s="80" t="str">
        <f t="shared" si="183"/>
        <v>09</v>
      </c>
      <c r="M609" s="80" t="str">
        <f t="shared" si="184"/>
        <v>06</v>
      </c>
      <c r="N609" s="80" t="str">
        <f t="shared" si="185"/>
        <v>'2011-09-06'</v>
      </c>
      <c r="O609" s="80" t="str">
        <f t="shared" si="186"/>
        <v>'2011-09-06 00:00:00'</v>
      </c>
      <c r="P609" s="7">
        <v>44445</v>
      </c>
      <c r="Q609" s="80">
        <f t="shared" si="187"/>
        <v>2021</v>
      </c>
      <c r="R609" s="80">
        <f t="shared" si="188"/>
        <v>9</v>
      </c>
      <c r="S609" s="80">
        <f t="shared" si="189"/>
        <v>6</v>
      </c>
      <c r="T609" s="80" t="str">
        <f t="shared" si="190"/>
        <v>09</v>
      </c>
      <c r="U609" s="80" t="str">
        <f t="shared" si="191"/>
        <v>06</v>
      </c>
      <c r="V609" s="80" t="str">
        <f t="shared" si="192"/>
        <v>'2021-09-06'</v>
      </c>
      <c r="W609" s="80"/>
      <c r="X609" s="80" t="str">
        <f t="shared" si="193"/>
        <v>null</v>
      </c>
      <c r="Y609" s="3" t="s">
        <v>3219</v>
      </c>
      <c r="Z609" s="124">
        <f>IFERROR(IF(Y609="","null",VLOOKUP(Y609,Marcas!$A$2:$C$2024,2,0)),"")</f>
        <v>722</v>
      </c>
      <c r="AA609" s="3" t="s">
        <v>3219</v>
      </c>
      <c r="AB609" s="3">
        <f>IFERROR(IF(AA609="","",IF(AA609="EMPORIO LEGAL",1,VLOOKUP(AA609,Clientes!$A$2:$B$1190,2,0))),"")</f>
        <v>517</v>
      </c>
      <c r="AC609" s="3">
        <f>IFERROR(IF(Tabla1[[#This Row],[id_control]]="null","",VLOOKUP(CONCATENATE(Tabla1[[#This Row],[CLIENTE]],"-",Tabla1[[#This Row],[id_control]]),Hoja1!$C$2:$D$1994,2,0)),"")</f>
        <v>609</v>
      </c>
      <c r="AD609" s="3" t="s">
        <v>3220</v>
      </c>
      <c r="AE609" s="3" t="s">
        <v>3221</v>
      </c>
      <c r="AF609" s="3"/>
      <c r="AG609" s="3"/>
      <c r="AH609" s="3"/>
      <c r="AI609" s="3"/>
      <c r="AJ609" s="3"/>
      <c r="AK609" s="3"/>
      <c r="AL609" s="3" t="s">
        <v>3222</v>
      </c>
      <c r="AM609" s="6"/>
      <c r="AN609" s="6"/>
      <c r="AO609" s="6"/>
      <c r="AP609" s="6"/>
      <c r="AQ609" s="6" t="s">
        <v>3223</v>
      </c>
      <c r="AR609" s="6" t="s">
        <v>3224</v>
      </c>
      <c r="AS609" s="6"/>
      <c r="AT609" s="6"/>
      <c r="AU609" s="6"/>
      <c r="AV609" s="6" t="s">
        <v>3225</v>
      </c>
      <c r="AW609" s="6" t="s">
        <v>3226</v>
      </c>
      <c r="AX609" s="6"/>
      <c r="AY609" s="6"/>
      <c r="AZ609" s="6"/>
      <c r="BA609" s="6"/>
      <c r="BB609" s="6"/>
      <c r="BC609" s="6"/>
      <c r="BD609" s="6" t="s">
        <v>3227</v>
      </c>
      <c r="BE609" s="8">
        <v>608</v>
      </c>
      <c r="BF609" s="6" t="str">
        <f t="shared" si="194"/>
        <v>insert into bitacoras_estatus (numero_expediente, numero_registro, representante, fecha_inicio, fecha_vencimiento, id_cliente, id_admin, id_bitacoras_estatus, id_estatus, id_clase, id_marca, created_at, updated_at) values('1212275','1269945','MARTIN KAUENHOFEN WIEBE','2011-09-06','2021-09-06','517','2','1','1',null,722,'2011-09-06 00:00:00','2011-09-06 00:00:00');</v>
      </c>
      <c r="BG609" s="6" t="str">
        <f t="shared" si="195"/>
        <v>insert into servicios_comentarios (comentario, id_admin, id_estatus, created_at, updated_at) values('TITULO ENTREGADO 30/04/2012',1,608,'2011-09-06 00:00:00','2011-09-06 00:00:00');</v>
      </c>
      <c r="BH609" s="6" t="str">
        <f t="shared" si="196"/>
        <v>insert into servicios_comentarios (comentario, id_admin, id_estatus, created_at, updated_at) values('659)576-6195 Celular: (625)121-9937, (625)115-2974',1,608,'2011-09-06 00:00:00','2011-09-06 00:00:00');</v>
      </c>
      <c r="BI609" s="137" t="str">
        <f t="shared" si="197"/>
        <v>update bitacoras_estatus set comprobacion_uso = 1, id_estatus=10 where id=608;</v>
      </c>
      <c r="BJ609" s="137" t="str">
        <f t="shared" si="198"/>
        <v>update bitacoras_estatus set numero_expediente = '1212275', numero_registro = '1269945', id_estatus = 10, fecha_inicio = '2011-09-06', fecha_vencimiento ='2021-09-06', created_at ='2011-09-06 00:00:00', updated_at ='2011-09-06 00:00:00', id_clase=null, id_marca=722, id_cliente=517, vigencia = 1 where id =608;</v>
      </c>
      <c r="BK609" s="137" t="str">
        <f t="shared" si="199"/>
        <v>update bitacoras_estatus set id_estatus = 10 where id =608;</v>
      </c>
    </row>
    <row r="610" spans="1:63" ht="27">
      <c r="A610" s="3">
        <v>1003669</v>
      </c>
      <c r="B610" s="3">
        <v>1101804</v>
      </c>
      <c r="C610" s="3">
        <f>IF(Tabla1[[#This Row],[No. REG.]]="","",1)</f>
        <v>1</v>
      </c>
      <c r="D610" s="3" t="s">
        <v>41</v>
      </c>
      <c r="E610" s="3">
        <f>IF(Tabla1[[#This Row],[STATUS]]="","",VLOOKUP(D610,Estatus!$A$2:$B$13,2,0))</f>
        <v>6</v>
      </c>
      <c r="F610" s="3">
        <f>IF(Tabla1[[#This Row],[STATUS]]="","",VLOOKUP(D610,Estatus!$A$2:$I$12,9,0))</f>
        <v>1</v>
      </c>
      <c r="G610" s="12" t="s">
        <v>3228</v>
      </c>
      <c r="H610" s="7">
        <v>39930</v>
      </c>
      <c r="I610" s="80">
        <f t="shared" si="180"/>
        <v>2009</v>
      </c>
      <c r="J610" s="80">
        <f t="shared" si="181"/>
        <v>4</v>
      </c>
      <c r="K610" s="80">
        <f t="shared" si="182"/>
        <v>27</v>
      </c>
      <c r="L610" s="80" t="str">
        <f t="shared" si="183"/>
        <v>04</v>
      </c>
      <c r="M610" s="80">
        <f t="shared" si="184"/>
        <v>27</v>
      </c>
      <c r="N610" s="80" t="str">
        <f t="shared" si="185"/>
        <v>'2009-04-27'</v>
      </c>
      <c r="O610" s="80" t="str">
        <f t="shared" si="186"/>
        <v>'2009-04-27 00:00:00'</v>
      </c>
      <c r="P610" s="7">
        <v>43582</v>
      </c>
      <c r="Q610" s="80">
        <f t="shared" si="187"/>
        <v>2019</v>
      </c>
      <c r="R610" s="80">
        <f t="shared" si="188"/>
        <v>4</v>
      </c>
      <c r="S610" s="80">
        <f t="shared" si="189"/>
        <v>27</v>
      </c>
      <c r="T610" s="80" t="str">
        <f t="shared" si="190"/>
        <v>04</v>
      </c>
      <c r="U610" s="80">
        <f t="shared" si="191"/>
        <v>27</v>
      </c>
      <c r="V610" s="80" t="str">
        <f t="shared" si="192"/>
        <v>'2019-04-27'</v>
      </c>
      <c r="W610" s="80"/>
      <c r="X610" s="80" t="str">
        <f t="shared" si="193"/>
        <v>null</v>
      </c>
      <c r="Y610" s="3" t="s">
        <v>3229</v>
      </c>
      <c r="Z610" s="124">
        <f>IFERROR(IF(Y610="","null",VLOOKUP(Y610,Marcas!$A$2:$C$2024,2,0)),"")</f>
        <v>212</v>
      </c>
      <c r="AA610" s="3" t="s">
        <v>3230</v>
      </c>
      <c r="AB610" s="3">
        <f>IFERROR(IF(AA610="","",IF(AA610="EMPORIO LEGAL",1,VLOOKUP(AA610,Clientes!$A$2:$B$1190,2,0))),"")</f>
        <v>516</v>
      </c>
      <c r="AC610" s="3">
        <f>IFERROR(IF(Tabla1[[#This Row],[id_control]]="null","",VLOOKUP(CONCATENATE(Tabla1[[#This Row],[CLIENTE]],"-",Tabla1[[#This Row],[id_control]]),Hoja1!$C$2:$D$1994,2,0)),"")</f>
        <v>610</v>
      </c>
      <c r="AD610" s="3" t="s">
        <v>3231</v>
      </c>
      <c r="AE610" s="3"/>
      <c r="AF610" s="3"/>
      <c r="AG610" s="3"/>
      <c r="AH610" s="3"/>
      <c r="AI610" s="3"/>
      <c r="AJ610" s="3"/>
      <c r="AK610" s="3"/>
      <c r="AL610" s="3"/>
      <c r="AM610" s="6"/>
      <c r="AN610" s="6"/>
      <c r="AO610" s="6"/>
      <c r="AP610" s="6"/>
      <c r="AQ610" s="6" t="s">
        <v>3232</v>
      </c>
      <c r="AR610" s="6" t="s">
        <v>3233</v>
      </c>
      <c r="AS610" s="6"/>
      <c r="AT610" s="6"/>
      <c r="AU610" s="6"/>
      <c r="AV610" s="6" t="s">
        <v>3234</v>
      </c>
      <c r="AW610" s="6"/>
      <c r="AX610" s="6"/>
      <c r="AY610" s="6"/>
      <c r="AZ610" s="6"/>
      <c r="BA610" s="6"/>
      <c r="BB610" s="6"/>
      <c r="BC610" s="6"/>
      <c r="BD610" s="6" t="s">
        <v>3235</v>
      </c>
      <c r="BE610" s="8">
        <v>609</v>
      </c>
      <c r="BF610" s="6" t="str">
        <f t="shared" si="194"/>
        <v>insert into bitacoras_estatus (numero_expediente, numero_registro, representante, fecha_inicio, fecha_vencimiento, id_cliente, id_admin, id_bitacoras_estatus, id_estatus, id_clase, id_marca, created_at, updated_at) values('1003669','1101804','CORNELIUS BANMAN PETERS','2009-04-27','2019-04-27','516','2','1','1',null,212,'2009-04-27 00:00:00','2009-04-27 00:00:00');</v>
      </c>
      <c r="BG610" s="6" t="str">
        <f t="shared" si="195"/>
        <v>insert into servicios_comentarios (comentario, id_admin, id_estatus, created_at, updated_at) values('Título enviado a Cuauhtémoc y recibido el 31/07/2009',1,609,'2009-04-27 00:00:00','2009-04-27 00:00:00');</v>
      </c>
      <c r="BH610" s="6" t="str">
        <f t="shared" si="196"/>
        <v>insert into servicios_comentarios (comentario, id_admin, id_estatus, created_at, updated_at) values('625-583-8055 cel 625-115-3880',1,609,'2009-04-27 00:00:00','2009-04-27 00:00:00');</v>
      </c>
      <c r="BI610" s="137" t="str">
        <f t="shared" si="197"/>
        <v>update bitacoras_estatus set comprobacion_uso = 1, id_estatus=6 where id=609;</v>
      </c>
      <c r="BJ610" s="137" t="str">
        <f t="shared" si="198"/>
        <v>update bitacoras_estatus set numero_expediente = '1003669', numero_registro = '1101804', id_estatus = 6, fecha_inicio = '2009-04-27', fecha_vencimiento ='2019-04-27', created_at ='2009-04-27 00:00:00', updated_at ='2009-04-27 00:00:00', id_clase=null, id_marca=212, id_cliente=516, vigencia = 1 where id =609;</v>
      </c>
      <c r="BK610" s="137" t="str">
        <f t="shared" si="199"/>
        <v>update bitacoras_estatus set id_estatus = 6 where id =609;</v>
      </c>
    </row>
    <row r="611" spans="1:63">
      <c r="A611" s="3">
        <v>1011707</v>
      </c>
      <c r="B611" s="3">
        <v>1111581</v>
      </c>
      <c r="C611" s="3">
        <f>IF(Tabla1[[#This Row],[No. REG.]]="","",1)</f>
        <v>1</v>
      </c>
      <c r="D611" s="3" t="s">
        <v>41</v>
      </c>
      <c r="E611" s="3">
        <f>IF(Tabla1[[#This Row],[STATUS]]="","",VLOOKUP(D611,Estatus!$A$2:$B$13,2,0))</f>
        <v>6</v>
      </c>
      <c r="F611" s="3">
        <f>IF(Tabla1[[#This Row],[STATUS]]="","",VLOOKUP(D611,Estatus!$A$2:$I$12,9,0))</f>
        <v>1</v>
      </c>
      <c r="G611" s="12" t="s">
        <v>649</v>
      </c>
      <c r="H611" s="7">
        <v>39959</v>
      </c>
      <c r="I611" s="80">
        <f t="shared" si="180"/>
        <v>2009</v>
      </c>
      <c r="J611" s="80">
        <f t="shared" si="181"/>
        <v>5</v>
      </c>
      <c r="K611" s="80">
        <f t="shared" si="182"/>
        <v>26</v>
      </c>
      <c r="L611" s="80" t="str">
        <f t="shared" si="183"/>
        <v>05</v>
      </c>
      <c r="M611" s="80">
        <f t="shared" si="184"/>
        <v>26</v>
      </c>
      <c r="N611" s="80" t="str">
        <f t="shared" si="185"/>
        <v>'2009-05-26'</v>
      </c>
      <c r="O611" s="80" t="str">
        <f t="shared" si="186"/>
        <v>'2009-05-26 00:00:00'</v>
      </c>
      <c r="P611" s="7">
        <v>43611</v>
      </c>
      <c r="Q611" s="80">
        <f t="shared" si="187"/>
        <v>2019</v>
      </c>
      <c r="R611" s="80">
        <f t="shared" si="188"/>
        <v>5</v>
      </c>
      <c r="S611" s="80">
        <f t="shared" si="189"/>
        <v>26</v>
      </c>
      <c r="T611" s="80" t="str">
        <f t="shared" si="190"/>
        <v>05</v>
      </c>
      <c r="U611" s="80">
        <f t="shared" si="191"/>
        <v>26</v>
      </c>
      <c r="V611" s="80" t="str">
        <f t="shared" si="192"/>
        <v>'2019-05-26'</v>
      </c>
      <c r="W611" s="80"/>
      <c r="X611" s="80" t="str">
        <f t="shared" si="193"/>
        <v>null</v>
      </c>
      <c r="Y611" s="3" t="s">
        <v>3236</v>
      </c>
      <c r="Z611" s="124">
        <f>IFERROR(IF(Y611="","null",VLOOKUP(Y611,Marcas!$A$2:$C$2024,2,0)),"")</f>
        <v>483</v>
      </c>
      <c r="AA611" s="3" t="s">
        <v>3230</v>
      </c>
      <c r="AB611" s="3">
        <f>IFERROR(IF(AA611="","",IF(AA611="EMPORIO LEGAL",1,VLOOKUP(AA611,Clientes!$A$2:$B$1190,2,0))),"")</f>
        <v>516</v>
      </c>
      <c r="AC611" s="3">
        <f>IFERROR(IF(Tabla1[[#This Row],[id_control]]="null","",VLOOKUP(CONCATENATE(Tabla1[[#This Row],[CLIENTE]],"-",Tabla1[[#This Row],[id_control]]),Hoja1!$C$2:$D$1994,2,0)),"")</f>
        <v>611</v>
      </c>
      <c r="AD611" s="3" t="s">
        <v>2587</v>
      </c>
      <c r="AE611" s="3"/>
      <c r="AF611" s="3"/>
      <c r="AG611" s="3"/>
      <c r="AH611" s="3"/>
      <c r="AI611" s="3"/>
      <c r="AJ611" s="3"/>
      <c r="AK611" s="3"/>
      <c r="AL611" s="3" t="s">
        <v>3237</v>
      </c>
      <c r="AM611" s="8" t="s">
        <v>3238</v>
      </c>
      <c r="AN611" s="8" t="s">
        <v>3237</v>
      </c>
      <c r="AO611" s="8" t="s">
        <v>3239</v>
      </c>
      <c r="AP611" s="8"/>
      <c r="AQ611" s="8" t="s">
        <v>3240</v>
      </c>
      <c r="AR611" s="8"/>
      <c r="AS611" s="8"/>
      <c r="AT611" s="8"/>
      <c r="AU611" s="8"/>
      <c r="AV611" s="13" t="s">
        <v>2589</v>
      </c>
      <c r="AW611" s="8"/>
      <c r="AX611" s="8"/>
      <c r="AY611" s="8"/>
      <c r="AZ611" s="8"/>
      <c r="BA611" s="8"/>
      <c r="BB611" s="8"/>
      <c r="BC611" s="8"/>
      <c r="BD611" s="8" t="s">
        <v>3241</v>
      </c>
      <c r="BE611" s="8">
        <v>610</v>
      </c>
      <c r="BF611" s="6" t="str">
        <f t="shared" si="194"/>
        <v>insert into bitacoras_estatus (numero_expediente, numero_registro, representante, fecha_inicio, fecha_vencimiento, id_cliente, id_admin, id_bitacoras_estatus, id_estatus, id_clase, id_marca, created_at, updated_at) values('1011707','1111581','ARMANDO VELAZQUEZ LOPEZ','2009-05-26','2019-05-26','516','2','1','1',null,483,'2009-05-26 00:00:00','2009-05-26 00:00:00');</v>
      </c>
      <c r="BG611" s="6" t="str">
        <f t="shared" si="195"/>
        <v>insert into servicios_comentarios (comentario, id_admin, id_estatus, created_at, updated_at) values('Título entregado 27/10/2009',1,610,'2009-05-26 00:00:00','2009-05-26 00:00:00');</v>
      </c>
      <c r="BH611" s="6" t="str">
        <f t="shared" si="196"/>
        <v>insert into servicios_comentarios (comentario, id_admin, id_estatus, created_at, updated_at) values('290-2520, CEL.- 235-5917, 235-1598, 290-2520, CEL.- 614-176-1256',1,610,'2009-05-26 00:00:00','2009-05-26 00:00:00');</v>
      </c>
      <c r="BI611" s="137" t="str">
        <f t="shared" si="197"/>
        <v>update bitacoras_estatus set comprobacion_uso = 1, id_estatus=6 where id=610;</v>
      </c>
      <c r="BJ611" s="137" t="str">
        <f t="shared" si="198"/>
        <v>update bitacoras_estatus set numero_expediente = '1011707', numero_registro = '1111581', id_estatus = 6, fecha_inicio = '2009-05-26', fecha_vencimiento ='2019-05-26', created_at ='2009-05-26 00:00:00', updated_at ='2009-05-26 00:00:00', id_clase=null, id_marca=483, id_cliente=516, vigencia = 1 where id =610;</v>
      </c>
      <c r="BK611" s="137" t="str">
        <f t="shared" si="199"/>
        <v>update bitacoras_estatus set id_estatus = 6 where id =610;</v>
      </c>
    </row>
    <row r="612" spans="1:63">
      <c r="A612" s="3">
        <v>1537315</v>
      </c>
      <c r="B612" s="3">
        <v>1508449</v>
      </c>
      <c r="C612" s="3">
        <f>IF(Tabla1[[#This Row],[No. REG.]]="","",1)</f>
        <v>1</v>
      </c>
      <c r="D612" s="3" t="s">
        <v>46</v>
      </c>
      <c r="E612" s="3">
        <f>IF(Tabla1[[#This Row],[STATUS]]="","",VLOOKUP(D612,Estatus!$A$2:$B$13,2,0))</f>
        <v>10</v>
      </c>
      <c r="F612" s="3">
        <f>IF(Tabla1[[#This Row],[STATUS]]="","",VLOOKUP(D612,Estatus!$A$2:$I$12,9,0))</f>
        <v>1</v>
      </c>
      <c r="G612" s="12" t="s">
        <v>3242</v>
      </c>
      <c r="H612" s="7">
        <v>41926</v>
      </c>
      <c r="I612" s="80">
        <f t="shared" si="180"/>
        <v>2014</v>
      </c>
      <c r="J612" s="80">
        <f t="shared" si="181"/>
        <v>10</v>
      </c>
      <c r="K612" s="80">
        <f t="shared" si="182"/>
        <v>14</v>
      </c>
      <c r="L612" s="80">
        <f t="shared" si="183"/>
        <v>10</v>
      </c>
      <c r="M612" s="80">
        <f t="shared" si="184"/>
        <v>14</v>
      </c>
      <c r="N612" s="80" t="str">
        <f t="shared" si="185"/>
        <v>'2014-10-14'</v>
      </c>
      <c r="O612" s="80" t="str">
        <f t="shared" si="186"/>
        <v>'2014-10-14 00:00:00'</v>
      </c>
      <c r="P612" s="7">
        <v>45579</v>
      </c>
      <c r="Q612" s="80">
        <f t="shared" si="187"/>
        <v>2024</v>
      </c>
      <c r="R612" s="80">
        <f t="shared" si="188"/>
        <v>10</v>
      </c>
      <c r="S612" s="80">
        <f t="shared" si="189"/>
        <v>14</v>
      </c>
      <c r="T612" s="80">
        <f t="shared" si="190"/>
        <v>10</v>
      </c>
      <c r="U612" s="80">
        <f t="shared" si="191"/>
        <v>14</v>
      </c>
      <c r="V612" s="80" t="str">
        <f t="shared" si="192"/>
        <v>'2024-10-14'</v>
      </c>
      <c r="W612" s="80"/>
      <c r="X612" s="80" t="str">
        <f t="shared" si="193"/>
        <v>null</v>
      </c>
      <c r="Y612" s="3" t="s">
        <v>3243</v>
      </c>
      <c r="Z612" s="124">
        <f>IFERROR(IF(Y612="","null",VLOOKUP(Y612,Marcas!$A$2:$C$2024,2,0)),"")</f>
        <v>543</v>
      </c>
      <c r="AA612" s="3" t="s">
        <v>3244</v>
      </c>
      <c r="AB612" s="3">
        <f>IFERROR(IF(AA612="","",IF(AA612="EMPORIO LEGAL",1,VLOOKUP(AA612,Clientes!$A$2:$B$1190,2,0))),"")</f>
        <v>512</v>
      </c>
      <c r="AC612" s="3">
        <f>IFERROR(IF(Tabla1[[#This Row],[id_control]]="null","",VLOOKUP(CONCATENATE(Tabla1[[#This Row],[CLIENTE]],"-",Tabla1[[#This Row],[id_control]]),Hoja1!$C$2:$D$1994,2,0)),"")</f>
        <v>612</v>
      </c>
      <c r="AD612" s="3" t="s">
        <v>2612</v>
      </c>
      <c r="AE612" s="3"/>
      <c r="AF612" s="3"/>
      <c r="AG612" s="3"/>
      <c r="AH612" s="3"/>
      <c r="AI612" s="3"/>
      <c r="AJ612" s="3"/>
      <c r="AK612" s="3"/>
      <c r="AL612" s="3" t="s">
        <v>3245</v>
      </c>
      <c r="AM612" s="6"/>
      <c r="AN612" s="6"/>
      <c r="AO612" s="6"/>
      <c r="AP612" s="6"/>
      <c r="AQ612" s="6"/>
      <c r="AR612" s="6"/>
      <c r="AS612" s="6"/>
      <c r="AT612" s="6"/>
      <c r="AU612" s="6"/>
      <c r="AV612" s="6" t="s">
        <v>2615</v>
      </c>
      <c r="AW612" s="6"/>
      <c r="AX612" s="6"/>
      <c r="AY612" s="6"/>
      <c r="AZ612" s="6"/>
      <c r="BA612" s="6"/>
      <c r="BB612" s="6"/>
      <c r="BC612" s="6"/>
      <c r="BD612" s="6" t="s">
        <v>3245</v>
      </c>
      <c r="BE612" s="8">
        <v>611</v>
      </c>
      <c r="BF612" s="6" t="str">
        <f t="shared" si="194"/>
        <v>insert into bitacoras_estatus (numero_expediente, numero_registro, representante, fecha_inicio, fecha_vencimiento, id_cliente, id_admin, id_bitacoras_estatus, id_estatus, id_clase, id_marca, created_at, updated_at) values('1537315','1508449','LUIS FERNANDO HOLGUIN RODRIGUEZ','2014-10-14','2024-10-14','512','2','1','1',null,543,'2014-10-14 00:00:00','2014-10-14 00:00:00');</v>
      </c>
      <c r="BG612" s="6" t="str">
        <f t="shared" si="195"/>
        <v>insert into servicios_comentarios (comentario, id_admin, id_estatus, created_at, updated_at) values('TITULO ENTREGADO EL 26 MARZO 15',1,611,'2014-10-14 00:00:00','2014-10-14 00:00:00');</v>
      </c>
      <c r="BH612" s="6" t="str">
        <f t="shared" si="196"/>
        <v>insert into servicios_comentarios (comentario, id_admin, id_estatus, created_at, updated_at) values('541 51 96 cel 614 427 51 40',1,611,'2014-10-14 00:00:00','2014-10-14 00:00:00');</v>
      </c>
      <c r="BI612" s="137" t="str">
        <f t="shared" si="197"/>
        <v>update bitacoras_estatus set comprobacion_uso = 1, id_estatus=10 where id=611;</v>
      </c>
      <c r="BJ612" s="137" t="str">
        <f t="shared" si="198"/>
        <v>update bitacoras_estatus set numero_expediente = '1537315', numero_registro = '1508449', id_estatus = 10, fecha_inicio = '2014-10-14', fecha_vencimiento ='2024-10-14', created_at ='2014-10-14 00:00:00', updated_at ='2014-10-14 00:00:00', id_clase=null, id_marca=543, id_cliente=512, vigencia = 1 where id =611;</v>
      </c>
      <c r="BK612" s="137" t="str">
        <f t="shared" si="199"/>
        <v>update bitacoras_estatus set id_estatus = 10 where id =611;</v>
      </c>
    </row>
    <row r="613" spans="1:63">
      <c r="A613" s="3">
        <v>1537317</v>
      </c>
      <c r="B613" s="3">
        <v>1508450</v>
      </c>
      <c r="C613" s="3">
        <f>IF(Tabla1[[#This Row],[No. REG.]]="","",1)</f>
        <v>1</v>
      </c>
      <c r="D613" s="3" t="s">
        <v>46</v>
      </c>
      <c r="E613" s="3">
        <f>IF(Tabla1[[#This Row],[STATUS]]="","",VLOOKUP(D613,Estatus!$A$2:$B$13,2,0))</f>
        <v>10</v>
      </c>
      <c r="F613" s="3">
        <f>IF(Tabla1[[#This Row],[STATUS]]="","",VLOOKUP(D613,Estatus!$A$2:$I$12,9,0))</f>
        <v>1</v>
      </c>
      <c r="G613" s="12" t="s">
        <v>3246</v>
      </c>
      <c r="H613" s="7">
        <v>41926</v>
      </c>
      <c r="I613" s="80">
        <f t="shared" si="180"/>
        <v>2014</v>
      </c>
      <c r="J613" s="80">
        <f t="shared" si="181"/>
        <v>10</v>
      </c>
      <c r="K613" s="80">
        <f t="shared" si="182"/>
        <v>14</v>
      </c>
      <c r="L613" s="80">
        <f t="shared" si="183"/>
        <v>10</v>
      </c>
      <c r="M613" s="80">
        <f t="shared" si="184"/>
        <v>14</v>
      </c>
      <c r="N613" s="80" t="str">
        <f t="shared" si="185"/>
        <v>'2014-10-14'</v>
      </c>
      <c r="O613" s="80" t="str">
        <f t="shared" si="186"/>
        <v>'2014-10-14 00:00:00'</v>
      </c>
      <c r="P613" s="7">
        <v>45579</v>
      </c>
      <c r="Q613" s="80">
        <f t="shared" si="187"/>
        <v>2024</v>
      </c>
      <c r="R613" s="80">
        <f t="shared" si="188"/>
        <v>10</v>
      </c>
      <c r="S613" s="80">
        <f t="shared" si="189"/>
        <v>14</v>
      </c>
      <c r="T613" s="80">
        <f t="shared" si="190"/>
        <v>10</v>
      </c>
      <c r="U613" s="80">
        <f t="shared" si="191"/>
        <v>14</v>
      </c>
      <c r="V613" s="80" t="str">
        <f t="shared" si="192"/>
        <v>'2024-10-14'</v>
      </c>
      <c r="W613" s="80"/>
      <c r="X613" s="80" t="str">
        <f t="shared" si="193"/>
        <v>null</v>
      </c>
      <c r="Y613" s="3" t="s">
        <v>3244</v>
      </c>
      <c r="Z613" s="124">
        <f>IFERROR(IF(Y613="","null",VLOOKUP(Y613,Marcas!$A$2:$C$2024,2,0)),"")</f>
        <v>717</v>
      </c>
      <c r="AA613" s="3" t="s">
        <v>3244</v>
      </c>
      <c r="AB613" s="3">
        <f>IFERROR(IF(AA613="","",IF(AA613="EMPORIO LEGAL",1,VLOOKUP(AA613,Clientes!$A$2:$B$1190,2,0))),"")</f>
        <v>512</v>
      </c>
      <c r="AC613" s="3">
        <f>IFERROR(IF(Tabla1[[#This Row],[id_control]]="null","",VLOOKUP(CONCATENATE(Tabla1[[#This Row],[CLIENTE]],"-",Tabla1[[#This Row],[id_control]]),Hoja1!$C$2:$D$1994,2,0)),"")</f>
        <v>613</v>
      </c>
      <c r="AD613" s="3" t="s">
        <v>2612</v>
      </c>
      <c r="AE613" s="3"/>
      <c r="AF613" s="3"/>
      <c r="AG613" s="3"/>
      <c r="AH613" s="3"/>
      <c r="AI613" s="3"/>
      <c r="AJ613" s="3"/>
      <c r="AK613" s="3"/>
      <c r="AL613" s="3" t="s">
        <v>3245</v>
      </c>
      <c r="AM613" s="6"/>
      <c r="AN613" s="6"/>
      <c r="AO613" s="6"/>
      <c r="AP613" s="6"/>
      <c r="AQ613" s="6"/>
      <c r="AR613" s="6"/>
      <c r="AS613" s="6"/>
      <c r="AT613" s="6"/>
      <c r="AU613" s="6"/>
      <c r="AV613" s="6" t="s">
        <v>2615</v>
      </c>
      <c r="AW613" s="6"/>
      <c r="AX613" s="6"/>
      <c r="AY613" s="6"/>
      <c r="AZ613" s="6"/>
      <c r="BA613" s="6"/>
      <c r="BB613" s="6"/>
      <c r="BC613" s="6"/>
      <c r="BD613" s="6" t="s">
        <v>3245</v>
      </c>
      <c r="BE613" s="8">
        <v>612</v>
      </c>
      <c r="BF613" s="6" t="str">
        <f t="shared" si="194"/>
        <v>insert into bitacoras_estatus (numero_expediente, numero_registro, representante, fecha_inicio, fecha_vencimiento, id_cliente, id_admin, id_bitacoras_estatus, id_estatus, id_clase, id_marca, created_at, updated_at) values('1537317','1508450','LUIS FERNANDO HOLGUIN RODRIGUEZ','2014-10-14','2024-10-14','512','2','1','1',null,717,'2014-10-14 00:00:00','2014-10-14 00:00:00');</v>
      </c>
      <c r="BG613" s="6" t="str">
        <f t="shared" si="195"/>
        <v>insert into servicios_comentarios (comentario, id_admin, id_estatus, created_at, updated_at) values('TITULO ENTREGADO EL 26MARZO 15',1,612,'2014-10-14 00:00:00','2014-10-14 00:00:00');</v>
      </c>
      <c r="BH613" s="6" t="str">
        <f t="shared" si="196"/>
        <v>insert into servicios_comentarios (comentario, id_admin, id_estatus, created_at, updated_at) values('541 51 96 cel 614 427 51 40',1,612,'2014-10-14 00:00:00','2014-10-14 00:00:00');</v>
      </c>
      <c r="BI613" s="137" t="str">
        <f t="shared" si="197"/>
        <v>update bitacoras_estatus set comprobacion_uso = 1, id_estatus=10 where id=612;</v>
      </c>
      <c r="BJ613" s="137" t="str">
        <f t="shared" si="198"/>
        <v>update bitacoras_estatus set numero_expediente = '1537317', numero_registro = '1508450', id_estatus = 10, fecha_inicio = '2014-10-14', fecha_vencimiento ='2024-10-14', created_at ='2014-10-14 00:00:00', updated_at ='2014-10-14 00:00:00', id_clase=null, id_marca=717, id_cliente=512, vigencia = 1 where id =612;</v>
      </c>
      <c r="BK613" s="137" t="str">
        <f t="shared" si="199"/>
        <v>update bitacoras_estatus set id_estatus = 10 where id =612;</v>
      </c>
    </row>
    <row r="614" spans="1:63">
      <c r="A614" s="3">
        <v>1003644</v>
      </c>
      <c r="B614" s="3">
        <v>1104263</v>
      </c>
      <c r="C614" s="3">
        <f>IF(Tabla1[[#This Row],[No. REG.]]="","",1)</f>
        <v>1</v>
      </c>
      <c r="D614" s="3" t="s">
        <v>41</v>
      </c>
      <c r="E614" s="3">
        <f>IF(Tabla1[[#This Row],[STATUS]]="","",VLOOKUP(D614,Estatus!$A$2:$B$13,2,0))</f>
        <v>6</v>
      </c>
      <c r="F614" s="3">
        <f>IF(Tabla1[[#This Row],[STATUS]]="","",VLOOKUP(D614,Estatus!$A$2:$I$12,9,0))</f>
        <v>1</v>
      </c>
      <c r="G614" s="12" t="s">
        <v>3247</v>
      </c>
      <c r="H614" s="7">
        <v>39919</v>
      </c>
      <c r="I614" s="80">
        <f t="shared" si="180"/>
        <v>2009</v>
      </c>
      <c r="J614" s="80">
        <f t="shared" si="181"/>
        <v>4</v>
      </c>
      <c r="K614" s="80">
        <f t="shared" si="182"/>
        <v>16</v>
      </c>
      <c r="L614" s="80" t="str">
        <f t="shared" si="183"/>
        <v>04</v>
      </c>
      <c r="M614" s="80">
        <f t="shared" si="184"/>
        <v>16</v>
      </c>
      <c r="N614" s="80" t="str">
        <f t="shared" si="185"/>
        <v>'2009-04-16'</v>
      </c>
      <c r="O614" s="80" t="str">
        <f t="shared" si="186"/>
        <v>'2009-04-16 00:00:00'</v>
      </c>
      <c r="P614" s="7">
        <v>43571</v>
      </c>
      <c r="Q614" s="80">
        <f t="shared" si="187"/>
        <v>2019</v>
      </c>
      <c r="R614" s="80">
        <f t="shared" si="188"/>
        <v>4</v>
      </c>
      <c r="S614" s="80">
        <f t="shared" si="189"/>
        <v>16</v>
      </c>
      <c r="T614" s="80" t="str">
        <f t="shared" si="190"/>
        <v>04</v>
      </c>
      <c r="U614" s="80">
        <f t="shared" si="191"/>
        <v>16</v>
      </c>
      <c r="V614" s="80" t="str">
        <f t="shared" si="192"/>
        <v>'2019-04-16'</v>
      </c>
      <c r="W614" s="80"/>
      <c r="X614" s="80" t="str">
        <f t="shared" si="193"/>
        <v>null</v>
      </c>
      <c r="Y614" s="3" t="s">
        <v>3248</v>
      </c>
      <c r="Z614" s="124">
        <f>IFERROR(IF(Y614="","null",VLOOKUP(Y614,Marcas!$A$2:$C$2024,2,0)),"")</f>
        <v>716</v>
      </c>
      <c r="AA614" s="3" t="s">
        <v>3248</v>
      </c>
      <c r="AB614" s="3">
        <f>IFERROR(IF(AA614="","",IF(AA614="EMPORIO LEGAL",1,VLOOKUP(AA614,Clientes!$A$2:$B$1190,2,0))),"")</f>
        <v>511</v>
      </c>
      <c r="AC614" s="3">
        <f>IFERROR(IF(Tabla1[[#This Row],[id_control]]="null","",VLOOKUP(CONCATENATE(Tabla1[[#This Row],[CLIENTE]],"-",Tabla1[[#This Row],[id_control]]),Hoja1!$C$2:$D$1994,2,0)),"")</f>
        <v>614</v>
      </c>
      <c r="AD614" s="3" t="s">
        <v>3249</v>
      </c>
      <c r="AE614" s="3"/>
      <c r="AF614" s="3"/>
      <c r="AG614" s="3"/>
      <c r="AH614" s="3"/>
      <c r="AI614" s="3"/>
      <c r="AJ614" s="3"/>
      <c r="AK614" s="3"/>
      <c r="AL614" s="3"/>
      <c r="AM614" s="6"/>
      <c r="AN614" s="6"/>
      <c r="AO614" s="6"/>
      <c r="AP614" s="6"/>
      <c r="AQ614" s="11" t="s">
        <v>3250</v>
      </c>
      <c r="AR614" s="6" t="s">
        <v>3251</v>
      </c>
      <c r="AS614" s="6"/>
      <c r="AT614" s="6"/>
      <c r="AU614" s="6"/>
      <c r="AV614" s="6" t="s">
        <v>3252</v>
      </c>
      <c r="AW614" s="6"/>
      <c r="AX614" s="6"/>
      <c r="AY614" s="6"/>
      <c r="AZ614" s="6"/>
      <c r="BA614" s="6"/>
      <c r="BB614" s="6"/>
      <c r="BC614" s="6"/>
      <c r="BD614" s="6" t="s">
        <v>3253</v>
      </c>
      <c r="BE614" s="8">
        <v>613</v>
      </c>
      <c r="BF614" s="6" t="str">
        <f t="shared" si="194"/>
        <v>insert into bitacoras_estatus (numero_expediente, numero_registro, representante, fecha_inicio, fecha_vencimiento, id_cliente, id_admin, id_bitacoras_estatus, id_estatus, id_clase, id_marca, created_at, updated_at) values('1003644','1104263','JACOBO KRAHN THIESSEN','2009-04-16','2019-04-16','511','2','1','1',null,716,'2009-04-16 00:00:00','2009-04-16 00:00:00');</v>
      </c>
      <c r="BG614" s="6" t="str">
        <f t="shared" si="195"/>
        <v>insert into servicios_comentarios (comentario, id_admin, id_estatus, created_at, updated_at) values('COMPROBACION DE USO RECIBIDA 17/10/2013',1,613,'2009-04-16 00:00:00','2009-04-16 00:00:00');</v>
      </c>
      <c r="BH614" s="6" t="str">
        <f t="shared" si="196"/>
        <v>insert into servicios_comentarios (comentario, id_admin, id_estatus, created_at, updated_at) values('625-586-5043 CEL 625 106 9873',1,613,'2009-04-16 00:00:00','2009-04-16 00:00:00');</v>
      </c>
      <c r="BI614" s="137" t="str">
        <f t="shared" si="197"/>
        <v>update bitacoras_estatus set comprobacion_uso = 1, id_estatus=6 where id=613;</v>
      </c>
      <c r="BJ614" s="137" t="str">
        <f t="shared" si="198"/>
        <v>update bitacoras_estatus set numero_expediente = '1003644', numero_registro = '1104263', id_estatus = 6, fecha_inicio = '2009-04-16', fecha_vencimiento ='2019-04-16', created_at ='2009-04-16 00:00:00', updated_at ='2009-04-16 00:00:00', id_clase=null, id_marca=716, id_cliente=511, vigencia = 1 where id =613;</v>
      </c>
      <c r="BK614" s="137" t="str">
        <f t="shared" si="199"/>
        <v>update bitacoras_estatus set id_estatus = 6 where id =613;</v>
      </c>
    </row>
    <row r="615" spans="1:63">
      <c r="A615" s="6">
        <v>1326701</v>
      </c>
      <c r="B615" s="6">
        <v>1354189</v>
      </c>
      <c r="C615" s="6">
        <f>IF(Tabla1[[#This Row],[No. REG.]]="","",1)</f>
        <v>1</v>
      </c>
      <c r="D615" s="3" t="s">
        <v>46</v>
      </c>
      <c r="E615" s="3">
        <f>IF(Tabla1[[#This Row],[STATUS]]="","",VLOOKUP(D615,Estatus!$A$2:$B$13,2,0))</f>
        <v>10</v>
      </c>
      <c r="F615" s="3">
        <f>IF(Tabla1[[#This Row],[STATUS]]="","",VLOOKUP(D615,Estatus!$A$2:$I$12,9,0))</f>
        <v>1</v>
      </c>
      <c r="G615" s="16" t="s">
        <v>57</v>
      </c>
      <c r="H615" s="9">
        <v>41229</v>
      </c>
      <c r="I615" s="81">
        <f t="shared" si="180"/>
        <v>2012</v>
      </c>
      <c r="J615" s="81">
        <f t="shared" si="181"/>
        <v>11</v>
      </c>
      <c r="K615" s="81">
        <f t="shared" si="182"/>
        <v>16</v>
      </c>
      <c r="L615" s="81">
        <f t="shared" si="183"/>
        <v>11</v>
      </c>
      <c r="M615" s="81">
        <f t="shared" si="184"/>
        <v>16</v>
      </c>
      <c r="N615" s="81" t="str">
        <f t="shared" si="185"/>
        <v>'2012-11-16'</v>
      </c>
      <c r="O615" s="81" t="str">
        <f t="shared" si="186"/>
        <v>'2012-11-16 00:00:00'</v>
      </c>
      <c r="P615" s="9">
        <v>44881</v>
      </c>
      <c r="Q615" s="81">
        <f t="shared" si="187"/>
        <v>2022</v>
      </c>
      <c r="R615" s="81">
        <f t="shared" si="188"/>
        <v>11</v>
      </c>
      <c r="S615" s="81">
        <f t="shared" si="189"/>
        <v>16</v>
      </c>
      <c r="T615" s="81">
        <f t="shared" si="190"/>
        <v>11</v>
      </c>
      <c r="U615" s="81">
        <f t="shared" si="191"/>
        <v>16</v>
      </c>
      <c r="V615" s="81" t="str">
        <f t="shared" si="192"/>
        <v>'2022-11-16'</v>
      </c>
      <c r="W615" s="81"/>
      <c r="X615" s="81" t="str">
        <f t="shared" si="193"/>
        <v>null</v>
      </c>
      <c r="Y615" s="6" t="s">
        <v>3254</v>
      </c>
      <c r="Z615" s="123">
        <f>IFERROR(IF(Y615="","null",VLOOKUP(Y615,Marcas!$A$2:$C$2024,2,0)),"")</f>
        <v>715</v>
      </c>
      <c r="AA615" s="6" t="s">
        <v>3254</v>
      </c>
      <c r="AB615" s="6">
        <f>IFERROR(IF(AA615="","",IF(AA615="EMPORIO LEGAL",1,VLOOKUP(AA615,Clientes!$A$2:$B$1190,2,0))),"")</f>
        <v>510</v>
      </c>
      <c r="AC615" s="6">
        <f>IFERROR(IF(Tabla1[[#This Row],[id_control]]="null","",VLOOKUP(CONCATENATE(Tabla1[[#This Row],[CLIENTE]],"-",Tabla1[[#This Row],[id_control]]),Hoja1!$C$2:$D$1994,2,0)),"")</f>
        <v>615</v>
      </c>
      <c r="AD615" s="6" t="s">
        <v>3255</v>
      </c>
      <c r="AE615" s="6" t="s">
        <v>3256</v>
      </c>
      <c r="AF615" s="6"/>
      <c r="AG615" s="6"/>
      <c r="AH615" s="6"/>
      <c r="AI615" s="6"/>
      <c r="AJ615" s="6"/>
      <c r="AK615" s="6"/>
      <c r="AL615" s="8" t="s">
        <v>3257</v>
      </c>
      <c r="AM615" s="6"/>
      <c r="AN615" s="6"/>
      <c r="AO615" s="6"/>
      <c r="AP615" s="6"/>
      <c r="AQ615" s="10" t="s">
        <v>3258</v>
      </c>
      <c r="AR615" s="6"/>
      <c r="AS615" s="6"/>
      <c r="AT615" s="6"/>
      <c r="AU615" s="6"/>
      <c r="AV615" s="8" t="s">
        <v>3259</v>
      </c>
      <c r="AW615" s="6"/>
      <c r="AX615" s="6"/>
      <c r="AY615" s="6"/>
      <c r="AZ615" s="6"/>
      <c r="BA615" s="6"/>
      <c r="BB615" s="6"/>
      <c r="BC615" s="6"/>
      <c r="BD615" s="6" t="s">
        <v>3260</v>
      </c>
      <c r="BE615" s="8">
        <v>614</v>
      </c>
      <c r="BF615" s="6" t="str">
        <f t="shared" si="194"/>
        <v>insert into bitacoras_estatus (numero_expediente, numero_registro, representante, fecha_inicio, fecha_vencimiento, id_cliente, id_admin, id_bitacoras_estatus, id_estatus, id_clase, id_marca, created_at, updated_at) values('1326701','1354189','SAMUEL GUADALUPE HERMOSILLO RAMIREZ','2012-11-16','2022-11-16','510','2','1','1',null,715,'2012-11-16 00:00:00','2012-11-16 00:00:00');</v>
      </c>
      <c r="BG615" s="6" t="str">
        <f t="shared" si="195"/>
        <v>insert into servicios_comentarios (comentario, id_admin, id_estatus, created_at, updated_at) values('titulo recibido 24/06/2013',1,614,'2012-11-16 00:00:00','2012-11-16 00:00:00');</v>
      </c>
      <c r="BH615" s="6" t="str">
        <f t="shared" si="196"/>
        <v>insert into servicios_comentarios (comentario, id_admin, id_estatus, created_at, updated_at) values('4 21 99 44 CEL,. 614 1 63 25 65',1,614,'2012-11-16 00:00:00','2012-11-16 00:00:00');</v>
      </c>
      <c r="BI615" s="137" t="str">
        <f t="shared" si="197"/>
        <v>update bitacoras_estatus set comprobacion_uso = 1, id_estatus=10 where id=614;</v>
      </c>
      <c r="BJ615" s="137" t="str">
        <f t="shared" si="198"/>
        <v>update bitacoras_estatus set numero_expediente = '1326701', numero_registro = '1354189', id_estatus = 10, fecha_inicio = '2012-11-16', fecha_vencimiento ='2022-11-16', created_at ='2012-11-16 00:00:00', updated_at ='2012-11-16 00:00:00', id_clase=null, id_marca=715, id_cliente=510, vigencia = 1 where id =614;</v>
      </c>
      <c r="BK615" s="137" t="str">
        <f t="shared" si="199"/>
        <v>update bitacoras_estatus set id_estatus = 10 where id =614;</v>
      </c>
    </row>
    <row r="616" spans="1:63" ht="29">
      <c r="A616" s="6">
        <v>1403595</v>
      </c>
      <c r="B616" s="6">
        <v>1415370</v>
      </c>
      <c r="C616" s="6">
        <f>IF(Tabla1[[#This Row],[No. REG.]]="","",1)</f>
        <v>1</v>
      </c>
      <c r="D616" s="3" t="s">
        <v>46</v>
      </c>
      <c r="E616" s="3">
        <f>IF(Tabla1[[#This Row],[STATUS]]="","",VLOOKUP(D616,Estatus!$A$2:$B$13,2,0))</f>
        <v>10</v>
      </c>
      <c r="F616" s="3">
        <f>IF(Tabla1[[#This Row],[STATUS]]="","",VLOOKUP(D616,Estatus!$A$2:$I$12,9,0))</f>
        <v>1</v>
      </c>
      <c r="G616" s="16" t="s">
        <v>3261</v>
      </c>
      <c r="H616" s="9">
        <v>41501</v>
      </c>
      <c r="I616" s="81">
        <f t="shared" si="180"/>
        <v>2013</v>
      </c>
      <c r="J616" s="81">
        <f t="shared" si="181"/>
        <v>8</v>
      </c>
      <c r="K616" s="81">
        <f t="shared" si="182"/>
        <v>15</v>
      </c>
      <c r="L616" s="81" t="str">
        <f t="shared" si="183"/>
        <v>08</v>
      </c>
      <c r="M616" s="81">
        <f t="shared" si="184"/>
        <v>15</v>
      </c>
      <c r="N616" s="81" t="str">
        <f t="shared" si="185"/>
        <v>'2013-08-15'</v>
      </c>
      <c r="O616" s="81" t="str">
        <f t="shared" si="186"/>
        <v>'2013-08-15 00:00:00'</v>
      </c>
      <c r="P616" s="9">
        <v>45153</v>
      </c>
      <c r="Q616" s="81">
        <f t="shared" si="187"/>
        <v>2023</v>
      </c>
      <c r="R616" s="81">
        <f t="shared" si="188"/>
        <v>8</v>
      </c>
      <c r="S616" s="81">
        <f t="shared" si="189"/>
        <v>15</v>
      </c>
      <c r="T616" s="81" t="str">
        <f t="shared" si="190"/>
        <v>08</v>
      </c>
      <c r="U616" s="81">
        <f t="shared" si="191"/>
        <v>15</v>
      </c>
      <c r="V616" s="81" t="str">
        <f t="shared" si="192"/>
        <v>'2023-08-15'</v>
      </c>
      <c r="W616" s="81"/>
      <c r="X616" s="81" t="str">
        <f t="shared" si="193"/>
        <v>null</v>
      </c>
      <c r="Y616" s="6" t="s">
        <v>3262</v>
      </c>
      <c r="Z616" s="123">
        <f>IFERROR(IF(Y616="","null",VLOOKUP(Y616,Marcas!$A$2:$C$2024,2,0)),"")</f>
        <v>707</v>
      </c>
      <c r="AA616" s="6" t="s">
        <v>3262</v>
      </c>
      <c r="AB616" s="6">
        <f>IFERROR(IF(AA616="","",IF(AA616="EMPORIO LEGAL",1,VLOOKUP(AA616,Clientes!$A$2:$B$1190,2,0))),"")</f>
        <v>507</v>
      </c>
      <c r="AC616" s="6">
        <f>IFERROR(IF(Tabla1[[#This Row],[id_control]]="null","",VLOOKUP(CONCATENATE(Tabla1[[#This Row],[CLIENTE]],"-",Tabla1[[#This Row],[id_control]]),Hoja1!$C$2:$D$1994,2,0)),"")</f>
        <v>616</v>
      </c>
      <c r="AD616" s="6" t="s">
        <v>3263</v>
      </c>
      <c r="AE616" s="6"/>
      <c r="AF616" s="6"/>
      <c r="AG616" s="6"/>
      <c r="AH616" s="6"/>
      <c r="AI616" s="6"/>
      <c r="AJ616" s="6"/>
      <c r="AK616" s="6"/>
      <c r="AL616" s="8" t="s">
        <v>3264</v>
      </c>
      <c r="AM616" s="6"/>
      <c r="AN616" s="6"/>
      <c r="AO616" s="6"/>
      <c r="AP616" s="6"/>
      <c r="AQ616" s="6"/>
      <c r="AR616" s="10"/>
      <c r="AS616" s="6"/>
      <c r="AT616" s="6"/>
      <c r="AU616" s="6"/>
      <c r="AV616" s="6" t="s">
        <v>3265</v>
      </c>
      <c r="AW616" s="6"/>
      <c r="AX616" s="6"/>
      <c r="AY616" s="6"/>
      <c r="AZ616" s="6"/>
      <c r="BA616" s="6"/>
      <c r="BB616" s="6"/>
      <c r="BC616" s="6"/>
      <c r="BD616" s="6" t="s">
        <v>3264</v>
      </c>
      <c r="BE616" s="8">
        <v>615</v>
      </c>
      <c r="BF616" s="6" t="str">
        <f t="shared" si="194"/>
        <v>insert into bitacoras_estatus (numero_expediente, numero_registro, representante, fecha_inicio, fecha_vencimiento, id_cliente, id_admin, id_bitacoras_estatus, id_estatus, id_clase, id_marca, created_at, updated_at) values('1403595','1415370','LUIS FERNANDO CANO BARRAZA','2013-08-15','2023-08-15','507','2','1','1',null,707,'2013-08-15 00:00:00','2013-08-15 00:00:00');</v>
      </c>
      <c r="BG616" s="6" t="str">
        <f t="shared" si="195"/>
        <v>insert into servicios_comentarios (comentario, id_admin, id_estatus, created_at, updated_at) values('TITULO RECIBIDO 31/01/14. TITULO ENTREGADO 11/04/14',1,615,'2013-08-15 00:00:00','2013-08-15 00:00:00');</v>
      </c>
      <c r="BH616" s="6" t="str">
        <f t="shared" si="196"/>
        <v>insert into servicios_comentarios (comentario, id_admin, id_estatus, created_at, updated_at) values('614 4 27 08 53',1,615,'2013-08-15 00:00:00','2013-08-15 00:00:00');</v>
      </c>
      <c r="BI616" s="137" t="str">
        <f t="shared" si="197"/>
        <v>update bitacoras_estatus set comprobacion_uso = 1, id_estatus=10 where id=615;</v>
      </c>
      <c r="BJ616" s="137" t="str">
        <f t="shared" si="198"/>
        <v>update bitacoras_estatus set numero_expediente = '1403595', numero_registro = '1415370', id_estatus = 10, fecha_inicio = '2013-08-15', fecha_vencimiento ='2023-08-15', created_at ='2013-08-15 00:00:00', updated_at ='2013-08-15 00:00:00', id_clase=null, id_marca=707, id_cliente=507, vigencia = 1 where id =615;</v>
      </c>
      <c r="BK616" s="137" t="str">
        <f t="shared" si="199"/>
        <v>update bitacoras_estatus set id_estatus = 10 where id =615;</v>
      </c>
    </row>
    <row r="617" spans="1:63">
      <c r="A617" s="3">
        <v>1073499</v>
      </c>
      <c r="B617" s="3">
        <v>1156670</v>
      </c>
      <c r="C617" s="3">
        <f>IF(Tabla1[[#This Row],[No. REG.]]="","",1)</f>
        <v>1</v>
      </c>
      <c r="D617" s="3" t="s">
        <v>46</v>
      </c>
      <c r="E617" s="3">
        <f>IF(Tabla1[[#This Row],[STATUS]]="","",VLOOKUP(D617,Estatus!$A$2:$B$13,2,0))</f>
        <v>10</v>
      </c>
      <c r="F617" s="3">
        <f>IF(Tabla1[[#This Row],[STATUS]]="","",VLOOKUP(D617,Estatus!$A$2:$I$12,9,0))</f>
        <v>1</v>
      </c>
      <c r="G617" s="12" t="s">
        <v>3266</v>
      </c>
      <c r="H617" s="7">
        <v>40235</v>
      </c>
      <c r="I617" s="80">
        <f t="shared" si="180"/>
        <v>2010</v>
      </c>
      <c r="J617" s="80">
        <f t="shared" si="181"/>
        <v>2</v>
      </c>
      <c r="K617" s="80">
        <f t="shared" si="182"/>
        <v>26</v>
      </c>
      <c r="L617" s="80" t="str">
        <f t="shared" si="183"/>
        <v>02</v>
      </c>
      <c r="M617" s="80">
        <f t="shared" si="184"/>
        <v>26</v>
      </c>
      <c r="N617" s="80" t="str">
        <f t="shared" si="185"/>
        <v>'2010-02-26'</v>
      </c>
      <c r="O617" s="80" t="str">
        <f t="shared" si="186"/>
        <v>'2010-02-26 00:00:00'</v>
      </c>
      <c r="P617" s="7">
        <v>43887</v>
      </c>
      <c r="Q617" s="80">
        <f t="shared" si="187"/>
        <v>2020</v>
      </c>
      <c r="R617" s="80">
        <f t="shared" si="188"/>
        <v>2</v>
      </c>
      <c r="S617" s="80">
        <f t="shared" si="189"/>
        <v>26</v>
      </c>
      <c r="T617" s="80" t="str">
        <f t="shared" si="190"/>
        <v>02</v>
      </c>
      <c r="U617" s="80">
        <f t="shared" si="191"/>
        <v>26</v>
      </c>
      <c r="V617" s="80" t="str">
        <f t="shared" si="192"/>
        <v>'2020-02-26'</v>
      </c>
      <c r="W617" s="80"/>
      <c r="X617" s="80" t="str">
        <f t="shared" si="193"/>
        <v>null</v>
      </c>
      <c r="Y617" s="3" t="s">
        <v>3267</v>
      </c>
      <c r="Z617" s="124">
        <f>IFERROR(IF(Y617="","null",VLOOKUP(Y617,Marcas!$A$2:$C$2024,2,0)),"")</f>
        <v>705</v>
      </c>
      <c r="AA617" s="3" t="s">
        <v>3267</v>
      </c>
      <c r="AB617" s="3">
        <f>IFERROR(IF(AA617="","",IF(AA617="EMPORIO LEGAL",1,VLOOKUP(AA617,Clientes!$A$2:$B$1190,2,0))),"")</f>
        <v>506</v>
      </c>
      <c r="AC617" s="3">
        <f>IFERROR(IF(Tabla1[[#This Row],[id_control]]="null","",VLOOKUP(CONCATENATE(Tabla1[[#This Row],[CLIENTE]],"-",Tabla1[[#This Row],[id_control]]),Hoja1!$C$2:$D$1994,2,0)),"")</f>
        <v>617</v>
      </c>
      <c r="AD617" s="3" t="s">
        <v>3268</v>
      </c>
      <c r="AE617" s="3"/>
      <c r="AF617" s="3"/>
      <c r="AG617" s="3"/>
      <c r="AH617" s="3"/>
      <c r="AI617" s="3"/>
      <c r="AJ617" s="3"/>
      <c r="AK617" s="3"/>
      <c r="AL617" s="3" t="s">
        <v>3269</v>
      </c>
      <c r="AM617" s="6"/>
      <c r="AN617" s="6"/>
      <c r="AO617" s="6"/>
      <c r="AP617" s="6"/>
      <c r="AQ617" s="6">
        <v>6144274611</v>
      </c>
      <c r="AR617" s="6"/>
      <c r="AS617" s="6"/>
      <c r="AT617" s="6"/>
      <c r="AU617" s="6"/>
      <c r="AV617" s="6" t="s">
        <v>3270</v>
      </c>
      <c r="AW617" s="15"/>
      <c r="AX617" s="6"/>
      <c r="AY617" s="6"/>
      <c r="AZ617" s="6"/>
      <c r="BA617" s="6"/>
      <c r="BB617" s="6"/>
      <c r="BC617" s="6"/>
      <c r="BD617" s="6" t="s">
        <v>3271</v>
      </c>
      <c r="BE617" s="8">
        <v>616</v>
      </c>
      <c r="BF617" s="6" t="str">
        <f t="shared" si="194"/>
        <v>insert into bitacoras_estatus (numero_expediente, numero_registro, representante, fecha_inicio, fecha_vencimiento, id_cliente, id_admin, id_bitacoras_estatus, id_estatus, id_clase, id_marca, created_at, updated_at) values('1073499','1156670','MARIA IRENE GALLARDO ARAGON','2010-02-26','2020-02-26','506','2','1','1',null,705,'2010-02-26 00:00:00','2010-02-26 00:00:00');</v>
      </c>
      <c r="BG617" s="6" t="str">
        <f t="shared" si="195"/>
        <v>insert into servicios_comentarios (comentario, id_admin, id_estatus, created_at, updated_at) values('Título entregado 05/07/2010',1,616,'2010-02-26 00:00:00','2010-02-26 00:00:00');</v>
      </c>
      <c r="BH617" s="6" t="str">
        <f t="shared" si="196"/>
        <v>insert into servicios_comentarios (comentario, id_admin, id_estatus, created_at, updated_at) values('418-5502, CEL 6144274611',1,616,'2010-02-26 00:00:00','2010-02-26 00:00:00');</v>
      </c>
      <c r="BI617" s="137" t="str">
        <f t="shared" si="197"/>
        <v>update bitacoras_estatus set comprobacion_uso = 1, id_estatus=10 where id=616;</v>
      </c>
      <c r="BJ617" s="137" t="str">
        <f t="shared" si="198"/>
        <v>update bitacoras_estatus set numero_expediente = '1073499', numero_registro = '1156670', id_estatus = 10, fecha_inicio = '2010-02-26', fecha_vencimiento ='2020-02-26', created_at ='2010-02-26 00:00:00', updated_at ='2010-02-26 00:00:00', id_clase=null, id_marca=705, id_cliente=506, vigencia = 1 where id =616;</v>
      </c>
      <c r="BK617" s="137" t="str">
        <f t="shared" si="199"/>
        <v>update bitacoras_estatus set id_estatus = 10 where id =616;</v>
      </c>
    </row>
    <row r="618" spans="1:63">
      <c r="A618" s="3">
        <v>1242646</v>
      </c>
      <c r="B618" s="3">
        <v>1291211</v>
      </c>
      <c r="C618" s="3">
        <f>IF(Tabla1[[#This Row],[No. REG.]]="","",1)</f>
        <v>1</v>
      </c>
      <c r="D618" s="3" t="s">
        <v>46</v>
      </c>
      <c r="E618" s="3">
        <f>IF(Tabla1[[#This Row],[STATUS]]="","",VLOOKUP(D618,Estatus!$A$2:$B$13,2,0))</f>
        <v>10</v>
      </c>
      <c r="F618" s="3">
        <f>IF(Tabla1[[#This Row],[STATUS]]="","",VLOOKUP(D618,Estatus!$A$2:$I$12,9,0))</f>
        <v>1</v>
      </c>
      <c r="G618" s="12" t="s">
        <v>231</v>
      </c>
      <c r="H618" s="7">
        <v>40924</v>
      </c>
      <c r="I618" s="80">
        <f t="shared" si="180"/>
        <v>2012</v>
      </c>
      <c r="J618" s="80">
        <f t="shared" si="181"/>
        <v>1</v>
      </c>
      <c r="K618" s="80">
        <f t="shared" si="182"/>
        <v>16</v>
      </c>
      <c r="L618" s="80" t="str">
        <f t="shared" si="183"/>
        <v>01</v>
      </c>
      <c r="M618" s="80">
        <f t="shared" si="184"/>
        <v>16</v>
      </c>
      <c r="N618" s="80" t="str">
        <f t="shared" si="185"/>
        <v>'2012-01-16'</v>
      </c>
      <c r="O618" s="80" t="str">
        <f t="shared" si="186"/>
        <v>'2012-01-16 00:00:00'</v>
      </c>
      <c r="P618" s="7">
        <v>44577</v>
      </c>
      <c r="Q618" s="80">
        <f t="shared" si="187"/>
        <v>2022</v>
      </c>
      <c r="R618" s="80">
        <f t="shared" si="188"/>
        <v>1</v>
      </c>
      <c r="S618" s="80">
        <f t="shared" si="189"/>
        <v>16</v>
      </c>
      <c r="T618" s="80" t="str">
        <f t="shared" si="190"/>
        <v>01</v>
      </c>
      <c r="U618" s="80">
        <f t="shared" si="191"/>
        <v>16</v>
      </c>
      <c r="V618" s="80" t="str">
        <f t="shared" si="192"/>
        <v>'2022-01-16'</v>
      </c>
      <c r="W618" s="80"/>
      <c r="X618" s="80" t="str">
        <f t="shared" si="193"/>
        <v>null</v>
      </c>
      <c r="Y618" s="3" t="s">
        <v>3272</v>
      </c>
      <c r="Z618" s="124">
        <f>IFERROR(IF(Y618="","null",VLOOKUP(Y618,Marcas!$A$2:$C$2024,2,0)),"")</f>
        <v>704</v>
      </c>
      <c r="AA618" s="3" t="s">
        <v>3272</v>
      </c>
      <c r="AB618" s="3">
        <f>IFERROR(IF(AA618="","",IF(AA618="EMPORIO LEGAL",1,VLOOKUP(AA618,Clientes!$A$2:$B$1190,2,0))),"")</f>
        <v>505</v>
      </c>
      <c r="AC618" s="3">
        <f>IFERROR(IF(Tabla1[[#This Row],[id_control]]="null","",VLOOKUP(CONCATENATE(Tabla1[[#This Row],[CLIENTE]],"-",Tabla1[[#This Row],[id_control]]),Hoja1!$C$2:$D$1994,2,0)),"")</f>
        <v>618</v>
      </c>
      <c r="AD618" s="3" t="s">
        <v>3273</v>
      </c>
      <c r="AE618" s="3"/>
      <c r="AF618" s="3"/>
      <c r="AG618" s="3"/>
      <c r="AH618" s="3"/>
      <c r="AI618" s="3"/>
      <c r="AJ618" s="3"/>
      <c r="AK618" s="3"/>
      <c r="AL618" s="3" t="s">
        <v>3274</v>
      </c>
      <c r="AM618" s="6"/>
      <c r="AN618" s="6"/>
      <c r="AO618" s="6"/>
      <c r="AP618" s="6"/>
      <c r="AQ618" s="4" t="s">
        <v>3275</v>
      </c>
      <c r="AR618" s="6"/>
      <c r="AS618" s="6"/>
      <c r="AT618" s="6"/>
      <c r="AU618" s="6"/>
      <c r="AV618" s="6" t="s">
        <v>3276</v>
      </c>
      <c r="AW618" s="6"/>
      <c r="AX618" s="6"/>
      <c r="AY618" s="6"/>
      <c r="AZ618" s="6"/>
      <c r="BA618" s="6"/>
      <c r="BB618" s="6"/>
      <c r="BC618" s="6"/>
      <c r="BD618" s="6" t="s">
        <v>3277</v>
      </c>
      <c r="BE618" s="8">
        <v>617</v>
      </c>
      <c r="BF618" s="6" t="str">
        <f t="shared" si="194"/>
        <v>insert into bitacoras_estatus (numero_expediente, numero_registro, representante, fecha_inicio, fecha_vencimiento, id_cliente, id_admin, id_bitacoras_estatus, id_estatus, id_clase, id_marca, created_at, updated_at) values('1242646','1291211','JOSE FRANCISCO PAREDES AGUAYO','2012-01-16','2022-01-16','505','2','1','1',null,704,'2012-01-16 00:00:00','2012-01-16 00:00:00');</v>
      </c>
      <c r="BG618" s="6" t="str">
        <f t="shared" si="195"/>
        <v>insert into servicios_comentarios (comentario, id_admin, id_estatus, created_at, updated_at) values('TITULO ENTREGADO',1,617,'2012-01-16 00:00:00','2012-01-16 00:00:00');</v>
      </c>
      <c r="BH618" s="6" t="str">
        <f t="shared" si="196"/>
        <v>insert into servicios_comentarios (comentario, id_admin, id_estatus, created_at, updated_at) values('482 84 94, CEL 614 1 4214 62',1,617,'2012-01-16 00:00:00','2012-01-16 00:00:00');</v>
      </c>
      <c r="BI618" s="137" t="str">
        <f t="shared" si="197"/>
        <v>update bitacoras_estatus set comprobacion_uso = 1, id_estatus=10 where id=617;</v>
      </c>
      <c r="BJ618" s="137" t="str">
        <f t="shared" si="198"/>
        <v>update bitacoras_estatus set numero_expediente = '1242646', numero_registro = '1291211', id_estatus = 10, fecha_inicio = '2012-01-16', fecha_vencimiento ='2022-01-16', created_at ='2012-01-16 00:00:00', updated_at ='2012-01-16 00:00:00', id_clase=null, id_marca=704, id_cliente=505, vigencia = 1 where id =617;</v>
      </c>
      <c r="BK618" s="137" t="str">
        <f t="shared" si="199"/>
        <v>update bitacoras_estatus set id_estatus = 10 where id =617;</v>
      </c>
    </row>
    <row r="619" spans="1:63" ht="29">
      <c r="A619" s="3">
        <v>1310615</v>
      </c>
      <c r="B619" s="3">
        <v>1344857</v>
      </c>
      <c r="C619" s="3">
        <f>IF(Tabla1[[#This Row],[No. REG.]]="","",1)</f>
        <v>1</v>
      </c>
      <c r="D619" s="3" t="s">
        <v>46</v>
      </c>
      <c r="E619" s="3">
        <f>IF(Tabla1[[#This Row],[STATUS]]="","",VLOOKUP(D619,Estatus!$A$2:$B$13,2,0))</f>
        <v>10</v>
      </c>
      <c r="F619" s="3">
        <f>IF(Tabla1[[#This Row],[STATUS]]="","",VLOOKUP(D619,Estatus!$A$2:$I$12,9,0))</f>
        <v>1</v>
      </c>
      <c r="G619" s="12" t="s">
        <v>3278</v>
      </c>
      <c r="H619" s="7">
        <v>41162</v>
      </c>
      <c r="I619" s="80">
        <f t="shared" si="180"/>
        <v>2012</v>
      </c>
      <c r="J619" s="80">
        <f t="shared" si="181"/>
        <v>9</v>
      </c>
      <c r="K619" s="80">
        <f t="shared" si="182"/>
        <v>10</v>
      </c>
      <c r="L619" s="80" t="str">
        <f t="shared" si="183"/>
        <v>09</v>
      </c>
      <c r="M619" s="80">
        <f t="shared" si="184"/>
        <v>10</v>
      </c>
      <c r="N619" s="80" t="str">
        <f t="shared" si="185"/>
        <v>'2012-09-10'</v>
      </c>
      <c r="O619" s="80" t="str">
        <f t="shared" si="186"/>
        <v>'2012-09-10 00:00:00'</v>
      </c>
      <c r="P619" s="7">
        <v>44814</v>
      </c>
      <c r="Q619" s="80">
        <f t="shared" si="187"/>
        <v>2022</v>
      </c>
      <c r="R619" s="80">
        <f t="shared" si="188"/>
        <v>9</v>
      </c>
      <c r="S619" s="80">
        <f t="shared" si="189"/>
        <v>10</v>
      </c>
      <c r="T619" s="80" t="str">
        <f t="shared" si="190"/>
        <v>09</v>
      </c>
      <c r="U619" s="80">
        <f t="shared" si="191"/>
        <v>10</v>
      </c>
      <c r="V619" s="80" t="str">
        <f t="shared" si="192"/>
        <v>'2022-09-10'</v>
      </c>
      <c r="W619" s="80"/>
      <c r="X619" s="80" t="str">
        <f t="shared" si="193"/>
        <v>null</v>
      </c>
      <c r="Y619" s="3" t="s">
        <v>3279</v>
      </c>
      <c r="Z619" s="124">
        <f>IFERROR(IF(Y619="","null",VLOOKUP(Y619,Marcas!$A$2:$C$2024,2,0)),"")</f>
        <v>703</v>
      </c>
      <c r="AA619" s="3" t="s">
        <v>3280</v>
      </c>
      <c r="AB619" s="3">
        <f>IFERROR(IF(AA619="","",IF(AA619="EMPORIO LEGAL",1,VLOOKUP(AA619,Clientes!$A$2:$B$1190,2,0))),"")</f>
        <v>504</v>
      </c>
      <c r="AC619" s="3">
        <f>IFERROR(IF(Tabla1[[#This Row],[id_control]]="null","",VLOOKUP(CONCATENATE(Tabla1[[#This Row],[CLIENTE]],"-",Tabla1[[#This Row],[id_control]]),Hoja1!$C$2:$D$1994,2,0)),"")</f>
        <v>619</v>
      </c>
      <c r="AD619" s="3" t="s">
        <v>3281</v>
      </c>
      <c r="AE619" s="3"/>
      <c r="AF619" s="3"/>
      <c r="AG619" s="3"/>
      <c r="AH619" s="3"/>
      <c r="AI619" s="3"/>
      <c r="AJ619" s="3"/>
      <c r="AK619" s="3"/>
      <c r="AL619" s="12" t="s">
        <v>3282</v>
      </c>
      <c r="AM619" s="10"/>
      <c r="AN619" s="10"/>
      <c r="AO619" s="10"/>
      <c r="AP619" s="10"/>
      <c r="AQ619" s="6"/>
      <c r="AR619" s="6" t="s">
        <v>3283</v>
      </c>
      <c r="AS619" s="6"/>
      <c r="AT619" s="6"/>
      <c r="AU619" s="6"/>
      <c r="AV619" s="8" t="s">
        <v>3284</v>
      </c>
      <c r="AW619" s="10"/>
      <c r="AX619" s="6"/>
      <c r="AY619" s="6"/>
      <c r="AZ619" s="6"/>
      <c r="BA619" s="6"/>
      <c r="BB619" s="6"/>
      <c r="BC619" s="6"/>
      <c r="BD619" s="16" t="s">
        <v>3285</v>
      </c>
      <c r="BE619" s="8">
        <v>618</v>
      </c>
      <c r="BF619" s="6" t="str">
        <f t="shared" si="194"/>
        <v>insert into bitacoras_estatus (numero_expediente, numero_registro, representante, fecha_inicio, fecha_vencimiento, id_cliente, id_admin, id_bitacoras_estatus, id_estatus, id_clase, id_marca, created_at, updated_at) values('1310615','1344857','ALBERTO NUÑEZ ESCUDERO','2012-09-10','2022-09-10','504','2','1','1',null,703,'2012-09-10 00:00:00','2012-09-10 00:00:00');</v>
      </c>
      <c r="BG619" s="6" t="str">
        <f t="shared" si="195"/>
        <v>insert into servicios_comentarios (comentario, id_admin, id_estatus, created_at, updated_at) values('titulo entregado 28/04/2013',1,618,'2012-09-10 00:00:00','2012-09-10 00:00:00');</v>
      </c>
      <c r="BH619" s="6" t="str">
        <f t="shared" si="196"/>
        <v>insert into servicios_comentarios (comentario, id_admin, id_estatus, created_at, updated_at) values('4 14 71 72, CEL.- 614 103 7115',1,618,'2012-09-10 00:00:00','2012-09-10 00:00:00');</v>
      </c>
      <c r="BI619" s="137" t="str">
        <f t="shared" si="197"/>
        <v>update bitacoras_estatus set comprobacion_uso = 1, id_estatus=10 where id=618;</v>
      </c>
      <c r="BJ619" s="137" t="str">
        <f t="shared" si="198"/>
        <v>update bitacoras_estatus set numero_expediente = '1310615', numero_registro = '1344857', id_estatus = 10, fecha_inicio = '2012-09-10', fecha_vencimiento ='2022-09-10', created_at ='2012-09-10 00:00:00', updated_at ='2012-09-10 00:00:00', id_clase=null, id_marca=703, id_cliente=504, vigencia = 1 where id =618;</v>
      </c>
      <c r="BK619" s="137" t="str">
        <f t="shared" si="199"/>
        <v>update bitacoras_estatus set id_estatus = 10 where id =618;</v>
      </c>
    </row>
    <row r="620" spans="1:63">
      <c r="A620" s="3">
        <v>1481708</v>
      </c>
      <c r="B620" s="3">
        <v>1471957</v>
      </c>
      <c r="C620" s="3">
        <f>IF(Tabla1[[#This Row],[No. REG.]]="","",1)</f>
        <v>1</v>
      </c>
      <c r="D620" s="3" t="s">
        <v>46</v>
      </c>
      <c r="E620" s="3">
        <f>IF(Tabla1[[#This Row],[STATUS]]="","",VLOOKUP(D620,Estatus!$A$2:$B$13,2,0))</f>
        <v>10</v>
      </c>
      <c r="F620" s="3">
        <f>IF(Tabla1[[#This Row],[STATUS]]="","",VLOOKUP(D620,Estatus!$A$2:$I$12,9,0))</f>
        <v>1</v>
      </c>
      <c r="G620" s="12" t="s">
        <v>3286</v>
      </c>
      <c r="H620" s="7">
        <v>41759</v>
      </c>
      <c r="I620" s="80">
        <f t="shared" si="180"/>
        <v>2014</v>
      </c>
      <c r="J620" s="80">
        <f t="shared" si="181"/>
        <v>4</v>
      </c>
      <c r="K620" s="80">
        <f t="shared" si="182"/>
        <v>30</v>
      </c>
      <c r="L620" s="80" t="str">
        <f t="shared" si="183"/>
        <v>04</v>
      </c>
      <c r="M620" s="80">
        <f t="shared" si="184"/>
        <v>30</v>
      </c>
      <c r="N620" s="80" t="str">
        <f t="shared" si="185"/>
        <v>'2014-04-30'</v>
      </c>
      <c r="O620" s="80" t="str">
        <f t="shared" si="186"/>
        <v>'2014-04-30 00:00:00'</v>
      </c>
      <c r="P620" s="7">
        <v>45412</v>
      </c>
      <c r="Q620" s="80">
        <f t="shared" si="187"/>
        <v>2024</v>
      </c>
      <c r="R620" s="80">
        <f t="shared" si="188"/>
        <v>4</v>
      </c>
      <c r="S620" s="80">
        <f t="shared" si="189"/>
        <v>30</v>
      </c>
      <c r="T620" s="80" t="str">
        <f t="shared" si="190"/>
        <v>04</v>
      </c>
      <c r="U620" s="80">
        <f t="shared" si="191"/>
        <v>30</v>
      </c>
      <c r="V620" s="80" t="str">
        <f t="shared" si="192"/>
        <v>'2024-04-30'</v>
      </c>
      <c r="W620" s="80"/>
      <c r="X620" s="80" t="str">
        <f t="shared" si="193"/>
        <v>null</v>
      </c>
      <c r="Y620" s="3" t="s">
        <v>3287</v>
      </c>
      <c r="Z620" s="124">
        <f>IFERROR(IF(Y620="","null",VLOOKUP(Y620,Marcas!$A$2:$C$2024,2,0)),"")</f>
        <v>701</v>
      </c>
      <c r="AA620" s="3" t="s">
        <v>3287</v>
      </c>
      <c r="AB620" s="3">
        <f>IFERROR(IF(AA620="","",IF(AA620="EMPORIO LEGAL",1,VLOOKUP(AA620,Clientes!$A$2:$B$1190,2,0))),"")</f>
        <v>503</v>
      </c>
      <c r="AC620" s="3">
        <f>IFERROR(IF(Tabla1[[#This Row],[id_control]]="null","",VLOOKUP(CONCATENATE(Tabla1[[#This Row],[CLIENTE]],"-",Tabla1[[#This Row],[id_control]]),Hoja1!$C$2:$D$1994,2,0)),"")</f>
        <v>620</v>
      </c>
      <c r="AD620" s="3"/>
      <c r="AE620" s="3"/>
      <c r="AF620" s="3"/>
      <c r="AG620" s="3"/>
      <c r="AH620" s="3"/>
      <c r="AI620" s="3"/>
      <c r="AJ620" s="3"/>
      <c r="AK620" s="3"/>
      <c r="AL620" s="3" t="s">
        <v>3288</v>
      </c>
      <c r="AM620" s="6"/>
      <c r="AN620" s="6"/>
      <c r="AO620" s="6"/>
      <c r="AP620" s="6"/>
      <c r="AQ620" s="8"/>
      <c r="AR620" s="8"/>
      <c r="AS620" s="6"/>
      <c r="AT620" s="6"/>
      <c r="AU620" s="6"/>
      <c r="AV620" s="6" t="s">
        <v>3289</v>
      </c>
      <c r="AW620" s="6" t="s">
        <v>3290</v>
      </c>
      <c r="AX620" s="6"/>
      <c r="AY620" s="6"/>
      <c r="AZ620" s="6"/>
      <c r="BA620" s="6"/>
      <c r="BB620" s="6"/>
      <c r="BC620" s="6"/>
      <c r="BD620" s="6" t="s">
        <v>3291</v>
      </c>
      <c r="BE620" s="8">
        <v>619</v>
      </c>
      <c r="BF620" s="6" t="str">
        <f t="shared" si="194"/>
        <v>insert into bitacoras_estatus (numero_expediente, numero_registro, representante, fecha_inicio, fecha_vencimiento, id_cliente, id_admin, id_bitacoras_estatus, id_estatus, id_clase, id_marca, created_at, updated_at) values('1481708','1471957','','2014-04-30','2024-04-30','503','2','1','1',null,701,'2014-04-30 00:00:00','2014-04-30 00:00:00');</v>
      </c>
      <c r="BG620" s="6" t="str">
        <f t="shared" si="195"/>
        <v>insert into servicios_comentarios (comentario, id_admin, id_estatus, created_at, updated_at) values('TITULO RECIBIDO 02/10/2014',1,619,'2014-04-30 00:00:00','2014-04-30 00:00:00');</v>
      </c>
      <c r="BH620" s="6" t="str">
        <f t="shared" si="196"/>
        <v>insert into servicios_comentarios (comentario, id_admin, id_estatus, created_at, updated_at) values('NUEVO CONTACTO LIC. LILIANA NEVAREZ 423 62 32 EXT 247 cel. 614 178 26 28',1,619,'2014-04-30 00:00:00','2014-04-30 00:00:00');</v>
      </c>
      <c r="BI620" s="137" t="str">
        <f t="shared" si="197"/>
        <v>update bitacoras_estatus set comprobacion_uso = 1, id_estatus=10 where id=619;</v>
      </c>
      <c r="BJ620" s="137" t="str">
        <f t="shared" si="198"/>
        <v>update bitacoras_estatus set numero_expediente = '1481708', numero_registro = '1471957', id_estatus = 10, fecha_inicio = '2014-04-30', fecha_vencimiento ='2024-04-30', created_at ='2014-04-30 00:00:00', updated_at ='2014-04-30 00:00:00', id_clase=null, id_marca=701, id_cliente=503, vigencia = 1 where id =619;</v>
      </c>
      <c r="BK620" s="137" t="str">
        <f t="shared" si="199"/>
        <v>update bitacoras_estatus set id_estatus = 10 where id =619;</v>
      </c>
    </row>
    <row r="621" spans="1:63">
      <c r="A621" s="6">
        <v>1005777</v>
      </c>
      <c r="B621" s="6">
        <v>1107307</v>
      </c>
      <c r="C621" s="6">
        <f>IF(Tabla1[[#This Row],[No. REG.]]="","",1)</f>
        <v>1</v>
      </c>
      <c r="D621" s="3" t="s">
        <v>46</v>
      </c>
      <c r="E621" s="3">
        <f>IF(Tabla1[[#This Row],[STATUS]]="","",VLOOKUP(D621,Estatus!$A$2:$B$13,2,0))</f>
        <v>10</v>
      </c>
      <c r="F621" s="3">
        <f>IF(Tabla1[[#This Row],[STATUS]]="","",VLOOKUP(D621,Estatus!$A$2:$I$12,9,0))</f>
        <v>1</v>
      </c>
      <c r="G621" s="16" t="s">
        <v>3292</v>
      </c>
      <c r="H621" s="7">
        <v>39941</v>
      </c>
      <c r="I621" s="80">
        <f t="shared" si="180"/>
        <v>2009</v>
      </c>
      <c r="J621" s="80">
        <f t="shared" si="181"/>
        <v>5</v>
      </c>
      <c r="K621" s="80">
        <f t="shared" si="182"/>
        <v>8</v>
      </c>
      <c r="L621" s="80" t="str">
        <f t="shared" si="183"/>
        <v>05</v>
      </c>
      <c r="M621" s="80" t="str">
        <f t="shared" si="184"/>
        <v>08</v>
      </c>
      <c r="N621" s="80" t="str">
        <f t="shared" si="185"/>
        <v>'2009-05-08'</v>
      </c>
      <c r="O621" s="80" t="str">
        <f t="shared" si="186"/>
        <v>'2009-05-08 00:00:00'</v>
      </c>
      <c r="P621" s="7">
        <v>43593</v>
      </c>
      <c r="Q621" s="80">
        <f t="shared" si="187"/>
        <v>2019</v>
      </c>
      <c r="R621" s="80">
        <f t="shared" si="188"/>
        <v>5</v>
      </c>
      <c r="S621" s="80">
        <f t="shared" si="189"/>
        <v>8</v>
      </c>
      <c r="T621" s="80" t="str">
        <f t="shared" si="190"/>
        <v>05</v>
      </c>
      <c r="U621" s="80" t="str">
        <f t="shared" si="191"/>
        <v>08</v>
      </c>
      <c r="V621" s="80" t="str">
        <f t="shared" si="192"/>
        <v>'2019-05-08'</v>
      </c>
      <c r="W621" s="80"/>
      <c r="X621" s="80" t="str">
        <f t="shared" si="193"/>
        <v>null</v>
      </c>
      <c r="Y621" s="6" t="s">
        <v>3293</v>
      </c>
      <c r="Z621" s="123">
        <f>IFERROR(IF(Y621="","null",VLOOKUP(Y621,Marcas!$A$2:$C$2024,2,0)),"")</f>
        <v>699</v>
      </c>
      <c r="AA621" s="6" t="s">
        <v>3294</v>
      </c>
      <c r="AB621" s="6">
        <f>IFERROR(IF(AA621="","",IF(AA621="EMPORIO LEGAL",1,VLOOKUP(AA621,Clientes!$A$2:$B$1190,2,0))),"")</f>
        <v>501</v>
      </c>
      <c r="AC621" s="6">
        <f>IFERROR(IF(Tabla1[[#This Row],[id_control]]="null","",VLOOKUP(CONCATENATE(Tabla1[[#This Row],[CLIENTE]],"-",Tabla1[[#This Row],[id_control]]),Hoja1!$C$2:$D$1994,2,0)),"")</f>
        <v>621</v>
      </c>
      <c r="AD621" s="3" t="s">
        <v>3295</v>
      </c>
      <c r="AE621" s="4"/>
      <c r="AF621" s="4"/>
      <c r="AG621" s="4"/>
      <c r="AH621" s="4"/>
      <c r="AI621" s="4"/>
      <c r="AJ621" s="4"/>
      <c r="AK621" s="4"/>
      <c r="AL621" s="3" t="s">
        <v>3296</v>
      </c>
      <c r="AM621" s="8"/>
      <c r="AN621" s="8"/>
      <c r="AO621" s="8"/>
      <c r="AP621" s="8"/>
      <c r="AQ621" s="8" t="s">
        <v>3297</v>
      </c>
      <c r="AR621" s="8"/>
      <c r="AS621" s="8"/>
      <c r="AT621" s="8"/>
      <c r="AU621" s="8"/>
      <c r="AV621" s="8" t="s">
        <v>3298</v>
      </c>
      <c r="AW621" s="8"/>
      <c r="AX621" s="8"/>
      <c r="AY621" s="8"/>
      <c r="AZ621" s="8"/>
      <c r="BA621" s="8"/>
      <c r="BB621" s="8"/>
      <c r="BC621" s="8"/>
      <c r="BD621" s="8" t="s">
        <v>3299</v>
      </c>
      <c r="BE621" s="8">
        <v>620</v>
      </c>
      <c r="BF621" s="6" t="str">
        <f t="shared" si="194"/>
        <v>insert into bitacoras_estatus (numero_expediente, numero_registro, representante, fecha_inicio, fecha_vencimiento, id_cliente, id_admin, id_bitacoras_estatus, id_estatus, id_clase, id_marca, created_at, updated_at) values('1005777','1107307','CESAR GUSTAVO SEPULVEDA ORTIZ','2009-05-08','2019-05-08','501','2','1','1',null,699,'2009-05-08 00:00:00','2009-05-08 00:00:00');</v>
      </c>
      <c r="BG621" s="6" t="str">
        <f t="shared" si="195"/>
        <v>insert into servicios_comentarios (comentario, id_admin, id_estatus, created_at, updated_at) values('Título entregado 09/09/2009',1,620,'2009-05-08 00:00:00','2009-05-08 00:00:00');</v>
      </c>
      <c r="BH621" s="6" t="str">
        <f t="shared" si="196"/>
        <v>insert into servicios_comentarios (comentario, id_admin, id_estatus, created_at, updated_at) values('415-0945 CEL 614-161-4193',1,620,'2009-05-08 00:00:00','2009-05-08 00:00:00');</v>
      </c>
      <c r="BI621" s="137" t="str">
        <f t="shared" si="197"/>
        <v>update bitacoras_estatus set comprobacion_uso = 1, id_estatus=10 where id=620;</v>
      </c>
      <c r="BJ621" s="137" t="str">
        <f t="shared" si="198"/>
        <v>update bitacoras_estatus set numero_expediente = '1005777', numero_registro = '1107307', id_estatus = 10, fecha_inicio = '2009-05-08', fecha_vencimiento ='2019-05-08', created_at ='2009-05-08 00:00:00', updated_at ='2009-05-08 00:00:00', id_clase=null, id_marca=699, id_cliente=501, vigencia = 1 where id =620;</v>
      </c>
      <c r="BK621" s="137" t="str">
        <f t="shared" si="199"/>
        <v>update bitacoras_estatus set id_estatus = 10 where id =620;</v>
      </c>
    </row>
    <row r="622" spans="1:63" ht="85">
      <c r="A622" s="3">
        <v>1164363</v>
      </c>
      <c r="B622" s="3">
        <v>1233098</v>
      </c>
      <c r="C622" s="3">
        <f>IF(Tabla1[[#This Row],[No. REG.]]="","",1)</f>
        <v>1</v>
      </c>
      <c r="D622" s="3" t="s">
        <v>46</v>
      </c>
      <c r="E622" s="3">
        <f>IF(Tabla1[[#This Row],[STATUS]]="","",VLOOKUP(D622,Estatus!$A$2:$B$13,2,0))</f>
        <v>10</v>
      </c>
      <c r="F622" s="3">
        <f>IF(Tabla1[[#This Row],[STATUS]]="","",VLOOKUP(D622,Estatus!$A$2:$I$12,9,0))</f>
        <v>1</v>
      </c>
      <c r="G622" s="12"/>
      <c r="H622" s="7">
        <v>40610</v>
      </c>
      <c r="I622" s="80">
        <f t="shared" si="180"/>
        <v>2011</v>
      </c>
      <c r="J622" s="80">
        <f t="shared" si="181"/>
        <v>3</v>
      </c>
      <c r="K622" s="80">
        <f t="shared" si="182"/>
        <v>8</v>
      </c>
      <c r="L622" s="80" t="str">
        <f t="shared" si="183"/>
        <v>03</v>
      </c>
      <c r="M622" s="80" t="str">
        <f t="shared" si="184"/>
        <v>08</v>
      </c>
      <c r="N622" s="80" t="str">
        <f t="shared" si="185"/>
        <v>'2011-03-08'</v>
      </c>
      <c r="O622" s="80" t="str">
        <f t="shared" si="186"/>
        <v>'2011-03-08 00:00:00'</v>
      </c>
      <c r="P622" s="7">
        <v>44263</v>
      </c>
      <c r="Q622" s="80">
        <f t="shared" si="187"/>
        <v>2021</v>
      </c>
      <c r="R622" s="80">
        <f t="shared" si="188"/>
        <v>3</v>
      </c>
      <c r="S622" s="80">
        <f t="shared" si="189"/>
        <v>8</v>
      </c>
      <c r="T622" s="80" t="str">
        <f t="shared" si="190"/>
        <v>03</v>
      </c>
      <c r="U622" s="80" t="str">
        <f t="shared" si="191"/>
        <v>08</v>
      </c>
      <c r="V622" s="80" t="str">
        <f t="shared" si="192"/>
        <v>'2021-03-08'</v>
      </c>
      <c r="W622" s="80"/>
      <c r="X622" s="80" t="str">
        <f t="shared" si="193"/>
        <v>null</v>
      </c>
      <c r="Y622" s="3" t="s">
        <v>3300</v>
      </c>
      <c r="Z622" s="124">
        <f>IFERROR(IF(Y622="","null",VLOOKUP(Y622,Marcas!$A$2:$C$2024,2,0)),"")</f>
        <v>696</v>
      </c>
      <c r="AA622" s="3" t="s">
        <v>3300</v>
      </c>
      <c r="AB622" s="3">
        <f>IFERROR(IF(AA622="","",IF(AA622="EMPORIO LEGAL",1,VLOOKUP(AA622,Clientes!$A$2:$B$1190,2,0))),"")</f>
        <v>500</v>
      </c>
      <c r="AC622" s="3">
        <f>IFERROR(IF(Tabla1[[#This Row],[id_control]]="null","",VLOOKUP(CONCATENATE(Tabla1[[#This Row],[CLIENTE]],"-",Tabla1[[#This Row],[id_control]]),Hoja1!$C$2:$D$1994,2,0)),"")</f>
        <v>622</v>
      </c>
      <c r="AD622" s="3" t="s">
        <v>614</v>
      </c>
      <c r="AE622" s="8"/>
      <c r="AF622" s="3"/>
      <c r="AG622" s="3"/>
      <c r="AH622" s="3"/>
      <c r="AI622" s="3"/>
      <c r="AJ622" s="3"/>
      <c r="AK622" s="3"/>
      <c r="AL622" s="12" t="s">
        <v>3301</v>
      </c>
      <c r="AM622" s="8" t="s">
        <v>615</v>
      </c>
      <c r="AN622" s="6" t="s">
        <v>618</v>
      </c>
      <c r="AO622" s="6">
        <v>6622080294</v>
      </c>
      <c r="AP622" s="6" t="s">
        <v>616</v>
      </c>
      <c r="AQ622" s="8"/>
      <c r="AR622" s="6"/>
      <c r="AS622" s="6"/>
      <c r="AT622" s="6"/>
      <c r="AU622" s="6"/>
      <c r="AV622" s="6" t="s">
        <v>619</v>
      </c>
      <c r="AW622" s="6" t="s">
        <v>620</v>
      </c>
      <c r="AX622" s="6"/>
      <c r="AY622" s="6"/>
      <c r="AZ622" s="6"/>
      <c r="BA622" s="6"/>
      <c r="BB622" s="6"/>
      <c r="BC622" s="6"/>
      <c r="BD622" s="16" t="s">
        <v>621</v>
      </c>
      <c r="BE622" s="8">
        <v>621</v>
      </c>
      <c r="BF622" s="6" t="str">
        <f t="shared" si="194"/>
        <v>insert into bitacoras_estatus (numero_expediente, numero_registro, representante, fecha_inicio, fecha_vencimiento, id_cliente, id_admin, id_bitacoras_estatus, id_estatus, id_clase, id_marca, created_at, updated_at) values('1164363','1233098','LIC. VICTOR ROMO, CIF','2011-03-08','2021-03-08','500','2','1','1',null,696,'2011-03-08 00:00:00','2011-03-08 00:00:00');</v>
      </c>
      <c r="BG622" s="6" t="str">
        <f t="shared" si="195"/>
        <v/>
      </c>
      <c r="BH622" s="6" t="str">
        <f t="shared" si="196"/>
        <v>insert into servicios_comentarios (comentario, id_admin, id_estatus, created_at, updated_at) values('NUEVA OFICINA
662 3 10 42 37
662 3 10 42 38
662-208-0179
662-217-0909
6622080294',1,621,'2011-03-08 00:00:00','2011-03-08 00:00:00');</v>
      </c>
      <c r="BI622" s="137" t="str">
        <f t="shared" si="197"/>
        <v>update bitacoras_estatus set comprobacion_uso = 1, id_estatus=10 where id=621;</v>
      </c>
      <c r="BJ622" s="137" t="str">
        <f t="shared" si="198"/>
        <v>update bitacoras_estatus set numero_expediente = '1164363', numero_registro = '1233098', id_estatus = 10, fecha_inicio = '2011-03-08', fecha_vencimiento ='2021-03-08', created_at ='2011-03-08 00:00:00', updated_at ='2011-03-08 00:00:00', id_clase=null, id_marca=696, id_cliente=500, vigencia = 1 where id =621;</v>
      </c>
      <c r="BK622" s="137" t="str">
        <f t="shared" si="199"/>
        <v>update bitacoras_estatus set id_estatus = 10 where id =621;</v>
      </c>
    </row>
    <row r="623" spans="1:63">
      <c r="A623" s="6">
        <v>1212277</v>
      </c>
      <c r="B623" s="6">
        <v>1269946</v>
      </c>
      <c r="C623" s="6">
        <f>IF(Tabla1[[#This Row],[No. REG.]]="","",1)</f>
        <v>1</v>
      </c>
      <c r="D623" s="3" t="s">
        <v>46</v>
      </c>
      <c r="E623" s="3">
        <f>IF(Tabla1[[#This Row],[STATUS]]="","",VLOOKUP(D623,Estatus!$A$2:$B$13,2,0))</f>
        <v>10</v>
      </c>
      <c r="F623" s="3">
        <f>IF(Tabla1[[#This Row],[STATUS]]="","",VLOOKUP(D623,Estatus!$A$2:$I$12,9,0))</f>
        <v>1</v>
      </c>
      <c r="G623" s="12" t="s">
        <v>3302</v>
      </c>
      <c r="H623" s="7">
        <v>40792</v>
      </c>
      <c r="I623" s="80">
        <f t="shared" si="180"/>
        <v>2011</v>
      </c>
      <c r="J623" s="80">
        <f t="shared" si="181"/>
        <v>9</v>
      </c>
      <c r="K623" s="80">
        <f t="shared" si="182"/>
        <v>6</v>
      </c>
      <c r="L623" s="80" t="str">
        <f t="shared" si="183"/>
        <v>09</v>
      </c>
      <c r="M623" s="80" t="str">
        <f t="shared" si="184"/>
        <v>06</v>
      </c>
      <c r="N623" s="80" t="str">
        <f t="shared" si="185"/>
        <v>'2011-09-06'</v>
      </c>
      <c r="O623" s="80" t="str">
        <f t="shared" si="186"/>
        <v>'2011-09-06 00:00:00'</v>
      </c>
      <c r="P623" s="7">
        <v>44445</v>
      </c>
      <c r="Q623" s="80">
        <f t="shared" si="187"/>
        <v>2021</v>
      </c>
      <c r="R623" s="80">
        <f t="shared" si="188"/>
        <v>9</v>
      </c>
      <c r="S623" s="80">
        <f t="shared" si="189"/>
        <v>6</v>
      </c>
      <c r="T623" s="80" t="str">
        <f t="shared" si="190"/>
        <v>09</v>
      </c>
      <c r="U623" s="80" t="str">
        <f t="shared" si="191"/>
        <v>06</v>
      </c>
      <c r="V623" s="80" t="str">
        <f t="shared" si="192"/>
        <v>'2021-09-06'</v>
      </c>
      <c r="W623" s="80"/>
      <c r="X623" s="80" t="str">
        <f t="shared" si="193"/>
        <v>null</v>
      </c>
      <c r="Y623" s="6" t="s">
        <v>3303</v>
      </c>
      <c r="Z623" s="123">
        <f>IFERROR(IF(Y623="","null",VLOOKUP(Y623,Marcas!$A$2:$C$2024,2,0)),"")</f>
        <v>695</v>
      </c>
      <c r="AA623" s="6" t="s">
        <v>3304</v>
      </c>
      <c r="AB623" s="6">
        <f>IFERROR(IF(AA623="","",IF(AA623="EMPORIO LEGAL",1,VLOOKUP(AA623,Clientes!$A$2:$B$1190,2,0))),"")</f>
        <v>499</v>
      </c>
      <c r="AC623" s="6">
        <f>IFERROR(IF(Tabla1[[#This Row],[id_control]]="null","",VLOOKUP(CONCATENATE(Tabla1[[#This Row],[CLIENTE]],"-",Tabla1[[#This Row],[id_control]]),Hoja1!$C$2:$D$1994,2,0)),"")</f>
        <v>623</v>
      </c>
      <c r="AD623" s="6" t="s">
        <v>3305</v>
      </c>
      <c r="AE623" s="6"/>
      <c r="AF623" s="6"/>
      <c r="AG623" s="6"/>
      <c r="AH623" s="6"/>
      <c r="AI623" s="6"/>
      <c r="AJ623" s="6"/>
      <c r="AK623" s="6"/>
      <c r="AL623" s="6" t="s">
        <v>3306</v>
      </c>
      <c r="AM623" s="5"/>
      <c r="AN623" s="5"/>
      <c r="AO623" s="6"/>
      <c r="AP623" s="6"/>
      <c r="AQ623" s="6" t="s">
        <v>3307</v>
      </c>
      <c r="AR623" s="6" t="s">
        <v>3308</v>
      </c>
      <c r="AS623" s="6"/>
      <c r="AT623" s="6"/>
      <c r="AU623" s="6"/>
      <c r="AV623" s="6" t="s">
        <v>3309</v>
      </c>
      <c r="AW623" s="11"/>
      <c r="AX623" s="6"/>
      <c r="AY623" s="6"/>
      <c r="AZ623" s="6"/>
      <c r="BA623" s="6"/>
      <c r="BB623" s="6"/>
      <c r="BC623" s="6"/>
      <c r="BD623" s="8" t="s">
        <v>3310</v>
      </c>
      <c r="BE623" s="8">
        <v>622</v>
      </c>
      <c r="BF623" s="6" t="str">
        <f t="shared" si="194"/>
        <v>insert into bitacoras_estatus (numero_expediente, numero_registro, representante, fecha_inicio, fecha_vencimiento, id_cliente, id_admin, id_bitacoras_estatus, id_estatus, id_clase, id_marca, created_at, updated_at) values('1212277','1269946','HERIBERTO RAMIREZ VELAZQUEZ','2011-09-06','2021-09-06','499','2','1','1',null,695,'2011-09-06 00:00:00','2011-09-06 00:00:00');</v>
      </c>
      <c r="BG623" s="6" t="str">
        <f t="shared" si="195"/>
        <v>insert into servicios_comentarios (comentario, id_admin, id_estatus, created_at, updated_at) values('TITULO ENTREGADO 30/03/2012',1,622,'2011-09-06 00:00:00','2011-09-06 00:00:00');</v>
      </c>
      <c r="BH623" s="6" t="str">
        <f t="shared" si="196"/>
        <v>insert into servicios_comentarios (comentario, id_admin, id_estatus, created_at, updated_at) values('4151500 CEL HERBERTO 1312299 ABRAHAM 614 161 4255,',1,622,'2011-09-06 00:00:00','2011-09-06 00:00:00');</v>
      </c>
      <c r="BI623" s="137" t="str">
        <f t="shared" si="197"/>
        <v>update bitacoras_estatus set comprobacion_uso = 1, id_estatus=10 where id=622;</v>
      </c>
      <c r="BJ623" s="137" t="str">
        <f t="shared" si="198"/>
        <v>update bitacoras_estatus set numero_expediente = '1212277', numero_registro = '1269946', id_estatus = 10, fecha_inicio = '2011-09-06', fecha_vencimiento ='2021-09-06', created_at ='2011-09-06 00:00:00', updated_at ='2011-09-06 00:00:00', id_clase=null, id_marca=695, id_cliente=499, vigencia = 1 where id =622;</v>
      </c>
      <c r="BK623" s="137" t="str">
        <f t="shared" si="199"/>
        <v>update bitacoras_estatus set id_estatus = 10 where id =622;</v>
      </c>
    </row>
    <row r="624" spans="1:63">
      <c r="A624" s="3">
        <v>1093840</v>
      </c>
      <c r="B624" s="3"/>
      <c r="C624" s="3" t="str">
        <f>IF(Tabla1[[#This Row],[No. REG.]]="","",1)</f>
        <v/>
      </c>
      <c r="D624" s="3" t="s">
        <v>34</v>
      </c>
      <c r="E624" s="3">
        <f>IF(Tabla1[[#This Row],[STATUS]]="","",VLOOKUP(D624,Estatus!$A$2:$B$13,2,0))</f>
        <v>5</v>
      </c>
      <c r="F624" s="3">
        <f>IF(Tabla1[[#This Row],[STATUS]]="","",VLOOKUP(D624,Estatus!$A$2:$I$12,9,0))</f>
        <v>0</v>
      </c>
      <c r="G624" s="96" t="s">
        <v>3311</v>
      </c>
      <c r="H624" s="7">
        <v>40317</v>
      </c>
      <c r="I624" s="80">
        <f t="shared" si="180"/>
        <v>2010</v>
      </c>
      <c r="J624" s="80">
        <f t="shared" si="181"/>
        <v>5</v>
      </c>
      <c r="K624" s="80">
        <f t="shared" si="182"/>
        <v>19</v>
      </c>
      <c r="L624" s="80" t="str">
        <f t="shared" si="183"/>
        <v>05</v>
      </c>
      <c r="M624" s="80">
        <f t="shared" si="184"/>
        <v>19</v>
      </c>
      <c r="N624" s="80" t="str">
        <f t="shared" si="185"/>
        <v>'2010-05-19'</v>
      </c>
      <c r="O624" s="80" t="str">
        <f t="shared" si="186"/>
        <v>'2010-05-19 00:00:00'</v>
      </c>
      <c r="P624" s="7">
        <v>43970</v>
      </c>
      <c r="Q624" s="80">
        <f t="shared" si="187"/>
        <v>2020</v>
      </c>
      <c r="R624" s="80">
        <f t="shared" si="188"/>
        <v>5</v>
      </c>
      <c r="S624" s="80">
        <f t="shared" si="189"/>
        <v>19</v>
      </c>
      <c r="T624" s="80" t="str">
        <f t="shared" si="190"/>
        <v>05</v>
      </c>
      <c r="U624" s="80">
        <f t="shared" si="191"/>
        <v>19</v>
      </c>
      <c r="V624" s="80" t="str">
        <f t="shared" si="192"/>
        <v>'2020-05-19'</v>
      </c>
      <c r="W624" s="80"/>
      <c r="X624" s="80" t="str">
        <f t="shared" si="193"/>
        <v>null</v>
      </c>
      <c r="Y624" s="3" t="s">
        <v>3312</v>
      </c>
      <c r="Z624" s="124">
        <f>IFERROR(IF(Y624="","null",VLOOKUP(Y624,Marcas!$A$2:$C$2024,2,0)),"")</f>
        <v>692</v>
      </c>
      <c r="AA624" s="3" t="s">
        <v>3312</v>
      </c>
      <c r="AB624" s="3">
        <f>IFERROR(IF(AA624="","",IF(AA624="EMPORIO LEGAL",1,VLOOKUP(AA624,Clientes!$A$2:$B$1190,2,0))),"")</f>
        <v>497</v>
      </c>
      <c r="AC624" s="3">
        <f>IFERROR(IF(Tabla1[[#This Row],[id_control]]="null","",VLOOKUP(CONCATENATE(Tabla1[[#This Row],[CLIENTE]],"-",Tabla1[[#This Row],[id_control]]),Hoja1!$C$2:$D$1994,2,0)),"")</f>
        <v>624</v>
      </c>
      <c r="AD624" s="3" t="s">
        <v>3313</v>
      </c>
      <c r="AE624" s="3" t="s">
        <v>3314</v>
      </c>
      <c r="AF624" s="3"/>
      <c r="AG624" s="3"/>
      <c r="AH624" s="3"/>
      <c r="AI624" s="3"/>
      <c r="AJ624" s="3"/>
      <c r="AK624" s="3"/>
      <c r="AL624" s="3" t="s">
        <v>3315</v>
      </c>
      <c r="AM624" s="6" t="s">
        <v>3316</v>
      </c>
      <c r="AN624" s="6"/>
      <c r="AO624" s="6"/>
      <c r="AP624" s="6"/>
      <c r="AQ624" s="6" t="s">
        <v>3317</v>
      </c>
      <c r="AR624" s="6"/>
      <c r="AS624" s="6"/>
      <c r="AT624" s="6"/>
      <c r="AU624" s="6"/>
      <c r="AV624" s="6" t="s">
        <v>3318</v>
      </c>
      <c r="AW624" s="6" t="s">
        <v>3319</v>
      </c>
      <c r="AX624" s="6"/>
      <c r="AY624" s="6"/>
      <c r="AZ624" s="6"/>
      <c r="BA624" s="6"/>
      <c r="BB624" s="6"/>
      <c r="BC624" s="6"/>
      <c r="BD624" s="6" t="s">
        <v>3320</v>
      </c>
      <c r="BE624" s="8">
        <v>623</v>
      </c>
      <c r="BF624" s="6" t="str">
        <f t="shared" si="194"/>
        <v>insert into bitacoras_estatus (numero_expediente, numero_registro, representante, fecha_inicio, fecha_vencimiento, id_cliente, id_admin, id_bitacoras_estatus, id_estatus, id_clase, id_marca, created_at, updated_at) values('1093840','','PEDRO BURCIAGA MELENDEZ','2010-05-19','2020-05-19','497','2','1','1',null,692,'2010-05-19 00:00:00','2010-05-19 00:00:00');</v>
      </c>
      <c r="BG624" s="6" t="str">
        <f t="shared" si="195"/>
        <v>insert into servicios_comentarios (comentario, id_admin, id_estatus, created_at, updated_at) values('negativa recibida 25/03/2011',1,623,'2010-05-19 00:00:00','2010-05-19 00:00:00');</v>
      </c>
      <c r="BH624" s="6" t="str">
        <f t="shared" si="196"/>
        <v>insert into servicios_comentarios (comentario, id_admin, id_estatus, created_at, updated_at) values('4401240, 4 10 14 15 cel 255 4684',1,623,'2010-05-19 00:00:00','2010-05-19 00:00:00');</v>
      </c>
      <c r="BI624" s="137" t="str">
        <f t="shared" si="197"/>
        <v>update bitacoras_estatus set comprobacion_uso = 1, id_estatus=5 where id=623;</v>
      </c>
      <c r="BJ624" s="137" t="str">
        <f t="shared" si="198"/>
        <v>update bitacoras_estatus set numero_expediente = '1093840', numero_registro = '', id_estatus = 5, fecha_inicio = '2010-05-19', fecha_vencimiento ='2020-05-19', created_at ='2010-05-19 00:00:00', updated_at ='2010-05-19 00:00:00', id_clase=null, id_marca=692, id_cliente=497, vigencia = 0 where id =623;</v>
      </c>
      <c r="BK624" s="137" t="str">
        <f t="shared" si="199"/>
        <v>update bitacoras_estatus set id_estatus = 5 where id =623;</v>
      </c>
    </row>
    <row r="625" spans="1:63">
      <c r="A625" s="6">
        <v>1187668</v>
      </c>
      <c r="B625" s="6">
        <v>1290121</v>
      </c>
      <c r="C625" s="6">
        <f>IF(Tabla1[[#This Row],[No. REG.]]="","",1)</f>
        <v>1</v>
      </c>
      <c r="D625" s="3" t="s">
        <v>46</v>
      </c>
      <c r="E625" s="3">
        <f>IF(Tabla1[[#This Row],[STATUS]]="","",VLOOKUP(D625,Estatus!$A$2:$B$13,2,0))</f>
        <v>10</v>
      </c>
      <c r="F625" s="3">
        <f>IF(Tabla1[[#This Row],[STATUS]]="","",VLOOKUP(D625,Estatus!$A$2:$I$12,9,0))</f>
        <v>1</v>
      </c>
      <c r="G625" s="16" t="s">
        <v>3321</v>
      </c>
      <c r="H625" s="7">
        <v>40697</v>
      </c>
      <c r="I625" s="80">
        <f t="shared" si="180"/>
        <v>2011</v>
      </c>
      <c r="J625" s="80">
        <f t="shared" si="181"/>
        <v>6</v>
      </c>
      <c r="K625" s="80">
        <f t="shared" si="182"/>
        <v>3</v>
      </c>
      <c r="L625" s="80" t="str">
        <f t="shared" si="183"/>
        <v>06</v>
      </c>
      <c r="M625" s="80" t="str">
        <f t="shared" si="184"/>
        <v>03</v>
      </c>
      <c r="N625" s="80" t="str">
        <f t="shared" si="185"/>
        <v>'2011-06-03'</v>
      </c>
      <c r="O625" s="80" t="str">
        <f t="shared" si="186"/>
        <v>'2011-06-03 00:00:00'</v>
      </c>
      <c r="P625" s="7">
        <v>44350</v>
      </c>
      <c r="Q625" s="80">
        <f t="shared" si="187"/>
        <v>2021</v>
      </c>
      <c r="R625" s="80">
        <f t="shared" si="188"/>
        <v>6</v>
      </c>
      <c r="S625" s="80">
        <f t="shared" si="189"/>
        <v>3</v>
      </c>
      <c r="T625" s="80" t="str">
        <f t="shared" si="190"/>
        <v>06</v>
      </c>
      <c r="U625" s="80" t="str">
        <f t="shared" si="191"/>
        <v>03</v>
      </c>
      <c r="V625" s="80" t="str">
        <f t="shared" si="192"/>
        <v>'2021-06-03'</v>
      </c>
      <c r="W625" s="80"/>
      <c r="X625" s="80" t="str">
        <f t="shared" si="193"/>
        <v>null</v>
      </c>
      <c r="Y625" s="16" t="s">
        <v>3322</v>
      </c>
      <c r="Z625" s="126">
        <f>IFERROR(IF(Y625="","null",VLOOKUP(Y625,Marcas!$A$2:$C$2024,2,0)),"")</f>
        <v>691</v>
      </c>
      <c r="AA625" t="s">
        <v>3312</v>
      </c>
      <c r="AB625" s="6">
        <f>IFERROR(IF(AA625="","",IF(AA625="EMPORIO LEGAL",1,VLOOKUP(AA625,Clientes!$A$2:$B$1190,2,0))),"")</f>
        <v>497</v>
      </c>
      <c r="AC625" s="6">
        <f>IFERROR(IF(Tabla1[[#This Row],[id_control]]="null","",VLOOKUP(CONCATENATE(Tabla1[[#This Row],[CLIENTE]],"-",Tabla1[[#This Row],[id_control]]),Hoja1!$C$2:$D$1994,2,0)),"")</f>
        <v>625</v>
      </c>
      <c r="AD625" s="6" t="s">
        <v>3313</v>
      </c>
      <c r="AE625" s="6" t="s">
        <v>3314</v>
      </c>
      <c r="AF625" s="6"/>
      <c r="AG625" s="6"/>
      <c r="AH625" s="6"/>
      <c r="AI625" s="6"/>
      <c r="AJ625" s="6"/>
      <c r="AK625" s="6"/>
      <c r="AL625" s="6" t="s">
        <v>3315</v>
      </c>
      <c r="AM625" s="6" t="s">
        <v>3323</v>
      </c>
      <c r="AN625" s="6"/>
      <c r="AO625" s="6"/>
      <c r="AP625" s="6"/>
      <c r="AQ625" s="6" t="s">
        <v>3317</v>
      </c>
      <c r="AR625" s="6"/>
      <c r="AS625" s="6"/>
      <c r="AT625" s="6"/>
      <c r="AU625" s="6"/>
      <c r="AV625" s="6" t="s">
        <v>3324</v>
      </c>
      <c r="AW625" s="6"/>
      <c r="AX625" s="6"/>
      <c r="AY625" s="6"/>
      <c r="AZ625" s="6"/>
      <c r="BA625" s="6"/>
      <c r="BB625" s="6"/>
      <c r="BC625" s="6"/>
      <c r="BD625" s="8" t="s">
        <v>3320</v>
      </c>
      <c r="BE625" s="8">
        <v>624</v>
      </c>
      <c r="BF625" s="6" t="str">
        <f t="shared" si="194"/>
        <v>insert into bitacoras_estatus (numero_expediente, numero_registro, representante, fecha_inicio, fecha_vencimiento, id_cliente, id_admin, id_bitacoras_estatus, id_estatus, id_clase, id_marca, created_at, updated_at) values('1187668','1290121','PEDRO BURCIAGA MELENDEZ','2011-06-03','2021-06-03','497','2','1','1',null,691,'2011-06-03 00:00:00','2011-06-03 00:00:00');</v>
      </c>
      <c r="BG625" s="6" t="str">
        <f t="shared" si="195"/>
        <v>insert into servicios_comentarios (comentario, id_admin, id_estatus, created_at, updated_at) values('TITULO ENTREGADO 25/07/2012',1,624,'2011-06-03 00:00:00','2011-06-03 00:00:00');</v>
      </c>
      <c r="BH625" s="6" t="str">
        <f t="shared" si="196"/>
        <v>insert into servicios_comentarios (comentario, id_admin, id_estatus, created_at, updated_at) values('4401240, 4 10 14 15 cel 255 4684',1,624,'2011-06-03 00:00:00','2011-06-03 00:00:00');</v>
      </c>
      <c r="BI625" s="137" t="str">
        <f t="shared" si="197"/>
        <v>update bitacoras_estatus set comprobacion_uso = 1, id_estatus=10 where id=624;</v>
      </c>
      <c r="BJ625" s="137" t="str">
        <f t="shared" si="198"/>
        <v>update bitacoras_estatus set numero_expediente = '1187668', numero_registro = '1290121', id_estatus = 10, fecha_inicio = '2011-06-03', fecha_vencimiento ='2021-06-03', created_at ='2011-06-03 00:00:00', updated_at ='2011-06-03 00:00:00', id_clase=null, id_marca=691, id_cliente=497, vigencia = 1 where id =624;</v>
      </c>
      <c r="BK625" s="137" t="str">
        <f t="shared" si="199"/>
        <v>update bitacoras_estatus set id_estatus = 10 where id =624;</v>
      </c>
    </row>
    <row r="626" spans="1:63" ht="40">
      <c r="A626" s="3">
        <v>866574</v>
      </c>
      <c r="B626" s="3">
        <v>1071020</v>
      </c>
      <c r="C626" s="3">
        <f>IF(Tabla1[[#This Row],[No. REG.]]="","",1)</f>
        <v>1</v>
      </c>
      <c r="D626" s="3" t="s">
        <v>109</v>
      </c>
      <c r="E626" s="3">
        <f>IF(Tabla1[[#This Row],[STATUS]]="","",VLOOKUP(D626,Estatus!$A$2:$B$13,2,0))</f>
        <v>9</v>
      </c>
      <c r="F626" s="3">
        <f>IF(Tabla1[[#This Row],[STATUS]]="","",VLOOKUP(D626,Estatus!$A$2:$I$12,9,0))</f>
        <v>0</v>
      </c>
      <c r="G626" s="12" t="s">
        <v>3325</v>
      </c>
      <c r="H626" s="7">
        <v>39255</v>
      </c>
      <c r="I626" s="80">
        <f t="shared" si="180"/>
        <v>2007</v>
      </c>
      <c r="J626" s="80">
        <f t="shared" si="181"/>
        <v>6</v>
      </c>
      <c r="K626" s="80">
        <f t="shared" si="182"/>
        <v>22</v>
      </c>
      <c r="L626" s="80" t="str">
        <f t="shared" si="183"/>
        <v>06</v>
      </c>
      <c r="M626" s="80">
        <f t="shared" si="184"/>
        <v>22</v>
      </c>
      <c r="N626" s="80" t="str">
        <f t="shared" si="185"/>
        <v>'2007-06-22'</v>
      </c>
      <c r="O626" s="80" t="str">
        <f t="shared" si="186"/>
        <v>'2007-06-22 00:00:00'</v>
      </c>
      <c r="P626" s="7">
        <v>42908</v>
      </c>
      <c r="Q626" s="80">
        <f t="shared" si="187"/>
        <v>2017</v>
      </c>
      <c r="R626" s="80">
        <f t="shared" si="188"/>
        <v>6</v>
      </c>
      <c r="S626" s="80">
        <f t="shared" si="189"/>
        <v>22</v>
      </c>
      <c r="T626" s="80" t="str">
        <f t="shared" si="190"/>
        <v>06</v>
      </c>
      <c r="U626" s="80">
        <f t="shared" si="191"/>
        <v>22</v>
      </c>
      <c r="V626" s="80" t="str">
        <f t="shared" si="192"/>
        <v>'2017-06-22'</v>
      </c>
      <c r="W626" s="80"/>
      <c r="X626" s="80" t="str">
        <f t="shared" si="193"/>
        <v>null</v>
      </c>
      <c r="Y626" s="3" t="s">
        <v>3326</v>
      </c>
      <c r="Z626" s="124">
        <f>IFERROR(IF(Y626="","null",VLOOKUP(Y626,Marcas!$A$2:$C$2024,2,0)),"")</f>
        <v>689</v>
      </c>
      <c r="AA626" s="3" t="s">
        <v>3326</v>
      </c>
      <c r="AB626" s="3">
        <f>IFERROR(IF(AA626="","",IF(AA626="EMPORIO LEGAL",1,VLOOKUP(AA626,Clientes!$A$2:$B$1190,2,0))),"")</f>
        <v>495</v>
      </c>
      <c r="AC626" s="3">
        <f>IFERROR(IF(Tabla1[[#This Row],[id_control]]="null","",VLOOKUP(CONCATENATE(Tabla1[[#This Row],[CLIENTE]],"-",Tabla1[[#This Row],[id_control]]),Hoja1!$C$2:$D$1994,2,0)),"")</f>
        <v>626</v>
      </c>
      <c r="AD626" s="3" t="s">
        <v>3327</v>
      </c>
      <c r="AE626" s="3"/>
      <c r="AF626" s="3"/>
      <c r="AG626" s="3"/>
      <c r="AH626" s="3"/>
      <c r="AI626" s="3"/>
      <c r="AJ626" s="3"/>
      <c r="AK626" s="3"/>
      <c r="AL626" s="3">
        <v>4165318</v>
      </c>
      <c r="AM626" s="11"/>
      <c r="AN626" s="6"/>
      <c r="AO626" s="6"/>
      <c r="AP626" s="6"/>
      <c r="AQ626" s="6">
        <v>6142163615</v>
      </c>
      <c r="AR626" s="6"/>
      <c r="AS626" s="6"/>
      <c r="AT626" s="6"/>
      <c r="AU626" s="6"/>
      <c r="AV626" s="6" t="s">
        <v>3328</v>
      </c>
      <c r="AW626" s="6"/>
      <c r="AX626" s="6"/>
      <c r="AY626" s="6"/>
      <c r="AZ626" s="6"/>
      <c r="BA626" s="6"/>
      <c r="BB626" s="6"/>
      <c r="BC626" s="6"/>
      <c r="BD626" s="6" t="s">
        <v>3329</v>
      </c>
      <c r="BE626" s="8">
        <v>625</v>
      </c>
      <c r="BF626" s="6" t="str">
        <f t="shared" si="194"/>
        <v>insert into bitacoras_estatus (numero_expediente, numero_registro, representante, fecha_inicio, fecha_vencimiento, id_cliente, id_admin, id_bitacoras_estatus, id_estatus, id_clase, id_marca, created_at, updated_at) values('866574','1071020','JOSE GUTIERREZ SANTILLAN','2007-06-22','2017-06-22','495','2','1','1',null,689,'2007-06-22 00:00:00','2007-06-22 00:00:00');</v>
      </c>
      <c r="BG626" s="6" t="str">
        <f t="shared" si="195"/>
        <v>insert into servicios_comentarios (comentario, id_admin, id_estatus, created_at, updated_at) values('TITULO ENTREGADO 18/02/09. LOS NUEVOS DUEÑOS VAN A ESPERAR CON LA RENOVACIÓN',1,625,'2007-06-22 00:00:00','2007-06-22 00:00:00');</v>
      </c>
      <c r="BH626" s="6" t="str">
        <f t="shared" si="196"/>
        <v>insert into servicios_comentarios (comentario, id_admin, id_estatus, created_at, updated_at) values('4165318, cel 6142163615',1,625,'2007-06-22 00:00:00','2007-06-22 00:00:00');</v>
      </c>
      <c r="BI626" s="137" t="str">
        <f t="shared" si="197"/>
        <v>update bitacoras_estatus set comprobacion_uso = 1, id_estatus=9 where id=625;</v>
      </c>
      <c r="BJ626" s="137" t="str">
        <f t="shared" si="198"/>
        <v>update bitacoras_estatus set numero_expediente = '866574', numero_registro = '1071020', id_estatus = 9, fecha_inicio = '2007-06-22', fecha_vencimiento ='2017-06-22', created_at ='2007-06-22 00:00:00', updated_at ='2007-06-22 00:00:00', id_clase=null, id_marca=689, id_cliente=495, vigencia = 0 where id =625;</v>
      </c>
      <c r="BK626" s="137" t="str">
        <f t="shared" si="199"/>
        <v>update bitacoras_estatus set id_estatus = 9 where id =625;</v>
      </c>
    </row>
    <row r="627" spans="1:63">
      <c r="A627" s="3">
        <v>660594</v>
      </c>
      <c r="B627" s="3">
        <v>848151</v>
      </c>
      <c r="C627" s="3">
        <f>IF(Tabla1[[#This Row],[No. REG.]]="","",1)</f>
        <v>1</v>
      </c>
      <c r="D627" s="3" t="s">
        <v>46</v>
      </c>
      <c r="E627" s="3">
        <f>IF(Tabla1[[#This Row],[STATUS]]="","",VLOOKUP(D627,Estatus!$A$2:$B$13,2,0))</f>
        <v>10</v>
      </c>
      <c r="F627" s="3">
        <f>IF(Tabla1[[#This Row],[STATUS]]="","",VLOOKUP(D627,Estatus!$A$2:$I$12,9,0))</f>
        <v>1</v>
      </c>
      <c r="G627" s="12" t="s">
        <v>2664</v>
      </c>
      <c r="H627" s="7">
        <v>38219</v>
      </c>
      <c r="I627" s="80">
        <f t="shared" si="180"/>
        <v>2004</v>
      </c>
      <c r="J627" s="80">
        <f t="shared" si="181"/>
        <v>8</v>
      </c>
      <c r="K627" s="80">
        <f t="shared" si="182"/>
        <v>20</v>
      </c>
      <c r="L627" s="80" t="str">
        <f t="shared" si="183"/>
        <v>08</v>
      </c>
      <c r="M627" s="80">
        <f t="shared" si="184"/>
        <v>20</v>
      </c>
      <c r="N627" s="80" t="str">
        <f t="shared" si="185"/>
        <v>'2004-08-20'</v>
      </c>
      <c r="O627" s="80" t="str">
        <f t="shared" si="186"/>
        <v>'2004-08-20 00:00:00'</v>
      </c>
      <c r="P627" s="7">
        <v>45444</v>
      </c>
      <c r="Q627" s="80">
        <f t="shared" si="187"/>
        <v>2024</v>
      </c>
      <c r="R627" s="80">
        <f t="shared" si="188"/>
        <v>6</v>
      </c>
      <c r="S627" s="80">
        <f t="shared" si="189"/>
        <v>1</v>
      </c>
      <c r="T627" s="80" t="str">
        <f t="shared" si="190"/>
        <v>06</v>
      </c>
      <c r="U627" s="80" t="str">
        <f t="shared" si="191"/>
        <v>01</v>
      </c>
      <c r="V627" s="80" t="str">
        <f t="shared" si="192"/>
        <v>'2024-06-01'</v>
      </c>
      <c r="W627" s="80"/>
      <c r="X627" s="80" t="str">
        <f t="shared" si="193"/>
        <v>null</v>
      </c>
      <c r="Y627" s="3" t="s">
        <v>3330</v>
      </c>
      <c r="Z627" s="124">
        <f>IFERROR(IF(Y627="","null",VLOOKUP(Y627,Marcas!$A$2:$C$2024,2,0)),"")</f>
        <v>685</v>
      </c>
      <c r="AA627" s="3" t="s">
        <v>3330</v>
      </c>
      <c r="AB627" s="3">
        <f>IFERROR(IF(AA627="","",IF(AA627="EMPORIO LEGAL",1,VLOOKUP(AA627,Clientes!$A$2:$B$1190,2,0))),"")</f>
        <v>492</v>
      </c>
      <c r="AC627" s="3">
        <f>IFERROR(IF(Tabla1[[#This Row],[id_control]]="null","",VLOOKUP(CONCATENATE(Tabla1[[#This Row],[CLIENTE]],"-",Tabla1[[#This Row],[id_control]]),Hoja1!$C$2:$D$1994,2,0)),"")</f>
        <v>627</v>
      </c>
      <c r="AD627" s="3" t="s">
        <v>3331</v>
      </c>
      <c r="AE627" s="3"/>
      <c r="AF627" s="3"/>
      <c r="AG627" s="3"/>
      <c r="AH627" s="3"/>
      <c r="AI627" s="3"/>
      <c r="AJ627" s="3"/>
      <c r="AK627" s="3"/>
      <c r="AL627" s="3" t="s">
        <v>3332</v>
      </c>
      <c r="AM627" s="5"/>
      <c r="AN627" s="5"/>
      <c r="AO627" s="5"/>
      <c r="AP627" s="5"/>
      <c r="AQ627" s="5"/>
      <c r="AR627" s="5"/>
      <c r="AS627" s="5"/>
      <c r="AT627" s="5"/>
      <c r="AU627" s="5"/>
      <c r="AV627" s="5"/>
      <c r="AW627" s="11"/>
      <c r="AX627" s="5"/>
      <c r="AY627" s="5"/>
      <c r="AZ627" s="5"/>
      <c r="BA627" s="5"/>
      <c r="BB627" s="5"/>
      <c r="BC627" s="5"/>
      <c r="BD627" s="8"/>
      <c r="BE627" s="8">
        <v>626</v>
      </c>
      <c r="BF627" s="6" t="str">
        <f t="shared" si="194"/>
        <v>insert into bitacoras_estatus (numero_expediente, numero_registro, representante, fecha_inicio, fecha_vencimiento, id_cliente, id_admin, id_bitacoras_estatus, id_estatus, id_clase, id_marca, created_at, updated_at) values('660594','848151','FERNANDO TRILLO ANTILLON','2004-08-20','2024-06-01','492','2','1','1',null,685,'2004-08-20 00:00:00','2004-08-20 00:00:00');</v>
      </c>
      <c r="BG627" s="6" t="str">
        <f t="shared" si="195"/>
        <v>insert into servicios_comentarios (comentario, id_admin, id_estatus, created_at, updated_at) values('YA SE RENOVO',1,626,'2004-08-20 00:00:00','2004-08-20 00:00:00');</v>
      </c>
      <c r="BH627" s="6" t="str">
        <f t="shared" si="196"/>
        <v/>
      </c>
      <c r="BI627" s="137" t="str">
        <f t="shared" si="197"/>
        <v>update bitacoras_estatus set comprobacion_uso = 1, id_estatus=10 where id=626;</v>
      </c>
      <c r="BJ627" s="137" t="str">
        <f t="shared" si="198"/>
        <v>update bitacoras_estatus set numero_expediente = '660594', numero_registro = '848151', id_estatus = 10, fecha_inicio = '2004-08-20', fecha_vencimiento ='2024-06-01', created_at ='2004-08-20 00:00:00', updated_at ='2004-08-20 00:00:00', id_clase=null, id_marca=685, id_cliente=492, vigencia = 1 where id =626;</v>
      </c>
      <c r="BK627" s="137" t="str">
        <f t="shared" si="199"/>
        <v>update bitacoras_estatus set id_estatus = 10 where id =626;</v>
      </c>
    </row>
    <row r="628" spans="1:63" ht="27">
      <c r="A628" s="3">
        <v>920369</v>
      </c>
      <c r="B628" s="3">
        <v>1041739</v>
      </c>
      <c r="C628" s="3">
        <f>IF(Tabla1[[#This Row],[No. REG.]]="","",1)</f>
        <v>1</v>
      </c>
      <c r="D628" s="3" t="s">
        <v>109</v>
      </c>
      <c r="E628" s="3">
        <f>IF(Tabla1[[#This Row],[STATUS]]="","",VLOOKUP(D628,Estatus!$A$2:$B$13,2,0))</f>
        <v>9</v>
      </c>
      <c r="F628" s="3">
        <f>IF(Tabla1[[#This Row],[STATUS]]="","",VLOOKUP(D628,Estatus!$A$2:$I$12,9,0))</f>
        <v>0</v>
      </c>
      <c r="G628" s="12" t="s">
        <v>3333</v>
      </c>
      <c r="H628" s="7">
        <v>39506</v>
      </c>
      <c r="I628" s="80">
        <f t="shared" si="180"/>
        <v>2008</v>
      </c>
      <c r="J628" s="80">
        <f t="shared" si="181"/>
        <v>2</v>
      </c>
      <c r="K628" s="80">
        <f t="shared" si="182"/>
        <v>28</v>
      </c>
      <c r="L628" s="80" t="str">
        <f t="shared" si="183"/>
        <v>02</v>
      </c>
      <c r="M628" s="80">
        <f t="shared" si="184"/>
        <v>28</v>
      </c>
      <c r="N628" s="80" t="str">
        <f t="shared" si="185"/>
        <v>'2008-02-28'</v>
      </c>
      <c r="O628" s="80" t="str">
        <f t="shared" si="186"/>
        <v>'2008-02-28 00:00:00'</v>
      </c>
      <c r="P628" s="7">
        <v>43159</v>
      </c>
      <c r="Q628" s="80">
        <f t="shared" si="187"/>
        <v>2018</v>
      </c>
      <c r="R628" s="80">
        <f t="shared" si="188"/>
        <v>2</v>
      </c>
      <c r="S628" s="80">
        <f t="shared" si="189"/>
        <v>28</v>
      </c>
      <c r="T628" s="80" t="str">
        <f t="shared" si="190"/>
        <v>02</v>
      </c>
      <c r="U628" s="80">
        <f t="shared" si="191"/>
        <v>28</v>
      </c>
      <c r="V628" s="80" t="str">
        <f t="shared" si="192"/>
        <v>'2018-02-28'</v>
      </c>
      <c r="W628" s="80">
        <v>45</v>
      </c>
      <c r="X628" s="80">
        <f t="shared" si="193"/>
        <v>45</v>
      </c>
      <c r="Y628" s="3" t="s">
        <v>3334</v>
      </c>
      <c r="Z628" s="124">
        <f>IFERROR(IF(Y628="","null",VLOOKUP(Y628,Marcas!$A$2:$C$2024,2,0)),"")</f>
        <v>1132</v>
      </c>
      <c r="AA628" s="3" t="s">
        <v>8507</v>
      </c>
      <c r="AB628" s="3">
        <f>IFERROR(IF(AA628="","",IF(AA628="EMPORIO LEGAL",1,VLOOKUP(AA628,Clientes!$A$2:$B$1190,2,0))),"")</f>
        <v>489</v>
      </c>
      <c r="AC628" s="3">
        <f>IFERROR(IF(Tabla1[[#This Row],[id_control]]="null","",VLOOKUP(CONCATENATE(Tabla1[[#This Row],[CLIENTE]],"-",Tabla1[[#This Row],[id_control]]),Hoja1!$C$2:$D$1994,2,0)),"")</f>
        <v>628</v>
      </c>
      <c r="AD628" s="3" t="s">
        <v>3335</v>
      </c>
      <c r="AE628" s="3"/>
      <c r="AF628" s="6"/>
      <c r="AG628" s="6"/>
      <c r="AH628" s="6"/>
      <c r="AI628" s="6"/>
      <c r="AJ628" s="6"/>
      <c r="AK628" s="6"/>
      <c r="AL628" s="3">
        <v>4200805</v>
      </c>
      <c r="AM628" s="6" t="s">
        <v>3336</v>
      </c>
      <c r="AN628" s="6"/>
      <c r="AO628" s="6"/>
      <c r="AP628" s="6"/>
      <c r="AQ628" s="8"/>
      <c r="AR628" s="6"/>
      <c r="AS628" s="6"/>
      <c r="AT628" s="6"/>
      <c r="AU628" s="6"/>
      <c r="AV628" s="8"/>
      <c r="AW628" s="6"/>
      <c r="AX628" s="6"/>
      <c r="AY628" s="6"/>
      <c r="AZ628" s="6"/>
      <c r="BA628" s="6"/>
      <c r="BB628" s="6"/>
      <c r="BC628" s="6"/>
      <c r="BD628" s="6" t="s">
        <v>3337</v>
      </c>
      <c r="BE628" s="8">
        <v>627</v>
      </c>
      <c r="BF628" s="6" t="str">
        <f t="shared" si="194"/>
        <v>insert into bitacoras_estatus (numero_expediente, numero_registro, representante, fecha_inicio, fecha_vencimiento, id_cliente, id_admin, id_bitacoras_estatus, id_estatus, id_clase, id_marca, created_at, updated_at) values('920369','1041739','JESUS ROBERTO ANDUJO LECHUGA','2008-02-28','2018-02-28','489','2','1','1',45,1132,'2008-02-28 00:00:00','2008-02-28 00:00:00');</v>
      </c>
      <c r="BG628" s="6" t="str">
        <f t="shared" si="195"/>
        <v>insert into servicios_comentarios (comentario, id_admin, id_estatus, created_at, updated_at) values('Titulo entregado 11/08/08, SE HIZO UN NUEVO REGISTRO DE MARCA',1,627,'2008-02-28 00:00:00','2008-02-28 00:00:00');</v>
      </c>
      <c r="BH628" s="6" t="str">
        <f t="shared" si="196"/>
        <v>insert into servicios_comentarios (comentario, id_admin, id_estatus, created_at, updated_at) values('4200805, 482 3500',1,627,'2008-02-28 00:00:00','2008-02-28 00:00:00');</v>
      </c>
      <c r="BI628" s="137" t="str">
        <f t="shared" si="197"/>
        <v>update bitacoras_estatus set comprobacion_uso = 1, id_estatus=9 where id=627;</v>
      </c>
      <c r="BJ628" s="137" t="str">
        <f t="shared" si="198"/>
        <v>update bitacoras_estatus set numero_expediente = '920369', numero_registro = '1041739', id_estatus = 9, fecha_inicio = '2008-02-28', fecha_vencimiento ='2018-02-28', created_at ='2008-02-28 00:00:00', updated_at ='2008-02-28 00:00:00', id_clase=45, id_marca=1132, id_cliente=489, vigencia = 0 where id =627;</v>
      </c>
      <c r="BK628" s="137" t="str">
        <f t="shared" si="199"/>
        <v>update bitacoras_estatus set id_estatus = 9 where id =627;</v>
      </c>
    </row>
    <row r="629" spans="1:63">
      <c r="A629" s="3">
        <v>1046712</v>
      </c>
      <c r="B629" s="3">
        <v>1135989</v>
      </c>
      <c r="C629" s="3">
        <f>IF(Tabla1[[#This Row],[No. REG.]]="","",1)</f>
        <v>1</v>
      </c>
      <c r="D629" s="3" t="s">
        <v>46</v>
      </c>
      <c r="E629" s="3">
        <f>IF(Tabla1[[#This Row],[STATUS]]="","",VLOOKUP(D629,Estatus!$A$2:$B$13,2,0))</f>
        <v>10</v>
      </c>
      <c r="F629" s="3">
        <f>IF(Tabla1[[#This Row],[STATUS]]="","",VLOOKUP(D629,Estatus!$A$2:$I$12,9,0))</f>
        <v>1</v>
      </c>
      <c r="G629" s="12" t="s">
        <v>3338</v>
      </c>
      <c r="H629" s="7">
        <v>40115</v>
      </c>
      <c r="I629" s="80">
        <f t="shared" si="180"/>
        <v>2009</v>
      </c>
      <c r="J629" s="80">
        <f t="shared" si="181"/>
        <v>10</v>
      </c>
      <c r="K629" s="80">
        <f t="shared" si="182"/>
        <v>29</v>
      </c>
      <c r="L629" s="80">
        <f t="shared" si="183"/>
        <v>10</v>
      </c>
      <c r="M629" s="80">
        <f t="shared" si="184"/>
        <v>29</v>
      </c>
      <c r="N629" s="80" t="str">
        <f t="shared" si="185"/>
        <v>'2009-10-29'</v>
      </c>
      <c r="O629" s="80" t="str">
        <f t="shared" si="186"/>
        <v>'2009-10-29 00:00:00'</v>
      </c>
      <c r="P629" s="7">
        <v>43767</v>
      </c>
      <c r="Q629" s="80">
        <f t="shared" si="187"/>
        <v>2019</v>
      </c>
      <c r="R629" s="80">
        <f t="shared" si="188"/>
        <v>10</v>
      </c>
      <c r="S629" s="80">
        <f t="shared" si="189"/>
        <v>29</v>
      </c>
      <c r="T629" s="80">
        <f t="shared" si="190"/>
        <v>10</v>
      </c>
      <c r="U629" s="80">
        <f t="shared" si="191"/>
        <v>29</v>
      </c>
      <c r="V629" s="80" t="str">
        <f t="shared" si="192"/>
        <v>'2019-10-29'</v>
      </c>
      <c r="W629" s="80"/>
      <c r="X629" s="80" t="str">
        <f t="shared" si="193"/>
        <v>null</v>
      </c>
      <c r="Y629" s="3" t="s">
        <v>3339</v>
      </c>
      <c r="Z629" s="124">
        <f>IFERROR(IF(Y629="","null",VLOOKUP(Y629,Marcas!$A$2:$C$2024,2,0)),"")</f>
        <v>677</v>
      </c>
      <c r="AA629" s="3" t="s">
        <v>3339</v>
      </c>
      <c r="AB629" s="3">
        <f>IFERROR(IF(AA629="","",IF(AA629="EMPORIO LEGAL",1,VLOOKUP(AA629,Clientes!$A$2:$B$1190,2,0))),"")</f>
        <v>487</v>
      </c>
      <c r="AC629" s="3">
        <f>IFERROR(IF(Tabla1[[#This Row],[id_control]]="null","",VLOOKUP(CONCATENATE(Tabla1[[#This Row],[CLIENTE]],"-",Tabla1[[#This Row],[id_control]]),Hoja1!$C$2:$D$1994,2,0)),"")</f>
        <v>629</v>
      </c>
      <c r="AD629" s="3" t="s">
        <v>3340</v>
      </c>
      <c r="AE629" s="3"/>
      <c r="AF629" s="3"/>
      <c r="AG629" s="3"/>
      <c r="AH629" s="3"/>
      <c r="AI629" s="3"/>
      <c r="AJ629" s="3"/>
      <c r="AK629" s="3"/>
      <c r="AL629" s="3">
        <v>2351407</v>
      </c>
      <c r="AM629" s="6" t="s">
        <v>3341</v>
      </c>
      <c r="AN629" s="6"/>
      <c r="AO629" s="6"/>
      <c r="AP629" s="6"/>
      <c r="AQ629" s="6"/>
      <c r="AR629" s="6"/>
      <c r="AS629" s="6"/>
      <c r="AT629" s="6"/>
      <c r="AU629" s="6"/>
      <c r="AV629" s="6"/>
      <c r="AW629" s="6"/>
      <c r="AX629" s="6"/>
      <c r="AY629" s="6"/>
      <c r="AZ629" s="6"/>
      <c r="BA629" s="6"/>
      <c r="BB629" s="6"/>
      <c r="BC629" s="6"/>
      <c r="BD629" s="6" t="s">
        <v>3342</v>
      </c>
      <c r="BE629" s="8">
        <v>628</v>
      </c>
      <c r="BF629" s="6" t="str">
        <f t="shared" si="194"/>
        <v>insert into bitacoras_estatus (numero_expediente, numero_registro, representante, fecha_inicio, fecha_vencimiento, id_cliente, id_admin, id_bitacoras_estatus, id_estatus, id_clase, id_marca, created_at, updated_at) values('1046712','1135989','SILVIA REYES RODRIGUEZ','2009-10-29','2019-10-29','487','2','1','1',null,677,'2009-10-29 00:00:00','2009-10-29 00:00:00');</v>
      </c>
      <c r="BG629" s="6" t="str">
        <f t="shared" si="195"/>
        <v>insert into servicios_comentarios (comentario, id_admin, id_estatus, created_at, updated_at) values('Título entregado 16/03/2010',1,628,'2009-10-29 00:00:00','2009-10-29 00:00:00');</v>
      </c>
      <c r="BH629" s="6" t="str">
        <f t="shared" si="196"/>
        <v>insert into servicios_comentarios (comentario, id_admin, id_estatus, created_at, updated_at) values('2351407, , 410 6871',1,628,'2009-10-29 00:00:00','2009-10-29 00:00:00');</v>
      </c>
      <c r="BI629" s="137" t="str">
        <f t="shared" si="197"/>
        <v>update bitacoras_estatus set comprobacion_uso = 1, id_estatus=10 where id=628;</v>
      </c>
      <c r="BJ629" s="137" t="str">
        <f t="shared" si="198"/>
        <v>update bitacoras_estatus set numero_expediente = '1046712', numero_registro = '1135989', id_estatus = 10, fecha_inicio = '2009-10-29', fecha_vencimiento ='2019-10-29', created_at ='2009-10-29 00:00:00', updated_at ='2009-10-29 00:00:00', id_clase=null, id_marca=677, id_cliente=487, vigencia = 1 where id =628;</v>
      </c>
      <c r="BK629" s="137" t="str">
        <f t="shared" si="199"/>
        <v>update bitacoras_estatus set id_estatus = 10 where id =628;</v>
      </c>
    </row>
    <row r="630" spans="1:63" ht="92">
      <c r="A630" s="3">
        <v>941702</v>
      </c>
      <c r="B630" s="3">
        <v>1052216</v>
      </c>
      <c r="C630" s="3">
        <f>IF(Tabla1[[#This Row],[No. REG.]]="","",1)</f>
        <v>1</v>
      </c>
      <c r="D630" s="3" t="s">
        <v>492</v>
      </c>
      <c r="E630" s="3">
        <f>IF(Tabla1[[#This Row],[STATUS]]="","",VLOOKUP(D630,Estatus!$A$2:$B$13,2,0))</f>
        <v>1</v>
      </c>
      <c r="F630" s="3">
        <f>IF(Tabla1[[#This Row],[STATUS]]="","",VLOOKUP(D630,Estatus!$A$2:$I$12,9,0))</f>
        <v>0</v>
      </c>
      <c r="G630" s="12" t="s">
        <v>1417</v>
      </c>
      <c r="H630" s="7">
        <v>39616</v>
      </c>
      <c r="I630" s="80">
        <f t="shared" si="180"/>
        <v>2008</v>
      </c>
      <c r="J630" s="80">
        <f t="shared" si="181"/>
        <v>6</v>
      </c>
      <c r="K630" s="80">
        <f t="shared" si="182"/>
        <v>17</v>
      </c>
      <c r="L630" s="80" t="str">
        <f t="shared" si="183"/>
        <v>06</v>
      </c>
      <c r="M630" s="80">
        <f t="shared" si="184"/>
        <v>17</v>
      </c>
      <c r="N630" s="80" t="str">
        <f t="shared" si="185"/>
        <v>'2008-06-17'</v>
      </c>
      <c r="O630" s="80" t="str">
        <f t="shared" si="186"/>
        <v>'2008-06-17 00:00:00'</v>
      </c>
      <c r="P630" s="7">
        <v>43268</v>
      </c>
      <c r="Q630" s="80">
        <f t="shared" si="187"/>
        <v>2018</v>
      </c>
      <c r="R630" s="80">
        <f t="shared" si="188"/>
        <v>6</v>
      </c>
      <c r="S630" s="80">
        <f t="shared" si="189"/>
        <v>17</v>
      </c>
      <c r="T630" s="80" t="str">
        <f t="shared" si="190"/>
        <v>06</v>
      </c>
      <c r="U630" s="80">
        <f t="shared" si="191"/>
        <v>17</v>
      </c>
      <c r="V630" s="80" t="str">
        <f t="shared" si="192"/>
        <v>'2018-06-17'</v>
      </c>
      <c r="W630" s="80"/>
      <c r="X630" s="80" t="str">
        <f t="shared" si="193"/>
        <v>null</v>
      </c>
      <c r="Y630" s="3" t="s">
        <v>3343</v>
      </c>
      <c r="Z630" s="124">
        <f>IFERROR(IF(Y630="","null",VLOOKUP(Y630,Marcas!$A$2:$C$2024,2,0)),"")</f>
        <v>675</v>
      </c>
      <c r="AA630" s="3" t="s">
        <v>3343</v>
      </c>
      <c r="AB630" s="3">
        <f>IFERROR(IF(AA630="","",IF(AA630="EMPORIO LEGAL",1,VLOOKUP(AA630,Clientes!$A$2:$B$1190,2,0))),"")</f>
        <v>485</v>
      </c>
      <c r="AC630" s="3">
        <f>IFERROR(IF(Tabla1[[#This Row],[id_control]]="null","",VLOOKUP(CONCATENATE(Tabla1[[#This Row],[CLIENTE]],"-",Tabla1[[#This Row],[id_control]]),Hoja1!$C$2:$D$1994,2,0)),"")</f>
        <v>630</v>
      </c>
      <c r="AD630" s="3" t="s">
        <v>1217</v>
      </c>
      <c r="AE630" s="3"/>
      <c r="AF630" s="3"/>
      <c r="AG630" s="3"/>
      <c r="AH630" s="3"/>
      <c r="AI630" s="3"/>
      <c r="AJ630" s="3"/>
      <c r="AK630" s="3"/>
      <c r="AL630" s="3">
        <v>4825374</v>
      </c>
      <c r="AM630" s="6" t="s">
        <v>3344</v>
      </c>
      <c r="AN630" s="6" t="s">
        <v>3345</v>
      </c>
      <c r="AO630" s="6"/>
      <c r="AP630" s="6"/>
      <c r="AQ630" s="6"/>
      <c r="AR630" s="6"/>
      <c r="AS630" s="6"/>
      <c r="AT630" s="6"/>
      <c r="AU630" s="6"/>
      <c r="AV630" s="6" t="s">
        <v>3346</v>
      </c>
      <c r="AW630" s="6" t="s">
        <v>697</v>
      </c>
      <c r="AX630" s="6"/>
      <c r="AY630" s="6"/>
      <c r="AZ630" s="6"/>
      <c r="BA630" s="6"/>
      <c r="BB630" s="6"/>
      <c r="BC630" s="6"/>
      <c r="BD630" s="6">
        <v>4825374</v>
      </c>
      <c r="BE630" s="8">
        <v>629</v>
      </c>
      <c r="BF630" s="6" t="str">
        <f t="shared" si="194"/>
        <v>insert into bitacoras_estatus (numero_expediente, numero_registro, representante, fecha_inicio, fecha_vencimiento, id_cliente, id_admin, id_bitacoras_estatus, id_estatus, id_clase, id_marca, created_at, updated_at) values('941702','1052216','HECTOR SALVADOR RENTERIA WONG','2008-06-17','2018-06-17','485','2','1','1',null,675,'2008-06-17 00:00:00','2008-06-17 00:00:00');</v>
      </c>
      <c r="BG630" s="6" t="str">
        <f t="shared" si="195"/>
        <v>insert into servicios_comentarios (comentario, id_admin, id_estatus, created_at, updated_at) values('ACLARACION Y SOLICITUD DE CORRECION ENVIADA 10/05/2011, ACLARACION Y SOLICITUD DE CORRECION RECIBIDA 27/07/2011. COMPROBACION DE USO DE MARCA ENVIADA 05NOV14. EN FECHA 13 DE FEBRERO DE 2018 SE PRESENTO SOLICITUD DE RENOVACION .',1,629,'2008-06-17 00:00:00','2008-06-17 00:00:00');</v>
      </c>
      <c r="BH630" s="6" t="str">
        <f t="shared" si="196"/>
        <v>insert into servicios_comentarios (comentario, id_admin, id_estatus, created_at, updated_at) values('4825374',1,629,'2008-06-17 00:00:00','2008-06-17 00:00:00');</v>
      </c>
      <c r="BI630" s="137" t="str">
        <f t="shared" si="197"/>
        <v>update bitacoras_estatus set comprobacion_uso = 1, id_estatus=1 where id=629;</v>
      </c>
      <c r="BJ630" s="137" t="str">
        <f t="shared" si="198"/>
        <v>update bitacoras_estatus set numero_expediente = '941702', numero_registro = '1052216', id_estatus = 1, fecha_inicio = '2008-06-17', fecha_vencimiento ='2018-06-17', created_at ='2008-06-17 00:00:00', updated_at ='2008-06-17 00:00:00', id_clase=null, id_marca=675, id_cliente=485, vigencia = 0 where id =629;</v>
      </c>
      <c r="BK630" s="137" t="str">
        <f t="shared" si="199"/>
        <v>update bitacoras_estatus set id_estatus = 1 where id =629;</v>
      </c>
    </row>
    <row r="631" spans="1:63">
      <c r="A631" s="6">
        <v>1191064</v>
      </c>
      <c r="B631" s="6">
        <v>1251736</v>
      </c>
      <c r="C631" s="6">
        <f>IF(Tabla1[[#This Row],[No. REG.]]="","",1)</f>
        <v>1</v>
      </c>
      <c r="D631" s="3" t="s">
        <v>46</v>
      </c>
      <c r="E631" s="3">
        <f>IF(Tabla1[[#This Row],[STATUS]]="","",VLOOKUP(D631,Estatus!$A$2:$B$13,2,0))</f>
        <v>10</v>
      </c>
      <c r="F631" s="3">
        <f>IF(Tabla1[[#This Row],[STATUS]]="","",VLOOKUP(D631,Estatus!$A$2:$I$12,9,0))</f>
        <v>1</v>
      </c>
      <c r="G631" s="16" t="s">
        <v>3347</v>
      </c>
      <c r="H631" s="7">
        <v>40861</v>
      </c>
      <c r="I631" s="80">
        <f t="shared" si="180"/>
        <v>2011</v>
      </c>
      <c r="J631" s="80">
        <f t="shared" si="181"/>
        <v>11</v>
      </c>
      <c r="K631" s="80">
        <f t="shared" si="182"/>
        <v>14</v>
      </c>
      <c r="L631" s="80">
        <f t="shared" si="183"/>
        <v>11</v>
      </c>
      <c r="M631" s="80">
        <f t="shared" si="184"/>
        <v>14</v>
      </c>
      <c r="N631" s="80" t="str">
        <f t="shared" si="185"/>
        <v>'2011-11-14'</v>
      </c>
      <c r="O631" s="80" t="str">
        <f t="shared" si="186"/>
        <v>'2011-11-14 00:00:00'</v>
      </c>
      <c r="P631" s="7">
        <v>44514</v>
      </c>
      <c r="Q631" s="80">
        <f t="shared" si="187"/>
        <v>2021</v>
      </c>
      <c r="R631" s="80">
        <f t="shared" si="188"/>
        <v>11</v>
      </c>
      <c r="S631" s="80">
        <f t="shared" si="189"/>
        <v>14</v>
      </c>
      <c r="T631" s="80">
        <f t="shared" si="190"/>
        <v>11</v>
      </c>
      <c r="U631" s="80">
        <f t="shared" si="191"/>
        <v>14</v>
      </c>
      <c r="V631" s="80" t="str">
        <f t="shared" si="192"/>
        <v>'2021-11-14'</v>
      </c>
      <c r="W631" s="80">
        <v>45</v>
      </c>
      <c r="X631" s="80">
        <f t="shared" si="193"/>
        <v>45</v>
      </c>
      <c r="Y631" s="6" t="s">
        <v>3348</v>
      </c>
      <c r="Z631" s="123">
        <f>IFERROR(IF(Y631="","null",VLOOKUP(Y631,Marcas!$A$2:$C$2024,2,0)),"")</f>
        <v>673</v>
      </c>
      <c r="AA631" s="6" t="s">
        <v>3348</v>
      </c>
      <c r="AB631" s="6">
        <f>IFERROR(IF(AA631="","",IF(AA631="EMPORIO LEGAL",1,VLOOKUP(AA631,Clientes!$A$2:$B$1190,2,0))),"")</f>
        <v>484</v>
      </c>
      <c r="AC631" s="6">
        <f>IFERROR(IF(Tabla1[[#This Row],[id_control]]="null","",VLOOKUP(CONCATENATE(Tabla1[[#This Row],[CLIENTE]],"-",Tabla1[[#This Row],[id_control]]),Hoja1!$C$2:$D$1994,2,0)),"")</f>
        <v>631</v>
      </c>
      <c r="AD631" s="6" t="s">
        <v>3349</v>
      </c>
      <c r="AE631" s="6"/>
      <c r="AF631" s="6"/>
      <c r="AG631" s="6"/>
      <c r="AH631" s="6"/>
      <c r="AI631" s="6"/>
      <c r="AJ631" s="6"/>
      <c r="AK631" s="6"/>
      <c r="AL631" s="6" t="s">
        <v>3350</v>
      </c>
      <c r="AM631" s="6"/>
      <c r="AN631" s="6"/>
      <c r="AO631" s="6"/>
      <c r="AP631" s="6"/>
      <c r="AQ631" s="6">
        <v>6142202508</v>
      </c>
      <c r="AR631" s="6"/>
      <c r="AS631" s="6"/>
      <c r="AT631" s="6"/>
      <c r="AU631" s="6"/>
      <c r="AV631" s="6" t="s">
        <v>1609</v>
      </c>
      <c r="AW631" s="6"/>
      <c r="AX631" s="6"/>
      <c r="AY631" s="6"/>
      <c r="AZ631" s="6"/>
      <c r="BA631" s="6"/>
      <c r="BB631" s="6"/>
      <c r="BC631" s="6"/>
      <c r="BD631" s="8"/>
      <c r="BE631" s="8">
        <v>630</v>
      </c>
      <c r="BF631" s="6" t="str">
        <f t="shared" si="194"/>
        <v>insert into bitacoras_estatus (numero_expediente, numero_registro, representante, fecha_inicio, fecha_vencimiento, id_cliente, id_admin, id_bitacoras_estatus, id_estatus, id_clase, id_marca, created_at, updated_at) values('1191064','1251736','HH CONSULTORES S.C.','2011-11-14','2021-11-14','484','2','1','1',45,673,'2011-11-14 00:00:00','2011-11-14 00:00:00');</v>
      </c>
      <c r="BG631" s="6" t="str">
        <f t="shared" si="195"/>
        <v>insert into servicios_comentarios (comentario, id_admin, id_estatus, created_at, updated_at) values('CLASE 45',1,630,'2011-11-14 00:00:00','2011-11-14 00:00:00');</v>
      </c>
      <c r="BH631" s="6" t="str">
        <f t="shared" si="196"/>
        <v/>
      </c>
      <c r="BI631" s="137" t="str">
        <f t="shared" si="197"/>
        <v>update bitacoras_estatus set comprobacion_uso = 1, id_estatus=10 where id=630;</v>
      </c>
      <c r="BJ631" s="137" t="str">
        <f t="shared" si="198"/>
        <v>update bitacoras_estatus set numero_expediente = '1191064', numero_registro = '1251736', id_estatus = 10, fecha_inicio = '2011-11-14', fecha_vencimiento ='2021-11-14', created_at ='2011-11-14 00:00:00', updated_at ='2011-11-14 00:00:00', id_clase=45, id_marca=673, id_cliente=484, vigencia = 1 where id =630;</v>
      </c>
      <c r="BK631" s="137" t="str">
        <f t="shared" si="199"/>
        <v>update bitacoras_estatus set id_estatus = 10 where id =630;</v>
      </c>
    </row>
    <row r="632" spans="1:63" ht="29">
      <c r="A632" s="6">
        <v>1416431</v>
      </c>
      <c r="B632" s="6">
        <v>1428636</v>
      </c>
      <c r="C632" s="6">
        <f>IF(Tabla1[[#This Row],[No. REG.]]="","",1)</f>
        <v>1</v>
      </c>
      <c r="D632" s="3" t="s">
        <v>46</v>
      </c>
      <c r="E632" s="3">
        <f>IF(Tabla1[[#This Row],[STATUS]]="","",VLOOKUP(D632,Estatus!$A$2:$B$13,2,0))</f>
        <v>10</v>
      </c>
      <c r="F632" s="3">
        <f>IF(Tabla1[[#This Row],[STATUS]]="","",VLOOKUP(D632,Estatus!$A$2:$I$12,9,0))</f>
        <v>1</v>
      </c>
      <c r="G632" s="16" t="s">
        <v>3351</v>
      </c>
      <c r="H632" s="9">
        <v>41542</v>
      </c>
      <c r="I632" s="81">
        <f t="shared" si="180"/>
        <v>2013</v>
      </c>
      <c r="J632" s="81">
        <f t="shared" si="181"/>
        <v>9</v>
      </c>
      <c r="K632" s="81">
        <f t="shared" si="182"/>
        <v>25</v>
      </c>
      <c r="L632" s="81" t="str">
        <f t="shared" si="183"/>
        <v>09</v>
      </c>
      <c r="M632" s="81">
        <f t="shared" si="184"/>
        <v>25</v>
      </c>
      <c r="N632" s="81" t="str">
        <f t="shared" si="185"/>
        <v>'2013-09-25'</v>
      </c>
      <c r="O632" s="81" t="str">
        <f t="shared" si="186"/>
        <v>'2013-09-25 00:00:00'</v>
      </c>
      <c r="P632" s="9">
        <v>45194</v>
      </c>
      <c r="Q632" s="81">
        <f t="shared" si="187"/>
        <v>2023</v>
      </c>
      <c r="R632" s="81">
        <f t="shared" si="188"/>
        <v>9</v>
      </c>
      <c r="S632" s="81">
        <f t="shared" si="189"/>
        <v>25</v>
      </c>
      <c r="T632" s="81" t="str">
        <f t="shared" si="190"/>
        <v>09</v>
      </c>
      <c r="U632" s="81">
        <f t="shared" si="191"/>
        <v>25</v>
      </c>
      <c r="V632" s="81" t="str">
        <f t="shared" si="192"/>
        <v>'2023-09-25'</v>
      </c>
      <c r="W632" s="81"/>
      <c r="X632" s="81" t="str">
        <f t="shared" si="193"/>
        <v>null</v>
      </c>
      <c r="Y632" s="6" t="s">
        <v>3352</v>
      </c>
      <c r="Z632" s="123">
        <f>IFERROR(IF(Y632="","null",VLOOKUP(Y632,Marcas!$A$2:$C$2024,2,0)),"")</f>
        <v>674</v>
      </c>
      <c r="AA632" s="6" t="s">
        <v>3348</v>
      </c>
      <c r="AB632" s="6">
        <f>IFERROR(IF(AA632="","",IF(AA632="EMPORIO LEGAL",1,VLOOKUP(AA632,Clientes!$A$2:$B$1190,2,0))),"")</f>
        <v>484</v>
      </c>
      <c r="AC632" s="6">
        <f>IFERROR(IF(Tabla1[[#This Row],[id_control]]="null","",VLOOKUP(CONCATENATE(Tabla1[[#This Row],[CLIENTE]],"-",Tabla1[[#This Row],[id_control]]),Hoja1!$C$2:$D$1994,2,0)),"")</f>
        <v>632</v>
      </c>
      <c r="AD632" s="6" t="s">
        <v>3353</v>
      </c>
      <c r="AE632" s="6"/>
      <c r="AF632" s="6"/>
      <c r="AG632" s="6"/>
      <c r="AH632" s="6"/>
      <c r="AI632" s="6"/>
      <c r="AJ632" s="6"/>
      <c r="AK632" s="6"/>
      <c r="AL632" s="6" t="s">
        <v>1610</v>
      </c>
      <c r="AM632" s="6"/>
      <c r="AN632" s="6"/>
      <c r="AO632" s="6"/>
      <c r="AP632" s="6"/>
      <c r="AQ632" s="6"/>
      <c r="AR632" s="6"/>
      <c r="AS632" s="6"/>
      <c r="AT632" s="6"/>
      <c r="AU632" s="6"/>
      <c r="AV632" s="6" t="s">
        <v>3354</v>
      </c>
      <c r="AW632" s="6"/>
      <c r="AX632" s="6"/>
      <c r="AY632" s="6"/>
      <c r="AZ632" s="6"/>
      <c r="BA632" s="6"/>
      <c r="BB632" s="6"/>
      <c r="BC632" s="6"/>
      <c r="BD632" s="6" t="s">
        <v>1610</v>
      </c>
      <c r="BE632" s="8">
        <v>631</v>
      </c>
      <c r="BF632" s="6" t="str">
        <f t="shared" si="194"/>
        <v>insert into bitacoras_estatus (numero_expediente, numero_registro, representante, fecha_inicio, fecha_vencimiento, id_cliente, id_admin, id_bitacoras_estatus, id_estatus, id_clase, id_marca, created_at, updated_at) values('1416431','1428636','HECTOR MAURICIO MUÑOZ FRESCAS,','2013-09-25','2023-09-25','484','2','1','1',null,674,'2013-09-25 00:00:00','2013-09-25 00:00:00');</v>
      </c>
      <c r="BG632" s="6" t="str">
        <f t="shared" si="195"/>
        <v>insert into servicios_comentarios (comentario, id_admin, id_estatus, created_at, updated_at) values('TITULO RECIBIDO 03/03/2014. TITULO ENTREGADO 10/03/14',1,631,'2013-09-25 00:00:00','2013-09-25 00:00:00');</v>
      </c>
      <c r="BH632" s="6" t="str">
        <f t="shared" si="196"/>
        <v>insert into servicios_comentarios (comentario, id_admin, id_estatus, created_at, updated_at) values('4243115, cel 6142202508',1,631,'2013-09-25 00:00:00','2013-09-25 00:00:00');</v>
      </c>
      <c r="BI632" s="137" t="str">
        <f t="shared" si="197"/>
        <v>update bitacoras_estatus set comprobacion_uso = 1, id_estatus=10 where id=631;</v>
      </c>
      <c r="BJ632" s="137" t="str">
        <f t="shared" si="198"/>
        <v>update bitacoras_estatus set numero_expediente = '1416431', numero_registro = '1428636', id_estatus = 10, fecha_inicio = '2013-09-25', fecha_vencimiento ='2023-09-25', created_at ='2013-09-25 00:00:00', updated_at ='2013-09-25 00:00:00', id_clase=null, id_marca=674, id_cliente=484, vigencia = 1 where id =631;</v>
      </c>
      <c r="BK632" s="137" t="str">
        <f t="shared" si="199"/>
        <v>update bitacoras_estatus set id_estatus = 10 where id =631;</v>
      </c>
    </row>
    <row r="633" spans="1:63" ht="27">
      <c r="A633" s="3">
        <v>1485740</v>
      </c>
      <c r="B633" s="3">
        <v>1464770</v>
      </c>
      <c r="C633" s="3">
        <f>IF(Tabla1[[#This Row],[No. REG.]]="","",1)</f>
        <v>1</v>
      </c>
      <c r="D633" s="3" t="s">
        <v>46</v>
      </c>
      <c r="E633" s="3">
        <f>IF(Tabla1[[#This Row],[STATUS]]="","",VLOOKUP(D633,Estatus!$A$2:$B$13,2,0))</f>
        <v>10</v>
      </c>
      <c r="F633" s="3">
        <f>IF(Tabla1[[#This Row],[STATUS]]="","",VLOOKUP(D633,Estatus!$A$2:$I$12,9,0))</f>
        <v>1</v>
      </c>
      <c r="G633" s="12" t="s">
        <v>3355</v>
      </c>
      <c r="H633" s="7">
        <v>41773</v>
      </c>
      <c r="I633" s="80">
        <f t="shared" si="180"/>
        <v>2014</v>
      </c>
      <c r="J633" s="80">
        <f t="shared" si="181"/>
        <v>5</v>
      </c>
      <c r="K633" s="80">
        <f t="shared" si="182"/>
        <v>14</v>
      </c>
      <c r="L633" s="80" t="str">
        <f t="shared" si="183"/>
        <v>05</v>
      </c>
      <c r="M633" s="80">
        <f t="shared" si="184"/>
        <v>14</v>
      </c>
      <c r="N633" s="80" t="str">
        <f t="shared" si="185"/>
        <v>'2014-05-14'</v>
      </c>
      <c r="O633" s="80" t="str">
        <f t="shared" si="186"/>
        <v>'2014-05-14 00:00:00'</v>
      </c>
      <c r="P633" s="7">
        <v>45426</v>
      </c>
      <c r="Q633" s="80">
        <f t="shared" si="187"/>
        <v>2024</v>
      </c>
      <c r="R633" s="80">
        <f t="shared" si="188"/>
        <v>5</v>
      </c>
      <c r="S633" s="80">
        <f t="shared" si="189"/>
        <v>14</v>
      </c>
      <c r="T633" s="80" t="str">
        <f t="shared" si="190"/>
        <v>05</v>
      </c>
      <c r="U633" s="80">
        <f t="shared" si="191"/>
        <v>14</v>
      </c>
      <c r="V633" s="80" t="str">
        <f t="shared" si="192"/>
        <v>'2024-05-14'</v>
      </c>
      <c r="W633" s="80"/>
      <c r="X633" s="80" t="str">
        <f t="shared" si="193"/>
        <v>null</v>
      </c>
      <c r="Y633" s="3" t="s">
        <v>3356</v>
      </c>
      <c r="Z633" s="124">
        <f>IFERROR(IF(Y633="","null",VLOOKUP(Y633,Marcas!$A$2:$C$2024,2,0)),"")</f>
        <v>56</v>
      </c>
      <c r="AA633" s="3" t="s">
        <v>3348</v>
      </c>
      <c r="AB633" s="3">
        <f>IFERROR(IF(AA633="","",IF(AA633="EMPORIO LEGAL",1,VLOOKUP(AA633,Clientes!$A$2:$B$1190,2,0))),"")</f>
        <v>484</v>
      </c>
      <c r="AC633" s="3">
        <f>IFERROR(IF(Tabla1[[#This Row],[id_control]]="null","",VLOOKUP(CONCATENATE(Tabla1[[#This Row],[CLIENTE]],"-",Tabla1[[#This Row],[id_control]]),Hoja1!$C$2:$D$1994,2,0)),"")</f>
        <v>633</v>
      </c>
      <c r="AD633" s="3" t="s">
        <v>3357</v>
      </c>
      <c r="AE633" s="3"/>
      <c r="AF633" s="3"/>
      <c r="AG633" s="3"/>
      <c r="AH633" s="3"/>
      <c r="AI633" s="3"/>
      <c r="AJ633" s="3"/>
      <c r="AK633" s="3"/>
      <c r="AL633" s="3" t="s">
        <v>3358</v>
      </c>
      <c r="AM633" s="6"/>
      <c r="AN633" s="6"/>
      <c r="AO633" s="6"/>
      <c r="AP633" s="6"/>
      <c r="AQ633" s="6"/>
      <c r="AR633" s="6"/>
      <c r="AS633" s="6"/>
      <c r="AT633" s="6"/>
      <c r="AU633" s="6"/>
      <c r="AV633" s="6" t="s">
        <v>3359</v>
      </c>
      <c r="AW633" s="6"/>
      <c r="AX633" s="6"/>
      <c r="AY633" s="6"/>
      <c r="AZ633" s="6"/>
      <c r="BA633" s="6"/>
      <c r="BB633" s="6"/>
      <c r="BC633" s="6"/>
      <c r="BD633" s="6" t="s">
        <v>3358</v>
      </c>
      <c r="BE633" s="8">
        <v>632</v>
      </c>
      <c r="BF633" s="6" t="str">
        <f t="shared" si="194"/>
        <v>insert into bitacoras_estatus (numero_expediente, numero_registro, representante, fecha_inicio, fecha_vencimiento, id_cliente, id_admin, id_bitacoras_estatus, id_estatus, id_clase, id_marca, created_at, updated_at) values('1485740','1464770','ALAN RICARDO MUÑOZ FRESCAS','2014-05-14','2024-05-14','484','2','1','1',null,56,'2014-05-14 00:00:00','2014-05-14 00:00:00');</v>
      </c>
      <c r="BG633" s="6" t="str">
        <f t="shared" si="195"/>
        <v>insert into servicios_comentarios (comentario, id_admin, id_estatus, created_at, updated_at) values('TITULO RECIBIDO 02/10/2014. TITULO ENTREGADO 10/10/2014',1,632,'2014-05-14 00:00:00','2014-05-14 00:00:00');</v>
      </c>
      <c r="BH633" s="6" t="str">
        <f t="shared" si="196"/>
        <v>insert into servicios_comentarios (comentario, id_admin, id_estatus, created_at, updated_at) values('TEL. 424 3115 CEL. 614 345 23 94',1,632,'2014-05-14 00:00:00','2014-05-14 00:00:00');</v>
      </c>
      <c r="BI633" s="137" t="str">
        <f t="shared" si="197"/>
        <v>update bitacoras_estatus set comprobacion_uso = 1, id_estatus=10 where id=632;</v>
      </c>
      <c r="BJ633" s="137" t="str">
        <f t="shared" si="198"/>
        <v>update bitacoras_estatus set numero_expediente = '1485740', numero_registro = '1464770', id_estatus = 10, fecha_inicio = '2014-05-14', fecha_vencimiento ='2024-05-14', created_at ='2014-05-14 00:00:00', updated_at ='2014-05-14 00:00:00', id_clase=null, id_marca=56, id_cliente=484, vigencia = 1 where id =632;</v>
      </c>
      <c r="BK633" s="137" t="str">
        <f t="shared" si="199"/>
        <v>update bitacoras_estatus set id_estatus = 10 where id =632;</v>
      </c>
    </row>
    <row r="634" spans="1:63">
      <c r="A634" s="3">
        <v>920370</v>
      </c>
      <c r="B634" s="3">
        <v>1047044</v>
      </c>
      <c r="C634" s="3">
        <f>IF(Tabla1[[#This Row],[No. REG.]]="","",1)</f>
        <v>1</v>
      </c>
      <c r="D634" s="3" t="s">
        <v>109</v>
      </c>
      <c r="E634" s="3">
        <f>IF(Tabla1[[#This Row],[STATUS]]="","",VLOOKUP(D634,Estatus!$A$2:$B$13,2,0))</f>
        <v>9</v>
      </c>
      <c r="F634" s="3">
        <f>IF(Tabla1[[#This Row],[STATUS]]="","",VLOOKUP(D634,Estatus!$A$2:$I$12,9,0))</f>
        <v>0</v>
      </c>
      <c r="G634" s="12" t="s">
        <v>3360</v>
      </c>
      <c r="H634" s="7">
        <v>39511</v>
      </c>
      <c r="I634" s="80">
        <f t="shared" si="180"/>
        <v>2008</v>
      </c>
      <c r="J634" s="80">
        <f t="shared" si="181"/>
        <v>3</v>
      </c>
      <c r="K634" s="80">
        <f t="shared" si="182"/>
        <v>4</v>
      </c>
      <c r="L634" s="80" t="str">
        <f t="shared" si="183"/>
        <v>03</v>
      </c>
      <c r="M634" s="80" t="str">
        <f t="shared" si="184"/>
        <v>04</v>
      </c>
      <c r="N634" s="80" t="str">
        <f t="shared" si="185"/>
        <v>'2008-03-04'</v>
      </c>
      <c r="O634" s="80" t="str">
        <f t="shared" si="186"/>
        <v>'2008-03-04 00:00:00'</v>
      </c>
      <c r="P634" s="7">
        <v>43163</v>
      </c>
      <c r="Q634" s="80">
        <f t="shared" si="187"/>
        <v>2018</v>
      </c>
      <c r="R634" s="80">
        <f t="shared" si="188"/>
        <v>3</v>
      </c>
      <c r="S634" s="80">
        <f t="shared" si="189"/>
        <v>4</v>
      </c>
      <c r="T634" s="80" t="str">
        <f t="shared" si="190"/>
        <v>03</v>
      </c>
      <c r="U634" s="80" t="str">
        <f t="shared" si="191"/>
        <v>04</v>
      </c>
      <c r="V634" s="80" t="str">
        <f t="shared" si="192"/>
        <v>'2018-03-04'</v>
      </c>
      <c r="W634" s="80"/>
      <c r="X634" s="80" t="str">
        <f t="shared" si="193"/>
        <v>null</v>
      </c>
      <c r="Y634" s="3" t="s">
        <v>3361</v>
      </c>
      <c r="Z634" s="124">
        <f>IFERROR(IF(Y634="","null",VLOOKUP(Y634,Marcas!$A$2:$C$2024,2,0)),"")</f>
        <v>672</v>
      </c>
      <c r="AA634" s="3" t="s">
        <v>3361</v>
      </c>
      <c r="AB634" s="3">
        <f>IFERROR(IF(AA634="","",IF(AA634="EMPORIO LEGAL",1,VLOOKUP(AA634,Clientes!$A$2:$B$1190,2,0))),"")</f>
        <v>483</v>
      </c>
      <c r="AC634" s="3">
        <f>IFERROR(IF(Tabla1[[#This Row],[id_control]]="null","",VLOOKUP(CONCATENATE(Tabla1[[#This Row],[CLIENTE]],"-",Tabla1[[#This Row],[id_control]]),Hoja1!$C$2:$D$1994,2,0)),"")</f>
        <v>634</v>
      </c>
      <c r="AD634" s="3" t="s">
        <v>3362</v>
      </c>
      <c r="AE634" s="3"/>
      <c r="AF634" s="3"/>
      <c r="AG634" s="3"/>
      <c r="AH634" s="3"/>
      <c r="AI634" s="3"/>
      <c r="AJ634" s="3"/>
      <c r="AK634" s="3"/>
      <c r="AL634" s="3">
        <v>4137026</v>
      </c>
      <c r="AM634" s="6"/>
      <c r="AN634" s="6"/>
      <c r="AO634" s="6"/>
      <c r="AP634" s="6"/>
      <c r="AQ634" s="6">
        <v>6144275554</v>
      </c>
      <c r="AR634" s="6"/>
      <c r="AS634" s="6"/>
      <c r="AT634" s="6"/>
      <c r="AU634" s="6"/>
      <c r="AV634" s="6"/>
      <c r="AW634" s="6"/>
      <c r="AX634" s="6"/>
      <c r="AY634" s="6"/>
      <c r="AZ634" s="6"/>
      <c r="BA634" s="6"/>
      <c r="BB634" s="6"/>
      <c r="BC634" s="6"/>
      <c r="BD634" s="6" t="s">
        <v>3363</v>
      </c>
      <c r="BE634" s="8">
        <v>633</v>
      </c>
      <c r="BF634" s="6" t="str">
        <f t="shared" si="194"/>
        <v>insert into bitacoras_estatus (numero_expediente, numero_registro, representante, fecha_inicio, fecha_vencimiento, id_cliente, id_admin, id_bitacoras_estatus, id_estatus, id_clase, id_marca, created_at, updated_at) values('920370','1047044','VICTOR SAMUEL HERNANDEZ CHACON','2008-03-04','2018-03-04','483','2','1','1',null,672,'2008-03-04 00:00:00','2008-03-04 00:00:00');</v>
      </c>
      <c r="BG634" s="6" t="str">
        <f t="shared" si="195"/>
        <v>insert into servicios_comentarios (comentario, id_admin, id_estatus, created_at, updated_at) values('TITULO ENTREGADO 19/09/08',1,633,'2008-03-04 00:00:00','2008-03-04 00:00:00');</v>
      </c>
      <c r="BH634" s="6" t="str">
        <f t="shared" si="196"/>
        <v>insert into servicios_comentarios (comentario, id_admin, id_estatus, created_at, updated_at) values('4137026, cel 6144275554',1,633,'2008-03-04 00:00:00','2008-03-04 00:00:00');</v>
      </c>
      <c r="BI634" s="137" t="str">
        <f t="shared" si="197"/>
        <v>update bitacoras_estatus set comprobacion_uso = 1, id_estatus=9 where id=633;</v>
      </c>
      <c r="BJ634" s="137" t="str">
        <f t="shared" si="198"/>
        <v>update bitacoras_estatus set numero_expediente = '920370', numero_registro = '1047044', id_estatus = 9, fecha_inicio = '2008-03-04', fecha_vencimiento ='2018-03-04', created_at ='2008-03-04 00:00:00', updated_at ='2008-03-04 00:00:00', id_clase=null, id_marca=672, id_cliente=483, vigencia = 0 where id =633;</v>
      </c>
      <c r="BK634" s="137" t="str">
        <f t="shared" si="199"/>
        <v>update bitacoras_estatus set id_estatus = 9 where id =633;</v>
      </c>
    </row>
    <row r="635" spans="1:63">
      <c r="A635" s="6">
        <v>1318536</v>
      </c>
      <c r="B635" s="6">
        <v>1348785</v>
      </c>
      <c r="C635" s="6">
        <f>IF(Tabla1[[#This Row],[No. REG.]]="","",1)</f>
        <v>1</v>
      </c>
      <c r="D635" s="3" t="s">
        <v>46</v>
      </c>
      <c r="E635" s="3">
        <f>IF(Tabla1[[#This Row],[STATUS]]="","",VLOOKUP(D635,Estatus!$A$2:$B$13,2,0))</f>
        <v>10</v>
      </c>
      <c r="F635" s="3">
        <f>IF(Tabla1[[#This Row],[STATUS]]="","",VLOOKUP(D635,Estatus!$A$2:$I$12,9,0))</f>
        <v>1</v>
      </c>
      <c r="G635" s="16" t="s">
        <v>1628</v>
      </c>
      <c r="H635" s="7">
        <v>41185</v>
      </c>
      <c r="I635" s="80">
        <f t="shared" si="180"/>
        <v>2012</v>
      </c>
      <c r="J635" s="80">
        <f t="shared" si="181"/>
        <v>10</v>
      </c>
      <c r="K635" s="80">
        <f t="shared" si="182"/>
        <v>3</v>
      </c>
      <c r="L635" s="80">
        <f t="shared" si="183"/>
        <v>10</v>
      </c>
      <c r="M635" s="80" t="str">
        <f t="shared" si="184"/>
        <v>03</v>
      </c>
      <c r="N635" s="80" t="str">
        <f t="shared" si="185"/>
        <v>'2012-10-03'</v>
      </c>
      <c r="O635" s="80" t="str">
        <f t="shared" si="186"/>
        <v>'2012-10-03 00:00:00'</v>
      </c>
      <c r="P635" s="7">
        <v>44837</v>
      </c>
      <c r="Q635" s="80">
        <f t="shared" si="187"/>
        <v>2022</v>
      </c>
      <c r="R635" s="80">
        <f t="shared" si="188"/>
        <v>10</v>
      </c>
      <c r="S635" s="80">
        <f t="shared" si="189"/>
        <v>3</v>
      </c>
      <c r="T635" s="80">
        <f t="shared" si="190"/>
        <v>10</v>
      </c>
      <c r="U635" s="80" t="str">
        <f t="shared" si="191"/>
        <v>03</v>
      </c>
      <c r="V635" s="80" t="str">
        <f t="shared" si="192"/>
        <v>'2022-10-03'</v>
      </c>
      <c r="W635" s="80"/>
      <c r="X635" s="80" t="str">
        <f t="shared" si="193"/>
        <v>null</v>
      </c>
      <c r="Y635" s="6" t="s">
        <v>3364</v>
      </c>
      <c r="Z635" s="123">
        <f>IFERROR(IF(Y635="","null",VLOOKUP(Y635,Marcas!$A$2:$C$2024,2,0)),"")</f>
        <v>593</v>
      </c>
      <c r="AA635" s="6" t="s">
        <v>3365</v>
      </c>
      <c r="AB635" s="6">
        <f>IFERROR(IF(AA635="","",IF(AA635="EMPORIO LEGAL",1,VLOOKUP(AA635,Clientes!$A$2:$B$1190,2,0))),"")</f>
        <v>482</v>
      </c>
      <c r="AC635" s="6">
        <f>IFERROR(IF(Tabla1[[#This Row],[id_control]]="null","",VLOOKUP(CONCATENATE(Tabla1[[#This Row],[CLIENTE]],"-",Tabla1[[#This Row],[id_control]]),Hoja1!$C$2:$D$1994,2,0)),"")</f>
        <v>635</v>
      </c>
      <c r="AD635" s="6" t="s">
        <v>3366</v>
      </c>
      <c r="AE635" s="6"/>
      <c r="AF635" s="6"/>
      <c r="AG635" s="6"/>
      <c r="AH635" s="6"/>
      <c r="AI635" s="6"/>
      <c r="AJ635" s="6"/>
      <c r="AK635" s="6"/>
      <c r="AL635" s="6" t="s">
        <v>3367</v>
      </c>
      <c r="AM635" s="6"/>
      <c r="AN635" s="6"/>
      <c r="AO635" s="6"/>
      <c r="AP635" s="6"/>
      <c r="AQ635" s="6"/>
      <c r="AR635" s="6"/>
      <c r="AS635" s="6"/>
      <c r="AT635" s="6"/>
      <c r="AU635" s="6"/>
      <c r="AV635" s="6" t="s">
        <v>3368</v>
      </c>
      <c r="AW635" s="6"/>
      <c r="AX635" s="6"/>
      <c r="AY635" s="6"/>
      <c r="AZ635" s="6"/>
      <c r="BA635" s="6"/>
      <c r="BB635" s="6"/>
      <c r="BC635" s="6"/>
      <c r="BD635" s="8" t="s">
        <v>3367</v>
      </c>
      <c r="BE635" s="8">
        <v>634</v>
      </c>
      <c r="BF635" s="6" t="str">
        <f t="shared" si="194"/>
        <v>insert into bitacoras_estatus (numero_expediente, numero_registro, representante, fecha_inicio, fecha_vencimiento, id_cliente, id_admin, id_bitacoras_estatus, id_estatus, id_clase, id_marca, created_at, updated_at) values('1318536','1348785','ERNESTO ALVIDREZ CHAVEZ','2012-10-03','2022-10-03','482','2','1','1',null,593,'2012-10-03 00:00:00','2012-10-03 00:00:00');</v>
      </c>
      <c r="BG635" s="6" t="str">
        <f t="shared" si="195"/>
        <v>insert into servicios_comentarios (comentario, id_admin, id_estatus, created_at, updated_at) values('titulo recibido 06/05/2013',1,634,'2012-10-03 00:00:00','2012-10-03 00:00:00');</v>
      </c>
      <c r="BH635" s="6" t="str">
        <f t="shared" si="196"/>
        <v>insert into servicios_comentarios (comentario, id_admin, id_estatus, created_at, updated_at) values('639 4 74 38 96',1,634,'2012-10-03 00:00:00','2012-10-03 00:00:00');</v>
      </c>
      <c r="BI635" s="137" t="str">
        <f t="shared" si="197"/>
        <v>update bitacoras_estatus set comprobacion_uso = 1, id_estatus=10 where id=634;</v>
      </c>
      <c r="BJ635" s="137" t="str">
        <f t="shared" si="198"/>
        <v>update bitacoras_estatus set numero_expediente = '1318536', numero_registro = '1348785', id_estatus = 10, fecha_inicio = '2012-10-03', fecha_vencimiento ='2022-10-03', created_at ='2012-10-03 00:00:00', updated_at ='2012-10-03 00:00:00', id_clase=null, id_marca=593, id_cliente=482, vigencia = 1 where id =634;</v>
      </c>
      <c r="BK635" s="137" t="str">
        <f t="shared" si="199"/>
        <v>update bitacoras_estatus set id_estatus = 10 where id =634;</v>
      </c>
    </row>
    <row r="636" spans="1:63">
      <c r="A636" s="6">
        <v>124691</v>
      </c>
      <c r="B636" s="6">
        <v>401834</v>
      </c>
      <c r="C636" s="6">
        <f>IF(Tabla1[[#This Row],[No. REG.]]="","",1)</f>
        <v>1</v>
      </c>
      <c r="D636" s="3" t="s">
        <v>46</v>
      </c>
      <c r="E636" s="3">
        <f>IF(Tabla1[[#This Row],[STATUS]]="","",VLOOKUP(D636,Estatus!$A$2:$B$13,2,0))</f>
        <v>10</v>
      </c>
      <c r="F636" s="3">
        <f>IF(Tabla1[[#This Row],[STATUS]]="","",VLOOKUP(D636,Estatus!$A$2:$I$12,9,0))</f>
        <v>1</v>
      </c>
      <c r="G636" s="16"/>
      <c r="H636" s="7">
        <v>33528</v>
      </c>
      <c r="I636" s="80">
        <f t="shared" si="180"/>
        <v>1991</v>
      </c>
      <c r="J636" s="80">
        <f t="shared" si="181"/>
        <v>10</v>
      </c>
      <c r="K636" s="80">
        <f t="shared" si="182"/>
        <v>17</v>
      </c>
      <c r="L636" s="80">
        <f t="shared" si="183"/>
        <v>10</v>
      </c>
      <c r="M636" s="80">
        <f t="shared" si="184"/>
        <v>17</v>
      </c>
      <c r="N636" s="80" t="str">
        <f t="shared" si="185"/>
        <v>'1991-10-17'</v>
      </c>
      <c r="O636" s="80" t="str">
        <f t="shared" si="186"/>
        <v>'1991-10-17 00:00:00'</v>
      </c>
      <c r="P636" s="7">
        <v>44486</v>
      </c>
      <c r="Q636" s="80">
        <f t="shared" si="187"/>
        <v>2021</v>
      </c>
      <c r="R636" s="80">
        <f t="shared" si="188"/>
        <v>10</v>
      </c>
      <c r="S636" s="80">
        <f t="shared" si="189"/>
        <v>17</v>
      </c>
      <c r="T636" s="80">
        <f t="shared" si="190"/>
        <v>10</v>
      </c>
      <c r="U636" s="80">
        <f t="shared" si="191"/>
        <v>17</v>
      </c>
      <c r="V636" s="80" t="str">
        <f t="shared" si="192"/>
        <v>'2021-10-17'</v>
      </c>
      <c r="W636" s="80"/>
      <c r="X636" s="80" t="str">
        <f t="shared" si="193"/>
        <v>null</v>
      </c>
      <c r="Y636" s="6" t="s">
        <v>3369</v>
      </c>
      <c r="Z636" s="123">
        <f>IFERROR(IF(Y636="","null",VLOOKUP(Y636,Marcas!$A$2:$C$2024,2,0)),"")</f>
        <v>1503</v>
      </c>
      <c r="AA636" s="6" t="s">
        <v>3370</v>
      </c>
      <c r="AB636" s="6">
        <f>IFERROR(IF(AA636="","",IF(AA636="EMPORIO LEGAL",1,VLOOKUP(AA636,Clientes!$A$2:$B$1190,2,0))),"")</f>
        <v>478</v>
      </c>
      <c r="AC636" s="6">
        <f>IFERROR(IF(Tabla1[[#This Row],[id_control]]="null","",VLOOKUP(CONCATENATE(Tabla1[[#This Row],[CLIENTE]],"-",Tabla1[[#This Row],[id_control]]),Hoja1!$C$2:$D$1994,2,0)),"")</f>
        <v>636</v>
      </c>
      <c r="AD636" s="6" t="s">
        <v>3371</v>
      </c>
      <c r="AE636" s="6"/>
      <c r="AF636" s="6"/>
      <c r="AG636" s="6"/>
      <c r="AH636" s="6"/>
      <c r="AI636" s="6"/>
      <c r="AJ636" s="6"/>
      <c r="AK636" s="6"/>
      <c r="AL636" s="6" t="s">
        <v>3372</v>
      </c>
      <c r="AM636" s="6"/>
      <c r="AN636" s="6"/>
      <c r="AO636" s="6"/>
      <c r="AP636" s="6"/>
      <c r="AQ636" s="6"/>
      <c r="AR636" s="6"/>
      <c r="AS636" s="6"/>
      <c r="AT636" s="6"/>
      <c r="AU636" s="6"/>
      <c r="AV636" s="6"/>
      <c r="AW636" s="6"/>
      <c r="AX636" s="6"/>
      <c r="AY636" s="6"/>
      <c r="AZ636" s="6"/>
      <c r="BA636" s="6"/>
      <c r="BB636" s="6"/>
      <c r="BC636" s="6"/>
      <c r="BD636" s="8" t="s">
        <v>3373</v>
      </c>
      <c r="BE636" s="8">
        <v>635</v>
      </c>
      <c r="BF636" s="6" t="str">
        <f t="shared" si="194"/>
        <v>insert into bitacoras_estatus (numero_expediente, numero_registro, representante, fecha_inicio, fecha_vencimiento, id_cliente, id_admin, id_bitacoras_estatus, id_estatus, id_clase, id_marca, created_at, updated_at) values('124691','401834','HELADOS TREVI DE CHIHUAHUA, S.A. DE C.V.','1991-10-17','2021-10-17','478','2','1','1',null,1503,'1991-10-17 00:00:00','1991-10-17 00:00:00');</v>
      </c>
      <c r="BG636" s="6" t="str">
        <f t="shared" si="195"/>
        <v/>
      </c>
      <c r="BH636" s="6" t="str">
        <f t="shared" si="196"/>
        <v>insert into servicios_comentarios (comentario, id_admin, id_estatus, created_at, updated_at) values('14 417 34 10',1,635,'1991-10-17 00:00:00','1991-10-17 00:00:00');</v>
      </c>
      <c r="BI636" s="137" t="str">
        <f t="shared" si="197"/>
        <v>update bitacoras_estatus set comprobacion_uso = 1, id_estatus=10 where id=635;</v>
      </c>
      <c r="BJ636" s="137" t="str">
        <f t="shared" si="198"/>
        <v>update bitacoras_estatus set numero_expediente = '124691', numero_registro = '401834', id_estatus = 10, fecha_inicio = '1991-10-17', fecha_vencimiento ='2021-10-17', created_at ='1991-10-17 00:00:00', updated_at ='1991-10-17 00:00:00', id_clase=null, id_marca=1503, id_cliente=478, vigencia = 1 where id =635;</v>
      </c>
      <c r="BK636" s="137" t="str">
        <f t="shared" si="199"/>
        <v>update bitacoras_estatus set id_estatus = 10 where id =635;</v>
      </c>
    </row>
    <row r="637" spans="1:63" ht="29">
      <c r="A637" s="6">
        <v>1419585</v>
      </c>
      <c r="B637" s="6">
        <v>1428679</v>
      </c>
      <c r="C637" s="6">
        <f>IF(Tabla1[[#This Row],[No. REG.]]="","",1)</f>
        <v>1</v>
      </c>
      <c r="D637" s="3" t="s">
        <v>46</v>
      </c>
      <c r="E637" s="3">
        <f>IF(Tabla1[[#This Row],[STATUS]]="","",VLOOKUP(D637,Estatus!$A$2:$B$13,2,0))</f>
        <v>10</v>
      </c>
      <c r="F637" s="3">
        <f>IF(Tabla1[[#This Row],[STATUS]]="","",VLOOKUP(D637,Estatus!$A$2:$I$12,9,0))</f>
        <v>1</v>
      </c>
      <c r="G637" s="16" t="s">
        <v>3374</v>
      </c>
      <c r="H637" s="7">
        <v>41551</v>
      </c>
      <c r="I637" s="80">
        <f t="shared" si="180"/>
        <v>2013</v>
      </c>
      <c r="J637" s="80">
        <f t="shared" si="181"/>
        <v>10</v>
      </c>
      <c r="K637" s="80">
        <f t="shared" si="182"/>
        <v>4</v>
      </c>
      <c r="L637" s="80">
        <f t="shared" si="183"/>
        <v>10</v>
      </c>
      <c r="M637" s="80" t="str">
        <f t="shared" si="184"/>
        <v>04</v>
      </c>
      <c r="N637" s="80" t="str">
        <f t="shared" si="185"/>
        <v>'2013-10-04'</v>
      </c>
      <c r="O637" s="80" t="str">
        <f t="shared" si="186"/>
        <v>'2013-10-04 00:00:00'</v>
      </c>
      <c r="P637" s="7">
        <v>45203</v>
      </c>
      <c r="Q637" s="80">
        <f t="shared" si="187"/>
        <v>2023</v>
      </c>
      <c r="R637" s="80">
        <f t="shared" si="188"/>
        <v>10</v>
      </c>
      <c r="S637" s="80">
        <f t="shared" si="189"/>
        <v>4</v>
      </c>
      <c r="T637" s="80">
        <f t="shared" si="190"/>
        <v>10</v>
      </c>
      <c r="U637" s="80" t="str">
        <f t="shared" si="191"/>
        <v>04</v>
      </c>
      <c r="V637" s="80" t="str">
        <f t="shared" si="192"/>
        <v>'2023-10-04'</v>
      </c>
      <c r="W637" s="80"/>
      <c r="X637" s="80" t="str">
        <f t="shared" si="193"/>
        <v>null</v>
      </c>
      <c r="Y637" s="6" t="s">
        <v>3375</v>
      </c>
      <c r="Z637" s="123">
        <f>IFERROR(IF(Y637="","null",VLOOKUP(Y637,Marcas!$A$2:$C$2024,2,0)),"")</f>
        <v>667</v>
      </c>
      <c r="AA637" s="6" t="s">
        <v>3375</v>
      </c>
      <c r="AB637" s="6">
        <f>IFERROR(IF(AA637="","",IF(AA637="EMPORIO LEGAL",1,VLOOKUP(AA637,Clientes!$A$2:$B$1190,2,0))),"")</f>
        <v>476</v>
      </c>
      <c r="AC637" s="6">
        <f>IFERROR(IF(Tabla1[[#This Row],[id_control]]="null","",VLOOKUP(CONCATENATE(Tabla1[[#This Row],[CLIENTE]],"-",Tabla1[[#This Row],[id_control]]),Hoja1!$C$2:$D$1994,2,0)),"")</f>
        <v>637</v>
      </c>
      <c r="AD637" s="6" t="s">
        <v>3376</v>
      </c>
      <c r="AE637" s="6"/>
      <c r="AF637" s="6"/>
      <c r="AG637" s="6"/>
      <c r="AH637" s="6"/>
      <c r="AI637" s="6"/>
      <c r="AJ637" s="6"/>
      <c r="AK637" s="6"/>
      <c r="AL637" s="3" t="s">
        <v>3377</v>
      </c>
      <c r="AM637" s="4"/>
      <c r="AN637" s="4"/>
      <c r="AO637" s="8"/>
      <c r="AP637" s="8"/>
      <c r="AQ637" s="8"/>
      <c r="AR637" s="8"/>
      <c r="AS637" s="8"/>
      <c r="AT637" s="8"/>
      <c r="AU637" s="8"/>
      <c r="AV637" s="8" t="s">
        <v>3378</v>
      </c>
      <c r="AW637" s="4"/>
      <c r="AX637" s="8"/>
      <c r="AY637" s="8"/>
      <c r="AZ637" s="8"/>
      <c r="BA637" s="8"/>
      <c r="BB637" s="8"/>
      <c r="BC637" s="8"/>
      <c r="BD637" s="8" t="s">
        <v>3377</v>
      </c>
      <c r="BE637" s="8">
        <v>636</v>
      </c>
      <c r="BF637" s="6" t="str">
        <f t="shared" si="194"/>
        <v>insert into bitacoras_estatus (numero_expediente, numero_registro, representante, fecha_inicio, fecha_vencimiento, id_cliente, id_admin, id_bitacoras_estatus, id_estatus, id_clase, id_marca, created_at, updated_at) values('1419585','1428679','EVA GUADALUPE LOPES MENDOZA','2013-10-04','2023-10-04','476','2','1','1',null,667,'2013-10-04 00:00:00','2013-10-04 00:00:00');</v>
      </c>
      <c r="BG637" s="6" t="str">
        <f t="shared" si="195"/>
        <v>insert into servicios_comentarios (comentario, id_admin, id_estatus, created_at, updated_at) values('TITULO RECIBIDO 28/03/2014/TITULO ENTREGADO 10/04/14',1,636,'2013-10-04 00:00:00','2013-10-04 00:00:00');</v>
      </c>
      <c r="BH637" s="6" t="str">
        <f t="shared" si="196"/>
        <v>insert into servicios_comentarios (comentario, id_admin, id_estatus, created_at, updated_at) values('4 18 92 92, CEL.- 614 5 11 26 66',1,636,'2013-10-04 00:00:00','2013-10-04 00:00:00');</v>
      </c>
      <c r="BI637" s="137" t="str">
        <f t="shared" si="197"/>
        <v>update bitacoras_estatus set comprobacion_uso = 1, id_estatus=10 where id=636;</v>
      </c>
      <c r="BJ637" s="137" t="str">
        <f t="shared" si="198"/>
        <v>update bitacoras_estatus set numero_expediente = '1419585', numero_registro = '1428679', id_estatus = 10, fecha_inicio = '2013-10-04', fecha_vencimiento ='2023-10-04', created_at ='2013-10-04 00:00:00', updated_at ='2013-10-04 00:00:00', id_clase=null, id_marca=667, id_cliente=476, vigencia = 1 where id =636;</v>
      </c>
      <c r="BK637" s="137" t="str">
        <f t="shared" si="199"/>
        <v>update bitacoras_estatus set id_estatus = 10 where id =636;</v>
      </c>
    </row>
    <row r="638" spans="1:63">
      <c r="A638" s="3">
        <v>866593</v>
      </c>
      <c r="B638" s="3">
        <v>1026283</v>
      </c>
      <c r="C638" s="3">
        <f>IF(Tabla1[[#This Row],[No. REG.]]="","",1)</f>
        <v>1</v>
      </c>
      <c r="D638" s="3" t="s">
        <v>109</v>
      </c>
      <c r="E638" s="3">
        <f>IF(Tabla1[[#This Row],[STATUS]]="","",VLOOKUP(D638,Estatus!$A$2:$B$13,2,0))</f>
        <v>9</v>
      </c>
      <c r="F638" s="3">
        <f>IF(Tabla1[[#This Row],[STATUS]]="","",VLOOKUP(D638,Estatus!$A$2:$I$12,9,0))</f>
        <v>0</v>
      </c>
      <c r="G638" s="12" t="s">
        <v>3379</v>
      </c>
      <c r="H638" s="7">
        <v>39265</v>
      </c>
      <c r="I638" s="80">
        <f t="shared" si="180"/>
        <v>2007</v>
      </c>
      <c r="J638" s="80">
        <f t="shared" si="181"/>
        <v>7</v>
      </c>
      <c r="K638" s="80">
        <f t="shared" si="182"/>
        <v>2</v>
      </c>
      <c r="L638" s="80" t="str">
        <f t="shared" si="183"/>
        <v>07</v>
      </c>
      <c r="M638" s="80" t="str">
        <f t="shared" si="184"/>
        <v>02</v>
      </c>
      <c r="N638" s="80" t="str">
        <f t="shared" si="185"/>
        <v>'2007-07-02'</v>
      </c>
      <c r="O638" s="80" t="str">
        <f t="shared" si="186"/>
        <v>'2007-07-02 00:00:00'</v>
      </c>
      <c r="P638" s="7">
        <v>42918</v>
      </c>
      <c r="Q638" s="80">
        <f t="shared" si="187"/>
        <v>2017</v>
      </c>
      <c r="R638" s="80">
        <f t="shared" si="188"/>
        <v>7</v>
      </c>
      <c r="S638" s="80">
        <f t="shared" si="189"/>
        <v>2</v>
      </c>
      <c r="T638" s="80" t="str">
        <f t="shared" si="190"/>
        <v>07</v>
      </c>
      <c r="U638" s="80" t="str">
        <f t="shared" si="191"/>
        <v>02</v>
      </c>
      <c r="V638" s="80" t="str">
        <f t="shared" si="192"/>
        <v>'2017-07-02'</v>
      </c>
      <c r="W638" s="80"/>
      <c r="X638" s="80" t="str">
        <f t="shared" si="193"/>
        <v>null</v>
      </c>
      <c r="Y638" s="3" t="s">
        <v>3380</v>
      </c>
      <c r="Z638" s="124">
        <f>IFERROR(IF(Y638="","null",VLOOKUP(Y638,Marcas!$A$2:$C$2024,2,0)),"")</f>
        <v>679</v>
      </c>
      <c r="AA638" s="3" t="s">
        <v>3381</v>
      </c>
      <c r="AB638" s="3">
        <f>IFERROR(IF(AA638="","",IF(AA638="EMPORIO LEGAL",1,VLOOKUP(AA638,Clientes!$A$2:$B$1190,2,0))),"")</f>
        <v>474</v>
      </c>
      <c r="AC638" s="3">
        <f>IFERROR(IF(Tabla1[[#This Row],[id_control]]="null","",VLOOKUP(CONCATENATE(Tabla1[[#This Row],[CLIENTE]],"-",Tabla1[[#This Row],[id_control]]),Hoja1!$C$2:$D$1994,2,0)),"")</f>
        <v>638</v>
      </c>
      <c r="AD638" s="3" t="s">
        <v>3382</v>
      </c>
      <c r="AE638" s="3"/>
      <c r="AF638" s="3"/>
      <c r="AG638" s="3"/>
      <c r="AH638" s="3"/>
      <c r="AI638" s="3"/>
      <c r="AJ638" s="3"/>
      <c r="AK638" s="3"/>
      <c r="AL638" s="3">
        <v>4334156</v>
      </c>
      <c r="AM638" s="6" t="s">
        <v>3383</v>
      </c>
      <c r="AN638" s="6">
        <v>4334156</v>
      </c>
      <c r="AO638" s="6"/>
      <c r="AP638" s="6"/>
      <c r="AQ638" s="6">
        <v>6144880357</v>
      </c>
      <c r="AR638" s="6" t="s">
        <v>3384</v>
      </c>
      <c r="AS638" s="6"/>
      <c r="AT638" s="6"/>
      <c r="AU638" s="6"/>
      <c r="AV638" s="6" t="s">
        <v>3385</v>
      </c>
      <c r="AW638" s="6" t="s">
        <v>3386</v>
      </c>
      <c r="AX638" s="6"/>
      <c r="AY638" s="6"/>
      <c r="AZ638" s="6"/>
      <c r="BA638" s="6"/>
      <c r="BB638" s="6"/>
      <c r="BC638" s="6"/>
      <c r="BD638" s="6" t="s">
        <v>3387</v>
      </c>
      <c r="BE638" s="8">
        <v>637</v>
      </c>
      <c r="BF638" s="6" t="str">
        <f t="shared" si="194"/>
        <v>insert into bitacoras_estatus (numero_expediente, numero_registro, representante, fecha_inicio, fecha_vencimiento, id_cliente, id_admin, id_bitacoras_estatus, id_estatus, id_clase, id_marca, created_at, updated_at) values('866593','1026283','JOSE RAMON ARZAGA RIVERA','2007-07-02','2017-07-02','474','2','1','1',null,679,'2007-07-02 00:00:00','2007-07-02 00:00:00');</v>
      </c>
      <c r="BG638" s="6" t="str">
        <f t="shared" si="195"/>
        <v>insert into servicios_comentarios (comentario, id_admin, id_estatus, created_at, updated_at) values('TITULO RECIBIDO EL 08-05-08',1,637,'2007-07-02 00:00:00','2007-07-02 00:00:00');</v>
      </c>
      <c r="BH638" s="6" t="str">
        <f t="shared" si="196"/>
        <v>insert into servicios_comentarios (comentario, id_admin, id_estatus, created_at, updated_at) values('4334156,433 3155 cel 6144880357, 614 1787027',1,637,'2007-07-02 00:00:00','2007-07-02 00:00:00');</v>
      </c>
      <c r="BI638" s="137" t="str">
        <f t="shared" si="197"/>
        <v>update bitacoras_estatus set comprobacion_uso = 1, id_estatus=9 where id=637;</v>
      </c>
      <c r="BJ638" s="137" t="str">
        <f t="shared" si="198"/>
        <v>update bitacoras_estatus set numero_expediente = '866593', numero_registro = '1026283', id_estatus = 9, fecha_inicio = '2007-07-02', fecha_vencimiento ='2017-07-02', created_at ='2007-07-02 00:00:00', updated_at ='2007-07-02 00:00:00', id_clase=null, id_marca=679, id_cliente=474, vigencia = 0 where id =637;</v>
      </c>
      <c r="BK638" s="137" t="str">
        <f t="shared" si="199"/>
        <v>update bitacoras_estatus set id_estatus = 9 where id =637;</v>
      </c>
    </row>
    <row r="639" spans="1:63">
      <c r="A639" s="3">
        <v>928863</v>
      </c>
      <c r="B639" s="3">
        <v>1044038</v>
      </c>
      <c r="C639" s="3">
        <f>IF(Tabla1[[#This Row],[No. REG.]]="","",1)</f>
        <v>1</v>
      </c>
      <c r="D639" s="3" t="s">
        <v>109</v>
      </c>
      <c r="E639" s="3">
        <f>IF(Tabla1[[#This Row],[STATUS]]="","",VLOOKUP(D639,Estatus!$A$2:$B$13,2,0))</f>
        <v>9</v>
      </c>
      <c r="F639" s="3">
        <f>IF(Tabla1[[#This Row],[STATUS]]="","",VLOOKUP(D639,Estatus!$A$2:$I$12,9,0))</f>
        <v>0</v>
      </c>
      <c r="G639" s="12" t="s">
        <v>3388</v>
      </c>
      <c r="H639" s="7">
        <v>39556</v>
      </c>
      <c r="I639" s="80">
        <f t="shared" si="180"/>
        <v>2008</v>
      </c>
      <c r="J639" s="80">
        <f t="shared" si="181"/>
        <v>4</v>
      </c>
      <c r="K639" s="80">
        <f t="shared" si="182"/>
        <v>18</v>
      </c>
      <c r="L639" s="80" t="str">
        <f t="shared" si="183"/>
        <v>04</v>
      </c>
      <c r="M639" s="80">
        <f t="shared" si="184"/>
        <v>18</v>
      </c>
      <c r="N639" s="80" t="str">
        <f t="shared" si="185"/>
        <v>'2008-04-18'</v>
      </c>
      <c r="O639" s="80" t="str">
        <f t="shared" si="186"/>
        <v>'2008-04-18 00:00:00'</v>
      </c>
      <c r="P639" s="7">
        <v>43208</v>
      </c>
      <c r="Q639" s="80">
        <f t="shared" si="187"/>
        <v>2018</v>
      </c>
      <c r="R639" s="80">
        <f t="shared" si="188"/>
        <v>4</v>
      </c>
      <c r="S639" s="80">
        <f t="shared" si="189"/>
        <v>18</v>
      </c>
      <c r="T639" s="80" t="str">
        <f t="shared" si="190"/>
        <v>04</v>
      </c>
      <c r="U639" s="80">
        <f t="shared" si="191"/>
        <v>18</v>
      </c>
      <c r="V639" s="80" t="str">
        <f t="shared" si="192"/>
        <v>'2018-04-18'</v>
      </c>
      <c r="W639" s="80"/>
      <c r="X639" s="80" t="str">
        <f t="shared" si="193"/>
        <v>null</v>
      </c>
      <c r="Y639" s="3" t="s">
        <v>3389</v>
      </c>
      <c r="Z639" s="124">
        <f>IFERROR(IF(Y639="","null",VLOOKUP(Y639,Marcas!$A$2:$C$2024,2,0)),"")</f>
        <v>663</v>
      </c>
      <c r="AA639" s="3" t="s">
        <v>3390</v>
      </c>
      <c r="AB639" s="3">
        <f>IFERROR(IF(AA639="","",IF(AA639="EMPORIO LEGAL",1,VLOOKUP(AA639,Clientes!$A$2:$B$1190,2,0))),"")</f>
        <v>473</v>
      </c>
      <c r="AC639" s="3">
        <f>IFERROR(IF(Tabla1[[#This Row],[id_control]]="null","",VLOOKUP(CONCATENATE(Tabla1[[#This Row],[CLIENTE]],"-",Tabla1[[#This Row],[id_control]]),Hoja1!$C$2:$D$1994,2,0)),"")</f>
        <v>639</v>
      </c>
      <c r="AD639" s="3" t="s">
        <v>3391</v>
      </c>
      <c r="AE639" s="3"/>
      <c r="AF639" s="3"/>
      <c r="AG639" s="3"/>
      <c r="AH639" s="3"/>
      <c r="AI639" s="3"/>
      <c r="AJ639" s="3"/>
      <c r="AK639" s="3"/>
      <c r="AL639" s="3">
        <v>4832555</v>
      </c>
      <c r="AM639" s="6">
        <v>2000510</v>
      </c>
      <c r="AN639" s="6"/>
      <c r="AO639" s="6"/>
      <c r="AP639" s="6"/>
      <c r="AQ639" s="6">
        <v>2333733</v>
      </c>
      <c r="AR639" s="6"/>
      <c r="AS639" s="6"/>
      <c r="AT639" s="6"/>
      <c r="AU639" s="6"/>
      <c r="AV639" s="6" t="s">
        <v>3392</v>
      </c>
      <c r="AW639" s="6"/>
      <c r="AX639" s="6"/>
      <c r="AY639" s="6"/>
      <c r="AZ639" s="6"/>
      <c r="BA639" s="6"/>
      <c r="BB639" s="6"/>
      <c r="BC639" s="6"/>
      <c r="BD639" s="6" t="s">
        <v>3393</v>
      </c>
      <c r="BE639" s="8">
        <v>638</v>
      </c>
      <c r="BF639" s="6" t="str">
        <f t="shared" si="194"/>
        <v>insert into bitacoras_estatus (numero_expediente, numero_registro, representante, fecha_inicio, fecha_vencimiento, id_cliente, id_admin, id_bitacoras_estatus, id_estatus, id_clase, id_marca, created_at, updated_at) values('928863','1044038','LUIS VARGAS NERI','2008-04-18','2018-04-18','473','2','1','1',null,663,'2008-04-18 00:00:00','2008-04-18 00:00:00');</v>
      </c>
      <c r="BG639" s="6" t="str">
        <f t="shared" si="195"/>
        <v>insert into servicios_comentarios (comentario, id_admin, id_estatus, created_at, updated_at) values('TITULO ENTREGADO 04/09/2008',1,638,'2008-04-18 00:00:00','2008-04-18 00:00:00');</v>
      </c>
      <c r="BH639" s="6" t="str">
        <f t="shared" si="196"/>
        <v>insert into servicios_comentarios (comentario, id_admin, id_estatus, created_at, updated_at) values('4832555, 2000510 CEL 2333733',1,638,'2008-04-18 00:00:00','2008-04-18 00:00:00');</v>
      </c>
      <c r="BI639" s="137" t="str">
        <f t="shared" si="197"/>
        <v>update bitacoras_estatus set comprobacion_uso = 1, id_estatus=9 where id=638;</v>
      </c>
      <c r="BJ639" s="137" t="str">
        <f t="shared" si="198"/>
        <v>update bitacoras_estatus set numero_expediente = '928863', numero_registro = '1044038', id_estatus = 9, fecha_inicio = '2008-04-18', fecha_vencimiento ='2018-04-18', created_at ='2008-04-18 00:00:00', updated_at ='2008-04-18 00:00:00', id_clase=null, id_marca=663, id_cliente=473, vigencia = 0 where id =638;</v>
      </c>
      <c r="BK639" s="137" t="str">
        <f t="shared" si="199"/>
        <v>update bitacoras_estatus set id_estatus = 9 where id =638;</v>
      </c>
    </row>
    <row r="640" spans="1:63" ht="27">
      <c r="A640" s="3">
        <v>1031773</v>
      </c>
      <c r="B640" s="3"/>
      <c r="C640" s="3" t="str">
        <f>IF(Tabla1[[#This Row],[No. REG.]]="","",1)</f>
        <v/>
      </c>
      <c r="D640" s="3" t="s">
        <v>34</v>
      </c>
      <c r="E640" s="3">
        <f>IF(Tabla1[[#This Row],[STATUS]]="","",VLOOKUP(D640,Estatus!$A$2:$B$13,2,0))</f>
        <v>5</v>
      </c>
      <c r="F640" s="3">
        <f>IF(Tabla1[[#This Row],[STATUS]]="","",VLOOKUP(D640,Estatus!$A$2:$I$12,9,0))</f>
        <v>0</v>
      </c>
      <c r="G640" s="12" t="s">
        <v>3394</v>
      </c>
      <c r="H640" s="7">
        <v>40060</v>
      </c>
      <c r="I640" s="80">
        <f t="shared" si="180"/>
        <v>2009</v>
      </c>
      <c r="J640" s="80">
        <f t="shared" si="181"/>
        <v>9</v>
      </c>
      <c r="K640" s="80">
        <f t="shared" si="182"/>
        <v>4</v>
      </c>
      <c r="L640" s="80" t="str">
        <f t="shared" si="183"/>
        <v>09</v>
      </c>
      <c r="M640" s="80" t="str">
        <f t="shared" si="184"/>
        <v>04</v>
      </c>
      <c r="N640" s="80" t="str">
        <f t="shared" si="185"/>
        <v>'2009-09-04'</v>
      </c>
      <c r="O640" s="80" t="str">
        <f t="shared" si="186"/>
        <v>'2009-09-04 00:00:00'</v>
      </c>
      <c r="P640" s="7">
        <v>43712</v>
      </c>
      <c r="Q640" s="80">
        <f t="shared" si="187"/>
        <v>2019</v>
      </c>
      <c r="R640" s="80">
        <f t="shared" si="188"/>
        <v>9</v>
      </c>
      <c r="S640" s="80">
        <f t="shared" si="189"/>
        <v>4</v>
      </c>
      <c r="T640" s="80" t="str">
        <f t="shared" si="190"/>
        <v>09</v>
      </c>
      <c r="U640" s="80" t="str">
        <f t="shared" si="191"/>
        <v>04</v>
      </c>
      <c r="V640" s="80" t="str">
        <f t="shared" si="192"/>
        <v>'2019-09-04'</v>
      </c>
      <c r="W640" s="80"/>
      <c r="X640" s="80" t="str">
        <f t="shared" si="193"/>
        <v>null</v>
      </c>
      <c r="Y640" s="12" t="s">
        <v>3395</v>
      </c>
      <c r="Z640" s="125">
        <f>IFERROR(IF(Y640="","null",VLOOKUP(Y640,Marcas!$A$2:$C$2024,2,0)),"")</f>
        <v>662</v>
      </c>
      <c r="AA640" s="12" t="s">
        <v>3396</v>
      </c>
      <c r="AB640" s="3">
        <f>IFERROR(IF(AA640="","",IF(AA640="EMPORIO LEGAL",1,VLOOKUP(AA640,Clientes!$A$2:$B$1190,2,0))),"")</f>
        <v>472</v>
      </c>
      <c r="AC640" s="3">
        <f>IFERROR(IF(Tabla1[[#This Row],[id_control]]="null","",VLOOKUP(CONCATENATE(Tabla1[[#This Row],[CLIENTE]],"-",Tabla1[[#This Row],[id_control]]),Hoja1!$C$2:$D$1994,2,0)),"")</f>
        <v>640</v>
      </c>
      <c r="AD640" s="3" t="s">
        <v>3397</v>
      </c>
      <c r="AE640" s="4"/>
      <c r="AF640" s="3"/>
      <c r="AG640" s="3"/>
      <c r="AH640" s="3"/>
      <c r="AI640" s="3"/>
      <c r="AJ640" s="3"/>
      <c r="AK640" s="3"/>
      <c r="AL640" s="3">
        <v>6255877191</v>
      </c>
      <c r="AM640" s="6">
        <v>6255877193</v>
      </c>
      <c r="AN640" s="6" t="s">
        <v>3398</v>
      </c>
      <c r="AO640" s="6"/>
      <c r="AP640" s="6"/>
      <c r="AQ640" s="11"/>
      <c r="AR640" s="11"/>
      <c r="AS640" s="6"/>
      <c r="AT640" s="6"/>
      <c r="AU640" s="6"/>
      <c r="AV640" s="6" t="s">
        <v>3399</v>
      </c>
      <c r="AW640" s="6" t="s">
        <v>3400</v>
      </c>
      <c r="AX640" s="6"/>
      <c r="AY640" s="6"/>
      <c r="AZ640" s="6"/>
      <c r="BA640" s="6"/>
      <c r="BB640" s="6"/>
      <c r="BC640" s="6"/>
      <c r="BD640" s="6" t="s">
        <v>3401</v>
      </c>
      <c r="BE640" s="8">
        <v>639</v>
      </c>
      <c r="BF640" s="6" t="str">
        <f t="shared" si="194"/>
        <v>insert into bitacoras_estatus (numero_expediente, numero_registro, representante, fecha_inicio, fecha_vencimiento, id_cliente, id_admin, id_bitacoras_estatus, id_estatus, id_clase, id_marca, created_at, updated_at) values('1031773','','PETER FRIESSEN PENNER','2009-09-04','2019-09-04','472','2','1','1',null,662,'2009-09-04 00:00:00','2009-09-04 00:00:00');</v>
      </c>
      <c r="BG640" s="6" t="str">
        <f t="shared" si="195"/>
        <v>insert into servicios_comentarios (comentario, id_admin, id_estatus, created_at, updated_at) values('REQUISITOS RECIBIDOS 28/AGO/2014. TRAMITE DESECHADO POR LA AUTORIDAD.',1,639,'2009-09-04 00:00:00','2009-09-04 00:00:00');</v>
      </c>
      <c r="BH640" s="6" t="str">
        <f t="shared" si="196"/>
        <v>insert into servicios_comentarios (comentario, id_admin, id_estatus, created_at, updated_at) values('6255877191, 6255877193 Y 045 625 1055303',1,639,'2009-09-04 00:00:00','2009-09-04 00:00:00');</v>
      </c>
      <c r="BI640" s="137" t="str">
        <f t="shared" si="197"/>
        <v>update bitacoras_estatus set comprobacion_uso = 1, id_estatus=5 where id=639;</v>
      </c>
      <c r="BJ640" s="137" t="str">
        <f t="shared" si="198"/>
        <v>update bitacoras_estatus set numero_expediente = '1031773', numero_registro = '', id_estatus = 5, fecha_inicio = '2009-09-04', fecha_vencimiento ='2019-09-04', created_at ='2009-09-04 00:00:00', updated_at ='2009-09-04 00:00:00', id_clase=null, id_marca=662, id_cliente=472, vigencia = 0 where id =639;</v>
      </c>
      <c r="BK640" s="137" t="str">
        <f t="shared" si="199"/>
        <v>update bitacoras_estatus set id_estatus = 5 where id =639;</v>
      </c>
    </row>
    <row r="641" spans="1:63">
      <c r="A641" s="3">
        <v>1537311</v>
      </c>
      <c r="B641" s="3">
        <v>1508448</v>
      </c>
      <c r="C641" s="3">
        <f>IF(Tabla1[[#This Row],[No. REG.]]="","",1)</f>
        <v>1</v>
      </c>
      <c r="D641" s="3" t="s">
        <v>46</v>
      </c>
      <c r="E641" s="3">
        <f>IF(Tabla1[[#This Row],[STATUS]]="","",VLOOKUP(D641,Estatus!$A$2:$B$13,2,0))</f>
        <v>10</v>
      </c>
      <c r="F641" s="3">
        <f>IF(Tabla1[[#This Row],[STATUS]]="","",VLOOKUP(D641,Estatus!$A$2:$I$12,9,0))</f>
        <v>1</v>
      </c>
      <c r="G641" s="12" t="s">
        <v>3402</v>
      </c>
      <c r="H641" s="7">
        <v>41926</v>
      </c>
      <c r="I641" s="80">
        <f t="shared" si="180"/>
        <v>2014</v>
      </c>
      <c r="J641" s="80">
        <f t="shared" si="181"/>
        <v>10</v>
      </c>
      <c r="K641" s="80">
        <f t="shared" si="182"/>
        <v>14</v>
      </c>
      <c r="L641" s="80">
        <f t="shared" si="183"/>
        <v>10</v>
      </c>
      <c r="M641" s="80">
        <f t="shared" si="184"/>
        <v>14</v>
      </c>
      <c r="N641" s="80" t="str">
        <f t="shared" si="185"/>
        <v>'2014-10-14'</v>
      </c>
      <c r="O641" s="80" t="str">
        <f t="shared" si="186"/>
        <v>'2014-10-14 00:00:00'</v>
      </c>
      <c r="P641" s="7">
        <v>45579</v>
      </c>
      <c r="Q641" s="80">
        <f t="shared" si="187"/>
        <v>2024</v>
      </c>
      <c r="R641" s="80">
        <f t="shared" si="188"/>
        <v>10</v>
      </c>
      <c r="S641" s="80">
        <f t="shared" si="189"/>
        <v>14</v>
      </c>
      <c r="T641" s="80">
        <f t="shared" si="190"/>
        <v>10</v>
      </c>
      <c r="U641" s="80">
        <f t="shared" si="191"/>
        <v>14</v>
      </c>
      <c r="V641" s="80" t="str">
        <f t="shared" si="192"/>
        <v>'2024-10-14'</v>
      </c>
      <c r="W641" s="80"/>
      <c r="X641" s="80" t="str">
        <f t="shared" si="193"/>
        <v>null</v>
      </c>
      <c r="Y641" s="3" t="s">
        <v>3395</v>
      </c>
      <c r="Z641" s="124">
        <f>IFERROR(IF(Y641="","null",VLOOKUP(Y641,Marcas!$A$2:$C$2024,2,0)),"")</f>
        <v>662</v>
      </c>
      <c r="AA641" s="3" t="s">
        <v>3395</v>
      </c>
      <c r="AB641" s="3">
        <f>IFERROR(IF(AA641="","",IF(AA641="EMPORIO LEGAL",1,VLOOKUP(AA641,Clientes!$A$2:$B$1190,2,0))),"")</f>
        <v>471</v>
      </c>
      <c r="AC641" s="3">
        <f>IFERROR(IF(Tabla1[[#This Row],[id_control]]="null","",VLOOKUP(CONCATENATE(Tabla1[[#This Row],[CLIENTE]],"-",Tabla1[[#This Row],[id_control]]),Hoja1!$C$2:$D$1994,2,0)),"")</f>
        <v>641</v>
      </c>
      <c r="AD641" s="3" t="s">
        <v>3397</v>
      </c>
      <c r="AE641" s="3"/>
      <c r="AF641" s="3"/>
      <c r="AG641" s="3"/>
      <c r="AH641" s="3"/>
      <c r="AI641" s="3"/>
      <c r="AJ641" s="3"/>
      <c r="AK641" s="3"/>
      <c r="AL641" s="3" t="s">
        <v>3403</v>
      </c>
      <c r="AM641" s="6"/>
      <c r="AN641" s="6"/>
      <c r="AO641" s="6"/>
      <c r="AP641" s="6"/>
      <c r="AQ641" s="6"/>
      <c r="AR641" s="6"/>
      <c r="AS641" s="6"/>
      <c r="AT641" s="6"/>
      <c r="AU641" s="6"/>
      <c r="AV641" s="6" t="s">
        <v>3404</v>
      </c>
      <c r="AW641" s="6"/>
      <c r="AX641" s="6"/>
      <c r="AY641" s="6"/>
      <c r="AZ641" s="6"/>
      <c r="BA641" s="6"/>
      <c r="BB641" s="6"/>
      <c r="BC641" s="6"/>
      <c r="BD641" s="6" t="s">
        <v>3403</v>
      </c>
      <c r="BE641" s="8">
        <v>640</v>
      </c>
      <c r="BF641" s="6" t="str">
        <f t="shared" si="194"/>
        <v>insert into bitacoras_estatus (numero_expediente, numero_registro, representante, fecha_inicio, fecha_vencimiento, id_cliente, id_admin, id_bitacoras_estatus, id_estatus, id_clase, id_marca, created_at, updated_at) values('1537311','1508448','PETER FRIESSEN PENNER','2014-10-14','2024-10-14','471','2','1','1',null,662,'2014-10-14 00:00:00','2014-10-14 00:00:00');</v>
      </c>
      <c r="BG641" s="6" t="str">
        <f t="shared" si="195"/>
        <v>insert into servicios_comentarios (comentario, id_admin, id_estatus, created_at, updated_at) values('TITULO ENTREGADO EL 19 MARZO 15',1,640,'2014-10-14 00:00:00','2014-10-14 00:00:00');</v>
      </c>
      <c r="BH641" s="6" t="str">
        <f t="shared" si="196"/>
        <v>insert into servicios_comentarios (comentario, id_admin, id_estatus, created_at, updated_at) values('625 587 71 91 Y CEL 625 105 53 03',1,640,'2014-10-14 00:00:00','2014-10-14 00:00:00');</v>
      </c>
      <c r="BI641" s="137" t="str">
        <f t="shared" si="197"/>
        <v>update bitacoras_estatus set comprobacion_uso = 1, id_estatus=10 where id=640;</v>
      </c>
      <c r="BJ641" s="137" t="str">
        <f t="shared" si="198"/>
        <v>update bitacoras_estatus set numero_expediente = '1537311', numero_registro = '1508448', id_estatus = 10, fecha_inicio = '2014-10-14', fecha_vencimiento ='2024-10-14', created_at ='2014-10-14 00:00:00', updated_at ='2014-10-14 00:00:00', id_clase=null, id_marca=662, id_cliente=471, vigencia = 1 where id =640;</v>
      </c>
      <c r="BK641" s="137" t="str">
        <f t="shared" si="199"/>
        <v>update bitacoras_estatus set id_estatus = 10 where id =640;</v>
      </c>
    </row>
    <row r="642" spans="1:63" ht="27">
      <c r="A642" s="3">
        <v>1470853</v>
      </c>
      <c r="B642" s="3">
        <v>1464724</v>
      </c>
      <c r="C642" s="3">
        <f>IF(Tabla1[[#This Row],[No. REG.]]="","",1)</f>
        <v>1</v>
      </c>
      <c r="D642" s="3" t="s">
        <v>46</v>
      </c>
      <c r="E642" s="3">
        <f>IF(Tabla1[[#This Row],[STATUS]]="","",VLOOKUP(D642,Estatus!$A$2:$B$13,2,0))</f>
        <v>10</v>
      </c>
      <c r="F642" s="3">
        <f>IF(Tabla1[[#This Row],[STATUS]]="","",VLOOKUP(D642,Estatus!$A$2:$I$12,9,0))</f>
        <v>1</v>
      </c>
      <c r="G642" s="12" t="s">
        <v>3405</v>
      </c>
      <c r="H642" s="7">
        <v>41724</v>
      </c>
      <c r="I642" s="80">
        <f t="shared" ref="I642:I705" si="200">YEAR(H642)</f>
        <v>2014</v>
      </c>
      <c r="J642" s="80">
        <f t="shared" ref="J642:J705" si="201">MONTH(H642)</f>
        <v>3</v>
      </c>
      <c r="K642" s="80">
        <f t="shared" ref="K642:K705" si="202">DAY(H642)</f>
        <v>26</v>
      </c>
      <c r="L642" s="80" t="str">
        <f t="shared" ref="L642:L705" si="203">IF(LEN(J642)=1,CONCATENATE("0",J642),J642)</f>
        <v>03</v>
      </c>
      <c r="M642" s="80">
        <f t="shared" ref="M642:M705" si="204">IF(LEN(K642)=1,CONCATENATE("0",K642),K642)</f>
        <v>26</v>
      </c>
      <c r="N642" s="80" t="str">
        <f t="shared" ref="N642:N705" si="205">IFERROR(IF(H642="","null",CONCATENATE("'",I642,"-",L642,"-",M642,"'")),"null")</f>
        <v>'2014-03-26'</v>
      </c>
      <c r="O642" s="80" t="str">
        <f t="shared" ref="O642:O705" si="206">IF(N642="null","'2018-11-08 00:00:00'",CONCATENATE("'",I642,"-",L642,"-",M642," 00:00:00'"))</f>
        <v>'2014-03-26 00:00:00'</v>
      </c>
      <c r="P642" s="7">
        <v>45377</v>
      </c>
      <c r="Q642" s="80">
        <f t="shared" ref="Q642:Q705" si="207">YEAR(P642)</f>
        <v>2024</v>
      </c>
      <c r="R642" s="80">
        <f t="shared" ref="R642:R705" si="208">MONTH(P642)</f>
        <v>3</v>
      </c>
      <c r="S642" s="80">
        <f t="shared" ref="S642:S705" si="209">DAY(P642)</f>
        <v>26</v>
      </c>
      <c r="T642" s="80" t="str">
        <f t="shared" ref="T642:T705" si="210">IF(LEN(R642)=1,CONCATENATE("0",R642),R642)</f>
        <v>03</v>
      </c>
      <c r="U642" s="80">
        <f t="shared" ref="U642:U705" si="211">IF(LEN(S642)=1,CONCATENATE("0",S642),S642)</f>
        <v>26</v>
      </c>
      <c r="V642" s="80" t="str">
        <f t="shared" ref="V642:V705" si="212">IFERROR(IF(P642="","null",CONCATENATE("'",Q642,"-",T642,"-",U642,"'")),"null")</f>
        <v>'2024-03-26'</v>
      </c>
      <c r="W642" s="80">
        <v>36</v>
      </c>
      <c r="X642" s="80">
        <f t="shared" ref="X642:X705" si="213">IF(W642="","null",W642)</f>
        <v>36</v>
      </c>
      <c r="Y642" s="3" t="s">
        <v>3406</v>
      </c>
      <c r="Z642" s="124">
        <f>IFERROR(IF(Y642="","null",VLOOKUP(Y642,Marcas!$A$2:$C$2024,2,0)),"")</f>
        <v>658</v>
      </c>
      <c r="AA642" s="3" t="s">
        <v>3406</v>
      </c>
      <c r="AB642" s="3">
        <f>IFERROR(IF(AA642="","",IF(AA642="EMPORIO LEGAL",1,VLOOKUP(AA642,Clientes!$A$2:$B$1190,2,0))),"")</f>
        <v>470</v>
      </c>
      <c r="AC642" s="3">
        <f>IFERROR(IF(Tabla1[[#This Row],[id_control]]="null","",VLOOKUP(CONCATENATE(Tabla1[[#This Row],[CLIENTE]],"-",Tabla1[[#This Row],[id_control]]),Hoja1!$C$2:$D$1994,2,0)),"")</f>
        <v>642</v>
      </c>
      <c r="AD642" s="3" t="s">
        <v>3407</v>
      </c>
      <c r="AE642" s="3"/>
      <c r="AF642" s="3"/>
      <c r="AG642" s="3"/>
      <c r="AH642" s="3"/>
      <c r="AI642" s="3"/>
      <c r="AJ642" s="3"/>
      <c r="AK642" s="3"/>
      <c r="AL642" s="3" t="s">
        <v>3408</v>
      </c>
      <c r="AM642" s="6"/>
      <c r="AN642" s="6"/>
      <c r="AO642" s="6"/>
      <c r="AP642" s="6"/>
      <c r="AQ642" s="6"/>
      <c r="AR642" s="6"/>
      <c r="AS642" s="6"/>
      <c r="AT642" s="6"/>
      <c r="AU642" s="6"/>
      <c r="AV642" s="13" t="s">
        <v>3409</v>
      </c>
      <c r="AW642" s="6"/>
      <c r="AX642" s="6"/>
      <c r="AY642" s="6"/>
      <c r="AZ642" s="6"/>
      <c r="BA642" s="6"/>
      <c r="BB642" s="6"/>
      <c r="BC642" s="6"/>
      <c r="BD642" s="6" t="s">
        <v>3408</v>
      </c>
      <c r="BE642" s="8">
        <v>641</v>
      </c>
      <c r="BF642" s="6" t="str">
        <f t="shared" ref="BF642:BF705" si="214">CONCATENATE($BG$1,A642,"','",B642,"','",AD642,"',",N642,",",V642,",'",AB642,"','2','1','1',",X642,",",Z642,",",O642,",",O642,");")</f>
        <v>insert into bitacoras_estatus (numero_expediente, numero_registro, representante, fecha_inicio, fecha_vencimiento, id_cliente, id_admin, id_bitacoras_estatus, id_estatus, id_clase, id_marca, created_at, updated_at) values('1470853','1464724','OCTAVIO RIVAS VILLARREAL','2014-03-26','2024-03-26','470','2','1','1',36,658,'2014-03-26 00:00:00','2014-03-26 00:00:00');</v>
      </c>
      <c r="BG642" s="6" t="str">
        <f t="shared" ref="BG642:BG705" si="215">IF(OR(G642="",BE642=""),"",CONCATENATE("insert into servicios_comentarios (comentario, id_admin, id_estatus, created_at, updated_at) values('",G642,"',1,",BE642,",",O642,",",O642,");"))</f>
        <v>insert into servicios_comentarios (comentario, id_admin, id_estatus, created_at, updated_at) values('TITULO RECIBIDO 19AGO14. TITULO ENTREGADO 22/08/2014',1,641,'2014-03-26 00:00:00','2014-03-26 00:00:00');</v>
      </c>
      <c r="BH642" s="6" t="str">
        <f t="shared" ref="BH642:BH705" si="216">IF(OR(BD642="",BE642=""),"",CONCATENATE("insert into servicios_comentarios (comentario, id_admin, id_estatus, created_at, updated_at) values('",BD642,"',1,",BE642,",",O642,",",O642,");"))</f>
        <v>insert into servicios_comentarios (comentario, id_admin, id_estatus, created_at, updated_at) values('TEL 413 80 91 CEL 614 154 62 08',1,641,'2014-03-26 00:00:00','2014-03-26 00:00:00');</v>
      </c>
      <c r="BI642" s="137" t="str">
        <f t="shared" ref="BI642:BI705" si="217">CONCATENATE("update bitacoras_estatus set comprobacion_uso = 1, id_estatus=",E642," where id=",BE642,";")</f>
        <v>update bitacoras_estatus set comprobacion_uso = 1, id_estatus=10 where id=641;</v>
      </c>
      <c r="BJ642" s="137" t="str">
        <f t="shared" ref="BJ642:BJ705" si="218">IF(BE642="","",CONCATENATE("update bitacoras_estatus set numero_expediente = '",A642,"', numero_registro = '",B642,"', id_estatus = ",E642,", fecha_inicio = ",N642,", fecha_vencimiento =",V642,", created_at =",O642,", updated_at =",O642,", id_clase=",X642,", id_marca=", Z642,", id_cliente=", AB642,", vigencia = ",F642," where id =",BE642,";"))</f>
        <v>update bitacoras_estatus set numero_expediente = '1470853', numero_registro = '1464724', id_estatus = 10, fecha_inicio = '2014-03-26', fecha_vencimiento ='2024-03-26', created_at ='2014-03-26 00:00:00', updated_at ='2014-03-26 00:00:00', id_clase=36, id_marca=658, id_cliente=470, vigencia = 1 where id =641;</v>
      </c>
      <c r="BK642" s="137" t="str">
        <f t="shared" ref="BK642:BK705" si="219">IF(OR(E642="",BE642=""),"",CONCATENATE("update bitacoras_estatus set id_estatus = ",E642," where id =",BE642,";"))</f>
        <v>update bitacoras_estatus set id_estatus = 10 where id =641;</v>
      </c>
    </row>
    <row r="643" spans="1:63">
      <c r="A643" s="3">
        <v>1062683</v>
      </c>
      <c r="B643" s="3">
        <v>1147652</v>
      </c>
      <c r="C643" s="3">
        <f>IF(Tabla1[[#This Row],[No. REG.]]="","",1)</f>
        <v>1</v>
      </c>
      <c r="D643" s="3" t="s">
        <v>46</v>
      </c>
      <c r="E643" s="3">
        <f>IF(Tabla1[[#This Row],[STATUS]]="","",VLOOKUP(D643,Estatus!$A$2:$B$13,2,0))</f>
        <v>10</v>
      </c>
      <c r="F643" s="3">
        <f>IF(Tabla1[[#This Row],[STATUS]]="","",VLOOKUP(D643,Estatus!$A$2:$I$12,9,0))</f>
        <v>1</v>
      </c>
      <c r="G643" s="12" t="s">
        <v>3410</v>
      </c>
      <c r="H643" s="7">
        <v>40165</v>
      </c>
      <c r="I643" s="80">
        <f t="shared" si="200"/>
        <v>2009</v>
      </c>
      <c r="J643" s="80">
        <f t="shared" si="201"/>
        <v>12</v>
      </c>
      <c r="K643" s="80">
        <f t="shared" si="202"/>
        <v>18</v>
      </c>
      <c r="L643" s="80">
        <f t="shared" si="203"/>
        <v>12</v>
      </c>
      <c r="M643" s="80">
        <f t="shared" si="204"/>
        <v>18</v>
      </c>
      <c r="N643" s="80" t="str">
        <f t="shared" si="205"/>
        <v>'2009-12-18'</v>
      </c>
      <c r="O643" s="80" t="str">
        <f t="shared" si="206"/>
        <v>'2009-12-18 00:00:00'</v>
      </c>
      <c r="P643" s="7">
        <v>43817</v>
      </c>
      <c r="Q643" s="80">
        <f t="shared" si="207"/>
        <v>2019</v>
      </c>
      <c r="R643" s="80">
        <f t="shared" si="208"/>
        <v>12</v>
      </c>
      <c r="S643" s="80">
        <f t="shared" si="209"/>
        <v>18</v>
      </c>
      <c r="T643" s="80">
        <f t="shared" si="210"/>
        <v>12</v>
      </c>
      <c r="U643" s="80">
        <f t="shared" si="211"/>
        <v>18</v>
      </c>
      <c r="V643" s="80" t="str">
        <f t="shared" si="212"/>
        <v>'2019-12-18'</v>
      </c>
      <c r="W643" s="80">
        <v>35</v>
      </c>
      <c r="X643" s="80">
        <f t="shared" si="213"/>
        <v>35</v>
      </c>
      <c r="Y643" s="3" t="s">
        <v>3411</v>
      </c>
      <c r="Z643" s="124">
        <f>IFERROR(IF(Y643="","null",VLOOKUP(Y643,Marcas!$A$2:$C$2024,2,0)),"")</f>
        <v>646</v>
      </c>
      <c r="AA643" s="3" t="s">
        <v>8602</v>
      </c>
      <c r="AB643" s="3">
        <f>IFERROR(IF(AA643="","",IF(AA643="EMPORIO LEGAL",1,VLOOKUP(AA643,Clientes!$A$2:$B$1190,2,0))),"")</f>
        <v>469</v>
      </c>
      <c r="AC643" s="3">
        <f>IFERROR(IF(Tabla1[[#This Row],[id_control]]="null","",VLOOKUP(CONCATENATE(Tabla1[[#This Row],[CLIENTE]],"-",Tabla1[[#This Row],[id_control]]),Hoja1!$C$2:$D$1994,2,0)),"")</f>
        <v>643</v>
      </c>
      <c r="AD643" s="3" t="s">
        <v>3412</v>
      </c>
      <c r="AE643" s="3" t="s">
        <v>3413</v>
      </c>
      <c r="AF643" s="3"/>
      <c r="AG643" s="3"/>
      <c r="AH643" s="3"/>
      <c r="AI643" s="3"/>
      <c r="AJ643" s="3"/>
      <c r="AK643" s="3"/>
      <c r="AL643" s="3">
        <v>2010110</v>
      </c>
      <c r="AM643" s="6"/>
      <c r="AN643" s="6"/>
      <c r="AO643" s="6"/>
      <c r="AP643" s="6"/>
      <c r="AQ643" s="6" t="s">
        <v>3414</v>
      </c>
      <c r="AR643" s="6" t="s">
        <v>3415</v>
      </c>
      <c r="AS643" s="6"/>
      <c r="AT643" s="6"/>
      <c r="AU643" s="6"/>
      <c r="AV643" s="13" t="s">
        <v>3416</v>
      </c>
      <c r="AW643" s="6"/>
      <c r="AX643" s="6"/>
      <c r="AY643" s="6"/>
      <c r="AZ643" s="6"/>
      <c r="BA643" s="6"/>
      <c r="BB643" s="6"/>
      <c r="BC643" s="6"/>
      <c r="BD643" s="6" t="s">
        <v>3417</v>
      </c>
      <c r="BE643" s="8">
        <v>642</v>
      </c>
      <c r="BF643" s="6" t="str">
        <f t="shared" si="214"/>
        <v>insert into bitacoras_estatus (numero_expediente, numero_registro, representante, fecha_inicio, fecha_vencimiento, id_cliente, id_admin, id_bitacoras_estatus, id_estatus, id_clase, id_marca, created_at, updated_at) values('1062683','1147652','CESAR XICOTENCATL TENA SALAZAR','2009-12-18','2019-12-18','469','2','1','1',35,646,'2009-12-18 00:00:00','2009-12-18 00:00:00');</v>
      </c>
      <c r="BG643" s="6" t="str">
        <f t="shared" si="215"/>
        <v>insert into servicios_comentarios (comentario, id_admin, id_estatus, created_at, updated_at) values('Título recibido 16/04/2010',1,642,'2009-12-18 00:00:00','2009-12-18 00:00:00');</v>
      </c>
      <c r="BH643" s="6" t="str">
        <f t="shared" si="216"/>
        <v>insert into servicios_comentarios (comentario, id_admin, id_estatus, created_at, updated_at) values('2010110, LIZETH HERNANDEZ 614-199-7683,CESAR XICOTENCATL TENA SALAZAR 614-184-9899 CORREO',1,642,'2009-12-18 00:00:00','2009-12-18 00:00:00');</v>
      </c>
      <c r="BI643" s="137" t="str">
        <f t="shared" si="217"/>
        <v>update bitacoras_estatus set comprobacion_uso = 1, id_estatus=10 where id=642;</v>
      </c>
      <c r="BJ643" s="137" t="str">
        <f t="shared" si="218"/>
        <v>update bitacoras_estatus set numero_expediente = '1062683', numero_registro = '1147652', id_estatus = 10, fecha_inicio = '2009-12-18', fecha_vencimiento ='2019-12-18', created_at ='2009-12-18 00:00:00', updated_at ='2009-12-18 00:00:00', id_clase=35, id_marca=646, id_cliente=469, vigencia = 1 where id =642;</v>
      </c>
      <c r="BK643" s="137" t="str">
        <f t="shared" si="219"/>
        <v>update bitacoras_estatus set id_estatus = 10 where id =642;</v>
      </c>
    </row>
    <row r="644" spans="1:63">
      <c r="A644" s="6">
        <v>1408845</v>
      </c>
      <c r="B644" s="6">
        <v>1415447</v>
      </c>
      <c r="C644" s="6">
        <f>IF(Tabla1[[#This Row],[No. REG.]]="","",1)</f>
        <v>1</v>
      </c>
      <c r="D644" s="3" t="s">
        <v>46</v>
      </c>
      <c r="E644" s="3">
        <f>IF(Tabla1[[#This Row],[STATUS]]="","",VLOOKUP(D644,Estatus!$A$2:$B$13,2,0))</f>
        <v>10</v>
      </c>
      <c r="F644" s="3">
        <f>IF(Tabla1[[#This Row],[STATUS]]="","",VLOOKUP(D644,Estatus!$A$2:$I$12,9,0))</f>
        <v>1</v>
      </c>
      <c r="G644" s="16" t="s">
        <v>3418</v>
      </c>
      <c r="H644" s="7">
        <v>41516</v>
      </c>
      <c r="I644" s="80">
        <f t="shared" si="200"/>
        <v>2013</v>
      </c>
      <c r="J644" s="80">
        <f t="shared" si="201"/>
        <v>8</v>
      </c>
      <c r="K644" s="80">
        <f t="shared" si="202"/>
        <v>30</v>
      </c>
      <c r="L644" s="80" t="str">
        <f t="shared" si="203"/>
        <v>08</v>
      </c>
      <c r="M644" s="80">
        <f t="shared" si="204"/>
        <v>30</v>
      </c>
      <c r="N644" s="80" t="str">
        <f t="shared" si="205"/>
        <v>'2013-08-30'</v>
      </c>
      <c r="O644" s="80" t="str">
        <f t="shared" si="206"/>
        <v>'2013-08-30 00:00:00'</v>
      </c>
      <c r="P644" s="7">
        <v>45168</v>
      </c>
      <c r="Q644" s="80">
        <f t="shared" si="207"/>
        <v>2023</v>
      </c>
      <c r="R644" s="80">
        <f t="shared" si="208"/>
        <v>8</v>
      </c>
      <c r="S644" s="80">
        <f t="shared" si="209"/>
        <v>30</v>
      </c>
      <c r="T644" s="80" t="str">
        <f t="shared" si="210"/>
        <v>08</v>
      </c>
      <c r="U644" s="80">
        <f t="shared" si="211"/>
        <v>30</v>
      </c>
      <c r="V644" s="80" t="str">
        <f t="shared" si="212"/>
        <v>'2023-08-30'</v>
      </c>
      <c r="W644" s="80"/>
      <c r="X644" s="80" t="str">
        <f t="shared" si="213"/>
        <v>null</v>
      </c>
      <c r="Y644" s="6" t="s">
        <v>3419</v>
      </c>
      <c r="Z644" s="123">
        <f>IFERROR(IF(Y644="","null",VLOOKUP(Y644,Marcas!$A$2:$C$2024,2,0)),"")</f>
        <v>651</v>
      </c>
      <c r="AA644" s="6" t="s">
        <v>3419</v>
      </c>
      <c r="AB644" s="6">
        <f>IFERROR(IF(AA644="","",IF(AA644="EMPORIO LEGAL",1,VLOOKUP(AA644,Clientes!$A$2:$B$1190,2,0))),"")</f>
        <v>466</v>
      </c>
      <c r="AC644" s="6">
        <f>IFERROR(IF(Tabla1[[#This Row],[id_control]]="null","",VLOOKUP(CONCATENATE(Tabla1[[#This Row],[CLIENTE]],"-",Tabla1[[#This Row],[id_control]]),Hoja1!$C$2:$D$1994,2,0)),"")</f>
        <v>644</v>
      </c>
      <c r="AD644" s="6" t="s">
        <v>3420</v>
      </c>
      <c r="AE644" s="6"/>
      <c r="AF644" s="6"/>
      <c r="AG644" s="6"/>
      <c r="AH644" s="6"/>
      <c r="AI644" s="6"/>
      <c r="AJ644" s="6"/>
      <c r="AK644" s="6"/>
      <c r="AL644" s="3" t="s">
        <v>3421</v>
      </c>
      <c r="AM644" s="6"/>
      <c r="AN644" s="6"/>
      <c r="AO644" s="6"/>
      <c r="AP644" s="6"/>
      <c r="AQ644" s="4"/>
      <c r="AR644" s="4"/>
      <c r="AS644" s="6"/>
      <c r="AT644" s="6"/>
      <c r="AU644" s="6"/>
      <c r="AV644" s="6" t="s">
        <v>3422</v>
      </c>
      <c r="AW644" s="6"/>
      <c r="AX644" s="6"/>
      <c r="AY644" s="6"/>
      <c r="AZ644" s="6"/>
      <c r="BA644" s="6"/>
      <c r="BB644" s="6"/>
      <c r="BC644" s="6"/>
      <c r="BD644" s="8" t="s">
        <v>3421</v>
      </c>
      <c r="BE644" s="8">
        <v>643</v>
      </c>
      <c r="BF644" s="6" t="str">
        <f t="shared" si="214"/>
        <v>insert into bitacoras_estatus (numero_expediente, numero_registro, representante, fecha_inicio, fecha_vencimiento, id_cliente, id_admin, id_bitacoras_estatus, id_estatus, id_clase, id_marca, created_at, updated_at) values('1408845','1415447','JUAN ENRIQUE LOPEZ BARRIO','2013-08-30','2023-08-30','466','2','1','1',null,651,'2013-08-30 00:00:00','2013-08-30 00:00:00');</v>
      </c>
      <c r="BG644" s="6" t="str">
        <f t="shared" si="215"/>
        <v>insert into servicios_comentarios (comentario, id_admin, id_estatus, created_at, updated_at) values('TITULO ENTREGADO 19/FEB/2014',1,643,'2013-08-30 00:00:00','2013-08-30 00:00:00');</v>
      </c>
      <c r="BH644" s="6" t="str">
        <f t="shared" si="216"/>
        <v>insert into servicios_comentarios (comentario, id_admin, id_estatus, created_at, updated_at) values('4 30 01 38, 4 30 01 39',1,643,'2013-08-30 00:00:00','2013-08-30 00:00:00');</v>
      </c>
      <c r="BI644" s="137" t="str">
        <f t="shared" si="217"/>
        <v>update bitacoras_estatus set comprobacion_uso = 1, id_estatus=10 where id=643;</v>
      </c>
      <c r="BJ644" s="137" t="str">
        <f t="shared" si="218"/>
        <v>update bitacoras_estatus set numero_expediente = '1408845', numero_registro = '1415447', id_estatus = 10, fecha_inicio = '2013-08-30', fecha_vencimiento ='2023-08-30', created_at ='2013-08-30 00:00:00', updated_at ='2013-08-30 00:00:00', id_clase=null, id_marca=651, id_cliente=466, vigencia = 1 where id =643;</v>
      </c>
      <c r="BK644" s="137" t="str">
        <f t="shared" si="219"/>
        <v>update bitacoras_estatus set id_estatus = 10 where id =643;</v>
      </c>
    </row>
    <row r="645" spans="1:63" ht="27">
      <c r="A645" s="3">
        <v>1516782</v>
      </c>
      <c r="B645" s="3">
        <v>1502091</v>
      </c>
      <c r="C645" s="3">
        <f>IF(Tabla1[[#This Row],[No. REG.]]="","",1)</f>
        <v>1</v>
      </c>
      <c r="D645" s="3" t="s">
        <v>46</v>
      </c>
      <c r="E645" s="3">
        <f>IF(Tabla1[[#This Row],[STATUS]]="","",VLOOKUP(D645,Estatus!$A$2:$B$13,2,0))</f>
        <v>10</v>
      </c>
      <c r="F645" s="3">
        <f>IF(Tabla1[[#This Row],[STATUS]]="","",VLOOKUP(D645,Estatus!$A$2:$I$12,9,0))</f>
        <v>1</v>
      </c>
      <c r="G645" s="12" t="s">
        <v>3423</v>
      </c>
      <c r="H645" s="7">
        <v>41865</v>
      </c>
      <c r="I645" s="80">
        <f t="shared" si="200"/>
        <v>2014</v>
      </c>
      <c r="J645" s="80">
        <f t="shared" si="201"/>
        <v>8</v>
      </c>
      <c r="K645" s="80">
        <f t="shared" si="202"/>
        <v>14</v>
      </c>
      <c r="L645" s="80" t="str">
        <f t="shared" si="203"/>
        <v>08</v>
      </c>
      <c r="M645" s="80">
        <f t="shared" si="204"/>
        <v>14</v>
      </c>
      <c r="N645" s="80" t="str">
        <f t="shared" si="205"/>
        <v>'2014-08-14'</v>
      </c>
      <c r="O645" s="80" t="str">
        <f t="shared" si="206"/>
        <v>'2014-08-14 00:00:00'</v>
      </c>
      <c r="P645" s="7">
        <v>45518</v>
      </c>
      <c r="Q645" s="80">
        <f t="shared" si="207"/>
        <v>2024</v>
      </c>
      <c r="R645" s="80">
        <f t="shared" si="208"/>
        <v>8</v>
      </c>
      <c r="S645" s="80">
        <f t="shared" si="209"/>
        <v>14</v>
      </c>
      <c r="T645" s="80" t="str">
        <f t="shared" si="210"/>
        <v>08</v>
      </c>
      <c r="U645" s="80">
        <f t="shared" si="211"/>
        <v>14</v>
      </c>
      <c r="V645" s="80" t="str">
        <f t="shared" si="212"/>
        <v>'2024-08-14'</v>
      </c>
      <c r="W645" s="80">
        <v>36</v>
      </c>
      <c r="X645" s="80">
        <f t="shared" si="213"/>
        <v>36</v>
      </c>
      <c r="Y645" s="3" t="s">
        <v>3424</v>
      </c>
      <c r="Z645" s="124">
        <f>IFERROR(IF(Y645="","null",VLOOKUP(Y645,Marcas!$A$2:$C$2024,2,0)),"")</f>
        <v>1133</v>
      </c>
      <c r="AA645" s="3" t="s">
        <v>3419</v>
      </c>
      <c r="AB645" s="3">
        <f>IFERROR(IF(AA645="","",IF(AA645="EMPORIO LEGAL",1,VLOOKUP(AA645,Clientes!$A$2:$B$1190,2,0))),"")</f>
        <v>466</v>
      </c>
      <c r="AC645" s="3">
        <f>IFERROR(IF(Tabla1[[#This Row],[id_control]]="null","",VLOOKUP(CONCATENATE(Tabla1[[#This Row],[CLIENTE]],"-",Tabla1[[#This Row],[id_control]]),Hoja1!$C$2:$D$1994,2,0)),"")</f>
        <v>645</v>
      </c>
      <c r="AD645" s="3" t="s">
        <v>3425</v>
      </c>
      <c r="AE645" s="3"/>
      <c r="AF645" s="3"/>
      <c r="AG645" s="3"/>
      <c r="AH645" s="3"/>
      <c r="AI645" s="3"/>
      <c r="AJ645" s="3"/>
      <c r="AK645" s="3"/>
      <c r="AL645" s="3" t="s">
        <v>3426</v>
      </c>
      <c r="AM645" s="6"/>
      <c r="AN645" s="6"/>
      <c r="AO645" s="6"/>
      <c r="AP645" s="6"/>
      <c r="AQ645" s="10"/>
      <c r="AR645" s="6"/>
      <c r="AS645" s="6"/>
      <c r="AT645" s="6"/>
      <c r="AU645" s="6"/>
      <c r="AV645" s="6" t="s">
        <v>3427</v>
      </c>
      <c r="AW645" s="6"/>
      <c r="AX645" s="6"/>
      <c r="AY645" s="6"/>
      <c r="AZ645" s="6"/>
      <c r="BA645" s="6"/>
      <c r="BB645" s="6"/>
      <c r="BC645" s="6"/>
      <c r="BD645" s="6" t="s">
        <v>3426</v>
      </c>
      <c r="BE645" s="8">
        <v>644</v>
      </c>
      <c r="BF645" s="6" t="str">
        <f t="shared" si="214"/>
        <v>insert into bitacoras_estatus (numero_expediente, numero_registro, representante, fecha_inicio, fecha_vencimiento, id_cliente, id_admin, id_bitacoras_estatus, id_estatus, id_clase, id_marca, created_at, updated_at) values('1516782','1502091','INMOBILIARIA TOMAS VALLES VIVAR S.A . DE C.V.','2014-08-14','2024-08-14','466','2','1','1',36,1133,'2014-08-14 00:00:00','2014-08-14 00:00:00');</v>
      </c>
      <c r="BG645" s="6" t="str">
        <f t="shared" si="215"/>
        <v>insert into servicios_comentarios (comentario, id_admin, id_estatus, created_at, updated_at) values('CLASE 36. TITULO RECIBIDO 19FEB15. TITULO ENTREGADO 3/03/2015 CLAUDIA RODRIGUEZ',1,644,'2014-08-14 00:00:00','2014-08-14 00:00:00');</v>
      </c>
      <c r="BH645" s="6" t="str">
        <f t="shared" si="216"/>
        <v>insert into servicios_comentarios (comentario, id_admin, id_estatus, created_at, updated_at) values('614 430 01 39, 200 34 35',1,644,'2014-08-14 00:00:00','2014-08-14 00:00:00');</v>
      </c>
      <c r="BI645" s="137" t="str">
        <f t="shared" si="217"/>
        <v>update bitacoras_estatus set comprobacion_uso = 1, id_estatus=10 where id=644;</v>
      </c>
      <c r="BJ645" s="137" t="str">
        <f t="shared" si="218"/>
        <v>update bitacoras_estatus set numero_expediente = '1516782', numero_registro = '1502091', id_estatus = 10, fecha_inicio = '2014-08-14', fecha_vencimiento ='2024-08-14', created_at ='2014-08-14 00:00:00', updated_at ='2014-08-14 00:00:00', id_clase=36, id_marca=1133, id_cliente=466, vigencia = 1 where id =644;</v>
      </c>
      <c r="BK645" s="137" t="str">
        <f t="shared" si="219"/>
        <v>update bitacoras_estatus set id_estatus = 10 where id =644;</v>
      </c>
    </row>
    <row r="646" spans="1:63" ht="27">
      <c r="A646" s="23">
        <v>1520917</v>
      </c>
      <c r="B646" s="23">
        <v>1502163</v>
      </c>
      <c r="C646" s="23">
        <f>IF(Tabla1[[#This Row],[No. REG.]]="","",1)</f>
        <v>1</v>
      </c>
      <c r="D646" s="23" t="s">
        <v>46</v>
      </c>
      <c r="E646" s="23">
        <f>IF(Tabla1[[#This Row],[STATUS]]="","",VLOOKUP(D646,Estatus!$A$2:$B$13,2,0))</f>
        <v>10</v>
      </c>
      <c r="F646" s="23">
        <f>IF(Tabla1[[#This Row],[STATUS]]="","",VLOOKUP(D646,Estatus!$A$2:$I$12,9,0))</f>
        <v>1</v>
      </c>
      <c r="G646" s="97" t="s">
        <v>3428</v>
      </c>
      <c r="H646" s="24">
        <v>41878</v>
      </c>
      <c r="I646" s="98">
        <f t="shared" si="200"/>
        <v>2014</v>
      </c>
      <c r="J646" s="98">
        <f t="shared" si="201"/>
        <v>8</v>
      </c>
      <c r="K646" s="98">
        <f t="shared" si="202"/>
        <v>27</v>
      </c>
      <c r="L646" s="98" t="str">
        <f t="shared" si="203"/>
        <v>08</v>
      </c>
      <c r="M646" s="98">
        <f t="shared" si="204"/>
        <v>27</v>
      </c>
      <c r="N646" s="98" t="str">
        <f t="shared" si="205"/>
        <v>'2014-08-27'</v>
      </c>
      <c r="O646" s="98" t="str">
        <f t="shared" si="206"/>
        <v>'2014-08-27 00:00:00'</v>
      </c>
      <c r="P646" s="24">
        <v>45531</v>
      </c>
      <c r="Q646" s="98">
        <f t="shared" si="207"/>
        <v>2024</v>
      </c>
      <c r="R646" s="98">
        <f t="shared" si="208"/>
        <v>8</v>
      </c>
      <c r="S646" s="98">
        <f t="shared" si="209"/>
        <v>27</v>
      </c>
      <c r="T646" s="98" t="str">
        <f t="shared" si="210"/>
        <v>08</v>
      </c>
      <c r="U646" s="98">
        <f t="shared" si="211"/>
        <v>27</v>
      </c>
      <c r="V646" s="98" t="str">
        <f t="shared" si="212"/>
        <v>'2024-08-27'</v>
      </c>
      <c r="W646" s="98">
        <v>35</v>
      </c>
      <c r="X646" s="98">
        <f t="shared" si="213"/>
        <v>35</v>
      </c>
      <c r="Y646" s="23" t="s">
        <v>3424</v>
      </c>
      <c r="Z646" s="129">
        <f>IFERROR(IF(Y646="","null",VLOOKUP(Y646,Marcas!$A$2:$C$2024,2,0)),"")</f>
        <v>1133</v>
      </c>
      <c r="AA646" s="23" t="s">
        <v>3419</v>
      </c>
      <c r="AB646" s="23">
        <f>IFERROR(IF(AA646="","",IF(AA646="EMPORIO LEGAL",1,VLOOKUP(AA646,Clientes!$A$2:$B$1190,2,0))),"")</f>
        <v>466</v>
      </c>
      <c r="AC646" s="23">
        <f>IFERROR(IF(Tabla1[[#This Row],[id_control]]="null","",VLOOKUP(CONCATENATE(Tabla1[[#This Row],[CLIENTE]],"-",Tabla1[[#This Row],[id_control]]),Hoja1!$C$2:$D$1994,2,0)),"")</f>
        <v>645</v>
      </c>
      <c r="AD646" s="23" t="s">
        <v>3429</v>
      </c>
      <c r="AE646" s="23"/>
      <c r="AF646" s="23"/>
      <c r="AG646" s="23"/>
      <c r="AH646" s="23"/>
      <c r="AI646" s="23"/>
      <c r="AJ646" s="23"/>
      <c r="AK646" s="23"/>
      <c r="AL646" s="25" t="s">
        <v>3430</v>
      </c>
      <c r="AM646" s="6"/>
      <c r="AN646" s="6"/>
      <c r="AO646" s="6"/>
      <c r="AP646" s="6"/>
      <c r="AQ646" s="28"/>
      <c r="AR646" s="6"/>
      <c r="AS646" s="6"/>
      <c r="AT646" s="6"/>
      <c r="AU646" s="6"/>
      <c r="AV646" s="6" t="s">
        <v>3427</v>
      </c>
      <c r="AW646" s="6"/>
      <c r="AX646" s="6"/>
      <c r="AY646" s="6"/>
      <c r="AZ646" s="6"/>
      <c r="BA646" s="6"/>
      <c r="BB646" s="6"/>
      <c r="BC646" s="6"/>
      <c r="BD646" s="25" t="s">
        <v>3430</v>
      </c>
      <c r="BE646" s="8">
        <v>645</v>
      </c>
      <c r="BF646" s="6" t="str">
        <f t="shared" si="214"/>
        <v>insert into bitacoras_estatus (numero_expediente, numero_registro, representante, fecha_inicio, fecha_vencimiento, id_cliente, id_admin, id_bitacoras_estatus, id_estatus, id_clase, id_marca, created_at, updated_at) values('1520917','1502163','INMOBILIARIA TOMAS VALLES VIVAR S.A . DE C.V. (CLAUDIA RODRIGUEZ).','2014-08-27','2024-08-27','466','2','1','1',35,1133,'2014-08-27 00:00:00','2014-08-27 00:00:00');</v>
      </c>
      <c r="BG646" s="6" t="str">
        <f t="shared" si="215"/>
        <v>insert into servicios_comentarios (comentario, id_admin, id_estatus, created_at, updated_at) values('CLASE 35. TITULO RECIBIDO 19FEB15. TITULO ENTREGADO 3/03/2015 CLAUDIA RODRIGUEZ.',1,645,'2014-08-27 00:00:00','2014-08-27 00:00:00');</v>
      </c>
      <c r="BH646" s="6" t="str">
        <f t="shared" si="216"/>
        <v>insert into servicios_comentarios (comentario, id_admin, id_estatus, created_at, updated_at) values('4300138 4300139',1,645,'2014-08-27 00:00:00','2014-08-27 00:00:00');</v>
      </c>
      <c r="BI646" s="137" t="str">
        <f t="shared" si="217"/>
        <v>update bitacoras_estatus set comprobacion_uso = 1, id_estatus=10 where id=645;</v>
      </c>
      <c r="BJ646" s="137" t="str">
        <f t="shared" si="218"/>
        <v>update bitacoras_estatus set numero_expediente = '1520917', numero_registro = '1502163', id_estatus = 10, fecha_inicio = '2014-08-27', fecha_vencimiento ='2024-08-27', created_at ='2014-08-27 00:00:00', updated_at ='2014-08-27 00:00:00', id_clase=35, id_marca=1133, id_cliente=466, vigencia = 1 where id =645;</v>
      </c>
      <c r="BK646" s="137" t="str">
        <f t="shared" si="219"/>
        <v>update bitacoras_estatus set id_estatus = 10 where id =645;</v>
      </c>
    </row>
    <row r="647" spans="1:63" ht="27">
      <c r="A647" s="3">
        <v>908521</v>
      </c>
      <c r="B647" s="3"/>
      <c r="C647" s="3" t="str">
        <f>IF(Tabla1[[#This Row],[No. REG.]]="","",1)</f>
        <v/>
      </c>
      <c r="D647" s="3" t="s">
        <v>34</v>
      </c>
      <c r="E647" s="3">
        <f>IF(Tabla1[[#This Row],[STATUS]]="","",VLOOKUP(D647,Estatus!$A$2:$B$13,2,0))</f>
        <v>5</v>
      </c>
      <c r="F647" s="3">
        <f>IF(Tabla1[[#This Row],[STATUS]]="","",VLOOKUP(D647,Estatus!$A$2:$I$12,9,0))</f>
        <v>0</v>
      </c>
      <c r="G647" s="12" t="s">
        <v>3431</v>
      </c>
      <c r="H647" s="7">
        <v>39458</v>
      </c>
      <c r="I647" s="80">
        <f t="shared" si="200"/>
        <v>2008</v>
      </c>
      <c r="J647" s="80">
        <f t="shared" si="201"/>
        <v>1</v>
      </c>
      <c r="K647" s="80">
        <f t="shared" si="202"/>
        <v>11</v>
      </c>
      <c r="L647" s="80" t="str">
        <f t="shared" si="203"/>
        <v>01</v>
      </c>
      <c r="M647" s="80">
        <f t="shared" si="204"/>
        <v>11</v>
      </c>
      <c r="N647" s="80" t="str">
        <f t="shared" si="205"/>
        <v>'2008-01-11'</v>
      </c>
      <c r="O647" s="80" t="str">
        <f t="shared" si="206"/>
        <v>'2008-01-11 00:00:00'</v>
      </c>
      <c r="P647" s="7">
        <v>43111</v>
      </c>
      <c r="Q647" s="80">
        <f t="shared" si="207"/>
        <v>2018</v>
      </c>
      <c r="R647" s="80">
        <f t="shared" si="208"/>
        <v>1</v>
      </c>
      <c r="S647" s="80">
        <f t="shared" si="209"/>
        <v>11</v>
      </c>
      <c r="T647" s="80" t="str">
        <f t="shared" si="210"/>
        <v>01</v>
      </c>
      <c r="U647" s="80">
        <f t="shared" si="211"/>
        <v>11</v>
      </c>
      <c r="V647" s="80" t="str">
        <f t="shared" si="212"/>
        <v>'2018-01-11'</v>
      </c>
      <c r="W647" s="80"/>
      <c r="X647" s="80" t="str">
        <f t="shared" si="213"/>
        <v>null</v>
      </c>
      <c r="Y647" s="3" t="s">
        <v>3432</v>
      </c>
      <c r="Z647" s="124">
        <f>IFERROR(IF(Y647="","null",VLOOKUP(Y647,Marcas!$A$2:$C$2024,2,0)),"")</f>
        <v>1143</v>
      </c>
      <c r="AA647" s="3" t="s">
        <v>3433</v>
      </c>
      <c r="AB647" s="3">
        <f>IFERROR(IF(AA647="","",IF(AA647="EMPORIO LEGAL",1,VLOOKUP(AA647,Clientes!$A$2:$B$1190,2,0))),"")</f>
        <v>463</v>
      </c>
      <c r="AC647" s="3">
        <f>IFERROR(IF(Tabla1[[#This Row],[id_control]]="null","",VLOOKUP(CONCATENATE(Tabla1[[#This Row],[CLIENTE]],"-",Tabla1[[#This Row],[id_control]]),Hoja1!$C$2:$D$1994,2,0)),"")</f>
        <v>647</v>
      </c>
      <c r="AD647" s="3" t="s">
        <v>3434</v>
      </c>
      <c r="AE647" s="3"/>
      <c r="AF647" s="3"/>
      <c r="AG647" s="3"/>
      <c r="AH647" s="3"/>
      <c r="AI647" s="3"/>
      <c r="AJ647" s="3"/>
      <c r="AK647" s="3"/>
      <c r="AL647" s="3">
        <v>4187070</v>
      </c>
      <c r="AM647" s="6"/>
      <c r="AN647" s="6"/>
      <c r="AO647" s="6"/>
      <c r="AP647" s="6"/>
      <c r="AQ647" s="4">
        <v>6144273781</v>
      </c>
      <c r="AR647" s="4" t="s">
        <v>3435</v>
      </c>
      <c r="AS647" s="4"/>
      <c r="AT647" s="6"/>
      <c r="AU647" s="6"/>
      <c r="AV647" s="17" t="s">
        <v>3436</v>
      </c>
      <c r="AW647" s="11"/>
      <c r="AX647" s="6"/>
      <c r="AY647" s="6"/>
      <c r="AZ647" s="6"/>
      <c r="BA647" s="6"/>
      <c r="BB647" s="6"/>
      <c r="BC647" s="6"/>
      <c r="BD647" s="6" t="s">
        <v>3437</v>
      </c>
      <c r="BE647" s="8">
        <v>646</v>
      </c>
      <c r="BF647" s="6" t="str">
        <f t="shared" si="214"/>
        <v>insert into bitacoras_estatus (numero_expediente, numero_registro, representante, fecha_inicio, fecha_vencimiento, id_cliente, id_admin, id_bitacoras_estatus, id_estatus, id_clase, id_marca, created_at, updated_at) values('908521','','PATRICIA ESTRADA RUIZ','2008-01-11','2018-01-11','463','2','1','1',null,1143,'2008-01-11 00:00:00','2008-01-11 00:00:00');</v>
      </c>
      <c r="BG647" s="6" t="str">
        <f t="shared" si="215"/>
        <v>insert into servicios_comentarios (comentario, id_admin, id_estatus, created_at, updated_at) values('Resolución de recurso de revisión recibido 28/07/2009',1,646,'2008-01-11 00:00:00','2008-01-11 00:00:00');</v>
      </c>
      <c r="BH647" s="6" t="str">
        <f t="shared" si="216"/>
        <v>insert into servicios_comentarios (comentario, id_admin, id_estatus, created_at, updated_at) values('4187070 cel. 6144273781, 614 247 3775',1,646,'2008-01-11 00:00:00','2008-01-11 00:00:00');</v>
      </c>
      <c r="BI647" s="137" t="str">
        <f t="shared" si="217"/>
        <v>update bitacoras_estatus set comprobacion_uso = 1, id_estatus=5 where id=646;</v>
      </c>
      <c r="BJ647" s="137" t="str">
        <f t="shared" si="218"/>
        <v>update bitacoras_estatus set numero_expediente = '908521', numero_registro = '', id_estatus = 5, fecha_inicio = '2008-01-11', fecha_vencimiento ='2018-01-11', created_at ='2008-01-11 00:00:00', updated_at ='2008-01-11 00:00:00', id_clase=null, id_marca=1143, id_cliente=463, vigencia = 0 where id =646;</v>
      </c>
      <c r="BK647" s="137" t="str">
        <f t="shared" si="219"/>
        <v>update bitacoras_estatus set id_estatus = 5 where id =646;</v>
      </c>
    </row>
    <row r="648" spans="1:63" ht="40">
      <c r="A648" s="3">
        <v>1212262</v>
      </c>
      <c r="B648" s="3">
        <v>1263340</v>
      </c>
      <c r="C648" s="3">
        <f>IF(Tabla1[[#This Row],[No. REG.]]="","",1)</f>
        <v>1</v>
      </c>
      <c r="D648" s="3" t="s">
        <v>46</v>
      </c>
      <c r="E648" s="3">
        <f>IF(Tabla1[[#This Row],[STATUS]]="","",VLOOKUP(D648,Estatus!$A$2:$B$13,2,0))</f>
        <v>10</v>
      </c>
      <c r="F648" s="3">
        <f>IF(Tabla1[[#This Row],[STATUS]]="","",VLOOKUP(D648,Estatus!$A$2:$I$12,9,0))</f>
        <v>1</v>
      </c>
      <c r="G648" s="12" t="s">
        <v>231</v>
      </c>
      <c r="H648" s="7">
        <v>40780</v>
      </c>
      <c r="I648" s="80">
        <f t="shared" si="200"/>
        <v>2011</v>
      </c>
      <c r="J648" s="80">
        <f t="shared" si="201"/>
        <v>8</v>
      </c>
      <c r="K648" s="80">
        <f t="shared" si="202"/>
        <v>25</v>
      </c>
      <c r="L648" s="80" t="str">
        <f t="shared" si="203"/>
        <v>08</v>
      </c>
      <c r="M648" s="80">
        <f t="shared" si="204"/>
        <v>25</v>
      </c>
      <c r="N648" s="80" t="str">
        <f t="shared" si="205"/>
        <v>'2011-08-25'</v>
      </c>
      <c r="O648" s="80" t="str">
        <f t="shared" si="206"/>
        <v>'2011-08-25 00:00:00'</v>
      </c>
      <c r="P648" s="7">
        <v>44433</v>
      </c>
      <c r="Q648" s="80">
        <f t="shared" si="207"/>
        <v>2021</v>
      </c>
      <c r="R648" s="80">
        <f t="shared" si="208"/>
        <v>8</v>
      </c>
      <c r="S648" s="80">
        <f t="shared" si="209"/>
        <v>25</v>
      </c>
      <c r="T648" s="80" t="str">
        <f t="shared" si="210"/>
        <v>08</v>
      </c>
      <c r="U648" s="80">
        <f t="shared" si="211"/>
        <v>25</v>
      </c>
      <c r="V648" s="80" t="str">
        <f t="shared" si="212"/>
        <v>'2021-08-25'</v>
      </c>
      <c r="W648" s="80"/>
      <c r="X648" s="80" t="str">
        <f t="shared" si="213"/>
        <v>null</v>
      </c>
      <c r="Y648" s="3" t="s">
        <v>3438</v>
      </c>
      <c r="Z648" s="124">
        <f>IFERROR(IF(Y648="","null",VLOOKUP(Y648,Marcas!$A$2:$C$2024,2,0)),"")</f>
        <v>649</v>
      </c>
      <c r="AA648" s="3" t="s">
        <v>3438</v>
      </c>
      <c r="AB648" s="3">
        <f>IFERROR(IF(AA648="","",IF(AA648="EMPORIO LEGAL",1,VLOOKUP(AA648,Clientes!$A$2:$B$1190,2,0))),"")</f>
        <v>462</v>
      </c>
      <c r="AC648" s="3">
        <f>IFERROR(IF(Tabla1[[#This Row],[id_control]]="null","",VLOOKUP(CONCATENATE(Tabla1[[#This Row],[CLIENTE]],"-",Tabla1[[#This Row],[id_control]]),Hoja1!$C$2:$D$1994,2,0)),"")</f>
        <v>648</v>
      </c>
      <c r="AD648" s="3" t="s">
        <v>3439</v>
      </c>
      <c r="AE648" s="3"/>
      <c r="AF648" s="3"/>
      <c r="AG648" s="3"/>
      <c r="AH648" s="3"/>
      <c r="AI648" s="3"/>
      <c r="AJ648" s="3"/>
      <c r="AK648" s="3"/>
      <c r="AL648" s="3" t="s">
        <v>3440</v>
      </c>
      <c r="AM648" s="6"/>
      <c r="AN648" s="6"/>
      <c r="AO648" s="6"/>
      <c r="AP648" s="6"/>
      <c r="AQ648" s="4" t="s">
        <v>3441</v>
      </c>
      <c r="AR648" s="4"/>
      <c r="AS648" s="4"/>
      <c r="AT648" s="6"/>
      <c r="AU648" s="6"/>
      <c r="AV648" s="17" t="s">
        <v>3442</v>
      </c>
      <c r="AW648" s="11"/>
      <c r="AX648" s="6"/>
      <c r="AY648" s="6"/>
      <c r="AZ648" s="6"/>
      <c r="BA648" s="6"/>
      <c r="BB648" s="6"/>
      <c r="BC648" s="6"/>
      <c r="BD648" s="6" t="s">
        <v>3443</v>
      </c>
      <c r="BE648" s="8">
        <v>647</v>
      </c>
      <c r="BF648" s="6" t="str">
        <f t="shared" si="214"/>
        <v>insert into bitacoras_estatus (numero_expediente, numero_registro, representante, fecha_inicio, fecha_vencimiento, id_cliente, id_admin, id_bitacoras_estatus, id_estatus, id_clase, id_marca, created_at, updated_at) values('1212262','1263340','ING. ALBERTO TERRAZAS CHAVEZ','2011-08-25','2021-08-25','462','2','1','1',null,649,'2011-08-25 00:00:00','2011-08-25 00:00:00');</v>
      </c>
      <c r="BG648" s="6" t="str">
        <f t="shared" si="215"/>
        <v>insert into servicios_comentarios (comentario, id_admin, id_estatus, created_at, updated_at) values('TITULO ENTREGADO',1,647,'2011-08-25 00:00:00','2011-08-25 00:00:00');</v>
      </c>
      <c r="BH648" s="6" t="str">
        <f t="shared" si="216"/>
        <v>insert into servicios_comentarios (comentario, id_admin, id_estatus, created_at, updated_at) values('4155100 CEL 2663269',1,647,'2011-08-25 00:00:00','2011-08-25 00:00:00');</v>
      </c>
      <c r="BI648" s="137" t="str">
        <f t="shared" si="217"/>
        <v>update bitacoras_estatus set comprobacion_uso = 1, id_estatus=10 where id=647;</v>
      </c>
      <c r="BJ648" s="137" t="str">
        <f t="shared" si="218"/>
        <v>update bitacoras_estatus set numero_expediente = '1212262', numero_registro = '1263340', id_estatus = 10, fecha_inicio = '2011-08-25', fecha_vencimiento ='2021-08-25', created_at ='2011-08-25 00:00:00', updated_at ='2011-08-25 00:00:00', id_clase=null, id_marca=649, id_cliente=462, vigencia = 1 where id =647;</v>
      </c>
      <c r="BK648" s="137" t="str">
        <f t="shared" si="219"/>
        <v>update bitacoras_estatus set id_estatus = 10 where id =647;</v>
      </c>
    </row>
    <row r="649" spans="1:63" ht="29">
      <c r="A649" s="6">
        <v>95644</v>
      </c>
      <c r="B649" s="6">
        <v>513706</v>
      </c>
      <c r="C649" s="6">
        <f>IF(Tabla1[[#This Row],[No. REG.]]="","",1)</f>
        <v>1</v>
      </c>
      <c r="D649" s="3" t="s">
        <v>109</v>
      </c>
      <c r="E649" s="3">
        <f>IF(Tabla1[[#This Row],[STATUS]]="","",VLOOKUP(D649,Estatus!$A$2:$B$13,2,0))</f>
        <v>9</v>
      </c>
      <c r="F649" s="3">
        <f>IF(Tabla1[[#This Row],[STATUS]]="","",VLOOKUP(D649,Estatus!$A$2:$I$12,9,0))</f>
        <v>0</v>
      </c>
      <c r="G649" s="16" t="s">
        <v>3444</v>
      </c>
      <c r="H649" s="7">
        <v>33123</v>
      </c>
      <c r="I649" s="80">
        <f t="shared" si="200"/>
        <v>1990</v>
      </c>
      <c r="J649" s="80">
        <f t="shared" si="201"/>
        <v>9</v>
      </c>
      <c r="K649" s="80">
        <f t="shared" si="202"/>
        <v>7</v>
      </c>
      <c r="L649" s="80" t="str">
        <f t="shared" si="203"/>
        <v>09</v>
      </c>
      <c r="M649" s="80" t="str">
        <f t="shared" si="204"/>
        <v>07</v>
      </c>
      <c r="N649" s="80" t="str">
        <f t="shared" si="205"/>
        <v>'1990-09-07'</v>
      </c>
      <c r="O649" s="80" t="str">
        <f t="shared" si="206"/>
        <v>'1990-09-07 00:00:00'</v>
      </c>
      <c r="P649" s="7">
        <v>40428</v>
      </c>
      <c r="Q649" s="80">
        <f t="shared" si="207"/>
        <v>2010</v>
      </c>
      <c r="R649" s="80">
        <f t="shared" si="208"/>
        <v>9</v>
      </c>
      <c r="S649" s="80">
        <f t="shared" si="209"/>
        <v>7</v>
      </c>
      <c r="T649" s="80" t="str">
        <f t="shared" si="210"/>
        <v>09</v>
      </c>
      <c r="U649" s="80" t="str">
        <f t="shared" si="211"/>
        <v>07</v>
      </c>
      <c r="V649" s="80" t="str">
        <f t="shared" si="212"/>
        <v>'2010-09-07'</v>
      </c>
      <c r="W649" s="80">
        <v>29</v>
      </c>
      <c r="X649" s="80">
        <f t="shared" si="213"/>
        <v>29</v>
      </c>
      <c r="Y649" s="6" t="s">
        <v>3445</v>
      </c>
      <c r="Z649" s="123">
        <f>IFERROR(IF(Y649="","null",VLOOKUP(Y649,Marcas!$A$2:$C$2024,2,0)),"")</f>
        <v>1543</v>
      </c>
      <c r="AA649" s="6" t="s">
        <v>3446</v>
      </c>
      <c r="AB649" s="6">
        <f>IFERROR(IF(AA649="","",IF(AA649="EMPORIO LEGAL",1,VLOOKUP(AA649,Clientes!$A$2:$B$1190,2,0))),"")</f>
        <v>461</v>
      </c>
      <c r="AC649" s="6">
        <f>IFERROR(IF(Tabla1[[#This Row],[id_control]]="null","",VLOOKUP(CONCATENATE(Tabla1[[#This Row],[CLIENTE]],"-",Tabla1[[#This Row],[id_control]]),Hoja1!$C$2:$D$1994,2,0)),"")</f>
        <v>649</v>
      </c>
      <c r="AD649" s="6" t="s">
        <v>3447</v>
      </c>
      <c r="AE649" s="6" t="s">
        <v>3448</v>
      </c>
      <c r="AF649" s="6"/>
      <c r="AG649" s="6"/>
      <c r="AH649" s="6"/>
      <c r="AI649" s="6"/>
      <c r="AJ649" s="6"/>
      <c r="AK649" s="6"/>
      <c r="AL649" s="3">
        <v>6255840183</v>
      </c>
      <c r="AM649" s="8"/>
      <c r="AN649" s="8"/>
      <c r="AO649" s="8"/>
      <c r="AP649" s="8"/>
      <c r="AQ649" s="4">
        <v>6251039923</v>
      </c>
      <c r="AR649" s="4"/>
      <c r="AS649" s="4"/>
      <c r="AT649" s="8"/>
      <c r="AU649" s="8"/>
      <c r="AV649" s="17"/>
      <c r="AW649" s="11"/>
      <c r="AX649" s="8"/>
      <c r="AY649" s="8"/>
      <c r="AZ649" s="8"/>
      <c r="BA649" s="8"/>
      <c r="BB649" s="8"/>
      <c r="BC649" s="8"/>
      <c r="BD649" s="8" t="s">
        <v>3449</v>
      </c>
      <c r="BE649" s="8">
        <v>648</v>
      </c>
      <c r="BF649" s="6" t="str">
        <f t="shared" si="214"/>
        <v>insert into bitacoras_estatus (numero_expediente, numero_registro, representante, fecha_inicio, fecha_vencimiento, id_cliente, id_admin, id_bitacoras_estatus, id_estatus, id_clase, id_marca, created_at, updated_at) values('95644','513706','RICARDO VERDIN DE LOS SANTOS','1990-09-07','2010-09-07','461','2','1','1',29,1543,'1990-09-07 00:00:00','1990-09-07 00:00:00');</v>
      </c>
      <c r="BG649" s="6" t="str">
        <f t="shared" si="215"/>
        <v>insert into servicios_comentarios (comentario, id_admin, id_estatus, created_at, updated_at) values('CLASE 29 MONITOREO HASTA VENCIMIENTO',1,648,'1990-09-07 00:00:00','1990-09-07 00:00:00');</v>
      </c>
      <c r="BH649" s="6" t="str">
        <f t="shared" si="216"/>
        <v>insert into servicios_comentarios (comentario, id_admin, id_estatus, created_at, updated_at) values('MAS 6 MESES',1,648,'1990-09-07 00:00:00','1990-09-07 00:00:00');</v>
      </c>
      <c r="BI649" s="137" t="str">
        <f t="shared" si="217"/>
        <v>update bitacoras_estatus set comprobacion_uso = 1, id_estatus=9 where id=648;</v>
      </c>
      <c r="BJ649" s="137" t="str">
        <f t="shared" si="218"/>
        <v>update bitacoras_estatus set numero_expediente = '95644', numero_registro = '513706', id_estatus = 9, fecha_inicio = '1990-09-07', fecha_vencimiento ='2010-09-07', created_at ='1990-09-07 00:00:00', updated_at ='1990-09-07 00:00:00', id_clase=29, id_marca=1543, id_cliente=461, vigencia = 0 where id =648;</v>
      </c>
      <c r="BK649" s="137" t="str">
        <f t="shared" si="219"/>
        <v>update bitacoras_estatus set id_estatus = 9 where id =648;</v>
      </c>
    </row>
    <row r="650" spans="1:63" ht="66">
      <c r="A650" s="3">
        <v>963162</v>
      </c>
      <c r="B650" s="3">
        <v>1100383</v>
      </c>
      <c r="C650" s="3">
        <f>IF(Tabla1[[#This Row],[No. REG.]]="","",1)</f>
        <v>1</v>
      </c>
      <c r="D650" s="3" t="s">
        <v>46</v>
      </c>
      <c r="E650" s="3">
        <f>IF(Tabla1[[#This Row],[STATUS]]="","",VLOOKUP(D650,Estatus!$A$2:$B$13,2,0))</f>
        <v>10</v>
      </c>
      <c r="F650" s="3">
        <f>IF(Tabla1[[#This Row],[STATUS]]="","",VLOOKUP(D650,Estatus!$A$2:$I$12,9,0))</f>
        <v>1</v>
      </c>
      <c r="G650" s="51" t="s">
        <v>3450</v>
      </c>
      <c r="H650" s="7">
        <v>39713</v>
      </c>
      <c r="I650" s="80">
        <f t="shared" si="200"/>
        <v>2008</v>
      </c>
      <c r="J650" s="80">
        <f t="shared" si="201"/>
        <v>9</v>
      </c>
      <c r="K650" s="80">
        <f t="shared" si="202"/>
        <v>22</v>
      </c>
      <c r="L650" s="80" t="str">
        <f t="shared" si="203"/>
        <v>09</v>
      </c>
      <c r="M650" s="80">
        <f t="shared" si="204"/>
        <v>22</v>
      </c>
      <c r="N650" s="80" t="str">
        <f t="shared" si="205"/>
        <v>'2008-09-22'</v>
      </c>
      <c r="O650" s="80" t="str">
        <f t="shared" si="206"/>
        <v>'2008-09-22 00:00:00'</v>
      </c>
      <c r="P650" s="7">
        <v>47018</v>
      </c>
      <c r="Q650" s="80">
        <f t="shared" si="207"/>
        <v>2028</v>
      </c>
      <c r="R650" s="80">
        <f t="shared" si="208"/>
        <v>9</v>
      </c>
      <c r="S650" s="80">
        <f t="shared" si="209"/>
        <v>22</v>
      </c>
      <c r="T650" s="80" t="str">
        <f t="shared" si="210"/>
        <v>09</v>
      </c>
      <c r="U650" s="80">
        <f t="shared" si="211"/>
        <v>22</v>
      </c>
      <c r="V650" s="80" t="str">
        <f t="shared" si="212"/>
        <v>'2028-09-22'</v>
      </c>
      <c r="W650" s="80"/>
      <c r="X650" s="80" t="str">
        <f t="shared" si="213"/>
        <v>null</v>
      </c>
      <c r="Y650" s="3" t="s">
        <v>3451</v>
      </c>
      <c r="Z650" s="124">
        <f>IFERROR(IF(Y650="","null",VLOOKUP(Y650,Marcas!$A$2:$C$2024,2,0)),"")</f>
        <v>430</v>
      </c>
      <c r="AA650" s="3" t="s">
        <v>3446</v>
      </c>
      <c r="AB650" s="3">
        <f>IFERROR(IF(AA650="","",IF(AA650="EMPORIO LEGAL",1,VLOOKUP(AA650,Clientes!$A$2:$B$1190,2,0))),"")</f>
        <v>461</v>
      </c>
      <c r="AC650" s="3">
        <f>IFERROR(IF(Tabla1[[#This Row],[id_control]]="null","",VLOOKUP(CONCATENATE(Tabla1[[#This Row],[CLIENTE]],"-",Tabla1[[#This Row],[id_control]]),Hoja1!$C$2:$D$1994,2,0)),"")</f>
        <v>650</v>
      </c>
      <c r="AD650" s="3" t="s">
        <v>3447</v>
      </c>
      <c r="AE650" s="3"/>
      <c r="AF650" s="3"/>
      <c r="AG650" s="3"/>
      <c r="AH650" s="3"/>
      <c r="AI650" s="3"/>
      <c r="AJ650" s="3"/>
      <c r="AK650" s="3"/>
      <c r="AL650" s="3" t="s">
        <v>3452</v>
      </c>
      <c r="AM650" s="5"/>
      <c r="AN650" s="5"/>
      <c r="AO650" s="5"/>
      <c r="AP650" s="5"/>
      <c r="AQ650" s="5" t="s">
        <v>3453</v>
      </c>
      <c r="AR650" s="5" t="s">
        <v>3454</v>
      </c>
      <c r="AS650" s="5" t="s">
        <v>3455</v>
      </c>
      <c r="AT650" s="5"/>
      <c r="AU650" s="5"/>
      <c r="AV650" s="29" t="s">
        <v>3456</v>
      </c>
      <c r="AW650" s="11" t="s">
        <v>3457</v>
      </c>
      <c r="AX650" s="5"/>
      <c r="AY650" s="5"/>
      <c r="AZ650" s="5"/>
      <c r="BA650" s="5"/>
      <c r="BB650" s="5"/>
      <c r="BC650" s="5"/>
      <c r="BD650" s="8" t="s">
        <v>3458</v>
      </c>
      <c r="BE650" s="8">
        <v>649</v>
      </c>
      <c r="BF650" s="6" t="str">
        <f t="shared" si="214"/>
        <v>insert into bitacoras_estatus (numero_expediente, numero_registro, representante, fecha_inicio, fecha_vencimiento, id_cliente, id_admin, id_bitacoras_estatus, id_estatus, id_clase, id_marca, created_at, updated_at) values('963162','1100383','RICARDO VERDIN DE LOS SANTOS','2008-09-22','2028-09-22','461','2','1','1',null,430,'2008-09-22 00:00:00','2008-09-22 00:00:00');</v>
      </c>
      <c r="BG650" s="6" t="str">
        <f t="shared" si="215"/>
        <v>insert into servicios_comentarios (comentario, id_admin, id_estatus, created_at, updated_at) values('TRANSMISION DE DERECHOS OTORGADA 17/12/2010, EL 26 DE MARZO DE 218 SE INGRESO LA SOLICITUD DE RENOVACION DE MARCA ANTE EL INSTITUTO MEXICANO DE LA PROPIEDAD INDUSTRIAL',1,649,'2008-09-22 00:00:00','2008-09-22 00:00:00');</v>
      </c>
      <c r="BH650" s="6" t="str">
        <f t="shared" si="216"/>
        <v>insert into servicios_comentarios (comentario, id_admin, id_estatus, created_at, updated_at) values('625-584-0183 RICARDO CEL 625-589-0450, 625-590-8641 ELEAZAR RIVERO 625-115-4302',1,649,'2008-09-22 00:00:00','2008-09-22 00:00:00');</v>
      </c>
      <c r="BI650" s="137" t="str">
        <f t="shared" si="217"/>
        <v>update bitacoras_estatus set comprobacion_uso = 1, id_estatus=10 where id=649;</v>
      </c>
      <c r="BJ650" s="137" t="str">
        <f t="shared" si="218"/>
        <v>update bitacoras_estatus set numero_expediente = '963162', numero_registro = '1100383', id_estatus = 10, fecha_inicio = '2008-09-22', fecha_vencimiento ='2028-09-22', created_at ='2008-09-22 00:00:00', updated_at ='2008-09-22 00:00:00', id_clase=null, id_marca=430, id_cliente=461, vigencia = 1 where id =649;</v>
      </c>
      <c r="BK650" s="137" t="str">
        <f t="shared" si="219"/>
        <v>update bitacoras_estatus set id_estatus = 10 where id =649;</v>
      </c>
    </row>
    <row r="651" spans="1:63" ht="127">
      <c r="A651" s="6">
        <v>963165</v>
      </c>
      <c r="B651" s="6">
        <v>1069923</v>
      </c>
      <c r="C651" s="6">
        <f>IF(Tabla1[[#This Row],[No. REG.]]="","",1)</f>
        <v>1</v>
      </c>
      <c r="D651" s="3" t="s">
        <v>46</v>
      </c>
      <c r="E651" s="3">
        <f>IF(Tabla1[[#This Row],[STATUS]]="","",VLOOKUP(D651,Estatus!$A$2:$B$13,2,0))</f>
        <v>10</v>
      </c>
      <c r="F651" s="3">
        <f>IF(Tabla1[[#This Row],[STATUS]]="","",VLOOKUP(D651,Estatus!$A$2:$I$12,9,0))</f>
        <v>1</v>
      </c>
      <c r="G651" s="16" t="s">
        <v>3459</v>
      </c>
      <c r="H651" s="7">
        <v>39713</v>
      </c>
      <c r="I651" s="80">
        <f t="shared" si="200"/>
        <v>2008</v>
      </c>
      <c r="J651" s="80">
        <f t="shared" si="201"/>
        <v>9</v>
      </c>
      <c r="K651" s="80">
        <f t="shared" si="202"/>
        <v>22</v>
      </c>
      <c r="L651" s="80" t="str">
        <f t="shared" si="203"/>
        <v>09</v>
      </c>
      <c r="M651" s="80">
        <f t="shared" si="204"/>
        <v>22</v>
      </c>
      <c r="N651" s="80" t="str">
        <f t="shared" si="205"/>
        <v>'2008-09-22'</v>
      </c>
      <c r="O651" s="80" t="str">
        <f t="shared" si="206"/>
        <v>'2008-09-22 00:00:00'</v>
      </c>
      <c r="P651" s="7">
        <v>47018</v>
      </c>
      <c r="Q651" s="80">
        <f t="shared" si="207"/>
        <v>2028</v>
      </c>
      <c r="R651" s="80">
        <f t="shared" si="208"/>
        <v>9</v>
      </c>
      <c r="S651" s="80">
        <f t="shared" si="209"/>
        <v>22</v>
      </c>
      <c r="T651" s="80" t="str">
        <f t="shared" si="210"/>
        <v>09</v>
      </c>
      <c r="U651" s="80">
        <f t="shared" si="211"/>
        <v>22</v>
      </c>
      <c r="V651" s="80" t="str">
        <f t="shared" si="212"/>
        <v>'2028-09-22'</v>
      </c>
      <c r="W651" s="80"/>
      <c r="X651" s="80" t="str">
        <f t="shared" si="213"/>
        <v>null</v>
      </c>
      <c r="Y651" s="6" t="s">
        <v>3460</v>
      </c>
      <c r="Z651" s="123">
        <f>IFERROR(IF(Y651="","null",VLOOKUP(Y651,Marcas!$A$2:$C$2024,2,0)),"")</f>
        <v>509</v>
      </c>
      <c r="AA651" s="6" t="s">
        <v>3446</v>
      </c>
      <c r="AB651" s="6">
        <f>IFERROR(IF(AA651="","",IF(AA651="EMPORIO LEGAL",1,VLOOKUP(AA651,Clientes!$A$2:$B$1190,2,0))),"")</f>
        <v>461</v>
      </c>
      <c r="AC651" s="6">
        <f>IFERROR(IF(Tabla1[[#This Row],[id_control]]="null","",VLOOKUP(CONCATENATE(Tabla1[[#This Row],[CLIENTE]],"-",Tabla1[[#This Row],[id_control]]),Hoja1!$C$2:$D$1994,2,0)),"")</f>
        <v>651</v>
      </c>
      <c r="AD651" s="6" t="s">
        <v>3447</v>
      </c>
      <c r="AE651" s="6"/>
      <c r="AF651" s="6"/>
      <c r="AG651" s="6"/>
      <c r="AH651" s="6"/>
      <c r="AI651" s="6"/>
      <c r="AJ651" s="6"/>
      <c r="AK651" s="6"/>
      <c r="AL651" s="3" t="s">
        <v>3461</v>
      </c>
      <c r="AM651" s="8"/>
      <c r="AN651" s="8"/>
      <c r="AO651" s="8"/>
      <c r="AP651" s="8"/>
      <c r="AQ651" s="4" t="s">
        <v>3452</v>
      </c>
      <c r="AR651" s="4" t="s">
        <v>3453</v>
      </c>
      <c r="AS651" s="4" t="s">
        <v>3454</v>
      </c>
      <c r="AT651" s="8" t="s">
        <v>3462</v>
      </c>
      <c r="AU651" s="8"/>
      <c r="AV651" s="17" t="s">
        <v>3463</v>
      </c>
      <c r="AW651" s="11" t="s">
        <v>3457</v>
      </c>
      <c r="AX651" s="8"/>
      <c r="AY651" s="8"/>
      <c r="AZ651" s="8"/>
      <c r="BA651" s="8"/>
      <c r="BB651" s="8"/>
      <c r="BC651" s="8"/>
      <c r="BD651" s="8" t="s">
        <v>3464</v>
      </c>
      <c r="BE651" s="8">
        <v>650</v>
      </c>
      <c r="BF651" s="6" t="str">
        <f t="shared" si="214"/>
        <v>insert into bitacoras_estatus (numero_expediente, numero_registro, representante, fecha_inicio, fecha_vencimiento, id_cliente, id_admin, id_bitacoras_estatus, id_estatus, id_clase, id_marca, created_at, updated_at) values('963165','1069923','RICARDO VERDIN DE LOS SANTOS','2008-09-22','2028-09-22','461','2','1','1',null,509,'2008-09-22 00:00:00','2008-09-22 00:00:00');</v>
      </c>
      <c r="BG651" s="6" t="str">
        <f t="shared" si="215"/>
        <v>insert into servicios_comentarios (comentario, id_admin, id_estatus, created_at, updated_at) values('SOLICITUD DE INSCRIPCION DE TRANSMICION DE DERECHOS DE LA MARCA EMBLEMA VERDIN A FAVOR DE RICARDO VERDIN DE LOS SANTOS RECIBIDA 20/04/2011, EL 26 DE MARZO DE 218 SE INGRESO LA SOLICITUD DE RENOVACION DE MARCA ANTE EL INSTITUTO MEXICANO DE LA PROPIEDAD INDUSTRIAL',1,650,'2008-09-22 00:00:00','2008-09-22 00:00:00');</v>
      </c>
      <c r="BH651" s="6" t="str">
        <f t="shared" si="216"/>
        <v>insert into servicios_comentarios (comentario, id_admin, id_estatus, created_at, updated_at) values('625-584-0183 RICARDO CEL 625-589-0450, 625-590-8641 ELEAZAR 625-115-4302',1,650,'2008-09-22 00:00:00','2008-09-22 00:00:00');</v>
      </c>
      <c r="BI651" s="137" t="str">
        <f t="shared" si="217"/>
        <v>update bitacoras_estatus set comprobacion_uso = 1, id_estatus=10 where id=650;</v>
      </c>
      <c r="BJ651" s="137" t="str">
        <f t="shared" si="218"/>
        <v>update bitacoras_estatus set numero_expediente = '963165', numero_registro = '1069923', id_estatus = 10, fecha_inicio = '2008-09-22', fecha_vencimiento ='2028-09-22', created_at ='2008-09-22 00:00:00', updated_at ='2008-09-22 00:00:00', id_clase=null, id_marca=509, id_cliente=461, vigencia = 1 where id =650;</v>
      </c>
      <c r="BK651" s="137" t="str">
        <f t="shared" si="219"/>
        <v>update bitacoras_estatus set id_estatus = 10 where id =650;</v>
      </c>
    </row>
    <row r="652" spans="1:63" ht="40">
      <c r="A652" s="3">
        <v>963164</v>
      </c>
      <c r="B652" s="3"/>
      <c r="C652" s="3" t="str">
        <f>IF(Tabla1[[#This Row],[No. REG.]]="","",1)</f>
        <v/>
      </c>
      <c r="D652" s="3" t="s">
        <v>34</v>
      </c>
      <c r="E652" s="3">
        <f>IF(Tabla1[[#This Row],[STATUS]]="","",VLOOKUP(D652,Estatus!$A$2:$B$13,2,0))</f>
        <v>5</v>
      </c>
      <c r="F652" s="3">
        <f>IF(Tabla1[[#This Row],[STATUS]]="","",VLOOKUP(D652,Estatus!$A$2:$I$12,9,0))</f>
        <v>0</v>
      </c>
      <c r="G652" s="12" t="s">
        <v>3465</v>
      </c>
      <c r="H652" s="7">
        <v>39713</v>
      </c>
      <c r="I652" s="80">
        <f t="shared" si="200"/>
        <v>2008</v>
      </c>
      <c r="J652" s="80">
        <f t="shared" si="201"/>
        <v>9</v>
      </c>
      <c r="K652" s="80">
        <f t="shared" si="202"/>
        <v>22</v>
      </c>
      <c r="L652" s="80" t="str">
        <f t="shared" si="203"/>
        <v>09</v>
      </c>
      <c r="M652" s="80">
        <f t="shared" si="204"/>
        <v>22</v>
      </c>
      <c r="N652" s="80" t="str">
        <f t="shared" si="205"/>
        <v>'2008-09-22'</v>
      </c>
      <c r="O652" s="80" t="str">
        <f t="shared" si="206"/>
        <v>'2008-09-22 00:00:00'</v>
      </c>
      <c r="P652" s="7">
        <v>43365</v>
      </c>
      <c r="Q652" s="80">
        <f t="shared" si="207"/>
        <v>2018</v>
      </c>
      <c r="R652" s="80">
        <f t="shared" si="208"/>
        <v>9</v>
      </c>
      <c r="S652" s="80">
        <f t="shared" si="209"/>
        <v>22</v>
      </c>
      <c r="T652" s="80" t="str">
        <f t="shared" si="210"/>
        <v>09</v>
      </c>
      <c r="U652" s="80">
        <f t="shared" si="211"/>
        <v>22</v>
      </c>
      <c r="V652" s="80" t="str">
        <f t="shared" si="212"/>
        <v>'2018-09-22'</v>
      </c>
      <c r="W652" s="80"/>
      <c r="X652" s="80" t="str">
        <f t="shared" si="213"/>
        <v>null</v>
      </c>
      <c r="Y652" s="3" t="s">
        <v>3446</v>
      </c>
      <c r="Z652" s="124">
        <f>IFERROR(IF(Y652="","null",VLOOKUP(Y652,Marcas!$A$2:$C$2024,2,0)),"")</f>
        <v>648</v>
      </c>
      <c r="AA652" s="3" t="s">
        <v>3446</v>
      </c>
      <c r="AB652" s="3">
        <f>IFERROR(IF(AA652="","",IF(AA652="EMPORIO LEGAL",1,VLOOKUP(AA652,Clientes!$A$2:$B$1190,2,0))),"")</f>
        <v>461</v>
      </c>
      <c r="AC652" s="3">
        <f>IFERROR(IF(Tabla1[[#This Row],[id_control]]="null","",VLOOKUP(CONCATENATE(Tabla1[[#This Row],[CLIENTE]],"-",Tabla1[[#This Row],[id_control]]),Hoja1!$C$2:$D$1994,2,0)),"")</f>
        <v>652</v>
      </c>
      <c r="AD652" s="3" t="s">
        <v>3447</v>
      </c>
      <c r="AE652" s="3"/>
      <c r="AF652" s="3"/>
      <c r="AG652" s="3"/>
      <c r="AH652" s="3"/>
      <c r="AI652" s="3"/>
      <c r="AJ652" s="3"/>
      <c r="AK652" s="3"/>
      <c r="AL652" s="3" t="s">
        <v>3452</v>
      </c>
      <c r="AM652" s="8"/>
      <c r="AN652" s="6"/>
      <c r="AO652" s="6"/>
      <c r="AP652" s="6"/>
      <c r="AQ652" s="8" t="s">
        <v>3453</v>
      </c>
      <c r="AR652" s="8" t="s">
        <v>3454</v>
      </c>
      <c r="AS652" s="6" t="s">
        <v>3462</v>
      </c>
      <c r="AT652" s="6"/>
      <c r="AU652" s="6"/>
      <c r="AV652" s="17" t="s">
        <v>3456</v>
      </c>
      <c r="AW652" s="8" t="s">
        <v>3457</v>
      </c>
      <c r="AX652" s="6"/>
      <c r="AY652" s="6"/>
      <c r="AZ652" s="6"/>
      <c r="BA652" s="6"/>
      <c r="BB652" s="6"/>
      <c r="BC652" s="6"/>
      <c r="BD652" s="6" t="s">
        <v>3464</v>
      </c>
      <c r="BE652" s="8">
        <v>651</v>
      </c>
      <c r="BF652" s="6" t="str">
        <f t="shared" si="214"/>
        <v>insert into bitacoras_estatus (numero_expediente, numero_registro, representante, fecha_inicio, fecha_vencimiento, id_cliente, id_admin, id_bitacoras_estatus, id_estatus, id_clase, id_marca, created_at, updated_at) values('963164','','RICARDO VERDIN DE LOS SANTOS','2008-09-22','2018-09-22','461','2','1','1',null,648,'2008-09-22 00:00:00','2008-09-22 00:00:00');</v>
      </c>
      <c r="BG652" s="6" t="str">
        <f t="shared" si="215"/>
        <v>insert into servicios_comentarios (comentario, id_admin, id_estatus, created_at, updated_at) values('Recibida 28/07/2009',1,651,'2008-09-22 00:00:00','2008-09-22 00:00:00');</v>
      </c>
      <c r="BH652" s="6" t="str">
        <f t="shared" si="216"/>
        <v>insert into servicios_comentarios (comentario, id_admin, id_estatus, created_at, updated_at) values('625-584-0183 RICARDO CEL 625-589-0450, 625-590-8641 ELEAZAR 625-115-4302',1,651,'2008-09-22 00:00:00','2008-09-22 00:00:00');</v>
      </c>
      <c r="BI652" s="137" t="str">
        <f t="shared" si="217"/>
        <v>update bitacoras_estatus set comprobacion_uso = 1, id_estatus=5 where id=651;</v>
      </c>
      <c r="BJ652" s="137" t="str">
        <f t="shared" si="218"/>
        <v>update bitacoras_estatus set numero_expediente = '963164', numero_registro = '', id_estatus = 5, fecha_inicio = '2008-09-22', fecha_vencimiento ='2018-09-22', created_at ='2008-09-22 00:00:00', updated_at ='2008-09-22 00:00:00', id_clase=null, id_marca=648, id_cliente=461, vigencia = 0 where id =651;</v>
      </c>
      <c r="BK652" s="137" t="str">
        <f t="shared" si="219"/>
        <v>update bitacoras_estatus set id_estatus = 5 where id =651;</v>
      </c>
    </row>
    <row r="653" spans="1:63" ht="53">
      <c r="A653" s="3">
        <v>963161</v>
      </c>
      <c r="B653" s="3">
        <v>1069922</v>
      </c>
      <c r="C653" s="3">
        <f>IF(Tabla1[[#This Row],[No. REG.]]="","",1)</f>
        <v>1</v>
      </c>
      <c r="D653" s="3" t="s">
        <v>41</v>
      </c>
      <c r="E653" s="3">
        <f>IF(Tabla1[[#This Row],[STATUS]]="","",VLOOKUP(D653,Estatus!$A$2:$B$13,2,0))</f>
        <v>6</v>
      </c>
      <c r="F653" s="3">
        <f>IF(Tabla1[[#This Row],[STATUS]]="","",VLOOKUP(D653,Estatus!$A$2:$I$12,9,0))</f>
        <v>1</v>
      </c>
      <c r="G653" s="12" t="s">
        <v>8712</v>
      </c>
      <c r="H653" s="7">
        <v>39713</v>
      </c>
      <c r="I653" s="80">
        <f t="shared" si="200"/>
        <v>2008</v>
      </c>
      <c r="J653" s="80">
        <f t="shared" si="201"/>
        <v>9</v>
      </c>
      <c r="K653" s="80">
        <f t="shared" si="202"/>
        <v>22</v>
      </c>
      <c r="L653" s="80" t="str">
        <f t="shared" si="203"/>
        <v>09</v>
      </c>
      <c r="M653" s="80">
        <f t="shared" si="204"/>
        <v>22</v>
      </c>
      <c r="N653" s="80" t="str">
        <f t="shared" si="205"/>
        <v>'2008-09-22'</v>
      </c>
      <c r="O653" s="80" t="str">
        <f t="shared" si="206"/>
        <v>'2008-09-22 00:00:00'</v>
      </c>
      <c r="P653" s="7">
        <v>43365</v>
      </c>
      <c r="Q653" s="80">
        <f t="shared" si="207"/>
        <v>2018</v>
      </c>
      <c r="R653" s="80">
        <f t="shared" si="208"/>
        <v>9</v>
      </c>
      <c r="S653" s="80">
        <f t="shared" si="209"/>
        <v>22</v>
      </c>
      <c r="T653" s="80" t="str">
        <f t="shared" si="210"/>
        <v>09</v>
      </c>
      <c r="U653" s="80">
        <f t="shared" si="211"/>
        <v>22</v>
      </c>
      <c r="V653" s="80" t="str">
        <f t="shared" si="212"/>
        <v>'2018-09-22'</v>
      </c>
      <c r="W653" s="80"/>
      <c r="X653" s="80" t="str">
        <f t="shared" si="213"/>
        <v>null</v>
      </c>
      <c r="Y653" s="3" t="s">
        <v>3466</v>
      </c>
      <c r="Z653" s="124">
        <f>IFERROR(IF(Y653="","null",VLOOKUP(Y653,Marcas!$A$2:$C$2024,2,0)),"")</f>
        <v>1398</v>
      </c>
      <c r="AA653" s="3" t="s">
        <v>3446</v>
      </c>
      <c r="AB653" s="3">
        <f>IFERROR(IF(AA653="","",IF(AA653="EMPORIO LEGAL",1,VLOOKUP(AA653,Clientes!$A$2:$B$1190,2,0))),"")</f>
        <v>461</v>
      </c>
      <c r="AC653" s="3">
        <f>IFERROR(IF(Tabla1[[#This Row],[id_control]]="null","",VLOOKUP(CONCATENATE(Tabla1[[#This Row],[CLIENTE]],"-",Tabla1[[#This Row],[id_control]]),Hoja1!$C$2:$D$1994,2,0)),"")</f>
        <v>653</v>
      </c>
      <c r="AD653" s="3" t="s">
        <v>3447</v>
      </c>
      <c r="AE653" s="8"/>
      <c r="AF653" s="3"/>
      <c r="AG653" s="3"/>
      <c r="AH653" s="3"/>
      <c r="AI653" s="3"/>
      <c r="AJ653" s="3"/>
      <c r="AK653" s="3"/>
      <c r="AL653" s="3" t="s">
        <v>3467</v>
      </c>
      <c r="AM653" s="8"/>
      <c r="AN653" s="8"/>
      <c r="AO653" s="6"/>
      <c r="AP653" s="6"/>
      <c r="AQ653" s="8" t="s">
        <v>3453</v>
      </c>
      <c r="AR653" s="6" t="s">
        <v>3454</v>
      </c>
      <c r="AS653" s="6" t="s">
        <v>3462</v>
      </c>
      <c r="AT653" s="6"/>
      <c r="AU653" s="6"/>
      <c r="AV653" s="17" t="s">
        <v>3456</v>
      </c>
      <c r="AW653" s="8" t="s">
        <v>3457</v>
      </c>
      <c r="AX653" s="8"/>
      <c r="AY653" s="6"/>
      <c r="AZ653" s="6"/>
      <c r="BA653" s="6"/>
      <c r="BB653" s="6"/>
      <c r="BC653" s="6"/>
      <c r="BD653" s="6" t="s">
        <v>3464</v>
      </c>
      <c r="BE653" s="8">
        <v>652</v>
      </c>
      <c r="BF653" s="6" t="str">
        <f t="shared" si="214"/>
        <v>insert into bitacoras_estatus (numero_expediente, numero_registro, representante, fecha_inicio, fecha_vencimiento, id_cliente, id_admin, id_bitacoras_estatus, id_estatus, id_clase, id_marca, created_at, updated_at) values('963161','1069922','RICARDO VERDIN DE LOS SANTOS','2008-09-22','2018-09-22','461','2','1','1',null,1398,'2008-09-22 00:00:00','2008-09-22 00:00:00');</v>
      </c>
      <c r="BG653" s="6" t="str">
        <f t="shared" si="215"/>
        <v>insert into servicios_comentarios (comentario, id_admin, id_estatus, created_at, updated_at) values('NO RENOVARON 2018 / SOLICITUD DE INSCRIPCION DE TRANSMICION DE DERECHOS DE LA MARCA STEFANY A RICARDO VERDIN DE LOS SANTOS RECIVIDA 20/04/2011',1,652,'2008-09-22 00:00:00','2008-09-22 00:00:00');</v>
      </c>
      <c r="BH653" s="6" t="str">
        <f t="shared" si="216"/>
        <v>insert into servicios_comentarios (comentario, id_admin, id_estatus, created_at, updated_at) values('625-584-0183 RICARDO CEL 625-589-0450, 625-590-8641 ELEAZAR 625-115-4302',1,652,'2008-09-22 00:00:00','2008-09-22 00:00:00');</v>
      </c>
      <c r="BI653" s="137" t="str">
        <f t="shared" si="217"/>
        <v>update bitacoras_estatus set comprobacion_uso = 1, id_estatus=6 where id=652;</v>
      </c>
      <c r="BJ653" s="137" t="str">
        <f t="shared" si="218"/>
        <v>update bitacoras_estatus set numero_expediente = '963161', numero_registro = '1069922', id_estatus = 6, fecha_inicio = '2008-09-22', fecha_vencimiento ='2018-09-22', created_at ='2008-09-22 00:00:00', updated_at ='2008-09-22 00:00:00', id_clase=null, id_marca=1398, id_cliente=461, vigencia = 1 where id =652;</v>
      </c>
      <c r="BK653" s="137" t="str">
        <f t="shared" si="219"/>
        <v>update bitacoras_estatus set id_estatus = 6 where id =652;</v>
      </c>
    </row>
    <row r="654" spans="1:63" ht="40">
      <c r="A654" s="3">
        <v>963163</v>
      </c>
      <c r="B654" s="3"/>
      <c r="C654" s="3" t="str">
        <f>IF(Tabla1[[#This Row],[No. REG.]]="","",1)</f>
        <v/>
      </c>
      <c r="D654" s="3" t="s">
        <v>34</v>
      </c>
      <c r="E654" s="3">
        <f>IF(Tabla1[[#This Row],[STATUS]]="","",VLOOKUP(D654,Estatus!$A$2:$B$13,2,0))</f>
        <v>5</v>
      </c>
      <c r="F654" s="3">
        <f>IF(Tabla1[[#This Row],[STATUS]]="","",VLOOKUP(D654,Estatus!$A$2:$I$12,9,0))</f>
        <v>0</v>
      </c>
      <c r="G654" s="12" t="s">
        <v>3465</v>
      </c>
      <c r="H654" s="7">
        <v>39713</v>
      </c>
      <c r="I654" s="80">
        <f t="shared" si="200"/>
        <v>2008</v>
      </c>
      <c r="J654" s="80">
        <f t="shared" si="201"/>
        <v>9</v>
      </c>
      <c r="K654" s="80">
        <f t="shared" si="202"/>
        <v>22</v>
      </c>
      <c r="L654" s="80" t="str">
        <f t="shared" si="203"/>
        <v>09</v>
      </c>
      <c r="M654" s="80">
        <f t="shared" si="204"/>
        <v>22</v>
      </c>
      <c r="N654" s="80" t="str">
        <f t="shared" si="205"/>
        <v>'2008-09-22'</v>
      </c>
      <c r="O654" s="80" t="str">
        <f t="shared" si="206"/>
        <v>'2008-09-22 00:00:00'</v>
      </c>
      <c r="P654" s="7">
        <v>43365</v>
      </c>
      <c r="Q654" s="80">
        <f t="shared" si="207"/>
        <v>2018</v>
      </c>
      <c r="R654" s="80">
        <f t="shared" si="208"/>
        <v>9</v>
      </c>
      <c r="S654" s="80">
        <f t="shared" si="209"/>
        <v>22</v>
      </c>
      <c r="T654" s="80" t="str">
        <f t="shared" si="210"/>
        <v>09</v>
      </c>
      <c r="U654" s="80">
        <f t="shared" si="211"/>
        <v>22</v>
      </c>
      <c r="V654" s="80" t="str">
        <f t="shared" si="212"/>
        <v>'2018-09-22'</v>
      </c>
      <c r="W654" s="80"/>
      <c r="X654" s="80" t="str">
        <f t="shared" si="213"/>
        <v>null</v>
      </c>
      <c r="Y654" s="3" t="s">
        <v>3445</v>
      </c>
      <c r="Z654" s="124">
        <f>IFERROR(IF(Y654="","null",VLOOKUP(Y654,Marcas!$A$2:$C$2024,2,0)),"")</f>
        <v>1543</v>
      </c>
      <c r="AA654" s="3" t="s">
        <v>3446</v>
      </c>
      <c r="AB654" s="3">
        <f>IFERROR(IF(AA654="","",IF(AA654="EMPORIO LEGAL",1,VLOOKUP(AA654,Clientes!$A$2:$B$1190,2,0))),"")</f>
        <v>461</v>
      </c>
      <c r="AC654" s="3">
        <f>IFERROR(IF(Tabla1[[#This Row],[id_control]]="null","",VLOOKUP(CONCATENATE(Tabla1[[#This Row],[CLIENTE]],"-",Tabla1[[#This Row],[id_control]]),Hoja1!$C$2:$D$1994,2,0)),"")</f>
        <v>649</v>
      </c>
      <c r="AD654" s="3" t="s">
        <v>3447</v>
      </c>
      <c r="AE654" s="8"/>
      <c r="AF654" s="3"/>
      <c r="AG654" s="3"/>
      <c r="AH654" s="3"/>
      <c r="AI654" s="3"/>
      <c r="AJ654" s="3"/>
      <c r="AK654" s="3"/>
      <c r="AL654" s="3" t="s">
        <v>3452</v>
      </c>
      <c r="AM654" s="8"/>
      <c r="AN654" s="8"/>
      <c r="AO654" s="6"/>
      <c r="AP654" s="6"/>
      <c r="AQ654" s="8" t="s">
        <v>3453</v>
      </c>
      <c r="AR654" s="6" t="s">
        <v>3454</v>
      </c>
      <c r="AS654" s="6" t="s">
        <v>3462</v>
      </c>
      <c r="AT654" s="6"/>
      <c r="AU654" s="6"/>
      <c r="AV654" s="17" t="s">
        <v>3456</v>
      </c>
      <c r="AW654" s="8" t="s">
        <v>3457</v>
      </c>
      <c r="AX654" s="8"/>
      <c r="AY654" s="6"/>
      <c r="AZ654" s="6"/>
      <c r="BA654" s="6"/>
      <c r="BB654" s="6"/>
      <c r="BC654" s="6"/>
      <c r="BD654" s="6" t="s">
        <v>3464</v>
      </c>
      <c r="BE654" s="8">
        <v>653</v>
      </c>
      <c r="BF654" s="6" t="str">
        <f t="shared" si="214"/>
        <v>insert into bitacoras_estatus (numero_expediente, numero_registro, representante, fecha_inicio, fecha_vencimiento, id_cliente, id_admin, id_bitacoras_estatus, id_estatus, id_clase, id_marca, created_at, updated_at) values('963163','','RICARDO VERDIN DE LOS SANTOS','2008-09-22','2018-09-22','461','2','1','1',null,1543,'2008-09-22 00:00:00','2008-09-22 00:00:00');</v>
      </c>
      <c r="BG654" s="6" t="str">
        <f t="shared" si="215"/>
        <v>insert into servicios_comentarios (comentario, id_admin, id_estatus, created_at, updated_at) values('Recibida 28/07/2009',1,653,'2008-09-22 00:00:00','2008-09-22 00:00:00');</v>
      </c>
      <c r="BH654" s="6" t="str">
        <f t="shared" si="216"/>
        <v>insert into servicios_comentarios (comentario, id_admin, id_estatus, created_at, updated_at) values('625-584-0183 RICARDO CEL 625-589-0450, 625-590-8641 ELEAZAR 625-115-4302',1,653,'2008-09-22 00:00:00','2008-09-22 00:00:00');</v>
      </c>
      <c r="BI654" s="137" t="str">
        <f t="shared" si="217"/>
        <v>update bitacoras_estatus set comprobacion_uso = 1, id_estatus=5 where id=653;</v>
      </c>
      <c r="BJ654" s="137" t="str">
        <f t="shared" si="218"/>
        <v>update bitacoras_estatus set numero_expediente = '963163', numero_registro = '', id_estatus = 5, fecha_inicio = '2008-09-22', fecha_vencimiento ='2018-09-22', created_at ='2008-09-22 00:00:00', updated_at ='2008-09-22 00:00:00', id_clase=null, id_marca=1543, id_cliente=461, vigencia = 0 where id =653;</v>
      </c>
      <c r="BK654" s="137" t="str">
        <f t="shared" si="219"/>
        <v>update bitacoras_estatus set id_estatus = 5 where id =653;</v>
      </c>
    </row>
    <row r="655" spans="1:63">
      <c r="A655" s="3">
        <v>1122126</v>
      </c>
      <c r="B655" s="3">
        <v>1192833</v>
      </c>
      <c r="C655" s="3">
        <f>IF(Tabla1[[#This Row],[No. REG.]]="","",1)</f>
        <v>1</v>
      </c>
      <c r="D655" s="3" t="s">
        <v>46</v>
      </c>
      <c r="E655" s="3">
        <f>IF(Tabla1[[#This Row],[STATUS]]="","",VLOOKUP(D655,Estatus!$A$2:$B$13,2,0))</f>
        <v>10</v>
      </c>
      <c r="F655" s="3">
        <f>IF(Tabla1[[#This Row],[STATUS]]="","",VLOOKUP(D655,Estatus!$A$2:$I$12,9,0))</f>
        <v>1</v>
      </c>
      <c r="G655" s="16" t="s">
        <v>3468</v>
      </c>
      <c r="H655" s="9">
        <v>40430</v>
      </c>
      <c r="I655" s="81">
        <f t="shared" si="200"/>
        <v>2010</v>
      </c>
      <c r="J655" s="81">
        <f t="shared" si="201"/>
        <v>9</v>
      </c>
      <c r="K655" s="81">
        <f t="shared" si="202"/>
        <v>9</v>
      </c>
      <c r="L655" s="81" t="str">
        <f t="shared" si="203"/>
        <v>09</v>
      </c>
      <c r="M655" s="81" t="str">
        <f t="shared" si="204"/>
        <v>09</v>
      </c>
      <c r="N655" s="81" t="str">
        <f t="shared" si="205"/>
        <v>'2010-09-09'</v>
      </c>
      <c r="O655" s="81" t="str">
        <f t="shared" si="206"/>
        <v>'2010-09-09 00:00:00'</v>
      </c>
      <c r="P655" s="9">
        <v>44083</v>
      </c>
      <c r="Q655" s="81">
        <f t="shared" si="207"/>
        <v>2020</v>
      </c>
      <c r="R655" s="81">
        <f t="shared" si="208"/>
        <v>9</v>
      </c>
      <c r="S655" s="81">
        <f t="shared" si="209"/>
        <v>9</v>
      </c>
      <c r="T655" s="81" t="str">
        <f t="shared" si="210"/>
        <v>09</v>
      </c>
      <c r="U655" s="81" t="str">
        <f t="shared" si="211"/>
        <v>09</v>
      </c>
      <c r="V655" s="81" t="str">
        <f t="shared" si="212"/>
        <v>'2020-09-09'</v>
      </c>
      <c r="W655" s="81"/>
      <c r="X655" s="81" t="str">
        <f t="shared" si="213"/>
        <v>null</v>
      </c>
      <c r="Y655" s="6" t="s">
        <v>3469</v>
      </c>
      <c r="Z655" s="123">
        <f>IFERROR(IF(Y655="","null",VLOOKUP(Y655,Marcas!$A$2:$C$2024,2,0)),"")</f>
        <v>1463</v>
      </c>
      <c r="AA655" s="6" t="s">
        <v>3446</v>
      </c>
      <c r="AB655" s="6">
        <f>IFERROR(IF(AA655="","",IF(AA655="EMPORIO LEGAL",1,VLOOKUP(AA655,Clientes!$A$2:$B$1190,2,0))),"")</f>
        <v>461</v>
      </c>
      <c r="AC655" s="6">
        <f>IFERROR(IF(Tabla1[[#This Row],[id_control]]="null","",VLOOKUP(CONCATENATE(Tabla1[[#This Row],[CLIENTE]],"-",Tabla1[[#This Row],[id_control]]),Hoja1!$C$2:$D$1994,2,0)),"")</f>
        <v>655</v>
      </c>
      <c r="AD655" s="6" t="s">
        <v>3447</v>
      </c>
      <c r="AE655" s="6"/>
      <c r="AF655" s="6"/>
      <c r="AG655" s="6"/>
      <c r="AH655" s="6"/>
      <c r="AI655" s="6"/>
      <c r="AJ655" s="6"/>
      <c r="AK655" s="6"/>
      <c r="AL655" s="8" t="s">
        <v>3452</v>
      </c>
      <c r="AM655" s="6" t="s">
        <v>3454</v>
      </c>
      <c r="AN655" s="6"/>
      <c r="AO655" s="6"/>
      <c r="AP655" s="6"/>
      <c r="AQ655" s="10" t="s">
        <v>3470</v>
      </c>
      <c r="AR655" s="10" t="s">
        <v>3471</v>
      </c>
      <c r="AS655" s="6"/>
      <c r="AT655" s="6"/>
      <c r="AU655" s="6"/>
      <c r="AV655" s="6" t="s">
        <v>3472</v>
      </c>
      <c r="AW655" s="6" t="s">
        <v>3457</v>
      </c>
      <c r="AX655" s="6"/>
      <c r="AY655" s="6"/>
      <c r="AZ655" s="6"/>
      <c r="BA655" s="6"/>
      <c r="BB655" s="6"/>
      <c r="BC655" s="6"/>
      <c r="BD655" s="6" t="s">
        <v>3464</v>
      </c>
      <c r="BE655" s="8">
        <v>654</v>
      </c>
      <c r="BF655" s="6" t="str">
        <f t="shared" si="214"/>
        <v>insert into bitacoras_estatus (numero_expediente, numero_registro, representante, fecha_inicio, fecha_vencimiento, id_cliente, id_admin, id_bitacoras_estatus, id_estatus, id_clase, id_marca, created_at, updated_at) values('1122126','1192833','RICARDO VERDIN DE LOS SANTOS','2010-09-09','2020-09-09','461','2','1','1',null,1463,'2010-09-09 00:00:00','2010-09-09 00:00:00');</v>
      </c>
      <c r="BG655" s="6" t="str">
        <f t="shared" si="215"/>
        <v>insert into servicios_comentarios (comentario, id_admin, id_estatus, created_at, updated_at) values('TITULO ENVIADO 10/03/2011',1,654,'2010-09-09 00:00:00','2010-09-09 00:00:00');</v>
      </c>
      <c r="BH655" s="6" t="str">
        <f t="shared" si="216"/>
        <v>insert into servicios_comentarios (comentario, id_admin, id_estatus, created_at, updated_at) values('625-584-0183 RICARDO CEL 625-589-0450, 625-590-8641 ELEAZAR 625-115-4302',1,654,'2010-09-09 00:00:00','2010-09-09 00:00:00');</v>
      </c>
      <c r="BI655" s="137" t="str">
        <f t="shared" si="217"/>
        <v>update bitacoras_estatus set comprobacion_uso = 1, id_estatus=10 where id=654;</v>
      </c>
      <c r="BJ655" s="137" t="str">
        <f t="shared" si="218"/>
        <v>update bitacoras_estatus set numero_expediente = '1122126', numero_registro = '1192833', id_estatus = 10, fecha_inicio = '2010-09-09', fecha_vencimiento ='2020-09-09', created_at ='2010-09-09 00:00:00', updated_at ='2010-09-09 00:00:00', id_clase=null, id_marca=1463, id_cliente=461, vigencia = 1 where id =654;</v>
      </c>
      <c r="BK655" s="137" t="str">
        <f t="shared" si="219"/>
        <v>update bitacoras_estatus set id_estatus = 10 where id =654;</v>
      </c>
    </row>
    <row r="656" spans="1:63">
      <c r="A656" s="6">
        <v>1199128</v>
      </c>
      <c r="B656" s="6">
        <v>1298541</v>
      </c>
      <c r="C656" s="6">
        <f>IF(Tabla1[[#This Row],[No. REG.]]="","",1)</f>
        <v>1</v>
      </c>
      <c r="D656" s="3" t="s">
        <v>46</v>
      </c>
      <c r="E656" s="3">
        <f>IF(Tabla1[[#This Row],[STATUS]]="","",VLOOKUP(D656,Estatus!$A$2:$B$13,2,0))</f>
        <v>10</v>
      </c>
      <c r="F656" s="3">
        <f>IF(Tabla1[[#This Row],[STATUS]]="","",VLOOKUP(D656,Estatus!$A$2:$I$12,9,0))</f>
        <v>1</v>
      </c>
      <c r="G656" s="12" t="s">
        <v>3473</v>
      </c>
      <c r="H656" s="9">
        <v>40742</v>
      </c>
      <c r="I656" s="81">
        <f t="shared" si="200"/>
        <v>2011</v>
      </c>
      <c r="J656" s="81">
        <f t="shared" si="201"/>
        <v>7</v>
      </c>
      <c r="K656" s="81">
        <f t="shared" si="202"/>
        <v>18</v>
      </c>
      <c r="L656" s="81" t="str">
        <f t="shared" si="203"/>
        <v>07</v>
      </c>
      <c r="M656" s="81">
        <f t="shared" si="204"/>
        <v>18</v>
      </c>
      <c r="N656" s="81" t="str">
        <f t="shared" si="205"/>
        <v>'2011-07-18'</v>
      </c>
      <c r="O656" s="81" t="str">
        <f t="shared" si="206"/>
        <v>'2011-07-18 00:00:00'</v>
      </c>
      <c r="P656" s="9">
        <v>44395</v>
      </c>
      <c r="Q656" s="81">
        <f t="shared" si="207"/>
        <v>2021</v>
      </c>
      <c r="R656" s="81">
        <f t="shared" si="208"/>
        <v>7</v>
      </c>
      <c r="S656" s="81">
        <f t="shared" si="209"/>
        <v>18</v>
      </c>
      <c r="T656" s="81" t="str">
        <f t="shared" si="210"/>
        <v>07</v>
      </c>
      <c r="U656" s="81">
        <f t="shared" si="211"/>
        <v>18</v>
      </c>
      <c r="V656" s="81" t="str">
        <f t="shared" si="212"/>
        <v>'2021-07-18'</v>
      </c>
      <c r="W656" s="81"/>
      <c r="X656" s="81" t="str">
        <f t="shared" si="213"/>
        <v>null</v>
      </c>
      <c r="Y656" s="6" t="s">
        <v>3446</v>
      </c>
      <c r="Z656" s="123">
        <f>IFERROR(IF(Y656="","null",VLOOKUP(Y656,Marcas!$A$2:$C$2024,2,0)),"")</f>
        <v>648</v>
      </c>
      <c r="AA656" s="6" t="s">
        <v>3446</v>
      </c>
      <c r="AB656" s="6">
        <f>IFERROR(IF(AA656="","",IF(AA656="EMPORIO LEGAL",1,VLOOKUP(AA656,Clientes!$A$2:$B$1190,2,0))),"")</f>
        <v>461</v>
      </c>
      <c r="AC656" s="6">
        <f>IFERROR(IF(Tabla1[[#This Row],[id_control]]="null","",VLOOKUP(CONCATENATE(Tabla1[[#This Row],[CLIENTE]],"-",Tabla1[[#This Row],[id_control]]),Hoja1!$C$2:$D$1994,2,0)),"")</f>
        <v>652</v>
      </c>
      <c r="AD656" s="6" t="s">
        <v>3447</v>
      </c>
      <c r="AE656" s="6" t="s">
        <v>3474</v>
      </c>
      <c r="AF656" s="6" t="s">
        <v>3475</v>
      </c>
      <c r="AG656" s="6"/>
      <c r="AH656" s="6"/>
      <c r="AI656" s="6"/>
      <c r="AJ656" s="6"/>
      <c r="AK656" s="6"/>
      <c r="AL656" s="8" t="s">
        <v>3452</v>
      </c>
      <c r="AM656" s="6" t="s">
        <v>3471</v>
      </c>
      <c r="AN656" s="6" t="s">
        <v>3454</v>
      </c>
      <c r="AO656" s="6"/>
      <c r="AP656" s="6"/>
      <c r="AQ656" s="10" t="s">
        <v>3470</v>
      </c>
      <c r="AR656" s="10"/>
      <c r="AS656" s="6"/>
      <c r="AT656" s="6"/>
      <c r="AU656" s="6"/>
      <c r="AV656" s="6" t="s">
        <v>3472</v>
      </c>
      <c r="AW656" s="6" t="s">
        <v>3457</v>
      </c>
      <c r="AX656" s="6" t="s">
        <v>3476</v>
      </c>
      <c r="AY656" s="6"/>
      <c r="AZ656" s="6"/>
      <c r="BA656" s="6"/>
      <c r="BB656" s="6"/>
      <c r="BC656" s="6"/>
      <c r="BD656" s="6" t="s">
        <v>3464</v>
      </c>
      <c r="BE656" s="8">
        <v>655</v>
      </c>
      <c r="BF656" s="6" t="str">
        <f t="shared" si="214"/>
        <v>insert into bitacoras_estatus (numero_expediente, numero_registro, representante, fecha_inicio, fecha_vencimiento, id_cliente, id_admin, id_bitacoras_estatus, id_estatus, id_clase, id_marca, created_at, updated_at) values('1199128','1298541','RICARDO VERDIN DE LOS SANTOS','2011-07-18','2021-07-18','461','2','1','1',null,648,'2011-07-18 00:00:00','2011-07-18 00:00:00');</v>
      </c>
      <c r="BG656" s="6" t="str">
        <f t="shared" si="215"/>
        <v>insert into servicios_comentarios (comentario, id_admin, id_estatus, created_at, updated_at) values('TITULO ENVIADO 30/08/2013',1,655,'2011-07-18 00:00:00','2011-07-18 00:00:00');</v>
      </c>
      <c r="BH656" s="6" t="str">
        <f t="shared" si="216"/>
        <v>insert into servicios_comentarios (comentario, id_admin, id_estatus, created_at, updated_at) values('625-584-0183 RICARDO CEL 625-589-0450, 625-590-8641 ELEAZAR 625-115-4302',1,655,'2011-07-18 00:00:00','2011-07-18 00:00:00');</v>
      </c>
      <c r="BI656" s="137" t="str">
        <f t="shared" si="217"/>
        <v>update bitacoras_estatus set comprobacion_uso = 1, id_estatus=10 where id=655;</v>
      </c>
      <c r="BJ656" s="137" t="str">
        <f t="shared" si="218"/>
        <v>update bitacoras_estatus set numero_expediente = '1199128', numero_registro = '1298541', id_estatus = 10, fecha_inicio = '2011-07-18', fecha_vencimiento ='2021-07-18', created_at ='2011-07-18 00:00:00', updated_at ='2011-07-18 00:00:00', id_clase=null, id_marca=648, id_cliente=461, vigencia = 1 where id =655;</v>
      </c>
      <c r="BK656" s="137" t="str">
        <f t="shared" si="219"/>
        <v>update bitacoras_estatus set id_estatus = 10 where id =655;</v>
      </c>
    </row>
    <row r="657" spans="1:63">
      <c r="A657" s="3">
        <v>1199129</v>
      </c>
      <c r="B657" s="3">
        <v>1298542</v>
      </c>
      <c r="C657" s="3">
        <f>IF(Tabla1[[#This Row],[No. REG.]]="","",1)</f>
        <v>1</v>
      </c>
      <c r="D657" s="3" t="s">
        <v>46</v>
      </c>
      <c r="E657" s="3">
        <f>IF(Tabla1[[#This Row],[STATUS]]="","",VLOOKUP(D657,Estatus!$A$2:$B$13,2,0))</f>
        <v>10</v>
      </c>
      <c r="F657" s="3">
        <f>IF(Tabla1[[#This Row],[STATUS]]="","",VLOOKUP(D657,Estatus!$A$2:$I$12,9,0))</f>
        <v>1</v>
      </c>
      <c r="G657" s="12" t="s">
        <v>3477</v>
      </c>
      <c r="H657" s="7">
        <v>40742</v>
      </c>
      <c r="I657" s="80">
        <f t="shared" si="200"/>
        <v>2011</v>
      </c>
      <c r="J657" s="80">
        <f t="shared" si="201"/>
        <v>7</v>
      </c>
      <c r="K657" s="80">
        <f t="shared" si="202"/>
        <v>18</v>
      </c>
      <c r="L657" s="80" t="str">
        <f t="shared" si="203"/>
        <v>07</v>
      </c>
      <c r="M657" s="80">
        <f t="shared" si="204"/>
        <v>18</v>
      </c>
      <c r="N657" s="80" t="str">
        <f t="shared" si="205"/>
        <v>'2011-07-18'</v>
      </c>
      <c r="O657" s="80" t="str">
        <f t="shared" si="206"/>
        <v>'2011-07-18 00:00:00'</v>
      </c>
      <c r="P657" s="7">
        <v>44395</v>
      </c>
      <c r="Q657" s="80">
        <f t="shared" si="207"/>
        <v>2021</v>
      </c>
      <c r="R657" s="80">
        <f t="shared" si="208"/>
        <v>7</v>
      </c>
      <c r="S657" s="80">
        <f t="shared" si="209"/>
        <v>18</v>
      </c>
      <c r="T657" s="80" t="str">
        <f t="shared" si="210"/>
        <v>07</v>
      </c>
      <c r="U657" s="80">
        <f t="shared" si="211"/>
        <v>18</v>
      </c>
      <c r="V657" s="80" t="str">
        <f t="shared" si="212"/>
        <v>'2021-07-18'</v>
      </c>
      <c r="W657" s="80">
        <v>35</v>
      </c>
      <c r="X657" s="80">
        <f t="shared" si="213"/>
        <v>35</v>
      </c>
      <c r="Y657" s="12" t="s">
        <v>3445</v>
      </c>
      <c r="Z657" s="125">
        <f>IFERROR(IF(Y657="","null",VLOOKUP(Y657,Marcas!$A$2:$C$2024,2,0)),"")</f>
        <v>1543</v>
      </c>
      <c r="AA657" s="3" t="s">
        <v>3446</v>
      </c>
      <c r="AB657" s="3">
        <f>IFERROR(IF(AA657="","",IF(AA657="EMPORIO LEGAL",1,VLOOKUP(AA657,Clientes!$A$2:$B$1190,2,0))),"")</f>
        <v>461</v>
      </c>
      <c r="AC657" s="3">
        <f>IFERROR(IF(Tabla1[[#This Row],[id_control]]="null","",VLOOKUP(CONCATENATE(Tabla1[[#This Row],[CLIENTE]],"-",Tabla1[[#This Row],[id_control]]),Hoja1!$C$2:$D$1994,2,0)),"")</f>
        <v>649</v>
      </c>
      <c r="AD657" s="3" t="s">
        <v>3447</v>
      </c>
      <c r="AE657" s="3" t="s">
        <v>3474</v>
      </c>
      <c r="AF657" s="3" t="s">
        <v>3475</v>
      </c>
      <c r="AG657" s="3"/>
      <c r="AH657" s="3"/>
      <c r="AI657" s="3"/>
      <c r="AJ657" s="3"/>
      <c r="AK657" s="3"/>
      <c r="AL657" s="3" t="s">
        <v>3452</v>
      </c>
      <c r="AM657" s="8" t="s">
        <v>3471</v>
      </c>
      <c r="AN657" s="8" t="s">
        <v>3454</v>
      </c>
      <c r="AO657" s="8"/>
      <c r="AP657" s="8"/>
      <c r="AQ657" s="8" t="s">
        <v>3470</v>
      </c>
      <c r="AR657" s="8"/>
      <c r="AS657" s="8"/>
      <c r="AT657" s="8"/>
      <c r="AU657" s="8"/>
      <c r="AV657" s="8" t="s">
        <v>3472</v>
      </c>
      <c r="AW657" s="8" t="s">
        <v>3457</v>
      </c>
      <c r="AX657" s="8" t="s">
        <v>3476</v>
      </c>
      <c r="AY657" s="8"/>
      <c r="AZ657" s="8"/>
      <c r="BA657" s="8"/>
      <c r="BB657" s="8"/>
      <c r="BC657" s="8"/>
      <c r="BD657" s="8" t="s">
        <v>3464</v>
      </c>
      <c r="BE657" s="8">
        <v>656</v>
      </c>
      <c r="BF657" s="6" t="str">
        <f t="shared" si="214"/>
        <v>insert into bitacoras_estatus (numero_expediente, numero_registro, representante, fecha_inicio, fecha_vencimiento, id_cliente, id_admin, id_bitacoras_estatus, id_estatus, id_clase, id_marca, created_at, updated_at) values('1199129','1298542','RICARDO VERDIN DE LOS SANTOS','2011-07-18','2021-07-18','461','2','1','1',35,1543,'2011-07-18 00:00:00','2011-07-18 00:00:00');</v>
      </c>
      <c r="BG657" s="6" t="str">
        <f t="shared" si="215"/>
        <v>insert into servicios_comentarios (comentario, id_admin, id_estatus, created_at, updated_at) values('TITULO ENVIADO 30/08/2012',1,656,'2011-07-18 00:00:00','2011-07-18 00:00:00');</v>
      </c>
      <c r="BH657" s="6" t="str">
        <f t="shared" si="216"/>
        <v>insert into servicios_comentarios (comentario, id_admin, id_estatus, created_at, updated_at) values('625-584-0183 RICARDO CEL 625-589-0450, 625-590-8641 ELEAZAR 625-115-4302',1,656,'2011-07-18 00:00:00','2011-07-18 00:00:00');</v>
      </c>
      <c r="BI657" s="137" t="str">
        <f t="shared" si="217"/>
        <v>update bitacoras_estatus set comprobacion_uso = 1, id_estatus=10 where id=656;</v>
      </c>
      <c r="BJ657" s="137" t="str">
        <f t="shared" si="218"/>
        <v>update bitacoras_estatus set numero_expediente = '1199129', numero_registro = '1298542', id_estatus = 10, fecha_inicio = '2011-07-18', fecha_vencimiento ='2021-07-18', created_at ='2011-07-18 00:00:00', updated_at ='2011-07-18 00:00:00', id_clase=35, id_marca=1543, id_cliente=461, vigencia = 1 where id =656;</v>
      </c>
      <c r="BK657" s="137" t="str">
        <f t="shared" si="219"/>
        <v>update bitacoras_estatus set id_estatus = 10 where id =656;</v>
      </c>
    </row>
    <row r="658" spans="1:63">
      <c r="A658" s="3">
        <v>1306772</v>
      </c>
      <c r="B658" s="3">
        <v>1306772</v>
      </c>
      <c r="C658" s="3">
        <f>IF(Tabla1[[#This Row],[No. REG.]]="","",1)</f>
        <v>1</v>
      </c>
      <c r="D658" s="3" t="s">
        <v>46</v>
      </c>
      <c r="E658" s="3">
        <f>IF(Tabla1[[#This Row],[STATUS]]="","",VLOOKUP(D658,Estatus!$A$2:$B$13,2,0))</f>
        <v>10</v>
      </c>
      <c r="F658" s="3">
        <f>IF(Tabla1[[#This Row],[STATUS]]="","",VLOOKUP(D658,Estatus!$A$2:$I$12,9,0))</f>
        <v>1</v>
      </c>
      <c r="G658" s="12"/>
      <c r="H658" s="7">
        <v>41148</v>
      </c>
      <c r="I658" s="80">
        <f t="shared" si="200"/>
        <v>2012</v>
      </c>
      <c r="J658" s="80">
        <f t="shared" si="201"/>
        <v>8</v>
      </c>
      <c r="K658" s="80">
        <f t="shared" si="202"/>
        <v>27</v>
      </c>
      <c r="L658" s="80" t="str">
        <f t="shared" si="203"/>
        <v>08</v>
      </c>
      <c r="M658" s="80">
        <f t="shared" si="204"/>
        <v>27</v>
      </c>
      <c r="N658" s="80" t="str">
        <f t="shared" si="205"/>
        <v>'2012-08-27'</v>
      </c>
      <c r="O658" s="80" t="str">
        <f t="shared" si="206"/>
        <v>'2012-08-27 00:00:00'</v>
      </c>
      <c r="P658" s="7">
        <v>44800</v>
      </c>
      <c r="Q658" s="80">
        <f t="shared" si="207"/>
        <v>2022</v>
      </c>
      <c r="R658" s="80">
        <f t="shared" si="208"/>
        <v>8</v>
      </c>
      <c r="S658" s="80">
        <f t="shared" si="209"/>
        <v>27</v>
      </c>
      <c r="T658" s="80" t="str">
        <f t="shared" si="210"/>
        <v>08</v>
      </c>
      <c r="U658" s="80">
        <f t="shared" si="211"/>
        <v>27</v>
      </c>
      <c r="V658" s="80" t="str">
        <f t="shared" si="212"/>
        <v>'2022-08-27'</v>
      </c>
      <c r="W658" s="80">
        <v>37</v>
      </c>
      <c r="X658" s="80">
        <f t="shared" si="213"/>
        <v>37</v>
      </c>
      <c r="Y658" s="12" t="s">
        <v>3478</v>
      </c>
      <c r="Z658" s="125">
        <f>IFERROR(IF(Y658="","null",VLOOKUP(Y658,Marcas!$A$2:$C$2024,2,0)),"")</f>
        <v>647</v>
      </c>
      <c r="AA658" s="3" t="s">
        <v>3478</v>
      </c>
      <c r="AB658" s="3">
        <f>IFERROR(IF(AA658="","",IF(AA658="EMPORIO LEGAL",1,VLOOKUP(AA658,Clientes!$A$2:$B$1190,2,0))),"")</f>
        <v>459</v>
      </c>
      <c r="AC658" s="3">
        <f>IFERROR(IF(Tabla1[[#This Row],[id_control]]="null","",VLOOKUP(CONCATENATE(Tabla1[[#This Row],[CLIENTE]],"-",Tabla1[[#This Row],[id_control]]),Hoja1!$C$2:$D$1994,2,0)),"")</f>
        <v>658</v>
      </c>
      <c r="AD658" s="3" t="s">
        <v>3479</v>
      </c>
      <c r="AE658" s="3"/>
      <c r="AF658" s="3"/>
      <c r="AG658" s="3"/>
      <c r="AH658" s="3"/>
      <c r="AI658" s="3"/>
      <c r="AJ658" s="3"/>
      <c r="AK658" s="3"/>
      <c r="AL658" s="3" t="s">
        <v>3480</v>
      </c>
      <c r="AM658" s="6"/>
      <c r="AN658" s="6"/>
      <c r="AO658" s="6"/>
      <c r="AP658" s="6"/>
      <c r="AQ658" s="6" t="s">
        <v>3481</v>
      </c>
      <c r="AR658" s="6" t="s">
        <v>3482</v>
      </c>
      <c r="AS658" s="6"/>
      <c r="AT658" s="6"/>
      <c r="AU658" s="6"/>
      <c r="AV658" s="6" t="s">
        <v>3483</v>
      </c>
      <c r="AW658" s="6"/>
      <c r="AX658" s="6"/>
      <c r="AY658" s="6"/>
      <c r="AZ658" s="6"/>
      <c r="BA658" s="6"/>
      <c r="BB658" s="6"/>
      <c r="BC658" s="6"/>
      <c r="BD658" s="6" t="s">
        <v>3484</v>
      </c>
      <c r="BE658" s="8">
        <v>657</v>
      </c>
      <c r="BF658" s="6" t="str">
        <f t="shared" si="214"/>
        <v>insert into bitacoras_estatus (numero_expediente, numero_registro, representante, fecha_inicio, fecha_vencimiento, id_cliente, id_admin, id_bitacoras_estatus, id_estatus, id_clase, id_marca, created_at, updated_at) values('1306772','1306772','MARCO ANTONIO CANO BARRAZA','2012-08-27','2022-08-27','459','2','1','1',37,647,'2012-08-27 00:00:00','2012-08-27 00:00:00');</v>
      </c>
      <c r="BG658" s="6" t="str">
        <f t="shared" si="215"/>
        <v/>
      </c>
      <c r="BH658" s="6" t="str">
        <f t="shared" si="216"/>
        <v>insert into servicios_comentarios (comentario, id_admin, id_estatus, created_at, updated_at) values('2 31 20 82 CEL.- 614 231 20 82, 614 1 42 08 93',1,657,'2012-08-27 00:00:00','2012-08-27 00:00:00');</v>
      </c>
      <c r="BI658" s="137" t="str">
        <f t="shared" si="217"/>
        <v>update bitacoras_estatus set comprobacion_uso = 1, id_estatus=10 where id=657;</v>
      </c>
      <c r="BJ658" s="137" t="str">
        <f t="shared" si="218"/>
        <v>update bitacoras_estatus set numero_expediente = '1306772', numero_registro = '1306772', id_estatus = 10, fecha_inicio = '2012-08-27', fecha_vencimiento ='2022-08-27', created_at ='2012-08-27 00:00:00', updated_at ='2012-08-27 00:00:00', id_clase=37, id_marca=647, id_cliente=459, vigencia = 1 where id =657;</v>
      </c>
      <c r="BK658" s="137" t="str">
        <f t="shared" si="219"/>
        <v>update bitacoras_estatus set id_estatus = 10 where id =657;</v>
      </c>
    </row>
    <row r="659" spans="1:63">
      <c r="A659" s="6">
        <v>1306775</v>
      </c>
      <c r="B659" s="6">
        <v>1342568</v>
      </c>
      <c r="C659" s="6">
        <f>IF(Tabla1[[#This Row],[No. REG.]]="","",1)</f>
        <v>1</v>
      </c>
      <c r="D659" s="3" t="s">
        <v>46</v>
      </c>
      <c r="E659" s="3">
        <f>IF(Tabla1[[#This Row],[STATUS]]="","",VLOOKUP(D659,Estatus!$A$2:$B$13,2,0))</f>
        <v>10</v>
      </c>
      <c r="F659" s="3">
        <f>IF(Tabla1[[#This Row],[STATUS]]="","",VLOOKUP(D659,Estatus!$A$2:$I$12,9,0))</f>
        <v>1</v>
      </c>
      <c r="G659" s="12" t="s">
        <v>3485</v>
      </c>
      <c r="H659" s="7">
        <v>41148</v>
      </c>
      <c r="I659" s="80">
        <f t="shared" si="200"/>
        <v>2012</v>
      </c>
      <c r="J659" s="80">
        <f t="shared" si="201"/>
        <v>8</v>
      </c>
      <c r="K659" s="80">
        <f t="shared" si="202"/>
        <v>27</v>
      </c>
      <c r="L659" s="80" t="str">
        <f t="shared" si="203"/>
        <v>08</v>
      </c>
      <c r="M659" s="80">
        <f t="shared" si="204"/>
        <v>27</v>
      </c>
      <c r="N659" s="80" t="str">
        <f t="shared" si="205"/>
        <v>'2012-08-27'</v>
      </c>
      <c r="O659" s="80" t="str">
        <f t="shared" si="206"/>
        <v>'2012-08-27 00:00:00'</v>
      </c>
      <c r="P659" s="7">
        <v>44800</v>
      </c>
      <c r="Q659" s="80">
        <f t="shared" si="207"/>
        <v>2022</v>
      </c>
      <c r="R659" s="80">
        <f t="shared" si="208"/>
        <v>8</v>
      </c>
      <c r="S659" s="80">
        <f t="shared" si="209"/>
        <v>27</v>
      </c>
      <c r="T659" s="80" t="str">
        <f t="shared" si="210"/>
        <v>08</v>
      </c>
      <c r="U659" s="80">
        <f t="shared" si="211"/>
        <v>27</v>
      </c>
      <c r="V659" s="80" t="str">
        <f t="shared" si="212"/>
        <v>'2022-08-27'</v>
      </c>
      <c r="W659" s="80"/>
      <c r="X659" s="80" t="str">
        <f t="shared" si="213"/>
        <v>null</v>
      </c>
      <c r="Y659" s="6" t="s">
        <v>3478</v>
      </c>
      <c r="Z659" s="123">
        <f>IFERROR(IF(Y659="","null",VLOOKUP(Y659,Marcas!$A$2:$C$2024,2,0)),"")</f>
        <v>647</v>
      </c>
      <c r="AA659" s="6" t="s">
        <v>3478</v>
      </c>
      <c r="AB659" s="6">
        <f>IFERROR(IF(AA659="","",IF(AA659="EMPORIO LEGAL",1,VLOOKUP(AA659,Clientes!$A$2:$B$1190,2,0))),"")</f>
        <v>459</v>
      </c>
      <c r="AC659" s="6">
        <f>IFERROR(IF(Tabla1[[#This Row],[id_control]]="null","",VLOOKUP(CONCATENATE(Tabla1[[#This Row],[CLIENTE]],"-",Tabla1[[#This Row],[id_control]]),Hoja1!$C$2:$D$1994,2,0)),"")</f>
        <v>658</v>
      </c>
      <c r="AD659" s="6" t="s">
        <v>3479</v>
      </c>
      <c r="AE659" s="6"/>
      <c r="AF659" s="6"/>
      <c r="AG659" s="6"/>
      <c r="AH659" s="6"/>
      <c r="AI659" s="6"/>
      <c r="AJ659" s="6"/>
      <c r="AK659" s="6"/>
      <c r="AL659" s="6" t="s">
        <v>3480</v>
      </c>
      <c r="AM659" s="6"/>
      <c r="AN659" s="6"/>
      <c r="AO659" s="6"/>
      <c r="AP659" s="6"/>
      <c r="AQ659" s="6" t="s">
        <v>3481</v>
      </c>
      <c r="AR659" s="6" t="s">
        <v>3482</v>
      </c>
      <c r="AS659" s="6"/>
      <c r="AT659" s="6"/>
      <c r="AU659" s="6"/>
      <c r="AV659" s="5" t="s">
        <v>3483</v>
      </c>
      <c r="AW659" s="5"/>
      <c r="AX659" s="5"/>
      <c r="AY659" s="5"/>
      <c r="AZ659" s="5"/>
      <c r="BA659" s="5"/>
      <c r="BB659" s="5"/>
      <c r="BC659" s="5"/>
      <c r="BD659" s="8" t="s">
        <v>3484</v>
      </c>
      <c r="BE659" s="8">
        <v>658</v>
      </c>
      <c r="BF659" s="6" t="str">
        <f t="shared" si="214"/>
        <v>insert into bitacoras_estatus (numero_expediente, numero_registro, representante, fecha_inicio, fecha_vencimiento, id_cliente, id_admin, id_bitacoras_estatus, id_estatus, id_clase, id_marca, created_at, updated_at) values('1306775','1342568','MARCO ANTONIO CANO BARRAZA','2012-08-27','2022-08-27','459','2','1','1',null,647,'2012-08-27 00:00:00','2012-08-27 00:00:00');</v>
      </c>
      <c r="BG659" s="6" t="str">
        <f t="shared" si="215"/>
        <v>insert into servicios_comentarios (comentario, id_admin, id_estatus, created_at, updated_at) values('titulo entregado 25/10/2012',1,658,'2012-08-27 00:00:00','2012-08-27 00:00:00');</v>
      </c>
      <c r="BH659" s="6" t="str">
        <f t="shared" si="216"/>
        <v>insert into servicios_comentarios (comentario, id_admin, id_estatus, created_at, updated_at) values('2 31 20 82 CEL.- 614 231 20 82, 614 1 42 08 93',1,658,'2012-08-27 00:00:00','2012-08-27 00:00:00');</v>
      </c>
      <c r="BI659" s="137" t="str">
        <f t="shared" si="217"/>
        <v>update bitacoras_estatus set comprobacion_uso = 1, id_estatus=10 where id=658;</v>
      </c>
      <c r="BJ659" s="137" t="str">
        <f t="shared" si="218"/>
        <v>update bitacoras_estatus set numero_expediente = '1306775', numero_registro = '1342568', id_estatus = 10, fecha_inicio = '2012-08-27', fecha_vencimiento ='2022-08-27', created_at ='2012-08-27 00:00:00', updated_at ='2012-08-27 00:00:00', id_clase=null, id_marca=647, id_cliente=459, vigencia = 1 where id =658;</v>
      </c>
      <c r="BK659" s="137" t="str">
        <f t="shared" si="219"/>
        <v>update bitacoras_estatus set id_estatus = 10 where id =658;</v>
      </c>
    </row>
    <row r="660" spans="1:63">
      <c r="A660" s="3">
        <v>1489539</v>
      </c>
      <c r="B660" s="3">
        <v>1543577</v>
      </c>
      <c r="C660" s="3">
        <f>IF(Tabla1[[#This Row],[No. REG.]]="","",1)</f>
        <v>1</v>
      </c>
      <c r="D660" s="3" t="s">
        <v>46</v>
      </c>
      <c r="E660" s="3">
        <f>IF(Tabla1[[#This Row],[STATUS]]="","",VLOOKUP(D660,Estatus!$A$2:$B$13,2,0))</f>
        <v>10</v>
      </c>
      <c r="F660" s="3">
        <f>IF(Tabla1[[#This Row],[STATUS]]="","",VLOOKUP(D660,Estatus!$A$2:$I$12,9,0))</f>
        <v>1</v>
      </c>
      <c r="G660" s="12" t="s">
        <v>3486</v>
      </c>
      <c r="H660" s="7">
        <v>41785</v>
      </c>
      <c r="I660" s="80">
        <f t="shared" si="200"/>
        <v>2014</v>
      </c>
      <c r="J660" s="80">
        <f t="shared" si="201"/>
        <v>5</v>
      </c>
      <c r="K660" s="80">
        <f t="shared" si="202"/>
        <v>26</v>
      </c>
      <c r="L660" s="80" t="str">
        <f t="shared" si="203"/>
        <v>05</v>
      </c>
      <c r="M660" s="80">
        <f t="shared" si="204"/>
        <v>26</v>
      </c>
      <c r="N660" s="80" t="str">
        <f t="shared" si="205"/>
        <v>'2014-05-26'</v>
      </c>
      <c r="O660" s="80" t="str">
        <f t="shared" si="206"/>
        <v>'2014-05-26 00:00:00'</v>
      </c>
      <c r="P660" s="7">
        <v>45438</v>
      </c>
      <c r="Q660" s="80">
        <f t="shared" si="207"/>
        <v>2024</v>
      </c>
      <c r="R660" s="80">
        <f t="shared" si="208"/>
        <v>5</v>
      </c>
      <c r="S660" s="80">
        <f t="shared" si="209"/>
        <v>26</v>
      </c>
      <c r="T660" s="80" t="str">
        <f t="shared" si="210"/>
        <v>05</v>
      </c>
      <c r="U660" s="80">
        <f t="shared" si="211"/>
        <v>26</v>
      </c>
      <c r="V660" s="80" t="str">
        <f t="shared" si="212"/>
        <v>'2024-05-26'</v>
      </c>
      <c r="W660" s="80">
        <v>35</v>
      </c>
      <c r="X660" s="80">
        <f t="shared" si="213"/>
        <v>35</v>
      </c>
      <c r="Y660" s="3" t="s">
        <v>8646</v>
      </c>
      <c r="Z660" s="124">
        <f>IFERROR(IF(Y660="","null",VLOOKUP(Y660,Marcas!$A$2:$C$2024,2,0)),"")</f>
        <v>1363</v>
      </c>
      <c r="AA660" s="3" t="s">
        <v>3487</v>
      </c>
      <c r="AB660" s="3">
        <f>IFERROR(IF(AA660="","",IF(AA660="EMPORIO LEGAL",1,VLOOKUP(AA660,Clientes!$A$2:$B$1190,2,0))),"")</f>
        <v>458</v>
      </c>
      <c r="AC660" s="3">
        <f>IFERROR(IF(Tabla1[[#This Row],[id_control]]="null","",VLOOKUP(CONCATENATE(Tabla1[[#This Row],[CLIENTE]],"-",Tabla1[[#This Row],[id_control]]),Hoja1!$C$2:$D$1994,2,0)),"")</f>
        <v>660</v>
      </c>
      <c r="AD660" s="3" t="s">
        <v>3488</v>
      </c>
      <c r="AE660" s="3"/>
      <c r="AF660" s="3"/>
      <c r="AG660" s="3"/>
      <c r="AH660" s="3"/>
      <c r="AI660" s="3"/>
      <c r="AJ660" s="3"/>
      <c r="AK660" s="3"/>
      <c r="AL660" s="3" t="s">
        <v>3489</v>
      </c>
      <c r="AM660" s="5"/>
      <c r="AN660" s="5"/>
      <c r="AO660" s="5"/>
      <c r="AP660" s="5"/>
      <c r="AQ660" s="5"/>
      <c r="AR660" s="5"/>
      <c r="AS660" s="5"/>
      <c r="AT660" s="5"/>
      <c r="AU660" s="5"/>
      <c r="AV660" s="5" t="s">
        <v>3490</v>
      </c>
      <c r="AW660" s="11"/>
      <c r="AX660" s="5"/>
      <c r="AY660" s="5"/>
      <c r="AZ660" s="5"/>
      <c r="BA660" s="5"/>
      <c r="BB660" s="5"/>
      <c r="BC660" s="5"/>
      <c r="BD660" s="8" t="s">
        <v>3489</v>
      </c>
      <c r="BE660" s="8">
        <v>659</v>
      </c>
      <c r="BF660" s="6" t="str">
        <f t="shared" si="214"/>
        <v>insert into bitacoras_estatus (numero_expediente, numero_registro, representante, fecha_inicio, fecha_vencimiento, id_cliente, id_admin, id_bitacoras_estatus, id_estatus, id_clase, id_marca, created_at, updated_at) values('1489539','1543577','JOSE REFUGIO CABRERA VELDUCEA CONTACTO VERONICA SAENZ . FACUNDO TREJO CONTADORA PAOLA','2014-05-26','2024-05-26','458','2','1','1',35,1363,'2014-05-26 00:00:00','2014-05-26 00:00:00');</v>
      </c>
      <c r="BG660" s="6" t="str">
        <f t="shared" si="215"/>
        <v>insert into servicios_comentarios (comentario, id_admin, id_estatus, created_at, updated_at) values('TITULO ENTREGADO 21/08/2015',1,659,'2014-05-26 00:00:00','2014-05-26 00:00:00');</v>
      </c>
      <c r="BH660" s="6" t="str">
        <f t="shared" si="216"/>
        <v>insert into servicios_comentarios (comentario, id_admin, id_estatus, created_at, updated_at) values('434-0242, 434-0955 cel. 614-247-1338',1,659,'2014-05-26 00:00:00','2014-05-26 00:00:00');</v>
      </c>
      <c r="BI660" s="137" t="str">
        <f t="shared" si="217"/>
        <v>update bitacoras_estatus set comprobacion_uso = 1, id_estatus=10 where id=659;</v>
      </c>
      <c r="BJ660" s="137" t="str">
        <f t="shared" si="218"/>
        <v>update bitacoras_estatus set numero_expediente = '1489539', numero_registro = '1543577', id_estatus = 10, fecha_inicio = '2014-05-26', fecha_vencimiento ='2024-05-26', created_at ='2014-05-26 00:00:00', updated_at ='2014-05-26 00:00:00', id_clase=35, id_marca=1363, id_cliente=458, vigencia = 1 where id =659;</v>
      </c>
      <c r="BK660" s="137" t="str">
        <f t="shared" si="219"/>
        <v>update bitacoras_estatus set id_estatus = 10 where id =659;</v>
      </c>
    </row>
    <row r="661" spans="1:63" ht="53">
      <c r="A661" s="3">
        <v>1489537</v>
      </c>
      <c r="B661" s="3">
        <v>1480423</v>
      </c>
      <c r="C661" s="3">
        <f>IF(Tabla1[[#This Row],[No. REG.]]="","",1)</f>
        <v>1</v>
      </c>
      <c r="D661" s="3" t="s">
        <v>46</v>
      </c>
      <c r="E661" s="3">
        <f>IF(Tabla1[[#This Row],[STATUS]]="","",VLOOKUP(D661,Estatus!$A$2:$B$13,2,0))</f>
        <v>10</v>
      </c>
      <c r="F661" s="3">
        <f>IF(Tabla1[[#This Row],[STATUS]]="","",VLOOKUP(D661,Estatus!$A$2:$I$12,9,0))</f>
        <v>1</v>
      </c>
      <c r="G661" s="12" t="s">
        <v>3491</v>
      </c>
      <c r="H661" s="7">
        <v>41785</v>
      </c>
      <c r="I661" s="80">
        <f t="shared" si="200"/>
        <v>2014</v>
      </c>
      <c r="J661" s="80">
        <f t="shared" si="201"/>
        <v>5</v>
      </c>
      <c r="K661" s="80">
        <f t="shared" si="202"/>
        <v>26</v>
      </c>
      <c r="L661" s="80" t="str">
        <f t="shared" si="203"/>
        <v>05</v>
      </c>
      <c r="M661" s="80">
        <f t="shared" si="204"/>
        <v>26</v>
      </c>
      <c r="N661" s="80" t="str">
        <f t="shared" si="205"/>
        <v>'2014-05-26'</v>
      </c>
      <c r="O661" s="80" t="str">
        <f t="shared" si="206"/>
        <v>'2014-05-26 00:00:00'</v>
      </c>
      <c r="P661" s="7">
        <v>45438</v>
      </c>
      <c r="Q661" s="80">
        <f t="shared" si="207"/>
        <v>2024</v>
      </c>
      <c r="R661" s="80">
        <f t="shared" si="208"/>
        <v>5</v>
      </c>
      <c r="S661" s="80">
        <f t="shared" si="209"/>
        <v>26</v>
      </c>
      <c r="T661" s="80" t="str">
        <f t="shared" si="210"/>
        <v>05</v>
      </c>
      <c r="U661" s="80">
        <f t="shared" si="211"/>
        <v>26</v>
      </c>
      <c r="V661" s="80" t="str">
        <f t="shared" si="212"/>
        <v>'2024-05-26'</v>
      </c>
      <c r="W661" s="80">
        <v>37</v>
      </c>
      <c r="X661" s="80">
        <f t="shared" si="213"/>
        <v>37</v>
      </c>
      <c r="Y661" s="3" t="s">
        <v>8646</v>
      </c>
      <c r="Z661" s="124">
        <f>IFERROR(IF(Y661="","null",VLOOKUP(Y661,Marcas!$A$2:$C$2024,2,0)),"")</f>
        <v>1363</v>
      </c>
      <c r="AA661" s="3" t="s">
        <v>3487</v>
      </c>
      <c r="AB661" s="3">
        <f>IFERROR(IF(AA661="","",IF(AA661="EMPORIO LEGAL",1,VLOOKUP(AA661,Clientes!$A$2:$B$1190,2,0))),"")</f>
        <v>458</v>
      </c>
      <c r="AC661" s="3">
        <f>IFERROR(IF(Tabla1[[#This Row],[id_control]]="null","",VLOOKUP(CONCATENATE(Tabla1[[#This Row],[CLIENTE]],"-",Tabla1[[#This Row],[id_control]]),Hoja1!$C$2:$D$1994,2,0)),"")</f>
        <v>660</v>
      </c>
      <c r="AD661" s="3" t="s">
        <v>3488</v>
      </c>
      <c r="AE661" s="4"/>
      <c r="AF661" s="4"/>
      <c r="AG661" s="4"/>
      <c r="AH661" s="4"/>
      <c r="AI661" s="4"/>
      <c r="AJ661" s="4"/>
      <c r="AK661" s="4"/>
      <c r="AL661" s="3" t="s">
        <v>3489</v>
      </c>
      <c r="AM661" s="11"/>
      <c r="AN661" s="6"/>
      <c r="AO661" s="6"/>
      <c r="AP661" s="6"/>
      <c r="AQ661" s="11"/>
      <c r="AR661" s="6"/>
      <c r="AS661" s="6"/>
      <c r="AT661" s="6"/>
      <c r="AU661" s="6"/>
      <c r="AV661" s="8" t="s">
        <v>3492</v>
      </c>
      <c r="AW661" s="11"/>
      <c r="AX661" s="11"/>
      <c r="AY661" s="6"/>
      <c r="AZ661" s="6"/>
      <c r="BA661" s="6"/>
      <c r="BB661" s="6"/>
      <c r="BC661" s="6"/>
      <c r="BD661" s="6" t="s">
        <v>3489</v>
      </c>
      <c r="BE661" s="8">
        <v>660</v>
      </c>
      <c r="BF661" s="6" t="str">
        <f t="shared" si="214"/>
        <v>insert into bitacoras_estatus (numero_expediente, numero_registro, representante, fecha_inicio, fecha_vencimiento, id_cliente, id_admin, id_bitacoras_estatus, id_estatus, id_clase, id_marca, created_at, updated_at) values('1489537','1480423','JOSE REFUGIO CABRERA VELDUCEA CONTACTO VERONICA SAENZ . FACUNDO TREJO CONTADORA PAOLA','2014-05-26','2024-05-26','458','2','1','1',37,1363,'2014-05-26 00:00:00','2014-05-26 00:00:00');</v>
      </c>
      <c r="BG661" s="6" t="str">
        <f t="shared" si="215"/>
        <v>insert into servicios_comentarios (comentario, id_admin, id_estatus, created_at, updated_at) values('TITULO RECIBIDO 17OCT14. TITULO ENTREGADO 09/ENE/2015 A OMAR FRANCISCO LERMA PORTILLO IDENTIFICADO COMO MENSAJERO DE LA EMPRESA',1,660,'2014-05-26 00:00:00','2014-05-26 00:00:00');</v>
      </c>
      <c r="BH661" s="6" t="str">
        <f t="shared" si="216"/>
        <v>insert into servicios_comentarios (comentario, id_admin, id_estatus, created_at, updated_at) values('434-0242, 434-0955 cel. 614-247-1338',1,660,'2014-05-26 00:00:00','2014-05-26 00:00:00');</v>
      </c>
      <c r="BI661" s="137" t="str">
        <f t="shared" si="217"/>
        <v>update bitacoras_estatus set comprobacion_uso = 1, id_estatus=10 where id=660;</v>
      </c>
      <c r="BJ661" s="137" t="str">
        <f t="shared" si="218"/>
        <v>update bitacoras_estatus set numero_expediente = '1489537', numero_registro = '1480423', id_estatus = 10, fecha_inicio = '2014-05-26', fecha_vencimiento ='2024-05-26', created_at ='2014-05-26 00:00:00', updated_at ='2014-05-26 00:00:00', id_clase=37, id_marca=1363, id_cliente=458, vigencia = 1 where id =660;</v>
      </c>
      <c r="BK661" s="137" t="str">
        <f t="shared" si="219"/>
        <v>update bitacoras_estatus set id_estatus = 10 where id =660;</v>
      </c>
    </row>
    <row r="662" spans="1:63">
      <c r="A662" s="3">
        <v>801518</v>
      </c>
      <c r="B662" s="3">
        <v>979601</v>
      </c>
      <c r="C662" s="3">
        <f>IF(Tabla1[[#This Row],[No. REG.]]="","",1)</f>
        <v>1</v>
      </c>
      <c r="D662" s="3" t="s">
        <v>109</v>
      </c>
      <c r="E662" s="3">
        <f>IF(Tabla1[[#This Row],[STATUS]]="","",VLOOKUP(D662,Estatus!$A$2:$B$13,2,0))</f>
        <v>9</v>
      </c>
      <c r="F662" s="3">
        <f>IF(Tabla1[[#This Row],[STATUS]]="","",VLOOKUP(D662,Estatus!$A$2:$I$12,9,0))</f>
        <v>0</v>
      </c>
      <c r="G662" s="12" t="s">
        <v>806</v>
      </c>
      <c r="H662" s="7">
        <v>38950</v>
      </c>
      <c r="I662" s="80">
        <f t="shared" si="200"/>
        <v>2006</v>
      </c>
      <c r="J662" s="80">
        <f t="shared" si="201"/>
        <v>8</v>
      </c>
      <c r="K662" s="80">
        <f t="shared" si="202"/>
        <v>21</v>
      </c>
      <c r="L662" s="80" t="str">
        <f t="shared" si="203"/>
        <v>08</v>
      </c>
      <c r="M662" s="80">
        <f t="shared" si="204"/>
        <v>21</v>
      </c>
      <c r="N662" s="80" t="str">
        <f t="shared" si="205"/>
        <v>'2006-08-21'</v>
      </c>
      <c r="O662" s="80" t="str">
        <f t="shared" si="206"/>
        <v>'2006-08-21 00:00:00'</v>
      </c>
      <c r="P662" s="7">
        <v>42603</v>
      </c>
      <c r="Q662" s="80">
        <f t="shared" si="207"/>
        <v>2016</v>
      </c>
      <c r="R662" s="80">
        <f t="shared" si="208"/>
        <v>8</v>
      </c>
      <c r="S662" s="80">
        <f t="shared" si="209"/>
        <v>21</v>
      </c>
      <c r="T662" s="80" t="str">
        <f t="shared" si="210"/>
        <v>08</v>
      </c>
      <c r="U662" s="80">
        <f t="shared" si="211"/>
        <v>21</v>
      </c>
      <c r="V662" s="80" t="str">
        <f t="shared" si="212"/>
        <v>'2016-08-21'</v>
      </c>
      <c r="W662" s="80"/>
      <c r="X662" s="80" t="str">
        <f t="shared" si="213"/>
        <v>null</v>
      </c>
      <c r="Y662" s="3" t="s">
        <v>3493</v>
      </c>
      <c r="Z662" s="124">
        <f>IFERROR(IF(Y662="","null",VLOOKUP(Y662,Marcas!$A$2:$C$2024,2,0)),"")</f>
        <v>499</v>
      </c>
      <c r="AA662" s="3" t="s">
        <v>3494</v>
      </c>
      <c r="AB662" s="3">
        <f>IFERROR(IF(AA662="","",IF(AA662="EMPORIO LEGAL",1,VLOOKUP(AA662,Clientes!$A$2:$B$1190,2,0))),"")</f>
        <v>457</v>
      </c>
      <c r="AC662" s="3">
        <f>IFERROR(IF(Tabla1[[#This Row],[id_control]]="null","",VLOOKUP(CONCATENATE(Tabla1[[#This Row],[CLIENTE]],"-",Tabla1[[#This Row],[id_control]]),Hoja1!$C$2:$D$1994,2,0)),"")</f>
        <v>662</v>
      </c>
      <c r="AD662" s="3" t="s">
        <v>3495</v>
      </c>
      <c r="AE662" s="3" t="s">
        <v>3496</v>
      </c>
      <c r="AF662" s="3" t="s">
        <v>3497</v>
      </c>
      <c r="AG662" s="3"/>
      <c r="AH662" s="3"/>
      <c r="AI662" s="3"/>
      <c r="AJ662" s="3"/>
      <c r="AK662" s="3"/>
      <c r="AL662" s="3">
        <v>6255877200</v>
      </c>
      <c r="AM662" s="8">
        <v>6255877200</v>
      </c>
      <c r="AN662" s="8">
        <v>6255908508</v>
      </c>
      <c r="AO662" s="6"/>
      <c r="AP662" s="6"/>
      <c r="AQ662" s="6"/>
      <c r="AR662" s="6"/>
      <c r="AS662" s="6"/>
      <c r="AT662" s="6"/>
      <c r="AU662" s="6"/>
      <c r="AV662" s="8" t="s">
        <v>3498</v>
      </c>
      <c r="AW662" s="8" t="s">
        <v>3499</v>
      </c>
      <c r="AX662" s="8" t="s">
        <v>3500</v>
      </c>
      <c r="AY662" s="6"/>
      <c r="AZ662" s="6"/>
      <c r="BA662" s="6"/>
      <c r="BB662" s="6"/>
      <c r="BC662" s="6"/>
      <c r="BD662" s="6" t="s">
        <v>3501</v>
      </c>
      <c r="BE662" s="8">
        <v>661</v>
      </c>
      <c r="BF662" s="6" t="str">
        <f t="shared" si="214"/>
        <v>insert into bitacoras_estatus (numero_expediente, numero_registro, representante, fecha_inicio, fecha_vencimiento, id_cliente, id_admin, id_bitacoras_estatus, id_estatus, id_clase, id_marca, created_at, updated_at) values('801518','979601','ABRAHAM HEIDE ENNIS','2006-08-21','2016-08-21','457','2','1','1',null,499,'2006-08-21 00:00:00','2006-08-21 00:00:00');</v>
      </c>
      <c r="BG662" s="6" t="str">
        <f t="shared" si="215"/>
        <v>insert into servicios_comentarios (comentario, id_admin, id_estatus, created_at, updated_at) values('CONTACTADO VÍA SALES UP.',1,661,'2006-08-21 00:00:00','2006-08-21 00:00:00');</v>
      </c>
      <c r="BH662" s="6" t="str">
        <f t="shared" si="216"/>
        <v>insert into servicios_comentarios (comentario, id_admin, id_estatus, created_at, updated_at) values('625 5877200, 625-587-7200, ABRAHAM 625-590-8508',1,661,'2006-08-21 00:00:00','2006-08-21 00:00:00');</v>
      </c>
      <c r="BI662" s="137" t="str">
        <f t="shared" si="217"/>
        <v>update bitacoras_estatus set comprobacion_uso = 1, id_estatus=9 where id=661;</v>
      </c>
      <c r="BJ662" s="137" t="str">
        <f t="shared" si="218"/>
        <v>update bitacoras_estatus set numero_expediente = '801518', numero_registro = '979601', id_estatus = 9, fecha_inicio = '2006-08-21', fecha_vencimiento ='2016-08-21', created_at ='2006-08-21 00:00:00', updated_at ='2006-08-21 00:00:00', id_clase=null, id_marca=499, id_cliente=457, vigencia = 0 where id =661;</v>
      </c>
      <c r="BK662" s="137" t="str">
        <f t="shared" si="219"/>
        <v>update bitacoras_estatus set id_estatus = 9 where id =661;</v>
      </c>
    </row>
    <row r="663" spans="1:63" ht="27">
      <c r="A663" s="3">
        <v>997426</v>
      </c>
      <c r="B663" s="3">
        <v>1120865</v>
      </c>
      <c r="C663" s="3">
        <f>IF(Tabla1[[#This Row],[No. REG.]]="","",1)</f>
        <v>1</v>
      </c>
      <c r="D663" s="3" t="s">
        <v>8681</v>
      </c>
      <c r="E663" s="3">
        <f>IF(Tabla1[[#This Row],[STATUS]]="","",VLOOKUP(D663,Estatus!$A$2:$B$13,2,0))</f>
        <v>8</v>
      </c>
      <c r="F663" s="3">
        <f>IF(Tabla1[[#This Row],[STATUS]]="","",VLOOKUP(D663,Estatus!$A$2:$I$12,9,0))</f>
        <v>1</v>
      </c>
      <c r="G663" s="12" t="s">
        <v>8713</v>
      </c>
      <c r="H663" s="7">
        <v>39895</v>
      </c>
      <c r="I663" s="80">
        <f t="shared" si="200"/>
        <v>2009</v>
      </c>
      <c r="J663" s="80">
        <f t="shared" si="201"/>
        <v>3</v>
      </c>
      <c r="K663" s="80">
        <f t="shared" si="202"/>
        <v>23</v>
      </c>
      <c r="L663" s="80" t="str">
        <f t="shared" si="203"/>
        <v>03</v>
      </c>
      <c r="M663" s="80">
        <f t="shared" si="204"/>
        <v>23</v>
      </c>
      <c r="N663" s="80" t="str">
        <f t="shared" si="205"/>
        <v>'2009-03-23'</v>
      </c>
      <c r="O663" s="80" t="str">
        <f t="shared" si="206"/>
        <v>'2009-03-23 00:00:00'</v>
      </c>
      <c r="P663" s="7">
        <v>43547</v>
      </c>
      <c r="Q663" s="80">
        <f t="shared" si="207"/>
        <v>2019</v>
      </c>
      <c r="R663" s="80">
        <f t="shared" si="208"/>
        <v>3</v>
      </c>
      <c r="S663" s="80">
        <f t="shared" si="209"/>
        <v>23</v>
      </c>
      <c r="T663" s="80" t="str">
        <f t="shared" si="210"/>
        <v>03</v>
      </c>
      <c r="U663" s="80">
        <f t="shared" si="211"/>
        <v>23</v>
      </c>
      <c r="V663" s="80" t="str">
        <f t="shared" si="212"/>
        <v>'2019-03-23'</v>
      </c>
      <c r="W663" s="80"/>
      <c r="X663" s="80" t="str">
        <f t="shared" si="213"/>
        <v>null</v>
      </c>
      <c r="Y663" s="3" t="s">
        <v>3502</v>
      </c>
      <c r="Z663" s="124">
        <f>IFERROR(IF(Y663="","null",VLOOKUP(Y663,Marcas!$A$2:$C$2024,2,0)),"")</f>
        <v>525</v>
      </c>
      <c r="AA663" s="3" t="s">
        <v>3494</v>
      </c>
      <c r="AB663" s="3">
        <f>IFERROR(IF(AA663="","",IF(AA663="EMPORIO LEGAL",1,VLOOKUP(AA663,Clientes!$A$2:$B$1190,2,0))),"")</f>
        <v>457</v>
      </c>
      <c r="AC663" s="3">
        <f>IFERROR(IF(Tabla1[[#This Row],[id_control]]="null","",VLOOKUP(CONCATENATE(Tabla1[[#This Row],[CLIENTE]],"-",Tabla1[[#This Row],[id_control]]),Hoja1!$C$2:$D$1994,2,0)),"")</f>
        <v>663</v>
      </c>
      <c r="AD663" s="3" t="s">
        <v>3503</v>
      </c>
      <c r="AE663" s="3" t="s">
        <v>3496</v>
      </c>
      <c r="AF663" s="3"/>
      <c r="AG663" s="3"/>
      <c r="AH663" s="3"/>
      <c r="AI663" s="3"/>
      <c r="AJ663" s="3"/>
      <c r="AK663" s="3"/>
      <c r="AL663" s="3"/>
      <c r="AM663" s="8"/>
      <c r="AN663" s="8"/>
      <c r="AO663" s="6"/>
      <c r="AP663" s="6"/>
      <c r="AQ663" s="6" t="s">
        <v>3504</v>
      </c>
      <c r="AR663" s="6" t="s">
        <v>3505</v>
      </c>
      <c r="AS663" s="6" t="s">
        <v>3506</v>
      </c>
      <c r="AT663" s="6"/>
      <c r="AU663" s="6"/>
      <c r="AV663" s="8" t="s">
        <v>3498</v>
      </c>
      <c r="AW663" s="8" t="s">
        <v>3499</v>
      </c>
      <c r="AX663" s="8" t="s">
        <v>3500</v>
      </c>
      <c r="AY663" s="6"/>
      <c r="AZ663" s="6"/>
      <c r="BA663" s="6"/>
      <c r="BB663" s="6"/>
      <c r="BC663" s="6"/>
      <c r="BD663" s="6" t="s">
        <v>3501</v>
      </c>
      <c r="BE663" s="8">
        <v>662</v>
      </c>
      <c r="BF663" s="6" t="str">
        <f t="shared" si="214"/>
        <v>insert into bitacoras_estatus (numero_expediente, numero_registro, representante, fecha_inicio, fecha_vencimiento, id_cliente, id_admin, id_bitacoras_estatus, id_estatus, id_clase, id_marca, created_at, updated_at) values('997426','1120865','ABRAHAM HEIDE ENNIS, KARINA RIVERO','2009-03-23','2019-03-23','457','2','1','1',null,525,'2009-03-23 00:00:00','2009-03-23 00:00:00');</v>
      </c>
      <c r="BG663" s="6" t="str">
        <f t="shared" si="215"/>
        <v>insert into servicios_comentarios (comentario, id_admin, id_estatus, created_at, updated_at) values('Título recibido 22/12/2009
Trámite en Jurídico 17 diciembre 2018',1,662,'2009-03-23 00:00:00','2009-03-23 00:00:00');</v>
      </c>
      <c r="BH663" s="6" t="str">
        <f t="shared" si="216"/>
        <v>insert into servicios_comentarios (comentario, id_admin, id_estatus, created_at, updated_at) values('625 5877200, 625-587-7200, ABRAHAM 625-590-8508',1,662,'2009-03-23 00:00:00','2009-03-23 00:00:00');</v>
      </c>
      <c r="BI663" s="137" t="str">
        <f t="shared" si="217"/>
        <v>update bitacoras_estatus set comprobacion_uso = 1, id_estatus=8 where id=662;</v>
      </c>
      <c r="BJ663" s="137" t="str">
        <f t="shared" si="218"/>
        <v>update bitacoras_estatus set numero_expediente = '997426', numero_registro = '1120865', id_estatus = 8, fecha_inicio = '2009-03-23', fecha_vencimiento ='2019-03-23', created_at ='2009-03-23 00:00:00', updated_at ='2009-03-23 00:00:00', id_clase=null, id_marca=525, id_cliente=457, vigencia = 1 where id =662;</v>
      </c>
      <c r="BK663" s="137" t="str">
        <f t="shared" si="219"/>
        <v>update bitacoras_estatus set id_estatus = 8 where id =662;</v>
      </c>
    </row>
    <row r="664" spans="1:63">
      <c r="A664" s="3">
        <v>428868</v>
      </c>
      <c r="B664" s="3">
        <v>664607</v>
      </c>
      <c r="C664" s="3">
        <f>IF(Tabla1[[#This Row],[No. REG.]]="","",1)</f>
        <v>1</v>
      </c>
      <c r="D664" s="3" t="s">
        <v>46</v>
      </c>
      <c r="E664" s="3">
        <f>IF(Tabla1[[#This Row],[STATUS]]="","",VLOOKUP(D664,Estatus!$A$2:$B$13,2,0))</f>
        <v>10</v>
      </c>
      <c r="F664" s="3">
        <f>IF(Tabla1[[#This Row],[STATUS]]="","",VLOOKUP(D664,Estatus!$A$2:$I$12,9,0))</f>
        <v>1</v>
      </c>
      <c r="G664" s="12" t="s">
        <v>3507</v>
      </c>
      <c r="H664" s="7">
        <v>36649</v>
      </c>
      <c r="I664" s="80">
        <f t="shared" si="200"/>
        <v>2000</v>
      </c>
      <c r="J664" s="80">
        <f t="shared" si="201"/>
        <v>5</v>
      </c>
      <c r="K664" s="80">
        <f t="shared" si="202"/>
        <v>3</v>
      </c>
      <c r="L664" s="80" t="str">
        <f t="shared" si="203"/>
        <v>05</v>
      </c>
      <c r="M664" s="80" t="str">
        <f t="shared" si="204"/>
        <v>03</v>
      </c>
      <c r="N664" s="80" t="str">
        <f t="shared" si="205"/>
        <v>'2000-05-03'</v>
      </c>
      <c r="O664" s="80" t="str">
        <f t="shared" si="206"/>
        <v>'2000-05-03 00:00:00'</v>
      </c>
      <c r="P664" s="7">
        <v>43954</v>
      </c>
      <c r="Q664" s="80">
        <f t="shared" si="207"/>
        <v>2020</v>
      </c>
      <c r="R664" s="80">
        <f t="shared" si="208"/>
        <v>5</v>
      </c>
      <c r="S664" s="80">
        <f t="shared" si="209"/>
        <v>3</v>
      </c>
      <c r="T664" s="80" t="str">
        <f t="shared" si="210"/>
        <v>05</v>
      </c>
      <c r="U664" s="80" t="str">
        <f t="shared" si="211"/>
        <v>03</v>
      </c>
      <c r="V664" s="80" t="str">
        <f t="shared" si="212"/>
        <v>'2020-05-03'</v>
      </c>
      <c r="W664" s="80"/>
      <c r="X664" s="80" t="str">
        <f t="shared" si="213"/>
        <v>null</v>
      </c>
      <c r="Y664" s="3" t="s">
        <v>3508</v>
      </c>
      <c r="Z664" s="124">
        <f>IFERROR(IF(Y664="","null",VLOOKUP(Y664,Marcas!$A$2:$C$2024,2,0)),"")</f>
        <v>1051</v>
      </c>
      <c r="AA664" s="3" t="s">
        <v>3494</v>
      </c>
      <c r="AB664" s="3">
        <f>IFERROR(IF(AA664="","",IF(AA664="EMPORIO LEGAL",1,VLOOKUP(AA664,Clientes!$A$2:$B$1190,2,0))),"")</f>
        <v>457</v>
      </c>
      <c r="AC664" s="3">
        <f>IFERROR(IF(Tabla1[[#This Row],[id_control]]="null","",VLOOKUP(CONCATENATE(Tabla1[[#This Row],[CLIENTE]],"-",Tabla1[[#This Row],[id_control]]),Hoja1!$C$2:$D$1994,2,0)),"")</f>
        <v>664</v>
      </c>
      <c r="AD664" s="3" t="s">
        <v>3495</v>
      </c>
      <c r="AE664" s="3" t="s">
        <v>3509</v>
      </c>
      <c r="AF664" s="3" t="s">
        <v>3497</v>
      </c>
      <c r="AG664" s="3"/>
      <c r="AH664" s="3"/>
      <c r="AI664" s="3"/>
      <c r="AJ664" s="3"/>
      <c r="AK664" s="3"/>
      <c r="AL664" s="3" t="s">
        <v>3504</v>
      </c>
      <c r="AM664" s="6" t="s">
        <v>3510</v>
      </c>
      <c r="AN664" s="6"/>
      <c r="AO664" s="6"/>
      <c r="AP664" s="6"/>
      <c r="AQ664" s="6" t="s">
        <v>3506</v>
      </c>
      <c r="AR664" s="6"/>
      <c r="AS664" s="6"/>
      <c r="AT664" s="6"/>
      <c r="AU664" s="6"/>
      <c r="AV664" s="6" t="s">
        <v>3498</v>
      </c>
      <c r="AW664" s="6" t="s">
        <v>3499</v>
      </c>
      <c r="AX664" s="6" t="s">
        <v>3500</v>
      </c>
      <c r="AY664" s="6"/>
      <c r="AZ664" s="6"/>
      <c r="BA664" s="6"/>
      <c r="BB664" s="6"/>
      <c r="BC664" s="6"/>
      <c r="BD664" s="6" t="s">
        <v>3501</v>
      </c>
      <c r="BE664" s="8">
        <v>663</v>
      </c>
      <c r="BF664" s="6" t="str">
        <f t="shared" si="214"/>
        <v>insert into bitacoras_estatus (numero_expediente, numero_registro, representante, fecha_inicio, fecha_vencimiento, id_cliente, id_admin, id_bitacoras_estatus, id_estatus, id_clase, id_marca, created_at, updated_at) values('428868','664607','ABRAHAM HEIDE ENNIS','2000-05-03','2020-05-03','457','2','1','1',null,1051,'2000-05-03 00:00:00','2000-05-03 00:00:00');</v>
      </c>
      <c r="BG664" s="6" t="str">
        <f t="shared" si="215"/>
        <v>insert into servicios_comentarios (comentario, id_admin, id_estatus, created_at, updated_at) values('Renovación favorable recibida 03/06/2010',1,663,'2000-05-03 00:00:00','2000-05-03 00:00:00');</v>
      </c>
      <c r="BH664" s="6" t="str">
        <f t="shared" si="216"/>
        <v>insert into servicios_comentarios (comentario, id_admin, id_estatus, created_at, updated_at) values('625 5877200, 625-587-7200, ABRAHAM 625-590-8508',1,663,'2000-05-03 00:00:00','2000-05-03 00:00:00');</v>
      </c>
      <c r="BI664" s="137" t="str">
        <f t="shared" si="217"/>
        <v>update bitacoras_estatus set comprobacion_uso = 1, id_estatus=10 where id=663;</v>
      </c>
      <c r="BJ664" s="137" t="str">
        <f t="shared" si="218"/>
        <v>update bitacoras_estatus set numero_expediente = '428868', numero_registro = '664607', id_estatus = 10, fecha_inicio = '2000-05-03', fecha_vencimiento ='2020-05-03', created_at ='2000-05-03 00:00:00', updated_at ='2000-05-03 00:00:00', id_clase=null, id_marca=1051, id_cliente=457, vigencia = 1 where id =663;</v>
      </c>
      <c r="BK664" s="137" t="str">
        <f t="shared" si="219"/>
        <v>update bitacoras_estatus set id_estatus = 10 where id =663;</v>
      </c>
    </row>
    <row r="665" spans="1:63">
      <c r="A665" s="3">
        <v>499631</v>
      </c>
      <c r="B665" s="3">
        <v>722329</v>
      </c>
      <c r="C665" s="3">
        <f>IF(Tabla1[[#This Row],[No. REG.]]="","",1)</f>
        <v>1</v>
      </c>
      <c r="D665" s="3" t="s">
        <v>46</v>
      </c>
      <c r="E665" s="3">
        <f>IF(Tabla1[[#This Row],[STATUS]]="","",VLOOKUP(D665,Estatus!$A$2:$B$13,2,0))</f>
        <v>10</v>
      </c>
      <c r="F665" s="3">
        <f>IF(Tabla1[[#This Row],[STATUS]]="","",VLOOKUP(D665,Estatus!$A$2:$I$12,9,0))</f>
        <v>1</v>
      </c>
      <c r="G665" s="12" t="s">
        <v>3511</v>
      </c>
      <c r="H665" s="7">
        <v>37077</v>
      </c>
      <c r="I665" s="80">
        <f t="shared" si="200"/>
        <v>2001</v>
      </c>
      <c r="J665" s="80">
        <f t="shared" si="201"/>
        <v>7</v>
      </c>
      <c r="K665" s="80">
        <f t="shared" si="202"/>
        <v>5</v>
      </c>
      <c r="L665" s="80" t="str">
        <f t="shared" si="203"/>
        <v>07</v>
      </c>
      <c r="M665" s="80" t="str">
        <f t="shared" si="204"/>
        <v>05</v>
      </c>
      <c r="N665" s="80" t="str">
        <f t="shared" si="205"/>
        <v>'2001-07-05'</v>
      </c>
      <c r="O665" s="80" t="str">
        <f t="shared" si="206"/>
        <v>'2001-07-05 00:00:00'</v>
      </c>
      <c r="P665" s="7">
        <v>44382</v>
      </c>
      <c r="Q665" s="80">
        <f t="shared" si="207"/>
        <v>2021</v>
      </c>
      <c r="R665" s="80">
        <f t="shared" si="208"/>
        <v>7</v>
      </c>
      <c r="S665" s="80">
        <f t="shared" si="209"/>
        <v>5</v>
      </c>
      <c r="T665" s="80" t="str">
        <f t="shared" si="210"/>
        <v>07</v>
      </c>
      <c r="U665" s="80" t="str">
        <f t="shared" si="211"/>
        <v>05</v>
      </c>
      <c r="V665" s="80" t="str">
        <f t="shared" si="212"/>
        <v>'2021-07-05'</v>
      </c>
      <c r="W665" s="80"/>
      <c r="X665" s="80" t="str">
        <f t="shared" si="213"/>
        <v>null</v>
      </c>
      <c r="Y665" s="3" t="s">
        <v>3512</v>
      </c>
      <c r="Z665" s="124">
        <f>IFERROR(IF(Y665="","null",VLOOKUP(Y665,Marcas!$A$2:$C$2024,2,0)),"")</f>
        <v>111</v>
      </c>
      <c r="AA665" s="3" t="s">
        <v>3494</v>
      </c>
      <c r="AB665" s="3">
        <f>IFERROR(IF(AA665="","",IF(AA665="EMPORIO LEGAL",1,VLOOKUP(AA665,Clientes!$A$2:$B$1190,2,0))),"")</f>
        <v>457</v>
      </c>
      <c r="AC665" s="3">
        <f>IFERROR(IF(Tabla1[[#This Row],[id_control]]="null","",VLOOKUP(CONCATENATE(Tabla1[[#This Row],[CLIENTE]],"-",Tabla1[[#This Row],[id_control]]),Hoja1!$C$2:$D$1994,2,0)),"")</f>
        <v>665</v>
      </c>
      <c r="AD665" s="3" t="s">
        <v>3495</v>
      </c>
      <c r="AE665" s="4" t="s">
        <v>3497</v>
      </c>
      <c r="AF665" s="4" t="s">
        <v>3496</v>
      </c>
      <c r="AG665" s="4"/>
      <c r="AH665" s="4"/>
      <c r="AI665" s="4"/>
      <c r="AJ665" s="4"/>
      <c r="AK665" s="4"/>
      <c r="AL665" s="3" t="s">
        <v>3504</v>
      </c>
      <c r="AM665" s="11" t="s">
        <v>3513</v>
      </c>
      <c r="AN665" s="6" t="s">
        <v>3505</v>
      </c>
      <c r="AO665" s="6"/>
      <c r="AP665" s="6"/>
      <c r="AQ665" s="11"/>
      <c r="AR665" s="6"/>
      <c r="AS665" s="6"/>
      <c r="AT665" s="6"/>
      <c r="AU665" s="6"/>
      <c r="AV665" s="6" t="s">
        <v>3498</v>
      </c>
      <c r="AW665" s="6" t="s">
        <v>3500</v>
      </c>
      <c r="AX665" s="6" t="s">
        <v>3514</v>
      </c>
      <c r="AY665" s="6"/>
      <c r="AZ665" s="6"/>
      <c r="BA665" s="6"/>
      <c r="BB665" s="6"/>
      <c r="BC665" s="6"/>
      <c r="BD665" s="6" t="s">
        <v>3501</v>
      </c>
      <c r="BE665" s="8">
        <v>664</v>
      </c>
      <c r="BF665" s="6" t="str">
        <f t="shared" si="214"/>
        <v>insert into bitacoras_estatus (numero_expediente, numero_registro, representante, fecha_inicio, fecha_vencimiento, id_cliente, id_admin, id_bitacoras_estatus, id_estatus, id_clase, id_marca, created_at, updated_at) values('499631','722329','ABRAHAM HEIDE ENNIS','2001-07-05','2021-07-05','457','2','1','1',null,111,'2001-07-05 00:00:00','2001-07-05 00:00:00');</v>
      </c>
      <c r="BG665" s="6" t="str">
        <f t="shared" si="215"/>
        <v>insert into servicios_comentarios (comentario, id_admin, id_estatus, created_at, updated_at) values('RENOVACION RECIBIDA 25/07/2011',1,664,'2001-07-05 00:00:00','2001-07-05 00:00:00');</v>
      </c>
      <c r="BH665" s="6" t="str">
        <f t="shared" si="216"/>
        <v>insert into servicios_comentarios (comentario, id_admin, id_estatus, created_at, updated_at) values('625 5877200, 625-587-7200, ABRAHAM 625-590-8508',1,664,'2001-07-05 00:00:00','2001-07-05 00:00:00');</v>
      </c>
      <c r="BI665" s="137" t="str">
        <f t="shared" si="217"/>
        <v>update bitacoras_estatus set comprobacion_uso = 1, id_estatus=10 where id=664;</v>
      </c>
      <c r="BJ665" s="137" t="str">
        <f t="shared" si="218"/>
        <v>update bitacoras_estatus set numero_expediente = '499631', numero_registro = '722329', id_estatus = 10, fecha_inicio = '2001-07-05', fecha_vencimiento ='2021-07-05', created_at ='2001-07-05 00:00:00', updated_at ='2001-07-05 00:00:00', id_clase=null, id_marca=111, id_cliente=457, vigencia = 1 where id =664;</v>
      </c>
      <c r="BK665" s="137" t="str">
        <f t="shared" si="219"/>
        <v>update bitacoras_estatus set id_estatus = 10 where id =664;</v>
      </c>
    </row>
    <row r="666" spans="1:63">
      <c r="A666" s="3">
        <v>495042</v>
      </c>
      <c r="B666" s="3">
        <v>871517</v>
      </c>
      <c r="C666" s="3">
        <f>IF(Tabla1[[#This Row],[No. REG.]]="","",1)</f>
        <v>1</v>
      </c>
      <c r="D666" s="3" t="s">
        <v>46</v>
      </c>
      <c r="E666" s="3">
        <f>IF(Tabla1[[#This Row],[STATUS]]="","",VLOOKUP(D666,Estatus!$A$2:$B$13,2,0))</f>
        <v>10</v>
      </c>
      <c r="F666" s="3">
        <f>IF(Tabla1[[#This Row],[STATUS]]="","",VLOOKUP(D666,Estatus!$A$2:$I$12,9,0))</f>
        <v>1</v>
      </c>
      <c r="G666" s="12" t="s">
        <v>3515</v>
      </c>
      <c r="H666" s="7">
        <v>37077</v>
      </c>
      <c r="I666" s="80">
        <f t="shared" si="200"/>
        <v>2001</v>
      </c>
      <c r="J666" s="80">
        <f t="shared" si="201"/>
        <v>7</v>
      </c>
      <c r="K666" s="80">
        <f t="shared" si="202"/>
        <v>5</v>
      </c>
      <c r="L666" s="80" t="str">
        <f t="shared" si="203"/>
        <v>07</v>
      </c>
      <c r="M666" s="80" t="str">
        <f t="shared" si="204"/>
        <v>05</v>
      </c>
      <c r="N666" s="80" t="str">
        <f t="shared" si="205"/>
        <v>'2001-07-05'</v>
      </c>
      <c r="O666" s="80" t="str">
        <f t="shared" si="206"/>
        <v>'2001-07-05 00:00:00'</v>
      </c>
      <c r="P666" s="7">
        <v>44382</v>
      </c>
      <c r="Q666" s="80">
        <f t="shared" si="207"/>
        <v>2021</v>
      </c>
      <c r="R666" s="80">
        <f t="shared" si="208"/>
        <v>7</v>
      </c>
      <c r="S666" s="80">
        <f t="shared" si="209"/>
        <v>5</v>
      </c>
      <c r="T666" s="80" t="str">
        <f t="shared" si="210"/>
        <v>07</v>
      </c>
      <c r="U666" s="80" t="str">
        <f t="shared" si="211"/>
        <v>05</v>
      </c>
      <c r="V666" s="80" t="str">
        <f t="shared" si="212"/>
        <v>'2021-07-05'</v>
      </c>
      <c r="W666" s="80"/>
      <c r="X666" s="80" t="str">
        <f t="shared" si="213"/>
        <v>null</v>
      </c>
      <c r="Y666" s="3" t="s">
        <v>3516</v>
      </c>
      <c r="Z666" s="124">
        <f>IFERROR(IF(Y666="","null",VLOOKUP(Y666,Marcas!$A$2:$C$2024,2,0)),"")</f>
        <v>479</v>
      </c>
      <c r="AA666" s="3" t="s">
        <v>3494</v>
      </c>
      <c r="AB666" s="3">
        <f>IFERROR(IF(AA666="","",IF(AA666="EMPORIO LEGAL",1,VLOOKUP(AA666,Clientes!$A$2:$B$1190,2,0))),"")</f>
        <v>457</v>
      </c>
      <c r="AC666" s="3">
        <f>IFERROR(IF(Tabla1[[#This Row],[id_control]]="null","",VLOOKUP(CONCATENATE(Tabla1[[#This Row],[CLIENTE]],"-",Tabla1[[#This Row],[id_control]]),Hoja1!$C$2:$D$1994,2,0)),"")</f>
        <v>666</v>
      </c>
      <c r="AD666" s="3" t="s">
        <v>3495</v>
      </c>
      <c r="AE666" s="3" t="s">
        <v>3497</v>
      </c>
      <c r="AF666" s="3" t="s">
        <v>3496</v>
      </c>
      <c r="AG666" s="3"/>
      <c r="AH666" s="3"/>
      <c r="AI666" s="3"/>
      <c r="AJ666" s="3"/>
      <c r="AK666" s="3"/>
      <c r="AL666" s="3" t="s">
        <v>3504</v>
      </c>
      <c r="AM666" s="8" t="s">
        <v>3513</v>
      </c>
      <c r="AN666" s="6" t="s">
        <v>3505</v>
      </c>
      <c r="AO666" s="6"/>
      <c r="AP666" s="6"/>
      <c r="AQ666" s="8"/>
      <c r="AR666" s="8"/>
      <c r="AS666" s="6"/>
      <c r="AT666" s="6"/>
      <c r="AU666" s="6"/>
      <c r="AV666" s="8" t="s">
        <v>3498</v>
      </c>
      <c r="AW666" s="8" t="s">
        <v>3500</v>
      </c>
      <c r="AX666" s="8" t="s">
        <v>3514</v>
      </c>
      <c r="AY666" s="8"/>
      <c r="AZ666" s="6"/>
      <c r="BA666" s="6"/>
      <c r="BB666" s="6"/>
      <c r="BC666" s="6"/>
      <c r="BD666" s="6" t="s">
        <v>3501</v>
      </c>
      <c r="BE666" s="8">
        <v>665</v>
      </c>
      <c r="BF666" s="6" t="str">
        <f t="shared" si="214"/>
        <v>insert into bitacoras_estatus (numero_expediente, numero_registro, representante, fecha_inicio, fecha_vencimiento, id_cliente, id_admin, id_bitacoras_estatus, id_estatus, id_clase, id_marca, created_at, updated_at) values('495042','871517','ABRAHAM HEIDE ENNIS','2001-07-05','2021-07-05','457','2','1','1',null,479,'2001-07-05 00:00:00','2001-07-05 00:00:00');</v>
      </c>
      <c r="BG666" s="6" t="str">
        <f t="shared" si="215"/>
        <v>insert into servicios_comentarios (comentario, id_admin, id_estatus, created_at, updated_at) values('RENOVACION RECIBIDA 25/07/2012',1,665,'2001-07-05 00:00:00','2001-07-05 00:00:00');</v>
      </c>
      <c r="BH666" s="6" t="str">
        <f t="shared" si="216"/>
        <v>insert into servicios_comentarios (comentario, id_admin, id_estatus, created_at, updated_at) values('625 5877200, 625-587-7200, ABRAHAM 625-590-8508',1,665,'2001-07-05 00:00:00','2001-07-05 00:00:00');</v>
      </c>
      <c r="BI666" s="137" t="str">
        <f t="shared" si="217"/>
        <v>update bitacoras_estatus set comprobacion_uso = 1, id_estatus=10 where id=665;</v>
      </c>
      <c r="BJ666" s="137" t="str">
        <f t="shared" si="218"/>
        <v>update bitacoras_estatus set numero_expediente = '495042', numero_registro = '871517', id_estatus = 10, fecha_inicio = '2001-07-05', fecha_vencimiento ='2021-07-05', created_at ='2001-07-05 00:00:00', updated_at ='2001-07-05 00:00:00', id_clase=null, id_marca=479, id_cliente=457, vigencia = 1 where id =665;</v>
      </c>
      <c r="BK666" s="137" t="str">
        <f t="shared" si="219"/>
        <v>update bitacoras_estatus set id_estatus = 10 where id =665;</v>
      </c>
    </row>
    <row r="667" spans="1:63">
      <c r="A667" s="3">
        <v>1419586</v>
      </c>
      <c r="B667" s="3">
        <v>1428150</v>
      </c>
      <c r="C667" s="3">
        <f>IF(Tabla1[[#This Row],[No. REG.]]="","",1)</f>
        <v>1</v>
      </c>
      <c r="D667" s="3" t="s">
        <v>46</v>
      </c>
      <c r="E667" s="3">
        <f>IF(Tabla1[[#This Row],[STATUS]]="","",VLOOKUP(D667,Estatus!$A$2:$B$13,2,0))</f>
        <v>10</v>
      </c>
      <c r="F667" s="3">
        <f>IF(Tabla1[[#This Row],[STATUS]]="","",VLOOKUP(D667,Estatus!$A$2:$I$12,9,0))</f>
        <v>1</v>
      </c>
      <c r="G667" s="12" t="s">
        <v>3517</v>
      </c>
      <c r="H667" s="7">
        <v>41551</v>
      </c>
      <c r="I667" s="80">
        <f t="shared" si="200"/>
        <v>2013</v>
      </c>
      <c r="J667" s="80">
        <f t="shared" si="201"/>
        <v>10</v>
      </c>
      <c r="K667" s="80">
        <f t="shared" si="202"/>
        <v>4</v>
      </c>
      <c r="L667" s="80">
        <f t="shared" si="203"/>
        <v>10</v>
      </c>
      <c r="M667" s="80" t="str">
        <f t="shared" si="204"/>
        <v>04</v>
      </c>
      <c r="N667" s="80" t="str">
        <f t="shared" si="205"/>
        <v>'2013-10-04'</v>
      </c>
      <c r="O667" s="80" t="str">
        <f t="shared" si="206"/>
        <v>'2013-10-04 00:00:00'</v>
      </c>
      <c r="P667" s="7">
        <v>45203</v>
      </c>
      <c r="Q667" s="80">
        <f t="shared" si="207"/>
        <v>2023</v>
      </c>
      <c r="R667" s="80">
        <f t="shared" si="208"/>
        <v>10</v>
      </c>
      <c r="S667" s="80">
        <f t="shared" si="209"/>
        <v>4</v>
      </c>
      <c r="T667" s="80">
        <f t="shared" si="210"/>
        <v>10</v>
      </c>
      <c r="U667" s="80" t="str">
        <f t="shared" si="211"/>
        <v>04</v>
      </c>
      <c r="V667" s="80" t="str">
        <f t="shared" si="212"/>
        <v>'2023-10-04'</v>
      </c>
      <c r="W667" s="80"/>
      <c r="X667" s="80" t="str">
        <f t="shared" si="213"/>
        <v>null</v>
      </c>
      <c r="Y667" s="3" t="s">
        <v>3518</v>
      </c>
      <c r="Z667" s="124">
        <f>IFERROR(IF(Y667="","null",VLOOKUP(Y667,Marcas!$A$2:$C$2024,2,0)),"")</f>
        <v>644</v>
      </c>
      <c r="AA667" s="3" t="s">
        <v>3518</v>
      </c>
      <c r="AB667" s="3">
        <f>IFERROR(IF(AA667="","",IF(AA667="EMPORIO LEGAL",1,VLOOKUP(AA667,Clientes!$A$2:$B$1190,2,0))),"")</f>
        <v>456</v>
      </c>
      <c r="AC667" s="3">
        <f>IFERROR(IF(Tabla1[[#This Row],[id_control]]="null","",VLOOKUP(CONCATENATE(Tabla1[[#This Row],[CLIENTE]],"-",Tabla1[[#This Row],[id_control]]),Hoja1!$C$2:$D$1994,2,0)),"")</f>
        <v>667</v>
      </c>
      <c r="AD667" s="3" t="s">
        <v>3519</v>
      </c>
      <c r="AE667" s="3"/>
      <c r="AF667" s="3"/>
      <c r="AG667" s="3"/>
      <c r="AH667" s="3"/>
      <c r="AI667" s="3"/>
      <c r="AJ667" s="3"/>
      <c r="AK667" s="3"/>
      <c r="AL667" s="3" t="s">
        <v>3520</v>
      </c>
      <c r="AM667" s="8"/>
      <c r="AN667" s="6"/>
      <c r="AO667" s="6"/>
      <c r="AP667" s="6"/>
      <c r="AQ667" s="8"/>
      <c r="AR667" s="8"/>
      <c r="AS667" s="6"/>
      <c r="AT667" s="6"/>
      <c r="AU667" s="6"/>
      <c r="AV667" s="8" t="s">
        <v>3521</v>
      </c>
      <c r="AW667" s="8"/>
      <c r="AX667" s="8"/>
      <c r="AY667" s="8"/>
      <c r="AZ667" s="6"/>
      <c r="BA667" s="6"/>
      <c r="BB667" s="6"/>
      <c r="BC667" s="6"/>
      <c r="BD667" s="6" t="s">
        <v>3520</v>
      </c>
      <c r="BE667" s="8">
        <v>666</v>
      </c>
      <c r="BF667" s="6" t="str">
        <f t="shared" si="214"/>
        <v>insert into bitacoras_estatus (numero_expediente, numero_registro, representante, fecha_inicio, fecha_vencimiento, id_cliente, id_admin, id_bitacoras_estatus, id_estatus, id_clase, id_marca, created_at, updated_at) values('1419586','1428150','ANGEL QUINTANA VAZQUEZ','2013-10-04','2023-10-04','456','2','1','1',null,644,'2013-10-04 00:00:00','2013-10-04 00:00:00');</v>
      </c>
      <c r="BG667" s="6" t="str">
        <f t="shared" si="215"/>
        <v>insert into servicios_comentarios (comentario, id_admin, id_estatus, created_at, updated_at) values('titulo entregado 17/08/2015',1,666,'2013-10-04 00:00:00','2013-10-04 00:00:00');</v>
      </c>
      <c r="BH667" s="6" t="str">
        <f t="shared" si="216"/>
        <v>insert into servicios_comentarios (comentario, id_admin, id_estatus, created_at, updated_at) values('01(55) 91 18 18 14',1,666,'2013-10-04 00:00:00','2013-10-04 00:00:00');</v>
      </c>
      <c r="BI667" s="137" t="str">
        <f t="shared" si="217"/>
        <v>update bitacoras_estatus set comprobacion_uso = 1, id_estatus=10 where id=666;</v>
      </c>
      <c r="BJ667" s="137" t="str">
        <f t="shared" si="218"/>
        <v>update bitacoras_estatus set numero_expediente = '1419586', numero_registro = '1428150', id_estatus = 10, fecha_inicio = '2013-10-04', fecha_vencimiento ='2023-10-04', created_at ='2013-10-04 00:00:00', updated_at ='2013-10-04 00:00:00', id_clase=null, id_marca=644, id_cliente=456, vigencia = 1 where id =666;</v>
      </c>
      <c r="BK667" s="137" t="str">
        <f t="shared" si="219"/>
        <v>update bitacoras_estatus set id_estatus = 10 where id =666;</v>
      </c>
    </row>
    <row r="668" spans="1:63">
      <c r="A668" s="3">
        <v>1083465</v>
      </c>
      <c r="B668" s="3">
        <v>1164176</v>
      </c>
      <c r="C668" s="3">
        <f>IF(Tabla1[[#This Row],[No. REG.]]="","",1)</f>
        <v>1</v>
      </c>
      <c r="D668" s="3" t="s">
        <v>46</v>
      </c>
      <c r="E668" s="3">
        <f>IF(Tabla1[[#This Row],[STATUS]]="","",VLOOKUP(D668,Estatus!$A$2:$B$13,2,0))</f>
        <v>10</v>
      </c>
      <c r="F668" s="3">
        <f>IF(Tabla1[[#This Row],[STATUS]]="","",VLOOKUP(D668,Estatus!$A$2:$I$12,9,0))</f>
        <v>1</v>
      </c>
      <c r="G668" s="12" t="s">
        <v>3522</v>
      </c>
      <c r="H668" s="7">
        <v>40287</v>
      </c>
      <c r="I668" s="80">
        <f t="shared" si="200"/>
        <v>2010</v>
      </c>
      <c r="J668" s="80">
        <f t="shared" si="201"/>
        <v>4</v>
      </c>
      <c r="K668" s="80">
        <f t="shared" si="202"/>
        <v>19</v>
      </c>
      <c r="L668" s="80" t="str">
        <f t="shared" si="203"/>
        <v>04</v>
      </c>
      <c r="M668" s="80">
        <f t="shared" si="204"/>
        <v>19</v>
      </c>
      <c r="N668" s="80" t="str">
        <f t="shared" si="205"/>
        <v>'2010-04-19'</v>
      </c>
      <c r="O668" s="80" t="str">
        <f t="shared" si="206"/>
        <v>'2010-04-19 00:00:00'</v>
      </c>
      <c r="P668" s="7">
        <v>43940</v>
      </c>
      <c r="Q668" s="80">
        <f t="shared" si="207"/>
        <v>2020</v>
      </c>
      <c r="R668" s="80">
        <f t="shared" si="208"/>
        <v>4</v>
      </c>
      <c r="S668" s="80">
        <f t="shared" si="209"/>
        <v>19</v>
      </c>
      <c r="T668" s="80" t="str">
        <f t="shared" si="210"/>
        <v>04</v>
      </c>
      <c r="U668" s="80">
        <f t="shared" si="211"/>
        <v>19</v>
      </c>
      <c r="V668" s="80" t="str">
        <f t="shared" si="212"/>
        <v>'2020-04-19'</v>
      </c>
      <c r="W668" s="80"/>
      <c r="X668" s="80" t="str">
        <f t="shared" si="213"/>
        <v>null</v>
      </c>
      <c r="Y668" s="3" t="s">
        <v>3523</v>
      </c>
      <c r="Z668" s="124">
        <f>IFERROR(IF(Y668="","null",VLOOKUP(Y668,Marcas!$A$2:$C$2024,2,0)),"")</f>
        <v>642</v>
      </c>
      <c r="AA668" s="3" t="s">
        <v>3523</v>
      </c>
      <c r="AB668" s="3">
        <f>IFERROR(IF(AA668="","",IF(AA668="EMPORIO LEGAL",1,VLOOKUP(AA668,Clientes!$A$2:$B$1190,2,0))),"")</f>
        <v>455</v>
      </c>
      <c r="AC668" s="3">
        <f>IFERROR(IF(Tabla1[[#This Row],[id_control]]="null","",VLOOKUP(CONCATENATE(Tabla1[[#This Row],[CLIENTE]],"-",Tabla1[[#This Row],[id_control]]),Hoja1!$C$2:$D$1994,2,0)),"")</f>
        <v>668</v>
      </c>
      <c r="AD668" s="3" t="s">
        <v>3524</v>
      </c>
      <c r="AE668" s="3" t="s">
        <v>3525</v>
      </c>
      <c r="AF668" s="3"/>
      <c r="AG668" s="3"/>
      <c r="AH668" s="3"/>
      <c r="AI668" s="3"/>
      <c r="AJ668" s="3"/>
      <c r="AK668" s="3"/>
      <c r="AL668" s="3" t="s">
        <v>3526</v>
      </c>
      <c r="AM668" s="8" t="s">
        <v>3527</v>
      </c>
      <c r="AN668" s="6"/>
      <c r="AO668" s="6"/>
      <c r="AP668" s="6"/>
      <c r="AQ668" s="8" t="s">
        <v>3528</v>
      </c>
      <c r="AR668" s="8"/>
      <c r="AS668" s="6"/>
      <c r="AT668" s="6"/>
      <c r="AU668" s="6"/>
      <c r="AV668" s="8" t="s">
        <v>3529</v>
      </c>
      <c r="AW668" s="8"/>
      <c r="AX668" s="8"/>
      <c r="AY668" s="8"/>
      <c r="AZ668" s="6"/>
      <c r="BA668" s="6"/>
      <c r="BB668" s="6"/>
      <c r="BC668" s="6"/>
      <c r="BD668" s="6" t="s">
        <v>3530</v>
      </c>
      <c r="BE668" s="8">
        <v>667</v>
      </c>
      <c r="BF668" s="6" t="str">
        <f t="shared" si="214"/>
        <v>insert into bitacoras_estatus (numero_expediente, numero_registro, representante, fecha_inicio, fecha_vencimiento, id_cliente, id_admin, id_bitacoras_estatus, id_estatus, id_clase, id_marca, created_at, updated_at) values('1083465','1164176','MANUEL ARNOLDO MORAN ANDREW','2010-04-19','2020-04-19','455','2','1','1',null,642,'2010-04-19 00:00:00','2010-04-19 00:00:00');</v>
      </c>
      <c r="BG668" s="6" t="str">
        <f t="shared" si="215"/>
        <v>insert into servicios_comentarios (comentario, id_admin, id_estatus, created_at, updated_at) values('Título entregado: 22/09/2010',1,667,'2010-04-19 00:00:00','2010-04-19 00:00:00');</v>
      </c>
      <c r="BH668" s="6" t="str">
        <f t="shared" si="216"/>
        <v>insert into servicios_comentarios (comentario, id_admin, id_estatus, created_at, updated_at) values('179 6013, 440 4200 cel 614184 9342',1,667,'2010-04-19 00:00:00','2010-04-19 00:00:00');</v>
      </c>
      <c r="BI668" s="137" t="str">
        <f t="shared" si="217"/>
        <v>update bitacoras_estatus set comprobacion_uso = 1, id_estatus=10 where id=667;</v>
      </c>
      <c r="BJ668" s="137" t="str">
        <f t="shared" si="218"/>
        <v>update bitacoras_estatus set numero_expediente = '1083465', numero_registro = '1164176', id_estatus = 10, fecha_inicio = '2010-04-19', fecha_vencimiento ='2020-04-19', created_at ='2010-04-19 00:00:00', updated_at ='2010-04-19 00:00:00', id_clase=null, id_marca=642, id_cliente=455, vigencia = 1 where id =667;</v>
      </c>
      <c r="BK668" s="137" t="str">
        <f t="shared" si="219"/>
        <v>update bitacoras_estatus set id_estatus = 10 where id =667;</v>
      </c>
    </row>
    <row r="669" spans="1:63">
      <c r="A669" s="3">
        <v>1134136</v>
      </c>
      <c r="B669" s="3">
        <v>1244758</v>
      </c>
      <c r="C669" s="3">
        <f>IF(Tabla1[[#This Row],[No. REG.]]="","",1)</f>
        <v>1</v>
      </c>
      <c r="D669" s="3" t="s">
        <v>46</v>
      </c>
      <c r="E669" s="3">
        <f>IF(Tabla1[[#This Row],[STATUS]]="","",VLOOKUP(D669,Estatus!$A$2:$B$13,2,0))</f>
        <v>10</v>
      </c>
      <c r="F669" s="3">
        <f>IF(Tabla1[[#This Row],[STATUS]]="","",VLOOKUP(D669,Estatus!$A$2:$I$12,9,0))</f>
        <v>1</v>
      </c>
      <c r="G669" s="12" t="s">
        <v>3531</v>
      </c>
      <c r="H669" s="7">
        <v>40486</v>
      </c>
      <c r="I669" s="80">
        <f t="shared" si="200"/>
        <v>2010</v>
      </c>
      <c r="J669" s="80">
        <f t="shared" si="201"/>
        <v>11</v>
      </c>
      <c r="K669" s="80">
        <f t="shared" si="202"/>
        <v>4</v>
      </c>
      <c r="L669" s="80">
        <f t="shared" si="203"/>
        <v>11</v>
      </c>
      <c r="M669" s="80" t="str">
        <f t="shared" si="204"/>
        <v>04</v>
      </c>
      <c r="N669" s="80" t="str">
        <f t="shared" si="205"/>
        <v>'2010-11-04'</v>
      </c>
      <c r="O669" s="80" t="str">
        <f t="shared" si="206"/>
        <v>'2010-11-04 00:00:00'</v>
      </c>
      <c r="P669" s="7">
        <v>44139</v>
      </c>
      <c r="Q669" s="80">
        <f t="shared" si="207"/>
        <v>2020</v>
      </c>
      <c r="R669" s="80">
        <f t="shared" si="208"/>
        <v>11</v>
      </c>
      <c r="S669" s="80">
        <f t="shared" si="209"/>
        <v>4</v>
      </c>
      <c r="T669" s="80">
        <f t="shared" si="210"/>
        <v>11</v>
      </c>
      <c r="U669" s="80" t="str">
        <f t="shared" si="211"/>
        <v>04</v>
      </c>
      <c r="V669" s="80" t="str">
        <f t="shared" si="212"/>
        <v>'2020-11-04'</v>
      </c>
      <c r="W669" s="80"/>
      <c r="X669" s="80" t="str">
        <f t="shared" si="213"/>
        <v>null</v>
      </c>
      <c r="Y669" s="3" t="s">
        <v>3532</v>
      </c>
      <c r="Z669" s="124">
        <f>IFERROR(IF(Y669="","null",VLOOKUP(Y669,Marcas!$A$2:$C$2024,2,0)),"")</f>
        <v>32</v>
      </c>
      <c r="AA669" s="3" t="s">
        <v>3533</v>
      </c>
      <c r="AB669" s="3">
        <f>IFERROR(IF(AA669="","",IF(AA669="EMPORIO LEGAL",1,VLOOKUP(AA669,Clientes!$A$2:$B$1190,2,0))),"")</f>
        <v>453</v>
      </c>
      <c r="AC669" s="3">
        <f>IFERROR(IF(Tabla1[[#This Row],[id_control]]="null","",VLOOKUP(CONCATENATE(Tabla1[[#This Row],[CLIENTE]],"-",Tabla1[[#This Row],[id_control]]),Hoja1!$C$2:$D$1994,2,0)),"")</f>
        <v>669</v>
      </c>
      <c r="AD669" s="3" t="s">
        <v>3534</v>
      </c>
      <c r="AE669" s="3" t="s">
        <v>3535</v>
      </c>
      <c r="AF669" s="3"/>
      <c r="AG669" s="3"/>
      <c r="AH669" s="3"/>
      <c r="AI669" s="3"/>
      <c r="AJ669" s="3"/>
      <c r="AK669" s="3"/>
      <c r="AL669" s="3" t="s">
        <v>3536</v>
      </c>
      <c r="AM669" s="8" t="s">
        <v>2478</v>
      </c>
      <c r="AN669" s="6"/>
      <c r="AO669" s="6"/>
      <c r="AP669" s="6"/>
      <c r="AQ669" s="8" t="s">
        <v>2480</v>
      </c>
      <c r="AR669" s="8" t="s">
        <v>2479</v>
      </c>
      <c r="AS669" s="6"/>
      <c r="AT669" s="6"/>
      <c r="AU669" s="6"/>
      <c r="AV669" s="8" t="s">
        <v>2481</v>
      </c>
      <c r="AW669" s="8" t="s">
        <v>2484</v>
      </c>
      <c r="AX669" s="8" t="s">
        <v>2483</v>
      </c>
      <c r="AY669" s="8" t="s">
        <v>2482</v>
      </c>
      <c r="AZ669" s="6"/>
      <c r="BA669" s="6"/>
      <c r="BB669" s="6"/>
      <c r="BC669" s="6"/>
      <c r="BD669" s="6" t="s">
        <v>2485</v>
      </c>
      <c r="BE669" s="8">
        <v>668</v>
      </c>
      <c r="BF669" s="6" t="str">
        <f t="shared" si="214"/>
        <v>insert into bitacoras_estatus (numero_expediente, numero_registro, representante, fecha_inicio, fecha_vencimiento, id_cliente, id_admin, id_bitacoras_estatus, id_estatus, id_clase, id_marca, created_at, updated_at) values('1134136','1244758','ING. MOISES RODRIGUEZ','2010-11-04','2020-11-04','453','2','1','1',null,32,'2010-11-04 00:00:00','2010-11-04 00:00:00');</v>
      </c>
      <c r="BG669" s="6" t="str">
        <f t="shared" si="215"/>
        <v>insert into servicios_comentarios (comentario, id_admin, id_estatus, created_at, updated_at) values('titulo entregado 03/01/2012',1,668,'2010-11-04 00:00:00','2010-11-04 00:00:00');</v>
      </c>
      <c r="BH669" s="6" t="str">
        <f t="shared" si="216"/>
        <v>insert into servicios_comentarios (comentario, id_admin, id_estatus, created_at, updated_at) values('FRANCELIA ORNELAS SAENZ 435-3812, 435-6704 CEL CLAUDIA 614-119-8898, CEL EDIHT 614-119-8948',1,668,'2010-11-04 00:00:00','2010-11-04 00:00:00');</v>
      </c>
      <c r="BI669" s="137" t="str">
        <f t="shared" si="217"/>
        <v>update bitacoras_estatus set comprobacion_uso = 1, id_estatus=10 where id=668;</v>
      </c>
      <c r="BJ669" s="137" t="str">
        <f t="shared" si="218"/>
        <v>update bitacoras_estatus set numero_expediente = '1134136', numero_registro = '1244758', id_estatus = 10, fecha_inicio = '2010-11-04', fecha_vencimiento ='2020-11-04', created_at ='2010-11-04 00:00:00', updated_at ='2010-11-04 00:00:00', id_clase=null, id_marca=32, id_cliente=453, vigencia = 1 where id =668;</v>
      </c>
      <c r="BK669" s="137" t="str">
        <f t="shared" si="219"/>
        <v>update bitacoras_estatus set id_estatus = 10 where id =668;</v>
      </c>
    </row>
    <row r="670" spans="1:63">
      <c r="A670" s="6">
        <v>1134132</v>
      </c>
      <c r="B670" s="6">
        <v>1203775</v>
      </c>
      <c r="C670" s="6">
        <f>IF(Tabla1[[#This Row],[No. REG.]]="","",1)</f>
        <v>1</v>
      </c>
      <c r="D670" s="3" t="s">
        <v>46</v>
      </c>
      <c r="E670" s="3">
        <f>IF(Tabla1[[#This Row],[STATUS]]="","",VLOOKUP(D670,Estatus!$A$2:$B$13,2,0))</f>
        <v>10</v>
      </c>
      <c r="F670" s="3">
        <f>IF(Tabla1[[#This Row],[STATUS]]="","",VLOOKUP(D670,Estatus!$A$2:$I$12,9,0))</f>
        <v>1</v>
      </c>
      <c r="G670" s="17" t="s">
        <v>743</v>
      </c>
      <c r="H670" s="9">
        <v>40486</v>
      </c>
      <c r="I670" s="81">
        <f t="shared" si="200"/>
        <v>2010</v>
      </c>
      <c r="J670" s="81">
        <f t="shared" si="201"/>
        <v>11</v>
      </c>
      <c r="K670" s="81">
        <f t="shared" si="202"/>
        <v>4</v>
      </c>
      <c r="L670" s="81">
        <f t="shared" si="203"/>
        <v>11</v>
      </c>
      <c r="M670" s="81" t="str">
        <f t="shared" si="204"/>
        <v>04</v>
      </c>
      <c r="N670" s="81" t="str">
        <f t="shared" si="205"/>
        <v>'2010-11-04'</v>
      </c>
      <c r="O670" s="81" t="str">
        <f t="shared" si="206"/>
        <v>'2010-11-04 00:00:00'</v>
      </c>
      <c r="P670" s="9">
        <v>44139</v>
      </c>
      <c r="Q670" s="81">
        <f t="shared" si="207"/>
        <v>2020</v>
      </c>
      <c r="R670" s="81">
        <f t="shared" si="208"/>
        <v>11</v>
      </c>
      <c r="S670" s="81">
        <f t="shared" si="209"/>
        <v>4</v>
      </c>
      <c r="T670" s="81">
        <f t="shared" si="210"/>
        <v>11</v>
      </c>
      <c r="U670" s="81" t="str">
        <f t="shared" si="211"/>
        <v>04</v>
      </c>
      <c r="V670" s="81" t="str">
        <f t="shared" si="212"/>
        <v>'2020-11-04'</v>
      </c>
      <c r="W670" s="81"/>
      <c r="X670" s="81" t="str">
        <f t="shared" si="213"/>
        <v>null</v>
      </c>
      <c r="Y670" s="6" t="s">
        <v>3537</v>
      </c>
      <c r="Z670" s="123">
        <f>IFERROR(IF(Y670="","null",VLOOKUP(Y670,Marcas!$A$2:$C$2024,2,0)),"")</f>
        <v>620</v>
      </c>
      <c r="AA670" s="8" t="s">
        <v>3533</v>
      </c>
      <c r="AB670" s="8">
        <f>IFERROR(IF(AA670="","",IF(AA670="EMPORIO LEGAL",1,VLOOKUP(AA670,Clientes!$A$2:$B$1190,2,0))),"")</f>
        <v>453</v>
      </c>
      <c r="AC670" s="8">
        <f>IFERROR(IF(Tabla1[[#This Row],[id_control]]="null","",VLOOKUP(CONCATENATE(Tabla1[[#This Row],[CLIENTE]],"-",Tabla1[[#This Row],[id_control]]),Hoja1!$C$2:$D$1994,2,0)),"")</f>
        <v>670</v>
      </c>
      <c r="AD670" s="3" t="s">
        <v>3534</v>
      </c>
      <c r="AE670" s="3" t="s">
        <v>3535</v>
      </c>
      <c r="AF670" s="3"/>
      <c r="AG670" s="3"/>
      <c r="AH670" s="3"/>
      <c r="AI670" s="3"/>
      <c r="AJ670" s="3"/>
      <c r="AK670" s="3"/>
      <c r="AL670" s="8" t="s">
        <v>3536</v>
      </c>
      <c r="AM670" s="8" t="s">
        <v>2478</v>
      </c>
      <c r="AN670" s="6"/>
      <c r="AO670" s="6"/>
      <c r="AP670" s="6"/>
      <c r="AQ670" s="8" t="s">
        <v>2480</v>
      </c>
      <c r="AR670" s="8" t="s">
        <v>2479</v>
      </c>
      <c r="AS670" s="6"/>
      <c r="AT670" s="6"/>
      <c r="AU670" s="6"/>
      <c r="AV670" s="8" t="s">
        <v>2481</v>
      </c>
      <c r="AW670" s="8" t="s">
        <v>2484</v>
      </c>
      <c r="AX670" s="8" t="s">
        <v>2483</v>
      </c>
      <c r="AY670" s="8" t="s">
        <v>2482</v>
      </c>
      <c r="AZ670" s="6"/>
      <c r="BA670" s="6"/>
      <c r="BB670" s="6"/>
      <c r="BC670" s="6"/>
      <c r="BD670" s="6" t="s">
        <v>2485</v>
      </c>
      <c r="BE670" s="8">
        <v>669</v>
      </c>
      <c r="BF670" s="6" t="str">
        <f t="shared" si="214"/>
        <v>insert into bitacoras_estatus (numero_expediente, numero_registro, representante, fecha_inicio, fecha_vencimiento, id_cliente, id_admin, id_bitacoras_estatus, id_estatus, id_clase, id_marca, created_at, updated_at) values('1134132','1203775','ING. MOISES RODRIGUEZ','2010-11-04','2020-11-04','453','2','1','1',null,620,'2010-11-04 00:00:00','2010-11-04 00:00:00');</v>
      </c>
      <c r="BG670" s="6" t="str">
        <f t="shared" si="215"/>
        <v>insert into servicios_comentarios (comentario, id_admin, id_estatus, created_at, updated_at) values('titulo entregado',1,669,'2010-11-04 00:00:00','2010-11-04 00:00:00');</v>
      </c>
      <c r="BH670" s="6" t="str">
        <f t="shared" si="216"/>
        <v>insert into servicios_comentarios (comentario, id_admin, id_estatus, created_at, updated_at) values('FRANCELIA ORNELAS SAENZ 435-3812, 435-6704 CEL CLAUDIA 614-119-8898, CEL EDIHT 614-119-8948',1,669,'2010-11-04 00:00:00','2010-11-04 00:00:00');</v>
      </c>
      <c r="BI670" s="137" t="str">
        <f t="shared" si="217"/>
        <v>update bitacoras_estatus set comprobacion_uso = 1, id_estatus=10 where id=669;</v>
      </c>
      <c r="BJ670" s="137" t="str">
        <f t="shared" si="218"/>
        <v>update bitacoras_estatus set numero_expediente = '1134132', numero_registro = '1203775', id_estatus = 10, fecha_inicio = '2010-11-04', fecha_vencimiento ='2020-11-04', created_at ='2010-11-04 00:00:00', updated_at ='2010-11-04 00:00:00', id_clase=null, id_marca=620, id_cliente=453, vigencia = 1 where id =669;</v>
      </c>
      <c r="BK670" s="137" t="str">
        <f t="shared" si="219"/>
        <v>update bitacoras_estatus set id_estatus = 10 where id =669;</v>
      </c>
    </row>
    <row r="671" spans="1:63">
      <c r="A671" s="6">
        <v>1134135</v>
      </c>
      <c r="B671" s="6">
        <v>1248335</v>
      </c>
      <c r="C671" s="6">
        <f>IF(Tabla1[[#This Row],[No. REG.]]="","",1)</f>
        <v>1</v>
      </c>
      <c r="D671" s="3" t="s">
        <v>46</v>
      </c>
      <c r="E671" s="3">
        <f>IF(Tabla1[[#This Row],[STATUS]]="","",VLOOKUP(D671,Estatus!$A$2:$B$13,2,0))</f>
        <v>10</v>
      </c>
      <c r="F671" s="3">
        <f>IF(Tabla1[[#This Row],[STATUS]]="","",VLOOKUP(D671,Estatus!$A$2:$I$12,9,0))</f>
        <v>1</v>
      </c>
      <c r="G671" s="17" t="s">
        <v>3531</v>
      </c>
      <c r="H671" s="9">
        <v>40486</v>
      </c>
      <c r="I671" s="81">
        <f t="shared" si="200"/>
        <v>2010</v>
      </c>
      <c r="J671" s="81">
        <f t="shared" si="201"/>
        <v>11</v>
      </c>
      <c r="K671" s="81">
        <f t="shared" si="202"/>
        <v>4</v>
      </c>
      <c r="L671" s="81">
        <f t="shared" si="203"/>
        <v>11</v>
      </c>
      <c r="M671" s="81" t="str">
        <f t="shared" si="204"/>
        <v>04</v>
      </c>
      <c r="N671" s="81" t="str">
        <f t="shared" si="205"/>
        <v>'2010-11-04'</v>
      </c>
      <c r="O671" s="81" t="str">
        <f t="shared" si="206"/>
        <v>'2010-11-04 00:00:00'</v>
      </c>
      <c r="P671" s="9">
        <v>44139</v>
      </c>
      <c r="Q671" s="81">
        <f t="shared" si="207"/>
        <v>2020</v>
      </c>
      <c r="R671" s="81">
        <f t="shared" si="208"/>
        <v>11</v>
      </c>
      <c r="S671" s="81">
        <f t="shared" si="209"/>
        <v>4</v>
      </c>
      <c r="T671" s="81">
        <f t="shared" si="210"/>
        <v>11</v>
      </c>
      <c r="U671" s="81" t="str">
        <f t="shared" si="211"/>
        <v>04</v>
      </c>
      <c r="V671" s="81" t="str">
        <f t="shared" si="212"/>
        <v>'2020-11-04'</v>
      </c>
      <c r="W671" s="81"/>
      <c r="X671" s="81" t="str">
        <f t="shared" si="213"/>
        <v>null</v>
      </c>
      <c r="Y671" s="6" t="s">
        <v>3538</v>
      </c>
      <c r="Z671" s="123">
        <f>IFERROR(IF(Y671="","null",VLOOKUP(Y671,Marcas!$A$2:$C$2024,2,0)),"")</f>
        <v>1059</v>
      </c>
      <c r="AA671" s="8" t="s">
        <v>3533</v>
      </c>
      <c r="AB671" s="8">
        <f>IFERROR(IF(AA671="","",IF(AA671="EMPORIO LEGAL",1,VLOOKUP(AA671,Clientes!$A$2:$B$1190,2,0))),"")</f>
        <v>453</v>
      </c>
      <c r="AC671" s="8">
        <f>IFERROR(IF(Tabla1[[#This Row],[id_control]]="null","",VLOOKUP(CONCATENATE(Tabla1[[#This Row],[CLIENTE]],"-",Tabla1[[#This Row],[id_control]]),Hoja1!$C$2:$D$1994,2,0)),"")</f>
        <v>671</v>
      </c>
      <c r="AD671" s="3" t="s">
        <v>3534</v>
      </c>
      <c r="AE671" s="3" t="s">
        <v>3535</v>
      </c>
      <c r="AF671" s="3"/>
      <c r="AG671" s="3"/>
      <c r="AH671" s="3"/>
      <c r="AI671" s="3"/>
      <c r="AJ671" s="3"/>
      <c r="AK671" s="3"/>
      <c r="AL671" s="8" t="s">
        <v>3536</v>
      </c>
      <c r="AM671" s="8" t="s">
        <v>2478</v>
      </c>
      <c r="AN671" s="6"/>
      <c r="AO671" s="6"/>
      <c r="AP671" s="6"/>
      <c r="AQ671" s="8" t="s">
        <v>2480</v>
      </c>
      <c r="AR671" s="8" t="s">
        <v>2479</v>
      </c>
      <c r="AS671" s="6"/>
      <c r="AT671" s="6"/>
      <c r="AU671" s="6"/>
      <c r="AV671" s="8" t="s">
        <v>2481</v>
      </c>
      <c r="AW671" s="8" t="s">
        <v>2484</v>
      </c>
      <c r="AX671" s="8" t="s">
        <v>2483</v>
      </c>
      <c r="AY671" s="8" t="s">
        <v>2482</v>
      </c>
      <c r="AZ671" s="6"/>
      <c r="BA671" s="6"/>
      <c r="BB671" s="6"/>
      <c r="BC671" s="6"/>
      <c r="BD671" s="6" t="s">
        <v>2485</v>
      </c>
      <c r="BE671" s="8">
        <v>670</v>
      </c>
      <c r="BF671" s="6" t="str">
        <f t="shared" si="214"/>
        <v>insert into bitacoras_estatus (numero_expediente, numero_registro, representante, fecha_inicio, fecha_vencimiento, id_cliente, id_admin, id_bitacoras_estatus, id_estatus, id_clase, id_marca, created_at, updated_at) values('1134135','1248335','ING. MOISES RODRIGUEZ','2010-11-04','2020-11-04','453','2','1','1',null,1059,'2010-11-04 00:00:00','2010-11-04 00:00:00');</v>
      </c>
      <c r="BG671" s="6" t="str">
        <f t="shared" si="215"/>
        <v>insert into servicios_comentarios (comentario, id_admin, id_estatus, created_at, updated_at) values('titulo entregado 03/01/2012',1,670,'2010-11-04 00:00:00','2010-11-04 00:00:00');</v>
      </c>
      <c r="BH671" s="6" t="str">
        <f t="shared" si="216"/>
        <v>insert into servicios_comentarios (comentario, id_admin, id_estatus, created_at, updated_at) values('FRANCELIA ORNELAS SAENZ 435-3812, 435-6704 CEL CLAUDIA 614-119-8898, CEL EDIHT 614-119-8948',1,670,'2010-11-04 00:00:00','2010-11-04 00:00:00');</v>
      </c>
      <c r="BI671" s="137" t="str">
        <f t="shared" si="217"/>
        <v>update bitacoras_estatus set comprobacion_uso = 1, id_estatus=10 where id=670;</v>
      </c>
      <c r="BJ671" s="137" t="str">
        <f t="shared" si="218"/>
        <v>update bitacoras_estatus set numero_expediente = '1134135', numero_registro = '1248335', id_estatus = 10, fecha_inicio = '2010-11-04', fecha_vencimiento ='2020-11-04', created_at ='2010-11-04 00:00:00', updated_at ='2010-11-04 00:00:00', id_clase=null, id_marca=1059, id_cliente=453, vigencia = 1 where id =670;</v>
      </c>
      <c r="BK671" s="137" t="str">
        <f t="shared" si="219"/>
        <v>update bitacoras_estatus set id_estatus = 10 where id =670;</v>
      </c>
    </row>
    <row r="672" spans="1:63">
      <c r="A672" s="6">
        <v>1134134</v>
      </c>
      <c r="B672" s="6">
        <v>1244757</v>
      </c>
      <c r="C672" s="6">
        <f>IF(Tabla1[[#This Row],[No. REG.]]="","",1)</f>
        <v>1</v>
      </c>
      <c r="D672" s="3" t="s">
        <v>46</v>
      </c>
      <c r="E672" s="3">
        <f>IF(Tabla1[[#This Row],[STATUS]]="","",VLOOKUP(D672,Estatus!$A$2:$B$13,2,0))</f>
        <v>10</v>
      </c>
      <c r="F672" s="3">
        <f>IF(Tabla1[[#This Row],[STATUS]]="","",VLOOKUP(D672,Estatus!$A$2:$I$12,9,0))</f>
        <v>1</v>
      </c>
      <c r="G672" s="17" t="s">
        <v>3539</v>
      </c>
      <c r="H672" s="9">
        <v>40486</v>
      </c>
      <c r="I672" s="81">
        <f t="shared" si="200"/>
        <v>2010</v>
      </c>
      <c r="J672" s="81">
        <f t="shared" si="201"/>
        <v>11</v>
      </c>
      <c r="K672" s="81">
        <f t="shared" si="202"/>
        <v>4</v>
      </c>
      <c r="L672" s="81">
        <f t="shared" si="203"/>
        <v>11</v>
      </c>
      <c r="M672" s="81" t="str">
        <f t="shared" si="204"/>
        <v>04</v>
      </c>
      <c r="N672" s="81" t="str">
        <f t="shared" si="205"/>
        <v>'2010-11-04'</v>
      </c>
      <c r="O672" s="81" t="str">
        <f t="shared" si="206"/>
        <v>'2010-11-04 00:00:00'</v>
      </c>
      <c r="P672" s="9">
        <v>44139</v>
      </c>
      <c r="Q672" s="81">
        <f t="shared" si="207"/>
        <v>2020</v>
      </c>
      <c r="R672" s="81">
        <f t="shared" si="208"/>
        <v>11</v>
      </c>
      <c r="S672" s="81">
        <f t="shared" si="209"/>
        <v>4</v>
      </c>
      <c r="T672" s="81">
        <f t="shared" si="210"/>
        <v>11</v>
      </c>
      <c r="U672" s="81" t="str">
        <f t="shared" si="211"/>
        <v>04</v>
      </c>
      <c r="V672" s="81" t="str">
        <f t="shared" si="212"/>
        <v>'2020-11-04'</v>
      </c>
      <c r="W672" s="81"/>
      <c r="X672" s="81" t="str">
        <f t="shared" si="213"/>
        <v>null</v>
      </c>
      <c r="Y672" s="6" t="s">
        <v>3540</v>
      </c>
      <c r="Z672" s="123">
        <f>IFERROR(IF(Y672="","null",VLOOKUP(Y672,Marcas!$A$2:$C$2024,2,0)),"")</f>
        <v>1504</v>
      </c>
      <c r="AA672" s="8" t="s">
        <v>3533</v>
      </c>
      <c r="AB672" s="8">
        <f>IFERROR(IF(AA672="","",IF(AA672="EMPORIO LEGAL",1,VLOOKUP(AA672,Clientes!$A$2:$B$1190,2,0))),"")</f>
        <v>453</v>
      </c>
      <c r="AC672" s="8">
        <f>IFERROR(IF(Tabla1[[#This Row],[id_control]]="null","",VLOOKUP(CONCATENATE(Tabla1[[#This Row],[CLIENTE]],"-",Tabla1[[#This Row],[id_control]]),Hoja1!$C$2:$D$1994,2,0)),"")</f>
        <v>672</v>
      </c>
      <c r="AD672" s="3" t="s">
        <v>3534</v>
      </c>
      <c r="AE672" s="3" t="s">
        <v>3535</v>
      </c>
      <c r="AF672" s="3"/>
      <c r="AG672" s="3"/>
      <c r="AH672" s="3"/>
      <c r="AI672" s="3"/>
      <c r="AJ672" s="3"/>
      <c r="AK672" s="3"/>
      <c r="AL672" s="8" t="s">
        <v>3536</v>
      </c>
      <c r="AM672" s="8" t="s">
        <v>2478</v>
      </c>
      <c r="AN672" s="6"/>
      <c r="AO672" s="6"/>
      <c r="AP672" s="6"/>
      <c r="AQ672" s="8" t="s">
        <v>2480</v>
      </c>
      <c r="AR672" s="8" t="s">
        <v>2479</v>
      </c>
      <c r="AS672" s="6"/>
      <c r="AT672" s="6"/>
      <c r="AU672" s="6"/>
      <c r="AV672" s="8" t="s">
        <v>2481</v>
      </c>
      <c r="AW672" s="8" t="s">
        <v>2484</v>
      </c>
      <c r="AX672" s="8" t="s">
        <v>2483</v>
      </c>
      <c r="AY672" s="8" t="s">
        <v>2482</v>
      </c>
      <c r="AZ672" s="6"/>
      <c r="BA672" s="6"/>
      <c r="BB672" s="6"/>
      <c r="BC672" s="6"/>
      <c r="BD672" s="6" t="s">
        <v>2485</v>
      </c>
      <c r="BE672" s="8">
        <v>671</v>
      </c>
      <c r="BF672" s="6" t="str">
        <f t="shared" si="214"/>
        <v>insert into bitacoras_estatus (numero_expediente, numero_registro, representante, fecha_inicio, fecha_vencimiento, id_cliente, id_admin, id_bitacoras_estatus, id_estatus, id_clase, id_marca, created_at, updated_at) values('1134134','1244757','ING. MOISES RODRIGUEZ','2010-11-04','2020-11-04','453','2','1','1',null,1504,'2010-11-04 00:00:00','2010-11-04 00:00:00');</v>
      </c>
      <c r="BG672" s="6" t="str">
        <f t="shared" si="215"/>
        <v>insert into servicios_comentarios (comentario, id_admin, id_estatus, created_at, updated_at) values('titulo recibido 25/11/2011',1,671,'2010-11-04 00:00:00','2010-11-04 00:00:00');</v>
      </c>
      <c r="BH672" s="6" t="str">
        <f t="shared" si="216"/>
        <v>insert into servicios_comentarios (comentario, id_admin, id_estatus, created_at, updated_at) values('FRANCELIA ORNELAS SAENZ 435-3812, 435-6704 CEL CLAUDIA 614-119-8898, CEL EDIHT 614-119-8948',1,671,'2010-11-04 00:00:00','2010-11-04 00:00:00');</v>
      </c>
      <c r="BI672" s="137" t="str">
        <f t="shared" si="217"/>
        <v>update bitacoras_estatus set comprobacion_uso = 1, id_estatus=10 where id=671;</v>
      </c>
      <c r="BJ672" s="137" t="str">
        <f t="shared" si="218"/>
        <v>update bitacoras_estatus set numero_expediente = '1134134', numero_registro = '1244757', id_estatus = 10, fecha_inicio = '2010-11-04', fecha_vencimiento ='2020-11-04', created_at ='2010-11-04 00:00:00', updated_at ='2010-11-04 00:00:00', id_clase=null, id_marca=1504, id_cliente=453, vigencia = 1 where id =671;</v>
      </c>
      <c r="BK672" s="137" t="str">
        <f t="shared" si="219"/>
        <v>update bitacoras_estatus set id_estatus = 10 where id =671;</v>
      </c>
    </row>
    <row r="673" spans="1:63">
      <c r="A673" s="6">
        <v>1281657</v>
      </c>
      <c r="B673" s="6">
        <v>1383598</v>
      </c>
      <c r="C673" s="6">
        <f>IF(Tabla1[[#This Row],[No. REG.]]="","",1)</f>
        <v>1</v>
      </c>
      <c r="D673" s="3" t="s">
        <v>46</v>
      </c>
      <c r="E673" s="3">
        <f>IF(Tabla1[[#This Row],[STATUS]]="","",VLOOKUP(D673,Estatus!$A$2:$B$13,2,0))</f>
        <v>10</v>
      </c>
      <c r="F673" s="3">
        <f>IF(Tabla1[[#This Row],[STATUS]]="","",VLOOKUP(D673,Estatus!$A$2:$I$12,9,0))</f>
        <v>1</v>
      </c>
      <c r="G673" s="17" t="s">
        <v>3541</v>
      </c>
      <c r="H673" s="9">
        <v>41061</v>
      </c>
      <c r="I673" s="81">
        <f t="shared" si="200"/>
        <v>2012</v>
      </c>
      <c r="J673" s="81">
        <f t="shared" si="201"/>
        <v>6</v>
      </c>
      <c r="K673" s="81">
        <f t="shared" si="202"/>
        <v>1</v>
      </c>
      <c r="L673" s="81" t="str">
        <f t="shared" si="203"/>
        <v>06</v>
      </c>
      <c r="M673" s="81" t="str">
        <f t="shared" si="204"/>
        <v>01</v>
      </c>
      <c r="N673" s="81" t="str">
        <f t="shared" si="205"/>
        <v>'2012-06-01'</v>
      </c>
      <c r="O673" s="81" t="str">
        <f t="shared" si="206"/>
        <v>'2012-06-01 00:00:00'</v>
      </c>
      <c r="P673" s="9">
        <v>44713</v>
      </c>
      <c r="Q673" s="81">
        <f t="shared" si="207"/>
        <v>2022</v>
      </c>
      <c r="R673" s="81">
        <f t="shared" si="208"/>
        <v>6</v>
      </c>
      <c r="S673" s="81">
        <f t="shared" si="209"/>
        <v>1</v>
      </c>
      <c r="T673" s="81" t="str">
        <f t="shared" si="210"/>
        <v>06</v>
      </c>
      <c r="U673" s="81" t="str">
        <f t="shared" si="211"/>
        <v>01</v>
      </c>
      <c r="V673" s="81" t="str">
        <f t="shared" si="212"/>
        <v>'2022-06-01'</v>
      </c>
      <c r="W673" s="81"/>
      <c r="X673" s="81" t="str">
        <f t="shared" si="213"/>
        <v>null</v>
      </c>
      <c r="Y673" s="6" t="s">
        <v>3542</v>
      </c>
      <c r="Z673" s="123">
        <f>IFERROR(IF(Y673="","null",VLOOKUP(Y673,Marcas!$A$2:$C$2024,2,0)),"")</f>
        <v>141</v>
      </c>
      <c r="AA673" s="8" t="s">
        <v>3533</v>
      </c>
      <c r="AB673" s="8">
        <f>IFERROR(IF(AA673="","",IF(AA673="EMPORIO LEGAL",1,VLOOKUP(AA673,Clientes!$A$2:$B$1190,2,0))),"")</f>
        <v>453</v>
      </c>
      <c r="AC673" s="8">
        <f>IFERROR(IF(Tabla1[[#This Row],[id_control]]="null","",VLOOKUP(CONCATENATE(Tabla1[[#This Row],[CLIENTE]],"-",Tabla1[[#This Row],[id_control]]),Hoja1!$C$2:$D$1994,2,0)),"")</f>
        <v>673</v>
      </c>
      <c r="AD673" s="3" t="s">
        <v>3534</v>
      </c>
      <c r="AE673" s="3" t="s">
        <v>3535</v>
      </c>
      <c r="AF673" s="3"/>
      <c r="AG673" s="3"/>
      <c r="AH673" s="3"/>
      <c r="AI673" s="3"/>
      <c r="AJ673" s="3"/>
      <c r="AK673" s="3"/>
      <c r="AL673" s="8" t="s">
        <v>3536</v>
      </c>
      <c r="AM673" s="8" t="s">
        <v>2478</v>
      </c>
      <c r="AN673" s="6"/>
      <c r="AO673" s="6"/>
      <c r="AP673" s="6"/>
      <c r="AQ673" s="8" t="s">
        <v>2479</v>
      </c>
      <c r="AR673" s="8" t="s">
        <v>2480</v>
      </c>
      <c r="AS673" s="6"/>
      <c r="AT673" s="6"/>
      <c r="AU673" s="6"/>
      <c r="AV673" s="8" t="s">
        <v>2481</v>
      </c>
      <c r="AW673" s="8" t="s">
        <v>2482</v>
      </c>
      <c r="AX673" s="8" t="s">
        <v>2483</v>
      </c>
      <c r="AY673" s="8" t="s">
        <v>2484</v>
      </c>
      <c r="AZ673" s="6"/>
      <c r="BA673" s="6"/>
      <c r="BB673" s="6"/>
      <c r="BC673" s="6"/>
      <c r="BD673" s="6" t="s">
        <v>3543</v>
      </c>
      <c r="BE673" s="8">
        <v>672</v>
      </c>
      <c r="BF673" s="6" t="str">
        <f t="shared" si="214"/>
        <v>insert into bitacoras_estatus (numero_expediente, numero_registro, representante, fecha_inicio, fecha_vencimiento, id_cliente, id_admin, id_bitacoras_estatus, id_estatus, id_clase, id_marca, created_at, updated_at) values('1281657','1383598','ING. MOISES RODRIGUEZ','2012-06-01','2022-06-01','453','2','1','1',null,141,'2012-06-01 00:00:00','2012-06-01 00:00:00');</v>
      </c>
      <c r="BG673" s="6" t="str">
        <f t="shared" si="215"/>
        <v>insert into servicios_comentarios (comentario, id_admin, id_estatus, created_at, updated_at) values('anterioridad contestada 28/01/2013',1,672,'2012-06-01 00:00:00','2012-06-01 00:00:00');</v>
      </c>
      <c r="BH673" s="6" t="str">
        <f t="shared" si="216"/>
        <v>insert into servicios_comentarios (comentario, id_admin, id_estatus, created_at, updated_at) values('LUZ MARIA RODRIGUEZ FRANCELIA ORNELAS SAENZ 435-3812, 435-6704 CEL CLAUDIA 614-119-8898, CEL EDIHT 614-119-8948',1,672,'2012-06-01 00:00:00','2012-06-01 00:00:00');</v>
      </c>
      <c r="BI673" s="137" t="str">
        <f t="shared" si="217"/>
        <v>update bitacoras_estatus set comprobacion_uso = 1, id_estatus=10 where id=672;</v>
      </c>
      <c r="BJ673" s="137" t="str">
        <f t="shared" si="218"/>
        <v>update bitacoras_estatus set numero_expediente = '1281657', numero_registro = '1383598', id_estatus = 10, fecha_inicio = '2012-06-01', fecha_vencimiento ='2022-06-01', created_at ='2012-06-01 00:00:00', updated_at ='2012-06-01 00:00:00', id_clase=null, id_marca=141, id_cliente=453, vigencia = 1 where id =672;</v>
      </c>
      <c r="BK673" s="137" t="str">
        <f t="shared" si="219"/>
        <v>update bitacoras_estatus set id_estatus = 10 where id =672;</v>
      </c>
    </row>
    <row r="674" spans="1:63">
      <c r="A674" s="6">
        <v>1396431</v>
      </c>
      <c r="B674" s="6">
        <v>1408890</v>
      </c>
      <c r="C674" s="6">
        <f>IF(Tabla1[[#This Row],[No. REG.]]="","",1)</f>
        <v>1</v>
      </c>
      <c r="D674" s="3" t="s">
        <v>46</v>
      </c>
      <c r="E674" s="3">
        <f>IF(Tabla1[[#This Row],[STATUS]]="","",VLOOKUP(D674,Estatus!$A$2:$B$13,2,0))</f>
        <v>10</v>
      </c>
      <c r="F674" s="3">
        <f>IF(Tabla1[[#This Row],[STATUS]]="","",VLOOKUP(D674,Estatus!$A$2:$I$12,9,0))</f>
        <v>1</v>
      </c>
      <c r="G674" s="17" t="s">
        <v>1817</v>
      </c>
      <c r="H674" s="9">
        <v>41480</v>
      </c>
      <c r="I674" s="81">
        <f t="shared" si="200"/>
        <v>2013</v>
      </c>
      <c r="J674" s="81">
        <f t="shared" si="201"/>
        <v>7</v>
      </c>
      <c r="K674" s="81">
        <f t="shared" si="202"/>
        <v>25</v>
      </c>
      <c r="L674" s="81" t="str">
        <f t="shared" si="203"/>
        <v>07</v>
      </c>
      <c r="M674" s="81">
        <f t="shared" si="204"/>
        <v>25</v>
      </c>
      <c r="N674" s="81" t="str">
        <f t="shared" si="205"/>
        <v>'2013-07-25'</v>
      </c>
      <c r="O674" s="81" t="str">
        <f t="shared" si="206"/>
        <v>'2013-07-25 00:00:00'</v>
      </c>
      <c r="P674" s="9">
        <v>45132</v>
      </c>
      <c r="Q674" s="81">
        <f t="shared" si="207"/>
        <v>2023</v>
      </c>
      <c r="R674" s="81">
        <f t="shared" si="208"/>
        <v>7</v>
      </c>
      <c r="S674" s="81">
        <f t="shared" si="209"/>
        <v>25</v>
      </c>
      <c r="T674" s="81" t="str">
        <f t="shared" si="210"/>
        <v>07</v>
      </c>
      <c r="U674" s="81">
        <f t="shared" si="211"/>
        <v>25</v>
      </c>
      <c r="V674" s="81" t="str">
        <f t="shared" si="212"/>
        <v>'2023-07-25'</v>
      </c>
      <c r="W674" s="81"/>
      <c r="X674" s="81" t="str">
        <f t="shared" si="213"/>
        <v>null</v>
      </c>
      <c r="Y674" s="6" t="s">
        <v>3544</v>
      </c>
      <c r="Z674" s="123">
        <f>IFERROR(IF(Y674="","null",VLOOKUP(Y674,Marcas!$A$2:$C$2024,2,0)),"")</f>
        <v>149</v>
      </c>
      <c r="AA674" s="8" t="s">
        <v>3533</v>
      </c>
      <c r="AB674" s="8">
        <f>IFERROR(IF(AA674="","",IF(AA674="EMPORIO LEGAL",1,VLOOKUP(AA674,Clientes!$A$2:$B$1190,2,0))),"")</f>
        <v>453</v>
      </c>
      <c r="AC674" s="8">
        <f>IFERROR(IF(Tabla1[[#This Row],[id_control]]="null","",VLOOKUP(CONCATENATE(Tabla1[[#This Row],[CLIENTE]],"-",Tabla1[[#This Row],[id_control]]),Hoja1!$C$2:$D$1994,2,0)),"")</f>
        <v>674</v>
      </c>
      <c r="AD674" s="3" t="s">
        <v>3534</v>
      </c>
      <c r="AE674" s="3" t="s">
        <v>3535</v>
      </c>
      <c r="AF674" s="3" t="s">
        <v>3545</v>
      </c>
      <c r="AG674" s="3" t="s">
        <v>3546</v>
      </c>
      <c r="AH674" s="3"/>
      <c r="AI674" s="3"/>
      <c r="AJ674" s="3"/>
      <c r="AK674" s="3"/>
      <c r="AL674" s="8" t="s">
        <v>3536</v>
      </c>
      <c r="AM674" s="8" t="s">
        <v>2478</v>
      </c>
      <c r="AN674" s="6"/>
      <c r="AO674" s="6"/>
      <c r="AP674" s="6"/>
      <c r="AQ674" s="8" t="s">
        <v>2479</v>
      </c>
      <c r="AR674" s="8" t="s">
        <v>2480</v>
      </c>
      <c r="AS674" s="6"/>
      <c r="AT674" s="6"/>
      <c r="AU674" s="6"/>
      <c r="AV674" s="8" t="s">
        <v>2481</v>
      </c>
      <c r="AW674" s="8" t="s">
        <v>2482</v>
      </c>
      <c r="AX674" s="8" t="s">
        <v>2483</v>
      </c>
      <c r="AY674" s="8" t="s">
        <v>2484</v>
      </c>
      <c r="AZ674" s="6"/>
      <c r="BA674" s="6"/>
      <c r="BB674" s="6"/>
      <c r="BC674" s="6"/>
      <c r="BD674" s="6" t="s">
        <v>3543</v>
      </c>
      <c r="BE674" s="8">
        <v>673</v>
      </c>
      <c r="BF674" s="6" t="str">
        <f t="shared" si="214"/>
        <v>insert into bitacoras_estatus (numero_expediente, numero_registro, representante, fecha_inicio, fecha_vencimiento, id_cliente, id_admin, id_bitacoras_estatus, id_estatus, id_clase, id_marca, created_at, updated_at) values('1396431','1408890','ING. MOISES RODRIGUEZ','2013-07-25','2023-07-25','453','2','1','1',null,149,'2013-07-25 00:00:00','2013-07-25 00:00:00');</v>
      </c>
      <c r="BG674" s="6" t="str">
        <f t="shared" si="215"/>
        <v>insert into servicios_comentarios (comentario, id_admin, id_estatus, created_at, updated_at) values('TITULO RECIBIDO 19/12/13',1,673,'2013-07-25 00:00:00','2013-07-25 00:00:00');</v>
      </c>
      <c r="BH674" s="6" t="str">
        <f t="shared" si="216"/>
        <v>insert into servicios_comentarios (comentario, id_admin, id_estatus, created_at, updated_at) values('LUZ MARIA RODRIGUEZ FRANCELIA ORNELAS SAENZ 435-3812, 435-6704 CEL CLAUDIA 614-119-8898, CEL EDIHT 614-119-8948',1,673,'2013-07-25 00:00:00','2013-07-25 00:00:00');</v>
      </c>
      <c r="BI674" s="137" t="str">
        <f t="shared" si="217"/>
        <v>update bitacoras_estatus set comprobacion_uso = 1, id_estatus=10 where id=673;</v>
      </c>
      <c r="BJ674" s="137" t="str">
        <f t="shared" si="218"/>
        <v>update bitacoras_estatus set numero_expediente = '1396431', numero_registro = '1408890', id_estatus = 10, fecha_inicio = '2013-07-25', fecha_vencimiento ='2023-07-25', created_at ='2013-07-25 00:00:00', updated_at ='2013-07-25 00:00:00', id_clase=null, id_marca=149, id_cliente=453, vigencia = 1 where id =673;</v>
      </c>
      <c r="BK674" s="137" t="str">
        <f t="shared" si="219"/>
        <v>update bitacoras_estatus set id_estatus = 10 where id =673;</v>
      </c>
    </row>
    <row r="675" spans="1:63">
      <c r="A675" s="6">
        <v>1396408</v>
      </c>
      <c r="B675" s="6">
        <v>1408885</v>
      </c>
      <c r="C675" s="6">
        <f>IF(Tabla1[[#This Row],[No. REG.]]="","",1)</f>
        <v>1</v>
      </c>
      <c r="D675" s="3" t="s">
        <v>46</v>
      </c>
      <c r="E675" s="3">
        <f>IF(Tabla1[[#This Row],[STATUS]]="","",VLOOKUP(D675,Estatus!$A$2:$B$13,2,0))</f>
        <v>10</v>
      </c>
      <c r="F675" s="3">
        <f>IF(Tabla1[[#This Row],[STATUS]]="","",VLOOKUP(D675,Estatus!$A$2:$I$12,9,0))</f>
        <v>1</v>
      </c>
      <c r="G675" s="17" t="s">
        <v>1817</v>
      </c>
      <c r="H675" s="9">
        <v>41480</v>
      </c>
      <c r="I675" s="81">
        <f t="shared" si="200"/>
        <v>2013</v>
      </c>
      <c r="J675" s="81">
        <f t="shared" si="201"/>
        <v>7</v>
      </c>
      <c r="K675" s="81">
        <f t="shared" si="202"/>
        <v>25</v>
      </c>
      <c r="L675" s="81" t="str">
        <f t="shared" si="203"/>
        <v>07</v>
      </c>
      <c r="M675" s="81">
        <f t="shared" si="204"/>
        <v>25</v>
      </c>
      <c r="N675" s="81" t="str">
        <f t="shared" si="205"/>
        <v>'2013-07-25'</v>
      </c>
      <c r="O675" s="81" t="str">
        <f t="shared" si="206"/>
        <v>'2013-07-25 00:00:00'</v>
      </c>
      <c r="P675" s="9">
        <v>45132</v>
      </c>
      <c r="Q675" s="81">
        <f t="shared" si="207"/>
        <v>2023</v>
      </c>
      <c r="R675" s="81">
        <f t="shared" si="208"/>
        <v>7</v>
      </c>
      <c r="S675" s="81">
        <f t="shared" si="209"/>
        <v>25</v>
      </c>
      <c r="T675" s="81" t="str">
        <f t="shared" si="210"/>
        <v>07</v>
      </c>
      <c r="U675" s="81">
        <f t="shared" si="211"/>
        <v>25</v>
      </c>
      <c r="V675" s="81" t="str">
        <f t="shared" si="212"/>
        <v>'2023-07-25'</v>
      </c>
      <c r="W675" s="81"/>
      <c r="X675" s="81" t="str">
        <f t="shared" si="213"/>
        <v>null</v>
      </c>
      <c r="Y675" s="6" t="s">
        <v>3547</v>
      </c>
      <c r="Z675" s="123">
        <f>IFERROR(IF(Y675="","null",VLOOKUP(Y675,Marcas!$A$2:$C$2024,2,0)),"")</f>
        <v>135</v>
      </c>
      <c r="AA675" s="8" t="s">
        <v>3533</v>
      </c>
      <c r="AB675" s="8">
        <f>IFERROR(IF(AA675="","",IF(AA675="EMPORIO LEGAL",1,VLOOKUP(AA675,Clientes!$A$2:$B$1190,2,0))),"")</f>
        <v>453</v>
      </c>
      <c r="AC675" s="8">
        <f>IFERROR(IF(Tabla1[[#This Row],[id_control]]="null","",VLOOKUP(CONCATENATE(Tabla1[[#This Row],[CLIENTE]],"-",Tabla1[[#This Row],[id_control]]),Hoja1!$C$2:$D$1994,2,0)),"")</f>
        <v>675</v>
      </c>
      <c r="AD675" s="3" t="s">
        <v>3534</v>
      </c>
      <c r="AE675" s="3" t="s">
        <v>3535</v>
      </c>
      <c r="AF675" s="3" t="s">
        <v>3545</v>
      </c>
      <c r="AG675" s="3" t="s">
        <v>3546</v>
      </c>
      <c r="AH675" s="3"/>
      <c r="AI675" s="3"/>
      <c r="AJ675" s="3"/>
      <c r="AK675" s="3"/>
      <c r="AL675" s="8" t="s">
        <v>3536</v>
      </c>
      <c r="AM675" s="8" t="s">
        <v>2478</v>
      </c>
      <c r="AN675" s="6"/>
      <c r="AO675" s="6"/>
      <c r="AP675" s="6"/>
      <c r="AQ675" s="8" t="s">
        <v>2479</v>
      </c>
      <c r="AR675" s="8" t="s">
        <v>2480</v>
      </c>
      <c r="AS675" s="6"/>
      <c r="AT675" s="6"/>
      <c r="AU675" s="6"/>
      <c r="AV675" s="8" t="s">
        <v>2481</v>
      </c>
      <c r="AW675" s="8" t="s">
        <v>2482</v>
      </c>
      <c r="AX675" s="8" t="s">
        <v>2483</v>
      </c>
      <c r="AY675" s="8" t="s">
        <v>2484</v>
      </c>
      <c r="AZ675" s="6"/>
      <c r="BA675" s="6"/>
      <c r="BB675" s="6"/>
      <c r="BC675" s="6"/>
      <c r="BD675" s="6" t="s">
        <v>3543</v>
      </c>
      <c r="BE675" s="8">
        <v>674</v>
      </c>
      <c r="BF675" s="6" t="str">
        <f t="shared" si="214"/>
        <v>insert into bitacoras_estatus (numero_expediente, numero_registro, representante, fecha_inicio, fecha_vencimiento, id_cliente, id_admin, id_bitacoras_estatus, id_estatus, id_clase, id_marca, created_at, updated_at) values('1396408','1408885','ING. MOISES RODRIGUEZ','2013-07-25','2023-07-25','453','2','1','1',null,135,'2013-07-25 00:00:00','2013-07-25 00:00:00');</v>
      </c>
      <c r="BG675" s="6" t="str">
        <f t="shared" si="215"/>
        <v>insert into servicios_comentarios (comentario, id_admin, id_estatus, created_at, updated_at) values('TITULO RECIBIDO 19/12/13',1,674,'2013-07-25 00:00:00','2013-07-25 00:00:00');</v>
      </c>
      <c r="BH675" s="6" t="str">
        <f t="shared" si="216"/>
        <v>insert into servicios_comentarios (comentario, id_admin, id_estatus, created_at, updated_at) values('LUZ MARIA RODRIGUEZ FRANCELIA ORNELAS SAENZ 435-3812, 435-6704 CEL CLAUDIA 614-119-8898, CEL EDIHT 614-119-8948',1,674,'2013-07-25 00:00:00','2013-07-25 00:00:00');</v>
      </c>
      <c r="BI675" s="137" t="str">
        <f t="shared" si="217"/>
        <v>update bitacoras_estatus set comprobacion_uso = 1, id_estatus=10 where id=674;</v>
      </c>
      <c r="BJ675" s="137" t="str">
        <f t="shared" si="218"/>
        <v>update bitacoras_estatus set numero_expediente = '1396408', numero_registro = '1408885', id_estatus = 10, fecha_inicio = '2013-07-25', fecha_vencimiento ='2023-07-25', created_at ='2013-07-25 00:00:00', updated_at ='2013-07-25 00:00:00', id_clase=null, id_marca=135, id_cliente=453, vigencia = 1 where id =674;</v>
      </c>
      <c r="BK675" s="137" t="str">
        <f t="shared" si="219"/>
        <v>update bitacoras_estatus set id_estatus = 10 where id =674;</v>
      </c>
    </row>
    <row r="676" spans="1:63">
      <c r="A676" s="6">
        <v>1396465</v>
      </c>
      <c r="B676" s="6">
        <v>1408896</v>
      </c>
      <c r="C676" s="6">
        <f>IF(Tabla1[[#This Row],[No. REG.]]="","",1)</f>
        <v>1</v>
      </c>
      <c r="D676" s="3" t="s">
        <v>46</v>
      </c>
      <c r="E676" s="3">
        <f>IF(Tabla1[[#This Row],[STATUS]]="","",VLOOKUP(D676,Estatus!$A$2:$B$13,2,0))</f>
        <v>10</v>
      </c>
      <c r="F676" s="3">
        <f>IF(Tabla1[[#This Row],[STATUS]]="","",VLOOKUP(D676,Estatus!$A$2:$I$12,9,0))</f>
        <v>1</v>
      </c>
      <c r="G676" s="17" t="s">
        <v>1817</v>
      </c>
      <c r="H676" s="9">
        <v>41480</v>
      </c>
      <c r="I676" s="81">
        <f t="shared" si="200"/>
        <v>2013</v>
      </c>
      <c r="J676" s="81">
        <f t="shared" si="201"/>
        <v>7</v>
      </c>
      <c r="K676" s="81">
        <f t="shared" si="202"/>
        <v>25</v>
      </c>
      <c r="L676" s="81" t="str">
        <f t="shared" si="203"/>
        <v>07</v>
      </c>
      <c r="M676" s="81">
        <f t="shared" si="204"/>
        <v>25</v>
      </c>
      <c r="N676" s="81" t="str">
        <f t="shared" si="205"/>
        <v>'2013-07-25'</v>
      </c>
      <c r="O676" s="81" t="str">
        <f t="shared" si="206"/>
        <v>'2013-07-25 00:00:00'</v>
      </c>
      <c r="P676" s="9">
        <v>45132</v>
      </c>
      <c r="Q676" s="81">
        <f t="shared" si="207"/>
        <v>2023</v>
      </c>
      <c r="R676" s="81">
        <f t="shared" si="208"/>
        <v>7</v>
      </c>
      <c r="S676" s="81">
        <f t="shared" si="209"/>
        <v>25</v>
      </c>
      <c r="T676" s="81" t="str">
        <f t="shared" si="210"/>
        <v>07</v>
      </c>
      <c r="U676" s="81">
        <f t="shared" si="211"/>
        <v>25</v>
      </c>
      <c r="V676" s="81" t="str">
        <f t="shared" si="212"/>
        <v>'2023-07-25'</v>
      </c>
      <c r="W676" s="81"/>
      <c r="X676" s="81" t="str">
        <f t="shared" si="213"/>
        <v>null</v>
      </c>
      <c r="Y676" s="6" t="s">
        <v>3548</v>
      </c>
      <c r="Z676" s="123">
        <f>IFERROR(IF(Y676="","null",VLOOKUP(Y676,Marcas!$A$2:$C$2024,2,0)),"")</f>
        <v>136</v>
      </c>
      <c r="AA676" s="8" t="s">
        <v>3533</v>
      </c>
      <c r="AB676" s="8">
        <f>IFERROR(IF(AA676="","",IF(AA676="EMPORIO LEGAL",1,VLOOKUP(AA676,Clientes!$A$2:$B$1190,2,0))),"")</f>
        <v>453</v>
      </c>
      <c r="AC676" s="8">
        <f>IFERROR(IF(Tabla1[[#This Row],[id_control]]="null","",VLOOKUP(CONCATENATE(Tabla1[[#This Row],[CLIENTE]],"-",Tabla1[[#This Row],[id_control]]),Hoja1!$C$2:$D$1994,2,0)),"")</f>
        <v>676</v>
      </c>
      <c r="AD676" s="3" t="s">
        <v>3534</v>
      </c>
      <c r="AE676" s="3" t="s">
        <v>3535</v>
      </c>
      <c r="AF676" s="3" t="s">
        <v>3545</v>
      </c>
      <c r="AG676" s="3" t="s">
        <v>3546</v>
      </c>
      <c r="AH676" s="3"/>
      <c r="AI676" s="3"/>
      <c r="AJ676" s="3"/>
      <c r="AK676" s="3"/>
      <c r="AL676" s="8" t="s">
        <v>3536</v>
      </c>
      <c r="AM676" s="8" t="s">
        <v>2478</v>
      </c>
      <c r="AN676" s="6"/>
      <c r="AO676" s="6"/>
      <c r="AP676" s="6"/>
      <c r="AQ676" s="8" t="s">
        <v>2479</v>
      </c>
      <c r="AR676" s="8" t="s">
        <v>2480</v>
      </c>
      <c r="AS676" s="6"/>
      <c r="AT676" s="6"/>
      <c r="AU676" s="6"/>
      <c r="AV676" s="8" t="s">
        <v>2481</v>
      </c>
      <c r="AW676" s="8" t="s">
        <v>2482</v>
      </c>
      <c r="AX676" s="8" t="s">
        <v>2483</v>
      </c>
      <c r="AY676" s="8" t="s">
        <v>2484</v>
      </c>
      <c r="AZ676" s="6"/>
      <c r="BA676" s="6"/>
      <c r="BB676" s="6"/>
      <c r="BC676" s="6"/>
      <c r="BD676" s="6" t="s">
        <v>3543</v>
      </c>
      <c r="BE676" s="8">
        <v>675</v>
      </c>
      <c r="BF676" s="6" t="str">
        <f t="shared" si="214"/>
        <v>insert into bitacoras_estatus (numero_expediente, numero_registro, representante, fecha_inicio, fecha_vencimiento, id_cliente, id_admin, id_bitacoras_estatus, id_estatus, id_clase, id_marca, created_at, updated_at) values('1396465','1408896','ING. MOISES RODRIGUEZ','2013-07-25','2023-07-25','453','2','1','1',null,136,'2013-07-25 00:00:00','2013-07-25 00:00:00');</v>
      </c>
      <c r="BG676" s="6" t="str">
        <f t="shared" si="215"/>
        <v>insert into servicios_comentarios (comentario, id_admin, id_estatus, created_at, updated_at) values('TITULO RECIBIDO 19/12/13',1,675,'2013-07-25 00:00:00','2013-07-25 00:00:00');</v>
      </c>
      <c r="BH676" s="6" t="str">
        <f t="shared" si="216"/>
        <v>insert into servicios_comentarios (comentario, id_admin, id_estatus, created_at, updated_at) values('LUZ MARIA RODRIGUEZ FRANCELIA ORNELAS SAENZ 435-3812, 435-6704 CEL CLAUDIA 614-119-8898, CEL EDIHT 614-119-8948',1,675,'2013-07-25 00:00:00','2013-07-25 00:00:00');</v>
      </c>
      <c r="BI676" s="137" t="str">
        <f t="shared" si="217"/>
        <v>update bitacoras_estatus set comprobacion_uso = 1, id_estatus=10 where id=675;</v>
      </c>
      <c r="BJ676" s="137" t="str">
        <f t="shared" si="218"/>
        <v>update bitacoras_estatus set numero_expediente = '1396465', numero_registro = '1408896', id_estatus = 10, fecha_inicio = '2013-07-25', fecha_vencimiento ='2023-07-25', created_at ='2013-07-25 00:00:00', updated_at ='2013-07-25 00:00:00', id_clase=null, id_marca=136, id_cliente=453, vigencia = 1 where id =675;</v>
      </c>
      <c r="BK676" s="137" t="str">
        <f t="shared" si="219"/>
        <v>update bitacoras_estatus set id_estatus = 10 where id =675;</v>
      </c>
    </row>
    <row r="677" spans="1:63">
      <c r="A677" s="6">
        <v>1396448</v>
      </c>
      <c r="B677" s="6">
        <v>1408891</v>
      </c>
      <c r="C677" s="6">
        <f>IF(Tabla1[[#This Row],[No. REG.]]="","",1)</f>
        <v>1</v>
      </c>
      <c r="D677" s="3" t="s">
        <v>46</v>
      </c>
      <c r="E677" s="3">
        <f>IF(Tabla1[[#This Row],[STATUS]]="","",VLOOKUP(D677,Estatus!$A$2:$B$13,2,0))</f>
        <v>10</v>
      </c>
      <c r="F677" s="3">
        <f>IF(Tabla1[[#This Row],[STATUS]]="","",VLOOKUP(D677,Estatus!$A$2:$I$12,9,0))</f>
        <v>1</v>
      </c>
      <c r="G677" s="17" t="s">
        <v>1817</v>
      </c>
      <c r="H677" s="9">
        <v>41480</v>
      </c>
      <c r="I677" s="81">
        <f t="shared" si="200"/>
        <v>2013</v>
      </c>
      <c r="J677" s="81">
        <f t="shared" si="201"/>
        <v>7</v>
      </c>
      <c r="K677" s="81">
        <f t="shared" si="202"/>
        <v>25</v>
      </c>
      <c r="L677" s="81" t="str">
        <f t="shared" si="203"/>
        <v>07</v>
      </c>
      <c r="M677" s="81">
        <f t="shared" si="204"/>
        <v>25</v>
      </c>
      <c r="N677" s="81" t="str">
        <f t="shared" si="205"/>
        <v>'2013-07-25'</v>
      </c>
      <c r="O677" s="81" t="str">
        <f t="shared" si="206"/>
        <v>'2013-07-25 00:00:00'</v>
      </c>
      <c r="P677" s="9">
        <v>45132</v>
      </c>
      <c r="Q677" s="81">
        <f t="shared" si="207"/>
        <v>2023</v>
      </c>
      <c r="R677" s="81">
        <f t="shared" si="208"/>
        <v>7</v>
      </c>
      <c r="S677" s="81">
        <f t="shared" si="209"/>
        <v>25</v>
      </c>
      <c r="T677" s="81" t="str">
        <f t="shared" si="210"/>
        <v>07</v>
      </c>
      <c r="U677" s="81">
        <f t="shared" si="211"/>
        <v>25</v>
      </c>
      <c r="V677" s="81" t="str">
        <f t="shared" si="212"/>
        <v>'2023-07-25'</v>
      </c>
      <c r="W677" s="81"/>
      <c r="X677" s="81" t="str">
        <f t="shared" si="213"/>
        <v>null</v>
      </c>
      <c r="Y677" s="6" t="s">
        <v>3549</v>
      </c>
      <c r="Z677" s="123">
        <f>IFERROR(IF(Y677="","null",VLOOKUP(Y677,Marcas!$A$2:$C$2024,2,0)),"")</f>
        <v>137</v>
      </c>
      <c r="AA677" s="8" t="s">
        <v>3533</v>
      </c>
      <c r="AB677" s="8">
        <f>IFERROR(IF(AA677="","",IF(AA677="EMPORIO LEGAL",1,VLOOKUP(AA677,Clientes!$A$2:$B$1190,2,0))),"")</f>
        <v>453</v>
      </c>
      <c r="AC677" s="8">
        <f>IFERROR(IF(Tabla1[[#This Row],[id_control]]="null","",VLOOKUP(CONCATENATE(Tabla1[[#This Row],[CLIENTE]],"-",Tabla1[[#This Row],[id_control]]),Hoja1!$C$2:$D$1994,2,0)),"")</f>
        <v>677</v>
      </c>
      <c r="AD677" s="3" t="s">
        <v>3534</v>
      </c>
      <c r="AE677" s="3" t="s">
        <v>3535</v>
      </c>
      <c r="AF677" s="3" t="s">
        <v>3545</v>
      </c>
      <c r="AG677" s="3" t="s">
        <v>3546</v>
      </c>
      <c r="AH677" s="3"/>
      <c r="AI677" s="3"/>
      <c r="AJ677" s="3"/>
      <c r="AK677" s="3"/>
      <c r="AL677" s="8" t="s">
        <v>3536</v>
      </c>
      <c r="AM677" s="8" t="s">
        <v>2478</v>
      </c>
      <c r="AN677" s="6"/>
      <c r="AO677" s="6"/>
      <c r="AP677" s="6"/>
      <c r="AQ677" s="8" t="s">
        <v>2479</v>
      </c>
      <c r="AR677" s="8" t="s">
        <v>2480</v>
      </c>
      <c r="AS677" s="6"/>
      <c r="AT677" s="6"/>
      <c r="AU677" s="6"/>
      <c r="AV677" s="8" t="s">
        <v>2481</v>
      </c>
      <c r="AW677" s="8" t="s">
        <v>2482</v>
      </c>
      <c r="AX677" s="8" t="s">
        <v>2483</v>
      </c>
      <c r="AY677" s="8" t="s">
        <v>2484</v>
      </c>
      <c r="AZ677" s="6"/>
      <c r="BA677" s="6"/>
      <c r="BB677" s="6"/>
      <c r="BC677" s="6"/>
      <c r="BD677" s="6" t="s">
        <v>3543</v>
      </c>
      <c r="BE677" s="8">
        <v>676</v>
      </c>
      <c r="BF677" s="6" t="str">
        <f t="shared" si="214"/>
        <v>insert into bitacoras_estatus (numero_expediente, numero_registro, representante, fecha_inicio, fecha_vencimiento, id_cliente, id_admin, id_bitacoras_estatus, id_estatus, id_clase, id_marca, created_at, updated_at) values('1396448','1408891','ING. MOISES RODRIGUEZ','2013-07-25','2023-07-25','453','2','1','1',null,137,'2013-07-25 00:00:00','2013-07-25 00:00:00');</v>
      </c>
      <c r="BG677" s="6" t="str">
        <f t="shared" si="215"/>
        <v>insert into servicios_comentarios (comentario, id_admin, id_estatus, created_at, updated_at) values('TITULO RECIBIDO 19/12/13',1,676,'2013-07-25 00:00:00','2013-07-25 00:00:00');</v>
      </c>
      <c r="BH677" s="6" t="str">
        <f t="shared" si="216"/>
        <v>insert into servicios_comentarios (comentario, id_admin, id_estatus, created_at, updated_at) values('LUZ MARIA RODRIGUEZ FRANCELIA ORNELAS SAENZ 435-3812, 435-6704 CEL CLAUDIA 614-119-8898, CEL EDIHT 614-119-8948',1,676,'2013-07-25 00:00:00','2013-07-25 00:00:00');</v>
      </c>
      <c r="BI677" s="137" t="str">
        <f t="shared" si="217"/>
        <v>update bitacoras_estatus set comprobacion_uso = 1, id_estatus=10 where id=676;</v>
      </c>
      <c r="BJ677" s="137" t="str">
        <f t="shared" si="218"/>
        <v>update bitacoras_estatus set numero_expediente = '1396448', numero_registro = '1408891', id_estatus = 10, fecha_inicio = '2013-07-25', fecha_vencimiento ='2023-07-25', created_at ='2013-07-25 00:00:00', updated_at ='2013-07-25 00:00:00', id_clase=null, id_marca=137, id_cliente=453, vigencia = 1 where id =676;</v>
      </c>
      <c r="BK677" s="137" t="str">
        <f t="shared" si="219"/>
        <v>update bitacoras_estatus set id_estatus = 10 where id =676;</v>
      </c>
    </row>
    <row r="678" spans="1:63">
      <c r="A678" s="6">
        <v>1396421</v>
      </c>
      <c r="B678" s="6">
        <v>1408886</v>
      </c>
      <c r="C678" s="6">
        <f>IF(Tabla1[[#This Row],[No. REG.]]="","",1)</f>
        <v>1</v>
      </c>
      <c r="D678" s="3" t="s">
        <v>46</v>
      </c>
      <c r="E678" s="3">
        <f>IF(Tabla1[[#This Row],[STATUS]]="","",VLOOKUP(D678,Estatus!$A$2:$B$13,2,0))</f>
        <v>10</v>
      </c>
      <c r="F678" s="3">
        <f>IF(Tabla1[[#This Row],[STATUS]]="","",VLOOKUP(D678,Estatus!$A$2:$I$12,9,0))</f>
        <v>1</v>
      </c>
      <c r="G678" s="17" t="s">
        <v>1817</v>
      </c>
      <c r="H678" s="9">
        <v>41480</v>
      </c>
      <c r="I678" s="81">
        <f t="shared" si="200"/>
        <v>2013</v>
      </c>
      <c r="J678" s="81">
        <f t="shared" si="201"/>
        <v>7</v>
      </c>
      <c r="K678" s="81">
        <f t="shared" si="202"/>
        <v>25</v>
      </c>
      <c r="L678" s="81" t="str">
        <f t="shared" si="203"/>
        <v>07</v>
      </c>
      <c r="M678" s="81">
        <f t="shared" si="204"/>
        <v>25</v>
      </c>
      <c r="N678" s="81" t="str">
        <f t="shared" si="205"/>
        <v>'2013-07-25'</v>
      </c>
      <c r="O678" s="81" t="str">
        <f t="shared" si="206"/>
        <v>'2013-07-25 00:00:00'</v>
      </c>
      <c r="P678" s="9">
        <v>45132</v>
      </c>
      <c r="Q678" s="81">
        <f t="shared" si="207"/>
        <v>2023</v>
      </c>
      <c r="R678" s="81">
        <f t="shared" si="208"/>
        <v>7</v>
      </c>
      <c r="S678" s="81">
        <f t="shared" si="209"/>
        <v>25</v>
      </c>
      <c r="T678" s="81" t="str">
        <f t="shared" si="210"/>
        <v>07</v>
      </c>
      <c r="U678" s="81">
        <f t="shared" si="211"/>
        <v>25</v>
      </c>
      <c r="V678" s="81" t="str">
        <f t="shared" si="212"/>
        <v>'2023-07-25'</v>
      </c>
      <c r="W678" s="81"/>
      <c r="X678" s="81" t="str">
        <f t="shared" si="213"/>
        <v>null</v>
      </c>
      <c r="Y678" s="6" t="s">
        <v>3550</v>
      </c>
      <c r="Z678" s="123">
        <f>IFERROR(IF(Y678="","null",VLOOKUP(Y678,Marcas!$A$2:$C$2024,2,0)),"")</f>
        <v>138</v>
      </c>
      <c r="AA678" s="8" t="s">
        <v>3533</v>
      </c>
      <c r="AB678" s="8">
        <f>IFERROR(IF(AA678="","",IF(AA678="EMPORIO LEGAL",1,VLOOKUP(AA678,Clientes!$A$2:$B$1190,2,0))),"")</f>
        <v>453</v>
      </c>
      <c r="AC678" s="8">
        <f>IFERROR(IF(Tabla1[[#This Row],[id_control]]="null","",VLOOKUP(CONCATENATE(Tabla1[[#This Row],[CLIENTE]],"-",Tabla1[[#This Row],[id_control]]),Hoja1!$C$2:$D$1994,2,0)),"")</f>
        <v>678</v>
      </c>
      <c r="AD678" s="3" t="s">
        <v>3534</v>
      </c>
      <c r="AE678" s="3" t="s">
        <v>3535</v>
      </c>
      <c r="AF678" s="3" t="s">
        <v>3545</v>
      </c>
      <c r="AG678" s="3" t="s">
        <v>3546</v>
      </c>
      <c r="AH678" s="3"/>
      <c r="AI678" s="3"/>
      <c r="AJ678" s="3"/>
      <c r="AK678" s="3"/>
      <c r="AL678" s="8" t="s">
        <v>3536</v>
      </c>
      <c r="AM678" s="8" t="s">
        <v>2478</v>
      </c>
      <c r="AN678" s="6"/>
      <c r="AO678" s="6"/>
      <c r="AP678" s="6"/>
      <c r="AQ678" s="8" t="s">
        <v>2479</v>
      </c>
      <c r="AR678" s="8" t="s">
        <v>2480</v>
      </c>
      <c r="AS678" s="6"/>
      <c r="AT678" s="6"/>
      <c r="AU678" s="6"/>
      <c r="AV678" s="8" t="s">
        <v>2481</v>
      </c>
      <c r="AW678" s="8" t="s">
        <v>2482</v>
      </c>
      <c r="AX678" s="8" t="s">
        <v>2483</v>
      </c>
      <c r="AY678" s="8" t="s">
        <v>2484</v>
      </c>
      <c r="AZ678" s="6"/>
      <c r="BA678" s="6"/>
      <c r="BB678" s="6"/>
      <c r="BC678" s="6"/>
      <c r="BD678" s="6" t="s">
        <v>3543</v>
      </c>
      <c r="BE678" s="8">
        <v>677</v>
      </c>
      <c r="BF678" s="6" t="str">
        <f t="shared" si="214"/>
        <v>insert into bitacoras_estatus (numero_expediente, numero_registro, representante, fecha_inicio, fecha_vencimiento, id_cliente, id_admin, id_bitacoras_estatus, id_estatus, id_clase, id_marca, created_at, updated_at) values('1396421','1408886','ING. MOISES RODRIGUEZ','2013-07-25','2023-07-25','453','2','1','1',null,138,'2013-07-25 00:00:00','2013-07-25 00:00:00');</v>
      </c>
      <c r="BG678" s="6" t="str">
        <f t="shared" si="215"/>
        <v>insert into servicios_comentarios (comentario, id_admin, id_estatus, created_at, updated_at) values('TITULO RECIBIDO 19/12/13',1,677,'2013-07-25 00:00:00','2013-07-25 00:00:00');</v>
      </c>
      <c r="BH678" s="6" t="str">
        <f t="shared" si="216"/>
        <v>insert into servicios_comentarios (comentario, id_admin, id_estatus, created_at, updated_at) values('LUZ MARIA RODRIGUEZ FRANCELIA ORNELAS SAENZ 435-3812, 435-6704 CEL CLAUDIA 614-119-8898, CEL EDIHT 614-119-8948',1,677,'2013-07-25 00:00:00','2013-07-25 00:00:00');</v>
      </c>
      <c r="BI678" s="137" t="str">
        <f t="shared" si="217"/>
        <v>update bitacoras_estatus set comprobacion_uso = 1, id_estatus=10 where id=677;</v>
      </c>
      <c r="BJ678" s="137" t="str">
        <f t="shared" si="218"/>
        <v>update bitacoras_estatus set numero_expediente = '1396421', numero_registro = '1408886', id_estatus = 10, fecha_inicio = '2013-07-25', fecha_vencimiento ='2023-07-25', created_at ='2013-07-25 00:00:00', updated_at ='2013-07-25 00:00:00', id_clase=null, id_marca=138, id_cliente=453, vigencia = 1 where id =677;</v>
      </c>
      <c r="BK678" s="137" t="str">
        <f t="shared" si="219"/>
        <v>update bitacoras_estatus set id_estatus = 10 where id =677;</v>
      </c>
    </row>
    <row r="679" spans="1:63">
      <c r="A679" s="6">
        <v>1396404</v>
      </c>
      <c r="B679" s="6">
        <v>1408883</v>
      </c>
      <c r="C679" s="6">
        <f>IF(Tabla1[[#This Row],[No. REG.]]="","",1)</f>
        <v>1</v>
      </c>
      <c r="D679" s="3" t="s">
        <v>46</v>
      </c>
      <c r="E679" s="3">
        <f>IF(Tabla1[[#This Row],[STATUS]]="","",VLOOKUP(D679,Estatus!$A$2:$B$13,2,0))</f>
        <v>10</v>
      </c>
      <c r="F679" s="3">
        <f>IF(Tabla1[[#This Row],[STATUS]]="","",VLOOKUP(D679,Estatus!$A$2:$I$12,9,0))</f>
        <v>1</v>
      </c>
      <c r="G679" s="16" t="s">
        <v>1817</v>
      </c>
      <c r="H679" s="7">
        <v>41480</v>
      </c>
      <c r="I679" s="80">
        <f t="shared" si="200"/>
        <v>2013</v>
      </c>
      <c r="J679" s="80">
        <f t="shared" si="201"/>
        <v>7</v>
      </c>
      <c r="K679" s="80">
        <f t="shared" si="202"/>
        <v>25</v>
      </c>
      <c r="L679" s="80" t="str">
        <f t="shared" si="203"/>
        <v>07</v>
      </c>
      <c r="M679" s="80">
        <f t="shared" si="204"/>
        <v>25</v>
      </c>
      <c r="N679" s="80" t="str">
        <f t="shared" si="205"/>
        <v>'2013-07-25'</v>
      </c>
      <c r="O679" s="80" t="str">
        <f t="shared" si="206"/>
        <v>'2013-07-25 00:00:00'</v>
      </c>
      <c r="P679" s="7">
        <v>45132</v>
      </c>
      <c r="Q679" s="80">
        <f t="shared" si="207"/>
        <v>2023</v>
      </c>
      <c r="R679" s="80">
        <f t="shared" si="208"/>
        <v>7</v>
      </c>
      <c r="S679" s="80">
        <f t="shared" si="209"/>
        <v>25</v>
      </c>
      <c r="T679" s="80" t="str">
        <f t="shared" si="210"/>
        <v>07</v>
      </c>
      <c r="U679" s="80">
        <f t="shared" si="211"/>
        <v>25</v>
      </c>
      <c r="V679" s="80" t="str">
        <f t="shared" si="212"/>
        <v>'2023-07-25'</v>
      </c>
      <c r="W679" s="80"/>
      <c r="X679" s="80" t="str">
        <f t="shared" si="213"/>
        <v>null</v>
      </c>
      <c r="Y679" s="6" t="s">
        <v>3551</v>
      </c>
      <c r="Z679" s="123">
        <f>IFERROR(IF(Y679="","null",VLOOKUP(Y679,Marcas!$A$2:$C$2024,2,0)),"")</f>
        <v>139</v>
      </c>
      <c r="AA679" s="3" t="s">
        <v>3533</v>
      </c>
      <c r="AB679" s="3">
        <f>IFERROR(IF(AA679="","",IF(AA679="EMPORIO LEGAL",1,VLOOKUP(AA679,Clientes!$A$2:$B$1190,2,0))),"")</f>
        <v>453</v>
      </c>
      <c r="AC679" s="3">
        <f>IFERROR(IF(Tabla1[[#This Row],[id_control]]="null","",VLOOKUP(CONCATENATE(Tabla1[[#This Row],[CLIENTE]],"-",Tabla1[[#This Row],[id_control]]),Hoja1!$C$2:$D$1994,2,0)),"")</f>
        <v>679</v>
      </c>
      <c r="AD679" s="3" t="s">
        <v>3534</v>
      </c>
      <c r="AE679" s="3" t="s">
        <v>3535</v>
      </c>
      <c r="AF679" s="8" t="s">
        <v>3545</v>
      </c>
      <c r="AG679" s="3" t="s">
        <v>3546</v>
      </c>
      <c r="AH679" s="3"/>
      <c r="AI679" s="3"/>
      <c r="AJ679" s="3"/>
      <c r="AK679" s="3"/>
      <c r="AL679" s="3" t="s">
        <v>3536</v>
      </c>
      <c r="AM679" s="8" t="s">
        <v>2478</v>
      </c>
      <c r="AN679" s="6"/>
      <c r="AO679" s="6"/>
      <c r="AP679" s="6"/>
      <c r="AQ679" s="8" t="s">
        <v>2479</v>
      </c>
      <c r="AR679" s="4" t="s">
        <v>2480</v>
      </c>
      <c r="AS679" s="6"/>
      <c r="AT679" s="6"/>
      <c r="AU679" s="6"/>
      <c r="AV679" s="5" t="s">
        <v>2481</v>
      </c>
      <c r="AW679" s="4" t="s">
        <v>2482</v>
      </c>
      <c r="AX679" s="4" t="s">
        <v>2483</v>
      </c>
      <c r="AY679" s="4" t="s">
        <v>2484</v>
      </c>
      <c r="AZ679" s="4"/>
      <c r="BA679" s="4"/>
      <c r="BB679" s="4"/>
      <c r="BC679" s="4"/>
      <c r="BD679" s="8" t="s">
        <v>3543</v>
      </c>
      <c r="BE679" s="8">
        <v>678</v>
      </c>
      <c r="BF679" s="6" t="str">
        <f t="shared" si="214"/>
        <v>insert into bitacoras_estatus (numero_expediente, numero_registro, representante, fecha_inicio, fecha_vencimiento, id_cliente, id_admin, id_bitacoras_estatus, id_estatus, id_clase, id_marca, created_at, updated_at) values('1396404','1408883','ING. MOISES RODRIGUEZ','2013-07-25','2023-07-25','453','2','1','1',null,139,'2013-07-25 00:00:00','2013-07-25 00:00:00');</v>
      </c>
      <c r="BG679" s="6" t="str">
        <f t="shared" si="215"/>
        <v>insert into servicios_comentarios (comentario, id_admin, id_estatus, created_at, updated_at) values('TITULO RECIBIDO 19/12/13',1,678,'2013-07-25 00:00:00','2013-07-25 00:00:00');</v>
      </c>
      <c r="BH679" s="6" t="str">
        <f t="shared" si="216"/>
        <v>insert into servicios_comentarios (comentario, id_admin, id_estatus, created_at, updated_at) values('LUZ MARIA RODRIGUEZ FRANCELIA ORNELAS SAENZ 435-3812, 435-6704 CEL CLAUDIA 614-119-8898, CEL EDIHT 614-119-8948',1,678,'2013-07-25 00:00:00','2013-07-25 00:00:00');</v>
      </c>
      <c r="BI679" s="137" t="str">
        <f t="shared" si="217"/>
        <v>update bitacoras_estatus set comprobacion_uso = 1, id_estatus=10 where id=678;</v>
      </c>
      <c r="BJ679" s="137" t="str">
        <f t="shared" si="218"/>
        <v>update bitacoras_estatus set numero_expediente = '1396404', numero_registro = '1408883', id_estatus = 10, fecha_inicio = '2013-07-25', fecha_vencimiento ='2023-07-25', created_at ='2013-07-25 00:00:00', updated_at ='2013-07-25 00:00:00', id_clase=null, id_marca=139, id_cliente=453, vigencia = 1 where id =678;</v>
      </c>
      <c r="BK679" s="137" t="str">
        <f t="shared" si="219"/>
        <v>update bitacoras_estatus set id_estatus = 10 where id =678;</v>
      </c>
    </row>
    <row r="680" spans="1:63">
      <c r="A680" s="6">
        <v>1396423</v>
      </c>
      <c r="B680" s="6">
        <v>1408887</v>
      </c>
      <c r="C680" s="6">
        <f>IF(Tabla1[[#This Row],[No. REG.]]="","",1)</f>
        <v>1</v>
      </c>
      <c r="D680" s="3" t="s">
        <v>46</v>
      </c>
      <c r="E680" s="3">
        <f>IF(Tabla1[[#This Row],[STATUS]]="","",VLOOKUP(D680,Estatus!$A$2:$B$13,2,0))</f>
        <v>10</v>
      </c>
      <c r="F680" s="3">
        <f>IF(Tabla1[[#This Row],[STATUS]]="","",VLOOKUP(D680,Estatus!$A$2:$I$12,9,0))</f>
        <v>1</v>
      </c>
      <c r="G680" s="17" t="s">
        <v>1817</v>
      </c>
      <c r="H680" s="9">
        <v>41480</v>
      </c>
      <c r="I680" s="81">
        <f t="shared" si="200"/>
        <v>2013</v>
      </c>
      <c r="J680" s="81">
        <f t="shared" si="201"/>
        <v>7</v>
      </c>
      <c r="K680" s="81">
        <f t="shared" si="202"/>
        <v>25</v>
      </c>
      <c r="L680" s="81" t="str">
        <f t="shared" si="203"/>
        <v>07</v>
      </c>
      <c r="M680" s="81">
        <f t="shared" si="204"/>
        <v>25</v>
      </c>
      <c r="N680" s="81" t="str">
        <f t="shared" si="205"/>
        <v>'2013-07-25'</v>
      </c>
      <c r="O680" s="81" t="str">
        <f t="shared" si="206"/>
        <v>'2013-07-25 00:00:00'</v>
      </c>
      <c r="P680" s="9">
        <v>45132</v>
      </c>
      <c r="Q680" s="81">
        <f t="shared" si="207"/>
        <v>2023</v>
      </c>
      <c r="R680" s="81">
        <f t="shared" si="208"/>
        <v>7</v>
      </c>
      <c r="S680" s="81">
        <f t="shared" si="209"/>
        <v>25</v>
      </c>
      <c r="T680" s="81" t="str">
        <f t="shared" si="210"/>
        <v>07</v>
      </c>
      <c r="U680" s="81">
        <f t="shared" si="211"/>
        <v>25</v>
      </c>
      <c r="V680" s="81" t="str">
        <f t="shared" si="212"/>
        <v>'2023-07-25'</v>
      </c>
      <c r="W680" s="81"/>
      <c r="X680" s="81" t="str">
        <f t="shared" si="213"/>
        <v>null</v>
      </c>
      <c r="Y680" s="6" t="s">
        <v>3552</v>
      </c>
      <c r="Z680" s="123">
        <f>IFERROR(IF(Y680="","null",VLOOKUP(Y680,Marcas!$A$2:$C$2024,2,0)),"")</f>
        <v>140</v>
      </c>
      <c r="AA680" s="8" t="s">
        <v>3533</v>
      </c>
      <c r="AB680" s="8">
        <f>IFERROR(IF(AA680="","",IF(AA680="EMPORIO LEGAL",1,VLOOKUP(AA680,Clientes!$A$2:$B$1190,2,0))),"")</f>
        <v>453</v>
      </c>
      <c r="AC680" s="8">
        <f>IFERROR(IF(Tabla1[[#This Row],[id_control]]="null","",VLOOKUP(CONCATENATE(Tabla1[[#This Row],[CLIENTE]],"-",Tabla1[[#This Row],[id_control]]),Hoja1!$C$2:$D$1994,2,0)),"")</f>
        <v>680</v>
      </c>
      <c r="AD680" s="3" t="s">
        <v>3534</v>
      </c>
      <c r="AE680" s="3" t="s">
        <v>3535</v>
      </c>
      <c r="AF680" s="3" t="s">
        <v>3545</v>
      </c>
      <c r="AG680" s="3" t="s">
        <v>3546</v>
      </c>
      <c r="AH680" s="3"/>
      <c r="AI680" s="3"/>
      <c r="AJ680" s="3"/>
      <c r="AK680" s="3"/>
      <c r="AL680" s="8" t="s">
        <v>3536</v>
      </c>
      <c r="AM680" s="8" t="s">
        <v>2478</v>
      </c>
      <c r="AN680" s="6"/>
      <c r="AO680" s="6"/>
      <c r="AP680" s="6"/>
      <c r="AQ680" s="8" t="s">
        <v>2479</v>
      </c>
      <c r="AR680" s="8" t="s">
        <v>2480</v>
      </c>
      <c r="AS680" s="6"/>
      <c r="AT680" s="6"/>
      <c r="AU680" s="6"/>
      <c r="AV680" s="8" t="s">
        <v>2481</v>
      </c>
      <c r="AW680" s="8" t="s">
        <v>2482</v>
      </c>
      <c r="AX680" s="8" t="s">
        <v>2483</v>
      </c>
      <c r="AY680" s="8" t="s">
        <v>2484</v>
      </c>
      <c r="AZ680" s="6"/>
      <c r="BA680" s="6"/>
      <c r="BB680" s="6"/>
      <c r="BC680" s="6"/>
      <c r="BD680" s="6" t="s">
        <v>3543</v>
      </c>
      <c r="BE680" s="8">
        <v>679</v>
      </c>
      <c r="BF680" s="6" t="str">
        <f t="shared" si="214"/>
        <v>insert into bitacoras_estatus (numero_expediente, numero_registro, representante, fecha_inicio, fecha_vencimiento, id_cliente, id_admin, id_bitacoras_estatus, id_estatus, id_clase, id_marca, created_at, updated_at) values('1396423','1408887','ING. MOISES RODRIGUEZ','2013-07-25','2023-07-25','453','2','1','1',null,140,'2013-07-25 00:00:00','2013-07-25 00:00:00');</v>
      </c>
      <c r="BG680" s="6" t="str">
        <f t="shared" si="215"/>
        <v>insert into servicios_comentarios (comentario, id_admin, id_estatus, created_at, updated_at) values('TITULO RECIBIDO 19/12/13',1,679,'2013-07-25 00:00:00','2013-07-25 00:00:00');</v>
      </c>
      <c r="BH680" s="6" t="str">
        <f t="shared" si="216"/>
        <v>insert into servicios_comentarios (comentario, id_admin, id_estatus, created_at, updated_at) values('LUZ MARIA RODRIGUEZ FRANCELIA ORNELAS SAENZ 435-3812, 435-6704 CEL CLAUDIA 614-119-8898, CEL EDIHT 614-119-8948',1,679,'2013-07-25 00:00:00','2013-07-25 00:00:00');</v>
      </c>
      <c r="BI680" s="137" t="str">
        <f t="shared" si="217"/>
        <v>update bitacoras_estatus set comprobacion_uso = 1, id_estatus=10 where id=679;</v>
      </c>
      <c r="BJ680" s="137" t="str">
        <f t="shared" si="218"/>
        <v>update bitacoras_estatus set numero_expediente = '1396423', numero_registro = '1408887', id_estatus = 10, fecha_inicio = '2013-07-25', fecha_vencimiento ='2023-07-25', created_at ='2013-07-25 00:00:00', updated_at ='2013-07-25 00:00:00', id_clase=null, id_marca=140, id_cliente=453, vigencia = 1 where id =679;</v>
      </c>
      <c r="BK680" s="137" t="str">
        <f t="shared" si="219"/>
        <v>update bitacoras_estatus set id_estatus = 10 where id =679;</v>
      </c>
    </row>
    <row r="681" spans="1:63">
      <c r="A681" s="6">
        <v>1396407</v>
      </c>
      <c r="B681" s="6">
        <v>1408884</v>
      </c>
      <c r="C681" s="6">
        <f>IF(Tabla1[[#This Row],[No. REG.]]="","",1)</f>
        <v>1</v>
      </c>
      <c r="D681" s="3" t="s">
        <v>46</v>
      </c>
      <c r="E681" s="3">
        <f>IF(Tabla1[[#This Row],[STATUS]]="","",VLOOKUP(D681,Estatus!$A$2:$B$13,2,0))</f>
        <v>10</v>
      </c>
      <c r="F681" s="3">
        <f>IF(Tabla1[[#This Row],[STATUS]]="","",VLOOKUP(D681,Estatus!$A$2:$I$12,9,0))</f>
        <v>1</v>
      </c>
      <c r="G681" s="17" t="s">
        <v>1817</v>
      </c>
      <c r="H681" s="9">
        <v>41480</v>
      </c>
      <c r="I681" s="81">
        <f t="shared" si="200"/>
        <v>2013</v>
      </c>
      <c r="J681" s="81">
        <f t="shared" si="201"/>
        <v>7</v>
      </c>
      <c r="K681" s="81">
        <f t="shared" si="202"/>
        <v>25</v>
      </c>
      <c r="L681" s="81" t="str">
        <f t="shared" si="203"/>
        <v>07</v>
      </c>
      <c r="M681" s="81">
        <f t="shared" si="204"/>
        <v>25</v>
      </c>
      <c r="N681" s="81" t="str">
        <f t="shared" si="205"/>
        <v>'2013-07-25'</v>
      </c>
      <c r="O681" s="81" t="str">
        <f t="shared" si="206"/>
        <v>'2013-07-25 00:00:00'</v>
      </c>
      <c r="P681" s="9">
        <v>45132</v>
      </c>
      <c r="Q681" s="81">
        <f t="shared" si="207"/>
        <v>2023</v>
      </c>
      <c r="R681" s="81">
        <f t="shared" si="208"/>
        <v>7</v>
      </c>
      <c r="S681" s="81">
        <f t="shared" si="209"/>
        <v>25</v>
      </c>
      <c r="T681" s="81" t="str">
        <f t="shared" si="210"/>
        <v>07</v>
      </c>
      <c r="U681" s="81">
        <f t="shared" si="211"/>
        <v>25</v>
      </c>
      <c r="V681" s="81" t="str">
        <f t="shared" si="212"/>
        <v>'2023-07-25'</v>
      </c>
      <c r="W681" s="81"/>
      <c r="X681" s="81" t="str">
        <f t="shared" si="213"/>
        <v>null</v>
      </c>
      <c r="Y681" s="6" t="s">
        <v>3553</v>
      </c>
      <c r="Z681" s="123">
        <f>IFERROR(IF(Y681="","null",VLOOKUP(Y681,Marcas!$A$2:$C$2024,2,0)),"")</f>
        <v>142</v>
      </c>
      <c r="AA681" s="8" t="s">
        <v>3533</v>
      </c>
      <c r="AB681" s="8">
        <f>IFERROR(IF(AA681="","",IF(AA681="EMPORIO LEGAL",1,VLOOKUP(AA681,Clientes!$A$2:$B$1190,2,0))),"")</f>
        <v>453</v>
      </c>
      <c r="AC681" s="8">
        <f>IFERROR(IF(Tabla1[[#This Row],[id_control]]="null","",VLOOKUP(CONCATENATE(Tabla1[[#This Row],[CLIENTE]],"-",Tabla1[[#This Row],[id_control]]),Hoja1!$C$2:$D$1994,2,0)),"")</f>
        <v>681</v>
      </c>
      <c r="AD681" s="3" t="s">
        <v>3534</v>
      </c>
      <c r="AE681" s="3" t="s">
        <v>3535</v>
      </c>
      <c r="AF681" s="3" t="s">
        <v>3545</v>
      </c>
      <c r="AG681" s="3" t="s">
        <v>3546</v>
      </c>
      <c r="AH681" s="3"/>
      <c r="AI681" s="3"/>
      <c r="AJ681" s="3"/>
      <c r="AK681" s="3"/>
      <c r="AL681" s="8" t="s">
        <v>3536</v>
      </c>
      <c r="AM681" s="8" t="s">
        <v>2478</v>
      </c>
      <c r="AN681" s="6"/>
      <c r="AO681" s="6"/>
      <c r="AP681" s="6"/>
      <c r="AQ681" s="8" t="s">
        <v>2479</v>
      </c>
      <c r="AR681" s="8" t="s">
        <v>2480</v>
      </c>
      <c r="AS681" s="6"/>
      <c r="AT681" s="6"/>
      <c r="AU681" s="6"/>
      <c r="AV681" s="8" t="s">
        <v>2481</v>
      </c>
      <c r="AW681" s="8" t="s">
        <v>2482</v>
      </c>
      <c r="AX681" s="8" t="s">
        <v>2483</v>
      </c>
      <c r="AY681" s="8" t="s">
        <v>2484</v>
      </c>
      <c r="AZ681" s="6"/>
      <c r="BA681" s="6"/>
      <c r="BB681" s="6"/>
      <c r="BC681" s="6"/>
      <c r="BD681" s="6" t="s">
        <v>3543</v>
      </c>
      <c r="BE681" s="8">
        <v>680</v>
      </c>
      <c r="BF681" s="6" t="str">
        <f t="shared" si="214"/>
        <v>insert into bitacoras_estatus (numero_expediente, numero_registro, representante, fecha_inicio, fecha_vencimiento, id_cliente, id_admin, id_bitacoras_estatus, id_estatus, id_clase, id_marca, created_at, updated_at) values('1396407','1408884','ING. MOISES RODRIGUEZ','2013-07-25','2023-07-25','453','2','1','1',null,142,'2013-07-25 00:00:00','2013-07-25 00:00:00');</v>
      </c>
      <c r="BG681" s="6" t="str">
        <f t="shared" si="215"/>
        <v>insert into servicios_comentarios (comentario, id_admin, id_estatus, created_at, updated_at) values('TITULO RECIBIDO 19/12/13',1,680,'2013-07-25 00:00:00','2013-07-25 00:00:00');</v>
      </c>
      <c r="BH681" s="6" t="str">
        <f t="shared" si="216"/>
        <v>insert into servicios_comentarios (comentario, id_admin, id_estatus, created_at, updated_at) values('LUZ MARIA RODRIGUEZ FRANCELIA ORNELAS SAENZ 435-3812, 435-6704 CEL CLAUDIA 614-119-8898, CEL EDIHT 614-119-8948',1,680,'2013-07-25 00:00:00','2013-07-25 00:00:00');</v>
      </c>
      <c r="BI681" s="137" t="str">
        <f t="shared" si="217"/>
        <v>update bitacoras_estatus set comprobacion_uso = 1, id_estatus=10 where id=680;</v>
      </c>
      <c r="BJ681" s="137" t="str">
        <f t="shared" si="218"/>
        <v>update bitacoras_estatus set numero_expediente = '1396407', numero_registro = '1408884', id_estatus = 10, fecha_inicio = '2013-07-25', fecha_vencimiento ='2023-07-25', created_at ='2013-07-25 00:00:00', updated_at ='2013-07-25 00:00:00', id_clase=null, id_marca=142, id_cliente=453, vigencia = 1 where id =680;</v>
      </c>
      <c r="BK681" s="137" t="str">
        <f t="shared" si="219"/>
        <v>update bitacoras_estatus set id_estatus = 10 where id =680;</v>
      </c>
    </row>
    <row r="682" spans="1:63" ht="27">
      <c r="A682" s="6">
        <v>1396444</v>
      </c>
      <c r="B682" s="6"/>
      <c r="C682" s="6" t="str">
        <f>IF(Tabla1[[#This Row],[No. REG.]]="","",1)</f>
        <v/>
      </c>
      <c r="D682" s="3" t="s">
        <v>34</v>
      </c>
      <c r="E682" s="3">
        <f>IF(Tabla1[[#This Row],[STATUS]]="","",VLOOKUP(D682,Estatus!$A$2:$B$13,2,0))</f>
        <v>5</v>
      </c>
      <c r="F682" s="3">
        <f>IF(Tabla1[[#This Row],[STATUS]]="","",VLOOKUP(D682,Estatus!$A$2:$I$12,9,0))</f>
        <v>0</v>
      </c>
      <c r="G682" s="17" t="s">
        <v>3554</v>
      </c>
      <c r="H682" s="9">
        <v>41480</v>
      </c>
      <c r="I682" s="81">
        <f t="shared" si="200"/>
        <v>2013</v>
      </c>
      <c r="J682" s="81">
        <f t="shared" si="201"/>
        <v>7</v>
      </c>
      <c r="K682" s="81">
        <f t="shared" si="202"/>
        <v>25</v>
      </c>
      <c r="L682" s="81" t="str">
        <f t="shared" si="203"/>
        <v>07</v>
      </c>
      <c r="M682" s="81">
        <f t="shared" si="204"/>
        <v>25</v>
      </c>
      <c r="N682" s="81" t="str">
        <f t="shared" si="205"/>
        <v>'2013-07-25'</v>
      </c>
      <c r="O682" s="81" t="str">
        <f t="shared" si="206"/>
        <v>'2013-07-25 00:00:00'</v>
      </c>
      <c r="P682" s="9">
        <v>45132</v>
      </c>
      <c r="Q682" s="81">
        <f t="shared" si="207"/>
        <v>2023</v>
      </c>
      <c r="R682" s="81">
        <f t="shared" si="208"/>
        <v>7</v>
      </c>
      <c r="S682" s="81">
        <f t="shared" si="209"/>
        <v>25</v>
      </c>
      <c r="T682" s="81" t="str">
        <f t="shared" si="210"/>
        <v>07</v>
      </c>
      <c r="U682" s="81">
        <f t="shared" si="211"/>
        <v>25</v>
      </c>
      <c r="V682" s="81" t="str">
        <f t="shared" si="212"/>
        <v>'2023-07-25'</v>
      </c>
      <c r="W682" s="81"/>
      <c r="X682" s="81" t="str">
        <f t="shared" si="213"/>
        <v>null</v>
      </c>
      <c r="Y682" s="6" t="s">
        <v>3555</v>
      </c>
      <c r="Z682" s="123">
        <f>IFERROR(IF(Y682="","null",VLOOKUP(Y682,Marcas!$A$2:$C$2024,2,0)),"")</f>
        <v>144</v>
      </c>
      <c r="AA682" s="8" t="s">
        <v>3533</v>
      </c>
      <c r="AB682" s="8">
        <f>IFERROR(IF(AA682="","",IF(AA682="EMPORIO LEGAL",1,VLOOKUP(AA682,Clientes!$A$2:$B$1190,2,0))),"")</f>
        <v>453</v>
      </c>
      <c r="AC682" s="8">
        <f>IFERROR(IF(Tabla1[[#This Row],[id_control]]="null","",VLOOKUP(CONCATENATE(Tabla1[[#This Row],[CLIENTE]],"-",Tabla1[[#This Row],[id_control]]),Hoja1!$C$2:$D$1994,2,0)),"")</f>
        <v>682</v>
      </c>
      <c r="AD682" s="3" t="s">
        <v>3534</v>
      </c>
      <c r="AE682" s="3" t="s">
        <v>3535</v>
      </c>
      <c r="AF682" s="3" t="s">
        <v>3545</v>
      </c>
      <c r="AG682" s="3" t="s">
        <v>3546</v>
      </c>
      <c r="AH682" s="3"/>
      <c r="AI682" s="3"/>
      <c r="AJ682" s="3"/>
      <c r="AK682" s="3"/>
      <c r="AL682" s="8" t="s">
        <v>3536</v>
      </c>
      <c r="AM682" s="8" t="s">
        <v>2478</v>
      </c>
      <c r="AN682" s="6"/>
      <c r="AO682" s="6"/>
      <c r="AP682" s="6"/>
      <c r="AQ682" s="8" t="s">
        <v>2479</v>
      </c>
      <c r="AR682" s="8" t="s">
        <v>2480</v>
      </c>
      <c r="AS682" s="6"/>
      <c r="AT682" s="6"/>
      <c r="AU682" s="6"/>
      <c r="AV682" s="8" t="s">
        <v>2481</v>
      </c>
      <c r="AW682" s="8" t="s">
        <v>2482</v>
      </c>
      <c r="AX682" s="8" t="s">
        <v>2483</v>
      </c>
      <c r="AY682" s="8" t="s">
        <v>2484</v>
      </c>
      <c r="AZ682" s="6"/>
      <c r="BA682" s="6"/>
      <c r="BB682" s="6"/>
      <c r="BC682" s="6"/>
      <c r="BD682" s="6" t="s">
        <v>3543</v>
      </c>
      <c r="BE682" s="8">
        <v>681</v>
      </c>
      <c r="BF682" s="6" t="str">
        <f t="shared" si="214"/>
        <v>insert into bitacoras_estatus (numero_expediente, numero_registro, representante, fecha_inicio, fecha_vencimiento, id_cliente, id_admin, id_bitacoras_estatus, id_estatus, id_clase, id_marca, created_at, updated_at) values('1396444','','ING. MOISES RODRIGUEZ','2013-07-25','2023-07-25','453','2','1','1',null,144,'2013-07-25 00:00:00','2013-07-25 00:00:00');</v>
      </c>
      <c r="BG682" s="6" t="str">
        <f t="shared" si="215"/>
        <v>insert into servicios_comentarios (comentario, id_admin, id_estatus, created_at, updated_at) values('CONTESTACION A CITA DE ANTERIORIDAD 21/01/14. NEGATIVA RECIBIDA 21/07/2014',1,681,'2013-07-25 00:00:00','2013-07-25 00:00:00');</v>
      </c>
      <c r="BH682" s="6" t="str">
        <f t="shared" si="216"/>
        <v>insert into servicios_comentarios (comentario, id_admin, id_estatus, created_at, updated_at) values('LUZ MARIA RODRIGUEZ FRANCELIA ORNELAS SAENZ 435-3812, 435-6704 CEL CLAUDIA 614-119-8898, CEL EDIHT 614-119-8948',1,681,'2013-07-25 00:00:00','2013-07-25 00:00:00');</v>
      </c>
      <c r="BI682" s="137" t="str">
        <f t="shared" si="217"/>
        <v>update bitacoras_estatus set comprobacion_uso = 1, id_estatus=5 where id=681;</v>
      </c>
      <c r="BJ682" s="137" t="str">
        <f t="shared" si="218"/>
        <v>update bitacoras_estatus set numero_expediente = '1396444', numero_registro = '', id_estatus = 5, fecha_inicio = '2013-07-25', fecha_vencimiento ='2023-07-25', created_at ='2013-07-25 00:00:00', updated_at ='2013-07-25 00:00:00', id_clase=null, id_marca=144, id_cliente=453, vigencia = 0 where id =681;</v>
      </c>
      <c r="BK682" s="137" t="str">
        <f t="shared" si="219"/>
        <v>update bitacoras_estatus set id_estatus = 5 where id =681;</v>
      </c>
    </row>
    <row r="683" spans="1:63">
      <c r="A683" s="6">
        <v>1396455</v>
      </c>
      <c r="B683" s="6">
        <v>1408894</v>
      </c>
      <c r="C683" s="6">
        <f>IF(Tabla1[[#This Row],[No. REG.]]="","",1)</f>
        <v>1</v>
      </c>
      <c r="D683" s="3" t="s">
        <v>46</v>
      </c>
      <c r="E683" s="3">
        <f>IF(Tabla1[[#This Row],[STATUS]]="","",VLOOKUP(D683,Estatus!$A$2:$B$13,2,0))</f>
        <v>10</v>
      </c>
      <c r="F683" s="3">
        <f>IF(Tabla1[[#This Row],[STATUS]]="","",VLOOKUP(D683,Estatus!$A$2:$I$12,9,0))</f>
        <v>1</v>
      </c>
      <c r="G683" s="17" t="s">
        <v>1817</v>
      </c>
      <c r="H683" s="9">
        <v>41480</v>
      </c>
      <c r="I683" s="81">
        <f t="shared" si="200"/>
        <v>2013</v>
      </c>
      <c r="J683" s="81">
        <f t="shared" si="201"/>
        <v>7</v>
      </c>
      <c r="K683" s="81">
        <f t="shared" si="202"/>
        <v>25</v>
      </c>
      <c r="L683" s="81" t="str">
        <f t="shared" si="203"/>
        <v>07</v>
      </c>
      <c r="M683" s="81">
        <f t="shared" si="204"/>
        <v>25</v>
      </c>
      <c r="N683" s="81" t="str">
        <f t="shared" si="205"/>
        <v>'2013-07-25'</v>
      </c>
      <c r="O683" s="81" t="str">
        <f t="shared" si="206"/>
        <v>'2013-07-25 00:00:00'</v>
      </c>
      <c r="P683" s="9">
        <v>45132</v>
      </c>
      <c r="Q683" s="81">
        <f t="shared" si="207"/>
        <v>2023</v>
      </c>
      <c r="R683" s="81">
        <f t="shared" si="208"/>
        <v>7</v>
      </c>
      <c r="S683" s="81">
        <f t="shared" si="209"/>
        <v>25</v>
      </c>
      <c r="T683" s="81" t="str">
        <f t="shared" si="210"/>
        <v>07</v>
      </c>
      <c r="U683" s="81">
        <f t="shared" si="211"/>
        <v>25</v>
      </c>
      <c r="V683" s="81" t="str">
        <f t="shared" si="212"/>
        <v>'2023-07-25'</v>
      </c>
      <c r="W683" s="81"/>
      <c r="X683" s="81" t="str">
        <f t="shared" si="213"/>
        <v>null</v>
      </c>
      <c r="Y683" s="6" t="s">
        <v>3556</v>
      </c>
      <c r="Z683" s="123">
        <f>IFERROR(IF(Y683="","null",VLOOKUP(Y683,Marcas!$A$2:$C$2024,2,0)),"")</f>
        <v>145</v>
      </c>
      <c r="AA683" s="8" t="s">
        <v>3533</v>
      </c>
      <c r="AB683" s="8">
        <f>IFERROR(IF(AA683="","",IF(AA683="EMPORIO LEGAL",1,VLOOKUP(AA683,Clientes!$A$2:$B$1190,2,0))),"")</f>
        <v>453</v>
      </c>
      <c r="AC683" s="8">
        <f>IFERROR(IF(Tabla1[[#This Row],[id_control]]="null","",VLOOKUP(CONCATENATE(Tabla1[[#This Row],[CLIENTE]],"-",Tabla1[[#This Row],[id_control]]),Hoja1!$C$2:$D$1994,2,0)),"")</f>
        <v>683</v>
      </c>
      <c r="AD683" s="3" t="s">
        <v>3534</v>
      </c>
      <c r="AE683" s="3" t="s">
        <v>3535</v>
      </c>
      <c r="AF683" s="3" t="s">
        <v>3545</v>
      </c>
      <c r="AG683" s="3" t="s">
        <v>3546</v>
      </c>
      <c r="AH683" s="3"/>
      <c r="AI683" s="3"/>
      <c r="AJ683" s="3"/>
      <c r="AK683" s="3"/>
      <c r="AL683" s="8" t="s">
        <v>3536</v>
      </c>
      <c r="AM683" s="8" t="s">
        <v>2478</v>
      </c>
      <c r="AN683" s="6"/>
      <c r="AO683" s="6"/>
      <c r="AP683" s="6"/>
      <c r="AQ683" s="8" t="s">
        <v>2479</v>
      </c>
      <c r="AR683" s="8" t="s">
        <v>2480</v>
      </c>
      <c r="AS683" s="6"/>
      <c r="AT683" s="6"/>
      <c r="AU683" s="6"/>
      <c r="AV683" s="8" t="s">
        <v>2481</v>
      </c>
      <c r="AW683" s="8" t="s">
        <v>2482</v>
      </c>
      <c r="AX683" s="8" t="s">
        <v>2483</v>
      </c>
      <c r="AY683" s="8" t="s">
        <v>2484</v>
      </c>
      <c r="AZ683" s="6"/>
      <c r="BA683" s="6"/>
      <c r="BB683" s="6"/>
      <c r="BC683" s="6"/>
      <c r="BD683" s="6" t="s">
        <v>3543</v>
      </c>
      <c r="BE683" s="8">
        <v>682</v>
      </c>
      <c r="BF683" s="6" t="str">
        <f t="shared" si="214"/>
        <v>insert into bitacoras_estatus (numero_expediente, numero_registro, representante, fecha_inicio, fecha_vencimiento, id_cliente, id_admin, id_bitacoras_estatus, id_estatus, id_clase, id_marca, created_at, updated_at) values('1396455','1408894','ING. MOISES RODRIGUEZ','2013-07-25','2023-07-25','453','2','1','1',null,145,'2013-07-25 00:00:00','2013-07-25 00:00:00');</v>
      </c>
      <c r="BG683" s="6" t="str">
        <f t="shared" si="215"/>
        <v>insert into servicios_comentarios (comentario, id_admin, id_estatus, created_at, updated_at) values('TITULO RECIBIDO 19/12/13',1,682,'2013-07-25 00:00:00','2013-07-25 00:00:00');</v>
      </c>
      <c r="BH683" s="6" t="str">
        <f t="shared" si="216"/>
        <v>insert into servicios_comentarios (comentario, id_admin, id_estatus, created_at, updated_at) values('LUZ MARIA RODRIGUEZ FRANCELIA ORNELAS SAENZ 435-3812, 435-6704 CEL CLAUDIA 614-119-8898, CEL EDIHT 614-119-8948',1,682,'2013-07-25 00:00:00','2013-07-25 00:00:00');</v>
      </c>
      <c r="BI683" s="137" t="str">
        <f t="shared" si="217"/>
        <v>update bitacoras_estatus set comprobacion_uso = 1, id_estatus=10 where id=682;</v>
      </c>
      <c r="BJ683" s="137" t="str">
        <f t="shared" si="218"/>
        <v>update bitacoras_estatus set numero_expediente = '1396455', numero_registro = '1408894', id_estatus = 10, fecha_inicio = '2013-07-25', fecha_vencimiento ='2023-07-25', created_at ='2013-07-25 00:00:00', updated_at ='2013-07-25 00:00:00', id_clase=null, id_marca=145, id_cliente=453, vigencia = 1 where id =682;</v>
      </c>
      <c r="BK683" s="137" t="str">
        <f t="shared" si="219"/>
        <v>update bitacoras_estatus set id_estatus = 10 where id =682;</v>
      </c>
    </row>
    <row r="684" spans="1:63">
      <c r="A684" s="6">
        <v>1396429</v>
      </c>
      <c r="B684" s="6">
        <v>1408889</v>
      </c>
      <c r="C684" s="6">
        <f>IF(Tabla1[[#This Row],[No. REG.]]="","",1)</f>
        <v>1</v>
      </c>
      <c r="D684" s="3" t="s">
        <v>46</v>
      </c>
      <c r="E684" s="3">
        <f>IF(Tabla1[[#This Row],[STATUS]]="","",VLOOKUP(D684,Estatus!$A$2:$B$13,2,0))</f>
        <v>10</v>
      </c>
      <c r="F684" s="3">
        <f>IF(Tabla1[[#This Row],[STATUS]]="","",VLOOKUP(D684,Estatus!$A$2:$I$12,9,0))</f>
        <v>1</v>
      </c>
      <c r="G684" s="17" t="s">
        <v>1817</v>
      </c>
      <c r="H684" s="9">
        <v>41480</v>
      </c>
      <c r="I684" s="81">
        <f t="shared" si="200"/>
        <v>2013</v>
      </c>
      <c r="J684" s="81">
        <f t="shared" si="201"/>
        <v>7</v>
      </c>
      <c r="K684" s="81">
        <f t="shared" si="202"/>
        <v>25</v>
      </c>
      <c r="L684" s="81" t="str">
        <f t="shared" si="203"/>
        <v>07</v>
      </c>
      <c r="M684" s="81">
        <f t="shared" si="204"/>
        <v>25</v>
      </c>
      <c r="N684" s="81" t="str">
        <f t="shared" si="205"/>
        <v>'2013-07-25'</v>
      </c>
      <c r="O684" s="81" t="str">
        <f t="shared" si="206"/>
        <v>'2013-07-25 00:00:00'</v>
      </c>
      <c r="P684" s="9">
        <v>45132</v>
      </c>
      <c r="Q684" s="81">
        <f t="shared" si="207"/>
        <v>2023</v>
      </c>
      <c r="R684" s="81">
        <f t="shared" si="208"/>
        <v>7</v>
      </c>
      <c r="S684" s="81">
        <f t="shared" si="209"/>
        <v>25</v>
      </c>
      <c r="T684" s="81" t="str">
        <f t="shared" si="210"/>
        <v>07</v>
      </c>
      <c r="U684" s="81">
        <f t="shared" si="211"/>
        <v>25</v>
      </c>
      <c r="V684" s="81" t="str">
        <f t="shared" si="212"/>
        <v>'2023-07-25'</v>
      </c>
      <c r="W684" s="81"/>
      <c r="X684" s="81" t="str">
        <f t="shared" si="213"/>
        <v>null</v>
      </c>
      <c r="Y684" s="6" t="s">
        <v>3557</v>
      </c>
      <c r="Z684" s="123">
        <f>IFERROR(IF(Y684="","null",VLOOKUP(Y684,Marcas!$A$2:$C$2024,2,0)),"")</f>
        <v>146</v>
      </c>
      <c r="AA684" s="8" t="s">
        <v>3533</v>
      </c>
      <c r="AB684" s="8">
        <f>IFERROR(IF(AA684="","",IF(AA684="EMPORIO LEGAL",1,VLOOKUP(AA684,Clientes!$A$2:$B$1190,2,0))),"")</f>
        <v>453</v>
      </c>
      <c r="AC684" s="8">
        <f>IFERROR(IF(Tabla1[[#This Row],[id_control]]="null","",VLOOKUP(CONCATENATE(Tabla1[[#This Row],[CLIENTE]],"-",Tabla1[[#This Row],[id_control]]),Hoja1!$C$2:$D$1994,2,0)),"")</f>
        <v>684</v>
      </c>
      <c r="AD684" s="3" t="s">
        <v>3534</v>
      </c>
      <c r="AE684" s="3" t="s">
        <v>3535</v>
      </c>
      <c r="AF684" s="3" t="s">
        <v>3545</v>
      </c>
      <c r="AG684" s="3" t="s">
        <v>3546</v>
      </c>
      <c r="AH684" s="3"/>
      <c r="AI684" s="3"/>
      <c r="AJ684" s="3"/>
      <c r="AK684" s="3"/>
      <c r="AL684" s="8" t="s">
        <v>3536</v>
      </c>
      <c r="AM684" s="8" t="s">
        <v>2478</v>
      </c>
      <c r="AN684" s="6"/>
      <c r="AO684" s="6"/>
      <c r="AP684" s="6"/>
      <c r="AQ684" s="8" t="s">
        <v>2479</v>
      </c>
      <c r="AR684" s="8" t="s">
        <v>2480</v>
      </c>
      <c r="AS684" s="6"/>
      <c r="AT684" s="6"/>
      <c r="AU684" s="6"/>
      <c r="AV684" s="8" t="s">
        <v>2481</v>
      </c>
      <c r="AW684" s="8" t="s">
        <v>2482</v>
      </c>
      <c r="AX684" s="8" t="s">
        <v>2483</v>
      </c>
      <c r="AY684" s="8" t="s">
        <v>2484</v>
      </c>
      <c r="AZ684" s="6"/>
      <c r="BA684" s="6"/>
      <c r="BB684" s="6"/>
      <c r="BC684" s="6"/>
      <c r="BD684" s="6" t="s">
        <v>3543</v>
      </c>
      <c r="BE684" s="8">
        <v>683</v>
      </c>
      <c r="BF684" s="6" t="str">
        <f t="shared" si="214"/>
        <v>insert into bitacoras_estatus (numero_expediente, numero_registro, representante, fecha_inicio, fecha_vencimiento, id_cliente, id_admin, id_bitacoras_estatus, id_estatus, id_clase, id_marca, created_at, updated_at) values('1396429','1408889','ING. MOISES RODRIGUEZ','2013-07-25','2023-07-25','453','2','1','1',null,146,'2013-07-25 00:00:00','2013-07-25 00:00:00');</v>
      </c>
      <c r="BG684" s="6" t="str">
        <f t="shared" si="215"/>
        <v>insert into servicios_comentarios (comentario, id_admin, id_estatus, created_at, updated_at) values('TITULO RECIBIDO 19/12/13',1,683,'2013-07-25 00:00:00','2013-07-25 00:00:00');</v>
      </c>
      <c r="BH684" s="6" t="str">
        <f t="shared" si="216"/>
        <v>insert into servicios_comentarios (comentario, id_admin, id_estatus, created_at, updated_at) values('LUZ MARIA RODRIGUEZ FRANCELIA ORNELAS SAENZ 435-3812, 435-6704 CEL CLAUDIA 614-119-8898, CEL EDIHT 614-119-8948',1,683,'2013-07-25 00:00:00','2013-07-25 00:00:00');</v>
      </c>
      <c r="BI684" s="137" t="str">
        <f t="shared" si="217"/>
        <v>update bitacoras_estatus set comprobacion_uso = 1, id_estatus=10 where id=683;</v>
      </c>
      <c r="BJ684" s="137" t="str">
        <f t="shared" si="218"/>
        <v>update bitacoras_estatus set numero_expediente = '1396429', numero_registro = '1408889', id_estatus = 10, fecha_inicio = '2013-07-25', fecha_vencimiento ='2023-07-25', created_at ='2013-07-25 00:00:00', updated_at ='2013-07-25 00:00:00', id_clase=null, id_marca=146, id_cliente=453, vigencia = 1 where id =683;</v>
      </c>
      <c r="BK684" s="137" t="str">
        <f t="shared" si="219"/>
        <v>update bitacoras_estatus set id_estatus = 10 where id =683;</v>
      </c>
    </row>
    <row r="685" spans="1:63">
      <c r="A685" s="6">
        <v>1396451</v>
      </c>
      <c r="B685" s="6">
        <v>1408892</v>
      </c>
      <c r="C685" s="6">
        <f>IF(Tabla1[[#This Row],[No. REG.]]="","",1)</f>
        <v>1</v>
      </c>
      <c r="D685" s="3" t="s">
        <v>46</v>
      </c>
      <c r="E685" s="3">
        <f>IF(Tabla1[[#This Row],[STATUS]]="","",VLOOKUP(D685,Estatus!$A$2:$B$13,2,0))</f>
        <v>10</v>
      </c>
      <c r="F685" s="3">
        <f>IF(Tabla1[[#This Row],[STATUS]]="","",VLOOKUP(D685,Estatus!$A$2:$I$12,9,0))</f>
        <v>1</v>
      </c>
      <c r="G685" s="17" t="s">
        <v>1817</v>
      </c>
      <c r="H685" s="9">
        <v>41480</v>
      </c>
      <c r="I685" s="81">
        <f t="shared" si="200"/>
        <v>2013</v>
      </c>
      <c r="J685" s="81">
        <f t="shared" si="201"/>
        <v>7</v>
      </c>
      <c r="K685" s="81">
        <f t="shared" si="202"/>
        <v>25</v>
      </c>
      <c r="L685" s="81" t="str">
        <f t="shared" si="203"/>
        <v>07</v>
      </c>
      <c r="M685" s="81">
        <f t="shared" si="204"/>
        <v>25</v>
      </c>
      <c r="N685" s="81" t="str">
        <f t="shared" si="205"/>
        <v>'2013-07-25'</v>
      </c>
      <c r="O685" s="81" t="str">
        <f t="shared" si="206"/>
        <v>'2013-07-25 00:00:00'</v>
      </c>
      <c r="P685" s="9">
        <v>45132</v>
      </c>
      <c r="Q685" s="81">
        <f t="shared" si="207"/>
        <v>2023</v>
      </c>
      <c r="R685" s="81">
        <f t="shared" si="208"/>
        <v>7</v>
      </c>
      <c r="S685" s="81">
        <f t="shared" si="209"/>
        <v>25</v>
      </c>
      <c r="T685" s="81" t="str">
        <f t="shared" si="210"/>
        <v>07</v>
      </c>
      <c r="U685" s="81">
        <f t="shared" si="211"/>
        <v>25</v>
      </c>
      <c r="V685" s="81" t="str">
        <f t="shared" si="212"/>
        <v>'2023-07-25'</v>
      </c>
      <c r="W685" s="81"/>
      <c r="X685" s="81" t="str">
        <f t="shared" si="213"/>
        <v>null</v>
      </c>
      <c r="Y685" s="6" t="s">
        <v>3558</v>
      </c>
      <c r="Z685" s="123">
        <f>IFERROR(IF(Y685="","null",VLOOKUP(Y685,Marcas!$A$2:$C$2024,2,0)),"")</f>
        <v>147</v>
      </c>
      <c r="AA685" s="8" t="s">
        <v>3533</v>
      </c>
      <c r="AB685" s="8">
        <f>IFERROR(IF(AA685="","",IF(AA685="EMPORIO LEGAL",1,VLOOKUP(AA685,Clientes!$A$2:$B$1190,2,0))),"")</f>
        <v>453</v>
      </c>
      <c r="AC685" s="8">
        <f>IFERROR(IF(Tabla1[[#This Row],[id_control]]="null","",VLOOKUP(CONCATENATE(Tabla1[[#This Row],[CLIENTE]],"-",Tabla1[[#This Row],[id_control]]),Hoja1!$C$2:$D$1994,2,0)),"")</f>
        <v>685</v>
      </c>
      <c r="AD685" s="3" t="s">
        <v>3534</v>
      </c>
      <c r="AE685" s="3" t="s">
        <v>3535</v>
      </c>
      <c r="AF685" s="3" t="s">
        <v>3545</v>
      </c>
      <c r="AG685" s="3" t="s">
        <v>3546</v>
      </c>
      <c r="AH685" s="3"/>
      <c r="AI685" s="3"/>
      <c r="AJ685" s="3"/>
      <c r="AK685" s="3"/>
      <c r="AL685" s="8" t="s">
        <v>3536</v>
      </c>
      <c r="AM685" s="8" t="s">
        <v>2478</v>
      </c>
      <c r="AN685" s="6"/>
      <c r="AO685" s="6"/>
      <c r="AP685" s="6"/>
      <c r="AQ685" s="8" t="s">
        <v>2479</v>
      </c>
      <c r="AR685" s="8" t="s">
        <v>2480</v>
      </c>
      <c r="AS685" s="6"/>
      <c r="AT685" s="6"/>
      <c r="AU685" s="6"/>
      <c r="AV685" s="8" t="s">
        <v>2481</v>
      </c>
      <c r="AW685" s="8" t="s">
        <v>2482</v>
      </c>
      <c r="AX685" s="8" t="s">
        <v>2483</v>
      </c>
      <c r="AY685" s="8" t="s">
        <v>2484</v>
      </c>
      <c r="AZ685" s="6"/>
      <c r="BA685" s="6"/>
      <c r="BB685" s="6"/>
      <c r="BC685" s="6"/>
      <c r="BD685" s="6" t="s">
        <v>3543</v>
      </c>
      <c r="BE685" s="8">
        <v>684</v>
      </c>
      <c r="BF685" s="6" t="str">
        <f t="shared" si="214"/>
        <v>insert into bitacoras_estatus (numero_expediente, numero_registro, representante, fecha_inicio, fecha_vencimiento, id_cliente, id_admin, id_bitacoras_estatus, id_estatus, id_clase, id_marca, created_at, updated_at) values('1396451','1408892','ING. MOISES RODRIGUEZ','2013-07-25','2023-07-25','453','2','1','1',null,147,'2013-07-25 00:00:00','2013-07-25 00:00:00');</v>
      </c>
      <c r="BG685" s="6" t="str">
        <f t="shared" si="215"/>
        <v>insert into servicios_comentarios (comentario, id_admin, id_estatus, created_at, updated_at) values('TITULO RECIBIDO 19/12/13',1,684,'2013-07-25 00:00:00','2013-07-25 00:00:00');</v>
      </c>
      <c r="BH685" s="6" t="str">
        <f t="shared" si="216"/>
        <v>insert into servicios_comentarios (comentario, id_admin, id_estatus, created_at, updated_at) values('LUZ MARIA RODRIGUEZ FRANCELIA ORNELAS SAENZ 435-3812, 435-6704 CEL CLAUDIA 614-119-8898, CEL EDIHT 614-119-8948',1,684,'2013-07-25 00:00:00','2013-07-25 00:00:00');</v>
      </c>
      <c r="BI685" s="137" t="str">
        <f t="shared" si="217"/>
        <v>update bitacoras_estatus set comprobacion_uso = 1, id_estatus=10 where id=684;</v>
      </c>
      <c r="BJ685" s="137" t="str">
        <f t="shared" si="218"/>
        <v>update bitacoras_estatus set numero_expediente = '1396451', numero_registro = '1408892', id_estatus = 10, fecha_inicio = '2013-07-25', fecha_vencimiento ='2023-07-25', created_at ='2013-07-25 00:00:00', updated_at ='2013-07-25 00:00:00', id_clase=null, id_marca=147, id_cliente=453, vigencia = 1 where id =684;</v>
      </c>
      <c r="BK685" s="137" t="str">
        <f t="shared" si="219"/>
        <v>update bitacoras_estatus set id_estatus = 10 where id =684;</v>
      </c>
    </row>
    <row r="686" spans="1:63">
      <c r="A686" s="3">
        <v>1396458</v>
      </c>
      <c r="B686" s="3">
        <v>1408895</v>
      </c>
      <c r="C686" s="3">
        <f>IF(Tabla1[[#This Row],[No. REG.]]="","",1)</f>
        <v>1</v>
      </c>
      <c r="D686" s="3" t="s">
        <v>46</v>
      </c>
      <c r="E686" s="3">
        <f>IF(Tabla1[[#This Row],[STATUS]]="","",VLOOKUP(D686,Estatus!$A$2:$B$13,2,0))</f>
        <v>10</v>
      </c>
      <c r="F686" s="3">
        <f>IF(Tabla1[[#This Row],[STATUS]]="","",VLOOKUP(D686,Estatus!$A$2:$I$12,9,0))</f>
        <v>1</v>
      </c>
      <c r="G686" s="12" t="s">
        <v>1817</v>
      </c>
      <c r="H686" s="7">
        <v>41480</v>
      </c>
      <c r="I686" s="80">
        <f t="shared" si="200"/>
        <v>2013</v>
      </c>
      <c r="J686" s="80">
        <f t="shared" si="201"/>
        <v>7</v>
      </c>
      <c r="K686" s="80">
        <f t="shared" si="202"/>
        <v>25</v>
      </c>
      <c r="L686" s="80" t="str">
        <f t="shared" si="203"/>
        <v>07</v>
      </c>
      <c r="M686" s="80">
        <f t="shared" si="204"/>
        <v>25</v>
      </c>
      <c r="N686" s="80" t="str">
        <f t="shared" si="205"/>
        <v>'2013-07-25'</v>
      </c>
      <c r="O686" s="80" t="str">
        <f t="shared" si="206"/>
        <v>'2013-07-25 00:00:00'</v>
      </c>
      <c r="P686" s="7">
        <v>45132</v>
      </c>
      <c r="Q686" s="80">
        <f t="shared" si="207"/>
        <v>2023</v>
      </c>
      <c r="R686" s="80">
        <f t="shared" si="208"/>
        <v>7</v>
      </c>
      <c r="S686" s="80">
        <f t="shared" si="209"/>
        <v>25</v>
      </c>
      <c r="T686" s="80" t="str">
        <f t="shared" si="210"/>
        <v>07</v>
      </c>
      <c r="U686" s="80">
        <f t="shared" si="211"/>
        <v>25</v>
      </c>
      <c r="V686" s="80" t="str">
        <f t="shared" si="212"/>
        <v>'2023-07-25'</v>
      </c>
      <c r="W686" s="80"/>
      <c r="X686" s="80" t="str">
        <f t="shared" si="213"/>
        <v>null</v>
      </c>
      <c r="Y686" s="3" t="s">
        <v>3559</v>
      </c>
      <c r="Z686" s="124">
        <f>IFERROR(IF(Y686="","null",VLOOKUP(Y686,Marcas!$A$2:$C$2024,2,0)),"")</f>
        <v>148</v>
      </c>
      <c r="AA686" s="3" t="s">
        <v>3533</v>
      </c>
      <c r="AB686" s="3">
        <f>IFERROR(IF(AA686="","",IF(AA686="EMPORIO LEGAL",1,VLOOKUP(AA686,Clientes!$A$2:$B$1190,2,0))),"")</f>
        <v>453</v>
      </c>
      <c r="AC686" s="3">
        <f>IFERROR(IF(Tabla1[[#This Row],[id_control]]="null","",VLOOKUP(CONCATENATE(Tabla1[[#This Row],[CLIENTE]],"-",Tabla1[[#This Row],[id_control]]),Hoja1!$C$2:$D$1994,2,0)),"")</f>
        <v>686</v>
      </c>
      <c r="AD686" s="3" t="s">
        <v>3534</v>
      </c>
      <c r="AE686" s="3" t="s">
        <v>3535</v>
      </c>
      <c r="AF686" s="8" t="s">
        <v>3545</v>
      </c>
      <c r="AG686" s="3" t="s">
        <v>3546</v>
      </c>
      <c r="AH686" s="3"/>
      <c r="AI686" s="3"/>
      <c r="AJ686" s="3"/>
      <c r="AK686" s="3"/>
      <c r="AL686" s="3" t="s">
        <v>3536</v>
      </c>
      <c r="AM686" s="8" t="s">
        <v>2478</v>
      </c>
      <c r="AN686" s="6"/>
      <c r="AO686" s="6"/>
      <c r="AP686" s="6"/>
      <c r="AQ686" s="8" t="s">
        <v>2479</v>
      </c>
      <c r="AR686" s="4" t="s">
        <v>2480</v>
      </c>
      <c r="AS686" s="6"/>
      <c r="AT686" s="6"/>
      <c r="AU686" s="6"/>
      <c r="AV686" s="5" t="s">
        <v>2481</v>
      </c>
      <c r="AW686" s="5" t="s">
        <v>2482</v>
      </c>
      <c r="AX686" s="5" t="s">
        <v>2483</v>
      </c>
      <c r="AY686" s="5" t="s">
        <v>2484</v>
      </c>
      <c r="AZ686" s="6"/>
      <c r="BA686" s="6"/>
      <c r="BB686" s="6"/>
      <c r="BC686" s="6"/>
      <c r="BD686" s="6" t="s">
        <v>3543</v>
      </c>
      <c r="BE686" s="8">
        <v>685</v>
      </c>
      <c r="BF686" s="6" t="str">
        <f t="shared" si="214"/>
        <v>insert into bitacoras_estatus (numero_expediente, numero_registro, representante, fecha_inicio, fecha_vencimiento, id_cliente, id_admin, id_bitacoras_estatus, id_estatus, id_clase, id_marca, created_at, updated_at) values('1396458','1408895','ING. MOISES RODRIGUEZ','2013-07-25','2023-07-25','453','2','1','1',null,148,'2013-07-25 00:00:00','2013-07-25 00:00:00');</v>
      </c>
      <c r="BG686" s="6" t="str">
        <f t="shared" si="215"/>
        <v>insert into servicios_comentarios (comentario, id_admin, id_estatus, created_at, updated_at) values('TITULO RECIBIDO 19/12/13',1,685,'2013-07-25 00:00:00','2013-07-25 00:00:00');</v>
      </c>
      <c r="BH686" s="6" t="str">
        <f t="shared" si="216"/>
        <v>insert into servicios_comentarios (comentario, id_admin, id_estatus, created_at, updated_at) values('LUZ MARIA RODRIGUEZ FRANCELIA ORNELAS SAENZ 435-3812, 435-6704 CEL CLAUDIA 614-119-8898, CEL EDIHT 614-119-8948',1,685,'2013-07-25 00:00:00','2013-07-25 00:00:00');</v>
      </c>
      <c r="BI686" s="137" t="str">
        <f t="shared" si="217"/>
        <v>update bitacoras_estatus set comprobacion_uso = 1, id_estatus=10 where id=685;</v>
      </c>
      <c r="BJ686" s="137" t="str">
        <f t="shared" si="218"/>
        <v>update bitacoras_estatus set numero_expediente = '1396458', numero_registro = '1408895', id_estatus = 10, fecha_inicio = '2013-07-25', fecha_vencimiento ='2023-07-25', created_at ='2013-07-25 00:00:00', updated_at ='2013-07-25 00:00:00', id_clase=null, id_marca=148, id_cliente=453, vigencia = 1 where id =685;</v>
      </c>
      <c r="BK686" s="137" t="str">
        <f t="shared" si="219"/>
        <v>update bitacoras_estatus set id_estatus = 10 where id =685;</v>
      </c>
    </row>
    <row r="687" spans="1:63">
      <c r="A687" s="3">
        <v>1396401</v>
      </c>
      <c r="B687" s="3">
        <v>1408882</v>
      </c>
      <c r="C687" s="3">
        <f>IF(Tabla1[[#This Row],[No. REG.]]="","",1)</f>
        <v>1</v>
      </c>
      <c r="D687" s="3" t="s">
        <v>46</v>
      </c>
      <c r="E687" s="3">
        <f>IF(Tabla1[[#This Row],[STATUS]]="","",VLOOKUP(D687,Estatus!$A$2:$B$13,2,0))</f>
        <v>10</v>
      </c>
      <c r="F687" s="3">
        <f>IF(Tabla1[[#This Row],[STATUS]]="","",VLOOKUP(D687,Estatus!$A$2:$I$12,9,0))</f>
        <v>1</v>
      </c>
      <c r="G687" s="12" t="s">
        <v>1817</v>
      </c>
      <c r="H687" s="7">
        <v>41480</v>
      </c>
      <c r="I687" s="80">
        <f t="shared" si="200"/>
        <v>2013</v>
      </c>
      <c r="J687" s="80">
        <f t="shared" si="201"/>
        <v>7</v>
      </c>
      <c r="K687" s="80">
        <f t="shared" si="202"/>
        <v>25</v>
      </c>
      <c r="L687" s="80" t="str">
        <f t="shared" si="203"/>
        <v>07</v>
      </c>
      <c r="M687" s="80">
        <f t="shared" si="204"/>
        <v>25</v>
      </c>
      <c r="N687" s="80" t="str">
        <f t="shared" si="205"/>
        <v>'2013-07-25'</v>
      </c>
      <c r="O687" s="80" t="str">
        <f t="shared" si="206"/>
        <v>'2013-07-25 00:00:00'</v>
      </c>
      <c r="P687" s="7">
        <v>45132</v>
      </c>
      <c r="Q687" s="80">
        <f t="shared" si="207"/>
        <v>2023</v>
      </c>
      <c r="R687" s="80">
        <f t="shared" si="208"/>
        <v>7</v>
      </c>
      <c r="S687" s="80">
        <f t="shared" si="209"/>
        <v>25</v>
      </c>
      <c r="T687" s="80" t="str">
        <f t="shared" si="210"/>
        <v>07</v>
      </c>
      <c r="U687" s="80">
        <f t="shared" si="211"/>
        <v>25</v>
      </c>
      <c r="V687" s="80" t="str">
        <f t="shared" si="212"/>
        <v>'2023-07-25'</v>
      </c>
      <c r="W687" s="80"/>
      <c r="X687" s="80" t="str">
        <f t="shared" si="213"/>
        <v>null</v>
      </c>
      <c r="Y687" s="3" t="s">
        <v>3560</v>
      </c>
      <c r="Z687" s="124">
        <f>IFERROR(IF(Y687="","null",VLOOKUP(Y687,Marcas!$A$2:$C$2024,2,0)),"")</f>
        <v>150</v>
      </c>
      <c r="AA687" s="3" t="s">
        <v>3533</v>
      </c>
      <c r="AB687" s="3">
        <f>IFERROR(IF(AA687="","",IF(AA687="EMPORIO LEGAL",1,VLOOKUP(AA687,Clientes!$A$2:$B$1190,2,0))),"")</f>
        <v>453</v>
      </c>
      <c r="AC687" s="3">
        <f>IFERROR(IF(Tabla1[[#This Row],[id_control]]="null","",VLOOKUP(CONCATENATE(Tabla1[[#This Row],[CLIENTE]],"-",Tabla1[[#This Row],[id_control]]),Hoja1!$C$2:$D$1994,2,0)),"")</f>
        <v>687</v>
      </c>
      <c r="AD687" s="3" t="s">
        <v>3534</v>
      </c>
      <c r="AE687" s="3" t="s">
        <v>3535</v>
      </c>
      <c r="AF687" s="3" t="s">
        <v>3545</v>
      </c>
      <c r="AG687" s="3" t="s">
        <v>3546</v>
      </c>
      <c r="AH687" s="3"/>
      <c r="AI687" s="3"/>
      <c r="AJ687" s="3"/>
      <c r="AK687" s="3"/>
      <c r="AL687" s="3" t="s">
        <v>3536</v>
      </c>
      <c r="AM687" s="6" t="s">
        <v>2478</v>
      </c>
      <c r="AN687" s="6"/>
      <c r="AO687" s="6"/>
      <c r="AP687" s="6"/>
      <c r="AQ687" s="6" t="s">
        <v>2479</v>
      </c>
      <c r="AR687" s="6" t="s">
        <v>2480</v>
      </c>
      <c r="AS687" s="6"/>
      <c r="AT687" s="6"/>
      <c r="AU687" s="6"/>
      <c r="AV687" s="8" t="s">
        <v>2481</v>
      </c>
      <c r="AW687" s="8" t="s">
        <v>2482</v>
      </c>
      <c r="AX687" s="8" t="s">
        <v>2483</v>
      </c>
      <c r="AY687" s="8" t="s">
        <v>2484</v>
      </c>
      <c r="AZ687" s="6"/>
      <c r="BA687" s="6"/>
      <c r="BB687" s="6"/>
      <c r="BC687" s="6"/>
      <c r="BD687" s="6" t="s">
        <v>3543</v>
      </c>
      <c r="BE687" s="8">
        <v>686</v>
      </c>
      <c r="BF687" s="6" t="str">
        <f t="shared" si="214"/>
        <v>insert into bitacoras_estatus (numero_expediente, numero_registro, representante, fecha_inicio, fecha_vencimiento, id_cliente, id_admin, id_bitacoras_estatus, id_estatus, id_clase, id_marca, created_at, updated_at) values('1396401','1408882','ING. MOISES RODRIGUEZ','2013-07-25','2023-07-25','453','2','1','1',null,150,'2013-07-25 00:00:00','2013-07-25 00:00:00');</v>
      </c>
      <c r="BG687" s="6" t="str">
        <f t="shared" si="215"/>
        <v>insert into servicios_comentarios (comentario, id_admin, id_estatus, created_at, updated_at) values('TITULO RECIBIDO 19/12/13',1,686,'2013-07-25 00:00:00','2013-07-25 00:00:00');</v>
      </c>
      <c r="BH687" s="6" t="str">
        <f t="shared" si="216"/>
        <v>insert into servicios_comentarios (comentario, id_admin, id_estatus, created_at, updated_at) values('LUZ MARIA RODRIGUEZ FRANCELIA ORNELAS SAENZ 435-3812, 435-6704 CEL CLAUDIA 614-119-8898, CEL EDIHT 614-119-8948',1,686,'2013-07-25 00:00:00','2013-07-25 00:00:00');</v>
      </c>
      <c r="BI687" s="137" t="str">
        <f t="shared" si="217"/>
        <v>update bitacoras_estatus set comprobacion_uso = 1, id_estatus=10 where id=686;</v>
      </c>
      <c r="BJ687" s="137" t="str">
        <f t="shared" si="218"/>
        <v>update bitacoras_estatus set numero_expediente = '1396401', numero_registro = '1408882', id_estatus = 10, fecha_inicio = '2013-07-25', fecha_vencimiento ='2023-07-25', created_at ='2013-07-25 00:00:00', updated_at ='2013-07-25 00:00:00', id_clase=null, id_marca=150, id_cliente=453, vigencia = 1 where id =686;</v>
      </c>
      <c r="BK687" s="137" t="str">
        <f t="shared" si="219"/>
        <v>update bitacoras_estatus set id_estatus = 10 where id =686;</v>
      </c>
    </row>
    <row r="688" spans="1:63">
      <c r="A688" s="3">
        <v>1396428</v>
      </c>
      <c r="B688" s="3">
        <v>1408888</v>
      </c>
      <c r="C688" s="3">
        <f>IF(Tabla1[[#This Row],[No. REG.]]="","",1)</f>
        <v>1</v>
      </c>
      <c r="D688" s="3" t="s">
        <v>46</v>
      </c>
      <c r="E688" s="3">
        <f>IF(Tabla1[[#This Row],[STATUS]]="","",VLOOKUP(D688,Estatus!$A$2:$B$13,2,0))</f>
        <v>10</v>
      </c>
      <c r="F688" s="3">
        <f>IF(Tabla1[[#This Row],[STATUS]]="","",VLOOKUP(D688,Estatus!$A$2:$I$12,9,0))</f>
        <v>1</v>
      </c>
      <c r="G688" s="12" t="s">
        <v>1817</v>
      </c>
      <c r="H688" s="7">
        <v>41480</v>
      </c>
      <c r="I688" s="80">
        <f t="shared" si="200"/>
        <v>2013</v>
      </c>
      <c r="J688" s="80">
        <f t="shared" si="201"/>
        <v>7</v>
      </c>
      <c r="K688" s="80">
        <f t="shared" si="202"/>
        <v>25</v>
      </c>
      <c r="L688" s="80" t="str">
        <f t="shared" si="203"/>
        <v>07</v>
      </c>
      <c r="M688" s="80">
        <f t="shared" si="204"/>
        <v>25</v>
      </c>
      <c r="N688" s="80" t="str">
        <f t="shared" si="205"/>
        <v>'2013-07-25'</v>
      </c>
      <c r="O688" s="80" t="str">
        <f t="shared" si="206"/>
        <v>'2013-07-25 00:00:00'</v>
      </c>
      <c r="P688" s="7">
        <v>45132</v>
      </c>
      <c r="Q688" s="80">
        <f t="shared" si="207"/>
        <v>2023</v>
      </c>
      <c r="R688" s="80">
        <f t="shared" si="208"/>
        <v>7</v>
      </c>
      <c r="S688" s="80">
        <f t="shared" si="209"/>
        <v>25</v>
      </c>
      <c r="T688" s="80" t="str">
        <f t="shared" si="210"/>
        <v>07</v>
      </c>
      <c r="U688" s="80">
        <f t="shared" si="211"/>
        <v>25</v>
      </c>
      <c r="V688" s="80" t="str">
        <f t="shared" si="212"/>
        <v>'2023-07-25'</v>
      </c>
      <c r="W688" s="80"/>
      <c r="X688" s="80" t="str">
        <f t="shared" si="213"/>
        <v>null</v>
      </c>
      <c r="Y688" s="3" t="s">
        <v>3561</v>
      </c>
      <c r="Z688" s="124">
        <f>IFERROR(IF(Y688="","null",VLOOKUP(Y688,Marcas!$A$2:$C$2024,2,0)),"")</f>
        <v>151</v>
      </c>
      <c r="AA688" s="3" t="s">
        <v>3533</v>
      </c>
      <c r="AB688" s="3">
        <f>IFERROR(IF(AA688="","",IF(AA688="EMPORIO LEGAL",1,VLOOKUP(AA688,Clientes!$A$2:$B$1190,2,0))),"")</f>
        <v>453</v>
      </c>
      <c r="AC688" s="3">
        <f>IFERROR(IF(Tabla1[[#This Row],[id_control]]="null","",VLOOKUP(CONCATENATE(Tabla1[[#This Row],[CLIENTE]],"-",Tabla1[[#This Row],[id_control]]),Hoja1!$C$2:$D$1994,2,0)),"")</f>
        <v>688</v>
      </c>
      <c r="AD688" s="3" t="s">
        <v>3534</v>
      </c>
      <c r="AE688" s="3" t="s">
        <v>3535</v>
      </c>
      <c r="AF688" s="3" t="s">
        <v>3545</v>
      </c>
      <c r="AG688" s="3" t="s">
        <v>3546</v>
      </c>
      <c r="AH688" s="3"/>
      <c r="AI688" s="3"/>
      <c r="AJ688" s="3"/>
      <c r="AK688" s="3"/>
      <c r="AL688" s="3" t="s">
        <v>3536</v>
      </c>
      <c r="AM688" s="6" t="s">
        <v>2478</v>
      </c>
      <c r="AN688" s="6"/>
      <c r="AO688" s="6"/>
      <c r="AP688" s="6"/>
      <c r="AQ688" s="6" t="s">
        <v>2479</v>
      </c>
      <c r="AR688" s="6" t="s">
        <v>2480</v>
      </c>
      <c r="AS688" s="6"/>
      <c r="AT688" s="6"/>
      <c r="AU688" s="6"/>
      <c r="AV688" s="8" t="s">
        <v>2481</v>
      </c>
      <c r="AW688" s="8" t="s">
        <v>2482</v>
      </c>
      <c r="AX688" s="8" t="s">
        <v>2483</v>
      </c>
      <c r="AY688" s="6" t="s">
        <v>2484</v>
      </c>
      <c r="AZ688" s="6"/>
      <c r="BA688" s="6"/>
      <c r="BB688" s="6"/>
      <c r="BC688" s="6"/>
      <c r="BD688" s="6" t="s">
        <v>3543</v>
      </c>
      <c r="BE688" s="8">
        <v>687</v>
      </c>
      <c r="BF688" s="6" t="str">
        <f t="shared" si="214"/>
        <v>insert into bitacoras_estatus (numero_expediente, numero_registro, representante, fecha_inicio, fecha_vencimiento, id_cliente, id_admin, id_bitacoras_estatus, id_estatus, id_clase, id_marca, created_at, updated_at) values('1396428','1408888','ING. MOISES RODRIGUEZ','2013-07-25','2023-07-25','453','2','1','1',null,151,'2013-07-25 00:00:00','2013-07-25 00:00:00');</v>
      </c>
      <c r="BG688" s="6" t="str">
        <f t="shared" si="215"/>
        <v>insert into servicios_comentarios (comentario, id_admin, id_estatus, created_at, updated_at) values('TITULO RECIBIDO 19/12/13',1,687,'2013-07-25 00:00:00','2013-07-25 00:00:00');</v>
      </c>
      <c r="BH688" s="6" t="str">
        <f t="shared" si="216"/>
        <v>insert into servicios_comentarios (comentario, id_admin, id_estatus, created_at, updated_at) values('LUZ MARIA RODRIGUEZ FRANCELIA ORNELAS SAENZ 435-3812, 435-6704 CEL CLAUDIA 614-119-8898, CEL EDIHT 614-119-8948',1,687,'2013-07-25 00:00:00','2013-07-25 00:00:00');</v>
      </c>
      <c r="BI688" s="137" t="str">
        <f t="shared" si="217"/>
        <v>update bitacoras_estatus set comprobacion_uso = 1, id_estatus=10 where id=687;</v>
      </c>
      <c r="BJ688" s="137" t="str">
        <f t="shared" si="218"/>
        <v>update bitacoras_estatus set numero_expediente = '1396428', numero_registro = '1408888', id_estatus = 10, fecha_inicio = '2013-07-25', fecha_vencimiento ='2023-07-25', created_at ='2013-07-25 00:00:00', updated_at ='2013-07-25 00:00:00', id_clase=null, id_marca=151, id_cliente=453, vigencia = 1 where id =687;</v>
      </c>
      <c r="BK688" s="137" t="str">
        <f t="shared" si="219"/>
        <v>update bitacoras_estatus set id_estatus = 10 where id =687;</v>
      </c>
    </row>
    <row r="689" spans="1:63" ht="27">
      <c r="A689" s="6">
        <v>1401168</v>
      </c>
      <c r="B689" s="6">
        <v>1422021</v>
      </c>
      <c r="C689" s="6">
        <f>IF(Tabla1[[#This Row],[No. REG.]]="","",1)</f>
        <v>1</v>
      </c>
      <c r="D689" s="3" t="s">
        <v>46</v>
      </c>
      <c r="E689" s="3">
        <f>IF(Tabla1[[#This Row],[STATUS]]="","",VLOOKUP(D689,Estatus!$A$2:$B$13,2,0))</f>
        <v>10</v>
      </c>
      <c r="F689" s="3">
        <f>IF(Tabla1[[#This Row],[STATUS]]="","",VLOOKUP(D689,Estatus!$A$2:$I$12,9,0))</f>
        <v>1</v>
      </c>
      <c r="G689" s="12" t="s">
        <v>3562</v>
      </c>
      <c r="H689" s="7">
        <v>41493</v>
      </c>
      <c r="I689" s="80">
        <f t="shared" si="200"/>
        <v>2013</v>
      </c>
      <c r="J689" s="80">
        <f t="shared" si="201"/>
        <v>8</v>
      </c>
      <c r="K689" s="80">
        <f t="shared" si="202"/>
        <v>7</v>
      </c>
      <c r="L689" s="80" t="str">
        <f t="shared" si="203"/>
        <v>08</v>
      </c>
      <c r="M689" s="80" t="str">
        <f t="shared" si="204"/>
        <v>07</v>
      </c>
      <c r="N689" s="80" t="str">
        <f t="shared" si="205"/>
        <v>'2013-08-07'</v>
      </c>
      <c r="O689" s="80" t="str">
        <f t="shared" si="206"/>
        <v>'2013-08-07 00:00:00'</v>
      </c>
      <c r="P689" s="7">
        <v>45145</v>
      </c>
      <c r="Q689" s="80">
        <f t="shared" si="207"/>
        <v>2023</v>
      </c>
      <c r="R689" s="80">
        <f t="shared" si="208"/>
        <v>8</v>
      </c>
      <c r="S689" s="80">
        <f t="shared" si="209"/>
        <v>7</v>
      </c>
      <c r="T689" s="80" t="str">
        <f t="shared" si="210"/>
        <v>08</v>
      </c>
      <c r="U689" s="80" t="str">
        <f t="shared" si="211"/>
        <v>07</v>
      </c>
      <c r="V689" s="80" t="str">
        <f t="shared" si="212"/>
        <v>'2023-08-07'</v>
      </c>
      <c r="W689" s="80"/>
      <c r="X689" s="80" t="str">
        <f t="shared" si="213"/>
        <v>null</v>
      </c>
      <c r="Y689" s="6" t="s">
        <v>3563</v>
      </c>
      <c r="Z689" s="123">
        <f>IFERROR(IF(Y689="","null",VLOOKUP(Y689,Marcas!$A$2:$C$2024,2,0)),"")</f>
        <v>143</v>
      </c>
      <c r="AA689" s="6" t="s">
        <v>3533</v>
      </c>
      <c r="AB689" s="6">
        <f>IFERROR(IF(AA689="","",IF(AA689="EMPORIO LEGAL",1,VLOOKUP(AA689,Clientes!$A$2:$B$1190,2,0))),"")</f>
        <v>453</v>
      </c>
      <c r="AC689" s="6">
        <f>IFERROR(IF(Tabla1[[#This Row],[id_control]]="null","",VLOOKUP(CONCATENATE(Tabla1[[#This Row],[CLIENTE]],"-",Tabla1[[#This Row],[id_control]]),Hoja1!$C$2:$D$1994,2,0)),"")</f>
        <v>689</v>
      </c>
      <c r="AD689" s="6" t="s">
        <v>3534</v>
      </c>
      <c r="AE689" s="6" t="s">
        <v>3535</v>
      </c>
      <c r="AF689" s="6"/>
      <c r="AG689" s="6"/>
      <c r="AH689" s="6"/>
      <c r="AI689" s="6"/>
      <c r="AJ689" s="6"/>
      <c r="AK689" s="6"/>
      <c r="AL689" s="3">
        <v>4353812</v>
      </c>
      <c r="AM689" s="6">
        <v>4356704</v>
      </c>
      <c r="AN689" s="6"/>
      <c r="AO689" s="6"/>
      <c r="AP689" s="6"/>
      <c r="AQ689" s="5">
        <v>6141198898</v>
      </c>
      <c r="AR689" s="5">
        <v>6141198948</v>
      </c>
      <c r="AS689" s="5"/>
      <c r="AT689" s="5"/>
      <c r="AU689" s="5"/>
      <c r="AV689" s="5" t="s">
        <v>2481</v>
      </c>
      <c r="AW689" s="5" t="s">
        <v>2484</v>
      </c>
      <c r="AX689" s="5" t="s">
        <v>2483</v>
      </c>
      <c r="AY689" s="5" t="s">
        <v>2482</v>
      </c>
      <c r="AZ689" s="5"/>
      <c r="BA689" s="5"/>
      <c r="BB689" s="5"/>
      <c r="BC689" s="5"/>
      <c r="BD689" s="8" t="s">
        <v>3543</v>
      </c>
      <c r="BE689" s="8">
        <v>688</v>
      </c>
      <c r="BF689" s="6" t="str">
        <f t="shared" si="214"/>
        <v>insert into bitacoras_estatus (numero_expediente, numero_registro, representante, fecha_inicio, fecha_vencimiento, id_cliente, id_admin, id_bitacoras_estatus, id_estatus, id_clase, id_marca, created_at, updated_at) values('1401168','1422021','ING. MOISES RODRIGUEZ','2013-08-07','2023-08-07','453','2','1','1',null,143,'2013-08-07 00:00:00','2013-08-07 00:00:00');</v>
      </c>
      <c r="BG689" s="6" t="str">
        <f t="shared" si="215"/>
        <v>insert into servicios_comentarios (comentario, id_admin, id_estatus, created_at, updated_at) values('TITULO RECIBIDO 03/03/2014, TITULO ABANDONADO 12 DIC 2016',1,688,'2013-08-07 00:00:00','2013-08-07 00:00:00');</v>
      </c>
      <c r="BH689" s="6" t="str">
        <f t="shared" si="216"/>
        <v>insert into servicios_comentarios (comentario, id_admin, id_estatus, created_at, updated_at) values('LUZ MARIA RODRIGUEZ FRANCELIA ORNELAS SAENZ 435-3812, 435-6704 CEL CLAUDIA 614-119-8898, CEL EDIHT 614-119-8948',1,688,'2013-08-07 00:00:00','2013-08-07 00:00:00');</v>
      </c>
      <c r="BI689" s="137" t="str">
        <f t="shared" si="217"/>
        <v>update bitacoras_estatus set comprobacion_uso = 1, id_estatus=10 where id=688;</v>
      </c>
      <c r="BJ689" s="137" t="str">
        <f t="shared" si="218"/>
        <v>update bitacoras_estatus set numero_expediente = '1401168', numero_registro = '1422021', id_estatus = 10, fecha_inicio = '2013-08-07', fecha_vencimiento ='2023-08-07', created_at ='2013-08-07 00:00:00', updated_at ='2013-08-07 00:00:00', id_clase=null, id_marca=143, id_cliente=453, vigencia = 1 where id =688;</v>
      </c>
      <c r="BK689" s="137" t="str">
        <f t="shared" si="219"/>
        <v>update bitacoras_estatus set id_estatus = 10 where id =688;</v>
      </c>
    </row>
    <row r="690" spans="1:63">
      <c r="A690" s="3">
        <v>1401168</v>
      </c>
      <c r="B690" s="3">
        <v>1422021</v>
      </c>
      <c r="C690" s="3">
        <f>IF(Tabla1[[#This Row],[No. REG.]]="","",1)</f>
        <v>1</v>
      </c>
      <c r="D690" s="3" t="s">
        <v>46</v>
      </c>
      <c r="E690" s="3">
        <f>IF(Tabla1[[#This Row],[STATUS]]="","",VLOOKUP(D690,Estatus!$A$2:$B$13,2,0))</f>
        <v>10</v>
      </c>
      <c r="F690" s="3">
        <f>IF(Tabla1[[#This Row],[STATUS]]="","",VLOOKUP(D690,Estatus!$A$2:$I$12,9,0))</f>
        <v>1</v>
      </c>
      <c r="G690" s="12"/>
      <c r="H690" s="7">
        <v>41493</v>
      </c>
      <c r="I690" s="80">
        <f t="shared" si="200"/>
        <v>2013</v>
      </c>
      <c r="J690" s="80">
        <f t="shared" si="201"/>
        <v>8</v>
      </c>
      <c r="K690" s="80">
        <f t="shared" si="202"/>
        <v>7</v>
      </c>
      <c r="L690" s="80" t="str">
        <f t="shared" si="203"/>
        <v>08</v>
      </c>
      <c r="M690" s="80" t="str">
        <f t="shared" si="204"/>
        <v>07</v>
      </c>
      <c r="N690" s="80" t="str">
        <f t="shared" si="205"/>
        <v>'2013-08-07'</v>
      </c>
      <c r="O690" s="80" t="str">
        <f t="shared" si="206"/>
        <v>'2013-08-07 00:00:00'</v>
      </c>
      <c r="P690" s="7">
        <v>45145</v>
      </c>
      <c r="Q690" s="80">
        <f t="shared" si="207"/>
        <v>2023</v>
      </c>
      <c r="R690" s="80">
        <f t="shared" si="208"/>
        <v>8</v>
      </c>
      <c r="S690" s="80">
        <f t="shared" si="209"/>
        <v>7</v>
      </c>
      <c r="T690" s="80" t="str">
        <f t="shared" si="210"/>
        <v>08</v>
      </c>
      <c r="U690" s="80" t="str">
        <f t="shared" si="211"/>
        <v>07</v>
      </c>
      <c r="V690" s="80" t="str">
        <f t="shared" si="212"/>
        <v>'2023-08-07'</v>
      </c>
      <c r="W690" s="80"/>
      <c r="X690" s="80" t="str">
        <f t="shared" si="213"/>
        <v>null</v>
      </c>
      <c r="Y690" s="3" t="s">
        <v>3563</v>
      </c>
      <c r="Z690" s="124">
        <f>IFERROR(IF(Y690="","null",VLOOKUP(Y690,Marcas!$A$2:$C$2024,2,0)),"")</f>
        <v>143</v>
      </c>
      <c r="AA690" s="3" t="s">
        <v>3533</v>
      </c>
      <c r="AB690" s="3">
        <f>IFERROR(IF(AA690="","",IF(AA690="EMPORIO LEGAL",1,VLOOKUP(AA690,Clientes!$A$2:$B$1190,2,0))),"")</f>
        <v>453</v>
      </c>
      <c r="AC690" s="3">
        <f>IFERROR(IF(Tabla1[[#This Row],[id_control]]="null","",VLOOKUP(CONCATENATE(Tabla1[[#This Row],[CLIENTE]],"-",Tabla1[[#This Row],[id_control]]),Hoja1!$C$2:$D$1994,2,0)),"")</f>
        <v>689</v>
      </c>
      <c r="AD690" s="3" t="s">
        <v>3534</v>
      </c>
      <c r="AE690" s="3"/>
      <c r="AF690" s="3">
        <v>1</v>
      </c>
      <c r="AG690" s="3"/>
      <c r="AH690" s="3"/>
      <c r="AI690" s="3"/>
      <c r="AJ690" s="3"/>
      <c r="AK690" s="3"/>
      <c r="AL690" s="3" t="s">
        <v>3543</v>
      </c>
      <c r="AM690" s="6"/>
      <c r="AN690" s="6"/>
      <c r="AO690" s="6"/>
      <c r="AP690" s="6"/>
      <c r="AQ690" s="6"/>
      <c r="AR690" s="6"/>
      <c r="AS690" s="6"/>
      <c r="AT690" s="6"/>
      <c r="AU690" s="6"/>
      <c r="AV690" s="8" t="s">
        <v>3564</v>
      </c>
      <c r="AW690" s="11" t="s">
        <v>3565</v>
      </c>
      <c r="AX690" s="11" t="s">
        <v>2483</v>
      </c>
      <c r="AY690" s="6" t="s">
        <v>2482</v>
      </c>
      <c r="AZ690" s="6"/>
      <c r="BA690" s="6"/>
      <c r="BB690" s="6"/>
      <c r="BC690" s="6"/>
      <c r="BD690" s="6" t="s">
        <v>3543</v>
      </c>
      <c r="BE690" s="8">
        <v>689</v>
      </c>
      <c r="BF690" s="6" t="str">
        <f t="shared" si="214"/>
        <v>insert into bitacoras_estatus (numero_expediente, numero_registro, representante, fecha_inicio, fecha_vencimiento, id_cliente, id_admin, id_bitacoras_estatus, id_estatus, id_clase, id_marca, created_at, updated_at) values('1401168','1422021','ING. MOISES RODRIGUEZ','2013-08-07','2023-08-07','453','2','1','1',null,143,'2013-08-07 00:00:00','2013-08-07 00:00:00');</v>
      </c>
      <c r="BG690" s="6" t="str">
        <f t="shared" si="215"/>
        <v/>
      </c>
      <c r="BH690" s="6" t="str">
        <f t="shared" si="216"/>
        <v>insert into servicios_comentarios (comentario, id_admin, id_estatus, created_at, updated_at) values('LUZ MARIA RODRIGUEZ FRANCELIA ORNELAS SAENZ 435-3812, 435-6704 CEL CLAUDIA 614-119-8898, CEL EDIHT 614-119-8948',1,689,'2013-08-07 00:00:00','2013-08-07 00:00:00');</v>
      </c>
      <c r="BI690" s="137" t="str">
        <f t="shared" si="217"/>
        <v>update bitacoras_estatus set comprobacion_uso = 1, id_estatus=10 where id=689;</v>
      </c>
      <c r="BJ690" s="137" t="str">
        <f t="shared" si="218"/>
        <v>update bitacoras_estatus set numero_expediente = '1401168', numero_registro = '1422021', id_estatus = 10, fecha_inicio = '2013-08-07', fecha_vencimiento ='2023-08-07', created_at ='2013-08-07 00:00:00', updated_at ='2013-08-07 00:00:00', id_clase=null, id_marca=143, id_cliente=453, vigencia = 1 where id =689;</v>
      </c>
      <c r="BK690" s="137" t="str">
        <f t="shared" si="219"/>
        <v>update bitacoras_estatus set id_estatus = 10 where id =689;</v>
      </c>
    </row>
    <row r="691" spans="1:63" ht="27">
      <c r="A691" s="3">
        <v>1503292</v>
      </c>
      <c r="B691" s="3">
        <v>1493340</v>
      </c>
      <c r="C691" s="3">
        <f>IF(Tabla1[[#This Row],[No. REG.]]="","",1)</f>
        <v>1</v>
      </c>
      <c r="D691" s="3" t="s">
        <v>46</v>
      </c>
      <c r="E691" s="3">
        <f>IF(Tabla1[[#This Row],[STATUS]]="","",VLOOKUP(D691,Estatus!$A$2:$B$13,2,0))</f>
        <v>10</v>
      </c>
      <c r="F691" s="3">
        <f>IF(Tabla1[[#This Row],[STATUS]]="","",VLOOKUP(D691,Estatus!$A$2:$I$12,9,0))</f>
        <v>1</v>
      </c>
      <c r="G691" s="12" t="s">
        <v>3566</v>
      </c>
      <c r="H691" s="7">
        <v>41827</v>
      </c>
      <c r="I691" s="80">
        <f t="shared" si="200"/>
        <v>2014</v>
      </c>
      <c r="J691" s="80">
        <f t="shared" si="201"/>
        <v>7</v>
      </c>
      <c r="K691" s="80">
        <f t="shared" si="202"/>
        <v>7</v>
      </c>
      <c r="L691" s="80" t="str">
        <f t="shared" si="203"/>
        <v>07</v>
      </c>
      <c r="M691" s="80" t="str">
        <f t="shared" si="204"/>
        <v>07</v>
      </c>
      <c r="N691" s="80" t="str">
        <f t="shared" si="205"/>
        <v>'2014-07-07'</v>
      </c>
      <c r="O691" s="80" t="str">
        <f t="shared" si="206"/>
        <v>'2014-07-07 00:00:00'</v>
      </c>
      <c r="P691" s="7">
        <v>45480</v>
      </c>
      <c r="Q691" s="80">
        <f t="shared" si="207"/>
        <v>2024</v>
      </c>
      <c r="R691" s="80">
        <f t="shared" si="208"/>
        <v>7</v>
      </c>
      <c r="S691" s="80">
        <f t="shared" si="209"/>
        <v>7</v>
      </c>
      <c r="T691" s="80" t="str">
        <f t="shared" si="210"/>
        <v>07</v>
      </c>
      <c r="U691" s="80" t="str">
        <f t="shared" si="211"/>
        <v>07</v>
      </c>
      <c r="V691" s="80" t="str">
        <f t="shared" si="212"/>
        <v>'2024-07-07'</v>
      </c>
      <c r="W691" s="80">
        <v>35</v>
      </c>
      <c r="X691" s="80">
        <f t="shared" si="213"/>
        <v>35</v>
      </c>
      <c r="Y691" s="12" t="s">
        <v>3567</v>
      </c>
      <c r="Z691" s="125">
        <f>IFERROR(IF(Y691="","null",VLOOKUP(Y691,Marcas!$A$2:$C$2024,2,0)),"")</f>
        <v>640</v>
      </c>
      <c r="AA691" s="3" t="s">
        <v>3567</v>
      </c>
      <c r="AB691" s="3">
        <f>IFERROR(IF(AA691="","",IF(AA691="EMPORIO LEGAL",1,VLOOKUP(AA691,Clientes!$A$2:$B$1190,2,0))),"")</f>
        <v>452</v>
      </c>
      <c r="AC691" s="3">
        <f>IFERROR(IF(Tabla1[[#This Row],[id_control]]="null","",VLOOKUP(CONCATENATE(Tabla1[[#This Row],[CLIENTE]],"-",Tabla1[[#This Row],[id_control]]),Hoja1!$C$2:$D$1994,2,0)),"")</f>
        <v>691</v>
      </c>
      <c r="AD691" s="3" t="s">
        <v>3568</v>
      </c>
      <c r="AE691" s="3"/>
      <c r="AF691" s="3"/>
      <c r="AG691" s="3"/>
      <c r="AH691" s="3"/>
      <c r="AI691" s="3"/>
      <c r="AJ691" s="3"/>
      <c r="AK691" s="3"/>
      <c r="AL691" s="3" t="s">
        <v>3569</v>
      </c>
      <c r="AM691" s="6"/>
      <c r="AN691" s="6"/>
      <c r="AO691" s="6"/>
      <c r="AP691" s="6"/>
      <c r="AQ691" s="6"/>
      <c r="AR691" s="6"/>
      <c r="AS691" s="6"/>
      <c r="AT691" s="6"/>
      <c r="AU691" s="6"/>
      <c r="AV691" s="8" t="s">
        <v>3570</v>
      </c>
      <c r="AW691" s="11" t="s">
        <v>3571</v>
      </c>
      <c r="AX691" s="11" t="s">
        <v>3572</v>
      </c>
      <c r="AY691" s="6"/>
      <c r="AZ691" s="6"/>
      <c r="BA691" s="6"/>
      <c r="BB691" s="6"/>
      <c r="BC691" s="6"/>
      <c r="BD691" s="6" t="s">
        <v>3569</v>
      </c>
      <c r="BE691" s="8">
        <v>690</v>
      </c>
      <c r="BF691" s="6" t="str">
        <f t="shared" si="214"/>
        <v>insert into bitacoras_estatus (numero_expediente, numero_registro, representante, fecha_inicio, fecha_vencimiento, id_cliente, id_admin, id_bitacoras_estatus, id_estatus, id_clase, id_marca, created_at, updated_at) values('1503292','1493340','JONATAN JACOB ARVAYO RODRIGUEZ','2014-07-07','2024-07-07','452','2','1','1',35,640,'2014-07-07 00:00:00','2014-07-07 00:00:00');</v>
      </c>
      <c r="BG691" s="6" t="str">
        <f t="shared" si="215"/>
        <v>insert into servicios_comentarios (comentario, id_admin, id_estatus, created_at, updated_at) values('TITULO RECIBIDO 28NOV14. TITULO ENTREGADO 04DIC14',1,690,'2014-07-07 00:00:00','2014-07-07 00:00:00');</v>
      </c>
      <c r="BH691" s="6" t="str">
        <f t="shared" si="216"/>
        <v>insert into servicios_comentarios (comentario, id_admin, id_estatus, created_at, updated_at) values('414 25 67 CEL. 614 2198373',1,690,'2014-07-07 00:00:00','2014-07-07 00:00:00');</v>
      </c>
      <c r="BI691" s="137" t="str">
        <f t="shared" si="217"/>
        <v>update bitacoras_estatus set comprobacion_uso = 1, id_estatus=10 where id=690;</v>
      </c>
      <c r="BJ691" s="137" t="str">
        <f t="shared" si="218"/>
        <v>update bitacoras_estatus set numero_expediente = '1503292', numero_registro = '1493340', id_estatus = 10, fecha_inicio = '2014-07-07', fecha_vencimiento ='2024-07-07', created_at ='2014-07-07 00:00:00', updated_at ='2014-07-07 00:00:00', id_clase=35, id_marca=640, id_cliente=452, vigencia = 1 where id =690;</v>
      </c>
      <c r="BK691" s="137" t="str">
        <f t="shared" si="219"/>
        <v>update bitacoras_estatus set id_estatus = 10 where id =690;</v>
      </c>
    </row>
    <row r="692" spans="1:63">
      <c r="A692" s="3">
        <v>650990</v>
      </c>
      <c r="B692" s="3">
        <v>843346</v>
      </c>
      <c r="C692" s="3">
        <f>IF(Tabla1[[#This Row],[No. REG.]]="","",1)</f>
        <v>1</v>
      </c>
      <c r="D692" s="3" t="s">
        <v>109</v>
      </c>
      <c r="E692" s="3">
        <f>IF(Tabla1[[#This Row],[STATUS]]="","",VLOOKUP(D692,Estatus!$A$2:$B$13,2,0))</f>
        <v>9</v>
      </c>
      <c r="F692" s="3">
        <f>IF(Tabla1[[#This Row],[STATUS]]="","",VLOOKUP(D692,Estatus!$A$2:$I$12,9,0))</f>
        <v>0</v>
      </c>
      <c r="G692" s="12" t="s">
        <v>3573</v>
      </c>
      <c r="H692" s="7">
        <v>38078</v>
      </c>
      <c r="I692" s="80">
        <f t="shared" si="200"/>
        <v>2004</v>
      </c>
      <c r="J692" s="80">
        <f t="shared" si="201"/>
        <v>4</v>
      </c>
      <c r="K692" s="80">
        <f t="shared" si="202"/>
        <v>1</v>
      </c>
      <c r="L692" s="80" t="str">
        <f t="shared" si="203"/>
        <v>04</v>
      </c>
      <c r="M692" s="80" t="str">
        <f t="shared" si="204"/>
        <v>01</v>
      </c>
      <c r="N692" s="80" t="str">
        <f t="shared" si="205"/>
        <v>'2004-04-01'</v>
      </c>
      <c r="O692" s="80" t="str">
        <f t="shared" si="206"/>
        <v>'2004-04-01 00:00:00'</v>
      </c>
      <c r="P692" s="7">
        <v>41730</v>
      </c>
      <c r="Q692" s="80">
        <f t="shared" si="207"/>
        <v>2014</v>
      </c>
      <c r="R692" s="80">
        <f t="shared" si="208"/>
        <v>4</v>
      </c>
      <c r="S692" s="80">
        <f t="shared" si="209"/>
        <v>1</v>
      </c>
      <c r="T692" s="80" t="str">
        <f t="shared" si="210"/>
        <v>04</v>
      </c>
      <c r="U692" s="80" t="str">
        <f t="shared" si="211"/>
        <v>01</v>
      </c>
      <c r="V692" s="80" t="str">
        <f t="shared" si="212"/>
        <v>'2014-04-01'</v>
      </c>
      <c r="W692" s="80">
        <v>41</v>
      </c>
      <c r="X692" s="80">
        <f t="shared" si="213"/>
        <v>41</v>
      </c>
      <c r="Y692" s="12" t="s">
        <v>3574</v>
      </c>
      <c r="Z692" s="125">
        <f>IFERROR(IF(Y692="","null",VLOOKUP(Y692,Marcas!$A$2:$C$2024,2,0)),"")</f>
        <v>952</v>
      </c>
      <c r="AA692" s="3" t="s">
        <v>3575</v>
      </c>
      <c r="AB692" s="3">
        <f>IFERROR(IF(AA692="","",IF(AA692="EMPORIO LEGAL",1,VLOOKUP(AA692,Clientes!$A$2:$B$1190,2,0))),"")</f>
        <v>450</v>
      </c>
      <c r="AC692" s="3">
        <f>IFERROR(IF(Tabla1[[#This Row],[id_control]]="null","",VLOOKUP(CONCATENATE(Tabla1[[#This Row],[CLIENTE]],"-",Tabla1[[#This Row],[id_control]]),Hoja1!$C$2:$D$1994,2,0)),"")</f>
        <v>692</v>
      </c>
      <c r="AD692" s="3" t="s">
        <v>3576</v>
      </c>
      <c r="AE692" s="3"/>
      <c r="AF692" s="3"/>
      <c r="AG692" s="3"/>
      <c r="AH692" s="3"/>
      <c r="AI692" s="3"/>
      <c r="AJ692" s="3"/>
      <c r="AK692" s="3"/>
      <c r="AL692" s="3">
        <v>6255810464</v>
      </c>
      <c r="AM692" s="6"/>
      <c r="AN692" s="6"/>
      <c r="AO692" s="6"/>
      <c r="AP692" s="6"/>
      <c r="AQ692" s="6"/>
      <c r="AR692" s="6"/>
      <c r="AS692" s="6"/>
      <c r="AT692" s="6"/>
      <c r="AU692" s="6"/>
      <c r="AV692" s="8"/>
      <c r="AW692" s="11"/>
      <c r="AX692" s="11"/>
      <c r="AY692" s="6"/>
      <c r="AZ692" s="6"/>
      <c r="BA692" s="6"/>
      <c r="BB692" s="6"/>
      <c r="BC692" s="6"/>
      <c r="BD692" s="6" t="s">
        <v>3577</v>
      </c>
      <c r="BE692" s="8">
        <v>691</v>
      </c>
      <c r="BF692" s="6" t="str">
        <f t="shared" si="214"/>
        <v>insert into bitacoras_estatus (numero_expediente, numero_registro, representante, fecha_inicio, fecha_vencimiento, id_cliente, id_admin, id_bitacoras_estatus, id_estatus, id_clase, id_marca, created_at, updated_at) values('650990','843346','JORGE FARID’S MEDELLÍN JAIDAR','2004-04-01','2014-04-01','450','2','1','1',41,952,'2004-04-01 00:00:00','2004-04-01 00:00:00');</v>
      </c>
      <c r="BG692" s="6" t="str">
        <f t="shared" si="215"/>
        <v>insert into servicios_comentarios (comentario, id_admin, id_estatus, created_at, updated_at) values('12/04/04 No hay fecha de entrega',1,691,'2004-04-01 00:00:00','2004-04-01 00:00:00');</v>
      </c>
      <c r="BH692" s="6" t="str">
        <f t="shared" si="216"/>
        <v>insert into servicios_comentarios (comentario, id_admin, id_estatus, created_at, updated_at) values('(625) 581-0464',1,691,'2004-04-01 00:00:00','2004-04-01 00:00:00');</v>
      </c>
      <c r="BI692" s="137" t="str">
        <f t="shared" si="217"/>
        <v>update bitacoras_estatus set comprobacion_uso = 1, id_estatus=9 where id=691;</v>
      </c>
      <c r="BJ692" s="137" t="str">
        <f t="shared" si="218"/>
        <v>update bitacoras_estatus set numero_expediente = '650990', numero_registro = '843346', id_estatus = 9, fecha_inicio = '2004-04-01', fecha_vencimiento ='2014-04-01', created_at ='2004-04-01 00:00:00', updated_at ='2004-04-01 00:00:00', id_clase=41, id_marca=952, id_cliente=450, vigencia = 0 where id =691;</v>
      </c>
      <c r="BK692" s="137" t="str">
        <f t="shared" si="219"/>
        <v>update bitacoras_estatus set id_estatus = 9 where id =691;</v>
      </c>
    </row>
    <row r="693" spans="1:63" ht="27">
      <c r="A693" s="3">
        <v>1053083</v>
      </c>
      <c r="B693" s="3">
        <v>1146051</v>
      </c>
      <c r="C693" s="3">
        <f>IF(Tabla1[[#This Row],[No. REG.]]="","",1)</f>
        <v>1</v>
      </c>
      <c r="D693" s="3" t="s">
        <v>46</v>
      </c>
      <c r="E693" s="3">
        <f>IF(Tabla1[[#This Row],[STATUS]]="","",VLOOKUP(D693,Estatus!$A$2:$B$13,2,0))</f>
        <v>10</v>
      </c>
      <c r="F693" s="3">
        <f>IF(Tabla1[[#This Row],[STATUS]]="","",VLOOKUP(D693,Estatus!$A$2:$I$12,9,0))</f>
        <v>1</v>
      </c>
      <c r="G693" s="12" t="s">
        <v>3578</v>
      </c>
      <c r="H693" s="7">
        <v>40142</v>
      </c>
      <c r="I693" s="80">
        <f t="shared" si="200"/>
        <v>2009</v>
      </c>
      <c r="J693" s="80">
        <f t="shared" si="201"/>
        <v>11</v>
      </c>
      <c r="K693" s="80">
        <f t="shared" si="202"/>
        <v>25</v>
      </c>
      <c r="L693" s="80">
        <f t="shared" si="203"/>
        <v>11</v>
      </c>
      <c r="M693" s="80">
        <f t="shared" si="204"/>
        <v>25</v>
      </c>
      <c r="N693" s="80" t="str">
        <f t="shared" si="205"/>
        <v>'2009-11-25'</v>
      </c>
      <c r="O693" s="80" t="str">
        <f t="shared" si="206"/>
        <v>'2009-11-25 00:00:00'</v>
      </c>
      <c r="P693" s="7">
        <v>43794</v>
      </c>
      <c r="Q693" s="80">
        <f t="shared" si="207"/>
        <v>2019</v>
      </c>
      <c r="R693" s="80">
        <f t="shared" si="208"/>
        <v>11</v>
      </c>
      <c r="S693" s="80">
        <f t="shared" si="209"/>
        <v>25</v>
      </c>
      <c r="T693" s="80">
        <f t="shared" si="210"/>
        <v>11</v>
      </c>
      <c r="U693" s="80">
        <f t="shared" si="211"/>
        <v>25</v>
      </c>
      <c r="V693" s="80" t="str">
        <f t="shared" si="212"/>
        <v>'2019-11-25'</v>
      </c>
      <c r="W693" s="80"/>
      <c r="X693" s="80" t="str">
        <f t="shared" si="213"/>
        <v>null</v>
      </c>
      <c r="Y693" s="3" t="s">
        <v>3579</v>
      </c>
      <c r="Z693" s="124">
        <f>IFERROR(IF(Y693="","null",VLOOKUP(Y693,Marcas!$A$2:$C$2024,2,0)),"")</f>
        <v>694</v>
      </c>
      <c r="AA693" s="3" t="s">
        <v>3580</v>
      </c>
      <c r="AB693" s="3">
        <f>IFERROR(IF(AA693="","",IF(AA693="EMPORIO LEGAL",1,VLOOKUP(AA693,Clientes!$A$2:$B$1190,2,0))),"")</f>
        <v>449</v>
      </c>
      <c r="AC693" s="3">
        <f>IFERROR(IF(Tabla1[[#This Row],[id_control]]="null","",VLOOKUP(CONCATENATE(Tabla1[[#This Row],[CLIENTE]],"-",Tabla1[[#This Row],[id_control]]),Hoja1!$C$2:$D$1994,2,0)),"")</f>
        <v>693</v>
      </c>
      <c r="AD693" s="3" t="s">
        <v>3581</v>
      </c>
      <c r="AE693" s="3"/>
      <c r="AF693" s="3"/>
      <c r="AG693" s="3"/>
      <c r="AH693" s="3"/>
      <c r="AI693" s="3"/>
      <c r="AJ693" s="3"/>
      <c r="AK693" s="3"/>
      <c r="AL693" s="3">
        <v>4267006</v>
      </c>
      <c r="AM693" s="6"/>
      <c r="AN693" s="6"/>
      <c r="AO693" s="6"/>
      <c r="AP693" s="6"/>
      <c r="AQ693" s="6"/>
      <c r="AR693" s="6"/>
      <c r="AS693" s="6"/>
      <c r="AT693" s="6"/>
      <c r="AU693" s="6"/>
      <c r="AV693" s="6" t="s">
        <v>3582</v>
      </c>
      <c r="AW693" s="6" t="s">
        <v>3583</v>
      </c>
      <c r="AX693" s="6" t="s">
        <v>3584</v>
      </c>
      <c r="AY693" s="6"/>
      <c r="AZ693" s="6"/>
      <c r="BA693" s="6"/>
      <c r="BB693" s="6"/>
      <c r="BC693" s="6"/>
      <c r="BD693" s="6">
        <v>4267006</v>
      </c>
      <c r="BE693" s="8">
        <v>692</v>
      </c>
      <c r="BF693" s="6" t="str">
        <f t="shared" si="214"/>
        <v>insert into bitacoras_estatus (numero_expediente, numero_registro, representante, fecha_inicio, fecha_vencimiento, id_cliente, id_admin, id_bitacoras_estatus, id_estatus, id_clase, id_marca, created_at, updated_at) values('1053083','1146051','ARTURO AMPARAN SOTO','2009-11-25','2019-11-25','449','2','1','1',null,694,'2009-11-25 00:00:00','2009-11-25 00:00:00');</v>
      </c>
      <c r="BG693" s="6" t="str">
        <f t="shared" si="215"/>
        <v>insert into servicios_comentarios (comentario, id_admin, id_estatus, created_at, updated_at) values('inscripcion de licencia de uso de ISI HOGAR, ISI SERVICIOS Y SIISA RECIBIDA 17/12/2010',1,692,'2009-11-25 00:00:00','2009-11-25 00:00:00');</v>
      </c>
      <c r="BH693" s="6" t="str">
        <f t="shared" si="216"/>
        <v>insert into servicios_comentarios (comentario, id_admin, id_estatus, created_at, updated_at) values('4267006',1,692,'2009-11-25 00:00:00','2009-11-25 00:00:00');</v>
      </c>
      <c r="BI693" s="137" t="str">
        <f t="shared" si="217"/>
        <v>update bitacoras_estatus set comprobacion_uso = 1, id_estatus=10 where id=692;</v>
      </c>
      <c r="BJ693" s="137" t="str">
        <f t="shared" si="218"/>
        <v>update bitacoras_estatus set numero_expediente = '1053083', numero_registro = '1146051', id_estatus = 10, fecha_inicio = '2009-11-25', fecha_vencimiento ='2019-11-25', created_at ='2009-11-25 00:00:00', updated_at ='2009-11-25 00:00:00', id_clase=null, id_marca=694, id_cliente=449, vigencia = 1 where id =692;</v>
      </c>
      <c r="BK693" s="137" t="str">
        <f t="shared" si="219"/>
        <v>update bitacoras_estatus set id_estatus = 10 where id =692;</v>
      </c>
    </row>
    <row r="694" spans="1:63">
      <c r="A694" s="3">
        <v>1093836</v>
      </c>
      <c r="B694" s="3">
        <v>1230701</v>
      </c>
      <c r="C694" s="3">
        <f>IF(Tabla1[[#This Row],[No. REG.]]="","",1)</f>
        <v>1</v>
      </c>
      <c r="D694" s="3" t="s">
        <v>46</v>
      </c>
      <c r="E694" s="3">
        <f>IF(Tabla1[[#This Row],[STATUS]]="","",VLOOKUP(D694,Estatus!$A$2:$B$13,2,0))</f>
        <v>10</v>
      </c>
      <c r="F694" s="3">
        <f>IF(Tabla1[[#This Row],[STATUS]]="","",VLOOKUP(D694,Estatus!$A$2:$I$12,9,0))</f>
        <v>1</v>
      </c>
      <c r="G694" s="12" t="s">
        <v>1999</v>
      </c>
      <c r="H694" s="7">
        <v>40317</v>
      </c>
      <c r="I694" s="80">
        <f t="shared" si="200"/>
        <v>2010</v>
      </c>
      <c r="J694" s="80">
        <f t="shared" si="201"/>
        <v>5</v>
      </c>
      <c r="K694" s="80">
        <f t="shared" si="202"/>
        <v>19</v>
      </c>
      <c r="L694" s="80" t="str">
        <f t="shared" si="203"/>
        <v>05</v>
      </c>
      <c r="M694" s="80">
        <f t="shared" si="204"/>
        <v>19</v>
      </c>
      <c r="N694" s="80" t="str">
        <f t="shared" si="205"/>
        <v>'2010-05-19'</v>
      </c>
      <c r="O694" s="80" t="str">
        <f t="shared" si="206"/>
        <v>'2010-05-19 00:00:00'</v>
      </c>
      <c r="P694" s="7">
        <v>43970</v>
      </c>
      <c r="Q694" s="80">
        <f t="shared" si="207"/>
        <v>2020</v>
      </c>
      <c r="R694" s="80">
        <f t="shared" si="208"/>
        <v>5</v>
      </c>
      <c r="S694" s="80">
        <f t="shared" si="209"/>
        <v>19</v>
      </c>
      <c r="T694" s="80" t="str">
        <f t="shared" si="210"/>
        <v>05</v>
      </c>
      <c r="U694" s="80">
        <f t="shared" si="211"/>
        <v>19</v>
      </c>
      <c r="V694" s="80" t="str">
        <f t="shared" si="212"/>
        <v>'2020-05-19'</v>
      </c>
      <c r="W694" s="80">
        <v>35</v>
      </c>
      <c r="X694" s="80">
        <f t="shared" si="213"/>
        <v>35</v>
      </c>
      <c r="Y694" s="3" t="s">
        <v>8647</v>
      </c>
      <c r="Z694" s="124">
        <f>IFERROR(IF(Y694="","null",VLOOKUP(Y694,Marcas!$A$2:$C$2024,2,0)),"")</f>
        <v>234</v>
      </c>
      <c r="AA694" s="3" t="s">
        <v>3580</v>
      </c>
      <c r="AB694" s="3">
        <f>IFERROR(IF(AA694="","",IF(AA694="EMPORIO LEGAL",1,VLOOKUP(AA694,Clientes!$A$2:$B$1190,2,0))),"")</f>
        <v>449</v>
      </c>
      <c r="AC694" s="3">
        <f>IFERROR(IF(Tabla1[[#This Row],[id_control]]="null","",VLOOKUP(CONCATENATE(Tabla1[[#This Row],[CLIENTE]],"-",Tabla1[[#This Row],[id_control]]),Hoja1!$C$2:$D$1994,2,0)),"")</f>
        <v>694</v>
      </c>
      <c r="AD694" s="3" t="s">
        <v>3581</v>
      </c>
      <c r="AE694" s="3"/>
      <c r="AF694" s="3"/>
      <c r="AG694" s="3"/>
      <c r="AH694" s="3"/>
      <c r="AI694" s="3"/>
      <c r="AJ694" s="3"/>
      <c r="AK694" s="3"/>
      <c r="AL694" s="3">
        <v>4267006</v>
      </c>
      <c r="AM694" s="6"/>
      <c r="AN694" s="6"/>
      <c r="AO694" s="6"/>
      <c r="AP694" s="6"/>
      <c r="AQ694" s="6"/>
      <c r="AR694" s="6"/>
      <c r="AS694" s="6"/>
      <c r="AT694" s="6"/>
      <c r="AU694" s="6"/>
      <c r="AV694" s="6" t="s">
        <v>3582</v>
      </c>
      <c r="AW694" s="6" t="s">
        <v>3583</v>
      </c>
      <c r="AX694" s="6" t="s">
        <v>3584</v>
      </c>
      <c r="AY694" s="6"/>
      <c r="AZ694" s="6"/>
      <c r="BA694" s="6"/>
      <c r="BB694" s="6"/>
      <c r="BC694" s="6"/>
      <c r="BD694" s="6">
        <v>4267006</v>
      </c>
      <c r="BE694" s="8">
        <v>693</v>
      </c>
      <c r="BF694" s="6" t="str">
        <f t="shared" si="214"/>
        <v>insert into bitacoras_estatus (numero_expediente, numero_registro, representante, fecha_inicio, fecha_vencimiento, id_cliente, id_admin, id_bitacoras_estatus, id_estatus, id_clase, id_marca, created_at, updated_at) values('1093836','1230701','ARTURO AMPARAN SOTO','2010-05-19','2020-05-19','449','2','1','1',35,234,'2010-05-19 00:00:00','2010-05-19 00:00:00');</v>
      </c>
      <c r="BG694" s="6" t="str">
        <f t="shared" si="215"/>
        <v>insert into servicios_comentarios (comentario, id_admin, id_estatus, created_at, updated_at) values('TITULO RECIBIDO 23/09/2011',1,693,'2010-05-19 00:00:00','2010-05-19 00:00:00');</v>
      </c>
      <c r="BH694" s="6" t="str">
        <f t="shared" si="216"/>
        <v>insert into servicios_comentarios (comentario, id_admin, id_estatus, created_at, updated_at) values('4267006',1,693,'2010-05-19 00:00:00','2010-05-19 00:00:00');</v>
      </c>
      <c r="BI694" s="137" t="str">
        <f t="shared" si="217"/>
        <v>update bitacoras_estatus set comprobacion_uso = 1, id_estatus=10 where id=693;</v>
      </c>
      <c r="BJ694" s="137" t="str">
        <f t="shared" si="218"/>
        <v>update bitacoras_estatus set numero_expediente = '1093836', numero_registro = '1230701', id_estatus = 10, fecha_inicio = '2010-05-19', fecha_vencimiento ='2020-05-19', created_at ='2010-05-19 00:00:00', updated_at ='2010-05-19 00:00:00', id_clase=35, id_marca=234, id_cliente=449, vigencia = 1 where id =693;</v>
      </c>
      <c r="BK694" s="137" t="str">
        <f t="shared" si="219"/>
        <v>update bitacoras_estatus set id_estatus = 10 where id =693;</v>
      </c>
    </row>
    <row r="695" spans="1:63">
      <c r="A695" s="3">
        <v>1093829</v>
      </c>
      <c r="B695" s="3">
        <v>1208564</v>
      </c>
      <c r="C695" s="3">
        <f>IF(Tabla1[[#This Row],[No. REG.]]="","",1)</f>
        <v>1</v>
      </c>
      <c r="D695" s="3" t="s">
        <v>46</v>
      </c>
      <c r="E695" s="3">
        <f>IF(Tabla1[[#This Row],[STATUS]]="","",VLOOKUP(D695,Estatus!$A$2:$B$13,2,0))</f>
        <v>10</v>
      </c>
      <c r="F695" s="3">
        <f>IF(Tabla1[[#This Row],[STATUS]]="","",VLOOKUP(D695,Estatus!$A$2:$I$12,9,0))</f>
        <v>1</v>
      </c>
      <c r="G695" s="12" t="s">
        <v>3585</v>
      </c>
      <c r="H695" s="7">
        <v>40317</v>
      </c>
      <c r="I695" s="80">
        <f t="shared" si="200"/>
        <v>2010</v>
      </c>
      <c r="J695" s="80">
        <f t="shared" si="201"/>
        <v>5</v>
      </c>
      <c r="K695" s="80">
        <f t="shared" si="202"/>
        <v>19</v>
      </c>
      <c r="L695" s="80" t="str">
        <f t="shared" si="203"/>
        <v>05</v>
      </c>
      <c r="M695" s="80">
        <f t="shared" si="204"/>
        <v>19</v>
      </c>
      <c r="N695" s="80" t="str">
        <f t="shared" si="205"/>
        <v>'2010-05-19'</v>
      </c>
      <c r="O695" s="80" t="str">
        <f t="shared" si="206"/>
        <v>'2010-05-19 00:00:00'</v>
      </c>
      <c r="P695" s="7">
        <v>43970</v>
      </c>
      <c r="Q695" s="80">
        <f t="shared" si="207"/>
        <v>2020</v>
      </c>
      <c r="R695" s="80">
        <f t="shared" si="208"/>
        <v>5</v>
      </c>
      <c r="S695" s="80">
        <f t="shared" si="209"/>
        <v>19</v>
      </c>
      <c r="T695" s="80" t="str">
        <f t="shared" si="210"/>
        <v>05</v>
      </c>
      <c r="U695" s="80">
        <f t="shared" si="211"/>
        <v>19</v>
      </c>
      <c r="V695" s="80" t="str">
        <f t="shared" si="212"/>
        <v>'2020-05-19'</v>
      </c>
      <c r="W695" s="80">
        <v>41</v>
      </c>
      <c r="X695" s="80">
        <f t="shared" si="213"/>
        <v>41</v>
      </c>
      <c r="Y695" s="3" t="s">
        <v>8647</v>
      </c>
      <c r="Z695" s="124">
        <f>IFERROR(IF(Y695="","null",VLOOKUP(Y695,Marcas!$A$2:$C$2024,2,0)),"")</f>
        <v>234</v>
      </c>
      <c r="AA695" s="3" t="s">
        <v>3580</v>
      </c>
      <c r="AB695" s="3">
        <f>IFERROR(IF(AA695="","",IF(AA695="EMPORIO LEGAL",1,VLOOKUP(AA695,Clientes!$A$2:$B$1190,2,0))),"")</f>
        <v>449</v>
      </c>
      <c r="AC695" s="3">
        <f>IFERROR(IF(Tabla1[[#This Row],[id_control]]="null","",VLOOKUP(CONCATENATE(Tabla1[[#This Row],[CLIENTE]],"-",Tabla1[[#This Row],[id_control]]),Hoja1!$C$2:$D$1994,2,0)),"")</f>
        <v>694</v>
      </c>
      <c r="AD695" s="3" t="s">
        <v>3581</v>
      </c>
      <c r="AE695" s="3"/>
      <c r="AF695" s="3"/>
      <c r="AG695" s="3"/>
      <c r="AH695" s="3"/>
      <c r="AI695" s="3"/>
      <c r="AJ695" s="3"/>
      <c r="AK695" s="3"/>
      <c r="AL695" s="3">
        <v>4267006</v>
      </c>
      <c r="AM695" s="6"/>
      <c r="AN695" s="6"/>
      <c r="AO695" s="6"/>
      <c r="AP695" s="6"/>
      <c r="AQ695" s="6"/>
      <c r="AR695" s="6"/>
      <c r="AS695" s="6"/>
      <c r="AT695" s="6"/>
      <c r="AU695" s="6"/>
      <c r="AV695" s="6" t="s">
        <v>3582</v>
      </c>
      <c r="AW695" s="6" t="s">
        <v>3583</v>
      </c>
      <c r="AX695" s="6" t="s">
        <v>3584</v>
      </c>
      <c r="AY695" s="6"/>
      <c r="AZ695" s="6"/>
      <c r="BA695" s="6"/>
      <c r="BB695" s="6"/>
      <c r="BC695" s="6"/>
      <c r="BD695" s="6">
        <v>4267006</v>
      </c>
      <c r="BE695" s="8">
        <v>694</v>
      </c>
      <c r="BF695" s="6" t="str">
        <f t="shared" si="214"/>
        <v>insert into bitacoras_estatus (numero_expediente, numero_registro, representante, fecha_inicio, fecha_vencimiento, id_cliente, id_admin, id_bitacoras_estatus, id_estatus, id_clase, id_marca, created_at, updated_at) values('1093829','1208564','ARTURO AMPARAN SOTO','2010-05-19','2020-05-19','449','2','1','1',41,234,'2010-05-19 00:00:00','2010-05-19 00:00:00');</v>
      </c>
      <c r="BG695" s="6" t="str">
        <f t="shared" si="215"/>
        <v>insert into servicios_comentarios (comentario, id_admin, id_estatus, created_at, updated_at) values('TITULO ENTREGADO 12/05/2011',1,694,'2010-05-19 00:00:00','2010-05-19 00:00:00');</v>
      </c>
      <c r="BH695" s="6" t="str">
        <f t="shared" si="216"/>
        <v>insert into servicios_comentarios (comentario, id_admin, id_estatus, created_at, updated_at) values('4267006',1,694,'2010-05-19 00:00:00','2010-05-19 00:00:00');</v>
      </c>
      <c r="BI695" s="137" t="str">
        <f t="shared" si="217"/>
        <v>update bitacoras_estatus set comprobacion_uso = 1, id_estatus=10 where id=694;</v>
      </c>
      <c r="BJ695" s="137" t="str">
        <f t="shared" si="218"/>
        <v>update bitacoras_estatus set numero_expediente = '1093829', numero_registro = '1208564', id_estatus = 10, fecha_inicio = '2010-05-19', fecha_vencimiento ='2020-05-19', created_at ='2010-05-19 00:00:00', updated_at ='2010-05-19 00:00:00', id_clase=41, id_marca=234, id_cliente=449, vigencia = 1 where id =694;</v>
      </c>
      <c r="BK695" s="137" t="str">
        <f t="shared" si="219"/>
        <v>update bitacoras_estatus set id_estatus = 10 where id =694;</v>
      </c>
    </row>
    <row r="696" spans="1:63">
      <c r="A696" s="3">
        <v>1123464</v>
      </c>
      <c r="B696" s="3">
        <v>1196088</v>
      </c>
      <c r="C696" s="3">
        <f>IF(Tabla1[[#This Row],[No. REG.]]="","",1)</f>
        <v>1</v>
      </c>
      <c r="D696" s="3" t="s">
        <v>46</v>
      </c>
      <c r="E696" s="3">
        <f>IF(Tabla1[[#This Row],[STATUS]]="","",VLOOKUP(D696,Estatus!$A$2:$B$13,2,0))</f>
        <v>10</v>
      </c>
      <c r="F696" s="3">
        <f>IF(Tabla1[[#This Row],[STATUS]]="","",VLOOKUP(D696,Estatus!$A$2:$I$12,9,0))</f>
        <v>1</v>
      </c>
      <c r="G696" s="12" t="s">
        <v>3586</v>
      </c>
      <c r="H696" s="7">
        <v>40445</v>
      </c>
      <c r="I696" s="80">
        <f t="shared" si="200"/>
        <v>2010</v>
      </c>
      <c r="J696" s="80">
        <f t="shared" si="201"/>
        <v>9</v>
      </c>
      <c r="K696" s="80">
        <f t="shared" si="202"/>
        <v>24</v>
      </c>
      <c r="L696" s="80" t="str">
        <f t="shared" si="203"/>
        <v>09</v>
      </c>
      <c r="M696" s="80">
        <f t="shared" si="204"/>
        <v>24</v>
      </c>
      <c r="N696" s="80" t="str">
        <f t="shared" si="205"/>
        <v>'2010-09-24'</v>
      </c>
      <c r="O696" s="80" t="str">
        <f t="shared" si="206"/>
        <v>'2010-09-24 00:00:00'</v>
      </c>
      <c r="P696" s="7">
        <v>44098</v>
      </c>
      <c r="Q696" s="80">
        <f t="shared" si="207"/>
        <v>2020</v>
      </c>
      <c r="R696" s="80">
        <f t="shared" si="208"/>
        <v>9</v>
      </c>
      <c r="S696" s="80">
        <f t="shared" si="209"/>
        <v>24</v>
      </c>
      <c r="T696" s="80" t="str">
        <f t="shared" si="210"/>
        <v>09</v>
      </c>
      <c r="U696" s="80">
        <f t="shared" si="211"/>
        <v>24</v>
      </c>
      <c r="V696" s="80" t="str">
        <f t="shared" si="212"/>
        <v>'2020-09-24'</v>
      </c>
      <c r="W696" s="80"/>
      <c r="X696" s="80" t="str">
        <f t="shared" si="213"/>
        <v>null</v>
      </c>
      <c r="Y696" s="3" t="s">
        <v>3587</v>
      </c>
      <c r="Z696" s="124">
        <f>IFERROR(IF(Y696="","null",VLOOKUP(Y696,Marcas!$A$2:$C$2024,2,0)),"")</f>
        <v>589</v>
      </c>
      <c r="AA696" s="3" t="s">
        <v>3580</v>
      </c>
      <c r="AB696" s="3">
        <f>IFERROR(IF(AA696="","",IF(AA696="EMPORIO LEGAL",1,VLOOKUP(AA696,Clientes!$A$2:$B$1190,2,0))),"")</f>
        <v>449</v>
      </c>
      <c r="AC696" s="3">
        <f>IFERROR(IF(Tabla1[[#This Row],[id_control]]="null","",VLOOKUP(CONCATENATE(Tabla1[[#This Row],[CLIENTE]],"-",Tabla1[[#This Row],[id_control]]),Hoja1!$C$2:$D$1994,2,0)),"")</f>
        <v>696</v>
      </c>
      <c r="AD696" s="3" t="s">
        <v>3581</v>
      </c>
      <c r="AE696" s="3"/>
      <c r="AF696" s="3"/>
      <c r="AG696" s="3"/>
      <c r="AH696" s="3"/>
      <c r="AI696" s="3"/>
      <c r="AJ696" s="3"/>
      <c r="AK696" s="3"/>
      <c r="AL696" s="3">
        <v>4267006</v>
      </c>
      <c r="AM696" s="6"/>
      <c r="AN696" s="6"/>
      <c r="AO696" s="6"/>
      <c r="AP696" s="6"/>
      <c r="AQ696" s="6"/>
      <c r="AR696" s="6"/>
      <c r="AS696" s="6"/>
      <c r="AT696" s="6"/>
      <c r="AU696" s="6"/>
      <c r="AV696" s="6" t="s">
        <v>3582</v>
      </c>
      <c r="AW696" s="6"/>
      <c r="AX696" s="6"/>
      <c r="AY696" s="6"/>
      <c r="AZ696" s="6"/>
      <c r="BA696" s="6"/>
      <c r="BB696" s="6"/>
      <c r="BC696" s="6"/>
      <c r="BD696" s="6">
        <v>4267006</v>
      </c>
      <c r="BE696" s="8">
        <v>695</v>
      </c>
      <c r="BF696" s="6" t="str">
        <f t="shared" si="214"/>
        <v>insert into bitacoras_estatus (numero_expediente, numero_registro, representante, fecha_inicio, fecha_vencimiento, id_cliente, id_admin, id_bitacoras_estatus, id_estatus, id_clase, id_marca, created_at, updated_at) values('1123464','1196088','ARTURO AMPARAN SOTO','2010-09-24','2020-09-24','449','2','1','1',null,589,'2010-09-24 00:00:00','2010-09-24 00:00:00');</v>
      </c>
      <c r="BG696" s="6" t="str">
        <f t="shared" si="215"/>
        <v>insert into servicios_comentarios (comentario, id_admin, id_estatus, created_at, updated_at) values('TITULO ENTREGADO 23/03/2011',1,695,'2010-09-24 00:00:00','2010-09-24 00:00:00');</v>
      </c>
      <c r="BH696" s="6" t="str">
        <f t="shared" si="216"/>
        <v>insert into servicios_comentarios (comentario, id_admin, id_estatus, created_at, updated_at) values('4267006',1,695,'2010-09-24 00:00:00','2010-09-24 00:00:00');</v>
      </c>
      <c r="BI696" s="137" t="str">
        <f t="shared" si="217"/>
        <v>update bitacoras_estatus set comprobacion_uso = 1, id_estatus=10 where id=695;</v>
      </c>
      <c r="BJ696" s="137" t="str">
        <f t="shared" si="218"/>
        <v>update bitacoras_estatus set numero_expediente = '1123464', numero_registro = '1196088', id_estatus = 10, fecha_inicio = '2010-09-24', fecha_vencimiento ='2020-09-24', created_at ='2010-09-24 00:00:00', updated_at ='2010-09-24 00:00:00', id_clase=null, id_marca=589, id_cliente=449, vigencia = 1 where id =695;</v>
      </c>
      <c r="BK696" s="137" t="str">
        <f t="shared" si="219"/>
        <v>update bitacoras_estatus set id_estatus = 10 where id =695;</v>
      </c>
    </row>
    <row r="697" spans="1:63">
      <c r="A697" s="3">
        <v>1123457</v>
      </c>
      <c r="B697" s="3">
        <v>1197281</v>
      </c>
      <c r="C697" s="3">
        <f>IF(Tabla1[[#This Row],[No. REG.]]="","",1)</f>
        <v>1</v>
      </c>
      <c r="D697" s="3" t="s">
        <v>46</v>
      </c>
      <c r="E697" s="3">
        <f>IF(Tabla1[[#This Row],[STATUS]]="","",VLOOKUP(D697,Estatus!$A$2:$B$13,2,0))</f>
        <v>10</v>
      </c>
      <c r="F697" s="3">
        <f>IF(Tabla1[[#This Row],[STATUS]]="","",VLOOKUP(D697,Estatus!$A$2:$I$12,9,0))</f>
        <v>1</v>
      </c>
      <c r="G697" s="12" t="s">
        <v>3586</v>
      </c>
      <c r="H697" s="7">
        <v>40445</v>
      </c>
      <c r="I697" s="80">
        <f t="shared" si="200"/>
        <v>2010</v>
      </c>
      <c r="J697" s="80">
        <f t="shared" si="201"/>
        <v>9</v>
      </c>
      <c r="K697" s="80">
        <f t="shared" si="202"/>
        <v>24</v>
      </c>
      <c r="L697" s="80" t="str">
        <f t="shared" si="203"/>
        <v>09</v>
      </c>
      <c r="M697" s="80">
        <f t="shared" si="204"/>
        <v>24</v>
      </c>
      <c r="N697" s="80" t="str">
        <f t="shared" si="205"/>
        <v>'2010-09-24'</v>
      </c>
      <c r="O697" s="80" t="str">
        <f t="shared" si="206"/>
        <v>'2010-09-24 00:00:00'</v>
      </c>
      <c r="P697" s="7">
        <v>44098</v>
      </c>
      <c r="Q697" s="80">
        <f t="shared" si="207"/>
        <v>2020</v>
      </c>
      <c r="R697" s="80">
        <f t="shared" si="208"/>
        <v>9</v>
      </c>
      <c r="S697" s="80">
        <f t="shared" si="209"/>
        <v>24</v>
      </c>
      <c r="T697" s="80" t="str">
        <f t="shared" si="210"/>
        <v>09</v>
      </c>
      <c r="U697" s="80">
        <f t="shared" si="211"/>
        <v>24</v>
      </c>
      <c r="V697" s="80" t="str">
        <f t="shared" si="212"/>
        <v>'2020-09-24'</v>
      </c>
      <c r="W697" s="80">
        <v>9</v>
      </c>
      <c r="X697" s="80">
        <f t="shared" si="213"/>
        <v>9</v>
      </c>
      <c r="Y697" s="12" t="s">
        <v>3588</v>
      </c>
      <c r="Z697" s="125">
        <f>IFERROR(IF(Y697="","null",VLOOKUP(Y697,Marcas!$A$2:$C$2024,2,0)),"")</f>
        <v>1564</v>
      </c>
      <c r="AA697" s="3" t="s">
        <v>3580</v>
      </c>
      <c r="AB697" s="3">
        <f>IFERROR(IF(AA697="","",IF(AA697="EMPORIO LEGAL",1,VLOOKUP(AA697,Clientes!$A$2:$B$1190,2,0))),"")</f>
        <v>449</v>
      </c>
      <c r="AC697" s="3">
        <f>IFERROR(IF(Tabla1[[#This Row],[id_control]]="null","",VLOOKUP(CONCATENATE(Tabla1[[#This Row],[CLIENTE]],"-",Tabla1[[#This Row],[id_control]]),Hoja1!$C$2:$D$1994,2,0)),"")</f>
        <v>697</v>
      </c>
      <c r="AD697" s="3" t="s">
        <v>3581</v>
      </c>
      <c r="AE697" s="3"/>
      <c r="AF697" s="3"/>
      <c r="AG697" s="3"/>
      <c r="AH697" s="3"/>
      <c r="AI697" s="3"/>
      <c r="AJ697" s="3"/>
      <c r="AK697" s="3"/>
      <c r="AL697" s="3">
        <v>4267006</v>
      </c>
      <c r="AM697" s="4"/>
      <c r="AN697" s="6"/>
      <c r="AO697" s="6"/>
      <c r="AP697" s="6"/>
      <c r="AQ697" s="4"/>
      <c r="AR697" s="6"/>
      <c r="AS697" s="6"/>
      <c r="AT697" s="6"/>
      <c r="AU697" s="6"/>
      <c r="AV697" s="4" t="s">
        <v>3582</v>
      </c>
      <c r="AW697" s="4"/>
      <c r="AX697" s="4"/>
      <c r="AY697" s="6"/>
      <c r="AZ697" s="6"/>
      <c r="BA697" s="6"/>
      <c r="BB697" s="6"/>
      <c r="BC697" s="6"/>
      <c r="BD697" s="6">
        <v>4267006</v>
      </c>
      <c r="BE697" s="8">
        <v>696</v>
      </c>
      <c r="BF697" s="6" t="str">
        <f t="shared" si="214"/>
        <v>insert into bitacoras_estatus (numero_expediente, numero_registro, representante, fecha_inicio, fecha_vencimiento, id_cliente, id_admin, id_bitacoras_estatus, id_estatus, id_clase, id_marca, created_at, updated_at) values('1123457','1197281','ARTURO AMPARAN SOTO','2010-09-24','2020-09-24','449','2','1','1',9,1564,'2010-09-24 00:00:00','2010-09-24 00:00:00');</v>
      </c>
      <c r="BG697" s="6" t="str">
        <f t="shared" si="215"/>
        <v>insert into servicios_comentarios (comentario, id_admin, id_estatus, created_at, updated_at) values('TITULO ENTREGADO 23/03/2011',1,696,'2010-09-24 00:00:00','2010-09-24 00:00:00');</v>
      </c>
      <c r="BH697" s="6" t="str">
        <f t="shared" si="216"/>
        <v>insert into servicios_comentarios (comentario, id_admin, id_estatus, created_at, updated_at) values('4267006',1,696,'2010-09-24 00:00:00','2010-09-24 00:00:00');</v>
      </c>
      <c r="BI697" s="137" t="str">
        <f t="shared" si="217"/>
        <v>update bitacoras_estatus set comprobacion_uso = 1, id_estatus=10 where id=696;</v>
      </c>
      <c r="BJ697" s="137" t="str">
        <f t="shared" si="218"/>
        <v>update bitacoras_estatus set numero_expediente = '1123457', numero_registro = '1197281', id_estatus = 10, fecha_inicio = '2010-09-24', fecha_vencimiento ='2020-09-24', created_at ='2010-09-24 00:00:00', updated_at ='2010-09-24 00:00:00', id_clase=9, id_marca=1564, id_cliente=449, vigencia = 1 where id =696;</v>
      </c>
      <c r="BK697" s="137" t="str">
        <f t="shared" si="219"/>
        <v>update bitacoras_estatus set id_estatus = 10 where id =696;</v>
      </c>
    </row>
    <row r="698" spans="1:63">
      <c r="A698" s="3">
        <v>1129151</v>
      </c>
      <c r="B698" s="3">
        <v>1199591</v>
      </c>
      <c r="C698" s="3">
        <f>IF(Tabla1[[#This Row],[No. REG.]]="","",1)</f>
        <v>1</v>
      </c>
      <c r="D698" s="3" t="s">
        <v>46</v>
      </c>
      <c r="E698" s="3">
        <f>IF(Tabla1[[#This Row],[STATUS]]="","",VLOOKUP(D698,Estatus!$A$2:$B$13,2,0))</f>
        <v>10</v>
      </c>
      <c r="F698" s="3">
        <f>IF(Tabla1[[#This Row],[STATUS]]="","",VLOOKUP(D698,Estatus!$A$2:$I$12,9,0))</f>
        <v>1</v>
      </c>
      <c r="G698" s="12" t="s">
        <v>3589</v>
      </c>
      <c r="H698" s="7">
        <v>40459</v>
      </c>
      <c r="I698" s="80">
        <f t="shared" si="200"/>
        <v>2010</v>
      </c>
      <c r="J698" s="80">
        <f t="shared" si="201"/>
        <v>10</v>
      </c>
      <c r="K698" s="80">
        <f t="shared" si="202"/>
        <v>8</v>
      </c>
      <c r="L698" s="80">
        <f t="shared" si="203"/>
        <v>10</v>
      </c>
      <c r="M698" s="80" t="str">
        <f t="shared" si="204"/>
        <v>08</v>
      </c>
      <c r="N698" s="80" t="str">
        <f t="shared" si="205"/>
        <v>'2010-10-08'</v>
      </c>
      <c r="O698" s="80" t="str">
        <f t="shared" si="206"/>
        <v>'2010-10-08 00:00:00'</v>
      </c>
      <c r="P698" s="7">
        <v>44112</v>
      </c>
      <c r="Q698" s="80">
        <f t="shared" si="207"/>
        <v>2020</v>
      </c>
      <c r="R698" s="80">
        <f t="shared" si="208"/>
        <v>10</v>
      </c>
      <c r="S698" s="80">
        <f t="shared" si="209"/>
        <v>8</v>
      </c>
      <c r="T698" s="80">
        <f t="shared" si="210"/>
        <v>10</v>
      </c>
      <c r="U698" s="80" t="str">
        <f t="shared" si="211"/>
        <v>08</v>
      </c>
      <c r="V698" s="80" t="str">
        <f t="shared" si="212"/>
        <v>'2020-10-08'</v>
      </c>
      <c r="W698" s="80">
        <v>42</v>
      </c>
      <c r="X698" s="80">
        <f t="shared" si="213"/>
        <v>42</v>
      </c>
      <c r="Y698" s="12" t="s">
        <v>3590</v>
      </c>
      <c r="Z698" s="125">
        <f>IFERROR(IF(Y698="","null",VLOOKUP(Y698,Marcas!$A$2:$C$2024,2,0)),"")</f>
        <v>653</v>
      </c>
      <c r="AA698" s="3" t="s">
        <v>3580</v>
      </c>
      <c r="AB698" s="3">
        <f>IFERROR(IF(AA698="","",IF(AA698="EMPORIO LEGAL",1,VLOOKUP(AA698,Clientes!$A$2:$B$1190,2,0))),"")</f>
        <v>449</v>
      </c>
      <c r="AC698" s="3">
        <f>IFERROR(IF(Tabla1[[#This Row],[id_control]]="null","",VLOOKUP(CONCATENATE(Tabla1[[#This Row],[CLIENTE]],"-",Tabla1[[#This Row],[id_control]]),Hoja1!$C$2:$D$1994,2,0)),"")</f>
        <v>698</v>
      </c>
      <c r="AD698" s="3" t="s">
        <v>3581</v>
      </c>
      <c r="AE698" s="3"/>
      <c r="AF698" s="3"/>
      <c r="AG698" s="3"/>
      <c r="AH698" s="3"/>
      <c r="AI698" s="3"/>
      <c r="AJ698" s="3"/>
      <c r="AK698" s="3"/>
      <c r="AL698" s="3">
        <v>4267006</v>
      </c>
      <c r="AM698" s="4"/>
      <c r="AN698" s="6"/>
      <c r="AO698" s="6"/>
      <c r="AP698" s="6"/>
      <c r="AQ698" s="4"/>
      <c r="AR698" s="6"/>
      <c r="AS698" s="6"/>
      <c r="AT698" s="6"/>
      <c r="AU698" s="6"/>
      <c r="AV698" s="5" t="s">
        <v>3582</v>
      </c>
      <c r="AW698" s="4"/>
      <c r="AX698" s="6"/>
      <c r="AY698" s="6"/>
      <c r="AZ698" s="6"/>
      <c r="BA698" s="6"/>
      <c r="BB698" s="6"/>
      <c r="BC698" s="6"/>
      <c r="BD698" s="6">
        <v>4267006</v>
      </c>
      <c r="BE698" s="8">
        <v>697</v>
      </c>
      <c r="BF698" s="6" t="str">
        <f t="shared" si="214"/>
        <v>insert into bitacoras_estatus (numero_expediente, numero_registro, representante, fecha_inicio, fecha_vencimiento, id_cliente, id_admin, id_bitacoras_estatus, id_estatus, id_clase, id_marca, created_at, updated_at) values('1129151','1199591','ARTURO AMPARAN SOTO','2010-10-08','2020-10-08','449','2','1','1',42,653,'2010-10-08 00:00:00','2010-10-08 00:00:00');</v>
      </c>
      <c r="BG698" s="6" t="str">
        <f t="shared" si="215"/>
        <v>insert into servicios_comentarios (comentario, id_admin, id_estatus, created_at, updated_at) values('TITULO ENTERGADO 01/04/2011',1,697,'2010-10-08 00:00:00','2010-10-08 00:00:00');</v>
      </c>
      <c r="BH698" s="6" t="str">
        <f t="shared" si="216"/>
        <v>insert into servicios_comentarios (comentario, id_admin, id_estatus, created_at, updated_at) values('4267006',1,697,'2010-10-08 00:00:00','2010-10-08 00:00:00');</v>
      </c>
      <c r="BI698" s="137" t="str">
        <f t="shared" si="217"/>
        <v>update bitacoras_estatus set comprobacion_uso = 1, id_estatus=10 where id=697;</v>
      </c>
      <c r="BJ698" s="137" t="str">
        <f t="shared" si="218"/>
        <v>update bitacoras_estatus set numero_expediente = '1129151', numero_registro = '1199591', id_estatus = 10, fecha_inicio = '2010-10-08', fecha_vencimiento ='2020-10-08', created_at ='2010-10-08 00:00:00', updated_at ='2010-10-08 00:00:00', id_clase=42, id_marca=653, id_cliente=449, vigencia = 1 where id =697;</v>
      </c>
      <c r="BK698" s="137" t="str">
        <f t="shared" si="219"/>
        <v>update bitacoras_estatus set id_estatus = 10 where id =697;</v>
      </c>
    </row>
    <row r="699" spans="1:63">
      <c r="A699" s="3">
        <v>1129152</v>
      </c>
      <c r="B699" s="3">
        <v>1200302</v>
      </c>
      <c r="C699" s="3">
        <f>IF(Tabla1[[#This Row],[No. REG.]]="","",1)</f>
        <v>1</v>
      </c>
      <c r="D699" s="3" t="s">
        <v>46</v>
      </c>
      <c r="E699" s="3">
        <f>IF(Tabla1[[#This Row],[STATUS]]="","",VLOOKUP(D699,Estatus!$A$2:$B$13,2,0))</f>
        <v>10</v>
      </c>
      <c r="F699" s="3">
        <f>IF(Tabla1[[#This Row],[STATUS]]="","",VLOOKUP(D699,Estatus!$A$2:$I$12,9,0))</f>
        <v>1</v>
      </c>
      <c r="G699" s="12"/>
      <c r="H699" s="7">
        <v>40459</v>
      </c>
      <c r="I699" s="80">
        <f t="shared" si="200"/>
        <v>2010</v>
      </c>
      <c r="J699" s="80">
        <f t="shared" si="201"/>
        <v>10</v>
      </c>
      <c r="K699" s="80">
        <f t="shared" si="202"/>
        <v>8</v>
      </c>
      <c r="L699" s="80">
        <f t="shared" si="203"/>
        <v>10</v>
      </c>
      <c r="M699" s="80" t="str">
        <f t="shared" si="204"/>
        <v>08</v>
      </c>
      <c r="N699" s="80" t="str">
        <f t="shared" si="205"/>
        <v>'2010-10-08'</v>
      </c>
      <c r="O699" s="80" t="str">
        <f t="shared" si="206"/>
        <v>'2010-10-08 00:00:00'</v>
      </c>
      <c r="P699" s="7">
        <v>44112</v>
      </c>
      <c r="Q699" s="80">
        <f t="shared" si="207"/>
        <v>2020</v>
      </c>
      <c r="R699" s="80">
        <f t="shared" si="208"/>
        <v>10</v>
      </c>
      <c r="S699" s="80">
        <f t="shared" si="209"/>
        <v>8</v>
      </c>
      <c r="T699" s="80">
        <f t="shared" si="210"/>
        <v>10</v>
      </c>
      <c r="U699" s="80" t="str">
        <f t="shared" si="211"/>
        <v>08</v>
      </c>
      <c r="V699" s="80" t="str">
        <f t="shared" si="212"/>
        <v>'2020-10-08'</v>
      </c>
      <c r="W699" s="80"/>
      <c r="X699" s="80" t="str">
        <f t="shared" si="213"/>
        <v>null</v>
      </c>
      <c r="Y699" s="3" t="s">
        <v>3591</v>
      </c>
      <c r="Z699" s="124">
        <f>IFERROR(IF(Y699="","null",VLOOKUP(Y699,Marcas!$A$2:$C$2024,2,0)),"")</f>
        <v>766</v>
      </c>
      <c r="AA699" s="3" t="s">
        <v>3580</v>
      </c>
      <c r="AB699" s="3">
        <f>IFERROR(IF(AA699="","",IF(AA699="EMPORIO LEGAL",1,VLOOKUP(AA699,Clientes!$A$2:$B$1190,2,0))),"")</f>
        <v>449</v>
      </c>
      <c r="AC699" s="3">
        <f>IFERROR(IF(Tabla1[[#This Row],[id_control]]="null","",VLOOKUP(CONCATENATE(Tabla1[[#This Row],[CLIENTE]],"-",Tabla1[[#This Row],[id_control]]),Hoja1!$C$2:$D$1994,2,0)),"")</f>
        <v>699</v>
      </c>
      <c r="AD699" s="3" t="s">
        <v>3581</v>
      </c>
      <c r="AE699" s="3"/>
      <c r="AF699" s="3"/>
      <c r="AG699" s="3"/>
      <c r="AH699" s="3"/>
      <c r="AI699" s="3"/>
      <c r="AJ699" s="3"/>
      <c r="AK699" s="3"/>
      <c r="AL699" s="3">
        <v>4267006</v>
      </c>
      <c r="AM699" s="6"/>
      <c r="AN699" s="6"/>
      <c r="AO699" s="6"/>
      <c r="AP699" s="6"/>
      <c r="AQ699" s="6"/>
      <c r="AR699" s="6"/>
      <c r="AS699" s="6"/>
      <c r="AT699" s="6"/>
      <c r="AU699" s="6"/>
      <c r="AV699" s="13" t="s">
        <v>3582</v>
      </c>
      <c r="AW699" s="8"/>
      <c r="AX699" s="6"/>
      <c r="AY699" s="6"/>
      <c r="AZ699" s="6"/>
      <c r="BA699" s="6"/>
      <c r="BB699" s="6"/>
      <c r="BC699" s="6"/>
      <c r="BD699" s="6">
        <v>4267006</v>
      </c>
      <c r="BE699" s="8">
        <v>698</v>
      </c>
      <c r="BF699" s="6" t="str">
        <f t="shared" si="214"/>
        <v>insert into bitacoras_estatus (numero_expediente, numero_registro, representante, fecha_inicio, fecha_vencimiento, id_cliente, id_admin, id_bitacoras_estatus, id_estatus, id_clase, id_marca, created_at, updated_at) values('1129152','1200302','ARTURO AMPARAN SOTO','2010-10-08','2020-10-08','449','2','1','1',null,766,'2010-10-08 00:00:00','2010-10-08 00:00:00');</v>
      </c>
      <c r="BG699" s="6" t="str">
        <f t="shared" si="215"/>
        <v/>
      </c>
      <c r="BH699" s="6" t="str">
        <f t="shared" si="216"/>
        <v>insert into servicios_comentarios (comentario, id_admin, id_estatus, created_at, updated_at) values('4267006',1,698,'2010-10-08 00:00:00','2010-10-08 00:00:00');</v>
      </c>
      <c r="BI699" s="137" t="str">
        <f t="shared" si="217"/>
        <v>update bitacoras_estatus set comprobacion_uso = 1, id_estatus=10 where id=698;</v>
      </c>
      <c r="BJ699" s="137" t="str">
        <f t="shared" si="218"/>
        <v>update bitacoras_estatus set numero_expediente = '1129152', numero_registro = '1200302', id_estatus = 10, fecha_inicio = '2010-10-08', fecha_vencimiento ='2020-10-08', created_at ='2010-10-08 00:00:00', updated_at ='2010-10-08 00:00:00', id_clase=null, id_marca=766, id_cliente=449, vigencia = 1 where id =698;</v>
      </c>
      <c r="BK699" s="137" t="str">
        <f t="shared" si="219"/>
        <v>update bitacoras_estatus set id_estatus = 10 where id =698;</v>
      </c>
    </row>
    <row r="700" spans="1:63" ht="43">
      <c r="A700" s="6">
        <v>907323</v>
      </c>
      <c r="B700" s="6">
        <v>1030054</v>
      </c>
      <c r="C700" s="6">
        <f>IF(Tabla1[[#This Row],[No. REG.]]="","",1)</f>
        <v>1</v>
      </c>
      <c r="D700" s="3" t="s">
        <v>46</v>
      </c>
      <c r="E700" s="3">
        <f>IF(Tabla1[[#This Row],[STATUS]]="","",VLOOKUP(D700,Estatus!$A$2:$B$13,2,0))</f>
        <v>10</v>
      </c>
      <c r="F700" s="3">
        <f>IF(Tabla1[[#This Row],[STATUS]]="","",VLOOKUP(D700,Estatus!$A$2:$I$12,9,0))</f>
        <v>1</v>
      </c>
      <c r="G700" s="16" t="s">
        <v>3592</v>
      </c>
      <c r="H700" s="7">
        <v>43082</v>
      </c>
      <c r="I700" s="80">
        <f t="shared" si="200"/>
        <v>2017</v>
      </c>
      <c r="J700" s="80">
        <f t="shared" si="201"/>
        <v>12</v>
      </c>
      <c r="K700" s="80">
        <f t="shared" si="202"/>
        <v>13</v>
      </c>
      <c r="L700" s="80">
        <f t="shared" si="203"/>
        <v>12</v>
      </c>
      <c r="M700" s="80">
        <f t="shared" si="204"/>
        <v>13</v>
      </c>
      <c r="N700" s="80" t="str">
        <f t="shared" si="205"/>
        <v>'2017-12-13'</v>
      </c>
      <c r="O700" s="80" t="str">
        <f t="shared" si="206"/>
        <v>'2017-12-13 00:00:00'</v>
      </c>
      <c r="P700" s="7">
        <v>46734</v>
      </c>
      <c r="Q700" s="80">
        <f t="shared" si="207"/>
        <v>2027</v>
      </c>
      <c r="R700" s="80">
        <f t="shared" si="208"/>
        <v>12</v>
      </c>
      <c r="S700" s="80">
        <f t="shared" si="209"/>
        <v>13</v>
      </c>
      <c r="T700" s="80">
        <f t="shared" si="210"/>
        <v>12</v>
      </c>
      <c r="U700" s="80">
        <f t="shared" si="211"/>
        <v>13</v>
      </c>
      <c r="V700" s="80" t="str">
        <f t="shared" si="212"/>
        <v>'2027-12-13'</v>
      </c>
      <c r="W700" s="80">
        <v>9</v>
      </c>
      <c r="X700" s="80">
        <f t="shared" si="213"/>
        <v>9</v>
      </c>
      <c r="Y700" s="6" t="s">
        <v>8652</v>
      </c>
      <c r="Z700" s="123">
        <f>IFERROR(IF(Y700="","null",VLOOKUP(Y700,Marcas!$A$2:$C$2024,2,0)),"")</f>
        <v>11</v>
      </c>
      <c r="AA700" s="3" t="s">
        <v>3593</v>
      </c>
      <c r="AB700" s="3">
        <f>IFERROR(IF(AA700="","",IF(AA700="EMPORIO LEGAL",1,VLOOKUP(AA700,Clientes!$A$2:$B$1190,2,0))),"")</f>
        <v>448</v>
      </c>
      <c r="AC700" s="3">
        <f>IFERROR(IF(Tabla1[[#This Row],[id_control]]="null","",VLOOKUP(CONCATENATE(Tabla1[[#This Row],[CLIENTE]],"-",Tabla1[[#This Row],[id_control]]),Hoja1!$C$2:$D$1994,2,0)),"")</f>
        <v>700</v>
      </c>
      <c r="AD700" s="6" t="s">
        <v>3594</v>
      </c>
      <c r="AE700" s="6"/>
      <c r="AF700" s="6"/>
      <c r="AG700" s="6"/>
      <c r="AH700" s="6"/>
      <c r="AI700" s="6"/>
      <c r="AJ700" s="6"/>
      <c r="AK700" s="6"/>
      <c r="AL700" s="6">
        <v>4923019</v>
      </c>
      <c r="AM700" s="6">
        <v>4923019</v>
      </c>
      <c r="AN700" s="6"/>
      <c r="AO700" s="6"/>
      <c r="AP700" s="6"/>
      <c r="AQ700" s="6">
        <v>6141250077</v>
      </c>
      <c r="AR700" s="6"/>
      <c r="AS700" s="6"/>
      <c r="AT700" s="6"/>
      <c r="AU700" s="6"/>
      <c r="AV700" s="6" t="s">
        <v>3595</v>
      </c>
      <c r="AW700" s="6" t="s">
        <v>3596</v>
      </c>
      <c r="AX700" s="6" t="s">
        <v>3597</v>
      </c>
      <c r="AY700" s="6"/>
      <c r="AZ700" s="6"/>
      <c r="BA700" s="6"/>
      <c r="BB700" s="6"/>
      <c r="BC700" s="6"/>
      <c r="BD700" s="8" t="s">
        <v>3598</v>
      </c>
      <c r="BE700" s="8">
        <v>699</v>
      </c>
      <c r="BF700" s="6" t="str">
        <f t="shared" si="214"/>
        <v>insert into bitacoras_estatus (numero_expediente, numero_registro, representante, fecha_inicio, fecha_vencimiento, id_cliente, id_admin, id_bitacoras_estatus, id_estatus, id_clase, id_marca, created_at, updated_at) values('907323','1030054','C. MIGUEL ANGEL AGUILAR CONTRERAS','2017-12-13','2027-12-13','448','2','1','1',9,11,'2017-12-13 00:00:00','2017-12-13 00:00:00');</v>
      </c>
      <c r="BG700" s="6" t="str">
        <f t="shared" si="215"/>
        <v>insert into servicios_comentarios (comentario, id_admin, id_estatus, created_at, updated_at) values('TITULO ENTREGADO 10 JULIO 08. EN FECHA 15 DE JUNIO 2017 SE PRESENTÓ SOLICITUD DE RENOVACION DE MARCA.',1,699,'2017-12-13 00:00:00','2017-12-13 00:00:00');</v>
      </c>
      <c r="BH700" s="6" t="str">
        <f t="shared" si="216"/>
        <v>insert into servicios_comentarios (comentario, id_admin, id_estatus, created_at, updated_at) values('4923019,4923019 CEL 6141250077',1,699,'2017-12-13 00:00:00','2017-12-13 00:00:00');</v>
      </c>
      <c r="BI700" s="137" t="str">
        <f t="shared" si="217"/>
        <v>update bitacoras_estatus set comprobacion_uso = 1, id_estatus=10 where id=699;</v>
      </c>
      <c r="BJ700" s="137" t="str">
        <f t="shared" si="218"/>
        <v>update bitacoras_estatus set numero_expediente = '907323', numero_registro = '1030054', id_estatus = 10, fecha_inicio = '2017-12-13', fecha_vencimiento ='2027-12-13', created_at ='2017-12-13 00:00:00', updated_at ='2017-12-13 00:00:00', id_clase=9, id_marca=11, id_cliente=448, vigencia = 1 where id =699;</v>
      </c>
      <c r="BK700" s="137" t="str">
        <f t="shared" si="219"/>
        <v>update bitacoras_estatus set id_estatus = 10 where id =699;</v>
      </c>
    </row>
    <row r="701" spans="1:63" ht="66">
      <c r="A701" s="3">
        <v>907324</v>
      </c>
      <c r="B701" s="3">
        <v>1030055</v>
      </c>
      <c r="C701" s="3">
        <f>IF(Tabla1[[#This Row],[No. REG.]]="","",1)</f>
        <v>1</v>
      </c>
      <c r="D701" s="3" t="s">
        <v>46</v>
      </c>
      <c r="E701" s="3">
        <f>IF(Tabla1[[#This Row],[STATUS]]="","",VLOOKUP(D701,Estatus!$A$2:$B$13,2,0))</f>
        <v>10</v>
      </c>
      <c r="F701" s="3">
        <f>IF(Tabla1[[#This Row],[STATUS]]="","",VLOOKUP(D701,Estatus!$A$2:$I$12,9,0))</f>
        <v>1</v>
      </c>
      <c r="G701" s="12" t="s">
        <v>3599</v>
      </c>
      <c r="H701" s="7">
        <v>43082</v>
      </c>
      <c r="I701" s="80">
        <f t="shared" si="200"/>
        <v>2017</v>
      </c>
      <c r="J701" s="80">
        <f t="shared" si="201"/>
        <v>12</v>
      </c>
      <c r="K701" s="80">
        <f t="shared" si="202"/>
        <v>13</v>
      </c>
      <c r="L701" s="80">
        <f t="shared" si="203"/>
        <v>12</v>
      </c>
      <c r="M701" s="80">
        <f t="shared" si="204"/>
        <v>13</v>
      </c>
      <c r="N701" s="80" t="str">
        <f t="shared" si="205"/>
        <v>'2017-12-13'</v>
      </c>
      <c r="O701" s="80" t="str">
        <f t="shared" si="206"/>
        <v>'2017-12-13 00:00:00'</v>
      </c>
      <c r="P701" s="7">
        <v>46734</v>
      </c>
      <c r="Q701" s="80">
        <f t="shared" si="207"/>
        <v>2027</v>
      </c>
      <c r="R701" s="80">
        <f t="shared" si="208"/>
        <v>12</v>
      </c>
      <c r="S701" s="80">
        <f t="shared" si="209"/>
        <v>13</v>
      </c>
      <c r="T701" s="80">
        <f t="shared" si="210"/>
        <v>12</v>
      </c>
      <c r="U701" s="80">
        <f t="shared" si="211"/>
        <v>13</v>
      </c>
      <c r="V701" s="80" t="str">
        <f t="shared" si="212"/>
        <v>'2027-12-13'</v>
      </c>
      <c r="W701" s="80">
        <v>42</v>
      </c>
      <c r="X701" s="80">
        <f t="shared" si="213"/>
        <v>42</v>
      </c>
      <c r="Y701" s="3" t="s">
        <v>8652</v>
      </c>
      <c r="Z701" s="124">
        <f>IFERROR(IF(Y701="","null",VLOOKUP(Y701,Marcas!$A$2:$C$2024,2,0)),"")</f>
        <v>11</v>
      </c>
      <c r="AA701" s="3" t="s">
        <v>3593</v>
      </c>
      <c r="AB701" s="3">
        <f>IFERROR(IF(AA701="","",IF(AA701="EMPORIO LEGAL",1,VLOOKUP(AA701,Clientes!$A$2:$B$1190,2,0))),"")</f>
        <v>448</v>
      </c>
      <c r="AC701" s="3">
        <f>IFERROR(IF(Tabla1[[#This Row],[id_control]]="null","",VLOOKUP(CONCATENATE(Tabla1[[#This Row],[CLIENTE]],"-",Tabla1[[#This Row],[id_control]]),Hoja1!$C$2:$D$1994,2,0)),"")</f>
        <v>700</v>
      </c>
      <c r="AD701" s="3" t="s">
        <v>3594</v>
      </c>
      <c r="AE701" s="3"/>
      <c r="AF701" s="3"/>
      <c r="AG701" s="3"/>
      <c r="AH701" s="3"/>
      <c r="AI701" s="3"/>
      <c r="AJ701" s="3"/>
      <c r="AK701" s="3"/>
      <c r="AL701" s="3">
        <v>49223019</v>
      </c>
      <c r="AM701" s="5">
        <v>4923019</v>
      </c>
      <c r="AN701" s="5"/>
      <c r="AO701" s="4"/>
      <c r="AP701" s="6"/>
      <c r="AQ701" s="5">
        <v>6141250077</v>
      </c>
      <c r="AR701" s="6"/>
      <c r="AS701" s="6"/>
      <c r="AT701" s="6"/>
      <c r="AU701" s="6"/>
      <c r="AV701" s="4" t="s">
        <v>3595</v>
      </c>
      <c r="AW701" s="4" t="s">
        <v>3596</v>
      </c>
      <c r="AX701" s="6"/>
      <c r="AY701" s="6"/>
      <c r="AZ701" s="6"/>
      <c r="BA701" s="6"/>
      <c r="BB701" s="6"/>
      <c r="BC701" s="6"/>
      <c r="BD701" s="6" t="s">
        <v>3600</v>
      </c>
      <c r="BE701" s="8">
        <v>700</v>
      </c>
      <c r="BF701" s="6" t="str">
        <f t="shared" si="214"/>
        <v>insert into bitacoras_estatus (numero_expediente, numero_registro, representante, fecha_inicio, fecha_vencimiento, id_cliente, id_admin, id_bitacoras_estatus, id_estatus, id_clase, id_marca, created_at, updated_at) values('907324','1030055','C. MIGUEL ANGEL AGUILAR CONTRERAS','2017-12-13','2027-12-13','448','2','1','1',42,11,'2017-12-13 00:00:00','2017-12-13 00:00:00');</v>
      </c>
      <c r="BG701" s="6" t="str">
        <f t="shared" si="215"/>
        <v>insert into servicios_comentarios (comentario, id_admin, id_estatus, created_at, updated_at) values('TITULO ENTREGADO 10 JULIO 08. EN FECHA 15 DE JUNIO 2017 SE PRESENTÓ SOLICITUD DE RENOVACION DE MARCA.. 3L 26 SEPT 2016 SE COMUNICA LA RENOVACION DEL REGISTRO DE MARCA',1,700,'2017-12-13 00:00:00','2017-12-13 00:00:00');</v>
      </c>
      <c r="BH701" s="6" t="str">
        <f t="shared" si="216"/>
        <v>insert into servicios_comentarios (comentario, id_admin, id_estatus, created_at, updated_at) values('49223019,4923019 CEL 6141250077',1,700,'2017-12-13 00:00:00','2017-12-13 00:00:00');</v>
      </c>
      <c r="BI701" s="137" t="str">
        <f t="shared" si="217"/>
        <v>update bitacoras_estatus set comprobacion_uso = 1, id_estatus=10 where id=700;</v>
      </c>
      <c r="BJ701" s="137" t="str">
        <f t="shared" si="218"/>
        <v>update bitacoras_estatus set numero_expediente = '907324', numero_registro = '1030055', id_estatus = 10, fecha_inicio = '2017-12-13', fecha_vencimiento ='2027-12-13', created_at ='2017-12-13 00:00:00', updated_at ='2017-12-13 00:00:00', id_clase=42, id_marca=11, id_cliente=448, vigencia = 1 where id =700;</v>
      </c>
      <c r="BK701" s="137" t="str">
        <f t="shared" si="219"/>
        <v>update bitacoras_estatus set id_estatus = 10 where id =700;</v>
      </c>
    </row>
    <row r="702" spans="1:63" ht="92">
      <c r="A702" s="3">
        <v>1469230</v>
      </c>
      <c r="B702" s="3">
        <v>1505522</v>
      </c>
      <c r="C702" s="3">
        <f>IF(Tabla1[[#This Row],[No. REG.]]="","",1)</f>
        <v>1</v>
      </c>
      <c r="D702" s="3" t="s">
        <v>46</v>
      </c>
      <c r="E702" s="3">
        <f>IF(Tabla1[[#This Row],[STATUS]]="","",VLOOKUP(D702,Estatus!$A$2:$B$13,2,0))</f>
        <v>10</v>
      </c>
      <c r="F702" s="3">
        <f>IF(Tabla1[[#This Row],[STATUS]]="","",VLOOKUP(D702,Estatus!$A$2:$I$12,9,0))</f>
        <v>1</v>
      </c>
      <c r="G702" s="12" t="s">
        <v>3601</v>
      </c>
      <c r="H702" s="7">
        <v>41719</v>
      </c>
      <c r="I702" s="80">
        <f t="shared" si="200"/>
        <v>2014</v>
      </c>
      <c r="J702" s="80">
        <f t="shared" si="201"/>
        <v>3</v>
      </c>
      <c r="K702" s="80">
        <f t="shared" si="202"/>
        <v>21</v>
      </c>
      <c r="L702" s="80" t="str">
        <f t="shared" si="203"/>
        <v>03</v>
      </c>
      <c r="M702" s="80">
        <f t="shared" si="204"/>
        <v>21</v>
      </c>
      <c r="N702" s="80" t="str">
        <f t="shared" si="205"/>
        <v>'2014-03-21'</v>
      </c>
      <c r="O702" s="80" t="str">
        <f t="shared" si="206"/>
        <v>'2014-03-21 00:00:00'</v>
      </c>
      <c r="P702" s="7">
        <v>45372</v>
      </c>
      <c r="Q702" s="80">
        <f t="shared" si="207"/>
        <v>2024</v>
      </c>
      <c r="R702" s="80">
        <f t="shared" si="208"/>
        <v>3</v>
      </c>
      <c r="S702" s="80">
        <f t="shared" si="209"/>
        <v>21</v>
      </c>
      <c r="T702" s="80" t="str">
        <f t="shared" si="210"/>
        <v>03</v>
      </c>
      <c r="U702" s="80">
        <f t="shared" si="211"/>
        <v>21</v>
      </c>
      <c r="V702" s="80" t="str">
        <f t="shared" si="212"/>
        <v>'2024-03-21'</v>
      </c>
      <c r="W702" s="80"/>
      <c r="X702" s="80" t="str">
        <f t="shared" si="213"/>
        <v>null</v>
      </c>
      <c r="Y702" s="3" t="s">
        <v>3602</v>
      </c>
      <c r="Z702" s="124">
        <f>IFERROR(IF(Y702="","null",VLOOKUP(Y702,Marcas!$A$2:$C$2024,2,0)),"")</f>
        <v>639</v>
      </c>
      <c r="AA702" s="3" t="s">
        <v>3602</v>
      </c>
      <c r="AB702" s="3">
        <f>IFERROR(IF(AA702="","",IF(AA702="EMPORIO LEGAL",1,VLOOKUP(AA702,Clientes!$A$2:$B$1190,2,0))),"")</f>
        <v>447</v>
      </c>
      <c r="AC702" s="3">
        <f>IFERROR(IF(Tabla1[[#This Row],[id_control]]="null","",VLOOKUP(CONCATENATE(Tabla1[[#This Row],[CLIENTE]],"-",Tabla1[[#This Row],[id_control]]),Hoja1!$C$2:$D$1994,2,0)),"")</f>
        <v>702</v>
      </c>
      <c r="AD702" s="3" t="s">
        <v>3603</v>
      </c>
      <c r="AE702" s="3"/>
      <c r="AF702" s="3"/>
      <c r="AG702" s="3"/>
      <c r="AH702" s="3"/>
      <c r="AI702" s="3"/>
      <c r="AJ702" s="3"/>
      <c r="AK702" s="3"/>
      <c r="AL702" s="3" t="s">
        <v>3604</v>
      </c>
      <c r="AM702" s="5"/>
      <c r="AN702" s="5"/>
      <c r="AO702" s="6"/>
      <c r="AP702" s="6"/>
      <c r="AQ702" s="5"/>
      <c r="AR702" s="6"/>
      <c r="AS702" s="6"/>
      <c r="AT702" s="6"/>
      <c r="AU702" s="6"/>
      <c r="AV702" s="4" t="s">
        <v>3605</v>
      </c>
      <c r="AW702" s="4"/>
      <c r="AX702" s="6"/>
      <c r="AY702" s="6"/>
      <c r="AZ702" s="6"/>
      <c r="BA702" s="6"/>
      <c r="BB702" s="6"/>
      <c r="BC702" s="6"/>
      <c r="BD702" s="6" t="s">
        <v>3604</v>
      </c>
      <c r="BE702" s="8">
        <v>701</v>
      </c>
      <c r="BF702" s="6" t="str">
        <f t="shared" si="214"/>
        <v>insert into bitacoras_estatus (numero_expediente, numero_registro, representante, fecha_inicio, fecha_vencimiento, id_cliente, id_admin, id_bitacoras_estatus, id_estatus, id_clase, id_marca, created_at, updated_at) values('1469230','1505522','JUAN CARLOS ANTON ANTON','2014-03-21','2024-03-21','447','2','1','1',null,639,'2014-03-21 00:00:00','2014-03-21 00:00:00');</v>
      </c>
      <c r="BG702" s="6" t="str">
        <f t="shared" si="215"/>
        <v>insert into servicios_comentarios (comentario, id_admin, id_estatus, created_at, updated_at) values('REQUISITOS RECIBIDOS 04/09/2014. REQUISTOS CONTESTADOS 29/09/2014. TITULO. EN FECHA 23 DE JUNIO DE 2017 SE PRESENTÓ COMPROBACION DE USO. EL 27 FEBRERO 2018 SE ACUSA DE RECIBO EL ESCRITO QUE SE CONTESTA SOBRE COMPROBACION DE USO',1,701,'2014-03-21 00:00:00','2014-03-21 00:00:00');</v>
      </c>
      <c r="BH702" s="6" t="str">
        <f t="shared" si="216"/>
        <v>insert into servicios_comentarios (comentario, id_admin, id_estatus, created_at, updated_at) values('614-446-1227 CEL. 614-182-7673',1,701,'2014-03-21 00:00:00','2014-03-21 00:00:00');</v>
      </c>
      <c r="BI702" s="137" t="str">
        <f t="shared" si="217"/>
        <v>update bitacoras_estatus set comprobacion_uso = 1, id_estatus=10 where id=701;</v>
      </c>
      <c r="BJ702" s="137" t="str">
        <f t="shared" si="218"/>
        <v>update bitacoras_estatus set numero_expediente = '1469230', numero_registro = '1505522', id_estatus = 10, fecha_inicio = '2014-03-21', fecha_vencimiento ='2024-03-21', created_at ='2014-03-21 00:00:00', updated_at ='2014-03-21 00:00:00', id_clase=null, id_marca=639, id_cliente=447, vigencia = 1 where id =701;</v>
      </c>
      <c r="BK702" s="137" t="str">
        <f t="shared" si="219"/>
        <v>update bitacoras_estatus set id_estatus = 10 where id =701;</v>
      </c>
    </row>
    <row r="703" spans="1:63">
      <c r="A703" s="6">
        <v>908511</v>
      </c>
      <c r="B703" s="6"/>
      <c r="C703" s="6" t="str">
        <f>IF(Tabla1[[#This Row],[No. REG.]]="","",1)</f>
        <v/>
      </c>
      <c r="D703" s="3" t="s">
        <v>34</v>
      </c>
      <c r="E703" s="3">
        <f>IF(Tabla1[[#This Row],[STATUS]]="","",VLOOKUP(D703,Estatus!$A$2:$B$13,2,0))</f>
        <v>5</v>
      </c>
      <c r="F703" s="3">
        <f>IF(Tabla1[[#This Row],[STATUS]]="","",VLOOKUP(D703,Estatus!$A$2:$I$12,9,0))</f>
        <v>0</v>
      </c>
      <c r="G703" s="16" t="s">
        <v>161</v>
      </c>
      <c r="H703" s="7">
        <v>39455</v>
      </c>
      <c r="I703" s="80">
        <f t="shared" si="200"/>
        <v>2008</v>
      </c>
      <c r="J703" s="80">
        <f t="shared" si="201"/>
        <v>1</v>
      </c>
      <c r="K703" s="80">
        <f t="shared" si="202"/>
        <v>8</v>
      </c>
      <c r="L703" s="80" t="str">
        <f t="shared" si="203"/>
        <v>01</v>
      </c>
      <c r="M703" s="80" t="str">
        <f t="shared" si="204"/>
        <v>08</v>
      </c>
      <c r="N703" s="80" t="str">
        <f t="shared" si="205"/>
        <v>'2008-01-08'</v>
      </c>
      <c r="O703" s="80" t="str">
        <f t="shared" si="206"/>
        <v>'2008-01-08 00:00:00'</v>
      </c>
      <c r="P703" s="7">
        <v>43108</v>
      </c>
      <c r="Q703" s="80">
        <f t="shared" si="207"/>
        <v>2018</v>
      </c>
      <c r="R703" s="80">
        <f t="shared" si="208"/>
        <v>1</v>
      </c>
      <c r="S703" s="80">
        <f t="shared" si="209"/>
        <v>8</v>
      </c>
      <c r="T703" s="80" t="str">
        <f t="shared" si="210"/>
        <v>01</v>
      </c>
      <c r="U703" s="80" t="str">
        <f t="shared" si="211"/>
        <v>08</v>
      </c>
      <c r="V703" s="80" t="str">
        <f t="shared" si="212"/>
        <v>'2018-01-08'</v>
      </c>
      <c r="W703" s="80"/>
      <c r="X703" s="80" t="str">
        <f t="shared" si="213"/>
        <v>null</v>
      </c>
      <c r="Y703" s="6" t="s">
        <v>3606</v>
      </c>
      <c r="Z703" s="123">
        <f>IFERROR(IF(Y703="","null",VLOOKUP(Y703,Marcas!$A$2:$C$2024,2,0)),"")</f>
        <v>14</v>
      </c>
      <c r="AA703" s="3" t="s">
        <v>3607</v>
      </c>
      <c r="AB703" s="3">
        <f>IFERROR(IF(AA703="","",IF(AA703="EMPORIO LEGAL",1,VLOOKUP(AA703,Clientes!$A$2:$B$1190,2,0))),"")</f>
        <v>445</v>
      </c>
      <c r="AC703" s="3">
        <f>IFERROR(IF(Tabla1[[#This Row],[id_control]]="null","",VLOOKUP(CONCATENATE(Tabla1[[#This Row],[CLIENTE]],"-",Tabla1[[#This Row],[id_control]]),Hoja1!$C$2:$D$1994,2,0)),"")</f>
        <v>703</v>
      </c>
      <c r="AD703" s="6" t="s">
        <v>3608</v>
      </c>
      <c r="AE703" s="6"/>
      <c r="AF703" s="6"/>
      <c r="AG703" s="6"/>
      <c r="AH703" s="6"/>
      <c r="AI703" s="6"/>
      <c r="AJ703" s="6"/>
      <c r="AK703" s="6"/>
      <c r="AL703" s="3"/>
      <c r="AM703" s="5"/>
      <c r="AN703" s="5"/>
      <c r="AO703" s="6"/>
      <c r="AP703" s="6"/>
      <c r="AQ703" s="5"/>
      <c r="AR703" s="6"/>
      <c r="AS703" s="6"/>
      <c r="AT703" s="6"/>
      <c r="AU703" s="6"/>
      <c r="AV703" s="4"/>
      <c r="AW703" s="4"/>
      <c r="AX703" s="6"/>
      <c r="AY703" s="6"/>
      <c r="AZ703" s="6"/>
      <c r="BA703" s="6"/>
      <c r="BB703" s="6"/>
      <c r="BC703" s="6"/>
      <c r="BD703" s="8"/>
      <c r="BE703" s="8">
        <v>702</v>
      </c>
      <c r="BF703" s="6" t="str">
        <f t="shared" si="214"/>
        <v>insert into bitacoras_estatus (numero_expediente, numero_registro, representante, fecha_inicio, fecha_vencimiento, id_cliente, id_admin, id_bitacoras_estatus, id_estatus, id_clase, id_marca, created_at, updated_at) values('908511','','FEDERICO GUILLERMO MACYSHYN RASOR','2008-01-08','2018-01-08','445','2','1','1',null,14,'2008-01-08 00:00:00','2008-01-08 00:00:00');</v>
      </c>
      <c r="BG703" s="6" t="str">
        <f t="shared" si="215"/>
        <v>insert into servicios_comentarios (comentario, id_admin, id_estatus, created_at, updated_at) values('RECIBIDA 15/04/09',1,702,'2008-01-08 00:00:00','2008-01-08 00:00:00');</v>
      </c>
      <c r="BH703" s="6" t="str">
        <f t="shared" si="216"/>
        <v/>
      </c>
      <c r="BI703" s="137" t="str">
        <f t="shared" si="217"/>
        <v>update bitacoras_estatus set comprobacion_uso = 1, id_estatus=5 where id=702;</v>
      </c>
      <c r="BJ703" s="137" t="str">
        <f t="shared" si="218"/>
        <v>update bitacoras_estatus set numero_expediente = '908511', numero_registro = '', id_estatus = 5, fecha_inicio = '2008-01-08', fecha_vencimiento ='2018-01-08', created_at ='2008-01-08 00:00:00', updated_at ='2008-01-08 00:00:00', id_clase=null, id_marca=14, id_cliente=445, vigencia = 0 where id =702;</v>
      </c>
      <c r="BK703" s="137" t="str">
        <f t="shared" si="219"/>
        <v>update bitacoras_estatus set id_estatus = 5 where id =702;</v>
      </c>
    </row>
    <row r="704" spans="1:63" ht="53">
      <c r="A704" s="3">
        <v>908513</v>
      </c>
      <c r="B704" s="3">
        <v>1037028</v>
      </c>
      <c r="C704" s="3">
        <f>IF(Tabla1[[#This Row],[No. REG.]]="","",1)</f>
        <v>1</v>
      </c>
      <c r="D704" s="3" t="s">
        <v>46</v>
      </c>
      <c r="E704" s="3">
        <f>IF(Tabla1[[#This Row],[STATUS]]="","",VLOOKUP(D704,Estatus!$A$2:$B$13,2,0))</f>
        <v>10</v>
      </c>
      <c r="F704" s="3">
        <f>IF(Tabla1[[#This Row],[STATUS]]="","",VLOOKUP(D704,Estatus!$A$2:$I$12,9,0))</f>
        <v>1</v>
      </c>
      <c r="G704" s="12" t="s">
        <v>3609</v>
      </c>
      <c r="H704" s="7">
        <v>43108</v>
      </c>
      <c r="I704" s="80">
        <f t="shared" si="200"/>
        <v>2018</v>
      </c>
      <c r="J704" s="80">
        <f t="shared" si="201"/>
        <v>1</v>
      </c>
      <c r="K704" s="80">
        <f t="shared" si="202"/>
        <v>8</v>
      </c>
      <c r="L704" s="80" t="str">
        <f t="shared" si="203"/>
        <v>01</v>
      </c>
      <c r="M704" s="80" t="str">
        <f t="shared" si="204"/>
        <v>08</v>
      </c>
      <c r="N704" s="80" t="str">
        <f t="shared" si="205"/>
        <v>'2018-01-08'</v>
      </c>
      <c r="O704" s="80" t="str">
        <f t="shared" si="206"/>
        <v>'2018-01-08 00:00:00'</v>
      </c>
      <c r="P704" s="7">
        <v>46760</v>
      </c>
      <c r="Q704" s="80">
        <f t="shared" si="207"/>
        <v>2028</v>
      </c>
      <c r="R704" s="80">
        <f t="shared" si="208"/>
        <v>1</v>
      </c>
      <c r="S704" s="80">
        <f t="shared" si="209"/>
        <v>8</v>
      </c>
      <c r="T704" s="80" t="str">
        <f t="shared" si="210"/>
        <v>01</v>
      </c>
      <c r="U704" s="80" t="str">
        <f t="shared" si="211"/>
        <v>08</v>
      </c>
      <c r="V704" s="80" t="str">
        <f t="shared" si="212"/>
        <v>'2028-01-08'</v>
      </c>
      <c r="W704" s="80"/>
      <c r="X704" s="80" t="str">
        <f t="shared" si="213"/>
        <v>null</v>
      </c>
      <c r="Y704" s="3" t="s">
        <v>3610</v>
      </c>
      <c r="Z704" s="124">
        <f>IFERROR(IF(Y704="","null",VLOOKUP(Y704,Marcas!$A$2:$C$2024,2,0)),"")</f>
        <v>252</v>
      </c>
      <c r="AA704" s="3" t="s">
        <v>3607</v>
      </c>
      <c r="AB704" s="3">
        <f>IFERROR(IF(AA704="","",IF(AA704="EMPORIO LEGAL",1,VLOOKUP(AA704,Clientes!$A$2:$B$1190,2,0))),"")</f>
        <v>445</v>
      </c>
      <c r="AC704" s="3">
        <f>IFERROR(IF(Tabla1[[#This Row],[id_control]]="null","",VLOOKUP(CONCATENATE(Tabla1[[#This Row],[CLIENTE]],"-",Tabla1[[#This Row],[id_control]]),Hoja1!$C$2:$D$1994,2,0)),"")</f>
        <v>704</v>
      </c>
      <c r="AD704" s="3" t="s">
        <v>3608</v>
      </c>
      <c r="AE704" s="3" t="s">
        <v>3611</v>
      </c>
      <c r="AF704" s="3"/>
      <c r="AG704" s="3"/>
      <c r="AH704" s="3"/>
      <c r="AI704" s="3"/>
      <c r="AJ704" s="3"/>
      <c r="AK704" s="3"/>
      <c r="AL704" s="3">
        <v>4421040</v>
      </c>
      <c r="AM704" s="5">
        <v>4421041</v>
      </c>
      <c r="AN704" s="5">
        <v>4421042</v>
      </c>
      <c r="AO704" s="6" t="s">
        <v>3612</v>
      </c>
      <c r="AP704" s="6"/>
      <c r="AQ704" s="5">
        <v>6144885666</v>
      </c>
      <c r="AR704" s="6"/>
      <c r="AS704" s="6"/>
      <c r="AT704" s="6"/>
      <c r="AU704" s="6"/>
      <c r="AV704" s="5" t="s">
        <v>3613</v>
      </c>
      <c r="AW704" s="4"/>
      <c r="AX704" s="6"/>
      <c r="AY704" s="6"/>
      <c r="AZ704" s="6"/>
      <c r="BA704" s="6"/>
      <c r="BB704" s="6"/>
      <c r="BC704" s="6"/>
      <c r="BD704" s="6" t="s">
        <v>3614</v>
      </c>
      <c r="BE704" s="8">
        <v>703</v>
      </c>
      <c r="BF704" s="6" t="str">
        <f t="shared" si="214"/>
        <v>insert into bitacoras_estatus (numero_expediente, numero_registro, representante, fecha_inicio, fecha_vencimiento, id_cliente, id_admin, id_bitacoras_estatus, id_estatus, id_clase, id_marca, created_at, updated_at) values('908513','1037028','FEDERICO GUILLERMO MACYSHYN RASOR','2018-01-08','2028-01-08','445','2','1','1',null,252,'2018-01-08 00:00:00','2018-01-08 00:00:00');</v>
      </c>
      <c r="BG704" s="6" t="str">
        <f t="shared" si="215"/>
        <v>insert into servicios_comentarios (comentario, id_admin, id_estatus, created_at, updated_at) values('TITULO ENTREGADO 17/07/08. EN FECHA 13 DE JULIO DE 2017 SE PRESENTÓ SOLICITUD DE RENOVACION. EL 11 NOV. 2017 SE COMUNICA RENOVACION DE LA MARCA',1,703,'2018-01-08 00:00:00','2018-01-08 00:00:00');</v>
      </c>
      <c r="BH704" s="6" t="str">
        <f t="shared" si="216"/>
        <v>insert into servicios_comentarios (comentario, id_admin, id_estatus, created_at, updated_at) values('442-1040, 41 Y 42 cel614-488-5666 Lic. De Leon',1,703,'2018-01-08 00:00:00','2018-01-08 00:00:00');</v>
      </c>
      <c r="BI704" s="137" t="str">
        <f t="shared" si="217"/>
        <v>update bitacoras_estatus set comprobacion_uso = 1, id_estatus=10 where id=703;</v>
      </c>
      <c r="BJ704" s="137" t="str">
        <f t="shared" si="218"/>
        <v>update bitacoras_estatus set numero_expediente = '908513', numero_registro = '1037028', id_estatus = 10, fecha_inicio = '2018-01-08', fecha_vencimiento ='2028-01-08', created_at ='2018-01-08 00:00:00', updated_at ='2018-01-08 00:00:00', id_clase=null, id_marca=252, id_cliente=445, vigencia = 1 where id =703;</v>
      </c>
      <c r="BK704" s="137" t="str">
        <f t="shared" si="219"/>
        <v>update bitacoras_estatus set id_estatus = 10 where id =703;</v>
      </c>
    </row>
    <row r="705" spans="1:63" ht="53">
      <c r="A705" s="3">
        <v>908514</v>
      </c>
      <c r="B705" s="3">
        <v>1029142</v>
      </c>
      <c r="C705" s="3">
        <f>IF(Tabla1[[#This Row],[No. REG.]]="","",1)</f>
        <v>1</v>
      </c>
      <c r="D705" s="3" t="s">
        <v>46</v>
      </c>
      <c r="E705" s="3">
        <f>IF(Tabla1[[#This Row],[STATUS]]="","",VLOOKUP(D705,Estatus!$A$2:$B$13,2,0))</f>
        <v>10</v>
      </c>
      <c r="F705" s="3">
        <f>IF(Tabla1[[#This Row],[STATUS]]="","",VLOOKUP(D705,Estatus!$A$2:$I$12,9,0))</f>
        <v>1</v>
      </c>
      <c r="G705" s="12" t="s">
        <v>3615</v>
      </c>
      <c r="H705" s="7">
        <v>43108</v>
      </c>
      <c r="I705" s="80">
        <f t="shared" si="200"/>
        <v>2018</v>
      </c>
      <c r="J705" s="80">
        <f t="shared" si="201"/>
        <v>1</v>
      </c>
      <c r="K705" s="80">
        <f t="shared" si="202"/>
        <v>8</v>
      </c>
      <c r="L705" s="80" t="str">
        <f t="shared" si="203"/>
        <v>01</v>
      </c>
      <c r="M705" s="80" t="str">
        <f t="shared" si="204"/>
        <v>08</v>
      </c>
      <c r="N705" s="80" t="str">
        <f t="shared" si="205"/>
        <v>'2018-01-08'</v>
      </c>
      <c r="O705" s="80" t="str">
        <f t="shared" si="206"/>
        <v>'2018-01-08 00:00:00'</v>
      </c>
      <c r="P705" s="7">
        <v>46760</v>
      </c>
      <c r="Q705" s="80">
        <f t="shared" si="207"/>
        <v>2028</v>
      </c>
      <c r="R705" s="80">
        <f t="shared" si="208"/>
        <v>1</v>
      </c>
      <c r="S705" s="80">
        <f t="shared" si="209"/>
        <v>8</v>
      </c>
      <c r="T705" s="80" t="str">
        <f t="shared" si="210"/>
        <v>01</v>
      </c>
      <c r="U705" s="80" t="str">
        <f t="shared" si="211"/>
        <v>08</v>
      </c>
      <c r="V705" s="80" t="str">
        <f t="shared" si="212"/>
        <v>'2028-01-08'</v>
      </c>
      <c r="W705" s="80"/>
      <c r="X705" s="80" t="str">
        <f t="shared" si="213"/>
        <v>null</v>
      </c>
      <c r="Y705" s="3" t="s">
        <v>3616</v>
      </c>
      <c r="Z705" s="124">
        <f>IFERROR(IF(Y705="","null",VLOOKUP(Y705,Marcas!$A$2:$C$2024,2,0)),"")</f>
        <v>299</v>
      </c>
      <c r="AA705" s="3" t="s">
        <v>3607</v>
      </c>
      <c r="AB705" s="3">
        <f>IFERROR(IF(AA705="","",IF(AA705="EMPORIO LEGAL",1,VLOOKUP(AA705,Clientes!$A$2:$B$1190,2,0))),"")</f>
        <v>445</v>
      </c>
      <c r="AC705" s="3">
        <f>IFERROR(IF(Tabla1[[#This Row],[id_control]]="null","",VLOOKUP(CONCATENATE(Tabla1[[#This Row],[CLIENTE]],"-",Tabla1[[#This Row],[id_control]]),Hoja1!$C$2:$D$1994,2,0)),"")</f>
        <v>705</v>
      </c>
      <c r="AD705" s="3" t="s">
        <v>3608</v>
      </c>
      <c r="AE705" s="3" t="s">
        <v>3617</v>
      </c>
      <c r="AF705" s="3"/>
      <c r="AG705" s="3"/>
      <c r="AH705" s="3"/>
      <c r="AI705" s="3"/>
      <c r="AJ705" s="3"/>
      <c r="AK705" s="3"/>
      <c r="AL705" s="3">
        <v>4421040</v>
      </c>
      <c r="AM705" s="5">
        <v>4421041</v>
      </c>
      <c r="AN705" s="5">
        <v>4421042</v>
      </c>
      <c r="AO705" s="5"/>
      <c r="AP705" s="5"/>
      <c r="AQ705" s="5">
        <v>6144885666</v>
      </c>
      <c r="AR705" s="5"/>
      <c r="AS705" s="5"/>
      <c r="AT705" s="5"/>
      <c r="AU705" s="5"/>
      <c r="AV705" s="5"/>
      <c r="AW705" s="11"/>
      <c r="AX705" s="5"/>
      <c r="AY705" s="5"/>
      <c r="AZ705" s="5"/>
      <c r="BA705" s="5"/>
      <c r="BB705" s="5"/>
      <c r="BC705" s="5"/>
      <c r="BD705" s="8" t="s">
        <v>3614</v>
      </c>
      <c r="BE705" s="8">
        <v>704</v>
      </c>
      <c r="BF705" s="6" t="str">
        <f t="shared" si="214"/>
        <v>insert into bitacoras_estatus (numero_expediente, numero_registro, representante, fecha_inicio, fecha_vencimiento, id_cliente, id_admin, id_bitacoras_estatus, id_estatus, id_clase, id_marca, created_at, updated_at) values('908514','1029142','FEDERICO GUILLERMO MACYSHYN RASOR','2018-01-08','2028-01-08','445','2','1','1',null,299,'2018-01-08 00:00:00','2018-01-08 00:00:00');</v>
      </c>
      <c r="BG705" s="6" t="str">
        <f t="shared" si="215"/>
        <v>insert into servicios_comentarios (comentario, id_admin, id_estatus, created_at, updated_at) values('TITULO ENTREGADO 10/07/08. EN FECHA 13 DE JULIO DE 2017 SE PRESENTÓ SOLICITUD DE RENOVACION. EL 11 NOV. 2017 SE COMUNICA RENOVACION DE LA MARCA',1,704,'2018-01-08 00:00:00','2018-01-08 00:00:00');</v>
      </c>
      <c r="BH705" s="6" t="str">
        <f t="shared" si="216"/>
        <v>insert into servicios_comentarios (comentario, id_admin, id_estatus, created_at, updated_at) values('442-1040, 41 Y 42 cel614-488-5666 Lic. De Leon',1,704,'2018-01-08 00:00:00','2018-01-08 00:00:00');</v>
      </c>
      <c r="BI705" s="137" t="str">
        <f t="shared" si="217"/>
        <v>update bitacoras_estatus set comprobacion_uso = 1, id_estatus=10 where id=704;</v>
      </c>
      <c r="BJ705" s="137" t="str">
        <f t="shared" si="218"/>
        <v>update bitacoras_estatus set numero_expediente = '908514', numero_registro = '1029142', id_estatus = 10, fecha_inicio = '2018-01-08', fecha_vencimiento ='2028-01-08', created_at ='2018-01-08 00:00:00', updated_at ='2018-01-08 00:00:00', id_clase=null, id_marca=299, id_cliente=445, vigencia = 1 where id =704;</v>
      </c>
      <c r="BK705" s="137" t="str">
        <f t="shared" si="219"/>
        <v>update bitacoras_estatus set id_estatus = 10 where id =704;</v>
      </c>
    </row>
    <row r="706" spans="1:63">
      <c r="A706" s="3">
        <v>908515</v>
      </c>
      <c r="B706" s="3"/>
      <c r="C706" s="3" t="str">
        <f>IF(Tabla1[[#This Row],[No. REG.]]="","",1)</f>
        <v/>
      </c>
      <c r="D706" s="3" t="s">
        <v>34</v>
      </c>
      <c r="E706" s="3">
        <f>IF(Tabla1[[#This Row],[STATUS]]="","",VLOOKUP(D706,Estatus!$A$2:$B$13,2,0))</f>
        <v>5</v>
      </c>
      <c r="F706" s="3">
        <f>IF(Tabla1[[#This Row],[STATUS]]="","",VLOOKUP(D706,Estatus!$A$2:$I$12,9,0))</f>
        <v>0</v>
      </c>
      <c r="G706" s="12" t="s">
        <v>3618</v>
      </c>
      <c r="H706" s="7">
        <v>39455</v>
      </c>
      <c r="I706" s="80">
        <f t="shared" ref="I706:I769" si="220">YEAR(H706)</f>
        <v>2008</v>
      </c>
      <c r="J706" s="80">
        <f t="shared" ref="J706:J769" si="221">MONTH(H706)</f>
        <v>1</v>
      </c>
      <c r="K706" s="80">
        <f t="shared" ref="K706:K769" si="222">DAY(H706)</f>
        <v>8</v>
      </c>
      <c r="L706" s="80" t="str">
        <f t="shared" ref="L706:L769" si="223">IF(LEN(J706)=1,CONCATENATE("0",J706),J706)</f>
        <v>01</v>
      </c>
      <c r="M706" s="80" t="str">
        <f t="shared" ref="M706:M769" si="224">IF(LEN(K706)=1,CONCATENATE("0",K706),K706)</f>
        <v>08</v>
      </c>
      <c r="N706" s="80" t="str">
        <f t="shared" ref="N706:N769" si="225">IFERROR(IF(H706="","null",CONCATENATE("'",I706,"-",L706,"-",M706,"'")),"null")</f>
        <v>'2008-01-08'</v>
      </c>
      <c r="O706" s="80" t="str">
        <f t="shared" ref="O706:O769" si="226">IF(N706="null","'2018-11-08 00:00:00'",CONCATENATE("'",I706,"-",L706,"-",M706," 00:00:00'"))</f>
        <v>'2008-01-08 00:00:00'</v>
      </c>
      <c r="P706" s="7">
        <v>43108</v>
      </c>
      <c r="Q706" s="80">
        <f t="shared" ref="Q706:Q769" si="227">YEAR(P706)</f>
        <v>2018</v>
      </c>
      <c r="R706" s="80">
        <f t="shared" ref="R706:R769" si="228">MONTH(P706)</f>
        <v>1</v>
      </c>
      <c r="S706" s="80">
        <f t="shared" ref="S706:S769" si="229">DAY(P706)</f>
        <v>8</v>
      </c>
      <c r="T706" s="80" t="str">
        <f t="shared" ref="T706:T769" si="230">IF(LEN(R706)=1,CONCATENATE("0",R706),R706)</f>
        <v>01</v>
      </c>
      <c r="U706" s="80" t="str">
        <f t="shared" ref="U706:U769" si="231">IF(LEN(S706)=1,CONCATENATE("0",S706),S706)</f>
        <v>08</v>
      </c>
      <c r="V706" s="80" t="str">
        <f t="shared" ref="V706:V769" si="232">IFERROR(IF(P706="","null",CONCATENATE("'",Q706,"-",T706,"-",U706,"'")),"null")</f>
        <v>'2018-01-08'</v>
      </c>
      <c r="W706" s="80"/>
      <c r="X706" s="80" t="str">
        <f t="shared" ref="X706:X769" si="233">IF(W706="","null",W706)</f>
        <v>null</v>
      </c>
      <c r="Y706" s="3" t="s">
        <v>3619</v>
      </c>
      <c r="Z706" s="124">
        <f>IFERROR(IF(Y706="","null",VLOOKUP(Y706,Marcas!$A$2:$C$2024,2,0)),"")</f>
        <v>305</v>
      </c>
      <c r="AA706" s="3" t="s">
        <v>3607</v>
      </c>
      <c r="AB706" s="3">
        <f>IFERROR(IF(AA706="","",IF(AA706="EMPORIO LEGAL",1,VLOOKUP(AA706,Clientes!$A$2:$B$1190,2,0))),"")</f>
        <v>445</v>
      </c>
      <c r="AC706" s="3">
        <f>IFERROR(IF(Tabla1[[#This Row],[id_control]]="null","",VLOOKUP(CONCATENATE(Tabla1[[#This Row],[CLIENTE]],"-",Tabla1[[#This Row],[id_control]]),Hoja1!$C$2:$D$1994,2,0)),"")</f>
        <v>706</v>
      </c>
      <c r="AD706" s="3" t="s">
        <v>3608</v>
      </c>
      <c r="AE706" s="3"/>
      <c r="AF706" s="3"/>
      <c r="AG706" s="3"/>
      <c r="AH706" s="3"/>
      <c r="AI706" s="3"/>
      <c r="AJ706" s="3"/>
      <c r="AK706" s="3"/>
      <c r="AL706" s="3">
        <v>4421040</v>
      </c>
      <c r="AM706" s="5">
        <v>4421041</v>
      </c>
      <c r="AN706" s="5">
        <v>4421042</v>
      </c>
      <c r="AO706" s="5"/>
      <c r="AP706" s="5"/>
      <c r="AQ706" s="5">
        <v>6144885666</v>
      </c>
      <c r="AR706" s="5"/>
      <c r="AS706" s="5"/>
      <c r="AT706" s="5"/>
      <c r="AU706" s="5"/>
      <c r="AV706" s="5" t="s">
        <v>3620</v>
      </c>
      <c r="AW706" s="11" t="s">
        <v>3621</v>
      </c>
      <c r="AX706" s="5"/>
      <c r="AY706" s="5"/>
      <c r="AZ706" s="5"/>
      <c r="BA706" s="5"/>
      <c r="BB706" s="5"/>
      <c r="BC706" s="5"/>
      <c r="BD706" s="8" t="s">
        <v>3614</v>
      </c>
      <c r="BE706" s="8">
        <v>705</v>
      </c>
      <c r="BF706" s="6" t="str">
        <f t="shared" ref="BF706:BF769" si="234">CONCATENATE($BG$1,A706,"','",B706,"','",AD706,"',",N706,",",V706,",'",AB706,"','2','1','1',",X706,",",Z706,",",O706,",",O706,");")</f>
        <v>insert into bitacoras_estatus (numero_expediente, numero_registro, representante, fecha_inicio, fecha_vencimiento, id_cliente, id_admin, id_bitacoras_estatus, id_estatus, id_clase, id_marca, created_at, updated_at) values('908515','','FEDERICO GUILLERMO MACYSHYN RASOR','2008-01-08','2018-01-08','445','2','1','1',null,305,'2008-01-08 00:00:00','2008-01-08 00:00:00');</v>
      </c>
      <c r="BG706" s="6" t="str">
        <f t="shared" ref="BG706:BG769" si="235">IF(OR(G706="",BE706=""),"",CONCATENATE("insert into servicios_comentarios (comentario, id_admin, id_estatus, created_at, updated_at) values('",G706,"',1,",BE706,",",O706,",",O706,");"))</f>
        <v>insert into servicios_comentarios (comentario, id_admin, id_estatus, created_at, updated_at) values('enviada el 06/03/09',1,705,'2008-01-08 00:00:00','2008-01-08 00:00:00');</v>
      </c>
      <c r="BH706" s="6" t="str">
        <f t="shared" ref="BH706:BH769" si="236">IF(OR(BD706="",BE706=""),"",CONCATENATE("insert into servicios_comentarios (comentario, id_admin, id_estatus, created_at, updated_at) values('",BD706,"',1,",BE706,",",O706,",",O706,");"))</f>
        <v>insert into servicios_comentarios (comentario, id_admin, id_estatus, created_at, updated_at) values('442-1040, 41 Y 42 cel614-488-5666 Lic. De Leon',1,705,'2008-01-08 00:00:00','2008-01-08 00:00:00');</v>
      </c>
      <c r="BI706" s="137" t="str">
        <f t="shared" ref="BI706:BI769" si="237">CONCATENATE("update bitacoras_estatus set comprobacion_uso = 1, id_estatus=",E706," where id=",BE706,";")</f>
        <v>update bitacoras_estatus set comprobacion_uso = 1, id_estatus=5 where id=705;</v>
      </c>
      <c r="BJ706" s="137" t="str">
        <f t="shared" ref="BJ706:BJ769" si="238">IF(BE706="","",CONCATENATE("update bitacoras_estatus set numero_expediente = '",A706,"', numero_registro = '",B706,"', id_estatus = ",E706,", fecha_inicio = ",N706,", fecha_vencimiento =",V706,", created_at =",O706,", updated_at =",O706,", id_clase=",X706,", id_marca=", Z706,", id_cliente=", AB706,", vigencia = ",F706," where id =",BE706,";"))</f>
        <v>update bitacoras_estatus set numero_expediente = '908515', numero_registro = '', id_estatus = 5, fecha_inicio = '2008-01-08', fecha_vencimiento ='2018-01-08', created_at ='2008-01-08 00:00:00', updated_at ='2008-01-08 00:00:00', id_clase=null, id_marca=305, id_cliente=445, vigencia = 0 where id =705;</v>
      </c>
      <c r="BK706" s="137" t="str">
        <f t="shared" ref="BK706:BK769" si="239">IF(OR(E706="",BE706=""),"",CONCATENATE("update bitacoras_estatus set id_estatus = ",E706," where id =",BE706,";"))</f>
        <v>update bitacoras_estatus set id_estatus = 5 where id =705;</v>
      </c>
    </row>
    <row r="707" spans="1:63" ht="53">
      <c r="A707" s="23">
        <v>908512</v>
      </c>
      <c r="B707" s="23">
        <v>1029141</v>
      </c>
      <c r="C707" s="23">
        <f>IF(Tabla1[[#This Row],[No. REG.]]="","",1)</f>
        <v>1</v>
      </c>
      <c r="D707" s="23" t="s">
        <v>46</v>
      </c>
      <c r="E707" s="23">
        <f>IF(Tabla1[[#This Row],[STATUS]]="","",VLOOKUP(D707,Estatus!$A$2:$B$13,2,0))</f>
        <v>10</v>
      </c>
      <c r="F707" s="23">
        <f>IF(Tabla1[[#This Row],[STATUS]]="","",VLOOKUP(D707,Estatus!$A$2:$I$12,9,0))</f>
        <v>1</v>
      </c>
      <c r="G707" s="97" t="s">
        <v>3622</v>
      </c>
      <c r="H707" s="24">
        <v>43108</v>
      </c>
      <c r="I707" s="98">
        <f t="shared" si="220"/>
        <v>2018</v>
      </c>
      <c r="J707" s="98">
        <f t="shared" si="221"/>
        <v>1</v>
      </c>
      <c r="K707" s="98">
        <f t="shared" si="222"/>
        <v>8</v>
      </c>
      <c r="L707" s="98" t="str">
        <f t="shared" si="223"/>
        <v>01</v>
      </c>
      <c r="M707" s="98" t="str">
        <f t="shared" si="224"/>
        <v>08</v>
      </c>
      <c r="N707" s="98" t="str">
        <f t="shared" si="225"/>
        <v>'2018-01-08'</v>
      </c>
      <c r="O707" s="98" t="str">
        <f t="shared" si="226"/>
        <v>'2018-01-08 00:00:00'</v>
      </c>
      <c r="P707" s="24">
        <v>46760</v>
      </c>
      <c r="Q707" s="98">
        <f t="shared" si="227"/>
        <v>2028</v>
      </c>
      <c r="R707" s="98">
        <f t="shared" si="228"/>
        <v>1</v>
      </c>
      <c r="S707" s="98">
        <f t="shared" si="229"/>
        <v>8</v>
      </c>
      <c r="T707" s="98" t="str">
        <f t="shared" si="230"/>
        <v>01</v>
      </c>
      <c r="U707" s="98" t="str">
        <f t="shared" si="231"/>
        <v>08</v>
      </c>
      <c r="V707" s="98" t="str">
        <f t="shared" si="232"/>
        <v>'2028-01-08'</v>
      </c>
      <c r="W707" s="98"/>
      <c r="X707" s="98" t="str">
        <f t="shared" si="233"/>
        <v>null</v>
      </c>
      <c r="Y707" s="23" t="s">
        <v>3607</v>
      </c>
      <c r="Z707" s="129">
        <f>IFERROR(IF(Y707="","null",VLOOKUP(Y707,Marcas!$A$2:$C$2024,2,0)),"")</f>
        <v>633</v>
      </c>
      <c r="AA707" s="23" t="s">
        <v>3607</v>
      </c>
      <c r="AB707" s="23">
        <f>IFERROR(IF(AA707="","",IF(AA707="EMPORIO LEGAL",1,VLOOKUP(AA707,Clientes!$A$2:$B$1190,2,0))),"")</f>
        <v>445</v>
      </c>
      <c r="AC707" s="23">
        <f>IFERROR(IF(Tabla1[[#This Row],[id_control]]="null","",VLOOKUP(CONCATENATE(Tabla1[[#This Row],[CLIENTE]],"-",Tabla1[[#This Row],[id_control]]),Hoja1!$C$2:$D$1994,2,0)),"")</f>
        <v>707</v>
      </c>
      <c r="AD707" s="23" t="s">
        <v>3608</v>
      </c>
      <c r="AE707" s="23"/>
      <c r="AF707" s="23"/>
      <c r="AG707" s="23"/>
      <c r="AH707" s="23"/>
      <c r="AI707" s="23"/>
      <c r="AJ707" s="23"/>
      <c r="AK707" s="23"/>
      <c r="AL707" s="6">
        <v>4421040</v>
      </c>
      <c r="AM707" s="6">
        <v>4421041</v>
      </c>
      <c r="AN707" s="6">
        <v>4421042</v>
      </c>
      <c r="AO707" s="6"/>
      <c r="AP707" s="6"/>
      <c r="AQ707" s="6">
        <v>6144885666</v>
      </c>
      <c r="AR707" s="6"/>
      <c r="AS707" s="6"/>
      <c r="AT707" s="6"/>
      <c r="AU707" s="6"/>
      <c r="AV707" s="6" t="s">
        <v>3620</v>
      </c>
      <c r="AW707" s="6" t="s">
        <v>3621</v>
      </c>
      <c r="AX707" s="6"/>
      <c r="AY707" s="6"/>
      <c r="AZ707" s="6"/>
      <c r="BA707" s="6"/>
      <c r="BB707" s="6"/>
      <c r="BC707" s="6"/>
      <c r="BD707" s="6" t="s">
        <v>3614</v>
      </c>
      <c r="BE707" s="8">
        <v>706</v>
      </c>
      <c r="BF707" s="6" t="str">
        <f t="shared" si="234"/>
        <v>insert into bitacoras_estatus (numero_expediente, numero_registro, representante, fecha_inicio, fecha_vencimiento, id_cliente, id_admin, id_bitacoras_estatus, id_estatus, id_clase, id_marca, created_at, updated_at) values('908512','1029141','FEDERICO GUILLERMO MACYSHYN RASOR','2018-01-08','2028-01-08','445','2','1','1',null,633,'2018-01-08 00:00:00','2018-01-08 00:00:00');</v>
      </c>
      <c r="BG707" s="6" t="str">
        <f t="shared" si="235"/>
        <v>insert into servicios_comentarios (comentario, id_admin, id_estatus, created_at, updated_at) values('TITULO ENTREGADO 10/07/08. EN FECHA 13 DE JULIO DE 2017 SE PRESENTÓ SOLICITUD DE RENOVACION.EL 11 NOV. 2017 SE COMUNICA RENOVACION DE LA MARCA',1,706,'2018-01-08 00:00:00','2018-01-08 00:00:00');</v>
      </c>
      <c r="BH707" s="6" t="str">
        <f t="shared" si="236"/>
        <v>insert into servicios_comentarios (comentario, id_admin, id_estatus, created_at, updated_at) values('442-1040, 41 Y 42 cel614-488-5666 Lic. De Leon',1,706,'2018-01-08 00:00:00','2018-01-08 00:00:00');</v>
      </c>
      <c r="BI707" s="137" t="str">
        <f t="shared" si="237"/>
        <v>update bitacoras_estatus set comprobacion_uso = 1, id_estatus=10 where id=706;</v>
      </c>
      <c r="BJ707" s="137" t="str">
        <f t="shared" si="238"/>
        <v>update bitacoras_estatus set numero_expediente = '908512', numero_registro = '1029141', id_estatus = 10, fecha_inicio = '2018-01-08', fecha_vencimiento ='2028-01-08', created_at ='2018-01-08 00:00:00', updated_at ='2018-01-08 00:00:00', id_clase=null, id_marca=633, id_cliente=445, vigencia = 1 where id =706;</v>
      </c>
      <c r="BK707" s="137" t="str">
        <f t="shared" si="239"/>
        <v>update bitacoras_estatus set id_estatus = 10 where id =706;</v>
      </c>
    </row>
    <row r="708" spans="1:63">
      <c r="A708" s="3">
        <v>1018380</v>
      </c>
      <c r="B708" s="3">
        <v>1118949</v>
      </c>
      <c r="C708" s="3">
        <f>IF(Tabla1[[#This Row],[No. REG.]]="","",1)</f>
        <v>1</v>
      </c>
      <c r="D708" s="3" t="s">
        <v>41</v>
      </c>
      <c r="E708" s="3">
        <f>IF(Tabla1[[#This Row],[STATUS]]="","",VLOOKUP(D708,Estatus!$A$2:$B$13,2,0))</f>
        <v>6</v>
      </c>
      <c r="F708" s="3">
        <f>IF(Tabla1[[#This Row],[STATUS]]="","",VLOOKUP(D708,Estatus!$A$2:$I$12,9,0))</f>
        <v>1</v>
      </c>
      <c r="G708" s="12" t="s">
        <v>3623</v>
      </c>
      <c r="H708" s="7">
        <v>39994</v>
      </c>
      <c r="I708" s="80">
        <f t="shared" si="220"/>
        <v>2009</v>
      </c>
      <c r="J708" s="80">
        <f t="shared" si="221"/>
        <v>6</v>
      </c>
      <c r="K708" s="80">
        <f t="shared" si="222"/>
        <v>30</v>
      </c>
      <c r="L708" s="80" t="str">
        <f t="shared" si="223"/>
        <v>06</v>
      </c>
      <c r="M708" s="80">
        <f t="shared" si="224"/>
        <v>30</v>
      </c>
      <c r="N708" s="80" t="str">
        <f t="shared" si="225"/>
        <v>'2009-06-30'</v>
      </c>
      <c r="O708" s="80" t="str">
        <f t="shared" si="226"/>
        <v>'2009-06-30 00:00:00'</v>
      </c>
      <c r="P708" s="7">
        <v>43646</v>
      </c>
      <c r="Q708" s="80">
        <f t="shared" si="227"/>
        <v>2019</v>
      </c>
      <c r="R708" s="80">
        <f t="shared" si="228"/>
        <v>6</v>
      </c>
      <c r="S708" s="80">
        <f t="shared" si="229"/>
        <v>30</v>
      </c>
      <c r="T708" s="80" t="str">
        <f t="shared" si="230"/>
        <v>06</v>
      </c>
      <c r="U708" s="80">
        <f t="shared" si="231"/>
        <v>30</v>
      </c>
      <c r="V708" s="80" t="str">
        <f t="shared" si="232"/>
        <v>'2019-06-30'</v>
      </c>
      <c r="W708" s="80"/>
      <c r="X708" s="80" t="str">
        <f t="shared" si="233"/>
        <v>null</v>
      </c>
      <c r="Y708" s="3" t="s">
        <v>3624</v>
      </c>
      <c r="Z708" s="124">
        <f>IFERROR(IF(Y708="","null",VLOOKUP(Y708,Marcas!$A$2:$C$2024,2,0)),"")</f>
        <v>250</v>
      </c>
      <c r="AA708" s="3" t="s">
        <v>3607</v>
      </c>
      <c r="AB708" s="3">
        <f>IFERROR(IF(AA708="","",IF(AA708="EMPORIO LEGAL",1,VLOOKUP(AA708,Clientes!$A$2:$B$1190,2,0))),"")</f>
        <v>445</v>
      </c>
      <c r="AC708" s="3">
        <f>IFERROR(IF(Tabla1[[#This Row],[id_control]]="null","",VLOOKUP(CONCATENATE(Tabla1[[#This Row],[CLIENTE]],"-",Tabla1[[#This Row],[id_control]]),Hoja1!$C$2:$D$1994,2,0)),"")</f>
        <v>708</v>
      </c>
      <c r="AD708" s="3" t="s">
        <v>3608</v>
      </c>
      <c r="AE708" s="3"/>
      <c r="AF708" s="3"/>
      <c r="AG708" s="3"/>
      <c r="AH708" s="3"/>
      <c r="AI708" s="3"/>
      <c r="AJ708" s="3"/>
      <c r="AK708" s="3"/>
      <c r="AL708" s="3" t="s">
        <v>3625</v>
      </c>
      <c r="AM708" s="6"/>
      <c r="AN708" s="6"/>
      <c r="AO708" s="6"/>
      <c r="AP708" s="6"/>
      <c r="AQ708" s="10" t="s">
        <v>3626</v>
      </c>
      <c r="AR708" s="6"/>
      <c r="AS708" s="6"/>
      <c r="AT708" s="6"/>
      <c r="AU708" s="6"/>
      <c r="AV708" s="6" t="s">
        <v>3620</v>
      </c>
      <c r="AW708" s="6" t="s">
        <v>3627</v>
      </c>
      <c r="AX708" s="6"/>
      <c r="AY708" s="6"/>
      <c r="AZ708" s="6"/>
      <c r="BA708" s="6"/>
      <c r="BB708" s="6"/>
      <c r="BC708" s="6"/>
      <c r="BD708" s="6" t="s">
        <v>3614</v>
      </c>
      <c r="BE708" s="8">
        <v>707</v>
      </c>
      <c r="BF708" s="6" t="str">
        <f t="shared" si="234"/>
        <v>insert into bitacoras_estatus (numero_expediente, numero_registro, representante, fecha_inicio, fecha_vencimiento, id_cliente, id_admin, id_bitacoras_estatus, id_estatus, id_clase, id_marca, created_at, updated_at) values('1018380','1118949','FEDERICO GUILLERMO MACYSHYN RASOR','2009-06-30','2019-06-30','445','2','1','1',null,250,'2009-06-30 00:00:00','2009-06-30 00:00:00');</v>
      </c>
      <c r="BG708" s="6" t="str">
        <f t="shared" si="235"/>
        <v>insert into servicios_comentarios (comentario, id_admin, id_estatus, created_at, updated_at) values('Título entregado 25/11/2009',1,707,'2009-06-30 00:00:00','2009-06-30 00:00:00');</v>
      </c>
      <c r="BH708" s="6" t="str">
        <f t="shared" si="236"/>
        <v>insert into servicios_comentarios (comentario, id_admin, id_estatus, created_at, updated_at) values('442-1040, 41 Y 42 cel614-488-5666 Lic. De Leon',1,707,'2009-06-30 00:00:00','2009-06-30 00:00:00');</v>
      </c>
      <c r="BI708" s="137" t="str">
        <f t="shared" si="237"/>
        <v>update bitacoras_estatus set comprobacion_uso = 1, id_estatus=6 where id=707;</v>
      </c>
      <c r="BJ708" s="137" t="str">
        <f t="shared" si="238"/>
        <v>update bitacoras_estatus set numero_expediente = '1018380', numero_registro = '1118949', id_estatus = 6, fecha_inicio = '2009-06-30', fecha_vencimiento ='2019-06-30', created_at ='2009-06-30 00:00:00', updated_at ='2009-06-30 00:00:00', id_clase=null, id_marca=250, id_cliente=445, vigencia = 1 where id =707;</v>
      </c>
      <c r="BK708" s="137" t="str">
        <f t="shared" si="239"/>
        <v>update bitacoras_estatus set id_estatus = 6 where id =707;</v>
      </c>
    </row>
    <row r="709" spans="1:63">
      <c r="A709" s="3">
        <v>1018382</v>
      </c>
      <c r="B709" s="3">
        <v>1115512</v>
      </c>
      <c r="C709" s="3">
        <f>IF(Tabla1[[#This Row],[No. REG.]]="","",1)</f>
        <v>1</v>
      </c>
      <c r="D709" s="3" t="s">
        <v>41</v>
      </c>
      <c r="E709" s="3">
        <f>IF(Tabla1[[#This Row],[STATUS]]="","",VLOOKUP(D709,Estatus!$A$2:$B$13,2,0))</f>
        <v>6</v>
      </c>
      <c r="F709" s="3">
        <f>IF(Tabla1[[#This Row],[STATUS]]="","",VLOOKUP(D709,Estatus!$A$2:$I$12,9,0))</f>
        <v>1</v>
      </c>
      <c r="G709" s="12" t="s">
        <v>959</v>
      </c>
      <c r="H709" s="7">
        <v>39994</v>
      </c>
      <c r="I709" s="80">
        <f t="shared" si="220"/>
        <v>2009</v>
      </c>
      <c r="J709" s="80">
        <f t="shared" si="221"/>
        <v>6</v>
      </c>
      <c r="K709" s="80">
        <f t="shared" si="222"/>
        <v>30</v>
      </c>
      <c r="L709" s="80" t="str">
        <f t="shared" si="223"/>
        <v>06</v>
      </c>
      <c r="M709" s="80">
        <f t="shared" si="224"/>
        <v>30</v>
      </c>
      <c r="N709" s="80" t="str">
        <f t="shared" si="225"/>
        <v>'2009-06-30'</v>
      </c>
      <c r="O709" s="80" t="str">
        <f t="shared" si="226"/>
        <v>'2009-06-30 00:00:00'</v>
      </c>
      <c r="P709" s="7">
        <v>43646</v>
      </c>
      <c r="Q709" s="80">
        <f t="shared" si="227"/>
        <v>2019</v>
      </c>
      <c r="R709" s="80">
        <f t="shared" si="228"/>
        <v>6</v>
      </c>
      <c r="S709" s="80">
        <f t="shared" si="229"/>
        <v>30</v>
      </c>
      <c r="T709" s="80" t="str">
        <f t="shared" si="230"/>
        <v>06</v>
      </c>
      <c r="U709" s="80">
        <f t="shared" si="231"/>
        <v>30</v>
      </c>
      <c r="V709" s="80" t="str">
        <f t="shared" si="232"/>
        <v>'2019-06-30'</v>
      </c>
      <c r="W709" s="80"/>
      <c r="X709" s="80" t="str">
        <f t="shared" si="233"/>
        <v>null</v>
      </c>
      <c r="Y709" s="3" t="s">
        <v>3628</v>
      </c>
      <c r="Z709" s="124">
        <f>IFERROR(IF(Y709="","null",VLOOKUP(Y709,Marcas!$A$2:$C$2024,2,0)),"")</f>
        <v>253</v>
      </c>
      <c r="AA709" s="3" t="s">
        <v>3607</v>
      </c>
      <c r="AB709" s="3">
        <f>IFERROR(IF(AA709="","",IF(AA709="EMPORIO LEGAL",1,VLOOKUP(AA709,Clientes!$A$2:$B$1190,2,0))),"")</f>
        <v>445</v>
      </c>
      <c r="AC709" s="3">
        <f>IFERROR(IF(Tabla1[[#This Row],[id_control]]="null","",VLOOKUP(CONCATENATE(Tabla1[[#This Row],[CLIENTE]],"-",Tabla1[[#This Row],[id_control]]),Hoja1!$C$2:$D$1994,2,0)),"")</f>
        <v>709</v>
      </c>
      <c r="AD709" s="3" t="s">
        <v>3608</v>
      </c>
      <c r="AE709" s="3"/>
      <c r="AF709" s="3"/>
      <c r="AG709" s="3"/>
      <c r="AH709" s="3"/>
      <c r="AI709" s="3"/>
      <c r="AJ709" s="3"/>
      <c r="AK709" s="3"/>
      <c r="AL709" s="3" t="s">
        <v>3625</v>
      </c>
      <c r="AM709" s="6"/>
      <c r="AN709" s="6"/>
      <c r="AO709" s="6"/>
      <c r="AP709" s="6"/>
      <c r="AQ709" s="10" t="s">
        <v>3626</v>
      </c>
      <c r="AR709" s="6"/>
      <c r="AS709" s="6"/>
      <c r="AT709" s="6"/>
      <c r="AU709" s="6"/>
      <c r="AV709" s="6" t="s">
        <v>3620</v>
      </c>
      <c r="AW709" s="6" t="s">
        <v>3621</v>
      </c>
      <c r="AX709" s="6"/>
      <c r="AY709" s="6"/>
      <c r="AZ709" s="6"/>
      <c r="BA709" s="6"/>
      <c r="BB709" s="6"/>
      <c r="BC709" s="6"/>
      <c r="BD709" s="6" t="s">
        <v>3614</v>
      </c>
      <c r="BE709" s="8">
        <v>708</v>
      </c>
      <c r="BF709" s="6" t="str">
        <f t="shared" si="234"/>
        <v>insert into bitacoras_estatus (numero_expediente, numero_registro, representante, fecha_inicio, fecha_vencimiento, id_cliente, id_admin, id_bitacoras_estatus, id_estatus, id_clase, id_marca, created_at, updated_at) values('1018382','1115512','FEDERICO GUILLERMO MACYSHYN RASOR','2009-06-30','2019-06-30','445','2','1','1',null,253,'2009-06-30 00:00:00','2009-06-30 00:00:00');</v>
      </c>
      <c r="BG709" s="6" t="str">
        <f t="shared" si="235"/>
        <v>insert into servicios_comentarios (comentario, id_admin, id_estatus, created_at, updated_at) values('Título entregado 26/10/2009',1,708,'2009-06-30 00:00:00','2009-06-30 00:00:00');</v>
      </c>
      <c r="BH709" s="6" t="str">
        <f t="shared" si="236"/>
        <v>insert into servicios_comentarios (comentario, id_admin, id_estatus, created_at, updated_at) values('442-1040, 41 Y 42 cel614-488-5666 Lic. De Leon',1,708,'2009-06-30 00:00:00','2009-06-30 00:00:00');</v>
      </c>
      <c r="BI709" s="137" t="str">
        <f t="shared" si="237"/>
        <v>update bitacoras_estatus set comprobacion_uso = 1, id_estatus=6 where id=708;</v>
      </c>
      <c r="BJ709" s="137" t="str">
        <f t="shared" si="238"/>
        <v>update bitacoras_estatus set numero_expediente = '1018382', numero_registro = '1115512', id_estatus = 6, fecha_inicio = '2009-06-30', fecha_vencimiento ='2019-06-30', created_at ='2009-06-30 00:00:00', updated_at ='2009-06-30 00:00:00', id_clase=null, id_marca=253, id_cliente=445, vigencia = 1 where id =708;</v>
      </c>
      <c r="BK709" s="137" t="str">
        <f t="shared" si="239"/>
        <v>update bitacoras_estatus set id_estatus = 6 where id =708;</v>
      </c>
    </row>
    <row r="710" spans="1:63">
      <c r="A710" s="3">
        <v>193546</v>
      </c>
      <c r="B710" s="3">
        <v>274057</v>
      </c>
      <c r="C710" s="3">
        <f>IF(Tabla1[[#This Row],[No. REG.]]="","",1)</f>
        <v>1</v>
      </c>
      <c r="D710" s="3" t="s">
        <v>2283</v>
      </c>
      <c r="E710" s="3">
        <f>IF(Tabla1[[#This Row],[STATUS]]="","",VLOOKUP(D710,Estatus!$A$2:$B$13,2,0))</f>
        <v>4</v>
      </c>
      <c r="F710" s="3">
        <f>IF(Tabla1[[#This Row],[STATUS]]="","",VLOOKUP(D710,Estatus!$A$2:$I$12,9,0))</f>
        <v>1</v>
      </c>
      <c r="G710" s="12" t="s">
        <v>3629</v>
      </c>
      <c r="H710" s="7">
        <v>29908</v>
      </c>
      <c r="I710" s="80">
        <f t="shared" si="220"/>
        <v>1981</v>
      </c>
      <c r="J710" s="80">
        <f t="shared" si="221"/>
        <v>11</v>
      </c>
      <c r="K710" s="80">
        <f t="shared" si="222"/>
        <v>18</v>
      </c>
      <c r="L710" s="80">
        <f t="shared" si="223"/>
        <v>11</v>
      </c>
      <c r="M710" s="80">
        <f t="shared" si="224"/>
        <v>18</v>
      </c>
      <c r="N710" s="80" t="str">
        <f t="shared" si="225"/>
        <v>'1981-11-18'</v>
      </c>
      <c r="O710" s="80" t="str">
        <f t="shared" si="226"/>
        <v>'1981-11-18 00:00:00'</v>
      </c>
      <c r="P710" s="7">
        <v>44518</v>
      </c>
      <c r="Q710" s="80">
        <f t="shared" si="227"/>
        <v>2021</v>
      </c>
      <c r="R710" s="80">
        <f t="shared" si="228"/>
        <v>11</v>
      </c>
      <c r="S710" s="80">
        <f t="shared" si="229"/>
        <v>18</v>
      </c>
      <c r="T710" s="80">
        <f t="shared" si="230"/>
        <v>11</v>
      </c>
      <c r="U710" s="80">
        <f t="shared" si="231"/>
        <v>18</v>
      </c>
      <c r="V710" s="80" t="str">
        <f t="shared" si="232"/>
        <v>'2021-11-18'</v>
      </c>
      <c r="W710" s="80"/>
      <c r="X710" s="80" t="str">
        <f t="shared" si="233"/>
        <v>null</v>
      </c>
      <c r="Y710" s="3" t="s">
        <v>3630</v>
      </c>
      <c r="Z710" s="124">
        <f>IFERROR(IF(Y710="","null",VLOOKUP(Y710,Marcas!$A$2:$C$2024,2,0)),"")</f>
        <v>632</v>
      </c>
      <c r="AA710" s="3" t="s">
        <v>3630</v>
      </c>
      <c r="AB710" s="3">
        <f>IFERROR(IF(AA710="","",IF(AA710="EMPORIO LEGAL",1,VLOOKUP(AA710,Clientes!$A$2:$B$1190,2,0))),"")</f>
        <v>444</v>
      </c>
      <c r="AC710" s="3">
        <f>IFERROR(IF(Tabla1[[#This Row],[id_control]]="null","",VLOOKUP(CONCATENATE(Tabla1[[#This Row],[CLIENTE]],"-",Tabla1[[#This Row],[id_control]]),Hoja1!$C$2:$D$1994,2,0)),"")</f>
        <v>710</v>
      </c>
      <c r="AD710" s="3"/>
      <c r="AE710" s="3"/>
      <c r="AF710" s="3"/>
      <c r="AG710" s="3"/>
      <c r="AH710" s="3"/>
      <c r="AI710" s="3"/>
      <c r="AJ710" s="3"/>
      <c r="AK710" s="3"/>
      <c r="AL710" s="3"/>
      <c r="AM710" s="6"/>
      <c r="AN710" s="6"/>
      <c r="AO710" s="6"/>
      <c r="AP710" s="6"/>
      <c r="AQ710" s="10"/>
      <c r="AR710" s="6"/>
      <c r="AS710" s="6"/>
      <c r="AT710" s="6"/>
      <c r="AU710" s="6"/>
      <c r="AV710" s="6"/>
      <c r="AW710" s="6"/>
      <c r="AX710" s="6"/>
      <c r="AY710" s="6"/>
      <c r="AZ710" s="6"/>
      <c r="BA710" s="6"/>
      <c r="BB710" s="6"/>
      <c r="BC710" s="6"/>
      <c r="BD710" s="6"/>
      <c r="BE710" s="8">
        <v>709</v>
      </c>
      <c r="BF710" s="6" t="str">
        <f t="shared" si="234"/>
        <v>insert into bitacoras_estatus (numero_expediente, numero_registro, representante, fecha_inicio, fecha_vencimiento, id_cliente, id_admin, id_bitacoras_estatus, id_estatus, id_clase, id_marca, created_at, updated_at) values('193546','274057','','1981-11-18','2021-11-18','444','2','1','1',null,632,'1981-11-18 00:00:00','1981-11-18 00:00:00');</v>
      </c>
      <c r="BG710" s="6" t="str">
        <f t="shared" si="235"/>
        <v>insert into servicios_comentarios (comentario, id_admin, id_estatus, created_at, updated_at) values('MONITOREO HASTA VENCIMIENTO',1,709,'1981-11-18 00:00:00','1981-11-18 00:00:00');</v>
      </c>
      <c r="BH710" s="6" t="str">
        <f t="shared" si="236"/>
        <v/>
      </c>
      <c r="BI710" s="137" t="str">
        <f t="shared" si="237"/>
        <v>update bitacoras_estatus set comprobacion_uso = 1, id_estatus=4 where id=709;</v>
      </c>
      <c r="BJ710" s="137" t="str">
        <f t="shared" si="238"/>
        <v>update bitacoras_estatus set numero_expediente = '193546', numero_registro = '274057', id_estatus = 4, fecha_inicio = '1981-11-18', fecha_vencimiento ='2021-11-18', created_at ='1981-11-18 00:00:00', updated_at ='1981-11-18 00:00:00', id_clase=null, id_marca=632, id_cliente=444, vigencia = 1 where id =709;</v>
      </c>
      <c r="BK710" s="137" t="str">
        <f t="shared" si="239"/>
        <v>update bitacoras_estatus set id_estatus = 4 where id =709;</v>
      </c>
    </row>
    <row r="711" spans="1:63" ht="29">
      <c r="A711" s="6">
        <v>1212284</v>
      </c>
      <c r="B711" s="6">
        <v>1317690</v>
      </c>
      <c r="C711" s="6">
        <f>IF(Tabla1[[#This Row],[No. REG.]]="","",1)</f>
        <v>1</v>
      </c>
      <c r="D711" s="3" t="s">
        <v>46</v>
      </c>
      <c r="E711" s="3">
        <f>IF(Tabla1[[#This Row],[STATUS]]="","",VLOOKUP(D711,Estatus!$A$2:$B$13,2,0))</f>
        <v>10</v>
      </c>
      <c r="F711" s="3">
        <f>IF(Tabla1[[#This Row],[STATUS]]="","",VLOOKUP(D711,Estatus!$A$2:$I$12,9,0))</f>
        <v>1</v>
      </c>
      <c r="G711" s="16" t="s">
        <v>3631</v>
      </c>
      <c r="H711" s="9">
        <v>40793</v>
      </c>
      <c r="I711" s="81">
        <f t="shared" si="220"/>
        <v>2011</v>
      </c>
      <c r="J711" s="81">
        <f t="shared" si="221"/>
        <v>9</v>
      </c>
      <c r="K711" s="81">
        <f t="shared" si="222"/>
        <v>7</v>
      </c>
      <c r="L711" s="81" t="str">
        <f t="shared" si="223"/>
        <v>09</v>
      </c>
      <c r="M711" s="81" t="str">
        <f t="shared" si="224"/>
        <v>07</v>
      </c>
      <c r="N711" s="81" t="str">
        <f t="shared" si="225"/>
        <v>'2011-09-07'</v>
      </c>
      <c r="O711" s="81" t="str">
        <f t="shared" si="226"/>
        <v>'2011-09-07 00:00:00'</v>
      </c>
      <c r="P711" s="9">
        <v>44446</v>
      </c>
      <c r="Q711" s="81">
        <f t="shared" si="227"/>
        <v>2021</v>
      </c>
      <c r="R711" s="81">
        <f t="shared" si="228"/>
        <v>9</v>
      </c>
      <c r="S711" s="81">
        <f t="shared" si="229"/>
        <v>7</v>
      </c>
      <c r="T711" s="81" t="str">
        <f t="shared" si="230"/>
        <v>09</v>
      </c>
      <c r="U711" s="81" t="str">
        <f t="shared" si="231"/>
        <v>07</v>
      </c>
      <c r="V711" s="81" t="str">
        <f t="shared" si="232"/>
        <v>'2021-09-07'</v>
      </c>
      <c r="W711" s="81"/>
      <c r="X711" s="81" t="str">
        <f t="shared" si="233"/>
        <v>null</v>
      </c>
      <c r="Y711" s="6" t="s">
        <v>3632</v>
      </c>
      <c r="Z711" s="123">
        <f>IFERROR(IF(Y711="","null",VLOOKUP(Y711,Marcas!$A$2:$C$2024,2,0)),"")</f>
        <v>631</v>
      </c>
      <c r="AA711" s="6" t="s">
        <v>3633</v>
      </c>
      <c r="AB711" s="6">
        <f>IFERROR(IF(AA711="","",IF(AA711="EMPORIO LEGAL",1,VLOOKUP(AA711,Clientes!$A$2:$B$1190,2,0))),"")</f>
        <v>443</v>
      </c>
      <c r="AC711" s="6">
        <f>IFERROR(IF(Tabla1[[#This Row],[id_control]]="null","",VLOOKUP(CONCATENATE(Tabla1[[#This Row],[CLIENTE]],"-",Tabla1[[#This Row],[id_control]]),Hoja1!$C$2:$D$1994,2,0)),"")</f>
        <v>711</v>
      </c>
      <c r="AD711" s="6" t="s">
        <v>3634</v>
      </c>
      <c r="AE711" s="6"/>
      <c r="AF711" s="6"/>
      <c r="AG711" s="6"/>
      <c r="AH711" s="6"/>
      <c r="AI711" s="6"/>
      <c r="AJ711" s="6"/>
      <c r="AK711" s="6"/>
      <c r="AL711" s="8" t="s">
        <v>3635</v>
      </c>
      <c r="AM711" s="6"/>
      <c r="AN711" s="6"/>
      <c r="AO711" s="6"/>
      <c r="AP711" s="6"/>
      <c r="AQ711" s="10">
        <v>6141218900</v>
      </c>
      <c r="AR711" s="6"/>
      <c r="AS711" s="6"/>
      <c r="AT711" s="6"/>
      <c r="AU711" s="6"/>
      <c r="AV711" s="8" t="s">
        <v>3636</v>
      </c>
      <c r="AW711" s="6"/>
      <c r="AX711" s="6"/>
      <c r="AY711" s="6"/>
      <c r="AZ711" s="6"/>
      <c r="BA711" s="6"/>
      <c r="BB711" s="6"/>
      <c r="BC711" s="6"/>
      <c r="BD711" s="6" t="s">
        <v>3637</v>
      </c>
      <c r="BE711" s="8">
        <v>710</v>
      </c>
      <c r="BF711" s="6" t="str">
        <f t="shared" si="234"/>
        <v>insert into bitacoras_estatus (numero_expediente, numero_registro, representante, fecha_inicio, fecha_vencimiento, id_cliente, id_admin, id_bitacoras_estatus, id_estatus, id_clase, id_marca, created_at, updated_at) values('1212284','1317690','JUAN JOSE CAMACHO GOMEZ','2011-09-07','2021-09-07','443','2','1','1',null,631,'2011-09-07 00:00:00','2011-09-07 00:00:00');</v>
      </c>
      <c r="BG711" s="6" t="str">
        <f t="shared" si="235"/>
        <v>insert into servicios_comentarios (comentario, id_admin, id_estatus, created_at, updated_at) values('ANTERIDAD CONTESTADA 22/05/2012. TITULO RECIBIDO 3NOV 14',1,710,'2011-09-07 00:00:00','2011-09-07 00:00:00');</v>
      </c>
      <c r="BH711" s="6" t="str">
        <f t="shared" si="236"/>
        <v>insert into servicios_comentarios (comentario, id_admin, id_estatus, created_at, updated_at) values('4141844 CEL 6141218900',1,710,'2011-09-07 00:00:00','2011-09-07 00:00:00');</v>
      </c>
      <c r="BI711" s="137" t="str">
        <f t="shared" si="237"/>
        <v>update bitacoras_estatus set comprobacion_uso = 1, id_estatus=10 where id=710;</v>
      </c>
      <c r="BJ711" s="137" t="str">
        <f t="shared" si="238"/>
        <v>update bitacoras_estatus set numero_expediente = '1212284', numero_registro = '1317690', id_estatus = 10, fecha_inicio = '2011-09-07', fecha_vencimiento ='2021-09-07', created_at ='2011-09-07 00:00:00', updated_at ='2011-09-07 00:00:00', id_clase=null, id_marca=631, id_cliente=443, vigencia = 1 where id =710;</v>
      </c>
      <c r="BK711" s="137" t="str">
        <f t="shared" si="239"/>
        <v>update bitacoras_estatus set id_estatus = 10 where id =710;</v>
      </c>
    </row>
    <row r="712" spans="1:63">
      <c r="A712" s="6">
        <v>1228691</v>
      </c>
      <c r="B712" s="6">
        <v>1275891</v>
      </c>
      <c r="C712" s="6">
        <f>IF(Tabla1[[#This Row],[No. REG.]]="","",1)</f>
        <v>1</v>
      </c>
      <c r="D712" s="3" t="s">
        <v>46</v>
      </c>
      <c r="E712" s="3">
        <f>IF(Tabla1[[#This Row],[STATUS]]="","",VLOOKUP(D712,Estatus!$A$2:$B$13,2,0))</f>
        <v>10</v>
      </c>
      <c r="F712" s="3">
        <f>IF(Tabla1[[#This Row],[STATUS]]="","",VLOOKUP(D712,Estatus!$A$2:$I$12,9,0))</f>
        <v>1</v>
      </c>
      <c r="G712" s="16" t="s">
        <v>3638</v>
      </c>
      <c r="H712" s="9">
        <v>40844</v>
      </c>
      <c r="I712" s="81">
        <f t="shared" si="220"/>
        <v>2011</v>
      </c>
      <c r="J712" s="81">
        <f t="shared" si="221"/>
        <v>10</v>
      </c>
      <c r="K712" s="81">
        <f t="shared" si="222"/>
        <v>28</v>
      </c>
      <c r="L712" s="81">
        <f t="shared" si="223"/>
        <v>10</v>
      </c>
      <c r="M712" s="81">
        <f t="shared" si="224"/>
        <v>28</v>
      </c>
      <c r="N712" s="81" t="str">
        <f t="shared" si="225"/>
        <v>'2011-10-28'</v>
      </c>
      <c r="O712" s="81" t="str">
        <f t="shared" si="226"/>
        <v>'2011-10-28 00:00:00'</v>
      </c>
      <c r="P712" s="9">
        <v>44497</v>
      </c>
      <c r="Q712" s="81">
        <f t="shared" si="227"/>
        <v>2021</v>
      </c>
      <c r="R712" s="81">
        <f t="shared" si="228"/>
        <v>10</v>
      </c>
      <c r="S712" s="81">
        <f t="shared" si="229"/>
        <v>28</v>
      </c>
      <c r="T712" s="81">
        <f t="shared" si="230"/>
        <v>10</v>
      </c>
      <c r="U712" s="81">
        <f t="shared" si="231"/>
        <v>28</v>
      </c>
      <c r="V712" s="81" t="str">
        <f t="shared" si="232"/>
        <v>'2021-10-28'</v>
      </c>
      <c r="W712" s="81"/>
      <c r="X712" s="81" t="str">
        <f t="shared" si="233"/>
        <v>null</v>
      </c>
      <c r="Y712" s="6" t="s">
        <v>3639</v>
      </c>
      <c r="Z712" s="123">
        <f>IFERROR(IF(Y712="","null",VLOOKUP(Y712,Marcas!$A$2:$C$2024,2,0)),"")</f>
        <v>520</v>
      </c>
      <c r="AA712" s="6" t="s">
        <v>3633</v>
      </c>
      <c r="AB712" s="6">
        <f>IFERROR(IF(AA712="","",IF(AA712="EMPORIO LEGAL",1,VLOOKUP(AA712,Clientes!$A$2:$B$1190,2,0))),"")</f>
        <v>443</v>
      </c>
      <c r="AC712" s="6">
        <f>IFERROR(IF(Tabla1[[#This Row],[id_control]]="null","",VLOOKUP(CONCATENATE(Tabla1[[#This Row],[CLIENTE]],"-",Tabla1[[#This Row],[id_control]]),Hoja1!$C$2:$D$1994,2,0)),"")</f>
        <v>712</v>
      </c>
      <c r="AD712" s="6" t="s">
        <v>3634</v>
      </c>
      <c r="AE712" s="6"/>
      <c r="AF712" s="6"/>
      <c r="AG712" s="6"/>
      <c r="AH712" s="6"/>
      <c r="AI712" s="6"/>
      <c r="AJ712" s="6"/>
      <c r="AK712" s="6"/>
      <c r="AL712" s="6" t="s">
        <v>3635</v>
      </c>
      <c r="AM712" s="6"/>
      <c r="AN712" s="6"/>
      <c r="AO712" s="6"/>
      <c r="AP712" s="6"/>
      <c r="AQ712" s="6">
        <v>6141218900</v>
      </c>
      <c r="AR712" s="6"/>
      <c r="AS712" s="6"/>
      <c r="AT712" s="6"/>
      <c r="AU712" s="6"/>
      <c r="AV712" s="6" t="s">
        <v>3636</v>
      </c>
      <c r="AW712" s="6"/>
      <c r="AX712" s="6"/>
      <c r="AY712" s="6"/>
      <c r="AZ712" s="6"/>
      <c r="BA712" s="6"/>
      <c r="BB712" s="6"/>
      <c r="BC712" s="6"/>
      <c r="BD712" s="6" t="s">
        <v>3637</v>
      </c>
      <c r="BE712" s="8">
        <v>711</v>
      </c>
      <c r="BF712" s="6" t="str">
        <f t="shared" si="234"/>
        <v>insert into bitacoras_estatus (numero_expediente, numero_registro, representante, fecha_inicio, fecha_vencimiento, id_cliente, id_admin, id_bitacoras_estatus, id_estatus, id_clase, id_marca, created_at, updated_at) values('1228691','1275891','JUAN JOSE CAMACHO GOMEZ','2011-10-28','2021-10-28','443','2','1','1',null,520,'2011-10-28 00:00:00','2011-10-28 00:00:00');</v>
      </c>
      <c r="BG712" s="6" t="str">
        <f t="shared" si="235"/>
        <v>insert into servicios_comentarios (comentario, id_admin, id_estatus, created_at, updated_at) values('TITULO ENTREGADO 11/05/2012',1,711,'2011-10-28 00:00:00','2011-10-28 00:00:00');</v>
      </c>
      <c r="BH712" s="6" t="str">
        <f t="shared" si="236"/>
        <v>insert into servicios_comentarios (comentario, id_admin, id_estatus, created_at, updated_at) values('4141844 CEL 6141218900',1,711,'2011-10-28 00:00:00','2011-10-28 00:00:00');</v>
      </c>
      <c r="BI712" s="137" t="str">
        <f t="shared" si="237"/>
        <v>update bitacoras_estatus set comprobacion_uso = 1, id_estatus=10 where id=711;</v>
      </c>
      <c r="BJ712" s="137" t="str">
        <f t="shared" si="238"/>
        <v>update bitacoras_estatus set numero_expediente = '1228691', numero_registro = '1275891', id_estatus = 10, fecha_inicio = '2011-10-28', fecha_vencimiento ='2021-10-28', created_at ='2011-10-28 00:00:00', updated_at ='2011-10-28 00:00:00', id_clase=null, id_marca=520, id_cliente=443, vigencia = 1 where id =711;</v>
      </c>
      <c r="BK712" s="137" t="str">
        <f t="shared" si="239"/>
        <v>update bitacoras_estatus set id_estatus = 10 where id =711;</v>
      </c>
    </row>
    <row r="713" spans="1:63">
      <c r="A713" s="6">
        <v>1242630</v>
      </c>
      <c r="B713" s="6">
        <v>1289495</v>
      </c>
      <c r="C713" s="6">
        <f>IF(Tabla1[[#This Row],[No. REG.]]="","",1)</f>
        <v>1</v>
      </c>
      <c r="D713" s="3" t="s">
        <v>46</v>
      </c>
      <c r="E713" s="3">
        <f>IF(Tabla1[[#This Row],[STATUS]]="","",VLOOKUP(D713,Estatus!$A$2:$B$13,2,0))</f>
        <v>10</v>
      </c>
      <c r="F713" s="3">
        <f>IF(Tabla1[[#This Row],[STATUS]]="","",VLOOKUP(D713,Estatus!$A$2:$I$12,9,0))</f>
        <v>1</v>
      </c>
      <c r="G713" s="16" t="s">
        <v>743</v>
      </c>
      <c r="H713" s="9">
        <v>40910</v>
      </c>
      <c r="I713" s="81">
        <f t="shared" si="220"/>
        <v>2012</v>
      </c>
      <c r="J713" s="81">
        <f t="shared" si="221"/>
        <v>1</v>
      </c>
      <c r="K713" s="81">
        <f t="shared" si="222"/>
        <v>2</v>
      </c>
      <c r="L713" s="81" t="str">
        <f t="shared" si="223"/>
        <v>01</v>
      </c>
      <c r="M713" s="81" t="str">
        <f t="shared" si="224"/>
        <v>02</v>
      </c>
      <c r="N713" s="81" t="str">
        <f t="shared" si="225"/>
        <v>'2012-01-02'</v>
      </c>
      <c r="O713" s="81" t="str">
        <f t="shared" si="226"/>
        <v>'2012-01-02 00:00:00'</v>
      </c>
      <c r="P713" s="9">
        <v>44563</v>
      </c>
      <c r="Q713" s="81">
        <f t="shared" si="227"/>
        <v>2022</v>
      </c>
      <c r="R713" s="81">
        <f t="shared" si="228"/>
        <v>1</v>
      </c>
      <c r="S713" s="81">
        <f t="shared" si="229"/>
        <v>2</v>
      </c>
      <c r="T713" s="81" t="str">
        <f t="shared" si="230"/>
        <v>01</v>
      </c>
      <c r="U713" s="81" t="str">
        <f t="shared" si="231"/>
        <v>02</v>
      </c>
      <c r="V713" s="81" t="str">
        <f t="shared" si="232"/>
        <v>'2022-01-02'</v>
      </c>
      <c r="W713" s="81"/>
      <c r="X713" s="81" t="str">
        <f t="shared" si="233"/>
        <v>null</v>
      </c>
      <c r="Y713" s="6" t="s">
        <v>3640</v>
      </c>
      <c r="Z713" s="123">
        <f>IFERROR(IF(Y713="","null",VLOOKUP(Y713,Marcas!$A$2:$C$2024,2,0)),"")</f>
        <v>1154</v>
      </c>
      <c r="AA713" s="6" t="s">
        <v>3633</v>
      </c>
      <c r="AB713" s="6">
        <f>IFERROR(IF(AA713="","",IF(AA713="EMPORIO LEGAL",1,VLOOKUP(AA713,Clientes!$A$2:$B$1190,2,0))),"")</f>
        <v>443</v>
      </c>
      <c r="AC713" s="6">
        <f>IFERROR(IF(Tabla1[[#This Row],[id_control]]="null","",VLOOKUP(CONCATENATE(Tabla1[[#This Row],[CLIENTE]],"-",Tabla1[[#This Row],[id_control]]),Hoja1!$C$2:$D$1994,2,0)),"")</f>
        <v>713</v>
      </c>
      <c r="AD713" s="6" t="s">
        <v>3634</v>
      </c>
      <c r="AE713" s="6"/>
      <c r="AF713" s="6"/>
      <c r="AG713" s="6"/>
      <c r="AH713" s="6"/>
      <c r="AI713" s="6"/>
      <c r="AJ713" s="6"/>
      <c r="AK713" s="6"/>
      <c r="AL713" s="8" t="s">
        <v>3635</v>
      </c>
      <c r="AM713" s="6"/>
      <c r="AN713" s="6"/>
      <c r="AO713" s="6"/>
      <c r="AP713" s="6"/>
      <c r="AQ713" s="10">
        <v>6141218900</v>
      </c>
      <c r="AR713" s="6"/>
      <c r="AS713" s="6"/>
      <c r="AT713" s="6"/>
      <c r="AU713" s="6"/>
      <c r="AV713" s="6" t="s">
        <v>3636</v>
      </c>
      <c r="AW713" s="6"/>
      <c r="AX713" s="6"/>
      <c r="AY713" s="6"/>
      <c r="AZ713" s="6"/>
      <c r="BA713" s="6"/>
      <c r="BB713" s="6"/>
      <c r="BC713" s="6"/>
      <c r="BD713" s="6" t="s">
        <v>3637</v>
      </c>
      <c r="BE713" s="8">
        <v>712</v>
      </c>
      <c r="BF713" s="6" t="str">
        <f t="shared" si="234"/>
        <v>insert into bitacoras_estatus (numero_expediente, numero_registro, representante, fecha_inicio, fecha_vencimiento, id_cliente, id_admin, id_bitacoras_estatus, id_estatus, id_clase, id_marca, created_at, updated_at) values('1242630','1289495','JUAN JOSE CAMACHO GOMEZ','2012-01-02','2022-01-02','443','2','1','1',null,1154,'2012-01-02 00:00:00','2012-01-02 00:00:00');</v>
      </c>
      <c r="BG713" s="6" t="str">
        <f t="shared" si="235"/>
        <v>insert into servicios_comentarios (comentario, id_admin, id_estatus, created_at, updated_at) values('titulo entregado',1,712,'2012-01-02 00:00:00','2012-01-02 00:00:00');</v>
      </c>
      <c r="BH713" s="6" t="str">
        <f t="shared" si="236"/>
        <v>insert into servicios_comentarios (comentario, id_admin, id_estatus, created_at, updated_at) values('4141844 CEL 6141218900',1,712,'2012-01-02 00:00:00','2012-01-02 00:00:00');</v>
      </c>
      <c r="BI713" s="137" t="str">
        <f t="shared" si="237"/>
        <v>update bitacoras_estatus set comprobacion_uso = 1, id_estatus=10 where id=712;</v>
      </c>
      <c r="BJ713" s="137" t="str">
        <f t="shared" si="238"/>
        <v>update bitacoras_estatus set numero_expediente = '1242630', numero_registro = '1289495', id_estatus = 10, fecha_inicio = '2012-01-02', fecha_vencimiento ='2022-01-02', created_at ='2012-01-02 00:00:00', updated_at ='2012-01-02 00:00:00', id_clase=null, id_marca=1154, id_cliente=443, vigencia = 1 where id =712;</v>
      </c>
      <c r="BK713" s="137" t="str">
        <f t="shared" si="239"/>
        <v>update bitacoras_estatus set id_estatus = 10 where id =712;</v>
      </c>
    </row>
    <row r="714" spans="1:63">
      <c r="A714" s="3">
        <v>1270104</v>
      </c>
      <c r="B714" s="3">
        <v>1308244</v>
      </c>
      <c r="C714" s="3">
        <f>IF(Tabla1[[#This Row],[No. REG.]]="","",1)</f>
        <v>1</v>
      </c>
      <c r="D714" s="3" t="s">
        <v>46</v>
      </c>
      <c r="E714" s="3">
        <f>IF(Tabla1[[#This Row],[STATUS]]="","",VLOOKUP(D714,Estatus!$A$2:$B$13,2,0))</f>
        <v>10</v>
      </c>
      <c r="F714" s="3">
        <f>IF(Tabla1[[#This Row],[STATUS]]="","",VLOOKUP(D714,Estatus!$A$2:$I$12,9,0))</f>
        <v>1</v>
      </c>
      <c r="G714" s="12" t="s">
        <v>743</v>
      </c>
      <c r="H714" s="7">
        <v>41012</v>
      </c>
      <c r="I714" s="80">
        <f t="shared" si="220"/>
        <v>2012</v>
      </c>
      <c r="J714" s="80">
        <f t="shared" si="221"/>
        <v>4</v>
      </c>
      <c r="K714" s="80">
        <f t="shared" si="222"/>
        <v>13</v>
      </c>
      <c r="L714" s="80" t="str">
        <f t="shared" si="223"/>
        <v>04</v>
      </c>
      <c r="M714" s="80">
        <f t="shared" si="224"/>
        <v>13</v>
      </c>
      <c r="N714" s="80" t="str">
        <f t="shared" si="225"/>
        <v>'2012-04-13'</v>
      </c>
      <c r="O714" s="80" t="str">
        <f t="shared" si="226"/>
        <v>'2012-04-13 00:00:00'</v>
      </c>
      <c r="P714" s="7">
        <v>44664</v>
      </c>
      <c r="Q714" s="80">
        <f t="shared" si="227"/>
        <v>2022</v>
      </c>
      <c r="R714" s="80">
        <f t="shared" si="228"/>
        <v>4</v>
      </c>
      <c r="S714" s="80">
        <f t="shared" si="229"/>
        <v>13</v>
      </c>
      <c r="T714" s="80" t="str">
        <f t="shared" si="230"/>
        <v>04</v>
      </c>
      <c r="U714" s="80">
        <f t="shared" si="231"/>
        <v>13</v>
      </c>
      <c r="V714" s="80" t="str">
        <f t="shared" si="232"/>
        <v>'2022-04-13'</v>
      </c>
      <c r="W714" s="80"/>
      <c r="X714" s="80" t="str">
        <f t="shared" si="233"/>
        <v>null</v>
      </c>
      <c r="Y714" s="3" t="s">
        <v>3641</v>
      </c>
      <c r="Z714" s="124">
        <f>IFERROR(IF(Y714="","null",VLOOKUP(Y714,Marcas!$A$2:$C$2024,2,0)),"")</f>
        <v>397</v>
      </c>
      <c r="AA714" s="3" t="s">
        <v>3633</v>
      </c>
      <c r="AB714" s="3">
        <f>IFERROR(IF(AA714="","",IF(AA714="EMPORIO LEGAL",1,VLOOKUP(AA714,Clientes!$A$2:$B$1190,2,0))),"")</f>
        <v>443</v>
      </c>
      <c r="AC714" s="3">
        <f>IFERROR(IF(Tabla1[[#This Row],[id_control]]="null","",VLOOKUP(CONCATENATE(Tabla1[[#This Row],[CLIENTE]],"-",Tabla1[[#This Row],[id_control]]),Hoja1!$C$2:$D$1994,2,0)),"")</f>
        <v>714</v>
      </c>
      <c r="AD714" s="3" t="s">
        <v>3634</v>
      </c>
      <c r="AE714" s="3"/>
      <c r="AF714" s="3"/>
      <c r="AG714" s="3"/>
      <c r="AH714" s="3"/>
      <c r="AI714" s="3"/>
      <c r="AJ714" s="3"/>
      <c r="AK714" s="3"/>
      <c r="AL714" s="3" t="s">
        <v>3635</v>
      </c>
      <c r="AM714" s="6"/>
      <c r="AN714" s="6"/>
      <c r="AO714" s="6"/>
      <c r="AP714" s="6"/>
      <c r="AQ714" s="6">
        <v>6141218900</v>
      </c>
      <c r="AR714" s="6"/>
      <c r="AS714" s="6"/>
      <c r="AT714" s="6"/>
      <c r="AU714" s="6"/>
      <c r="AV714" s="6" t="s">
        <v>3636</v>
      </c>
      <c r="AW714" s="6"/>
      <c r="AX714" s="6"/>
      <c r="AY714" s="6"/>
      <c r="AZ714" s="6"/>
      <c r="BA714" s="6"/>
      <c r="BB714" s="6"/>
      <c r="BC714" s="6"/>
      <c r="BD714" s="6" t="s">
        <v>3637</v>
      </c>
      <c r="BE714" s="8">
        <v>713</v>
      </c>
      <c r="BF714" s="6" t="str">
        <f t="shared" si="234"/>
        <v>insert into bitacoras_estatus (numero_expediente, numero_registro, representante, fecha_inicio, fecha_vencimiento, id_cliente, id_admin, id_bitacoras_estatus, id_estatus, id_clase, id_marca, created_at, updated_at) values('1270104','1308244','JUAN JOSE CAMACHO GOMEZ','2012-04-13','2022-04-13','443','2','1','1',null,397,'2012-04-13 00:00:00','2012-04-13 00:00:00');</v>
      </c>
      <c r="BG714" s="6" t="str">
        <f t="shared" si="235"/>
        <v>insert into servicios_comentarios (comentario, id_admin, id_estatus, created_at, updated_at) values('titulo entregado',1,713,'2012-04-13 00:00:00','2012-04-13 00:00:00');</v>
      </c>
      <c r="BH714" s="6" t="str">
        <f t="shared" si="236"/>
        <v>insert into servicios_comentarios (comentario, id_admin, id_estatus, created_at, updated_at) values('4141844 CEL 6141218900',1,713,'2012-04-13 00:00:00','2012-04-13 00:00:00');</v>
      </c>
      <c r="BI714" s="137" t="str">
        <f t="shared" si="237"/>
        <v>update bitacoras_estatus set comprobacion_uso = 1, id_estatus=10 where id=713;</v>
      </c>
      <c r="BJ714" s="137" t="str">
        <f t="shared" si="238"/>
        <v>update bitacoras_estatus set numero_expediente = '1270104', numero_registro = '1308244', id_estatus = 10, fecha_inicio = '2012-04-13', fecha_vencimiento ='2022-04-13', created_at ='2012-04-13 00:00:00', updated_at ='2012-04-13 00:00:00', id_clase=null, id_marca=397, id_cliente=443, vigencia = 1 where id =713;</v>
      </c>
      <c r="BK714" s="137" t="str">
        <f t="shared" si="239"/>
        <v>update bitacoras_estatus set id_estatus = 10 where id =713;</v>
      </c>
    </row>
    <row r="715" spans="1:63">
      <c r="A715" s="3">
        <v>1297253</v>
      </c>
      <c r="B715" s="3">
        <v>1328803</v>
      </c>
      <c r="C715" s="3">
        <f>IF(Tabla1[[#This Row],[No. REG.]]="","",1)</f>
        <v>1</v>
      </c>
      <c r="D715" s="3" t="s">
        <v>46</v>
      </c>
      <c r="E715" s="3">
        <f>IF(Tabla1[[#This Row],[STATUS]]="","",VLOOKUP(D715,Estatus!$A$2:$B$13,2,0))</f>
        <v>10</v>
      </c>
      <c r="F715" s="3">
        <f>IF(Tabla1[[#This Row],[STATUS]]="","",VLOOKUP(D715,Estatus!$A$2:$I$12,9,0))</f>
        <v>1</v>
      </c>
      <c r="G715" s="12" t="s">
        <v>3642</v>
      </c>
      <c r="H715" s="7">
        <v>41115</v>
      </c>
      <c r="I715" s="80">
        <f t="shared" si="220"/>
        <v>2012</v>
      </c>
      <c r="J715" s="80">
        <f t="shared" si="221"/>
        <v>7</v>
      </c>
      <c r="K715" s="80">
        <f t="shared" si="222"/>
        <v>25</v>
      </c>
      <c r="L715" s="80" t="str">
        <f t="shared" si="223"/>
        <v>07</v>
      </c>
      <c r="M715" s="80">
        <f t="shared" si="224"/>
        <v>25</v>
      </c>
      <c r="N715" s="80" t="str">
        <f t="shared" si="225"/>
        <v>'2012-07-25'</v>
      </c>
      <c r="O715" s="80" t="str">
        <f t="shared" si="226"/>
        <v>'2012-07-25 00:00:00'</v>
      </c>
      <c r="P715" s="7">
        <v>44767</v>
      </c>
      <c r="Q715" s="80">
        <f t="shared" si="227"/>
        <v>2022</v>
      </c>
      <c r="R715" s="80">
        <f t="shared" si="228"/>
        <v>7</v>
      </c>
      <c r="S715" s="80">
        <f t="shared" si="229"/>
        <v>25</v>
      </c>
      <c r="T715" s="80" t="str">
        <f t="shared" si="230"/>
        <v>07</v>
      </c>
      <c r="U715" s="80">
        <f t="shared" si="231"/>
        <v>25</v>
      </c>
      <c r="V715" s="80" t="str">
        <f t="shared" si="232"/>
        <v>'2022-07-25'</v>
      </c>
      <c r="W715" s="80">
        <v>35</v>
      </c>
      <c r="X715" s="80">
        <f t="shared" si="233"/>
        <v>35</v>
      </c>
      <c r="Y715" s="3" t="s">
        <v>3643</v>
      </c>
      <c r="Z715" s="124">
        <f>IFERROR(IF(Y715="","null",VLOOKUP(Y715,Marcas!$A$2:$C$2024,2,0)),"")</f>
        <v>740</v>
      </c>
      <c r="AA715" s="3" t="s">
        <v>3633</v>
      </c>
      <c r="AB715" s="3">
        <f>IFERROR(IF(AA715="","",IF(AA715="EMPORIO LEGAL",1,VLOOKUP(AA715,Clientes!$A$2:$B$1190,2,0))),"")</f>
        <v>443</v>
      </c>
      <c r="AC715" s="3">
        <f>IFERROR(IF(Tabla1[[#This Row],[id_control]]="null","",VLOOKUP(CONCATENATE(Tabla1[[#This Row],[CLIENTE]],"-",Tabla1[[#This Row],[id_control]]),Hoja1!$C$2:$D$1994,2,0)),"")</f>
        <v>715</v>
      </c>
      <c r="AD715" s="3" t="s">
        <v>3634</v>
      </c>
      <c r="AE715" s="3"/>
      <c r="AF715" s="3"/>
      <c r="AG715" s="3"/>
      <c r="AH715" s="3"/>
      <c r="AI715" s="3"/>
      <c r="AJ715" s="3"/>
      <c r="AK715" s="3"/>
      <c r="AL715" s="3" t="s">
        <v>3637</v>
      </c>
      <c r="AM715" s="6"/>
      <c r="AN715" s="6"/>
      <c r="AO715" s="6"/>
      <c r="AP715" s="6"/>
      <c r="AQ715" s="6"/>
      <c r="AR715" s="6"/>
      <c r="AS715" s="6"/>
      <c r="AT715" s="6"/>
      <c r="AU715" s="6"/>
      <c r="AV715" s="6" t="s">
        <v>3636</v>
      </c>
      <c r="AW715" s="6"/>
      <c r="AX715" s="6"/>
      <c r="AY715" s="6"/>
      <c r="AZ715" s="6"/>
      <c r="BA715" s="6"/>
      <c r="BB715" s="6"/>
      <c r="BC715" s="6"/>
      <c r="BD715" s="6" t="s">
        <v>3637</v>
      </c>
      <c r="BE715" s="8">
        <v>714</v>
      </c>
      <c r="BF715" s="6" t="str">
        <f t="shared" si="234"/>
        <v>insert into bitacoras_estatus (numero_expediente, numero_registro, representante, fecha_inicio, fecha_vencimiento, id_cliente, id_admin, id_bitacoras_estatus, id_estatus, id_clase, id_marca, created_at, updated_at) values('1297253','1328803','JUAN JOSE CAMACHO GOMEZ','2012-07-25','2022-07-25','443','2','1','1',35,740,'2012-07-25 00:00:00','2012-07-25 00:00:00');</v>
      </c>
      <c r="BG715" s="6" t="str">
        <f t="shared" si="235"/>
        <v>insert into servicios_comentarios (comentario, id_admin, id_estatus, created_at, updated_at) values('titulo entregado 15/03/2013',1,714,'2012-07-25 00:00:00','2012-07-25 00:00:00');</v>
      </c>
      <c r="BH715" s="6" t="str">
        <f t="shared" si="236"/>
        <v>insert into servicios_comentarios (comentario, id_admin, id_estatus, created_at, updated_at) values('4141844 CEL 6141218900',1,714,'2012-07-25 00:00:00','2012-07-25 00:00:00');</v>
      </c>
      <c r="BI715" s="137" t="str">
        <f t="shared" si="237"/>
        <v>update bitacoras_estatus set comprobacion_uso = 1, id_estatus=10 where id=714;</v>
      </c>
      <c r="BJ715" s="137" t="str">
        <f t="shared" si="238"/>
        <v>update bitacoras_estatus set numero_expediente = '1297253', numero_registro = '1328803', id_estatus = 10, fecha_inicio = '2012-07-25', fecha_vencimiento ='2022-07-25', created_at ='2012-07-25 00:00:00', updated_at ='2012-07-25 00:00:00', id_clase=35, id_marca=740, id_cliente=443, vigencia = 1 where id =714;</v>
      </c>
      <c r="BK715" s="137" t="str">
        <f t="shared" si="239"/>
        <v>update bitacoras_estatus set id_estatus = 10 where id =714;</v>
      </c>
    </row>
    <row r="716" spans="1:63">
      <c r="A716" s="3">
        <v>1385415</v>
      </c>
      <c r="B716" s="8">
        <v>1400670</v>
      </c>
      <c r="C716" s="8">
        <f>IF(Tabla1[[#This Row],[No. REG.]]="","",1)</f>
        <v>1</v>
      </c>
      <c r="D716" s="3" t="s">
        <v>46</v>
      </c>
      <c r="E716" s="3">
        <f>IF(Tabla1[[#This Row],[STATUS]]="","",VLOOKUP(D716,Estatus!$A$2:$B$13,2,0))</f>
        <v>10</v>
      </c>
      <c r="F716" s="3">
        <f>IF(Tabla1[[#This Row],[STATUS]]="","",VLOOKUP(D716,Estatus!$A$2:$I$12,9,0))</f>
        <v>1</v>
      </c>
      <c r="G716" s="12" t="s">
        <v>3644</v>
      </c>
      <c r="H716" s="7">
        <v>41446</v>
      </c>
      <c r="I716" s="80">
        <f t="shared" si="220"/>
        <v>2013</v>
      </c>
      <c r="J716" s="80">
        <f t="shared" si="221"/>
        <v>6</v>
      </c>
      <c r="K716" s="80">
        <f t="shared" si="222"/>
        <v>21</v>
      </c>
      <c r="L716" s="80" t="str">
        <f t="shared" si="223"/>
        <v>06</v>
      </c>
      <c r="M716" s="80">
        <f t="shared" si="224"/>
        <v>21</v>
      </c>
      <c r="N716" s="80" t="str">
        <f t="shared" si="225"/>
        <v>'2013-06-21'</v>
      </c>
      <c r="O716" s="80" t="str">
        <f t="shared" si="226"/>
        <v>'2013-06-21 00:00:00'</v>
      </c>
      <c r="P716" s="7">
        <v>45098</v>
      </c>
      <c r="Q716" s="80">
        <f t="shared" si="227"/>
        <v>2023</v>
      </c>
      <c r="R716" s="80">
        <f t="shared" si="228"/>
        <v>6</v>
      </c>
      <c r="S716" s="80">
        <f t="shared" si="229"/>
        <v>21</v>
      </c>
      <c r="T716" s="80" t="str">
        <f t="shared" si="230"/>
        <v>06</v>
      </c>
      <c r="U716" s="80">
        <f t="shared" si="231"/>
        <v>21</v>
      </c>
      <c r="V716" s="80" t="str">
        <f t="shared" si="232"/>
        <v>'2023-06-21'</v>
      </c>
      <c r="W716" s="80">
        <v>36</v>
      </c>
      <c r="X716" s="80">
        <f t="shared" si="233"/>
        <v>36</v>
      </c>
      <c r="Y716" s="3" t="s">
        <v>3645</v>
      </c>
      <c r="Z716" s="124">
        <f>IFERROR(IF(Y716="","null",VLOOKUP(Y716,Marcas!$A$2:$C$2024,2,0)),"")</f>
        <v>1153</v>
      </c>
      <c r="AA716" s="3" t="s">
        <v>3633</v>
      </c>
      <c r="AB716" s="3">
        <f>IFERROR(IF(AA716="","",IF(AA716="EMPORIO LEGAL",1,VLOOKUP(AA716,Clientes!$A$2:$B$1190,2,0))),"")</f>
        <v>443</v>
      </c>
      <c r="AC716" s="3">
        <f>IFERROR(IF(Tabla1[[#This Row],[id_control]]="null","",VLOOKUP(CONCATENATE(Tabla1[[#This Row],[CLIENTE]],"-",Tabla1[[#This Row],[id_control]]),Hoja1!$C$2:$D$1994,2,0)),"")</f>
        <v>716</v>
      </c>
      <c r="AD716" s="3" t="s">
        <v>3634</v>
      </c>
      <c r="AE716" s="3"/>
      <c r="AF716" s="3"/>
      <c r="AG716" s="3"/>
      <c r="AH716" s="3"/>
      <c r="AI716" s="3"/>
      <c r="AJ716" s="3"/>
      <c r="AK716" s="3"/>
      <c r="AL716" s="3" t="s">
        <v>3635</v>
      </c>
      <c r="AM716" s="6"/>
      <c r="AN716" s="6"/>
      <c r="AO716" s="6"/>
      <c r="AP716" s="6"/>
      <c r="AQ716" s="6">
        <v>6141218900</v>
      </c>
      <c r="AR716" s="6"/>
      <c r="AS716" s="6"/>
      <c r="AT716" s="6"/>
      <c r="AU716" s="6"/>
      <c r="AV716" s="6" t="s">
        <v>3636</v>
      </c>
      <c r="AW716" s="8"/>
      <c r="AX716" s="6"/>
      <c r="AY716" s="6"/>
      <c r="AZ716" s="6"/>
      <c r="BA716" s="6"/>
      <c r="BB716" s="6"/>
      <c r="BC716" s="6"/>
      <c r="BD716" s="6" t="s">
        <v>3637</v>
      </c>
      <c r="BE716" s="8">
        <v>715</v>
      </c>
      <c r="BF716" s="6" t="str">
        <f t="shared" si="234"/>
        <v>insert into bitacoras_estatus (numero_expediente, numero_registro, representante, fecha_inicio, fecha_vencimiento, id_cliente, id_admin, id_bitacoras_estatus, id_estatus, id_clase, id_marca, created_at, updated_at) values('1385415','1400670','JUAN JOSE CAMACHO GOMEZ','2013-06-21','2023-06-21','443','2','1','1',36,1153,'2013-06-21 00:00:00','2013-06-21 00:00:00');</v>
      </c>
      <c r="BG716" s="6" t="str">
        <f t="shared" si="235"/>
        <v>insert into servicios_comentarios (comentario, id_admin, id_estatus, created_at, updated_at) values('TITULO RECIBIDO 21/11/2013',1,715,'2013-06-21 00:00:00','2013-06-21 00:00:00');</v>
      </c>
      <c r="BH716" s="6" t="str">
        <f t="shared" si="236"/>
        <v>insert into servicios_comentarios (comentario, id_admin, id_estatus, created_at, updated_at) values('4141844 CEL 6141218900',1,715,'2013-06-21 00:00:00','2013-06-21 00:00:00');</v>
      </c>
      <c r="BI716" s="137" t="str">
        <f t="shared" si="237"/>
        <v>update bitacoras_estatus set comprobacion_uso = 1, id_estatus=10 where id=715;</v>
      </c>
      <c r="BJ716" s="137" t="str">
        <f t="shared" si="238"/>
        <v>update bitacoras_estatus set numero_expediente = '1385415', numero_registro = '1400670', id_estatus = 10, fecha_inicio = '2013-06-21', fecha_vencimiento ='2023-06-21', created_at ='2013-06-21 00:00:00', updated_at ='2013-06-21 00:00:00', id_clase=36, id_marca=1153, id_cliente=443, vigencia = 1 where id =715;</v>
      </c>
      <c r="BK716" s="137" t="str">
        <f t="shared" si="239"/>
        <v>update bitacoras_estatus set id_estatus = 10 where id =715;</v>
      </c>
    </row>
    <row r="717" spans="1:63" ht="40">
      <c r="A717" s="3">
        <v>1444719</v>
      </c>
      <c r="B717" s="3">
        <v>1477761</v>
      </c>
      <c r="C717" s="3">
        <f>IF(Tabla1[[#This Row],[No. REG.]]="","",1)</f>
        <v>1</v>
      </c>
      <c r="D717" s="3" t="s">
        <v>46</v>
      </c>
      <c r="E717" s="3">
        <f>IF(Tabla1[[#This Row],[STATUS]]="","",VLOOKUP(D717,Estatus!$A$2:$B$13,2,0))</f>
        <v>10</v>
      </c>
      <c r="F717" s="3">
        <f>IF(Tabla1[[#This Row],[STATUS]]="","",VLOOKUP(D717,Estatus!$A$2:$I$12,9,0))</f>
        <v>1</v>
      </c>
      <c r="G717" s="12" t="s">
        <v>3646</v>
      </c>
      <c r="H717" s="7">
        <v>41646</v>
      </c>
      <c r="I717" s="80">
        <f t="shared" si="220"/>
        <v>2014</v>
      </c>
      <c r="J717" s="80">
        <f t="shared" si="221"/>
        <v>1</v>
      </c>
      <c r="K717" s="80">
        <f t="shared" si="222"/>
        <v>7</v>
      </c>
      <c r="L717" s="80" t="str">
        <f t="shared" si="223"/>
        <v>01</v>
      </c>
      <c r="M717" s="80" t="str">
        <f t="shared" si="224"/>
        <v>07</v>
      </c>
      <c r="N717" s="80" t="str">
        <f t="shared" si="225"/>
        <v>'2014-01-07'</v>
      </c>
      <c r="O717" s="80" t="str">
        <f t="shared" si="226"/>
        <v>'2014-01-07 00:00:00'</v>
      </c>
      <c r="P717" s="7">
        <v>45298</v>
      </c>
      <c r="Q717" s="80">
        <f t="shared" si="227"/>
        <v>2024</v>
      </c>
      <c r="R717" s="80">
        <f t="shared" si="228"/>
        <v>1</v>
      </c>
      <c r="S717" s="80">
        <f t="shared" si="229"/>
        <v>7</v>
      </c>
      <c r="T717" s="80" t="str">
        <f t="shared" si="230"/>
        <v>01</v>
      </c>
      <c r="U717" s="80" t="str">
        <f t="shared" si="231"/>
        <v>07</v>
      </c>
      <c r="V717" s="80" t="str">
        <f t="shared" si="232"/>
        <v>'2024-01-07'</v>
      </c>
      <c r="W717" s="80"/>
      <c r="X717" s="80" t="str">
        <f t="shared" si="233"/>
        <v>null</v>
      </c>
      <c r="Y717" s="3" t="s">
        <v>3647</v>
      </c>
      <c r="Z717" s="124">
        <f>IFERROR(IF(Y717="","null",VLOOKUP(Y717,Marcas!$A$2:$C$2024,2,0)),"")</f>
        <v>207</v>
      </c>
      <c r="AA717" s="3" t="s">
        <v>3633</v>
      </c>
      <c r="AB717" s="3">
        <f>IFERROR(IF(AA717="","",IF(AA717="EMPORIO LEGAL",1,VLOOKUP(AA717,Clientes!$A$2:$B$1190,2,0))),"")</f>
        <v>443</v>
      </c>
      <c r="AC717" s="3">
        <f>IFERROR(IF(Tabla1[[#This Row],[id_control]]="null","",VLOOKUP(CONCATENATE(Tabla1[[#This Row],[CLIENTE]],"-",Tabla1[[#This Row],[id_control]]),Hoja1!$C$2:$D$1994,2,0)),"")</f>
        <v>717</v>
      </c>
      <c r="AD717" s="3" t="s">
        <v>3634</v>
      </c>
      <c r="AE717" s="3"/>
      <c r="AF717" s="3"/>
      <c r="AG717" s="3"/>
      <c r="AH717" s="3"/>
      <c r="AI717" s="3"/>
      <c r="AJ717" s="3"/>
      <c r="AK717" s="3"/>
      <c r="AL717" s="3" t="s">
        <v>3648</v>
      </c>
      <c r="AM717" s="6"/>
      <c r="AN717" s="6"/>
      <c r="AO717" s="6"/>
      <c r="AP717" s="6"/>
      <c r="AQ717" s="6"/>
      <c r="AR717" s="6"/>
      <c r="AS717" s="6"/>
      <c r="AT717" s="6"/>
      <c r="AU717" s="6"/>
      <c r="AV717" s="6" t="s">
        <v>3636</v>
      </c>
      <c r="AW717" s="6"/>
      <c r="AX717" s="6"/>
      <c r="AY717" s="6"/>
      <c r="AZ717" s="6"/>
      <c r="BA717" s="6"/>
      <c r="BB717" s="6"/>
      <c r="BC717" s="6"/>
      <c r="BD717" s="6" t="s">
        <v>3648</v>
      </c>
      <c r="BE717" s="8">
        <v>716</v>
      </c>
      <c r="BF717" s="6" t="str">
        <f t="shared" si="234"/>
        <v>insert into bitacoras_estatus (numero_expediente, numero_registro, representante, fecha_inicio, fecha_vencimiento, id_cliente, id_admin, id_bitacoras_estatus, id_estatus, id_clase, id_marca, created_at, updated_at) values('1444719','1477761','JUAN JOSE CAMACHO GOMEZ','2014-01-07','2024-01-07','443','2','1','1',null,207,'2014-01-07 00:00:00','2014-01-07 00:00:00');</v>
      </c>
      <c r="BG717" s="6" t="str">
        <f t="shared" si="235"/>
        <v>insert into servicios_comentarios (comentario, id_admin, id_estatus, created_at, updated_at) values('REQUISITOS RECIBIDOS 11/04/14. REQUISITOS CONTESTADOS 25/04/2014. TITULO RECIBIDO 17OCT14',1,716,'2014-01-07 00:00:00','2014-01-07 00:00:00');</v>
      </c>
      <c r="BH717" s="6" t="str">
        <f t="shared" si="236"/>
        <v>insert into servicios_comentarios (comentario, id_admin, id_estatus, created_at, updated_at) values('4141844 cel. 614 131 89 00',1,716,'2014-01-07 00:00:00','2014-01-07 00:00:00');</v>
      </c>
      <c r="BI717" s="137" t="str">
        <f t="shared" si="237"/>
        <v>update bitacoras_estatus set comprobacion_uso = 1, id_estatus=10 where id=716;</v>
      </c>
      <c r="BJ717" s="137" t="str">
        <f t="shared" si="238"/>
        <v>update bitacoras_estatus set numero_expediente = '1444719', numero_registro = '1477761', id_estatus = 10, fecha_inicio = '2014-01-07', fecha_vencimiento ='2024-01-07', created_at ='2014-01-07 00:00:00', updated_at ='2014-01-07 00:00:00', id_clase=null, id_marca=207, id_cliente=443, vigencia = 1 where id =716;</v>
      </c>
      <c r="BK717" s="137" t="str">
        <f t="shared" si="239"/>
        <v>update bitacoras_estatus set id_estatus = 10 where id =716;</v>
      </c>
    </row>
    <row r="718" spans="1:63" ht="222">
      <c r="A718" s="3">
        <v>1469229</v>
      </c>
      <c r="B718" s="3">
        <v>1640613</v>
      </c>
      <c r="C718" s="3">
        <f>IF(Tabla1[[#This Row],[No. REG.]]="","",1)</f>
        <v>1</v>
      </c>
      <c r="D718" s="3" t="s">
        <v>46</v>
      </c>
      <c r="E718" s="3">
        <f>IF(Tabla1[[#This Row],[STATUS]]="","",VLOOKUP(D718,Estatus!$A$2:$B$13,2,0))</f>
        <v>10</v>
      </c>
      <c r="F718" s="3">
        <f>IF(Tabla1[[#This Row],[STATUS]]="","",VLOOKUP(D718,Estatus!$A$2:$I$12,9,0))</f>
        <v>1</v>
      </c>
      <c r="G718" s="12" t="s">
        <v>3649</v>
      </c>
      <c r="H718" s="7">
        <v>41719</v>
      </c>
      <c r="I718" s="80">
        <f t="shared" si="220"/>
        <v>2014</v>
      </c>
      <c r="J718" s="80">
        <f t="shared" si="221"/>
        <v>3</v>
      </c>
      <c r="K718" s="80">
        <f t="shared" si="222"/>
        <v>21</v>
      </c>
      <c r="L718" s="80" t="str">
        <f t="shared" si="223"/>
        <v>03</v>
      </c>
      <c r="M718" s="80">
        <f t="shared" si="224"/>
        <v>21</v>
      </c>
      <c r="N718" s="80" t="str">
        <f t="shared" si="225"/>
        <v>'2014-03-21'</v>
      </c>
      <c r="O718" s="80" t="str">
        <f t="shared" si="226"/>
        <v>'2014-03-21 00:00:00'</v>
      </c>
      <c r="P718" s="7">
        <v>45372</v>
      </c>
      <c r="Q718" s="80">
        <f t="shared" si="227"/>
        <v>2024</v>
      </c>
      <c r="R718" s="80">
        <f t="shared" si="228"/>
        <v>3</v>
      </c>
      <c r="S718" s="80">
        <f t="shared" si="229"/>
        <v>21</v>
      </c>
      <c r="T718" s="80" t="str">
        <f t="shared" si="230"/>
        <v>03</v>
      </c>
      <c r="U718" s="80">
        <f t="shared" si="231"/>
        <v>21</v>
      </c>
      <c r="V718" s="80" t="str">
        <f t="shared" si="232"/>
        <v>'2024-03-21'</v>
      </c>
      <c r="W718" s="80">
        <v>35</v>
      </c>
      <c r="X718" s="80">
        <f t="shared" si="233"/>
        <v>35</v>
      </c>
      <c r="Y718" s="3" t="s">
        <v>3650</v>
      </c>
      <c r="Z718" s="124">
        <f>IFERROR(IF(Y718="","null",VLOOKUP(Y718,Marcas!$A$2:$C$2024,2,0)),"")</f>
        <v>630</v>
      </c>
      <c r="AA718" s="3" t="s">
        <v>3650</v>
      </c>
      <c r="AB718" s="3">
        <f>IFERROR(IF(AA718="","",IF(AA718="EMPORIO LEGAL",1,VLOOKUP(AA718,Clientes!$A$2:$B$1190,2,0))),"")</f>
        <v>442</v>
      </c>
      <c r="AC718" s="3">
        <f>IFERROR(IF(Tabla1[[#This Row],[id_control]]="null","",VLOOKUP(CONCATENATE(Tabla1[[#This Row],[CLIENTE]],"-",Tabla1[[#This Row],[id_control]]),Hoja1!$C$2:$D$1994,2,0)),"")</f>
        <v>718</v>
      </c>
      <c r="AD718" s="3" t="s">
        <v>3651</v>
      </c>
      <c r="AE718" s="3"/>
      <c r="AF718" s="3"/>
      <c r="AG718" s="3"/>
      <c r="AH718" s="3"/>
      <c r="AI718" s="3"/>
      <c r="AJ718" s="3"/>
      <c r="AK718" s="3"/>
      <c r="AL718" s="3" t="s">
        <v>3652</v>
      </c>
      <c r="AM718" s="6"/>
      <c r="AN718" s="6"/>
      <c r="AO718" s="6"/>
      <c r="AP718" s="6"/>
      <c r="AQ718" s="6"/>
      <c r="AR718" s="6"/>
      <c r="AS718" s="6"/>
      <c r="AT718" s="6"/>
      <c r="AU718" s="6"/>
      <c r="AV718" s="6" t="s">
        <v>3653</v>
      </c>
      <c r="AW718" s="6"/>
      <c r="AX718" s="6"/>
      <c r="AY718" s="6"/>
      <c r="AZ718" s="6"/>
      <c r="BA718" s="6"/>
      <c r="BB718" s="6"/>
      <c r="BC718" s="6"/>
      <c r="BD718" s="6" t="s">
        <v>3652</v>
      </c>
      <c r="BE718" s="8">
        <v>717</v>
      </c>
      <c r="BF718" s="6" t="str">
        <f t="shared" si="234"/>
        <v>insert into bitacoras_estatus (numero_expediente, numero_registro, representante, fecha_inicio, fecha_vencimiento, id_cliente, id_admin, id_bitacoras_estatus, id_estatus, id_clase, id_marca, created_at, updated_at) values('1469229','1640613','RAYMUNDO ANDRES CARDONA VILLARREAL','2014-03-21','2024-03-21','442','2','1','1',35,630,'2014-03-21 00:00:00','2014-03-21 00:00:00');</v>
      </c>
      <c r="BG718" s="6" t="str">
        <f t="shared" si="235"/>
        <v>insert into servicios_comentarios (comentario, id_admin, id_estatus, created_at, updated_at) values('TRAMITE DE REGISTRO DE MARCA GRUPO ARKAD CLASE 35 FALTARA EL DE CLASE 36. ENMIENDA VOLUNTARIA ENVIADA 28MAR14 (CORRECCION APELLIDO MATERNO TITULAR). Contestacion de requisitos recibidos 19/08/2014. SE ENVIA ENMIENDA VOLUNTARIA 22AGO14. SE DESECHA DE PLANO LA SOLICITUD O PROMOCION23MAR15. SOLICITUD DE REQUISITOS RECIBIDOS 23MAR15/ REQUISITOS ENVIADOS 11 MAY 15/ REQUISITOS RECIBIDOS 18 DE AGOSTO DE 2015/ CREQ PRESENTADOS EN 26 DE AGOSTO DEL 2015 REQISITOS NUEVO LLEGA EL 24NOV CONTESTADOS EL 22/10/2016; TITULO RECIBIDO 06/07/16. TITULO ENTREGADO EL 12 ENE 20176 POR EL LIC. PARRA. PEND PAGO FACT 4660',1,717,'2014-03-21 00:00:00','2014-03-21 00:00:00');</v>
      </c>
      <c r="BH718" s="6" t="str">
        <f t="shared" si="236"/>
        <v>insert into servicios_comentarios (comentario, id_admin, id_estatus, created_at, updated_at) values('4143828 CEL 614 427 30 47',1,717,'2014-03-21 00:00:00','2014-03-21 00:00:00');</v>
      </c>
      <c r="BI718" s="137" t="str">
        <f t="shared" si="237"/>
        <v>update bitacoras_estatus set comprobacion_uso = 1, id_estatus=10 where id=717;</v>
      </c>
      <c r="BJ718" s="137" t="str">
        <f t="shared" si="238"/>
        <v>update bitacoras_estatus set numero_expediente = '1469229', numero_registro = '1640613', id_estatus = 10, fecha_inicio = '2014-03-21', fecha_vencimiento ='2024-03-21', created_at ='2014-03-21 00:00:00', updated_at ='2014-03-21 00:00:00', id_clase=35, id_marca=630, id_cliente=442, vigencia = 1 where id =717;</v>
      </c>
      <c r="BK718" s="137" t="str">
        <f t="shared" si="239"/>
        <v>update bitacoras_estatus set id_estatus = 10 where id =717;</v>
      </c>
    </row>
    <row r="719" spans="1:63" ht="43">
      <c r="A719" s="6">
        <v>1510468</v>
      </c>
      <c r="B719" s="6">
        <v>493750</v>
      </c>
      <c r="C719" s="6">
        <f>IF(Tabla1[[#This Row],[No. REG.]]="","",1)</f>
        <v>1</v>
      </c>
      <c r="D719" s="6" t="s">
        <v>46</v>
      </c>
      <c r="E719" s="6">
        <f>IF(Tabla1[[#This Row],[STATUS]]="","",VLOOKUP(D719,Estatus!$A$2:$B$13,2,0))</f>
        <v>10</v>
      </c>
      <c r="F719" s="6">
        <f>IF(Tabla1[[#This Row],[STATUS]]="","",VLOOKUP(D719,Estatus!$A$2:$I$12,9,0))</f>
        <v>1</v>
      </c>
      <c r="G719" s="16" t="s">
        <v>3654</v>
      </c>
      <c r="H719" s="7">
        <v>41848</v>
      </c>
      <c r="I719" s="80">
        <f t="shared" si="220"/>
        <v>2014</v>
      </c>
      <c r="J719" s="80">
        <f t="shared" si="221"/>
        <v>7</v>
      </c>
      <c r="K719" s="80">
        <f t="shared" si="222"/>
        <v>28</v>
      </c>
      <c r="L719" s="80" t="str">
        <f t="shared" si="223"/>
        <v>07</v>
      </c>
      <c r="M719" s="80">
        <f t="shared" si="224"/>
        <v>28</v>
      </c>
      <c r="N719" s="80" t="str">
        <f t="shared" si="225"/>
        <v>'2014-07-28'</v>
      </c>
      <c r="O719" s="80" t="str">
        <f t="shared" si="226"/>
        <v>'2014-07-28 00:00:00'</v>
      </c>
      <c r="P719" s="7">
        <v>45501</v>
      </c>
      <c r="Q719" s="80">
        <f t="shared" si="227"/>
        <v>2024</v>
      </c>
      <c r="R719" s="80">
        <f t="shared" si="228"/>
        <v>7</v>
      </c>
      <c r="S719" s="80">
        <f t="shared" si="229"/>
        <v>28</v>
      </c>
      <c r="T719" s="80" t="str">
        <f t="shared" si="230"/>
        <v>07</v>
      </c>
      <c r="U719" s="80">
        <f t="shared" si="231"/>
        <v>28</v>
      </c>
      <c r="V719" s="80" t="str">
        <f t="shared" si="232"/>
        <v>'2024-07-28'</v>
      </c>
      <c r="W719" s="80">
        <v>36</v>
      </c>
      <c r="X719" s="80">
        <f t="shared" si="233"/>
        <v>36</v>
      </c>
      <c r="Y719" s="6" t="s">
        <v>3650</v>
      </c>
      <c r="Z719" s="123">
        <f>IFERROR(IF(Y719="","null",VLOOKUP(Y719,Marcas!$A$2:$C$2024,2,0)),"")</f>
        <v>630</v>
      </c>
      <c r="AA719" s="6" t="s">
        <v>3650</v>
      </c>
      <c r="AB719" s="6">
        <f>IFERROR(IF(AA719="","",IF(AA719="EMPORIO LEGAL",1,VLOOKUP(AA719,Clientes!$A$2:$B$1190,2,0))),"")</f>
        <v>442</v>
      </c>
      <c r="AC719" s="6">
        <f>IFERROR(IF(Tabla1[[#This Row],[id_control]]="null","",VLOOKUP(CONCATENATE(Tabla1[[#This Row],[CLIENTE]],"-",Tabla1[[#This Row],[id_control]]),Hoja1!$C$2:$D$1994,2,0)),"")</f>
        <v>718</v>
      </c>
      <c r="AD719" s="6" t="s">
        <v>3651</v>
      </c>
      <c r="AE719" s="6"/>
      <c r="AF719" s="6"/>
      <c r="AG719" s="6"/>
      <c r="AH719" s="6"/>
      <c r="AI719" s="6"/>
      <c r="AJ719" s="6"/>
      <c r="AK719" s="6"/>
      <c r="AL719" s="6" t="s">
        <v>3655</v>
      </c>
      <c r="AM719" s="6"/>
      <c r="AN719" s="6"/>
      <c r="AO719" s="6"/>
      <c r="AP719" s="6"/>
      <c r="AQ719" s="6"/>
      <c r="AR719" s="6"/>
      <c r="AS719" s="6"/>
      <c r="AT719" s="6"/>
      <c r="AU719" s="6"/>
      <c r="AV719" s="6" t="s">
        <v>3653</v>
      </c>
      <c r="AW719" s="6" t="s">
        <v>3656</v>
      </c>
      <c r="AX719" s="6"/>
      <c r="AY719" s="6"/>
      <c r="AZ719" s="6"/>
      <c r="BA719" s="6"/>
      <c r="BB719" s="6"/>
      <c r="BC719" s="6"/>
      <c r="BD719" s="8" t="s">
        <v>3655</v>
      </c>
      <c r="BE719" s="8">
        <v>718</v>
      </c>
      <c r="BF719" s="6" t="str">
        <f t="shared" si="234"/>
        <v>insert into bitacoras_estatus (numero_expediente, numero_registro, representante, fecha_inicio, fecha_vencimiento, id_cliente, id_admin, id_bitacoras_estatus, id_estatus, id_clase, id_marca, created_at, updated_at) values('1510468','493750','RAYMUNDO ANDRES CARDONA VILLARREAL','2014-07-28','2024-07-28','442','2','1','1',36,630,'2014-07-28 00:00:00','2014-07-28 00:00:00');</v>
      </c>
      <c r="BG719" s="6" t="str">
        <f t="shared" si="235"/>
        <v>insert into servicios_comentarios (comentario, id_admin, id_estatus, created_at, updated_at) values('CLASE 36/ TÍTULO RECIBIDO EL 29 DE ENERO ENTREGADO AL CLIENTE EL 20 DE MARZO 2015.',1,718,'2014-07-28 00:00:00','2014-07-28 00:00:00');</v>
      </c>
      <c r="BH719" s="6" t="str">
        <f t="shared" si="236"/>
        <v>insert into servicios_comentarios (comentario, id_admin, id_estatus, created_at, updated_at) values('TEL. 4143828 CEL 614 427 30 47',1,718,'2014-07-28 00:00:00','2014-07-28 00:00:00');</v>
      </c>
      <c r="BI719" s="137" t="str">
        <f t="shared" si="237"/>
        <v>update bitacoras_estatus set comprobacion_uso = 1, id_estatus=10 where id=718;</v>
      </c>
      <c r="BJ719" s="137" t="str">
        <f t="shared" si="238"/>
        <v>update bitacoras_estatus set numero_expediente = '1510468', numero_registro = '493750', id_estatus = 10, fecha_inicio = '2014-07-28', fecha_vencimiento ='2024-07-28', created_at ='2014-07-28 00:00:00', updated_at ='2014-07-28 00:00:00', id_clase=36, id_marca=630, id_cliente=442, vigencia = 1 where id =718;</v>
      </c>
      <c r="BK719" s="137" t="str">
        <f t="shared" si="239"/>
        <v>update bitacoras_estatus set id_estatus = 10 where id =718;</v>
      </c>
    </row>
    <row r="720" spans="1:63" ht="27">
      <c r="A720" s="3">
        <v>1516779</v>
      </c>
      <c r="B720" s="3">
        <v>1559056</v>
      </c>
      <c r="C720" s="3">
        <f>IF(Tabla1[[#This Row],[No. REG.]]="","",1)</f>
        <v>1</v>
      </c>
      <c r="D720" s="3" t="s">
        <v>46</v>
      </c>
      <c r="E720" s="3">
        <f>IF(Tabla1[[#This Row],[STATUS]]="","",VLOOKUP(D720,Estatus!$A$2:$B$13,2,0))</f>
        <v>10</v>
      </c>
      <c r="F720" s="3">
        <f>IF(Tabla1[[#This Row],[STATUS]]="","",VLOOKUP(D720,Estatus!$A$2:$I$12,9,0))</f>
        <v>1</v>
      </c>
      <c r="G720" s="12" t="s">
        <v>3657</v>
      </c>
      <c r="H720" s="7">
        <v>41865</v>
      </c>
      <c r="I720" s="80">
        <f t="shared" si="220"/>
        <v>2014</v>
      </c>
      <c r="J720" s="80">
        <f t="shared" si="221"/>
        <v>8</v>
      </c>
      <c r="K720" s="80">
        <f t="shared" si="222"/>
        <v>14</v>
      </c>
      <c r="L720" s="80" t="str">
        <f t="shared" si="223"/>
        <v>08</v>
      </c>
      <c r="M720" s="80">
        <f t="shared" si="224"/>
        <v>14</v>
      </c>
      <c r="N720" s="80" t="str">
        <f t="shared" si="225"/>
        <v>'2014-08-14'</v>
      </c>
      <c r="O720" s="80" t="str">
        <f t="shared" si="226"/>
        <v>'2014-08-14 00:00:00'</v>
      </c>
      <c r="P720" s="7">
        <v>45518</v>
      </c>
      <c r="Q720" s="80">
        <f t="shared" si="227"/>
        <v>2024</v>
      </c>
      <c r="R720" s="80">
        <f t="shared" si="228"/>
        <v>8</v>
      </c>
      <c r="S720" s="80">
        <f t="shared" si="229"/>
        <v>14</v>
      </c>
      <c r="T720" s="80" t="str">
        <f t="shared" si="230"/>
        <v>08</v>
      </c>
      <c r="U720" s="80">
        <f t="shared" si="231"/>
        <v>14</v>
      </c>
      <c r="V720" s="80" t="str">
        <f t="shared" si="232"/>
        <v>'2024-08-14'</v>
      </c>
      <c r="W720" s="80"/>
      <c r="X720" s="80" t="str">
        <f t="shared" si="233"/>
        <v>null</v>
      </c>
      <c r="Y720" s="3" t="s">
        <v>3658</v>
      </c>
      <c r="Z720" s="124">
        <f>IFERROR(IF(Y720="","null",VLOOKUP(Y720,Marcas!$A$2:$C$2024,2,0)),"")</f>
        <v>55</v>
      </c>
      <c r="AA720" s="3" t="s">
        <v>3659</v>
      </c>
      <c r="AB720" s="3">
        <f>IFERROR(IF(AA720="","",IF(AA720="EMPORIO LEGAL",1,VLOOKUP(AA720,Clientes!$A$2:$B$1190,2,0))),"")</f>
        <v>441</v>
      </c>
      <c r="AC720" s="3">
        <f>IFERROR(IF(Tabla1[[#This Row],[id_control]]="null","",VLOOKUP(CONCATENATE(Tabla1[[#This Row],[CLIENTE]],"-",Tabla1[[#This Row],[id_control]]),Hoja1!$C$2:$D$1994,2,0)),"")</f>
        <v>720</v>
      </c>
      <c r="AD720" s="3" t="s">
        <v>3660</v>
      </c>
      <c r="AE720" s="3"/>
      <c r="AF720" s="3"/>
      <c r="AG720" s="3"/>
      <c r="AH720" s="3"/>
      <c r="AI720" s="3"/>
      <c r="AJ720" s="3"/>
      <c r="AK720" s="3"/>
      <c r="AL720" s="3" t="s">
        <v>3661</v>
      </c>
      <c r="AM720" s="6"/>
      <c r="AN720" s="6"/>
      <c r="AO720" s="6"/>
      <c r="AP720" s="6"/>
      <c r="AQ720" s="8"/>
      <c r="AR720" s="6"/>
      <c r="AS720" s="6"/>
      <c r="AT720" s="6"/>
      <c r="AU720" s="6"/>
      <c r="AV720" s="6" t="s">
        <v>3662</v>
      </c>
      <c r="AW720" s="6"/>
      <c r="AX720" s="6"/>
      <c r="AY720" s="6"/>
      <c r="AZ720" s="6"/>
      <c r="BA720" s="6"/>
      <c r="BB720" s="6"/>
      <c r="BC720" s="6"/>
      <c r="BD720" s="6" t="s">
        <v>3661</v>
      </c>
      <c r="BE720" s="8">
        <v>719</v>
      </c>
      <c r="BF720" s="6" t="str">
        <f t="shared" si="234"/>
        <v>insert into bitacoras_estatus (numero_expediente, numero_registro, representante, fecha_inicio, fecha_vencimiento, id_cliente, id_admin, id_bitacoras_estatus, id_estatus, id_clase, id_marca, created_at, updated_at) values('1516779','1559056','GRUPO AMEX S.A. DE C.V.','2014-08-14','2024-08-14','441','2','1','1',null,55,'2014-08-14 00:00:00','2014-08-14 00:00:00');</v>
      </c>
      <c r="BG720" s="6" t="str">
        <f t="shared" si="235"/>
        <v>insert into servicios_comentarios (comentario, id_admin, id_estatus, created_at, updated_at) values('TITULO RECIBIDO 25/08/2015 TITTULO ENTREGADO EL 4/01/2015',1,719,'2014-08-14 00:00:00','2014-08-14 00:00:00');</v>
      </c>
      <c r="BH720" s="6" t="str">
        <f t="shared" si="236"/>
        <v>insert into servicios_comentarios (comentario, id_admin, id_estatus, created_at, updated_at) values('614 483 21 70 cel. 55 444 94024',1,719,'2014-08-14 00:00:00','2014-08-14 00:00:00');</v>
      </c>
      <c r="BI720" s="137" t="str">
        <f t="shared" si="237"/>
        <v>update bitacoras_estatus set comprobacion_uso = 1, id_estatus=10 where id=719;</v>
      </c>
      <c r="BJ720" s="137" t="str">
        <f t="shared" si="238"/>
        <v>update bitacoras_estatus set numero_expediente = '1516779', numero_registro = '1559056', id_estatus = 10, fecha_inicio = '2014-08-14', fecha_vencimiento ='2024-08-14', created_at ='2014-08-14 00:00:00', updated_at ='2014-08-14 00:00:00', id_clase=null, id_marca=55, id_cliente=441, vigencia = 1 where id =719;</v>
      </c>
      <c r="BK720" s="137" t="str">
        <f t="shared" si="239"/>
        <v>update bitacoras_estatus set id_estatus = 10 where id =719;</v>
      </c>
    </row>
    <row r="721" spans="1:63">
      <c r="A721" s="6">
        <v>1043825</v>
      </c>
      <c r="B721" s="6">
        <v>1131306</v>
      </c>
      <c r="C721" s="6">
        <f>IF(Tabla1[[#This Row],[No. REG.]]="","",1)</f>
        <v>1</v>
      </c>
      <c r="D721" s="3" t="s">
        <v>46</v>
      </c>
      <c r="E721" s="3">
        <f>IF(Tabla1[[#This Row],[STATUS]]="","",VLOOKUP(D721,Estatus!$A$2:$B$13,2,0))</f>
        <v>10</v>
      </c>
      <c r="F721" s="3">
        <f>IF(Tabla1[[#This Row],[STATUS]]="","",VLOOKUP(D721,Estatus!$A$2:$I$12,9,0))</f>
        <v>1</v>
      </c>
      <c r="G721" s="16" t="s">
        <v>3663</v>
      </c>
      <c r="H721" s="9">
        <v>40112</v>
      </c>
      <c r="I721" s="81">
        <f t="shared" si="220"/>
        <v>2009</v>
      </c>
      <c r="J721" s="81">
        <f t="shared" si="221"/>
        <v>10</v>
      </c>
      <c r="K721" s="81">
        <f t="shared" si="222"/>
        <v>26</v>
      </c>
      <c r="L721" s="81">
        <f t="shared" si="223"/>
        <v>10</v>
      </c>
      <c r="M721" s="81">
        <f t="shared" si="224"/>
        <v>26</v>
      </c>
      <c r="N721" s="81" t="str">
        <f t="shared" si="225"/>
        <v>'2009-10-26'</v>
      </c>
      <c r="O721" s="81" t="str">
        <f t="shared" si="226"/>
        <v>'2009-10-26 00:00:00'</v>
      </c>
      <c r="P721" s="9">
        <v>43764</v>
      </c>
      <c r="Q721" s="81">
        <f t="shared" si="227"/>
        <v>2019</v>
      </c>
      <c r="R721" s="81">
        <f t="shared" si="228"/>
        <v>10</v>
      </c>
      <c r="S721" s="81">
        <f t="shared" si="229"/>
        <v>26</v>
      </c>
      <c r="T721" s="81">
        <f t="shared" si="230"/>
        <v>10</v>
      </c>
      <c r="U721" s="81">
        <f t="shared" si="231"/>
        <v>26</v>
      </c>
      <c r="V721" s="81" t="str">
        <f t="shared" si="232"/>
        <v>'2019-10-26'</v>
      </c>
      <c r="W721" s="81"/>
      <c r="X721" s="81" t="str">
        <f t="shared" si="233"/>
        <v>null</v>
      </c>
      <c r="Y721" s="6" t="s">
        <v>3664</v>
      </c>
      <c r="Z721" s="123">
        <f>IFERROR(IF(Y721="","null",VLOOKUP(Y721,Marcas!$A$2:$C$2024,2,0)),"")</f>
        <v>628</v>
      </c>
      <c r="AA721" s="6" t="s">
        <v>3664</v>
      </c>
      <c r="AB721" s="6">
        <f>IFERROR(IF(AA721="","",IF(AA721="EMPORIO LEGAL",1,VLOOKUP(AA721,Clientes!$A$2:$B$1190,2,0))),"")</f>
        <v>439</v>
      </c>
      <c r="AC721" s="6">
        <f>IFERROR(IF(Tabla1[[#This Row],[id_control]]="null","",VLOOKUP(CONCATENATE(Tabla1[[#This Row],[CLIENTE]],"-",Tabla1[[#This Row],[id_control]]),Hoja1!$C$2:$D$1994,2,0)),"")</f>
        <v>721</v>
      </c>
      <c r="AD721" s="8" t="s">
        <v>3665</v>
      </c>
      <c r="AE721" s="8"/>
      <c r="AF721" s="6"/>
      <c r="AG721" s="6"/>
      <c r="AH721" s="6"/>
      <c r="AI721" s="6"/>
      <c r="AJ721" s="6"/>
      <c r="AK721" s="6"/>
      <c r="AL721" s="3" t="s">
        <v>3666</v>
      </c>
      <c r="AM721" s="6"/>
      <c r="AN721" s="6"/>
      <c r="AO721" s="6"/>
      <c r="AP721" s="6"/>
      <c r="AQ721" s="10"/>
      <c r="AR721" s="6"/>
      <c r="AS721" s="6"/>
      <c r="AT721" s="6"/>
      <c r="AU721" s="6"/>
      <c r="AV721" s="6" t="s">
        <v>3667</v>
      </c>
      <c r="AW721" s="6"/>
      <c r="AX721" s="6"/>
      <c r="AY721" s="6"/>
      <c r="AZ721" s="6"/>
      <c r="BA721" s="6"/>
      <c r="BB721" s="6"/>
      <c r="BC721" s="6"/>
      <c r="BD721" s="6" t="s">
        <v>3666</v>
      </c>
      <c r="BE721" s="8">
        <v>720</v>
      </c>
      <c r="BF721" s="6" t="str">
        <f t="shared" si="234"/>
        <v>insert into bitacoras_estatus (numero_expediente, numero_registro, representante, fecha_inicio, fecha_vencimiento, id_cliente, id_admin, id_bitacoras_estatus, id_estatus, id_clase, id_marca, created_at, updated_at) values('1043825','1131306','ERASMO FLORES VARGAS','2009-10-26','2019-10-26','439','2','1','1',null,628,'2009-10-26 00:00:00','2009-10-26 00:00:00');</v>
      </c>
      <c r="BG721" s="6" t="str">
        <f t="shared" si="235"/>
        <v>insert into servicios_comentarios (comentario, id_admin, id_estatus, created_at, updated_at) values('Título entregado 01/03/2010',1,720,'2009-10-26 00:00:00','2009-10-26 00:00:00');</v>
      </c>
      <c r="BH721" s="6" t="str">
        <f t="shared" si="236"/>
        <v>insert into servicios_comentarios (comentario, id_admin, id_estatus, created_at, updated_at) values('4 26 6571, fax 614 233 6869',1,720,'2009-10-26 00:00:00','2009-10-26 00:00:00');</v>
      </c>
      <c r="BI721" s="137" t="str">
        <f t="shared" si="237"/>
        <v>update bitacoras_estatus set comprobacion_uso = 1, id_estatus=10 where id=720;</v>
      </c>
      <c r="BJ721" s="137" t="str">
        <f t="shared" si="238"/>
        <v>update bitacoras_estatus set numero_expediente = '1043825', numero_registro = '1131306', id_estatus = 10, fecha_inicio = '2009-10-26', fecha_vencimiento ='2019-10-26', created_at ='2009-10-26 00:00:00', updated_at ='2009-10-26 00:00:00', id_clase=null, id_marca=628, id_cliente=439, vigencia = 1 where id =720;</v>
      </c>
      <c r="BK721" s="137" t="str">
        <f t="shared" si="239"/>
        <v>update bitacoras_estatus set id_estatus = 10 where id =720;</v>
      </c>
    </row>
    <row r="722" spans="1:63" ht="40">
      <c r="A722" s="3">
        <v>1444725</v>
      </c>
      <c r="B722" s="3"/>
      <c r="C722" s="3" t="str">
        <f>IF(Tabla1[[#This Row],[No. REG.]]="","",1)</f>
        <v/>
      </c>
      <c r="D722" s="3" t="s">
        <v>492</v>
      </c>
      <c r="E722" s="3">
        <f>IF(Tabla1[[#This Row],[STATUS]]="","",VLOOKUP(D722,Estatus!$A$2:$B$13,2,0))</f>
        <v>1</v>
      </c>
      <c r="F722" s="3">
        <f>IF(Tabla1[[#This Row],[STATUS]]="","",VLOOKUP(D722,Estatus!$A$2:$I$12,9,0))</f>
        <v>0</v>
      </c>
      <c r="G722" s="12" t="s">
        <v>3668</v>
      </c>
      <c r="H722" s="7">
        <v>41646</v>
      </c>
      <c r="I722" s="80">
        <f t="shared" si="220"/>
        <v>2014</v>
      </c>
      <c r="J722" s="80">
        <f t="shared" si="221"/>
        <v>1</v>
      </c>
      <c r="K722" s="80">
        <f t="shared" si="222"/>
        <v>7</v>
      </c>
      <c r="L722" s="80" t="str">
        <f t="shared" si="223"/>
        <v>01</v>
      </c>
      <c r="M722" s="80" t="str">
        <f t="shared" si="224"/>
        <v>07</v>
      </c>
      <c r="N722" s="80" t="str">
        <f t="shared" si="225"/>
        <v>'2014-01-07'</v>
      </c>
      <c r="O722" s="80" t="str">
        <f t="shared" si="226"/>
        <v>'2014-01-07 00:00:00'</v>
      </c>
      <c r="P722" s="7">
        <v>45298</v>
      </c>
      <c r="Q722" s="80">
        <f t="shared" si="227"/>
        <v>2024</v>
      </c>
      <c r="R722" s="80">
        <f t="shared" si="228"/>
        <v>1</v>
      </c>
      <c r="S722" s="80">
        <f t="shared" si="229"/>
        <v>7</v>
      </c>
      <c r="T722" s="80" t="str">
        <f t="shared" si="230"/>
        <v>01</v>
      </c>
      <c r="U722" s="80" t="str">
        <f t="shared" si="231"/>
        <v>07</v>
      </c>
      <c r="V722" s="80" t="str">
        <f t="shared" si="232"/>
        <v>'2024-01-07'</v>
      </c>
      <c r="W722" s="80"/>
      <c r="X722" s="80" t="str">
        <f t="shared" si="233"/>
        <v>null</v>
      </c>
      <c r="Y722" s="3" t="s">
        <v>3669</v>
      </c>
      <c r="Z722" s="124">
        <f>IFERROR(IF(Y722="","null",VLOOKUP(Y722,Marcas!$A$2:$C$2024,2,0)),"")</f>
        <v>627</v>
      </c>
      <c r="AA722" s="3" t="s">
        <v>3669</v>
      </c>
      <c r="AB722" s="3">
        <f>IFERROR(IF(AA722="","",IF(AA722="EMPORIO LEGAL",1,VLOOKUP(AA722,Clientes!$A$2:$B$1190,2,0))),"")</f>
        <v>438</v>
      </c>
      <c r="AC722" s="3">
        <f>IFERROR(IF(Tabla1[[#This Row],[id_control]]="null","",VLOOKUP(CONCATENATE(Tabla1[[#This Row],[CLIENTE]],"-",Tabla1[[#This Row],[id_control]]),Hoja1!$C$2:$D$1994,2,0)),"")</f>
        <v>722</v>
      </c>
      <c r="AD722" s="3" t="s">
        <v>3670</v>
      </c>
      <c r="AE722" s="3"/>
      <c r="AF722" s="3"/>
      <c r="AG722" s="3"/>
      <c r="AH722" s="3"/>
      <c r="AI722" s="3"/>
      <c r="AJ722" s="3"/>
      <c r="AK722" s="3"/>
      <c r="AL722" s="3" t="s">
        <v>3671</v>
      </c>
      <c r="AM722" s="6"/>
      <c r="AN722" s="6"/>
      <c r="AO722" s="6"/>
      <c r="AP722" s="6"/>
      <c r="AQ722" s="8"/>
      <c r="AR722" s="6"/>
      <c r="AS722" s="6"/>
      <c r="AT722" s="6"/>
      <c r="AU722" s="6"/>
      <c r="AV722" s="6" t="s">
        <v>3672</v>
      </c>
      <c r="AW722" s="6"/>
      <c r="AX722" s="6"/>
      <c r="AY722" s="6"/>
      <c r="AZ722" s="6"/>
      <c r="BA722" s="6"/>
      <c r="BB722" s="6"/>
      <c r="BC722" s="6"/>
      <c r="BD722" s="6" t="s">
        <v>3671</v>
      </c>
      <c r="BE722" s="8">
        <v>721</v>
      </c>
      <c r="BF722" s="6" t="str">
        <f t="shared" si="234"/>
        <v>insert into bitacoras_estatus (numero_expediente, numero_registro, representante, fecha_inicio, fecha_vencimiento, id_cliente, id_admin, id_bitacoras_estatus, id_estatus, id_clase, id_marca, created_at, updated_at) values('1444725','','RUBEN DOMINGUEZ CORRAL','2014-01-07','2024-01-07','438','2','1','1',null,627,'2014-01-07 00:00:00','2014-01-07 00:00:00');</v>
      </c>
      <c r="BG722" s="6" t="str">
        <f t="shared" si="235"/>
        <v>insert into servicios_comentarios (comentario, id_admin, id_estatus, created_at, updated_at) values('ANTERIORIDAD RECIBIDA 16/04/2014. SE ABANDONA TRAMITE A PETICION DE CLIENTE 10/062014',1,721,'2014-01-07 00:00:00','2014-01-07 00:00:00');</v>
      </c>
      <c r="BH722" s="6" t="str">
        <f t="shared" si="236"/>
        <v>insert into servicios_comentarios (comentario, id_admin, id_estatus, created_at, updated_at) values('410-2816 CEL. 614-458-2348',1,721,'2014-01-07 00:00:00','2014-01-07 00:00:00');</v>
      </c>
      <c r="BI722" s="137" t="str">
        <f t="shared" si="237"/>
        <v>update bitacoras_estatus set comprobacion_uso = 1, id_estatus=1 where id=721;</v>
      </c>
      <c r="BJ722" s="137" t="str">
        <f t="shared" si="238"/>
        <v>update bitacoras_estatus set numero_expediente = '1444725', numero_registro = '', id_estatus = 1, fecha_inicio = '2014-01-07', fecha_vencimiento ='2024-01-07', created_at ='2014-01-07 00:00:00', updated_at ='2014-01-07 00:00:00', id_clase=null, id_marca=627, id_cliente=438, vigencia = 0 where id =721;</v>
      </c>
      <c r="BK722" s="137" t="str">
        <f t="shared" si="239"/>
        <v>update bitacoras_estatus set id_estatus = 1 where id =721;</v>
      </c>
    </row>
    <row r="723" spans="1:63">
      <c r="A723" s="6">
        <v>1093860</v>
      </c>
      <c r="B723" s="6">
        <v>1170083</v>
      </c>
      <c r="C723" s="6">
        <f>IF(Tabla1[[#This Row],[No. REG.]]="","",1)</f>
        <v>1</v>
      </c>
      <c r="D723" s="3" t="s">
        <v>46</v>
      </c>
      <c r="E723" s="3">
        <f>IF(Tabla1[[#This Row],[STATUS]]="","",VLOOKUP(D723,Estatus!$A$2:$B$13,2,0))</f>
        <v>10</v>
      </c>
      <c r="F723" s="3">
        <f>IF(Tabla1[[#This Row],[STATUS]]="","",VLOOKUP(D723,Estatus!$A$2:$I$12,9,0))</f>
        <v>1</v>
      </c>
      <c r="G723" s="16" t="s">
        <v>3673</v>
      </c>
      <c r="H723" s="7">
        <v>40318</v>
      </c>
      <c r="I723" s="80">
        <f t="shared" si="220"/>
        <v>2010</v>
      </c>
      <c r="J723" s="80">
        <f t="shared" si="221"/>
        <v>5</v>
      </c>
      <c r="K723" s="80">
        <f t="shared" si="222"/>
        <v>20</v>
      </c>
      <c r="L723" s="80" t="str">
        <f t="shared" si="223"/>
        <v>05</v>
      </c>
      <c r="M723" s="80">
        <f t="shared" si="224"/>
        <v>20</v>
      </c>
      <c r="N723" s="80" t="str">
        <f t="shared" si="225"/>
        <v>'2010-05-20'</v>
      </c>
      <c r="O723" s="80" t="str">
        <f t="shared" si="226"/>
        <v>'2010-05-20 00:00:00'</v>
      </c>
      <c r="P723" s="7">
        <v>43971</v>
      </c>
      <c r="Q723" s="80">
        <f t="shared" si="227"/>
        <v>2020</v>
      </c>
      <c r="R723" s="80">
        <f t="shared" si="228"/>
        <v>5</v>
      </c>
      <c r="S723" s="80">
        <f t="shared" si="229"/>
        <v>20</v>
      </c>
      <c r="T723" s="80" t="str">
        <f t="shared" si="230"/>
        <v>05</v>
      </c>
      <c r="U723" s="80">
        <f t="shared" si="231"/>
        <v>20</v>
      </c>
      <c r="V723" s="80" t="str">
        <f t="shared" si="232"/>
        <v>'2020-05-20'</v>
      </c>
      <c r="W723" s="80"/>
      <c r="X723" s="80" t="str">
        <f t="shared" si="233"/>
        <v>null</v>
      </c>
      <c r="Y723" s="6" t="s">
        <v>3674</v>
      </c>
      <c r="Z723" s="123">
        <f>IFERROR(IF(Y723="","null",VLOOKUP(Y723,Marcas!$A$2:$C$2024,2,0)),"")</f>
        <v>626</v>
      </c>
      <c r="AA723" s="6" t="s">
        <v>3674</v>
      </c>
      <c r="AB723" s="6">
        <f>IFERROR(IF(AA723="","",IF(AA723="EMPORIO LEGAL",1,VLOOKUP(AA723,Clientes!$A$2:$B$1190,2,0))),"")</f>
        <v>437</v>
      </c>
      <c r="AC723" s="6">
        <f>IFERROR(IF(Tabla1[[#This Row],[id_control]]="null","",VLOOKUP(CONCATENATE(Tabla1[[#This Row],[CLIENTE]],"-",Tabla1[[#This Row],[id_control]]),Hoja1!$C$2:$D$1994,2,0)),"")</f>
        <v>723</v>
      </c>
      <c r="AD723" s="6" t="s">
        <v>3675</v>
      </c>
      <c r="AE723" s="6"/>
      <c r="AF723" s="6"/>
      <c r="AG723" s="6"/>
      <c r="AH723" s="6"/>
      <c r="AI723" s="6"/>
      <c r="AJ723" s="6"/>
      <c r="AK723" s="6"/>
      <c r="AL723" s="3" t="s">
        <v>3676</v>
      </c>
      <c r="AM723" s="6"/>
      <c r="AN723" s="6"/>
      <c r="AO723" s="6"/>
      <c r="AP723" s="6"/>
      <c r="AQ723" s="11" t="s">
        <v>3677</v>
      </c>
      <c r="AR723" s="6"/>
      <c r="AS723" s="6"/>
      <c r="AT723" s="6"/>
      <c r="AU723" s="6"/>
      <c r="AV723" s="6" t="s">
        <v>3678</v>
      </c>
      <c r="AW723" s="6"/>
      <c r="AX723" s="6"/>
      <c r="AY723" s="6"/>
      <c r="AZ723" s="6"/>
      <c r="BA723" s="6"/>
      <c r="BB723" s="6"/>
      <c r="BC723" s="6"/>
      <c r="BD723" s="6" t="s">
        <v>3679</v>
      </c>
      <c r="BE723" s="8">
        <v>722</v>
      </c>
      <c r="BF723" s="6" t="str">
        <f t="shared" si="234"/>
        <v>insert into bitacoras_estatus (numero_expediente, numero_registro, representante, fecha_inicio, fecha_vencimiento, id_cliente, id_admin, id_bitacoras_estatus, id_estatus, id_clase, id_marca, created_at, updated_at) values('1093860','1170083','ELIZABETH FLORES SOLTERO','2010-05-20','2020-05-20','437','2','1','1',null,626,'2010-05-20 00:00:00','2010-05-20 00:00:00');</v>
      </c>
      <c r="BG723" s="6" t="str">
        <f t="shared" si="235"/>
        <v>insert into servicios_comentarios (comentario, id_admin, id_estatus, created_at, updated_at) values('TITULO ENTREGADO: 10/09/2010',1,722,'2010-05-20 00:00:00','2010-05-20 00:00:00');</v>
      </c>
      <c r="BH723" s="6" t="str">
        <f t="shared" si="236"/>
        <v>insert into servicios_comentarios (comentario, id_admin, id_estatus, created_at, updated_at) values('423 4374, cel 215 1771',1,722,'2010-05-20 00:00:00','2010-05-20 00:00:00');</v>
      </c>
      <c r="BI723" s="137" t="str">
        <f t="shared" si="237"/>
        <v>update bitacoras_estatus set comprobacion_uso = 1, id_estatus=10 where id=722;</v>
      </c>
      <c r="BJ723" s="137" t="str">
        <f t="shared" si="238"/>
        <v>update bitacoras_estatus set numero_expediente = '1093860', numero_registro = '1170083', id_estatus = 10, fecha_inicio = '2010-05-20', fecha_vencimiento ='2020-05-20', created_at ='2010-05-20 00:00:00', updated_at ='2010-05-20 00:00:00', id_clase=null, id_marca=626, id_cliente=437, vigencia = 1 where id =722;</v>
      </c>
      <c r="BK723" s="137" t="str">
        <f t="shared" si="239"/>
        <v>update bitacoras_estatus set id_estatus = 10 where id =722;</v>
      </c>
    </row>
    <row r="724" spans="1:63">
      <c r="A724" s="6">
        <v>1374408</v>
      </c>
      <c r="B724" s="6">
        <v>1394581</v>
      </c>
      <c r="C724" s="6">
        <f>IF(Tabla1[[#This Row],[No. REG.]]="","",1)</f>
        <v>1</v>
      </c>
      <c r="D724" s="6" t="s">
        <v>46</v>
      </c>
      <c r="E724" s="6">
        <f>IF(Tabla1[[#This Row],[STATUS]]="","",VLOOKUP(D724,Estatus!$A$2:$B$13,2,0))</f>
        <v>10</v>
      </c>
      <c r="F724" s="6">
        <f>IF(Tabla1[[#This Row],[STATUS]]="","",VLOOKUP(D724,Estatus!$A$2:$I$12,9,0))</f>
        <v>1</v>
      </c>
      <c r="G724" s="96" t="s">
        <v>3680</v>
      </c>
      <c r="H724" s="7">
        <v>41411</v>
      </c>
      <c r="I724" s="80">
        <f t="shared" si="220"/>
        <v>2013</v>
      </c>
      <c r="J724" s="80">
        <f t="shared" si="221"/>
        <v>5</v>
      </c>
      <c r="K724" s="80">
        <f t="shared" si="222"/>
        <v>17</v>
      </c>
      <c r="L724" s="80" t="str">
        <f t="shared" si="223"/>
        <v>05</v>
      </c>
      <c r="M724" s="80">
        <f t="shared" si="224"/>
        <v>17</v>
      </c>
      <c r="N724" s="80" t="str">
        <f t="shared" si="225"/>
        <v>'2013-05-17'</v>
      </c>
      <c r="O724" s="80" t="str">
        <f t="shared" si="226"/>
        <v>'2013-05-17 00:00:00'</v>
      </c>
      <c r="P724" s="7">
        <v>45062</v>
      </c>
      <c r="Q724" s="80">
        <f t="shared" si="227"/>
        <v>2023</v>
      </c>
      <c r="R724" s="80">
        <f t="shared" si="228"/>
        <v>5</v>
      </c>
      <c r="S724" s="80">
        <f t="shared" si="229"/>
        <v>16</v>
      </c>
      <c r="T724" s="80" t="str">
        <f t="shared" si="230"/>
        <v>05</v>
      </c>
      <c r="U724" s="80">
        <f t="shared" si="231"/>
        <v>16</v>
      </c>
      <c r="V724" s="80" t="str">
        <f t="shared" si="232"/>
        <v>'2023-05-16'</v>
      </c>
      <c r="W724" s="80"/>
      <c r="X724" s="80" t="str">
        <f t="shared" si="233"/>
        <v>null</v>
      </c>
      <c r="Y724" s="6" t="s">
        <v>3681</v>
      </c>
      <c r="Z724" s="123">
        <f>IFERROR(IF(Y724="","null",VLOOKUP(Y724,Marcas!$A$2:$C$2024,2,0)),"")</f>
        <v>625</v>
      </c>
      <c r="AA724" s="6" t="s">
        <v>3681</v>
      </c>
      <c r="AB724" s="6">
        <f>IFERROR(IF(AA724="","",IF(AA724="EMPORIO LEGAL",1,VLOOKUP(AA724,Clientes!$A$2:$B$1190,2,0))),"")</f>
        <v>436</v>
      </c>
      <c r="AC724" s="6">
        <f>IFERROR(IF(Tabla1[[#This Row],[id_control]]="null","",VLOOKUP(CONCATENATE(Tabla1[[#This Row],[CLIENTE]],"-",Tabla1[[#This Row],[id_control]]),Hoja1!$C$2:$D$1994,2,0)),"")</f>
        <v>724</v>
      </c>
      <c r="AD724" s="6" t="s">
        <v>3682</v>
      </c>
      <c r="AE724" s="6" t="s">
        <v>3683</v>
      </c>
      <c r="AF724" s="6"/>
      <c r="AG724" s="6"/>
      <c r="AH724" s="6"/>
      <c r="AI724" s="6"/>
      <c r="AJ724" s="6"/>
      <c r="AK724" s="6"/>
      <c r="AL724" s="3" t="s">
        <v>3684</v>
      </c>
      <c r="AM724" s="4"/>
      <c r="AN724" s="6"/>
      <c r="AO724" s="6"/>
      <c r="AP724" s="6"/>
      <c r="AQ724" s="6" t="s">
        <v>3685</v>
      </c>
      <c r="AR724" s="6"/>
      <c r="AS724" s="6"/>
      <c r="AT724" s="6"/>
      <c r="AU724" s="6"/>
      <c r="AV724" s="6" t="s">
        <v>3686</v>
      </c>
      <c r="AW724" s="6"/>
      <c r="AX724" s="6"/>
      <c r="AY724" s="6"/>
      <c r="AZ724" s="6"/>
      <c r="BA724" s="6"/>
      <c r="BB724" s="6"/>
      <c r="BC724" s="6"/>
      <c r="BD724" s="8" t="s">
        <v>3687</v>
      </c>
      <c r="BE724" s="8">
        <v>723</v>
      </c>
      <c r="BF724" s="6" t="str">
        <f t="shared" si="234"/>
        <v>insert into bitacoras_estatus (numero_expediente, numero_registro, representante, fecha_inicio, fecha_vencimiento, id_cliente, id_admin, id_bitacoras_estatus, id_estatus, id_clase, id_marca, created_at, updated_at) values('1374408','1394581','GUSTABO COTA BELLO','2013-05-17','2023-05-16','436','2','1','1',null,625,'2013-05-17 00:00:00','2013-05-17 00:00:00');</v>
      </c>
      <c r="BG724" s="6" t="str">
        <f t="shared" si="235"/>
        <v>insert into servicios_comentarios (comentario, id_admin, id_estatus, created_at, updated_at) values('TITULO RECIBIDO 30/10/2013',1,723,'2013-05-17 00:00:00','2013-05-17 00:00:00');</v>
      </c>
      <c r="BH724" s="6" t="str">
        <f t="shared" si="236"/>
        <v>insert into servicios_comentarios (comentario, id_admin, id_estatus, created_at, updated_at) values('4 20 61 50 CEL.- 614 1 56 57 69',1,723,'2013-05-17 00:00:00','2013-05-17 00:00:00');</v>
      </c>
      <c r="BI724" s="137" t="str">
        <f t="shared" si="237"/>
        <v>update bitacoras_estatus set comprobacion_uso = 1, id_estatus=10 where id=723;</v>
      </c>
      <c r="BJ724" s="137" t="str">
        <f t="shared" si="238"/>
        <v>update bitacoras_estatus set numero_expediente = '1374408', numero_registro = '1394581', id_estatus = 10, fecha_inicio = '2013-05-17', fecha_vencimiento ='2023-05-16', created_at ='2013-05-17 00:00:00', updated_at ='2013-05-17 00:00:00', id_clase=null, id_marca=625, id_cliente=436, vigencia = 1 where id =723;</v>
      </c>
      <c r="BK724" s="137" t="str">
        <f t="shared" si="239"/>
        <v>update bitacoras_estatus set id_estatus = 10 where id =723;</v>
      </c>
    </row>
    <row r="725" spans="1:63">
      <c r="A725" s="3">
        <v>1139520</v>
      </c>
      <c r="B725" s="3">
        <v>1203796</v>
      </c>
      <c r="C725" s="3">
        <f>IF(Tabla1[[#This Row],[No. REG.]]="","",1)</f>
        <v>1</v>
      </c>
      <c r="D725" s="3" t="s">
        <v>46</v>
      </c>
      <c r="E725" s="3">
        <f>IF(Tabla1[[#This Row],[STATUS]]="","",VLOOKUP(D725,Estatus!$A$2:$B$13,2,0))</f>
        <v>10</v>
      </c>
      <c r="F725" s="3">
        <f>IF(Tabla1[[#This Row],[STATUS]]="","",VLOOKUP(D725,Estatus!$A$2:$I$12,9,0))</f>
        <v>1</v>
      </c>
      <c r="G725" s="12" t="s">
        <v>3688</v>
      </c>
      <c r="H725" s="7">
        <v>40505</v>
      </c>
      <c r="I725" s="80">
        <f t="shared" si="220"/>
        <v>2010</v>
      </c>
      <c r="J725" s="80">
        <f t="shared" si="221"/>
        <v>11</v>
      </c>
      <c r="K725" s="80">
        <f t="shared" si="222"/>
        <v>23</v>
      </c>
      <c r="L725" s="80">
        <f t="shared" si="223"/>
        <v>11</v>
      </c>
      <c r="M725" s="80">
        <f t="shared" si="224"/>
        <v>23</v>
      </c>
      <c r="N725" s="80" t="str">
        <f t="shared" si="225"/>
        <v>'2010-11-23'</v>
      </c>
      <c r="O725" s="80" t="str">
        <f t="shared" si="226"/>
        <v>'2010-11-23 00:00:00'</v>
      </c>
      <c r="P725" s="7">
        <v>44158</v>
      </c>
      <c r="Q725" s="80">
        <f t="shared" si="227"/>
        <v>2020</v>
      </c>
      <c r="R725" s="80">
        <f t="shared" si="228"/>
        <v>11</v>
      </c>
      <c r="S725" s="80">
        <f t="shared" si="229"/>
        <v>23</v>
      </c>
      <c r="T725" s="80">
        <f t="shared" si="230"/>
        <v>11</v>
      </c>
      <c r="U725" s="80">
        <f t="shared" si="231"/>
        <v>23</v>
      </c>
      <c r="V725" s="80" t="str">
        <f t="shared" si="232"/>
        <v>'2020-11-23'</v>
      </c>
      <c r="W725" s="80"/>
      <c r="X725" s="80" t="str">
        <f t="shared" si="233"/>
        <v>null</v>
      </c>
      <c r="Y725" s="3" t="s">
        <v>3689</v>
      </c>
      <c r="Z725" s="124">
        <f>IFERROR(IF(Y725="","null",VLOOKUP(Y725,Marcas!$A$2:$C$2024,2,0)),"")</f>
        <v>624</v>
      </c>
      <c r="AA725" s="3" t="s">
        <v>3689</v>
      </c>
      <c r="AB725" s="3">
        <f>IFERROR(IF(AA725="","",IF(AA725="EMPORIO LEGAL",1,VLOOKUP(AA725,Clientes!$A$2:$B$1190,2,0))),"")</f>
        <v>433</v>
      </c>
      <c r="AC725" s="3">
        <f>IFERROR(IF(Tabla1[[#This Row],[id_control]]="null","",VLOOKUP(CONCATENATE(Tabla1[[#This Row],[CLIENTE]],"-",Tabla1[[#This Row],[id_control]]),Hoja1!$C$2:$D$1994,2,0)),"")</f>
        <v>725</v>
      </c>
      <c r="AD725" s="3" t="s">
        <v>3690</v>
      </c>
      <c r="AE725" s="3"/>
      <c r="AF725" s="3"/>
      <c r="AG725" s="3"/>
      <c r="AH725" s="3"/>
      <c r="AI725" s="3"/>
      <c r="AJ725" s="3"/>
      <c r="AK725" s="3"/>
      <c r="AL725" s="3" t="s">
        <v>3691</v>
      </c>
      <c r="AM725" s="6"/>
      <c r="AN725" s="6"/>
      <c r="AO725" s="6"/>
      <c r="AP725" s="6"/>
      <c r="AQ725" s="10">
        <v>6144270496</v>
      </c>
      <c r="AR725" s="6"/>
      <c r="AS725" s="6"/>
      <c r="AT725" s="6"/>
      <c r="AU725" s="6"/>
      <c r="AV725" s="8" t="s">
        <v>3692</v>
      </c>
      <c r="AW725" s="6"/>
      <c r="AX725" s="6"/>
      <c r="AY725" s="6"/>
      <c r="AZ725" s="6"/>
      <c r="BA725" s="6"/>
      <c r="BB725" s="6"/>
      <c r="BC725" s="6"/>
      <c r="BD725" s="6" t="s">
        <v>3693</v>
      </c>
      <c r="BE725" s="8">
        <v>724</v>
      </c>
      <c r="BF725" s="6" t="str">
        <f t="shared" si="234"/>
        <v>insert into bitacoras_estatus (numero_expediente, numero_registro, representante, fecha_inicio, fecha_vencimiento, id_cliente, id_admin, id_bitacoras_estatus, id_estatus, id_clase, id_marca, created_at, updated_at) values('1139520','1203796','FERNANDO PACHECO CUEVAS','2010-11-23','2020-11-23','433','2','1','1',null,624,'2010-11-23 00:00:00','2010-11-23 00:00:00');</v>
      </c>
      <c r="BG725" s="6" t="str">
        <f t="shared" si="235"/>
        <v>insert into servicios_comentarios (comentario, id_admin, id_estatus, created_at, updated_at) values('TITULO ENTEGADO 04/05/2011',1,724,'2010-11-23 00:00:00','2010-11-23 00:00:00');</v>
      </c>
      <c r="BH725" s="6" t="str">
        <f t="shared" si="236"/>
        <v>insert into servicios_comentarios (comentario, id_admin, id_estatus, created_at, updated_at) values('233-1532 CEL 6144270496',1,724,'2010-11-23 00:00:00','2010-11-23 00:00:00');</v>
      </c>
      <c r="BI725" s="137" t="str">
        <f t="shared" si="237"/>
        <v>update bitacoras_estatus set comprobacion_uso = 1, id_estatus=10 where id=724;</v>
      </c>
      <c r="BJ725" s="137" t="str">
        <f t="shared" si="238"/>
        <v>update bitacoras_estatus set numero_expediente = '1139520', numero_registro = '1203796', id_estatus = 10, fecha_inicio = '2010-11-23', fecha_vencimiento ='2020-11-23', created_at ='2010-11-23 00:00:00', updated_at ='2010-11-23 00:00:00', id_clase=null, id_marca=624, id_cliente=433, vigencia = 1 where id =724;</v>
      </c>
      <c r="BK725" s="137" t="str">
        <f t="shared" si="239"/>
        <v>update bitacoras_estatus set id_estatus = 10 where id =724;</v>
      </c>
    </row>
    <row r="726" spans="1:63">
      <c r="A726" s="3">
        <v>1073497</v>
      </c>
      <c r="B726" s="3"/>
      <c r="C726" s="3" t="str">
        <f>IF(Tabla1[[#This Row],[No. REG.]]="","",1)</f>
        <v/>
      </c>
      <c r="D726" s="3" t="s">
        <v>34</v>
      </c>
      <c r="E726" s="3">
        <f>IF(Tabla1[[#This Row],[STATUS]]="","",VLOOKUP(D726,Estatus!$A$2:$B$13,2,0))</f>
        <v>5</v>
      </c>
      <c r="F726" s="3">
        <f>IF(Tabla1[[#This Row],[STATUS]]="","",VLOOKUP(D726,Estatus!$A$2:$I$12,9,0))</f>
        <v>0</v>
      </c>
      <c r="G726" s="12" t="s">
        <v>3694</v>
      </c>
      <c r="H726" s="7">
        <v>40235</v>
      </c>
      <c r="I726" s="80">
        <f t="shared" si="220"/>
        <v>2010</v>
      </c>
      <c r="J726" s="80">
        <f t="shared" si="221"/>
        <v>2</v>
      </c>
      <c r="K726" s="80">
        <f t="shared" si="222"/>
        <v>26</v>
      </c>
      <c r="L726" s="80" t="str">
        <f t="shared" si="223"/>
        <v>02</v>
      </c>
      <c r="M726" s="80">
        <f t="shared" si="224"/>
        <v>26</v>
      </c>
      <c r="N726" s="80" t="str">
        <f t="shared" si="225"/>
        <v>'2010-02-26'</v>
      </c>
      <c r="O726" s="80" t="str">
        <f t="shared" si="226"/>
        <v>'2010-02-26 00:00:00'</v>
      </c>
      <c r="P726" s="7">
        <v>43887</v>
      </c>
      <c r="Q726" s="80">
        <f t="shared" si="227"/>
        <v>2020</v>
      </c>
      <c r="R726" s="80">
        <f t="shared" si="228"/>
        <v>2</v>
      </c>
      <c r="S726" s="80">
        <f t="shared" si="229"/>
        <v>26</v>
      </c>
      <c r="T726" s="80" t="str">
        <f t="shared" si="230"/>
        <v>02</v>
      </c>
      <c r="U726" s="80">
        <f t="shared" si="231"/>
        <v>26</v>
      </c>
      <c r="V726" s="80" t="str">
        <f t="shared" si="232"/>
        <v>'2020-02-26'</v>
      </c>
      <c r="W726" s="80"/>
      <c r="X726" s="80" t="str">
        <f t="shared" si="233"/>
        <v>null</v>
      </c>
      <c r="Y726" s="3" t="s">
        <v>3695</v>
      </c>
      <c r="Z726" s="124">
        <f>IFERROR(IF(Y726="","null",VLOOKUP(Y726,Marcas!$A$2:$C$2024,2,0)),"")</f>
        <v>622</v>
      </c>
      <c r="AA726" s="3" t="s">
        <v>3696</v>
      </c>
      <c r="AB726" s="3">
        <f>IFERROR(IF(AA726="","",IF(AA726="EMPORIO LEGAL",1,VLOOKUP(AA726,Clientes!$A$2:$B$1190,2,0))),"")</f>
        <v>432</v>
      </c>
      <c r="AC726" s="3">
        <f>IFERROR(IF(Tabla1[[#This Row],[id_control]]="null","",VLOOKUP(CONCATENATE(Tabla1[[#This Row],[CLIENTE]],"-",Tabla1[[#This Row],[id_control]]),Hoja1!$C$2:$D$1994,2,0)),"")</f>
        <v>726</v>
      </c>
      <c r="AD726" s="3" t="s">
        <v>785</v>
      </c>
      <c r="AE726" s="3"/>
      <c r="AF726" s="3"/>
      <c r="AG726" s="3"/>
      <c r="AH726" s="3"/>
      <c r="AI726" s="3"/>
      <c r="AJ726" s="3"/>
      <c r="AK726" s="3"/>
      <c r="AL726" s="3" t="s">
        <v>3697</v>
      </c>
      <c r="AM726" s="5"/>
      <c r="AN726" s="5"/>
      <c r="AO726" s="5"/>
      <c r="AP726" s="5"/>
      <c r="AQ726" s="5" t="s">
        <v>787</v>
      </c>
      <c r="AR726" s="5"/>
      <c r="AS726" s="5"/>
      <c r="AT726" s="5"/>
      <c r="AU726" s="5"/>
      <c r="AV726" s="5" t="s">
        <v>788</v>
      </c>
      <c r="AW726" s="11"/>
      <c r="AX726" s="5"/>
      <c r="AY726" s="5"/>
      <c r="AZ726" s="5"/>
      <c r="BA726" s="5"/>
      <c r="BB726" s="5"/>
      <c r="BC726" s="5"/>
      <c r="BD726" s="8" t="s">
        <v>3698</v>
      </c>
      <c r="BE726" s="8">
        <v>725</v>
      </c>
      <c r="BF726" s="6" t="str">
        <f t="shared" si="234"/>
        <v>insert into bitacoras_estatus (numero_expediente, numero_registro, representante, fecha_inicio, fecha_vencimiento, id_cliente, id_admin, id_bitacoras_estatus, id_estatus, id_clase, id_marca, created_at, updated_at) values('1073497','','JORGE CABRERA ZAPATA','2010-02-26','2020-02-26','432','2','1','1',null,622,'2010-02-26 00:00:00','2010-02-26 00:00:00');</v>
      </c>
      <c r="BG726" s="6" t="str">
        <f t="shared" si="235"/>
        <v>insert into servicios_comentarios (comentario, id_admin, id_estatus, created_at, updated_at) values('NEGATIVA RECIBIDA 22/12/2010',1,725,'2010-02-26 00:00:00','2010-02-26 00:00:00');</v>
      </c>
      <c r="BH726" s="6" t="str">
        <f t="shared" si="236"/>
        <v>insert into servicios_comentarios (comentario, id_admin, id_estatus, created_at, updated_at) values('481-0504, cel 427 4789',1,725,'2010-02-26 00:00:00','2010-02-26 00:00:00');</v>
      </c>
      <c r="BI726" s="137" t="str">
        <f t="shared" si="237"/>
        <v>update bitacoras_estatus set comprobacion_uso = 1, id_estatus=5 where id=725;</v>
      </c>
      <c r="BJ726" s="137" t="str">
        <f t="shared" si="238"/>
        <v>update bitacoras_estatus set numero_expediente = '1073497', numero_registro = '', id_estatus = 5, fecha_inicio = '2010-02-26', fecha_vencimiento ='2020-02-26', created_at ='2010-02-26 00:00:00', updated_at ='2010-02-26 00:00:00', id_clase=null, id_marca=622, id_cliente=432, vigencia = 0 where id =725;</v>
      </c>
      <c r="BK726" s="137" t="str">
        <f t="shared" si="239"/>
        <v>update bitacoras_estatus set id_estatus = 5 where id =725;</v>
      </c>
    </row>
    <row r="727" spans="1:63">
      <c r="A727" s="6">
        <v>552213</v>
      </c>
      <c r="B727" s="6">
        <v>943287</v>
      </c>
      <c r="C727" s="6">
        <f>IF(Tabla1[[#This Row],[No. REG.]]="","",1)</f>
        <v>1</v>
      </c>
      <c r="D727" s="3" t="s">
        <v>492</v>
      </c>
      <c r="E727" s="3">
        <f>IF(Tabla1[[#This Row],[STATUS]]="","",VLOOKUP(D727,Estatus!$A$2:$B$13,2,0))</f>
        <v>1</v>
      </c>
      <c r="F727" s="3">
        <f>IF(Tabla1[[#This Row],[STATUS]]="","",VLOOKUP(D727,Estatus!$A$2:$I$12,9,0))</f>
        <v>0</v>
      </c>
      <c r="G727" s="16" t="s">
        <v>3699</v>
      </c>
      <c r="H727" s="9">
        <v>37419</v>
      </c>
      <c r="I727" s="81">
        <f t="shared" si="220"/>
        <v>2002</v>
      </c>
      <c r="J727" s="81">
        <f t="shared" si="221"/>
        <v>6</v>
      </c>
      <c r="K727" s="81">
        <f t="shared" si="222"/>
        <v>12</v>
      </c>
      <c r="L727" s="81" t="str">
        <f t="shared" si="223"/>
        <v>06</v>
      </c>
      <c r="M727" s="81">
        <f t="shared" si="224"/>
        <v>12</v>
      </c>
      <c r="N727" s="81" t="str">
        <f t="shared" si="225"/>
        <v>'2002-06-12'</v>
      </c>
      <c r="O727" s="81" t="str">
        <f t="shared" si="226"/>
        <v>'2002-06-12 00:00:00'</v>
      </c>
      <c r="P727" s="9">
        <v>41072</v>
      </c>
      <c r="Q727" s="81">
        <f t="shared" si="227"/>
        <v>2012</v>
      </c>
      <c r="R727" s="81">
        <f t="shared" si="228"/>
        <v>6</v>
      </c>
      <c r="S727" s="81">
        <f t="shared" si="229"/>
        <v>12</v>
      </c>
      <c r="T727" s="81" t="str">
        <f t="shared" si="230"/>
        <v>06</v>
      </c>
      <c r="U727" s="81">
        <f t="shared" si="231"/>
        <v>12</v>
      </c>
      <c r="V727" s="81" t="str">
        <f t="shared" si="232"/>
        <v>'2012-06-12'</v>
      </c>
      <c r="W727" s="81"/>
      <c r="X727" s="81" t="str">
        <f t="shared" si="233"/>
        <v>null</v>
      </c>
      <c r="Y727" s="6" t="s">
        <v>3700</v>
      </c>
      <c r="Z727" s="123">
        <f>IFERROR(IF(Y727="","null",VLOOKUP(Y727,Marcas!$A$2:$C$2024,2,0)),"")</f>
        <v>1577</v>
      </c>
      <c r="AA727" s="6" t="s">
        <v>3695</v>
      </c>
      <c r="AB727" s="6">
        <f>IFERROR(IF(AA727="","",IF(AA727="EMPORIO LEGAL",1,VLOOKUP(AA727,Clientes!$A$2:$B$1190,2,0))),"")</f>
        <v>430</v>
      </c>
      <c r="AC727" s="6">
        <f>IFERROR(IF(Tabla1[[#This Row],[id_control]]="null","",VLOOKUP(CONCATENATE(Tabla1[[#This Row],[CLIENTE]],"-",Tabla1[[#This Row],[id_control]]),Hoja1!$C$2:$D$1994,2,0)),"")</f>
        <v>727</v>
      </c>
      <c r="AD727" s="6" t="s">
        <v>785</v>
      </c>
      <c r="AE727" s="6"/>
      <c r="AF727" s="6"/>
      <c r="AG727" s="6"/>
      <c r="AH727" s="6"/>
      <c r="AI727" s="6"/>
      <c r="AJ727" s="6"/>
      <c r="AK727" s="6"/>
      <c r="AL727" s="8" t="s">
        <v>3701</v>
      </c>
      <c r="AM727" s="10">
        <v>2591205</v>
      </c>
      <c r="AN727" s="6"/>
      <c r="AO727" s="6"/>
      <c r="AP727" s="6"/>
      <c r="AQ727" s="10"/>
      <c r="AR727" s="6"/>
      <c r="AS727" s="6"/>
      <c r="AT727" s="6"/>
      <c r="AU727" s="6"/>
      <c r="AV727" s="6" t="s">
        <v>788</v>
      </c>
      <c r="AW727" s="6"/>
      <c r="AX727" s="6"/>
      <c r="AY727" s="6"/>
      <c r="AZ727" s="6"/>
      <c r="BA727" s="6"/>
      <c r="BB727" s="6"/>
      <c r="BC727" s="6"/>
      <c r="BD727" s="6" t="s">
        <v>3702</v>
      </c>
      <c r="BE727" s="8">
        <v>726</v>
      </c>
      <c r="BF727" s="6" t="str">
        <f t="shared" si="234"/>
        <v>insert into bitacoras_estatus (numero_expediente, numero_registro, representante, fecha_inicio, fecha_vencimiento, id_cliente, id_admin, id_bitacoras_estatus, id_estatus, id_clase, id_marca, created_at, updated_at) values('552213','943287','JORGE CABRERA ZAPATA','2002-06-12','2012-06-12','430','2','1','1',null,1577,'2002-06-12 00:00:00','2002-06-12 00:00:00');</v>
      </c>
      <c r="BG727" s="6" t="str">
        <f t="shared" si="235"/>
        <v>insert into servicios_comentarios (comentario, id_admin, id_estatus, created_at, updated_at) values('notificado',1,726,'2002-06-12 00:00:00','2002-06-12 00:00:00');</v>
      </c>
      <c r="BH727" s="6" t="str">
        <f t="shared" si="236"/>
        <v>insert into servicios_comentarios (comentario, id_admin, id_estatus, created_at, updated_at) values('481-0504, 259-1205',1,726,'2002-06-12 00:00:00','2002-06-12 00:00:00');</v>
      </c>
      <c r="BI727" s="137" t="str">
        <f t="shared" si="237"/>
        <v>update bitacoras_estatus set comprobacion_uso = 1, id_estatus=1 where id=726;</v>
      </c>
      <c r="BJ727" s="137" t="str">
        <f t="shared" si="238"/>
        <v>update bitacoras_estatus set numero_expediente = '552213', numero_registro = '943287', id_estatus = 1, fecha_inicio = '2002-06-12', fecha_vencimiento ='2012-06-12', created_at ='2002-06-12 00:00:00', updated_at ='2002-06-12 00:00:00', id_clase=null, id_marca=1577, id_cliente=430, vigencia = 0 where id =726;</v>
      </c>
      <c r="BK727" s="137" t="str">
        <f t="shared" si="239"/>
        <v>update bitacoras_estatus set id_estatus = 1 where id =726;</v>
      </c>
    </row>
    <row r="728" spans="1:63">
      <c r="A728" s="23">
        <v>1171781</v>
      </c>
      <c r="B728" s="23">
        <v>1251452</v>
      </c>
      <c r="C728" s="23">
        <f>IF(Tabla1[[#This Row],[No. REG.]]="","",1)</f>
        <v>1</v>
      </c>
      <c r="D728" s="23" t="s">
        <v>46</v>
      </c>
      <c r="E728" s="23">
        <f>IF(Tabla1[[#This Row],[STATUS]]="","",VLOOKUP(D728,Estatus!$A$2:$B$13,2,0))</f>
        <v>10</v>
      </c>
      <c r="F728" s="23">
        <f>IF(Tabla1[[#This Row],[STATUS]]="","",VLOOKUP(D728,Estatus!$A$2:$I$12,9,0))</f>
        <v>1</v>
      </c>
      <c r="G728" s="97" t="s">
        <v>3703</v>
      </c>
      <c r="H728" s="24">
        <v>40632</v>
      </c>
      <c r="I728" s="98">
        <f t="shared" si="220"/>
        <v>2011</v>
      </c>
      <c r="J728" s="98">
        <f t="shared" si="221"/>
        <v>3</v>
      </c>
      <c r="K728" s="98">
        <f t="shared" si="222"/>
        <v>30</v>
      </c>
      <c r="L728" s="98" t="str">
        <f t="shared" si="223"/>
        <v>03</v>
      </c>
      <c r="M728" s="98">
        <f t="shared" si="224"/>
        <v>30</v>
      </c>
      <c r="N728" s="98" t="str">
        <f t="shared" si="225"/>
        <v>'2011-03-30'</v>
      </c>
      <c r="O728" s="98" t="str">
        <f t="shared" si="226"/>
        <v>'2011-03-30 00:00:00'</v>
      </c>
      <c r="P728" s="24">
        <v>44285</v>
      </c>
      <c r="Q728" s="98">
        <f t="shared" si="227"/>
        <v>2021</v>
      </c>
      <c r="R728" s="98">
        <f t="shared" si="228"/>
        <v>3</v>
      </c>
      <c r="S728" s="98">
        <f t="shared" si="229"/>
        <v>30</v>
      </c>
      <c r="T728" s="98" t="str">
        <f t="shared" si="230"/>
        <v>03</v>
      </c>
      <c r="U728" s="98">
        <f t="shared" si="231"/>
        <v>30</v>
      </c>
      <c r="V728" s="98" t="str">
        <f t="shared" si="232"/>
        <v>'2021-03-30'</v>
      </c>
      <c r="W728" s="98"/>
      <c r="X728" s="98" t="str">
        <f t="shared" si="233"/>
        <v>null</v>
      </c>
      <c r="Y728" s="23" t="s">
        <v>3704</v>
      </c>
      <c r="Z728" s="129">
        <f>IFERROR(IF(Y728="","null",VLOOKUP(Y728,Marcas!$A$2:$C$2024,2,0)),"")</f>
        <v>621</v>
      </c>
      <c r="AA728" s="23" t="s">
        <v>3705</v>
      </c>
      <c r="AB728" s="23">
        <f>IFERROR(IF(AA728="","",IF(AA728="EMPORIO LEGAL",1,VLOOKUP(AA728,Clientes!$A$2:$B$1190,2,0))),"")</f>
        <v>428</v>
      </c>
      <c r="AC728" s="23">
        <f>IFERROR(IF(Tabla1[[#This Row],[id_control]]="null","",VLOOKUP(CONCATENATE(Tabla1[[#This Row],[CLIENTE]],"-",Tabla1[[#This Row],[id_control]]),Hoja1!$C$2:$D$1994,2,0)),"")</f>
        <v>728</v>
      </c>
      <c r="AD728" s="23" t="s">
        <v>3706</v>
      </c>
      <c r="AE728" s="23"/>
      <c r="AF728" s="23"/>
      <c r="AG728" s="23"/>
      <c r="AH728" s="23"/>
      <c r="AI728" s="23"/>
      <c r="AJ728" s="23"/>
      <c r="AK728" s="23"/>
      <c r="AL728" s="30" t="s">
        <v>3707</v>
      </c>
      <c r="AM728" s="31"/>
      <c r="AN728" s="31"/>
      <c r="AO728" s="6"/>
      <c r="AP728" s="6"/>
      <c r="AQ728" s="6">
        <v>6142211872</v>
      </c>
      <c r="AR728" s="6"/>
      <c r="AS728" s="6"/>
      <c r="AT728" s="6"/>
      <c r="AU728" s="6"/>
      <c r="AV728" s="6" t="s">
        <v>3708</v>
      </c>
      <c r="AW728" s="6"/>
      <c r="AX728" s="6"/>
      <c r="AY728" s="6"/>
      <c r="AZ728" s="6"/>
      <c r="BA728" s="6"/>
      <c r="BB728" s="6"/>
      <c r="BC728" s="6"/>
      <c r="BD728" s="6" t="s">
        <v>3709</v>
      </c>
      <c r="BE728" s="8">
        <v>727</v>
      </c>
      <c r="BF728" s="6" t="str">
        <f t="shared" si="234"/>
        <v>insert into bitacoras_estatus (numero_expediente, numero_registro, representante, fecha_inicio, fecha_vencimiento, id_cliente, id_admin, id_bitacoras_estatus, id_estatus, id_clase, id_marca, created_at, updated_at) values('1171781','1251452','MARTIN ENRIQUE GURROLA PEÑA','2011-03-30','2021-03-30','428','2','1','1',null,621,'2011-03-30 00:00:00','2011-03-30 00:00:00');</v>
      </c>
      <c r="BG728" s="6" t="str">
        <f t="shared" si="235"/>
        <v>insert into servicios_comentarios (comentario, id_admin, id_estatus, created_at, updated_at) values('TITULO RECIBIDO 11/01/2012',1,727,'2011-03-30 00:00:00','2011-03-30 00:00:00');</v>
      </c>
      <c r="BH728" s="6" t="str">
        <f t="shared" si="236"/>
        <v>insert into servicios_comentarios (comentario, id_admin, id_estatus, created_at, updated_at) values('4103341 CEL 6142211872',1,727,'2011-03-30 00:00:00','2011-03-30 00:00:00');</v>
      </c>
      <c r="BI728" s="137" t="str">
        <f t="shared" si="237"/>
        <v>update bitacoras_estatus set comprobacion_uso = 1, id_estatus=10 where id=727;</v>
      </c>
      <c r="BJ728" s="137" t="str">
        <f t="shared" si="238"/>
        <v>update bitacoras_estatus set numero_expediente = '1171781', numero_registro = '1251452', id_estatus = 10, fecha_inicio = '2011-03-30', fecha_vencimiento ='2021-03-30', created_at ='2011-03-30 00:00:00', updated_at ='2011-03-30 00:00:00', id_clase=null, id_marca=621, id_cliente=428, vigencia = 1 where id =727;</v>
      </c>
      <c r="BK728" s="137" t="str">
        <f t="shared" si="239"/>
        <v>update bitacoras_estatus set id_estatus = 10 where id =727;</v>
      </c>
    </row>
    <row r="729" spans="1:63">
      <c r="A729" s="3">
        <v>1331407</v>
      </c>
      <c r="B729" s="3">
        <v>1359464</v>
      </c>
      <c r="C729" s="3">
        <f>IF(Tabla1[[#This Row],[No. REG.]]="","",1)</f>
        <v>1</v>
      </c>
      <c r="D729" s="3" t="s">
        <v>46</v>
      </c>
      <c r="E729" s="3">
        <f>IF(Tabla1[[#This Row],[STATUS]]="","",VLOOKUP(D729,Estatus!$A$2:$B$13,2,0))</f>
        <v>10</v>
      </c>
      <c r="F729" s="3">
        <f>IF(Tabla1[[#This Row],[STATUS]]="","",VLOOKUP(D729,Estatus!$A$2:$I$12,9,0))</f>
        <v>1</v>
      </c>
      <c r="G729" s="12" t="s">
        <v>3725</v>
      </c>
      <c r="H729" s="7">
        <v>41247</v>
      </c>
      <c r="I729" s="80">
        <f t="shared" si="220"/>
        <v>2012</v>
      </c>
      <c r="J729" s="80">
        <f t="shared" si="221"/>
        <v>12</v>
      </c>
      <c r="K729" s="80">
        <f t="shared" si="222"/>
        <v>4</v>
      </c>
      <c r="L729" s="80">
        <f t="shared" si="223"/>
        <v>12</v>
      </c>
      <c r="M729" s="80" t="str">
        <f t="shared" si="224"/>
        <v>04</v>
      </c>
      <c r="N729" s="80" t="str">
        <f t="shared" si="225"/>
        <v>'2012-12-04'</v>
      </c>
      <c r="O729" s="80" t="str">
        <f t="shared" si="226"/>
        <v>'2012-12-04 00:00:00'</v>
      </c>
      <c r="P729" s="7">
        <v>44899</v>
      </c>
      <c r="Q729" s="80">
        <f t="shared" si="227"/>
        <v>2022</v>
      </c>
      <c r="R729" s="80">
        <f t="shared" si="228"/>
        <v>12</v>
      </c>
      <c r="S729" s="80">
        <f t="shared" si="229"/>
        <v>4</v>
      </c>
      <c r="T729" s="80">
        <f t="shared" si="230"/>
        <v>12</v>
      </c>
      <c r="U729" s="80" t="str">
        <f t="shared" si="231"/>
        <v>04</v>
      </c>
      <c r="V729" s="80" t="str">
        <f t="shared" si="232"/>
        <v>'2022-12-04'</v>
      </c>
      <c r="W729" s="80"/>
      <c r="X729" s="80" t="str">
        <f t="shared" si="233"/>
        <v>null</v>
      </c>
      <c r="Y729" s="3" t="s">
        <v>3726</v>
      </c>
      <c r="Z729" s="124">
        <f>IFERROR(IF(Y729="","null",VLOOKUP(Y729,Marcas!$A$2:$C$2024,2,0)),"")</f>
        <v>268</v>
      </c>
      <c r="AA729" s="3" t="s">
        <v>3727</v>
      </c>
      <c r="AB729" s="3">
        <f>IFERROR(IF(AA729="","",IF(AA729="EMPORIO LEGAL",1,VLOOKUP(AA729,Clientes!$A$2:$B$1190,2,0))),"")</f>
        <v>425</v>
      </c>
      <c r="AC729" s="3">
        <f>IFERROR(IF(Tabla1[[#This Row],[id_control]]="null","",VLOOKUP(CONCATENATE(Tabla1[[#This Row],[CLIENTE]],"-",Tabla1[[#This Row],[id_control]]),Hoja1!$C$2:$D$1994,2,0)),"")</f>
        <v>729</v>
      </c>
      <c r="AD729" s="3" t="s">
        <v>3728</v>
      </c>
      <c r="AE729" s="3"/>
      <c r="AF729" s="3"/>
      <c r="AG729" s="3"/>
      <c r="AH729" s="3"/>
      <c r="AI729" s="3"/>
      <c r="AJ729" s="3"/>
      <c r="AK729" s="3"/>
      <c r="AL729" s="3" t="s">
        <v>3729</v>
      </c>
      <c r="AM729" s="6" t="s">
        <v>3730</v>
      </c>
      <c r="AN729" s="6"/>
      <c r="AO729" s="6"/>
      <c r="AP729" s="6"/>
      <c r="AQ729" s="10" t="s">
        <v>3731</v>
      </c>
      <c r="AR729" s="6"/>
      <c r="AS729" s="6"/>
      <c r="AT729" s="6"/>
      <c r="AU729" s="6"/>
      <c r="AV729" s="6" t="s">
        <v>3732</v>
      </c>
      <c r="AW729" s="6"/>
      <c r="AX729" s="6"/>
      <c r="AY729" s="6"/>
      <c r="AZ729" s="6"/>
      <c r="BA729" s="6"/>
      <c r="BB729" s="6"/>
      <c r="BC729" s="6"/>
      <c r="BD729" s="6" t="s">
        <v>3733</v>
      </c>
      <c r="BE729" s="8">
        <v>728</v>
      </c>
      <c r="BF729" s="6" t="str">
        <f t="shared" si="234"/>
        <v>insert into bitacoras_estatus (numero_expediente, numero_registro, representante, fecha_inicio, fecha_vencimiento, id_cliente, id_admin, id_bitacoras_estatus, id_estatus, id_clase, id_marca, created_at, updated_at) values('1331407','1359464','AMALIA MARGARITA ROMERO MORENO','2012-12-04','2022-12-04','425','2','1','1',null,268,'2012-12-04 00:00:00','2012-12-04 00:00:00');</v>
      </c>
      <c r="BG729" s="6" t="str">
        <f t="shared" si="235"/>
        <v>insert into servicios_comentarios (comentario, id_admin, id_estatus, created_at, updated_at) values('titulo entregado 28/06/2013',1,728,'2012-12-04 00:00:00','2012-12-04 00:00:00');</v>
      </c>
      <c r="BH729" s="6" t="str">
        <f t="shared" si="236"/>
        <v>insert into servicios_comentarios (comentario, id_admin, id_estatus, created_at, updated_at) values('4233534 NEG.- 423 51 42 CEL.- 614 4 06 74 84',1,728,'2012-12-04 00:00:00','2012-12-04 00:00:00');</v>
      </c>
      <c r="BI729" s="137" t="str">
        <f t="shared" si="237"/>
        <v>update bitacoras_estatus set comprobacion_uso = 1, id_estatus=10 where id=728;</v>
      </c>
      <c r="BJ729" s="137" t="str">
        <f t="shared" si="238"/>
        <v>update bitacoras_estatus set numero_expediente = '1331407', numero_registro = '1359464', id_estatus = 10, fecha_inicio = '2012-12-04', fecha_vencimiento ='2022-12-04', created_at ='2012-12-04 00:00:00', updated_at ='2012-12-04 00:00:00', id_clase=null, id_marca=268, id_cliente=425, vigencia = 1 where id =728;</v>
      </c>
      <c r="BK729" s="137" t="str">
        <f t="shared" si="239"/>
        <v>update bitacoras_estatus set id_estatus = 10 where id =728;</v>
      </c>
    </row>
    <row r="730" spans="1:63">
      <c r="A730" s="6">
        <v>518287</v>
      </c>
      <c r="B730" s="3">
        <v>754692</v>
      </c>
      <c r="C730" s="3">
        <f>IF(Tabla1[[#This Row],[No. REG.]]="","",1)</f>
        <v>1</v>
      </c>
      <c r="D730" s="3" t="s">
        <v>2283</v>
      </c>
      <c r="E730" s="3">
        <f>IF(Tabla1[[#This Row],[STATUS]]="","",VLOOKUP(D730,Estatus!$A$2:$B$13,2,0))</f>
        <v>4</v>
      </c>
      <c r="F730" s="3">
        <f>IF(Tabla1[[#This Row],[STATUS]]="","",VLOOKUP(D730,Estatus!$A$2:$I$12,9,0))</f>
        <v>1</v>
      </c>
      <c r="G730" s="12" t="s">
        <v>3629</v>
      </c>
      <c r="H730" s="7">
        <v>37211</v>
      </c>
      <c r="I730" s="80">
        <f t="shared" si="220"/>
        <v>2001</v>
      </c>
      <c r="J730" s="80">
        <f t="shared" si="221"/>
        <v>11</v>
      </c>
      <c r="K730" s="80">
        <f t="shared" si="222"/>
        <v>16</v>
      </c>
      <c r="L730" s="80">
        <f t="shared" si="223"/>
        <v>11</v>
      </c>
      <c r="M730" s="80">
        <f t="shared" si="224"/>
        <v>16</v>
      </c>
      <c r="N730" s="80" t="str">
        <f t="shared" si="225"/>
        <v>'2001-11-16'</v>
      </c>
      <c r="O730" s="80" t="str">
        <f t="shared" si="226"/>
        <v>'2001-11-16 00:00:00'</v>
      </c>
      <c r="P730" s="7">
        <v>44516</v>
      </c>
      <c r="Q730" s="80">
        <f t="shared" si="227"/>
        <v>2021</v>
      </c>
      <c r="R730" s="80">
        <f t="shared" si="228"/>
        <v>11</v>
      </c>
      <c r="S730" s="80">
        <f t="shared" si="229"/>
        <v>16</v>
      </c>
      <c r="T730" s="80">
        <f t="shared" si="230"/>
        <v>11</v>
      </c>
      <c r="U730" s="80">
        <f t="shared" si="231"/>
        <v>16</v>
      </c>
      <c r="V730" s="80" t="str">
        <f t="shared" si="232"/>
        <v>'2021-11-16'</v>
      </c>
      <c r="W730" s="80"/>
      <c r="X730" s="80" t="str">
        <f t="shared" si="233"/>
        <v>null</v>
      </c>
      <c r="Y730" s="6" t="s">
        <v>3734</v>
      </c>
      <c r="Z730" s="123">
        <f>IFERROR(IF(Y730="","null",VLOOKUP(Y730,Marcas!$A$2:$C$2024,2,0)),"")</f>
        <v>616</v>
      </c>
      <c r="AA730" s="6" t="s">
        <v>3734</v>
      </c>
      <c r="AB730" s="6">
        <f>IFERROR(IF(AA730="","",IF(AA730="EMPORIO LEGAL",1,VLOOKUP(AA730,Clientes!$A$2:$B$1190,2,0))),"")</f>
        <v>424</v>
      </c>
      <c r="AC730" s="6">
        <f>IFERROR(IF(Tabla1[[#This Row],[id_control]]="null","",VLOOKUP(CONCATENATE(Tabla1[[#This Row],[CLIENTE]],"-",Tabla1[[#This Row],[id_control]]),Hoja1!$C$2:$D$1994,2,0)),"")</f>
        <v>730</v>
      </c>
      <c r="AD730" s="6" t="s">
        <v>3735</v>
      </c>
      <c r="AE730" s="6"/>
      <c r="AF730" s="6"/>
      <c r="AG730" s="6"/>
      <c r="AH730" s="6"/>
      <c r="AI730" s="6"/>
      <c r="AJ730" s="6"/>
      <c r="AK730" s="6"/>
      <c r="AL730" s="3" t="s">
        <v>3736</v>
      </c>
      <c r="AM730" s="4" t="s">
        <v>3737</v>
      </c>
      <c r="AN730" s="6" t="s">
        <v>3738</v>
      </c>
      <c r="AO730" s="6"/>
      <c r="AP730" s="6"/>
      <c r="AQ730" s="4"/>
      <c r="AR730" s="6"/>
      <c r="AS730" s="6"/>
      <c r="AT730" s="6"/>
      <c r="AU730" s="6"/>
      <c r="AV730" s="6"/>
      <c r="AW730" s="6"/>
      <c r="AX730" s="6"/>
      <c r="AY730" s="6"/>
      <c r="AZ730" s="6"/>
      <c r="BA730" s="6"/>
      <c r="BB730" s="6"/>
      <c r="BC730" s="6"/>
      <c r="BD730" s="8" t="s">
        <v>3739</v>
      </c>
      <c r="BE730" s="8">
        <v>729</v>
      </c>
      <c r="BF730" s="6" t="str">
        <f t="shared" si="234"/>
        <v>insert into bitacoras_estatus (numero_expediente, numero_registro, representante, fecha_inicio, fecha_vencimiento, id_cliente, id_admin, id_bitacoras_estatus, id_estatus, id_clase, id_marca, created_at, updated_at) values('518287','754692','SR.FEDERICO GONZALEZ','2001-11-16','2021-11-16','424','2','1','1',null,616,'2001-11-16 00:00:00','2001-11-16 00:00:00');</v>
      </c>
      <c r="BG730" s="6" t="str">
        <f t="shared" si="235"/>
        <v>insert into servicios_comentarios (comentario, id_admin, id_estatus, created_at, updated_at) values('MONITOREO HASTA VENCIMIENTO',1,729,'2001-11-16 00:00:00','2001-11-16 00:00:00');</v>
      </c>
      <c r="BH730" s="6" t="str">
        <f t="shared" si="236"/>
        <v>insert into servicios_comentarios (comentario, id_admin, id_estatus, created_at, updated_at) values('410-4732, 416-2986 415-9423',1,729,'2001-11-16 00:00:00','2001-11-16 00:00:00');</v>
      </c>
      <c r="BI730" s="137" t="str">
        <f t="shared" si="237"/>
        <v>update bitacoras_estatus set comprobacion_uso = 1, id_estatus=4 where id=729;</v>
      </c>
      <c r="BJ730" s="137" t="str">
        <f t="shared" si="238"/>
        <v>update bitacoras_estatus set numero_expediente = '518287', numero_registro = '754692', id_estatus = 4, fecha_inicio = '2001-11-16', fecha_vencimiento ='2021-11-16', created_at ='2001-11-16 00:00:00', updated_at ='2001-11-16 00:00:00', id_clase=null, id_marca=616, id_cliente=424, vigencia = 1 where id =729;</v>
      </c>
      <c r="BK730" s="137" t="str">
        <f t="shared" si="239"/>
        <v>update bitacoras_estatus set id_estatus = 4 where id =729;</v>
      </c>
    </row>
    <row r="731" spans="1:63">
      <c r="A731" s="6">
        <v>1216489</v>
      </c>
      <c r="B731" s="6">
        <v>1269805</v>
      </c>
      <c r="C731" s="6">
        <f>IF(Tabla1[[#This Row],[No. REG.]]="","",1)</f>
        <v>1</v>
      </c>
      <c r="D731" s="3" t="s">
        <v>46</v>
      </c>
      <c r="E731" s="3">
        <f>IF(Tabla1[[#This Row],[STATUS]]="","",VLOOKUP(D731,Estatus!$A$2:$B$13,2,0))</f>
        <v>10</v>
      </c>
      <c r="F731" s="3">
        <f>IF(Tabla1[[#This Row],[STATUS]]="","",VLOOKUP(D731,Estatus!$A$2:$I$12,9,0))</f>
        <v>1</v>
      </c>
      <c r="G731" s="16" t="s">
        <v>256</v>
      </c>
      <c r="H731" s="7">
        <v>40801</v>
      </c>
      <c r="I731" s="80">
        <f t="shared" si="220"/>
        <v>2011</v>
      </c>
      <c r="J731" s="80">
        <f t="shared" si="221"/>
        <v>9</v>
      </c>
      <c r="K731" s="80">
        <f t="shared" si="222"/>
        <v>15</v>
      </c>
      <c r="L731" s="80" t="str">
        <f t="shared" si="223"/>
        <v>09</v>
      </c>
      <c r="M731" s="80">
        <f t="shared" si="224"/>
        <v>15</v>
      </c>
      <c r="N731" s="80" t="str">
        <f t="shared" si="225"/>
        <v>'2011-09-15'</v>
      </c>
      <c r="O731" s="80" t="str">
        <f t="shared" si="226"/>
        <v>'2011-09-15 00:00:00'</v>
      </c>
      <c r="P731" s="7">
        <v>44454</v>
      </c>
      <c r="Q731" s="80">
        <f t="shared" si="227"/>
        <v>2021</v>
      </c>
      <c r="R731" s="80">
        <f t="shared" si="228"/>
        <v>9</v>
      </c>
      <c r="S731" s="80">
        <f t="shared" si="229"/>
        <v>15</v>
      </c>
      <c r="T731" s="80" t="str">
        <f t="shared" si="230"/>
        <v>09</v>
      </c>
      <c r="U731" s="80">
        <f t="shared" si="231"/>
        <v>15</v>
      </c>
      <c r="V731" s="80" t="str">
        <f t="shared" si="232"/>
        <v>'2021-09-15'</v>
      </c>
      <c r="W731" s="80"/>
      <c r="X731" s="80" t="str">
        <f t="shared" si="233"/>
        <v>null</v>
      </c>
      <c r="Y731" s="6" t="s">
        <v>3740</v>
      </c>
      <c r="Z731" s="123">
        <f>IFERROR(IF(Y731="","null",VLOOKUP(Y731,Marcas!$A$2:$C$2024,2,0)),"")</f>
        <v>615</v>
      </c>
      <c r="AA731" s="6" t="s">
        <v>3740</v>
      </c>
      <c r="AB731" s="6">
        <f>IFERROR(IF(AA731="","",IF(AA731="EMPORIO LEGAL",1,VLOOKUP(AA731,Clientes!$A$2:$B$1190,2,0))),"")</f>
        <v>423</v>
      </c>
      <c r="AC731" s="6">
        <f>IFERROR(IF(Tabla1[[#This Row],[id_control]]="null","",VLOOKUP(CONCATENATE(Tabla1[[#This Row],[CLIENTE]],"-",Tabla1[[#This Row],[id_control]]),Hoja1!$C$2:$D$1994,2,0)),"")</f>
        <v>731</v>
      </c>
      <c r="AD731" s="6" t="s">
        <v>3741</v>
      </c>
      <c r="AE731" s="6"/>
      <c r="AF731" s="6"/>
      <c r="AG731" s="6"/>
      <c r="AH731" s="6"/>
      <c r="AI731" s="6"/>
      <c r="AJ731" s="6"/>
      <c r="AK731" s="6"/>
      <c r="AL731" s="6" t="s">
        <v>3742</v>
      </c>
      <c r="AM731" s="6"/>
      <c r="AN731" s="6"/>
      <c r="AO731" s="6"/>
      <c r="AP731" s="6"/>
      <c r="AQ731" s="6" t="s">
        <v>3743</v>
      </c>
      <c r="AR731" s="6"/>
      <c r="AS731" s="6"/>
      <c r="AT731" s="6"/>
      <c r="AU731" s="6"/>
      <c r="AV731" s="6" t="s">
        <v>3744</v>
      </c>
      <c r="AW731" s="6"/>
      <c r="AX731" s="6"/>
      <c r="AY731" s="6"/>
      <c r="AZ731" s="6"/>
      <c r="BA731" s="6"/>
      <c r="BB731" s="6"/>
      <c r="BC731" s="6"/>
      <c r="BD731" s="8" t="s">
        <v>3745</v>
      </c>
      <c r="BE731" s="8">
        <v>730</v>
      </c>
      <c r="BF731" s="6" t="str">
        <f t="shared" si="234"/>
        <v>insert into bitacoras_estatus (numero_expediente, numero_registro, representante, fecha_inicio, fecha_vencimiento, id_cliente, id_admin, id_bitacoras_estatus, id_estatus, id_clase, id_marca, created_at, updated_at) values('1216489','1269805','CLAUDIA ACOSTA GUERECA','2011-09-15','2021-09-15','423','2','1','1',null,615,'2011-09-15 00:00:00','2011-09-15 00:00:00');</v>
      </c>
      <c r="BG731" s="6" t="str">
        <f t="shared" si="235"/>
        <v>insert into servicios_comentarios (comentario, id_admin, id_estatus, created_at, updated_at) values('TITULO RECIBIDO 29/03/20112',1,730,'2011-09-15 00:00:00','2011-09-15 00:00:00');</v>
      </c>
      <c r="BH731" s="6" t="str">
        <f t="shared" si="236"/>
        <v>insert into servicios_comentarios (comentario, id_admin, id_estatus, created_at, updated_at) values('4558819, CEL. 614 2 15 8168',1,730,'2011-09-15 00:00:00','2011-09-15 00:00:00');</v>
      </c>
      <c r="BI731" s="137" t="str">
        <f t="shared" si="237"/>
        <v>update bitacoras_estatus set comprobacion_uso = 1, id_estatus=10 where id=730;</v>
      </c>
      <c r="BJ731" s="137" t="str">
        <f t="shared" si="238"/>
        <v>update bitacoras_estatus set numero_expediente = '1216489', numero_registro = '1269805', id_estatus = 10, fecha_inicio = '2011-09-15', fecha_vencimiento ='2021-09-15', created_at ='2011-09-15 00:00:00', updated_at ='2011-09-15 00:00:00', id_clase=null, id_marca=615, id_cliente=423, vigencia = 1 where id =730;</v>
      </c>
      <c r="BK731" s="137" t="str">
        <f t="shared" si="239"/>
        <v>update bitacoras_estatus set id_estatus = 10 where id =730;</v>
      </c>
    </row>
    <row r="732" spans="1:63">
      <c r="A732" s="6">
        <v>916998</v>
      </c>
      <c r="B732" s="6">
        <v>1039585</v>
      </c>
      <c r="C732" s="6">
        <f>IF(Tabla1[[#This Row],[No. REG.]]="","",1)</f>
        <v>1</v>
      </c>
      <c r="D732" s="3" t="s">
        <v>109</v>
      </c>
      <c r="E732" s="3">
        <f>IF(Tabla1[[#This Row],[STATUS]]="","",VLOOKUP(D732,Estatus!$A$2:$B$13,2,0))</f>
        <v>9</v>
      </c>
      <c r="F732" s="3">
        <f>IF(Tabla1[[#This Row],[STATUS]]="","",VLOOKUP(D732,Estatus!$A$2:$I$12,9,0))</f>
        <v>0</v>
      </c>
      <c r="G732" s="16" t="s">
        <v>3746</v>
      </c>
      <c r="H732" s="9">
        <v>39493</v>
      </c>
      <c r="I732" s="81">
        <f t="shared" si="220"/>
        <v>2008</v>
      </c>
      <c r="J732" s="81">
        <f t="shared" si="221"/>
        <v>2</v>
      </c>
      <c r="K732" s="81">
        <f t="shared" si="222"/>
        <v>15</v>
      </c>
      <c r="L732" s="81" t="str">
        <f t="shared" si="223"/>
        <v>02</v>
      </c>
      <c r="M732" s="81">
        <f t="shared" si="224"/>
        <v>15</v>
      </c>
      <c r="N732" s="81" t="str">
        <f t="shared" si="225"/>
        <v>'2008-02-15'</v>
      </c>
      <c r="O732" s="81" t="str">
        <f t="shared" si="226"/>
        <v>'2008-02-15 00:00:00'</v>
      </c>
      <c r="P732" s="9">
        <v>43146</v>
      </c>
      <c r="Q732" s="81">
        <f t="shared" si="227"/>
        <v>2018</v>
      </c>
      <c r="R732" s="81">
        <f t="shared" si="228"/>
        <v>2</v>
      </c>
      <c r="S732" s="81">
        <f t="shared" si="229"/>
        <v>15</v>
      </c>
      <c r="T732" s="81" t="str">
        <f t="shared" si="230"/>
        <v>02</v>
      </c>
      <c r="U732" s="81">
        <f t="shared" si="231"/>
        <v>15</v>
      </c>
      <c r="V732" s="81" t="str">
        <f t="shared" si="232"/>
        <v>'2018-02-15'</v>
      </c>
      <c r="W732" s="81"/>
      <c r="X732" s="81" t="str">
        <f t="shared" si="233"/>
        <v>null</v>
      </c>
      <c r="Y732" s="6" t="s">
        <v>3747</v>
      </c>
      <c r="Z732" s="123">
        <f>IFERROR(IF(Y732="","null",VLOOKUP(Y732,Marcas!$A$2:$C$2024,2,0)),"")</f>
        <v>613</v>
      </c>
      <c r="AA732" s="6" t="s">
        <v>3748</v>
      </c>
      <c r="AB732" s="6">
        <f>IFERROR(IF(AA732="","",IF(AA732="EMPORIO LEGAL",1,VLOOKUP(AA732,Clientes!$A$2:$B$1190,2,0))),"")</f>
        <v>421</v>
      </c>
      <c r="AC732" s="6">
        <f>IFERROR(IF(Tabla1[[#This Row],[id_control]]="null","",VLOOKUP(CONCATENATE(Tabla1[[#This Row],[CLIENTE]],"-",Tabla1[[#This Row],[id_control]]),Hoja1!$C$2:$D$1994,2,0)),"")</f>
        <v>732</v>
      </c>
      <c r="AD732" s="6" t="s">
        <v>3749</v>
      </c>
      <c r="AE732" s="6"/>
      <c r="AF732" s="6"/>
      <c r="AG732" s="6"/>
      <c r="AH732" s="6"/>
      <c r="AI732" s="6"/>
      <c r="AJ732" s="6"/>
      <c r="AK732" s="6"/>
      <c r="AL732" s="8">
        <v>410190</v>
      </c>
      <c r="AM732" s="6"/>
      <c r="AN732" s="6"/>
      <c r="AO732" s="6"/>
      <c r="AP732" s="6"/>
      <c r="AQ732" s="10" t="s">
        <v>3750</v>
      </c>
      <c r="AR732" s="6"/>
      <c r="AS732" s="6"/>
      <c r="AT732" s="6"/>
      <c r="AU732" s="6"/>
      <c r="AV732" s="8" t="s">
        <v>3751</v>
      </c>
      <c r="AW732" s="6"/>
      <c r="AX732" s="6"/>
      <c r="AY732" s="6"/>
      <c r="AZ732" s="6"/>
      <c r="BA732" s="6"/>
      <c r="BB732" s="6"/>
      <c r="BC732" s="6"/>
      <c r="BD732" s="6" t="s">
        <v>3752</v>
      </c>
      <c r="BE732" s="8">
        <v>731</v>
      </c>
      <c r="BF732" s="6" t="str">
        <f t="shared" si="234"/>
        <v>insert into bitacoras_estatus (numero_expediente, numero_registro, representante, fecha_inicio, fecha_vencimiento, id_cliente, id_admin, id_bitacoras_estatus, id_estatus, id_clase, id_marca, created_at, updated_at) values('916998','1039585','ING. LUIS CARLOS OLIVAS BACA','2008-02-15','2018-02-15','421','2','1','1',null,613,'2008-02-15 00:00:00','2008-02-15 00:00:00');</v>
      </c>
      <c r="BG732" s="6" t="str">
        <f t="shared" si="235"/>
        <v>insert into servicios_comentarios (comentario, id_admin, id_estatus, created_at, updated_at) values('TITULO ENTREGADO 22/07/08',1,731,'2008-02-15 00:00:00','2008-02-15 00:00:00');</v>
      </c>
      <c r="BH732" s="6" t="str">
        <f t="shared" si="236"/>
        <v>insert into servicios_comentarios (comentario, id_admin, id_estatus, created_at, updated_at) values('4101909, CEL 6144 2723 56',1,731,'2008-02-15 00:00:00','2008-02-15 00:00:00');</v>
      </c>
      <c r="BI732" s="137" t="str">
        <f t="shared" si="237"/>
        <v>update bitacoras_estatus set comprobacion_uso = 1, id_estatus=9 where id=731;</v>
      </c>
      <c r="BJ732" s="137" t="str">
        <f t="shared" si="238"/>
        <v>update bitacoras_estatus set numero_expediente = '916998', numero_registro = '1039585', id_estatus = 9, fecha_inicio = '2008-02-15', fecha_vencimiento ='2018-02-15', created_at ='2008-02-15 00:00:00', updated_at ='2008-02-15 00:00:00', id_clase=null, id_marca=613, id_cliente=421, vigencia = 0 where id =731;</v>
      </c>
      <c r="BK732" s="137" t="str">
        <f t="shared" si="239"/>
        <v>update bitacoras_estatus set id_estatus = 9 where id =731;</v>
      </c>
    </row>
    <row r="733" spans="1:63">
      <c r="A733" s="3">
        <v>920378</v>
      </c>
      <c r="B733" s="3">
        <v>1040444</v>
      </c>
      <c r="C733" s="3">
        <f>IF(Tabla1[[#This Row],[No. REG.]]="","",1)</f>
        <v>1</v>
      </c>
      <c r="D733" s="3" t="s">
        <v>109</v>
      </c>
      <c r="E733" s="3">
        <f>IF(Tabla1[[#This Row],[STATUS]]="","",VLOOKUP(D733,Estatus!$A$2:$B$13,2,0))</f>
        <v>9</v>
      </c>
      <c r="F733" s="3">
        <f>IF(Tabla1[[#This Row],[STATUS]]="","",VLOOKUP(D733,Estatus!$A$2:$I$12,9,0))</f>
        <v>0</v>
      </c>
      <c r="G733" s="12"/>
      <c r="H733" s="7">
        <v>39517</v>
      </c>
      <c r="I733" s="80">
        <f t="shared" si="220"/>
        <v>2008</v>
      </c>
      <c r="J733" s="80">
        <f t="shared" si="221"/>
        <v>3</v>
      </c>
      <c r="K733" s="80">
        <f t="shared" si="222"/>
        <v>10</v>
      </c>
      <c r="L733" s="80" t="str">
        <f t="shared" si="223"/>
        <v>03</v>
      </c>
      <c r="M733" s="80">
        <f t="shared" si="224"/>
        <v>10</v>
      </c>
      <c r="N733" s="80" t="str">
        <f t="shared" si="225"/>
        <v>'2008-03-10'</v>
      </c>
      <c r="O733" s="80" t="str">
        <f t="shared" si="226"/>
        <v>'2008-03-10 00:00:00'</v>
      </c>
      <c r="P733" s="7">
        <v>43169</v>
      </c>
      <c r="Q733" s="80">
        <f t="shared" si="227"/>
        <v>2018</v>
      </c>
      <c r="R733" s="80">
        <f t="shared" si="228"/>
        <v>3</v>
      </c>
      <c r="S733" s="80">
        <f t="shared" si="229"/>
        <v>10</v>
      </c>
      <c r="T733" s="80" t="str">
        <f t="shared" si="230"/>
        <v>03</v>
      </c>
      <c r="U733" s="80">
        <f t="shared" si="231"/>
        <v>10</v>
      </c>
      <c r="V733" s="80" t="str">
        <f t="shared" si="232"/>
        <v>'2018-03-10'</v>
      </c>
      <c r="W733" s="80"/>
      <c r="X733" s="80" t="str">
        <f t="shared" si="233"/>
        <v>null</v>
      </c>
      <c r="Y733" s="3" t="s">
        <v>3753</v>
      </c>
      <c r="Z733" s="124">
        <f>IFERROR(IF(Y733="","null",VLOOKUP(Y733,Marcas!$A$2:$C$2024,2,0)),"")</f>
        <v>612</v>
      </c>
      <c r="AA733" s="3" t="s">
        <v>3748</v>
      </c>
      <c r="AB733" s="3">
        <f>IFERROR(IF(AA733="","",IF(AA733="EMPORIO LEGAL",1,VLOOKUP(AA733,Clientes!$A$2:$B$1190,2,0))),"")</f>
        <v>421</v>
      </c>
      <c r="AC733" s="3">
        <f>IFERROR(IF(Tabla1[[#This Row],[id_control]]="null","",VLOOKUP(CONCATENATE(Tabla1[[#This Row],[CLIENTE]],"-",Tabla1[[#This Row],[id_control]]),Hoja1!$C$2:$D$1994,2,0)),"")</f>
        <v>733</v>
      </c>
      <c r="AD733" s="3" t="s">
        <v>3749</v>
      </c>
      <c r="AE733" s="3"/>
      <c r="AF733" s="3"/>
      <c r="AG733" s="3"/>
      <c r="AH733" s="3"/>
      <c r="AI733" s="3"/>
      <c r="AJ733" s="3"/>
      <c r="AK733" s="3"/>
      <c r="AL733" s="3">
        <v>4101909</v>
      </c>
      <c r="AM733" s="6"/>
      <c r="AN733" s="6"/>
      <c r="AO733" s="6"/>
      <c r="AP733" s="6"/>
      <c r="AQ733" s="4" t="s">
        <v>3750</v>
      </c>
      <c r="AR733" s="6"/>
      <c r="AS733" s="6"/>
      <c r="AT733" s="6"/>
      <c r="AU733" s="6"/>
      <c r="AV733" s="8" t="s">
        <v>3751</v>
      </c>
      <c r="AW733" s="4"/>
      <c r="AX733" s="6"/>
      <c r="AY733" s="6"/>
      <c r="AZ733" s="6"/>
      <c r="BA733" s="6"/>
      <c r="BB733" s="6"/>
      <c r="BC733" s="6"/>
      <c r="BD733" s="6" t="s">
        <v>3752</v>
      </c>
      <c r="BE733" s="8">
        <v>732</v>
      </c>
      <c r="BF733" s="6" t="str">
        <f t="shared" si="234"/>
        <v>insert into bitacoras_estatus (numero_expediente, numero_registro, representante, fecha_inicio, fecha_vencimiento, id_cliente, id_admin, id_bitacoras_estatus, id_estatus, id_clase, id_marca, created_at, updated_at) values('920378','1040444','ING. LUIS CARLOS OLIVAS BACA','2008-03-10','2018-03-10','421','2','1','1',null,612,'2008-03-10 00:00:00','2008-03-10 00:00:00');</v>
      </c>
      <c r="BG733" s="6" t="str">
        <f t="shared" si="235"/>
        <v/>
      </c>
      <c r="BH733" s="6" t="str">
        <f t="shared" si="236"/>
        <v>insert into servicios_comentarios (comentario, id_admin, id_estatus, created_at, updated_at) values('4101909, CEL 6144 2723 56',1,732,'2008-03-10 00:00:00','2008-03-10 00:00:00');</v>
      </c>
      <c r="BI733" s="137" t="str">
        <f t="shared" si="237"/>
        <v>update bitacoras_estatus set comprobacion_uso = 1, id_estatus=9 where id=732;</v>
      </c>
      <c r="BJ733" s="137" t="str">
        <f t="shared" si="238"/>
        <v>update bitacoras_estatus set numero_expediente = '920378', numero_registro = '1040444', id_estatus = 9, fecha_inicio = '2008-03-10', fecha_vencimiento ='2018-03-10', created_at ='2008-03-10 00:00:00', updated_at ='2008-03-10 00:00:00', id_clase=null, id_marca=612, id_cliente=421, vigencia = 0 where id =732;</v>
      </c>
      <c r="BK733" s="137" t="str">
        <f t="shared" si="239"/>
        <v>update bitacoras_estatus set id_estatus = 9 where id =732;</v>
      </c>
    </row>
    <row r="734" spans="1:63">
      <c r="A734" s="3">
        <v>1254961</v>
      </c>
      <c r="B734" s="3">
        <v>1297987</v>
      </c>
      <c r="C734" s="3">
        <f>IF(Tabla1[[#This Row],[No. REG.]]="","",1)</f>
        <v>1</v>
      </c>
      <c r="D734" s="3" t="s">
        <v>46</v>
      </c>
      <c r="E734" s="3">
        <f>IF(Tabla1[[#This Row],[STATUS]]="","",VLOOKUP(D734,Estatus!$A$2:$B$13,2,0))</f>
        <v>10</v>
      </c>
      <c r="F734" s="3">
        <f>IF(Tabla1[[#This Row],[STATUS]]="","",VLOOKUP(D734,Estatus!$A$2:$I$12,9,0))</f>
        <v>1</v>
      </c>
      <c r="G734" s="12" t="s">
        <v>3754</v>
      </c>
      <c r="H734" s="7">
        <v>40967</v>
      </c>
      <c r="I734" s="80">
        <f t="shared" si="220"/>
        <v>2012</v>
      </c>
      <c r="J734" s="80">
        <f t="shared" si="221"/>
        <v>2</v>
      </c>
      <c r="K734" s="80">
        <f t="shared" si="222"/>
        <v>28</v>
      </c>
      <c r="L734" s="80" t="str">
        <f t="shared" si="223"/>
        <v>02</v>
      </c>
      <c r="M734" s="80">
        <f t="shared" si="224"/>
        <v>28</v>
      </c>
      <c r="N734" s="80" t="str">
        <f t="shared" si="225"/>
        <v>'2012-02-28'</v>
      </c>
      <c r="O734" s="80" t="str">
        <f t="shared" si="226"/>
        <v>'2012-02-28 00:00:00'</v>
      </c>
      <c r="P734" s="7">
        <v>44620</v>
      </c>
      <c r="Q734" s="80">
        <f t="shared" si="227"/>
        <v>2022</v>
      </c>
      <c r="R734" s="80">
        <f t="shared" si="228"/>
        <v>2</v>
      </c>
      <c r="S734" s="80">
        <f t="shared" si="229"/>
        <v>28</v>
      </c>
      <c r="T734" s="80" t="str">
        <f t="shared" si="230"/>
        <v>02</v>
      </c>
      <c r="U734" s="80">
        <f t="shared" si="231"/>
        <v>28</v>
      </c>
      <c r="V734" s="80" t="str">
        <f t="shared" si="232"/>
        <v>'2022-02-28'</v>
      </c>
      <c r="W734" s="80"/>
      <c r="X734" s="80" t="str">
        <f t="shared" si="233"/>
        <v>null</v>
      </c>
      <c r="Y734" s="3" t="s">
        <v>3755</v>
      </c>
      <c r="Z734" s="124">
        <f>IFERROR(IF(Y734="","null",VLOOKUP(Y734,Marcas!$A$2:$C$2024,2,0)),"")</f>
        <v>611</v>
      </c>
      <c r="AA734" s="3" t="s">
        <v>3756</v>
      </c>
      <c r="AB734" s="3">
        <f>IFERROR(IF(AA734="","",IF(AA734="EMPORIO LEGAL",1,VLOOKUP(AA734,Clientes!$A$2:$B$1190,2,0))),"")</f>
        <v>420</v>
      </c>
      <c r="AC734" s="3">
        <f>IFERROR(IF(Tabla1[[#This Row],[id_control]]="null","",VLOOKUP(CONCATENATE(Tabla1[[#This Row],[CLIENTE]],"-",Tabla1[[#This Row],[id_control]]),Hoja1!$C$2:$D$1994,2,0)),"")</f>
        <v>734</v>
      </c>
      <c r="AD734" s="3" t="s">
        <v>3757</v>
      </c>
      <c r="AE734" s="4"/>
      <c r="AF734" s="4"/>
      <c r="AG734" s="4"/>
      <c r="AH734" s="4"/>
      <c r="AI734" s="4"/>
      <c r="AJ734" s="4"/>
      <c r="AK734" s="4"/>
      <c r="AL734" s="3" t="s">
        <v>3758</v>
      </c>
      <c r="AM734" s="6"/>
      <c r="AN734" s="6"/>
      <c r="AO734" s="6"/>
      <c r="AP734" s="6"/>
      <c r="AQ734" s="8" t="s">
        <v>3759</v>
      </c>
      <c r="AR734" s="8"/>
      <c r="AS734" s="6"/>
      <c r="AT734" s="6"/>
      <c r="AU734" s="6"/>
      <c r="AV734" s="8" t="s">
        <v>3760</v>
      </c>
      <c r="AW734" s="8"/>
      <c r="AX734" s="8"/>
      <c r="AY734" s="6"/>
      <c r="AZ734" s="6"/>
      <c r="BA734" s="6"/>
      <c r="BB734" s="6"/>
      <c r="BC734" s="6"/>
      <c r="BD734" s="6" t="s">
        <v>3761</v>
      </c>
      <c r="BE734" s="8">
        <v>733</v>
      </c>
      <c r="BF734" s="6" t="str">
        <f t="shared" si="234"/>
        <v>insert into bitacoras_estatus (numero_expediente, numero_registro, representante, fecha_inicio, fecha_vencimiento, id_cliente, id_admin, id_bitacoras_estatus, id_estatus, id_clase, id_marca, created_at, updated_at) values('1254961','1297987','ALBERTO CAMPOS FERRALES','2012-02-28','2022-02-28','420','2','1','1',null,611,'2012-02-28 00:00:00','2012-02-28 00:00:00');</v>
      </c>
      <c r="BG734" s="6" t="str">
        <f t="shared" si="235"/>
        <v>insert into servicios_comentarios (comentario, id_admin, id_estatus, created_at, updated_at) values('TITULO ENTREGADO 280/09/2012',1,733,'2012-02-28 00:00:00','2012-02-28 00:00:00');</v>
      </c>
      <c r="BH734" s="6" t="str">
        <f t="shared" si="236"/>
        <v>insert into servicios_comentarios (comentario, id_admin, id_estatus, created_at, updated_at) values('575 05 07 CEL.- 614 488 12 32',1,733,'2012-02-28 00:00:00','2012-02-28 00:00:00');</v>
      </c>
      <c r="BI734" s="137" t="str">
        <f t="shared" si="237"/>
        <v>update bitacoras_estatus set comprobacion_uso = 1, id_estatus=10 where id=733;</v>
      </c>
      <c r="BJ734" s="137" t="str">
        <f t="shared" si="238"/>
        <v>update bitacoras_estatus set numero_expediente = '1254961', numero_registro = '1297987', id_estatus = 10, fecha_inicio = '2012-02-28', fecha_vencimiento ='2022-02-28', created_at ='2012-02-28 00:00:00', updated_at ='2012-02-28 00:00:00', id_clase=null, id_marca=611, id_cliente=420, vigencia = 1 where id =733;</v>
      </c>
      <c r="BK734" s="137" t="str">
        <f t="shared" si="239"/>
        <v>update bitacoras_estatus set id_estatus = 10 where id =733;</v>
      </c>
    </row>
    <row r="735" spans="1:63">
      <c r="A735" s="6">
        <v>1037121</v>
      </c>
      <c r="B735" s="6">
        <v>1128268</v>
      </c>
      <c r="C735" s="6">
        <f>IF(Tabla1[[#This Row],[No. REG.]]="","",1)</f>
        <v>1</v>
      </c>
      <c r="D735" s="3" t="s">
        <v>46</v>
      </c>
      <c r="E735" s="3">
        <f>IF(Tabla1[[#This Row],[STATUS]]="","",VLOOKUP(D735,Estatus!$A$2:$B$13,2,0))</f>
        <v>10</v>
      </c>
      <c r="F735" s="3">
        <f>IF(Tabla1[[#This Row],[STATUS]]="","",VLOOKUP(D735,Estatus!$A$2:$I$12,9,0))</f>
        <v>1</v>
      </c>
      <c r="G735" s="17" t="s">
        <v>3762</v>
      </c>
      <c r="H735" s="9">
        <v>40071</v>
      </c>
      <c r="I735" s="81">
        <f t="shared" si="220"/>
        <v>2009</v>
      </c>
      <c r="J735" s="81">
        <f t="shared" si="221"/>
        <v>9</v>
      </c>
      <c r="K735" s="81">
        <f t="shared" si="222"/>
        <v>15</v>
      </c>
      <c r="L735" s="81" t="str">
        <f t="shared" si="223"/>
        <v>09</v>
      </c>
      <c r="M735" s="81">
        <f t="shared" si="224"/>
        <v>15</v>
      </c>
      <c r="N735" s="81" t="str">
        <f t="shared" si="225"/>
        <v>'2009-09-15'</v>
      </c>
      <c r="O735" s="81" t="str">
        <f t="shared" si="226"/>
        <v>'2009-09-15 00:00:00'</v>
      </c>
      <c r="P735" s="9">
        <v>43723</v>
      </c>
      <c r="Q735" s="81">
        <f t="shared" si="227"/>
        <v>2019</v>
      </c>
      <c r="R735" s="81">
        <f t="shared" si="228"/>
        <v>9</v>
      </c>
      <c r="S735" s="81">
        <f t="shared" si="229"/>
        <v>15</v>
      </c>
      <c r="T735" s="81" t="str">
        <f t="shared" si="230"/>
        <v>09</v>
      </c>
      <c r="U735" s="81">
        <f t="shared" si="231"/>
        <v>15</v>
      </c>
      <c r="V735" s="81" t="str">
        <f t="shared" si="232"/>
        <v>'2019-09-15'</v>
      </c>
      <c r="W735" s="81">
        <v>35</v>
      </c>
      <c r="X735" s="81">
        <f t="shared" si="233"/>
        <v>35</v>
      </c>
      <c r="Y735" s="16" t="s">
        <v>3763</v>
      </c>
      <c r="Z735" s="126">
        <f>IFERROR(IF(Y735="","null",VLOOKUP(Y735,Marcas!$A$2:$C$2024,2,0)),"")</f>
        <v>606</v>
      </c>
      <c r="AA735" s="6" t="s">
        <v>3764</v>
      </c>
      <c r="AB735" s="6">
        <f>IFERROR(IF(AA735="","",IF(AA735="EMPORIO LEGAL",1,VLOOKUP(AA735,Clientes!$A$2:$B$1190,2,0))),"")</f>
        <v>417</v>
      </c>
      <c r="AC735" s="6">
        <f>IFERROR(IF(Tabla1[[#This Row],[id_control]]="null","",VLOOKUP(CONCATENATE(Tabla1[[#This Row],[CLIENTE]],"-",Tabla1[[#This Row],[id_control]]),Hoja1!$C$2:$D$1994,2,0)),"")</f>
        <v>735</v>
      </c>
      <c r="AD735" s="8" t="s">
        <v>3765</v>
      </c>
      <c r="AE735" s="8"/>
      <c r="AF735" s="6"/>
      <c r="AG735" s="6"/>
      <c r="AH735" s="6"/>
      <c r="AI735" s="6"/>
      <c r="AJ735" s="6"/>
      <c r="AK735" s="6"/>
      <c r="AL735" s="8" t="s">
        <v>3766</v>
      </c>
      <c r="AM735" s="8"/>
      <c r="AN735" s="6"/>
      <c r="AO735" s="6"/>
      <c r="AP735" s="6"/>
      <c r="AQ735" s="8" t="s">
        <v>3767</v>
      </c>
      <c r="AR735" s="6"/>
      <c r="AS735" s="6"/>
      <c r="AT735" s="6"/>
      <c r="AU735" s="6"/>
      <c r="AV735" s="8" t="s">
        <v>3768</v>
      </c>
      <c r="AW735" s="8" t="s">
        <v>3769</v>
      </c>
      <c r="AX735" s="8"/>
      <c r="AY735" s="6"/>
      <c r="AZ735" s="6"/>
      <c r="BA735" s="6"/>
      <c r="BB735" s="6"/>
      <c r="BC735" s="6"/>
      <c r="BD735" s="6" t="s">
        <v>3770</v>
      </c>
      <c r="BE735" s="8">
        <v>734</v>
      </c>
      <c r="BF735" s="6" t="str">
        <f t="shared" si="234"/>
        <v>insert into bitacoras_estatus (numero_expediente, numero_registro, representante, fecha_inicio, fecha_vencimiento, id_cliente, id_admin, id_bitacoras_estatus, id_estatus, id_clase, id_marca, created_at, updated_at) values('1037121','1128268','JORGE IVAN GINTHER ARZAGA','2009-09-15','2019-09-15','417','2','1','1',35,606,'2009-09-15 00:00:00','2009-09-15 00:00:00');</v>
      </c>
      <c r="BG735" s="6" t="str">
        <f t="shared" si="235"/>
        <v>insert into servicios_comentarios (comentario, id_admin, id_estatus, created_at, updated_at) values('COMPROBACION DE USO RECIBIDA 3-DIC-2013',1,734,'2009-09-15 00:00:00','2009-09-15 00:00:00');</v>
      </c>
      <c r="BH735" s="6" t="str">
        <f t="shared" si="236"/>
        <v>insert into servicios_comentarios (comentario, id_admin, id_estatus, created_at, updated_at) values('415 0252 CEL 614 142 4972',1,734,'2009-09-15 00:00:00','2009-09-15 00:00:00');</v>
      </c>
      <c r="BI735" s="137" t="str">
        <f t="shared" si="237"/>
        <v>update bitacoras_estatus set comprobacion_uso = 1, id_estatus=10 where id=734;</v>
      </c>
      <c r="BJ735" s="137" t="str">
        <f t="shared" si="238"/>
        <v>update bitacoras_estatus set numero_expediente = '1037121', numero_registro = '1128268', id_estatus = 10, fecha_inicio = '2009-09-15', fecha_vencimiento ='2019-09-15', created_at ='2009-09-15 00:00:00', updated_at ='2009-09-15 00:00:00', id_clase=35, id_marca=606, id_cliente=417, vigencia = 1 where id =734;</v>
      </c>
      <c r="BK735" s="137" t="str">
        <f t="shared" si="239"/>
        <v>update bitacoras_estatus set id_estatus = 10 where id =734;</v>
      </c>
    </row>
    <row r="736" spans="1:63" ht="29">
      <c r="A736" s="6">
        <v>429792</v>
      </c>
      <c r="B736" s="6">
        <v>665210</v>
      </c>
      <c r="C736" s="6">
        <f>IF(Tabla1[[#This Row],[No. REG.]]="","",1)</f>
        <v>1</v>
      </c>
      <c r="D736" s="3" t="s">
        <v>46</v>
      </c>
      <c r="E736" s="3">
        <f>IF(Tabla1[[#This Row],[STATUS]]="","",VLOOKUP(D736,Estatus!$A$2:$B$13,2,0))</f>
        <v>10</v>
      </c>
      <c r="F736" s="3">
        <f>IF(Tabla1[[#This Row],[STATUS]]="","",VLOOKUP(D736,Estatus!$A$2:$I$12,9,0))</f>
        <v>1</v>
      </c>
      <c r="G736" s="16" t="s">
        <v>3771</v>
      </c>
      <c r="H736" s="9">
        <v>36685</v>
      </c>
      <c r="I736" s="81">
        <f t="shared" si="220"/>
        <v>2000</v>
      </c>
      <c r="J736" s="81">
        <f t="shared" si="221"/>
        <v>6</v>
      </c>
      <c r="K736" s="81">
        <f t="shared" si="222"/>
        <v>8</v>
      </c>
      <c r="L736" s="81" t="str">
        <f t="shared" si="223"/>
        <v>06</v>
      </c>
      <c r="M736" s="81" t="str">
        <f t="shared" si="224"/>
        <v>08</v>
      </c>
      <c r="N736" s="81" t="str">
        <f t="shared" si="225"/>
        <v>'2000-06-08'</v>
      </c>
      <c r="O736" s="81" t="str">
        <f t="shared" si="226"/>
        <v>'2000-06-08 00:00:00'</v>
      </c>
      <c r="P736" s="9">
        <v>43990</v>
      </c>
      <c r="Q736" s="81">
        <f t="shared" si="227"/>
        <v>2020</v>
      </c>
      <c r="R736" s="81">
        <f t="shared" si="228"/>
        <v>6</v>
      </c>
      <c r="S736" s="81">
        <f t="shared" si="229"/>
        <v>8</v>
      </c>
      <c r="T736" s="81" t="str">
        <f t="shared" si="230"/>
        <v>06</v>
      </c>
      <c r="U736" s="81" t="str">
        <f t="shared" si="231"/>
        <v>08</v>
      </c>
      <c r="V736" s="81" t="str">
        <f t="shared" si="232"/>
        <v>'2020-06-08'</v>
      </c>
      <c r="W736" s="81">
        <v>40</v>
      </c>
      <c r="X736" s="81">
        <f t="shared" si="233"/>
        <v>40</v>
      </c>
      <c r="Y736" s="16" t="s">
        <v>3772</v>
      </c>
      <c r="Z736" s="126">
        <f>IFERROR(IF(Y736="","null",VLOOKUP(Y736,Marcas!$A$2:$C$2024,2,0)),"")</f>
        <v>604</v>
      </c>
      <c r="AA736" s="6" t="s">
        <v>3773</v>
      </c>
      <c r="AB736" s="6">
        <f>IFERROR(IF(AA736="","",IF(AA736="EMPORIO LEGAL",1,VLOOKUP(AA736,Clientes!$A$2:$B$1190,2,0))),"")</f>
        <v>416</v>
      </c>
      <c r="AC736" s="6">
        <f>IFERROR(IF(Tabla1[[#This Row],[id_control]]="null","",VLOOKUP(CONCATENATE(Tabla1[[#This Row],[CLIENTE]],"-",Tabla1[[#This Row],[id_control]]),Hoja1!$C$2:$D$1994,2,0)),"")</f>
        <v>736</v>
      </c>
      <c r="AD736" s="8" t="s">
        <v>3774</v>
      </c>
      <c r="AE736" s="8" t="s">
        <v>3775</v>
      </c>
      <c r="AF736" s="6"/>
      <c r="AG736" s="6"/>
      <c r="AH736" s="6"/>
      <c r="AI736" s="6"/>
      <c r="AJ736" s="6"/>
      <c r="AK736" s="6"/>
      <c r="AL736" s="8" t="s">
        <v>3776</v>
      </c>
      <c r="AM736" s="8"/>
      <c r="AN736" s="6"/>
      <c r="AO736" s="6"/>
      <c r="AP736" s="6"/>
      <c r="AQ736" s="8">
        <v>6144065201</v>
      </c>
      <c r="AR736" s="6" t="s">
        <v>3777</v>
      </c>
      <c r="AS736" s="6"/>
      <c r="AT736" s="6"/>
      <c r="AU736" s="6"/>
      <c r="AV736" s="8" t="s">
        <v>3778</v>
      </c>
      <c r="AW736" s="8" t="s">
        <v>3779</v>
      </c>
      <c r="AX736" s="8" t="s">
        <v>3780</v>
      </c>
      <c r="AY736" s="6"/>
      <c r="AZ736" s="6"/>
      <c r="BA736" s="6"/>
      <c r="BB736" s="6"/>
      <c r="BC736" s="6"/>
      <c r="BD736" s="6" t="s">
        <v>3781</v>
      </c>
      <c r="BE736" s="8">
        <v>735</v>
      </c>
      <c r="BF736" s="6" t="str">
        <f t="shared" si="234"/>
        <v>insert into bitacoras_estatus (numero_expediente, numero_registro, representante, fecha_inicio, fecha_vencimiento, id_cliente, id_admin, id_bitacoras_estatus, id_estatus, id_clase, id_marca, created_at, updated_at) values('429792','665210','LETICIA AYALA CENTENO','2000-06-08','2020-06-08','416','2','1','1',40,604,'2000-06-08 00:00:00','2000-06-08 00:00:00');</v>
      </c>
      <c r="BG736" s="6" t="str">
        <f t="shared" si="235"/>
        <v>insert into servicios_comentarios (comentario, id_admin, id_estatus, created_at, updated_at) values('COMPROBACION DE USO DE MARCA ENVIADA 14/12/2012',1,735,'2000-06-08 00:00:00','2000-06-08 00:00:00');</v>
      </c>
      <c r="BH736" s="6" t="str">
        <f t="shared" si="236"/>
        <v>insert into servicios_comentarios (comentario, id_admin, id_estatus, created_at, updated_at) values('4354050 cel.- 6144065201 next.- Jorg Lopez uranga 614 1 99 97 19',1,735,'2000-06-08 00:00:00','2000-06-08 00:00:00');</v>
      </c>
      <c r="BI736" s="137" t="str">
        <f t="shared" si="237"/>
        <v>update bitacoras_estatus set comprobacion_uso = 1, id_estatus=10 where id=735;</v>
      </c>
      <c r="BJ736" s="137" t="str">
        <f t="shared" si="238"/>
        <v>update bitacoras_estatus set numero_expediente = '429792', numero_registro = '665210', id_estatus = 10, fecha_inicio = '2000-06-08', fecha_vencimiento ='2020-06-08', created_at ='2000-06-08 00:00:00', updated_at ='2000-06-08 00:00:00', id_clase=40, id_marca=604, id_cliente=416, vigencia = 1 where id =735;</v>
      </c>
      <c r="BK736" s="137" t="str">
        <f t="shared" si="239"/>
        <v>update bitacoras_estatus set id_estatus = 10 where id =735;</v>
      </c>
    </row>
    <row r="737" spans="1:63">
      <c r="A737" s="3">
        <v>1281651</v>
      </c>
      <c r="B737" s="3">
        <v>1318264</v>
      </c>
      <c r="C737" s="3">
        <f>IF(Tabla1[[#This Row],[No. REG.]]="","",1)</f>
        <v>1</v>
      </c>
      <c r="D737" s="3" t="s">
        <v>46</v>
      </c>
      <c r="E737" s="3">
        <f>IF(Tabla1[[#This Row],[STATUS]]="","",VLOOKUP(D737,Estatus!$A$2:$B$13,2,0))</f>
        <v>10</v>
      </c>
      <c r="F737" s="3">
        <f>IF(Tabla1[[#This Row],[STATUS]]="","",VLOOKUP(D737,Estatus!$A$2:$I$12,9,0))</f>
        <v>1</v>
      </c>
      <c r="G737" s="12" t="s">
        <v>3782</v>
      </c>
      <c r="H737" s="7">
        <v>41060</v>
      </c>
      <c r="I737" s="80">
        <f t="shared" si="220"/>
        <v>2012</v>
      </c>
      <c r="J737" s="80">
        <f t="shared" si="221"/>
        <v>5</v>
      </c>
      <c r="K737" s="80">
        <f t="shared" si="222"/>
        <v>31</v>
      </c>
      <c r="L737" s="80" t="str">
        <f t="shared" si="223"/>
        <v>05</v>
      </c>
      <c r="M737" s="80">
        <f t="shared" si="224"/>
        <v>31</v>
      </c>
      <c r="N737" s="80" t="str">
        <f t="shared" si="225"/>
        <v>'2012-05-31'</v>
      </c>
      <c r="O737" s="80" t="str">
        <f t="shared" si="226"/>
        <v>'2012-05-31 00:00:00'</v>
      </c>
      <c r="P737" s="7">
        <v>44712</v>
      </c>
      <c r="Q737" s="80">
        <f t="shared" si="227"/>
        <v>2022</v>
      </c>
      <c r="R737" s="80">
        <f t="shared" si="228"/>
        <v>5</v>
      </c>
      <c r="S737" s="80">
        <f t="shared" si="229"/>
        <v>31</v>
      </c>
      <c r="T737" s="80" t="str">
        <f t="shared" si="230"/>
        <v>05</v>
      </c>
      <c r="U737" s="80">
        <f t="shared" si="231"/>
        <v>31</v>
      </c>
      <c r="V737" s="80" t="str">
        <f t="shared" si="232"/>
        <v>'2022-05-31'</v>
      </c>
      <c r="W737" s="80">
        <v>35</v>
      </c>
      <c r="X737" s="80">
        <f t="shared" si="233"/>
        <v>35</v>
      </c>
      <c r="Y737" s="12" t="s">
        <v>8648</v>
      </c>
      <c r="Z737" s="125">
        <f>IFERROR(IF(Y737="","null",VLOOKUP(Y737,Marcas!$A$2:$C$2024,2,0)),"")</f>
        <v>530</v>
      </c>
      <c r="AA737" s="3" t="s">
        <v>3773</v>
      </c>
      <c r="AB737" s="3">
        <f>IFERROR(IF(AA737="","",IF(AA737="EMPORIO LEGAL",1,VLOOKUP(AA737,Clientes!$A$2:$B$1190,2,0))),"")</f>
        <v>416</v>
      </c>
      <c r="AC737" s="3">
        <f>IFERROR(IF(Tabla1[[#This Row],[id_control]]="null","",VLOOKUP(CONCATENATE(Tabla1[[#This Row],[CLIENTE]],"-",Tabla1[[#This Row],[id_control]]),Hoja1!$C$2:$D$1994,2,0)),"")</f>
        <v>737</v>
      </c>
      <c r="AD737" s="3" t="s">
        <v>3774</v>
      </c>
      <c r="AE737" s="3" t="s">
        <v>3775</v>
      </c>
      <c r="AF737" s="3"/>
      <c r="AG737" s="3"/>
      <c r="AH737" s="3"/>
      <c r="AI737" s="3"/>
      <c r="AJ737" s="3"/>
      <c r="AK737" s="3"/>
      <c r="AL737" s="3" t="s">
        <v>3776</v>
      </c>
      <c r="AM737" s="5" t="s">
        <v>3777</v>
      </c>
      <c r="AN737" s="6"/>
      <c r="AO737" s="6"/>
      <c r="AP737" s="6"/>
      <c r="AQ737" s="5">
        <v>6144065201</v>
      </c>
      <c r="AR737" s="6"/>
      <c r="AS737" s="6"/>
      <c r="AT737" s="6"/>
      <c r="AU737" s="6"/>
      <c r="AV737" s="5" t="s">
        <v>3778</v>
      </c>
      <c r="AW737" s="5" t="s">
        <v>3780</v>
      </c>
      <c r="AX737" s="5" t="s">
        <v>3779</v>
      </c>
      <c r="AY737" s="6"/>
      <c r="AZ737" s="6"/>
      <c r="BA737" s="6"/>
      <c r="BB737" s="6"/>
      <c r="BC737" s="6"/>
      <c r="BD737" s="6" t="s">
        <v>3781</v>
      </c>
      <c r="BE737" s="8">
        <v>736</v>
      </c>
      <c r="BF737" s="6" t="str">
        <f t="shared" si="234"/>
        <v>insert into bitacoras_estatus (numero_expediente, numero_registro, representante, fecha_inicio, fecha_vencimiento, id_cliente, id_admin, id_bitacoras_estatus, id_estatus, id_clase, id_marca, created_at, updated_at) values('1281651','1318264','LETICIA AYALA CENTENO','2012-05-31','2022-05-31','416','2','1','1',35,530,'2012-05-31 00:00:00','2012-05-31 00:00:00');</v>
      </c>
      <c r="BG737" s="6" t="str">
        <f t="shared" si="235"/>
        <v>insert into servicios_comentarios (comentario, id_admin, id_estatus, created_at, updated_at) values('titulo entregado 06/12/2012',1,736,'2012-05-31 00:00:00','2012-05-31 00:00:00');</v>
      </c>
      <c r="BH737" s="6" t="str">
        <f t="shared" si="236"/>
        <v>insert into servicios_comentarios (comentario, id_admin, id_estatus, created_at, updated_at) values('4354050 cel.- 6144065201 next.- Jorg Lopez uranga 614 1 99 97 19',1,736,'2012-05-31 00:00:00','2012-05-31 00:00:00');</v>
      </c>
      <c r="BI737" s="137" t="str">
        <f t="shared" si="237"/>
        <v>update bitacoras_estatus set comprobacion_uso = 1, id_estatus=10 where id=736;</v>
      </c>
      <c r="BJ737" s="137" t="str">
        <f t="shared" si="238"/>
        <v>update bitacoras_estatus set numero_expediente = '1281651', numero_registro = '1318264', id_estatus = 10, fecha_inicio = '2012-05-31', fecha_vencimiento ='2022-05-31', created_at ='2012-05-31 00:00:00', updated_at ='2012-05-31 00:00:00', id_clase=35, id_marca=530, id_cliente=416, vigencia = 1 where id =736;</v>
      </c>
      <c r="BK737" s="137" t="str">
        <f t="shared" si="239"/>
        <v>update bitacoras_estatus set id_estatus = 10 where id =736;</v>
      </c>
    </row>
    <row r="738" spans="1:63">
      <c r="A738" s="6">
        <v>1281652</v>
      </c>
      <c r="B738" s="6">
        <v>1316913</v>
      </c>
      <c r="C738" s="6">
        <f>IF(Tabla1[[#This Row],[No. REG.]]="","",1)</f>
        <v>1</v>
      </c>
      <c r="D738" s="3" t="s">
        <v>46</v>
      </c>
      <c r="E738" s="3">
        <f>IF(Tabla1[[#This Row],[STATUS]]="","",VLOOKUP(D738,Estatus!$A$2:$B$13,2,0))</f>
        <v>10</v>
      </c>
      <c r="F738" s="3">
        <f>IF(Tabla1[[#This Row],[STATUS]]="","",VLOOKUP(D738,Estatus!$A$2:$I$12,9,0))</f>
        <v>1</v>
      </c>
      <c r="G738" s="16" t="s">
        <v>3782</v>
      </c>
      <c r="H738" s="9">
        <v>41060</v>
      </c>
      <c r="I738" s="81">
        <f t="shared" si="220"/>
        <v>2012</v>
      </c>
      <c r="J738" s="81">
        <f t="shared" si="221"/>
        <v>5</v>
      </c>
      <c r="K738" s="81">
        <f t="shared" si="222"/>
        <v>31</v>
      </c>
      <c r="L738" s="81" t="str">
        <f t="shared" si="223"/>
        <v>05</v>
      </c>
      <c r="M738" s="81">
        <f t="shared" si="224"/>
        <v>31</v>
      </c>
      <c r="N738" s="81" t="str">
        <f t="shared" si="225"/>
        <v>'2012-05-31'</v>
      </c>
      <c r="O738" s="81" t="str">
        <f t="shared" si="226"/>
        <v>'2012-05-31 00:00:00'</v>
      </c>
      <c r="P738" s="9">
        <v>44712</v>
      </c>
      <c r="Q738" s="81">
        <f t="shared" si="227"/>
        <v>2022</v>
      </c>
      <c r="R738" s="81">
        <f t="shared" si="228"/>
        <v>5</v>
      </c>
      <c r="S738" s="81">
        <f t="shared" si="229"/>
        <v>31</v>
      </c>
      <c r="T738" s="81" t="str">
        <f t="shared" si="230"/>
        <v>05</v>
      </c>
      <c r="U738" s="81">
        <f t="shared" si="231"/>
        <v>31</v>
      </c>
      <c r="V738" s="81" t="str">
        <f t="shared" si="232"/>
        <v>'2022-05-31'</v>
      </c>
      <c r="W738" s="81">
        <v>40</v>
      </c>
      <c r="X738" s="81">
        <f t="shared" si="233"/>
        <v>40</v>
      </c>
      <c r="Y738" s="12" t="s">
        <v>8648</v>
      </c>
      <c r="Z738" s="126">
        <f>IFERROR(IF(Y738="","null",VLOOKUP(Y738,Marcas!$A$2:$C$2024,2,0)),"")</f>
        <v>530</v>
      </c>
      <c r="AA738" s="6" t="s">
        <v>3773</v>
      </c>
      <c r="AB738" s="6">
        <f>IFERROR(IF(AA738="","",IF(AA738="EMPORIO LEGAL",1,VLOOKUP(AA738,Clientes!$A$2:$B$1190,2,0))),"")</f>
        <v>416</v>
      </c>
      <c r="AC738" s="6">
        <f>IFERROR(IF(Tabla1[[#This Row],[id_control]]="null","",VLOOKUP(CONCATENATE(Tabla1[[#This Row],[CLIENTE]],"-",Tabla1[[#This Row],[id_control]]),Hoja1!$C$2:$D$1994,2,0)),"")</f>
        <v>737</v>
      </c>
      <c r="AD738" s="3" t="s">
        <v>3774</v>
      </c>
      <c r="AE738" s="3" t="s">
        <v>3775</v>
      </c>
      <c r="AF738" s="6"/>
      <c r="AG738" s="6"/>
      <c r="AH738" s="6"/>
      <c r="AI738" s="6"/>
      <c r="AJ738" s="6"/>
      <c r="AK738" s="6"/>
      <c r="AL738" s="3" t="s">
        <v>3776</v>
      </c>
      <c r="AM738" s="5" t="s">
        <v>3777</v>
      </c>
      <c r="AN738" s="6"/>
      <c r="AO738" s="6"/>
      <c r="AP738" s="6"/>
      <c r="AQ738" s="5">
        <v>6144065201</v>
      </c>
      <c r="AR738" s="6"/>
      <c r="AS738" s="6"/>
      <c r="AT738" s="6"/>
      <c r="AU738" s="6"/>
      <c r="AV738" s="5" t="s">
        <v>3778</v>
      </c>
      <c r="AW738" s="5" t="s">
        <v>3780</v>
      </c>
      <c r="AX738" s="5" t="s">
        <v>3779</v>
      </c>
      <c r="AY738" s="6"/>
      <c r="AZ738" s="6"/>
      <c r="BA738" s="6"/>
      <c r="BB738" s="6"/>
      <c r="BC738" s="6"/>
      <c r="BD738" s="6" t="s">
        <v>3781</v>
      </c>
      <c r="BE738" s="8">
        <v>737</v>
      </c>
      <c r="BF738" s="6" t="str">
        <f t="shared" si="234"/>
        <v>insert into bitacoras_estatus (numero_expediente, numero_registro, representante, fecha_inicio, fecha_vencimiento, id_cliente, id_admin, id_bitacoras_estatus, id_estatus, id_clase, id_marca, created_at, updated_at) values('1281652','1316913','LETICIA AYALA CENTENO','2012-05-31','2022-05-31','416','2','1','1',40,530,'2012-05-31 00:00:00','2012-05-31 00:00:00');</v>
      </c>
      <c r="BG738" s="6" t="str">
        <f t="shared" si="235"/>
        <v>insert into servicios_comentarios (comentario, id_admin, id_estatus, created_at, updated_at) values('titulo entregado 06/12/2012',1,737,'2012-05-31 00:00:00','2012-05-31 00:00:00');</v>
      </c>
      <c r="BH738" s="6" t="str">
        <f t="shared" si="236"/>
        <v>insert into servicios_comentarios (comentario, id_admin, id_estatus, created_at, updated_at) values('4354050 cel.- 6144065201 next.- Jorg Lopez uranga 614 1 99 97 19',1,737,'2012-05-31 00:00:00','2012-05-31 00:00:00');</v>
      </c>
      <c r="BI738" s="137" t="str">
        <f t="shared" si="237"/>
        <v>update bitacoras_estatus set comprobacion_uso = 1, id_estatus=10 where id=737;</v>
      </c>
      <c r="BJ738" s="137" t="str">
        <f t="shared" si="238"/>
        <v>update bitacoras_estatus set numero_expediente = '1281652', numero_registro = '1316913', id_estatus = 10, fecha_inicio = '2012-05-31', fecha_vencimiento ='2022-05-31', created_at ='2012-05-31 00:00:00', updated_at ='2012-05-31 00:00:00', id_clase=40, id_marca=530, id_cliente=416, vigencia = 1 where id =737;</v>
      </c>
      <c r="BK738" s="137" t="str">
        <f t="shared" si="239"/>
        <v>update bitacoras_estatus set id_estatus = 10 where id =737;</v>
      </c>
    </row>
    <row r="739" spans="1:63" ht="53">
      <c r="A739" s="6">
        <v>1333692</v>
      </c>
      <c r="B739" s="6">
        <v>1428287</v>
      </c>
      <c r="C739" s="6">
        <f>IF(Tabla1[[#This Row],[No. REG.]]="","",1)</f>
        <v>1</v>
      </c>
      <c r="D739" s="3" t="s">
        <v>46</v>
      </c>
      <c r="E739" s="3">
        <f>IF(Tabla1[[#This Row],[STATUS]]="","",VLOOKUP(D739,Estatus!$A$2:$B$13,2,0))</f>
        <v>10</v>
      </c>
      <c r="F739" s="3">
        <f>IF(Tabla1[[#This Row],[STATUS]]="","",VLOOKUP(D739,Estatus!$A$2:$I$12,9,0))</f>
        <v>1</v>
      </c>
      <c r="G739" s="51" t="s">
        <v>3783</v>
      </c>
      <c r="H739" s="7">
        <v>41256</v>
      </c>
      <c r="I739" s="80">
        <f t="shared" si="220"/>
        <v>2012</v>
      </c>
      <c r="J739" s="80">
        <f t="shared" si="221"/>
        <v>12</v>
      </c>
      <c r="K739" s="80">
        <f t="shared" si="222"/>
        <v>13</v>
      </c>
      <c r="L739" s="80">
        <f t="shared" si="223"/>
        <v>12</v>
      </c>
      <c r="M739" s="80">
        <f t="shared" si="224"/>
        <v>13</v>
      </c>
      <c r="N739" s="80" t="str">
        <f t="shared" si="225"/>
        <v>'2012-12-13'</v>
      </c>
      <c r="O739" s="80" t="str">
        <f t="shared" si="226"/>
        <v>'2012-12-13 00:00:00'</v>
      </c>
      <c r="P739" s="7">
        <v>44908</v>
      </c>
      <c r="Q739" s="80">
        <f t="shared" si="227"/>
        <v>2022</v>
      </c>
      <c r="R739" s="80">
        <f t="shared" si="228"/>
        <v>12</v>
      </c>
      <c r="S739" s="80">
        <f t="shared" si="229"/>
        <v>13</v>
      </c>
      <c r="T739" s="80">
        <f t="shared" si="230"/>
        <v>12</v>
      </c>
      <c r="U739" s="80">
        <f t="shared" si="231"/>
        <v>13</v>
      </c>
      <c r="V739" s="80" t="str">
        <f t="shared" si="232"/>
        <v>'2022-12-13'</v>
      </c>
      <c r="W739" s="80">
        <v>19</v>
      </c>
      <c r="X739" s="80">
        <f t="shared" si="233"/>
        <v>19</v>
      </c>
      <c r="Y739" s="12" t="s">
        <v>8648</v>
      </c>
      <c r="Z739" s="123">
        <f>IFERROR(IF(Y739="","null",VLOOKUP(Y739,Marcas!$A$2:$C$2024,2,0)),"")</f>
        <v>530</v>
      </c>
      <c r="AA739" s="6" t="s">
        <v>3773</v>
      </c>
      <c r="AB739" s="6">
        <f>IFERROR(IF(AA739="","",IF(AA739="EMPORIO LEGAL",1,VLOOKUP(AA739,Clientes!$A$2:$B$1190,2,0))),"")</f>
        <v>416</v>
      </c>
      <c r="AC739" s="6">
        <f>IFERROR(IF(Tabla1[[#This Row],[id_control]]="null","",VLOOKUP(CONCATENATE(Tabla1[[#This Row],[CLIENTE]],"-",Tabla1[[#This Row],[id_control]]),Hoja1!$C$2:$D$1994,2,0)),"")</f>
        <v>737</v>
      </c>
      <c r="AD739" s="3" t="s">
        <v>3774</v>
      </c>
      <c r="AE739" s="4" t="s">
        <v>3775</v>
      </c>
      <c r="AF739" s="4"/>
      <c r="AG739" s="4"/>
      <c r="AH739" s="4"/>
      <c r="AI739" s="4"/>
      <c r="AJ739" s="4"/>
      <c r="AK739" s="4"/>
      <c r="AL739" s="3">
        <v>6144354050</v>
      </c>
      <c r="AM739" s="4" t="s">
        <v>3777</v>
      </c>
      <c r="AN739" s="6"/>
      <c r="AO739" s="6"/>
      <c r="AP739" s="6"/>
      <c r="AQ739" s="4">
        <v>6144065201</v>
      </c>
      <c r="AR739" s="4"/>
      <c r="AS739" s="6"/>
      <c r="AT739" s="6"/>
      <c r="AU739" s="6"/>
      <c r="AV739" s="5" t="s">
        <v>3778</v>
      </c>
      <c r="AW739" s="5" t="s">
        <v>3780</v>
      </c>
      <c r="AX739" s="6" t="s">
        <v>3779</v>
      </c>
      <c r="AY739" s="6"/>
      <c r="AZ739" s="6"/>
      <c r="BA739" s="6"/>
      <c r="BB739" s="6"/>
      <c r="BC739" s="6"/>
      <c r="BD739" s="8" t="s">
        <v>3781</v>
      </c>
      <c r="BE739" s="8">
        <v>738</v>
      </c>
      <c r="BF739" s="6" t="str">
        <f t="shared" si="234"/>
        <v>insert into bitacoras_estatus (numero_expediente, numero_registro, representante, fecha_inicio, fecha_vencimiento, id_cliente, id_admin, id_bitacoras_estatus, id_estatus, id_clase, id_marca, created_at, updated_at) values('1333692','1428287','LETICIA AYALA CENTENO','2012-12-13','2022-12-13','416','2','1','1',19,530,'2012-12-13 00:00:00','2012-12-13 00:00:00');</v>
      </c>
      <c r="BG739" s="6" t="str">
        <f t="shared" si="235"/>
        <v>insert into servicios_comentarios (comentario, id_admin, id_estatus, created_at, updated_at) values('IMPEDIMENTO LEGAL CONTESTADO 30/07/2013. TITULO RECIBIDO 05/03/2014. TITULO ENTREGADO 05/06/2014 ENTREGADO A ANDRES MEZA HOLGUIN (ING. DISENO).',1,738,'2012-12-13 00:00:00','2012-12-13 00:00:00');</v>
      </c>
      <c r="BH739" s="6" t="str">
        <f t="shared" si="236"/>
        <v>insert into servicios_comentarios (comentario, id_admin, id_estatus, created_at, updated_at) values('4354050 cel.- 6144065201 next.- Jorg Lopez uranga 614 1 99 97 19',1,738,'2012-12-13 00:00:00','2012-12-13 00:00:00');</v>
      </c>
      <c r="BI739" s="137" t="str">
        <f t="shared" si="237"/>
        <v>update bitacoras_estatus set comprobacion_uso = 1, id_estatus=10 where id=738;</v>
      </c>
      <c r="BJ739" s="137" t="str">
        <f t="shared" si="238"/>
        <v>update bitacoras_estatus set numero_expediente = '1333692', numero_registro = '1428287', id_estatus = 10, fecha_inicio = '2012-12-13', fecha_vencimiento ='2022-12-13', created_at ='2012-12-13 00:00:00', updated_at ='2012-12-13 00:00:00', id_clase=19, id_marca=530, id_cliente=416, vigencia = 1 where id =738;</v>
      </c>
      <c r="BK739" s="137" t="str">
        <f t="shared" si="239"/>
        <v>update bitacoras_estatus set id_estatus = 10 where id =738;</v>
      </c>
    </row>
    <row r="740" spans="1:63">
      <c r="A740" s="3">
        <v>1333719</v>
      </c>
      <c r="B740" s="3">
        <v>1364030</v>
      </c>
      <c r="C740" s="3">
        <f>IF(Tabla1[[#This Row],[No. REG.]]="","",1)</f>
        <v>1</v>
      </c>
      <c r="D740" s="3" t="s">
        <v>46</v>
      </c>
      <c r="E740" s="3">
        <f>IF(Tabla1[[#This Row],[STATUS]]="","",VLOOKUP(D740,Estatus!$A$2:$B$13,2,0))</f>
        <v>10</v>
      </c>
      <c r="F740" s="3">
        <f>IF(Tabla1[[#This Row],[STATUS]]="","",VLOOKUP(D740,Estatus!$A$2:$I$12,9,0))</f>
        <v>1</v>
      </c>
      <c r="G740" s="12"/>
      <c r="H740" s="7">
        <v>41256</v>
      </c>
      <c r="I740" s="80">
        <f t="shared" si="220"/>
        <v>2012</v>
      </c>
      <c r="J740" s="80">
        <f t="shared" si="221"/>
        <v>12</v>
      </c>
      <c r="K740" s="80">
        <f t="shared" si="222"/>
        <v>13</v>
      </c>
      <c r="L740" s="80">
        <f t="shared" si="223"/>
        <v>12</v>
      </c>
      <c r="M740" s="80">
        <f t="shared" si="224"/>
        <v>13</v>
      </c>
      <c r="N740" s="80" t="str">
        <f t="shared" si="225"/>
        <v>'2012-12-13'</v>
      </c>
      <c r="O740" s="80" t="str">
        <f t="shared" si="226"/>
        <v>'2012-12-13 00:00:00'</v>
      </c>
      <c r="P740" s="7">
        <v>44908</v>
      </c>
      <c r="Q740" s="80">
        <f t="shared" si="227"/>
        <v>2022</v>
      </c>
      <c r="R740" s="80">
        <f t="shared" si="228"/>
        <v>12</v>
      </c>
      <c r="S740" s="80">
        <f t="shared" si="229"/>
        <v>13</v>
      </c>
      <c r="T740" s="80">
        <f t="shared" si="230"/>
        <v>12</v>
      </c>
      <c r="U740" s="80">
        <f t="shared" si="231"/>
        <v>13</v>
      </c>
      <c r="V740" s="80" t="str">
        <f t="shared" si="232"/>
        <v>'2022-12-13'</v>
      </c>
      <c r="W740" s="80">
        <v>37</v>
      </c>
      <c r="X740" s="80">
        <f t="shared" si="233"/>
        <v>37</v>
      </c>
      <c r="Y740" s="12" t="s">
        <v>8648</v>
      </c>
      <c r="Z740" s="124">
        <f>IFERROR(IF(Y740="","null",VLOOKUP(Y740,Marcas!$A$2:$C$2024,2,0)),"")</f>
        <v>530</v>
      </c>
      <c r="AA740" s="3" t="s">
        <v>3773</v>
      </c>
      <c r="AB740" s="3">
        <f>IFERROR(IF(AA740="","",IF(AA740="EMPORIO LEGAL",1,VLOOKUP(AA740,Clientes!$A$2:$B$1190,2,0))),"")</f>
        <v>416</v>
      </c>
      <c r="AC740" s="3">
        <f>IFERROR(IF(Tabla1[[#This Row],[id_control]]="null","",VLOOKUP(CONCATENATE(Tabla1[[#This Row],[CLIENTE]],"-",Tabla1[[#This Row],[id_control]]),Hoja1!$C$2:$D$1994,2,0)),"")</f>
        <v>737</v>
      </c>
      <c r="AD740" s="3" t="s">
        <v>3774</v>
      </c>
      <c r="AE740" s="4" t="s">
        <v>3775</v>
      </c>
      <c r="AF740" s="4"/>
      <c r="AG740" s="4"/>
      <c r="AH740" s="6"/>
      <c r="AI740" s="6"/>
      <c r="AJ740" s="6"/>
      <c r="AK740" s="6"/>
      <c r="AL740" s="3">
        <v>6144354050</v>
      </c>
      <c r="AM740" s="11" t="s">
        <v>3777</v>
      </c>
      <c r="AN740" s="6"/>
      <c r="AO740" s="6"/>
      <c r="AP740" s="6"/>
      <c r="AQ740" s="11">
        <v>6144065201</v>
      </c>
      <c r="AR740" s="6"/>
      <c r="AS740" s="6"/>
      <c r="AT740" s="6"/>
      <c r="AU740" s="6"/>
      <c r="AV740" s="6" t="s">
        <v>3778</v>
      </c>
      <c r="AW740" s="6" t="s">
        <v>3780</v>
      </c>
      <c r="AX740" s="6" t="s">
        <v>3779</v>
      </c>
      <c r="AY740" s="6"/>
      <c r="AZ740" s="6"/>
      <c r="BA740" s="6"/>
      <c r="BB740" s="6"/>
      <c r="BC740" s="6"/>
      <c r="BD740" s="6" t="s">
        <v>3781</v>
      </c>
      <c r="BE740" s="8">
        <v>739</v>
      </c>
      <c r="BF740" s="6" t="str">
        <f t="shared" si="234"/>
        <v>insert into bitacoras_estatus (numero_expediente, numero_registro, representante, fecha_inicio, fecha_vencimiento, id_cliente, id_admin, id_bitacoras_estatus, id_estatus, id_clase, id_marca, created_at, updated_at) values('1333719','1364030','LETICIA AYALA CENTENO','2012-12-13','2022-12-13','416','2','1','1',37,530,'2012-12-13 00:00:00','2012-12-13 00:00:00');</v>
      </c>
      <c r="BG740" s="6" t="str">
        <f t="shared" si="235"/>
        <v/>
      </c>
      <c r="BH740" s="6" t="str">
        <f t="shared" si="236"/>
        <v>insert into servicios_comentarios (comentario, id_admin, id_estatus, created_at, updated_at) values('4354050 cel.- 6144065201 next.- Jorg Lopez uranga 614 1 99 97 19',1,739,'2012-12-13 00:00:00','2012-12-13 00:00:00');</v>
      </c>
      <c r="BI740" s="137" t="str">
        <f t="shared" si="237"/>
        <v>update bitacoras_estatus set comprobacion_uso = 1, id_estatus=10 where id=739;</v>
      </c>
      <c r="BJ740" s="137" t="str">
        <f t="shared" si="238"/>
        <v>update bitacoras_estatus set numero_expediente = '1333719', numero_registro = '1364030', id_estatus = 10, fecha_inicio = '2012-12-13', fecha_vencimiento ='2022-12-13', created_at ='2012-12-13 00:00:00', updated_at ='2012-12-13 00:00:00', id_clase=37, id_marca=530, id_cliente=416, vigencia = 1 where id =739;</v>
      </c>
      <c r="BK740" s="137" t="str">
        <f t="shared" si="239"/>
        <v>update bitacoras_estatus set id_estatus = 10 where id =739;</v>
      </c>
    </row>
    <row r="741" spans="1:63" ht="27">
      <c r="A741" s="3">
        <v>824562</v>
      </c>
      <c r="B741" s="3">
        <v>979761</v>
      </c>
      <c r="C741" s="3">
        <f>IF(Tabla1[[#This Row],[No. REG.]]="","",1)</f>
        <v>1</v>
      </c>
      <c r="D741" s="3" t="s">
        <v>109</v>
      </c>
      <c r="E741" s="3">
        <f>IF(Tabla1[[#This Row],[STATUS]]="","",VLOOKUP(D741,Estatus!$A$2:$B$13,2,0))</f>
        <v>9</v>
      </c>
      <c r="F741" s="3">
        <f>IF(Tabla1[[#This Row],[STATUS]]="","",VLOOKUP(D741,Estatus!$A$2:$I$12,9,0))</f>
        <v>0</v>
      </c>
      <c r="G741" s="12" t="s">
        <v>3784</v>
      </c>
      <c r="H741" s="7">
        <v>39051</v>
      </c>
      <c r="I741" s="80">
        <f t="shared" si="220"/>
        <v>2006</v>
      </c>
      <c r="J741" s="80">
        <f t="shared" si="221"/>
        <v>11</v>
      </c>
      <c r="K741" s="80">
        <f t="shared" si="222"/>
        <v>30</v>
      </c>
      <c r="L741" s="80">
        <f t="shared" si="223"/>
        <v>11</v>
      </c>
      <c r="M741" s="80">
        <f t="shared" si="224"/>
        <v>30</v>
      </c>
      <c r="N741" s="80" t="str">
        <f t="shared" si="225"/>
        <v>'2006-11-30'</v>
      </c>
      <c r="O741" s="80" t="str">
        <f t="shared" si="226"/>
        <v>'2006-11-30 00:00:00'</v>
      </c>
      <c r="P741" s="7">
        <v>42704</v>
      </c>
      <c r="Q741" s="80">
        <f t="shared" si="227"/>
        <v>2016</v>
      </c>
      <c r="R741" s="80">
        <f t="shared" si="228"/>
        <v>11</v>
      </c>
      <c r="S741" s="80">
        <f t="shared" si="229"/>
        <v>30</v>
      </c>
      <c r="T741" s="80">
        <f t="shared" si="230"/>
        <v>11</v>
      </c>
      <c r="U741" s="80">
        <f t="shared" si="231"/>
        <v>30</v>
      </c>
      <c r="V741" s="80" t="str">
        <f t="shared" si="232"/>
        <v>'2016-11-30'</v>
      </c>
      <c r="W741" s="80"/>
      <c r="X741" s="80" t="str">
        <f t="shared" si="233"/>
        <v>null</v>
      </c>
      <c r="Y741" s="3" t="s">
        <v>3785</v>
      </c>
      <c r="Z741" s="124">
        <f>IFERROR(IF(Y741="","null",VLOOKUP(Y741,Marcas!$A$2:$C$2024,2,0)),"")</f>
        <v>1120</v>
      </c>
      <c r="AA741" s="3" t="s">
        <v>3786</v>
      </c>
      <c r="AB741" s="3">
        <f>IFERROR(IF(AA741="","",IF(AA741="EMPORIO LEGAL",1,VLOOKUP(AA741,Clientes!$A$2:$B$1190,2,0))),"")</f>
        <v>414</v>
      </c>
      <c r="AC741" s="3">
        <f>IFERROR(IF(Tabla1[[#This Row],[id_control]]="null","",VLOOKUP(CONCATENATE(Tabla1[[#This Row],[CLIENTE]],"-",Tabla1[[#This Row],[id_control]]),Hoja1!$C$2:$D$1994,2,0)),"")</f>
        <v>741</v>
      </c>
      <c r="AD741" s="3" t="s">
        <v>3787</v>
      </c>
      <c r="AE741" s="3"/>
      <c r="AF741" s="3"/>
      <c r="AG741" s="3"/>
      <c r="AH741" s="3"/>
      <c r="AI741" s="3"/>
      <c r="AJ741" s="3"/>
      <c r="AK741" s="3"/>
      <c r="AL741" s="3" t="s">
        <v>3788</v>
      </c>
      <c r="AM741" s="6"/>
      <c r="AN741" s="6"/>
      <c r="AO741" s="6"/>
      <c r="AP741" s="6"/>
      <c r="AQ741" s="10" t="s">
        <v>3789</v>
      </c>
      <c r="AR741" s="6"/>
      <c r="AS741" s="6"/>
      <c r="AT741" s="6"/>
      <c r="AU741" s="6"/>
      <c r="AV741" s="8" t="s">
        <v>3790</v>
      </c>
      <c r="AW741" s="10"/>
      <c r="AX741" s="6"/>
      <c r="AY741" s="6"/>
      <c r="AZ741" s="6"/>
      <c r="BA741" s="6"/>
      <c r="BB741" s="6"/>
      <c r="BC741" s="6"/>
      <c r="BD741" s="6" t="s">
        <v>3791</v>
      </c>
      <c r="BE741" s="8">
        <v>740</v>
      </c>
      <c r="BF741" s="6" t="str">
        <f t="shared" si="234"/>
        <v>insert into bitacoras_estatus (numero_expediente, numero_registro, representante, fecha_inicio, fecha_vencimiento, id_cliente, id_admin, id_bitacoras_estatus, id_estatus, id_clase, id_marca, created_at, updated_at) values('824562','979761','JESUS SERRANO VÁZQUEZ','2006-11-30','2016-11-30','414','2','1','1',null,1120,'2006-11-30 00:00:00','2006-11-30 00:00:00');</v>
      </c>
      <c r="BG741" s="6" t="str">
        <f t="shared" si="235"/>
        <v>insert into servicios_comentarios (comentario, id_admin, id_estatus, created_at, updated_at) values('entrega de titulo el 15-jun-07. CONTACTADO VÍA SALES UP.',1,740,'2006-11-30 00:00:00','2006-11-30 00:00:00');</v>
      </c>
      <c r="BH741" s="6" t="str">
        <f t="shared" si="236"/>
        <v>insert into servicios_comentarios (comentario, id_admin, id_estatus, created_at, updated_at) values('414 4994 cel 614 184 6750',1,740,'2006-11-30 00:00:00','2006-11-30 00:00:00');</v>
      </c>
      <c r="BI741" s="137" t="str">
        <f t="shared" si="237"/>
        <v>update bitacoras_estatus set comprobacion_uso = 1, id_estatus=9 where id=740;</v>
      </c>
      <c r="BJ741" s="137" t="str">
        <f t="shared" si="238"/>
        <v>update bitacoras_estatus set numero_expediente = '824562', numero_registro = '979761', id_estatus = 9, fecha_inicio = '2006-11-30', fecha_vencimiento ='2016-11-30', created_at ='2006-11-30 00:00:00', updated_at ='2006-11-30 00:00:00', id_clase=null, id_marca=1120, id_cliente=414, vigencia = 0 where id =740;</v>
      </c>
      <c r="BK741" s="137" t="str">
        <f t="shared" si="239"/>
        <v>update bitacoras_estatus set id_estatus = 9 where id =740;</v>
      </c>
    </row>
    <row r="742" spans="1:63">
      <c r="A742" s="3">
        <v>1046718</v>
      </c>
      <c r="B742" s="3">
        <v>1165772</v>
      </c>
      <c r="C742" s="3">
        <f>IF(Tabla1[[#This Row],[No. REG.]]="","",1)</f>
        <v>1</v>
      </c>
      <c r="D742" s="3" t="s">
        <v>46</v>
      </c>
      <c r="E742" s="3">
        <f>IF(Tabla1[[#This Row],[STATUS]]="","",VLOOKUP(D742,Estatus!$A$2:$B$13,2,0))</f>
        <v>10</v>
      </c>
      <c r="F742" s="3">
        <f>IF(Tabla1[[#This Row],[STATUS]]="","",VLOOKUP(D742,Estatus!$A$2:$I$12,9,0))</f>
        <v>1</v>
      </c>
      <c r="G742" s="12" t="s">
        <v>3792</v>
      </c>
      <c r="H742" s="7">
        <v>40123</v>
      </c>
      <c r="I742" s="80">
        <f t="shared" si="220"/>
        <v>2009</v>
      </c>
      <c r="J742" s="80">
        <f t="shared" si="221"/>
        <v>11</v>
      </c>
      <c r="K742" s="80">
        <f t="shared" si="222"/>
        <v>6</v>
      </c>
      <c r="L742" s="80">
        <f t="shared" si="223"/>
        <v>11</v>
      </c>
      <c r="M742" s="80" t="str">
        <f t="shared" si="224"/>
        <v>06</v>
      </c>
      <c r="N742" s="80" t="str">
        <f t="shared" si="225"/>
        <v>'2009-11-06'</v>
      </c>
      <c r="O742" s="80" t="str">
        <f t="shared" si="226"/>
        <v>'2009-11-06 00:00:00'</v>
      </c>
      <c r="P742" s="7">
        <v>43775</v>
      </c>
      <c r="Q742" s="80">
        <f t="shared" si="227"/>
        <v>2019</v>
      </c>
      <c r="R742" s="80">
        <f t="shared" si="228"/>
        <v>11</v>
      </c>
      <c r="S742" s="80">
        <f t="shared" si="229"/>
        <v>6</v>
      </c>
      <c r="T742" s="80">
        <f t="shared" si="230"/>
        <v>11</v>
      </c>
      <c r="U742" s="80" t="str">
        <f t="shared" si="231"/>
        <v>06</v>
      </c>
      <c r="V742" s="80" t="str">
        <f t="shared" si="232"/>
        <v>'2019-11-06'</v>
      </c>
      <c r="W742" s="80"/>
      <c r="X742" s="80" t="str">
        <f t="shared" si="233"/>
        <v>null</v>
      </c>
      <c r="Y742" s="3" t="s">
        <v>3793</v>
      </c>
      <c r="Z742" s="124">
        <f>IFERROR(IF(Y742="","null",VLOOKUP(Y742,Marcas!$A$2:$C$2024,2,0)),"")</f>
        <v>602</v>
      </c>
      <c r="AA742" s="3" t="s">
        <v>3793</v>
      </c>
      <c r="AB742" s="3">
        <f>IFERROR(IF(AA742="","",IF(AA742="EMPORIO LEGAL",1,VLOOKUP(AA742,Clientes!$A$2:$B$1190,2,0))),"")</f>
        <v>413</v>
      </c>
      <c r="AC742" s="3">
        <f>IFERROR(IF(Tabla1[[#This Row],[id_control]]="null","",VLOOKUP(CONCATENATE(Tabla1[[#This Row],[CLIENTE]],"-",Tabla1[[#This Row],[id_control]]),Hoja1!$C$2:$D$1994,2,0)),"")</f>
        <v>742</v>
      </c>
      <c r="AD742" s="3" t="s">
        <v>1208</v>
      </c>
      <c r="AE742" s="3" t="s">
        <v>1209</v>
      </c>
      <c r="AF742" s="3" t="s">
        <v>1210</v>
      </c>
      <c r="AG742" s="3"/>
      <c r="AH742" s="3"/>
      <c r="AI742" s="3"/>
      <c r="AJ742" s="3"/>
      <c r="AK742" s="3"/>
      <c r="AL742" s="3" t="s">
        <v>3794</v>
      </c>
      <c r="AM742" s="4">
        <v>4174311</v>
      </c>
      <c r="AN742" s="6"/>
      <c r="AO742" s="6"/>
      <c r="AP742" s="6"/>
      <c r="AQ742" s="6" t="s">
        <v>3795</v>
      </c>
      <c r="AR742" s="6"/>
      <c r="AS742" s="6"/>
      <c r="AT742" s="6"/>
      <c r="AU742" s="6"/>
      <c r="AV742" s="6" t="s">
        <v>1212</v>
      </c>
      <c r="AW742" s="6"/>
      <c r="AX742" s="6"/>
      <c r="AY742" s="6"/>
      <c r="AZ742" s="6"/>
      <c r="BA742" s="6"/>
      <c r="BB742" s="6"/>
      <c r="BC742" s="6"/>
      <c r="BD742" s="6" t="s">
        <v>3796</v>
      </c>
      <c r="BE742" s="8">
        <v>741</v>
      </c>
      <c r="BF742" s="6" t="str">
        <f t="shared" si="234"/>
        <v>insert into bitacoras_estatus (numero_expediente, numero_registro, representante, fecha_inicio, fecha_vencimiento, id_cliente, id_admin, id_bitacoras_estatus, id_estatus, id_clase, id_marca, created_at, updated_at) values('1046718','1165772','JOSE LUIS SALAS GUERRERO','2009-11-06','2019-11-06','413','2','1','1',null,602,'2009-11-06 00:00:00','2009-11-06 00:00:00');</v>
      </c>
      <c r="BG742" s="6" t="str">
        <f t="shared" si="235"/>
        <v>insert into servicios_comentarios (comentario, id_admin, id_estatus, created_at, updated_at) values('Título entregado 09/09/2010',1,741,'2009-11-06 00:00:00','2009-11-06 00:00:00');</v>
      </c>
      <c r="BH742" s="6" t="str">
        <f t="shared" si="236"/>
        <v>insert into servicios_comentarios (comentario, id_admin, id_estatus, created_at, updated_at) values('417 3000,4174311 CEL 614 235 7878',1,741,'2009-11-06 00:00:00','2009-11-06 00:00:00');</v>
      </c>
      <c r="BI742" s="137" t="str">
        <f t="shared" si="237"/>
        <v>update bitacoras_estatus set comprobacion_uso = 1, id_estatus=10 where id=741;</v>
      </c>
      <c r="BJ742" s="137" t="str">
        <f t="shared" si="238"/>
        <v>update bitacoras_estatus set numero_expediente = '1046718', numero_registro = '1165772', id_estatus = 10, fecha_inicio = '2009-11-06', fecha_vencimiento ='2019-11-06', created_at ='2009-11-06 00:00:00', updated_at ='2009-11-06 00:00:00', id_clase=null, id_marca=602, id_cliente=413, vigencia = 1 where id =741;</v>
      </c>
      <c r="BK742" s="137" t="str">
        <f t="shared" si="239"/>
        <v>update bitacoras_estatus set id_estatus = 10 where id =741;</v>
      </c>
    </row>
    <row r="743" spans="1:63">
      <c r="A743" s="3">
        <v>1212283</v>
      </c>
      <c r="B743" s="3">
        <v>1269521</v>
      </c>
      <c r="C743" s="3">
        <f>IF(Tabla1[[#This Row],[No. REG.]]="","",1)</f>
        <v>1</v>
      </c>
      <c r="D743" s="3" t="s">
        <v>46</v>
      </c>
      <c r="E743" s="3">
        <f>IF(Tabla1[[#This Row],[STATUS]]="","",VLOOKUP(D743,Estatus!$A$2:$B$13,2,0))</f>
        <v>10</v>
      </c>
      <c r="F743" s="3">
        <f>IF(Tabla1[[#This Row],[STATUS]]="","",VLOOKUP(D743,Estatus!$A$2:$I$12,9,0))</f>
        <v>1</v>
      </c>
      <c r="G743" s="12" t="s">
        <v>256</v>
      </c>
      <c r="H743" s="7">
        <v>40793</v>
      </c>
      <c r="I743" s="80">
        <f t="shared" si="220"/>
        <v>2011</v>
      </c>
      <c r="J743" s="80">
        <f t="shared" si="221"/>
        <v>9</v>
      </c>
      <c r="K743" s="80">
        <f t="shared" si="222"/>
        <v>7</v>
      </c>
      <c r="L743" s="80" t="str">
        <f t="shared" si="223"/>
        <v>09</v>
      </c>
      <c r="M743" s="80" t="str">
        <f t="shared" si="224"/>
        <v>07</v>
      </c>
      <c r="N743" s="80" t="str">
        <f t="shared" si="225"/>
        <v>'2011-09-07'</v>
      </c>
      <c r="O743" s="80" t="str">
        <f t="shared" si="226"/>
        <v>'2011-09-07 00:00:00'</v>
      </c>
      <c r="P743" s="7">
        <v>44446</v>
      </c>
      <c r="Q743" s="80">
        <f t="shared" si="227"/>
        <v>2021</v>
      </c>
      <c r="R743" s="80">
        <f t="shared" si="228"/>
        <v>9</v>
      </c>
      <c r="S743" s="80">
        <f t="shared" si="229"/>
        <v>7</v>
      </c>
      <c r="T743" s="80" t="str">
        <f t="shared" si="230"/>
        <v>09</v>
      </c>
      <c r="U743" s="80" t="str">
        <f t="shared" si="231"/>
        <v>07</v>
      </c>
      <c r="V743" s="80" t="str">
        <f t="shared" si="232"/>
        <v>'2021-09-07'</v>
      </c>
      <c r="W743" s="80"/>
      <c r="X743" s="80" t="str">
        <f t="shared" si="233"/>
        <v>null</v>
      </c>
      <c r="Y743" s="3" t="s">
        <v>3797</v>
      </c>
      <c r="Z743" s="124">
        <f>IFERROR(IF(Y743="","null",VLOOKUP(Y743,Marcas!$A$2:$C$2024,2,0)),"")</f>
        <v>599</v>
      </c>
      <c r="AA743" s="3" t="s">
        <v>3797</v>
      </c>
      <c r="AB743" s="3">
        <f>IFERROR(IF(AA743="","",IF(AA743="EMPORIO LEGAL",1,VLOOKUP(AA743,Clientes!$A$2:$B$1190,2,0))),"")</f>
        <v>412</v>
      </c>
      <c r="AC743" s="3">
        <f>IFERROR(IF(Tabla1[[#This Row],[id_control]]="null","",VLOOKUP(CONCATENATE(Tabla1[[#This Row],[CLIENTE]],"-",Tabla1[[#This Row],[id_control]]),Hoja1!$C$2:$D$1994,2,0)),"")</f>
        <v>743</v>
      </c>
      <c r="AD743" s="3" t="s">
        <v>3798</v>
      </c>
      <c r="AE743" s="3"/>
      <c r="AF743" s="3"/>
      <c r="AG743" s="3"/>
      <c r="AH743" s="3"/>
      <c r="AI743" s="3"/>
      <c r="AJ743" s="3"/>
      <c r="AK743" s="3"/>
      <c r="AL743" s="3" t="s">
        <v>3799</v>
      </c>
      <c r="AM743" s="6"/>
      <c r="AN743" s="6"/>
      <c r="AO743" s="6"/>
      <c r="AP743" s="6"/>
      <c r="AQ743" s="6" t="s">
        <v>3800</v>
      </c>
      <c r="AR743" s="6"/>
      <c r="AS743" s="6"/>
      <c r="AT743" s="6"/>
      <c r="AU743" s="6"/>
      <c r="AV743" s="6" t="s">
        <v>3801</v>
      </c>
      <c r="AW743" s="6" t="s">
        <v>3802</v>
      </c>
      <c r="AX743" s="6"/>
      <c r="AY743" s="6"/>
      <c r="AZ743" s="6"/>
      <c r="BA743" s="6"/>
      <c r="BB743" s="6"/>
      <c r="BC743" s="6"/>
      <c r="BD743" s="6" t="s">
        <v>3803</v>
      </c>
      <c r="BE743" s="8">
        <v>742</v>
      </c>
      <c r="BF743" s="6" t="str">
        <f t="shared" si="234"/>
        <v>insert into bitacoras_estatus (numero_expediente, numero_registro, representante, fecha_inicio, fecha_vencimiento, id_cliente, id_admin, id_bitacoras_estatus, id_estatus, id_clase, id_marca, created_at, updated_at) values('1212283','1269521','DENISSE SOTO PEREZ','2011-09-07','2021-09-07','412','2','1','1',null,599,'2011-09-07 00:00:00','2011-09-07 00:00:00');</v>
      </c>
      <c r="BG743" s="6" t="str">
        <f t="shared" si="235"/>
        <v>insert into servicios_comentarios (comentario, id_admin, id_estatus, created_at, updated_at) values('TITULO RECIBIDO 29/03/20112',1,742,'2011-09-07 00:00:00','2011-09-07 00:00:00');</v>
      </c>
      <c r="BH743" s="6" t="str">
        <f t="shared" si="236"/>
        <v>insert into servicios_comentarios (comentario, id_admin, id_estatus, created_at, updated_at) values('4100464 CEL 6142401364',1,742,'2011-09-07 00:00:00','2011-09-07 00:00:00');</v>
      </c>
      <c r="BI743" s="137" t="str">
        <f t="shared" si="237"/>
        <v>update bitacoras_estatus set comprobacion_uso = 1, id_estatus=10 where id=742;</v>
      </c>
      <c r="BJ743" s="137" t="str">
        <f t="shared" si="238"/>
        <v>update bitacoras_estatus set numero_expediente = '1212283', numero_registro = '1269521', id_estatus = 10, fecha_inicio = '2011-09-07', fecha_vencimiento ='2021-09-07', created_at ='2011-09-07 00:00:00', updated_at ='2011-09-07 00:00:00', id_clase=null, id_marca=599, id_cliente=412, vigencia = 1 where id =742;</v>
      </c>
      <c r="BK743" s="137" t="str">
        <f t="shared" si="239"/>
        <v>update bitacoras_estatus set id_estatus = 10 where id =742;</v>
      </c>
    </row>
    <row r="744" spans="1:63" ht="53">
      <c r="A744" s="3">
        <v>808438</v>
      </c>
      <c r="B744" s="3">
        <v>985640</v>
      </c>
      <c r="C744" s="3">
        <f>IF(Tabla1[[#This Row],[No. REG.]]="","",1)</f>
        <v>1</v>
      </c>
      <c r="D744" s="3" t="s">
        <v>46</v>
      </c>
      <c r="E744" s="3">
        <f>IF(Tabla1[[#This Row],[STATUS]]="","",VLOOKUP(D744,Estatus!$A$2:$B$13,2,0))</f>
        <v>10</v>
      </c>
      <c r="F744" s="3">
        <f>IF(Tabla1[[#This Row],[STATUS]]="","",VLOOKUP(D744,Estatus!$A$2:$I$12,9,0))</f>
        <v>1</v>
      </c>
      <c r="G744" s="12" t="s">
        <v>3804</v>
      </c>
      <c r="H744" s="7">
        <v>42625</v>
      </c>
      <c r="I744" s="80">
        <f t="shared" si="220"/>
        <v>2016</v>
      </c>
      <c r="J744" s="80">
        <f t="shared" si="221"/>
        <v>9</v>
      </c>
      <c r="K744" s="80">
        <f t="shared" si="222"/>
        <v>12</v>
      </c>
      <c r="L744" s="80" t="str">
        <f t="shared" si="223"/>
        <v>09</v>
      </c>
      <c r="M744" s="80">
        <f t="shared" si="224"/>
        <v>12</v>
      </c>
      <c r="N744" s="80" t="str">
        <f t="shared" si="225"/>
        <v>'2016-09-12'</v>
      </c>
      <c r="O744" s="80" t="str">
        <f t="shared" si="226"/>
        <v>'2016-09-12 00:00:00'</v>
      </c>
      <c r="P744" s="7">
        <v>46277</v>
      </c>
      <c r="Q744" s="80">
        <f t="shared" si="227"/>
        <v>2026</v>
      </c>
      <c r="R744" s="80">
        <f t="shared" si="228"/>
        <v>9</v>
      </c>
      <c r="S744" s="80">
        <f t="shared" si="229"/>
        <v>12</v>
      </c>
      <c r="T744" s="80" t="str">
        <f t="shared" si="230"/>
        <v>09</v>
      </c>
      <c r="U744" s="80">
        <f t="shared" si="231"/>
        <v>12</v>
      </c>
      <c r="V744" s="80" t="str">
        <f t="shared" si="232"/>
        <v>'2026-09-12'</v>
      </c>
      <c r="W744" s="80"/>
      <c r="X744" s="80" t="str">
        <f t="shared" si="233"/>
        <v>null</v>
      </c>
      <c r="Y744" s="3" t="s">
        <v>3805</v>
      </c>
      <c r="Z744" s="124">
        <f>IFERROR(IF(Y744="","null",VLOOKUP(Y744,Marcas!$A$2:$C$2024,2,0)),"")</f>
        <v>1393</v>
      </c>
      <c r="AA744" s="3" t="s">
        <v>3806</v>
      </c>
      <c r="AB744" s="3">
        <f>IFERROR(IF(AA744="","",IF(AA744="EMPORIO LEGAL",1,VLOOKUP(AA744,Clientes!$A$2:$B$1190,2,0))),"")</f>
        <v>411</v>
      </c>
      <c r="AC744" s="3">
        <f>IFERROR(IF(Tabla1[[#This Row],[id_control]]="null","",VLOOKUP(CONCATENATE(Tabla1[[#This Row],[CLIENTE]],"-",Tabla1[[#This Row],[id_control]]),Hoja1!$C$2:$D$1994,2,0)),"")</f>
        <v>744</v>
      </c>
      <c r="AD744" s="3" t="s">
        <v>3807</v>
      </c>
      <c r="AE744" s="3"/>
      <c r="AF744" s="3"/>
      <c r="AG744" s="3"/>
      <c r="AH744" s="3"/>
      <c r="AI744" s="3"/>
      <c r="AJ744" s="3"/>
      <c r="AK744" s="3"/>
      <c r="AL744" s="3">
        <v>2010895</v>
      </c>
      <c r="AM744" s="6">
        <v>2010893</v>
      </c>
      <c r="AN744" s="6"/>
      <c r="AO744" s="6"/>
      <c r="AP744" s="6"/>
      <c r="AQ744" s="6"/>
      <c r="AR744" s="6"/>
      <c r="AS744" s="6"/>
      <c r="AT744" s="6"/>
      <c r="AU744" s="6"/>
      <c r="AV744" s="6" t="s">
        <v>3808</v>
      </c>
      <c r="AW744" s="6"/>
      <c r="AX744" s="6"/>
      <c r="AY744" s="6"/>
      <c r="AZ744" s="6"/>
      <c r="BA744" s="6"/>
      <c r="BB744" s="6"/>
      <c r="BC744" s="6"/>
      <c r="BD744" s="6" t="s">
        <v>3809</v>
      </c>
      <c r="BE744" s="8">
        <v>743</v>
      </c>
      <c r="BF744" s="6" t="str">
        <f t="shared" si="234"/>
        <v>insert into bitacoras_estatus (numero_expediente, numero_registro, representante, fecha_inicio, fecha_vencimiento, id_cliente, id_admin, id_bitacoras_estatus, id_estatus, id_clase, id_marca, created_at, updated_at) values('808438','985640','OSCAR OCTAVIO GARDEA ACOSTA','2016-09-12','2026-09-12','411','2','1','1',null,1393,'2016-09-12 00:00:00','2016-09-12 00:00:00');</v>
      </c>
      <c r="BG744" s="6" t="str">
        <f t="shared" si="235"/>
        <v>insert into servicios_comentarios (comentario, id_admin, id_estatus, created_at, updated_at) values('Titulo entregado 25/07/07. CONTACTADO VÍA SALES UP. SOLICITUD DE RENOVACION 19-OCT-2016. SE COMUNICA RENOVACION EL 15 FEB 2017',1,743,'2016-09-12 00:00:00','2016-09-12 00:00:00');</v>
      </c>
      <c r="BH744" s="6" t="str">
        <f t="shared" si="236"/>
        <v>insert into servicios_comentarios (comentario, id_admin, id_estatus, created_at, updated_at) values('201 0895, 201 0893,',1,743,'2016-09-12 00:00:00','2016-09-12 00:00:00');</v>
      </c>
      <c r="BI744" s="137" t="str">
        <f t="shared" si="237"/>
        <v>update bitacoras_estatus set comprobacion_uso = 1, id_estatus=10 where id=743;</v>
      </c>
      <c r="BJ744" s="137" t="str">
        <f t="shared" si="238"/>
        <v>update bitacoras_estatus set numero_expediente = '808438', numero_registro = '985640', id_estatus = 10, fecha_inicio = '2016-09-12', fecha_vencimiento ='2026-09-12', created_at ='2016-09-12 00:00:00', updated_at ='2016-09-12 00:00:00', id_clase=null, id_marca=1393, id_cliente=411, vigencia = 1 where id =743;</v>
      </c>
      <c r="BK744" s="137" t="str">
        <f t="shared" si="239"/>
        <v>update bitacoras_estatus set id_estatus = 10 where id =743;</v>
      </c>
    </row>
    <row r="745" spans="1:63" ht="27">
      <c r="A745" s="6">
        <v>1452855</v>
      </c>
      <c r="B745" s="6">
        <v>1450816</v>
      </c>
      <c r="C745" s="6">
        <f>IF(Tabla1[[#This Row],[No. REG.]]="","",1)</f>
        <v>1</v>
      </c>
      <c r="D745" s="3" t="s">
        <v>46</v>
      </c>
      <c r="E745" s="3">
        <f>IF(Tabla1[[#This Row],[STATUS]]="","",VLOOKUP(D745,Estatus!$A$2:$B$13,2,0))</f>
        <v>10</v>
      </c>
      <c r="F745" s="3">
        <f>IF(Tabla1[[#This Row],[STATUS]]="","",VLOOKUP(D745,Estatus!$A$2:$I$12,9,0))</f>
        <v>1</v>
      </c>
      <c r="G745" s="12" t="s">
        <v>3810</v>
      </c>
      <c r="H745" s="7">
        <v>41653</v>
      </c>
      <c r="I745" s="80">
        <f t="shared" si="220"/>
        <v>2014</v>
      </c>
      <c r="J745" s="80">
        <f t="shared" si="221"/>
        <v>1</v>
      </c>
      <c r="K745" s="80">
        <f t="shared" si="222"/>
        <v>14</v>
      </c>
      <c r="L745" s="80" t="str">
        <f t="shared" si="223"/>
        <v>01</v>
      </c>
      <c r="M745" s="80">
        <f t="shared" si="224"/>
        <v>14</v>
      </c>
      <c r="N745" s="80" t="str">
        <f t="shared" si="225"/>
        <v>'2014-01-14'</v>
      </c>
      <c r="O745" s="80" t="str">
        <f t="shared" si="226"/>
        <v>'2014-01-14 00:00:00'</v>
      </c>
      <c r="P745" s="7">
        <v>45305</v>
      </c>
      <c r="Q745" s="80">
        <f t="shared" si="227"/>
        <v>2024</v>
      </c>
      <c r="R745" s="80">
        <f t="shared" si="228"/>
        <v>1</v>
      </c>
      <c r="S745" s="80">
        <f t="shared" si="229"/>
        <v>14</v>
      </c>
      <c r="T745" s="80" t="str">
        <f t="shared" si="230"/>
        <v>01</v>
      </c>
      <c r="U745" s="80">
        <f t="shared" si="231"/>
        <v>14</v>
      </c>
      <c r="V745" s="80" t="str">
        <f t="shared" si="232"/>
        <v>'2024-01-14'</v>
      </c>
      <c r="W745" s="80">
        <v>35</v>
      </c>
      <c r="X745" s="80">
        <f t="shared" si="233"/>
        <v>35</v>
      </c>
      <c r="Y745" s="6" t="s">
        <v>3811</v>
      </c>
      <c r="Z745" s="123">
        <f>IFERROR(IF(Y745="","null",VLOOKUP(Y745,Marcas!$A$2:$C$2024,2,0)),"")</f>
        <v>638</v>
      </c>
      <c r="AA745" s="6" t="s">
        <v>3806</v>
      </c>
      <c r="AB745" s="6">
        <f>IFERROR(IF(AA745="","",IF(AA745="EMPORIO LEGAL",1,VLOOKUP(AA745,Clientes!$A$2:$B$1190,2,0))),"")</f>
        <v>411</v>
      </c>
      <c r="AC745" s="6">
        <f>IFERROR(IF(Tabla1[[#This Row],[id_control]]="null","",VLOOKUP(CONCATENATE(Tabla1[[#This Row],[CLIENTE]],"-",Tabla1[[#This Row],[id_control]]),Hoja1!$C$2:$D$1994,2,0)),"")</f>
        <v>745</v>
      </c>
      <c r="AD745" s="6" t="s">
        <v>3812</v>
      </c>
      <c r="AE745" s="6"/>
      <c r="AF745" s="6"/>
      <c r="AG745" s="6"/>
      <c r="AH745" s="6"/>
      <c r="AI745" s="6"/>
      <c r="AJ745" s="6"/>
      <c r="AK745" s="6"/>
      <c r="AL745" s="6" t="s">
        <v>3813</v>
      </c>
      <c r="AM745" s="8"/>
      <c r="AN745" s="8"/>
      <c r="AO745" s="8"/>
      <c r="AP745" s="8"/>
      <c r="AQ745" s="8"/>
      <c r="AR745" s="8"/>
      <c r="AS745" s="8"/>
      <c r="AT745" s="8"/>
      <c r="AU745" s="8"/>
      <c r="AV745" s="8" t="s">
        <v>3808</v>
      </c>
      <c r="AW745" s="8"/>
      <c r="AX745" s="8"/>
      <c r="AY745" s="8"/>
      <c r="AZ745" s="8"/>
      <c r="BA745" s="8"/>
      <c r="BB745" s="8"/>
      <c r="BC745" s="8"/>
      <c r="BD745" s="8" t="s">
        <v>3813</v>
      </c>
      <c r="BE745" s="8">
        <v>744</v>
      </c>
      <c r="BF745" s="6" t="str">
        <f t="shared" si="234"/>
        <v>insert into bitacoras_estatus (numero_expediente, numero_registro, representante, fecha_inicio, fecha_vencimiento, id_cliente, id_admin, id_bitacoras_estatus, id_estatus, id_clase, id_marca, created_at, updated_at) values('1452855','1450816','OSCAR GARDEA','2014-01-14','2024-01-14','411','2','1','1',35,638,'2014-01-14 00:00:00','2014-01-14 00:00:00');</v>
      </c>
      <c r="BG745" s="6" t="str">
        <f t="shared" si="235"/>
        <v>insert into servicios_comentarios (comentario, id_admin, id_estatus, created_at, updated_at) values('TITULO RECIBIDO 18 JUN 14. TITULO ENTREGADO 09JUL14',1,744,'2014-01-14 00:00:00','2014-01-14 00:00:00');</v>
      </c>
      <c r="BH745" s="6" t="str">
        <f t="shared" si="236"/>
        <v>insert into servicios_comentarios (comentario, id_admin, id_estatus, created_at, updated_at) values('(614) 201 08 95 Y CEL 201 08 93',1,744,'2014-01-14 00:00:00','2014-01-14 00:00:00');</v>
      </c>
      <c r="BI745" s="137" t="str">
        <f t="shared" si="237"/>
        <v>update bitacoras_estatus set comprobacion_uso = 1, id_estatus=10 where id=744;</v>
      </c>
      <c r="BJ745" s="137" t="str">
        <f t="shared" si="238"/>
        <v>update bitacoras_estatus set numero_expediente = '1452855', numero_registro = '1450816', id_estatus = 10, fecha_inicio = '2014-01-14', fecha_vencimiento ='2024-01-14', created_at ='2014-01-14 00:00:00', updated_at ='2014-01-14 00:00:00', id_clase=35, id_marca=638, id_cliente=411, vigencia = 1 where id =744;</v>
      </c>
      <c r="BK745" s="137" t="str">
        <f t="shared" si="239"/>
        <v>update bitacoras_estatus set id_estatus = 10 where id =744;</v>
      </c>
    </row>
    <row r="746" spans="1:63" ht="27">
      <c r="A746" s="3">
        <v>1452857</v>
      </c>
      <c r="B746" s="3">
        <v>1450817</v>
      </c>
      <c r="C746" s="3">
        <f>IF(Tabla1[[#This Row],[No. REG.]]="","",1)</f>
        <v>1</v>
      </c>
      <c r="D746" s="3" t="s">
        <v>46</v>
      </c>
      <c r="E746" s="3">
        <f>IF(Tabla1[[#This Row],[STATUS]]="","",VLOOKUP(D746,Estatus!$A$2:$B$13,2,0))</f>
        <v>10</v>
      </c>
      <c r="F746" s="3">
        <f>IF(Tabla1[[#This Row],[STATUS]]="","",VLOOKUP(D746,Estatus!$A$2:$I$12,9,0))</f>
        <v>1</v>
      </c>
      <c r="G746" s="12" t="s">
        <v>3810</v>
      </c>
      <c r="H746" s="7">
        <v>41653</v>
      </c>
      <c r="I746" s="80">
        <f t="shared" si="220"/>
        <v>2014</v>
      </c>
      <c r="J746" s="80">
        <f t="shared" si="221"/>
        <v>1</v>
      </c>
      <c r="K746" s="80">
        <f t="shared" si="222"/>
        <v>14</v>
      </c>
      <c r="L746" s="80" t="str">
        <f t="shared" si="223"/>
        <v>01</v>
      </c>
      <c r="M746" s="80">
        <f t="shared" si="224"/>
        <v>14</v>
      </c>
      <c r="N746" s="80" t="str">
        <f t="shared" si="225"/>
        <v>'2014-01-14'</v>
      </c>
      <c r="O746" s="80" t="str">
        <f t="shared" si="226"/>
        <v>'2014-01-14 00:00:00'</v>
      </c>
      <c r="P746" s="7">
        <v>45305</v>
      </c>
      <c r="Q746" s="80">
        <f t="shared" si="227"/>
        <v>2024</v>
      </c>
      <c r="R746" s="80">
        <f t="shared" si="228"/>
        <v>1</v>
      </c>
      <c r="S746" s="80">
        <f t="shared" si="229"/>
        <v>14</v>
      </c>
      <c r="T746" s="80" t="str">
        <f t="shared" si="230"/>
        <v>01</v>
      </c>
      <c r="U746" s="80">
        <f t="shared" si="231"/>
        <v>14</v>
      </c>
      <c r="V746" s="80" t="str">
        <f t="shared" si="232"/>
        <v>'2024-01-14'</v>
      </c>
      <c r="W746" s="80"/>
      <c r="X746" s="80" t="str">
        <f t="shared" si="233"/>
        <v>null</v>
      </c>
      <c r="Y746" s="3" t="s">
        <v>3814</v>
      </c>
      <c r="Z746" s="124">
        <f>IFERROR(IF(Y746="","null",VLOOKUP(Y746,Marcas!$A$2:$C$2024,2,0)),"")</f>
        <v>1392</v>
      </c>
      <c r="AA746" s="3" t="s">
        <v>3806</v>
      </c>
      <c r="AB746" s="3">
        <f>IFERROR(IF(AA746="","",IF(AA746="EMPORIO LEGAL",1,VLOOKUP(AA746,Clientes!$A$2:$B$1190,2,0))),"")</f>
        <v>411</v>
      </c>
      <c r="AC746" s="3">
        <f>IFERROR(IF(Tabla1[[#This Row],[id_control]]="null","",VLOOKUP(CONCATENATE(Tabla1[[#This Row],[CLIENTE]],"-",Tabla1[[#This Row],[id_control]]),Hoja1!$C$2:$D$1994,2,0)),"")</f>
        <v>746</v>
      </c>
      <c r="AD746" s="3" t="s">
        <v>3812</v>
      </c>
      <c r="AE746" s="3"/>
      <c r="AF746" s="3"/>
      <c r="AG746" s="3"/>
      <c r="AH746" s="3"/>
      <c r="AI746" s="3"/>
      <c r="AJ746" s="3"/>
      <c r="AK746" s="3"/>
      <c r="AL746" s="8" t="s">
        <v>3813</v>
      </c>
      <c r="AM746" s="6"/>
      <c r="AN746" s="6"/>
      <c r="AO746" s="6"/>
      <c r="AP746" s="6"/>
      <c r="AQ746" s="10"/>
      <c r="AR746" s="6"/>
      <c r="AS746" s="6"/>
      <c r="AT746" s="6"/>
      <c r="AU746" s="6"/>
      <c r="AV746" s="6" t="s">
        <v>3808</v>
      </c>
      <c r="AW746" s="6"/>
      <c r="AX746" s="6"/>
      <c r="AY746" s="6"/>
      <c r="AZ746" s="6"/>
      <c r="BA746" s="6"/>
      <c r="BB746" s="6"/>
      <c r="BC746" s="6"/>
      <c r="BD746" s="6" t="s">
        <v>3813</v>
      </c>
      <c r="BE746" s="8">
        <v>745</v>
      </c>
      <c r="BF746" s="6" t="str">
        <f t="shared" si="234"/>
        <v>insert into bitacoras_estatus (numero_expediente, numero_registro, representante, fecha_inicio, fecha_vencimiento, id_cliente, id_admin, id_bitacoras_estatus, id_estatus, id_clase, id_marca, created_at, updated_at) values('1452857','1450817','OSCAR GARDEA','2014-01-14','2024-01-14','411','2','1','1',null,1392,'2014-01-14 00:00:00','2014-01-14 00:00:00');</v>
      </c>
      <c r="BG746" s="6" t="str">
        <f t="shared" si="235"/>
        <v>insert into servicios_comentarios (comentario, id_admin, id_estatus, created_at, updated_at) values('TITULO RECIBIDO 18 JUN 14. TITULO ENTREGADO 09JUL14',1,745,'2014-01-14 00:00:00','2014-01-14 00:00:00');</v>
      </c>
      <c r="BH746" s="6" t="str">
        <f t="shared" si="236"/>
        <v>insert into servicios_comentarios (comentario, id_admin, id_estatus, created_at, updated_at) values('(614) 201 08 95 Y CEL 201 08 93',1,745,'2014-01-14 00:00:00','2014-01-14 00:00:00');</v>
      </c>
      <c r="BI746" s="137" t="str">
        <f t="shared" si="237"/>
        <v>update bitacoras_estatus set comprobacion_uso = 1, id_estatus=10 where id=745;</v>
      </c>
      <c r="BJ746" s="137" t="str">
        <f t="shared" si="238"/>
        <v>update bitacoras_estatus set numero_expediente = '1452857', numero_registro = '1450817', id_estatus = 10, fecha_inicio = '2014-01-14', fecha_vencimiento ='2024-01-14', created_at ='2014-01-14 00:00:00', updated_at ='2014-01-14 00:00:00', id_clase=null, id_marca=1392, id_cliente=411, vigencia = 1 where id =745;</v>
      </c>
      <c r="BK746" s="137" t="str">
        <f t="shared" si="239"/>
        <v>update bitacoras_estatus set id_estatus = 10 where id =745;</v>
      </c>
    </row>
    <row r="747" spans="1:63" ht="40">
      <c r="A747" s="3">
        <v>1604122</v>
      </c>
      <c r="B747" s="3"/>
      <c r="C747" s="3" t="str">
        <f>IF(Tabla1[[#This Row],[No. REG.]]="","",1)</f>
        <v/>
      </c>
      <c r="D747" s="3" t="s">
        <v>34</v>
      </c>
      <c r="E747" s="3">
        <f>IF(Tabla1[[#This Row],[STATUS]]="","",VLOOKUP(D747,Estatus!$A$2:$B$13,2,0))</f>
        <v>5</v>
      </c>
      <c r="F747" s="3">
        <f>IF(Tabla1[[#This Row],[STATUS]]="","",VLOOKUP(D747,Estatus!$A$2:$I$12,9,0))</f>
        <v>0</v>
      </c>
      <c r="G747" s="12" t="s">
        <v>3815</v>
      </c>
      <c r="H747" s="7">
        <v>41757</v>
      </c>
      <c r="I747" s="80">
        <f t="shared" si="220"/>
        <v>2014</v>
      </c>
      <c r="J747" s="80">
        <f t="shared" si="221"/>
        <v>4</v>
      </c>
      <c r="K747" s="80">
        <f t="shared" si="222"/>
        <v>28</v>
      </c>
      <c r="L747" s="80" t="str">
        <f t="shared" si="223"/>
        <v>04</v>
      </c>
      <c r="M747" s="80">
        <f t="shared" si="224"/>
        <v>28</v>
      </c>
      <c r="N747" s="80" t="str">
        <f t="shared" si="225"/>
        <v>'2014-04-28'</v>
      </c>
      <c r="O747" s="80" t="str">
        <f t="shared" si="226"/>
        <v>'2014-04-28 00:00:00'</v>
      </c>
      <c r="P747" s="7">
        <v>45410</v>
      </c>
      <c r="Q747" s="80">
        <f t="shared" si="227"/>
        <v>2024</v>
      </c>
      <c r="R747" s="80">
        <f t="shared" si="228"/>
        <v>4</v>
      </c>
      <c r="S747" s="80">
        <f t="shared" si="229"/>
        <v>28</v>
      </c>
      <c r="T747" s="80" t="str">
        <f t="shared" si="230"/>
        <v>04</v>
      </c>
      <c r="U747" s="80">
        <f t="shared" si="231"/>
        <v>28</v>
      </c>
      <c r="V747" s="80" t="str">
        <f t="shared" si="232"/>
        <v>'2024-04-28'</v>
      </c>
      <c r="W747" s="80">
        <v>35</v>
      </c>
      <c r="X747" s="80">
        <f t="shared" si="233"/>
        <v>35</v>
      </c>
      <c r="Y747" s="3" t="s">
        <v>3816</v>
      </c>
      <c r="Z747" s="124">
        <f>IFERROR(IF(Y747="","null",VLOOKUP(Y747,Marcas!$A$2:$C$2024,2,0)),"")</f>
        <v>979</v>
      </c>
      <c r="AA747" s="3" t="s">
        <v>3806</v>
      </c>
      <c r="AB747" s="3">
        <f>IFERROR(IF(AA747="","",IF(AA747="EMPORIO LEGAL",1,VLOOKUP(AA747,Clientes!$A$2:$B$1190,2,0))),"")</f>
        <v>411</v>
      </c>
      <c r="AC747" s="3">
        <f>IFERROR(IF(Tabla1[[#This Row],[id_control]]="null","",VLOOKUP(CONCATENATE(Tabla1[[#This Row],[CLIENTE]],"-",Tabla1[[#This Row],[id_control]]),Hoja1!$C$2:$D$1994,2,0)),"")</f>
        <v>747</v>
      </c>
      <c r="AD747" s="3" t="s">
        <v>3817</v>
      </c>
      <c r="AE747" s="3"/>
      <c r="AF747" s="3"/>
      <c r="AG747" s="3"/>
      <c r="AH747" s="3"/>
      <c r="AI747" s="3"/>
      <c r="AJ747" s="3"/>
      <c r="AK747" s="3"/>
      <c r="AL747" s="3" t="s">
        <v>3818</v>
      </c>
      <c r="AM747" s="4"/>
      <c r="AN747" s="6"/>
      <c r="AO747" s="6"/>
      <c r="AP747" s="6"/>
      <c r="AQ747" s="4"/>
      <c r="AR747" s="6"/>
      <c r="AS747" s="6"/>
      <c r="AT747" s="6"/>
      <c r="AU747" s="6"/>
      <c r="AV747" s="6" t="s">
        <v>3819</v>
      </c>
      <c r="AW747" s="6" t="s">
        <v>3820</v>
      </c>
      <c r="AX747" s="6"/>
      <c r="AY747" s="6"/>
      <c r="AZ747" s="6"/>
      <c r="BA747" s="6"/>
      <c r="BB747" s="6"/>
      <c r="BC747" s="6"/>
      <c r="BD747" s="6" t="s">
        <v>3818</v>
      </c>
      <c r="BE747" s="8">
        <v>746</v>
      </c>
      <c r="BF747" s="6" t="str">
        <f t="shared" si="234"/>
        <v>insert into bitacoras_estatus (numero_expediente, numero_registro, representante, fecha_inicio, fecha_vencimiento, id_cliente, id_admin, id_bitacoras_estatus, id_estatus, id_clase, id_marca, created_at, updated_at) values('1604122','','OSCAR MIGUEL GARDEA CAMPOS','2014-04-28','2024-04-28','411','2','1','1',35,979,'2014-04-28 00:00:00','2014-04-28 00:00:00');</v>
      </c>
      <c r="BG747" s="6" t="str">
        <f t="shared" si="235"/>
        <v>insert into servicios_comentarios (comentario, id_admin, id_estatus, created_at, updated_at) values('CLASE 35 LLEGO EL 24 NOV CONTESTADOES EL 21/12 CONTESTADOS EL 22/1/2016 NEGATIVA RECIBIDA 19/7/2016',1,746,'2014-04-28 00:00:00','2014-04-28 00:00:00');</v>
      </c>
      <c r="BH747" s="6" t="str">
        <f t="shared" si="236"/>
        <v>insert into servicios_comentarios (comentario, id_admin, id_estatus, created_at, updated_at) values('6142010894 EXT. 113 CEL: 6141389303',1,746,'2014-04-28 00:00:00','2014-04-28 00:00:00');</v>
      </c>
      <c r="BI747" s="137" t="str">
        <f t="shared" si="237"/>
        <v>update bitacoras_estatus set comprobacion_uso = 1, id_estatus=5 where id=746;</v>
      </c>
      <c r="BJ747" s="137" t="str">
        <f t="shared" si="238"/>
        <v>update bitacoras_estatus set numero_expediente = '1604122', numero_registro = '', id_estatus = 5, fecha_inicio = '2014-04-28', fecha_vencimiento ='2024-04-28', created_at ='2014-04-28 00:00:00', updated_at ='2014-04-28 00:00:00', id_clase=35, id_marca=979, id_cliente=411, vigencia = 0 where id =746;</v>
      </c>
      <c r="BK747" s="137" t="str">
        <f t="shared" si="239"/>
        <v>update bitacoras_estatus set id_estatus = 5 where id =746;</v>
      </c>
    </row>
    <row r="748" spans="1:63">
      <c r="A748" s="6">
        <v>1265659</v>
      </c>
      <c r="B748" s="6">
        <v>1309132</v>
      </c>
      <c r="C748" s="6">
        <f>IF(Tabla1[[#This Row],[No. REG.]]="","",1)</f>
        <v>1</v>
      </c>
      <c r="D748" s="3" t="s">
        <v>46</v>
      </c>
      <c r="E748" s="3">
        <f>IF(Tabla1[[#This Row],[STATUS]]="","",VLOOKUP(D748,Estatus!$A$2:$B$13,2,0))</f>
        <v>10</v>
      </c>
      <c r="F748" s="3">
        <f>IF(Tabla1[[#This Row],[STATUS]]="","",VLOOKUP(D748,Estatus!$A$2:$I$12,9,0))</f>
        <v>1</v>
      </c>
      <c r="G748" s="16" t="s">
        <v>1976</v>
      </c>
      <c r="H748" s="9">
        <v>41003</v>
      </c>
      <c r="I748" s="81">
        <f t="shared" si="220"/>
        <v>2012</v>
      </c>
      <c r="J748" s="81">
        <f t="shared" si="221"/>
        <v>4</v>
      </c>
      <c r="K748" s="81">
        <f t="shared" si="222"/>
        <v>4</v>
      </c>
      <c r="L748" s="81" t="str">
        <f t="shared" si="223"/>
        <v>04</v>
      </c>
      <c r="M748" s="81" t="str">
        <f t="shared" si="224"/>
        <v>04</v>
      </c>
      <c r="N748" s="81" t="str">
        <f t="shared" si="225"/>
        <v>'2012-04-04'</v>
      </c>
      <c r="O748" s="81" t="str">
        <f t="shared" si="226"/>
        <v>'2012-04-04 00:00:00'</v>
      </c>
      <c r="P748" s="9">
        <v>44655</v>
      </c>
      <c r="Q748" s="81">
        <f t="shared" si="227"/>
        <v>2022</v>
      </c>
      <c r="R748" s="81">
        <f t="shared" si="228"/>
        <v>4</v>
      </c>
      <c r="S748" s="81">
        <f t="shared" si="229"/>
        <v>4</v>
      </c>
      <c r="T748" s="81" t="str">
        <f t="shared" si="230"/>
        <v>04</v>
      </c>
      <c r="U748" s="81" t="str">
        <f t="shared" si="231"/>
        <v>04</v>
      </c>
      <c r="V748" s="81" t="str">
        <f t="shared" si="232"/>
        <v>'2022-04-04'</v>
      </c>
      <c r="W748" s="81"/>
      <c r="X748" s="81" t="str">
        <f t="shared" si="233"/>
        <v>null</v>
      </c>
      <c r="Y748" s="6" t="s">
        <v>3821</v>
      </c>
      <c r="Z748" s="123">
        <f>IFERROR(IF(Y748="","null",VLOOKUP(Y748,Marcas!$A$2:$C$2024,2,0)),"")</f>
        <v>591</v>
      </c>
      <c r="AA748" s="6" t="s">
        <v>3821</v>
      </c>
      <c r="AB748" s="6">
        <f>IFERROR(IF(AA748="","",IF(AA748="EMPORIO LEGAL",1,VLOOKUP(AA748,Clientes!$A$2:$B$1190,2,0))),"")</f>
        <v>408</v>
      </c>
      <c r="AC748" s="6">
        <f>IFERROR(IF(Tabla1[[#This Row],[id_control]]="null","",VLOOKUP(CONCATENATE(Tabla1[[#This Row],[CLIENTE]],"-",Tabla1[[#This Row],[id_control]]),Hoja1!$C$2:$D$1994,2,0)),"")</f>
        <v>748</v>
      </c>
      <c r="AD748" s="6" t="s">
        <v>3822</v>
      </c>
      <c r="AE748" s="6"/>
      <c r="AF748" s="6"/>
      <c r="AG748" s="6"/>
      <c r="AH748" s="6"/>
      <c r="AI748" s="6"/>
      <c r="AJ748" s="6"/>
      <c r="AK748" s="6"/>
      <c r="AL748" s="8" t="s">
        <v>3823</v>
      </c>
      <c r="AM748" s="6"/>
      <c r="AN748" s="6"/>
      <c r="AO748" s="6"/>
      <c r="AP748" s="6"/>
      <c r="AQ748" s="10" t="s">
        <v>3824</v>
      </c>
      <c r="AR748" s="6"/>
      <c r="AS748" s="6"/>
      <c r="AT748" s="6"/>
      <c r="AU748" s="6"/>
      <c r="AV748" s="6" t="s">
        <v>3825</v>
      </c>
      <c r="AW748" s="6"/>
      <c r="AX748" s="6"/>
      <c r="AY748" s="6"/>
      <c r="AZ748" s="6"/>
      <c r="BA748" s="6"/>
      <c r="BB748" s="6"/>
      <c r="BC748" s="6"/>
      <c r="BD748" s="6" t="s">
        <v>3826</v>
      </c>
      <c r="BE748" s="8">
        <v>747</v>
      </c>
      <c r="BF748" s="6" t="str">
        <f t="shared" si="234"/>
        <v>insert into bitacoras_estatus (numero_expediente, numero_registro, representante, fecha_inicio, fecha_vencimiento, id_cliente, id_admin, id_bitacoras_estatus, id_estatus, id_clase, id_marca, created_at, updated_at) values('1265659','1309132','SULEYKA ARACELY GUERRA JAQUEZ','2012-04-04','2022-04-04','408','2','1','1',null,591,'2012-04-04 00:00:00','2012-04-04 00:00:00');</v>
      </c>
      <c r="BG748" s="6" t="str">
        <f t="shared" si="235"/>
        <v>insert into servicios_comentarios (comentario, id_admin, id_estatus, created_at, updated_at) values('titulo recibido 30/11/2012',1,747,'2012-04-04 00:00:00','2012-04-04 00:00:00');</v>
      </c>
      <c r="BH748" s="6" t="str">
        <f t="shared" si="236"/>
        <v>insert into servicios_comentarios (comentario, id_admin, id_estatus, created_at, updated_at) values('425 34 29 cel.- 614 1 95 59 33',1,747,'2012-04-04 00:00:00','2012-04-04 00:00:00');</v>
      </c>
      <c r="BI748" s="137" t="str">
        <f t="shared" si="237"/>
        <v>update bitacoras_estatus set comprobacion_uso = 1, id_estatus=10 where id=747;</v>
      </c>
      <c r="BJ748" s="137" t="str">
        <f t="shared" si="238"/>
        <v>update bitacoras_estatus set numero_expediente = '1265659', numero_registro = '1309132', id_estatus = 10, fecha_inicio = '2012-04-04', fecha_vencimiento ='2022-04-04', created_at ='2012-04-04 00:00:00', updated_at ='2012-04-04 00:00:00', id_clase=null, id_marca=591, id_cliente=408, vigencia = 1 where id =747;</v>
      </c>
      <c r="BK748" s="137" t="str">
        <f t="shared" si="239"/>
        <v>update bitacoras_estatus set id_estatus = 10 where id =747;</v>
      </c>
    </row>
    <row r="749" spans="1:63">
      <c r="A749" s="3">
        <v>1034191</v>
      </c>
      <c r="B749" s="3">
        <v>1136716</v>
      </c>
      <c r="C749" s="3">
        <f>IF(Tabla1[[#This Row],[No. REG.]]="","",1)</f>
        <v>1</v>
      </c>
      <c r="D749" s="3" t="s">
        <v>46</v>
      </c>
      <c r="E749" s="3">
        <f>IF(Tabla1[[#This Row],[STATUS]]="","",VLOOKUP(D749,Estatus!$A$2:$B$13,2,0))</f>
        <v>10</v>
      </c>
      <c r="F749" s="3">
        <f>IF(Tabla1[[#This Row],[STATUS]]="","",VLOOKUP(D749,Estatus!$A$2:$I$12,9,0))</f>
        <v>1</v>
      </c>
      <c r="G749" s="12" t="s">
        <v>1464</v>
      </c>
      <c r="H749" s="7">
        <v>40065</v>
      </c>
      <c r="I749" s="80">
        <f t="shared" si="220"/>
        <v>2009</v>
      </c>
      <c r="J749" s="80">
        <f t="shared" si="221"/>
        <v>9</v>
      </c>
      <c r="K749" s="80">
        <f t="shared" si="222"/>
        <v>9</v>
      </c>
      <c r="L749" s="80" t="str">
        <f t="shared" si="223"/>
        <v>09</v>
      </c>
      <c r="M749" s="80" t="str">
        <f t="shared" si="224"/>
        <v>09</v>
      </c>
      <c r="N749" s="80" t="str">
        <f t="shared" si="225"/>
        <v>'2009-09-09'</v>
      </c>
      <c r="O749" s="80" t="str">
        <f t="shared" si="226"/>
        <v>'2009-09-09 00:00:00'</v>
      </c>
      <c r="P749" s="7">
        <v>43717</v>
      </c>
      <c r="Q749" s="80">
        <f t="shared" si="227"/>
        <v>2019</v>
      </c>
      <c r="R749" s="80">
        <f t="shared" si="228"/>
        <v>9</v>
      </c>
      <c r="S749" s="80">
        <f t="shared" si="229"/>
        <v>9</v>
      </c>
      <c r="T749" s="80" t="str">
        <f t="shared" si="230"/>
        <v>09</v>
      </c>
      <c r="U749" s="80" t="str">
        <f t="shared" si="231"/>
        <v>09</v>
      </c>
      <c r="V749" s="80" t="str">
        <f t="shared" si="232"/>
        <v>'2019-09-09'</v>
      </c>
      <c r="W749" s="80"/>
      <c r="X749" s="80" t="str">
        <f t="shared" si="233"/>
        <v>null</v>
      </c>
      <c r="Y749" s="3" t="s">
        <v>3827</v>
      </c>
      <c r="Z749" s="124">
        <f>IFERROR(IF(Y749="","null",VLOOKUP(Y749,Marcas!$A$2:$C$2024,2,0)),"")</f>
        <v>590</v>
      </c>
      <c r="AA749" s="3" t="s">
        <v>3827</v>
      </c>
      <c r="AB749" s="3">
        <f>IFERROR(IF(AA749="","",IF(AA749="EMPORIO LEGAL",1,VLOOKUP(AA749,Clientes!$A$2:$B$1190,2,0))),"")</f>
        <v>407</v>
      </c>
      <c r="AC749" s="3">
        <f>IFERROR(IF(Tabla1[[#This Row],[id_control]]="null","",VLOOKUP(CONCATENATE(Tabla1[[#This Row],[CLIENTE]],"-",Tabla1[[#This Row],[id_control]]),Hoja1!$C$2:$D$1994,2,0)),"")</f>
        <v>749</v>
      </c>
      <c r="AD749" s="3" t="s">
        <v>3828</v>
      </c>
      <c r="AE749" s="3"/>
      <c r="AF749" s="3"/>
      <c r="AG749" s="3"/>
      <c r="AH749" s="3"/>
      <c r="AI749" s="3"/>
      <c r="AJ749" s="3"/>
      <c r="AK749" s="3"/>
      <c r="AL749" s="3" t="s">
        <v>3829</v>
      </c>
      <c r="AM749" s="6" t="s">
        <v>3830</v>
      </c>
      <c r="AN749" s="6"/>
      <c r="AO749" s="6"/>
      <c r="AP749" s="6"/>
      <c r="AQ749" s="6" t="s">
        <v>3831</v>
      </c>
      <c r="AR749" s="6"/>
      <c r="AS749" s="6"/>
      <c r="AT749" s="6"/>
      <c r="AU749" s="6"/>
      <c r="AV749" s="6" t="s">
        <v>3832</v>
      </c>
      <c r="AW749" s="6"/>
      <c r="AX749" s="6"/>
      <c r="AY749" s="6"/>
      <c r="AZ749" s="6"/>
      <c r="BA749" s="6"/>
      <c r="BB749" s="6"/>
      <c r="BC749" s="6"/>
      <c r="BD749" s="6" t="s">
        <v>3833</v>
      </c>
      <c r="BE749" s="8">
        <v>748</v>
      </c>
      <c r="BF749" s="6" t="str">
        <f t="shared" si="234"/>
        <v>insert into bitacoras_estatus (numero_expediente, numero_registro, representante, fecha_inicio, fecha_vencimiento, id_cliente, id_admin, id_bitacoras_estatus, id_estatus, id_clase, id_marca, created_at, updated_at) values('1034191','1136716','NORMA LUGO MUÑOZ','2009-09-09','2019-09-09','407','2','1','1',null,590,'2009-09-09 00:00:00','2009-09-09 00:00:00');</v>
      </c>
      <c r="BG749" s="6" t="str">
        <f t="shared" si="235"/>
        <v>insert into servicios_comentarios (comentario, id_admin, id_estatus, created_at, updated_at) values('Título entregado 26/03/2010',1,748,'2009-09-09 00:00:00','2009-09-09 00:00:00');</v>
      </c>
      <c r="BH749" s="6" t="str">
        <f t="shared" si="236"/>
        <v>insert into servicios_comentarios (comentario, id_admin, id_estatus, created_at, updated_at) values('426-6498, 426-7572, cel 614-427-6452',1,748,'2009-09-09 00:00:00','2009-09-09 00:00:00');</v>
      </c>
      <c r="BI749" s="137" t="str">
        <f t="shared" si="237"/>
        <v>update bitacoras_estatus set comprobacion_uso = 1, id_estatus=10 where id=748;</v>
      </c>
      <c r="BJ749" s="137" t="str">
        <f t="shared" si="238"/>
        <v>update bitacoras_estatus set numero_expediente = '1034191', numero_registro = '1136716', id_estatus = 10, fecha_inicio = '2009-09-09', fecha_vencimiento ='2019-09-09', created_at ='2009-09-09 00:00:00', updated_at ='2009-09-09 00:00:00', id_clase=null, id_marca=590, id_cliente=407, vigencia = 1 where id =748;</v>
      </c>
      <c r="BK749" s="137" t="str">
        <f t="shared" si="239"/>
        <v>update bitacoras_estatus set id_estatus = 10 where id =748;</v>
      </c>
    </row>
    <row r="750" spans="1:63">
      <c r="A750" s="3">
        <v>1375357</v>
      </c>
      <c r="B750" s="3">
        <v>1392792</v>
      </c>
      <c r="C750" s="3">
        <f>IF(Tabla1[[#This Row],[No. REG.]]="","",1)</f>
        <v>1</v>
      </c>
      <c r="D750" s="3" t="s">
        <v>46</v>
      </c>
      <c r="E750" s="3">
        <f>IF(Tabla1[[#This Row],[STATUS]]="","",VLOOKUP(D750,Estatus!$A$2:$B$13,2,0))</f>
        <v>10</v>
      </c>
      <c r="F750" s="3">
        <f>IF(Tabla1[[#This Row],[STATUS]]="","",VLOOKUP(D750,Estatus!$A$2:$I$12,9,0))</f>
        <v>1</v>
      </c>
      <c r="G750" s="12" t="s">
        <v>3834</v>
      </c>
      <c r="H750" s="7">
        <v>41415</v>
      </c>
      <c r="I750" s="80">
        <f t="shared" si="220"/>
        <v>2013</v>
      </c>
      <c r="J750" s="80">
        <f t="shared" si="221"/>
        <v>5</v>
      </c>
      <c r="K750" s="80">
        <f t="shared" si="222"/>
        <v>21</v>
      </c>
      <c r="L750" s="80" t="str">
        <f t="shared" si="223"/>
        <v>05</v>
      </c>
      <c r="M750" s="80">
        <f t="shared" si="224"/>
        <v>21</v>
      </c>
      <c r="N750" s="80" t="str">
        <f t="shared" si="225"/>
        <v>'2013-05-21'</v>
      </c>
      <c r="O750" s="80" t="str">
        <f t="shared" si="226"/>
        <v>'2013-05-21 00:00:00'</v>
      </c>
      <c r="P750" s="7">
        <v>45067</v>
      </c>
      <c r="Q750" s="80">
        <f t="shared" si="227"/>
        <v>2023</v>
      </c>
      <c r="R750" s="80">
        <f t="shared" si="228"/>
        <v>5</v>
      </c>
      <c r="S750" s="80">
        <f t="shared" si="229"/>
        <v>21</v>
      </c>
      <c r="T750" s="80" t="str">
        <f t="shared" si="230"/>
        <v>05</v>
      </c>
      <c r="U750" s="80">
        <f t="shared" si="231"/>
        <v>21</v>
      </c>
      <c r="V750" s="80" t="str">
        <f t="shared" si="232"/>
        <v>'2023-05-21'</v>
      </c>
      <c r="W750" s="80"/>
      <c r="X750" s="80" t="str">
        <f t="shared" si="233"/>
        <v>null</v>
      </c>
      <c r="Y750" s="3" t="s">
        <v>3835</v>
      </c>
      <c r="Z750" s="124">
        <f>IFERROR(IF(Y750="","null",VLOOKUP(Y750,Marcas!$A$2:$C$2024,2,0)),"")</f>
        <v>586</v>
      </c>
      <c r="AA750" s="3" t="s">
        <v>3835</v>
      </c>
      <c r="AB750" s="3">
        <f>IFERROR(IF(AA750="","",IF(AA750="EMPORIO LEGAL",1,VLOOKUP(AA750,Clientes!$A$2:$B$1190,2,0))),"")</f>
        <v>405</v>
      </c>
      <c r="AC750" s="3">
        <f>IFERROR(IF(Tabla1[[#This Row],[id_control]]="null","",VLOOKUP(CONCATENATE(Tabla1[[#This Row],[CLIENTE]],"-",Tabla1[[#This Row],[id_control]]),Hoja1!$C$2:$D$1994,2,0)),"")</f>
        <v>750</v>
      </c>
      <c r="AD750" s="3" t="s">
        <v>137</v>
      </c>
      <c r="AE750" s="3"/>
      <c r="AF750" s="3"/>
      <c r="AG750" s="3"/>
      <c r="AH750" s="3"/>
      <c r="AI750" s="3"/>
      <c r="AJ750" s="3"/>
      <c r="AK750" s="3"/>
      <c r="AL750" s="3" t="s">
        <v>3836</v>
      </c>
      <c r="AM750" s="5"/>
      <c r="AN750" s="5"/>
      <c r="AO750" s="5"/>
      <c r="AP750" s="5"/>
      <c r="AQ750" s="5" t="s">
        <v>3837</v>
      </c>
      <c r="AR750" s="5"/>
      <c r="AS750" s="5"/>
      <c r="AT750" s="5"/>
      <c r="AU750" s="5"/>
      <c r="AV750" s="5" t="s">
        <v>3838</v>
      </c>
      <c r="AW750" s="11"/>
      <c r="AX750" s="5"/>
      <c r="AY750" s="5"/>
      <c r="AZ750" s="5"/>
      <c r="BA750" s="5"/>
      <c r="BB750" s="5"/>
      <c r="BC750" s="5"/>
      <c r="BD750" s="8" t="s">
        <v>3839</v>
      </c>
      <c r="BE750" s="8">
        <v>749</v>
      </c>
      <c r="BF750" s="6" t="str">
        <f t="shared" si="234"/>
        <v>insert into bitacoras_estatus (numero_expediente, numero_registro, representante, fecha_inicio, fecha_vencimiento, id_cliente, id_admin, id_bitacoras_estatus, id_estatus, id_clase, id_marca, created_at, updated_at) values('1375357','1392792','IVAN FRANCISCO OROZCO GUTIERREZ','2013-05-21','2023-05-21','405','2','1','1',null,586,'2013-05-21 00:00:00','2013-05-21 00:00:00');</v>
      </c>
      <c r="BG750" s="6" t="str">
        <f t="shared" si="235"/>
        <v>insert into servicios_comentarios (comentario, id_admin, id_estatus, created_at, updated_at) values('TITULO ENVIADO 21/11/2013',1,749,'2013-05-21 00:00:00','2013-05-21 00:00:00');</v>
      </c>
      <c r="BH750" s="6" t="str">
        <f t="shared" si="236"/>
        <v>insert into servicios_comentarios (comentario, id_admin, id_estatus, created_at, updated_at) values('656 625 04 26 CEL.- 656 199 43 19',1,749,'2013-05-21 00:00:00','2013-05-21 00:00:00');</v>
      </c>
      <c r="BI750" s="137" t="str">
        <f t="shared" si="237"/>
        <v>update bitacoras_estatus set comprobacion_uso = 1, id_estatus=10 where id=749;</v>
      </c>
      <c r="BJ750" s="137" t="str">
        <f t="shared" si="238"/>
        <v>update bitacoras_estatus set numero_expediente = '1375357', numero_registro = '1392792', id_estatus = 10, fecha_inicio = '2013-05-21', fecha_vencimiento ='2023-05-21', created_at ='2013-05-21 00:00:00', updated_at ='2013-05-21 00:00:00', id_clase=null, id_marca=586, id_cliente=405, vigencia = 1 where id =749;</v>
      </c>
      <c r="BK750" s="137" t="str">
        <f t="shared" si="239"/>
        <v>update bitacoras_estatus set id_estatus = 10 where id =749;</v>
      </c>
    </row>
    <row r="751" spans="1:63" ht="27">
      <c r="A751" s="3">
        <v>1537329</v>
      </c>
      <c r="B751" s="3">
        <v>1508453</v>
      </c>
      <c r="C751" s="3">
        <f>IF(Tabla1[[#This Row],[No. REG.]]="","",1)</f>
        <v>1</v>
      </c>
      <c r="D751" s="3" t="s">
        <v>46</v>
      </c>
      <c r="E751" s="3">
        <f>IF(Tabla1[[#This Row],[STATUS]]="","",VLOOKUP(D751,Estatus!$A$2:$B$13,2,0))</f>
        <v>10</v>
      </c>
      <c r="F751" s="3">
        <f>IF(Tabla1[[#This Row],[STATUS]]="","",VLOOKUP(D751,Estatus!$A$2:$I$12,9,0))</f>
        <v>1</v>
      </c>
      <c r="G751" s="12" t="s">
        <v>3840</v>
      </c>
      <c r="H751" s="7">
        <v>41926</v>
      </c>
      <c r="I751" s="80">
        <f t="shared" si="220"/>
        <v>2014</v>
      </c>
      <c r="J751" s="80">
        <f t="shared" si="221"/>
        <v>10</v>
      </c>
      <c r="K751" s="80">
        <f t="shared" si="222"/>
        <v>14</v>
      </c>
      <c r="L751" s="80">
        <f t="shared" si="223"/>
        <v>10</v>
      </c>
      <c r="M751" s="80">
        <f t="shared" si="224"/>
        <v>14</v>
      </c>
      <c r="N751" s="80" t="str">
        <f t="shared" si="225"/>
        <v>'2014-10-14'</v>
      </c>
      <c r="O751" s="80" t="str">
        <f t="shared" si="226"/>
        <v>'2014-10-14 00:00:00'</v>
      </c>
      <c r="P751" s="7">
        <v>45579</v>
      </c>
      <c r="Q751" s="80">
        <f t="shared" si="227"/>
        <v>2024</v>
      </c>
      <c r="R751" s="80">
        <f t="shared" si="228"/>
        <v>10</v>
      </c>
      <c r="S751" s="80">
        <f t="shared" si="229"/>
        <v>14</v>
      </c>
      <c r="T751" s="80">
        <f t="shared" si="230"/>
        <v>10</v>
      </c>
      <c r="U751" s="80">
        <f t="shared" si="231"/>
        <v>14</v>
      </c>
      <c r="V751" s="80" t="str">
        <f t="shared" si="232"/>
        <v>'2024-10-14'</v>
      </c>
      <c r="W751" s="80"/>
      <c r="X751" s="80" t="str">
        <f t="shared" si="233"/>
        <v>null</v>
      </c>
      <c r="Y751" s="3" t="s">
        <v>3835</v>
      </c>
      <c r="Z751" s="124">
        <f>IFERROR(IF(Y751="","null",VLOOKUP(Y751,Marcas!$A$2:$C$2024,2,0)),"")</f>
        <v>586</v>
      </c>
      <c r="AA751" s="3" t="s">
        <v>3835</v>
      </c>
      <c r="AB751" s="3">
        <f>IFERROR(IF(AA751="","",IF(AA751="EMPORIO LEGAL",1,VLOOKUP(AA751,Clientes!$A$2:$B$1190,2,0))),"")</f>
        <v>405</v>
      </c>
      <c r="AC751" s="3">
        <f>IFERROR(IF(Tabla1[[#This Row],[id_control]]="null","",VLOOKUP(CONCATENATE(Tabla1[[#This Row],[CLIENTE]],"-",Tabla1[[#This Row],[id_control]]),Hoja1!$C$2:$D$1994,2,0)),"")</f>
        <v>750</v>
      </c>
      <c r="AD751" s="3" t="s">
        <v>137</v>
      </c>
      <c r="AE751" s="3"/>
      <c r="AF751" s="3"/>
      <c r="AG751" s="3"/>
      <c r="AH751" s="3"/>
      <c r="AI751" s="3"/>
      <c r="AJ751" s="3"/>
      <c r="AK751" s="3"/>
      <c r="AL751" s="3" t="s">
        <v>3839</v>
      </c>
      <c r="AM751" s="6"/>
      <c r="AN751" s="6"/>
      <c r="AO751" s="6"/>
      <c r="AP751" s="6"/>
      <c r="AQ751" s="10"/>
      <c r="AR751" s="10"/>
      <c r="AS751" s="6"/>
      <c r="AT751" s="6"/>
      <c r="AU751" s="6"/>
      <c r="AV751" s="6" t="s">
        <v>3838</v>
      </c>
      <c r="AW751" s="6"/>
      <c r="AX751" s="6"/>
      <c r="AY751" s="6"/>
      <c r="AZ751" s="6"/>
      <c r="BA751" s="6"/>
      <c r="BB751" s="6"/>
      <c r="BC751" s="6"/>
      <c r="BD751" s="6" t="s">
        <v>3839</v>
      </c>
      <c r="BE751" s="8">
        <v>750</v>
      </c>
      <c r="BF751" s="6" t="str">
        <f t="shared" si="234"/>
        <v>insert into bitacoras_estatus (numero_expediente, numero_registro, representante, fecha_inicio, fecha_vencimiento, id_cliente, id_admin, id_bitacoras_estatus, id_estatus, id_clase, id_marca, created_at, updated_at) values('1537329','1508453','IVAN FRANCISCO OROZCO GUTIERREZ','2014-10-14','2024-10-14','405','2','1','1',null,586,'2014-10-14 00:00:00','2014-10-14 00:00:00');</v>
      </c>
      <c r="BG751" s="6" t="str">
        <f t="shared" si="235"/>
        <v>insert into servicios_comentarios (comentario, id_admin, id_estatus, created_at, updated_at) values('TÍTULOS ENVIADOS EN FECHA 24 DE MARZO DEL 2015',1,750,'2014-10-14 00:00:00','2014-10-14 00:00:00');</v>
      </c>
      <c r="BH751" s="6" t="str">
        <f t="shared" si="236"/>
        <v>insert into servicios_comentarios (comentario, id_admin, id_estatus, created_at, updated_at) values('656 625 04 26 CEL.- 656 199 43 19',1,750,'2014-10-14 00:00:00','2014-10-14 00:00:00');</v>
      </c>
      <c r="BI751" s="137" t="str">
        <f t="shared" si="237"/>
        <v>update bitacoras_estatus set comprobacion_uso = 1, id_estatus=10 where id=750;</v>
      </c>
      <c r="BJ751" s="137" t="str">
        <f t="shared" si="238"/>
        <v>update bitacoras_estatus set numero_expediente = '1537329', numero_registro = '1508453', id_estatus = 10, fecha_inicio = '2014-10-14', fecha_vencimiento ='2024-10-14', created_at ='2014-10-14 00:00:00', updated_at ='2014-10-14 00:00:00', id_clase=null, id_marca=586, id_cliente=405, vigencia = 1 where id =750;</v>
      </c>
      <c r="BK751" s="137" t="str">
        <f t="shared" si="239"/>
        <v>update bitacoras_estatus set id_estatus = 10 where id =750;</v>
      </c>
    </row>
    <row r="752" spans="1:63" ht="27">
      <c r="A752" s="3">
        <v>997420</v>
      </c>
      <c r="B752" s="3">
        <v>1103231</v>
      </c>
      <c r="C752" s="3">
        <f>IF(Tabla1[[#This Row],[No. REG.]]="","",1)</f>
        <v>1</v>
      </c>
      <c r="D752" s="3" t="s">
        <v>8681</v>
      </c>
      <c r="E752" s="3">
        <f>IF(Tabla1[[#This Row],[STATUS]]="","",VLOOKUP(D752,Estatus!$A$2:$B$13,2,0))</f>
        <v>8</v>
      </c>
      <c r="F752" s="3">
        <f>IF(Tabla1[[#This Row],[STATUS]]="","",VLOOKUP(D752,Estatus!$A$2:$I$12,9,0))</f>
        <v>1</v>
      </c>
      <c r="G752" s="12" t="s">
        <v>8714</v>
      </c>
      <c r="H752" s="7">
        <v>39891</v>
      </c>
      <c r="I752" s="80">
        <f t="shared" si="220"/>
        <v>2009</v>
      </c>
      <c r="J752" s="80">
        <f t="shared" si="221"/>
        <v>3</v>
      </c>
      <c r="K752" s="80">
        <f t="shared" si="222"/>
        <v>19</v>
      </c>
      <c r="L752" s="80" t="str">
        <f t="shared" si="223"/>
        <v>03</v>
      </c>
      <c r="M752" s="80">
        <f t="shared" si="224"/>
        <v>19</v>
      </c>
      <c r="N752" s="80" t="str">
        <f t="shared" si="225"/>
        <v>'2009-03-19'</v>
      </c>
      <c r="O752" s="80" t="str">
        <f t="shared" si="226"/>
        <v>'2009-03-19 00:00:00'</v>
      </c>
      <c r="P752" s="7">
        <v>43543</v>
      </c>
      <c r="Q752" s="80">
        <f t="shared" si="227"/>
        <v>2019</v>
      </c>
      <c r="R752" s="80">
        <f t="shared" si="228"/>
        <v>3</v>
      </c>
      <c r="S752" s="80">
        <f t="shared" si="229"/>
        <v>19</v>
      </c>
      <c r="T752" s="80" t="str">
        <f t="shared" si="230"/>
        <v>03</v>
      </c>
      <c r="U752" s="80">
        <f t="shared" si="231"/>
        <v>19</v>
      </c>
      <c r="V752" s="80" t="str">
        <f t="shared" si="232"/>
        <v>'2019-03-19'</v>
      </c>
      <c r="W752" s="80"/>
      <c r="X752" s="80" t="str">
        <f t="shared" si="233"/>
        <v>null</v>
      </c>
      <c r="Y752" s="3" t="s">
        <v>3841</v>
      </c>
      <c r="Z752" s="124">
        <f>IFERROR(IF(Y752="","null",VLOOKUP(Y752,Marcas!$A$2:$C$2024,2,0)),"")</f>
        <v>585</v>
      </c>
      <c r="AA752" s="3" t="s">
        <v>3841</v>
      </c>
      <c r="AB752" s="3">
        <f>IFERROR(IF(AA752="","",IF(AA752="EMPORIO LEGAL",1,VLOOKUP(AA752,Clientes!$A$2:$B$1190,2,0))),"")</f>
        <v>404</v>
      </c>
      <c r="AC752" s="3">
        <f>IFERROR(IF(Tabla1[[#This Row],[id_control]]="null","",VLOOKUP(CONCATENATE(Tabla1[[#This Row],[CLIENTE]],"-",Tabla1[[#This Row],[id_control]]),Hoja1!$C$2:$D$1994,2,0)),"")</f>
        <v>752</v>
      </c>
      <c r="AD752" s="3" t="s">
        <v>3842</v>
      </c>
      <c r="AE752" s="3"/>
      <c r="AF752" s="3"/>
      <c r="AG752" s="3"/>
      <c r="AH752" s="3"/>
      <c r="AI752" s="3"/>
      <c r="AJ752" s="3"/>
      <c r="AK752" s="3"/>
      <c r="AL752" s="3">
        <v>4230118</v>
      </c>
      <c r="AM752" s="6"/>
      <c r="AN752" s="6"/>
      <c r="AO752" s="6"/>
      <c r="AP752" s="6"/>
      <c r="AQ752" s="6" t="s">
        <v>3843</v>
      </c>
      <c r="AR752" s="6"/>
      <c r="AS752" s="6"/>
      <c r="AT752" s="6"/>
      <c r="AU752" s="6"/>
      <c r="AV752" s="6" t="s">
        <v>1085</v>
      </c>
      <c r="AW752" s="6" t="s">
        <v>3844</v>
      </c>
      <c r="AX752" s="6" t="s">
        <v>3845</v>
      </c>
      <c r="AY752" s="6"/>
      <c r="AZ752" s="6"/>
      <c r="BA752" s="6"/>
      <c r="BB752" s="6"/>
      <c r="BC752" s="6"/>
      <c r="BD752" s="6" t="s">
        <v>3846</v>
      </c>
      <c r="BE752" s="8">
        <v>751</v>
      </c>
      <c r="BF752" s="6" t="str">
        <f t="shared" si="234"/>
        <v>insert into bitacoras_estatus (numero_expediente, numero_registro, representante, fecha_inicio, fecha_vencimiento, id_cliente, id_admin, id_bitacoras_estatus, id_estatus, id_clase, id_marca, created_at, updated_at) values('997420','1103231','ARMANDO IBUADO STILMAN','2009-03-19','2019-03-19','404','2','1','1',null,585,'2009-03-19 00:00:00','2009-03-19 00:00:00');</v>
      </c>
      <c r="BG752" s="6" t="str">
        <f t="shared" si="235"/>
        <v>insert into servicios_comentarios (comentario, id_admin, id_estatus, created_at, updated_at) values('Título entregado 05/08/2009
Trámite enviado a Jurídico 11 diciembre 2018',1,751,'2009-03-19 00:00:00','2009-03-19 00:00:00');</v>
      </c>
      <c r="BH752" s="6" t="str">
        <f t="shared" si="236"/>
        <v>insert into servicios_comentarios (comentario, id_admin, id_estatus, created_at, updated_at) values('659 587 8042, 4230118',1,751,'2009-03-19 00:00:00','2009-03-19 00:00:00');</v>
      </c>
      <c r="BI752" s="137" t="str">
        <f t="shared" si="237"/>
        <v>update bitacoras_estatus set comprobacion_uso = 1, id_estatus=8 where id=751;</v>
      </c>
      <c r="BJ752" s="137" t="str">
        <f t="shared" si="238"/>
        <v>update bitacoras_estatus set numero_expediente = '997420', numero_registro = '1103231', id_estatus = 8, fecha_inicio = '2009-03-19', fecha_vencimiento ='2019-03-19', created_at ='2009-03-19 00:00:00', updated_at ='2009-03-19 00:00:00', id_clase=null, id_marca=585, id_cliente=404, vigencia = 1 where id =751;</v>
      </c>
      <c r="BK752" s="137" t="str">
        <f t="shared" si="239"/>
        <v>update bitacoras_estatus set id_estatus = 8 where id =751;</v>
      </c>
    </row>
    <row r="753" spans="1:63">
      <c r="A753" s="6">
        <v>1212273</v>
      </c>
      <c r="B753" s="6">
        <v>1265991</v>
      </c>
      <c r="C753" s="6">
        <f>IF(Tabla1[[#This Row],[No. REG.]]="","",1)</f>
        <v>1</v>
      </c>
      <c r="D753" s="3" t="s">
        <v>46</v>
      </c>
      <c r="E753" s="3">
        <f>IF(Tabla1[[#This Row],[STATUS]]="","",VLOOKUP(D753,Estatus!$A$2:$B$13,2,0))</f>
        <v>10</v>
      </c>
      <c r="F753" s="3">
        <f>IF(Tabla1[[#This Row],[STATUS]]="","",VLOOKUP(D753,Estatus!$A$2:$I$12,9,0))</f>
        <v>1</v>
      </c>
      <c r="G753" s="16" t="s">
        <v>3847</v>
      </c>
      <c r="H753" s="9">
        <v>40787</v>
      </c>
      <c r="I753" s="81">
        <f t="shared" si="220"/>
        <v>2011</v>
      </c>
      <c r="J753" s="81">
        <f t="shared" si="221"/>
        <v>9</v>
      </c>
      <c r="K753" s="81">
        <f t="shared" si="222"/>
        <v>1</v>
      </c>
      <c r="L753" s="81" t="str">
        <f t="shared" si="223"/>
        <v>09</v>
      </c>
      <c r="M753" s="81" t="str">
        <f t="shared" si="224"/>
        <v>01</v>
      </c>
      <c r="N753" s="81" t="str">
        <f t="shared" si="225"/>
        <v>'2011-09-01'</v>
      </c>
      <c r="O753" s="81" t="str">
        <f t="shared" si="226"/>
        <v>'2011-09-01 00:00:00'</v>
      </c>
      <c r="P753" s="9">
        <v>44440</v>
      </c>
      <c r="Q753" s="81">
        <f t="shared" si="227"/>
        <v>2021</v>
      </c>
      <c r="R753" s="81">
        <f t="shared" si="228"/>
        <v>9</v>
      </c>
      <c r="S753" s="81">
        <f t="shared" si="229"/>
        <v>1</v>
      </c>
      <c r="T753" s="81" t="str">
        <f t="shared" si="230"/>
        <v>09</v>
      </c>
      <c r="U753" s="81" t="str">
        <f t="shared" si="231"/>
        <v>01</v>
      </c>
      <c r="V753" s="81" t="str">
        <f t="shared" si="232"/>
        <v>'2021-09-01'</v>
      </c>
      <c r="W753" s="81"/>
      <c r="X753" s="81" t="str">
        <f t="shared" si="233"/>
        <v>null</v>
      </c>
      <c r="Y753" s="6" t="s">
        <v>3848</v>
      </c>
      <c r="Z753" s="123">
        <f>IFERROR(IF(Y753="","null",VLOOKUP(Y753,Marcas!$A$2:$C$2024,2,0)),"")</f>
        <v>581</v>
      </c>
      <c r="AA753" s="6" t="s">
        <v>3848</v>
      </c>
      <c r="AB753" s="6">
        <f>IFERROR(IF(AA753="","",IF(AA753="EMPORIO LEGAL",1,VLOOKUP(AA753,Clientes!$A$2:$B$1190,2,0))),"")</f>
        <v>403</v>
      </c>
      <c r="AC753" s="6">
        <f>IFERROR(IF(Tabla1[[#This Row],[id_control]]="null","",VLOOKUP(CONCATENATE(Tabla1[[#This Row],[CLIENTE]],"-",Tabla1[[#This Row],[id_control]]),Hoja1!$C$2:$D$1994,2,0)),"")</f>
        <v>753</v>
      </c>
      <c r="AD753" s="6" t="s">
        <v>3849</v>
      </c>
      <c r="AE753" s="6"/>
      <c r="AF753" s="6"/>
      <c r="AG753" s="6"/>
      <c r="AH753" s="6"/>
      <c r="AI753" s="6"/>
      <c r="AJ753" s="6"/>
      <c r="AK753" s="6"/>
      <c r="AL753" s="8" t="s">
        <v>3850</v>
      </c>
      <c r="AM753" s="6"/>
      <c r="AN753" s="6"/>
      <c r="AO753" s="6"/>
      <c r="AP753" s="6"/>
      <c r="AQ753" s="10" t="s">
        <v>3851</v>
      </c>
      <c r="AR753" s="6" t="s">
        <v>3852</v>
      </c>
      <c r="AS753" s="6"/>
      <c r="AT753" s="6"/>
      <c r="AU753" s="6"/>
      <c r="AV753" s="6" t="s">
        <v>3853</v>
      </c>
      <c r="AW753" s="6"/>
      <c r="AX753" s="6"/>
      <c r="AY753" s="6"/>
      <c r="AZ753" s="6"/>
      <c r="BA753" s="6"/>
      <c r="BB753" s="6"/>
      <c r="BC753" s="6"/>
      <c r="BD753" s="6" t="s">
        <v>3854</v>
      </c>
      <c r="BE753" s="8">
        <v>752</v>
      </c>
      <c r="BF753" s="6" t="str">
        <f t="shared" si="234"/>
        <v>insert into bitacoras_estatus (numero_expediente, numero_registro, representante, fecha_inicio, fecha_vencimiento, id_cliente, id_admin, id_bitacoras_estatus, id_estatus, id_clase, id_marca, created_at, updated_at) values('1212273','1265991','JESUS ENRIQUE ARMENDÁRIZ FRANCO','2011-09-01','2021-09-01','403','2','1','1',null,581,'2011-09-01 00:00:00','2011-09-01 00:00:00');</v>
      </c>
      <c r="BG753" s="6" t="str">
        <f t="shared" si="235"/>
        <v>insert into servicios_comentarios (comentario, id_admin, id_estatus, created_at, updated_at) values('TITULO ENVIADO 1704/2012',1,752,'2011-09-01 00:00:00','2011-09-01 00:00:00');</v>
      </c>
      <c r="BH753" s="6" t="str">
        <f t="shared" si="236"/>
        <v>insert into servicios_comentarios (comentario, id_admin, id_estatus, created_at, updated_at) values('6275225846 CEL 1241784 72*796943*2',1,752,'2011-09-01 00:00:00','2011-09-01 00:00:00');</v>
      </c>
      <c r="BI753" s="137" t="str">
        <f t="shared" si="237"/>
        <v>update bitacoras_estatus set comprobacion_uso = 1, id_estatus=10 where id=752;</v>
      </c>
      <c r="BJ753" s="137" t="str">
        <f t="shared" si="238"/>
        <v>update bitacoras_estatus set numero_expediente = '1212273', numero_registro = '1265991', id_estatus = 10, fecha_inicio = '2011-09-01', fecha_vencimiento ='2021-09-01', created_at ='2011-09-01 00:00:00', updated_at ='2011-09-01 00:00:00', id_clase=null, id_marca=581, id_cliente=403, vigencia = 1 where id =752;</v>
      </c>
      <c r="BK753" s="137" t="str">
        <f t="shared" si="239"/>
        <v>update bitacoras_estatus set id_estatus = 10 where id =752;</v>
      </c>
    </row>
    <row r="754" spans="1:63" ht="29">
      <c r="A754" s="6">
        <v>1426354</v>
      </c>
      <c r="B754" s="6">
        <v>1432230</v>
      </c>
      <c r="C754" s="6">
        <f>IF(Tabla1[[#This Row],[No. REG.]]="","",1)</f>
        <v>1</v>
      </c>
      <c r="D754" s="3" t="s">
        <v>46</v>
      </c>
      <c r="E754" s="3">
        <f>IF(Tabla1[[#This Row],[STATUS]]="","",VLOOKUP(D754,Estatus!$A$2:$B$13,2,0))</f>
        <v>10</v>
      </c>
      <c r="F754" s="3">
        <f>IF(Tabla1[[#This Row],[STATUS]]="","",VLOOKUP(D754,Estatus!$A$2:$I$12,9,0))</f>
        <v>1</v>
      </c>
      <c r="G754" s="16" t="s">
        <v>3855</v>
      </c>
      <c r="H754" s="7">
        <v>41575</v>
      </c>
      <c r="I754" s="80">
        <f t="shared" si="220"/>
        <v>2013</v>
      </c>
      <c r="J754" s="80">
        <f t="shared" si="221"/>
        <v>10</v>
      </c>
      <c r="K754" s="80">
        <f t="shared" si="222"/>
        <v>28</v>
      </c>
      <c r="L754" s="80">
        <f t="shared" si="223"/>
        <v>10</v>
      </c>
      <c r="M754" s="80">
        <f t="shared" si="224"/>
        <v>28</v>
      </c>
      <c r="N754" s="80" t="str">
        <f t="shared" si="225"/>
        <v>'2013-10-28'</v>
      </c>
      <c r="O754" s="80" t="str">
        <f t="shared" si="226"/>
        <v>'2013-10-28 00:00:00'</v>
      </c>
      <c r="P754" s="7">
        <v>45227</v>
      </c>
      <c r="Q754" s="80">
        <f t="shared" si="227"/>
        <v>2023</v>
      </c>
      <c r="R754" s="80">
        <f t="shared" si="228"/>
        <v>10</v>
      </c>
      <c r="S754" s="80">
        <f t="shared" si="229"/>
        <v>28</v>
      </c>
      <c r="T754" s="80">
        <f t="shared" si="230"/>
        <v>10</v>
      </c>
      <c r="U754" s="80">
        <f t="shared" si="231"/>
        <v>28</v>
      </c>
      <c r="V754" s="80" t="str">
        <f t="shared" si="232"/>
        <v>'2023-10-28'</v>
      </c>
      <c r="W754" s="80"/>
      <c r="X754" s="80" t="str">
        <f t="shared" si="233"/>
        <v>null</v>
      </c>
      <c r="Y754" s="6" t="s">
        <v>3856</v>
      </c>
      <c r="Z754" s="123">
        <f>IFERROR(IF(Y754="","null",VLOOKUP(Y754,Marcas!$A$2:$C$2024,2,0)),"")</f>
        <v>580</v>
      </c>
      <c r="AA754" s="6" t="s">
        <v>3856</v>
      </c>
      <c r="AB754" s="6">
        <f>IFERROR(IF(AA754="","",IF(AA754="EMPORIO LEGAL",1,VLOOKUP(AA754,Clientes!$A$2:$B$1190,2,0))),"")</f>
        <v>402</v>
      </c>
      <c r="AC754" s="6">
        <f>IFERROR(IF(Tabla1[[#This Row],[id_control]]="null","",VLOOKUP(CONCATENATE(Tabla1[[#This Row],[CLIENTE]],"-",Tabla1[[#This Row],[id_control]]),Hoja1!$C$2:$D$1994,2,0)),"")</f>
        <v>754</v>
      </c>
      <c r="AD754" s="6" t="s">
        <v>3857</v>
      </c>
      <c r="AE754" s="6"/>
      <c r="AF754" s="6"/>
      <c r="AG754" s="6"/>
      <c r="AH754" s="6"/>
      <c r="AI754" s="6"/>
      <c r="AJ754" s="6"/>
      <c r="AK754" s="6"/>
      <c r="AL754" s="3" t="s">
        <v>3858</v>
      </c>
      <c r="AM754" s="10"/>
      <c r="AN754" s="10"/>
      <c r="AO754" s="6"/>
      <c r="AP754" s="6"/>
      <c r="AQ754" s="10"/>
      <c r="AR754" s="6"/>
      <c r="AS754" s="6"/>
      <c r="AT754" s="6"/>
      <c r="AU754" s="6"/>
      <c r="AV754" s="10" t="s">
        <v>3859</v>
      </c>
      <c r="AW754" s="10"/>
      <c r="AX754" s="6"/>
      <c r="AY754" s="6"/>
      <c r="AZ754" s="6"/>
      <c r="BA754" s="6"/>
      <c r="BB754" s="6"/>
      <c r="BC754" s="6"/>
      <c r="BD754" s="8" t="s">
        <v>3858</v>
      </c>
      <c r="BE754" s="8">
        <v>753</v>
      </c>
      <c r="BF754" s="6" t="str">
        <f t="shared" si="234"/>
        <v>insert into bitacoras_estatus (numero_expediente, numero_registro, representante, fecha_inicio, fecha_vencimiento, id_cliente, id_admin, id_bitacoras_estatus, id_estatus, id_clase, id_marca, created_at, updated_at) values('1426354','1432230','FRANCISCO EMMANUEL BARROSO CHAVEZ','2013-10-28','2023-10-28','402','2','1','1',null,580,'2013-10-28 00:00:00','2013-10-28 00:00:00');</v>
      </c>
      <c r="BG754" s="6" t="str">
        <f t="shared" si="235"/>
        <v>insert into servicios_comentarios (comentario, id_admin, id_estatus, created_at, updated_at) values('TITULO RECIBIDO 04/04/14. TITULO ENTREGADO 09JUL14.',1,753,'2013-10-28 00:00:00','2013-10-28 00:00:00');</v>
      </c>
      <c r="BH754" s="6" t="str">
        <f t="shared" si="236"/>
        <v>insert into servicios_comentarios (comentario, id_admin, id_estatus, created_at, updated_at) values('4 37 07 07 CEL.- 614 1 76 13 05',1,753,'2013-10-28 00:00:00','2013-10-28 00:00:00');</v>
      </c>
      <c r="BI754" s="137" t="str">
        <f t="shared" si="237"/>
        <v>update bitacoras_estatus set comprobacion_uso = 1, id_estatus=10 where id=753;</v>
      </c>
      <c r="BJ754" s="137" t="str">
        <f t="shared" si="238"/>
        <v>update bitacoras_estatus set numero_expediente = '1426354', numero_registro = '1432230', id_estatus = 10, fecha_inicio = '2013-10-28', fecha_vencimiento ='2023-10-28', created_at ='2013-10-28 00:00:00', updated_at ='2013-10-28 00:00:00', id_clase=null, id_marca=580, id_cliente=402, vigencia = 1 where id =753;</v>
      </c>
      <c r="BK754" s="137" t="str">
        <f t="shared" si="239"/>
        <v>update bitacoras_estatus set id_estatus = 10 where id =753;</v>
      </c>
    </row>
    <row r="755" spans="1:63">
      <c r="A755" s="6">
        <v>1318531</v>
      </c>
      <c r="B755" s="6">
        <v>1351019</v>
      </c>
      <c r="C755" s="6">
        <f>IF(Tabla1[[#This Row],[No. REG.]]="","",1)</f>
        <v>1</v>
      </c>
      <c r="D755" s="3" t="s">
        <v>46</v>
      </c>
      <c r="E755" s="3">
        <f>IF(Tabla1[[#This Row],[STATUS]]="","",VLOOKUP(D755,Estatus!$A$2:$B$13,2,0))</f>
        <v>10</v>
      </c>
      <c r="F755" s="3">
        <f>IF(Tabla1[[#This Row],[STATUS]]="","",VLOOKUP(D755,Estatus!$A$2:$I$12,9,0))</f>
        <v>1</v>
      </c>
      <c r="G755" s="16" t="s">
        <v>1628</v>
      </c>
      <c r="H755" s="9">
        <v>41185</v>
      </c>
      <c r="I755" s="81">
        <f t="shared" si="220"/>
        <v>2012</v>
      </c>
      <c r="J755" s="81">
        <f t="shared" si="221"/>
        <v>10</v>
      </c>
      <c r="K755" s="81">
        <f t="shared" si="222"/>
        <v>3</v>
      </c>
      <c r="L755" s="81">
        <f t="shared" si="223"/>
        <v>10</v>
      </c>
      <c r="M755" s="81" t="str">
        <f t="shared" si="224"/>
        <v>03</v>
      </c>
      <c r="N755" s="81" t="str">
        <f t="shared" si="225"/>
        <v>'2012-10-03'</v>
      </c>
      <c r="O755" s="81" t="str">
        <f t="shared" si="226"/>
        <v>'2012-10-03 00:00:00'</v>
      </c>
      <c r="P755" s="9">
        <v>44837</v>
      </c>
      <c r="Q755" s="81">
        <f t="shared" si="227"/>
        <v>2022</v>
      </c>
      <c r="R755" s="81">
        <f t="shared" si="228"/>
        <v>10</v>
      </c>
      <c r="S755" s="81">
        <f t="shared" si="229"/>
        <v>3</v>
      </c>
      <c r="T755" s="81">
        <f t="shared" si="230"/>
        <v>10</v>
      </c>
      <c r="U755" s="81" t="str">
        <f t="shared" si="231"/>
        <v>03</v>
      </c>
      <c r="V755" s="81" t="str">
        <f t="shared" si="232"/>
        <v>'2022-10-03'</v>
      </c>
      <c r="W755" s="81"/>
      <c r="X755" s="81" t="str">
        <f t="shared" si="233"/>
        <v>null</v>
      </c>
      <c r="Y755" s="6" t="s">
        <v>3860</v>
      </c>
      <c r="Z755" s="123">
        <f>IFERROR(IF(Y755="","null",VLOOKUP(Y755,Marcas!$A$2:$C$2024,2,0)),"")</f>
        <v>579</v>
      </c>
      <c r="AA755" s="6" t="s">
        <v>3861</v>
      </c>
      <c r="AB755" s="6">
        <f>IFERROR(IF(AA755="","",IF(AA755="EMPORIO LEGAL",1,VLOOKUP(AA755,Clientes!$A$2:$B$1190,2,0))),"")</f>
        <v>401</v>
      </c>
      <c r="AC755" s="6">
        <f>IFERROR(IF(Tabla1[[#This Row],[id_control]]="null","",VLOOKUP(CONCATENATE(Tabla1[[#This Row],[CLIENTE]],"-",Tabla1[[#This Row],[id_control]]),Hoja1!$C$2:$D$1994,2,0)),"")</f>
        <v>755</v>
      </c>
      <c r="AD755" s="6" t="s">
        <v>3862</v>
      </c>
      <c r="AE755" s="6"/>
      <c r="AF755" s="6"/>
      <c r="AG755" s="6"/>
      <c r="AH755" s="6"/>
      <c r="AI755" s="6"/>
      <c r="AJ755" s="6"/>
      <c r="AK755" s="6"/>
      <c r="AL755" s="8" t="s">
        <v>3863</v>
      </c>
      <c r="AM755" s="6"/>
      <c r="AN755" s="6"/>
      <c r="AO755" s="6"/>
      <c r="AP755" s="6"/>
      <c r="AQ755" s="6" t="s">
        <v>3864</v>
      </c>
      <c r="AR755" s="6"/>
      <c r="AS755" s="6"/>
      <c r="AT755" s="6"/>
      <c r="AU755" s="6"/>
      <c r="AV755" s="8" t="s">
        <v>3865</v>
      </c>
      <c r="AW755" s="10"/>
      <c r="AX755" s="6"/>
      <c r="AY755" s="6"/>
      <c r="AZ755" s="6"/>
      <c r="BA755" s="6"/>
      <c r="BB755" s="6"/>
      <c r="BC755" s="6"/>
      <c r="BD755" s="6" t="s">
        <v>3866</v>
      </c>
      <c r="BE755" s="8">
        <v>754</v>
      </c>
      <c r="BF755" s="6" t="str">
        <f t="shared" si="234"/>
        <v>insert into bitacoras_estatus (numero_expediente, numero_registro, representante, fecha_inicio, fecha_vencimiento, id_cliente, id_admin, id_bitacoras_estatus, id_estatus, id_clase, id_marca, created_at, updated_at) values('1318531','1351019','GUADALUPE CHAEVEZ RODIGUEZ','2012-10-03','2022-10-03','401','2','1','1',null,579,'2012-10-03 00:00:00','2012-10-03 00:00:00');</v>
      </c>
      <c r="BG755" s="6" t="str">
        <f t="shared" si="235"/>
        <v>insert into servicios_comentarios (comentario, id_admin, id_estatus, created_at, updated_at) values('titulo recibido 06/05/2013',1,754,'2012-10-03 00:00:00','2012-10-03 00:00:00');</v>
      </c>
      <c r="BH755" s="6" t="str">
        <f t="shared" si="236"/>
        <v>insert into servicios_comentarios (comentario, id_admin, id_estatus, created_at, updated_at) values('656 6 81 44 72 CEL.- 656 1 42 33 25',1,754,'2012-10-03 00:00:00','2012-10-03 00:00:00');</v>
      </c>
      <c r="BI755" s="137" t="str">
        <f t="shared" si="237"/>
        <v>update bitacoras_estatus set comprobacion_uso = 1, id_estatus=10 where id=754;</v>
      </c>
      <c r="BJ755" s="137" t="str">
        <f t="shared" si="238"/>
        <v>update bitacoras_estatus set numero_expediente = '1318531', numero_registro = '1351019', id_estatus = 10, fecha_inicio = '2012-10-03', fecha_vencimiento ='2022-10-03', created_at ='2012-10-03 00:00:00', updated_at ='2012-10-03 00:00:00', id_clase=null, id_marca=579, id_cliente=401, vigencia = 1 where id =754;</v>
      </c>
      <c r="BK755" s="137" t="str">
        <f t="shared" si="239"/>
        <v>update bitacoras_estatus set id_estatus = 10 where id =754;</v>
      </c>
    </row>
    <row r="756" spans="1:63">
      <c r="A756" s="3">
        <v>1212269</v>
      </c>
      <c r="B756" s="3"/>
      <c r="C756" s="3" t="str">
        <f>IF(Tabla1[[#This Row],[No. REG.]]="","",1)</f>
        <v/>
      </c>
      <c r="D756" s="3" t="s">
        <v>34</v>
      </c>
      <c r="E756" s="3">
        <f>IF(Tabla1[[#This Row],[STATUS]]="","",VLOOKUP(D756,Estatus!$A$2:$B$13,2,0))</f>
        <v>5</v>
      </c>
      <c r="F756" s="3">
        <f>IF(Tabla1[[#This Row],[STATUS]]="","",VLOOKUP(D756,Estatus!$A$2:$I$12,9,0))</f>
        <v>0</v>
      </c>
      <c r="G756" s="12" t="s">
        <v>3867</v>
      </c>
      <c r="H756" s="7">
        <v>40787</v>
      </c>
      <c r="I756" s="80">
        <f t="shared" si="220"/>
        <v>2011</v>
      </c>
      <c r="J756" s="80">
        <f t="shared" si="221"/>
        <v>9</v>
      </c>
      <c r="K756" s="80">
        <f t="shared" si="222"/>
        <v>1</v>
      </c>
      <c r="L756" s="80" t="str">
        <f t="shared" si="223"/>
        <v>09</v>
      </c>
      <c r="M756" s="80" t="str">
        <f t="shared" si="224"/>
        <v>01</v>
      </c>
      <c r="N756" s="80" t="str">
        <f t="shared" si="225"/>
        <v>'2011-09-01'</v>
      </c>
      <c r="O756" s="80" t="str">
        <f t="shared" si="226"/>
        <v>'2011-09-01 00:00:00'</v>
      </c>
      <c r="P756" s="7">
        <v>44440</v>
      </c>
      <c r="Q756" s="80">
        <f t="shared" si="227"/>
        <v>2021</v>
      </c>
      <c r="R756" s="80">
        <f t="shared" si="228"/>
        <v>9</v>
      </c>
      <c r="S756" s="80">
        <f t="shared" si="229"/>
        <v>1</v>
      </c>
      <c r="T756" s="80" t="str">
        <f t="shared" si="230"/>
        <v>09</v>
      </c>
      <c r="U756" s="80" t="str">
        <f t="shared" si="231"/>
        <v>01</v>
      </c>
      <c r="V756" s="80" t="str">
        <f t="shared" si="232"/>
        <v>'2021-09-01'</v>
      </c>
      <c r="W756" s="80"/>
      <c r="X756" s="80" t="str">
        <f t="shared" si="233"/>
        <v>null</v>
      </c>
      <c r="Y756" s="3" t="s">
        <v>3868</v>
      </c>
      <c r="Z756" s="124">
        <f>IFERROR(IF(Y756="","null",VLOOKUP(Y756,Marcas!$A$2:$C$2024,2,0)),"")</f>
        <v>578</v>
      </c>
      <c r="AA756" s="3" t="s">
        <v>3869</v>
      </c>
      <c r="AB756" s="3">
        <f>IFERROR(IF(AA756="","",IF(AA756="EMPORIO LEGAL",1,VLOOKUP(AA756,Clientes!$A$2:$B$1190,2,0))),"")</f>
        <v>400</v>
      </c>
      <c r="AC756" s="3">
        <f>IFERROR(IF(Tabla1[[#This Row],[id_control]]="null","",VLOOKUP(CONCATENATE(Tabla1[[#This Row],[CLIENTE]],"-",Tabla1[[#This Row],[id_control]]),Hoja1!$C$2:$D$1994,2,0)),"")</f>
        <v>756</v>
      </c>
      <c r="AD756" s="3" t="s">
        <v>3870</v>
      </c>
      <c r="AE756" s="3"/>
      <c r="AF756" s="3"/>
      <c r="AG756" s="3"/>
      <c r="AH756" s="3"/>
      <c r="AI756" s="3"/>
      <c r="AJ756" s="3"/>
      <c r="AK756" s="3"/>
      <c r="AL756" s="3" t="s">
        <v>3871</v>
      </c>
      <c r="AM756" s="6" t="s">
        <v>3872</v>
      </c>
      <c r="AN756" s="6" t="s">
        <v>3873</v>
      </c>
      <c r="AO756" s="6"/>
      <c r="AP756" s="6"/>
      <c r="AQ756" s="6" t="s">
        <v>3874</v>
      </c>
      <c r="AR756" s="6"/>
      <c r="AS756" s="6"/>
      <c r="AT756" s="6"/>
      <c r="AU756" s="6"/>
      <c r="AV756" s="6" t="s">
        <v>3875</v>
      </c>
      <c r="AW756" s="6" t="s">
        <v>3876</v>
      </c>
      <c r="AX756" s="6"/>
      <c r="AY756" s="6"/>
      <c r="AZ756" s="6"/>
      <c r="BA756" s="6"/>
      <c r="BB756" s="6"/>
      <c r="BC756" s="6"/>
      <c r="BD756" s="6" t="s">
        <v>3877</v>
      </c>
      <c r="BE756" s="8">
        <v>755</v>
      </c>
      <c r="BF756" s="6" t="str">
        <f t="shared" si="234"/>
        <v>insert into bitacoras_estatus (numero_expediente, numero_registro, representante, fecha_inicio, fecha_vencimiento, id_cliente, id_admin, id_bitacoras_estatus, id_estatus, id_clase, id_marca, created_at, updated_at) values('1212269','','FORTINO EMILIO NUÑEZ SAENZ','2011-09-01','2021-09-01','400','2','1','1',null,578,'2011-09-01 00:00:00','2011-09-01 00:00:00');</v>
      </c>
      <c r="BG756" s="6" t="str">
        <f t="shared" si="235"/>
        <v>insert into servicios_comentarios (comentario, id_admin, id_estatus, created_at, updated_at) values('negativa recibida 15/10/2012',1,755,'2011-09-01 00:00:00','2011-09-01 00:00:00');</v>
      </c>
      <c r="BH756" s="6" t="str">
        <f t="shared" si="236"/>
        <v>insert into servicios_comentarios (comentario, id_admin, id_estatus, created_at, updated_at) values('2592165, 424 15 27, 2542165 CEL 614 4 581441',1,755,'2011-09-01 00:00:00','2011-09-01 00:00:00');</v>
      </c>
      <c r="BI756" s="137" t="str">
        <f t="shared" si="237"/>
        <v>update bitacoras_estatus set comprobacion_uso = 1, id_estatus=5 where id=755;</v>
      </c>
      <c r="BJ756" s="137" t="str">
        <f t="shared" si="238"/>
        <v>update bitacoras_estatus set numero_expediente = '1212269', numero_registro = '', id_estatus = 5, fecha_inicio = '2011-09-01', fecha_vencimiento ='2021-09-01', created_at ='2011-09-01 00:00:00', updated_at ='2011-09-01 00:00:00', id_clase=null, id_marca=578, id_cliente=400, vigencia = 0 where id =755;</v>
      </c>
      <c r="BK756" s="137" t="str">
        <f t="shared" si="239"/>
        <v>update bitacoras_estatus set id_estatus = 5 where id =755;</v>
      </c>
    </row>
    <row r="757" spans="1:63">
      <c r="A757" s="6">
        <v>1254940</v>
      </c>
      <c r="B757" s="6">
        <v>1354438</v>
      </c>
      <c r="C757" s="6">
        <f>IF(Tabla1[[#This Row],[No. REG.]]="","",1)</f>
        <v>1</v>
      </c>
      <c r="D757" s="3" t="s">
        <v>46</v>
      </c>
      <c r="E757" s="3">
        <f>IF(Tabla1[[#This Row],[STATUS]]="","",VLOOKUP(D757,Estatus!$A$2:$B$13,2,0))</f>
        <v>10</v>
      </c>
      <c r="F757" s="3">
        <f>IF(Tabla1[[#This Row],[STATUS]]="","",VLOOKUP(D757,Estatus!$A$2:$I$12,9,0))</f>
        <v>1</v>
      </c>
      <c r="G757" s="16" t="s">
        <v>3878</v>
      </c>
      <c r="H757" s="7">
        <v>40959</v>
      </c>
      <c r="I757" s="80">
        <f t="shared" si="220"/>
        <v>2012</v>
      </c>
      <c r="J757" s="80">
        <f t="shared" si="221"/>
        <v>2</v>
      </c>
      <c r="K757" s="80">
        <f t="shared" si="222"/>
        <v>20</v>
      </c>
      <c r="L757" s="80" t="str">
        <f t="shared" si="223"/>
        <v>02</v>
      </c>
      <c r="M757" s="80">
        <f t="shared" si="224"/>
        <v>20</v>
      </c>
      <c r="N757" s="80" t="str">
        <f t="shared" si="225"/>
        <v>'2012-02-20'</v>
      </c>
      <c r="O757" s="80" t="str">
        <f t="shared" si="226"/>
        <v>'2012-02-20 00:00:00'</v>
      </c>
      <c r="P757" s="7">
        <v>44612</v>
      </c>
      <c r="Q757" s="80">
        <f t="shared" si="227"/>
        <v>2022</v>
      </c>
      <c r="R757" s="80">
        <f t="shared" si="228"/>
        <v>2</v>
      </c>
      <c r="S757" s="80">
        <f t="shared" si="229"/>
        <v>20</v>
      </c>
      <c r="T757" s="80" t="str">
        <f t="shared" si="230"/>
        <v>02</v>
      </c>
      <c r="U757" s="80">
        <f t="shared" si="231"/>
        <v>20</v>
      </c>
      <c r="V757" s="80" t="str">
        <f t="shared" si="232"/>
        <v>'2022-02-20'</v>
      </c>
      <c r="W757" s="80"/>
      <c r="X757" s="80" t="str">
        <f t="shared" si="233"/>
        <v>null</v>
      </c>
      <c r="Y757" s="6" t="s">
        <v>3879</v>
      </c>
      <c r="Z757" s="123">
        <f>IFERROR(IF(Y757="","null",VLOOKUP(Y757,Marcas!$A$2:$C$2024,2,0)),"")</f>
        <v>577</v>
      </c>
      <c r="AA757" s="6" t="s">
        <v>3880</v>
      </c>
      <c r="AB757" s="6">
        <f>IFERROR(IF(AA757="","",IF(AA757="EMPORIO LEGAL",1,VLOOKUP(AA757,Clientes!$A$2:$B$1190,2,0))),"")</f>
        <v>398</v>
      </c>
      <c r="AC757" s="6">
        <f>IFERROR(IF(Tabla1[[#This Row],[id_control]]="null","",VLOOKUP(CONCATENATE(Tabla1[[#This Row],[CLIENTE]],"-",Tabla1[[#This Row],[id_control]]),Hoja1!$C$2:$D$1994,2,0)),"")</f>
        <v>757</v>
      </c>
      <c r="AD757" s="6" t="s">
        <v>3263</v>
      </c>
      <c r="AE757" s="6"/>
      <c r="AF757" s="6"/>
      <c r="AG757" s="6"/>
      <c r="AH757" s="6"/>
      <c r="AI757" s="6"/>
      <c r="AJ757" s="6"/>
      <c r="AK757" s="6"/>
      <c r="AL757" s="3" t="s">
        <v>3881</v>
      </c>
      <c r="AM757" s="10"/>
      <c r="AN757" s="6"/>
      <c r="AO757" s="6"/>
      <c r="AP757" s="6"/>
      <c r="AQ757" s="10"/>
      <c r="AR757" s="6"/>
      <c r="AS757" s="6"/>
      <c r="AT757" s="6"/>
      <c r="AU757" s="6"/>
      <c r="AV757" s="8" t="s">
        <v>3882</v>
      </c>
      <c r="AW757" s="10" t="s">
        <v>3883</v>
      </c>
      <c r="AX757" s="6"/>
      <c r="AY757" s="6"/>
      <c r="AZ757" s="6"/>
      <c r="BA757" s="6"/>
      <c r="BB757" s="6"/>
      <c r="BC757" s="6"/>
      <c r="BD757" s="8" t="s">
        <v>3884</v>
      </c>
      <c r="BE757" s="8">
        <v>756</v>
      </c>
      <c r="BF757" s="6" t="str">
        <f t="shared" si="234"/>
        <v>insert into bitacoras_estatus (numero_expediente, numero_registro, representante, fecha_inicio, fecha_vencimiento, id_cliente, id_admin, id_bitacoras_estatus, id_estatus, id_clase, id_marca, created_at, updated_at) values('1254940','1354438','LUIS FERNANDO CANO BARRAZA','2012-02-20','2022-02-20','398','2','1','1',null,577,'2012-02-20 00:00:00','2012-02-20 00:00:00');</v>
      </c>
      <c r="BG757" s="6" t="str">
        <f t="shared" si="235"/>
        <v>insert into servicios_comentarios (comentario, id_admin, id_estatus, created_at, updated_at) values('cesion de derechos resivida 21/11/2013',1,756,'2012-02-20 00:00:00','2012-02-20 00:00:00');</v>
      </c>
      <c r="BH757" s="6" t="str">
        <f t="shared" si="236"/>
        <v>insert into servicios_comentarios (comentario, id_admin, id_estatus, created_at, updated_at) values('4300000 contacto.- Armando Mantilla',1,756,'2012-02-20 00:00:00','2012-02-20 00:00:00');</v>
      </c>
      <c r="BI757" s="137" t="str">
        <f t="shared" si="237"/>
        <v>update bitacoras_estatus set comprobacion_uso = 1, id_estatus=10 where id=756;</v>
      </c>
      <c r="BJ757" s="137" t="str">
        <f t="shared" si="238"/>
        <v>update bitacoras_estatus set numero_expediente = '1254940', numero_registro = '1354438', id_estatus = 10, fecha_inicio = '2012-02-20', fecha_vencimiento ='2022-02-20', created_at ='2012-02-20 00:00:00', updated_at ='2012-02-20 00:00:00', id_clase=null, id_marca=577, id_cliente=398, vigencia = 1 where id =756;</v>
      </c>
      <c r="BK757" s="137" t="str">
        <f t="shared" si="239"/>
        <v>update bitacoras_estatus set id_estatus = 10 where id =756;</v>
      </c>
    </row>
    <row r="758" spans="1:63" ht="53">
      <c r="A758" s="3">
        <v>1447971</v>
      </c>
      <c r="B758" s="3">
        <v>1521746</v>
      </c>
      <c r="C758" s="3">
        <f>IF(Tabla1[[#This Row],[No. REG.]]="","",1)</f>
        <v>1</v>
      </c>
      <c r="D758" s="3" t="s">
        <v>46</v>
      </c>
      <c r="E758" s="3">
        <f>IF(Tabla1[[#This Row],[STATUS]]="","",VLOOKUP(D758,Estatus!$A$2:$B$13,2,0))</f>
        <v>10</v>
      </c>
      <c r="F758" s="3">
        <f>IF(Tabla1[[#This Row],[STATUS]]="","",VLOOKUP(D758,Estatus!$A$2:$I$12,9,0))</f>
        <v>1</v>
      </c>
      <c r="G758" s="12" t="s">
        <v>3885</v>
      </c>
      <c r="H758" s="7">
        <v>41653</v>
      </c>
      <c r="I758" s="80">
        <f t="shared" si="220"/>
        <v>2014</v>
      </c>
      <c r="J758" s="80">
        <f t="shared" si="221"/>
        <v>1</v>
      </c>
      <c r="K758" s="80">
        <f t="shared" si="222"/>
        <v>14</v>
      </c>
      <c r="L758" s="80" t="str">
        <f t="shared" si="223"/>
        <v>01</v>
      </c>
      <c r="M758" s="80">
        <f t="shared" si="224"/>
        <v>14</v>
      </c>
      <c r="N758" s="80" t="str">
        <f t="shared" si="225"/>
        <v>'2014-01-14'</v>
      </c>
      <c r="O758" s="80" t="str">
        <f t="shared" si="226"/>
        <v>'2014-01-14 00:00:00'</v>
      </c>
      <c r="P758" s="7">
        <v>45305</v>
      </c>
      <c r="Q758" s="80">
        <f t="shared" si="227"/>
        <v>2024</v>
      </c>
      <c r="R758" s="80">
        <f t="shared" si="228"/>
        <v>1</v>
      </c>
      <c r="S758" s="80">
        <f t="shared" si="229"/>
        <v>14</v>
      </c>
      <c r="T758" s="80" t="str">
        <f t="shared" si="230"/>
        <v>01</v>
      </c>
      <c r="U758" s="80">
        <f t="shared" si="231"/>
        <v>14</v>
      </c>
      <c r="V758" s="80" t="str">
        <f t="shared" si="232"/>
        <v>'2024-01-14'</v>
      </c>
      <c r="W758" s="80"/>
      <c r="X758" s="80" t="str">
        <f t="shared" si="233"/>
        <v>null</v>
      </c>
      <c r="Y758" s="3" t="s">
        <v>3886</v>
      </c>
      <c r="Z758" s="124">
        <f>IFERROR(IF(Y758="","null",VLOOKUP(Y758,Marcas!$A$2:$C$2024,2,0)),"")</f>
        <v>574</v>
      </c>
      <c r="AA758" s="3" t="s">
        <v>3886</v>
      </c>
      <c r="AB758" s="3">
        <f>IFERROR(IF(AA758="","",IF(AA758="EMPORIO LEGAL",1,VLOOKUP(AA758,Clientes!$A$2:$B$1190,2,0))),"")</f>
        <v>397</v>
      </c>
      <c r="AC758" s="3">
        <f>IFERROR(IF(Tabla1[[#This Row],[id_control]]="null","",VLOOKUP(CONCATENATE(Tabla1[[#This Row],[CLIENTE]],"-",Tabla1[[#This Row],[id_control]]),Hoja1!$C$2:$D$1994,2,0)),"")</f>
        <v>758</v>
      </c>
      <c r="AD758" s="3" t="s">
        <v>535</v>
      </c>
      <c r="AE758" s="3"/>
      <c r="AF758" s="3"/>
      <c r="AG758" s="3"/>
      <c r="AH758" s="3"/>
      <c r="AI758" s="3"/>
      <c r="AJ758" s="3"/>
      <c r="AK758" s="3"/>
      <c r="AL758" s="3" t="s">
        <v>3887</v>
      </c>
      <c r="AM758" s="8"/>
      <c r="AN758" s="6"/>
      <c r="AO758" s="6"/>
      <c r="AP758" s="6"/>
      <c r="AQ758" s="8"/>
      <c r="AR758" s="6"/>
      <c r="AS758" s="6"/>
      <c r="AT758" s="6"/>
      <c r="AU758" s="8"/>
      <c r="AV758" s="8" t="s">
        <v>537</v>
      </c>
      <c r="AW758" s="8"/>
      <c r="AX758" s="6"/>
      <c r="AY758" s="6"/>
      <c r="AZ758" s="6"/>
      <c r="BA758" s="6"/>
      <c r="BB758" s="6"/>
      <c r="BC758" s="6"/>
      <c r="BD758" s="6" t="s">
        <v>3887</v>
      </c>
      <c r="BE758" s="8">
        <v>757</v>
      </c>
      <c r="BF758" s="6" t="str">
        <f t="shared" si="234"/>
        <v>insert into bitacoras_estatus (numero_expediente, numero_registro, representante, fecha_inicio, fecha_vencimiento, id_cliente, id_admin, id_bitacoras_estatus, id_estatus, id_clase, id_marca, created_at, updated_at) values('1447971','1521746','RAFAEL GARZA LOZANO','2014-01-14','2024-01-14','397','2','1','1',null,574,'2014-01-14 00:00:00','2014-01-14 00:00:00');</v>
      </c>
      <c r="BG758" s="6" t="str">
        <f t="shared" si="235"/>
        <v>insert into servicios_comentarios (comentario, id_admin, id_estatus, created_at, updated_at) values('CITA DE ANTERIORIDAD RECIBIDA 17JUL14. CITA DE ANTERIORIDAD CONTESTADA 17SEP14, TITLO ENVIADO POR PAQUETERIA EL 27/10/15',1,757,'2014-01-14 00:00:00','2014-01-14 00:00:00');</v>
      </c>
      <c r="BH758" s="6" t="str">
        <f t="shared" si="236"/>
        <v>insert into servicios_comentarios (comentario, id_admin, id_estatus, created_at, updated_at) values('867 715 33 55',1,757,'2014-01-14 00:00:00','2014-01-14 00:00:00');</v>
      </c>
      <c r="BI758" s="137" t="str">
        <f t="shared" si="237"/>
        <v>update bitacoras_estatus set comprobacion_uso = 1, id_estatus=10 where id=757;</v>
      </c>
      <c r="BJ758" s="137" t="str">
        <f t="shared" si="238"/>
        <v>update bitacoras_estatus set numero_expediente = '1447971', numero_registro = '1521746', id_estatus = 10, fecha_inicio = '2014-01-14', fecha_vencimiento ='2024-01-14', created_at ='2014-01-14 00:00:00', updated_at ='2014-01-14 00:00:00', id_clase=null, id_marca=574, id_cliente=397, vigencia = 1 where id =757;</v>
      </c>
      <c r="BK758" s="137" t="str">
        <f t="shared" si="239"/>
        <v>update bitacoras_estatus set id_estatus = 10 where id =757;</v>
      </c>
    </row>
    <row r="759" spans="1:63">
      <c r="A759" s="3">
        <v>1228697</v>
      </c>
      <c r="B759" s="3"/>
      <c r="C759" s="3" t="str">
        <f>IF(Tabla1[[#This Row],[No. REG.]]="","",1)</f>
        <v/>
      </c>
      <c r="D759" s="3" t="s">
        <v>34</v>
      </c>
      <c r="E759" s="3">
        <f>IF(Tabla1[[#This Row],[STATUS]]="","",VLOOKUP(D759,Estatus!$A$2:$B$13,2,0))</f>
        <v>5</v>
      </c>
      <c r="F759" s="3">
        <f>IF(Tabla1[[#This Row],[STATUS]]="","",VLOOKUP(D759,Estatus!$A$2:$I$12,9,0))</f>
        <v>0</v>
      </c>
      <c r="G759" s="12" t="s">
        <v>3888</v>
      </c>
      <c r="H759" s="7">
        <v>40851</v>
      </c>
      <c r="I759" s="80">
        <f t="shared" si="220"/>
        <v>2011</v>
      </c>
      <c r="J759" s="80">
        <f t="shared" si="221"/>
        <v>11</v>
      </c>
      <c r="K759" s="80">
        <f t="shared" si="222"/>
        <v>4</v>
      </c>
      <c r="L759" s="80">
        <f t="shared" si="223"/>
        <v>11</v>
      </c>
      <c r="M759" s="80" t="str">
        <f t="shared" si="224"/>
        <v>04</v>
      </c>
      <c r="N759" s="80" t="str">
        <f t="shared" si="225"/>
        <v>'2011-11-04'</v>
      </c>
      <c r="O759" s="80" t="str">
        <f t="shared" si="226"/>
        <v>'2011-11-04 00:00:00'</v>
      </c>
      <c r="P759" s="7">
        <v>44504</v>
      </c>
      <c r="Q759" s="80">
        <f t="shared" si="227"/>
        <v>2021</v>
      </c>
      <c r="R759" s="80">
        <f t="shared" si="228"/>
        <v>11</v>
      </c>
      <c r="S759" s="80">
        <f t="shared" si="229"/>
        <v>4</v>
      </c>
      <c r="T759" s="80">
        <f t="shared" si="230"/>
        <v>11</v>
      </c>
      <c r="U759" s="80" t="str">
        <f t="shared" si="231"/>
        <v>04</v>
      </c>
      <c r="V759" s="80" t="str">
        <f t="shared" si="232"/>
        <v>'2021-11-04'</v>
      </c>
      <c r="W759" s="80"/>
      <c r="X759" s="80" t="str">
        <f t="shared" si="233"/>
        <v>null</v>
      </c>
      <c r="Y759" s="3" t="s">
        <v>3889</v>
      </c>
      <c r="Z759" s="124">
        <f>IFERROR(IF(Y759="","null",VLOOKUP(Y759,Marcas!$A$2:$C$2024,2,0)),"")</f>
        <v>567</v>
      </c>
      <c r="AA759" s="3" t="s">
        <v>3889</v>
      </c>
      <c r="AB759" s="3">
        <f>IFERROR(IF(AA759="","",IF(AA759="EMPORIO LEGAL",1,VLOOKUP(AA759,Clientes!$A$2:$B$1190,2,0))),"")</f>
        <v>396</v>
      </c>
      <c r="AC759" s="3">
        <f>IFERROR(IF(Tabla1[[#This Row],[id_control]]="null","",VLOOKUP(CONCATENATE(Tabla1[[#This Row],[CLIENTE]],"-",Tabla1[[#This Row],[id_control]]),Hoja1!$C$2:$D$1994,2,0)),"")</f>
        <v>759</v>
      </c>
      <c r="AD759" s="3" t="s">
        <v>3890</v>
      </c>
      <c r="AE759" s="3"/>
      <c r="AF759" s="3"/>
      <c r="AG759" s="3"/>
      <c r="AH759" s="3"/>
      <c r="AI759" s="3"/>
      <c r="AJ759" s="3"/>
      <c r="AK759" s="3"/>
      <c r="AL759" s="3" t="s">
        <v>3891</v>
      </c>
      <c r="AM759" s="6" t="s">
        <v>3892</v>
      </c>
      <c r="AN759" s="6"/>
      <c r="AO759" s="6"/>
      <c r="AP759" s="6"/>
      <c r="AQ759" s="6">
        <v>6141963595</v>
      </c>
      <c r="AR759" s="6"/>
      <c r="AS759" s="6"/>
      <c r="AT759" s="6"/>
      <c r="AU759" s="6"/>
      <c r="AV759" s="8" t="s">
        <v>3893</v>
      </c>
      <c r="AW759" s="8" t="s">
        <v>3894</v>
      </c>
      <c r="AX759" s="6"/>
      <c r="AY759" s="6"/>
      <c r="AZ759" s="6"/>
      <c r="BA759" s="6"/>
      <c r="BB759" s="6"/>
      <c r="BC759" s="6"/>
      <c r="BD759" s="6" t="s">
        <v>3895</v>
      </c>
      <c r="BE759" s="8">
        <v>758</v>
      </c>
      <c r="BF759" s="6" t="str">
        <f t="shared" si="234"/>
        <v>insert into bitacoras_estatus (numero_expediente, numero_registro, representante, fecha_inicio, fecha_vencimiento, id_cliente, id_admin, id_bitacoras_estatus, id_estatus, id_clase, id_marca, created_at, updated_at) values('1228697','','LIC. IRMA GEORGINA YAMADA WECKMANN','2011-11-04','2021-11-04','396','2','1','1',null,567,'2011-11-04 00:00:00','2011-11-04 00:00:00');</v>
      </c>
      <c r="BG759" s="6" t="str">
        <f t="shared" si="235"/>
        <v>insert into servicios_comentarios (comentario, id_admin, id_estatus, created_at, updated_at) values('NEGATIVA RECIBIDA 22/08/2012',1,758,'2011-11-04 00:00:00','2011-11-04 00:00:00');</v>
      </c>
      <c r="BH759" s="6" t="str">
        <f t="shared" si="236"/>
        <v>insert into servicios_comentarios (comentario, id_admin, id_estatus, created_at, updated_at) values('5 41 65 00, 4398689, CEL 6141963595',1,758,'2011-11-04 00:00:00','2011-11-04 00:00:00');</v>
      </c>
      <c r="BI759" s="137" t="str">
        <f t="shared" si="237"/>
        <v>update bitacoras_estatus set comprobacion_uso = 1, id_estatus=5 where id=758;</v>
      </c>
      <c r="BJ759" s="137" t="str">
        <f t="shared" si="238"/>
        <v>update bitacoras_estatus set numero_expediente = '1228697', numero_registro = '', id_estatus = 5, fecha_inicio = '2011-11-04', fecha_vencimiento ='2021-11-04', created_at ='2011-11-04 00:00:00', updated_at ='2011-11-04 00:00:00', id_clase=null, id_marca=567, id_cliente=396, vigencia = 0 where id =758;</v>
      </c>
      <c r="BK759" s="137" t="str">
        <f t="shared" si="239"/>
        <v>update bitacoras_estatus set id_estatus = 5 where id =758;</v>
      </c>
    </row>
    <row r="760" spans="1:63">
      <c r="A760" s="6">
        <v>1202759</v>
      </c>
      <c r="B760" s="6">
        <v>1256281</v>
      </c>
      <c r="C760" s="6">
        <f>IF(Tabla1[[#This Row],[No. REG.]]="","",1)</f>
        <v>1</v>
      </c>
      <c r="D760" s="3" t="s">
        <v>46</v>
      </c>
      <c r="E760" s="3">
        <f>IF(Tabla1[[#This Row],[STATUS]]="","",VLOOKUP(D760,Estatus!$A$2:$B$13,2,0))</f>
        <v>10</v>
      </c>
      <c r="F760" s="3">
        <f>IF(Tabla1[[#This Row],[STATUS]]="","",VLOOKUP(D760,Estatus!$A$2:$I$12,9,0))</f>
        <v>1</v>
      </c>
      <c r="G760" s="12" t="s">
        <v>3896</v>
      </c>
      <c r="H760" s="7">
        <v>40751</v>
      </c>
      <c r="I760" s="80">
        <f t="shared" si="220"/>
        <v>2011</v>
      </c>
      <c r="J760" s="80">
        <f t="shared" si="221"/>
        <v>7</v>
      </c>
      <c r="K760" s="80">
        <f t="shared" si="222"/>
        <v>27</v>
      </c>
      <c r="L760" s="80" t="str">
        <f t="shared" si="223"/>
        <v>07</v>
      </c>
      <c r="M760" s="80">
        <f t="shared" si="224"/>
        <v>27</v>
      </c>
      <c r="N760" s="80" t="str">
        <f t="shared" si="225"/>
        <v>'2011-07-27'</v>
      </c>
      <c r="O760" s="80" t="str">
        <f t="shared" si="226"/>
        <v>'2011-07-27 00:00:00'</v>
      </c>
      <c r="P760" s="7">
        <v>44404</v>
      </c>
      <c r="Q760" s="80">
        <f t="shared" si="227"/>
        <v>2021</v>
      </c>
      <c r="R760" s="80">
        <f t="shared" si="228"/>
        <v>7</v>
      </c>
      <c r="S760" s="80">
        <f t="shared" si="229"/>
        <v>27</v>
      </c>
      <c r="T760" s="80" t="str">
        <f t="shared" si="230"/>
        <v>07</v>
      </c>
      <c r="U760" s="80">
        <f t="shared" si="231"/>
        <v>27</v>
      </c>
      <c r="V760" s="80" t="str">
        <f t="shared" si="232"/>
        <v>'2021-07-27'</v>
      </c>
      <c r="W760" s="80"/>
      <c r="X760" s="80" t="str">
        <f t="shared" si="233"/>
        <v>null</v>
      </c>
      <c r="Y760" s="6" t="s">
        <v>3897</v>
      </c>
      <c r="Z760" s="123">
        <f>IFERROR(IF(Y760="","null",VLOOKUP(Y760,Marcas!$A$2:$C$2024,2,0)),"")</f>
        <v>566</v>
      </c>
      <c r="AA760" s="6" t="s">
        <v>3897</v>
      </c>
      <c r="AB760" s="6">
        <f>IFERROR(IF(AA760="","",IF(AA760="EMPORIO LEGAL",1,VLOOKUP(AA760,Clientes!$A$2:$B$1190,2,0))),"")</f>
        <v>395</v>
      </c>
      <c r="AC760" s="6">
        <f>IFERROR(IF(Tabla1[[#This Row],[id_control]]="null","",VLOOKUP(CONCATENATE(Tabla1[[#This Row],[CLIENTE]],"-",Tabla1[[#This Row],[id_control]]),Hoja1!$C$2:$D$1994,2,0)),"")</f>
        <v>760</v>
      </c>
      <c r="AD760" s="6" t="s">
        <v>3898</v>
      </c>
      <c r="AE760" s="6"/>
      <c r="AF760" s="6"/>
      <c r="AG760" s="6"/>
      <c r="AH760" s="6"/>
      <c r="AI760" s="6"/>
      <c r="AJ760" s="6"/>
      <c r="AK760" s="6"/>
      <c r="AL760" s="6" t="s">
        <v>3899</v>
      </c>
      <c r="AM760" s="6" t="s">
        <v>3900</v>
      </c>
      <c r="AN760" s="6"/>
      <c r="AO760" s="6"/>
      <c r="AP760" s="6"/>
      <c r="AQ760" s="6" t="s">
        <v>3901</v>
      </c>
      <c r="AR760" s="6"/>
      <c r="AS760" s="6"/>
      <c r="AT760" s="6"/>
      <c r="AU760" s="6" t="s">
        <v>3902</v>
      </c>
      <c r="AV760" s="5" t="s">
        <v>3903</v>
      </c>
      <c r="AW760" s="5" t="s">
        <v>3904</v>
      </c>
      <c r="AX760" s="5"/>
      <c r="AY760" s="5"/>
      <c r="AZ760" s="5"/>
      <c r="BA760" s="5"/>
      <c r="BB760" s="5"/>
      <c r="BC760" s="5"/>
      <c r="BD760" s="8" t="s">
        <v>3905</v>
      </c>
      <c r="BE760" s="8">
        <v>759</v>
      </c>
      <c r="BF760" s="6" t="str">
        <f t="shared" si="234"/>
        <v>insert into bitacoras_estatus (numero_expediente, numero_registro, representante, fecha_inicio, fecha_vencimiento, id_cliente, id_admin, id_bitacoras_estatus, id_estatus, id_clase, id_marca, created_at, updated_at) values('1202759','1256281','MARIA DE LOS ANGELES GONZALEZ MARMOLEJO','2011-07-27','2021-07-27','395','2','1','1',null,566,'2011-07-27 00:00:00','2011-07-27 00:00:00');</v>
      </c>
      <c r="BG760" s="6" t="str">
        <f t="shared" si="235"/>
        <v>insert into servicios_comentarios (comentario, id_admin, id_estatus, created_at, updated_at) values('TITULO ENTREGADO 01/03/2012',1,759,'2011-07-27 00:00:00','2011-07-27 00:00:00');</v>
      </c>
      <c r="BH760" s="6" t="str">
        <f t="shared" si="236"/>
        <v>insert into servicios_comentarios (comentario, id_admin, id_estatus, created_at, updated_at) values('411-9399,CASA,4 40 34 74 CEL OMAR VERA 6141513435 fax 4116931',1,759,'2011-07-27 00:00:00','2011-07-27 00:00:00');</v>
      </c>
      <c r="BI760" s="137" t="str">
        <f t="shared" si="237"/>
        <v>update bitacoras_estatus set comprobacion_uso = 1, id_estatus=10 where id=759;</v>
      </c>
      <c r="BJ760" s="137" t="str">
        <f t="shared" si="238"/>
        <v>update bitacoras_estatus set numero_expediente = '1202759', numero_registro = '1256281', id_estatus = 10, fecha_inicio = '2011-07-27', fecha_vencimiento ='2021-07-27', created_at ='2011-07-27 00:00:00', updated_at ='2011-07-27 00:00:00', id_clase=null, id_marca=566, id_cliente=395, vigencia = 1 where id =759;</v>
      </c>
      <c r="BK760" s="137" t="str">
        <f t="shared" si="239"/>
        <v>update bitacoras_estatus set id_estatus = 10 where id =759;</v>
      </c>
    </row>
    <row r="761" spans="1:63" ht="53">
      <c r="A761" s="6">
        <v>682475</v>
      </c>
      <c r="B761" s="6">
        <v>901774</v>
      </c>
      <c r="C761" s="6">
        <f>IF(Tabla1[[#This Row],[No. REG.]]="","",1)</f>
        <v>1</v>
      </c>
      <c r="D761" s="3" t="s">
        <v>46</v>
      </c>
      <c r="E761" s="3">
        <f>IF(Tabla1[[#This Row],[STATUS]]="","",VLOOKUP(D761,Estatus!$A$2:$B$13,2,0))</f>
        <v>10</v>
      </c>
      <c r="F761" s="3">
        <f>IF(Tabla1[[#This Row],[STATUS]]="","",VLOOKUP(D761,Estatus!$A$2:$I$12,9,0))</f>
        <v>1</v>
      </c>
      <c r="G761" s="12" t="s">
        <v>3906</v>
      </c>
      <c r="H761" s="7">
        <v>38267</v>
      </c>
      <c r="I761" s="80">
        <f t="shared" si="220"/>
        <v>2004</v>
      </c>
      <c r="J761" s="80">
        <f t="shared" si="221"/>
        <v>10</v>
      </c>
      <c r="K761" s="80">
        <f t="shared" si="222"/>
        <v>7</v>
      </c>
      <c r="L761" s="80">
        <f t="shared" si="223"/>
        <v>10</v>
      </c>
      <c r="M761" s="80" t="str">
        <f t="shared" si="224"/>
        <v>07</v>
      </c>
      <c r="N761" s="80" t="str">
        <f t="shared" si="225"/>
        <v>'2004-10-07'</v>
      </c>
      <c r="O761" s="80" t="str">
        <f t="shared" si="226"/>
        <v>'2004-10-07 00:00:00'</v>
      </c>
      <c r="P761" s="7">
        <v>45572</v>
      </c>
      <c r="Q761" s="80">
        <f t="shared" si="227"/>
        <v>2024</v>
      </c>
      <c r="R761" s="80">
        <f t="shared" si="228"/>
        <v>10</v>
      </c>
      <c r="S761" s="80">
        <f t="shared" si="229"/>
        <v>7</v>
      </c>
      <c r="T761" s="80">
        <f t="shared" si="230"/>
        <v>10</v>
      </c>
      <c r="U761" s="80" t="str">
        <f t="shared" si="231"/>
        <v>07</v>
      </c>
      <c r="V761" s="80" t="str">
        <f t="shared" si="232"/>
        <v>'2024-10-07'</v>
      </c>
      <c r="W761" s="80"/>
      <c r="X761" s="80" t="str">
        <f t="shared" si="233"/>
        <v>null</v>
      </c>
      <c r="Y761" s="6" t="s">
        <v>3897</v>
      </c>
      <c r="Z761" s="123">
        <f>IFERROR(IF(Y761="","null",VLOOKUP(Y761,Marcas!$A$2:$C$2024,2,0)),"")</f>
        <v>566</v>
      </c>
      <c r="AA761" s="6" t="s">
        <v>3897</v>
      </c>
      <c r="AB761" s="6">
        <f>IFERROR(IF(AA761="","",IF(AA761="EMPORIO LEGAL",1,VLOOKUP(AA761,Clientes!$A$2:$B$1190,2,0))),"")</f>
        <v>395</v>
      </c>
      <c r="AC761" s="6">
        <f>IFERROR(IF(Tabla1[[#This Row],[id_control]]="null","",VLOOKUP(CONCATENATE(Tabla1[[#This Row],[CLIENTE]],"-",Tabla1[[#This Row],[id_control]]),Hoja1!$C$2:$D$1994,2,0)),"")</f>
        <v>760</v>
      </c>
      <c r="AD761" s="6" t="s">
        <v>3898</v>
      </c>
      <c r="AE761" s="6"/>
      <c r="AF761" s="6"/>
      <c r="AG761" s="6"/>
      <c r="AH761" s="6"/>
      <c r="AI761" s="6"/>
      <c r="AJ761" s="6"/>
      <c r="AK761" s="6"/>
      <c r="AL761" s="6" t="s">
        <v>3907</v>
      </c>
      <c r="AM761" s="6"/>
      <c r="AN761" s="6"/>
      <c r="AO761" s="6"/>
      <c r="AP761" s="6"/>
      <c r="AQ761" s="6"/>
      <c r="AR761" s="6"/>
      <c r="AS761" s="6"/>
      <c r="AT761" s="6"/>
      <c r="AU761" s="6"/>
      <c r="AV761" s="5" t="s">
        <v>3903</v>
      </c>
      <c r="AW761" s="5" t="s">
        <v>3904</v>
      </c>
      <c r="AX761" s="5"/>
      <c r="AY761" s="5"/>
      <c r="AZ761" s="5"/>
      <c r="BA761" s="5"/>
      <c r="BB761" s="5"/>
      <c r="BC761" s="5"/>
      <c r="BD761" s="8" t="s">
        <v>3907</v>
      </c>
      <c r="BE761" s="8">
        <v>760</v>
      </c>
      <c r="BF761" s="6" t="str">
        <f t="shared" si="234"/>
        <v>insert into bitacoras_estatus (numero_expediente, numero_registro, representante, fecha_inicio, fecha_vencimiento, id_cliente, id_admin, id_bitacoras_estatus, id_estatus, id_clase, id_marca, created_at, updated_at) values('682475','901774','MARIA DE LOS ANGELES GONZALEZ MARMOLEJO','2004-10-07','2024-10-07','395','2','1','1',null,566,'2004-10-07 00:00:00','2004-10-07 00:00:00');</v>
      </c>
      <c r="BG761" s="6" t="str">
        <f t="shared" si="235"/>
        <v>insert into servicios_comentarios (comentario, id_admin, id_estatus, created_at, updated_at) values('MONITOREO HASTA VENCIMIENTO. RENOVACION ENVIADA 25/04/2014. COMUNICADO DE RENOVACION RECIBIDA 23 JUL 14',1,760,'2004-10-07 00:00:00','2004-10-07 00:00:00');</v>
      </c>
      <c r="BH761" s="6" t="str">
        <f t="shared" si="236"/>
        <v>insert into servicios_comentarios (comentario, id_admin, id_estatus, created_at, updated_at) values('411-9399, CEL OMAR VERA 6141513435 fax 4116931',1,760,'2004-10-07 00:00:00','2004-10-07 00:00:00');</v>
      </c>
      <c r="BI761" s="137" t="str">
        <f t="shared" si="237"/>
        <v>update bitacoras_estatus set comprobacion_uso = 1, id_estatus=10 where id=760;</v>
      </c>
      <c r="BJ761" s="137" t="str">
        <f t="shared" si="238"/>
        <v>update bitacoras_estatus set numero_expediente = '682475', numero_registro = '901774', id_estatus = 10, fecha_inicio = '2004-10-07', fecha_vencimiento ='2024-10-07', created_at ='2004-10-07 00:00:00', updated_at ='2004-10-07 00:00:00', id_clase=null, id_marca=566, id_cliente=395, vigencia = 1 where id =760;</v>
      </c>
      <c r="BK761" s="137" t="str">
        <f t="shared" si="239"/>
        <v>update bitacoras_estatus set id_estatus = 10 where id =760;</v>
      </c>
    </row>
    <row r="762" spans="1:63" ht="27">
      <c r="A762" s="3">
        <v>811831</v>
      </c>
      <c r="B762" s="3">
        <v>990570</v>
      </c>
      <c r="C762" s="3">
        <f>IF(Tabla1[[#This Row],[No. REG.]]="","",1)</f>
        <v>1</v>
      </c>
      <c r="D762" s="3" t="s">
        <v>109</v>
      </c>
      <c r="E762" s="3">
        <f>IF(Tabla1[[#This Row],[STATUS]]="","",VLOOKUP(D762,Estatus!$A$2:$B$13,2,0))</f>
        <v>9</v>
      </c>
      <c r="F762" s="3">
        <f>IF(Tabla1[[#This Row],[STATUS]]="","",VLOOKUP(D762,Estatus!$A$2:$I$12,9,0))</f>
        <v>0</v>
      </c>
      <c r="G762" s="12" t="s">
        <v>8715</v>
      </c>
      <c r="H762" s="7">
        <v>38988</v>
      </c>
      <c r="I762" s="80">
        <f t="shared" si="220"/>
        <v>2006</v>
      </c>
      <c r="J762" s="80">
        <f t="shared" si="221"/>
        <v>9</v>
      </c>
      <c r="K762" s="80">
        <f t="shared" si="222"/>
        <v>28</v>
      </c>
      <c r="L762" s="80" t="str">
        <f t="shared" si="223"/>
        <v>09</v>
      </c>
      <c r="M762" s="80">
        <f t="shared" si="224"/>
        <v>28</v>
      </c>
      <c r="N762" s="80" t="str">
        <f t="shared" si="225"/>
        <v>'2006-09-28'</v>
      </c>
      <c r="O762" s="80" t="str">
        <f t="shared" si="226"/>
        <v>'2006-09-28 00:00:00'</v>
      </c>
      <c r="P762" s="7">
        <v>42641</v>
      </c>
      <c r="Q762" s="80">
        <f t="shared" si="227"/>
        <v>2016</v>
      </c>
      <c r="R762" s="80">
        <f t="shared" si="228"/>
        <v>9</v>
      </c>
      <c r="S762" s="80">
        <f t="shared" si="229"/>
        <v>28</v>
      </c>
      <c r="T762" s="80" t="str">
        <f t="shared" si="230"/>
        <v>09</v>
      </c>
      <c r="U762" s="80">
        <f t="shared" si="231"/>
        <v>28</v>
      </c>
      <c r="V762" s="80" t="str">
        <f t="shared" si="232"/>
        <v>'2016-09-28'</v>
      </c>
      <c r="W762" s="80"/>
      <c r="X762" s="80" t="str">
        <f t="shared" si="233"/>
        <v>null</v>
      </c>
      <c r="Y762" s="3" t="s">
        <v>3908</v>
      </c>
      <c r="Z762" s="124">
        <f>IFERROR(IF(Y762="","null",VLOOKUP(Y762,Marcas!$A$2:$C$2024,2,0)),"")</f>
        <v>560</v>
      </c>
      <c r="AA762" s="3" t="s">
        <v>3908</v>
      </c>
      <c r="AB762" s="3">
        <f>IFERROR(IF(AA762="","",IF(AA762="EMPORIO LEGAL",1,VLOOKUP(AA762,Clientes!$A$2:$B$1190,2,0))),"")</f>
        <v>393</v>
      </c>
      <c r="AC762" s="3">
        <f>IFERROR(IF(Tabla1[[#This Row],[id_control]]="null","",VLOOKUP(CONCATENATE(Tabla1[[#This Row],[CLIENTE]],"-",Tabla1[[#This Row],[id_control]]),Hoja1!$C$2:$D$1994,2,0)),"")</f>
        <v>762</v>
      </c>
      <c r="AD762" s="3" t="s">
        <v>3909</v>
      </c>
      <c r="AE762" s="3"/>
      <c r="AF762" s="3"/>
      <c r="AG762" s="3"/>
      <c r="AH762" s="3"/>
      <c r="AI762" s="3"/>
      <c r="AJ762" s="3"/>
      <c r="AK762" s="3"/>
      <c r="AL762" s="3"/>
      <c r="AM762" s="10"/>
      <c r="AN762" s="8"/>
      <c r="AO762" s="6"/>
      <c r="AP762" s="6"/>
      <c r="AQ762" s="6"/>
      <c r="AR762" s="6"/>
      <c r="AS762" s="6"/>
      <c r="AT762" s="6"/>
      <c r="AU762" s="6"/>
      <c r="AV762" s="6"/>
      <c r="AW762" s="6"/>
      <c r="AX762" s="6"/>
      <c r="AY762" s="6"/>
      <c r="AZ762" s="6"/>
      <c r="BA762" s="6"/>
      <c r="BB762" s="6"/>
      <c r="BC762" s="6"/>
      <c r="BD762" s="16"/>
      <c r="BE762" s="8">
        <v>761</v>
      </c>
      <c r="BF762" s="6" t="str">
        <f t="shared" si="234"/>
        <v>insert into bitacoras_estatus (numero_expediente, numero_registro, representante, fecha_inicio, fecha_vencimiento, id_cliente, id_admin, id_bitacoras_estatus, id_estatus, id_clase, id_marca, created_at, updated_at) values('811831','990570','OSCAR HUMBERTO ARÁMBULA SALDIVAR','2006-09-28','2016-09-28','393','2','1','1',null,560,'2006-09-28 00:00:00','2006-09-28 00:00:00');</v>
      </c>
      <c r="BG762" s="6" t="str">
        <f t="shared" si="235"/>
        <v>insert into servicios_comentarios (comentario, id_admin, id_estatus, created_at, updated_at) values('Titulo entragado 01/sep/07. CONTACTADO VÍA SALES UP.',1,761,'2006-09-28 00:00:00','2006-09-28 00:00:00');</v>
      </c>
      <c r="BH762" s="6" t="str">
        <f t="shared" si="236"/>
        <v/>
      </c>
      <c r="BI762" s="137" t="str">
        <f t="shared" si="237"/>
        <v>update bitacoras_estatus set comprobacion_uso = 1, id_estatus=9 where id=761;</v>
      </c>
      <c r="BJ762" s="137" t="str">
        <f t="shared" si="238"/>
        <v>update bitacoras_estatus set numero_expediente = '811831', numero_registro = '990570', id_estatus = 9, fecha_inicio = '2006-09-28', fecha_vencimiento ='2016-09-28', created_at ='2006-09-28 00:00:00', updated_at ='2006-09-28 00:00:00', id_clase=null, id_marca=560, id_cliente=393, vigencia = 0 where id =761;</v>
      </c>
      <c r="BK762" s="137" t="str">
        <f t="shared" si="239"/>
        <v>update bitacoras_estatus set id_estatus = 9 where id =761;</v>
      </c>
    </row>
    <row r="763" spans="1:63" ht="27">
      <c r="A763" s="3">
        <v>879251</v>
      </c>
      <c r="B763" s="3">
        <v>1014496</v>
      </c>
      <c r="C763" s="3">
        <f>IF(Tabla1[[#This Row],[No. REG.]]="","",1)</f>
        <v>1</v>
      </c>
      <c r="D763" s="3" t="s">
        <v>109</v>
      </c>
      <c r="E763" s="3">
        <f>IF(Tabla1[[#This Row],[STATUS]]="","",VLOOKUP(D763,Estatus!$A$2:$B$13,2,0))</f>
        <v>9</v>
      </c>
      <c r="F763" s="3">
        <f>IF(Tabla1[[#This Row],[STATUS]]="","",VLOOKUP(D763,Estatus!$A$2:$I$12,9,0))</f>
        <v>0</v>
      </c>
      <c r="G763" s="12" t="s">
        <v>3910</v>
      </c>
      <c r="H763" s="7">
        <v>39317</v>
      </c>
      <c r="I763" s="80">
        <f t="shared" si="220"/>
        <v>2007</v>
      </c>
      <c r="J763" s="80">
        <f t="shared" si="221"/>
        <v>8</v>
      </c>
      <c r="K763" s="80">
        <f t="shared" si="222"/>
        <v>23</v>
      </c>
      <c r="L763" s="80" t="str">
        <f t="shared" si="223"/>
        <v>08</v>
      </c>
      <c r="M763" s="80">
        <f t="shared" si="224"/>
        <v>23</v>
      </c>
      <c r="N763" s="80" t="str">
        <f t="shared" si="225"/>
        <v>'2007-08-23'</v>
      </c>
      <c r="O763" s="80" t="str">
        <f t="shared" si="226"/>
        <v>'2007-08-23 00:00:00'</v>
      </c>
      <c r="P763" s="7">
        <v>42970</v>
      </c>
      <c r="Q763" s="80">
        <f t="shared" si="227"/>
        <v>2017</v>
      </c>
      <c r="R763" s="80">
        <f t="shared" si="228"/>
        <v>8</v>
      </c>
      <c r="S763" s="80">
        <f t="shared" si="229"/>
        <v>23</v>
      </c>
      <c r="T763" s="80" t="str">
        <f t="shared" si="230"/>
        <v>08</v>
      </c>
      <c r="U763" s="80">
        <f t="shared" si="231"/>
        <v>23</v>
      </c>
      <c r="V763" s="80" t="str">
        <f t="shared" si="232"/>
        <v>'2017-08-23'</v>
      </c>
      <c r="W763" s="80"/>
      <c r="X763" s="80" t="str">
        <f t="shared" si="233"/>
        <v>null</v>
      </c>
      <c r="Y763" s="3" t="s">
        <v>3911</v>
      </c>
      <c r="Z763" s="124">
        <f>IFERROR(IF(Y763="","null",VLOOKUP(Y763,Marcas!$A$2:$C$2024,2,0)),"")</f>
        <v>559</v>
      </c>
      <c r="AA763" s="3" t="s">
        <v>3911</v>
      </c>
      <c r="AB763" s="3">
        <f>IFERROR(IF(AA763="","",IF(AA763="EMPORIO LEGAL",1,VLOOKUP(AA763,Clientes!$A$2:$B$1190,2,0))),"")</f>
        <v>392</v>
      </c>
      <c r="AC763" s="3">
        <f>IFERROR(IF(Tabla1[[#This Row],[id_control]]="null","",VLOOKUP(CONCATENATE(Tabla1[[#This Row],[CLIENTE]],"-",Tabla1[[#This Row],[id_control]]),Hoja1!$C$2:$D$1994,2,0)),"")</f>
        <v>763</v>
      </c>
      <c r="AD763" s="3" t="s">
        <v>3912</v>
      </c>
      <c r="AE763" s="3"/>
      <c r="AF763" s="3"/>
      <c r="AG763" s="3"/>
      <c r="AH763" s="3"/>
      <c r="AI763" s="3"/>
      <c r="AJ763" s="3"/>
      <c r="AK763" s="3"/>
      <c r="AL763" s="3" t="s">
        <v>3913</v>
      </c>
      <c r="AM763" s="6" t="s">
        <v>3914</v>
      </c>
      <c r="AN763" s="6"/>
      <c r="AO763" s="6"/>
      <c r="AP763" s="6"/>
      <c r="AQ763" s="11" t="s">
        <v>3915</v>
      </c>
      <c r="AR763" s="11"/>
      <c r="AS763" s="6"/>
      <c r="AT763" s="6"/>
      <c r="AU763" s="6"/>
      <c r="AV763" s="6"/>
      <c r="AW763" s="6"/>
      <c r="AX763" s="6"/>
      <c r="AY763" s="6"/>
      <c r="AZ763" s="6"/>
      <c r="BA763" s="6"/>
      <c r="BB763" s="6"/>
      <c r="BC763" s="6"/>
      <c r="BD763" s="6" t="s">
        <v>3916</v>
      </c>
      <c r="BE763" s="8">
        <v>762</v>
      </c>
      <c r="BF763" s="6" t="str">
        <f t="shared" si="234"/>
        <v>insert into bitacoras_estatus (numero_expediente, numero_registro, representante, fecha_inicio, fecha_vencimiento, id_cliente, id_admin, id_bitacoras_estatus, id_estatus, id_clase, id_marca, created_at, updated_at) values('879251','1014496','ROMANA GUADALUPE VILLEGAS GANDARA','2007-08-23','2017-08-23','392','2','1','1',null,559,'2007-08-23 00:00:00','2007-08-23 00:00:00');</v>
      </c>
      <c r="BG763" s="6" t="str">
        <f t="shared" si="235"/>
        <v>insert into servicios_comentarios (comentario, id_admin, id_estatus, created_at, updated_at) values('Titulo recibido 18/03/08, TITULO ENTREGADO Y YA TODO PAGADO.',1,762,'2007-08-23 00:00:00','2007-08-23 00:00:00');</v>
      </c>
      <c r="BH763" s="6" t="str">
        <f t="shared" si="236"/>
        <v>insert into servicios_comentarios (comentario, id_admin, id_estatus, created_at, updated_at) values('414 0213, 414 3733 cel 614227 99 36',1,762,'2007-08-23 00:00:00','2007-08-23 00:00:00');</v>
      </c>
      <c r="BI763" s="137" t="str">
        <f t="shared" si="237"/>
        <v>update bitacoras_estatus set comprobacion_uso = 1, id_estatus=9 where id=762;</v>
      </c>
      <c r="BJ763" s="137" t="str">
        <f t="shared" si="238"/>
        <v>update bitacoras_estatus set numero_expediente = '879251', numero_registro = '1014496', id_estatus = 9, fecha_inicio = '2007-08-23', fecha_vencimiento ='2017-08-23', created_at ='2007-08-23 00:00:00', updated_at ='2007-08-23 00:00:00', id_clase=null, id_marca=559, id_cliente=392, vigencia = 0 where id =762;</v>
      </c>
      <c r="BK763" s="137" t="str">
        <f t="shared" si="239"/>
        <v>update bitacoras_estatus set id_estatus = 9 where id =762;</v>
      </c>
    </row>
    <row r="764" spans="1:63" ht="43">
      <c r="A764" s="6">
        <v>1182543</v>
      </c>
      <c r="B764" s="6">
        <v>1243451</v>
      </c>
      <c r="C764" s="6">
        <f>IF(Tabla1[[#This Row],[No. REG.]]="","",1)</f>
        <v>1</v>
      </c>
      <c r="D764" s="3" t="s">
        <v>46</v>
      </c>
      <c r="E764" s="3">
        <f>IF(Tabla1[[#This Row],[STATUS]]="","",VLOOKUP(D764,Estatus!$A$2:$B$13,2,0))</f>
        <v>10</v>
      </c>
      <c r="F764" s="3">
        <f>IF(Tabla1[[#This Row],[STATUS]]="","",VLOOKUP(D764,Estatus!$A$2:$I$12,9,0))</f>
        <v>1</v>
      </c>
      <c r="G764" s="17" t="s">
        <v>3917</v>
      </c>
      <c r="H764" s="9">
        <v>40687</v>
      </c>
      <c r="I764" s="81">
        <f t="shared" si="220"/>
        <v>2011</v>
      </c>
      <c r="J764" s="81">
        <f t="shared" si="221"/>
        <v>5</v>
      </c>
      <c r="K764" s="81">
        <f t="shared" si="222"/>
        <v>24</v>
      </c>
      <c r="L764" s="81" t="str">
        <f t="shared" si="223"/>
        <v>05</v>
      </c>
      <c r="M764" s="81">
        <f t="shared" si="224"/>
        <v>24</v>
      </c>
      <c r="N764" s="81" t="str">
        <f t="shared" si="225"/>
        <v>'2011-05-24'</v>
      </c>
      <c r="O764" s="81" t="str">
        <f t="shared" si="226"/>
        <v>'2011-05-24 00:00:00'</v>
      </c>
      <c r="P764" s="9">
        <v>44340</v>
      </c>
      <c r="Q764" s="81">
        <f t="shared" si="227"/>
        <v>2021</v>
      </c>
      <c r="R764" s="81">
        <f t="shared" si="228"/>
        <v>5</v>
      </c>
      <c r="S764" s="81">
        <f t="shared" si="229"/>
        <v>24</v>
      </c>
      <c r="T764" s="81" t="str">
        <f t="shared" si="230"/>
        <v>05</v>
      </c>
      <c r="U764" s="81">
        <f t="shared" si="231"/>
        <v>24</v>
      </c>
      <c r="V764" s="81" t="str">
        <f t="shared" si="232"/>
        <v>'2021-05-24'</v>
      </c>
      <c r="W764" s="81"/>
      <c r="X764" s="81" t="str">
        <f t="shared" si="233"/>
        <v>null</v>
      </c>
      <c r="Y764" s="16" t="s">
        <v>3918</v>
      </c>
      <c r="Z764" s="126">
        <f>IFERROR(IF(Y764="","null",VLOOKUP(Y764,Marcas!$A$2:$C$2024,2,0)),"")</f>
        <v>558</v>
      </c>
      <c r="AA764" s="6" t="s">
        <v>3919</v>
      </c>
      <c r="AB764" s="6">
        <f>IFERROR(IF(AA764="","",IF(AA764="EMPORIO LEGAL",1,VLOOKUP(AA764,Clientes!$A$2:$B$1190,2,0))),"")</f>
        <v>391</v>
      </c>
      <c r="AC764" s="6">
        <f>IFERROR(IF(Tabla1[[#This Row],[id_control]]="null","",VLOOKUP(CONCATENATE(Tabla1[[#This Row],[CLIENTE]],"-",Tabla1[[#This Row],[id_control]]),Hoja1!$C$2:$D$1994,2,0)),"")</f>
        <v>764</v>
      </c>
      <c r="AD764" s="6" t="s">
        <v>3920</v>
      </c>
      <c r="AE764" s="6"/>
      <c r="AF764" s="6"/>
      <c r="AG764" s="6"/>
      <c r="AH764" s="6"/>
      <c r="AI764" s="6"/>
      <c r="AJ764" s="6"/>
      <c r="AK764" s="6"/>
      <c r="AL764" s="8" t="s">
        <v>3921</v>
      </c>
      <c r="AM764" s="6" t="s">
        <v>3922</v>
      </c>
      <c r="AN764" s="6" t="s">
        <v>3923</v>
      </c>
      <c r="AO764" s="6"/>
      <c r="AP764" s="6"/>
      <c r="AQ764" s="10"/>
      <c r="AR764" s="6"/>
      <c r="AS764" s="6"/>
      <c r="AT764" s="6"/>
      <c r="AU764" s="6"/>
      <c r="AV764" s="8" t="s">
        <v>3924</v>
      </c>
      <c r="AW764" s="6"/>
      <c r="AX764" s="6"/>
      <c r="AY764" s="6"/>
      <c r="AZ764" s="6"/>
      <c r="BA764" s="6"/>
      <c r="BB764" s="6"/>
      <c r="BC764" s="6"/>
      <c r="BD764" s="16" t="s">
        <v>3925</v>
      </c>
      <c r="BE764" s="8">
        <v>763</v>
      </c>
      <c r="BF764" s="6" t="str">
        <f t="shared" si="234"/>
        <v>insert into bitacoras_estatus (numero_expediente, numero_registro, representante, fecha_inicio, fecha_vencimiento, id_cliente, id_admin, id_bitacoras_estatus, id_estatus, id_clase, id_marca, created_at, updated_at) values('1182543','1243451','CLAUDIA HERRERA DE LA ROSA','2011-05-24','2021-05-24','391','2','1','1',null,558,'2011-05-24 00:00:00','2011-05-24 00:00:00');</v>
      </c>
      <c r="BG764" s="6" t="str">
        <f t="shared" si="235"/>
        <v>insert into servicios_comentarios (comentario, id_admin, id_estatus, created_at, updated_at) values('TITULO RECIBIDO 25/11/2011',1,763,'2011-05-24 00:00:00','2011-05-24 00:00:00');</v>
      </c>
      <c r="BH764" s="6" t="str">
        <f t="shared" si="236"/>
        <v>insert into servicios_comentarios (comentario, id_admin, id_estatus, created_at, updated_at) values('4987356
(614)235-1606, 115-3763',1,763,'2011-05-24 00:00:00','2011-05-24 00:00:00');</v>
      </c>
      <c r="BI764" s="137" t="str">
        <f t="shared" si="237"/>
        <v>update bitacoras_estatus set comprobacion_uso = 1, id_estatus=10 where id=763;</v>
      </c>
      <c r="BJ764" s="137" t="str">
        <f t="shared" si="238"/>
        <v>update bitacoras_estatus set numero_expediente = '1182543', numero_registro = '1243451', id_estatus = 10, fecha_inicio = '2011-05-24', fecha_vencimiento ='2021-05-24', created_at ='2011-05-24 00:00:00', updated_at ='2011-05-24 00:00:00', id_clase=null, id_marca=558, id_cliente=391, vigencia = 1 where id =763;</v>
      </c>
      <c r="BK764" s="137" t="str">
        <f t="shared" si="239"/>
        <v>update bitacoras_estatus set id_estatus = 10 where id =763;</v>
      </c>
    </row>
    <row r="765" spans="1:63">
      <c r="A765" s="3">
        <v>1079964</v>
      </c>
      <c r="B765" s="3">
        <v>1162200</v>
      </c>
      <c r="C765" s="3">
        <f>IF(Tabla1[[#This Row],[No. REG.]]="","",1)</f>
        <v>1</v>
      </c>
      <c r="D765" s="3" t="s">
        <v>46</v>
      </c>
      <c r="E765" s="3">
        <f>IF(Tabla1[[#This Row],[STATUS]]="","",VLOOKUP(D765,Estatus!$A$2:$B$13,2,0))</f>
        <v>10</v>
      </c>
      <c r="F765" s="3">
        <f>IF(Tabla1[[#This Row],[STATUS]]="","",VLOOKUP(D765,Estatus!$A$2:$I$12,9,0))</f>
        <v>1</v>
      </c>
      <c r="G765" s="12" t="s">
        <v>3926</v>
      </c>
      <c r="H765" s="7">
        <v>40266</v>
      </c>
      <c r="I765" s="80">
        <f t="shared" si="220"/>
        <v>2010</v>
      </c>
      <c r="J765" s="80">
        <f t="shared" si="221"/>
        <v>3</v>
      </c>
      <c r="K765" s="80">
        <f t="shared" si="222"/>
        <v>29</v>
      </c>
      <c r="L765" s="80" t="str">
        <f t="shared" si="223"/>
        <v>03</v>
      </c>
      <c r="M765" s="80">
        <f t="shared" si="224"/>
        <v>29</v>
      </c>
      <c r="N765" s="80" t="str">
        <f t="shared" si="225"/>
        <v>'2010-03-29'</v>
      </c>
      <c r="O765" s="80" t="str">
        <f t="shared" si="226"/>
        <v>'2010-03-29 00:00:00'</v>
      </c>
      <c r="P765" s="7">
        <v>43919</v>
      </c>
      <c r="Q765" s="80">
        <f t="shared" si="227"/>
        <v>2020</v>
      </c>
      <c r="R765" s="80">
        <f t="shared" si="228"/>
        <v>3</v>
      </c>
      <c r="S765" s="80">
        <f t="shared" si="229"/>
        <v>29</v>
      </c>
      <c r="T765" s="80" t="str">
        <f t="shared" si="230"/>
        <v>03</v>
      </c>
      <c r="U765" s="80">
        <f t="shared" si="231"/>
        <v>29</v>
      </c>
      <c r="V765" s="80" t="str">
        <f t="shared" si="232"/>
        <v>'2020-03-29'</v>
      </c>
      <c r="W765" s="80"/>
      <c r="X765" s="80" t="str">
        <f t="shared" si="233"/>
        <v>null</v>
      </c>
      <c r="Y765" s="3" t="s">
        <v>3927</v>
      </c>
      <c r="Z765" s="124">
        <f>IFERROR(IF(Y765="","null",VLOOKUP(Y765,Marcas!$A$2:$C$2024,2,0)),"")</f>
        <v>554</v>
      </c>
      <c r="AA765" s="3" t="s">
        <v>3927</v>
      </c>
      <c r="AB765" s="3">
        <f>IFERROR(IF(AA765="","",IF(AA765="EMPORIO LEGAL",1,VLOOKUP(AA765,Clientes!$A$2:$B$1190,2,0))),"")</f>
        <v>387</v>
      </c>
      <c r="AC765" s="3">
        <f>IFERROR(IF(Tabla1[[#This Row],[id_control]]="null","",VLOOKUP(CONCATENATE(Tabla1[[#This Row],[CLIENTE]],"-",Tabla1[[#This Row],[id_control]]),Hoja1!$C$2:$D$1994,2,0)),"")</f>
        <v>765</v>
      </c>
      <c r="AD765" s="3" t="s">
        <v>3928</v>
      </c>
      <c r="AE765" s="3"/>
      <c r="AF765" s="3"/>
      <c r="AG765" s="3"/>
      <c r="AH765" s="3"/>
      <c r="AI765" s="3"/>
      <c r="AJ765" s="3"/>
      <c r="AK765" s="3"/>
      <c r="AL765" s="3" t="s">
        <v>3929</v>
      </c>
      <c r="AM765" s="11"/>
      <c r="AN765" s="6"/>
      <c r="AO765" s="6"/>
      <c r="AP765" s="6"/>
      <c r="AQ765" s="6" t="s">
        <v>3930</v>
      </c>
      <c r="AR765" s="6" t="s">
        <v>3931</v>
      </c>
      <c r="AS765" s="6"/>
      <c r="AT765" s="6"/>
      <c r="AU765" s="6"/>
      <c r="AV765" s="6" t="s">
        <v>3932</v>
      </c>
      <c r="AW765" s="6"/>
      <c r="AX765" s="6"/>
      <c r="AY765" s="6"/>
      <c r="AZ765" s="6"/>
      <c r="BA765" s="6"/>
      <c r="BB765" s="6"/>
      <c r="BC765" s="6"/>
      <c r="BD765" s="6" t="s">
        <v>3933</v>
      </c>
      <c r="BE765" s="8">
        <v>764</v>
      </c>
      <c r="BF765" s="6" t="str">
        <f t="shared" si="234"/>
        <v>insert into bitacoras_estatus (numero_expediente, numero_registro, representante, fecha_inicio, fecha_vencimiento, id_cliente, id_admin, id_bitacoras_estatus, id_estatus, id_clase, id_marca, created_at, updated_at) values('1079964','1162200','TEODORO SALVADOR FIERRO GOMEZ','2010-03-29','2020-03-29','387','2','1','1',null,554,'2010-03-29 00:00:00','2010-03-29 00:00:00');</v>
      </c>
      <c r="BG765" s="6" t="str">
        <f t="shared" si="235"/>
        <v>insert into servicios_comentarios (comentario, id_admin, id_estatus, created_at, updated_at) values('Título Rentregado 06/09/2010',1,764,'2010-03-29 00:00:00','2010-03-29 00:00:00');</v>
      </c>
      <c r="BH765" s="6" t="str">
        <f t="shared" si="236"/>
        <v>insert into servicios_comentarios (comentario, id_admin, id_estatus, created_at, updated_at) values('625 251 7289, 656 251 7290, CEL 656 199 8566',1,764,'2010-03-29 00:00:00','2010-03-29 00:00:00');</v>
      </c>
      <c r="BI765" s="137" t="str">
        <f t="shared" si="237"/>
        <v>update bitacoras_estatus set comprobacion_uso = 1, id_estatus=10 where id=764;</v>
      </c>
      <c r="BJ765" s="137" t="str">
        <f t="shared" si="238"/>
        <v>update bitacoras_estatus set numero_expediente = '1079964', numero_registro = '1162200', id_estatus = 10, fecha_inicio = '2010-03-29', fecha_vencimiento ='2020-03-29', created_at ='2010-03-29 00:00:00', updated_at ='2010-03-29 00:00:00', id_clase=null, id_marca=554, id_cliente=387, vigencia = 1 where id =764;</v>
      </c>
      <c r="BK765" s="137" t="str">
        <f t="shared" si="239"/>
        <v>update bitacoras_estatus set id_estatus = 10 where id =764;</v>
      </c>
    </row>
    <row r="766" spans="1:63">
      <c r="A766" s="6">
        <v>1242645</v>
      </c>
      <c r="B766" s="6">
        <v>1291210</v>
      </c>
      <c r="C766" s="6">
        <f>IF(Tabla1[[#This Row],[No. REG.]]="","",1)</f>
        <v>1</v>
      </c>
      <c r="D766" s="3" t="s">
        <v>46</v>
      </c>
      <c r="E766" s="3">
        <f>IF(Tabla1[[#This Row],[STATUS]]="","",VLOOKUP(D766,Estatus!$A$2:$B$13,2,0))</f>
        <v>10</v>
      </c>
      <c r="F766" s="3">
        <f>IF(Tabla1[[#This Row],[STATUS]]="","",VLOOKUP(D766,Estatus!$A$2:$I$12,9,0))</f>
        <v>1</v>
      </c>
      <c r="G766" s="51" t="s">
        <v>3934</v>
      </c>
      <c r="H766" s="7">
        <v>40924</v>
      </c>
      <c r="I766" s="80">
        <f t="shared" si="220"/>
        <v>2012</v>
      </c>
      <c r="J766" s="80">
        <f t="shared" si="221"/>
        <v>1</v>
      </c>
      <c r="K766" s="80">
        <f t="shared" si="222"/>
        <v>16</v>
      </c>
      <c r="L766" s="80" t="str">
        <f t="shared" si="223"/>
        <v>01</v>
      </c>
      <c r="M766" s="80">
        <f t="shared" si="224"/>
        <v>16</v>
      </c>
      <c r="N766" s="80" t="str">
        <f t="shared" si="225"/>
        <v>'2012-01-16'</v>
      </c>
      <c r="O766" s="80" t="str">
        <f t="shared" si="226"/>
        <v>'2012-01-16 00:00:00'</v>
      </c>
      <c r="P766" s="7">
        <v>44577</v>
      </c>
      <c r="Q766" s="80">
        <f t="shared" si="227"/>
        <v>2022</v>
      </c>
      <c r="R766" s="80">
        <f t="shared" si="228"/>
        <v>1</v>
      </c>
      <c r="S766" s="80">
        <f t="shared" si="229"/>
        <v>16</v>
      </c>
      <c r="T766" s="80" t="str">
        <f t="shared" si="230"/>
        <v>01</v>
      </c>
      <c r="U766" s="80">
        <f t="shared" si="231"/>
        <v>16</v>
      </c>
      <c r="V766" s="80" t="str">
        <f t="shared" si="232"/>
        <v>'2022-01-16'</v>
      </c>
      <c r="W766" s="80"/>
      <c r="X766" s="80" t="str">
        <f t="shared" si="233"/>
        <v>null</v>
      </c>
      <c r="Y766" s="6" t="s">
        <v>3935</v>
      </c>
      <c r="Z766" s="123">
        <f>IFERROR(IF(Y766="","null",VLOOKUP(Y766,Marcas!$A$2:$C$2024,2,0)),"")</f>
        <v>74</v>
      </c>
      <c r="AA766" s="6" t="s">
        <v>3936</v>
      </c>
      <c r="AB766" s="6">
        <f>IFERROR(IF(AA766="","",IF(AA766="EMPORIO LEGAL",1,VLOOKUP(AA766,Clientes!$A$2:$B$1190,2,0))),"")</f>
        <v>386</v>
      </c>
      <c r="AC766" s="6">
        <f>IFERROR(IF(Tabla1[[#This Row],[id_control]]="null","",VLOOKUP(CONCATENATE(Tabla1[[#This Row],[CLIENTE]],"-",Tabla1[[#This Row],[id_control]]),Hoja1!$C$2:$D$1994,2,0)),"")</f>
        <v>766</v>
      </c>
      <c r="AD766" s="6" t="s">
        <v>3937</v>
      </c>
      <c r="AE766" s="6"/>
      <c r="AF766" s="6"/>
      <c r="AG766" s="6"/>
      <c r="AH766" s="6"/>
      <c r="AI766" s="6"/>
      <c r="AJ766" s="6"/>
      <c r="AK766" s="6"/>
      <c r="AL766" s="6" t="s">
        <v>3938</v>
      </c>
      <c r="AM766" s="6"/>
      <c r="AN766" s="6"/>
      <c r="AO766" s="6"/>
      <c r="AP766" s="6"/>
      <c r="AQ766" s="6" t="s">
        <v>3939</v>
      </c>
      <c r="AR766" s="6"/>
      <c r="AS766" s="6"/>
      <c r="AT766" s="6"/>
      <c r="AU766" s="6"/>
      <c r="AV766" s="5" t="s">
        <v>3940</v>
      </c>
      <c r="AW766" s="5"/>
      <c r="AX766" s="5"/>
      <c r="AY766" s="5"/>
      <c r="AZ766" s="5"/>
      <c r="BA766" s="5"/>
      <c r="BB766" s="5"/>
      <c r="BC766" s="5"/>
      <c r="BD766" s="8" t="s">
        <v>3941</v>
      </c>
      <c r="BE766" s="8">
        <v>765</v>
      </c>
      <c r="BF766" s="6" t="str">
        <f t="shared" si="234"/>
        <v>insert into bitacoras_estatus (numero_expediente, numero_registro, representante, fecha_inicio, fecha_vencimiento, id_cliente, id_admin, id_bitacoras_estatus, id_estatus, id_clase, id_marca, created_at, updated_at) values('1242645','1291210','INOCENTE MAURICIO RAMIREZ HERNANDEZ','2012-01-16','2022-01-16','386','2','1','1',null,74,'2012-01-16 00:00:00','2012-01-16 00:00:00');</v>
      </c>
      <c r="BG766" s="6" t="str">
        <f t="shared" si="235"/>
        <v>insert into servicios_comentarios (comentario, id_admin, id_estatus, created_at, updated_at) values('titulo entregado 12/09/2012',1,765,'2012-01-16 00:00:00','2012-01-16 00:00:00');</v>
      </c>
      <c r="BH766" s="6" t="str">
        <f t="shared" si="236"/>
        <v>insert into servicios_comentarios (comentario, id_admin, id_estatus, created_at, updated_at) values('543 3351 cel.- 614 1 96 58 28',1,765,'2012-01-16 00:00:00','2012-01-16 00:00:00');</v>
      </c>
      <c r="BI766" s="137" t="str">
        <f t="shared" si="237"/>
        <v>update bitacoras_estatus set comprobacion_uso = 1, id_estatus=10 where id=765;</v>
      </c>
      <c r="BJ766" s="137" t="str">
        <f t="shared" si="238"/>
        <v>update bitacoras_estatus set numero_expediente = '1242645', numero_registro = '1291210', id_estatus = 10, fecha_inicio = '2012-01-16', fecha_vencimiento ='2022-01-16', created_at ='2012-01-16 00:00:00', updated_at ='2012-01-16 00:00:00', id_clase=null, id_marca=74, id_cliente=386, vigencia = 1 where id =765;</v>
      </c>
      <c r="BK766" s="137" t="str">
        <f t="shared" si="239"/>
        <v>update bitacoras_estatus set id_estatus = 10 where id =765;</v>
      </c>
    </row>
    <row r="767" spans="1:63">
      <c r="A767" s="6">
        <v>1062685</v>
      </c>
      <c r="B767" s="6">
        <v>1170695</v>
      </c>
      <c r="C767" s="6">
        <f>IF(Tabla1[[#This Row],[No. REG.]]="","",1)</f>
        <v>1</v>
      </c>
      <c r="D767" s="3" t="s">
        <v>46</v>
      </c>
      <c r="E767" s="3">
        <f>IF(Tabla1[[#This Row],[STATUS]]="","",VLOOKUP(D767,Estatus!$A$2:$B$13,2,0))</f>
        <v>10</v>
      </c>
      <c r="F767" s="3">
        <f>IF(Tabla1[[#This Row],[STATUS]]="","",VLOOKUP(D767,Estatus!$A$2:$I$12,9,0))</f>
        <v>1</v>
      </c>
      <c r="G767" s="16" t="s">
        <v>3942</v>
      </c>
      <c r="H767" s="7">
        <v>40168</v>
      </c>
      <c r="I767" s="80">
        <f t="shared" si="220"/>
        <v>2009</v>
      </c>
      <c r="J767" s="80">
        <f t="shared" si="221"/>
        <v>12</v>
      </c>
      <c r="K767" s="80">
        <f t="shared" si="222"/>
        <v>21</v>
      </c>
      <c r="L767" s="80">
        <f t="shared" si="223"/>
        <v>12</v>
      </c>
      <c r="M767" s="80">
        <f t="shared" si="224"/>
        <v>21</v>
      </c>
      <c r="N767" s="80" t="str">
        <f t="shared" si="225"/>
        <v>'2009-12-21'</v>
      </c>
      <c r="O767" s="80" t="str">
        <f t="shared" si="226"/>
        <v>'2009-12-21 00:00:00'</v>
      </c>
      <c r="P767" s="7">
        <v>43820</v>
      </c>
      <c r="Q767" s="80">
        <f t="shared" si="227"/>
        <v>2019</v>
      </c>
      <c r="R767" s="80">
        <f t="shared" si="228"/>
        <v>12</v>
      </c>
      <c r="S767" s="80">
        <f t="shared" si="229"/>
        <v>21</v>
      </c>
      <c r="T767" s="80">
        <f t="shared" si="230"/>
        <v>12</v>
      </c>
      <c r="U767" s="80">
        <f t="shared" si="231"/>
        <v>21</v>
      </c>
      <c r="V767" s="80" t="str">
        <f t="shared" si="232"/>
        <v>'2019-12-21'</v>
      </c>
      <c r="W767" s="80"/>
      <c r="X767" s="80" t="str">
        <f t="shared" si="233"/>
        <v>null</v>
      </c>
      <c r="Y767" s="6" t="s">
        <v>3943</v>
      </c>
      <c r="Z767" s="123">
        <f>IFERROR(IF(Y767="","null",VLOOKUP(Y767,Marcas!$A$2:$C$2024,2,0)),"")</f>
        <v>540</v>
      </c>
      <c r="AA767" s="6" t="s">
        <v>3944</v>
      </c>
      <c r="AB767" s="6">
        <f>IFERROR(IF(AA767="","",IF(AA767="EMPORIO LEGAL",1,VLOOKUP(AA767,Clientes!$A$2:$B$1190,2,0))),"")</f>
        <v>385</v>
      </c>
      <c r="AC767" s="6">
        <f>IFERROR(IF(Tabla1[[#This Row],[id_control]]="null","",VLOOKUP(CONCATENATE(Tabla1[[#This Row],[CLIENTE]],"-",Tabla1[[#This Row],[id_control]]),Hoja1!$C$2:$D$1994,2,0)),"")</f>
        <v>767</v>
      </c>
      <c r="AD767" s="6" t="s">
        <v>3945</v>
      </c>
      <c r="AE767" s="6"/>
      <c r="AF767" s="6"/>
      <c r="AG767" s="6"/>
      <c r="AH767" s="6"/>
      <c r="AI767" s="6"/>
      <c r="AJ767" s="6"/>
      <c r="AK767" s="6"/>
      <c r="AL767" s="6" t="s">
        <v>3946</v>
      </c>
      <c r="AM767" s="8" t="s">
        <v>3947</v>
      </c>
      <c r="AN767" s="8"/>
      <c r="AO767" s="8"/>
      <c r="AP767" s="8"/>
      <c r="AQ767" s="8"/>
      <c r="AR767" s="8"/>
      <c r="AS767" s="8"/>
      <c r="AT767" s="8"/>
      <c r="AU767" s="8"/>
      <c r="AV767" s="8" t="s">
        <v>3948</v>
      </c>
      <c r="AW767" s="8"/>
      <c r="AX767" s="8"/>
      <c r="AY767" s="8"/>
      <c r="AZ767" s="8"/>
      <c r="BA767" s="8"/>
      <c r="BB767" s="8"/>
      <c r="BC767" s="8"/>
      <c r="BD767" s="8" t="s">
        <v>3949</v>
      </c>
      <c r="BE767" s="8">
        <v>766</v>
      </c>
      <c r="BF767" s="6" t="str">
        <f t="shared" si="234"/>
        <v>insert into bitacoras_estatus (numero_expediente, numero_registro, representante, fecha_inicio, fecha_vencimiento, id_cliente, id_admin, id_bitacoras_estatus, id_estatus, id_clase, id_marca, created_at, updated_at) values('1062685','1170695','JACOB DYCK FRIESEN','2009-12-21','2019-12-21','385','2','1','1',null,540,'2009-12-21 00:00:00','2009-12-21 00:00:00');</v>
      </c>
      <c r="BG767" s="6" t="str">
        <f t="shared" si="235"/>
        <v>insert into servicios_comentarios (comentario, id_admin, id_estatus, created_at, updated_at) values('TITULOENTREGADO: 09/09/2010',1,766,'2009-12-21 00:00:00','2009-12-21 00:00:00');</v>
      </c>
      <c r="BH767" s="6" t="str">
        <f t="shared" si="236"/>
        <v>insert into servicios_comentarios (comentario, id_admin, id_estatus, created_at, updated_at) values('625 578 6050, 625 578 6052',1,766,'2009-12-21 00:00:00','2009-12-21 00:00:00');</v>
      </c>
      <c r="BI767" s="137" t="str">
        <f t="shared" si="237"/>
        <v>update bitacoras_estatus set comprobacion_uso = 1, id_estatus=10 where id=766;</v>
      </c>
      <c r="BJ767" s="137" t="str">
        <f t="shared" si="238"/>
        <v>update bitacoras_estatus set numero_expediente = '1062685', numero_registro = '1170695', id_estatus = 10, fecha_inicio = '2009-12-21', fecha_vencimiento ='2019-12-21', created_at ='2009-12-21 00:00:00', updated_at ='2009-12-21 00:00:00', id_clase=null, id_marca=540, id_cliente=385, vigencia = 1 where id =766;</v>
      </c>
      <c r="BK767" s="137" t="str">
        <f t="shared" si="239"/>
        <v>update bitacoras_estatus set id_estatus = 10 where id =766;</v>
      </c>
    </row>
    <row r="768" spans="1:63" ht="29">
      <c r="A768" s="6">
        <v>922755</v>
      </c>
      <c r="B768" s="6">
        <v>1040196</v>
      </c>
      <c r="C768" s="6">
        <f>IF(Tabla1[[#This Row],[No. REG.]]="","",1)</f>
        <v>1</v>
      </c>
      <c r="D768" s="3" t="s">
        <v>109</v>
      </c>
      <c r="E768" s="3">
        <f>IF(Tabla1[[#This Row],[STATUS]]="","",VLOOKUP(D768,Estatus!$A$2:$B$13,2,0))</f>
        <v>9</v>
      </c>
      <c r="F768" s="3">
        <f>IF(Tabla1[[#This Row],[STATUS]]="","",VLOOKUP(D768,Estatus!$A$2:$I$12,9,0))</f>
        <v>0</v>
      </c>
      <c r="G768" s="16" t="s">
        <v>8716</v>
      </c>
      <c r="H768" s="7">
        <v>39526</v>
      </c>
      <c r="I768" s="80">
        <f t="shared" si="220"/>
        <v>2008</v>
      </c>
      <c r="J768" s="80">
        <f t="shared" si="221"/>
        <v>3</v>
      </c>
      <c r="K768" s="80">
        <f t="shared" si="222"/>
        <v>19</v>
      </c>
      <c r="L768" s="80" t="str">
        <f t="shared" si="223"/>
        <v>03</v>
      </c>
      <c r="M768" s="80">
        <f t="shared" si="224"/>
        <v>19</v>
      </c>
      <c r="N768" s="80" t="str">
        <f t="shared" si="225"/>
        <v>'2008-03-19'</v>
      </c>
      <c r="O768" s="80" t="str">
        <f t="shared" si="226"/>
        <v>'2008-03-19 00:00:00'</v>
      </c>
      <c r="P768" s="7">
        <v>43178</v>
      </c>
      <c r="Q768" s="80">
        <f t="shared" si="227"/>
        <v>2018</v>
      </c>
      <c r="R768" s="80">
        <f t="shared" si="228"/>
        <v>3</v>
      </c>
      <c r="S768" s="80">
        <f t="shared" si="229"/>
        <v>19</v>
      </c>
      <c r="T768" s="80" t="str">
        <f t="shared" si="230"/>
        <v>03</v>
      </c>
      <c r="U768" s="80">
        <f t="shared" si="231"/>
        <v>19</v>
      </c>
      <c r="V768" s="80" t="str">
        <f t="shared" si="232"/>
        <v>'2018-03-19'</v>
      </c>
      <c r="W768" s="80"/>
      <c r="X768" s="80" t="str">
        <f t="shared" si="233"/>
        <v>null</v>
      </c>
      <c r="Y768" s="6" t="s">
        <v>3950</v>
      </c>
      <c r="Z768" s="123">
        <f>IFERROR(IF(Y768="","null",VLOOKUP(Y768,Marcas!$A$2:$C$2024,2,0)),"")</f>
        <v>551</v>
      </c>
      <c r="AA768" s="6" t="s">
        <v>3950</v>
      </c>
      <c r="AB768" s="6">
        <f>IFERROR(IF(AA768="","",IF(AA768="EMPORIO LEGAL",1,VLOOKUP(AA768,Clientes!$A$2:$B$1190,2,0))),"")</f>
        <v>384</v>
      </c>
      <c r="AC768" s="6">
        <f>IFERROR(IF(Tabla1[[#This Row],[id_control]]="null","",VLOOKUP(CONCATENATE(Tabla1[[#This Row],[CLIENTE]],"-",Tabla1[[#This Row],[id_control]]),Hoja1!$C$2:$D$1994,2,0)),"")</f>
        <v>768</v>
      </c>
      <c r="AD768" s="6" t="s">
        <v>3951</v>
      </c>
      <c r="AE768" s="6"/>
      <c r="AF768" s="6"/>
      <c r="AG768" s="6"/>
      <c r="AH768" s="6"/>
      <c r="AI768" s="6"/>
      <c r="AJ768" s="6"/>
      <c r="AK768" s="6"/>
      <c r="AL768" s="3" t="s">
        <v>3952</v>
      </c>
      <c r="AM768" s="5"/>
      <c r="AN768" s="4"/>
      <c r="AO768" s="4"/>
      <c r="AP768" s="4"/>
      <c r="AQ768" s="4"/>
      <c r="AR768" s="5"/>
      <c r="AS768" s="5"/>
      <c r="AT768" s="5"/>
      <c r="AU768" s="5"/>
      <c r="AV768" s="6" t="s">
        <v>3953</v>
      </c>
      <c r="AW768" s="6"/>
      <c r="AX768" s="6"/>
      <c r="AY768" s="6"/>
      <c r="AZ768" s="6"/>
      <c r="BA768" s="6"/>
      <c r="BB768" s="6"/>
      <c r="BC768" s="6"/>
      <c r="BD768" s="8" t="s">
        <v>3952</v>
      </c>
      <c r="BE768" s="8">
        <v>767</v>
      </c>
      <c r="BF768" s="6" t="str">
        <f t="shared" si="234"/>
        <v>insert into bitacoras_estatus (numero_expediente, numero_registro, representante, fecha_inicio, fecha_vencimiento, id_cliente, id_admin, id_bitacoras_estatus, id_estatus, id_clase, id_marca, created_at, updated_at) values('922755','1040196','HECTOR ALCANTARA MARQUEZ','2008-03-19','2018-03-19','384','2','1','1',null,551,'2008-03-19 00:00:00','2008-03-19 00:00:00');</v>
      </c>
      <c r="BG768" s="6" t="str">
        <f t="shared" si="235"/>
        <v>insert into servicios_comentarios (comentario, id_admin, id_estatus, created_at, updated_at) values('NO RENOVARÁN TITULO ENTREGADO 21/07/08',1,767,'2008-03-19 00:00:00','2008-03-19 00:00:00');</v>
      </c>
      <c r="BH768" s="6" t="str">
        <f t="shared" si="236"/>
        <v>insert into servicios_comentarios (comentario, id_admin, id_estatus, created_at, updated_at) values(', 434 0745',1,767,'2008-03-19 00:00:00','2008-03-19 00:00:00');</v>
      </c>
      <c r="BI768" s="137" t="str">
        <f t="shared" si="237"/>
        <v>update bitacoras_estatus set comprobacion_uso = 1, id_estatus=9 where id=767;</v>
      </c>
      <c r="BJ768" s="137" t="str">
        <f t="shared" si="238"/>
        <v>update bitacoras_estatus set numero_expediente = '922755', numero_registro = '1040196', id_estatus = 9, fecha_inicio = '2008-03-19', fecha_vencimiento ='2018-03-19', created_at ='2008-03-19 00:00:00', updated_at ='2008-03-19 00:00:00', id_clase=null, id_marca=551, id_cliente=384, vigencia = 0 where id =767;</v>
      </c>
      <c r="BK768" s="137" t="str">
        <f t="shared" si="239"/>
        <v>update bitacoras_estatus set id_estatus = 9 where id =767;</v>
      </c>
    </row>
    <row r="769" spans="1:63">
      <c r="A769" s="6">
        <v>1004079</v>
      </c>
      <c r="B769" s="6"/>
      <c r="C769" s="6" t="str">
        <f>IF(Tabla1[[#This Row],[No. REG.]]="","",1)</f>
        <v/>
      </c>
      <c r="D769" s="3" t="s">
        <v>34</v>
      </c>
      <c r="E769" s="3">
        <f>IF(Tabla1[[#This Row],[STATUS]]="","",VLOOKUP(D769,Estatus!$A$2:$B$13,2,0))</f>
        <v>5</v>
      </c>
      <c r="F769" s="3">
        <f>IF(Tabla1[[#This Row],[STATUS]]="","",VLOOKUP(D769,Estatus!$A$2:$I$12,9,0))</f>
        <v>0</v>
      </c>
      <c r="G769" s="16" t="s">
        <v>3954</v>
      </c>
      <c r="H769" s="7">
        <v>39926</v>
      </c>
      <c r="I769" s="80">
        <f t="shared" si="220"/>
        <v>2009</v>
      </c>
      <c r="J769" s="80">
        <f t="shared" si="221"/>
        <v>4</v>
      </c>
      <c r="K769" s="80">
        <f t="shared" si="222"/>
        <v>23</v>
      </c>
      <c r="L769" s="80" t="str">
        <f t="shared" si="223"/>
        <v>04</v>
      </c>
      <c r="M769" s="80">
        <f t="shared" si="224"/>
        <v>23</v>
      </c>
      <c r="N769" s="80" t="str">
        <f t="shared" si="225"/>
        <v>'2009-04-23'</v>
      </c>
      <c r="O769" s="80" t="str">
        <f t="shared" si="226"/>
        <v>'2009-04-23 00:00:00'</v>
      </c>
      <c r="P769" s="7">
        <v>43578</v>
      </c>
      <c r="Q769" s="80">
        <f t="shared" si="227"/>
        <v>2019</v>
      </c>
      <c r="R769" s="80">
        <f t="shared" si="228"/>
        <v>4</v>
      </c>
      <c r="S769" s="80">
        <f t="shared" si="229"/>
        <v>23</v>
      </c>
      <c r="T769" s="80" t="str">
        <f t="shared" si="230"/>
        <v>04</v>
      </c>
      <c r="U769" s="80">
        <f t="shared" si="231"/>
        <v>23</v>
      </c>
      <c r="V769" s="80" t="str">
        <f t="shared" si="232"/>
        <v>'2019-04-23'</v>
      </c>
      <c r="W769" s="80"/>
      <c r="X769" s="80" t="str">
        <f t="shared" si="233"/>
        <v>null</v>
      </c>
      <c r="Y769" s="6" t="s">
        <v>3955</v>
      </c>
      <c r="Z769" s="123">
        <f>IFERROR(IF(Y769="","null",VLOOKUP(Y769,Marcas!$A$2:$C$2024,2,0)),"")</f>
        <v>548</v>
      </c>
      <c r="AA769" s="6" t="s">
        <v>3955</v>
      </c>
      <c r="AB769" s="6">
        <f>IFERROR(IF(AA769="","",IF(AA769="EMPORIO LEGAL",1,VLOOKUP(AA769,Clientes!$A$2:$B$1190,2,0))),"")</f>
        <v>382</v>
      </c>
      <c r="AC769" s="6">
        <f>IFERROR(IF(Tabla1[[#This Row],[id_control]]="null","",VLOOKUP(CONCATENATE(Tabla1[[#This Row],[CLIENTE]],"-",Tabla1[[#This Row],[id_control]]),Hoja1!$C$2:$D$1994,2,0)),"")</f>
        <v>769</v>
      </c>
      <c r="AD769" s="6" t="s">
        <v>3956</v>
      </c>
      <c r="AE769" s="6"/>
      <c r="AF769" s="6"/>
      <c r="AG769" s="6"/>
      <c r="AH769" s="6"/>
      <c r="AI769" s="6"/>
      <c r="AJ769" s="6"/>
      <c r="AK769" s="6"/>
      <c r="AL769" s="3"/>
      <c r="AM769" s="5"/>
      <c r="AN769" s="5"/>
      <c r="AO769" s="5"/>
      <c r="AP769" s="5"/>
      <c r="AQ769" s="5"/>
      <c r="AR769" s="5"/>
      <c r="AS769" s="6"/>
      <c r="AT769" s="6"/>
      <c r="AU769" s="6"/>
      <c r="AV769" s="6"/>
      <c r="AW769" s="5"/>
      <c r="AX769" s="5"/>
      <c r="AY769" s="6"/>
      <c r="AZ769" s="6"/>
      <c r="BA769" s="6"/>
      <c r="BB769" s="6"/>
      <c r="BC769" s="6"/>
      <c r="BD769" s="8"/>
      <c r="BE769" s="8">
        <v>768</v>
      </c>
      <c r="BF769" s="6" t="str">
        <f t="shared" si="234"/>
        <v>insert into bitacoras_estatus (numero_expediente, numero_registro, representante, fecha_inicio, fecha_vencimiento, id_cliente, id_admin, id_bitacoras_estatus, id_estatus, id_clase, id_marca, created_at, updated_at) values('1004079','','MARIA TERESA DE JESUS APODACA COTA','2009-04-23','2019-04-23','382','2','1','1',null,548,'2009-04-23 00:00:00','2009-04-23 00:00:00');</v>
      </c>
      <c r="BG769" s="6" t="str">
        <f t="shared" si="235"/>
        <v>insert into servicios_comentarios (comentario, id_admin, id_estatus, created_at, updated_at) values('Enviada 18/05/2010',1,768,'2009-04-23 00:00:00','2009-04-23 00:00:00');</v>
      </c>
      <c r="BH769" s="6" t="str">
        <f t="shared" si="236"/>
        <v/>
      </c>
      <c r="BI769" s="137" t="str">
        <f t="shared" si="237"/>
        <v>update bitacoras_estatus set comprobacion_uso = 1, id_estatus=5 where id=768;</v>
      </c>
      <c r="BJ769" s="137" t="str">
        <f t="shared" si="238"/>
        <v>update bitacoras_estatus set numero_expediente = '1004079', numero_registro = '', id_estatus = 5, fecha_inicio = '2009-04-23', fecha_vencimiento ='2019-04-23', created_at ='2009-04-23 00:00:00', updated_at ='2009-04-23 00:00:00', id_clase=null, id_marca=548, id_cliente=382, vigencia = 0 where id =768;</v>
      </c>
      <c r="BK769" s="137" t="str">
        <f t="shared" si="239"/>
        <v>update bitacoras_estatus set id_estatus = 5 where id =768;</v>
      </c>
    </row>
    <row r="770" spans="1:63">
      <c r="A770" s="6">
        <v>659895</v>
      </c>
      <c r="B770" s="6"/>
      <c r="C770" s="6" t="str">
        <f>IF(Tabla1[[#This Row],[No. REG.]]="","",1)</f>
        <v/>
      </c>
      <c r="D770" s="3" t="s">
        <v>34</v>
      </c>
      <c r="E770" s="3">
        <f>IF(Tabla1[[#This Row],[STATUS]]="","",VLOOKUP(D770,Estatus!$A$2:$B$13,2,0))</f>
        <v>5</v>
      </c>
      <c r="F770" s="3">
        <f>IF(Tabla1[[#This Row],[STATUS]]="","",VLOOKUP(D770,Estatus!$A$2:$I$12,9,0))</f>
        <v>0</v>
      </c>
      <c r="G770" s="16" t="s">
        <v>3957</v>
      </c>
      <c r="H770" s="7">
        <v>38131</v>
      </c>
      <c r="I770" s="80">
        <f t="shared" ref="I770:I833" si="240">YEAR(H770)</f>
        <v>2004</v>
      </c>
      <c r="J770" s="80">
        <f t="shared" ref="J770:J833" si="241">MONTH(H770)</f>
        <v>5</v>
      </c>
      <c r="K770" s="80">
        <f t="shared" ref="K770:K833" si="242">DAY(H770)</f>
        <v>24</v>
      </c>
      <c r="L770" s="80" t="str">
        <f t="shared" ref="L770:L833" si="243">IF(LEN(J770)=1,CONCATENATE("0",J770),J770)</f>
        <v>05</v>
      </c>
      <c r="M770" s="80">
        <f t="shared" ref="M770:M833" si="244">IF(LEN(K770)=1,CONCATENATE("0",K770),K770)</f>
        <v>24</v>
      </c>
      <c r="N770" s="80" t="str">
        <f t="shared" ref="N770:N833" si="245">IFERROR(IF(H770="","null",CONCATENATE("'",I770,"-",L770,"-",M770,"'")),"null")</f>
        <v>'2004-05-24'</v>
      </c>
      <c r="O770" s="80" t="str">
        <f t="shared" ref="O770:O833" si="246">IF(N770="null","'2018-11-08 00:00:00'",CONCATENATE("'",I770,"-",L770,"-",M770," 00:00:00'"))</f>
        <v>'2004-05-24 00:00:00'</v>
      </c>
      <c r="P770" s="7">
        <v>41783</v>
      </c>
      <c r="Q770" s="80">
        <f t="shared" ref="Q770:Q833" si="247">YEAR(P770)</f>
        <v>2014</v>
      </c>
      <c r="R770" s="80">
        <f t="shared" ref="R770:R833" si="248">MONTH(P770)</f>
        <v>5</v>
      </c>
      <c r="S770" s="80">
        <f t="shared" ref="S770:S833" si="249">DAY(P770)</f>
        <v>24</v>
      </c>
      <c r="T770" s="80" t="str">
        <f t="shared" ref="T770:T833" si="250">IF(LEN(R770)=1,CONCATENATE("0",R770),R770)</f>
        <v>05</v>
      </c>
      <c r="U770" s="80">
        <f t="shared" ref="U770:U833" si="251">IF(LEN(S770)=1,CONCATENATE("0",S770),S770)</f>
        <v>24</v>
      </c>
      <c r="V770" s="80" t="str">
        <f t="shared" ref="V770:V833" si="252">IFERROR(IF(P770="","null",CONCATENATE("'",Q770,"-",T770,"-",U770,"'")),"null")</f>
        <v>'2014-05-24'</v>
      </c>
      <c r="W770" s="80"/>
      <c r="X770" s="80" t="str">
        <f t="shared" ref="X770:X833" si="253">IF(W770="","null",W770)</f>
        <v>null</v>
      </c>
      <c r="Y770" s="6" t="s">
        <v>3958</v>
      </c>
      <c r="Z770" s="123">
        <f>IFERROR(IF(Y770="","null",VLOOKUP(Y770,Marcas!$A$2:$C$2024,2,0)),"")</f>
        <v>546</v>
      </c>
      <c r="AA770" s="6" t="s">
        <v>3959</v>
      </c>
      <c r="AB770" s="6">
        <f>IFERROR(IF(AA770="","",IF(AA770="EMPORIO LEGAL",1,VLOOKUP(AA770,Clientes!$A$2:$B$1190,2,0))),"")</f>
        <v>381</v>
      </c>
      <c r="AC770" s="6">
        <f>IFERROR(IF(Tabla1[[#This Row],[id_control]]="null","",VLOOKUP(CONCATENATE(Tabla1[[#This Row],[CLIENTE]],"-",Tabla1[[#This Row],[id_control]]),Hoja1!$C$2:$D$1994,2,0)),"")</f>
        <v>770</v>
      </c>
      <c r="AD770" s="6" t="s">
        <v>3960</v>
      </c>
      <c r="AE770" s="6"/>
      <c r="AF770" s="6"/>
      <c r="AG770" s="6"/>
      <c r="AH770" s="6"/>
      <c r="AI770" s="6"/>
      <c r="AJ770" s="6"/>
      <c r="AK770" s="6"/>
      <c r="AL770" s="3" t="s">
        <v>3961</v>
      </c>
      <c r="AM770" s="5" t="s">
        <v>3962</v>
      </c>
      <c r="AN770" s="5" t="s">
        <v>3963</v>
      </c>
      <c r="AO770" s="6"/>
      <c r="AP770" s="6"/>
      <c r="AQ770" s="4" t="s">
        <v>3964</v>
      </c>
      <c r="AR770" s="4">
        <v>6141422227</v>
      </c>
      <c r="AS770" s="6"/>
      <c r="AT770" s="6"/>
      <c r="AU770" s="6"/>
      <c r="AV770" s="6" t="s">
        <v>3965</v>
      </c>
      <c r="AW770" s="6"/>
      <c r="AX770" s="6"/>
      <c r="AY770" s="6"/>
      <c r="AZ770" s="6"/>
      <c r="BA770" s="6"/>
      <c r="BB770" s="6"/>
      <c r="BC770" s="6"/>
      <c r="BD770" s="8" t="s">
        <v>3966</v>
      </c>
      <c r="BE770" s="8">
        <v>769</v>
      </c>
      <c r="BF770" s="6" t="str">
        <f t="shared" ref="BF770:BF833" si="254">CONCATENATE($BG$1,A770,"','",B770,"','",AD770,"',",N770,",",V770,",'",AB770,"','2','1','1',",X770,",",Z770,",",O770,",",O770,");")</f>
        <v>insert into bitacoras_estatus (numero_expediente, numero_registro, representante, fecha_inicio, fecha_vencimiento, id_cliente, id_admin, id_bitacoras_estatus, id_estatus, id_clase, id_marca, created_at, updated_at) values('659895','','HUGO JESUS HERNANDEZ OCHOA','2004-05-24','2014-05-24','381','2','1','1',null,546,'2004-05-24 00:00:00','2004-05-24 00:00:00');</v>
      </c>
      <c r="BG770" s="6" t="str">
        <f t="shared" ref="BG770:BG833" si="255">IF(OR(G770="",BE770=""),"",CONCATENATE("insert into servicios_comentarios (comentario, id_admin, id_estatus, created_at, updated_at) values('",G770,"',1,",BE770,",",O770,",",O770,");"))</f>
        <v>insert into servicios_comentarios (comentario, id_admin, id_estatus, created_at, updated_at) values('Negativa recibida 19/02/2010',1,769,'2004-05-24 00:00:00','2004-05-24 00:00:00');</v>
      </c>
      <c r="BH770" s="6" t="str">
        <f t="shared" ref="BH770:BH833" si="256">IF(OR(BD770="",BE770=""),"",CONCATENATE("insert into servicios_comentarios (comentario, id_admin, id_estatus, created_at, updated_at) values('",BD770,"',1,",BE770,",",O770,",",O770,");"))</f>
        <v>insert into servicios_comentarios (comentario, id_admin, id_estatus, created_at, updated_at) values('426 9020 o 30, 426 9040 Sr aljandro Ibarro 614 1423516, Sr. Hugo Hdez 6141422227',1,769,'2004-05-24 00:00:00','2004-05-24 00:00:00');</v>
      </c>
      <c r="BI770" s="137" t="str">
        <f t="shared" ref="BI770:BI833" si="257">CONCATENATE("update bitacoras_estatus set comprobacion_uso = 1, id_estatus=",E770," where id=",BE770,";")</f>
        <v>update bitacoras_estatus set comprobacion_uso = 1, id_estatus=5 where id=769;</v>
      </c>
      <c r="BJ770" s="137" t="str">
        <f t="shared" ref="BJ770:BJ833" si="258">IF(BE770="","",CONCATENATE("update bitacoras_estatus set numero_expediente = '",A770,"', numero_registro = '",B770,"', id_estatus = ",E770,", fecha_inicio = ",N770,", fecha_vencimiento =",V770,", created_at =",O770,", updated_at =",O770,", id_clase=",X770,", id_marca=", Z770,", id_cliente=", AB770,", vigencia = ",F770," where id =",BE770,";"))</f>
        <v>update bitacoras_estatus set numero_expediente = '659895', numero_registro = '', id_estatus = 5, fecha_inicio = '2004-05-24', fecha_vencimiento ='2014-05-24', created_at ='2004-05-24 00:00:00', updated_at ='2004-05-24 00:00:00', id_clase=null, id_marca=546, id_cliente=381, vigencia = 0 where id =769;</v>
      </c>
      <c r="BK770" s="137" t="str">
        <f t="shared" ref="BK770:BK833" si="259">IF(OR(E770="",BE770=""),"",CONCATENATE("update bitacoras_estatus set id_estatus = ",E770," where id =",BE770,";"))</f>
        <v>update bitacoras_estatus set id_estatus = 5 where id =769;</v>
      </c>
    </row>
    <row r="771" spans="1:63" ht="18">
      <c r="A771" s="3">
        <v>850506</v>
      </c>
      <c r="B771" s="3"/>
      <c r="C771" s="3" t="str">
        <f>IF(Tabla1[[#This Row],[No. REG.]]="","",1)</f>
        <v/>
      </c>
      <c r="D771" s="3" t="s">
        <v>34</v>
      </c>
      <c r="E771" s="3">
        <f>IF(Tabla1[[#This Row],[STATUS]]="","",VLOOKUP(D771,Estatus!$A$2:$B$13,2,0))</f>
        <v>5</v>
      </c>
      <c r="F771" s="3">
        <f>IF(Tabla1[[#This Row],[STATUS]]="","",VLOOKUP(D771,Estatus!$A$2:$I$12,9,0))</f>
        <v>0</v>
      </c>
      <c r="G771" s="12" t="s">
        <v>3967</v>
      </c>
      <c r="H771" s="7">
        <v>39184</v>
      </c>
      <c r="I771" s="80">
        <f t="shared" si="240"/>
        <v>2007</v>
      </c>
      <c r="J771" s="80">
        <f t="shared" si="241"/>
        <v>4</v>
      </c>
      <c r="K771" s="80">
        <f t="shared" si="242"/>
        <v>12</v>
      </c>
      <c r="L771" s="80" t="str">
        <f t="shared" si="243"/>
        <v>04</v>
      </c>
      <c r="M771" s="80">
        <f t="shared" si="244"/>
        <v>12</v>
      </c>
      <c r="N771" s="80" t="str">
        <f t="shared" si="245"/>
        <v>'2007-04-12'</v>
      </c>
      <c r="O771" s="80" t="str">
        <f t="shared" si="246"/>
        <v>'2007-04-12 00:00:00'</v>
      </c>
      <c r="P771" s="7">
        <v>42837</v>
      </c>
      <c r="Q771" s="80">
        <f t="shared" si="247"/>
        <v>2017</v>
      </c>
      <c r="R771" s="80">
        <f t="shared" si="248"/>
        <v>4</v>
      </c>
      <c r="S771" s="80">
        <f t="shared" si="249"/>
        <v>12</v>
      </c>
      <c r="T771" s="80" t="str">
        <f t="shared" si="250"/>
        <v>04</v>
      </c>
      <c r="U771" s="80">
        <f t="shared" si="251"/>
        <v>12</v>
      </c>
      <c r="V771" s="80" t="str">
        <f t="shared" si="252"/>
        <v>'2017-04-12'</v>
      </c>
      <c r="W771" s="80"/>
      <c r="X771" s="80" t="str">
        <f t="shared" si="253"/>
        <v>null</v>
      </c>
      <c r="Y771" s="3" t="s">
        <v>3968</v>
      </c>
      <c r="Z771" s="124">
        <f>IFERROR(IF(Y771="","null",VLOOKUP(Y771,Marcas!$A$2:$C$2024,2,0)),"")</f>
        <v>547</v>
      </c>
      <c r="AA771" s="3" t="s">
        <v>3959</v>
      </c>
      <c r="AB771" s="3">
        <f>IFERROR(IF(AA771="","",IF(AA771="EMPORIO LEGAL",1,VLOOKUP(AA771,Clientes!$A$2:$B$1190,2,0))),"")</f>
        <v>381</v>
      </c>
      <c r="AC771" s="3">
        <f>IFERROR(IF(Tabla1[[#This Row],[id_control]]="null","",VLOOKUP(CONCATENATE(Tabla1[[#This Row],[CLIENTE]],"-",Tabla1[[#This Row],[id_control]]),Hoja1!$C$2:$D$1994,2,0)),"")</f>
        <v>771</v>
      </c>
      <c r="AD771" s="3" t="s">
        <v>3960</v>
      </c>
      <c r="AE771" s="3"/>
      <c r="AF771" s="3"/>
      <c r="AG771" s="3"/>
      <c r="AH771" s="3"/>
      <c r="AI771" s="3"/>
      <c r="AJ771" s="3"/>
      <c r="AK771" s="3"/>
      <c r="AL771" s="3" t="s">
        <v>3961</v>
      </c>
      <c r="AM771" s="5">
        <v>4269030</v>
      </c>
      <c r="AN771" s="5">
        <v>4269040</v>
      </c>
      <c r="AO771" s="6"/>
      <c r="AP771" s="6"/>
      <c r="AQ771" s="4">
        <v>6141423516</v>
      </c>
      <c r="AR771" s="4">
        <v>6141422227</v>
      </c>
      <c r="AS771" s="6"/>
      <c r="AT771" s="6"/>
      <c r="AU771" s="6"/>
      <c r="AV771" s="14" t="s">
        <v>3965</v>
      </c>
      <c r="AW771" s="6" t="s">
        <v>3969</v>
      </c>
      <c r="AX771" s="6" t="s">
        <v>3970</v>
      </c>
      <c r="AY771" s="6"/>
      <c r="AZ771" s="6"/>
      <c r="BA771" s="6"/>
      <c r="BB771" s="6"/>
      <c r="BC771" s="6"/>
      <c r="BD771" s="6" t="s">
        <v>3966</v>
      </c>
      <c r="BE771" s="8">
        <v>770</v>
      </c>
      <c r="BF771" s="6" t="str">
        <f t="shared" si="254"/>
        <v>insert into bitacoras_estatus (numero_expediente, numero_registro, representante, fecha_inicio, fecha_vencimiento, id_cliente, id_admin, id_bitacoras_estatus, id_estatus, id_clase, id_marca, created_at, updated_at) values('850506','','HUGO JESUS HERNANDEZ OCHOA','2007-04-12','2017-04-12','381','2','1','1',null,547,'2007-04-12 00:00:00','2007-04-12 00:00:00');</v>
      </c>
      <c r="BG771" s="6" t="str">
        <f t="shared" si="255"/>
        <v>insert into servicios_comentarios (comentario, id_admin, id_estatus, created_at, updated_at) values('NEGATIVA. 08-05-08',1,770,'2007-04-12 00:00:00','2007-04-12 00:00:00');</v>
      </c>
      <c r="BH771" s="6" t="str">
        <f t="shared" si="256"/>
        <v>insert into servicios_comentarios (comentario, id_admin, id_estatus, created_at, updated_at) values('426 9020 o 30, 426 9040 Sr aljandro Ibarro 614 1423516, Sr. Hugo Hdez 6141422227',1,770,'2007-04-12 00:00:00','2007-04-12 00:00:00');</v>
      </c>
      <c r="BI771" s="137" t="str">
        <f t="shared" si="257"/>
        <v>update bitacoras_estatus set comprobacion_uso = 1, id_estatus=5 where id=770;</v>
      </c>
      <c r="BJ771" s="137" t="str">
        <f t="shared" si="258"/>
        <v>update bitacoras_estatus set numero_expediente = '850506', numero_registro = '', id_estatus = 5, fecha_inicio = '2007-04-12', fecha_vencimiento ='2017-04-12', created_at ='2007-04-12 00:00:00', updated_at ='2007-04-12 00:00:00', id_clase=null, id_marca=547, id_cliente=381, vigencia = 0 where id =770;</v>
      </c>
      <c r="BK771" s="137" t="str">
        <f t="shared" si="259"/>
        <v>update bitacoras_estatus set id_estatus = 5 where id =770;</v>
      </c>
    </row>
    <row r="772" spans="1:63">
      <c r="A772" s="6">
        <v>887663</v>
      </c>
      <c r="B772" s="6"/>
      <c r="C772" s="6" t="str">
        <f>IF(Tabla1[[#This Row],[No. REG.]]="","",1)</f>
        <v/>
      </c>
      <c r="D772" s="3" t="s">
        <v>34</v>
      </c>
      <c r="E772" s="3">
        <f>IF(Tabla1[[#This Row],[STATUS]]="","",VLOOKUP(D772,Estatus!$A$2:$B$13,2,0))</f>
        <v>5</v>
      </c>
      <c r="F772" s="3">
        <f>IF(Tabla1[[#This Row],[STATUS]]="","",VLOOKUP(D772,Estatus!$A$2:$I$12,9,0))</f>
        <v>0</v>
      </c>
      <c r="G772" s="16" t="s">
        <v>2782</v>
      </c>
      <c r="H772" s="7">
        <v>39353</v>
      </c>
      <c r="I772" s="80">
        <f t="shared" si="240"/>
        <v>2007</v>
      </c>
      <c r="J772" s="80">
        <f t="shared" si="241"/>
        <v>9</v>
      </c>
      <c r="K772" s="80">
        <f t="shared" si="242"/>
        <v>28</v>
      </c>
      <c r="L772" s="80" t="str">
        <f t="shared" si="243"/>
        <v>09</v>
      </c>
      <c r="M772" s="80">
        <f t="shared" si="244"/>
        <v>28</v>
      </c>
      <c r="N772" s="80" t="str">
        <f t="shared" si="245"/>
        <v>'2007-09-28'</v>
      </c>
      <c r="O772" s="80" t="str">
        <f t="shared" si="246"/>
        <v>'2007-09-28 00:00:00'</v>
      </c>
      <c r="P772" s="7">
        <v>43006</v>
      </c>
      <c r="Q772" s="80">
        <f t="shared" si="247"/>
        <v>2017</v>
      </c>
      <c r="R772" s="80">
        <f t="shared" si="248"/>
        <v>9</v>
      </c>
      <c r="S772" s="80">
        <f t="shared" si="249"/>
        <v>28</v>
      </c>
      <c r="T772" s="80" t="str">
        <f t="shared" si="250"/>
        <v>09</v>
      </c>
      <c r="U772" s="80">
        <f t="shared" si="251"/>
        <v>28</v>
      </c>
      <c r="V772" s="80" t="str">
        <f t="shared" si="252"/>
        <v>'2017-09-28'</v>
      </c>
      <c r="W772" s="80"/>
      <c r="X772" s="80" t="str">
        <f t="shared" si="253"/>
        <v>null</v>
      </c>
      <c r="Y772" s="6"/>
      <c r="Z772" s="123" t="str">
        <f>IFERROR(IF(Y772="","null",VLOOKUP(Y772,Marcas!$A$2:$C$2024,2,0)),"")</f>
        <v>null</v>
      </c>
      <c r="AA772" s="6" t="s">
        <v>3959</v>
      </c>
      <c r="AB772" s="6">
        <f>IFERROR(IF(AA772="","",IF(AA772="EMPORIO LEGAL",1,VLOOKUP(AA772,Clientes!$A$2:$B$1190,2,0))),"")</f>
        <v>381</v>
      </c>
      <c r="AC772" s="6" t="str">
        <f>IFERROR(IF(Tabla1[[#This Row],[id_control]]="null","",VLOOKUP(CONCATENATE(Tabla1[[#This Row],[CLIENTE]],"-",Tabla1[[#This Row],[id_control]]),Hoja1!$C$2:$D$1994,2,0)),"")</f>
        <v/>
      </c>
      <c r="AD772" s="6" t="s">
        <v>3960</v>
      </c>
      <c r="AE772" s="6"/>
      <c r="AF772" s="6"/>
      <c r="AG772" s="6"/>
      <c r="AH772" s="6"/>
      <c r="AI772" s="6"/>
      <c r="AJ772" s="6"/>
      <c r="AK772" s="6"/>
      <c r="AL772" s="3" t="s">
        <v>3961</v>
      </c>
      <c r="AM772" s="4">
        <v>4269030</v>
      </c>
      <c r="AN772" s="8">
        <v>4269040</v>
      </c>
      <c r="AO772" s="8"/>
      <c r="AP772" s="8"/>
      <c r="AQ772" s="4" t="s">
        <v>3964</v>
      </c>
      <c r="AR772" s="4">
        <v>6141422227</v>
      </c>
      <c r="AS772" s="8"/>
      <c r="AT772" s="8"/>
      <c r="AU772" s="8"/>
      <c r="AV772" s="8" t="s">
        <v>3965</v>
      </c>
      <c r="AW772" s="8"/>
      <c r="AX772" s="8"/>
      <c r="AY772" s="8"/>
      <c r="AZ772" s="8"/>
      <c r="BA772" s="8"/>
      <c r="BB772" s="8"/>
      <c r="BC772" s="8"/>
      <c r="BD772" s="8" t="s">
        <v>3966</v>
      </c>
      <c r="BE772" s="8">
        <v>771</v>
      </c>
      <c r="BF772" s="6" t="str">
        <f t="shared" si="254"/>
        <v>insert into bitacoras_estatus (numero_expediente, numero_registro, representante, fecha_inicio, fecha_vencimiento, id_cliente, id_admin, id_bitacoras_estatus, id_estatus, id_clase, id_marca, created_at, updated_at) values('887663','','HUGO JESUS HERNANDEZ OCHOA','2007-09-28','2017-09-28','381','2','1','1',null,null,'2007-09-28 00:00:00','2007-09-28 00:00:00');</v>
      </c>
      <c r="BG772" s="6" t="str">
        <f t="shared" si="255"/>
        <v>insert into servicios_comentarios (comentario, id_admin, id_estatus, created_at, updated_at) values('Recibida 03/07/2009',1,771,'2007-09-28 00:00:00','2007-09-28 00:00:00');</v>
      </c>
      <c r="BH772" s="6" t="str">
        <f t="shared" si="256"/>
        <v>insert into servicios_comentarios (comentario, id_admin, id_estatus, created_at, updated_at) values('426 9020 o 30, 426 9040 Sr aljandro Ibarro 614 1423516, Sr. Hugo Hdez 6141422227',1,771,'2007-09-28 00:00:00','2007-09-28 00:00:00');</v>
      </c>
      <c r="BI772" s="137" t="str">
        <f t="shared" si="257"/>
        <v>update bitacoras_estatus set comprobacion_uso = 1, id_estatus=5 where id=771;</v>
      </c>
      <c r="BJ772" s="137" t="str">
        <f t="shared" si="258"/>
        <v>update bitacoras_estatus set numero_expediente = '887663', numero_registro = '', id_estatus = 5, fecha_inicio = '2007-09-28', fecha_vencimiento ='2017-09-28', created_at ='2007-09-28 00:00:00', updated_at ='2007-09-28 00:00:00', id_clase=null, id_marca=null, id_cliente=381, vigencia = 0 where id =771;</v>
      </c>
      <c r="BK772" s="137" t="str">
        <f t="shared" si="259"/>
        <v>update bitacoras_estatus set id_estatus = 5 where id =771;</v>
      </c>
    </row>
    <row r="773" spans="1:63" ht="53">
      <c r="A773" s="3">
        <v>887662</v>
      </c>
      <c r="B773" s="3">
        <v>1059793</v>
      </c>
      <c r="C773" s="3">
        <f>IF(Tabla1[[#This Row],[No. REG.]]="","",1)</f>
        <v>1</v>
      </c>
      <c r="D773" s="3" t="s">
        <v>46</v>
      </c>
      <c r="E773" s="3">
        <f>IF(Tabla1[[#This Row],[STATUS]]="","",VLOOKUP(D773,Estatus!$A$2:$B$13,2,0))</f>
        <v>10</v>
      </c>
      <c r="F773" s="3">
        <f>IF(Tabla1[[#This Row],[STATUS]]="","",VLOOKUP(D773,Estatus!$A$2:$I$12,9,0))</f>
        <v>1</v>
      </c>
      <c r="G773" s="12" t="s">
        <v>8717</v>
      </c>
      <c r="H773" s="7">
        <v>43006</v>
      </c>
      <c r="I773" s="80">
        <f t="shared" si="240"/>
        <v>2017</v>
      </c>
      <c r="J773" s="80">
        <f t="shared" si="241"/>
        <v>9</v>
      </c>
      <c r="K773" s="80">
        <f t="shared" si="242"/>
        <v>28</v>
      </c>
      <c r="L773" s="80" t="str">
        <f t="shared" si="243"/>
        <v>09</v>
      </c>
      <c r="M773" s="80">
        <f t="shared" si="244"/>
        <v>28</v>
      </c>
      <c r="N773" s="80" t="str">
        <f t="shared" si="245"/>
        <v>'2017-09-28'</v>
      </c>
      <c r="O773" s="80" t="str">
        <f t="shared" si="246"/>
        <v>'2017-09-28 00:00:00'</v>
      </c>
      <c r="P773" s="7">
        <v>46658</v>
      </c>
      <c r="Q773" s="80">
        <f t="shared" si="247"/>
        <v>2027</v>
      </c>
      <c r="R773" s="80">
        <f t="shared" si="248"/>
        <v>9</v>
      </c>
      <c r="S773" s="80">
        <f t="shared" si="249"/>
        <v>28</v>
      </c>
      <c r="T773" s="80" t="str">
        <f t="shared" si="250"/>
        <v>09</v>
      </c>
      <c r="U773" s="80">
        <f t="shared" si="251"/>
        <v>28</v>
      </c>
      <c r="V773" s="80" t="str">
        <f t="shared" si="252"/>
        <v>'2027-09-28'</v>
      </c>
      <c r="W773" s="80"/>
      <c r="X773" s="80" t="str">
        <f t="shared" si="253"/>
        <v>null</v>
      </c>
      <c r="Y773" s="12" t="s">
        <v>3971</v>
      </c>
      <c r="Z773" s="125">
        <f>IFERROR(IF(Y773="","null",VLOOKUP(Y773,Marcas!$A$2:$C$2024,2,0)),"")</f>
        <v>545</v>
      </c>
      <c r="AA773" s="12" t="s">
        <v>3959</v>
      </c>
      <c r="AB773" s="3">
        <f>IFERROR(IF(AA773="","",IF(AA773="EMPORIO LEGAL",1,VLOOKUP(AA773,Clientes!$A$2:$B$1190,2,0))),"")</f>
        <v>381</v>
      </c>
      <c r="AC773" s="3">
        <f>IFERROR(IF(Tabla1[[#This Row],[id_control]]="null","",VLOOKUP(CONCATENATE(Tabla1[[#This Row],[CLIENTE]],"-",Tabla1[[#This Row],[id_control]]),Hoja1!$C$2:$D$1994,2,0)),"")</f>
        <v>773</v>
      </c>
      <c r="AD773" s="3" t="s">
        <v>3960</v>
      </c>
      <c r="AE773" s="3"/>
      <c r="AF773" s="3"/>
      <c r="AG773" s="3"/>
      <c r="AH773" s="3"/>
      <c r="AI773" s="3"/>
      <c r="AJ773" s="3"/>
      <c r="AK773" s="3"/>
      <c r="AL773" s="3" t="s">
        <v>3961</v>
      </c>
      <c r="AM773" s="6">
        <v>4269030</v>
      </c>
      <c r="AN773" s="6">
        <v>4269040</v>
      </c>
      <c r="AO773" s="6"/>
      <c r="AP773" s="6"/>
      <c r="AQ773" s="6" t="s">
        <v>3964</v>
      </c>
      <c r="AR773" s="6">
        <v>6141422227</v>
      </c>
      <c r="AS773" s="6"/>
      <c r="AT773" s="6"/>
      <c r="AU773" s="6"/>
      <c r="AV773" s="6" t="s">
        <v>3965</v>
      </c>
      <c r="AW773" s="6"/>
      <c r="AX773" s="6"/>
      <c r="AY773" s="6"/>
      <c r="AZ773" s="6"/>
      <c r="BA773" s="6"/>
      <c r="BB773" s="6"/>
      <c r="BC773" s="6"/>
      <c r="BD773" s="6" t="s">
        <v>3966</v>
      </c>
      <c r="BE773" s="8">
        <v>772</v>
      </c>
      <c r="BF773" s="6" t="str">
        <f t="shared" si="254"/>
        <v>insert into bitacoras_estatus (numero_expediente, numero_registro, representante, fecha_inicio, fecha_vencimiento, id_cliente, id_admin, id_bitacoras_estatus, id_estatus, id_clase, id_marca, created_at, updated_at) values('887662','1059793','HUGO JESUS HERNANDEZ OCHOA','2017-09-28','2027-09-28','381','2','1','1',null,545,'2017-09-28 00:00:00','2017-09-28 00:00:00');</v>
      </c>
      <c r="BG773" s="6" t="str">
        <f t="shared" si="255"/>
        <v>insert into servicios_comentarios (comentario, id_admin, id_estatus, created_at, updated_at) values('z. EN FECHA 12 DE JULIO DE 2017 SE PRESENTÓ SOLICITUD DE RENOVACION DE MARCA.EL 11 NOV. 2017 SE COMUNICA RENOVACION DE LA MARCA ',1,772,'2017-09-28 00:00:00','2017-09-28 00:00:00');</v>
      </c>
      <c r="BH773" s="6" t="str">
        <f t="shared" si="256"/>
        <v>insert into servicios_comentarios (comentario, id_admin, id_estatus, created_at, updated_at) values('426 9020 o 30, 426 9040 Sr aljandro Ibarro 614 1423516, Sr. Hugo Hdez 6141422227',1,772,'2017-09-28 00:00:00','2017-09-28 00:00:00');</v>
      </c>
      <c r="BI773" s="137" t="str">
        <f t="shared" si="257"/>
        <v>update bitacoras_estatus set comprobacion_uso = 1, id_estatus=10 where id=772;</v>
      </c>
      <c r="BJ773" s="137" t="str">
        <f t="shared" si="258"/>
        <v>update bitacoras_estatus set numero_expediente = '887662', numero_registro = '1059793', id_estatus = 10, fecha_inicio = '2017-09-28', fecha_vencimiento ='2027-09-28', created_at ='2017-09-28 00:00:00', updated_at ='2017-09-28 00:00:00', id_clase=null, id_marca=545, id_cliente=381, vigencia = 1 where id =772;</v>
      </c>
      <c r="BK773" s="137" t="str">
        <f t="shared" si="259"/>
        <v>update bitacoras_estatus set id_estatus = 10 where id =772;</v>
      </c>
    </row>
    <row r="774" spans="1:63">
      <c r="A774" s="3">
        <v>975429</v>
      </c>
      <c r="B774" s="3"/>
      <c r="C774" s="3" t="str">
        <f>IF(Tabla1[[#This Row],[No. REG.]]="","",1)</f>
        <v/>
      </c>
      <c r="D774" s="3" t="s">
        <v>34</v>
      </c>
      <c r="E774" s="3">
        <f>IF(Tabla1[[#This Row],[STATUS]]="","",VLOOKUP(D774,Estatus!$A$2:$B$13,2,0))</f>
        <v>5</v>
      </c>
      <c r="F774" s="3">
        <f>IF(Tabla1[[#This Row],[STATUS]]="","",VLOOKUP(D774,Estatus!$A$2:$I$12,9,0))</f>
        <v>0</v>
      </c>
      <c r="G774" s="12" t="s">
        <v>3972</v>
      </c>
      <c r="H774" s="7">
        <v>39759</v>
      </c>
      <c r="I774" s="80">
        <f t="shared" si="240"/>
        <v>2008</v>
      </c>
      <c r="J774" s="80">
        <f t="shared" si="241"/>
        <v>11</v>
      </c>
      <c r="K774" s="80">
        <f t="shared" si="242"/>
        <v>7</v>
      </c>
      <c r="L774" s="80">
        <f t="shared" si="243"/>
        <v>11</v>
      </c>
      <c r="M774" s="80" t="str">
        <f t="shared" si="244"/>
        <v>07</v>
      </c>
      <c r="N774" s="80" t="str">
        <f t="shared" si="245"/>
        <v>'2008-11-07'</v>
      </c>
      <c r="O774" s="80" t="str">
        <f t="shared" si="246"/>
        <v>'2008-11-07 00:00:00'</v>
      </c>
      <c r="P774" s="7">
        <v>43411</v>
      </c>
      <c r="Q774" s="80">
        <f t="shared" si="247"/>
        <v>2018</v>
      </c>
      <c r="R774" s="80">
        <f t="shared" si="248"/>
        <v>11</v>
      </c>
      <c r="S774" s="80">
        <f t="shared" si="249"/>
        <v>7</v>
      </c>
      <c r="T774" s="80">
        <f t="shared" si="250"/>
        <v>11</v>
      </c>
      <c r="U774" s="80" t="str">
        <f t="shared" si="251"/>
        <v>07</v>
      </c>
      <c r="V774" s="80" t="str">
        <f t="shared" si="252"/>
        <v>'2018-11-07'</v>
      </c>
      <c r="W774" s="80"/>
      <c r="X774" s="80" t="str">
        <f t="shared" si="253"/>
        <v>null</v>
      </c>
      <c r="Y774" s="3" t="s">
        <v>3973</v>
      </c>
      <c r="Z774" s="124">
        <f>IFERROR(IF(Y774="","null",VLOOKUP(Y774,Marcas!$A$2:$C$2024,2,0)),"")</f>
        <v>1058</v>
      </c>
      <c r="AA774" s="3" t="s">
        <v>3959</v>
      </c>
      <c r="AB774" s="3">
        <f>IFERROR(IF(AA774="","",IF(AA774="EMPORIO LEGAL",1,VLOOKUP(AA774,Clientes!$A$2:$B$1190,2,0))),"")</f>
        <v>381</v>
      </c>
      <c r="AC774" s="3">
        <f>IFERROR(IF(Tabla1[[#This Row],[id_control]]="null","",VLOOKUP(CONCATENATE(Tabla1[[#This Row],[CLIENTE]],"-",Tabla1[[#This Row],[id_control]]),Hoja1!$C$2:$D$1994,2,0)),"")</f>
        <v>774</v>
      </c>
      <c r="AD774" s="3" t="s">
        <v>3960</v>
      </c>
      <c r="AE774" s="3"/>
      <c r="AF774" s="3"/>
      <c r="AG774" s="3"/>
      <c r="AH774" s="3"/>
      <c r="AI774" s="3"/>
      <c r="AJ774" s="3"/>
      <c r="AK774" s="3"/>
      <c r="AL774" s="3" t="s">
        <v>3974</v>
      </c>
      <c r="AM774" s="4" t="s">
        <v>3963</v>
      </c>
      <c r="AN774" s="6"/>
      <c r="AO774" s="6"/>
      <c r="AP774" s="6"/>
      <c r="AQ774" s="6" t="s">
        <v>3975</v>
      </c>
      <c r="AR774" s="6" t="s">
        <v>3976</v>
      </c>
      <c r="AS774" s="6"/>
      <c r="AT774" s="6"/>
      <c r="AU774" s="6"/>
      <c r="AV774" s="6" t="s">
        <v>3965</v>
      </c>
      <c r="AW774" s="6"/>
      <c r="AX774" s="6"/>
      <c r="AY774" s="6"/>
      <c r="AZ774" s="6"/>
      <c r="BA774" s="6"/>
      <c r="BB774" s="6"/>
      <c r="BC774" s="6"/>
      <c r="BD774" s="6" t="s">
        <v>3966</v>
      </c>
      <c r="BE774" s="8">
        <v>773</v>
      </c>
      <c r="BF774" s="6" t="str">
        <f t="shared" si="254"/>
        <v>insert into bitacoras_estatus (numero_expediente, numero_registro, representante, fecha_inicio, fecha_vencimiento, id_cliente, id_admin, id_bitacoras_estatus, id_estatus, id_clase, id_marca, created_at, updated_at) values('975429','','HUGO JESUS HERNANDEZ OCHOA','2008-11-07','2018-11-07','381','2','1','1',null,1058,'2008-11-07 00:00:00','2008-11-07 00:00:00');</v>
      </c>
      <c r="BG774" s="6" t="str">
        <f t="shared" si="255"/>
        <v>insert into servicios_comentarios (comentario, id_admin, id_estatus, created_at, updated_at) values('Recibida 04/01/2010',1,773,'2008-11-07 00:00:00','2008-11-07 00:00:00');</v>
      </c>
      <c r="BH774" s="6" t="str">
        <f t="shared" si="256"/>
        <v>insert into servicios_comentarios (comentario, id_admin, id_estatus, created_at, updated_at) values('426 9020 o 30, 426 9040 Sr aljandro Ibarro 614 1423516, Sr. Hugo Hdez 6141422227',1,773,'2008-11-07 00:00:00','2008-11-07 00:00:00');</v>
      </c>
      <c r="BI774" s="137" t="str">
        <f t="shared" si="257"/>
        <v>update bitacoras_estatus set comprobacion_uso = 1, id_estatus=5 where id=773;</v>
      </c>
      <c r="BJ774" s="137" t="str">
        <f t="shared" si="258"/>
        <v>update bitacoras_estatus set numero_expediente = '975429', numero_registro = '', id_estatus = 5, fecha_inicio = '2008-11-07', fecha_vencimiento ='2018-11-07', created_at ='2008-11-07 00:00:00', updated_at ='2008-11-07 00:00:00', id_clase=null, id_marca=1058, id_cliente=381, vigencia = 0 where id =773;</v>
      </c>
      <c r="BK774" s="137" t="str">
        <f t="shared" si="259"/>
        <v>update bitacoras_estatus set id_estatus = 5 where id =773;</v>
      </c>
    </row>
    <row r="775" spans="1:63" ht="40">
      <c r="A775" s="3">
        <v>1412356</v>
      </c>
      <c r="B775" s="3">
        <v>1425939</v>
      </c>
      <c r="C775" s="3">
        <f>IF(Tabla1[[#This Row],[No. REG.]]="","",1)</f>
        <v>1</v>
      </c>
      <c r="D775" s="3" t="s">
        <v>46</v>
      </c>
      <c r="E775" s="3">
        <f>IF(Tabla1[[#This Row],[STATUS]]="","",VLOOKUP(D775,Estatus!$A$2:$B$13,2,0))</f>
        <v>10</v>
      </c>
      <c r="F775" s="3">
        <f>IF(Tabla1[[#This Row],[STATUS]]="","",VLOOKUP(D775,Estatus!$A$2:$I$12,9,0))</f>
        <v>1</v>
      </c>
      <c r="G775" s="12" t="s">
        <v>3977</v>
      </c>
      <c r="H775" s="7">
        <v>41528</v>
      </c>
      <c r="I775" s="80">
        <f t="shared" si="240"/>
        <v>2013</v>
      </c>
      <c r="J775" s="80">
        <f t="shared" si="241"/>
        <v>9</v>
      </c>
      <c r="K775" s="80">
        <f t="shared" si="242"/>
        <v>11</v>
      </c>
      <c r="L775" s="80" t="str">
        <f t="shared" si="243"/>
        <v>09</v>
      </c>
      <c r="M775" s="80">
        <f t="shared" si="244"/>
        <v>11</v>
      </c>
      <c r="N775" s="80" t="str">
        <f t="shared" si="245"/>
        <v>'2013-09-11'</v>
      </c>
      <c r="O775" s="80" t="str">
        <f t="shared" si="246"/>
        <v>'2013-09-11 00:00:00'</v>
      </c>
      <c r="P775" s="7">
        <v>45180</v>
      </c>
      <c r="Q775" s="80">
        <f t="shared" si="247"/>
        <v>2023</v>
      </c>
      <c r="R775" s="80">
        <f t="shared" si="248"/>
        <v>9</v>
      </c>
      <c r="S775" s="80">
        <f t="shared" si="249"/>
        <v>11</v>
      </c>
      <c r="T775" s="80" t="str">
        <f t="shared" si="250"/>
        <v>09</v>
      </c>
      <c r="U775" s="80">
        <f t="shared" si="251"/>
        <v>11</v>
      </c>
      <c r="V775" s="80" t="str">
        <f t="shared" si="252"/>
        <v>'2023-09-11'</v>
      </c>
      <c r="W775" s="80"/>
      <c r="X775" s="80" t="str">
        <f t="shared" si="253"/>
        <v>null</v>
      </c>
      <c r="Y775" s="3" t="s">
        <v>3978</v>
      </c>
      <c r="Z775" s="124">
        <f>IFERROR(IF(Y775="","null",VLOOKUP(Y775,Marcas!$A$2:$C$2024,2,0)),"")</f>
        <v>659</v>
      </c>
      <c r="AA775" s="3" t="s">
        <v>3983</v>
      </c>
      <c r="AB775" s="3">
        <f>IFERROR(IF(AA775="","",IF(AA775="EMPORIO LEGAL",1,VLOOKUP(AA775,Clientes!$A$2:$B$1190,2,0))),"")</f>
        <v>380</v>
      </c>
      <c r="AC775" s="3">
        <f>IFERROR(IF(Tabla1[[#This Row],[id_control]]="null","",VLOOKUP(CONCATENATE(Tabla1[[#This Row],[CLIENTE]],"-",Tabla1[[#This Row],[id_control]]),Hoja1!$C$2:$D$1994,2,0)),"")</f>
        <v>775</v>
      </c>
      <c r="AD775" s="3" t="s">
        <v>3979</v>
      </c>
      <c r="AE775" s="3"/>
      <c r="AF775" s="3"/>
      <c r="AG775" s="3"/>
      <c r="AH775" s="3"/>
      <c r="AI775" s="3"/>
      <c r="AJ775" s="3"/>
      <c r="AK775" s="3"/>
      <c r="AL775" s="3" t="s">
        <v>3980</v>
      </c>
      <c r="AM775" s="5"/>
      <c r="AN775" s="5"/>
      <c r="AO775" s="5"/>
      <c r="AP775" s="5"/>
      <c r="AQ775" s="5"/>
      <c r="AR775" s="5"/>
      <c r="AS775" s="5"/>
      <c r="AT775" s="5"/>
      <c r="AU775" s="5"/>
      <c r="AV775" s="5" t="s">
        <v>3981</v>
      </c>
      <c r="AW775" s="11"/>
      <c r="AX775" s="5"/>
      <c r="AY775" s="5"/>
      <c r="AZ775" s="5"/>
      <c r="BA775" s="5"/>
      <c r="BB775" s="5"/>
      <c r="BC775" s="5"/>
      <c r="BD775" s="8" t="s">
        <v>3980</v>
      </c>
      <c r="BE775" s="8">
        <v>774</v>
      </c>
      <c r="BF775" s="6" t="str">
        <f t="shared" si="254"/>
        <v>insert into bitacoras_estatus (numero_expediente, numero_registro, representante, fecha_inicio, fecha_vencimiento, id_cliente, id_admin, id_bitacoras_estatus, id_estatus, id_clase, id_marca, created_at, updated_at) values('1412356','1425939','HOMERO SANTIESTEBAN, MARIA JUANA JUAREZ AVALOS','2013-09-11','2023-09-11','380','2','1','1',null,659,'2013-09-11 00:00:00','2013-09-11 00:00:00');</v>
      </c>
      <c r="BG775" s="6" t="str">
        <f t="shared" si="255"/>
        <v>insert into servicios_comentarios (comentario, id_admin, id_estatus, created_at, updated_at) values('TITULO RECIBIDO 03/03/2014. TITULO ENVIADO POR PAQUETERIA 06/05/2014. GUIA FEDEX 8037 7611 7679',1,774,'2013-09-11 00:00:00','2013-09-11 00:00:00');</v>
      </c>
      <c r="BH775" s="6" t="str">
        <f t="shared" si="256"/>
        <v>insert into servicios_comentarios (comentario, id_admin, id_estatus, created_at, updated_at) values('656-648-2198, 656-282-39-79 NXTL 656 625 3333, 656 2 82 39 79, 656 1 76 64 07',1,774,'2013-09-11 00:00:00','2013-09-11 00:00:00');</v>
      </c>
      <c r="BI775" s="137" t="str">
        <f t="shared" si="257"/>
        <v>update bitacoras_estatus set comprobacion_uso = 1, id_estatus=10 where id=774;</v>
      </c>
      <c r="BJ775" s="137" t="str">
        <f t="shared" si="258"/>
        <v>update bitacoras_estatus set numero_expediente = '1412356', numero_registro = '1425939', id_estatus = 10, fecha_inicio = '2013-09-11', fecha_vencimiento ='2023-09-11', created_at ='2013-09-11 00:00:00', updated_at ='2013-09-11 00:00:00', id_clase=null, id_marca=659, id_cliente=380, vigencia = 1 where id =774;</v>
      </c>
      <c r="BK775" s="137" t="str">
        <f t="shared" si="259"/>
        <v>update bitacoras_estatus set id_estatus = 10 where id =774;</v>
      </c>
    </row>
    <row r="776" spans="1:63" ht="71">
      <c r="A776" s="6">
        <v>941696</v>
      </c>
      <c r="B776" s="6">
        <v>1093784</v>
      </c>
      <c r="C776" s="6">
        <f>IF(Tabla1[[#This Row],[No. REG.]]="","",1)</f>
        <v>1</v>
      </c>
      <c r="D776" s="6" t="s">
        <v>46</v>
      </c>
      <c r="E776" s="6">
        <f>IF(Tabla1[[#This Row],[STATUS]]="","",VLOOKUP(D776,Estatus!$A$2:$B$13,2,0))</f>
        <v>10</v>
      </c>
      <c r="F776" s="6">
        <f>IF(Tabla1[[#This Row],[STATUS]]="","",VLOOKUP(D776,Estatus!$A$2:$I$12,9,0))</f>
        <v>1</v>
      </c>
      <c r="G776" s="16" t="s">
        <v>3982</v>
      </c>
      <c r="H776" s="7">
        <v>39616</v>
      </c>
      <c r="I776" s="80">
        <f t="shared" si="240"/>
        <v>2008</v>
      </c>
      <c r="J776" s="80">
        <f t="shared" si="241"/>
        <v>6</v>
      </c>
      <c r="K776" s="80">
        <f t="shared" si="242"/>
        <v>17</v>
      </c>
      <c r="L776" s="80" t="str">
        <f t="shared" si="243"/>
        <v>06</v>
      </c>
      <c r="M776" s="80">
        <f t="shared" si="244"/>
        <v>17</v>
      </c>
      <c r="N776" s="80" t="str">
        <f t="shared" si="245"/>
        <v>'2008-06-17'</v>
      </c>
      <c r="O776" s="80" t="str">
        <f t="shared" si="246"/>
        <v>'2008-06-17 00:00:00'</v>
      </c>
      <c r="P776" s="7">
        <v>46921</v>
      </c>
      <c r="Q776" s="80">
        <f t="shared" si="247"/>
        <v>2028</v>
      </c>
      <c r="R776" s="80">
        <f t="shared" si="248"/>
        <v>6</v>
      </c>
      <c r="S776" s="80">
        <f t="shared" si="249"/>
        <v>17</v>
      </c>
      <c r="T776" s="80" t="str">
        <f t="shared" si="250"/>
        <v>06</v>
      </c>
      <c r="U776" s="80">
        <f t="shared" si="251"/>
        <v>17</v>
      </c>
      <c r="V776" s="80" t="str">
        <f t="shared" si="252"/>
        <v>'2028-06-17'</v>
      </c>
      <c r="W776" s="80"/>
      <c r="X776" s="80" t="str">
        <f t="shared" si="253"/>
        <v>null</v>
      </c>
      <c r="Y776" s="6" t="s">
        <v>3983</v>
      </c>
      <c r="Z776" s="123">
        <f>IFERROR(IF(Y776="","null",VLOOKUP(Y776,Marcas!$A$2:$C$2024,2,0)),"")</f>
        <v>544</v>
      </c>
      <c r="AA776" s="6" t="s">
        <v>3983</v>
      </c>
      <c r="AB776" s="6">
        <f>IFERROR(IF(AA776="","",IF(AA776="EMPORIO LEGAL",1,VLOOKUP(AA776,Clientes!$A$2:$B$1190,2,0))),"")</f>
        <v>380</v>
      </c>
      <c r="AC776" s="6">
        <f>IFERROR(IF(Tabla1[[#This Row],[id_control]]="null","",VLOOKUP(CONCATENATE(Tabla1[[#This Row],[CLIENTE]],"-",Tabla1[[#This Row],[id_control]]),Hoja1!$C$2:$D$1994,2,0)),"")</f>
        <v>776</v>
      </c>
      <c r="AD776" s="6" t="s">
        <v>3984</v>
      </c>
      <c r="AE776" s="6"/>
      <c r="AF776" s="6"/>
      <c r="AG776" s="6"/>
      <c r="AH776" s="6"/>
      <c r="AI776" s="6"/>
      <c r="AJ776" s="6"/>
      <c r="AK776" s="6"/>
      <c r="AL776" s="3" t="s">
        <v>3985</v>
      </c>
      <c r="AM776" s="6"/>
      <c r="AN776" s="6"/>
      <c r="AO776" s="6"/>
      <c r="AP776" s="6"/>
      <c r="AQ776" s="6" t="s">
        <v>3986</v>
      </c>
      <c r="AR776" s="6" t="s">
        <v>3987</v>
      </c>
      <c r="AS776" s="6" t="s">
        <v>3988</v>
      </c>
      <c r="AT776" s="6" t="s">
        <v>3989</v>
      </c>
      <c r="AU776" s="6"/>
      <c r="AV776" s="6" t="s">
        <v>3990</v>
      </c>
      <c r="AW776" s="6" t="s">
        <v>3981</v>
      </c>
      <c r="AX776" s="6"/>
      <c r="AY776" s="6"/>
      <c r="AZ776" s="6"/>
      <c r="BA776" s="6"/>
      <c r="BB776" s="6"/>
      <c r="BC776" s="6"/>
      <c r="BD776" s="8" t="s">
        <v>3980</v>
      </c>
      <c r="BE776" s="8">
        <v>775</v>
      </c>
      <c r="BF776" s="6" t="str">
        <f t="shared" si="254"/>
        <v>insert into bitacoras_estatus (numero_expediente, numero_registro, representante, fecha_inicio, fecha_vencimiento, id_cliente, id_admin, id_bitacoras_estatus, id_estatus, id_clase, id_marca, created_at, updated_at) values('941696','1093784','HOMERO SANTIESTEBAN SANTIESTEBAN','2008-06-17','2028-06-17','380','2','1','1',null,544,'2008-06-17 00:00:00','2008-06-17 00:00:00');</v>
      </c>
      <c r="BG776" s="6" t="str">
        <f t="shared" si="255"/>
        <v>insert into servicios_comentarios (comentario, id_admin, id_estatus, created_at, updated_at) values('Título enviado a Juárez 15/06/2009 SE PRESENTÓ SOLICITUD DE RENOVACIÓN 18-06-2018 / SE RECIBE3 NOTIF IMPI DE RENOVACION DE MARCA QUE SE INDICA 28 AGO 2018',1,775,'2008-06-17 00:00:00','2008-06-17 00:00:00');</v>
      </c>
      <c r="BH776" s="6" t="str">
        <f t="shared" si="256"/>
        <v>insert into servicios_comentarios (comentario, id_admin, id_estatus, created_at, updated_at) values('656-648-2198, 656-282-39-79 NXTL 656 625 3333, 656 2 82 39 79, 656 1 76 64 07',1,775,'2008-06-17 00:00:00','2008-06-17 00:00:00');</v>
      </c>
      <c r="BI776" s="137" t="str">
        <f t="shared" si="257"/>
        <v>update bitacoras_estatus set comprobacion_uso = 1, id_estatus=10 where id=775;</v>
      </c>
      <c r="BJ776" s="137" t="str">
        <f t="shared" si="258"/>
        <v>update bitacoras_estatus set numero_expediente = '941696', numero_registro = '1093784', id_estatus = 10, fecha_inicio = '2008-06-17', fecha_vencimiento ='2028-06-17', created_at ='2008-06-17 00:00:00', updated_at ='2008-06-17 00:00:00', id_clase=null, id_marca=544, id_cliente=380, vigencia = 1 where id =775;</v>
      </c>
      <c r="BK776" s="137" t="str">
        <f t="shared" si="259"/>
        <v>update bitacoras_estatus set id_estatus = 10 where id =775;</v>
      </c>
    </row>
    <row r="777" spans="1:63">
      <c r="A777" s="6">
        <v>972289</v>
      </c>
      <c r="B777" s="6">
        <v>1079946</v>
      </c>
      <c r="C777" s="6">
        <f>IF(Tabla1[[#This Row],[No. REG.]]="","",1)</f>
        <v>1</v>
      </c>
      <c r="D777" s="6" t="s">
        <v>41</v>
      </c>
      <c r="E777" s="6">
        <f>IF(Tabla1[[#This Row],[STATUS]]="","",VLOOKUP(D777,Estatus!$A$2:$B$13,2,0))</f>
        <v>6</v>
      </c>
      <c r="F777" s="6">
        <f>IF(Tabla1[[#This Row],[STATUS]]="","",VLOOKUP(D777,Estatus!$A$2:$I$12,9,0))</f>
        <v>1</v>
      </c>
      <c r="G777" s="16" t="s">
        <v>1023</v>
      </c>
      <c r="H777" s="7">
        <v>39745</v>
      </c>
      <c r="I777" s="80">
        <f t="shared" si="240"/>
        <v>2008</v>
      </c>
      <c r="J777" s="80">
        <f t="shared" si="241"/>
        <v>10</v>
      </c>
      <c r="K777" s="80">
        <f t="shared" si="242"/>
        <v>24</v>
      </c>
      <c r="L777" s="80">
        <f t="shared" si="243"/>
        <v>10</v>
      </c>
      <c r="M777" s="80">
        <f t="shared" si="244"/>
        <v>24</v>
      </c>
      <c r="N777" s="80" t="str">
        <f t="shared" si="245"/>
        <v>'2008-10-24'</v>
      </c>
      <c r="O777" s="80" t="str">
        <f t="shared" si="246"/>
        <v>'2008-10-24 00:00:00'</v>
      </c>
      <c r="P777" s="7">
        <v>43397</v>
      </c>
      <c r="Q777" s="80">
        <f t="shared" si="247"/>
        <v>2018</v>
      </c>
      <c r="R777" s="80">
        <f t="shared" si="248"/>
        <v>10</v>
      </c>
      <c r="S777" s="80">
        <f t="shared" si="249"/>
        <v>24</v>
      </c>
      <c r="T777" s="80">
        <f t="shared" si="250"/>
        <v>10</v>
      </c>
      <c r="U777" s="80">
        <f t="shared" si="251"/>
        <v>24</v>
      </c>
      <c r="V777" s="80" t="str">
        <f t="shared" si="252"/>
        <v>'2018-10-24'</v>
      </c>
      <c r="W777" s="80"/>
      <c r="X777" s="80" t="str">
        <f t="shared" si="253"/>
        <v>null</v>
      </c>
      <c r="Y777" s="6" t="s">
        <v>3991</v>
      </c>
      <c r="Z777" s="123">
        <f>IFERROR(IF(Y777="","null",VLOOKUP(Y777,Marcas!$A$2:$C$2024,2,0)),"")</f>
        <v>535</v>
      </c>
      <c r="AA777" s="6" t="s">
        <v>3992</v>
      </c>
      <c r="AB777" s="6">
        <f>IFERROR(IF(AA777="","",IF(AA777="EMPORIO LEGAL",1,VLOOKUP(AA777,Clientes!$A$2:$B$1190,2,0))),"")</f>
        <v>377</v>
      </c>
      <c r="AC777" s="6">
        <f>IFERROR(IF(Tabla1[[#This Row],[id_control]]="null","",VLOOKUP(CONCATENATE(Tabla1[[#This Row],[CLIENTE]],"-",Tabla1[[#This Row],[id_control]]),Hoja1!$C$2:$D$1994,2,0)),"")</f>
        <v>777</v>
      </c>
      <c r="AD777" s="6" t="s">
        <v>3993</v>
      </c>
      <c r="AE777" s="6"/>
      <c r="AF777" s="6"/>
      <c r="AG777" s="6"/>
      <c r="AH777" s="6"/>
      <c r="AI777" s="6"/>
      <c r="AJ777" s="6"/>
      <c r="AK777" s="6"/>
      <c r="AL777" s="3">
        <v>4821226</v>
      </c>
      <c r="AM777" s="6"/>
      <c r="AN777" s="6"/>
      <c r="AO777" s="6"/>
      <c r="AP777" s="6"/>
      <c r="AQ777" s="6">
        <v>6141963935</v>
      </c>
      <c r="AR777" s="6"/>
      <c r="AS777" s="6"/>
      <c r="AT777" s="6"/>
      <c r="AU777" s="6"/>
      <c r="AV777" s="6" t="s">
        <v>3994</v>
      </c>
      <c r="AW777" s="6"/>
      <c r="AX777" s="6"/>
      <c r="AY777" s="6"/>
      <c r="AZ777" s="6"/>
      <c r="BA777" s="6"/>
      <c r="BB777" s="6"/>
      <c r="BC777" s="6"/>
      <c r="BD777" s="8" t="s">
        <v>3995</v>
      </c>
      <c r="BE777" s="8">
        <v>776</v>
      </c>
      <c r="BF777" s="6" t="str">
        <f t="shared" si="254"/>
        <v>insert into bitacoras_estatus (numero_expediente, numero_registro, representante, fecha_inicio, fecha_vencimiento, id_cliente, id_admin, id_bitacoras_estatus, id_estatus, id_clase, id_marca, created_at, updated_at) values('972289','1079946','DAVID RENE CORRALES SALAS','2008-10-24','2018-10-24','377','2','1','1',null,535,'2008-10-24 00:00:00','2008-10-24 00:00:00');</v>
      </c>
      <c r="BG777" s="6" t="str">
        <f t="shared" si="255"/>
        <v>insert into servicios_comentarios (comentario, id_admin, id_estatus, created_at, updated_at) values('TITULO ENTREGADO 20/04/2009',1,776,'2008-10-24 00:00:00','2008-10-24 00:00:00');</v>
      </c>
      <c r="BH777" s="6" t="str">
        <f t="shared" si="256"/>
        <v>insert into servicios_comentarios (comentario, id_admin, id_estatus, created_at, updated_at) values('4821226, cel 6141963935',1,776,'2008-10-24 00:00:00','2008-10-24 00:00:00');</v>
      </c>
      <c r="BI777" s="137" t="str">
        <f t="shared" si="257"/>
        <v>update bitacoras_estatus set comprobacion_uso = 1, id_estatus=6 where id=776;</v>
      </c>
      <c r="BJ777" s="137" t="str">
        <f t="shared" si="258"/>
        <v>update bitacoras_estatus set numero_expediente = '972289', numero_registro = '1079946', id_estatus = 6, fecha_inicio = '2008-10-24', fecha_vencimiento ='2018-10-24', created_at ='2008-10-24 00:00:00', updated_at ='2008-10-24 00:00:00', id_clase=null, id_marca=535, id_cliente=377, vigencia = 1 where id =776;</v>
      </c>
      <c r="BK777" s="137" t="str">
        <f t="shared" si="259"/>
        <v>update bitacoras_estatus set id_estatus = 6 where id =776;</v>
      </c>
    </row>
    <row r="778" spans="1:63" ht="71">
      <c r="A778" s="6">
        <v>446270</v>
      </c>
      <c r="B778" s="6">
        <v>685812</v>
      </c>
      <c r="C778" s="6">
        <f>IF(Tabla1[[#This Row],[No. REG.]]="","",1)</f>
        <v>1</v>
      </c>
      <c r="D778" s="6" t="s">
        <v>492</v>
      </c>
      <c r="E778" s="6">
        <f>IF(Tabla1[[#This Row],[STATUS]]="","",VLOOKUP(D778,Estatus!$A$2:$B$13,2,0))</f>
        <v>1</v>
      </c>
      <c r="F778" s="6">
        <f>IF(Tabla1[[#This Row],[STATUS]]="","",VLOOKUP(D778,Estatus!$A$2:$I$12,9,0))</f>
        <v>0</v>
      </c>
      <c r="G778" s="16" t="s">
        <v>3996</v>
      </c>
      <c r="H778" s="7">
        <v>36922</v>
      </c>
      <c r="I778" s="80">
        <f t="shared" si="240"/>
        <v>2001</v>
      </c>
      <c r="J778" s="80">
        <f t="shared" si="241"/>
        <v>1</v>
      </c>
      <c r="K778" s="80">
        <f t="shared" si="242"/>
        <v>31</v>
      </c>
      <c r="L778" s="80" t="str">
        <f t="shared" si="243"/>
        <v>01</v>
      </c>
      <c r="M778" s="80">
        <f t="shared" si="244"/>
        <v>31</v>
      </c>
      <c r="N778" s="80" t="str">
        <f t="shared" si="245"/>
        <v>'2001-01-31'</v>
      </c>
      <c r="O778" s="80" t="str">
        <f t="shared" si="246"/>
        <v>'2001-01-31 00:00:00'</v>
      </c>
      <c r="P778" s="7">
        <v>40574</v>
      </c>
      <c r="Q778" s="80">
        <f t="shared" si="247"/>
        <v>2011</v>
      </c>
      <c r="R778" s="80">
        <f t="shared" si="248"/>
        <v>1</v>
      </c>
      <c r="S778" s="80">
        <f t="shared" si="249"/>
        <v>31</v>
      </c>
      <c r="T778" s="80" t="str">
        <f t="shared" si="250"/>
        <v>01</v>
      </c>
      <c r="U778" s="80">
        <f t="shared" si="251"/>
        <v>31</v>
      </c>
      <c r="V778" s="80" t="str">
        <f t="shared" si="252"/>
        <v>'2011-01-31'</v>
      </c>
      <c r="W778" s="80"/>
      <c r="X778" s="80" t="str">
        <f t="shared" si="253"/>
        <v>null</v>
      </c>
      <c r="Y778" s="6"/>
      <c r="Z778" s="123" t="str">
        <f>IFERROR(IF(Y778="","null",VLOOKUP(Y778,Marcas!$A$2:$C$2024,2,0)),"")</f>
        <v>null</v>
      </c>
      <c r="AA778" s="6" t="s">
        <v>3997</v>
      </c>
      <c r="AB778" s="6">
        <f>IFERROR(IF(AA778="","",IF(AA778="EMPORIO LEGAL",1,VLOOKUP(AA778,Clientes!$A$2:$B$1190,2,0))),"")</f>
        <v>376</v>
      </c>
      <c r="AC778" s="6" t="str">
        <f>IFERROR(IF(Tabla1[[#This Row],[id_control]]="null","",VLOOKUP(CONCATENATE(Tabla1[[#This Row],[CLIENTE]],"-",Tabla1[[#This Row],[id_control]]),Hoja1!$C$2:$D$1994,2,0)),"")</f>
        <v/>
      </c>
      <c r="AD778" s="6" t="s">
        <v>3998</v>
      </c>
      <c r="AE778" s="6"/>
      <c r="AF778" s="6"/>
      <c r="AG778" s="6"/>
      <c r="AH778" s="6"/>
      <c r="AI778" s="6"/>
      <c r="AJ778" s="6"/>
      <c r="AK778" s="6"/>
      <c r="AL778" s="3">
        <v>4153218</v>
      </c>
      <c r="AM778" s="6"/>
      <c r="AN778" s="6"/>
      <c r="AO778" s="6"/>
      <c r="AP778" s="6"/>
      <c r="AQ778" s="6"/>
      <c r="AR778" s="6"/>
      <c r="AS778" s="6"/>
      <c r="AT778" s="6"/>
      <c r="AU778" s="6"/>
      <c r="AV778" s="6" t="s">
        <v>3999</v>
      </c>
      <c r="AW778" s="6"/>
      <c r="AX778" s="6"/>
      <c r="AY778" s="6"/>
      <c r="AZ778" s="6"/>
      <c r="BA778" s="6"/>
      <c r="BB778" s="6"/>
      <c r="BC778" s="6"/>
      <c r="BD778" s="8" t="s">
        <v>4000</v>
      </c>
      <c r="BE778" s="8">
        <v>777</v>
      </c>
      <c r="BF778" s="6" t="str">
        <f t="shared" si="254"/>
        <v>insert into bitacoras_estatus (numero_expediente, numero_registro, representante, fecha_inicio, fecha_vencimiento, id_cliente, id_admin, id_bitacoras_estatus, id_estatus, id_clase, id_marca, created_at, updated_at) values('446270','685812','LUIS ENRIQUE CANO CHAVEZ','2001-01-31','2011-01-31','376','2','1','1',null,null,'2001-01-31 00:00:00','2001-01-31 00:00:00');</v>
      </c>
      <c r="BG778" s="6" t="str">
        <f t="shared" si="255"/>
        <v>insert into servicios_comentarios (comentario, id_admin, id_estatus, created_at, updated_at) values('Transmisión de derechos recibida 24/03/2010. Nota de cambio de domicilio de establecimiento favorable recibido 27/05/2010. Acreditación personalidad de apoderado recibida 27/05/2010',1,777,'2001-01-31 00:00:00','2001-01-31 00:00:00');</v>
      </c>
      <c r="BH778" s="6" t="str">
        <f t="shared" si="256"/>
        <v>insert into servicios_comentarios (comentario, id_admin, id_estatus, created_at, updated_at) values('415-3218',1,777,'2001-01-31 00:00:00','2001-01-31 00:00:00');</v>
      </c>
      <c r="BI778" s="137" t="str">
        <f t="shared" si="257"/>
        <v>update bitacoras_estatus set comprobacion_uso = 1, id_estatus=1 where id=777;</v>
      </c>
      <c r="BJ778" s="137" t="str">
        <f t="shared" si="258"/>
        <v>update bitacoras_estatus set numero_expediente = '446270', numero_registro = '685812', id_estatus = 1, fecha_inicio = '2001-01-31', fecha_vencimiento ='2011-01-31', created_at ='2001-01-31 00:00:00', updated_at ='2001-01-31 00:00:00', id_clase=null, id_marca=null, id_cliente=376, vigencia = 0 where id =777;</v>
      </c>
      <c r="BK778" s="137" t="str">
        <f t="shared" si="259"/>
        <v>update bitacoras_estatus set id_estatus = 1 where id =777;</v>
      </c>
    </row>
    <row r="779" spans="1:63">
      <c r="A779" s="6">
        <v>528905</v>
      </c>
      <c r="B779" s="6">
        <v>749354</v>
      </c>
      <c r="C779" s="6">
        <f>IF(Tabla1[[#This Row],[No. REG.]]="","",1)</f>
        <v>1</v>
      </c>
      <c r="D779" s="3" t="s">
        <v>492</v>
      </c>
      <c r="E779" s="3">
        <f>IF(Tabla1[[#This Row],[STATUS]]="","",VLOOKUP(D779,Estatus!$A$2:$B$13,2,0))</f>
        <v>1</v>
      </c>
      <c r="F779" s="3">
        <f>IF(Tabla1[[#This Row],[STATUS]]="","",VLOOKUP(D779,Estatus!$A$2:$I$12,9,0))</f>
        <v>0</v>
      </c>
      <c r="G779" s="16"/>
      <c r="H779" s="7">
        <v>37243</v>
      </c>
      <c r="I779" s="80">
        <f t="shared" si="240"/>
        <v>2001</v>
      </c>
      <c r="J779" s="80">
        <f t="shared" si="241"/>
        <v>12</v>
      </c>
      <c r="K779" s="80">
        <f t="shared" si="242"/>
        <v>18</v>
      </c>
      <c r="L779" s="80">
        <f t="shared" si="243"/>
        <v>12</v>
      </c>
      <c r="M779" s="80">
        <f t="shared" si="244"/>
        <v>18</v>
      </c>
      <c r="N779" s="80" t="str">
        <f t="shared" si="245"/>
        <v>'2001-12-18'</v>
      </c>
      <c r="O779" s="80" t="str">
        <f t="shared" si="246"/>
        <v>'2001-12-18 00:00:00'</v>
      </c>
      <c r="P779" s="7">
        <v>40895</v>
      </c>
      <c r="Q779" s="80">
        <f t="shared" si="247"/>
        <v>2011</v>
      </c>
      <c r="R779" s="80">
        <f t="shared" si="248"/>
        <v>12</v>
      </c>
      <c r="S779" s="80">
        <f t="shared" si="249"/>
        <v>18</v>
      </c>
      <c r="T779" s="80">
        <f t="shared" si="250"/>
        <v>12</v>
      </c>
      <c r="U779" s="80">
        <f t="shared" si="251"/>
        <v>18</v>
      </c>
      <c r="V779" s="80" t="str">
        <f t="shared" si="252"/>
        <v>'2011-12-18'</v>
      </c>
      <c r="W779" s="80"/>
      <c r="X779" s="80" t="str">
        <f t="shared" si="253"/>
        <v>null</v>
      </c>
      <c r="Y779" s="6" t="s">
        <v>4001</v>
      </c>
      <c r="Z779" s="123">
        <f>IFERROR(IF(Y779="","null",VLOOKUP(Y779,Marcas!$A$2:$C$2024,2,0)),"")</f>
        <v>569</v>
      </c>
      <c r="AA779" s="6" t="s">
        <v>3997</v>
      </c>
      <c r="AB779" s="6">
        <f>IFERROR(IF(AA779="","",IF(AA779="EMPORIO LEGAL",1,VLOOKUP(AA779,Clientes!$A$2:$B$1190,2,0))),"")</f>
        <v>376</v>
      </c>
      <c r="AC779" s="6">
        <f>IFERROR(IF(Tabla1[[#This Row],[id_control]]="null","",VLOOKUP(CONCATENATE(Tabla1[[#This Row],[CLIENTE]],"-",Tabla1[[#This Row],[id_control]]),Hoja1!$C$2:$D$1994,2,0)),"")</f>
        <v>779</v>
      </c>
      <c r="AD779" s="6" t="s">
        <v>3998</v>
      </c>
      <c r="AE779" s="6"/>
      <c r="AF779" s="6"/>
      <c r="AG779" s="6"/>
      <c r="AH779" s="6"/>
      <c r="AI779" s="6"/>
      <c r="AJ779" s="6"/>
      <c r="AK779" s="6"/>
      <c r="AL779" s="6">
        <v>4153218</v>
      </c>
      <c r="AM779" s="8"/>
      <c r="AN779" s="8"/>
      <c r="AO779" s="8"/>
      <c r="AP779" s="8"/>
      <c r="AQ779" s="8"/>
      <c r="AR779" s="8"/>
      <c r="AS779" s="8"/>
      <c r="AT779" s="8"/>
      <c r="AU779" s="8"/>
      <c r="AV779" s="8" t="s">
        <v>3999</v>
      </c>
      <c r="AW779" s="8"/>
      <c r="AX779" s="8"/>
      <c r="AY779" s="8"/>
      <c r="AZ779" s="8"/>
      <c r="BA779" s="8"/>
      <c r="BB779" s="8"/>
      <c r="BC779" s="8"/>
      <c r="BD779" s="8" t="s">
        <v>4000</v>
      </c>
      <c r="BE779" s="8">
        <v>778</v>
      </c>
      <c r="BF779" s="6" t="str">
        <f t="shared" si="254"/>
        <v>insert into bitacoras_estatus (numero_expediente, numero_registro, representante, fecha_inicio, fecha_vencimiento, id_cliente, id_admin, id_bitacoras_estatus, id_estatus, id_clase, id_marca, created_at, updated_at) values('528905','749354','LUIS ENRIQUE CANO CHAVEZ','2001-12-18','2011-12-18','376','2','1','1',null,569,'2001-12-18 00:00:00','2001-12-18 00:00:00');</v>
      </c>
      <c r="BG779" s="6" t="str">
        <f t="shared" si="255"/>
        <v/>
      </c>
      <c r="BH779" s="6" t="str">
        <f t="shared" si="256"/>
        <v>insert into servicios_comentarios (comentario, id_admin, id_estatus, created_at, updated_at) values('415-3218',1,778,'2001-12-18 00:00:00','2001-12-18 00:00:00');</v>
      </c>
      <c r="BI779" s="137" t="str">
        <f t="shared" si="257"/>
        <v>update bitacoras_estatus set comprobacion_uso = 1, id_estatus=1 where id=778;</v>
      </c>
      <c r="BJ779" s="137" t="str">
        <f t="shared" si="258"/>
        <v>update bitacoras_estatus set numero_expediente = '528905', numero_registro = '749354', id_estatus = 1, fecha_inicio = '2001-12-18', fecha_vencimiento ='2011-12-18', created_at ='2001-12-18 00:00:00', updated_at ='2001-12-18 00:00:00', id_clase=null, id_marca=569, id_cliente=376, vigencia = 0 where id =778;</v>
      </c>
      <c r="BK779" s="137" t="str">
        <f t="shared" si="259"/>
        <v>update bitacoras_estatus set id_estatus = 1 where id =778;</v>
      </c>
    </row>
    <row r="780" spans="1:63">
      <c r="A780" s="3">
        <v>532099</v>
      </c>
      <c r="B780" s="3">
        <v>753695</v>
      </c>
      <c r="C780" s="3">
        <f>IF(Tabla1[[#This Row],[No. REG.]]="","",1)</f>
        <v>1</v>
      </c>
      <c r="D780" s="3" t="s">
        <v>492</v>
      </c>
      <c r="E780" s="3">
        <f>IF(Tabla1[[#This Row],[STATUS]]="","",VLOOKUP(D780,Estatus!$A$2:$B$13,2,0))</f>
        <v>1</v>
      </c>
      <c r="F780" s="3">
        <f>IF(Tabla1[[#This Row],[STATUS]]="","",VLOOKUP(D780,Estatus!$A$2:$I$12,9,0))</f>
        <v>0</v>
      </c>
      <c r="G780" s="12"/>
      <c r="H780" s="7">
        <v>37243</v>
      </c>
      <c r="I780" s="80">
        <f t="shared" si="240"/>
        <v>2001</v>
      </c>
      <c r="J780" s="80">
        <f t="shared" si="241"/>
        <v>12</v>
      </c>
      <c r="K780" s="80">
        <f t="shared" si="242"/>
        <v>18</v>
      </c>
      <c r="L780" s="80">
        <f t="shared" si="243"/>
        <v>12</v>
      </c>
      <c r="M780" s="80">
        <f t="shared" si="244"/>
        <v>18</v>
      </c>
      <c r="N780" s="80" t="str">
        <f t="shared" si="245"/>
        <v>'2001-12-18'</v>
      </c>
      <c r="O780" s="80" t="str">
        <f t="shared" si="246"/>
        <v>'2001-12-18 00:00:00'</v>
      </c>
      <c r="P780" s="7">
        <v>40895</v>
      </c>
      <c r="Q780" s="80">
        <f t="shared" si="247"/>
        <v>2011</v>
      </c>
      <c r="R780" s="80">
        <f t="shared" si="248"/>
        <v>12</v>
      </c>
      <c r="S780" s="80">
        <f t="shared" si="249"/>
        <v>18</v>
      </c>
      <c r="T780" s="80">
        <f t="shared" si="250"/>
        <v>12</v>
      </c>
      <c r="U780" s="80">
        <f t="shared" si="251"/>
        <v>18</v>
      </c>
      <c r="V780" s="80" t="str">
        <f t="shared" si="252"/>
        <v>'2011-12-18'</v>
      </c>
      <c r="W780" s="80"/>
      <c r="X780" s="80" t="str">
        <f t="shared" si="253"/>
        <v>null</v>
      </c>
      <c r="Y780" s="3" t="s">
        <v>4001</v>
      </c>
      <c r="Z780" s="124">
        <f>IFERROR(IF(Y780="","null",VLOOKUP(Y780,Marcas!$A$2:$C$2024,2,0)),"")</f>
        <v>569</v>
      </c>
      <c r="AA780" s="3" t="s">
        <v>3997</v>
      </c>
      <c r="AB780" s="3">
        <f>IFERROR(IF(AA780="","",IF(AA780="EMPORIO LEGAL",1,VLOOKUP(AA780,Clientes!$A$2:$B$1190,2,0))),"")</f>
        <v>376</v>
      </c>
      <c r="AC780" s="3">
        <f>IFERROR(IF(Tabla1[[#This Row],[id_control]]="null","",VLOOKUP(CONCATENATE(Tabla1[[#This Row],[CLIENTE]],"-",Tabla1[[#This Row],[id_control]]),Hoja1!$C$2:$D$1994,2,0)),"")</f>
        <v>779</v>
      </c>
      <c r="AD780" s="3" t="s">
        <v>3998</v>
      </c>
      <c r="AE780" s="3"/>
      <c r="AF780" s="3"/>
      <c r="AG780" s="3"/>
      <c r="AH780" s="3"/>
      <c r="AI780" s="3"/>
      <c r="AJ780" s="3"/>
      <c r="AK780" s="3"/>
      <c r="AL780" s="3">
        <v>4153218</v>
      </c>
      <c r="AM780" s="6"/>
      <c r="AN780" s="6"/>
      <c r="AO780" s="6"/>
      <c r="AP780" s="6"/>
      <c r="AQ780" s="6"/>
      <c r="AR780" s="6"/>
      <c r="AS780" s="6"/>
      <c r="AT780" s="6"/>
      <c r="AU780" s="6"/>
      <c r="AV780" s="6" t="s">
        <v>3999</v>
      </c>
      <c r="AW780" s="6"/>
      <c r="AX780" s="6"/>
      <c r="AY780" s="6"/>
      <c r="AZ780" s="6"/>
      <c r="BA780" s="6"/>
      <c r="BB780" s="6"/>
      <c r="BC780" s="6"/>
      <c r="BD780" s="6" t="s">
        <v>4000</v>
      </c>
      <c r="BE780" s="8">
        <v>779</v>
      </c>
      <c r="BF780" s="6" t="str">
        <f t="shared" si="254"/>
        <v>insert into bitacoras_estatus (numero_expediente, numero_registro, representante, fecha_inicio, fecha_vencimiento, id_cliente, id_admin, id_bitacoras_estatus, id_estatus, id_clase, id_marca, created_at, updated_at) values('532099','753695','LUIS ENRIQUE CANO CHAVEZ','2001-12-18','2011-12-18','376','2','1','1',null,569,'2001-12-18 00:00:00','2001-12-18 00:00:00');</v>
      </c>
      <c r="BG780" s="6" t="str">
        <f t="shared" si="255"/>
        <v/>
      </c>
      <c r="BH780" s="6" t="str">
        <f t="shared" si="256"/>
        <v>insert into servicios_comentarios (comentario, id_admin, id_estatus, created_at, updated_at) values('415-3218',1,779,'2001-12-18 00:00:00','2001-12-18 00:00:00');</v>
      </c>
      <c r="BI780" s="137" t="str">
        <f t="shared" si="257"/>
        <v>update bitacoras_estatus set comprobacion_uso = 1, id_estatus=1 where id=779;</v>
      </c>
      <c r="BJ780" s="137" t="str">
        <f t="shared" si="258"/>
        <v>update bitacoras_estatus set numero_expediente = '532099', numero_registro = '753695', id_estatus = 1, fecha_inicio = '2001-12-18', fecha_vencimiento ='2011-12-18', created_at ='2001-12-18 00:00:00', updated_at ='2001-12-18 00:00:00', id_clase=null, id_marca=569, id_cliente=376, vigencia = 0 where id =779;</v>
      </c>
      <c r="BK780" s="137" t="str">
        <f t="shared" si="259"/>
        <v>update bitacoras_estatus set id_estatus = 1 where id =779;</v>
      </c>
    </row>
    <row r="781" spans="1:63">
      <c r="A781" s="6">
        <v>944876</v>
      </c>
      <c r="B781" s="6"/>
      <c r="C781" s="6" t="str">
        <f>IF(Tabla1[[#This Row],[No. REG.]]="","",1)</f>
        <v/>
      </c>
      <c r="D781" s="3" t="s">
        <v>34</v>
      </c>
      <c r="E781" s="3">
        <f>IF(Tabla1[[#This Row],[STATUS]]="","",VLOOKUP(D781,Estatus!$A$2:$B$13,2,0))</f>
        <v>5</v>
      </c>
      <c r="F781" s="3">
        <f>IF(Tabla1[[#This Row],[STATUS]]="","",VLOOKUP(D781,Estatus!$A$2:$I$12,9,0))</f>
        <v>0</v>
      </c>
      <c r="G781" s="16" t="s">
        <v>4002</v>
      </c>
      <c r="H781" s="9">
        <v>39619</v>
      </c>
      <c r="I781" s="81">
        <f t="shared" si="240"/>
        <v>2008</v>
      </c>
      <c r="J781" s="81">
        <f t="shared" si="241"/>
        <v>6</v>
      </c>
      <c r="K781" s="81">
        <f t="shared" si="242"/>
        <v>20</v>
      </c>
      <c r="L781" s="81" t="str">
        <f t="shared" si="243"/>
        <v>06</v>
      </c>
      <c r="M781" s="81">
        <f t="shared" si="244"/>
        <v>20</v>
      </c>
      <c r="N781" s="81" t="str">
        <f t="shared" si="245"/>
        <v>'2008-06-20'</v>
      </c>
      <c r="O781" s="81" t="str">
        <f t="shared" si="246"/>
        <v>'2008-06-20 00:00:00'</v>
      </c>
      <c r="P781" s="9">
        <v>43271</v>
      </c>
      <c r="Q781" s="81">
        <f t="shared" si="247"/>
        <v>2018</v>
      </c>
      <c r="R781" s="81">
        <f t="shared" si="248"/>
        <v>6</v>
      </c>
      <c r="S781" s="81">
        <f t="shared" si="249"/>
        <v>20</v>
      </c>
      <c r="T781" s="81" t="str">
        <f t="shared" si="250"/>
        <v>06</v>
      </c>
      <c r="U781" s="81">
        <f t="shared" si="251"/>
        <v>20</v>
      </c>
      <c r="V781" s="81" t="str">
        <f t="shared" si="252"/>
        <v>'2018-06-20'</v>
      </c>
      <c r="W781" s="81"/>
      <c r="X781" s="81" t="str">
        <f t="shared" si="253"/>
        <v>null</v>
      </c>
      <c r="Y781" s="6" t="s">
        <v>4003</v>
      </c>
      <c r="Z781" s="123">
        <f>IFERROR(IF(Y781="","null",VLOOKUP(Y781,Marcas!$A$2:$C$2024,2,0)),"")</f>
        <v>496</v>
      </c>
      <c r="AA781" s="6" t="s">
        <v>3997</v>
      </c>
      <c r="AB781" s="6">
        <f>IFERROR(IF(AA781="","",IF(AA781="EMPORIO LEGAL",1,VLOOKUP(AA781,Clientes!$A$2:$B$1190,2,0))),"")</f>
        <v>376</v>
      </c>
      <c r="AC781" s="6">
        <f>IFERROR(IF(Tabla1[[#This Row],[id_control]]="null","",VLOOKUP(CONCATENATE(Tabla1[[#This Row],[CLIENTE]],"-",Tabla1[[#This Row],[id_control]]),Hoja1!$C$2:$D$1994,2,0)),"")</f>
        <v>781</v>
      </c>
      <c r="AD781" s="6" t="s">
        <v>4004</v>
      </c>
      <c r="AE781" s="6"/>
      <c r="AF781" s="6"/>
      <c r="AG781" s="6"/>
      <c r="AH781" s="6"/>
      <c r="AI781" s="6"/>
      <c r="AJ781" s="6"/>
      <c r="AK781" s="6"/>
      <c r="AL781" s="3" t="s">
        <v>4000</v>
      </c>
      <c r="AM781" s="6"/>
      <c r="AN781" s="6"/>
      <c r="AO781" s="6"/>
      <c r="AP781" s="6"/>
      <c r="AQ781" s="6"/>
      <c r="AR781" s="6"/>
      <c r="AS781" s="6"/>
      <c r="AT781" s="6"/>
      <c r="AU781" s="6"/>
      <c r="AV781" s="6"/>
      <c r="AW781" s="6"/>
      <c r="AX781" s="6"/>
      <c r="AY781" s="6"/>
      <c r="AZ781" s="6"/>
      <c r="BA781" s="6"/>
      <c r="BB781" s="6"/>
      <c r="BC781" s="6"/>
      <c r="BD781" s="6" t="s">
        <v>4000</v>
      </c>
      <c r="BE781" s="8">
        <v>780</v>
      </c>
      <c r="BF781" s="6" t="str">
        <f t="shared" si="254"/>
        <v>insert into bitacoras_estatus (numero_expediente, numero_registro, representante, fecha_inicio, fecha_vencimiento, id_cliente, id_admin, id_bitacoras_estatus, id_estatus, id_clase, id_marca, created_at, updated_at) values('944876','','LIC. LUIS ENRIQUE CANO CHAVEZ','2008-06-20','2018-06-20','376','2','1','1',null,496,'2008-06-20 00:00:00','2008-06-20 00:00:00');</v>
      </c>
      <c r="BG781" s="6" t="str">
        <f t="shared" si="255"/>
        <v>insert into servicios_comentarios (comentario, id_admin, id_estatus, created_at, updated_at) values('Recibida 16/07/2009',1,780,'2008-06-20 00:00:00','2008-06-20 00:00:00');</v>
      </c>
      <c r="BH781" s="6" t="str">
        <f t="shared" si="256"/>
        <v>insert into servicios_comentarios (comentario, id_admin, id_estatus, created_at, updated_at) values('415-3218',1,780,'2008-06-20 00:00:00','2008-06-20 00:00:00');</v>
      </c>
      <c r="BI781" s="137" t="str">
        <f t="shared" si="257"/>
        <v>update bitacoras_estatus set comprobacion_uso = 1, id_estatus=5 where id=780;</v>
      </c>
      <c r="BJ781" s="137" t="str">
        <f t="shared" si="258"/>
        <v>update bitacoras_estatus set numero_expediente = '944876', numero_registro = '', id_estatus = 5, fecha_inicio = '2008-06-20', fecha_vencimiento ='2018-06-20', created_at ='2008-06-20 00:00:00', updated_at ='2008-06-20 00:00:00', id_clase=null, id_marca=496, id_cliente=376, vigencia = 0 where id =780;</v>
      </c>
      <c r="BK781" s="137" t="str">
        <f t="shared" si="259"/>
        <v>update bitacoras_estatus set id_estatus = 5 where id =780;</v>
      </c>
    </row>
    <row r="782" spans="1:63">
      <c r="A782" s="6">
        <v>1100820</v>
      </c>
      <c r="B782" s="6">
        <v>1181785</v>
      </c>
      <c r="C782" s="6">
        <f>IF(Tabla1[[#This Row],[No. REG.]]="","",1)</f>
        <v>1</v>
      </c>
      <c r="D782" s="3" t="s">
        <v>46</v>
      </c>
      <c r="E782" s="3">
        <f>IF(Tabla1[[#This Row],[STATUS]]="","",VLOOKUP(D782,Estatus!$A$2:$B$13,2,0))</f>
        <v>10</v>
      </c>
      <c r="F782" s="3">
        <f>IF(Tabla1[[#This Row],[STATUS]]="","",VLOOKUP(D782,Estatus!$A$2:$I$12,9,0))</f>
        <v>1</v>
      </c>
      <c r="G782" s="12" t="s">
        <v>4005</v>
      </c>
      <c r="H782" s="7">
        <v>40357</v>
      </c>
      <c r="I782" s="80">
        <f t="shared" si="240"/>
        <v>2010</v>
      </c>
      <c r="J782" s="80">
        <f t="shared" si="241"/>
        <v>6</v>
      </c>
      <c r="K782" s="80">
        <f t="shared" si="242"/>
        <v>28</v>
      </c>
      <c r="L782" s="80" t="str">
        <f t="shared" si="243"/>
        <v>06</v>
      </c>
      <c r="M782" s="80">
        <f t="shared" si="244"/>
        <v>28</v>
      </c>
      <c r="N782" s="80" t="str">
        <f t="shared" si="245"/>
        <v>'2010-06-28'</v>
      </c>
      <c r="O782" s="80" t="str">
        <f t="shared" si="246"/>
        <v>'2010-06-28 00:00:00'</v>
      </c>
      <c r="P782" s="7">
        <v>44010</v>
      </c>
      <c r="Q782" s="80">
        <f t="shared" si="247"/>
        <v>2020</v>
      </c>
      <c r="R782" s="80">
        <f t="shared" si="248"/>
        <v>6</v>
      </c>
      <c r="S782" s="80">
        <f t="shared" si="249"/>
        <v>28</v>
      </c>
      <c r="T782" s="80" t="str">
        <f t="shared" si="250"/>
        <v>06</v>
      </c>
      <c r="U782" s="80">
        <f t="shared" si="251"/>
        <v>28</v>
      </c>
      <c r="V782" s="80" t="str">
        <f t="shared" si="252"/>
        <v>'2020-06-28'</v>
      </c>
      <c r="W782" s="80"/>
      <c r="X782" s="80" t="str">
        <f t="shared" si="253"/>
        <v>null</v>
      </c>
      <c r="Y782" s="6" t="s">
        <v>4006</v>
      </c>
      <c r="Z782" s="123">
        <f>IFERROR(IF(Y782="","null",VLOOKUP(Y782,Marcas!$A$2:$C$2024,2,0)),"")</f>
        <v>728</v>
      </c>
      <c r="AA782" s="6" t="s">
        <v>4007</v>
      </c>
      <c r="AB782" s="6">
        <f>IFERROR(IF(AA782="","",IF(AA782="EMPORIO LEGAL",1,VLOOKUP(AA782,Clientes!$A$2:$B$1190,2,0))),"")</f>
        <v>375</v>
      </c>
      <c r="AC782" s="6">
        <f>IFERROR(IF(Tabla1[[#This Row],[id_control]]="null","",VLOOKUP(CONCATENATE(Tabla1[[#This Row],[CLIENTE]],"-",Tabla1[[#This Row],[id_control]]),Hoja1!$C$2:$D$1994,2,0)),"")</f>
        <v>782</v>
      </c>
      <c r="AD782" s="6" t="s">
        <v>4008</v>
      </c>
      <c r="AE782" s="6"/>
      <c r="AF782" s="6"/>
      <c r="AG782" s="6"/>
      <c r="AH782" s="6"/>
      <c r="AI782" s="6"/>
      <c r="AJ782" s="6"/>
      <c r="AK782" s="6"/>
      <c r="AL782" s="3"/>
      <c r="AM782" s="6"/>
      <c r="AN782" s="6"/>
      <c r="AO782" s="6"/>
      <c r="AP782" s="6"/>
      <c r="AQ782" s="6"/>
      <c r="AR782" s="6"/>
      <c r="AS782" s="6"/>
      <c r="AT782" s="6"/>
      <c r="AU782" s="6"/>
      <c r="AV782" s="6"/>
      <c r="AW782" s="6"/>
      <c r="AX782" s="6"/>
      <c r="AY782" s="6"/>
      <c r="AZ782" s="6"/>
      <c r="BA782" s="6"/>
      <c r="BB782" s="6"/>
      <c r="BC782" s="6"/>
      <c r="BD782" s="8"/>
      <c r="BE782" s="8">
        <v>781</v>
      </c>
      <c r="BF782" s="6" t="str">
        <f t="shared" si="254"/>
        <v>insert into bitacoras_estatus (numero_expediente, numero_registro, representante, fecha_inicio, fecha_vencimiento, id_cliente, id_admin, id_bitacoras_estatus, id_estatus, id_clase, id_marca, created_at, updated_at) values('1100820','1181785','GUILLERMO ALFONSO ENTIQUEZ TAMEZ','2010-06-28','2020-06-28','375','2','1','1',null,728,'2010-06-28 00:00:00','2010-06-28 00:00:00');</v>
      </c>
      <c r="BG782" s="6" t="str">
        <f t="shared" si="255"/>
        <v>insert into servicios_comentarios (comentario, id_admin, id_estatus, created_at, updated_at) values('TITULO ENTREGADO 07/12/2010',1,781,'2010-06-28 00:00:00','2010-06-28 00:00:00');</v>
      </c>
      <c r="BH782" s="6" t="str">
        <f t="shared" si="256"/>
        <v/>
      </c>
      <c r="BI782" s="137" t="str">
        <f t="shared" si="257"/>
        <v>update bitacoras_estatus set comprobacion_uso = 1, id_estatus=10 where id=781;</v>
      </c>
      <c r="BJ782" s="137" t="str">
        <f t="shared" si="258"/>
        <v>update bitacoras_estatus set numero_expediente = '1100820', numero_registro = '1181785', id_estatus = 10, fecha_inicio = '2010-06-28', fecha_vencimiento ='2020-06-28', created_at ='2010-06-28 00:00:00', updated_at ='2010-06-28 00:00:00', id_clase=null, id_marca=728, id_cliente=375, vigencia = 1 where id =781;</v>
      </c>
      <c r="BK782" s="137" t="str">
        <f t="shared" si="259"/>
        <v>update bitacoras_estatus set id_estatus = 10 where id =781;</v>
      </c>
    </row>
    <row r="783" spans="1:63">
      <c r="A783" s="3">
        <v>445330</v>
      </c>
      <c r="B783" s="3">
        <v>688788</v>
      </c>
      <c r="C783" s="3">
        <f>IF(Tabla1[[#This Row],[No. REG.]]="","",1)</f>
        <v>1</v>
      </c>
      <c r="D783" s="3" t="s">
        <v>46</v>
      </c>
      <c r="E783" s="3">
        <f>IF(Tabla1[[#This Row],[STATUS]]="","",VLOOKUP(D783,Estatus!$A$2:$B$13,2,0))</f>
        <v>10</v>
      </c>
      <c r="F783" s="3">
        <f>IF(Tabla1[[#This Row],[STATUS]]="","",VLOOKUP(D783,Estatus!$A$2:$I$12,9,0))</f>
        <v>1</v>
      </c>
      <c r="G783" s="12" t="s">
        <v>4009</v>
      </c>
      <c r="H783" s="7">
        <v>36766</v>
      </c>
      <c r="I783" s="80">
        <f t="shared" si="240"/>
        <v>2000</v>
      </c>
      <c r="J783" s="80">
        <f t="shared" si="241"/>
        <v>8</v>
      </c>
      <c r="K783" s="80">
        <f t="shared" si="242"/>
        <v>28</v>
      </c>
      <c r="L783" s="80" t="str">
        <f t="shared" si="243"/>
        <v>08</v>
      </c>
      <c r="M783" s="80">
        <f t="shared" si="244"/>
        <v>28</v>
      </c>
      <c r="N783" s="80" t="str">
        <f t="shared" si="245"/>
        <v>'2000-08-28'</v>
      </c>
      <c r="O783" s="80" t="str">
        <f t="shared" si="246"/>
        <v>'2000-08-28 00:00:00'</v>
      </c>
      <c r="P783" s="7">
        <v>44071</v>
      </c>
      <c r="Q783" s="80">
        <f t="shared" si="247"/>
        <v>2020</v>
      </c>
      <c r="R783" s="80">
        <f t="shared" si="248"/>
        <v>8</v>
      </c>
      <c r="S783" s="80">
        <f t="shared" si="249"/>
        <v>28</v>
      </c>
      <c r="T783" s="80" t="str">
        <f t="shared" si="250"/>
        <v>08</v>
      </c>
      <c r="U783" s="80">
        <f t="shared" si="251"/>
        <v>28</v>
      </c>
      <c r="V783" s="80" t="str">
        <f t="shared" si="252"/>
        <v>'2020-08-28'</v>
      </c>
      <c r="W783" s="80"/>
      <c r="X783" s="80" t="str">
        <f t="shared" si="253"/>
        <v>null</v>
      </c>
      <c r="Y783" s="12" t="s">
        <v>4007</v>
      </c>
      <c r="Z783" s="125">
        <f>IFERROR(IF(Y783="","null",VLOOKUP(Y783,Marcas!$A$2:$C$2024,2,0)),"")</f>
        <v>534</v>
      </c>
      <c r="AA783" s="12" t="s">
        <v>4007</v>
      </c>
      <c r="AB783" s="3">
        <f>IFERROR(IF(AA783="","",IF(AA783="EMPORIO LEGAL",1,VLOOKUP(AA783,Clientes!$A$2:$B$1190,2,0))),"")</f>
        <v>375</v>
      </c>
      <c r="AC783" s="3">
        <f>IFERROR(IF(Tabla1[[#This Row],[id_control]]="null","",VLOOKUP(CONCATENATE(Tabla1[[#This Row],[CLIENTE]],"-",Tabla1[[#This Row],[id_control]]),Hoja1!$C$2:$D$1994,2,0)),"")</f>
        <v>783</v>
      </c>
      <c r="AD783" s="3" t="s">
        <v>4010</v>
      </c>
      <c r="AE783" s="3"/>
      <c r="AF783" s="3"/>
      <c r="AG783" s="3"/>
      <c r="AH783" s="3"/>
      <c r="AI783" s="3"/>
      <c r="AJ783" s="3"/>
      <c r="AK783" s="3"/>
      <c r="AL783" s="3">
        <v>2142600</v>
      </c>
      <c r="AM783" s="10"/>
      <c r="AN783" s="6"/>
      <c r="AO783" s="6"/>
      <c r="AP783" s="6"/>
      <c r="AQ783" s="10"/>
      <c r="AR783" s="6"/>
      <c r="AS783" s="6"/>
      <c r="AT783" s="6"/>
      <c r="AU783" s="6"/>
      <c r="AV783" s="6" t="s">
        <v>4011</v>
      </c>
      <c r="AW783" s="6"/>
      <c r="AX783" s="6"/>
      <c r="AY783" s="6"/>
      <c r="AZ783" s="6"/>
      <c r="BA783" s="6"/>
      <c r="BB783" s="6"/>
      <c r="BC783" s="6"/>
      <c r="BD783" s="6">
        <v>2142600</v>
      </c>
      <c r="BE783" s="8">
        <v>782</v>
      </c>
      <c r="BF783" s="6" t="str">
        <f t="shared" si="254"/>
        <v>insert into bitacoras_estatus (numero_expediente, numero_registro, representante, fecha_inicio, fecha_vencimiento, id_cliente, id_admin, id_bitacoras_estatus, id_estatus, id_clase, id_marca, created_at, updated_at) values('445330','688788','FRANCISCO ALONSO CHAVEZ','2000-08-28','2020-08-28','375','2','1','1',null,534,'2000-08-28 00:00:00','2000-08-28 00:00:00');</v>
      </c>
      <c r="BG783" s="6" t="str">
        <f t="shared" si="255"/>
        <v>insert into servicios_comentarios (comentario, id_admin, id_estatus, created_at, updated_at) values('Renovación favorable entregada 29/07/2010',1,782,'2000-08-28 00:00:00','2000-08-28 00:00:00');</v>
      </c>
      <c r="BH783" s="6" t="str">
        <f t="shared" si="256"/>
        <v>insert into servicios_comentarios (comentario, id_admin, id_estatus, created_at, updated_at) values('2142600',1,782,'2000-08-28 00:00:00','2000-08-28 00:00:00');</v>
      </c>
      <c r="BI783" s="137" t="str">
        <f t="shared" si="257"/>
        <v>update bitacoras_estatus set comprobacion_uso = 1, id_estatus=10 where id=782;</v>
      </c>
      <c r="BJ783" s="137" t="str">
        <f t="shared" si="258"/>
        <v>update bitacoras_estatus set numero_expediente = '445330', numero_registro = '688788', id_estatus = 10, fecha_inicio = '2000-08-28', fecha_vencimiento ='2020-08-28', created_at ='2000-08-28 00:00:00', updated_at ='2000-08-28 00:00:00', id_clase=null, id_marca=534, id_cliente=375, vigencia = 1 where id =782;</v>
      </c>
      <c r="BK783" s="137" t="str">
        <f t="shared" si="259"/>
        <v>update bitacoras_estatus set id_estatus = 10 where id =782;</v>
      </c>
    </row>
    <row r="784" spans="1:63">
      <c r="A784" s="3">
        <v>892007</v>
      </c>
      <c r="B784" s="3"/>
      <c r="C784" s="3" t="str">
        <f>IF(Tabla1[[#This Row],[No. REG.]]="","",1)</f>
        <v/>
      </c>
      <c r="D784" s="3" t="s">
        <v>34</v>
      </c>
      <c r="E784" s="3">
        <f>IF(Tabla1[[#This Row],[STATUS]]="","",VLOOKUP(D784,Estatus!$A$2:$B$13,2,0))</f>
        <v>5</v>
      </c>
      <c r="F784" s="3">
        <f>IF(Tabla1[[#This Row],[STATUS]]="","",VLOOKUP(D784,Estatus!$A$2:$I$12,9,0))</f>
        <v>0</v>
      </c>
      <c r="G784" s="12" t="s">
        <v>4012</v>
      </c>
      <c r="H784" s="7">
        <v>39371</v>
      </c>
      <c r="I784" s="80">
        <f t="shared" si="240"/>
        <v>2007</v>
      </c>
      <c r="J784" s="80">
        <f t="shared" si="241"/>
        <v>10</v>
      </c>
      <c r="K784" s="80">
        <f t="shared" si="242"/>
        <v>16</v>
      </c>
      <c r="L784" s="80">
        <f t="shared" si="243"/>
        <v>10</v>
      </c>
      <c r="M784" s="80">
        <f t="shared" si="244"/>
        <v>16</v>
      </c>
      <c r="N784" s="80" t="str">
        <f t="shared" si="245"/>
        <v>'2007-10-16'</v>
      </c>
      <c r="O784" s="80" t="str">
        <f t="shared" si="246"/>
        <v>'2007-10-16 00:00:00'</v>
      </c>
      <c r="P784" s="7">
        <v>43024</v>
      </c>
      <c r="Q784" s="80">
        <f t="shared" si="247"/>
        <v>2017</v>
      </c>
      <c r="R784" s="80">
        <f t="shared" si="248"/>
        <v>10</v>
      </c>
      <c r="S784" s="80">
        <f t="shared" si="249"/>
        <v>16</v>
      </c>
      <c r="T784" s="80">
        <f t="shared" si="250"/>
        <v>10</v>
      </c>
      <c r="U784" s="80">
        <f t="shared" si="251"/>
        <v>16</v>
      </c>
      <c r="V784" s="80" t="str">
        <f t="shared" si="252"/>
        <v>'2017-10-16'</v>
      </c>
      <c r="W784" s="80"/>
      <c r="X784" s="80" t="str">
        <f t="shared" si="253"/>
        <v>null</v>
      </c>
      <c r="Y784" s="3" t="s">
        <v>4013</v>
      </c>
      <c r="Z784" s="124">
        <f>IFERROR(IF(Y784="","null",VLOOKUP(Y784,Marcas!$A$2:$C$2024,2,0)),"")</f>
        <v>531</v>
      </c>
      <c r="AA784" s="3" t="s">
        <v>4013</v>
      </c>
      <c r="AB784" s="3">
        <f>IFERROR(IF(AA784="","",IF(AA784="EMPORIO LEGAL",1,VLOOKUP(AA784,Clientes!$A$2:$B$1190,2,0))),"")</f>
        <v>372</v>
      </c>
      <c r="AC784" s="3">
        <f>IFERROR(IF(Tabla1[[#This Row],[id_control]]="null","",VLOOKUP(CONCATENATE(Tabla1[[#This Row],[CLIENTE]],"-",Tabla1[[#This Row],[id_control]]),Hoja1!$C$2:$D$1994,2,0)),"")</f>
        <v>784</v>
      </c>
      <c r="AD784" s="3" t="s">
        <v>4014</v>
      </c>
      <c r="AE784" s="3"/>
      <c r="AF784" s="3"/>
      <c r="AG784" s="3"/>
      <c r="AH784" s="3"/>
      <c r="AI784" s="3"/>
      <c r="AJ784" s="3"/>
      <c r="AK784" s="3"/>
      <c r="AL784" s="3" t="s">
        <v>4015</v>
      </c>
      <c r="AM784" s="11"/>
      <c r="AN784" s="6"/>
      <c r="AO784" s="6"/>
      <c r="AP784" s="6"/>
      <c r="AQ784" s="11"/>
      <c r="AR784" s="6"/>
      <c r="AS784" s="6"/>
      <c r="AT784" s="6"/>
      <c r="AU784" s="6"/>
      <c r="AV784" s="6" t="s">
        <v>4016</v>
      </c>
      <c r="AW784" s="6"/>
      <c r="AX784" s="6"/>
      <c r="AY784" s="6"/>
      <c r="AZ784" s="6"/>
      <c r="BA784" s="6"/>
      <c r="BB784" s="6"/>
      <c r="BC784" s="6"/>
      <c r="BD784" s="6" t="s">
        <v>4017</v>
      </c>
      <c r="BE784" s="8">
        <v>783</v>
      </c>
      <c r="BF784" s="6" t="str">
        <f t="shared" si="254"/>
        <v>insert into bitacoras_estatus (numero_expediente, numero_registro, representante, fecha_inicio, fecha_vencimiento, id_cliente, id_admin, id_bitacoras_estatus, id_estatus, id_clase, id_marca, created_at, updated_at) values('892007','','CARLOS EDUARDO TALAVERA MENDOZA','2007-10-16','2017-10-16','372','2','1','1',null,531,'2007-10-16 00:00:00','2007-10-16 00:00:00');</v>
      </c>
      <c r="BG784" s="6" t="str">
        <f t="shared" si="255"/>
        <v>insert into servicios_comentarios (comentario, id_admin, id_estatus, created_at, updated_at) values('Recibida el 18/02/09',1,783,'2007-10-16 00:00:00','2007-10-16 00:00:00');</v>
      </c>
      <c r="BH784" s="6" t="str">
        <f t="shared" si="256"/>
        <v>insert into servicios_comentarios (comentario, id_admin, id_estatus, created_at, updated_at) values('4 234025,',1,783,'2007-10-16 00:00:00','2007-10-16 00:00:00');</v>
      </c>
      <c r="BI784" s="137" t="str">
        <f t="shared" si="257"/>
        <v>update bitacoras_estatus set comprobacion_uso = 1, id_estatus=5 where id=783;</v>
      </c>
      <c r="BJ784" s="137" t="str">
        <f t="shared" si="258"/>
        <v>update bitacoras_estatus set numero_expediente = '892007', numero_registro = '', id_estatus = 5, fecha_inicio = '2007-10-16', fecha_vencimiento ='2017-10-16', created_at ='2007-10-16 00:00:00', updated_at ='2007-10-16 00:00:00', id_clase=null, id_marca=531, id_cliente=372, vigencia = 0 where id =783;</v>
      </c>
      <c r="BK784" s="137" t="str">
        <f t="shared" si="259"/>
        <v>update bitacoras_estatus set id_estatus = 5 where id =783;</v>
      </c>
    </row>
    <row r="785" spans="1:63">
      <c r="A785" s="3">
        <v>1179574</v>
      </c>
      <c r="B785" s="3">
        <v>1241637</v>
      </c>
      <c r="C785" s="3">
        <f>IF(Tabla1[[#This Row],[No. REG.]]="","",1)</f>
        <v>1</v>
      </c>
      <c r="D785" s="3" t="s">
        <v>46</v>
      </c>
      <c r="E785" s="3">
        <f>IF(Tabla1[[#This Row],[STATUS]]="","",VLOOKUP(D785,Estatus!$A$2:$B$13,2,0))</f>
        <v>10</v>
      </c>
      <c r="F785" s="3">
        <f>IF(Tabla1[[#This Row],[STATUS]]="","",VLOOKUP(D785,Estatus!$A$2:$I$12,9,0))</f>
        <v>1</v>
      </c>
      <c r="G785" s="12" t="s">
        <v>3917</v>
      </c>
      <c r="H785" s="7">
        <v>40669</v>
      </c>
      <c r="I785" s="80">
        <f t="shared" si="240"/>
        <v>2011</v>
      </c>
      <c r="J785" s="80">
        <f t="shared" si="241"/>
        <v>5</v>
      </c>
      <c r="K785" s="80">
        <f t="shared" si="242"/>
        <v>6</v>
      </c>
      <c r="L785" s="80" t="str">
        <f t="shared" si="243"/>
        <v>05</v>
      </c>
      <c r="M785" s="80" t="str">
        <f t="shared" si="244"/>
        <v>06</v>
      </c>
      <c r="N785" s="80" t="str">
        <f t="shared" si="245"/>
        <v>'2011-05-06'</v>
      </c>
      <c r="O785" s="80" t="str">
        <f t="shared" si="246"/>
        <v>'2011-05-06 00:00:00'</v>
      </c>
      <c r="P785" s="7">
        <v>44322</v>
      </c>
      <c r="Q785" s="80">
        <f t="shared" si="247"/>
        <v>2021</v>
      </c>
      <c r="R785" s="80">
        <f t="shared" si="248"/>
        <v>5</v>
      </c>
      <c r="S785" s="80">
        <f t="shared" si="249"/>
        <v>6</v>
      </c>
      <c r="T785" s="80" t="str">
        <f t="shared" si="250"/>
        <v>05</v>
      </c>
      <c r="U785" s="80" t="str">
        <f t="shared" si="251"/>
        <v>06</v>
      </c>
      <c r="V785" s="80" t="str">
        <f t="shared" si="252"/>
        <v>'2021-05-06'</v>
      </c>
      <c r="W785" s="80"/>
      <c r="X785" s="80" t="str">
        <f t="shared" si="253"/>
        <v>null</v>
      </c>
      <c r="Y785" s="3" t="s">
        <v>4018</v>
      </c>
      <c r="Z785" s="124">
        <f>IFERROR(IF(Y785="","null",VLOOKUP(Y785,Marcas!$A$2:$C$2024,2,0)),"")</f>
        <v>529</v>
      </c>
      <c r="AA785" s="3" t="s">
        <v>4035</v>
      </c>
      <c r="AB785" s="3">
        <f>IFERROR(IF(AA785="","",IF(AA785="EMPORIO LEGAL",1,VLOOKUP(AA785,Clientes!$A$2:$B$1190,2,0))),"")</f>
        <v>369</v>
      </c>
      <c r="AC785" s="3">
        <f>IFERROR(IF(Tabla1[[#This Row],[id_control]]="null","",VLOOKUP(CONCATENATE(Tabla1[[#This Row],[CLIENTE]],"-",Tabla1[[#This Row],[id_control]]),Hoja1!$C$2:$D$1994,2,0)),"")</f>
        <v>785</v>
      </c>
      <c r="AD785" s="3" t="s">
        <v>4019</v>
      </c>
      <c r="AE785" s="3"/>
      <c r="AF785" s="3"/>
      <c r="AG785" s="3"/>
      <c r="AH785" s="3"/>
      <c r="AI785" s="3"/>
      <c r="AJ785" s="3"/>
      <c r="AK785" s="3"/>
      <c r="AL785" s="3" t="s">
        <v>4020</v>
      </c>
      <c r="AM785" s="11" t="s">
        <v>4021</v>
      </c>
      <c r="AN785" s="6"/>
      <c r="AO785" s="6"/>
      <c r="AP785" s="6"/>
      <c r="AQ785" s="11" t="s">
        <v>4022</v>
      </c>
      <c r="AR785" s="11"/>
      <c r="AS785" s="6"/>
      <c r="AT785" s="6"/>
      <c r="AU785" s="6"/>
      <c r="AV785" s="6" t="s">
        <v>4023</v>
      </c>
      <c r="AW785" s="6"/>
      <c r="AX785" s="6"/>
      <c r="AY785" s="6"/>
      <c r="AZ785" s="6"/>
      <c r="BA785" s="6"/>
      <c r="BB785" s="6"/>
      <c r="BC785" s="6"/>
      <c r="BD785" s="6" t="s">
        <v>4024</v>
      </c>
      <c r="BE785" s="8">
        <v>784</v>
      </c>
      <c r="BF785" s="6" t="str">
        <f t="shared" si="254"/>
        <v>insert into bitacoras_estatus (numero_expediente, numero_registro, representante, fecha_inicio, fecha_vencimiento, id_cliente, id_admin, id_bitacoras_estatus, id_estatus, id_clase, id_marca, created_at, updated_at) values('1179574','1241637','JOSE JUAN RENTERIA LEJIA','2011-05-06','2021-05-06','369','2','1','1',null,529,'2011-05-06 00:00:00','2011-05-06 00:00:00');</v>
      </c>
      <c r="BG785" s="6" t="str">
        <f t="shared" si="255"/>
        <v>insert into servicios_comentarios (comentario, id_admin, id_estatus, created_at, updated_at) values('TITULO RECIBIDO 25/11/2011',1,784,'2011-05-06 00:00:00','2011-05-06 00:00:00');</v>
      </c>
      <c r="BH785" s="6" t="str">
        <f t="shared" si="256"/>
        <v>insert into servicios_comentarios (comentario, id_admin, id_estatus, created_at, updated_at) values('4235636, 2666716 CEL614 235 8450',1,784,'2011-05-06 00:00:00','2011-05-06 00:00:00');</v>
      </c>
      <c r="BI785" s="137" t="str">
        <f t="shared" si="257"/>
        <v>update bitacoras_estatus set comprobacion_uso = 1, id_estatus=10 where id=784;</v>
      </c>
      <c r="BJ785" s="137" t="str">
        <f t="shared" si="258"/>
        <v>update bitacoras_estatus set numero_expediente = '1179574', numero_registro = '1241637', id_estatus = 10, fecha_inicio = '2011-05-06', fecha_vencimiento ='2021-05-06', created_at ='2011-05-06 00:00:00', updated_at ='2011-05-06 00:00:00', id_clase=null, id_marca=529, id_cliente=369, vigencia = 1 where id =784;</v>
      </c>
      <c r="BK785" s="137" t="str">
        <f t="shared" si="259"/>
        <v>update bitacoras_estatus set id_estatus = 10 where id =784;</v>
      </c>
    </row>
    <row r="786" spans="1:63">
      <c r="A786" s="6">
        <v>1062717</v>
      </c>
      <c r="B786" s="6">
        <v>1150709</v>
      </c>
      <c r="C786" s="6">
        <f>IF(Tabla1[[#This Row],[No. REG.]]="","",1)</f>
        <v>1</v>
      </c>
      <c r="D786" s="3" t="s">
        <v>46</v>
      </c>
      <c r="E786" s="3">
        <f>IF(Tabla1[[#This Row],[STATUS]]="","",VLOOKUP(D786,Estatus!$A$2:$B$13,2,0))</f>
        <v>10</v>
      </c>
      <c r="F786" s="3">
        <f>IF(Tabla1[[#This Row],[STATUS]]="","",VLOOKUP(D786,Estatus!$A$2:$I$12,9,0))</f>
        <v>1</v>
      </c>
      <c r="G786" s="16" t="s">
        <v>4025</v>
      </c>
      <c r="H786" s="7">
        <v>40193</v>
      </c>
      <c r="I786" s="80">
        <f t="shared" si="240"/>
        <v>2010</v>
      </c>
      <c r="J786" s="80">
        <f t="shared" si="241"/>
        <v>1</v>
      </c>
      <c r="K786" s="80">
        <f t="shared" si="242"/>
        <v>15</v>
      </c>
      <c r="L786" s="80" t="str">
        <f t="shared" si="243"/>
        <v>01</v>
      </c>
      <c r="M786" s="80">
        <f t="shared" si="244"/>
        <v>15</v>
      </c>
      <c r="N786" s="80" t="str">
        <f t="shared" si="245"/>
        <v>'2010-01-15'</v>
      </c>
      <c r="O786" s="80" t="str">
        <f t="shared" si="246"/>
        <v>'2010-01-15 00:00:00'</v>
      </c>
      <c r="P786" s="7">
        <v>43845</v>
      </c>
      <c r="Q786" s="80">
        <f t="shared" si="247"/>
        <v>2020</v>
      </c>
      <c r="R786" s="80">
        <f t="shared" si="248"/>
        <v>1</v>
      </c>
      <c r="S786" s="80">
        <f t="shared" si="249"/>
        <v>15</v>
      </c>
      <c r="T786" s="80" t="str">
        <f t="shared" si="250"/>
        <v>01</v>
      </c>
      <c r="U786" s="80">
        <f t="shared" si="251"/>
        <v>15</v>
      </c>
      <c r="V786" s="80" t="str">
        <f t="shared" si="252"/>
        <v>'2020-01-15'</v>
      </c>
      <c r="W786" s="80"/>
      <c r="X786" s="80" t="str">
        <f t="shared" si="253"/>
        <v>null</v>
      </c>
      <c r="Y786" s="6" t="s">
        <v>4026</v>
      </c>
      <c r="Z786" s="123">
        <f>IFERROR(IF(Y786="","null",VLOOKUP(Y786,Marcas!$A$2:$C$2024,2,0)),"")</f>
        <v>538</v>
      </c>
      <c r="AA786" s="6" t="s">
        <v>4027</v>
      </c>
      <c r="AB786" s="6">
        <f>IFERROR(IF(AA786="","",IF(AA786="EMPORIO LEGAL",1,VLOOKUP(AA786,Clientes!$A$2:$B$1190,2,0))),"")</f>
        <v>370</v>
      </c>
      <c r="AC786" s="6">
        <f>IFERROR(IF(Tabla1[[#This Row],[id_control]]="null","",VLOOKUP(CONCATENATE(Tabla1[[#This Row],[CLIENTE]],"-",Tabla1[[#This Row],[id_control]]),Hoja1!$C$2:$D$1994,2,0)),"")</f>
        <v>786</v>
      </c>
      <c r="AD786" s="6" t="s">
        <v>4028</v>
      </c>
      <c r="AE786" s="6"/>
      <c r="AF786" s="6"/>
      <c r="AG786" s="6"/>
      <c r="AH786" s="6"/>
      <c r="AI786" s="6"/>
      <c r="AJ786" s="6"/>
      <c r="AK786" s="6"/>
      <c r="AL786" s="6">
        <v>4235636</v>
      </c>
      <c r="AM786" s="8">
        <v>2666716</v>
      </c>
      <c r="AN786" s="8"/>
      <c r="AO786" s="8"/>
      <c r="AP786" s="8"/>
      <c r="AQ786" s="8" t="s">
        <v>4022</v>
      </c>
      <c r="AR786" s="8"/>
      <c r="AS786" s="8"/>
      <c r="AT786" s="8"/>
      <c r="AU786" s="8"/>
      <c r="AV786" s="8" t="s">
        <v>4023</v>
      </c>
      <c r="AW786" s="8"/>
      <c r="AX786" s="8"/>
      <c r="AY786" s="8"/>
      <c r="AZ786" s="8"/>
      <c r="BA786" s="8"/>
      <c r="BB786" s="8"/>
      <c r="BC786" s="8"/>
      <c r="BD786" s="8" t="s">
        <v>4024</v>
      </c>
      <c r="BE786" s="8">
        <v>785</v>
      </c>
      <c r="BF786" s="6" t="str">
        <f t="shared" si="254"/>
        <v>insert into bitacoras_estatus (numero_expediente, numero_registro, representante, fecha_inicio, fecha_vencimiento, id_cliente, id_admin, id_bitacoras_estatus, id_estatus, id_clase, id_marca, created_at, updated_at) values('1062717','1150709','JOSE JUAN RENTERIA LEIJA','2010-01-15','2020-01-15','370','2','1','1',null,538,'2010-01-15 00:00:00','2010-01-15 00:00:00');</v>
      </c>
      <c r="BG786" s="6" t="str">
        <f t="shared" si="255"/>
        <v>insert into servicios_comentarios (comentario, id_admin, id_estatus, created_at, updated_at) values('Título entregado 14/06/2010',1,785,'2010-01-15 00:00:00','2010-01-15 00:00:00');</v>
      </c>
      <c r="BH786" s="6" t="str">
        <f t="shared" si="256"/>
        <v>insert into servicios_comentarios (comentario, id_admin, id_estatus, created_at, updated_at) values('4235636, 2666716 CEL614 235 8450',1,785,'2010-01-15 00:00:00','2010-01-15 00:00:00');</v>
      </c>
      <c r="BI786" s="137" t="str">
        <f t="shared" si="257"/>
        <v>update bitacoras_estatus set comprobacion_uso = 1, id_estatus=10 where id=785;</v>
      </c>
      <c r="BJ786" s="137" t="str">
        <f t="shared" si="258"/>
        <v>update bitacoras_estatus set numero_expediente = '1062717', numero_registro = '1150709', id_estatus = 10, fecha_inicio = '2010-01-15', fecha_vencimiento ='2020-01-15', created_at ='2010-01-15 00:00:00', updated_at ='2010-01-15 00:00:00', id_clase=null, id_marca=538, id_cliente=370, vigencia = 1 where id =785;</v>
      </c>
      <c r="BK786" s="137" t="str">
        <f t="shared" si="259"/>
        <v>update bitacoras_estatus set id_estatus = 10 where id =785;</v>
      </c>
    </row>
    <row r="787" spans="1:63">
      <c r="A787" s="3">
        <v>1247297</v>
      </c>
      <c r="B787" s="3">
        <v>1292396</v>
      </c>
      <c r="C787" s="3">
        <f>IF(Tabla1[[#This Row],[No. REG.]]="","",1)</f>
        <v>1</v>
      </c>
      <c r="D787" s="3" t="s">
        <v>46</v>
      </c>
      <c r="E787" s="3">
        <f>IF(Tabla1[[#This Row],[STATUS]]="","",VLOOKUP(D787,Estatus!$A$2:$B$13,2,0))</f>
        <v>10</v>
      </c>
      <c r="F787" s="3">
        <f>IF(Tabla1[[#This Row],[STATUS]]="","",VLOOKUP(D787,Estatus!$A$2:$I$12,9,0))</f>
        <v>1</v>
      </c>
      <c r="G787" s="12" t="s">
        <v>4029</v>
      </c>
      <c r="H787" s="7">
        <v>40193</v>
      </c>
      <c r="I787" s="80">
        <f t="shared" si="240"/>
        <v>2010</v>
      </c>
      <c r="J787" s="80">
        <f t="shared" si="241"/>
        <v>1</v>
      </c>
      <c r="K787" s="80">
        <f t="shared" si="242"/>
        <v>15</v>
      </c>
      <c r="L787" s="80" t="str">
        <f t="shared" si="243"/>
        <v>01</v>
      </c>
      <c r="M787" s="80">
        <f t="shared" si="244"/>
        <v>15</v>
      </c>
      <c r="N787" s="80" t="str">
        <f t="shared" si="245"/>
        <v>'2010-01-15'</v>
      </c>
      <c r="O787" s="80" t="str">
        <f t="shared" si="246"/>
        <v>'2010-01-15 00:00:00'</v>
      </c>
      <c r="P787" s="7">
        <v>43845</v>
      </c>
      <c r="Q787" s="80">
        <f t="shared" si="247"/>
        <v>2020</v>
      </c>
      <c r="R787" s="80">
        <f t="shared" si="248"/>
        <v>1</v>
      </c>
      <c r="S787" s="80">
        <f t="shared" si="249"/>
        <v>15</v>
      </c>
      <c r="T787" s="80" t="str">
        <f t="shared" si="250"/>
        <v>01</v>
      </c>
      <c r="U787" s="80">
        <f t="shared" si="251"/>
        <v>15</v>
      </c>
      <c r="V787" s="80" t="str">
        <f t="shared" si="252"/>
        <v>'2020-01-15'</v>
      </c>
      <c r="W787" s="80"/>
      <c r="X787" s="80" t="str">
        <f t="shared" si="253"/>
        <v>null</v>
      </c>
      <c r="Y787" s="3" t="s">
        <v>4030</v>
      </c>
      <c r="Z787" s="124">
        <f>IFERROR(IF(Y787="","null",VLOOKUP(Y787,Marcas!$A$2:$C$2024,2,0)),"")</f>
        <v>1528</v>
      </c>
      <c r="AA787" s="3" t="s">
        <v>4027</v>
      </c>
      <c r="AB787" s="3">
        <f>IFERROR(IF(AA787="","",IF(AA787="EMPORIO LEGAL",1,VLOOKUP(AA787,Clientes!$A$2:$B$1190,2,0))),"")</f>
        <v>370</v>
      </c>
      <c r="AC787" s="3">
        <f>IFERROR(IF(Tabla1[[#This Row],[id_control]]="null","",VLOOKUP(CONCATENATE(Tabla1[[#This Row],[CLIENTE]],"-",Tabla1[[#This Row],[id_control]]),Hoja1!$C$2:$D$1994,2,0)),"")</f>
        <v>787</v>
      </c>
      <c r="AD787" s="3" t="s">
        <v>4028</v>
      </c>
      <c r="AE787" s="3"/>
      <c r="AF787" s="3"/>
      <c r="AG787" s="3"/>
      <c r="AH787" s="3"/>
      <c r="AI787" s="3"/>
      <c r="AJ787" s="3"/>
      <c r="AK787" s="3"/>
      <c r="AL787" s="3">
        <v>4235636</v>
      </c>
      <c r="AM787" s="10">
        <v>2666716</v>
      </c>
      <c r="AN787" s="6"/>
      <c r="AO787" s="6"/>
      <c r="AP787" s="6"/>
      <c r="AQ787" s="10" t="s">
        <v>4022</v>
      </c>
      <c r="AR787" s="6" t="s">
        <v>4031</v>
      </c>
      <c r="AS787" s="6"/>
      <c r="AT787" s="6"/>
      <c r="AU787" s="6"/>
      <c r="AV787" s="6" t="s">
        <v>4023</v>
      </c>
      <c r="AW787" s="6"/>
      <c r="AX787" s="6"/>
      <c r="AY787" s="6"/>
      <c r="AZ787" s="6"/>
      <c r="BA787" s="6"/>
      <c r="BB787" s="6"/>
      <c r="BC787" s="6"/>
      <c r="BD787" s="6" t="s">
        <v>4032</v>
      </c>
      <c r="BE787" s="8">
        <v>786</v>
      </c>
      <c r="BF787" s="6" t="str">
        <f t="shared" si="254"/>
        <v>insert into bitacoras_estatus (numero_expediente, numero_registro, representante, fecha_inicio, fecha_vencimiento, id_cliente, id_admin, id_bitacoras_estatus, id_estatus, id_clase, id_marca, created_at, updated_at) values('1247297','1292396','JOSE JUAN RENTERIA LEIJA','2010-01-15','2020-01-15','370','2','1','1',null,1528,'2010-01-15 00:00:00','2010-01-15 00:00:00');</v>
      </c>
      <c r="BG787" s="6" t="str">
        <f t="shared" si="255"/>
        <v>insert into servicios_comentarios (comentario, id_admin, id_estatus, created_at, updated_at) values('titulo recibido 15/08/2012',1,786,'2010-01-15 00:00:00','2010-01-15 00:00:00');</v>
      </c>
      <c r="BH787" s="6" t="str">
        <f t="shared" si="256"/>
        <v>insert into servicios_comentarios (comentario, id_admin, id_estatus, created_at, updated_at) values('4235636, 2666716 CEL614 235 8450 Ricardo Galindo 614 1 26 73 11',1,786,'2010-01-15 00:00:00','2010-01-15 00:00:00');</v>
      </c>
      <c r="BI787" s="137" t="str">
        <f t="shared" si="257"/>
        <v>update bitacoras_estatus set comprobacion_uso = 1, id_estatus=10 where id=786;</v>
      </c>
      <c r="BJ787" s="137" t="str">
        <f t="shared" si="258"/>
        <v>update bitacoras_estatus set numero_expediente = '1247297', numero_registro = '1292396', id_estatus = 10, fecha_inicio = '2010-01-15', fecha_vencimiento ='2020-01-15', created_at ='2010-01-15 00:00:00', updated_at ='2010-01-15 00:00:00', id_clase=null, id_marca=1528, id_cliente=370, vigencia = 1 where id =786;</v>
      </c>
      <c r="BK787" s="137" t="str">
        <f t="shared" si="259"/>
        <v>update bitacoras_estatus set id_estatus = 10 where id =786;</v>
      </c>
    </row>
    <row r="788" spans="1:63">
      <c r="A788" s="6">
        <v>1093883</v>
      </c>
      <c r="B788" s="6"/>
      <c r="C788" s="6" t="str">
        <f>IF(Tabla1[[#This Row],[No. REG.]]="","",1)</f>
        <v/>
      </c>
      <c r="D788" s="6" t="s">
        <v>34</v>
      </c>
      <c r="E788" s="6">
        <f>IF(Tabla1[[#This Row],[STATUS]]="","",VLOOKUP(D788,Estatus!$A$2:$B$13,2,0))</f>
        <v>5</v>
      </c>
      <c r="F788" s="6">
        <f>IF(Tabla1[[#This Row],[STATUS]]="","",VLOOKUP(D788,Estatus!$A$2:$I$12,9,0))</f>
        <v>0</v>
      </c>
      <c r="G788" s="16" t="s">
        <v>4033</v>
      </c>
      <c r="H788" s="7">
        <v>40324</v>
      </c>
      <c r="I788" s="80">
        <f t="shared" si="240"/>
        <v>2010</v>
      </c>
      <c r="J788" s="80">
        <f t="shared" si="241"/>
        <v>5</v>
      </c>
      <c r="K788" s="80">
        <f t="shared" si="242"/>
        <v>26</v>
      </c>
      <c r="L788" s="80" t="str">
        <f t="shared" si="243"/>
        <v>05</v>
      </c>
      <c r="M788" s="80">
        <f t="shared" si="244"/>
        <v>26</v>
      </c>
      <c r="N788" s="80" t="str">
        <f t="shared" si="245"/>
        <v>'2010-05-26'</v>
      </c>
      <c r="O788" s="80" t="str">
        <f t="shared" si="246"/>
        <v>'2010-05-26 00:00:00'</v>
      </c>
      <c r="P788" s="7">
        <v>43977</v>
      </c>
      <c r="Q788" s="80">
        <f t="shared" si="247"/>
        <v>2020</v>
      </c>
      <c r="R788" s="80">
        <f t="shared" si="248"/>
        <v>5</v>
      </c>
      <c r="S788" s="80">
        <f t="shared" si="249"/>
        <v>26</v>
      </c>
      <c r="T788" s="80" t="str">
        <f t="shared" si="250"/>
        <v>05</v>
      </c>
      <c r="U788" s="80">
        <f t="shared" si="251"/>
        <v>26</v>
      </c>
      <c r="V788" s="80" t="str">
        <f t="shared" si="252"/>
        <v>'2020-05-26'</v>
      </c>
      <c r="W788" s="80"/>
      <c r="X788" s="80" t="str">
        <f t="shared" si="253"/>
        <v>null</v>
      </c>
      <c r="Y788" s="6" t="s">
        <v>4034</v>
      </c>
      <c r="Z788" s="123">
        <f>IFERROR(IF(Y788="","null",VLOOKUP(Y788,Marcas!$A$2:$C$2024,2,0)),"")</f>
        <v>528</v>
      </c>
      <c r="AA788" s="6" t="s">
        <v>4035</v>
      </c>
      <c r="AB788" s="6">
        <f>IFERROR(IF(AA788="","",IF(AA788="EMPORIO LEGAL",1,VLOOKUP(AA788,Clientes!$A$2:$B$1190,2,0))),"")</f>
        <v>369</v>
      </c>
      <c r="AC788" s="6">
        <f>IFERROR(IF(Tabla1[[#This Row],[id_control]]="null","",VLOOKUP(CONCATENATE(Tabla1[[#This Row],[CLIENTE]],"-",Tabla1[[#This Row],[id_control]]),Hoja1!$C$2:$D$1994,2,0)),"")</f>
        <v>788</v>
      </c>
      <c r="AD788" s="6" t="s">
        <v>4028</v>
      </c>
      <c r="AE788" s="6"/>
      <c r="AF788" s="6"/>
      <c r="AG788" s="6"/>
      <c r="AH788" s="6"/>
      <c r="AI788" s="6"/>
      <c r="AJ788" s="6"/>
      <c r="AK788" s="6"/>
      <c r="AL788" s="3"/>
      <c r="AM788" s="6"/>
      <c r="AN788" s="6"/>
      <c r="AO788" s="6"/>
      <c r="AP788" s="6"/>
      <c r="AQ788" s="6"/>
      <c r="AR788" s="6"/>
      <c r="AS788" s="6"/>
      <c r="AT788" s="6"/>
      <c r="AU788" s="6"/>
      <c r="AV788" s="6"/>
      <c r="AW788" s="6"/>
      <c r="AX788" s="6"/>
      <c r="AY788" s="6"/>
      <c r="AZ788" s="6"/>
      <c r="BA788" s="6"/>
      <c r="BB788" s="6"/>
      <c r="BC788" s="6"/>
      <c r="BD788" s="8"/>
      <c r="BE788" s="8">
        <v>787</v>
      </c>
      <c r="BF788" s="6" t="str">
        <f t="shared" si="254"/>
        <v>insert into bitacoras_estatus (numero_expediente, numero_registro, representante, fecha_inicio, fecha_vencimiento, id_cliente, id_admin, id_bitacoras_estatus, id_estatus, id_clase, id_marca, created_at, updated_at) values('1093883','','JOSE JUAN RENTERIA LEIJA','2010-05-26','2020-05-26','369','2','1','1',null,528,'2010-05-26 00:00:00','2010-05-26 00:00:00');</v>
      </c>
      <c r="BG788" s="6" t="str">
        <f t="shared" si="255"/>
        <v>insert into servicios_comentarios (comentario, id_admin, id_estatus, created_at, updated_at) values('negativa recibida 08/04/2011',1,787,'2010-05-26 00:00:00','2010-05-26 00:00:00');</v>
      </c>
      <c r="BH788" s="6" t="str">
        <f t="shared" si="256"/>
        <v/>
      </c>
      <c r="BI788" s="137" t="str">
        <f t="shared" si="257"/>
        <v>update bitacoras_estatus set comprobacion_uso = 1, id_estatus=5 where id=787;</v>
      </c>
      <c r="BJ788" s="137" t="str">
        <f t="shared" si="258"/>
        <v>update bitacoras_estatus set numero_expediente = '1093883', numero_registro = '', id_estatus = 5, fecha_inicio = '2010-05-26', fecha_vencimiento ='2020-05-26', created_at ='2010-05-26 00:00:00', updated_at ='2010-05-26 00:00:00', id_clase=null, id_marca=528, id_cliente=369, vigencia = 0 where id =787;</v>
      </c>
      <c r="BK788" s="137" t="str">
        <f t="shared" si="259"/>
        <v>update bitacoras_estatus set id_estatus = 5 where id =787;</v>
      </c>
    </row>
    <row r="789" spans="1:63">
      <c r="A789" s="3">
        <v>1179574</v>
      </c>
      <c r="B789" s="3">
        <v>1241637</v>
      </c>
      <c r="C789" s="3">
        <f>IF(Tabla1[[#This Row],[No. REG.]]="","",1)</f>
        <v>1</v>
      </c>
      <c r="D789" s="3" t="s">
        <v>46</v>
      </c>
      <c r="E789" s="3">
        <f>IF(Tabla1[[#This Row],[STATUS]]="","",VLOOKUP(D789,Estatus!$A$2:$B$13,2,0))</f>
        <v>10</v>
      </c>
      <c r="F789" s="3">
        <f>IF(Tabla1[[#This Row],[STATUS]]="","",VLOOKUP(D789,Estatus!$A$2:$I$12,9,0))</f>
        <v>1</v>
      </c>
      <c r="G789" s="12" t="s">
        <v>4036</v>
      </c>
      <c r="H789" s="7">
        <v>40669</v>
      </c>
      <c r="I789" s="80">
        <f t="shared" si="240"/>
        <v>2011</v>
      </c>
      <c r="J789" s="80">
        <f t="shared" si="241"/>
        <v>5</v>
      </c>
      <c r="K789" s="80">
        <f t="shared" si="242"/>
        <v>6</v>
      </c>
      <c r="L789" s="80" t="str">
        <f t="shared" si="243"/>
        <v>05</v>
      </c>
      <c r="M789" s="80" t="str">
        <f t="shared" si="244"/>
        <v>06</v>
      </c>
      <c r="N789" s="80" t="str">
        <f t="shared" si="245"/>
        <v>'2011-05-06'</v>
      </c>
      <c r="O789" s="80" t="str">
        <f t="shared" si="246"/>
        <v>'2011-05-06 00:00:00'</v>
      </c>
      <c r="P789" s="7">
        <v>44322</v>
      </c>
      <c r="Q789" s="80">
        <f t="shared" si="247"/>
        <v>2021</v>
      </c>
      <c r="R789" s="80">
        <f t="shared" si="248"/>
        <v>5</v>
      </c>
      <c r="S789" s="80">
        <f t="shared" si="249"/>
        <v>6</v>
      </c>
      <c r="T789" s="80" t="str">
        <f t="shared" si="250"/>
        <v>05</v>
      </c>
      <c r="U789" s="80" t="str">
        <f t="shared" si="251"/>
        <v>06</v>
      </c>
      <c r="V789" s="80" t="str">
        <f t="shared" si="252"/>
        <v>'2021-05-06'</v>
      </c>
      <c r="W789" s="80"/>
      <c r="X789" s="80" t="str">
        <f t="shared" si="253"/>
        <v>null</v>
      </c>
      <c r="Y789" s="3" t="s">
        <v>4018</v>
      </c>
      <c r="Z789" s="124">
        <f>IFERROR(IF(Y789="","null",VLOOKUP(Y789,Marcas!$A$2:$C$2024,2,0)),"")</f>
        <v>529</v>
      </c>
      <c r="AA789" s="3" t="s">
        <v>4035</v>
      </c>
      <c r="AB789" s="3">
        <f>IFERROR(IF(AA789="","",IF(AA789="EMPORIO LEGAL",1,VLOOKUP(AA789,Clientes!$A$2:$B$1190,2,0))),"")</f>
        <v>369</v>
      </c>
      <c r="AC789" s="3">
        <f>IFERROR(IF(Tabla1[[#This Row],[id_control]]="null","",VLOOKUP(CONCATENATE(Tabla1[[#This Row],[CLIENTE]],"-",Tabla1[[#This Row],[id_control]]),Hoja1!$C$2:$D$1994,2,0)),"")</f>
        <v>785</v>
      </c>
      <c r="AD789" s="3" t="s">
        <v>4028</v>
      </c>
      <c r="AE789" s="3"/>
      <c r="AF789" s="3"/>
      <c r="AG789" s="3"/>
      <c r="AH789" s="3"/>
      <c r="AI789" s="3"/>
      <c r="AJ789" s="3"/>
      <c r="AK789" s="3"/>
      <c r="AL789" s="3" t="s">
        <v>4020</v>
      </c>
      <c r="AM789" s="6" t="s">
        <v>4021</v>
      </c>
      <c r="AN789" s="6"/>
      <c r="AO789" s="6"/>
      <c r="AP789" s="6"/>
      <c r="AQ789" s="6" t="s">
        <v>4022</v>
      </c>
      <c r="AR789" s="6"/>
      <c r="AS789" s="6"/>
      <c r="AT789" s="6"/>
      <c r="AU789" s="6"/>
      <c r="AV789" s="6" t="s">
        <v>4023</v>
      </c>
      <c r="AW789" s="6"/>
      <c r="AX789" s="6"/>
      <c r="AY789" s="6"/>
      <c r="AZ789" s="6"/>
      <c r="BA789" s="6"/>
      <c r="BB789" s="6"/>
      <c r="BC789" s="6"/>
      <c r="BD789" s="6" t="s">
        <v>4024</v>
      </c>
      <c r="BE789" s="8">
        <v>788</v>
      </c>
      <c r="BF789" s="6" t="str">
        <f t="shared" si="254"/>
        <v>insert into bitacoras_estatus (numero_expediente, numero_registro, representante, fecha_inicio, fecha_vencimiento, id_cliente, id_admin, id_bitacoras_estatus, id_estatus, id_clase, id_marca, created_at, updated_at) values('1179574','1241637','JOSE JUAN RENTERIA LEIJA','2011-05-06','2021-05-06','369','2','1','1',null,529,'2011-05-06 00:00:00','2011-05-06 00:00:00');</v>
      </c>
      <c r="BG789" s="6" t="str">
        <f t="shared" si="255"/>
        <v>insert into servicios_comentarios (comentario, id_admin, id_estatus, created_at, updated_at) values('TITULO ENTREGADO 30/11/2011',1,788,'2011-05-06 00:00:00','2011-05-06 00:00:00');</v>
      </c>
      <c r="BH789" s="6" t="str">
        <f t="shared" si="256"/>
        <v>insert into servicios_comentarios (comentario, id_admin, id_estatus, created_at, updated_at) values('4235636, 2666716 CEL614 235 8450',1,788,'2011-05-06 00:00:00','2011-05-06 00:00:00');</v>
      </c>
      <c r="BI789" s="137" t="str">
        <f t="shared" si="257"/>
        <v>update bitacoras_estatus set comprobacion_uso = 1, id_estatus=10 where id=788;</v>
      </c>
      <c r="BJ789" s="137" t="str">
        <f t="shared" si="258"/>
        <v>update bitacoras_estatus set numero_expediente = '1179574', numero_registro = '1241637', id_estatus = 10, fecha_inicio = '2011-05-06', fecha_vencimiento ='2021-05-06', created_at ='2011-05-06 00:00:00', updated_at ='2011-05-06 00:00:00', id_clase=null, id_marca=529, id_cliente=369, vigencia = 1 where id =788;</v>
      </c>
      <c r="BK789" s="137" t="str">
        <f t="shared" si="259"/>
        <v>update bitacoras_estatus set id_estatus = 10 where id =788;</v>
      </c>
    </row>
    <row r="790" spans="1:63">
      <c r="A790" s="6">
        <v>449570</v>
      </c>
      <c r="B790" s="6">
        <v>848388</v>
      </c>
      <c r="C790" s="6">
        <f>IF(Tabla1[[#This Row],[No. REG.]]="","",1)</f>
        <v>1</v>
      </c>
      <c r="D790" s="3" t="s">
        <v>492</v>
      </c>
      <c r="E790" s="3">
        <f>IF(Tabla1[[#This Row],[STATUS]]="","",VLOOKUP(D790,Estatus!$A$2:$B$13,2,0))</f>
        <v>1</v>
      </c>
      <c r="F790" s="3">
        <f>IF(Tabla1[[#This Row],[STATUS]]="","",VLOOKUP(D790,Estatus!$A$2:$I$12,9,0))</f>
        <v>0</v>
      </c>
      <c r="G790" s="16" t="s">
        <v>3629</v>
      </c>
      <c r="H790" s="9">
        <v>36790</v>
      </c>
      <c r="I790" s="81">
        <f t="shared" si="240"/>
        <v>2000</v>
      </c>
      <c r="J790" s="81">
        <f t="shared" si="241"/>
        <v>9</v>
      </c>
      <c r="K790" s="81">
        <f t="shared" si="242"/>
        <v>21</v>
      </c>
      <c r="L790" s="81" t="str">
        <f t="shared" si="243"/>
        <v>09</v>
      </c>
      <c r="M790" s="81">
        <f t="shared" si="244"/>
        <v>21</v>
      </c>
      <c r="N790" s="81" t="str">
        <f t="shared" si="245"/>
        <v>'2000-09-21'</v>
      </c>
      <c r="O790" s="81" t="str">
        <f t="shared" si="246"/>
        <v>'2000-09-21 00:00:00'</v>
      </c>
      <c r="P790" s="9">
        <v>40442</v>
      </c>
      <c r="Q790" s="81">
        <f t="shared" si="247"/>
        <v>2010</v>
      </c>
      <c r="R790" s="81">
        <f t="shared" si="248"/>
        <v>9</v>
      </c>
      <c r="S790" s="81">
        <f t="shared" si="249"/>
        <v>21</v>
      </c>
      <c r="T790" s="81" t="str">
        <f t="shared" si="250"/>
        <v>09</v>
      </c>
      <c r="U790" s="81">
        <f t="shared" si="251"/>
        <v>21</v>
      </c>
      <c r="V790" s="81" t="str">
        <f t="shared" si="252"/>
        <v>'2010-09-21'</v>
      </c>
      <c r="W790" s="81"/>
      <c r="X790" s="81" t="str">
        <f t="shared" si="253"/>
        <v>null</v>
      </c>
      <c r="Y790" s="6" t="s">
        <v>4037</v>
      </c>
      <c r="Z790" s="123">
        <f>IFERROR(IF(Y790="","null",VLOOKUP(Y790,Marcas!$A$2:$C$2024,2,0)),"")</f>
        <v>527</v>
      </c>
      <c r="AA790" s="6" t="s">
        <v>4037</v>
      </c>
      <c r="AB790" s="6">
        <f>IFERROR(IF(AA790="","",IF(AA790="EMPORIO LEGAL",1,VLOOKUP(AA790,Clientes!$A$2:$B$1190,2,0))),"")</f>
        <v>368</v>
      </c>
      <c r="AC790" s="6">
        <f>IFERROR(IF(Tabla1[[#This Row],[id_control]]="null","",VLOOKUP(CONCATENATE(Tabla1[[#This Row],[CLIENTE]],"-",Tabla1[[#This Row],[id_control]]),Hoja1!$C$2:$D$1994,2,0)),"")</f>
        <v>790</v>
      </c>
      <c r="AD790" s="6" t="s">
        <v>4038</v>
      </c>
      <c r="AE790" s="6"/>
      <c r="AF790" s="6"/>
      <c r="AG790" s="6"/>
      <c r="AH790" s="6"/>
      <c r="AI790" s="6"/>
      <c r="AJ790" s="6"/>
      <c r="AK790" s="6"/>
      <c r="AL790" s="1">
        <v>4321999</v>
      </c>
      <c r="AM790" s="6"/>
      <c r="AN790" s="6"/>
      <c r="AO790" s="6"/>
      <c r="AP790" s="6"/>
      <c r="AQ790" s="5"/>
      <c r="AR790" s="6"/>
      <c r="AS790" s="6"/>
      <c r="AT790" s="6"/>
      <c r="AU790" s="6"/>
      <c r="AV790" s="6" t="s">
        <v>4039</v>
      </c>
      <c r="AW790" s="6"/>
      <c r="AX790" s="6"/>
      <c r="AY790" s="6"/>
      <c r="AZ790" s="6"/>
      <c r="BA790" s="6"/>
      <c r="BB790" s="6"/>
      <c r="BC790" s="6"/>
      <c r="BD790" s="6" t="s">
        <v>4040</v>
      </c>
      <c r="BE790" s="8">
        <v>789</v>
      </c>
      <c r="BF790" s="6" t="str">
        <f t="shared" si="254"/>
        <v>insert into bitacoras_estatus (numero_expediente, numero_registro, representante, fecha_inicio, fecha_vencimiento, id_cliente, id_admin, id_bitacoras_estatus, id_estatus, id_clase, id_marca, created_at, updated_at) values('449570','848388','ALBERTO CAMPOS','2000-09-21','2010-09-21','368','2','1','1',null,527,'2000-09-21 00:00:00','2000-09-21 00:00:00');</v>
      </c>
      <c r="BG790" s="6" t="str">
        <f t="shared" si="255"/>
        <v>insert into servicios_comentarios (comentario, id_admin, id_estatus, created_at, updated_at) values('MONITOREO HASTA VENCIMIENTO',1,789,'2000-09-21 00:00:00','2000-09-21 00:00:00');</v>
      </c>
      <c r="BH790" s="6" t="str">
        <f t="shared" si="256"/>
        <v>insert into servicios_comentarios (comentario, id_admin, id_estatus, created_at, updated_at) values('432-1999',1,789,'2000-09-21 00:00:00','2000-09-21 00:00:00');</v>
      </c>
      <c r="BI790" s="137" t="str">
        <f t="shared" si="257"/>
        <v>update bitacoras_estatus set comprobacion_uso = 1, id_estatus=1 where id=789;</v>
      </c>
      <c r="BJ790" s="137" t="str">
        <f t="shared" si="258"/>
        <v>update bitacoras_estatus set numero_expediente = '449570', numero_registro = '848388', id_estatus = 1, fecha_inicio = '2000-09-21', fecha_vencimiento ='2010-09-21', created_at ='2000-09-21 00:00:00', updated_at ='2000-09-21 00:00:00', id_clase=null, id_marca=527, id_cliente=368, vigencia = 0 where id =789;</v>
      </c>
      <c r="BK790" s="137" t="str">
        <f t="shared" si="259"/>
        <v>update bitacoras_estatus set id_estatus = 1 where id =789;</v>
      </c>
    </row>
    <row r="791" spans="1:63" ht="43">
      <c r="A791" s="6">
        <v>1481702</v>
      </c>
      <c r="B791" s="6">
        <v>1472703</v>
      </c>
      <c r="C791" s="6">
        <f>IF(Tabla1[[#This Row],[No. REG.]]="","",1)</f>
        <v>1</v>
      </c>
      <c r="D791" s="3" t="s">
        <v>46</v>
      </c>
      <c r="E791" s="3">
        <f>IF(Tabla1[[#This Row],[STATUS]]="","",VLOOKUP(D791,Estatus!$A$2:$B$13,2,0))</f>
        <v>10</v>
      </c>
      <c r="F791" s="3">
        <f>IF(Tabla1[[#This Row],[STATUS]]="","",VLOOKUP(D791,Estatus!$A$2:$I$12,9,0))</f>
        <v>1</v>
      </c>
      <c r="G791" s="16" t="s">
        <v>4041</v>
      </c>
      <c r="H791" s="9">
        <v>41759</v>
      </c>
      <c r="I791" s="81">
        <f t="shared" si="240"/>
        <v>2014</v>
      </c>
      <c r="J791" s="81">
        <f t="shared" si="241"/>
        <v>4</v>
      </c>
      <c r="K791" s="81">
        <f t="shared" si="242"/>
        <v>30</v>
      </c>
      <c r="L791" s="81" t="str">
        <f t="shared" si="243"/>
        <v>04</v>
      </c>
      <c r="M791" s="81">
        <f t="shared" si="244"/>
        <v>30</v>
      </c>
      <c r="N791" s="81" t="str">
        <f t="shared" si="245"/>
        <v>'2014-04-30'</v>
      </c>
      <c r="O791" s="81" t="str">
        <f t="shared" si="246"/>
        <v>'2014-04-30 00:00:00'</v>
      </c>
      <c r="P791" s="9">
        <v>45412</v>
      </c>
      <c r="Q791" s="81">
        <f t="shared" si="247"/>
        <v>2024</v>
      </c>
      <c r="R791" s="81">
        <f t="shared" si="248"/>
        <v>4</v>
      </c>
      <c r="S791" s="81">
        <f t="shared" si="249"/>
        <v>30</v>
      </c>
      <c r="T791" s="81" t="str">
        <f t="shared" si="250"/>
        <v>04</v>
      </c>
      <c r="U791" s="81">
        <f t="shared" si="251"/>
        <v>30</v>
      </c>
      <c r="V791" s="81" t="str">
        <f t="shared" si="252"/>
        <v>'2024-04-30'</v>
      </c>
      <c r="W791" s="81"/>
      <c r="X791" s="81" t="str">
        <f t="shared" si="253"/>
        <v>null</v>
      </c>
      <c r="Y791" s="6" t="s">
        <v>4042</v>
      </c>
      <c r="Z791" s="123">
        <f>IFERROR(IF(Y791="","null",VLOOKUP(Y791,Marcas!$A$2:$C$2024,2,0)),"")</f>
        <v>524</v>
      </c>
      <c r="AA791" s="6" t="s">
        <v>4042</v>
      </c>
      <c r="AB791" s="6">
        <f>IFERROR(IF(AA791="","",IF(AA791="EMPORIO LEGAL",1,VLOOKUP(AA791,Clientes!$A$2:$B$1190,2,0))),"")</f>
        <v>367</v>
      </c>
      <c r="AC791" s="6">
        <f>IFERROR(IF(Tabla1[[#This Row],[id_control]]="null","",VLOOKUP(CONCATENATE(Tabla1[[#This Row],[CLIENTE]],"-",Tabla1[[#This Row],[id_control]]),Hoja1!$C$2:$D$1994,2,0)),"")</f>
        <v>791</v>
      </c>
      <c r="AD791" s="6" t="s">
        <v>4043</v>
      </c>
      <c r="AE791" s="6"/>
      <c r="AF791" s="6"/>
      <c r="AG791" s="6"/>
      <c r="AH791" s="6"/>
      <c r="AI791" s="6"/>
      <c r="AJ791" s="6"/>
      <c r="AK791" s="6"/>
      <c r="AL791" s="3" t="s">
        <v>4044</v>
      </c>
      <c r="AM791" s="6"/>
      <c r="AN791" s="6"/>
      <c r="AO791" s="6"/>
      <c r="AP791" s="6"/>
      <c r="AQ791" s="5"/>
      <c r="AR791" s="6"/>
      <c r="AS791" s="6"/>
      <c r="AT791" s="6"/>
      <c r="AU791" s="6"/>
      <c r="AV791" s="6"/>
      <c r="AW791" s="6"/>
      <c r="AX791" s="6"/>
      <c r="AY791" s="6"/>
      <c r="AZ791" s="6"/>
      <c r="BA791" s="6"/>
      <c r="BB791" s="6"/>
      <c r="BC791" s="6"/>
      <c r="BD791" s="6" t="s">
        <v>4044</v>
      </c>
      <c r="BE791" s="8">
        <v>790</v>
      </c>
      <c r="BF791" s="6" t="str">
        <f t="shared" si="254"/>
        <v>insert into bitacoras_estatus (numero_expediente, numero_registro, representante, fecha_inicio, fecha_vencimiento, id_cliente, id_admin, id_bitacoras_estatus, id_estatus, id_clase, id_marca, created_at, updated_at) values('1481702','1472703','JULIO CESAR RAFAEL ECHEVERRIA GARCIA','2014-04-30','2024-04-30','367','2','1','1',null,524,'2014-04-30 00:00:00','2014-04-30 00:00:00');</v>
      </c>
      <c r="BG791" s="6" t="str">
        <f t="shared" si="255"/>
        <v>insert into servicios_comentarios (comentario, id_admin, id_estatus, created_at, updated_at) values('TITULO RECIBIDO 2SEP14. TITULO ENVIADO POR FEDEX A LIC.MENDOZA FRANQUICIALO 26SEP14',1,790,'2014-04-30 00:00:00','2014-04-30 00:00:00');</v>
      </c>
      <c r="BH791" s="6" t="str">
        <f t="shared" si="256"/>
        <v>insert into servicios_comentarios (comentario, id_admin, id_estatus, created_at, updated_at) values('LIC. LUIS MENDOZA',1,790,'2014-04-30 00:00:00','2014-04-30 00:00:00');</v>
      </c>
      <c r="BI791" s="137" t="str">
        <f t="shared" si="257"/>
        <v>update bitacoras_estatus set comprobacion_uso = 1, id_estatus=10 where id=790;</v>
      </c>
      <c r="BJ791" s="137" t="str">
        <f t="shared" si="258"/>
        <v>update bitacoras_estatus set numero_expediente = '1481702', numero_registro = '1472703', id_estatus = 10, fecha_inicio = '2014-04-30', fecha_vencimiento ='2024-04-30', created_at ='2014-04-30 00:00:00', updated_at ='2014-04-30 00:00:00', id_clase=null, id_marca=524, id_cliente=367, vigencia = 1 where id =790;</v>
      </c>
      <c r="BK791" s="137" t="str">
        <f t="shared" si="259"/>
        <v>update bitacoras_estatus set id_estatus = 10 where id =790;</v>
      </c>
    </row>
    <row r="792" spans="1:63">
      <c r="A792" s="3">
        <v>1285630</v>
      </c>
      <c r="B792" s="3">
        <v>1322028</v>
      </c>
      <c r="C792" s="3">
        <f>IF(Tabla1[[#This Row],[No. REG.]]="","",1)</f>
        <v>1</v>
      </c>
      <c r="D792" s="3" t="s">
        <v>46</v>
      </c>
      <c r="E792" s="3">
        <f>IF(Tabla1[[#This Row],[STATUS]]="","",VLOOKUP(D792,Estatus!$A$2:$B$13,2,0))</f>
        <v>10</v>
      </c>
      <c r="F792" s="3">
        <f>IF(Tabla1[[#This Row],[STATUS]]="","",VLOOKUP(D792,Estatus!$A$2:$I$12,9,0))</f>
        <v>1</v>
      </c>
      <c r="G792" s="12" t="s">
        <v>4045</v>
      </c>
      <c r="H792" s="7">
        <v>41067</v>
      </c>
      <c r="I792" s="80">
        <f t="shared" si="240"/>
        <v>2012</v>
      </c>
      <c r="J792" s="80">
        <f t="shared" si="241"/>
        <v>6</v>
      </c>
      <c r="K792" s="80">
        <f t="shared" si="242"/>
        <v>7</v>
      </c>
      <c r="L792" s="80" t="str">
        <f t="shared" si="243"/>
        <v>06</v>
      </c>
      <c r="M792" s="80" t="str">
        <f t="shared" si="244"/>
        <v>07</v>
      </c>
      <c r="N792" s="80" t="str">
        <f t="shared" si="245"/>
        <v>'2012-06-07'</v>
      </c>
      <c r="O792" s="80" t="str">
        <f t="shared" si="246"/>
        <v>'2012-06-07 00:00:00'</v>
      </c>
      <c r="P792" s="7">
        <v>44719</v>
      </c>
      <c r="Q792" s="80">
        <f t="shared" si="247"/>
        <v>2022</v>
      </c>
      <c r="R792" s="80">
        <f t="shared" si="248"/>
        <v>6</v>
      </c>
      <c r="S792" s="80">
        <f t="shared" si="249"/>
        <v>7</v>
      </c>
      <c r="T792" s="80" t="str">
        <f t="shared" si="250"/>
        <v>06</v>
      </c>
      <c r="U792" s="80" t="str">
        <f t="shared" si="251"/>
        <v>07</v>
      </c>
      <c r="V792" s="80" t="str">
        <f t="shared" si="252"/>
        <v>'2022-06-07'</v>
      </c>
      <c r="W792" s="80"/>
      <c r="X792" s="80" t="str">
        <f t="shared" si="253"/>
        <v>null</v>
      </c>
      <c r="Y792" s="3" t="s">
        <v>4046</v>
      </c>
      <c r="Z792" s="124">
        <f>IFERROR(IF(Y792="","null",VLOOKUP(Y792,Marcas!$A$2:$C$2024,2,0)),"")</f>
        <v>521</v>
      </c>
      <c r="AA792" s="3" t="s">
        <v>4046</v>
      </c>
      <c r="AB792" s="3">
        <f>IFERROR(IF(AA792="","",IF(AA792="EMPORIO LEGAL",1,VLOOKUP(AA792,Clientes!$A$2:$B$1190,2,0))),"")</f>
        <v>366</v>
      </c>
      <c r="AC792" s="3">
        <f>IFERROR(IF(Tabla1[[#This Row],[id_control]]="null","",VLOOKUP(CONCATENATE(Tabla1[[#This Row],[CLIENTE]],"-",Tabla1[[#This Row],[id_control]]),Hoja1!$C$2:$D$1994,2,0)),"")</f>
        <v>792</v>
      </c>
      <c r="AD792" s="3" t="s">
        <v>4047</v>
      </c>
      <c r="AE792" s="3"/>
      <c r="AF792" s="3"/>
      <c r="AG792" s="3"/>
      <c r="AH792" s="3"/>
      <c r="AI792" s="3"/>
      <c r="AJ792" s="3"/>
      <c r="AK792" s="3"/>
      <c r="AL792" s="3" t="s">
        <v>4048</v>
      </c>
      <c r="AM792" s="6"/>
      <c r="AN792" s="6"/>
      <c r="AO792" s="6"/>
      <c r="AP792" s="6"/>
      <c r="AQ792" s="6">
        <v>6141690177</v>
      </c>
      <c r="AR792" s="6"/>
      <c r="AS792" s="6"/>
      <c r="AT792" s="6"/>
      <c r="AU792" s="6"/>
      <c r="AV792" s="6" t="s">
        <v>2689</v>
      </c>
      <c r="AW792" s="6"/>
      <c r="AX792" s="6"/>
      <c r="AY792" s="6"/>
      <c r="AZ792" s="6"/>
      <c r="BA792" s="6"/>
      <c r="BB792" s="6"/>
      <c r="BC792" s="6"/>
      <c r="BD792" s="6" t="s">
        <v>4049</v>
      </c>
      <c r="BE792" s="8">
        <v>791</v>
      </c>
      <c r="BF792" s="6" t="str">
        <f t="shared" si="254"/>
        <v>insert into bitacoras_estatus (numero_expediente, numero_registro, representante, fecha_inicio, fecha_vencimiento, id_cliente, id_admin, id_bitacoras_estatus, id_estatus, id_clase, id_marca, created_at, updated_at) values('1285630','1322028','ALBERTO ANTONIO ALVAREZ DUARTE','2012-06-07','2022-06-07','366','2','1','1',null,521,'2012-06-07 00:00:00','2012-06-07 00:00:00');</v>
      </c>
      <c r="BG792" s="6" t="str">
        <f t="shared" si="255"/>
        <v>insert into servicios_comentarios (comentario, id_admin, id_estatus, created_at, updated_at) values('CAMBIO DE DOMICILIO ENVIADO 14/06/2013',1,791,'2012-06-07 00:00:00','2012-06-07 00:00:00');</v>
      </c>
      <c r="BH792" s="6" t="str">
        <f t="shared" si="256"/>
        <v>insert into servicios_comentarios (comentario, id_admin, id_estatus, created_at, updated_at) values('4 13 84 87 CEL.- 6141690177',1,791,'2012-06-07 00:00:00','2012-06-07 00:00:00');</v>
      </c>
      <c r="BI792" s="137" t="str">
        <f t="shared" si="257"/>
        <v>update bitacoras_estatus set comprobacion_uso = 1, id_estatus=10 where id=791;</v>
      </c>
      <c r="BJ792" s="137" t="str">
        <f t="shared" si="258"/>
        <v>update bitacoras_estatus set numero_expediente = '1285630', numero_registro = '1322028', id_estatus = 10, fecha_inicio = '2012-06-07', fecha_vencimiento ='2022-06-07', created_at ='2012-06-07 00:00:00', updated_at ='2012-06-07 00:00:00', id_clase=null, id_marca=521, id_cliente=366, vigencia = 1 where id =791;</v>
      </c>
      <c r="BK792" s="137" t="str">
        <f t="shared" si="259"/>
        <v>update bitacoras_estatus set id_estatus = 10 where id =791;</v>
      </c>
    </row>
    <row r="793" spans="1:63">
      <c r="A793" s="6">
        <v>1360516</v>
      </c>
      <c r="B793" s="6">
        <v>1383784</v>
      </c>
      <c r="C793" s="6">
        <f>IF(Tabla1[[#This Row],[No. REG.]]="","",1)</f>
        <v>1</v>
      </c>
      <c r="D793" s="3" t="s">
        <v>46</v>
      </c>
      <c r="E793" s="3">
        <f>IF(Tabla1[[#This Row],[STATUS]]="","",VLOOKUP(D793,Estatus!$A$2:$B$13,2,0))</f>
        <v>10</v>
      </c>
      <c r="F793" s="3">
        <f>IF(Tabla1[[#This Row],[STATUS]]="","",VLOOKUP(D793,Estatus!$A$2:$I$12,9,0))</f>
        <v>1</v>
      </c>
      <c r="G793" s="16"/>
      <c r="H793" s="9">
        <v>41359</v>
      </c>
      <c r="I793" s="81">
        <f t="shared" si="240"/>
        <v>2013</v>
      </c>
      <c r="J793" s="81">
        <f t="shared" si="241"/>
        <v>3</v>
      </c>
      <c r="K793" s="81">
        <f t="shared" si="242"/>
        <v>26</v>
      </c>
      <c r="L793" s="81" t="str">
        <f t="shared" si="243"/>
        <v>03</v>
      </c>
      <c r="M793" s="81">
        <f t="shared" si="244"/>
        <v>26</v>
      </c>
      <c r="N793" s="81" t="str">
        <f t="shared" si="245"/>
        <v>'2013-03-26'</v>
      </c>
      <c r="O793" s="81" t="str">
        <f t="shared" si="246"/>
        <v>'2013-03-26 00:00:00'</v>
      </c>
      <c r="P793" s="9">
        <v>45011</v>
      </c>
      <c r="Q793" s="81">
        <f t="shared" si="247"/>
        <v>2023</v>
      </c>
      <c r="R793" s="81">
        <f t="shared" si="248"/>
        <v>3</v>
      </c>
      <c r="S793" s="81">
        <f t="shared" si="249"/>
        <v>26</v>
      </c>
      <c r="T793" s="81" t="str">
        <f t="shared" si="250"/>
        <v>03</v>
      </c>
      <c r="U793" s="81">
        <f t="shared" si="251"/>
        <v>26</v>
      </c>
      <c r="V793" s="81" t="str">
        <f t="shared" si="252"/>
        <v>'2023-03-26'</v>
      </c>
      <c r="W793" s="81"/>
      <c r="X793" s="81" t="str">
        <f t="shared" si="253"/>
        <v>null</v>
      </c>
      <c r="Y793" s="6" t="s">
        <v>4050</v>
      </c>
      <c r="Z793" s="123">
        <f>IFERROR(IF(Y793="","null",VLOOKUP(Y793,Marcas!$A$2:$C$2024,2,0)),"")</f>
        <v>537</v>
      </c>
      <c r="AA793" s="6" t="s">
        <v>4051</v>
      </c>
      <c r="AB793" s="6">
        <f>IFERROR(IF(AA793="","",IF(AA793="EMPORIO LEGAL",1,VLOOKUP(AA793,Clientes!$A$2:$B$1190,2,0))),"")</f>
        <v>363</v>
      </c>
      <c r="AC793" s="6">
        <f>IFERROR(IF(Tabla1[[#This Row],[id_control]]="null","",VLOOKUP(CONCATENATE(Tabla1[[#This Row],[CLIENTE]],"-",Tabla1[[#This Row],[id_control]]),Hoja1!$C$2:$D$1994,2,0)),"")</f>
        <v>793</v>
      </c>
      <c r="AD793" s="6" t="s">
        <v>4052</v>
      </c>
      <c r="AE793" s="6"/>
      <c r="AF793" s="6"/>
      <c r="AG793" s="6"/>
      <c r="AH793" s="6"/>
      <c r="AI793" s="6"/>
      <c r="AJ793" s="6"/>
      <c r="AK793" s="6"/>
      <c r="AL793" s="8" t="s">
        <v>4053</v>
      </c>
      <c r="AM793" s="6"/>
      <c r="AN793" s="6"/>
      <c r="AO793" s="6"/>
      <c r="AP793" s="6"/>
      <c r="AQ793" s="10" t="s">
        <v>4054</v>
      </c>
      <c r="AR793" s="6"/>
      <c r="AS793" s="6"/>
      <c r="AT793" s="6"/>
      <c r="AU793" s="6"/>
      <c r="AV793" s="6" t="s">
        <v>4055</v>
      </c>
      <c r="AW793" s="6"/>
      <c r="AX793" s="6"/>
      <c r="AY793" s="6"/>
      <c r="AZ793" s="6"/>
      <c r="BA793" s="6"/>
      <c r="BB793" s="6"/>
      <c r="BC793" s="6"/>
      <c r="BD793" s="6" t="s">
        <v>4056</v>
      </c>
      <c r="BE793" s="8">
        <v>792</v>
      </c>
      <c r="BF793" s="6" t="str">
        <f t="shared" si="254"/>
        <v>insert into bitacoras_estatus (numero_expediente, numero_registro, representante, fecha_inicio, fecha_vencimiento, id_cliente, id_admin, id_bitacoras_estatus, id_estatus, id_clase, id_marca, created_at, updated_at) values('1360516','1383784','IRAM SALAZAR','2013-03-26','2023-03-26','363','2','1','1',null,537,'2013-03-26 00:00:00','2013-03-26 00:00:00');</v>
      </c>
      <c r="BG793" s="6" t="str">
        <f t="shared" si="255"/>
        <v/>
      </c>
      <c r="BH793" s="6" t="str">
        <f t="shared" si="256"/>
        <v>insert into servicios_comentarios (comentario, id_admin, id_estatus, created_at, updated_at) values('4 16 80 15 CEL.- 614 2 19 54 28',1,792,'2013-03-26 00:00:00','2013-03-26 00:00:00');</v>
      </c>
      <c r="BI793" s="137" t="str">
        <f t="shared" si="257"/>
        <v>update bitacoras_estatus set comprobacion_uso = 1, id_estatus=10 where id=792;</v>
      </c>
      <c r="BJ793" s="137" t="str">
        <f t="shared" si="258"/>
        <v>update bitacoras_estatus set numero_expediente = '1360516', numero_registro = '1383784', id_estatus = 10, fecha_inicio = '2013-03-26', fecha_vencimiento ='2023-03-26', created_at ='2013-03-26 00:00:00', updated_at ='2013-03-26 00:00:00', id_clase=null, id_marca=537, id_cliente=363, vigencia = 1 where id =792;</v>
      </c>
      <c r="BK793" s="137" t="str">
        <f t="shared" si="259"/>
        <v>update bitacoras_estatus set id_estatus = 10 where id =792;</v>
      </c>
    </row>
    <row r="794" spans="1:63">
      <c r="A794" s="3">
        <v>1187661</v>
      </c>
      <c r="B794" s="3">
        <v>1245107</v>
      </c>
      <c r="C794" s="3">
        <f>IF(Tabla1[[#This Row],[No. REG.]]="","",1)</f>
        <v>1</v>
      </c>
      <c r="D794" s="3" t="s">
        <v>46</v>
      </c>
      <c r="E794" s="3">
        <f>IF(Tabla1[[#This Row],[STATUS]]="","",VLOOKUP(D794,Estatus!$A$2:$B$13,2,0))</f>
        <v>10</v>
      </c>
      <c r="F794" s="3">
        <f>IF(Tabla1[[#This Row],[STATUS]]="","",VLOOKUP(D794,Estatus!$A$2:$I$12,9,0))</f>
        <v>1</v>
      </c>
      <c r="G794" s="12" t="s">
        <v>4057</v>
      </c>
      <c r="H794" s="7">
        <v>40695</v>
      </c>
      <c r="I794" s="80">
        <f t="shared" si="240"/>
        <v>2011</v>
      </c>
      <c r="J794" s="80">
        <f t="shared" si="241"/>
        <v>6</v>
      </c>
      <c r="K794" s="80">
        <f t="shared" si="242"/>
        <v>1</v>
      </c>
      <c r="L794" s="80" t="str">
        <f t="shared" si="243"/>
        <v>06</v>
      </c>
      <c r="M794" s="80" t="str">
        <f t="shared" si="244"/>
        <v>01</v>
      </c>
      <c r="N794" s="80" t="str">
        <f t="shared" si="245"/>
        <v>'2011-06-01'</v>
      </c>
      <c r="O794" s="80" t="str">
        <f t="shared" si="246"/>
        <v>'2011-06-01 00:00:00'</v>
      </c>
      <c r="P794" s="7">
        <v>44348</v>
      </c>
      <c r="Q794" s="80">
        <f t="shared" si="247"/>
        <v>2021</v>
      </c>
      <c r="R794" s="80">
        <f t="shared" si="248"/>
        <v>6</v>
      </c>
      <c r="S794" s="80">
        <f t="shared" si="249"/>
        <v>1</v>
      </c>
      <c r="T794" s="80" t="str">
        <f t="shared" si="250"/>
        <v>06</v>
      </c>
      <c r="U794" s="80" t="str">
        <f t="shared" si="251"/>
        <v>01</v>
      </c>
      <c r="V794" s="80" t="str">
        <f t="shared" si="252"/>
        <v>'2021-06-01'</v>
      </c>
      <c r="W794" s="80"/>
      <c r="X794" s="80" t="str">
        <f t="shared" si="253"/>
        <v>null</v>
      </c>
      <c r="Y794" s="3" t="s">
        <v>4058</v>
      </c>
      <c r="Z794" s="124">
        <f>IFERROR(IF(Y794="","null",VLOOKUP(Y794,Marcas!$A$2:$C$2024,2,0)),"")</f>
        <v>518</v>
      </c>
      <c r="AA794" s="3" t="s">
        <v>4059</v>
      </c>
      <c r="AB794" s="3">
        <f>IFERROR(IF(AA794="","",IF(AA794="EMPORIO LEGAL",1,VLOOKUP(AA794,Clientes!$A$2:$B$1190,2,0))),"")</f>
        <v>362</v>
      </c>
      <c r="AC794" s="3">
        <f>IFERROR(IF(Tabla1[[#This Row],[id_control]]="null","",VLOOKUP(CONCATENATE(Tabla1[[#This Row],[CLIENTE]],"-",Tabla1[[#This Row],[id_control]]),Hoja1!$C$2:$D$1994,2,0)),"")</f>
        <v>794</v>
      </c>
      <c r="AD794" s="3" t="s">
        <v>4060</v>
      </c>
      <c r="AE794" s="3" t="s">
        <v>4061</v>
      </c>
      <c r="AF794" s="3"/>
      <c r="AG794" s="3"/>
      <c r="AH794" s="3"/>
      <c r="AI794" s="3"/>
      <c r="AJ794" s="3"/>
      <c r="AK794" s="3"/>
      <c r="AL794" s="3">
        <v>4190918</v>
      </c>
      <c r="AM794" s="6"/>
      <c r="AN794" s="6"/>
      <c r="AO794" s="6"/>
      <c r="AP794" s="6"/>
      <c r="AQ794" s="6"/>
      <c r="AR794" s="6"/>
      <c r="AS794" s="6"/>
      <c r="AT794" s="6"/>
      <c r="AU794" s="6"/>
      <c r="AV794" s="8" t="s">
        <v>4062</v>
      </c>
      <c r="AW794" s="8"/>
      <c r="AX794" s="8"/>
      <c r="AY794" s="6"/>
      <c r="AZ794" s="6"/>
      <c r="BA794" s="6"/>
      <c r="BB794" s="6"/>
      <c r="BC794" s="6"/>
      <c r="BD794" s="6">
        <v>4190918</v>
      </c>
      <c r="BE794" s="8">
        <v>793</v>
      </c>
      <c r="BF794" s="6" t="str">
        <f t="shared" si="254"/>
        <v>insert into bitacoras_estatus (numero_expediente, numero_registro, representante, fecha_inicio, fecha_vencimiento, id_cliente, id_admin, id_bitacoras_estatus, id_estatus, id_clase, id_marca, created_at, updated_at) values('1187661','1245107','MARIA ANTONIETA MEZA DELGADO','2011-06-01','2021-06-01','362','2','1','1',null,518,'2011-06-01 00:00:00','2011-06-01 00:00:00');</v>
      </c>
      <c r="BG794" s="6" t="str">
        <f t="shared" si="255"/>
        <v>insert into servicios_comentarios (comentario, id_admin, id_estatus, created_at, updated_at) values('TITULO ENTREGADO 26 /12/11',1,793,'2011-06-01 00:00:00','2011-06-01 00:00:00');</v>
      </c>
      <c r="BH794" s="6" t="str">
        <f t="shared" si="256"/>
        <v>insert into servicios_comentarios (comentario, id_admin, id_estatus, created_at, updated_at) values('4190918',1,793,'2011-06-01 00:00:00','2011-06-01 00:00:00');</v>
      </c>
      <c r="BI794" s="137" t="str">
        <f t="shared" si="257"/>
        <v>update bitacoras_estatus set comprobacion_uso = 1, id_estatus=10 where id=793;</v>
      </c>
      <c r="BJ794" s="137" t="str">
        <f t="shared" si="258"/>
        <v>update bitacoras_estatus set numero_expediente = '1187661', numero_registro = '1245107', id_estatus = 10, fecha_inicio = '2011-06-01', fecha_vencimiento ='2021-06-01', created_at ='2011-06-01 00:00:00', updated_at ='2011-06-01 00:00:00', id_clase=null, id_marca=518, id_cliente=362, vigencia = 1 where id =793;</v>
      </c>
      <c r="BK794" s="137" t="str">
        <f t="shared" si="259"/>
        <v>update bitacoras_estatus set id_estatus = 10 where id =793;</v>
      </c>
    </row>
    <row r="795" spans="1:63">
      <c r="A795" s="6">
        <v>1306774</v>
      </c>
      <c r="B795" s="6">
        <v>1339012</v>
      </c>
      <c r="C795" s="6">
        <f>IF(Tabla1[[#This Row],[No. REG.]]="","",1)</f>
        <v>1</v>
      </c>
      <c r="D795" s="3" t="s">
        <v>46</v>
      </c>
      <c r="E795" s="3">
        <f>IF(Tabla1[[#This Row],[STATUS]]="","",VLOOKUP(D795,Estatus!$A$2:$B$13,2,0))</f>
        <v>10</v>
      </c>
      <c r="F795" s="3">
        <f>IF(Tabla1[[#This Row],[STATUS]]="","",VLOOKUP(D795,Estatus!$A$2:$I$12,9,0))</f>
        <v>1</v>
      </c>
      <c r="G795" s="16" t="s">
        <v>4063</v>
      </c>
      <c r="H795" s="9">
        <v>41148</v>
      </c>
      <c r="I795" s="81">
        <f t="shared" si="240"/>
        <v>2012</v>
      </c>
      <c r="J795" s="81">
        <f t="shared" si="241"/>
        <v>8</v>
      </c>
      <c r="K795" s="81">
        <f t="shared" si="242"/>
        <v>27</v>
      </c>
      <c r="L795" s="81" t="str">
        <f t="shared" si="243"/>
        <v>08</v>
      </c>
      <c r="M795" s="81">
        <f t="shared" si="244"/>
        <v>27</v>
      </c>
      <c r="N795" s="81" t="str">
        <f t="shared" si="245"/>
        <v>'2012-08-27'</v>
      </c>
      <c r="O795" s="81" t="str">
        <f t="shared" si="246"/>
        <v>'2012-08-27 00:00:00'</v>
      </c>
      <c r="P795" s="9">
        <v>44800</v>
      </c>
      <c r="Q795" s="81">
        <f t="shared" si="247"/>
        <v>2022</v>
      </c>
      <c r="R795" s="81">
        <f t="shared" si="248"/>
        <v>8</v>
      </c>
      <c r="S795" s="81">
        <f t="shared" si="249"/>
        <v>27</v>
      </c>
      <c r="T795" s="81" t="str">
        <f t="shared" si="250"/>
        <v>08</v>
      </c>
      <c r="U795" s="81">
        <f t="shared" si="251"/>
        <v>27</v>
      </c>
      <c r="V795" s="81" t="str">
        <f t="shared" si="252"/>
        <v>'2022-08-27'</v>
      </c>
      <c r="W795" s="81"/>
      <c r="X795" s="81" t="str">
        <f t="shared" si="253"/>
        <v>null</v>
      </c>
      <c r="Y795" s="6" t="s">
        <v>4064</v>
      </c>
      <c r="Z795" s="123">
        <f>IFERROR(IF(Y795="","null",VLOOKUP(Y795,Marcas!$A$2:$C$2024,2,0)),"")</f>
        <v>450</v>
      </c>
      <c r="AA795" s="6" t="s">
        <v>4065</v>
      </c>
      <c r="AB795" s="6">
        <f>IFERROR(IF(AA795="","",IF(AA795="EMPORIO LEGAL",1,VLOOKUP(AA795,Clientes!$A$2:$B$1190,2,0))),"")</f>
        <v>359</v>
      </c>
      <c r="AC795" s="6">
        <f>IFERROR(IF(Tabla1[[#This Row],[id_control]]="null","",VLOOKUP(CONCATENATE(Tabla1[[#This Row],[CLIENTE]],"-",Tabla1[[#This Row],[id_control]]),Hoja1!$C$2:$D$1994,2,0)),"")</f>
        <v>795</v>
      </c>
      <c r="AD795" s="6" t="s">
        <v>4066</v>
      </c>
      <c r="AE795" s="6"/>
      <c r="AF795" s="6"/>
      <c r="AG795" s="6"/>
      <c r="AH795" s="6"/>
      <c r="AI795" s="6"/>
      <c r="AJ795" s="6"/>
      <c r="AK795" s="6"/>
      <c r="AL795" s="8" t="s">
        <v>4067</v>
      </c>
      <c r="AM795" s="6"/>
      <c r="AN795" s="6"/>
      <c r="AO795" s="6"/>
      <c r="AP795" s="6"/>
      <c r="AQ795" s="10" t="s">
        <v>4068</v>
      </c>
      <c r="AR795" s="6"/>
      <c r="AS795" s="6"/>
      <c r="AT795" s="6"/>
      <c r="AU795" s="6"/>
      <c r="AV795" s="6" t="s">
        <v>4069</v>
      </c>
      <c r="AW795" s="6"/>
      <c r="AX795" s="6"/>
      <c r="AY795" s="6"/>
      <c r="AZ795" s="6"/>
      <c r="BA795" s="6"/>
      <c r="BB795" s="6"/>
      <c r="BC795" s="6"/>
      <c r="BD795" s="6" t="s">
        <v>4070</v>
      </c>
      <c r="BE795" s="8">
        <v>794</v>
      </c>
      <c r="BF795" s="6" t="str">
        <f t="shared" si="254"/>
        <v>insert into bitacoras_estatus (numero_expediente, numero_registro, representante, fecha_inicio, fecha_vencimiento, id_cliente, id_admin, id_bitacoras_estatus, id_estatus, id_clase, id_marca, created_at, updated_at) values('1306774','1339012','EDGAR RODRIGUEZ HOLGUIN','2012-08-27','2022-08-27','359','2','1','1',null,450,'2012-08-27 00:00:00','2012-08-27 00:00:00');</v>
      </c>
      <c r="BG795" s="6" t="str">
        <f t="shared" si="255"/>
        <v>insert into servicios_comentarios (comentario, id_admin, id_estatus, created_at, updated_at) values('V',1,794,'2012-08-27 00:00:00','2012-08-27 00:00:00');</v>
      </c>
      <c r="BH795" s="6" t="str">
        <f t="shared" si="256"/>
        <v>insert into servicios_comentarios (comentario, id_admin, id_estatus, created_at, updated_at) values('4 15 60 30 614 1 42 13 90',1,794,'2012-08-27 00:00:00','2012-08-27 00:00:00');</v>
      </c>
      <c r="BI795" s="137" t="str">
        <f t="shared" si="257"/>
        <v>update bitacoras_estatus set comprobacion_uso = 1, id_estatus=10 where id=794;</v>
      </c>
      <c r="BJ795" s="137" t="str">
        <f t="shared" si="258"/>
        <v>update bitacoras_estatus set numero_expediente = '1306774', numero_registro = '1339012', id_estatus = 10, fecha_inicio = '2012-08-27', fecha_vencimiento ='2022-08-27', created_at ='2012-08-27 00:00:00', updated_at ='2012-08-27 00:00:00', id_clase=null, id_marca=450, id_cliente=359, vigencia = 1 where id =794;</v>
      </c>
      <c r="BK795" s="137" t="str">
        <f t="shared" si="259"/>
        <v>update bitacoras_estatus set id_estatus = 10 where id =794;</v>
      </c>
    </row>
    <row r="796" spans="1:63">
      <c r="A796" s="6">
        <v>1139519</v>
      </c>
      <c r="B796" s="6">
        <v>1139519</v>
      </c>
      <c r="C796" s="6">
        <f>IF(Tabla1[[#This Row],[No. REG.]]="","",1)</f>
        <v>1</v>
      </c>
      <c r="D796" s="3" t="s">
        <v>46</v>
      </c>
      <c r="E796" s="3">
        <f>IF(Tabla1[[#This Row],[STATUS]]="","",VLOOKUP(D796,Estatus!$A$2:$B$13,2,0))</f>
        <v>10</v>
      </c>
      <c r="F796" s="3">
        <f>IF(Tabla1[[#This Row],[STATUS]]="","",VLOOKUP(D796,Estatus!$A$2:$I$12,9,0))</f>
        <v>1</v>
      </c>
      <c r="G796" s="16" t="s">
        <v>4071</v>
      </c>
      <c r="H796" s="9">
        <v>40505</v>
      </c>
      <c r="I796" s="81">
        <f t="shared" si="240"/>
        <v>2010</v>
      </c>
      <c r="J796" s="81">
        <f t="shared" si="241"/>
        <v>11</v>
      </c>
      <c r="K796" s="81">
        <f t="shared" si="242"/>
        <v>23</v>
      </c>
      <c r="L796" s="81">
        <f t="shared" si="243"/>
        <v>11</v>
      </c>
      <c r="M796" s="81">
        <f t="shared" si="244"/>
        <v>23</v>
      </c>
      <c r="N796" s="81" t="str">
        <f t="shared" si="245"/>
        <v>'2010-11-23'</v>
      </c>
      <c r="O796" s="81" t="str">
        <f t="shared" si="246"/>
        <v>'2010-11-23 00:00:00'</v>
      </c>
      <c r="P796" s="9">
        <v>44158</v>
      </c>
      <c r="Q796" s="81">
        <f t="shared" si="247"/>
        <v>2020</v>
      </c>
      <c r="R796" s="81">
        <f t="shared" si="248"/>
        <v>11</v>
      </c>
      <c r="S796" s="81">
        <f t="shared" si="249"/>
        <v>23</v>
      </c>
      <c r="T796" s="81">
        <f t="shared" si="250"/>
        <v>11</v>
      </c>
      <c r="U796" s="81">
        <f t="shared" si="251"/>
        <v>23</v>
      </c>
      <c r="V796" s="81" t="str">
        <f t="shared" si="252"/>
        <v>'2020-11-23'</v>
      </c>
      <c r="W796" s="81"/>
      <c r="X796" s="81" t="str">
        <f t="shared" si="253"/>
        <v>null</v>
      </c>
      <c r="Y796" s="16" t="s">
        <v>4072</v>
      </c>
      <c r="Z796" s="126">
        <f>IFERROR(IF(Y796="","null",VLOOKUP(Y796,Marcas!$A$2:$C$2024,2,0)),"")</f>
        <v>514</v>
      </c>
      <c r="AA796" s="16" t="s">
        <v>4072</v>
      </c>
      <c r="AB796" s="6">
        <f>IFERROR(IF(AA796="","",IF(AA796="EMPORIO LEGAL",1,VLOOKUP(AA796,Clientes!$A$2:$B$1190,2,0))),"")</f>
        <v>358</v>
      </c>
      <c r="AC796" s="6">
        <f>IFERROR(IF(Tabla1[[#This Row],[id_control]]="null","",VLOOKUP(CONCATENATE(Tabla1[[#This Row],[CLIENTE]],"-",Tabla1[[#This Row],[id_control]]),Hoja1!$C$2:$D$1994,2,0)),"")</f>
        <v>796</v>
      </c>
      <c r="AD796" s="6" t="s">
        <v>4073</v>
      </c>
      <c r="AE796" s="6"/>
      <c r="AF796" s="6"/>
      <c r="AG796" s="6"/>
      <c r="AH796" s="6"/>
      <c r="AI796" s="6"/>
      <c r="AJ796" s="6"/>
      <c r="AK796" s="6"/>
      <c r="AL796" s="3" t="s">
        <v>4074</v>
      </c>
      <c r="AM796" s="6"/>
      <c r="AN796" s="6"/>
      <c r="AO796" s="6"/>
      <c r="AP796" s="6"/>
      <c r="AQ796" s="6"/>
      <c r="AR796" s="6"/>
      <c r="AS796" s="6"/>
      <c r="AT796" s="6"/>
      <c r="AU796" s="6"/>
      <c r="AV796" s="4" t="s">
        <v>4075</v>
      </c>
      <c r="AW796" s="6" t="s">
        <v>4076</v>
      </c>
      <c r="AX796" s="6" t="s">
        <v>4077</v>
      </c>
      <c r="AY796" s="6"/>
      <c r="AZ796" s="6"/>
      <c r="BA796" s="6"/>
      <c r="BB796" s="6"/>
      <c r="BC796" s="6"/>
      <c r="BD796" s="6" t="s">
        <v>4074</v>
      </c>
      <c r="BE796" s="8">
        <v>795</v>
      </c>
      <c r="BF796" s="6" t="str">
        <f t="shared" si="254"/>
        <v>insert into bitacoras_estatus (numero_expediente, numero_registro, representante, fecha_inicio, fecha_vencimiento, id_cliente, id_admin, id_bitacoras_estatus, id_estatus, id_clase, id_marca, created_at, updated_at) values('1139519','1139519','LI. MARIA TERESA VILLALOBOS GONZALES','2010-11-23','2020-11-23','358','2','1','1',null,514,'2010-11-23 00:00:00','2010-11-23 00:00:00');</v>
      </c>
      <c r="BG796" s="6" t="str">
        <f t="shared" si="255"/>
        <v>insert into servicios_comentarios (comentario, id_admin, id_estatus, created_at, updated_at) values('TITULO ENTREGADO 31/03/2011',1,795,'2010-11-23 00:00:00','2010-11-23 00:00:00');</v>
      </c>
      <c r="BH796" s="6" t="str">
        <f t="shared" si="256"/>
        <v>insert into servicios_comentarios (comentario, id_admin, id_estatus, created_at, updated_at) values('423 3217',1,795,'2010-11-23 00:00:00','2010-11-23 00:00:00');</v>
      </c>
      <c r="BI796" s="137" t="str">
        <f t="shared" si="257"/>
        <v>update bitacoras_estatus set comprobacion_uso = 1, id_estatus=10 where id=795;</v>
      </c>
      <c r="BJ796" s="137" t="str">
        <f t="shared" si="258"/>
        <v>update bitacoras_estatus set numero_expediente = '1139519', numero_registro = '1139519', id_estatus = 10, fecha_inicio = '2010-11-23', fecha_vencimiento ='2020-11-23', created_at ='2010-11-23 00:00:00', updated_at ='2010-11-23 00:00:00', id_clase=null, id_marca=514, id_cliente=358, vigencia = 1 where id =795;</v>
      </c>
      <c r="BK796" s="137" t="str">
        <f t="shared" si="259"/>
        <v>update bitacoras_estatus set id_estatus = 10 where id =795;</v>
      </c>
    </row>
    <row r="797" spans="1:63">
      <c r="A797" s="3">
        <v>1320150</v>
      </c>
      <c r="B797" s="3">
        <v>1350323</v>
      </c>
      <c r="C797" s="3">
        <f>IF(Tabla1[[#This Row],[No. REG.]]="","",1)</f>
        <v>1</v>
      </c>
      <c r="D797" s="3" t="s">
        <v>46</v>
      </c>
      <c r="E797" s="3">
        <f>IF(Tabla1[[#This Row],[STATUS]]="","",VLOOKUP(D797,Estatus!$A$2:$B$13,2,0))</f>
        <v>10</v>
      </c>
      <c r="F797" s="3">
        <f>IF(Tabla1[[#This Row],[STATUS]]="","",VLOOKUP(D797,Estatus!$A$2:$I$12,9,0))</f>
        <v>1</v>
      </c>
      <c r="G797" s="12" t="s">
        <v>1628</v>
      </c>
      <c r="H797" s="7">
        <v>41206</v>
      </c>
      <c r="I797" s="80">
        <f t="shared" si="240"/>
        <v>2012</v>
      </c>
      <c r="J797" s="80">
        <f t="shared" si="241"/>
        <v>10</v>
      </c>
      <c r="K797" s="80">
        <f t="shared" si="242"/>
        <v>24</v>
      </c>
      <c r="L797" s="80">
        <f t="shared" si="243"/>
        <v>10</v>
      </c>
      <c r="M797" s="80">
        <f t="shared" si="244"/>
        <v>24</v>
      </c>
      <c r="N797" s="80" t="str">
        <f t="shared" si="245"/>
        <v>'2012-10-24'</v>
      </c>
      <c r="O797" s="80" t="str">
        <f t="shared" si="246"/>
        <v>'2012-10-24 00:00:00'</v>
      </c>
      <c r="P797" s="7">
        <v>44858</v>
      </c>
      <c r="Q797" s="80">
        <f t="shared" si="247"/>
        <v>2022</v>
      </c>
      <c r="R797" s="80">
        <f t="shared" si="248"/>
        <v>10</v>
      </c>
      <c r="S797" s="80">
        <f t="shared" si="249"/>
        <v>24</v>
      </c>
      <c r="T797" s="80">
        <f t="shared" si="250"/>
        <v>10</v>
      </c>
      <c r="U797" s="80">
        <f t="shared" si="251"/>
        <v>24</v>
      </c>
      <c r="V797" s="80" t="str">
        <f t="shared" si="252"/>
        <v>'2022-10-24'</v>
      </c>
      <c r="W797" s="80"/>
      <c r="X797" s="80" t="str">
        <f t="shared" si="253"/>
        <v>null</v>
      </c>
      <c r="Y797" s="3" t="s">
        <v>4078</v>
      </c>
      <c r="Z797" s="124">
        <f>IFERROR(IF(Y797="","null",VLOOKUP(Y797,Marcas!$A$2:$C$2024,2,0)),"")</f>
        <v>513</v>
      </c>
      <c r="AA797" s="3" t="s">
        <v>4078</v>
      </c>
      <c r="AB797" s="3">
        <f>IFERROR(IF(AA797="","",IF(AA797="EMPORIO LEGAL",1,VLOOKUP(AA797,Clientes!$A$2:$B$1190,2,0))),"")</f>
        <v>357</v>
      </c>
      <c r="AC797" s="3">
        <f>IFERROR(IF(Tabla1[[#This Row],[id_control]]="null","",VLOOKUP(CONCATENATE(Tabla1[[#This Row],[CLIENTE]],"-",Tabla1[[#This Row],[id_control]]),Hoja1!$C$2:$D$1994,2,0)),"")</f>
        <v>797</v>
      </c>
      <c r="AD797" s="3" t="s">
        <v>4079</v>
      </c>
      <c r="AE797" s="3"/>
      <c r="AF797" s="3"/>
      <c r="AG797" s="3"/>
      <c r="AH797" s="3"/>
      <c r="AI797" s="3"/>
      <c r="AJ797" s="3"/>
      <c r="AK797" s="3"/>
      <c r="AL797" s="3" t="s">
        <v>4080</v>
      </c>
      <c r="AM797" s="4"/>
      <c r="AN797" s="6"/>
      <c r="AO797" s="6"/>
      <c r="AP797" s="6"/>
      <c r="AQ797" s="4" t="s">
        <v>4081</v>
      </c>
      <c r="AR797" s="6"/>
      <c r="AS797" s="6"/>
      <c r="AT797" s="6"/>
      <c r="AU797" s="6"/>
      <c r="AV797" s="6" t="s">
        <v>4082</v>
      </c>
      <c r="AW797" s="6"/>
      <c r="AX797" s="6"/>
      <c r="AY797" s="6"/>
      <c r="AZ797" s="6"/>
      <c r="BA797" s="6"/>
      <c r="BB797" s="6"/>
      <c r="BC797" s="6"/>
      <c r="BD797" s="6" t="s">
        <v>4083</v>
      </c>
      <c r="BE797" s="8">
        <v>796</v>
      </c>
      <c r="BF797" s="6" t="str">
        <f t="shared" si="254"/>
        <v>insert into bitacoras_estatus (numero_expediente, numero_registro, representante, fecha_inicio, fecha_vencimiento, id_cliente, id_admin, id_bitacoras_estatus, id_estatus, id_clase, id_marca, created_at, updated_at) values('1320150','1350323','UBALDO HUMBERTO GARCIA TRUJILLO','2012-10-24','2022-10-24','357','2','1','1',null,513,'2012-10-24 00:00:00','2012-10-24 00:00:00');</v>
      </c>
      <c r="BG797" s="6" t="str">
        <f t="shared" si="255"/>
        <v>insert into servicios_comentarios (comentario, id_admin, id_estatus, created_at, updated_at) values('titulo recibido 06/05/2013',1,796,'2012-10-24 00:00:00','2012-10-24 00:00:00');</v>
      </c>
      <c r="BH797" s="6" t="str">
        <f t="shared" si="256"/>
        <v>insert into servicios_comentarios (comentario, id_admin, id_estatus, created_at, updated_at) values('4 15 61 11 cel.- 614 2 35 46 48',1,796,'2012-10-24 00:00:00','2012-10-24 00:00:00');</v>
      </c>
      <c r="BI797" s="137" t="str">
        <f t="shared" si="257"/>
        <v>update bitacoras_estatus set comprobacion_uso = 1, id_estatus=10 where id=796;</v>
      </c>
      <c r="BJ797" s="137" t="str">
        <f t="shared" si="258"/>
        <v>update bitacoras_estatus set numero_expediente = '1320150', numero_registro = '1350323', id_estatus = 10, fecha_inicio = '2012-10-24', fecha_vencimiento ='2022-10-24', created_at ='2012-10-24 00:00:00', updated_at ='2012-10-24 00:00:00', id_clase=null, id_marca=513, id_cliente=357, vigencia = 1 where id =796;</v>
      </c>
      <c r="BK797" s="137" t="str">
        <f t="shared" si="259"/>
        <v>update bitacoras_estatus set id_estatus = 10 where id =796;</v>
      </c>
    </row>
    <row r="798" spans="1:63">
      <c r="A798" s="3">
        <v>1352144</v>
      </c>
      <c r="B798" s="3">
        <v>1378004</v>
      </c>
      <c r="C798" s="3">
        <f>IF(Tabla1[[#This Row],[No. REG.]]="","",1)</f>
        <v>1</v>
      </c>
      <c r="D798" s="3" t="s">
        <v>46</v>
      </c>
      <c r="E798" s="3">
        <f>IF(Tabla1[[#This Row],[STATUS]]="","",VLOOKUP(D798,Estatus!$A$2:$B$13,2,0))</f>
        <v>10</v>
      </c>
      <c r="F798" s="3">
        <f>IF(Tabla1[[#This Row],[STATUS]]="","",VLOOKUP(D798,Estatus!$A$2:$I$12,9,0))</f>
        <v>1</v>
      </c>
      <c r="G798" s="12" t="s">
        <v>888</v>
      </c>
      <c r="H798" s="7">
        <v>41331</v>
      </c>
      <c r="I798" s="80">
        <f t="shared" si="240"/>
        <v>2013</v>
      </c>
      <c r="J798" s="80">
        <f t="shared" si="241"/>
        <v>2</v>
      </c>
      <c r="K798" s="80">
        <f t="shared" si="242"/>
        <v>26</v>
      </c>
      <c r="L798" s="80" t="str">
        <f t="shared" si="243"/>
        <v>02</v>
      </c>
      <c r="M798" s="80">
        <f t="shared" si="244"/>
        <v>26</v>
      </c>
      <c r="N798" s="80" t="str">
        <f t="shared" si="245"/>
        <v>'2013-02-26'</v>
      </c>
      <c r="O798" s="80" t="str">
        <f t="shared" si="246"/>
        <v>'2013-02-26 00:00:00'</v>
      </c>
      <c r="P798" s="7">
        <v>44983</v>
      </c>
      <c r="Q798" s="80">
        <f t="shared" si="247"/>
        <v>2023</v>
      </c>
      <c r="R798" s="80">
        <f t="shared" si="248"/>
        <v>2</v>
      </c>
      <c r="S798" s="80">
        <f t="shared" si="249"/>
        <v>26</v>
      </c>
      <c r="T798" s="80" t="str">
        <f t="shared" si="250"/>
        <v>02</v>
      </c>
      <c r="U798" s="80">
        <f t="shared" si="251"/>
        <v>26</v>
      </c>
      <c r="V798" s="80" t="str">
        <f t="shared" si="252"/>
        <v>'2023-02-26'</v>
      </c>
      <c r="W798" s="80"/>
      <c r="X798" s="80" t="str">
        <f t="shared" si="253"/>
        <v>null</v>
      </c>
      <c r="Y798" s="3" t="s">
        <v>4084</v>
      </c>
      <c r="Z798" s="124">
        <f>IFERROR(IF(Y798="","null",VLOOKUP(Y798,Marcas!$A$2:$C$2024,2,0)),"")</f>
        <v>512</v>
      </c>
      <c r="AA798" s="3" t="s">
        <v>4084</v>
      </c>
      <c r="AB798" s="3">
        <f>IFERROR(IF(AA798="","",IF(AA798="EMPORIO LEGAL",1,VLOOKUP(AA798,Clientes!$A$2:$B$1190,2,0))),"")</f>
        <v>1</v>
      </c>
      <c r="AC798" s="3">
        <f>IFERROR(IF(Tabla1[[#This Row],[id_control]]="null","",VLOOKUP(CONCATENATE(Tabla1[[#This Row],[CLIENTE]],"-",Tabla1[[#This Row],[id_control]]),Hoja1!$C$2:$D$1994,2,0)),"")</f>
        <v>798</v>
      </c>
      <c r="AD798" s="3" t="s">
        <v>4085</v>
      </c>
      <c r="AE798" s="3"/>
      <c r="AF798" s="3"/>
      <c r="AG798" s="3"/>
      <c r="AH798" s="3"/>
      <c r="AI798" s="3"/>
      <c r="AJ798" s="3"/>
      <c r="AK798" s="3"/>
      <c r="AL798" s="3">
        <v>6144102482</v>
      </c>
      <c r="AM798" s="6"/>
      <c r="AN798" s="6"/>
      <c r="AO798" s="6"/>
      <c r="AP798" s="6"/>
      <c r="AQ798" s="10"/>
      <c r="AR798" s="10"/>
      <c r="AS798" s="6"/>
      <c r="AT798" s="6"/>
      <c r="AU798" s="6"/>
      <c r="AV798" s="6" t="s">
        <v>4086</v>
      </c>
      <c r="AW798" s="6"/>
      <c r="AX798" s="6"/>
      <c r="AY798" s="6"/>
      <c r="AZ798" s="6"/>
      <c r="BA798" s="6"/>
      <c r="BB798" s="6"/>
      <c r="BC798" s="6"/>
      <c r="BD798" s="6"/>
      <c r="BE798" s="8">
        <v>797</v>
      </c>
      <c r="BF798" s="6" t="str">
        <f t="shared" si="254"/>
        <v>insert into bitacoras_estatus (numero_expediente, numero_registro, representante, fecha_inicio, fecha_vencimiento, id_cliente, id_admin, id_bitacoras_estatus, id_estatus, id_clase, id_marca, created_at, updated_at) values('1352144','1378004','ALLAN JOSE PARRA VARGAS','2013-02-26','2023-02-26','1','2','1','1',null,512,'2013-02-26 00:00:00','2013-02-26 00:00:00');</v>
      </c>
      <c r="BG798" s="6" t="str">
        <f t="shared" si="255"/>
        <v>insert into servicios_comentarios (comentario, id_admin, id_estatus, created_at, updated_at) values('titulo recibido',1,797,'2013-02-26 00:00:00','2013-02-26 00:00:00');</v>
      </c>
      <c r="BH798" s="6" t="str">
        <f t="shared" si="256"/>
        <v/>
      </c>
      <c r="BI798" s="137" t="str">
        <f t="shared" si="257"/>
        <v>update bitacoras_estatus set comprobacion_uso = 1, id_estatus=10 where id=797;</v>
      </c>
      <c r="BJ798" s="137" t="str">
        <f t="shared" si="258"/>
        <v>update bitacoras_estatus set numero_expediente = '1352144', numero_registro = '1378004', id_estatus = 10, fecha_inicio = '2013-02-26', fecha_vencimiento ='2023-02-26', created_at ='2013-02-26 00:00:00', updated_at ='2013-02-26 00:00:00', id_clase=null, id_marca=512, id_cliente=1, vigencia = 1 where id =797;</v>
      </c>
      <c r="BK798" s="137" t="str">
        <f t="shared" si="259"/>
        <v>update bitacoras_estatus set id_estatus = 10 where id =797;</v>
      </c>
    </row>
    <row r="799" spans="1:63" ht="53">
      <c r="A799" s="3">
        <v>887667</v>
      </c>
      <c r="B799" s="3">
        <v>1042837</v>
      </c>
      <c r="C799" s="3">
        <f>IF(Tabla1[[#This Row],[No. REG.]]="","",1)</f>
        <v>1</v>
      </c>
      <c r="D799" s="3" t="s">
        <v>46</v>
      </c>
      <c r="E799" s="3">
        <f>IF(Tabla1[[#This Row],[STATUS]]="","",VLOOKUP(D799,Estatus!$A$2:$B$13,2,0))</f>
        <v>10</v>
      </c>
      <c r="F799" s="3">
        <f>IF(Tabla1[[#This Row],[STATUS]]="","",VLOOKUP(D799,Estatus!$A$2:$I$12,9,0))</f>
        <v>1</v>
      </c>
      <c r="G799" s="12" t="s">
        <v>8718</v>
      </c>
      <c r="H799" s="7">
        <v>43006</v>
      </c>
      <c r="I799" s="80">
        <f t="shared" si="240"/>
        <v>2017</v>
      </c>
      <c r="J799" s="80">
        <f t="shared" si="241"/>
        <v>9</v>
      </c>
      <c r="K799" s="80">
        <f t="shared" si="242"/>
        <v>28</v>
      </c>
      <c r="L799" s="80" t="str">
        <f t="shared" si="243"/>
        <v>09</v>
      </c>
      <c r="M799" s="80">
        <f t="shared" si="244"/>
        <v>28</v>
      </c>
      <c r="N799" s="80" t="str">
        <f t="shared" si="245"/>
        <v>'2017-09-28'</v>
      </c>
      <c r="O799" s="80" t="str">
        <f t="shared" si="246"/>
        <v>'2017-09-28 00:00:00'</v>
      </c>
      <c r="P799" s="7">
        <v>46658</v>
      </c>
      <c r="Q799" s="80">
        <f t="shared" si="247"/>
        <v>2027</v>
      </c>
      <c r="R799" s="80">
        <f t="shared" si="248"/>
        <v>9</v>
      </c>
      <c r="S799" s="80">
        <f t="shared" si="249"/>
        <v>28</v>
      </c>
      <c r="T799" s="80" t="str">
        <f t="shared" si="250"/>
        <v>09</v>
      </c>
      <c r="U799" s="80">
        <f t="shared" si="251"/>
        <v>28</v>
      </c>
      <c r="V799" s="80" t="str">
        <f t="shared" si="252"/>
        <v>'2027-09-28'</v>
      </c>
      <c r="W799" s="80"/>
      <c r="X799" s="80" t="str">
        <f t="shared" si="253"/>
        <v>null</v>
      </c>
      <c r="Y799" s="3" t="s">
        <v>4087</v>
      </c>
      <c r="Z799" s="124">
        <f>IFERROR(IF(Y799="","null",VLOOKUP(Y799,Marcas!$A$2:$C$2024,2,0)),"")</f>
        <v>508</v>
      </c>
      <c r="AA799" s="3" t="s">
        <v>4088</v>
      </c>
      <c r="AB799" s="3">
        <f>IFERROR(IF(AA799="","",IF(AA799="EMPORIO LEGAL",1,VLOOKUP(AA799,Clientes!$A$2:$B$1190,2,0))),"")</f>
        <v>354</v>
      </c>
      <c r="AC799" s="3">
        <f>IFERROR(IF(Tabla1[[#This Row],[id_control]]="null","",VLOOKUP(CONCATENATE(Tabla1[[#This Row],[CLIENTE]],"-",Tabla1[[#This Row],[id_control]]),Hoja1!$C$2:$D$1994,2,0)),"")</f>
        <v>799</v>
      </c>
      <c r="AD799" s="3" t="s">
        <v>4089</v>
      </c>
      <c r="AE799" s="3"/>
      <c r="AF799" s="3"/>
      <c r="AG799" s="3"/>
      <c r="AH799" s="3"/>
      <c r="AI799" s="3"/>
      <c r="AJ799" s="3"/>
      <c r="AK799" s="3"/>
      <c r="AL799" s="3" t="s">
        <v>4090</v>
      </c>
      <c r="AM799" s="6" t="s">
        <v>4091</v>
      </c>
      <c r="AN799" s="6"/>
      <c r="AO799" s="6"/>
      <c r="AP799" s="6"/>
      <c r="AQ799" s="11" t="s">
        <v>4092</v>
      </c>
      <c r="AR799" s="6"/>
      <c r="AS799" s="6"/>
      <c r="AT799" s="6"/>
      <c r="AU799" s="6"/>
      <c r="AV799" s="8"/>
      <c r="AW799" s="11"/>
      <c r="AX799" s="11"/>
      <c r="AY799" s="11"/>
      <c r="AZ799" s="6"/>
      <c r="BA799" s="6"/>
      <c r="BB799" s="6"/>
      <c r="BC799" s="6"/>
      <c r="BD799" s="6" t="s">
        <v>4093</v>
      </c>
      <c r="BE799" s="8">
        <v>798</v>
      </c>
      <c r="BF799" s="6" t="str">
        <f t="shared" si="254"/>
        <v>insert into bitacoras_estatus (numero_expediente, numero_registro, representante, fecha_inicio, fecha_vencimiento, id_cliente, id_admin, id_bitacoras_estatus, id_estatus, id_clase, id_marca, created_at, updated_at) values('887667','1042837','JOSE GUERRERO HERNANDEZ','2017-09-28','2027-09-28','354','2','1','1',null,508,'2017-09-28 00:00:00','2017-09-28 00:00:00');</v>
      </c>
      <c r="BG799" s="6" t="str">
        <f t="shared" si="255"/>
        <v>insert into servicios_comentarios (comentario, id_admin, id_estatus, created_at, updated_at) values('TITULO ENTREGADO 19/09/08 EN FECHA 23 DE JUNIO DE 2017 SE PRESENTÓ SOLICITUD DE RENOVACION. EL 4 OCTUBRE LLEGO RENOVACION DE LA MARCA',1,798,'2017-09-28 00:00:00','2017-09-28 00:00:00');</v>
      </c>
      <c r="BH799" s="6" t="str">
        <f t="shared" si="256"/>
        <v>insert into servicios_comentarios (comentario, id_admin, id_estatus, created_at, updated_at) values('419 87 01, cel 614 1424378',1,798,'2017-09-28 00:00:00','2017-09-28 00:00:00');</v>
      </c>
      <c r="BI799" s="137" t="str">
        <f t="shared" si="257"/>
        <v>update bitacoras_estatus set comprobacion_uso = 1, id_estatus=10 where id=798;</v>
      </c>
      <c r="BJ799" s="137" t="str">
        <f t="shared" si="258"/>
        <v>update bitacoras_estatus set numero_expediente = '887667', numero_registro = '1042837', id_estatus = 10, fecha_inicio = '2017-09-28', fecha_vencimiento ='2027-09-28', created_at ='2017-09-28 00:00:00', updated_at ='2017-09-28 00:00:00', id_clase=null, id_marca=508, id_cliente=354, vigencia = 1 where id =798;</v>
      </c>
      <c r="BK799" s="137" t="str">
        <f t="shared" si="259"/>
        <v>update bitacoras_estatus set id_estatus = 10 where id =798;</v>
      </c>
    </row>
    <row r="800" spans="1:63">
      <c r="A800" s="6">
        <v>1216495</v>
      </c>
      <c r="B800" s="6">
        <v>1270969</v>
      </c>
      <c r="C800" s="6">
        <f>IF(Tabla1[[#This Row],[No. REG.]]="","",1)</f>
        <v>1</v>
      </c>
      <c r="D800" s="3" t="s">
        <v>46</v>
      </c>
      <c r="E800" s="3">
        <f>IF(Tabla1[[#This Row],[STATUS]]="","",VLOOKUP(D800,Estatus!$A$2:$B$13,2,0))</f>
        <v>10</v>
      </c>
      <c r="F800" s="3">
        <f>IF(Tabla1[[#This Row],[STATUS]]="","",VLOOKUP(D800,Estatus!$A$2:$I$12,9,0))</f>
        <v>1</v>
      </c>
      <c r="G800" s="16" t="s">
        <v>4094</v>
      </c>
      <c r="H800" s="7">
        <v>40808</v>
      </c>
      <c r="I800" s="80">
        <f t="shared" si="240"/>
        <v>2011</v>
      </c>
      <c r="J800" s="80">
        <f t="shared" si="241"/>
        <v>9</v>
      </c>
      <c r="K800" s="80">
        <f t="shared" si="242"/>
        <v>22</v>
      </c>
      <c r="L800" s="80" t="str">
        <f t="shared" si="243"/>
        <v>09</v>
      </c>
      <c r="M800" s="80">
        <f t="shared" si="244"/>
        <v>22</v>
      </c>
      <c r="N800" s="80" t="str">
        <f t="shared" si="245"/>
        <v>'2011-09-22'</v>
      </c>
      <c r="O800" s="80" t="str">
        <f t="shared" si="246"/>
        <v>'2011-09-22 00:00:00'</v>
      </c>
      <c r="P800" s="7">
        <v>44461</v>
      </c>
      <c r="Q800" s="80">
        <f t="shared" si="247"/>
        <v>2021</v>
      </c>
      <c r="R800" s="80">
        <f t="shared" si="248"/>
        <v>9</v>
      </c>
      <c r="S800" s="80">
        <f t="shared" si="249"/>
        <v>22</v>
      </c>
      <c r="T800" s="80" t="str">
        <f t="shared" si="250"/>
        <v>09</v>
      </c>
      <c r="U800" s="80">
        <f t="shared" si="251"/>
        <v>22</v>
      </c>
      <c r="V800" s="80" t="str">
        <f t="shared" si="252"/>
        <v>'2021-09-22'</v>
      </c>
      <c r="W800" s="80"/>
      <c r="X800" s="80" t="str">
        <f t="shared" si="253"/>
        <v>null</v>
      </c>
      <c r="Y800" s="16" t="s">
        <v>4095</v>
      </c>
      <c r="Z800" s="126">
        <f>IFERROR(IF(Y800="","null",VLOOKUP(Y800,Marcas!$A$2:$C$2024,2,0)),"")</f>
        <v>504</v>
      </c>
      <c r="AA800" s="6" t="s">
        <v>4095</v>
      </c>
      <c r="AB800" s="6">
        <f>IFERROR(IF(AA800="","",IF(AA800="EMPORIO LEGAL",1,VLOOKUP(AA800,Clientes!$A$2:$B$1190,2,0))),"")</f>
        <v>351</v>
      </c>
      <c r="AC800" s="6">
        <f>IFERROR(IF(Tabla1[[#This Row],[id_control]]="null","",VLOOKUP(CONCATENATE(Tabla1[[#This Row],[CLIENTE]],"-",Tabla1[[#This Row],[id_control]]),Hoja1!$C$2:$D$1994,2,0)),"")</f>
        <v>800</v>
      </c>
      <c r="AD800" s="6" t="s">
        <v>4096</v>
      </c>
      <c r="AE800" s="6"/>
      <c r="AF800" s="6"/>
      <c r="AG800" s="6"/>
      <c r="AH800" s="6"/>
      <c r="AI800" s="6"/>
      <c r="AJ800" s="6"/>
      <c r="AK800" s="6"/>
      <c r="AL800" s="3" t="s">
        <v>3306</v>
      </c>
      <c r="AM800" s="8"/>
      <c r="AN800" s="6"/>
      <c r="AO800" s="6"/>
      <c r="AP800" s="6"/>
      <c r="AQ800" s="6" t="s">
        <v>4097</v>
      </c>
      <c r="AR800" s="6" t="s">
        <v>3307</v>
      </c>
      <c r="AS800" s="6"/>
      <c r="AT800" s="6"/>
      <c r="AU800" s="6"/>
      <c r="AV800" s="6" t="s">
        <v>3309</v>
      </c>
      <c r="AW800" s="6"/>
      <c r="AX800" s="6"/>
      <c r="AY800" s="6"/>
      <c r="AZ800" s="6"/>
      <c r="BA800" s="6"/>
      <c r="BB800" s="6"/>
      <c r="BC800" s="6"/>
      <c r="BD800" s="6" t="s">
        <v>4098</v>
      </c>
      <c r="BE800" s="8">
        <v>799</v>
      </c>
      <c r="BF800" s="6" t="str">
        <f t="shared" si="254"/>
        <v>insert into bitacoras_estatus (numero_expediente, numero_registro, representante, fecha_inicio, fecha_vencimiento, id_cliente, id_admin, id_bitacoras_estatus, id_estatus, id_clase, id_marca, created_at, updated_at) values('1216495','1270969','ABRAHAM RAMIREZ HERRERA','2011-09-22','2021-09-22','351','2','1','1',null,504,'2011-09-22 00:00:00','2011-09-22 00:00:00');</v>
      </c>
      <c r="BG800" s="6" t="str">
        <f t="shared" si="255"/>
        <v>insert into servicios_comentarios (comentario, id_admin, id_estatus, created_at, updated_at) values('TITULO ENTREGADO 03/05/2012',1,799,'2011-09-22 00:00:00','2011-09-22 00:00:00');</v>
      </c>
      <c r="BH800" s="6" t="str">
        <f t="shared" si="256"/>
        <v>insert into servicios_comentarios (comentario, id_admin, id_estatus, created_at, updated_at) values('415 15 00, CEL ABRAHAM 614 161 4255, sr. HERIBERTO 1318899',1,799,'2011-09-22 00:00:00','2011-09-22 00:00:00');</v>
      </c>
      <c r="BI800" s="137" t="str">
        <f t="shared" si="257"/>
        <v>update bitacoras_estatus set comprobacion_uso = 1, id_estatus=10 where id=799;</v>
      </c>
      <c r="BJ800" s="137" t="str">
        <f t="shared" si="258"/>
        <v>update bitacoras_estatus set numero_expediente = '1216495', numero_registro = '1270969', id_estatus = 10, fecha_inicio = '2011-09-22', fecha_vencimiento ='2021-09-22', created_at ='2011-09-22 00:00:00', updated_at ='2011-09-22 00:00:00', id_clase=null, id_marca=504, id_cliente=351, vigencia = 1 where id =799;</v>
      </c>
      <c r="BK800" s="137" t="str">
        <f t="shared" si="259"/>
        <v>update bitacoras_estatus set id_estatus = 10 where id =799;</v>
      </c>
    </row>
    <row r="801" spans="1:63" ht="27">
      <c r="A801" s="3">
        <v>1090510</v>
      </c>
      <c r="B801" s="3">
        <v>1166798</v>
      </c>
      <c r="C801" s="3">
        <f>IF(Tabla1[[#This Row],[No. REG.]]="","",1)</f>
        <v>1</v>
      </c>
      <c r="D801" s="3" t="s">
        <v>46</v>
      </c>
      <c r="E801" s="3">
        <f>IF(Tabla1[[#This Row],[STATUS]]="","",VLOOKUP(D801,Estatus!$A$2:$B$13,2,0))</f>
        <v>10</v>
      </c>
      <c r="F801" s="3">
        <f>IF(Tabla1[[#This Row],[STATUS]]="","",VLOOKUP(D801,Estatus!$A$2:$I$12,9,0))</f>
        <v>1</v>
      </c>
      <c r="G801" s="12" t="s">
        <v>4099</v>
      </c>
      <c r="H801" s="7">
        <v>40311</v>
      </c>
      <c r="I801" s="80">
        <f t="shared" si="240"/>
        <v>2010</v>
      </c>
      <c r="J801" s="80">
        <f t="shared" si="241"/>
        <v>5</v>
      </c>
      <c r="K801" s="80">
        <f t="shared" si="242"/>
        <v>13</v>
      </c>
      <c r="L801" s="80" t="str">
        <f t="shared" si="243"/>
        <v>05</v>
      </c>
      <c r="M801" s="80">
        <f t="shared" si="244"/>
        <v>13</v>
      </c>
      <c r="N801" s="80" t="str">
        <f t="shared" si="245"/>
        <v>'2010-05-13'</v>
      </c>
      <c r="O801" s="80" t="str">
        <f t="shared" si="246"/>
        <v>'2010-05-13 00:00:00'</v>
      </c>
      <c r="P801" s="7">
        <v>43964</v>
      </c>
      <c r="Q801" s="80">
        <f t="shared" si="247"/>
        <v>2020</v>
      </c>
      <c r="R801" s="80">
        <f t="shared" si="248"/>
        <v>5</v>
      </c>
      <c r="S801" s="80">
        <f t="shared" si="249"/>
        <v>13</v>
      </c>
      <c r="T801" s="80" t="str">
        <f t="shared" si="250"/>
        <v>05</v>
      </c>
      <c r="U801" s="80">
        <f t="shared" si="251"/>
        <v>13</v>
      </c>
      <c r="V801" s="80" t="str">
        <f t="shared" si="252"/>
        <v>'2020-05-13'</v>
      </c>
      <c r="W801" s="80"/>
      <c r="X801" s="80" t="str">
        <f t="shared" si="253"/>
        <v>null</v>
      </c>
      <c r="Y801" s="3" t="s">
        <v>4100</v>
      </c>
      <c r="Z801" s="124">
        <f>IFERROR(IF(Y801="","null",VLOOKUP(Y801,Marcas!$A$2:$C$2024,2,0)),"")</f>
        <v>503</v>
      </c>
      <c r="AA801" s="3" t="s">
        <v>4100</v>
      </c>
      <c r="AB801" s="3">
        <f>IFERROR(IF(AA801="","",IF(AA801="EMPORIO LEGAL",1,VLOOKUP(AA801,Clientes!$A$2:$B$1190,2,0))),"")</f>
        <v>350</v>
      </c>
      <c r="AC801" s="3">
        <f>IFERROR(IF(Tabla1[[#This Row],[id_control]]="null","",VLOOKUP(CONCATENATE(Tabla1[[#This Row],[CLIENTE]],"-",Tabla1[[#This Row],[id_control]]),Hoja1!$C$2:$D$1994,2,0)),"")</f>
        <v>801</v>
      </c>
      <c r="AD801" s="3" t="s">
        <v>371</v>
      </c>
      <c r="AE801" s="3"/>
      <c r="AF801" s="3"/>
      <c r="AG801" s="3"/>
      <c r="AH801" s="3"/>
      <c r="AI801" s="3"/>
      <c r="AJ801" s="3"/>
      <c r="AK801" s="3"/>
      <c r="AL801" s="3" t="s">
        <v>4101</v>
      </c>
      <c r="AM801" s="4"/>
      <c r="AN801" s="6"/>
      <c r="AO801" s="6"/>
      <c r="AP801" s="6"/>
      <c r="AQ801" s="6">
        <v>6141409803</v>
      </c>
      <c r="AR801" s="6"/>
      <c r="AS801" s="6"/>
      <c r="AT801" s="6"/>
      <c r="AU801" s="6"/>
      <c r="AV801" s="6" t="s">
        <v>4102</v>
      </c>
      <c r="AW801" s="6" t="s">
        <v>4103</v>
      </c>
      <c r="AX801" s="6" t="s">
        <v>4104</v>
      </c>
      <c r="AY801" s="6" t="s">
        <v>4105</v>
      </c>
      <c r="AZ801" s="6"/>
      <c r="BA801" s="6"/>
      <c r="BB801" s="6"/>
      <c r="BC801" s="6"/>
      <c r="BD801" s="6" t="s">
        <v>4106</v>
      </c>
      <c r="BE801" s="8">
        <v>800</v>
      </c>
      <c r="BF801" s="6" t="str">
        <f t="shared" si="254"/>
        <v>insert into bitacoras_estatus (numero_expediente, numero_registro, representante, fecha_inicio, fecha_vencimiento, id_cliente, id_admin, id_bitacoras_estatus, id_estatus, id_clase, id_marca, created_at, updated_at) values('1090510','1166798','LUIS ALBERTO CARRASCO GOMEZ','2010-05-13','2020-05-13','350','2','1','1',null,503,'2010-05-13 00:00:00','2010-05-13 00:00:00');</v>
      </c>
      <c r="BG801" s="6" t="str">
        <f t="shared" si="255"/>
        <v>insert into servicios_comentarios (comentario, id_admin, id_estatus, created_at, updated_at) values('COMPROBACION DE USO DE MARCA ENVIADA 30/07/2013',1,800,'2010-05-13 00:00:00','2010-05-13 00:00:00');</v>
      </c>
      <c r="BH801" s="6" t="str">
        <f t="shared" si="256"/>
        <v>insert into servicios_comentarios (comentario, id_admin, id_estatus, created_at, updated_at) values('493 9041, cel 6141409803',1,800,'2010-05-13 00:00:00','2010-05-13 00:00:00');</v>
      </c>
      <c r="BI801" s="137" t="str">
        <f t="shared" si="257"/>
        <v>update bitacoras_estatus set comprobacion_uso = 1, id_estatus=10 where id=800;</v>
      </c>
      <c r="BJ801" s="137" t="str">
        <f t="shared" si="258"/>
        <v>update bitacoras_estatus set numero_expediente = '1090510', numero_registro = '1166798', id_estatus = 10, fecha_inicio = '2010-05-13', fecha_vencimiento ='2020-05-13', created_at ='2010-05-13 00:00:00', updated_at ='2010-05-13 00:00:00', id_clase=null, id_marca=503, id_cliente=350, vigencia = 1 where id =800;</v>
      </c>
      <c r="BK801" s="137" t="str">
        <f t="shared" si="259"/>
        <v>update bitacoras_estatus set id_estatus = 10 where id =800;</v>
      </c>
    </row>
    <row r="802" spans="1:63">
      <c r="A802" s="6">
        <v>1139521</v>
      </c>
      <c r="B802" s="6"/>
      <c r="C802" s="6" t="str">
        <f>IF(Tabla1[[#This Row],[No. REG.]]="","",1)</f>
        <v/>
      </c>
      <c r="D802" s="3" t="s">
        <v>34</v>
      </c>
      <c r="E802" s="3">
        <f>IF(Tabla1[[#This Row],[STATUS]]="","",VLOOKUP(D802,Estatus!$A$2:$B$13,2,0))</f>
        <v>5</v>
      </c>
      <c r="F802" s="3">
        <f>IF(Tabla1[[#This Row],[STATUS]]="","",VLOOKUP(D802,Estatus!$A$2:$I$12,9,0))</f>
        <v>0</v>
      </c>
      <c r="G802" s="16" t="s">
        <v>4107</v>
      </c>
      <c r="H802" s="9">
        <v>40505</v>
      </c>
      <c r="I802" s="81">
        <f t="shared" si="240"/>
        <v>2010</v>
      </c>
      <c r="J802" s="81">
        <f t="shared" si="241"/>
        <v>11</v>
      </c>
      <c r="K802" s="81">
        <f t="shared" si="242"/>
        <v>23</v>
      </c>
      <c r="L802" s="81">
        <f t="shared" si="243"/>
        <v>11</v>
      </c>
      <c r="M802" s="81">
        <f t="shared" si="244"/>
        <v>23</v>
      </c>
      <c r="N802" s="81" t="str">
        <f t="shared" si="245"/>
        <v>'2010-11-23'</v>
      </c>
      <c r="O802" s="81" t="str">
        <f t="shared" si="246"/>
        <v>'2010-11-23 00:00:00'</v>
      </c>
      <c r="P802" s="9">
        <v>44158</v>
      </c>
      <c r="Q802" s="81">
        <f t="shared" si="247"/>
        <v>2020</v>
      </c>
      <c r="R802" s="81">
        <f t="shared" si="248"/>
        <v>11</v>
      </c>
      <c r="S802" s="81">
        <f t="shared" si="249"/>
        <v>23</v>
      </c>
      <c r="T802" s="81">
        <f t="shared" si="250"/>
        <v>11</v>
      </c>
      <c r="U802" s="81">
        <f t="shared" si="251"/>
        <v>23</v>
      </c>
      <c r="V802" s="81" t="str">
        <f t="shared" si="252"/>
        <v>'2020-11-23'</v>
      </c>
      <c r="W802" s="81"/>
      <c r="X802" s="81" t="str">
        <f t="shared" si="253"/>
        <v>null</v>
      </c>
      <c r="Y802" s="6" t="s">
        <v>4108</v>
      </c>
      <c r="Z802" s="123">
        <f>IFERROR(IF(Y802="","null",VLOOKUP(Y802,Marcas!$A$2:$C$2024,2,0)),"")</f>
        <v>452</v>
      </c>
      <c r="AA802" s="6" t="s">
        <v>4109</v>
      </c>
      <c r="AB802" s="6">
        <f>IFERROR(IF(AA802="","",IF(AA802="EMPORIO LEGAL",1,VLOOKUP(AA802,Clientes!$A$2:$B$1190,2,0))),"")</f>
        <v>349</v>
      </c>
      <c r="AC802" s="6">
        <f>IFERROR(IF(Tabla1[[#This Row],[id_control]]="null","",VLOOKUP(CONCATENATE(Tabla1[[#This Row],[CLIENTE]],"-",Tabla1[[#This Row],[id_control]]),Hoja1!$C$2:$D$1994,2,0)),"")</f>
        <v>802</v>
      </c>
      <c r="AD802" s="8" t="s">
        <v>4110</v>
      </c>
      <c r="AE802" s="6"/>
      <c r="AF802" s="6"/>
      <c r="AG802" s="6"/>
      <c r="AH802" s="6"/>
      <c r="AI802" s="6"/>
      <c r="AJ802" s="6"/>
      <c r="AK802" s="6"/>
      <c r="AL802" s="6" t="s">
        <v>4111</v>
      </c>
      <c r="AM802" s="6" t="s">
        <v>4112</v>
      </c>
      <c r="AN802" s="6"/>
      <c r="AO802" s="6"/>
      <c r="AP802" s="6"/>
      <c r="AQ802" s="6"/>
      <c r="AR802" s="6"/>
      <c r="AS802" s="6"/>
      <c r="AT802" s="6"/>
      <c r="AU802" s="6"/>
      <c r="AV802" s="6"/>
      <c r="AW802" s="6"/>
      <c r="AX802" s="6"/>
      <c r="AY802" s="6"/>
      <c r="AZ802" s="6"/>
      <c r="BA802" s="6"/>
      <c r="BB802" s="6"/>
      <c r="BC802" s="6"/>
      <c r="BD802" s="6" t="s">
        <v>4113</v>
      </c>
      <c r="BE802" s="8">
        <v>801</v>
      </c>
      <c r="BF802" s="6" t="str">
        <f t="shared" si="254"/>
        <v>insert into bitacoras_estatus (numero_expediente, numero_registro, representante, fecha_inicio, fecha_vencimiento, id_cliente, id_admin, id_bitacoras_estatus, id_estatus, id_clase, id_marca, created_at, updated_at) values('1139521','','SALVADOR OROZCO CORONA','2010-11-23','2020-11-23','349','2','1','1',null,452,'2010-11-23 00:00:00','2010-11-23 00:00:00');</v>
      </c>
      <c r="BG802" s="6" t="str">
        <f t="shared" si="255"/>
        <v>insert into servicios_comentarios (comentario, id_admin, id_estatus, created_at, updated_at) values('NEGATIVA RECIBIDA 27/10/2011',1,801,'2010-11-23 00:00:00','2010-11-23 00:00:00');</v>
      </c>
      <c r="BH802" s="6" t="str">
        <f t="shared" si="256"/>
        <v>insert into servicios_comentarios (comentario, id_admin, id_estatus, created_at, updated_at) values('614-165-8191, 291 31 07',1,801,'2010-11-23 00:00:00','2010-11-23 00:00:00');</v>
      </c>
      <c r="BI802" s="137" t="str">
        <f t="shared" si="257"/>
        <v>update bitacoras_estatus set comprobacion_uso = 1, id_estatus=5 where id=801;</v>
      </c>
      <c r="BJ802" s="137" t="str">
        <f t="shared" si="258"/>
        <v>update bitacoras_estatus set numero_expediente = '1139521', numero_registro = '', id_estatus = 5, fecha_inicio = '2010-11-23', fecha_vencimiento ='2020-11-23', created_at ='2010-11-23 00:00:00', updated_at ='2010-11-23 00:00:00', id_clase=null, id_marca=452, id_cliente=349, vigencia = 0 where id =801;</v>
      </c>
      <c r="BK802" s="137" t="str">
        <f t="shared" si="259"/>
        <v>update bitacoras_estatus set id_estatus = 5 where id =801;</v>
      </c>
    </row>
    <row r="803" spans="1:63" ht="85">
      <c r="A803" s="6">
        <v>941657</v>
      </c>
      <c r="B803" s="6">
        <v>1099588</v>
      </c>
      <c r="C803" s="6">
        <f>IF(Tabla1[[#This Row],[No. REG.]]="","",1)</f>
        <v>1</v>
      </c>
      <c r="D803" s="3" t="s">
        <v>46</v>
      </c>
      <c r="E803" s="3">
        <f>IF(Tabla1[[#This Row],[STATUS]]="","",VLOOKUP(D803,Estatus!$A$2:$B$13,2,0))</f>
        <v>10</v>
      </c>
      <c r="F803" s="3">
        <f>IF(Tabla1[[#This Row],[STATUS]]="","",VLOOKUP(D803,Estatus!$A$2:$I$12,9,0))</f>
        <v>1</v>
      </c>
      <c r="G803" s="16" t="s">
        <v>4114</v>
      </c>
      <c r="H803" s="7">
        <v>39611</v>
      </c>
      <c r="I803" s="80">
        <f t="shared" si="240"/>
        <v>2008</v>
      </c>
      <c r="J803" s="80">
        <f t="shared" si="241"/>
        <v>6</v>
      </c>
      <c r="K803" s="80">
        <f t="shared" si="242"/>
        <v>12</v>
      </c>
      <c r="L803" s="80" t="str">
        <f t="shared" si="243"/>
        <v>06</v>
      </c>
      <c r="M803" s="80">
        <f t="shared" si="244"/>
        <v>12</v>
      </c>
      <c r="N803" s="80" t="str">
        <f t="shared" si="245"/>
        <v>'2008-06-12'</v>
      </c>
      <c r="O803" s="80" t="str">
        <f t="shared" si="246"/>
        <v>'2008-06-12 00:00:00'</v>
      </c>
      <c r="P803" s="7">
        <v>43263</v>
      </c>
      <c r="Q803" s="80">
        <f t="shared" si="247"/>
        <v>2018</v>
      </c>
      <c r="R803" s="80">
        <f t="shared" si="248"/>
        <v>6</v>
      </c>
      <c r="S803" s="80">
        <f t="shared" si="249"/>
        <v>12</v>
      </c>
      <c r="T803" s="80" t="str">
        <f t="shared" si="250"/>
        <v>06</v>
      </c>
      <c r="U803" s="80">
        <f t="shared" si="251"/>
        <v>12</v>
      </c>
      <c r="V803" s="80" t="str">
        <f t="shared" si="252"/>
        <v>'2018-06-12'</v>
      </c>
      <c r="W803" s="80"/>
      <c r="X803" s="80" t="str">
        <f t="shared" si="253"/>
        <v>null</v>
      </c>
      <c r="Y803" s="6" t="s">
        <v>4115</v>
      </c>
      <c r="Z803" s="123">
        <f>IFERROR(IF(Y803="","null",VLOOKUP(Y803,Marcas!$A$2:$C$2024,2,0)),"")</f>
        <v>1228</v>
      </c>
      <c r="AA803" s="6" t="s">
        <v>4116</v>
      </c>
      <c r="AB803" s="6">
        <f>IFERROR(IF(AA803="","",IF(AA803="EMPORIO LEGAL",1,VLOOKUP(AA803,Clientes!$A$2:$B$1190,2,0))),"")</f>
        <v>348</v>
      </c>
      <c r="AC803" s="6">
        <f>IFERROR(IF(Tabla1[[#This Row],[id_control]]="null","",VLOOKUP(CONCATENATE(Tabla1[[#This Row],[CLIENTE]],"-",Tabla1[[#This Row],[id_control]]),Hoja1!$C$2:$D$1994,2,0)),"")</f>
        <v>803</v>
      </c>
      <c r="AD803" s="6" t="s">
        <v>4117</v>
      </c>
      <c r="AE803" s="6"/>
      <c r="AF803" s="6"/>
      <c r="AG803" s="6"/>
      <c r="AH803" s="6"/>
      <c r="AI803" s="6"/>
      <c r="AJ803" s="6"/>
      <c r="AK803" s="6"/>
      <c r="AL803" s="6" t="s">
        <v>4118</v>
      </c>
      <c r="AM803" s="6" t="s">
        <v>4119</v>
      </c>
      <c r="AN803" s="6"/>
      <c r="AO803" s="6"/>
      <c r="AP803" s="6"/>
      <c r="AQ803" s="6" t="s">
        <v>4120</v>
      </c>
      <c r="AR803" s="6" t="s">
        <v>4121</v>
      </c>
      <c r="AS803" s="6"/>
      <c r="AT803" s="6"/>
      <c r="AU803" s="6"/>
      <c r="AV803" s="6" t="s">
        <v>4122</v>
      </c>
      <c r="AW803" s="6" t="s">
        <v>4123</v>
      </c>
      <c r="AX803" s="6" t="s">
        <v>4124</v>
      </c>
      <c r="AY803" s="6" t="s">
        <v>4125</v>
      </c>
      <c r="AZ803" s="6"/>
      <c r="BA803" s="6"/>
      <c r="BB803" s="6"/>
      <c r="BC803" s="6"/>
      <c r="BD803" s="8" t="s">
        <v>4126</v>
      </c>
      <c r="BE803" s="8">
        <v>802</v>
      </c>
      <c r="BF803" s="6" t="str">
        <f t="shared" si="254"/>
        <v>insert into bitacoras_estatus (numero_expediente, numero_registro, representante, fecha_inicio, fecha_vencimiento, id_cliente, id_admin, id_bitacoras_estatus, id_estatus, id_clase, id_marca, created_at, updated_at) values('941657','1099588','ROSA ESTHER ONTIVEROS LOPEZ','2008-06-12','2018-06-12','348','2','1','1',null,1228,'2008-06-12 00:00:00','2008-06-12 00:00:00');</v>
      </c>
      <c r="BG803" s="6" t="str">
        <f t="shared" si="255"/>
        <v>insert into servicios_comentarios (comentario, id_admin, id_estatus, created_at, updated_at) values('PC206/2010(I-29)2499 Proced. Contencioso enviado 09/02/2010, PI/S/2012/011446 ENVIADO 01/10/2013. 14MAY2014 SE RECIBE EJECUTORIA DEFINITIVA DE ELECTRILUZ S.A. DE C.V. VS OSCAR OCTAVIO FRANCO BAEZA.',1,802,'2008-06-12 00:00:00','2008-06-12 00:00:00');</v>
      </c>
      <c r="BH803" s="6" t="str">
        <f t="shared" si="256"/>
        <v>insert into servicios_comentarios (comentario, id_admin, id_estatus, created_at, updated_at) values('contacto ruben tarin. ROSA ESTHER ONTIVEROS LOPEZ (614) 419-22-61 893 4901, 893 4917, cel 6144276531, lic. Luis enrique cel 5533334117',1,802,'2008-06-12 00:00:00','2008-06-12 00:00:00');</v>
      </c>
      <c r="BI803" s="137" t="str">
        <f t="shared" si="257"/>
        <v>update bitacoras_estatus set comprobacion_uso = 1, id_estatus=10 where id=802;</v>
      </c>
      <c r="BJ803" s="137" t="str">
        <f t="shared" si="258"/>
        <v>update bitacoras_estatus set numero_expediente = '941657', numero_registro = '1099588', id_estatus = 10, fecha_inicio = '2008-06-12', fecha_vencimiento ='2018-06-12', created_at ='2008-06-12 00:00:00', updated_at ='2008-06-12 00:00:00', id_clase=null, id_marca=1228, id_cliente=348, vigencia = 1 where id =802;</v>
      </c>
      <c r="BK803" s="137" t="str">
        <f t="shared" si="259"/>
        <v>update bitacoras_estatus set id_estatus = 10 where id =802;</v>
      </c>
    </row>
    <row r="804" spans="1:63">
      <c r="A804" s="6">
        <v>118575</v>
      </c>
      <c r="B804" s="6"/>
      <c r="C804" s="6" t="str">
        <f>IF(Tabla1[[#This Row],[No. REG.]]="","",1)</f>
        <v/>
      </c>
      <c r="D804" s="3" t="s">
        <v>46</v>
      </c>
      <c r="E804" s="3">
        <f>IF(Tabla1[[#This Row],[STATUS]]="","",VLOOKUP(D804,Estatus!$A$2:$B$13,2,0))</f>
        <v>10</v>
      </c>
      <c r="F804" s="3">
        <f>IF(Tabla1[[#This Row],[STATUS]]="","",VLOOKUP(D804,Estatus!$A$2:$I$12,9,0))</f>
        <v>1</v>
      </c>
      <c r="G804" s="16" t="s">
        <v>4127</v>
      </c>
      <c r="H804" s="7">
        <v>41450</v>
      </c>
      <c r="I804" s="80">
        <f t="shared" si="240"/>
        <v>2013</v>
      </c>
      <c r="J804" s="80">
        <f t="shared" si="241"/>
        <v>6</v>
      </c>
      <c r="K804" s="80">
        <f t="shared" si="242"/>
        <v>25</v>
      </c>
      <c r="L804" s="80" t="str">
        <f t="shared" si="243"/>
        <v>06</v>
      </c>
      <c r="M804" s="80">
        <f t="shared" si="244"/>
        <v>25</v>
      </c>
      <c r="N804" s="80" t="str">
        <f t="shared" si="245"/>
        <v>'2013-06-25'</v>
      </c>
      <c r="O804" s="80" t="str">
        <f t="shared" si="246"/>
        <v>'2013-06-25 00:00:00'</v>
      </c>
      <c r="P804" s="7">
        <v>45102</v>
      </c>
      <c r="Q804" s="80">
        <f t="shared" si="247"/>
        <v>2023</v>
      </c>
      <c r="R804" s="80">
        <f t="shared" si="248"/>
        <v>6</v>
      </c>
      <c r="S804" s="80">
        <f t="shared" si="249"/>
        <v>25</v>
      </c>
      <c r="T804" s="80" t="str">
        <f t="shared" si="250"/>
        <v>06</v>
      </c>
      <c r="U804" s="80">
        <f t="shared" si="251"/>
        <v>25</v>
      </c>
      <c r="V804" s="80" t="str">
        <f t="shared" si="252"/>
        <v>'2023-06-25'</v>
      </c>
      <c r="W804" s="80"/>
      <c r="X804" s="80" t="str">
        <f t="shared" si="253"/>
        <v>null</v>
      </c>
      <c r="Y804" s="6" t="s">
        <v>4128</v>
      </c>
      <c r="Z804" s="123">
        <f>IFERROR(IF(Y804="","null",VLOOKUP(Y804,Marcas!$A$2:$C$2024,2,0)),"")</f>
        <v>502</v>
      </c>
      <c r="AA804" s="6" t="s">
        <v>4129</v>
      </c>
      <c r="AB804" s="6">
        <f>IFERROR(IF(AA804="","",IF(AA804="EMPORIO LEGAL",1,VLOOKUP(AA804,Clientes!$A$2:$B$1190,2,0))),"")</f>
        <v>347</v>
      </c>
      <c r="AC804" s="6">
        <f>IFERROR(IF(Tabla1[[#This Row],[id_control]]="null","",VLOOKUP(CONCATENATE(Tabla1[[#This Row],[CLIENTE]],"-",Tabla1[[#This Row],[id_control]]),Hoja1!$C$2:$D$1994,2,0)),"")</f>
        <v>804</v>
      </c>
      <c r="AD804" s="6" t="s">
        <v>925</v>
      </c>
      <c r="AE804" s="6"/>
      <c r="AF804" s="6"/>
      <c r="AG804" s="6"/>
      <c r="AH804" s="6"/>
      <c r="AI804" s="6"/>
      <c r="AJ804" s="6"/>
      <c r="AK804" s="6"/>
      <c r="AL804" s="3"/>
      <c r="AM804" s="4"/>
      <c r="AN804" s="6"/>
      <c r="AO804" s="6"/>
      <c r="AP804" s="6"/>
      <c r="AQ804" s="6"/>
      <c r="AR804" s="6"/>
      <c r="AS804" s="6"/>
      <c r="AT804" s="6"/>
      <c r="AU804" s="6"/>
      <c r="AV804" s="6"/>
      <c r="AW804" s="6"/>
      <c r="AX804" s="6"/>
      <c r="AY804" s="6"/>
      <c r="AZ804" s="6"/>
      <c r="BA804" s="6"/>
      <c r="BB804" s="6"/>
      <c r="BC804" s="6"/>
      <c r="BD804" s="8"/>
      <c r="BE804" s="8">
        <v>803</v>
      </c>
      <c r="BF804" s="6" t="str">
        <f t="shared" si="254"/>
        <v>insert into bitacoras_estatus (numero_expediente, numero_registro, representante, fecha_inicio, fecha_vencimiento, id_cliente, id_admin, id_bitacoras_estatus, id_estatus, id_clase, id_marca, created_at, updated_at) values('118575','','LIC. VICTOR ROMO','2013-06-25','2023-06-25','347','2','1','1',null,502,'2013-06-25 00:00:00','2013-06-25 00:00:00');</v>
      </c>
      <c r="BG804" s="6" t="str">
        <f t="shared" si="255"/>
        <v>insert into servicios_comentarios (comentario, id_admin, id_estatus, created_at, updated_at) values('TITULO RECIBIDO 10/12/13',1,803,'2013-06-25 00:00:00','2013-06-25 00:00:00');</v>
      </c>
      <c r="BH804" s="6" t="str">
        <f t="shared" si="256"/>
        <v/>
      </c>
      <c r="BI804" s="137" t="str">
        <f t="shared" si="257"/>
        <v>update bitacoras_estatus set comprobacion_uso = 1, id_estatus=10 where id=803;</v>
      </c>
      <c r="BJ804" s="137" t="str">
        <f t="shared" si="258"/>
        <v>update bitacoras_estatus set numero_expediente = '118575', numero_registro = '', id_estatus = 10, fecha_inicio = '2013-06-25', fecha_vencimiento ='2023-06-25', created_at ='2013-06-25 00:00:00', updated_at ='2013-06-25 00:00:00', id_clase=null, id_marca=502, id_cliente=347, vigencia = 1 where id =803;</v>
      </c>
      <c r="BK804" s="137" t="str">
        <f t="shared" si="259"/>
        <v>update bitacoras_estatus set id_estatus = 10 where id =803;</v>
      </c>
    </row>
    <row r="805" spans="1:63">
      <c r="A805" s="3">
        <v>887664</v>
      </c>
      <c r="B805" s="3"/>
      <c r="C805" s="3" t="str">
        <f>IF(Tabla1[[#This Row],[No. REG.]]="","",1)</f>
        <v/>
      </c>
      <c r="D805" s="3" t="s">
        <v>34</v>
      </c>
      <c r="E805" s="3">
        <f>IF(Tabla1[[#This Row],[STATUS]]="","",VLOOKUP(D805,Estatus!$A$2:$B$13,2,0))</f>
        <v>5</v>
      </c>
      <c r="F805" s="3">
        <f>IF(Tabla1[[#This Row],[STATUS]]="","",VLOOKUP(D805,Estatus!$A$2:$I$12,9,0))</f>
        <v>0</v>
      </c>
      <c r="G805" s="12" t="s">
        <v>1903</v>
      </c>
      <c r="H805" s="7">
        <v>39353</v>
      </c>
      <c r="I805" s="80">
        <f t="shared" si="240"/>
        <v>2007</v>
      </c>
      <c r="J805" s="80">
        <f t="shared" si="241"/>
        <v>9</v>
      </c>
      <c r="K805" s="80">
        <f t="shared" si="242"/>
        <v>28</v>
      </c>
      <c r="L805" s="80" t="str">
        <f t="shared" si="243"/>
        <v>09</v>
      </c>
      <c r="M805" s="80">
        <f t="shared" si="244"/>
        <v>28</v>
      </c>
      <c r="N805" s="80" t="str">
        <f t="shared" si="245"/>
        <v>'2007-09-28'</v>
      </c>
      <c r="O805" s="80" t="str">
        <f t="shared" si="246"/>
        <v>'2007-09-28 00:00:00'</v>
      </c>
      <c r="P805" s="7">
        <v>43006</v>
      </c>
      <c r="Q805" s="80">
        <f t="shared" si="247"/>
        <v>2017</v>
      </c>
      <c r="R805" s="80">
        <f t="shared" si="248"/>
        <v>9</v>
      </c>
      <c r="S805" s="80">
        <f t="shared" si="249"/>
        <v>28</v>
      </c>
      <c r="T805" s="80" t="str">
        <f t="shared" si="250"/>
        <v>09</v>
      </c>
      <c r="U805" s="80">
        <f t="shared" si="251"/>
        <v>28</v>
      </c>
      <c r="V805" s="80" t="str">
        <f t="shared" si="252"/>
        <v>'2017-09-28'</v>
      </c>
      <c r="W805" s="80"/>
      <c r="X805" s="80" t="str">
        <f t="shared" si="253"/>
        <v>null</v>
      </c>
      <c r="Y805" s="3"/>
      <c r="Z805" s="124" t="str">
        <f>IFERROR(IF(Y805="","null",VLOOKUP(Y805,Marcas!$A$2:$C$2024,2,0)),"")</f>
        <v>null</v>
      </c>
      <c r="AA805" s="3" t="s">
        <v>4130</v>
      </c>
      <c r="AB805" s="3">
        <f>IFERROR(IF(AA805="","",IF(AA805="EMPORIO LEGAL",1,VLOOKUP(AA805,Clientes!$A$2:$B$1190,2,0))),"")</f>
        <v>346</v>
      </c>
      <c r="AC805" s="3" t="str">
        <f>IFERROR(IF(Tabla1[[#This Row],[id_control]]="null","",VLOOKUP(CONCATENATE(Tabla1[[#This Row],[CLIENTE]],"-",Tabla1[[#This Row],[id_control]]),Hoja1!$C$2:$D$1994,2,0)),"")</f>
        <v/>
      </c>
      <c r="AD805" s="3" t="s">
        <v>4131</v>
      </c>
      <c r="AE805" s="3"/>
      <c r="AF805" s="3"/>
      <c r="AG805" s="3"/>
      <c r="AH805" s="3"/>
      <c r="AI805" s="3"/>
      <c r="AJ805" s="3"/>
      <c r="AK805" s="3"/>
      <c r="AL805" s="3">
        <v>39680</v>
      </c>
      <c r="AM805" s="6"/>
      <c r="AN805" s="6"/>
      <c r="AO805" s="6"/>
      <c r="AP805" s="6"/>
      <c r="AQ805" s="6"/>
      <c r="AR805" s="6"/>
      <c r="AS805" s="6"/>
      <c r="AT805" s="6"/>
      <c r="AU805" s="6"/>
      <c r="AV805" s="6"/>
      <c r="AW805" s="6"/>
      <c r="AX805" s="6"/>
      <c r="AY805" s="6"/>
      <c r="AZ805" s="6"/>
      <c r="BA805" s="6"/>
      <c r="BB805" s="6"/>
      <c r="BC805" s="6"/>
      <c r="BD805" s="6">
        <v>39680</v>
      </c>
      <c r="BE805" s="8">
        <v>804</v>
      </c>
      <c r="BF805" s="6" t="str">
        <f t="shared" si="254"/>
        <v>insert into bitacoras_estatus (numero_expediente, numero_registro, representante, fecha_inicio, fecha_vencimiento, id_cliente, id_admin, id_bitacoras_estatus, id_estatus, id_clase, id_marca, created_at, updated_at) values('887664','','MOISES ALBERTO HERNANDEZ RAMIREZ','2007-09-28','2017-09-28','346','2','1','1',null,null,'2007-09-28 00:00:00','2007-09-28 00:00:00');</v>
      </c>
      <c r="BG805" s="6" t="str">
        <f t="shared" si="255"/>
        <v>insert into servicios_comentarios (comentario, id_admin, id_estatus, created_at, updated_at) values('Recibida el 19/03/09',1,804,'2007-09-28 00:00:00','2007-09-28 00:00:00');</v>
      </c>
      <c r="BH805" s="6" t="str">
        <f t="shared" si="256"/>
        <v>insert into servicios_comentarios (comentario, id_admin, id_estatus, created_at, updated_at) values('39680',1,804,'2007-09-28 00:00:00','2007-09-28 00:00:00');</v>
      </c>
      <c r="BI805" s="137" t="str">
        <f t="shared" si="257"/>
        <v>update bitacoras_estatus set comprobacion_uso = 1, id_estatus=5 where id=804;</v>
      </c>
      <c r="BJ805" s="137" t="str">
        <f t="shared" si="258"/>
        <v>update bitacoras_estatus set numero_expediente = '887664', numero_registro = '', id_estatus = 5, fecha_inicio = '2007-09-28', fecha_vencimiento ='2017-09-28', created_at ='2007-09-28 00:00:00', updated_at ='2007-09-28 00:00:00', id_clase=null, id_marca=null, id_cliente=346, vigencia = 0 where id =804;</v>
      </c>
      <c r="BK805" s="137" t="str">
        <f t="shared" si="259"/>
        <v>update bitacoras_estatus set id_estatus = 5 where id =804;</v>
      </c>
    </row>
    <row r="806" spans="1:63">
      <c r="A806" s="3">
        <v>793731</v>
      </c>
      <c r="B806" s="3"/>
      <c r="C806" s="3" t="str">
        <f>IF(Tabla1[[#This Row],[No. REG.]]="","",1)</f>
        <v/>
      </c>
      <c r="D806" s="3" t="s">
        <v>34</v>
      </c>
      <c r="E806" s="3">
        <f>IF(Tabla1[[#This Row],[STATUS]]="","",VLOOKUP(D806,Estatus!$A$2:$B$13,2,0))</f>
        <v>5</v>
      </c>
      <c r="F806" s="3">
        <f>IF(Tabla1[[#This Row],[STATUS]]="","",VLOOKUP(D806,Estatus!$A$2:$I$12,9,0))</f>
        <v>0</v>
      </c>
      <c r="G806" s="12" t="s">
        <v>4132</v>
      </c>
      <c r="H806" s="7">
        <v>38901</v>
      </c>
      <c r="I806" s="80">
        <f t="shared" si="240"/>
        <v>2006</v>
      </c>
      <c r="J806" s="80">
        <f t="shared" si="241"/>
        <v>7</v>
      </c>
      <c r="K806" s="80">
        <f t="shared" si="242"/>
        <v>3</v>
      </c>
      <c r="L806" s="80" t="str">
        <f t="shared" si="243"/>
        <v>07</v>
      </c>
      <c r="M806" s="80" t="str">
        <f t="shared" si="244"/>
        <v>03</v>
      </c>
      <c r="N806" s="80" t="str">
        <f t="shared" si="245"/>
        <v>'2006-07-03'</v>
      </c>
      <c r="O806" s="80" t="str">
        <f t="shared" si="246"/>
        <v>'2006-07-03 00:00:00'</v>
      </c>
      <c r="P806" s="7">
        <v>42554</v>
      </c>
      <c r="Q806" s="80">
        <f t="shared" si="247"/>
        <v>2016</v>
      </c>
      <c r="R806" s="80">
        <f t="shared" si="248"/>
        <v>7</v>
      </c>
      <c r="S806" s="80">
        <f t="shared" si="249"/>
        <v>3</v>
      </c>
      <c r="T806" s="80" t="str">
        <f t="shared" si="250"/>
        <v>07</v>
      </c>
      <c r="U806" s="80" t="str">
        <f t="shared" si="251"/>
        <v>03</v>
      </c>
      <c r="V806" s="80" t="str">
        <f t="shared" si="252"/>
        <v>'2016-07-03'</v>
      </c>
      <c r="W806" s="80"/>
      <c r="X806" s="80" t="str">
        <f t="shared" si="253"/>
        <v>null</v>
      </c>
      <c r="Y806" s="3" t="s">
        <v>4133</v>
      </c>
      <c r="Z806" s="124">
        <f>IFERROR(IF(Y806="","null",VLOOKUP(Y806,Marcas!$A$2:$C$2024,2,0)),"")</f>
        <v>498</v>
      </c>
      <c r="AA806" s="3" t="s">
        <v>4134</v>
      </c>
      <c r="AB806" s="3">
        <f>IFERROR(IF(AA806="","",IF(AA806="EMPORIO LEGAL",1,VLOOKUP(AA806,Clientes!$A$2:$B$1190,2,0))),"")</f>
        <v>345</v>
      </c>
      <c r="AC806" s="3">
        <f>IFERROR(IF(Tabla1[[#This Row],[id_control]]="null","",VLOOKUP(CONCATENATE(Tabla1[[#This Row],[CLIENTE]],"-",Tabla1[[#This Row],[id_control]]),Hoja1!$C$2:$D$1994,2,0)),"")</f>
        <v>806</v>
      </c>
      <c r="AD806" s="3" t="s">
        <v>4135</v>
      </c>
      <c r="AE806" s="3"/>
      <c r="AF806" s="3"/>
      <c r="AG806" s="3"/>
      <c r="AH806" s="3"/>
      <c r="AI806" s="3"/>
      <c r="AJ806" s="3"/>
      <c r="AK806" s="3"/>
      <c r="AL806" s="3">
        <v>4369060</v>
      </c>
      <c r="AM806" s="4">
        <v>4835065</v>
      </c>
      <c r="AN806" s="6"/>
      <c r="AO806" s="6"/>
      <c r="AP806" s="6"/>
      <c r="AQ806" s="4"/>
      <c r="AR806" s="6"/>
      <c r="AS806" s="6"/>
      <c r="AT806" s="6"/>
      <c r="AU806" s="6"/>
      <c r="AV806" s="13"/>
      <c r="AW806" s="6"/>
      <c r="AX806" s="6"/>
      <c r="AY806" s="6"/>
      <c r="AZ806" s="6"/>
      <c r="BA806" s="6"/>
      <c r="BB806" s="6"/>
      <c r="BC806" s="6"/>
      <c r="BD806" s="8" t="s">
        <v>4136</v>
      </c>
      <c r="BE806" s="8">
        <v>805</v>
      </c>
      <c r="BF806" s="6" t="str">
        <f t="shared" si="254"/>
        <v>insert into bitacoras_estatus (numero_expediente, numero_registro, representante, fecha_inicio, fecha_vencimiento, id_cliente, id_admin, id_bitacoras_estatus, id_estatus, id_clase, id_marca, created_at, updated_at) values('793731','','ISSKRA IDALY VILLARREAL ARRIETA','2006-07-03','2016-07-03','345','2','1','1',null,498,'2006-07-03 00:00:00','2006-07-03 00:00:00');</v>
      </c>
      <c r="BG806" s="6" t="str">
        <f t="shared" si="255"/>
        <v>insert into servicios_comentarios (comentario, id_admin, id_estatus, created_at, updated_at) values('Enviado el 18/05/07',1,805,'2006-07-03 00:00:00','2006-07-03 00:00:00');</v>
      </c>
      <c r="BH806" s="6" t="str">
        <f t="shared" si="256"/>
        <v>insert into servicios_comentarios (comentario, id_admin, id_estatus, created_at, updated_at) values('4369060, 4835065',1,805,'2006-07-03 00:00:00','2006-07-03 00:00:00');</v>
      </c>
      <c r="BI806" s="137" t="str">
        <f t="shared" si="257"/>
        <v>update bitacoras_estatus set comprobacion_uso = 1, id_estatus=5 where id=805;</v>
      </c>
      <c r="BJ806" s="137" t="str">
        <f t="shared" si="258"/>
        <v>update bitacoras_estatus set numero_expediente = '793731', numero_registro = '', id_estatus = 5, fecha_inicio = '2006-07-03', fecha_vencimiento ='2016-07-03', created_at ='2006-07-03 00:00:00', updated_at ='2006-07-03 00:00:00', id_clase=null, id_marca=498, id_cliente=345, vigencia = 0 where id =805;</v>
      </c>
      <c r="BK806" s="137" t="str">
        <f t="shared" si="259"/>
        <v>update bitacoras_estatus set id_estatus = 5 where id =805;</v>
      </c>
    </row>
    <row r="807" spans="1:63">
      <c r="A807" s="6">
        <v>1481710</v>
      </c>
      <c r="B807" s="6">
        <v>1471959</v>
      </c>
      <c r="C807" s="6">
        <f>IF(Tabla1[[#This Row],[No. REG.]]="","",1)</f>
        <v>1</v>
      </c>
      <c r="D807" s="3" t="s">
        <v>46</v>
      </c>
      <c r="E807" s="3">
        <f>IF(Tabla1[[#This Row],[STATUS]]="","",VLOOKUP(D807,Estatus!$A$2:$B$13,2,0))</f>
        <v>10</v>
      </c>
      <c r="F807" s="3">
        <f>IF(Tabla1[[#This Row],[STATUS]]="","",VLOOKUP(D807,Estatus!$A$2:$I$12,9,0))</f>
        <v>1</v>
      </c>
      <c r="G807" s="16" t="s">
        <v>3286</v>
      </c>
      <c r="H807" s="7">
        <v>41759</v>
      </c>
      <c r="I807" s="80">
        <f t="shared" si="240"/>
        <v>2014</v>
      </c>
      <c r="J807" s="80">
        <f t="shared" si="241"/>
        <v>4</v>
      </c>
      <c r="K807" s="80">
        <f t="shared" si="242"/>
        <v>30</v>
      </c>
      <c r="L807" s="80" t="str">
        <f t="shared" si="243"/>
        <v>04</v>
      </c>
      <c r="M807" s="80">
        <f t="shared" si="244"/>
        <v>30</v>
      </c>
      <c r="N807" s="80" t="str">
        <f t="shared" si="245"/>
        <v>'2014-04-30'</v>
      </c>
      <c r="O807" s="80" t="str">
        <f t="shared" si="246"/>
        <v>'2014-04-30 00:00:00'</v>
      </c>
      <c r="P807" s="7">
        <v>45412</v>
      </c>
      <c r="Q807" s="80">
        <f t="shared" si="247"/>
        <v>2024</v>
      </c>
      <c r="R807" s="80">
        <f t="shared" si="248"/>
        <v>4</v>
      </c>
      <c r="S807" s="80">
        <f t="shared" si="249"/>
        <v>30</v>
      </c>
      <c r="T807" s="80" t="str">
        <f t="shared" si="250"/>
        <v>04</v>
      </c>
      <c r="U807" s="80">
        <f t="shared" si="251"/>
        <v>30</v>
      </c>
      <c r="V807" s="80" t="str">
        <f t="shared" si="252"/>
        <v>'2024-04-30'</v>
      </c>
      <c r="W807" s="80"/>
      <c r="X807" s="80" t="str">
        <f t="shared" si="253"/>
        <v>null</v>
      </c>
      <c r="Y807" s="3" t="s">
        <v>4137</v>
      </c>
      <c r="Z807" s="124">
        <f>IFERROR(IF(Y807="","null",VLOOKUP(Y807,Marcas!$A$2:$C$2024,2,0)),"")</f>
        <v>497</v>
      </c>
      <c r="AA807" s="6" t="s">
        <v>4137</v>
      </c>
      <c r="AB807" s="6">
        <f>IFERROR(IF(AA807="","",IF(AA807="EMPORIO LEGAL",1,VLOOKUP(AA807,Clientes!$A$2:$B$1190,2,0))),"")</f>
        <v>344</v>
      </c>
      <c r="AC807" s="6">
        <f>IFERROR(IF(Tabla1[[#This Row],[id_control]]="null","",VLOOKUP(CONCATENATE(Tabla1[[#This Row],[CLIENTE]],"-",Tabla1[[#This Row],[id_control]]),Hoja1!$C$2:$D$1994,2,0)),"")</f>
        <v>807</v>
      </c>
      <c r="AD807" s="6" t="s">
        <v>4138</v>
      </c>
      <c r="AE807" s="6"/>
      <c r="AF807" s="6"/>
      <c r="AG807" s="6"/>
      <c r="AH807" s="6"/>
      <c r="AI807" s="6"/>
      <c r="AJ807" s="6"/>
      <c r="AK807" s="6"/>
      <c r="AL807" s="3" t="s">
        <v>4139</v>
      </c>
      <c r="AM807" s="4"/>
      <c r="AN807" s="6"/>
      <c r="AO807" s="6"/>
      <c r="AP807" s="6"/>
      <c r="AQ807" s="4"/>
      <c r="AR807" s="6"/>
      <c r="AS807" s="6"/>
      <c r="AT807" s="6"/>
      <c r="AU807" s="6"/>
      <c r="AV807" s="6" t="s">
        <v>4140</v>
      </c>
      <c r="AW807" s="6"/>
      <c r="AX807" s="6"/>
      <c r="AY807" s="6"/>
      <c r="AZ807" s="6"/>
      <c r="BA807" s="6"/>
      <c r="BB807" s="6"/>
      <c r="BC807" s="6"/>
      <c r="BD807" s="8" t="s">
        <v>4139</v>
      </c>
      <c r="BE807" s="8">
        <v>806</v>
      </c>
      <c r="BF807" s="6" t="str">
        <f t="shared" si="254"/>
        <v>insert into bitacoras_estatus (numero_expediente, numero_registro, representante, fecha_inicio, fecha_vencimiento, id_cliente, id_admin, id_bitacoras_estatus, id_estatus, id_clase, id_marca, created_at, updated_at) values('1481710','1471959','CIPRIANO GUTIERREZ GALAVIZ','2014-04-30','2024-04-30','344','2','1','1',null,497,'2014-04-30 00:00:00','2014-04-30 00:00:00');</v>
      </c>
      <c r="BG807" s="6" t="str">
        <f t="shared" si="255"/>
        <v>insert into servicios_comentarios (comentario, id_admin, id_estatus, created_at, updated_at) values('TITULO RECIBIDO 02/10/2014',1,806,'2014-04-30 00:00:00','2014-04-30 00:00:00');</v>
      </c>
      <c r="BH807" s="6" t="str">
        <f t="shared" si="256"/>
        <v>insert into servicios_comentarios (comentario, id_admin, id_estatus, created_at, updated_at) values('625 584 0272 CEL. 625 125 70 75',1,806,'2014-04-30 00:00:00','2014-04-30 00:00:00');</v>
      </c>
      <c r="BI807" s="137" t="str">
        <f t="shared" si="257"/>
        <v>update bitacoras_estatus set comprobacion_uso = 1, id_estatus=10 where id=806;</v>
      </c>
      <c r="BJ807" s="137" t="str">
        <f t="shared" si="258"/>
        <v>update bitacoras_estatus set numero_expediente = '1481710', numero_registro = '1471959', id_estatus = 10, fecha_inicio = '2014-04-30', fecha_vencimiento ='2024-04-30', created_at ='2014-04-30 00:00:00', updated_at ='2014-04-30 00:00:00', id_clase=null, id_marca=497, id_cliente=344, vigencia = 1 where id =806;</v>
      </c>
      <c r="BK807" s="137" t="str">
        <f t="shared" si="259"/>
        <v>update bitacoras_estatus set id_estatus = 10 where id =806;</v>
      </c>
    </row>
    <row r="808" spans="1:63" ht="27">
      <c r="A808" s="3">
        <v>1433056</v>
      </c>
      <c r="B808" s="3">
        <v>1435102</v>
      </c>
      <c r="C808" s="3">
        <f>IF(Tabla1[[#This Row],[No. REG.]]="","",1)</f>
        <v>1</v>
      </c>
      <c r="D808" s="3" t="s">
        <v>46</v>
      </c>
      <c r="E808" s="3">
        <f>IF(Tabla1[[#This Row],[STATUS]]="","",VLOOKUP(D808,Estatus!$A$2:$B$13,2,0))</f>
        <v>10</v>
      </c>
      <c r="F808" s="3">
        <f>IF(Tabla1[[#This Row],[STATUS]]="","",VLOOKUP(D808,Estatus!$A$2:$I$12,9,0))</f>
        <v>1</v>
      </c>
      <c r="G808" s="12" t="s">
        <v>4141</v>
      </c>
      <c r="H808" s="7">
        <v>41597</v>
      </c>
      <c r="I808" s="80">
        <f t="shared" si="240"/>
        <v>2013</v>
      </c>
      <c r="J808" s="80">
        <f t="shared" si="241"/>
        <v>11</v>
      </c>
      <c r="K808" s="80">
        <f t="shared" si="242"/>
        <v>19</v>
      </c>
      <c r="L808" s="80">
        <f t="shared" si="243"/>
        <v>11</v>
      </c>
      <c r="M808" s="80">
        <f t="shared" si="244"/>
        <v>19</v>
      </c>
      <c r="N808" s="80" t="str">
        <f t="shared" si="245"/>
        <v>'2013-11-19'</v>
      </c>
      <c r="O808" s="80" t="str">
        <f t="shared" si="246"/>
        <v>'2013-11-19 00:00:00'</v>
      </c>
      <c r="P808" s="7">
        <v>45249</v>
      </c>
      <c r="Q808" s="80">
        <f t="shared" si="247"/>
        <v>2023</v>
      </c>
      <c r="R808" s="80">
        <f t="shared" si="248"/>
        <v>11</v>
      </c>
      <c r="S808" s="80">
        <f t="shared" si="249"/>
        <v>19</v>
      </c>
      <c r="T808" s="80">
        <f t="shared" si="250"/>
        <v>11</v>
      </c>
      <c r="U808" s="80">
        <f t="shared" si="251"/>
        <v>19</v>
      </c>
      <c r="V808" s="80" t="str">
        <f t="shared" si="252"/>
        <v>'2023-11-19'</v>
      </c>
      <c r="W808" s="80"/>
      <c r="X808" s="80" t="str">
        <f t="shared" si="253"/>
        <v>null</v>
      </c>
      <c r="Y808" s="3" t="s">
        <v>4137</v>
      </c>
      <c r="Z808" s="124">
        <f>IFERROR(IF(Y808="","null",VLOOKUP(Y808,Marcas!$A$2:$C$2024,2,0)),"")</f>
        <v>497</v>
      </c>
      <c r="AA808" s="3" t="s">
        <v>4142</v>
      </c>
      <c r="AB808" s="3">
        <f>IFERROR(IF(AA808="","",IF(AA808="EMPORIO LEGAL",1,VLOOKUP(AA808,Clientes!$A$2:$B$1190,2,0))),"")</f>
        <v>343</v>
      </c>
      <c r="AC808" s="3">
        <f>IFERROR(IF(Tabla1[[#This Row],[id_control]]="null","",VLOOKUP(CONCATENATE(Tabla1[[#This Row],[CLIENTE]],"-",Tabla1[[#This Row],[id_control]]),Hoja1!$C$2:$D$1994,2,0)),"")</f>
        <v>808</v>
      </c>
      <c r="AD808" s="3" t="s">
        <v>4138</v>
      </c>
      <c r="AE808" s="3"/>
      <c r="AF808" s="3"/>
      <c r="AG808" s="3"/>
      <c r="AH808" s="3"/>
      <c r="AI808" s="3"/>
      <c r="AJ808" s="3"/>
      <c r="AK808" s="3"/>
      <c r="AL808" s="3" t="s">
        <v>4143</v>
      </c>
      <c r="AM808" s="4">
        <v>6251257075</v>
      </c>
      <c r="AN808" s="6"/>
      <c r="AO808" s="6"/>
      <c r="AP808" s="6"/>
      <c r="AQ808" s="4">
        <v>6251257075</v>
      </c>
      <c r="AR808" s="6"/>
      <c r="AS808" s="6"/>
      <c r="AT808" s="6"/>
      <c r="AU808" s="6"/>
      <c r="AV808" s="6" t="s">
        <v>4140</v>
      </c>
      <c r="AW808" s="6"/>
      <c r="AX808" s="6"/>
      <c r="AY808" s="6"/>
      <c r="AZ808" s="6"/>
      <c r="BA808" s="6"/>
      <c r="BB808" s="6"/>
      <c r="BC808" s="6"/>
      <c r="BD808" s="6" t="s">
        <v>4139</v>
      </c>
      <c r="BE808" s="8">
        <v>807</v>
      </c>
      <c r="BF808" s="6" t="str">
        <f t="shared" si="254"/>
        <v>insert into bitacoras_estatus (numero_expediente, numero_registro, representante, fecha_inicio, fecha_vencimiento, id_cliente, id_admin, id_bitacoras_estatus, id_estatus, id_clase, id_marca, created_at, updated_at) values('1433056','1435102','CIPRIANO GUTIERREZ GALAVIZ','2013-11-19','2023-11-19','343','2','1','1',null,497,'2013-11-19 00:00:00','2013-11-19 00:00:00');</v>
      </c>
      <c r="BG808" s="6" t="str">
        <f t="shared" si="255"/>
        <v>insert into servicios_comentarios (comentario, id_admin, id_estatus, created_at, updated_at) values('TITULO RECIBIDO 04/04/14. TITULO ENTREGADO 10/04/14',1,807,'2013-11-19 00:00:00','2013-11-19 00:00:00');</v>
      </c>
      <c r="BH808" s="6" t="str">
        <f t="shared" si="256"/>
        <v>insert into servicios_comentarios (comentario, id_admin, id_estatus, created_at, updated_at) values('625 584 0272 CEL. 625 125 70 75',1,807,'2013-11-19 00:00:00','2013-11-19 00:00:00');</v>
      </c>
      <c r="BI808" s="137" t="str">
        <f t="shared" si="257"/>
        <v>update bitacoras_estatus set comprobacion_uso = 1, id_estatus=10 where id=807;</v>
      </c>
      <c r="BJ808" s="137" t="str">
        <f t="shared" si="258"/>
        <v>update bitacoras_estatus set numero_expediente = '1433056', numero_registro = '1435102', id_estatus = 10, fecha_inicio = '2013-11-19', fecha_vencimiento ='2023-11-19', created_at ='2013-11-19 00:00:00', updated_at ='2013-11-19 00:00:00', id_clase=null, id_marca=497, id_cliente=343, vigencia = 1 where id =807;</v>
      </c>
      <c r="BK808" s="137" t="str">
        <f t="shared" si="259"/>
        <v>update bitacoras_estatus set id_estatus = 10 where id =807;</v>
      </c>
    </row>
    <row r="809" spans="1:63" ht="27">
      <c r="A809" s="3">
        <v>883907</v>
      </c>
      <c r="B809" s="3"/>
      <c r="C809" s="3" t="str">
        <f>IF(Tabla1[[#This Row],[No. REG.]]="","",1)</f>
        <v/>
      </c>
      <c r="D809" s="3" t="s">
        <v>34</v>
      </c>
      <c r="E809" s="3">
        <f>IF(Tabla1[[#This Row],[STATUS]]="","",VLOOKUP(D809,Estatus!$A$2:$B$13,2,0))</f>
        <v>5</v>
      </c>
      <c r="F809" s="3">
        <f>IF(Tabla1[[#This Row],[STATUS]]="","",VLOOKUP(D809,Estatus!$A$2:$I$12,9,0))</f>
        <v>0</v>
      </c>
      <c r="G809" s="12" t="s">
        <v>8887</v>
      </c>
      <c r="H809" s="7">
        <v>39338</v>
      </c>
      <c r="I809" s="80">
        <f t="shared" si="240"/>
        <v>2007</v>
      </c>
      <c r="J809" s="80">
        <f t="shared" si="241"/>
        <v>9</v>
      </c>
      <c r="K809" s="80">
        <f t="shared" si="242"/>
        <v>13</v>
      </c>
      <c r="L809" s="80" t="str">
        <f t="shared" si="243"/>
        <v>09</v>
      </c>
      <c r="M809" s="80">
        <f t="shared" si="244"/>
        <v>13</v>
      </c>
      <c r="N809" s="80" t="str">
        <f t="shared" si="245"/>
        <v>'2007-09-13'</v>
      </c>
      <c r="O809" s="80" t="str">
        <f t="shared" si="246"/>
        <v>'2007-09-13 00:00:00'</v>
      </c>
      <c r="P809" s="7">
        <v>42991</v>
      </c>
      <c r="Q809" s="80">
        <f t="shared" si="247"/>
        <v>2017</v>
      </c>
      <c r="R809" s="80">
        <f t="shared" si="248"/>
        <v>9</v>
      </c>
      <c r="S809" s="80">
        <f t="shared" si="249"/>
        <v>13</v>
      </c>
      <c r="T809" s="80" t="str">
        <f t="shared" si="250"/>
        <v>09</v>
      </c>
      <c r="U809" s="80">
        <f t="shared" si="251"/>
        <v>13</v>
      </c>
      <c r="V809" s="80" t="str">
        <f t="shared" si="252"/>
        <v>'2017-09-13'</v>
      </c>
      <c r="W809" s="80"/>
      <c r="X809" s="80" t="str">
        <f t="shared" si="253"/>
        <v>null</v>
      </c>
      <c r="Y809" s="3"/>
      <c r="Z809" s="124" t="str">
        <f>IFERROR(IF(Y809="","null",VLOOKUP(Y809,Marcas!$A$2:$C$2024,2,0)),"")</f>
        <v>null</v>
      </c>
      <c r="AA809" s="3" t="s">
        <v>4145</v>
      </c>
      <c r="AB809" s="3">
        <f>IFERROR(IF(AA809="","",IF(AA809="EMPORIO LEGAL",1,VLOOKUP(AA809,Clientes!$A$2:$B$1190,2,0))),"")</f>
        <v>337</v>
      </c>
      <c r="AC809" s="3" t="str">
        <f>IFERROR(IF(Tabla1[[#This Row],[id_control]]="null","",VLOOKUP(CONCATENATE(Tabla1[[#This Row],[CLIENTE]],"-",Tabla1[[#This Row],[id_control]]),Hoja1!$C$2:$D$1994,2,0)),"")</f>
        <v/>
      </c>
      <c r="AD809" s="3" t="s">
        <v>4146</v>
      </c>
      <c r="AE809" s="3"/>
      <c r="AF809" s="3"/>
      <c r="AG809" s="3"/>
      <c r="AH809" s="3"/>
      <c r="AI809" s="3"/>
      <c r="AJ809" s="3"/>
      <c r="AK809" s="3"/>
      <c r="AL809" s="3">
        <v>4332788</v>
      </c>
      <c r="AM809" s="4" t="s">
        <v>4147</v>
      </c>
      <c r="AN809" s="6"/>
      <c r="AO809" s="6"/>
      <c r="AP809" s="6"/>
      <c r="AQ809" s="6">
        <v>6142400849</v>
      </c>
      <c r="AR809" s="6"/>
      <c r="AS809" s="6"/>
      <c r="AT809" s="6"/>
      <c r="AU809" s="6"/>
      <c r="AV809" s="6" t="s">
        <v>4148</v>
      </c>
      <c r="AW809" s="6"/>
      <c r="AX809" s="6"/>
      <c r="AY809" s="6"/>
      <c r="AZ809" s="6"/>
      <c r="BA809" s="6"/>
      <c r="BB809" s="6"/>
      <c r="BC809" s="6"/>
      <c r="BD809" s="6" t="s">
        <v>4149</v>
      </c>
      <c r="BE809" s="8">
        <v>808</v>
      </c>
      <c r="BF809" s="6" t="str">
        <f t="shared" si="254"/>
        <v>insert into bitacoras_estatus (numero_expediente, numero_registro, representante, fecha_inicio, fecha_vencimiento, id_cliente, id_admin, id_bitacoras_estatus, id_estatus, id_clase, id_marca, created_at, updated_at) values('883907','','MARISA BURCIAGA CHAVIRA','2007-09-13','2017-09-13','337','2','1','1',null,null,'2007-09-13 00:00:00','2007-09-13 00:00:00');</v>
      </c>
      <c r="BG809" s="6" t="str">
        <f t="shared" si="255"/>
        <v>insert into servicios_comentarios (comentario, id_admin, id_estatus, created_at, updated_at) values('Recurso de revisión recibido 16/06/2009. v Duración del trámite –aproximada-: 3 a 6 meses.',1,808,'2007-09-13 00:00:00','2007-09-13 00:00:00');</v>
      </c>
      <c r="BH809" s="6" t="str">
        <f t="shared" si="256"/>
        <v>insert into servicios_comentarios (comentario, id_admin, id_estatus, created_at, updated_at) values('4332788, 416 1362 cel 6142400849',1,808,'2007-09-13 00:00:00','2007-09-13 00:00:00');</v>
      </c>
      <c r="BI809" s="137" t="str">
        <f t="shared" si="257"/>
        <v>update bitacoras_estatus set comprobacion_uso = 1, id_estatus=5 where id=808;</v>
      </c>
      <c r="BJ809" s="137" t="str">
        <f t="shared" si="258"/>
        <v>update bitacoras_estatus set numero_expediente = '883907', numero_registro = '', id_estatus = 5, fecha_inicio = '2007-09-13', fecha_vencimiento ='2017-09-13', created_at ='2007-09-13 00:00:00', updated_at ='2007-09-13 00:00:00', id_clase=null, id_marca=null, id_cliente=337, vigencia = 0 where id =808;</v>
      </c>
      <c r="BK809" s="137" t="str">
        <f t="shared" si="259"/>
        <v>update bitacoras_estatus set id_estatus = 5 where id =808;</v>
      </c>
    </row>
    <row r="810" spans="1:63">
      <c r="A810" s="3">
        <v>1037128</v>
      </c>
      <c r="B810" s="3">
        <v>1155810</v>
      </c>
      <c r="C810" s="3">
        <f>IF(Tabla1[[#This Row],[No. REG.]]="","",1)</f>
        <v>1</v>
      </c>
      <c r="D810" s="3" t="s">
        <v>46</v>
      </c>
      <c r="E810" s="3">
        <f>IF(Tabla1[[#This Row],[STATUS]]="","",VLOOKUP(D810,Estatus!$A$2:$B$13,2,0))</f>
        <v>10</v>
      </c>
      <c r="F810" s="3">
        <f>IF(Tabla1[[#This Row],[STATUS]]="","",VLOOKUP(D810,Estatus!$A$2:$I$12,9,0))</f>
        <v>1</v>
      </c>
      <c r="G810" s="12" t="s">
        <v>4150</v>
      </c>
      <c r="H810" s="7">
        <v>40071</v>
      </c>
      <c r="I810" s="80">
        <f t="shared" si="240"/>
        <v>2009</v>
      </c>
      <c r="J810" s="80">
        <f t="shared" si="241"/>
        <v>9</v>
      </c>
      <c r="K810" s="80">
        <f t="shared" si="242"/>
        <v>15</v>
      </c>
      <c r="L810" s="80" t="str">
        <f t="shared" si="243"/>
        <v>09</v>
      </c>
      <c r="M810" s="80">
        <f t="shared" si="244"/>
        <v>15</v>
      </c>
      <c r="N810" s="80" t="str">
        <f t="shared" si="245"/>
        <v>'2009-09-15'</v>
      </c>
      <c r="O810" s="80" t="str">
        <f t="shared" si="246"/>
        <v>'2009-09-15 00:00:00'</v>
      </c>
      <c r="P810" s="7">
        <v>43723</v>
      </c>
      <c r="Q810" s="80">
        <f t="shared" si="247"/>
        <v>2019</v>
      </c>
      <c r="R810" s="80">
        <f t="shared" si="248"/>
        <v>9</v>
      </c>
      <c r="S810" s="80">
        <f t="shared" si="249"/>
        <v>15</v>
      </c>
      <c r="T810" s="80" t="str">
        <f t="shared" si="250"/>
        <v>09</v>
      </c>
      <c r="U810" s="80">
        <f t="shared" si="251"/>
        <v>15</v>
      </c>
      <c r="V810" s="80" t="str">
        <f t="shared" si="252"/>
        <v>'2019-09-15'</v>
      </c>
      <c r="W810" s="80"/>
      <c r="X810" s="80" t="str">
        <f t="shared" si="253"/>
        <v>null</v>
      </c>
      <c r="Y810" s="3" t="s">
        <v>4151</v>
      </c>
      <c r="Z810" s="124">
        <f>IFERROR(IF(Y810="","null",VLOOKUP(Y810,Marcas!$A$2:$C$2024,2,0)),"")</f>
        <v>490</v>
      </c>
      <c r="AA810" s="3" t="s">
        <v>4151</v>
      </c>
      <c r="AB810" s="3">
        <f>IFERROR(IF(AA810="","",IF(AA810="EMPORIO LEGAL",1,VLOOKUP(AA810,Clientes!$A$2:$B$1190,2,0))),"")</f>
        <v>336</v>
      </c>
      <c r="AC810" s="3">
        <f>IFERROR(IF(Tabla1[[#This Row],[id_control]]="null","",VLOOKUP(CONCATENATE(Tabla1[[#This Row],[CLIENTE]],"-",Tabla1[[#This Row],[id_control]]),Hoja1!$C$2:$D$1994,2,0)),"")</f>
        <v>810</v>
      </c>
      <c r="AD810" s="3" t="s">
        <v>4146</v>
      </c>
      <c r="AE810" s="3"/>
      <c r="AF810" s="3"/>
      <c r="AG810" s="3"/>
      <c r="AH810" s="3"/>
      <c r="AI810" s="3"/>
      <c r="AJ810" s="3"/>
      <c r="AK810" s="3"/>
      <c r="AL810" s="3">
        <v>4332788</v>
      </c>
      <c r="AM810" s="5" t="s">
        <v>4147</v>
      </c>
      <c r="AN810" s="5"/>
      <c r="AO810" s="5"/>
      <c r="AP810" s="5"/>
      <c r="AQ810" s="5">
        <v>6142400849</v>
      </c>
      <c r="AR810" s="5"/>
      <c r="AS810" s="5"/>
      <c r="AT810" s="5"/>
      <c r="AU810" s="5"/>
      <c r="AV810" s="5" t="s">
        <v>4148</v>
      </c>
      <c r="AW810" s="11"/>
      <c r="AX810" s="5"/>
      <c r="AY810" s="5"/>
      <c r="AZ810" s="5"/>
      <c r="BA810" s="5"/>
      <c r="BB810" s="5"/>
      <c r="BC810" s="5"/>
      <c r="BD810" s="8" t="s">
        <v>4149</v>
      </c>
      <c r="BE810" s="8">
        <v>809</v>
      </c>
      <c r="BF810" s="6" t="str">
        <f t="shared" si="254"/>
        <v>insert into bitacoras_estatus (numero_expediente, numero_registro, representante, fecha_inicio, fecha_vencimiento, id_cliente, id_admin, id_bitacoras_estatus, id_estatus, id_clase, id_marca, created_at, updated_at) values('1037128','1155810','MARISA BURCIAGA CHAVIRA','2009-09-15','2019-09-15','336','2','1','1',null,490,'2009-09-15 00:00:00','2009-09-15 00:00:00');</v>
      </c>
      <c r="BG810" s="6" t="str">
        <f t="shared" si="255"/>
        <v>insert into servicios_comentarios (comentario, id_admin, id_estatus, created_at, updated_at) values('Título entregado 02/07/2010',1,809,'2009-09-15 00:00:00','2009-09-15 00:00:00');</v>
      </c>
      <c r="BH810" s="6" t="str">
        <f t="shared" si="256"/>
        <v>insert into servicios_comentarios (comentario, id_admin, id_estatus, created_at, updated_at) values('4332788, 416 1362 cel 6142400849',1,809,'2009-09-15 00:00:00','2009-09-15 00:00:00');</v>
      </c>
      <c r="BI810" s="137" t="str">
        <f t="shared" si="257"/>
        <v>update bitacoras_estatus set comprobacion_uso = 1, id_estatus=10 where id=809;</v>
      </c>
      <c r="BJ810" s="137" t="str">
        <f t="shared" si="258"/>
        <v>update bitacoras_estatus set numero_expediente = '1037128', numero_registro = '1155810', id_estatus = 10, fecha_inicio = '2009-09-15', fecha_vencimiento ='2019-09-15', created_at ='2009-09-15 00:00:00', updated_at ='2009-09-15 00:00:00', id_clase=null, id_marca=490, id_cliente=336, vigencia = 1 where id =809;</v>
      </c>
      <c r="BK810" s="137" t="str">
        <f t="shared" si="259"/>
        <v>update bitacoras_estatus set id_estatus = 10 where id =809;</v>
      </c>
    </row>
    <row r="811" spans="1:63" ht="66">
      <c r="A811" s="3">
        <v>908522</v>
      </c>
      <c r="B811" s="3">
        <v>1036303</v>
      </c>
      <c r="C811" s="3">
        <f>IF(Tabla1[[#This Row],[No. REG.]]="","",1)</f>
        <v>1</v>
      </c>
      <c r="D811" s="3" t="s">
        <v>46</v>
      </c>
      <c r="E811" s="3">
        <f>IF(Tabla1[[#This Row],[STATUS]]="","",VLOOKUP(D811,Estatus!$A$2:$B$13,2,0))</f>
        <v>10</v>
      </c>
      <c r="F811" s="3">
        <f>IF(Tabla1[[#This Row],[STATUS]]="","",VLOOKUP(D811,Estatus!$A$2:$I$12,9,0))</f>
        <v>1</v>
      </c>
      <c r="G811" s="12" t="s">
        <v>4152</v>
      </c>
      <c r="H811" s="7">
        <v>43111</v>
      </c>
      <c r="I811" s="80">
        <f t="shared" si="240"/>
        <v>2018</v>
      </c>
      <c r="J811" s="80">
        <f t="shared" si="241"/>
        <v>1</v>
      </c>
      <c r="K811" s="80">
        <f t="shared" si="242"/>
        <v>11</v>
      </c>
      <c r="L811" s="80" t="str">
        <f t="shared" si="243"/>
        <v>01</v>
      </c>
      <c r="M811" s="80">
        <f t="shared" si="244"/>
        <v>11</v>
      </c>
      <c r="N811" s="80" t="str">
        <f t="shared" si="245"/>
        <v>'2018-01-11'</v>
      </c>
      <c r="O811" s="80" t="str">
        <f t="shared" si="246"/>
        <v>'2018-01-11 00:00:00'</v>
      </c>
      <c r="P811" s="7">
        <v>46763</v>
      </c>
      <c r="Q811" s="80">
        <f t="shared" si="247"/>
        <v>2028</v>
      </c>
      <c r="R811" s="80">
        <f t="shared" si="248"/>
        <v>1</v>
      </c>
      <c r="S811" s="80">
        <f t="shared" si="249"/>
        <v>11</v>
      </c>
      <c r="T811" s="80" t="str">
        <f t="shared" si="250"/>
        <v>01</v>
      </c>
      <c r="U811" s="80">
        <f t="shared" si="251"/>
        <v>11</v>
      </c>
      <c r="V811" s="80" t="str">
        <f t="shared" si="252"/>
        <v>'2028-01-11'</v>
      </c>
      <c r="W811" s="80"/>
      <c r="X811" s="80" t="str">
        <f t="shared" si="253"/>
        <v>null</v>
      </c>
      <c r="Y811" s="3" t="s">
        <v>4153</v>
      </c>
      <c r="Z811" s="124">
        <f>IFERROR(IF(Y811="","null",VLOOKUP(Y811,Marcas!$A$2:$C$2024,2,0)),"")</f>
        <v>487</v>
      </c>
      <c r="AA811" s="3" t="s">
        <v>4153</v>
      </c>
      <c r="AB811" s="3">
        <f>IFERROR(IF(AA811="","",IF(AA811="EMPORIO LEGAL",1,VLOOKUP(AA811,Clientes!$A$2:$B$1190,2,0))),"")</f>
        <v>335</v>
      </c>
      <c r="AC811" s="3">
        <f>IFERROR(IF(Tabla1[[#This Row],[id_control]]="null","",VLOOKUP(CONCATENATE(Tabla1[[#This Row],[CLIENTE]],"-",Tabla1[[#This Row],[id_control]]),Hoja1!$C$2:$D$1994,2,0)),"")</f>
        <v>811</v>
      </c>
      <c r="AD811" s="3" t="s">
        <v>4154</v>
      </c>
      <c r="AE811" s="4" t="s">
        <v>4155</v>
      </c>
      <c r="AF811" s="4"/>
      <c r="AG811" s="4"/>
      <c r="AH811" s="4"/>
      <c r="AI811" s="4"/>
      <c r="AJ811" s="4"/>
      <c r="AK811" s="4"/>
      <c r="AL811" s="3">
        <v>6255814846</v>
      </c>
      <c r="AM811" s="4" t="s">
        <v>4156</v>
      </c>
      <c r="AN811" s="6"/>
      <c r="AO811" s="6"/>
      <c r="AP811" s="6"/>
      <c r="AQ811" s="6"/>
      <c r="AR811" s="6"/>
      <c r="AS811" s="6"/>
      <c r="AT811" s="6"/>
      <c r="AU811" s="6"/>
      <c r="AV811" s="13" t="s">
        <v>4157</v>
      </c>
      <c r="AW811" s="11"/>
      <c r="AX811" s="6"/>
      <c r="AY811" s="6"/>
      <c r="AZ811" s="6"/>
      <c r="BA811" s="6"/>
      <c r="BB811" s="6"/>
      <c r="BC811" s="6"/>
      <c r="BD811" s="6" t="s">
        <v>4158</v>
      </c>
      <c r="BE811" s="8">
        <v>810</v>
      </c>
      <c r="BF811" s="6" t="str">
        <f t="shared" si="254"/>
        <v>insert into bitacoras_estatus (numero_expediente, numero_registro, representante, fecha_inicio, fecha_vencimiento, id_cliente, id_admin, id_bitacoras_estatus, id_estatus, id_clase, id_marca, created_at, updated_at) values('908522','1036303','MANUEL JESUS MARQUEZ MADRID','2018-01-11','2028-01-11','335','2','1','1',null,487,'2018-01-11 00:00:00','2018-01-11 00:00:00');</v>
      </c>
      <c r="BG811" s="6" t="str">
        <f t="shared" si="255"/>
        <v>insert into servicios_comentarios (comentario, id_admin, id_estatus, created_at, updated_at) values('COMPROBACION DE USO DE MARCA recibida 29/07/2011. EN FECHA 13 DE JULIO DE 2017 SE PRESENTÓ SOLICITUD DE RENOVACION. EL 11 NOV. 2017 SE COMUNICA RENOVACION DE LA MARCA',1,810,'2018-01-11 00:00:00','2018-01-11 00:00:00');</v>
      </c>
      <c r="BH811" s="6" t="str">
        <f t="shared" si="256"/>
        <v>insert into servicios_comentarios (comentario, id_admin, id_estatus, created_at, updated_at) values('625-581-4846, 625 5 81 5135',1,810,'2018-01-11 00:00:00','2018-01-11 00:00:00');</v>
      </c>
      <c r="BI811" s="137" t="str">
        <f t="shared" si="257"/>
        <v>update bitacoras_estatus set comprobacion_uso = 1, id_estatus=10 where id=810;</v>
      </c>
      <c r="BJ811" s="137" t="str">
        <f t="shared" si="258"/>
        <v>update bitacoras_estatus set numero_expediente = '908522', numero_registro = '1036303', id_estatus = 10, fecha_inicio = '2018-01-11', fecha_vencimiento ='2028-01-11', created_at ='2018-01-11 00:00:00', updated_at ='2018-01-11 00:00:00', id_clase=null, id_marca=487, id_cliente=335, vigencia = 1 where id =810;</v>
      </c>
      <c r="BK811" s="137" t="str">
        <f t="shared" si="259"/>
        <v>update bitacoras_estatus set id_estatus = 10 where id =810;</v>
      </c>
    </row>
    <row r="812" spans="1:63">
      <c r="A812" s="3">
        <v>1003650</v>
      </c>
      <c r="B812" s="3">
        <v>1122665</v>
      </c>
      <c r="C812" s="3">
        <f>IF(Tabla1[[#This Row],[No. REG.]]="","",1)</f>
        <v>1</v>
      </c>
      <c r="D812" s="3" t="s">
        <v>41</v>
      </c>
      <c r="E812" s="3">
        <f>IF(Tabla1[[#This Row],[STATUS]]="","",VLOOKUP(D812,Estatus!$A$2:$B$13,2,0))</f>
        <v>6</v>
      </c>
      <c r="F812" s="3">
        <f>IF(Tabla1[[#This Row],[STATUS]]="","",VLOOKUP(D812,Estatus!$A$2:$I$12,9,0))</f>
        <v>1</v>
      </c>
      <c r="G812" s="12" t="s">
        <v>4159</v>
      </c>
      <c r="H812" s="7">
        <v>39920</v>
      </c>
      <c r="I812" s="80">
        <f t="shared" si="240"/>
        <v>2009</v>
      </c>
      <c r="J812" s="80">
        <f t="shared" si="241"/>
        <v>4</v>
      </c>
      <c r="K812" s="80">
        <f t="shared" si="242"/>
        <v>17</v>
      </c>
      <c r="L812" s="80" t="str">
        <f t="shared" si="243"/>
        <v>04</v>
      </c>
      <c r="M812" s="80">
        <f t="shared" si="244"/>
        <v>17</v>
      </c>
      <c r="N812" s="80" t="str">
        <f t="shared" si="245"/>
        <v>'2009-04-17'</v>
      </c>
      <c r="O812" s="80" t="str">
        <f t="shared" si="246"/>
        <v>'2009-04-17 00:00:00'</v>
      </c>
      <c r="P812" s="7">
        <v>43572</v>
      </c>
      <c r="Q812" s="80">
        <f t="shared" si="247"/>
        <v>2019</v>
      </c>
      <c r="R812" s="80">
        <f t="shared" si="248"/>
        <v>4</v>
      </c>
      <c r="S812" s="80">
        <f t="shared" si="249"/>
        <v>17</v>
      </c>
      <c r="T812" s="80" t="str">
        <f t="shared" si="250"/>
        <v>04</v>
      </c>
      <c r="U812" s="80">
        <f t="shared" si="251"/>
        <v>17</v>
      </c>
      <c r="V812" s="80" t="str">
        <f t="shared" si="252"/>
        <v>'2019-04-17'</v>
      </c>
      <c r="W812" s="80"/>
      <c r="X812" s="80" t="str">
        <f t="shared" si="253"/>
        <v>null</v>
      </c>
      <c r="Y812" s="3" t="s">
        <v>4160</v>
      </c>
      <c r="Z812" s="124">
        <f>IFERROR(IF(Y812="","null",VLOOKUP(Y812,Marcas!$A$2:$C$2024,2,0)),"")</f>
        <v>486</v>
      </c>
      <c r="AA812" s="3" t="s">
        <v>4160</v>
      </c>
      <c r="AB812" s="3">
        <f>IFERROR(IF(AA812="","",IF(AA812="EMPORIO LEGAL",1,VLOOKUP(AA812,Clientes!$A$2:$B$1190,2,0))),"")</f>
        <v>334</v>
      </c>
      <c r="AC812" s="3">
        <f>IFERROR(IF(Tabla1[[#This Row],[id_control]]="null","",VLOOKUP(CONCATENATE(Tabla1[[#This Row],[CLIENTE]],"-",Tabla1[[#This Row],[id_control]]),Hoja1!$C$2:$D$1994,2,0)),"")</f>
        <v>812</v>
      </c>
      <c r="AD812" s="3" t="s">
        <v>137</v>
      </c>
      <c r="AE812" s="3"/>
      <c r="AF812" s="3"/>
      <c r="AG812" s="3"/>
      <c r="AH812" s="3"/>
      <c r="AI812" s="3"/>
      <c r="AJ812" s="3"/>
      <c r="AK812" s="3"/>
      <c r="AL812" s="3"/>
      <c r="AM812" s="6"/>
      <c r="AN812" s="6"/>
      <c r="AO812" s="6"/>
      <c r="AP812" s="6"/>
      <c r="AQ812" s="11" t="s">
        <v>2273</v>
      </c>
      <c r="AR812" s="6"/>
      <c r="AS812" s="6"/>
      <c r="AT812" s="6"/>
      <c r="AU812" s="6"/>
      <c r="AV812" s="6" t="s">
        <v>2275</v>
      </c>
      <c r="AW812" s="6"/>
      <c r="AX812" s="6"/>
      <c r="AY812" s="6"/>
      <c r="AZ812" s="6"/>
      <c r="BA812" s="6"/>
      <c r="BB812" s="6"/>
      <c r="BC812" s="6"/>
      <c r="BD812" s="6" t="s">
        <v>2273</v>
      </c>
      <c r="BE812" s="8">
        <v>811</v>
      </c>
      <c r="BF812" s="6" t="str">
        <f t="shared" si="254"/>
        <v>insert into bitacoras_estatus (numero_expediente, numero_registro, representante, fecha_inicio, fecha_vencimiento, id_cliente, id_admin, id_bitacoras_estatus, id_estatus, id_clase, id_marca, created_at, updated_at) values('1003650','1122665','IVAN FRANCISCO OROZCO GUTIERREZ','2009-04-17','2019-04-17','334','2','1','1',null,486,'2009-04-17 00:00:00','2009-04-17 00:00:00');</v>
      </c>
      <c r="BG812" s="6" t="str">
        <f t="shared" si="255"/>
        <v>insert into servicios_comentarios (comentario, id_admin, id_estatus, created_at, updated_at) values('Título recibido 17/11/2009',1,811,'2009-04-17 00:00:00','2009-04-17 00:00:00');</v>
      </c>
      <c r="BH812" s="6" t="str">
        <f t="shared" si="256"/>
        <v>insert into servicios_comentarios (comentario, id_admin, id_estatus, created_at, updated_at) values('656-625-0426',1,811,'2009-04-17 00:00:00','2009-04-17 00:00:00');</v>
      </c>
      <c r="BI812" s="137" t="str">
        <f t="shared" si="257"/>
        <v>update bitacoras_estatus set comprobacion_uso = 1, id_estatus=6 where id=811;</v>
      </c>
      <c r="BJ812" s="137" t="str">
        <f t="shared" si="258"/>
        <v>update bitacoras_estatus set numero_expediente = '1003650', numero_registro = '1122665', id_estatus = 6, fecha_inicio = '2009-04-17', fecha_vencimiento ='2019-04-17', created_at ='2009-04-17 00:00:00', updated_at ='2009-04-17 00:00:00', id_clase=null, id_marca=486, id_cliente=334, vigencia = 1 where id =811;</v>
      </c>
      <c r="BK812" s="137" t="str">
        <f t="shared" si="259"/>
        <v>update bitacoras_estatus set id_estatus = 6 where id =811;</v>
      </c>
    </row>
    <row r="813" spans="1:63" ht="43">
      <c r="A813" s="6">
        <v>807611</v>
      </c>
      <c r="B813" s="6">
        <v>963663</v>
      </c>
      <c r="C813" s="6">
        <f>IF(Tabla1[[#This Row],[No. REG.]]="","",1)</f>
        <v>1</v>
      </c>
      <c r="D813" s="3" t="s">
        <v>46</v>
      </c>
      <c r="E813" s="3">
        <f>IF(Tabla1[[#This Row],[STATUS]]="","",VLOOKUP(D813,Estatus!$A$2:$B$13,2,0))</f>
        <v>10</v>
      </c>
      <c r="F813" s="3">
        <f>IF(Tabla1[[#This Row],[STATUS]]="","",VLOOKUP(D813,Estatus!$A$2:$I$12,9,0))</f>
        <v>1</v>
      </c>
      <c r="G813" s="16" t="s">
        <v>8719</v>
      </c>
      <c r="H813" s="9">
        <v>38968</v>
      </c>
      <c r="I813" s="81">
        <f t="shared" si="240"/>
        <v>2006</v>
      </c>
      <c r="J813" s="81">
        <f t="shared" si="241"/>
        <v>9</v>
      </c>
      <c r="K813" s="81">
        <f t="shared" si="242"/>
        <v>8</v>
      </c>
      <c r="L813" s="81" t="str">
        <f t="shared" si="243"/>
        <v>09</v>
      </c>
      <c r="M813" s="81" t="str">
        <f t="shared" si="244"/>
        <v>08</v>
      </c>
      <c r="N813" s="81" t="str">
        <f t="shared" si="245"/>
        <v>'2006-09-08'</v>
      </c>
      <c r="O813" s="81" t="str">
        <f t="shared" si="246"/>
        <v>'2006-09-08 00:00:00'</v>
      </c>
      <c r="P813" s="9">
        <v>46273</v>
      </c>
      <c r="Q813" s="81">
        <f t="shared" si="247"/>
        <v>2026</v>
      </c>
      <c r="R813" s="81">
        <f t="shared" si="248"/>
        <v>9</v>
      </c>
      <c r="S813" s="81">
        <f t="shared" si="249"/>
        <v>8</v>
      </c>
      <c r="T813" s="81" t="str">
        <f t="shared" si="250"/>
        <v>09</v>
      </c>
      <c r="U813" s="81" t="str">
        <f t="shared" si="251"/>
        <v>08</v>
      </c>
      <c r="V813" s="81" t="str">
        <f t="shared" si="252"/>
        <v>'2026-09-08'</v>
      </c>
      <c r="W813" s="81"/>
      <c r="X813" s="81" t="str">
        <f t="shared" si="253"/>
        <v>null</v>
      </c>
      <c r="Y813" s="6" t="s">
        <v>4161</v>
      </c>
      <c r="Z813" s="123">
        <f>IFERROR(IF(Y813="","null",VLOOKUP(Y813,Marcas!$A$2:$C$2024,2,0)),"")</f>
        <v>485</v>
      </c>
      <c r="AA813" s="6" t="s">
        <v>4162</v>
      </c>
      <c r="AB813" s="6">
        <f>IFERROR(IF(AA813="","",IF(AA813="EMPORIO LEGAL",1,VLOOKUP(AA813,Clientes!$A$2:$B$1190,2,0))),"")</f>
        <v>333</v>
      </c>
      <c r="AC813" s="6">
        <f>IFERROR(IF(Tabla1[[#This Row],[id_control]]="null","",VLOOKUP(CONCATENATE(Tabla1[[#This Row],[CLIENTE]],"-",Tabla1[[#This Row],[id_control]]),Hoja1!$C$2:$D$1994,2,0)),"")</f>
        <v>813</v>
      </c>
      <c r="AD813" s="6" t="s">
        <v>4163</v>
      </c>
      <c r="AE813" s="6"/>
      <c r="AF813" s="6" t="s">
        <v>4164</v>
      </c>
      <c r="AG813" s="6"/>
      <c r="AH813" s="6"/>
      <c r="AI813" s="6"/>
      <c r="AJ813" s="6"/>
      <c r="AK813" s="6"/>
      <c r="AL813" s="1" t="s">
        <v>4165</v>
      </c>
      <c r="AM813" s="5">
        <v>4161697</v>
      </c>
      <c r="AN813" s="6"/>
      <c r="AO813" s="6"/>
      <c r="AP813" s="6"/>
      <c r="AQ813" s="6">
        <v>6141847576</v>
      </c>
      <c r="AR813" s="6"/>
      <c r="AS813" s="6"/>
      <c r="AT813" s="6"/>
      <c r="AU813" s="6"/>
      <c r="AV813" s="29" t="s">
        <v>4166</v>
      </c>
      <c r="AW813" s="5" t="s">
        <v>4167</v>
      </c>
      <c r="AX813" s="5"/>
      <c r="AY813" s="6"/>
      <c r="AZ813" s="6"/>
      <c r="BA813" s="6"/>
      <c r="BB813" s="6"/>
      <c r="BC813" s="6"/>
      <c r="BD813" s="6" t="s">
        <v>4168</v>
      </c>
      <c r="BE813" s="8">
        <v>812</v>
      </c>
      <c r="BF813" s="6" t="str">
        <f t="shared" si="254"/>
        <v>insert into bitacoras_estatus (numero_expediente, numero_registro, representante, fecha_inicio, fecha_vencimiento, id_cliente, id_admin, id_bitacoras_estatus, id_estatus, id_clase, id_marca, created_at, updated_at) values('807611','963663','RODRIGO ARIAS RAMOS','2006-09-08','2026-09-08','333','2','1','1',null,485,'2006-09-08 00:00:00','2006-09-08 00:00:00');</v>
      </c>
      <c r="BG813" s="6" t="str">
        <f t="shared" si="255"/>
        <v>insert into servicios_comentarios (comentario, id_admin, id_estatus, created_at, updated_at) values('Rebibo de titulo el 21/02/07. CONTACTADO VÍA SALES UP.',1,812,'2006-09-08 00:00:00','2006-09-08 00:00:00');</v>
      </c>
      <c r="BH813" s="6" t="str">
        <f t="shared" si="256"/>
        <v>insert into servicios_comentarios (comentario, id_admin, id_estatus, created_at, updated_at) values('411 7228, 4161697 cel 6141847576',1,812,'2006-09-08 00:00:00','2006-09-08 00:00:00');</v>
      </c>
      <c r="BI813" s="137" t="str">
        <f t="shared" si="257"/>
        <v>update bitacoras_estatus set comprobacion_uso = 1, id_estatus=10 where id=812;</v>
      </c>
      <c r="BJ813" s="137" t="str">
        <f t="shared" si="258"/>
        <v>update bitacoras_estatus set numero_expediente = '807611', numero_registro = '963663', id_estatus = 10, fecha_inicio = '2006-09-08', fecha_vencimiento ='2026-09-08', created_at ='2006-09-08 00:00:00', updated_at ='2006-09-08 00:00:00', id_clase=null, id_marca=485, id_cliente=333, vigencia = 1 where id =812;</v>
      </c>
      <c r="BK813" s="137" t="str">
        <f t="shared" si="259"/>
        <v>update bitacoras_estatus set id_estatus = 10 where id =812;</v>
      </c>
    </row>
    <row r="814" spans="1:63">
      <c r="A814" s="3">
        <v>1070133</v>
      </c>
      <c r="B814" s="3">
        <v>1154894</v>
      </c>
      <c r="C814" s="3">
        <f>IF(Tabla1[[#This Row],[No. REG.]]="","",1)</f>
        <v>1</v>
      </c>
      <c r="D814" s="3" t="s">
        <v>46</v>
      </c>
      <c r="E814" s="3">
        <f>IF(Tabla1[[#This Row],[STATUS]]="","",VLOOKUP(D814,Estatus!$A$2:$B$13,2,0))</f>
        <v>10</v>
      </c>
      <c r="F814" s="3">
        <f>IF(Tabla1[[#This Row],[STATUS]]="","",VLOOKUP(D814,Estatus!$A$2:$I$12,9,0))</f>
        <v>1</v>
      </c>
      <c r="G814" s="12" t="s">
        <v>782</v>
      </c>
      <c r="H814" s="7">
        <v>40219</v>
      </c>
      <c r="I814" s="80">
        <f t="shared" si="240"/>
        <v>2010</v>
      </c>
      <c r="J814" s="80">
        <f t="shared" si="241"/>
        <v>2</v>
      </c>
      <c r="K814" s="80">
        <f t="shared" si="242"/>
        <v>10</v>
      </c>
      <c r="L814" s="80" t="str">
        <f t="shared" si="243"/>
        <v>02</v>
      </c>
      <c r="M814" s="80">
        <f t="shared" si="244"/>
        <v>10</v>
      </c>
      <c r="N814" s="80" t="str">
        <f t="shared" si="245"/>
        <v>'2010-02-10'</v>
      </c>
      <c r="O814" s="80" t="str">
        <f t="shared" si="246"/>
        <v>'2010-02-10 00:00:00'</v>
      </c>
      <c r="P814" s="7">
        <v>43871</v>
      </c>
      <c r="Q814" s="80">
        <f t="shared" si="247"/>
        <v>2020</v>
      </c>
      <c r="R814" s="80">
        <f t="shared" si="248"/>
        <v>2</v>
      </c>
      <c r="S814" s="80">
        <f t="shared" si="249"/>
        <v>10</v>
      </c>
      <c r="T814" s="80" t="str">
        <f t="shared" si="250"/>
        <v>02</v>
      </c>
      <c r="U814" s="80">
        <f t="shared" si="251"/>
        <v>10</v>
      </c>
      <c r="V814" s="80" t="str">
        <f t="shared" si="252"/>
        <v>'2020-02-10'</v>
      </c>
      <c r="W814" s="80"/>
      <c r="X814" s="80" t="str">
        <f t="shared" si="253"/>
        <v>null</v>
      </c>
      <c r="Y814" s="3" t="s">
        <v>4169</v>
      </c>
      <c r="Z814" s="124">
        <f>IFERROR(IF(Y814="","null",VLOOKUP(Y814,Marcas!$A$2:$C$2024,2,0)),"")</f>
        <v>729</v>
      </c>
      <c r="AA814" s="3" t="s">
        <v>4170</v>
      </c>
      <c r="AB814" s="3">
        <f>IFERROR(IF(AA814="","",IF(AA814="EMPORIO LEGAL",1,VLOOKUP(AA814,Clientes!$A$2:$B$1190,2,0))),"")</f>
        <v>332</v>
      </c>
      <c r="AC814" s="3">
        <f>IFERROR(IF(Tabla1[[#This Row],[id_control]]="null","",VLOOKUP(CONCATENATE(Tabla1[[#This Row],[CLIENTE]],"-",Tabla1[[#This Row],[id_control]]),Hoja1!$C$2:$D$1994,2,0)),"")</f>
        <v>814</v>
      </c>
      <c r="AD814" s="3" t="s">
        <v>4171</v>
      </c>
      <c r="AE814" s="3"/>
      <c r="AF814" s="3"/>
      <c r="AG814" s="3"/>
      <c r="AH814" s="3"/>
      <c r="AI814" s="3"/>
      <c r="AJ814" s="3"/>
      <c r="AK814" s="3"/>
      <c r="AL814" s="3">
        <v>4184843</v>
      </c>
      <c r="AM814" s="6"/>
      <c r="AN814" s="6"/>
      <c r="AO814" s="6"/>
      <c r="AP814" s="6"/>
      <c r="AQ814" s="4">
        <v>6141565743</v>
      </c>
      <c r="AR814" s="4"/>
      <c r="AS814" s="6"/>
      <c r="AT814" s="6"/>
      <c r="AU814" s="6"/>
      <c r="AV814" s="5" t="s">
        <v>4172</v>
      </c>
      <c r="AW814" s="5"/>
      <c r="AX814" s="5"/>
      <c r="AY814" s="5"/>
      <c r="AZ814" s="5"/>
      <c r="BA814" s="5"/>
      <c r="BB814" s="5"/>
      <c r="BC814" s="5"/>
      <c r="BD814" s="6" t="s">
        <v>4173</v>
      </c>
      <c r="BE814" s="8">
        <v>813</v>
      </c>
      <c r="BF814" s="6" t="str">
        <f t="shared" si="254"/>
        <v>insert into bitacoras_estatus (numero_expediente, numero_registro, representante, fecha_inicio, fecha_vencimiento, id_cliente, id_admin, id_bitacoras_estatus, id_estatus, id_clase, id_marca, created_at, updated_at) values('1070133','1154894','BLANCA ALICIA DE LA PEÑA MARQUEZ','2010-02-10','2020-02-10','332','2','1','1',null,729,'2010-02-10 00:00:00','2010-02-10 00:00:00');</v>
      </c>
      <c r="BG814" s="6" t="str">
        <f t="shared" si="255"/>
        <v>insert into servicios_comentarios (comentario, id_admin, id_estatus, created_at, updated_at) values('Título entregado 01/07/2010',1,813,'2010-02-10 00:00:00','2010-02-10 00:00:00');</v>
      </c>
      <c r="BH814" s="6" t="str">
        <f t="shared" si="256"/>
        <v>insert into servicios_comentarios (comentario, id_admin, id_estatus, created_at, updated_at) values('4184843 cel 6141565743',1,813,'2010-02-10 00:00:00','2010-02-10 00:00:00');</v>
      </c>
      <c r="BI814" s="137" t="str">
        <f t="shared" si="257"/>
        <v>update bitacoras_estatus set comprobacion_uso = 1, id_estatus=10 where id=813;</v>
      </c>
      <c r="BJ814" s="137" t="str">
        <f t="shared" si="258"/>
        <v>update bitacoras_estatus set numero_expediente = '1070133', numero_registro = '1154894', id_estatus = 10, fecha_inicio = '2010-02-10', fecha_vencimiento ='2020-02-10', created_at ='2010-02-10 00:00:00', updated_at ='2010-02-10 00:00:00', id_clase=null, id_marca=729, id_cliente=332, vigencia = 1 where id =813;</v>
      </c>
      <c r="BK814" s="137" t="str">
        <f t="shared" si="259"/>
        <v>update bitacoras_estatus set id_estatus = 10 where id =813;</v>
      </c>
    </row>
    <row r="815" spans="1:63" ht="57">
      <c r="A815" s="3">
        <v>552791</v>
      </c>
      <c r="B815" s="3">
        <v>755808</v>
      </c>
      <c r="C815" s="3">
        <f>IF(Tabla1[[#This Row],[No. REG.]]="","",1)</f>
        <v>1</v>
      </c>
      <c r="D815" s="3" t="s">
        <v>46</v>
      </c>
      <c r="E815" s="3">
        <f>IF(Tabla1[[#This Row],[STATUS]]="","",VLOOKUP(D815,Estatus!$A$2:$B$13,2,0))</f>
        <v>10</v>
      </c>
      <c r="F815" s="3">
        <f>IF(Tabla1[[#This Row],[STATUS]]="","",VLOOKUP(D815,Estatus!$A$2:$I$12,9,0))</f>
        <v>1</v>
      </c>
      <c r="G815" s="12" t="s">
        <v>4174</v>
      </c>
      <c r="H815" s="7">
        <v>37427</v>
      </c>
      <c r="I815" s="80">
        <f t="shared" si="240"/>
        <v>2002</v>
      </c>
      <c r="J815" s="80">
        <f t="shared" si="241"/>
        <v>6</v>
      </c>
      <c r="K815" s="80">
        <f t="shared" si="242"/>
        <v>20</v>
      </c>
      <c r="L815" s="80" t="str">
        <f t="shared" si="243"/>
        <v>06</v>
      </c>
      <c r="M815" s="80">
        <f t="shared" si="244"/>
        <v>20</v>
      </c>
      <c r="N815" s="80" t="str">
        <f t="shared" si="245"/>
        <v>'2002-06-20'</v>
      </c>
      <c r="O815" s="80" t="str">
        <f t="shared" si="246"/>
        <v>'2002-06-20 00:00:00'</v>
      </c>
      <c r="P815" s="7">
        <v>44732</v>
      </c>
      <c r="Q815" s="80">
        <f t="shared" si="247"/>
        <v>2022</v>
      </c>
      <c r="R815" s="80">
        <f t="shared" si="248"/>
        <v>6</v>
      </c>
      <c r="S815" s="80">
        <f t="shared" si="249"/>
        <v>20</v>
      </c>
      <c r="T815" s="80" t="str">
        <f t="shared" si="250"/>
        <v>06</v>
      </c>
      <c r="U815" s="80">
        <f t="shared" si="251"/>
        <v>20</v>
      </c>
      <c r="V815" s="80" t="str">
        <f t="shared" si="252"/>
        <v>'2022-06-20'</v>
      </c>
      <c r="W815" s="80"/>
      <c r="X815" s="80" t="str">
        <f t="shared" si="253"/>
        <v>null</v>
      </c>
      <c r="Y815" s="3" t="s">
        <v>4175</v>
      </c>
      <c r="Z815" s="124">
        <f>IFERROR(IF(Y815="","null",VLOOKUP(Y815,Marcas!$A$2:$C$2024,2,0)),"")</f>
        <v>482</v>
      </c>
      <c r="AA815" s="3" t="s">
        <v>4175</v>
      </c>
      <c r="AB815" s="3">
        <f>IFERROR(IF(AA815="","",IF(AA815="EMPORIO LEGAL",1,VLOOKUP(AA815,Clientes!$A$2:$B$1190,2,0))),"")</f>
        <v>331</v>
      </c>
      <c r="AC815" s="3">
        <f>IFERROR(IF(Tabla1[[#This Row],[id_control]]="null","",VLOOKUP(CONCATENATE(Tabla1[[#This Row],[CLIENTE]],"-",Tabla1[[#This Row],[id_control]]),Hoja1!$C$2:$D$1994,2,0)),"")</f>
        <v>815</v>
      </c>
      <c r="AD815" s="3" t="s">
        <v>4176</v>
      </c>
      <c r="AE815" s="3"/>
      <c r="AF815" s="3"/>
      <c r="AG815" s="3"/>
      <c r="AH815" s="3"/>
      <c r="AI815" s="3"/>
      <c r="AJ815" s="3"/>
      <c r="AK815" s="3"/>
      <c r="AL815" s="3" t="s">
        <v>4177</v>
      </c>
      <c r="AM815" s="6" t="s">
        <v>4178</v>
      </c>
      <c r="AN815" s="6"/>
      <c r="AO815" s="6"/>
      <c r="AP815" s="6"/>
      <c r="AQ815" s="4"/>
      <c r="AR815" s="4"/>
      <c r="AS815" s="6"/>
      <c r="AT815" s="6"/>
      <c r="AU815" s="6"/>
      <c r="AV815" s="16" t="s">
        <v>4179</v>
      </c>
      <c r="AW815" s="6" t="s">
        <v>4180</v>
      </c>
      <c r="AX815" s="6" t="s">
        <v>4181</v>
      </c>
      <c r="AY815" s="6"/>
      <c r="AZ815" s="6"/>
      <c r="BA815" s="6"/>
      <c r="BB815" s="6"/>
      <c r="BC815" s="6"/>
      <c r="BD815" s="6" t="s">
        <v>4182</v>
      </c>
      <c r="BE815" s="8">
        <v>814</v>
      </c>
      <c r="BF815" s="6" t="str">
        <f t="shared" si="254"/>
        <v>insert into bitacoras_estatus (numero_expediente, numero_registro, representante, fecha_inicio, fecha_vencimiento, id_cliente, id_admin, id_bitacoras_estatus, id_estatus, id_clase, id_marca, created_at, updated_at) values('552791','755808','ROSA MARIA JUAREZ AGUIRRE','2002-06-20','2022-06-20','331','2','1','1',null,482,'2002-06-20 00:00:00','2002-06-20 00:00:00');</v>
      </c>
      <c r="BG815" s="6" t="str">
        <f t="shared" si="255"/>
        <v>insert into servicios_comentarios (comentario, id_admin, id_estatus, created_at, updated_at) values('RENOVACION Rrecibida 05/04/2013',1,814,'2002-06-20 00:00:00','2002-06-20 00:00:00');</v>
      </c>
      <c r="BH815" s="6" t="str">
        <f t="shared" si="256"/>
        <v>insert into servicios_comentarios (comentario, id_admin, id_estatus, created_at, updated_at) values('TELS: 55-5664-2798, 55-5651-2149',1,814,'2002-06-20 00:00:00','2002-06-20 00:00:00');</v>
      </c>
      <c r="BI815" s="137" t="str">
        <f t="shared" si="257"/>
        <v>update bitacoras_estatus set comprobacion_uso = 1, id_estatus=10 where id=814;</v>
      </c>
      <c r="BJ815" s="137" t="str">
        <f t="shared" si="258"/>
        <v>update bitacoras_estatus set numero_expediente = '552791', numero_registro = '755808', id_estatus = 10, fecha_inicio = '2002-06-20', fecha_vencimiento ='2022-06-20', created_at ='2002-06-20 00:00:00', updated_at ='2002-06-20 00:00:00', id_clase=null, id_marca=482, id_cliente=331, vigencia = 1 where id =814;</v>
      </c>
      <c r="BK815" s="137" t="str">
        <f t="shared" si="259"/>
        <v>update bitacoras_estatus set id_estatus = 10 where id =814;</v>
      </c>
    </row>
    <row r="816" spans="1:63" ht="66">
      <c r="A816" s="3">
        <v>807614</v>
      </c>
      <c r="B816" s="3">
        <v>1022779</v>
      </c>
      <c r="C816" s="3">
        <f>IF(Tabla1[[#This Row],[No. REG.]]="","",1)</f>
        <v>1</v>
      </c>
      <c r="D816" s="3" t="s">
        <v>46</v>
      </c>
      <c r="E816" s="3">
        <f>IF(Tabla1[[#This Row],[STATUS]]="","",VLOOKUP(D816,Estatus!$A$2:$B$13,2,0))</f>
        <v>10</v>
      </c>
      <c r="F816" s="3">
        <f>IF(Tabla1[[#This Row],[STATUS]]="","",VLOOKUP(D816,Estatus!$A$2:$I$12,9,0))</f>
        <v>1</v>
      </c>
      <c r="G816" s="12" t="s">
        <v>4183</v>
      </c>
      <c r="H816" s="7">
        <v>38971</v>
      </c>
      <c r="I816" s="80">
        <f t="shared" si="240"/>
        <v>2006</v>
      </c>
      <c r="J816" s="80">
        <f t="shared" si="241"/>
        <v>9</v>
      </c>
      <c r="K816" s="80">
        <f t="shared" si="242"/>
        <v>11</v>
      </c>
      <c r="L816" s="80" t="str">
        <f t="shared" si="243"/>
        <v>09</v>
      </c>
      <c r="M816" s="80">
        <f t="shared" si="244"/>
        <v>11</v>
      </c>
      <c r="N816" s="80" t="str">
        <f t="shared" si="245"/>
        <v>'2006-09-11'</v>
      </c>
      <c r="O816" s="80" t="str">
        <f t="shared" si="246"/>
        <v>'2006-09-11 00:00:00'</v>
      </c>
      <c r="P816" s="7">
        <v>46276</v>
      </c>
      <c r="Q816" s="80">
        <f t="shared" si="247"/>
        <v>2026</v>
      </c>
      <c r="R816" s="80">
        <f t="shared" si="248"/>
        <v>9</v>
      </c>
      <c r="S816" s="80">
        <f t="shared" si="249"/>
        <v>11</v>
      </c>
      <c r="T816" s="80" t="str">
        <f t="shared" si="250"/>
        <v>09</v>
      </c>
      <c r="U816" s="80">
        <f t="shared" si="251"/>
        <v>11</v>
      </c>
      <c r="V816" s="80" t="str">
        <f t="shared" si="252"/>
        <v>'2026-09-11'</v>
      </c>
      <c r="W816" s="80"/>
      <c r="X816" s="80" t="str">
        <f t="shared" si="253"/>
        <v>null</v>
      </c>
      <c r="Y816" s="3" t="s">
        <v>4184</v>
      </c>
      <c r="Z816" s="124">
        <f>IFERROR(IF(Y816="","null",VLOOKUP(Y816,Marcas!$A$2:$C$2024,2,0)),"")</f>
        <v>480</v>
      </c>
      <c r="AA816" s="3" t="s">
        <v>4184</v>
      </c>
      <c r="AB816" s="3">
        <f>IFERROR(IF(AA816="","",IF(AA816="EMPORIO LEGAL",1,VLOOKUP(AA816,Clientes!$A$2:$B$1190,2,0))),"")</f>
        <v>330</v>
      </c>
      <c r="AC816" s="3">
        <f>IFERROR(IF(Tabla1[[#This Row],[id_control]]="null","",VLOOKUP(CONCATENATE(Tabla1[[#This Row],[CLIENTE]],"-",Tabla1[[#This Row],[id_control]]),Hoja1!$C$2:$D$1994,2,0)),"")</f>
        <v>816</v>
      </c>
      <c r="AD816" s="3" t="s">
        <v>4185</v>
      </c>
      <c r="AE816" s="3"/>
      <c r="AF816" s="3"/>
      <c r="AG816" s="3"/>
      <c r="AH816" s="3"/>
      <c r="AI816" s="3"/>
      <c r="AJ816" s="3"/>
      <c r="AK816" s="3"/>
      <c r="AL816" s="3"/>
      <c r="AM816" s="4"/>
      <c r="AN816" s="6"/>
      <c r="AO816" s="6"/>
      <c r="AP816" s="6"/>
      <c r="AQ816" s="6">
        <v>4773920057</v>
      </c>
      <c r="AR816" s="6">
        <v>4773920057</v>
      </c>
      <c r="AS816" s="6"/>
      <c r="AT816" s="6"/>
      <c r="AU816" s="6"/>
      <c r="AV816" s="6" t="s">
        <v>4186</v>
      </c>
      <c r="AW816" s="6"/>
      <c r="AX816" s="6"/>
      <c r="AY816" s="6"/>
      <c r="AZ816" s="6"/>
      <c r="BA816" s="6"/>
      <c r="BB816" s="6"/>
      <c r="BC816" s="6"/>
      <c r="BD816" s="6" t="s">
        <v>4187</v>
      </c>
      <c r="BE816" s="8">
        <v>815</v>
      </c>
      <c r="BF816" s="6" t="str">
        <f t="shared" si="254"/>
        <v>insert into bitacoras_estatus (numero_expediente, numero_registro, representante, fecha_inicio, fecha_vencimiento, id_cliente, id_admin, id_bitacoras_estatus, id_estatus, id_clase, id_marca, created_at, updated_at) values('807614','1022779','MONICO GALAVIZ JURADO','2006-09-11','2026-09-11','330','2','1','1',null,480,'2006-09-11 00:00:00','2006-09-11 00:00:00');</v>
      </c>
      <c r="BG816" s="6" t="str">
        <f t="shared" si="255"/>
        <v>insert into servicios_comentarios (comentario, id_admin, id_estatus, created_at, updated_at) values('TITULO ENTREGADO 12/05/08. SE NOTIFICO TOMA DE NOTA DE CAMBIO DE DOM 26NOV14. SOLICITUD DE RENOVACION 20-SEPT-16. EL 22 NOV 2016 SE COMUNICA LA RENOVACION DEL REGISTRO DE MARCA',1,815,'2006-09-11 00:00:00','2006-09-11 00:00:00');</v>
      </c>
      <c r="BH816" s="6" t="str">
        <f t="shared" si="256"/>
        <v>insert into servicios_comentarios (comentario, id_admin, id_estatus, created_at, updated_at) values('4173598, cel 6141965386, cel.-477-392-0057,',1,815,'2006-09-11 00:00:00','2006-09-11 00:00:00');</v>
      </c>
      <c r="BI816" s="137" t="str">
        <f t="shared" si="257"/>
        <v>update bitacoras_estatus set comprobacion_uso = 1, id_estatus=10 where id=815;</v>
      </c>
      <c r="BJ816" s="137" t="str">
        <f t="shared" si="258"/>
        <v>update bitacoras_estatus set numero_expediente = '807614', numero_registro = '1022779', id_estatus = 10, fecha_inicio = '2006-09-11', fecha_vencimiento ='2026-09-11', created_at ='2006-09-11 00:00:00', updated_at ='2006-09-11 00:00:00', id_clase=null, id_marca=480, id_cliente=330, vigencia = 1 where id =815;</v>
      </c>
      <c r="BK816" s="137" t="str">
        <f t="shared" si="259"/>
        <v>update bitacoras_estatus set id_estatus = 10 where id =815;</v>
      </c>
    </row>
    <row r="817" spans="1:63" ht="57">
      <c r="A817" s="6">
        <v>920368</v>
      </c>
      <c r="B817" s="6">
        <v>1081463</v>
      </c>
      <c r="C817" s="6">
        <f>IF(Tabla1[[#This Row],[No. REG.]]="","",1)</f>
        <v>1</v>
      </c>
      <c r="D817" s="3" t="s">
        <v>46</v>
      </c>
      <c r="E817" s="3">
        <f>IF(Tabla1[[#This Row],[STATUS]]="","",VLOOKUP(D817,Estatus!$A$2:$B$13,2,0))</f>
        <v>10</v>
      </c>
      <c r="F817" s="3">
        <f>IF(Tabla1[[#This Row],[STATUS]]="","",VLOOKUP(D817,Estatus!$A$2:$I$12,9,0))</f>
        <v>1</v>
      </c>
      <c r="G817" s="16" t="s">
        <v>4188</v>
      </c>
      <c r="H817" s="7">
        <v>39506</v>
      </c>
      <c r="I817" s="80">
        <f t="shared" si="240"/>
        <v>2008</v>
      </c>
      <c r="J817" s="80">
        <f t="shared" si="241"/>
        <v>2</v>
      </c>
      <c r="K817" s="80">
        <f t="shared" si="242"/>
        <v>28</v>
      </c>
      <c r="L817" s="80" t="str">
        <f t="shared" si="243"/>
        <v>02</v>
      </c>
      <c r="M817" s="80">
        <f t="shared" si="244"/>
        <v>28</v>
      </c>
      <c r="N817" s="80" t="str">
        <f t="shared" si="245"/>
        <v>'2008-02-28'</v>
      </c>
      <c r="O817" s="80" t="str">
        <f t="shared" si="246"/>
        <v>'2008-02-28 00:00:00'</v>
      </c>
      <c r="P817" s="7">
        <v>46811</v>
      </c>
      <c r="Q817" s="80">
        <f t="shared" si="247"/>
        <v>2028</v>
      </c>
      <c r="R817" s="80">
        <f t="shared" si="248"/>
        <v>2</v>
      </c>
      <c r="S817" s="80">
        <f t="shared" si="249"/>
        <v>28</v>
      </c>
      <c r="T817" s="80" t="str">
        <f t="shared" si="250"/>
        <v>02</v>
      </c>
      <c r="U817" s="80">
        <f t="shared" si="251"/>
        <v>28</v>
      </c>
      <c r="V817" s="80" t="str">
        <f t="shared" si="252"/>
        <v>'2028-02-28'</v>
      </c>
      <c r="W817" s="80"/>
      <c r="X817" s="80" t="str">
        <f t="shared" si="253"/>
        <v>null</v>
      </c>
      <c r="Y817" s="6" t="s">
        <v>4189</v>
      </c>
      <c r="Z817" s="123">
        <f>IFERROR(IF(Y817="","null",VLOOKUP(Y817,Marcas!$A$2:$C$2024,2,0)),"")</f>
        <v>1010</v>
      </c>
      <c r="AA817" s="6" t="s">
        <v>4184</v>
      </c>
      <c r="AB817" s="6">
        <f>IFERROR(IF(AA817="","",IF(AA817="EMPORIO LEGAL",1,VLOOKUP(AA817,Clientes!$A$2:$B$1190,2,0))),"")</f>
        <v>330</v>
      </c>
      <c r="AC817" s="6">
        <f>IFERROR(IF(Tabla1[[#This Row],[id_control]]="null","",VLOOKUP(CONCATENATE(Tabla1[[#This Row],[CLIENTE]],"-",Tabla1[[#This Row],[id_control]]),Hoja1!$C$2:$D$1994,2,0)),"")</f>
        <v>817</v>
      </c>
      <c r="AD817" s="6" t="s">
        <v>4190</v>
      </c>
      <c r="AE817" s="6"/>
      <c r="AF817" s="6"/>
      <c r="AG817" s="6"/>
      <c r="AH817" s="6"/>
      <c r="AI817" s="6"/>
      <c r="AJ817" s="6"/>
      <c r="AK817" s="6"/>
      <c r="AL817" s="3">
        <v>4173598</v>
      </c>
      <c r="AM817" s="6"/>
      <c r="AN817" s="6"/>
      <c r="AO817" s="6"/>
      <c r="AP817" s="6"/>
      <c r="AQ817" s="8">
        <v>6141965386</v>
      </c>
      <c r="AR817" s="8" t="s">
        <v>4191</v>
      </c>
      <c r="AS817" s="6"/>
      <c r="AT817" s="6"/>
      <c r="AU817" s="6"/>
      <c r="AV817" s="6"/>
      <c r="AW817" s="6"/>
      <c r="AX817" s="6"/>
      <c r="AY817" s="6"/>
      <c r="AZ817" s="6"/>
      <c r="BA817" s="6"/>
      <c r="BB817" s="6"/>
      <c r="BC817" s="6"/>
      <c r="BD817" s="8" t="s">
        <v>4192</v>
      </c>
      <c r="BE817" s="8">
        <v>816</v>
      </c>
      <c r="BF817" s="6" t="str">
        <f t="shared" si="254"/>
        <v>insert into bitacoras_estatus (numero_expediente, numero_registro, representante, fecha_inicio, fecha_vencimiento, id_cliente, id_admin, id_bitacoras_estatus, id_estatus, id_clase, id_marca, created_at, updated_at) values('920368','1081463','MONICA JANETTE GALAVIZ MONARREZ','2008-02-28','2028-02-28','330','2','1','1',null,1010,'2008-02-28 00:00:00','2008-02-28 00:00:00');</v>
      </c>
      <c r="BG817" s="6" t="str">
        <f t="shared" si="255"/>
        <v>insert into servicios_comentarios (comentario, id_admin, id_estatus, created_at, updated_at) values('TITULO RECIBIDO EL 19/03/09. SE NOTIFICO TOMA DE NOTA DE CAMBIO DE DOM 26NOV14. EL 27 FEB 2018 LLEGO RENOVACION DE REGISTRO DE MARCA',1,816,'2008-02-28 00:00:00','2008-02-28 00:00:00');</v>
      </c>
      <c r="BH817" s="6" t="str">
        <f t="shared" si="256"/>
        <v>insert into servicios_comentarios (comentario, id_admin, id_estatus, created_at, updated_at) values('4173598, cel 6141965386, cel.-477-392-0057',1,816,'2008-02-28 00:00:00','2008-02-28 00:00:00');</v>
      </c>
      <c r="BI817" s="137" t="str">
        <f t="shared" si="257"/>
        <v>update bitacoras_estatus set comprobacion_uso = 1, id_estatus=10 where id=816;</v>
      </c>
      <c r="BJ817" s="137" t="str">
        <f t="shared" si="258"/>
        <v>update bitacoras_estatus set numero_expediente = '920368', numero_registro = '1081463', id_estatus = 10, fecha_inicio = '2008-02-28', fecha_vencimiento ='2028-02-28', created_at ='2008-02-28 00:00:00', updated_at ='2008-02-28 00:00:00', id_clase=null, id_marca=1010, id_cliente=330, vigencia = 1 where id =816;</v>
      </c>
      <c r="BK817" s="137" t="str">
        <f t="shared" si="259"/>
        <v>update bitacoras_estatus set id_estatus = 10 where id =816;</v>
      </c>
    </row>
    <row r="818" spans="1:63" ht="144">
      <c r="A818" s="3">
        <v>979175</v>
      </c>
      <c r="B818" s="3">
        <v>1117942</v>
      </c>
      <c r="C818" s="3">
        <f>IF(Tabla1[[#This Row],[No. REG.]]="","",1)</f>
        <v>1</v>
      </c>
      <c r="D818" s="3" t="s">
        <v>46</v>
      </c>
      <c r="E818" s="3">
        <f>IF(Tabla1[[#This Row],[STATUS]]="","",VLOOKUP(D818,Estatus!$A$2:$B$13,2,0))</f>
        <v>10</v>
      </c>
      <c r="F818" s="3">
        <f>IF(Tabla1[[#This Row],[STATUS]]="","",VLOOKUP(D818,Estatus!$A$2:$I$12,9,0))</f>
        <v>1</v>
      </c>
      <c r="G818" s="12" t="s">
        <v>4193</v>
      </c>
      <c r="H818" s="7">
        <v>39778</v>
      </c>
      <c r="I818" s="80">
        <f t="shared" si="240"/>
        <v>2008</v>
      </c>
      <c r="J818" s="80">
        <f t="shared" si="241"/>
        <v>11</v>
      </c>
      <c r="K818" s="80">
        <f t="shared" si="242"/>
        <v>26</v>
      </c>
      <c r="L818" s="80">
        <f t="shared" si="243"/>
        <v>11</v>
      </c>
      <c r="M818" s="80">
        <f t="shared" si="244"/>
        <v>26</v>
      </c>
      <c r="N818" s="80" t="str">
        <f t="shared" si="245"/>
        <v>'2008-11-26'</v>
      </c>
      <c r="O818" s="80" t="str">
        <f t="shared" si="246"/>
        <v>'2008-11-26 00:00:00'</v>
      </c>
      <c r="P818" s="7">
        <v>47083</v>
      </c>
      <c r="Q818" s="80">
        <f t="shared" si="247"/>
        <v>2028</v>
      </c>
      <c r="R818" s="80">
        <f t="shared" si="248"/>
        <v>11</v>
      </c>
      <c r="S818" s="80">
        <f t="shared" si="249"/>
        <v>26</v>
      </c>
      <c r="T818" s="80">
        <f t="shared" si="250"/>
        <v>11</v>
      </c>
      <c r="U818" s="80">
        <f t="shared" si="251"/>
        <v>26</v>
      </c>
      <c r="V818" s="80" t="str">
        <f t="shared" si="252"/>
        <v>'2028-11-26'</v>
      </c>
      <c r="W818" s="80"/>
      <c r="X818" s="80" t="str">
        <f t="shared" si="253"/>
        <v>null</v>
      </c>
      <c r="Y818" s="3" t="s">
        <v>4194</v>
      </c>
      <c r="Z818" s="124">
        <f>IFERROR(IF(Y818="","null",VLOOKUP(Y818,Marcas!$A$2:$C$2024,2,0)),"")</f>
        <v>168</v>
      </c>
      <c r="AA818" s="3" t="s">
        <v>4184</v>
      </c>
      <c r="AB818" s="3">
        <f>IFERROR(IF(AA818="","",IF(AA818="EMPORIO LEGAL",1,VLOOKUP(AA818,Clientes!$A$2:$B$1190,2,0))),"")</f>
        <v>330</v>
      </c>
      <c r="AC818" s="3">
        <f>IFERROR(IF(Tabla1[[#This Row],[id_control]]="null","",VLOOKUP(CONCATENATE(Tabla1[[#This Row],[CLIENTE]],"-",Tabla1[[#This Row],[id_control]]),Hoja1!$C$2:$D$1994,2,0)),"")</f>
        <v>818</v>
      </c>
      <c r="AD818" s="3" t="s">
        <v>4185</v>
      </c>
      <c r="AE818" s="3"/>
      <c r="AF818" s="3"/>
      <c r="AG818" s="3"/>
      <c r="AH818" s="3"/>
      <c r="AI818" s="3"/>
      <c r="AJ818" s="3"/>
      <c r="AK818" s="3"/>
      <c r="AL818" s="3" t="s">
        <v>4195</v>
      </c>
      <c r="AM818" s="6" t="s">
        <v>4196</v>
      </c>
      <c r="AN818" s="6"/>
      <c r="AO818" s="6"/>
      <c r="AP818" s="6"/>
      <c r="AQ818" s="6"/>
      <c r="AR818" s="6"/>
      <c r="AS818" s="6"/>
      <c r="AT818" s="6"/>
      <c r="AU818" s="6"/>
      <c r="AV818" s="6" t="s">
        <v>4197</v>
      </c>
      <c r="AW818" s="6"/>
      <c r="AX818" s="6"/>
      <c r="AY818" s="6"/>
      <c r="AZ818" s="6"/>
      <c r="BA818" s="6"/>
      <c r="BB818" s="6"/>
      <c r="BC818" s="6"/>
      <c r="BD818" s="6" t="s">
        <v>4198</v>
      </c>
      <c r="BE818" s="8">
        <v>817</v>
      </c>
      <c r="BF818" s="6" t="str">
        <f t="shared" si="254"/>
        <v>insert into bitacoras_estatus (numero_expediente, numero_registro, representante, fecha_inicio, fecha_vencimiento, id_cliente, id_admin, id_bitacoras_estatus, id_estatus, id_clase, id_marca, created_at, updated_at) values('979175','1117942','MONICO GALAVIZ JURADO','2008-11-26','2028-11-26','330','2','1','1',null,168,'2008-11-26 00:00:00','2008-11-26 00:00:00');</v>
      </c>
      <c r="BG818" s="6" t="str">
        <f t="shared" si="255"/>
        <v>insert into servicios_comentarios (comentario, id_admin, id_estatus, created_at, updated_at) values('Título entregado 26/10/2009. SE COMUNICA TRANSMISION DE LICUSO A FAVOR DE MARIA CONCEPCION MONARREZ MUNIZ 23/OCT/14. CONTESTACION DE REQUISITOS RECIBIDOS 26NOV14. CONTESTACION DE REQUISITOS ENVIADOS 7ENE15/ 20 DE JULIO LLEGO ACREDITAMIENTO DE APODERADO LEGAL, SE PRESENTÓ SOLICITIUD DE RENOVACION DE MARCA 18-06-2018 / SE RECIBE NOTIF IMPI COMUNICACION DE RENOVACION DE REGISTRO 28 AGO 2018',1,817,'2008-11-26 00:00:00','2008-11-26 00:00:00');</v>
      </c>
      <c r="BH818" s="6" t="str">
        <f t="shared" si="256"/>
        <v>insert into servicios_comentarios (comentario, id_admin, id_estatus, created_at, updated_at) values('417-3598, 410-8736',1,817,'2008-11-26 00:00:00','2008-11-26 00:00:00');</v>
      </c>
      <c r="BI818" s="137" t="str">
        <f t="shared" si="257"/>
        <v>update bitacoras_estatus set comprobacion_uso = 1, id_estatus=10 where id=817;</v>
      </c>
      <c r="BJ818" s="137" t="str">
        <f t="shared" si="258"/>
        <v>update bitacoras_estatus set numero_expediente = '979175', numero_registro = '1117942', id_estatus = 10, fecha_inicio = '2008-11-26', fecha_vencimiento ='2028-11-26', created_at ='2008-11-26 00:00:00', updated_at ='2008-11-26 00:00:00', id_clase=null, id_marca=168, id_cliente=330, vigencia = 1 where id =817;</v>
      </c>
      <c r="BK818" s="137" t="str">
        <f t="shared" si="259"/>
        <v>update bitacoras_estatus set id_estatus = 10 where id =817;</v>
      </c>
    </row>
    <row r="819" spans="1:63">
      <c r="A819" s="3">
        <v>1182547</v>
      </c>
      <c r="B819" s="3"/>
      <c r="C819" s="3" t="str">
        <f>IF(Tabla1[[#This Row],[No. REG.]]="","",1)</f>
        <v/>
      </c>
      <c r="D819" s="3" t="s">
        <v>34</v>
      </c>
      <c r="E819" s="3">
        <f>IF(Tabla1[[#This Row],[STATUS]]="","",VLOOKUP(D819,Estatus!$A$2:$B$13,2,0))</f>
        <v>5</v>
      </c>
      <c r="F819" s="3">
        <f>IF(Tabla1[[#This Row],[STATUS]]="","",VLOOKUP(D819,Estatus!$A$2:$I$12,9,0))</f>
        <v>0</v>
      </c>
      <c r="G819" s="12" t="s">
        <v>4199</v>
      </c>
      <c r="H819" s="7">
        <v>40693</v>
      </c>
      <c r="I819" s="80">
        <f t="shared" si="240"/>
        <v>2011</v>
      </c>
      <c r="J819" s="80">
        <f t="shared" si="241"/>
        <v>5</v>
      </c>
      <c r="K819" s="80">
        <f t="shared" si="242"/>
        <v>30</v>
      </c>
      <c r="L819" s="80" t="str">
        <f t="shared" si="243"/>
        <v>05</v>
      </c>
      <c r="M819" s="80">
        <f t="shared" si="244"/>
        <v>30</v>
      </c>
      <c r="N819" s="80" t="str">
        <f t="shared" si="245"/>
        <v>'2011-05-30'</v>
      </c>
      <c r="O819" s="80" t="str">
        <f t="shared" si="246"/>
        <v>'2011-05-30 00:00:00'</v>
      </c>
      <c r="P819" s="7">
        <v>44346</v>
      </c>
      <c r="Q819" s="80">
        <f t="shared" si="247"/>
        <v>2021</v>
      </c>
      <c r="R819" s="80">
        <f t="shared" si="248"/>
        <v>5</v>
      </c>
      <c r="S819" s="80">
        <f t="shared" si="249"/>
        <v>30</v>
      </c>
      <c r="T819" s="80" t="str">
        <f t="shared" si="250"/>
        <v>05</v>
      </c>
      <c r="U819" s="80">
        <f t="shared" si="251"/>
        <v>30</v>
      </c>
      <c r="V819" s="80" t="str">
        <f t="shared" si="252"/>
        <v>'2021-05-30'</v>
      </c>
      <c r="W819" s="80"/>
      <c r="X819" s="80" t="str">
        <f t="shared" si="253"/>
        <v>null</v>
      </c>
      <c r="Y819" s="3" t="s">
        <v>4200</v>
      </c>
      <c r="Z819" s="124">
        <f>IFERROR(IF(Y819="","null",VLOOKUP(Y819,Marcas!$A$2:$C$2024,2,0)),"")</f>
        <v>1270</v>
      </c>
      <c r="AA819" s="3" t="s">
        <v>4184</v>
      </c>
      <c r="AB819" s="3">
        <f>IFERROR(IF(AA819="","",IF(AA819="EMPORIO LEGAL",1,VLOOKUP(AA819,Clientes!$A$2:$B$1190,2,0))),"")</f>
        <v>330</v>
      </c>
      <c r="AC819" s="3">
        <f>IFERROR(IF(Tabla1[[#This Row],[id_control]]="null","",VLOOKUP(CONCATENATE(Tabla1[[#This Row],[CLIENTE]],"-",Tabla1[[#This Row],[id_control]]),Hoja1!$C$2:$D$1994,2,0)),"")</f>
        <v>819</v>
      </c>
      <c r="AD819" s="3" t="s">
        <v>4185</v>
      </c>
      <c r="AE819" s="3"/>
      <c r="AF819" s="3"/>
      <c r="AG819" s="3"/>
      <c r="AH819" s="3"/>
      <c r="AI819" s="3"/>
      <c r="AJ819" s="3"/>
      <c r="AK819" s="3"/>
      <c r="AL819" s="3" t="s">
        <v>4201</v>
      </c>
      <c r="AM819" s="6"/>
      <c r="AN819" s="6"/>
      <c r="AO819" s="6"/>
      <c r="AP819" s="6"/>
      <c r="AQ819" s="4">
        <v>6141965386</v>
      </c>
      <c r="AR819" s="6" t="s">
        <v>4191</v>
      </c>
      <c r="AS819" s="6"/>
      <c r="AT819" s="6"/>
      <c r="AU819" s="6"/>
      <c r="AV819" s="6" t="s">
        <v>4186</v>
      </c>
      <c r="AW819" s="6"/>
      <c r="AX819" s="6"/>
      <c r="AY819" s="6"/>
      <c r="AZ819" s="6"/>
      <c r="BA819" s="6"/>
      <c r="BB819" s="6"/>
      <c r="BC819" s="6"/>
      <c r="BD819" s="6" t="s">
        <v>4192</v>
      </c>
      <c r="BE819" s="8">
        <v>818</v>
      </c>
      <c r="BF819" s="6" t="str">
        <f t="shared" si="254"/>
        <v>insert into bitacoras_estatus (numero_expediente, numero_registro, representante, fecha_inicio, fecha_vencimiento, id_cliente, id_admin, id_bitacoras_estatus, id_estatus, id_clase, id_marca, created_at, updated_at) values('1182547','','MONICO GALAVIZ JURADO','2011-05-30','2021-05-30','330','2','1','1',null,1270,'2011-05-30 00:00:00','2011-05-30 00:00:00');</v>
      </c>
      <c r="BG819" s="6" t="str">
        <f t="shared" si="255"/>
        <v>insert into servicios_comentarios (comentario, id_admin, id_estatus, created_at, updated_at) values('NEGATIVA RECIBIDA 16/05/2012',1,818,'2011-05-30 00:00:00','2011-05-30 00:00:00');</v>
      </c>
      <c r="BH819" s="6" t="str">
        <f t="shared" si="256"/>
        <v>insert into servicios_comentarios (comentario, id_admin, id_estatus, created_at, updated_at) values('4173598, cel 6141965386, cel.-477-392-0057',1,818,'2011-05-30 00:00:00','2011-05-30 00:00:00');</v>
      </c>
      <c r="BI819" s="137" t="str">
        <f t="shared" si="257"/>
        <v>update bitacoras_estatus set comprobacion_uso = 1, id_estatus=5 where id=818;</v>
      </c>
      <c r="BJ819" s="137" t="str">
        <f t="shared" si="258"/>
        <v>update bitacoras_estatus set numero_expediente = '1182547', numero_registro = '', id_estatus = 5, fecha_inicio = '2011-05-30', fecha_vencimiento ='2021-05-30', created_at ='2011-05-30 00:00:00', updated_at ='2011-05-30 00:00:00', id_clase=null, id_marca=1270, id_cliente=330, vigencia = 0 where id =818;</v>
      </c>
      <c r="BK819" s="137" t="str">
        <f t="shared" si="259"/>
        <v>update bitacoras_estatus set id_estatus = 5 where id =818;</v>
      </c>
    </row>
    <row r="820" spans="1:63" ht="85">
      <c r="A820" s="6">
        <v>1436091</v>
      </c>
      <c r="B820" s="6">
        <v>1491750</v>
      </c>
      <c r="C820" s="6">
        <f>IF(Tabla1[[#This Row],[No. REG.]]="","",1)</f>
        <v>1</v>
      </c>
      <c r="D820" s="3" t="s">
        <v>46</v>
      </c>
      <c r="E820" s="3">
        <f>IF(Tabla1[[#This Row],[STATUS]]="","",VLOOKUP(D820,Estatus!$A$2:$B$13,2,0))</f>
        <v>10</v>
      </c>
      <c r="F820" s="3">
        <f>IF(Tabla1[[#This Row],[STATUS]]="","",VLOOKUP(D820,Estatus!$A$2:$I$12,9,0))</f>
        <v>1</v>
      </c>
      <c r="G820" s="16" t="s">
        <v>4202</v>
      </c>
      <c r="H820" s="9">
        <v>41606</v>
      </c>
      <c r="I820" s="81">
        <f t="shared" si="240"/>
        <v>2013</v>
      </c>
      <c r="J820" s="81">
        <f t="shared" si="241"/>
        <v>11</v>
      </c>
      <c r="K820" s="81">
        <f t="shared" si="242"/>
        <v>28</v>
      </c>
      <c r="L820" s="81">
        <f t="shared" si="243"/>
        <v>11</v>
      </c>
      <c r="M820" s="81">
        <f t="shared" si="244"/>
        <v>28</v>
      </c>
      <c r="N820" s="81" t="str">
        <f t="shared" si="245"/>
        <v>'2013-11-28'</v>
      </c>
      <c r="O820" s="81" t="str">
        <f t="shared" si="246"/>
        <v>'2013-11-28 00:00:00'</v>
      </c>
      <c r="P820" s="9">
        <v>45258</v>
      </c>
      <c r="Q820" s="81">
        <f t="shared" si="247"/>
        <v>2023</v>
      </c>
      <c r="R820" s="81">
        <f t="shared" si="248"/>
        <v>11</v>
      </c>
      <c r="S820" s="81">
        <f t="shared" si="249"/>
        <v>28</v>
      </c>
      <c r="T820" s="81">
        <f t="shared" si="250"/>
        <v>11</v>
      </c>
      <c r="U820" s="81">
        <f t="shared" si="251"/>
        <v>28</v>
      </c>
      <c r="V820" s="81" t="str">
        <f t="shared" si="252"/>
        <v>'2023-11-28'</v>
      </c>
      <c r="W820" s="81"/>
      <c r="X820" s="81" t="str">
        <f t="shared" si="253"/>
        <v>null</v>
      </c>
      <c r="Y820" s="6" t="s">
        <v>4203</v>
      </c>
      <c r="Z820" s="123">
        <f>IFERROR(IF(Y820="","null",VLOOKUP(Y820,Marcas!$A$2:$C$2024,2,0)),"")</f>
        <v>8</v>
      </c>
      <c r="AA820" s="6" t="s">
        <v>4184</v>
      </c>
      <c r="AB820" s="6">
        <f>IFERROR(IF(AA820="","",IF(AA820="EMPORIO LEGAL",1,VLOOKUP(AA820,Clientes!$A$2:$B$1190,2,0))),"")</f>
        <v>330</v>
      </c>
      <c r="AC820" s="6">
        <f>IFERROR(IF(Tabla1[[#This Row],[id_control]]="null","",VLOOKUP(CONCATENATE(Tabla1[[#This Row],[CLIENTE]],"-",Tabla1[[#This Row],[id_control]]),Hoja1!$C$2:$D$1994,2,0)),"")</f>
        <v>820</v>
      </c>
      <c r="AD820" s="6" t="s">
        <v>4204</v>
      </c>
      <c r="AE820" s="6"/>
      <c r="AF820" s="6"/>
      <c r="AG820" s="6"/>
      <c r="AH820" s="6"/>
      <c r="AI820" s="6"/>
      <c r="AJ820" s="6"/>
      <c r="AK820" s="6"/>
      <c r="AL820" s="3" t="s">
        <v>4205</v>
      </c>
      <c r="AM820" s="6"/>
      <c r="AN820" s="6"/>
      <c r="AO820" s="6"/>
      <c r="AP820" s="6"/>
      <c r="AQ820" s="5"/>
      <c r="AR820" s="6"/>
      <c r="AS820" s="6"/>
      <c r="AT820" s="6"/>
      <c r="AU820" s="6"/>
      <c r="AV820" s="4" t="s">
        <v>4206</v>
      </c>
      <c r="AW820" s="5"/>
      <c r="AX820" s="6"/>
      <c r="AY820" s="6"/>
      <c r="AZ820" s="6"/>
      <c r="BA820" s="6"/>
      <c r="BB820" s="6"/>
      <c r="BC820" s="6"/>
      <c r="BD820" s="6" t="s">
        <v>4205</v>
      </c>
      <c r="BE820" s="8">
        <v>819</v>
      </c>
      <c r="BF820" s="6" t="str">
        <f t="shared" si="254"/>
        <v>insert into bitacoras_estatus (numero_expediente, numero_registro, representante, fecha_inicio, fecha_vencimiento, id_cliente, id_admin, id_bitacoras_estatus, id_estatus, id_clase, id_marca, created_at, updated_at) values('1436091','1491750','MARIA CONCEPCION MONARREZ MUÑIZ, MONICO GALAVIZ','2013-11-28','2023-11-28','330','2','1','1',null,8,'2013-11-28 00:00:00','2013-11-28 00:00:00');</v>
      </c>
      <c r="BG820" s="6" t="str">
        <f t="shared" si="255"/>
        <v>insert into servicios_comentarios (comentario, id_admin, id_estatus, created_at, updated_at) values('CITA DE ANTERIORIDAD RECIBIDA 21 MAY14. CITA DE ANTERIORIDAD CONTESTADA 22AGO14. INSCRIPCION DE TRANSMISION DE DERECHOS ENVIADA 22/AGO14. TITULO RECIBIDO 28NOV14. TITULO ENTREGADO 15DIC14',1,819,'2013-11-28 00:00:00','2013-11-28 00:00:00');</v>
      </c>
      <c r="BH820" s="6" t="str">
        <f t="shared" si="256"/>
        <v>insert into servicios_comentarios (comentario, id_admin, id_estatus, created_at, updated_at) values('4173598,. 01 4 77 763 06 31',1,819,'2013-11-28 00:00:00','2013-11-28 00:00:00');</v>
      </c>
      <c r="BI820" s="137" t="str">
        <f t="shared" si="257"/>
        <v>update bitacoras_estatus set comprobacion_uso = 1, id_estatus=10 where id=819;</v>
      </c>
      <c r="BJ820" s="137" t="str">
        <f t="shared" si="258"/>
        <v>update bitacoras_estatus set numero_expediente = '1436091', numero_registro = '1491750', id_estatus = 10, fecha_inicio = '2013-11-28', fecha_vencimiento ='2023-11-28', created_at ='2013-11-28 00:00:00', updated_at ='2013-11-28 00:00:00', id_clase=null, id_marca=8, id_cliente=330, vigencia = 1 where id =819;</v>
      </c>
      <c r="BK820" s="137" t="str">
        <f t="shared" si="259"/>
        <v>update bitacoras_estatus set id_estatus = 10 where id =819;</v>
      </c>
    </row>
    <row r="821" spans="1:63" ht="40">
      <c r="A821" s="3">
        <v>913665</v>
      </c>
      <c r="B821" s="3">
        <v>1041684</v>
      </c>
      <c r="C821" s="3">
        <f>IF(Tabla1[[#This Row],[No. REG.]]="","",1)</f>
        <v>1</v>
      </c>
      <c r="D821" s="3" t="s">
        <v>8681</v>
      </c>
      <c r="E821" s="3">
        <f>IF(Tabla1[[#This Row],[STATUS]]="","",VLOOKUP(D821,Estatus!$A$2:$B$13,2,0))</f>
        <v>8</v>
      </c>
      <c r="F821" s="3">
        <f>IF(Tabla1[[#This Row],[STATUS]]="","",VLOOKUP(D821,Estatus!$A$2:$I$12,9,0))</f>
        <v>1</v>
      </c>
      <c r="G821" s="12" t="s">
        <v>4207</v>
      </c>
      <c r="H821" s="7">
        <v>39479</v>
      </c>
      <c r="I821" s="80">
        <f t="shared" si="240"/>
        <v>2008</v>
      </c>
      <c r="J821" s="80">
        <f t="shared" si="241"/>
        <v>2</v>
      </c>
      <c r="K821" s="80">
        <f t="shared" si="242"/>
        <v>1</v>
      </c>
      <c r="L821" s="80" t="str">
        <f t="shared" si="243"/>
        <v>02</v>
      </c>
      <c r="M821" s="80" t="str">
        <f t="shared" si="244"/>
        <v>01</v>
      </c>
      <c r="N821" s="80" t="str">
        <f t="shared" si="245"/>
        <v>'2008-02-01'</v>
      </c>
      <c r="O821" s="80" t="str">
        <f t="shared" si="246"/>
        <v>'2008-02-01 00:00:00'</v>
      </c>
      <c r="P821" s="7">
        <v>43132</v>
      </c>
      <c r="Q821" s="80">
        <f t="shared" si="247"/>
        <v>2018</v>
      </c>
      <c r="R821" s="80">
        <f t="shared" si="248"/>
        <v>2</v>
      </c>
      <c r="S821" s="80">
        <f t="shared" si="249"/>
        <v>1</v>
      </c>
      <c r="T821" s="80" t="str">
        <f t="shared" si="250"/>
        <v>02</v>
      </c>
      <c r="U821" s="80" t="str">
        <f t="shared" si="251"/>
        <v>01</v>
      </c>
      <c r="V821" s="80" t="str">
        <f t="shared" si="252"/>
        <v>'2018-02-01'</v>
      </c>
      <c r="W821" s="80"/>
      <c r="X821" s="80" t="str">
        <f t="shared" si="253"/>
        <v>null</v>
      </c>
      <c r="Y821" s="3" t="s">
        <v>4208</v>
      </c>
      <c r="Z821" s="124">
        <f>IFERROR(IF(Y821="","null",VLOOKUP(Y821,Marcas!$A$2:$C$2024,2,0)),"")</f>
        <v>1014</v>
      </c>
      <c r="AA821" s="3" t="s">
        <v>4209</v>
      </c>
      <c r="AB821" s="3">
        <f>IFERROR(IF(AA821="","",IF(AA821="EMPORIO LEGAL",1,VLOOKUP(AA821,Clientes!$A$2:$B$1190,2,0))),"")</f>
        <v>328</v>
      </c>
      <c r="AC821" s="3">
        <f>IFERROR(IF(Tabla1[[#This Row],[id_control]]="null","",VLOOKUP(CONCATENATE(Tabla1[[#This Row],[CLIENTE]],"-",Tabla1[[#This Row],[id_control]]),Hoja1!$C$2:$D$1994,2,0)),"")</f>
        <v>821</v>
      </c>
      <c r="AD821" s="3" t="s">
        <v>4210</v>
      </c>
      <c r="AE821" s="3"/>
      <c r="AF821" s="3"/>
      <c r="AG821" s="3"/>
      <c r="AH821" s="3"/>
      <c r="AI821" s="3"/>
      <c r="AJ821" s="3"/>
      <c r="AK821" s="3"/>
      <c r="AL821" s="3" t="s">
        <v>4211</v>
      </c>
      <c r="AM821" s="6" t="s">
        <v>4212</v>
      </c>
      <c r="AN821" s="6"/>
      <c r="AO821" s="6"/>
      <c r="AP821" s="6"/>
      <c r="AQ821" s="6" t="s">
        <v>4213</v>
      </c>
      <c r="AR821" s="6"/>
      <c r="AS821" s="6"/>
      <c r="AT821" s="6"/>
      <c r="AU821" s="6"/>
      <c r="AV821" s="6"/>
      <c r="AW821" s="15"/>
      <c r="AX821" s="6"/>
      <c r="AY821" s="6"/>
      <c r="AZ821" s="6"/>
      <c r="BA821" s="6"/>
      <c r="BB821" s="6"/>
      <c r="BC821" s="6"/>
      <c r="BD821" s="6" t="s">
        <v>4214</v>
      </c>
      <c r="BE821" s="8">
        <v>820</v>
      </c>
      <c r="BF821" s="6" t="str">
        <f t="shared" si="254"/>
        <v>insert into bitacoras_estatus (numero_expediente, numero_registro, representante, fecha_inicio, fecha_vencimiento, id_cliente, id_admin, id_bitacoras_estatus, id_estatus, id_clase, id_marca, created_at, updated_at) values('913665','1041684','RAMON FERNANDO FERNANDEZ LARA','2008-02-01','2018-02-01','328','2','1','1',null,1014,'2008-02-01 00:00:00','2008-02-01 00:00:00');</v>
      </c>
      <c r="BG821" s="6" t="str">
        <f t="shared" si="255"/>
        <v>insert into servicios_comentarios (comentario, id_admin, id_estatus, created_at, updated_at) values('TITULO ENTREGADO 5/08/08. Se presentó en la Secretaria de economia la solicitud de renovación 01/08/18',1,820,'2008-02-01 00:00:00','2008-02-01 00:00:00');</v>
      </c>
      <c r="BH821" s="6" t="str">
        <f t="shared" si="256"/>
        <v>insert into servicios_comentarios (comentario, id_admin, id_estatus, created_at, updated_at) values('437-0316, 410-3610 CEL 216-29-59',1,820,'2008-02-01 00:00:00','2008-02-01 00:00:00');</v>
      </c>
      <c r="BI821" s="137" t="str">
        <f t="shared" si="257"/>
        <v>update bitacoras_estatus set comprobacion_uso = 1, id_estatus=8 where id=820;</v>
      </c>
      <c r="BJ821" s="137" t="str">
        <f t="shared" si="258"/>
        <v>update bitacoras_estatus set numero_expediente = '913665', numero_registro = '1041684', id_estatus = 8, fecha_inicio = '2008-02-01', fecha_vencimiento ='2018-02-01', created_at ='2008-02-01 00:00:00', updated_at ='2008-02-01 00:00:00', id_clase=null, id_marca=1014, id_cliente=328, vigencia = 1 where id =820;</v>
      </c>
      <c r="BK821" s="137" t="str">
        <f t="shared" si="259"/>
        <v>update bitacoras_estatus set id_estatus = 8 where id =820;</v>
      </c>
    </row>
    <row r="822" spans="1:63">
      <c r="A822" s="6">
        <v>1363102</v>
      </c>
      <c r="B822" s="6">
        <v>1385876</v>
      </c>
      <c r="C822" s="6">
        <f>IF(Tabla1[[#This Row],[No. REG.]]="","",1)</f>
        <v>1</v>
      </c>
      <c r="D822" s="3" t="s">
        <v>46</v>
      </c>
      <c r="E822" s="3">
        <f>IF(Tabla1[[#This Row],[STATUS]]="","",VLOOKUP(D822,Estatus!$A$2:$B$13,2,0))</f>
        <v>10</v>
      </c>
      <c r="F822" s="3">
        <f>IF(Tabla1[[#This Row],[STATUS]]="","",VLOOKUP(D822,Estatus!$A$2:$I$12,9,0))</f>
        <v>1</v>
      </c>
      <c r="G822" s="16" t="s">
        <v>4215</v>
      </c>
      <c r="H822" s="9">
        <v>41372</v>
      </c>
      <c r="I822" s="81">
        <f t="shared" si="240"/>
        <v>2013</v>
      </c>
      <c r="J822" s="81">
        <f t="shared" si="241"/>
        <v>4</v>
      </c>
      <c r="K822" s="81">
        <f t="shared" si="242"/>
        <v>8</v>
      </c>
      <c r="L822" s="81" t="str">
        <f t="shared" si="243"/>
        <v>04</v>
      </c>
      <c r="M822" s="81" t="str">
        <f t="shared" si="244"/>
        <v>08</v>
      </c>
      <c r="N822" s="81" t="str">
        <f t="shared" si="245"/>
        <v>'2013-04-08'</v>
      </c>
      <c r="O822" s="81" t="str">
        <f t="shared" si="246"/>
        <v>'2013-04-08 00:00:00'</v>
      </c>
      <c r="P822" s="9">
        <v>45024</v>
      </c>
      <c r="Q822" s="81">
        <f t="shared" si="247"/>
        <v>2023</v>
      </c>
      <c r="R822" s="81">
        <f t="shared" si="248"/>
        <v>4</v>
      </c>
      <c r="S822" s="81">
        <f t="shared" si="249"/>
        <v>8</v>
      </c>
      <c r="T822" s="81" t="str">
        <f t="shared" si="250"/>
        <v>04</v>
      </c>
      <c r="U822" s="81" t="str">
        <f t="shared" si="251"/>
        <v>08</v>
      </c>
      <c r="V822" s="81" t="str">
        <f t="shared" si="252"/>
        <v>'2023-04-08'</v>
      </c>
      <c r="W822" s="81"/>
      <c r="X822" s="81" t="str">
        <f t="shared" si="253"/>
        <v>null</v>
      </c>
      <c r="Y822" s="6" t="s">
        <v>4216</v>
      </c>
      <c r="Z822" s="123">
        <f>IFERROR(IF(Y822="","null",VLOOKUP(Y822,Marcas!$A$2:$C$2024,2,0)),"")</f>
        <v>476</v>
      </c>
      <c r="AA822" s="6" t="s">
        <v>4217</v>
      </c>
      <c r="AB822" s="6">
        <f>IFERROR(IF(AA822="","",IF(AA822="EMPORIO LEGAL",1,VLOOKUP(AA822,Clientes!$A$2:$B$1190,2,0))),"")</f>
        <v>327</v>
      </c>
      <c r="AC822" s="6">
        <f>IFERROR(IF(Tabla1[[#This Row],[id_control]]="null","",VLOOKUP(CONCATENATE(Tabla1[[#This Row],[CLIENTE]],"-",Tabla1[[#This Row],[id_control]]),Hoja1!$C$2:$D$1994,2,0)),"")</f>
        <v>822</v>
      </c>
      <c r="AD822" s="8" t="s">
        <v>4218</v>
      </c>
      <c r="AE822" s="8"/>
      <c r="AF822" s="6"/>
      <c r="AG822" s="6"/>
      <c r="AH822" s="6"/>
      <c r="AI822" s="6"/>
      <c r="AJ822" s="6"/>
      <c r="AK822" s="6"/>
      <c r="AL822" s="3" t="s">
        <v>4219</v>
      </c>
      <c r="AM822" s="6"/>
      <c r="AN822" s="6"/>
      <c r="AO822" s="6"/>
      <c r="AP822" s="6"/>
      <c r="AQ822" s="6">
        <v>6141962334</v>
      </c>
      <c r="AR822" s="6"/>
      <c r="AS822" s="6"/>
      <c r="AT822" s="6"/>
      <c r="AU822" s="6"/>
      <c r="AV822" s="6" t="s">
        <v>4220</v>
      </c>
      <c r="AW822" s="6" t="s">
        <v>4221</v>
      </c>
      <c r="AX822" s="6"/>
      <c r="AY822" s="6"/>
      <c r="AZ822" s="6"/>
      <c r="BA822" s="6"/>
      <c r="BB822" s="6"/>
      <c r="BC822" s="6"/>
      <c r="BD822" s="6" t="s">
        <v>4222</v>
      </c>
      <c r="BE822" s="8">
        <v>821</v>
      </c>
      <c r="BF822" s="6" t="str">
        <f t="shared" si="254"/>
        <v>insert into bitacoras_estatus (numero_expediente, numero_registro, representante, fecha_inicio, fecha_vencimiento, id_cliente, id_admin, id_bitacoras_estatus, id_estatus, id_clase, id_marca, created_at, updated_at) values('1363102','1385876','CESAR ISMAEL SANCHEZ REZA','2013-04-08','2023-04-08','327','2','1','1',null,476,'2013-04-08 00:00:00','2013-04-08 00:00:00');</v>
      </c>
      <c r="BG822" s="6" t="str">
        <f t="shared" si="255"/>
        <v>insert into servicios_comentarios (comentario, id_admin, id_estatus, created_at, updated_at) values('TITULO ENTREGADO 12/09/2013',1,821,'2013-04-08 00:00:00','2013-04-08 00:00:00');</v>
      </c>
      <c r="BH822" s="6" t="str">
        <f t="shared" si="256"/>
        <v>insert into servicios_comentarios (comentario, id_admin, id_estatus, created_at, updated_at) values('4117726, CEL. CESAR 6141962334, cel. Yessenia',1,821,'2013-04-08 00:00:00','2013-04-08 00:00:00');</v>
      </c>
      <c r="BI822" s="137" t="str">
        <f t="shared" si="257"/>
        <v>update bitacoras_estatus set comprobacion_uso = 1, id_estatus=10 where id=821;</v>
      </c>
      <c r="BJ822" s="137" t="str">
        <f t="shared" si="258"/>
        <v>update bitacoras_estatus set numero_expediente = '1363102', numero_registro = '1385876', id_estatus = 10, fecha_inicio = '2013-04-08', fecha_vencimiento ='2023-04-08', created_at ='2013-04-08 00:00:00', updated_at ='2013-04-08 00:00:00', id_clase=null, id_marca=476, id_cliente=327, vigencia = 1 where id =821;</v>
      </c>
      <c r="BK822" s="137" t="str">
        <f t="shared" si="259"/>
        <v>update bitacoras_estatus set id_estatus = 10 where id =821;</v>
      </c>
    </row>
    <row r="823" spans="1:63" ht="40">
      <c r="A823" s="3">
        <v>1416432</v>
      </c>
      <c r="B823" s="3">
        <v>1456848</v>
      </c>
      <c r="C823" s="3">
        <f>IF(Tabla1[[#This Row],[No. REG.]]="","",1)</f>
        <v>1</v>
      </c>
      <c r="D823" s="3" t="s">
        <v>46</v>
      </c>
      <c r="E823" s="3">
        <f>IF(Tabla1[[#This Row],[STATUS]]="","",VLOOKUP(D823,Estatus!$A$2:$B$13,2,0))</f>
        <v>10</v>
      </c>
      <c r="F823" s="3">
        <f>IF(Tabla1[[#This Row],[STATUS]]="","",VLOOKUP(D823,Estatus!$A$2:$I$12,9,0))</f>
        <v>1</v>
      </c>
      <c r="G823" s="12" t="s">
        <v>4223</v>
      </c>
      <c r="H823" s="7">
        <v>41542</v>
      </c>
      <c r="I823" s="80">
        <f t="shared" si="240"/>
        <v>2013</v>
      </c>
      <c r="J823" s="80">
        <f t="shared" si="241"/>
        <v>9</v>
      </c>
      <c r="K823" s="80">
        <f t="shared" si="242"/>
        <v>25</v>
      </c>
      <c r="L823" s="80" t="str">
        <f t="shared" si="243"/>
        <v>09</v>
      </c>
      <c r="M823" s="80">
        <f t="shared" si="244"/>
        <v>25</v>
      </c>
      <c r="N823" s="80" t="str">
        <f t="shared" si="245"/>
        <v>'2013-09-25'</v>
      </c>
      <c r="O823" s="80" t="str">
        <f t="shared" si="246"/>
        <v>'2013-09-25 00:00:00'</v>
      </c>
      <c r="P823" s="7">
        <v>45174</v>
      </c>
      <c r="Q823" s="80">
        <f t="shared" si="247"/>
        <v>2023</v>
      </c>
      <c r="R823" s="80">
        <f t="shared" si="248"/>
        <v>9</v>
      </c>
      <c r="S823" s="80">
        <f t="shared" si="249"/>
        <v>5</v>
      </c>
      <c r="T823" s="80" t="str">
        <f t="shared" si="250"/>
        <v>09</v>
      </c>
      <c r="U823" s="80" t="str">
        <f t="shared" si="251"/>
        <v>05</v>
      </c>
      <c r="V823" s="80" t="str">
        <f t="shared" si="252"/>
        <v>'2023-09-05'</v>
      </c>
      <c r="W823" s="80"/>
      <c r="X823" s="80" t="str">
        <f t="shared" si="253"/>
        <v>null</v>
      </c>
      <c r="Y823" s="3" t="s">
        <v>4216</v>
      </c>
      <c r="Z823" s="124">
        <f>IFERROR(IF(Y823="","null",VLOOKUP(Y823,Marcas!$A$2:$C$2024,2,0)),"")</f>
        <v>476</v>
      </c>
      <c r="AA823" s="3" t="s">
        <v>4217</v>
      </c>
      <c r="AB823" s="3">
        <f>IFERROR(IF(AA823="","",IF(AA823="EMPORIO LEGAL",1,VLOOKUP(AA823,Clientes!$A$2:$B$1190,2,0))),"")</f>
        <v>327</v>
      </c>
      <c r="AC823" s="3">
        <f>IFERROR(IF(Tabla1[[#This Row],[id_control]]="null","",VLOOKUP(CONCATENATE(Tabla1[[#This Row],[CLIENTE]],"-",Tabla1[[#This Row],[id_control]]),Hoja1!$C$2:$D$1994,2,0)),"")</f>
        <v>822</v>
      </c>
      <c r="AD823" s="3" t="s">
        <v>4218</v>
      </c>
      <c r="AE823" s="3"/>
      <c r="AF823" s="3"/>
      <c r="AG823" s="3"/>
      <c r="AH823" s="3"/>
      <c r="AI823" s="3"/>
      <c r="AJ823" s="3"/>
      <c r="AK823" s="3"/>
      <c r="AL823" s="3" t="s">
        <v>4222</v>
      </c>
      <c r="AM823" s="6"/>
      <c r="AN823" s="6"/>
      <c r="AO823" s="6"/>
      <c r="AP823" s="6"/>
      <c r="AQ823" s="6"/>
      <c r="AR823" s="6"/>
      <c r="AS823" s="6"/>
      <c r="AT823" s="6"/>
      <c r="AU823" s="6"/>
      <c r="AV823" s="8" t="s">
        <v>4220</v>
      </c>
      <c r="AW823" s="10" t="s">
        <v>4221</v>
      </c>
      <c r="AX823" s="6"/>
      <c r="AY823" s="6"/>
      <c r="AZ823" s="6"/>
      <c r="BA823" s="6"/>
      <c r="BB823" s="6"/>
      <c r="BC823" s="6"/>
      <c r="BD823" s="6" t="s">
        <v>4222</v>
      </c>
      <c r="BE823" s="8">
        <v>822</v>
      </c>
      <c r="BF823" s="6" t="str">
        <f t="shared" si="254"/>
        <v>insert into bitacoras_estatus (numero_expediente, numero_registro, representante, fecha_inicio, fecha_vencimiento, id_cliente, id_admin, id_bitacoras_estatus, id_estatus, id_clase, id_marca, created_at, updated_at) values('1416432','1456848','CESAR ISMAEL SANCHEZ REZA','2013-09-25','2023-09-05','327','2','1','1',null,476,'2013-09-25 00:00:00','2013-09-25 00:00:00');</v>
      </c>
      <c r="BG823" s="6" t="str">
        <f t="shared" si="255"/>
        <v>insert into servicios_comentarios (comentario, id_admin, id_estatus, created_at, updated_at) values('CONTESTACION DE REQUISITOS 20 02 2014. TITULO RECIBIDO 21/07/2014. TITULO ENTREGADO 31/07/2014',1,822,'2013-09-25 00:00:00','2013-09-25 00:00:00');</v>
      </c>
      <c r="BH823" s="6" t="str">
        <f t="shared" si="256"/>
        <v>insert into servicios_comentarios (comentario, id_admin, id_estatus, created_at, updated_at) values('4117726, CEL. CESAR 6141962334, cel. Yessenia',1,822,'2013-09-25 00:00:00','2013-09-25 00:00:00');</v>
      </c>
      <c r="BI823" s="137" t="str">
        <f t="shared" si="257"/>
        <v>update bitacoras_estatus set comprobacion_uso = 1, id_estatus=10 where id=822;</v>
      </c>
      <c r="BJ823" s="137" t="str">
        <f t="shared" si="258"/>
        <v>update bitacoras_estatus set numero_expediente = '1416432', numero_registro = '1456848', id_estatus = 10, fecha_inicio = '2013-09-25', fecha_vencimiento ='2023-09-05', created_at ='2013-09-25 00:00:00', updated_at ='2013-09-25 00:00:00', id_clase=null, id_marca=476, id_cliente=327, vigencia = 1 where id =822;</v>
      </c>
      <c r="BK823" s="137" t="str">
        <f t="shared" si="259"/>
        <v>update bitacoras_estatus set id_estatus = 10 where id =822;</v>
      </c>
    </row>
    <row r="824" spans="1:63" ht="43">
      <c r="A824" s="6">
        <v>446199</v>
      </c>
      <c r="B824" s="6">
        <v>744067</v>
      </c>
      <c r="C824" s="6">
        <f>IF(Tabla1[[#This Row],[No. REG.]]="","",1)</f>
        <v>1</v>
      </c>
      <c r="D824" s="3" t="s">
        <v>46</v>
      </c>
      <c r="E824" s="3">
        <f>IF(Tabla1[[#This Row],[STATUS]]="","",VLOOKUP(D824,Estatus!$A$2:$B$13,2,0))</f>
        <v>10</v>
      </c>
      <c r="F824" s="3">
        <f>IF(Tabla1[[#This Row],[STATUS]]="","",VLOOKUP(D824,Estatus!$A$2:$I$12,9,0))</f>
        <v>1</v>
      </c>
      <c r="G824" s="16" t="s">
        <v>4224</v>
      </c>
      <c r="H824" s="7">
        <v>36775</v>
      </c>
      <c r="I824" s="80">
        <f t="shared" si="240"/>
        <v>2000</v>
      </c>
      <c r="J824" s="80">
        <f t="shared" si="241"/>
        <v>9</v>
      </c>
      <c r="K824" s="80">
        <f t="shared" si="242"/>
        <v>6</v>
      </c>
      <c r="L824" s="80" t="str">
        <f t="shared" si="243"/>
        <v>09</v>
      </c>
      <c r="M824" s="80" t="str">
        <f t="shared" si="244"/>
        <v>06</v>
      </c>
      <c r="N824" s="80" t="str">
        <f t="shared" si="245"/>
        <v>'2000-09-06'</v>
      </c>
      <c r="O824" s="80" t="str">
        <f t="shared" si="246"/>
        <v>'2000-09-06 00:00:00'</v>
      </c>
      <c r="P824" s="7">
        <v>44080</v>
      </c>
      <c r="Q824" s="80">
        <f t="shared" si="247"/>
        <v>2020</v>
      </c>
      <c r="R824" s="80">
        <f t="shared" si="248"/>
        <v>9</v>
      </c>
      <c r="S824" s="80">
        <f t="shared" si="249"/>
        <v>6</v>
      </c>
      <c r="T824" s="80" t="str">
        <f t="shared" si="250"/>
        <v>09</v>
      </c>
      <c r="U824" s="80" t="str">
        <f t="shared" si="251"/>
        <v>06</v>
      </c>
      <c r="V824" s="80" t="str">
        <f t="shared" si="252"/>
        <v>'2020-09-06'</v>
      </c>
      <c r="W824" s="80"/>
      <c r="X824" s="80" t="str">
        <f t="shared" si="253"/>
        <v>null</v>
      </c>
      <c r="Y824" s="16" t="s">
        <v>4225</v>
      </c>
      <c r="Z824" s="126">
        <f>IFERROR(IF(Y824="","null",VLOOKUP(Y824,Marcas!$A$2:$C$2024,2,0)),"")</f>
        <v>474</v>
      </c>
      <c r="AA824" s="6" t="s">
        <v>4226</v>
      </c>
      <c r="AB824" s="6">
        <f>IFERROR(IF(AA824="","",IF(AA824="EMPORIO LEGAL",1,VLOOKUP(AA824,Clientes!$A$2:$B$1190,2,0))),"")</f>
        <v>326</v>
      </c>
      <c r="AC824" s="6">
        <f>IFERROR(IF(Tabla1[[#This Row],[id_control]]="null","",VLOOKUP(CONCATENATE(Tabla1[[#This Row],[CLIENTE]],"-",Tabla1[[#This Row],[id_control]]),Hoja1!$C$2:$D$1994,2,0)),"")</f>
        <v>824</v>
      </c>
      <c r="AD824" s="3" t="s">
        <v>4227</v>
      </c>
      <c r="AE824" s="3" t="s">
        <v>4228</v>
      </c>
      <c r="AF824" s="3"/>
      <c r="AG824" s="6"/>
      <c r="AH824" s="6"/>
      <c r="AI824" s="6"/>
      <c r="AJ824" s="6"/>
      <c r="AK824" s="6"/>
      <c r="AL824" s="3" t="s">
        <v>2653</v>
      </c>
      <c r="AM824" s="8"/>
      <c r="AN824" s="8"/>
      <c r="AO824" s="8"/>
      <c r="AP824" s="8"/>
      <c r="AQ824" s="8"/>
      <c r="AR824" s="8"/>
      <c r="AS824" s="8"/>
      <c r="AT824" s="8"/>
      <c r="AU824" s="8"/>
      <c r="AV824" s="8" t="s">
        <v>4229</v>
      </c>
      <c r="AW824" s="8"/>
      <c r="AX824" s="8"/>
      <c r="AY824" s="8"/>
      <c r="AZ824" s="8"/>
      <c r="BA824" s="8"/>
      <c r="BB824" s="8"/>
      <c r="BC824" s="8"/>
      <c r="BD824" s="8" t="s">
        <v>2653</v>
      </c>
      <c r="BE824" s="8">
        <v>823</v>
      </c>
      <c r="BF824" s="6" t="str">
        <f t="shared" si="254"/>
        <v>insert into bitacoras_estatus (numero_expediente, numero_registro, representante, fecha_inicio, fecha_vencimiento, id_cliente, id_admin, id_bitacoras_estatus, id_estatus, id_clase, id_marca, created_at, updated_at) values('446199','744067','MARIO HUMBERTO MEDINA DUARTE','2000-09-06','2020-09-06','326','2','1','1',null,474,'2000-09-06 00:00:00','2000-09-06 00:00:00');</v>
      </c>
      <c r="BG824" s="6" t="str">
        <f t="shared" si="255"/>
        <v>insert into servicios_comentarios (comentario, id_admin, id_estatus, created_at, updated_at) values('RENOVACION ENTREGADA 09/05/2011, REQUISITOS CONTESTADOS 04/12/2012, REQUISITOS CONTESTADOS 26/03/2013',1,823,'2000-09-06 00:00:00','2000-09-06 00:00:00');</v>
      </c>
      <c r="BH824" s="6" t="str">
        <f t="shared" si="256"/>
        <v>insert into servicios_comentarios (comentario, id_admin, id_estatus, created_at, updated_at) values('442-9100',1,823,'2000-09-06 00:00:00','2000-09-06 00:00:00');</v>
      </c>
      <c r="BI824" s="137" t="str">
        <f t="shared" si="257"/>
        <v>update bitacoras_estatus set comprobacion_uso = 1, id_estatus=10 where id=823;</v>
      </c>
      <c r="BJ824" s="137" t="str">
        <f t="shared" si="258"/>
        <v>update bitacoras_estatus set numero_expediente = '446199', numero_registro = '744067', id_estatus = 10, fecha_inicio = '2000-09-06', fecha_vencimiento ='2020-09-06', created_at ='2000-09-06 00:00:00', updated_at ='2000-09-06 00:00:00', id_clase=null, id_marca=474, id_cliente=326, vigencia = 1 where id =823;</v>
      </c>
      <c r="BK824" s="137" t="str">
        <f t="shared" si="259"/>
        <v>update bitacoras_estatus set id_estatus = 10 where id =823;</v>
      </c>
    </row>
    <row r="825" spans="1:63">
      <c r="A825" s="3">
        <v>1220149</v>
      </c>
      <c r="B825" s="3">
        <v>1269053</v>
      </c>
      <c r="C825" s="3">
        <f>IF(Tabla1[[#This Row],[No. REG.]]="","",1)</f>
        <v>1</v>
      </c>
      <c r="D825" s="3" t="s">
        <v>46</v>
      </c>
      <c r="E825" s="3">
        <f>IF(Tabla1[[#This Row],[STATUS]]="","",VLOOKUP(D825,Estatus!$A$2:$B$13,2,0))</f>
        <v>10</v>
      </c>
      <c r="F825" s="3">
        <f>IF(Tabla1[[#This Row],[STATUS]]="","",VLOOKUP(D825,Estatus!$A$2:$I$12,9,0))</f>
        <v>1</v>
      </c>
      <c r="G825" s="12" t="s">
        <v>2452</v>
      </c>
      <c r="H825" s="7">
        <v>40815</v>
      </c>
      <c r="I825" s="80">
        <f t="shared" si="240"/>
        <v>2011</v>
      </c>
      <c r="J825" s="80">
        <f t="shared" si="241"/>
        <v>9</v>
      </c>
      <c r="K825" s="80">
        <f t="shared" si="242"/>
        <v>29</v>
      </c>
      <c r="L825" s="80" t="str">
        <f t="shared" si="243"/>
        <v>09</v>
      </c>
      <c r="M825" s="80">
        <f t="shared" si="244"/>
        <v>29</v>
      </c>
      <c r="N825" s="80" t="str">
        <f t="shared" si="245"/>
        <v>'2011-09-29'</v>
      </c>
      <c r="O825" s="80" t="str">
        <f t="shared" si="246"/>
        <v>'2011-09-29 00:00:00'</v>
      </c>
      <c r="P825" s="7">
        <v>44468</v>
      </c>
      <c r="Q825" s="80">
        <f t="shared" si="247"/>
        <v>2021</v>
      </c>
      <c r="R825" s="80">
        <f t="shared" si="248"/>
        <v>9</v>
      </c>
      <c r="S825" s="80">
        <f t="shared" si="249"/>
        <v>29</v>
      </c>
      <c r="T825" s="80" t="str">
        <f t="shared" si="250"/>
        <v>09</v>
      </c>
      <c r="U825" s="80">
        <f t="shared" si="251"/>
        <v>29</v>
      </c>
      <c r="V825" s="80" t="str">
        <f t="shared" si="252"/>
        <v>'2021-09-29'</v>
      </c>
      <c r="W825" s="80"/>
      <c r="X825" s="80" t="str">
        <f t="shared" si="253"/>
        <v>null</v>
      </c>
      <c r="Y825" s="3" t="s">
        <v>4230</v>
      </c>
      <c r="Z825" s="124">
        <f>IFERROR(IF(Y825="","null",VLOOKUP(Y825,Marcas!$A$2:$C$2024,2,0)),"")</f>
        <v>368</v>
      </c>
      <c r="AA825" s="3" t="s">
        <v>4226</v>
      </c>
      <c r="AB825" s="3">
        <f>IFERROR(IF(AA825="","",IF(AA825="EMPORIO LEGAL",1,VLOOKUP(AA825,Clientes!$A$2:$B$1190,2,0))),"")</f>
        <v>326</v>
      </c>
      <c r="AC825" s="3">
        <f>IFERROR(IF(Tabla1[[#This Row],[id_control]]="null","",VLOOKUP(CONCATENATE(Tabla1[[#This Row],[CLIENTE]],"-",Tabla1[[#This Row],[id_control]]),Hoja1!$C$2:$D$1994,2,0)),"")</f>
        <v>825</v>
      </c>
      <c r="AD825" s="3" t="s">
        <v>4227</v>
      </c>
      <c r="AE825" s="3" t="s">
        <v>4228</v>
      </c>
      <c r="AF825" s="3"/>
      <c r="AG825" s="3"/>
      <c r="AH825" s="3"/>
      <c r="AI825" s="3"/>
      <c r="AJ825" s="3"/>
      <c r="AK825" s="3"/>
      <c r="AL825" s="3" t="s">
        <v>4231</v>
      </c>
      <c r="AM825" s="6"/>
      <c r="AN825" s="6"/>
      <c r="AO825" s="6"/>
      <c r="AP825" s="6"/>
      <c r="AQ825" s="6"/>
      <c r="AR825" s="6"/>
      <c r="AS825" s="6"/>
      <c r="AT825" s="6"/>
      <c r="AU825" s="6"/>
      <c r="AV825" s="8" t="s">
        <v>4232</v>
      </c>
      <c r="AW825" s="8" t="s">
        <v>4233</v>
      </c>
      <c r="AX825" s="6"/>
      <c r="AY825" s="6"/>
      <c r="AZ825" s="6"/>
      <c r="BA825" s="6"/>
      <c r="BB825" s="6"/>
      <c r="BC825" s="6"/>
      <c r="BD825" s="6" t="s">
        <v>2653</v>
      </c>
      <c r="BE825" s="8">
        <v>824</v>
      </c>
      <c r="BF825" s="6" t="str">
        <f t="shared" si="254"/>
        <v>insert into bitacoras_estatus (numero_expediente, numero_registro, representante, fecha_inicio, fecha_vencimiento, id_cliente, id_admin, id_bitacoras_estatus, id_estatus, id_clase, id_marca, created_at, updated_at) values('1220149','1269053','MARIO HUMBERTO MEDINA DUARTE','2011-09-29','2021-09-29','326','2','1','1',null,368,'2011-09-29 00:00:00','2011-09-29 00:00:00');</v>
      </c>
      <c r="BG825" s="6" t="str">
        <f t="shared" si="255"/>
        <v>insert into servicios_comentarios (comentario, id_admin, id_estatus, created_at, updated_at) values('TITULO RECIBIDO 13/04/2012',1,824,'2011-09-29 00:00:00','2011-09-29 00:00:00');</v>
      </c>
      <c r="BH825" s="6" t="str">
        <f t="shared" si="256"/>
        <v>insert into servicios_comentarios (comentario, id_admin, id_estatus, created_at, updated_at) values('442-9100',1,824,'2011-09-29 00:00:00','2011-09-29 00:00:00');</v>
      </c>
      <c r="BI825" s="137" t="str">
        <f t="shared" si="257"/>
        <v>update bitacoras_estatus set comprobacion_uso = 1, id_estatus=10 where id=824;</v>
      </c>
      <c r="BJ825" s="137" t="str">
        <f t="shared" si="258"/>
        <v>update bitacoras_estatus set numero_expediente = '1220149', numero_registro = '1269053', id_estatus = 10, fecha_inicio = '2011-09-29', fecha_vencimiento ='2021-09-29', created_at ='2011-09-29 00:00:00', updated_at ='2011-09-29 00:00:00', id_clase=null, id_marca=368, id_cliente=326, vigencia = 1 where id =824;</v>
      </c>
      <c r="BK825" s="137" t="str">
        <f t="shared" si="259"/>
        <v>update bitacoras_estatus set id_estatus = 10 where id =824;</v>
      </c>
    </row>
    <row r="826" spans="1:63">
      <c r="A826" s="3">
        <v>1220166</v>
      </c>
      <c r="B826" s="3"/>
      <c r="C826" s="3" t="str">
        <f>IF(Tabla1[[#This Row],[No. REG.]]="","",1)</f>
        <v/>
      </c>
      <c r="D826" s="3" t="s">
        <v>34</v>
      </c>
      <c r="E826" s="3">
        <f>IF(Tabla1[[#This Row],[STATUS]]="","",VLOOKUP(D826,Estatus!$A$2:$B$13,2,0))</f>
        <v>5</v>
      </c>
      <c r="F826" s="3">
        <f>IF(Tabla1[[#This Row],[STATUS]]="","",VLOOKUP(D826,Estatus!$A$2:$I$12,9,0))</f>
        <v>0</v>
      </c>
      <c r="G826" s="12" t="s">
        <v>4234</v>
      </c>
      <c r="H826" s="7">
        <v>40826</v>
      </c>
      <c r="I826" s="80">
        <f t="shared" si="240"/>
        <v>2011</v>
      </c>
      <c r="J826" s="80">
        <f t="shared" si="241"/>
        <v>10</v>
      </c>
      <c r="K826" s="80">
        <f t="shared" si="242"/>
        <v>10</v>
      </c>
      <c r="L826" s="80">
        <f t="shared" si="243"/>
        <v>10</v>
      </c>
      <c r="M826" s="80">
        <f t="shared" si="244"/>
        <v>10</v>
      </c>
      <c r="N826" s="80" t="str">
        <f t="shared" si="245"/>
        <v>'2011-10-10'</v>
      </c>
      <c r="O826" s="80" t="str">
        <f t="shared" si="246"/>
        <v>'2011-10-10 00:00:00'</v>
      </c>
      <c r="P826" s="7">
        <v>44479</v>
      </c>
      <c r="Q826" s="80">
        <f t="shared" si="247"/>
        <v>2021</v>
      </c>
      <c r="R826" s="80">
        <f t="shared" si="248"/>
        <v>10</v>
      </c>
      <c r="S826" s="80">
        <f t="shared" si="249"/>
        <v>10</v>
      </c>
      <c r="T826" s="80">
        <f t="shared" si="250"/>
        <v>10</v>
      </c>
      <c r="U826" s="80">
        <f t="shared" si="251"/>
        <v>10</v>
      </c>
      <c r="V826" s="80" t="str">
        <f t="shared" si="252"/>
        <v>'2021-10-10'</v>
      </c>
      <c r="W826" s="80"/>
      <c r="X826" s="80" t="str">
        <f t="shared" si="253"/>
        <v>null</v>
      </c>
      <c r="Y826" s="3" t="s">
        <v>4235</v>
      </c>
      <c r="Z826" s="124">
        <f>IFERROR(IF(Y826="","null",VLOOKUP(Y826,Marcas!$A$2:$C$2024,2,0)),"")</f>
        <v>280</v>
      </c>
      <c r="AA826" s="3" t="s">
        <v>4226</v>
      </c>
      <c r="AB826" s="3">
        <f>IFERROR(IF(AA826="","",IF(AA826="EMPORIO LEGAL",1,VLOOKUP(AA826,Clientes!$A$2:$B$1190,2,0))),"")</f>
        <v>326</v>
      </c>
      <c r="AC826" s="3">
        <f>IFERROR(IF(Tabla1[[#This Row],[id_control]]="null","",VLOOKUP(CONCATENATE(Tabla1[[#This Row],[CLIENTE]],"-",Tabla1[[#This Row],[id_control]]),Hoja1!$C$2:$D$1994,2,0)),"")</f>
        <v>826</v>
      </c>
      <c r="AD826" s="3" t="s">
        <v>4236</v>
      </c>
      <c r="AE826" s="3" t="s">
        <v>4237</v>
      </c>
      <c r="AF826" s="3" t="s">
        <v>4238</v>
      </c>
      <c r="AG826" s="3"/>
      <c r="AH826" s="3"/>
      <c r="AI826" s="3"/>
      <c r="AJ826" s="3"/>
      <c r="AK826" s="3"/>
      <c r="AL826" s="3" t="s">
        <v>4239</v>
      </c>
      <c r="AM826" s="6"/>
      <c r="AN826" s="6"/>
      <c r="AO826" s="6"/>
      <c r="AP826" s="6"/>
      <c r="AQ826" s="6"/>
      <c r="AR826" s="6"/>
      <c r="AS826" s="6"/>
      <c r="AT826" s="6"/>
      <c r="AU826" s="6"/>
      <c r="AV826" s="8" t="s">
        <v>4232</v>
      </c>
      <c r="AW826" s="8" t="s">
        <v>4233</v>
      </c>
      <c r="AX826" s="6"/>
      <c r="AY826" s="6"/>
      <c r="AZ826" s="6"/>
      <c r="BA826" s="6"/>
      <c r="BB826" s="6"/>
      <c r="BC826" s="6"/>
      <c r="BD826" s="6" t="s">
        <v>2653</v>
      </c>
      <c r="BE826" s="8">
        <v>825</v>
      </c>
      <c r="BF826" s="6" t="str">
        <f t="shared" si="254"/>
        <v>insert into bitacoras_estatus (numero_expediente, numero_registro, representante, fecha_inicio, fecha_vencimiento, id_cliente, id_admin, id_bitacoras_estatus, id_estatus, id_clase, id_marca, created_at, updated_at) values('1220166','','MARIO HUMBERTO MEDINA DUARTE,','2011-10-10','2021-10-10','326','2','1','1',null,280,'2011-10-10 00:00:00','2011-10-10 00:00:00');</v>
      </c>
      <c r="BG826" s="6" t="str">
        <f t="shared" si="255"/>
        <v>insert into servicios_comentarios (comentario, id_admin, id_estatus, created_at, updated_at) values('NEGATIVA RECIBIDA 25/01/2013',1,825,'2011-10-10 00:00:00','2011-10-10 00:00:00');</v>
      </c>
      <c r="BH826" s="6" t="str">
        <f t="shared" si="256"/>
        <v>insert into servicios_comentarios (comentario, id_admin, id_estatus, created_at, updated_at) values('442-9100',1,825,'2011-10-10 00:00:00','2011-10-10 00:00:00');</v>
      </c>
      <c r="BI826" s="137" t="str">
        <f t="shared" si="257"/>
        <v>update bitacoras_estatus set comprobacion_uso = 1, id_estatus=5 where id=825;</v>
      </c>
      <c r="BJ826" s="137" t="str">
        <f t="shared" si="258"/>
        <v>update bitacoras_estatus set numero_expediente = '1220166', numero_registro = '', id_estatus = 5, fecha_inicio = '2011-10-10', fecha_vencimiento ='2021-10-10', created_at ='2011-10-10 00:00:00', updated_at ='2011-10-10 00:00:00', id_clase=null, id_marca=280, id_cliente=326, vigencia = 0 where id =825;</v>
      </c>
      <c r="BK826" s="137" t="str">
        <f t="shared" si="259"/>
        <v>update bitacoras_estatus set id_estatus = 5 where id =825;</v>
      </c>
    </row>
    <row r="827" spans="1:63">
      <c r="A827" s="3">
        <v>1220165</v>
      </c>
      <c r="B827" s="3">
        <v>1272723</v>
      </c>
      <c r="C827" s="3">
        <f>IF(Tabla1[[#This Row],[No. REG.]]="","",1)</f>
        <v>1</v>
      </c>
      <c r="D827" s="3" t="s">
        <v>46</v>
      </c>
      <c r="E827" s="3">
        <f>IF(Tabla1[[#This Row],[STATUS]]="","",VLOOKUP(D827,Estatus!$A$2:$B$13,2,0))</f>
        <v>10</v>
      </c>
      <c r="F827" s="3">
        <f>IF(Tabla1[[#This Row],[STATUS]]="","",VLOOKUP(D827,Estatus!$A$2:$I$12,9,0))</f>
        <v>1</v>
      </c>
      <c r="G827" s="12" t="s">
        <v>231</v>
      </c>
      <c r="H827" s="7">
        <v>40826</v>
      </c>
      <c r="I827" s="80">
        <f t="shared" si="240"/>
        <v>2011</v>
      </c>
      <c r="J827" s="80">
        <f t="shared" si="241"/>
        <v>10</v>
      </c>
      <c r="K827" s="80">
        <f t="shared" si="242"/>
        <v>10</v>
      </c>
      <c r="L827" s="80">
        <f t="shared" si="243"/>
        <v>10</v>
      </c>
      <c r="M827" s="80">
        <f t="shared" si="244"/>
        <v>10</v>
      </c>
      <c r="N827" s="80" t="str">
        <f t="shared" si="245"/>
        <v>'2011-10-10'</v>
      </c>
      <c r="O827" s="80" t="str">
        <f t="shared" si="246"/>
        <v>'2011-10-10 00:00:00'</v>
      </c>
      <c r="P827" s="7">
        <v>44479</v>
      </c>
      <c r="Q827" s="80">
        <f t="shared" si="247"/>
        <v>2021</v>
      </c>
      <c r="R827" s="80">
        <f t="shared" si="248"/>
        <v>10</v>
      </c>
      <c r="S827" s="80">
        <f t="shared" si="249"/>
        <v>10</v>
      </c>
      <c r="T827" s="80">
        <f t="shared" si="250"/>
        <v>10</v>
      </c>
      <c r="U827" s="80">
        <f t="shared" si="251"/>
        <v>10</v>
      </c>
      <c r="V827" s="80" t="str">
        <f t="shared" si="252"/>
        <v>'2021-10-10'</v>
      </c>
      <c r="W827" s="80"/>
      <c r="X827" s="80" t="str">
        <f t="shared" si="253"/>
        <v>null</v>
      </c>
      <c r="Y827" s="3" t="s">
        <v>4240</v>
      </c>
      <c r="Z827" s="124">
        <f>IFERROR(IF(Y827="","null",VLOOKUP(Y827,Marcas!$A$2:$C$2024,2,0)),"")</f>
        <v>361</v>
      </c>
      <c r="AA827" s="3" t="s">
        <v>4226</v>
      </c>
      <c r="AB827" s="3">
        <f>IFERROR(IF(AA827="","",IF(AA827="EMPORIO LEGAL",1,VLOOKUP(AA827,Clientes!$A$2:$B$1190,2,0))),"")</f>
        <v>326</v>
      </c>
      <c r="AC827" s="3">
        <f>IFERROR(IF(Tabla1[[#This Row],[id_control]]="null","",VLOOKUP(CONCATENATE(Tabla1[[#This Row],[CLIENTE]],"-",Tabla1[[#This Row],[id_control]]),Hoja1!$C$2:$D$1994,2,0)),"")</f>
        <v>827</v>
      </c>
      <c r="AD827" s="3" t="s">
        <v>4236</v>
      </c>
      <c r="AE827" s="3" t="s">
        <v>4237</v>
      </c>
      <c r="AF827" s="3" t="s">
        <v>4238</v>
      </c>
      <c r="AG827" s="3"/>
      <c r="AH827" s="3"/>
      <c r="AI827" s="3"/>
      <c r="AJ827" s="3"/>
      <c r="AK827" s="3"/>
      <c r="AL827" s="3" t="s">
        <v>4239</v>
      </c>
      <c r="AM827" s="6"/>
      <c r="AN827" s="6"/>
      <c r="AO827" s="6"/>
      <c r="AP827" s="6"/>
      <c r="AQ827" s="6"/>
      <c r="AR827" s="6"/>
      <c r="AS827" s="6"/>
      <c r="AT827" s="6"/>
      <c r="AU827" s="6"/>
      <c r="AV827" s="8" t="s">
        <v>4232</v>
      </c>
      <c r="AW827" s="8" t="s">
        <v>4233</v>
      </c>
      <c r="AX827" s="6"/>
      <c r="AY827" s="6"/>
      <c r="AZ827" s="6"/>
      <c r="BA827" s="6"/>
      <c r="BB827" s="6"/>
      <c r="BC827" s="6"/>
      <c r="BD827" s="6" t="s">
        <v>2653</v>
      </c>
      <c r="BE827" s="8">
        <v>826</v>
      </c>
      <c r="BF827" s="6" t="str">
        <f t="shared" si="254"/>
        <v>insert into bitacoras_estatus (numero_expediente, numero_registro, representante, fecha_inicio, fecha_vencimiento, id_cliente, id_admin, id_bitacoras_estatus, id_estatus, id_clase, id_marca, created_at, updated_at) values('1220165','1272723','MARIO HUMBERTO MEDINA DUARTE,','2011-10-10','2021-10-10','326','2','1','1',null,361,'2011-10-10 00:00:00','2011-10-10 00:00:00');</v>
      </c>
      <c r="BG827" s="6" t="str">
        <f t="shared" si="255"/>
        <v>insert into servicios_comentarios (comentario, id_admin, id_estatus, created_at, updated_at) values('TITULO ENTREGADO',1,826,'2011-10-10 00:00:00','2011-10-10 00:00:00');</v>
      </c>
      <c r="BH827" s="6" t="str">
        <f t="shared" si="256"/>
        <v>insert into servicios_comentarios (comentario, id_admin, id_estatus, created_at, updated_at) values('442-9100',1,826,'2011-10-10 00:00:00','2011-10-10 00:00:00');</v>
      </c>
      <c r="BI827" s="137" t="str">
        <f t="shared" si="257"/>
        <v>update bitacoras_estatus set comprobacion_uso = 1, id_estatus=10 where id=826;</v>
      </c>
      <c r="BJ827" s="137" t="str">
        <f t="shared" si="258"/>
        <v>update bitacoras_estatus set numero_expediente = '1220165', numero_registro = '1272723', id_estatus = 10, fecha_inicio = '2011-10-10', fecha_vencimiento ='2021-10-10', created_at ='2011-10-10 00:00:00', updated_at ='2011-10-10 00:00:00', id_clase=null, id_marca=361, id_cliente=326, vigencia = 1 where id =826;</v>
      </c>
      <c r="BK827" s="137" t="str">
        <f t="shared" si="259"/>
        <v>update bitacoras_estatus set id_estatus = 10 where id =826;</v>
      </c>
    </row>
    <row r="828" spans="1:63">
      <c r="A828" s="3">
        <v>1220160</v>
      </c>
      <c r="B828" s="3">
        <v>1274971</v>
      </c>
      <c r="C828" s="3">
        <f>IF(Tabla1[[#This Row],[No. REG.]]="","",1)</f>
        <v>1</v>
      </c>
      <c r="D828" s="3" t="s">
        <v>46</v>
      </c>
      <c r="E828" s="3">
        <f>IF(Tabla1[[#This Row],[STATUS]]="","",VLOOKUP(D828,Estatus!$A$2:$B$13,2,0))</f>
        <v>10</v>
      </c>
      <c r="F828" s="3">
        <f>IF(Tabla1[[#This Row],[STATUS]]="","",VLOOKUP(D828,Estatus!$A$2:$I$12,9,0))</f>
        <v>1</v>
      </c>
      <c r="G828" s="12" t="s">
        <v>231</v>
      </c>
      <c r="H828" s="7">
        <v>40826</v>
      </c>
      <c r="I828" s="80">
        <f t="shared" si="240"/>
        <v>2011</v>
      </c>
      <c r="J828" s="80">
        <f t="shared" si="241"/>
        <v>10</v>
      </c>
      <c r="K828" s="80">
        <f t="shared" si="242"/>
        <v>10</v>
      </c>
      <c r="L828" s="80">
        <f t="shared" si="243"/>
        <v>10</v>
      </c>
      <c r="M828" s="80">
        <f t="shared" si="244"/>
        <v>10</v>
      </c>
      <c r="N828" s="80" t="str">
        <f t="shared" si="245"/>
        <v>'2011-10-10'</v>
      </c>
      <c r="O828" s="80" t="str">
        <f t="shared" si="246"/>
        <v>'2011-10-10 00:00:00'</v>
      </c>
      <c r="P828" s="7">
        <v>44479</v>
      </c>
      <c r="Q828" s="80">
        <f t="shared" si="247"/>
        <v>2021</v>
      </c>
      <c r="R828" s="80">
        <f t="shared" si="248"/>
        <v>10</v>
      </c>
      <c r="S828" s="80">
        <f t="shared" si="249"/>
        <v>10</v>
      </c>
      <c r="T828" s="80">
        <f t="shared" si="250"/>
        <v>10</v>
      </c>
      <c r="U828" s="80">
        <f t="shared" si="251"/>
        <v>10</v>
      </c>
      <c r="V828" s="80" t="str">
        <f t="shared" si="252"/>
        <v>'2021-10-10'</v>
      </c>
      <c r="W828" s="80"/>
      <c r="X828" s="80" t="str">
        <f t="shared" si="253"/>
        <v>null</v>
      </c>
      <c r="Y828" s="3" t="s">
        <v>4241</v>
      </c>
      <c r="Z828" s="124">
        <f>IFERROR(IF(Y828="","null",VLOOKUP(Y828,Marcas!$A$2:$C$2024,2,0)),"")</f>
        <v>365</v>
      </c>
      <c r="AA828" s="3" t="s">
        <v>4226</v>
      </c>
      <c r="AB828" s="3">
        <f>IFERROR(IF(AA828="","",IF(AA828="EMPORIO LEGAL",1,VLOOKUP(AA828,Clientes!$A$2:$B$1190,2,0))),"")</f>
        <v>326</v>
      </c>
      <c r="AC828" s="3">
        <f>IFERROR(IF(Tabla1[[#This Row],[id_control]]="null","",VLOOKUP(CONCATENATE(Tabla1[[#This Row],[CLIENTE]],"-",Tabla1[[#This Row],[id_control]]),Hoja1!$C$2:$D$1994,2,0)),"")</f>
        <v>828</v>
      </c>
      <c r="AD828" s="3" t="s">
        <v>4236</v>
      </c>
      <c r="AE828" s="3" t="s">
        <v>4237</v>
      </c>
      <c r="AF828" s="3" t="s">
        <v>4238</v>
      </c>
      <c r="AG828" s="3"/>
      <c r="AH828" s="3"/>
      <c r="AI828" s="3"/>
      <c r="AJ828" s="3"/>
      <c r="AK828" s="3"/>
      <c r="AL828" s="3" t="s">
        <v>4239</v>
      </c>
      <c r="AM828" s="6"/>
      <c r="AN828" s="6"/>
      <c r="AO828" s="6"/>
      <c r="AP828" s="6"/>
      <c r="AQ828" s="6"/>
      <c r="AR828" s="6"/>
      <c r="AS828" s="6"/>
      <c r="AT828" s="6"/>
      <c r="AU828" s="6"/>
      <c r="AV828" s="8" t="s">
        <v>4232</v>
      </c>
      <c r="AW828" s="8" t="s">
        <v>4233</v>
      </c>
      <c r="AX828" s="6"/>
      <c r="AY828" s="6"/>
      <c r="AZ828" s="6"/>
      <c r="BA828" s="6"/>
      <c r="BB828" s="6"/>
      <c r="BC828" s="6"/>
      <c r="BD828" s="6" t="s">
        <v>2653</v>
      </c>
      <c r="BE828" s="8">
        <v>827</v>
      </c>
      <c r="BF828" s="6" t="str">
        <f t="shared" si="254"/>
        <v>insert into bitacoras_estatus (numero_expediente, numero_registro, representante, fecha_inicio, fecha_vencimiento, id_cliente, id_admin, id_bitacoras_estatus, id_estatus, id_clase, id_marca, created_at, updated_at) values('1220160','1274971','MARIO HUMBERTO MEDINA DUARTE,','2011-10-10','2021-10-10','326','2','1','1',null,365,'2011-10-10 00:00:00','2011-10-10 00:00:00');</v>
      </c>
      <c r="BG828" s="6" t="str">
        <f t="shared" si="255"/>
        <v>insert into servicios_comentarios (comentario, id_admin, id_estatus, created_at, updated_at) values('TITULO ENTREGADO',1,827,'2011-10-10 00:00:00','2011-10-10 00:00:00');</v>
      </c>
      <c r="BH828" s="6" t="str">
        <f t="shared" si="256"/>
        <v>insert into servicios_comentarios (comentario, id_admin, id_estatus, created_at, updated_at) values('442-9100',1,827,'2011-10-10 00:00:00','2011-10-10 00:00:00');</v>
      </c>
      <c r="BI828" s="137" t="str">
        <f t="shared" si="257"/>
        <v>update bitacoras_estatus set comprobacion_uso = 1, id_estatus=10 where id=827;</v>
      </c>
      <c r="BJ828" s="137" t="str">
        <f t="shared" si="258"/>
        <v>update bitacoras_estatus set numero_expediente = '1220160', numero_registro = '1274971', id_estatus = 10, fecha_inicio = '2011-10-10', fecha_vencimiento ='2021-10-10', created_at ='2011-10-10 00:00:00', updated_at ='2011-10-10 00:00:00', id_clase=null, id_marca=365, id_cliente=326, vigencia = 1 where id =827;</v>
      </c>
      <c r="BK828" s="137" t="str">
        <f t="shared" si="259"/>
        <v>update bitacoras_estatus set id_estatus = 10 where id =827;</v>
      </c>
    </row>
    <row r="829" spans="1:63">
      <c r="A829" s="6">
        <v>1220163</v>
      </c>
      <c r="B829" s="6">
        <v>1274972</v>
      </c>
      <c r="C829" s="6">
        <f>IF(Tabla1[[#This Row],[No. REG.]]="","",1)</f>
        <v>1</v>
      </c>
      <c r="D829" s="3" t="s">
        <v>46</v>
      </c>
      <c r="E829" s="3">
        <f>IF(Tabla1[[#This Row],[STATUS]]="","",VLOOKUP(D829,Estatus!$A$2:$B$13,2,0))</f>
        <v>10</v>
      </c>
      <c r="F829" s="3">
        <f>IF(Tabla1[[#This Row],[STATUS]]="","",VLOOKUP(D829,Estatus!$A$2:$I$12,9,0))</f>
        <v>1</v>
      </c>
      <c r="G829" s="16" t="s">
        <v>231</v>
      </c>
      <c r="H829" s="9">
        <v>40826</v>
      </c>
      <c r="I829" s="81">
        <f t="shared" si="240"/>
        <v>2011</v>
      </c>
      <c r="J829" s="81">
        <f t="shared" si="241"/>
        <v>10</v>
      </c>
      <c r="K829" s="81">
        <f t="shared" si="242"/>
        <v>10</v>
      </c>
      <c r="L829" s="81">
        <f t="shared" si="243"/>
        <v>10</v>
      </c>
      <c r="M829" s="81">
        <f t="shared" si="244"/>
        <v>10</v>
      </c>
      <c r="N829" s="81" t="str">
        <f t="shared" si="245"/>
        <v>'2011-10-10'</v>
      </c>
      <c r="O829" s="81" t="str">
        <f t="shared" si="246"/>
        <v>'2011-10-10 00:00:00'</v>
      </c>
      <c r="P829" s="9">
        <v>44479</v>
      </c>
      <c r="Q829" s="81">
        <f t="shared" si="247"/>
        <v>2021</v>
      </c>
      <c r="R829" s="81">
        <f t="shared" si="248"/>
        <v>10</v>
      </c>
      <c r="S829" s="81">
        <f t="shared" si="249"/>
        <v>10</v>
      </c>
      <c r="T829" s="81">
        <f t="shared" si="250"/>
        <v>10</v>
      </c>
      <c r="U829" s="81">
        <f t="shared" si="251"/>
        <v>10</v>
      </c>
      <c r="V829" s="81" t="str">
        <f t="shared" si="252"/>
        <v>'2021-10-10'</v>
      </c>
      <c r="W829" s="81"/>
      <c r="X829" s="81" t="str">
        <f t="shared" si="253"/>
        <v>null</v>
      </c>
      <c r="Y829" s="6" t="s">
        <v>4242</v>
      </c>
      <c r="Z829" s="123">
        <f>IFERROR(IF(Y829="","null",VLOOKUP(Y829,Marcas!$A$2:$C$2024,2,0)),"")</f>
        <v>366</v>
      </c>
      <c r="AA829" s="6" t="s">
        <v>4226</v>
      </c>
      <c r="AB829" s="6">
        <f>IFERROR(IF(AA829="","",IF(AA829="EMPORIO LEGAL",1,VLOOKUP(AA829,Clientes!$A$2:$B$1190,2,0))),"")</f>
        <v>326</v>
      </c>
      <c r="AC829" s="6">
        <f>IFERROR(IF(Tabla1[[#This Row],[id_control]]="null","",VLOOKUP(CONCATENATE(Tabla1[[#This Row],[CLIENTE]],"-",Tabla1[[#This Row],[id_control]]),Hoja1!$C$2:$D$1994,2,0)),"")</f>
        <v>829</v>
      </c>
      <c r="AD829" s="8" t="s">
        <v>4236</v>
      </c>
      <c r="AE829" s="8" t="s">
        <v>4237</v>
      </c>
      <c r="AF829" s="8" t="s">
        <v>4238</v>
      </c>
      <c r="AG829" s="6"/>
      <c r="AH829" s="6"/>
      <c r="AI829" s="6"/>
      <c r="AJ829" s="6"/>
      <c r="AK829" s="6"/>
      <c r="AL829" s="8" t="s">
        <v>4239</v>
      </c>
      <c r="AM829" s="6"/>
      <c r="AN829" s="6"/>
      <c r="AO829" s="6"/>
      <c r="AP829" s="6"/>
      <c r="AQ829" s="6"/>
      <c r="AR829" s="6"/>
      <c r="AS829" s="6"/>
      <c r="AT829" s="6"/>
      <c r="AU829" s="6"/>
      <c r="AV829" s="8" t="s">
        <v>4232</v>
      </c>
      <c r="AW829" s="10" t="s">
        <v>4233</v>
      </c>
      <c r="AX829" s="6"/>
      <c r="AY829" s="6"/>
      <c r="AZ829" s="6"/>
      <c r="BA829" s="6"/>
      <c r="BB829" s="6"/>
      <c r="BC829" s="6"/>
      <c r="BD829" s="6" t="s">
        <v>2653</v>
      </c>
      <c r="BE829" s="8">
        <v>828</v>
      </c>
      <c r="BF829" s="6" t="str">
        <f t="shared" si="254"/>
        <v>insert into bitacoras_estatus (numero_expediente, numero_registro, representante, fecha_inicio, fecha_vencimiento, id_cliente, id_admin, id_bitacoras_estatus, id_estatus, id_clase, id_marca, created_at, updated_at) values('1220163','1274972','MARIO HUMBERTO MEDINA DUARTE,','2011-10-10','2021-10-10','326','2','1','1',null,366,'2011-10-10 00:00:00','2011-10-10 00:00:00');</v>
      </c>
      <c r="BG829" s="6" t="str">
        <f t="shared" si="255"/>
        <v>insert into servicios_comentarios (comentario, id_admin, id_estatus, created_at, updated_at) values('TITULO ENTREGADO',1,828,'2011-10-10 00:00:00','2011-10-10 00:00:00');</v>
      </c>
      <c r="BH829" s="6" t="str">
        <f t="shared" si="256"/>
        <v>insert into servicios_comentarios (comentario, id_admin, id_estatus, created_at, updated_at) values('442-9100',1,828,'2011-10-10 00:00:00','2011-10-10 00:00:00');</v>
      </c>
      <c r="BI829" s="137" t="str">
        <f t="shared" si="257"/>
        <v>update bitacoras_estatus set comprobacion_uso = 1, id_estatus=10 where id=828;</v>
      </c>
      <c r="BJ829" s="137" t="str">
        <f t="shared" si="258"/>
        <v>update bitacoras_estatus set numero_expediente = '1220163', numero_registro = '1274972', id_estatus = 10, fecha_inicio = '2011-10-10', fecha_vencimiento ='2021-10-10', created_at ='2011-10-10 00:00:00', updated_at ='2011-10-10 00:00:00', id_clase=null, id_marca=366, id_cliente=326, vigencia = 1 where id =828;</v>
      </c>
      <c r="BK829" s="137" t="str">
        <f t="shared" si="259"/>
        <v>update bitacoras_estatus set id_estatus = 10 where id =828;</v>
      </c>
    </row>
    <row r="830" spans="1:63">
      <c r="A830" s="6">
        <v>1223735</v>
      </c>
      <c r="B830" s="6">
        <v>1271645</v>
      </c>
      <c r="C830" s="6">
        <f>IF(Tabla1[[#This Row],[No. REG.]]="","",1)</f>
        <v>1</v>
      </c>
      <c r="D830" s="3" t="s">
        <v>46</v>
      </c>
      <c r="E830" s="3">
        <f>IF(Tabla1[[#This Row],[STATUS]]="","",VLOOKUP(D830,Estatus!$A$2:$B$13,2,0))</f>
        <v>10</v>
      </c>
      <c r="F830" s="3">
        <f>IF(Tabla1[[#This Row],[STATUS]]="","",VLOOKUP(D830,Estatus!$A$2:$I$12,9,0))</f>
        <v>1</v>
      </c>
      <c r="G830" s="16" t="s">
        <v>231</v>
      </c>
      <c r="H830" s="9">
        <v>40833</v>
      </c>
      <c r="I830" s="81">
        <f t="shared" si="240"/>
        <v>2011</v>
      </c>
      <c r="J830" s="81">
        <f t="shared" si="241"/>
        <v>10</v>
      </c>
      <c r="K830" s="81">
        <f t="shared" si="242"/>
        <v>17</v>
      </c>
      <c r="L830" s="81">
        <f t="shared" si="243"/>
        <v>10</v>
      </c>
      <c r="M830" s="81">
        <f t="shared" si="244"/>
        <v>17</v>
      </c>
      <c r="N830" s="81" t="str">
        <f t="shared" si="245"/>
        <v>'2011-10-17'</v>
      </c>
      <c r="O830" s="81" t="str">
        <f t="shared" si="246"/>
        <v>'2011-10-17 00:00:00'</v>
      </c>
      <c r="P830" s="9">
        <v>44486</v>
      </c>
      <c r="Q830" s="81">
        <f t="shared" si="247"/>
        <v>2021</v>
      </c>
      <c r="R830" s="81">
        <f t="shared" si="248"/>
        <v>10</v>
      </c>
      <c r="S830" s="81">
        <f t="shared" si="249"/>
        <v>17</v>
      </c>
      <c r="T830" s="81">
        <f t="shared" si="250"/>
        <v>10</v>
      </c>
      <c r="U830" s="81">
        <f t="shared" si="251"/>
        <v>17</v>
      </c>
      <c r="V830" s="81" t="str">
        <f t="shared" si="252"/>
        <v>'2021-10-17'</v>
      </c>
      <c r="W830" s="81"/>
      <c r="X830" s="81" t="str">
        <f t="shared" si="253"/>
        <v>null</v>
      </c>
      <c r="Y830" s="6" t="s">
        <v>4243</v>
      </c>
      <c r="Z830" s="123">
        <f>IFERROR(IF(Y830="","null",VLOOKUP(Y830,Marcas!$A$2:$C$2024,2,0)),"")</f>
        <v>1555</v>
      </c>
      <c r="AA830" s="6" t="s">
        <v>4226</v>
      </c>
      <c r="AB830" s="6">
        <f>IFERROR(IF(AA830="","",IF(AA830="EMPORIO LEGAL",1,VLOOKUP(AA830,Clientes!$A$2:$B$1190,2,0))),"")</f>
        <v>326</v>
      </c>
      <c r="AC830" s="6">
        <f>IFERROR(IF(Tabla1[[#This Row],[id_control]]="null","",VLOOKUP(CONCATENATE(Tabla1[[#This Row],[CLIENTE]],"-",Tabla1[[#This Row],[id_control]]),Hoja1!$C$2:$D$1994,2,0)),"")</f>
        <v>830</v>
      </c>
      <c r="AD830" s="8" t="s">
        <v>4236</v>
      </c>
      <c r="AE830" s="8" t="s">
        <v>4237</v>
      </c>
      <c r="AF830" s="8" t="s">
        <v>4238</v>
      </c>
      <c r="AG830" s="6"/>
      <c r="AH830" s="6"/>
      <c r="AI830" s="6"/>
      <c r="AJ830" s="6"/>
      <c r="AK830" s="6"/>
      <c r="AL830" s="8" t="s">
        <v>4239</v>
      </c>
      <c r="AM830" s="6"/>
      <c r="AN830" s="6"/>
      <c r="AO830" s="6"/>
      <c r="AP830" s="6"/>
      <c r="AQ830" s="6"/>
      <c r="AR830" s="6"/>
      <c r="AS830" s="6"/>
      <c r="AT830" s="6"/>
      <c r="AU830" s="6"/>
      <c r="AV830" s="8" t="s">
        <v>4232</v>
      </c>
      <c r="AW830" s="10" t="s">
        <v>4233</v>
      </c>
      <c r="AX830" s="6"/>
      <c r="AY830" s="6"/>
      <c r="AZ830" s="6"/>
      <c r="BA830" s="6"/>
      <c r="BB830" s="6"/>
      <c r="BC830" s="6"/>
      <c r="BD830" s="6" t="s">
        <v>2653</v>
      </c>
      <c r="BE830" s="8">
        <v>829</v>
      </c>
      <c r="BF830" s="6" t="str">
        <f t="shared" si="254"/>
        <v>insert into bitacoras_estatus (numero_expediente, numero_registro, representante, fecha_inicio, fecha_vencimiento, id_cliente, id_admin, id_bitacoras_estatus, id_estatus, id_clase, id_marca, created_at, updated_at) values('1223735','1271645','MARIO HUMBERTO MEDINA DUARTE,','2011-10-17','2021-10-17','326','2','1','1',null,1555,'2011-10-17 00:00:00','2011-10-17 00:00:00');</v>
      </c>
      <c r="BG830" s="6" t="str">
        <f t="shared" si="255"/>
        <v>insert into servicios_comentarios (comentario, id_admin, id_estatus, created_at, updated_at) values('TITULO ENTREGADO',1,829,'2011-10-17 00:00:00','2011-10-17 00:00:00');</v>
      </c>
      <c r="BH830" s="6" t="str">
        <f t="shared" si="256"/>
        <v>insert into servicios_comentarios (comentario, id_admin, id_estatus, created_at, updated_at) values('442-9100',1,829,'2011-10-17 00:00:00','2011-10-17 00:00:00');</v>
      </c>
      <c r="BI830" s="137" t="str">
        <f t="shared" si="257"/>
        <v>update bitacoras_estatus set comprobacion_uso = 1, id_estatus=10 where id=829;</v>
      </c>
      <c r="BJ830" s="137" t="str">
        <f t="shared" si="258"/>
        <v>update bitacoras_estatus set numero_expediente = '1223735', numero_registro = '1271645', id_estatus = 10, fecha_inicio = '2011-10-17', fecha_vencimiento ='2021-10-17', created_at ='2011-10-17 00:00:00', updated_at ='2011-10-17 00:00:00', id_clase=null, id_marca=1555, id_cliente=326, vigencia = 1 where id =829;</v>
      </c>
      <c r="BK830" s="137" t="str">
        <f t="shared" si="259"/>
        <v>update bitacoras_estatus set id_estatus = 10 where id =829;</v>
      </c>
    </row>
    <row r="831" spans="1:63">
      <c r="A831" s="6">
        <v>1254938</v>
      </c>
      <c r="B831" s="6">
        <v>1297984</v>
      </c>
      <c r="C831" s="6">
        <f>IF(Tabla1[[#This Row],[No. REG.]]="","",1)</f>
        <v>1</v>
      </c>
      <c r="D831" s="3" t="s">
        <v>46</v>
      </c>
      <c r="E831" s="3">
        <f>IF(Tabla1[[#This Row],[STATUS]]="","",VLOOKUP(D831,Estatus!$A$2:$B$13,2,0))</f>
        <v>10</v>
      </c>
      <c r="F831" s="3">
        <f>IF(Tabla1[[#This Row],[STATUS]]="","",VLOOKUP(D831,Estatus!$A$2:$I$12,9,0))</f>
        <v>1</v>
      </c>
      <c r="G831" s="16" t="s">
        <v>4244</v>
      </c>
      <c r="H831" s="9">
        <v>40959</v>
      </c>
      <c r="I831" s="81">
        <f t="shared" si="240"/>
        <v>2012</v>
      </c>
      <c r="J831" s="81">
        <f t="shared" si="241"/>
        <v>2</v>
      </c>
      <c r="K831" s="81">
        <f t="shared" si="242"/>
        <v>20</v>
      </c>
      <c r="L831" s="81" t="str">
        <f t="shared" si="243"/>
        <v>02</v>
      </c>
      <c r="M831" s="81">
        <f t="shared" si="244"/>
        <v>20</v>
      </c>
      <c r="N831" s="81" t="str">
        <f t="shared" si="245"/>
        <v>'2012-02-20'</v>
      </c>
      <c r="O831" s="81" t="str">
        <f t="shared" si="246"/>
        <v>'2012-02-20 00:00:00'</v>
      </c>
      <c r="P831" s="9">
        <v>44612</v>
      </c>
      <c r="Q831" s="81">
        <f t="shared" si="247"/>
        <v>2022</v>
      </c>
      <c r="R831" s="81">
        <f t="shared" si="248"/>
        <v>2</v>
      </c>
      <c r="S831" s="81">
        <f t="shared" si="249"/>
        <v>20</v>
      </c>
      <c r="T831" s="81" t="str">
        <f t="shared" si="250"/>
        <v>02</v>
      </c>
      <c r="U831" s="81">
        <f t="shared" si="251"/>
        <v>20</v>
      </c>
      <c r="V831" s="81" t="str">
        <f t="shared" si="252"/>
        <v>'2022-02-20'</v>
      </c>
      <c r="W831" s="81"/>
      <c r="X831" s="81" t="str">
        <f t="shared" si="253"/>
        <v>null</v>
      </c>
      <c r="Y831" s="6" t="s">
        <v>4245</v>
      </c>
      <c r="Z831" s="123">
        <f>IFERROR(IF(Y831="","null",VLOOKUP(Y831,Marcas!$A$2:$C$2024,2,0)),"")</f>
        <v>193</v>
      </c>
      <c r="AA831" s="6" t="s">
        <v>4226</v>
      </c>
      <c r="AB831" s="6">
        <f>IFERROR(IF(AA831="","",IF(AA831="EMPORIO LEGAL",1,VLOOKUP(AA831,Clientes!$A$2:$B$1190,2,0))),"")</f>
        <v>326</v>
      </c>
      <c r="AC831" s="6">
        <f>IFERROR(IF(Tabla1[[#This Row],[id_control]]="null","",VLOOKUP(CONCATENATE(Tabla1[[#This Row],[CLIENTE]],"-",Tabla1[[#This Row],[id_control]]),Hoja1!$C$2:$D$1994,2,0)),"")</f>
        <v>831</v>
      </c>
      <c r="AD831" s="8" t="s">
        <v>4227</v>
      </c>
      <c r="AE831" s="8" t="s">
        <v>4237</v>
      </c>
      <c r="AF831" s="8" t="s">
        <v>4238</v>
      </c>
      <c r="AG831" s="6"/>
      <c r="AH831" s="6"/>
      <c r="AI831" s="6"/>
      <c r="AJ831" s="6"/>
      <c r="AK831" s="6"/>
      <c r="AL831" s="8" t="s">
        <v>4239</v>
      </c>
      <c r="AM831" s="6"/>
      <c r="AN831" s="6"/>
      <c r="AO831" s="6"/>
      <c r="AP831" s="6"/>
      <c r="AQ831" s="6"/>
      <c r="AR831" s="6"/>
      <c r="AS831" s="6"/>
      <c r="AT831" s="6"/>
      <c r="AU831" s="6"/>
      <c r="AV831" s="8" t="s">
        <v>4232</v>
      </c>
      <c r="AW831" s="10" t="s">
        <v>4233</v>
      </c>
      <c r="AX831" s="6"/>
      <c r="AY831" s="6"/>
      <c r="AZ831" s="6"/>
      <c r="BA831" s="6"/>
      <c r="BB831" s="6"/>
      <c r="BC831" s="6"/>
      <c r="BD831" s="6" t="s">
        <v>2653</v>
      </c>
      <c r="BE831" s="8">
        <v>830</v>
      </c>
      <c r="BF831" s="6" t="str">
        <f t="shared" si="254"/>
        <v>insert into bitacoras_estatus (numero_expediente, numero_registro, representante, fecha_inicio, fecha_vencimiento, id_cliente, id_admin, id_bitacoras_estatus, id_estatus, id_clase, id_marca, created_at, updated_at) values('1254938','1297984','MARIO HUMBERTO MEDINA DUARTE','2012-02-20','2022-02-20','326','2','1','1',null,193,'2012-02-20 00:00:00','2012-02-20 00:00:00');</v>
      </c>
      <c r="BG831" s="6" t="str">
        <f t="shared" si="255"/>
        <v>insert into servicios_comentarios (comentario, id_admin, id_estatus, created_at, updated_at) values('TITULO ENTREGAGDO 16/10/2012',1,830,'2012-02-20 00:00:00','2012-02-20 00:00:00');</v>
      </c>
      <c r="BH831" s="6" t="str">
        <f t="shared" si="256"/>
        <v>insert into servicios_comentarios (comentario, id_admin, id_estatus, created_at, updated_at) values('442-9100',1,830,'2012-02-20 00:00:00','2012-02-20 00:00:00');</v>
      </c>
      <c r="BI831" s="137" t="str">
        <f t="shared" si="257"/>
        <v>update bitacoras_estatus set comprobacion_uso = 1, id_estatus=10 where id=830;</v>
      </c>
      <c r="BJ831" s="137" t="str">
        <f t="shared" si="258"/>
        <v>update bitacoras_estatus set numero_expediente = '1254938', numero_registro = '1297984', id_estatus = 10, fecha_inicio = '2012-02-20', fecha_vencimiento ='2022-02-20', created_at ='2012-02-20 00:00:00', updated_at ='2012-02-20 00:00:00', id_clase=null, id_marca=193, id_cliente=326, vigencia = 1 where id =830;</v>
      </c>
      <c r="BK831" s="137" t="str">
        <f t="shared" si="259"/>
        <v>update bitacoras_estatus set id_estatus = 10 where id =830;</v>
      </c>
    </row>
    <row r="832" spans="1:63">
      <c r="A832" s="6">
        <v>1254939</v>
      </c>
      <c r="B832" s="6">
        <v>1297985</v>
      </c>
      <c r="C832" s="6">
        <f>IF(Tabla1[[#This Row],[No. REG.]]="","",1)</f>
        <v>1</v>
      </c>
      <c r="D832" s="3" t="s">
        <v>46</v>
      </c>
      <c r="E832" s="3">
        <f>IF(Tabla1[[#This Row],[STATUS]]="","",VLOOKUP(D832,Estatus!$A$2:$B$13,2,0))</f>
        <v>10</v>
      </c>
      <c r="F832" s="3">
        <f>IF(Tabla1[[#This Row],[STATUS]]="","",VLOOKUP(D832,Estatus!$A$2:$I$12,9,0))</f>
        <v>1</v>
      </c>
      <c r="G832" s="16"/>
      <c r="H832" s="9">
        <v>40959</v>
      </c>
      <c r="I832" s="81">
        <f t="shared" si="240"/>
        <v>2012</v>
      </c>
      <c r="J832" s="81">
        <f t="shared" si="241"/>
        <v>2</v>
      </c>
      <c r="K832" s="81">
        <f t="shared" si="242"/>
        <v>20</v>
      </c>
      <c r="L832" s="81" t="str">
        <f t="shared" si="243"/>
        <v>02</v>
      </c>
      <c r="M832" s="81">
        <f t="shared" si="244"/>
        <v>20</v>
      </c>
      <c r="N832" s="81" t="str">
        <f t="shared" si="245"/>
        <v>'2012-02-20'</v>
      </c>
      <c r="O832" s="81" t="str">
        <f t="shared" si="246"/>
        <v>'2012-02-20 00:00:00'</v>
      </c>
      <c r="P832" s="9">
        <v>44612</v>
      </c>
      <c r="Q832" s="81">
        <f t="shared" si="247"/>
        <v>2022</v>
      </c>
      <c r="R832" s="81">
        <f t="shared" si="248"/>
        <v>2</v>
      </c>
      <c r="S832" s="81">
        <f t="shared" si="249"/>
        <v>20</v>
      </c>
      <c r="T832" s="81" t="str">
        <f t="shared" si="250"/>
        <v>02</v>
      </c>
      <c r="U832" s="81">
        <f t="shared" si="251"/>
        <v>20</v>
      </c>
      <c r="V832" s="81" t="str">
        <f t="shared" si="252"/>
        <v>'2022-02-20'</v>
      </c>
      <c r="W832" s="81">
        <v>35</v>
      </c>
      <c r="X832" s="81">
        <f t="shared" si="253"/>
        <v>35</v>
      </c>
      <c r="Y832" s="16" t="s">
        <v>4245</v>
      </c>
      <c r="Z832" s="126">
        <f>IFERROR(IF(Y832="","null",VLOOKUP(Y832,Marcas!$A$2:$C$2024,2,0)),"")</f>
        <v>193</v>
      </c>
      <c r="AA832" s="6" t="s">
        <v>4226</v>
      </c>
      <c r="AB832" s="6">
        <f>IFERROR(IF(AA832="","",IF(AA832="EMPORIO LEGAL",1,VLOOKUP(AA832,Clientes!$A$2:$B$1190,2,0))),"")</f>
        <v>326</v>
      </c>
      <c r="AC832" s="6">
        <f>IFERROR(IF(Tabla1[[#This Row],[id_control]]="null","",VLOOKUP(CONCATENATE(Tabla1[[#This Row],[CLIENTE]],"-",Tabla1[[#This Row],[id_control]]),Hoja1!$C$2:$D$1994,2,0)),"")</f>
        <v>831</v>
      </c>
      <c r="AD832" s="8" t="s">
        <v>4227</v>
      </c>
      <c r="AE832" s="8" t="s">
        <v>4237</v>
      </c>
      <c r="AF832" s="6" t="s">
        <v>4238</v>
      </c>
      <c r="AG832" s="6"/>
      <c r="AH832" s="6"/>
      <c r="AI832" s="6"/>
      <c r="AJ832" s="6"/>
      <c r="AK832" s="6"/>
      <c r="AL832" s="8" t="s">
        <v>4239</v>
      </c>
      <c r="AM832" s="6"/>
      <c r="AN832" s="6"/>
      <c r="AO832" s="6"/>
      <c r="AP832" s="6"/>
      <c r="AQ832" s="6"/>
      <c r="AR832" s="6"/>
      <c r="AS832" s="6"/>
      <c r="AT832" s="6"/>
      <c r="AU832" s="6"/>
      <c r="AV832" s="8" t="s">
        <v>4232</v>
      </c>
      <c r="AW832" s="10" t="s">
        <v>4233</v>
      </c>
      <c r="AX832" s="6"/>
      <c r="AY832" s="6"/>
      <c r="AZ832" s="6"/>
      <c r="BA832" s="6"/>
      <c r="BB832" s="6"/>
      <c r="BC832" s="6"/>
      <c r="BD832" s="6" t="s">
        <v>2653</v>
      </c>
      <c r="BE832" s="8">
        <v>831</v>
      </c>
      <c r="BF832" s="6" t="str">
        <f t="shared" si="254"/>
        <v>insert into bitacoras_estatus (numero_expediente, numero_registro, representante, fecha_inicio, fecha_vencimiento, id_cliente, id_admin, id_bitacoras_estatus, id_estatus, id_clase, id_marca, created_at, updated_at) values('1254939','1297985','MARIO HUMBERTO MEDINA DUARTE','2012-02-20','2022-02-20','326','2','1','1',35,193,'2012-02-20 00:00:00','2012-02-20 00:00:00');</v>
      </c>
      <c r="BG832" s="6" t="str">
        <f t="shared" si="255"/>
        <v/>
      </c>
      <c r="BH832" s="6" t="str">
        <f t="shared" si="256"/>
        <v>insert into servicios_comentarios (comentario, id_admin, id_estatus, created_at, updated_at) values('442-9100',1,831,'2012-02-20 00:00:00','2012-02-20 00:00:00');</v>
      </c>
      <c r="BI832" s="137" t="str">
        <f t="shared" si="257"/>
        <v>update bitacoras_estatus set comprobacion_uso = 1, id_estatus=10 where id=831;</v>
      </c>
      <c r="BJ832" s="137" t="str">
        <f t="shared" si="258"/>
        <v>update bitacoras_estatus set numero_expediente = '1254939', numero_registro = '1297985', id_estatus = 10, fecha_inicio = '2012-02-20', fecha_vencimiento ='2022-02-20', created_at ='2012-02-20 00:00:00', updated_at ='2012-02-20 00:00:00', id_clase=35, id_marca=193, id_cliente=326, vigencia = 1 where id =831;</v>
      </c>
      <c r="BK832" s="137" t="str">
        <f t="shared" si="259"/>
        <v>update bitacoras_estatus set id_estatus = 10 where id =831;</v>
      </c>
    </row>
    <row r="833" spans="1:63">
      <c r="A833" s="6">
        <v>1260258</v>
      </c>
      <c r="B833" s="6">
        <v>1305254</v>
      </c>
      <c r="C833" s="6">
        <f>IF(Tabla1[[#This Row],[No. REG.]]="","",1)</f>
        <v>1</v>
      </c>
      <c r="D833" s="3" t="s">
        <v>46</v>
      </c>
      <c r="E833" s="3">
        <f>IF(Tabla1[[#This Row],[STATUS]]="","",VLOOKUP(D833,Estatus!$A$2:$B$13,2,0))</f>
        <v>10</v>
      </c>
      <c r="F833" s="3">
        <f>IF(Tabla1[[#This Row],[STATUS]]="","",VLOOKUP(D833,Estatus!$A$2:$I$12,9,0))</f>
        <v>1</v>
      </c>
      <c r="G833" s="16" t="s">
        <v>4246</v>
      </c>
      <c r="H833" s="9">
        <v>40977</v>
      </c>
      <c r="I833" s="81">
        <f t="shared" si="240"/>
        <v>2012</v>
      </c>
      <c r="J833" s="81">
        <f t="shared" si="241"/>
        <v>3</v>
      </c>
      <c r="K833" s="81">
        <f t="shared" si="242"/>
        <v>9</v>
      </c>
      <c r="L833" s="81" t="str">
        <f t="shared" si="243"/>
        <v>03</v>
      </c>
      <c r="M833" s="81" t="str">
        <f t="shared" si="244"/>
        <v>09</v>
      </c>
      <c r="N833" s="81" t="str">
        <f t="shared" si="245"/>
        <v>'2012-03-09'</v>
      </c>
      <c r="O833" s="81" t="str">
        <f t="shared" si="246"/>
        <v>'2012-03-09 00:00:00'</v>
      </c>
      <c r="P833" s="9">
        <v>44629</v>
      </c>
      <c r="Q833" s="81">
        <f t="shared" si="247"/>
        <v>2022</v>
      </c>
      <c r="R833" s="81">
        <f t="shared" si="248"/>
        <v>3</v>
      </c>
      <c r="S833" s="81">
        <f t="shared" si="249"/>
        <v>9</v>
      </c>
      <c r="T833" s="81" t="str">
        <f t="shared" si="250"/>
        <v>03</v>
      </c>
      <c r="U833" s="81" t="str">
        <f t="shared" si="251"/>
        <v>09</v>
      </c>
      <c r="V833" s="81" t="str">
        <f t="shared" si="252"/>
        <v>'2022-03-09'</v>
      </c>
      <c r="W833" s="81"/>
      <c r="X833" s="81" t="str">
        <f t="shared" si="253"/>
        <v>null</v>
      </c>
      <c r="Y833" s="16" t="s">
        <v>4247</v>
      </c>
      <c r="Z833" s="126">
        <f>IFERROR(IF(Y833="","null",VLOOKUP(Y833,Marcas!$A$2:$C$2024,2,0)),"")</f>
        <v>369</v>
      </c>
      <c r="AA833" s="6" t="s">
        <v>4226</v>
      </c>
      <c r="AB833" s="6">
        <f>IFERROR(IF(AA833="","",IF(AA833="EMPORIO LEGAL",1,VLOOKUP(AA833,Clientes!$A$2:$B$1190,2,0))),"")</f>
        <v>326</v>
      </c>
      <c r="AC833" s="6">
        <f>IFERROR(IF(Tabla1[[#This Row],[id_control]]="null","",VLOOKUP(CONCATENATE(Tabla1[[#This Row],[CLIENTE]],"-",Tabla1[[#This Row],[id_control]]),Hoja1!$C$2:$D$1994,2,0)),"")</f>
        <v>833</v>
      </c>
      <c r="AD833" s="8" t="s">
        <v>4227</v>
      </c>
      <c r="AE833" s="8" t="s">
        <v>4237</v>
      </c>
      <c r="AF833" s="6" t="s">
        <v>4238</v>
      </c>
      <c r="AG833" s="6"/>
      <c r="AH833" s="6"/>
      <c r="AI833" s="6"/>
      <c r="AJ833" s="6"/>
      <c r="AK833" s="6"/>
      <c r="AL833" s="3" t="s">
        <v>4239</v>
      </c>
      <c r="AM833" s="6"/>
      <c r="AN833" s="6"/>
      <c r="AO833" s="6"/>
      <c r="AP833" s="6"/>
      <c r="AQ833" s="6"/>
      <c r="AR833" s="6"/>
      <c r="AS833" s="6"/>
      <c r="AT833" s="6"/>
      <c r="AU833" s="6"/>
      <c r="AV833" s="4" t="s">
        <v>4232</v>
      </c>
      <c r="AW833" s="5" t="s">
        <v>4233</v>
      </c>
      <c r="AX833" s="6"/>
      <c r="AY833" s="6"/>
      <c r="AZ833" s="6"/>
      <c r="BA833" s="6"/>
      <c r="BB833" s="6"/>
      <c r="BC833" s="6"/>
      <c r="BD833" s="6" t="s">
        <v>2653</v>
      </c>
      <c r="BE833" s="8">
        <v>832</v>
      </c>
      <c r="BF833" s="6" t="str">
        <f t="shared" si="254"/>
        <v>insert into bitacoras_estatus (numero_expediente, numero_registro, representante, fecha_inicio, fecha_vencimiento, id_cliente, id_admin, id_bitacoras_estatus, id_estatus, id_clase, id_marca, created_at, updated_at) values('1260258','1305254','MARIO HUMBERTO MEDINA DUARTE','2012-03-09','2022-03-09','326','2','1','1',null,369,'2012-03-09 00:00:00','2012-03-09 00:00:00');</v>
      </c>
      <c r="BG833" s="6" t="str">
        <f t="shared" si="255"/>
        <v>insert into servicios_comentarios (comentario, id_admin, id_estatus, created_at, updated_at) values('TITULO ENTREGADO 16/10/2012',1,832,'2012-03-09 00:00:00','2012-03-09 00:00:00');</v>
      </c>
      <c r="BH833" s="6" t="str">
        <f t="shared" si="256"/>
        <v>insert into servicios_comentarios (comentario, id_admin, id_estatus, created_at, updated_at) values('442-9100',1,832,'2012-03-09 00:00:00','2012-03-09 00:00:00');</v>
      </c>
      <c r="BI833" s="137" t="str">
        <f t="shared" si="257"/>
        <v>update bitacoras_estatus set comprobacion_uso = 1, id_estatus=10 where id=832;</v>
      </c>
      <c r="BJ833" s="137" t="str">
        <f t="shared" si="258"/>
        <v>update bitacoras_estatus set numero_expediente = '1260258', numero_registro = '1305254', id_estatus = 10, fecha_inicio = '2012-03-09', fecha_vencimiento ='2022-03-09', created_at ='2012-03-09 00:00:00', updated_at ='2012-03-09 00:00:00', id_clase=null, id_marca=369, id_cliente=326, vigencia = 1 where id =832;</v>
      </c>
      <c r="BK833" s="137" t="str">
        <f t="shared" si="259"/>
        <v>update bitacoras_estatus set id_estatus = 10 where id =832;</v>
      </c>
    </row>
    <row r="834" spans="1:63" ht="43">
      <c r="A834" s="6">
        <v>1290231</v>
      </c>
      <c r="B834" s="6">
        <v>1438507</v>
      </c>
      <c r="C834" s="6">
        <f>IF(Tabla1[[#This Row],[No. REG.]]="","",1)</f>
        <v>1</v>
      </c>
      <c r="D834" s="3" t="s">
        <v>46</v>
      </c>
      <c r="E834" s="3">
        <f>IF(Tabla1[[#This Row],[STATUS]]="","",VLOOKUP(D834,Estatus!$A$2:$B$13,2,0))</f>
        <v>10</v>
      </c>
      <c r="F834" s="3">
        <f>IF(Tabla1[[#This Row],[STATUS]]="","",VLOOKUP(D834,Estatus!$A$2:$I$12,9,0))</f>
        <v>1</v>
      </c>
      <c r="G834" s="16" t="s">
        <v>4248</v>
      </c>
      <c r="H834" s="7">
        <v>41087</v>
      </c>
      <c r="I834" s="80">
        <f t="shared" ref="I834:I897" si="260">YEAR(H834)</f>
        <v>2012</v>
      </c>
      <c r="J834" s="80">
        <f t="shared" ref="J834:J897" si="261">MONTH(H834)</f>
        <v>6</v>
      </c>
      <c r="K834" s="80">
        <f t="shared" ref="K834:K897" si="262">DAY(H834)</f>
        <v>27</v>
      </c>
      <c r="L834" s="80" t="str">
        <f t="shared" ref="L834:L897" si="263">IF(LEN(J834)=1,CONCATENATE("0",J834),J834)</f>
        <v>06</v>
      </c>
      <c r="M834" s="80">
        <f t="shared" ref="M834:M897" si="264">IF(LEN(K834)=1,CONCATENATE("0",K834),K834)</f>
        <v>27</v>
      </c>
      <c r="N834" s="80" t="str">
        <f t="shared" ref="N834:N897" si="265">IFERROR(IF(H834="","null",CONCATENATE("'",I834,"-",L834,"-",M834,"'")),"null")</f>
        <v>'2012-06-27'</v>
      </c>
      <c r="O834" s="80" t="str">
        <f t="shared" ref="O834:O897" si="266">IF(N834="null","'2018-11-08 00:00:00'",CONCATENATE("'",I834,"-",L834,"-",M834," 00:00:00'"))</f>
        <v>'2012-06-27 00:00:00'</v>
      </c>
      <c r="P834" s="7">
        <v>44739</v>
      </c>
      <c r="Q834" s="80">
        <f t="shared" ref="Q834:Q897" si="267">YEAR(P834)</f>
        <v>2022</v>
      </c>
      <c r="R834" s="80">
        <f t="shared" ref="R834:R897" si="268">MONTH(P834)</f>
        <v>6</v>
      </c>
      <c r="S834" s="80">
        <f t="shared" ref="S834:S897" si="269">DAY(P834)</f>
        <v>27</v>
      </c>
      <c r="T834" s="80" t="str">
        <f t="shared" ref="T834:T897" si="270">IF(LEN(R834)=1,CONCATENATE("0",R834),R834)</f>
        <v>06</v>
      </c>
      <c r="U834" s="80">
        <f t="shared" ref="U834:U897" si="271">IF(LEN(S834)=1,CONCATENATE("0",S834),S834)</f>
        <v>27</v>
      </c>
      <c r="V834" s="80" t="str">
        <f t="shared" ref="V834:V897" si="272">IFERROR(IF(P834="","null",CONCATENATE("'",Q834,"-",T834,"-",U834,"'")),"null")</f>
        <v>'2022-06-27'</v>
      </c>
      <c r="W834" s="80">
        <v>35</v>
      </c>
      <c r="X834" s="80">
        <f t="shared" ref="X834:X897" si="273">IF(W834="","null",W834)</f>
        <v>35</v>
      </c>
      <c r="Y834" s="6" t="s">
        <v>8653</v>
      </c>
      <c r="Z834" s="123">
        <f>IFERROR(IF(Y834="","null",VLOOKUP(Y834,Marcas!$A$2:$C$2024,2,0)),"")</f>
        <v>255</v>
      </c>
      <c r="AA834" s="6" t="s">
        <v>4226</v>
      </c>
      <c r="AB834" s="6">
        <f>IFERROR(IF(AA834="","",IF(AA834="EMPORIO LEGAL",1,VLOOKUP(AA834,Clientes!$A$2:$B$1190,2,0))),"")</f>
        <v>326</v>
      </c>
      <c r="AC834" s="6">
        <f>IFERROR(IF(Tabla1[[#This Row],[id_control]]="null","",VLOOKUP(CONCATENATE(Tabla1[[#This Row],[CLIENTE]],"-",Tabla1[[#This Row],[id_control]]),Hoja1!$C$2:$D$1994,2,0)),"")</f>
        <v>834</v>
      </c>
      <c r="AD834" s="6" t="s">
        <v>4227</v>
      </c>
      <c r="AE834" s="6" t="s">
        <v>4228</v>
      </c>
      <c r="AF834" s="6"/>
      <c r="AG834" s="6"/>
      <c r="AH834" s="6"/>
      <c r="AI834" s="6"/>
      <c r="AJ834" s="6"/>
      <c r="AK834" s="6"/>
      <c r="AL834" s="6" t="s">
        <v>4239</v>
      </c>
      <c r="AM834" s="8"/>
      <c r="AN834" s="8"/>
      <c r="AO834" s="8"/>
      <c r="AP834" s="8"/>
      <c r="AQ834" s="8"/>
      <c r="AR834" s="8"/>
      <c r="AS834" s="8"/>
      <c r="AT834" s="8"/>
      <c r="AU834" s="8"/>
      <c r="AV834" s="8" t="s">
        <v>4232</v>
      </c>
      <c r="AW834" s="8" t="s">
        <v>4233</v>
      </c>
      <c r="AX834" s="8"/>
      <c r="AY834" s="8"/>
      <c r="AZ834" s="8"/>
      <c r="BA834" s="8"/>
      <c r="BB834" s="8"/>
      <c r="BC834" s="8"/>
      <c r="BD834" s="8" t="s">
        <v>2653</v>
      </c>
      <c r="BE834" s="8">
        <v>833</v>
      </c>
      <c r="BF834" s="6" t="str">
        <f t="shared" ref="BF834:BF897" si="274">CONCATENATE($BG$1,A834,"','",B834,"','",AD834,"',",N834,",",V834,",'",AB834,"','2','1','1',",X834,",",Z834,",",O834,",",O834,");")</f>
        <v>insert into bitacoras_estatus (numero_expediente, numero_registro, representante, fecha_inicio, fecha_vencimiento, id_cliente, id_admin, id_bitacoras_estatus, id_estatus, id_clase, id_marca, created_at, updated_at) values('1290231','1438507','MARIO HUMBERTO MEDINA DUARTE','2012-06-27','2022-06-27','326','2','1','1',35,255,'2012-06-27 00:00:00','2012-06-27 00:00:00');</v>
      </c>
      <c r="BG834" s="6" t="str">
        <f t="shared" ref="BG834:BG897" si="275">IF(OR(G834="",BE834=""),"",CONCATENATE("insert into servicios_comentarios (comentario, id_admin, id_estatus, created_at, updated_at) values('",G834,"',1,",BE834,",",O834,",",O834,");"))</f>
        <v>insert into servicios_comentarios (comentario, id_admin, id_estatus, created_at, updated_at) values('ANTERIORIDAD CONTESTADA 04/09/2013. TITULO RECIBIDO 11/04/14. TITULO ENTREGADO 14/04/14',1,833,'2012-06-27 00:00:00','2012-06-27 00:00:00');</v>
      </c>
      <c r="BH834" s="6" t="str">
        <f t="shared" ref="BH834:BH897" si="276">IF(OR(BD834="",BE834=""),"",CONCATENATE("insert into servicios_comentarios (comentario, id_admin, id_estatus, created_at, updated_at) values('",BD834,"',1,",BE834,",",O834,",",O834,");"))</f>
        <v>insert into servicios_comentarios (comentario, id_admin, id_estatus, created_at, updated_at) values('442-9100',1,833,'2012-06-27 00:00:00','2012-06-27 00:00:00');</v>
      </c>
      <c r="BI834" s="137" t="str">
        <f t="shared" ref="BI834:BI897" si="277">CONCATENATE("update bitacoras_estatus set comprobacion_uso = 1, id_estatus=",E834," where id=",BE834,";")</f>
        <v>update bitacoras_estatus set comprobacion_uso = 1, id_estatus=10 where id=833;</v>
      </c>
      <c r="BJ834" s="137" t="str">
        <f t="shared" ref="BJ834:BJ897" si="278">IF(BE834="","",CONCATENATE("update bitacoras_estatus set numero_expediente = '",A834,"', numero_registro = '",B834,"', id_estatus = ",E834,", fecha_inicio = ",N834,", fecha_vencimiento =",V834,", created_at =",O834,", updated_at =",O834,", id_clase=",X834,", id_marca=", Z834,", id_cliente=", AB834,", vigencia = ",F834," where id =",BE834,";"))</f>
        <v>update bitacoras_estatus set numero_expediente = '1290231', numero_registro = '1438507', id_estatus = 10, fecha_inicio = '2012-06-27', fecha_vencimiento ='2022-06-27', created_at ='2012-06-27 00:00:00', updated_at ='2012-06-27 00:00:00', id_clase=35, id_marca=255, id_cliente=326, vigencia = 1 where id =833;</v>
      </c>
      <c r="BK834" s="137" t="str">
        <f t="shared" ref="BK834:BK897" si="279">IF(OR(E834="",BE834=""),"",CONCATENATE("update bitacoras_estatus set id_estatus = ",E834," where id =",BE834,";"))</f>
        <v>update bitacoras_estatus set id_estatus = 10 where id =833;</v>
      </c>
    </row>
    <row r="835" spans="1:63" ht="43">
      <c r="A835" s="6">
        <v>1352147</v>
      </c>
      <c r="B835" s="6">
        <v>1437927</v>
      </c>
      <c r="C835" s="6">
        <f>IF(Tabla1[[#This Row],[No. REG.]]="","",1)</f>
        <v>1</v>
      </c>
      <c r="D835" s="3" t="s">
        <v>46</v>
      </c>
      <c r="E835" s="3">
        <f>IF(Tabla1[[#This Row],[STATUS]]="","",VLOOKUP(D835,Estatus!$A$2:$B$13,2,0))</f>
        <v>10</v>
      </c>
      <c r="F835" s="3">
        <f>IF(Tabla1[[#This Row],[STATUS]]="","",VLOOKUP(D835,Estatus!$A$2:$I$12,9,0))</f>
        <v>1</v>
      </c>
      <c r="G835" s="16" t="s">
        <v>4249</v>
      </c>
      <c r="H835" s="7">
        <v>41331</v>
      </c>
      <c r="I835" s="80">
        <f t="shared" si="260"/>
        <v>2013</v>
      </c>
      <c r="J835" s="80">
        <f t="shared" si="261"/>
        <v>2</v>
      </c>
      <c r="K835" s="80">
        <f t="shared" si="262"/>
        <v>26</v>
      </c>
      <c r="L835" s="80" t="str">
        <f t="shared" si="263"/>
        <v>02</v>
      </c>
      <c r="M835" s="80">
        <f t="shared" si="264"/>
        <v>26</v>
      </c>
      <c r="N835" s="80" t="str">
        <f t="shared" si="265"/>
        <v>'2013-02-26'</v>
      </c>
      <c r="O835" s="80" t="str">
        <f t="shared" si="266"/>
        <v>'2013-02-26 00:00:00'</v>
      </c>
      <c r="P835" s="7">
        <v>44983</v>
      </c>
      <c r="Q835" s="80">
        <f t="shared" si="267"/>
        <v>2023</v>
      </c>
      <c r="R835" s="80">
        <f t="shared" si="268"/>
        <v>2</v>
      </c>
      <c r="S835" s="80">
        <f t="shared" si="269"/>
        <v>26</v>
      </c>
      <c r="T835" s="80" t="str">
        <f t="shared" si="270"/>
        <v>02</v>
      </c>
      <c r="U835" s="80">
        <f t="shared" si="271"/>
        <v>26</v>
      </c>
      <c r="V835" s="80" t="str">
        <f t="shared" si="272"/>
        <v>'2023-02-26'</v>
      </c>
      <c r="W835" s="80"/>
      <c r="X835" s="80" t="str">
        <f t="shared" si="273"/>
        <v>null</v>
      </c>
      <c r="Y835" s="6" t="s">
        <v>4250</v>
      </c>
      <c r="Z835" s="123">
        <f>IFERROR(IF(Y835="","null",VLOOKUP(Y835,Marcas!$A$2:$C$2024,2,0)),"")</f>
        <v>189</v>
      </c>
      <c r="AA835" s="6" t="s">
        <v>4226</v>
      </c>
      <c r="AB835" s="6">
        <f>IFERROR(IF(AA835="","",IF(AA835="EMPORIO LEGAL",1,VLOOKUP(AA835,Clientes!$A$2:$B$1190,2,0))),"")</f>
        <v>326</v>
      </c>
      <c r="AC835" s="6">
        <f>IFERROR(IF(Tabla1[[#This Row],[id_control]]="null","",VLOOKUP(CONCATENATE(Tabla1[[#This Row],[CLIENTE]],"-",Tabla1[[#This Row],[id_control]]),Hoja1!$C$2:$D$1994,2,0)),"")</f>
        <v>835</v>
      </c>
      <c r="AD835" s="6" t="s">
        <v>4227</v>
      </c>
      <c r="AE835" s="6" t="s">
        <v>4228</v>
      </c>
      <c r="AF835" s="6"/>
      <c r="AG835" s="6"/>
      <c r="AH835" s="6"/>
      <c r="AI835" s="6"/>
      <c r="AJ835" s="6"/>
      <c r="AK835" s="6"/>
      <c r="AL835" s="3" t="s">
        <v>4239</v>
      </c>
      <c r="AM835" s="10"/>
      <c r="AN835" s="10"/>
      <c r="AO835" s="10"/>
      <c r="AP835" s="10"/>
      <c r="AQ835" s="6"/>
      <c r="AR835" s="6"/>
      <c r="AS835" s="6"/>
      <c r="AT835" s="6"/>
      <c r="AU835" s="6"/>
      <c r="AV835" s="8" t="s">
        <v>4232</v>
      </c>
      <c r="AW835" s="10" t="s">
        <v>4233</v>
      </c>
      <c r="AX835" s="6"/>
      <c r="AY835" s="6"/>
      <c r="AZ835" s="6"/>
      <c r="BA835" s="6"/>
      <c r="BB835" s="6"/>
      <c r="BC835" s="6"/>
      <c r="BD835" s="17" t="s">
        <v>2653</v>
      </c>
      <c r="BE835" s="8">
        <v>834</v>
      </c>
      <c r="BF835" s="6" t="str">
        <f t="shared" si="274"/>
        <v>insert into bitacoras_estatus (numero_expediente, numero_registro, representante, fecha_inicio, fecha_vencimiento, id_cliente, id_admin, id_bitacoras_estatus, id_estatus, id_clase, id_marca, created_at, updated_at) values('1352147','1437927','MARIO HUMBERTO MEDINA DUARTE','2013-02-26','2023-02-26','326','2','1','1',null,189,'2013-02-26 00:00:00','2013-02-26 00:00:00');</v>
      </c>
      <c r="BG835" s="6" t="str">
        <f t="shared" si="275"/>
        <v>insert into servicios_comentarios (comentario, id_admin, id_estatus, created_at, updated_at) values('ANTERIORIDAD CONTESTADA 11/09/2013. TITULO RECIBIDO 04/04/14. TITULO ENTREGADO 14/04/14',1,834,'2013-02-26 00:00:00','2013-02-26 00:00:00');</v>
      </c>
      <c r="BH835" s="6" t="str">
        <f t="shared" si="276"/>
        <v>insert into servicios_comentarios (comentario, id_admin, id_estatus, created_at, updated_at) values('442-9100',1,834,'2013-02-26 00:00:00','2013-02-26 00:00:00');</v>
      </c>
      <c r="BI835" s="137" t="str">
        <f t="shared" si="277"/>
        <v>update bitacoras_estatus set comprobacion_uso = 1, id_estatus=10 where id=834;</v>
      </c>
      <c r="BJ835" s="137" t="str">
        <f t="shared" si="278"/>
        <v>update bitacoras_estatus set numero_expediente = '1352147', numero_registro = '1437927', id_estatus = 10, fecha_inicio = '2013-02-26', fecha_vencimiento ='2023-02-26', created_at ='2013-02-26 00:00:00', updated_at ='2013-02-26 00:00:00', id_clase=null, id_marca=189, id_cliente=326, vigencia = 1 where id =834;</v>
      </c>
      <c r="BK835" s="137" t="str">
        <f t="shared" si="279"/>
        <v>update bitacoras_estatus set id_estatus = 10 where id =834;</v>
      </c>
    </row>
    <row r="836" spans="1:63">
      <c r="A836" s="3">
        <v>1043804</v>
      </c>
      <c r="B836" s="3"/>
      <c r="C836" s="3" t="str">
        <f>IF(Tabla1[[#This Row],[No. REG.]]="","",1)</f>
        <v/>
      </c>
      <c r="D836" s="3" t="s">
        <v>34</v>
      </c>
      <c r="E836" s="3">
        <f>IF(Tabla1[[#This Row],[STATUS]]="","",VLOOKUP(D836,Estatus!$A$2:$B$13,2,0))</f>
        <v>5</v>
      </c>
      <c r="F836" s="3">
        <f>IF(Tabla1[[#This Row],[STATUS]]="","",VLOOKUP(D836,Estatus!$A$2:$I$12,9,0))</f>
        <v>0</v>
      </c>
      <c r="G836" s="12" t="s">
        <v>4251</v>
      </c>
      <c r="H836" s="7">
        <v>40107</v>
      </c>
      <c r="I836" s="80">
        <f t="shared" si="260"/>
        <v>2009</v>
      </c>
      <c r="J836" s="80">
        <f t="shared" si="261"/>
        <v>10</v>
      </c>
      <c r="K836" s="80">
        <f t="shared" si="262"/>
        <v>21</v>
      </c>
      <c r="L836" s="80">
        <f t="shared" si="263"/>
        <v>10</v>
      </c>
      <c r="M836" s="80">
        <f t="shared" si="264"/>
        <v>21</v>
      </c>
      <c r="N836" s="80" t="str">
        <f t="shared" si="265"/>
        <v>'2009-10-21'</v>
      </c>
      <c r="O836" s="80" t="str">
        <f t="shared" si="266"/>
        <v>'2009-10-21 00:00:00'</v>
      </c>
      <c r="P836" s="7">
        <v>43759</v>
      </c>
      <c r="Q836" s="80">
        <f t="shared" si="267"/>
        <v>2019</v>
      </c>
      <c r="R836" s="80">
        <f t="shared" si="268"/>
        <v>10</v>
      </c>
      <c r="S836" s="80">
        <f t="shared" si="269"/>
        <v>21</v>
      </c>
      <c r="T836" s="80">
        <f t="shared" si="270"/>
        <v>10</v>
      </c>
      <c r="U836" s="80">
        <f t="shared" si="271"/>
        <v>21</v>
      </c>
      <c r="V836" s="80" t="str">
        <f t="shared" si="272"/>
        <v>'2019-10-21'</v>
      </c>
      <c r="W836" s="80"/>
      <c r="X836" s="80" t="str">
        <f t="shared" si="273"/>
        <v>null</v>
      </c>
      <c r="Y836" s="3" t="s">
        <v>4252</v>
      </c>
      <c r="Z836" s="124">
        <f>IFERROR(IF(Y836="","null",VLOOKUP(Y836,Marcas!$A$2:$C$2024,2,0)),"")</f>
        <v>468</v>
      </c>
      <c r="AA836" s="3" t="s">
        <v>4253</v>
      </c>
      <c r="AB836" s="3">
        <f>IFERROR(IF(AA836="","",IF(AA836="EMPORIO LEGAL",1,VLOOKUP(AA836,Clientes!$A$2:$B$1190,2,0))),"")</f>
        <v>324</v>
      </c>
      <c r="AC836" s="3">
        <f>IFERROR(IF(Tabla1[[#This Row],[id_control]]="null","",VLOOKUP(CONCATENATE(Tabla1[[#This Row],[CLIENTE]],"-",Tabla1[[#This Row],[id_control]]),Hoja1!$C$2:$D$1994,2,0)),"")</f>
        <v>836</v>
      </c>
      <c r="AD836" s="3" t="s">
        <v>4254</v>
      </c>
      <c r="AE836" s="3"/>
      <c r="AF836" s="3"/>
      <c r="AG836" s="3"/>
      <c r="AH836" s="3"/>
      <c r="AI836" s="3"/>
      <c r="AJ836" s="3"/>
      <c r="AK836" s="3"/>
      <c r="AL836" s="3"/>
      <c r="AM836" s="6"/>
      <c r="AN836" s="6"/>
      <c r="AO836" s="6"/>
      <c r="AP836" s="6"/>
      <c r="AQ836" s="4"/>
      <c r="AR836" s="4"/>
      <c r="AS836" s="4"/>
      <c r="AT836" s="6"/>
      <c r="AU836" s="6"/>
      <c r="AV836" s="8"/>
      <c r="AW836" s="11"/>
      <c r="AX836" s="6"/>
      <c r="AY836" s="6"/>
      <c r="AZ836" s="6"/>
      <c r="BA836" s="6"/>
      <c r="BB836" s="6"/>
      <c r="BC836" s="6"/>
      <c r="BD836" s="6"/>
      <c r="BE836" s="8">
        <v>835</v>
      </c>
      <c r="BF836" s="6" t="str">
        <f t="shared" si="274"/>
        <v>insert into bitacoras_estatus (numero_expediente, numero_registro, representante, fecha_inicio, fecha_vencimiento, id_cliente, id_admin, id_bitacoras_estatus, id_estatus, id_clase, id_marca, created_at, updated_at) values('1043804','','MARIO ALBERTO CHAVEZ CHAVEZ','2009-10-21','2019-10-21','324','2','1','1',null,468,'2009-10-21 00:00:00','2009-10-21 00:00:00');</v>
      </c>
      <c r="BG836" s="6" t="str">
        <f t="shared" si="275"/>
        <v>insert into servicios_comentarios (comentario, id_admin, id_estatus, created_at, updated_at) values('RECIBIDA: 06/10/2010',1,835,'2009-10-21 00:00:00','2009-10-21 00:00:00');</v>
      </c>
      <c r="BH836" s="6" t="str">
        <f t="shared" si="276"/>
        <v/>
      </c>
      <c r="BI836" s="137" t="str">
        <f t="shared" si="277"/>
        <v>update bitacoras_estatus set comprobacion_uso = 1, id_estatus=5 where id=835;</v>
      </c>
      <c r="BJ836" s="137" t="str">
        <f t="shared" si="278"/>
        <v>update bitacoras_estatus set numero_expediente = '1043804', numero_registro = '', id_estatus = 5, fecha_inicio = '2009-10-21', fecha_vencimiento ='2019-10-21', created_at ='2009-10-21 00:00:00', updated_at ='2009-10-21 00:00:00', id_clase=null, id_marca=468, id_cliente=324, vigencia = 0 where id =835;</v>
      </c>
      <c r="BK836" s="137" t="str">
        <f t="shared" si="279"/>
        <v>update bitacoras_estatus set id_estatus = 5 where id =835;</v>
      </c>
    </row>
    <row r="837" spans="1:63" ht="85">
      <c r="A837" s="3">
        <v>1167597</v>
      </c>
      <c r="B837" s="3"/>
      <c r="C837" s="3" t="str">
        <f>IF(Tabla1[[#This Row],[No. REG.]]="","",1)</f>
        <v/>
      </c>
      <c r="D837" s="3" t="s">
        <v>34</v>
      </c>
      <c r="E837" s="3">
        <f>IF(Tabla1[[#This Row],[STATUS]]="","",VLOOKUP(D837,Estatus!$A$2:$B$13,2,0))</f>
        <v>5</v>
      </c>
      <c r="F837" s="3">
        <f>IF(Tabla1[[#This Row],[STATUS]]="","",VLOOKUP(D837,Estatus!$A$2:$I$12,9,0))</f>
        <v>0</v>
      </c>
      <c r="G837" s="12" t="s">
        <v>2183</v>
      </c>
      <c r="H837" s="7">
        <v>40624</v>
      </c>
      <c r="I837" s="80">
        <f t="shared" si="260"/>
        <v>2011</v>
      </c>
      <c r="J837" s="80">
        <f t="shared" si="261"/>
        <v>3</v>
      </c>
      <c r="K837" s="80">
        <f t="shared" si="262"/>
        <v>22</v>
      </c>
      <c r="L837" s="80" t="str">
        <f t="shared" si="263"/>
        <v>03</v>
      </c>
      <c r="M837" s="80">
        <f t="shared" si="264"/>
        <v>22</v>
      </c>
      <c r="N837" s="80" t="str">
        <f t="shared" si="265"/>
        <v>'2011-03-22'</v>
      </c>
      <c r="O837" s="80" t="str">
        <f t="shared" si="266"/>
        <v>'2011-03-22 00:00:00'</v>
      </c>
      <c r="P837" s="7">
        <v>44277</v>
      </c>
      <c r="Q837" s="80">
        <f t="shared" si="267"/>
        <v>2021</v>
      </c>
      <c r="R837" s="80">
        <f t="shared" si="268"/>
        <v>3</v>
      </c>
      <c r="S837" s="80">
        <f t="shared" si="269"/>
        <v>22</v>
      </c>
      <c r="T837" s="80" t="str">
        <f t="shared" si="270"/>
        <v>03</v>
      </c>
      <c r="U837" s="80">
        <f t="shared" si="271"/>
        <v>22</v>
      </c>
      <c r="V837" s="80" t="str">
        <f t="shared" si="272"/>
        <v>'2021-03-22'</v>
      </c>
      <c r="W837" s="80"/>
      <c r="X837" s="80" t="str">
        <f t="shared" si="273"/>
        <v>null</v>
      </c>
      <c r="Y837" s="3" t="s">
        <v>4255</v>
      </c>
      <c r="Z837" s="124">
        <f>IFERROR(IF(Y837="","null",VLOOKUP(Y837,Marcas!$A$2:$C$2024,2,0)),"")</f>
        <v>465</v>
      </c>
      <c r="AA837" s="3" t="s">
        <v>4255</v>
      </c>
      <c r="AB837" s="3">
        <f>IFERROR(IF(AA837="","",IF(AA837="EMPORIO LEGAL",1,VLOOKUP(AA837,Clientes!$A$2:$B$1190,2,0))),"")</f>
        <v>321</v>
      </c>
      <c r="AC837" s="3">
        <f>IFERROR(IF(Tabla1[[#This Row],[id_control]]="null","",VLOOKUP(CONCATENATE(Tabla1[[#This Row],[CLIENTE]],"-",Tabla1[[#This Row],[id_control]]),Hoja1!$C$2:$D$1994,2,0)),"")</f>
        <v>837</v>
      </c>
      <c r="AD837" s="3" t="s">
        <v>614</v>
      </c>
      <c r="AE837" s="3"/>
      <c r="AF837" s="3"/>
      <c r="AG837" s="3"/>
      <c r="AH837" s="3"/>
      <c r="AI837" s="3"/>
      <c r="AJ837" s="3"/>
      <c r="AK837" s="3"/>
      <c r="AL837" s="3" t="s">
        <v>615</v>
      </c>
      <c r="AM837" s="6">
        <v>6622080294</v>
      </c>
      <c r="AN837" s="6" t="s">
        <v>616</v>
      </c>
      <c r="AO837" s="6" t="s">
        <v>617</v>
      </c>
      <c r="AP837" s="6" t="s">
        <v>618</v>
      </c>
      <c r="AQ837" s="10"/>
      <c r="AR837" s="6"/>
      <c r="AS837" s="6"/>
      <c r="AT837" s="6"/>
      <c r="AU837" s="10"/>
      <c r="AV837" s="8" t="s">
        <v>619</v>
      </c>
      <c r="AW837" s="6" t="s">
        <v>620</v>
      </c>
      <c r="AX837" s="6"/>
      <c r="AY837" s="6"/>
      <c r="AZ837" s="6"/>
      <c r="BA837" s="6"/>
      <c r="BB837" s="6"/>
      <c r="BC837" s="6"/>
      <c r="BD837" s="16" t="s">
        <v>621</v>
      </c>
      <c r="BE837" s="8">
        <v>836</v>
      </c>
      <c r="BF837" s="6" t="str">
        <f t="shared" si="274"/>
        <v>insert into bitacoras_estatus (numero_expediente, numero_registro, representante, fecha_inicio, fecha_vencimiento, id_cliente, id_admin, id_bitacoras_estatus, id_estatus, id_clase, id_marca, created_at, updated_at) values('1167597','','LIC. VICTOR ROMO, CIF','2011-03-22','2021-03-22','321','2','1','1',null,465,'2011-03-22 00:00:00','2011-03-22 00:00:00');</v>
      </c>
      <c r="BG837" s="6" t="str">
        <f t="shared" si="275"/>
        <v>insert into servicios_comentarios (comentario, id_admin, id_estatus, created_at, updated_at) values('NEGATIVA RECIBIDA',1,836,'2011-03-22 00:00:00','2011-03-22 00:00:00');</v>
      </c>
      <c r="BH837" s="6" t="str">
        <f t="shared" si="276"/>
        <v>insert into servicios_comentarios (comentario, id_admin, id_estatus, created_at, updated_at) values('NUEVA OFICINA
662 3 10 42 37
662 3 10 42 38
662-208-0179
662-217-0909
6622080294',1,836,'2011-03-22 00:00:00','2011-03-22 00:00:00');</v>
      </c>
      <c r="BI837" s="137" t="str">
        <f t="shared" si="277"/>
        <v>update bitacoras_estatus set comprobacion_uso = 1, id_estatus=5 where id=836;</v>
      </c>
      <c r="BJ837" s="137" t="str">
        <f t="shared" si="278"/>
        <v>update bitacoras_estatus set numero_expediente = '1167597', numero_registro = '', id_estatus = 5, fecha_inicio = '2011-03-22', fecha_vencimiento ='2021-03-22', created_at ='2011-03-22 00:00:00', updated_at ='2011-03-22 00:00:00', id_clase=null, id_marca=465, id_cliente=321, vigencia = 0 where id =836;</v>
      </c>
      <c r="BK837" s="137" t="str">
        <f t="shared" si="279"/>
        <v>update bitacoras_estatus set id_estatus = 5 where id =836;</v>
      </c>
    </row>
    <row r="838" spans="1:63" ht="85">
      <c r="A838" s="6">
        <v>972286</v>
      </c>
      <c r="B838" s="6">
        <v>1078553</v>
      </c>
      <c r="C838" s="6">
        <f>IF(Tabla1[[#This Row],[No. REG.]]="","",1)</f>
        <v>1</v>
      </c>
      <c r="D838" s="3" t="s">
        <v>46</v>
      </c>
      <c r="E838" s="3">
        <f>IF(Tabla1[[#This Row],[STATUS]]="","",VLOOKUP(D838,Estatus!$A$2:$B$13,2,0))</f>
        <v>10</v>
      </c>
      <c r="F838" s="3">
        <f>IF(Tabla1[[#This Row],[STATUS]]="","",VLOOKUP(D838,Estatus!$A$2:$I$12,9,0))</f>
        <v>1</v>
      </c>
      <c r="G838" s="16" t="s">
        <v>4256</v>
      </c>
      <c r="H838" s="9">
        <v>39743</v>
      </c>
      <c r="I838" s="81">
        <f t="shared" si="260"/>
        <v>2008</v>
      </c>
      <c r="J838" s="81">
        <f t="shared" si="261"/>
        <v>10</v>
      </c>
      <c r="K838" s="81">
        <f t="shared" si="262"/>
        <v>22</v>
      </c>
      <c r="L838" s="81">
        <f t="shared" si="263"/>
        <v>10</v>
      </c>
      <c r="M838" s="81">
        <f t="shared" si="264"/>
        <v>22</v>
      </c>
      <c r="N838" s="81" t="str">
        <f t="shared" si="265"/>
        <v>'2008-10-22'</v>
      </c>
      <c r="O838" s="81" t="str">
        <f t="shared" si="266"/>
        <v>'2008-10-22 00:00:00'</v>
      </c>
      <c r="P838" s="9">
        <v>47048</v>
      </c>
      <c r="Q838" s="81">
        <f t="shared" si="267"/>
        <v>2028</v>
      </c>
      <c r="R838" s="81">
        <f t="shared" si="268"/>
        <v>10</v>
      </c>
      <c r="S838" s="81">
        <f t="shared" si="269"/>
        <v>22</v>
      </c>
      <c r="T838" s="81">
        <f t="shared" si="270"/>
        <v>10</v>
      </c>
      <c r="U838" s="81">
        <f t="shared" si="271"/>
        <v>22</v>
      </c>
      <c r="V838" s="81" t="str">
        <f t="shared" si="272"/>
        <v>'2028-10-22'</v>
      </c>
      <c r="W838" s="81"/>
      <c r="X838" s="81" t="str">
        <f t="shared" si="273"/>
        <v>null</v>
      </c>
      <c r="Y838" s="6" t="s">
        <v>4257</v>
      </c>
      <c r="Z838" s="123">
        <f>IFERROR(IF(Y838="","null",VLOOKUP(Y838,Marcas!$A$2:$C$2024,2,0)),"")</f>
        <v>464</v>
      </c>
      <c r="AA838" s="6" t="s">
        <v>4257</v>
      </c>
      <c r="AB838" s="6">
        <f>IFERROR(IF(AA838="","",IF(AA838="EMPORIO LEGAL",1,VLOOKUP(AA838,Clientes!$A$2:$B$1190,2,0))),"")</f>
        <v>320</v>
      </c>
      <c r="AC838" s="6">
        <f>IFERROR(IF(Tabla1[[#This Row],[id_control]]="null","",VLOOKUP(CONCATENATE(Tabla1[[#This Row],[CLIENTE]],"-",Tabla1[[#This Row],[id_control]]),Hoja1!$C$2:$D$1994,2,0)),"")</f>
        <v>838</v>
      </c>
      <c r="AD838" s="6" t="s">
        <v>4258</v>
      </c>
      <c r="AE838" s="6"/>
      <c r="AF838" s="6"/>
      <c r="AG838" s="6"/>
      <c r="AH838" s="6"/>
      <c r="AI838" s="6"/>
      <c r="AJ838" s="6"/>
      <c r="AK838" s="6"/>
      <c r="AL838" s="8">
        <v>4303057</v>
      </c>
      <c r="AM838" s="6"/>
      <c r="AN838" s="6"/>
      <c r="AO838" s="6"/>
      <c r="AP838" s="6"/>
      <c r="AQ838" s="10" t="s">
        <v>4259</v>
      </c>
      <c r="AR838" s="6" t="s">
        <v>4260</v>
      </c>
      <c r="AS838" s="6">
        <v>6143458310</v>
      </c>
      <c r="AT838" s="6"/>
      <c r="AU838" s="6"/>
      <c r="AV838" s="8" t="s">
        <v>4261</v>
      </c>
      <c r="AW838" s="6"/>
      <c r="AX838" s="6"/>
      <c r="AY838" s="6"/>
      <c r="AZ838" s="6"/>
      <c r="BA838" s="6"/>
      <c r="BB838" s="6"/>
      <c r="BC838" s="6"/>
      <c r="BD838" s="6" t="s">
        <v>4262</v>
      </c>
      <c r="BE838" s="8">
        <v>837</v>
      </c>
      <c r="BF838" s="6" t="str">
        <f t="shared" si="274"/>
        <v>insert into bitacoras_estatus (numero_expediente, numero_registro, representante, fecha_inicio, fecha_vencimiento, id_cliente, id_admin, id_bitacoras_estatus, id_estatus, id_clase, id_marca, created_at, updated_at) values('972286','1078553','JESUS IGNACIO MENDOZA RIVAS','2008-10-22','2028-10-22','320','2','1','1',null,464,'2008-10-22 00:00:00','2008-10-22 00:00:00');</v>
      </c>
      <c r="BG838" s="6" t="str">
        <f t="shared" si="275"/>
        <v>insert into servicios_comentarios (comentario, id_admin, id_estatus, created_at, updated_at) values('TITULO ENTREGADO 20/04/2009. EN FECHA 27 DE ABRIL DE 2018 SE PRESENTÓ SOLICITUD DE RENOVACION DE MARCA. SE COMUNICA LA RENOVACIÓN DE REGISTRO DE MARCA 10/07/2018.',1,837,'2008-10-22 00:00:00','2008-10-22 00:00:00');</v>
      </c>
      <c r="BH838" s="6" t="str">
        <f t="shared" si="276"/>
        <v>insert into servicios_comentarios (comentario, id_admin, id_estatus, created_at, updated_at) values('4303057, 625 1280433, 625 584 0303, cel6143458310',1,837,'2008-10-22 00:00:00','2008-10-22 00:00:00');</v>
      </c>
      <c r="BI838" s="137" t="str">
        <f t="shared" si="277"/>
        <v>update bitacoras_estatus set comprobacion_uso = 1, id_estatus=10 where id=837;</v>
      </c>
      <c r="BJ838" s="137" t="str">
        <f t="shared" si="278"/>
        <v>update bitacoras_estatus set numero_expediente = '972286', numero_registro = '1078553', id_estatus = 10, fecha_inicio = '2008-10-22', fecha_vencimiento ='2028-10-22', created_at ='2008-10-22 00:00:00', updated_at ='2008-10-22 00:00:00', id_clase=null, id_marca=464, id_cliente=320, vigencia = 1 where id =837;</v>
      </c>
      <c r="BK838" s="137" t="str">
        <f t="shared" si="279"/>
        <v>update bitacoras_estatus set id_estatus = 10 where id =837;</v>
      </c>
    </row>
    <row r="839" spans="1:63" ht="57">
      <c r="A839" s="3">
        <v>1212272</v>
      </c>
      <c r="B839" s="3">
        <v>1265713</v>
      </c>
      <c r="C839" s="3">
        <f>IF(Tabla1[[#This Row],[No. REG.]]="","",1)</f>
        <v>1</v>
      </c>
      <c r="D839" s="3" t="s">
        <v>46</v>
      </c>
      <c r="E839" s="3">
        <f>IF(Tabla1[[#This Row],[STATUS]]="","",VLOOKUP(D839,Estatus!$A$2:$B$13,2,0))</f>
        <v>10</v>
      </c>
      <c r="F839" s="3">
        <f>IF(Tabla1[[#This Row],[STATUS]]="","",VLOOKUP(D839,Estatus!$A$2:$I$12,9,0))</f>
        <v>1</v>
      </c>
      <c r="G839" s="12" t="s">
        <v>4263</v>
      </c>
      <c r="H839" s="7">
        <v>40787</v>
      </c>
      <c r="I839" s="80">
        <f t="shared" si="260"/>
        <v>2011</v>
      </c>
      <c r="J839" s="80">
        <f t="shared" si="261"/>
        <v>9</v>
      </c>
      <c r="K839" s="80">
        <f t="shared" si="262"/>
        <v>1</v>
      </c>
      <c r="L839" s="80" t="str">
        <f t="shared" si="263"/>
        <v>09</v>
      </c>
      <c r="M839" s="80" t="str">
        <f t="shared" si="264"/>
        <v>01</v>
      </c>
      <c r="N839" s="80" t="str">
        <f t="shared" si="265"/>
        <v>'2011-09-01'</v>
      </c>
      <c r="O839" s="80" t="str">
        <f t="shared" si="266"/>
        <v>'2011-09-01 00:00:00'</v>
      </c>
      <c r="P839" s="7">
        <v>44440</v>
      </c>
      <c r="Q839" s="80">
        <f t="shared" si="267"/>
        <v>2021</v>
      </c>
      <c r="R839" s="80">
        <f t="shared" si="268"/>
        <v>9</v>
      </c>
      <c r="S839" s="80">
        <f t="shared" si="269"/>
        <v>1</v>
      </c>
      <c r="T839" s="80" t="str">
        <f t="shared" si="270"/>
        <v>09</v>
      </c>
      <c r="U839" s="80" t="str">
        <f t="shared" si="271"/>
        <v>01</v>
      </c>
      <c r="V839" s="80" t="str">
        <f t="shared" si="272"/>
        <v>'2021-09-01'</v>
      </c>
      <c r="W839" s="80"/>
      <c r="X839" s="80" t="str">
        <f t="shared" si="273"/>
        <v>null</v>
      </c>
      <c r="Y839" s="3" t="s">
        <v>4264</v>
      </c>
      <c r="Z839" s="124">
        <f>IFERROR(IF(Y839="","null",VLOOKUP(Y839,Marcas!$A$2:$C$2024,2,0)),"")</f>
        <v>462</v>
      </c>
      <c r="AA839" s="3" t="s">
        <v>4264</v>
      </c>
      <c r="AB839" s="3">
        <f>IFERROR(IF(AA839="","",IF(AA839="EMPORIO LEGAL",1,VLOOKUP(AA839,Clientes!$A$2:$B$1190,2,0))),"")</f>
        <v>319</v>
      </c>
      <c r="AC839" s="3">
        <f>IFERROR(IF(Tabla1[[#This Row],[id_control]]="null","",VLOOKUP(CONCATENATE(Tabla1[[#This Row],[CLIENTE]],"-",Tabla1[[#This Row],[id_control]]),Hoja1!$C$2:$D$1994,2,0)),"")</f>
        <v>839</v>
      </c>
      <c r="AD839" s="3" t="s">
        <v>2217</v>
      </c>
      <c r="AE839" s="3"/>
      <c r="AF839" s="3"/>
      <c r="AG839" s="3"/>
      <c r="AH839" s="3"/>
      <c r="AI839" s="3"/>
      <c r="AJ839" s="3"/>
      <c r="AK839" s="3"/>
      <c r="AL839" s="12" t="s">
        <v>4265</v>
      </c>
      <c r="AM839" s="4"/>
      <c r="AN839" s="6"/>
      <c r="AO839" s="6"/>
      <c r="AP839" s="6"/>
      <c r="AQ839" s="6" t="s">
        <v>4266</v>
      </c>
      <c r="AR839" s="6"/>
      <c r="AS839" s="6"/>
      <c r="AT839" s="6"/>
      <c r="AU839" s="6" t="s">
        <v>4267</v>
      </c>
      <c r="AV839" s="6" t="s">
        <v>2220</v>
      </c>
      <c r="AW839" s="6"/>
      <c r="AX839" s="6"/>
      <c r="AY839" s="6"/>
      <c r="AZ839" s="6"/>
      <c r="BA839" s="6"/>
      <c r="BB839" s="6"/>
      <c r="BC839" s="6"/>
      <c r="BD839" s="16" t="s">
        <v>4268</v>
      </c>
      <c r="BE839" s="8">
        <v>838</v>
      </c>
      <c r="BF839" s="6" t="str">
        <f t="shared" si="274"/>
        <v>insert into bitacoras_estatus (numero_expediente, numero_registro, representante, fecha_inicio, fecha_vencimiento, id_cliente, id_admin, id_bitacoras_estatus, id_estatus, id_clase, id_marca, created_at, updated_at) values('1212272','1265713','LETICIA ELVIRA GUTIERREZ TORRES','2011-09-01','2021-09-01','319','2','1','1',null,462,'2011-09-01 00:00:00','2011-09-01 00:00:00');</v>
      </c>
      <c r="BG839" s="6" t="str">
        <f t="shared" si="275"/>
        <v>insert into servicios_comentarios (comentario, id_admin, id_estatus, created_at, updated_at) values('TITULO ENVIADO 24/05/2012',1,838,'2011-09-01 00:00:00','2011-09-01 00:00:00');</v>
      </c>
      <c r="BH839" s="6" t="str">
        <f t="shared" si="276"/>
        <v>insert into servicios_comentarios (comentario, id_admin, id_estatus, created_at, updated_at) values('656) 625-5238 FAX ): (656) 625-8074 CEL (656) 626-8309',1,838,'2011-09-01 00:00:00','2011-09-01 00:00:00');</v>
      </c>
      <c r="BI839" s="137" t="str">
        <f t="shared" si="277"/>
        <v>update bitacoras_estatus set comprobacion_uso = 1, id_estatus=10 where id=838;</v>
      </c>
      <c r="BJ839" s="137" t="str">
        <f t="shared" si="278"/>
        <v>update bitacoras_estatus set numero_expediente = '1212272', numero_registro = '1265713', id_estatus = 10, fecha_inicio = '2011-09-01', fecha_vencimiento ='2021-09-01', created_at ='2011-09-01 00:00:00', updated_at ='2011-09-01 00:00:00', id_clase=null, id_marca=462, id_cliente=319, vigencia = 1 where id =838;</v>
      </c>
      <c r="BK839" s="137" t="str">
        <f t="shared" si="279"/>
        <v>update bitacoras_estatus set id_estatus = 10 where id =838;</v>
      </c>
    </row>
    <row r="840" spans="1:63">
      <c r="A840" s="3">
        <v>1277034</v>
      </c>
      <c r="B840" s="3"/>
      <c r="C840" s="3" t="str">
        <f>IF(Tabla1[[#This Row],[No. REG.]]="","",1)</f>
        <v/>
      </c>
      <c r="D840" s="3" t="s">
        <v>46</v>
      </c>
      <c r="E840" s="3">
        <f>IF(Tabla1[[#This Row],[STATUS]]="","",VLOOKUP(D840,Estatus!$A$2:$B$13,2,0))</f>
        <v>10</v>
      </c>
      <c r="F840" s="3">
        <f>IF(Tabla1[[#This Row],[STATUS]]="","",VLOOKUP(D840,Estatus!$A$2:$I$12,9,0))</f>
        <v>1</v>
      </c>
      <c r="G840" s="12" t="s">
        <v>4269</v>
      </c>
      <c r="H840" s="7">
        <v>41046</v>
      </c>
      <c r="I840" s="80">
        <f t="shared" si="260"/>
        <v>2012</v>
      </c>
      <c r="J840" s="80">
        <f t="shared" si="261"/>
        <v>5</v>
      </c>
      <c r="K840" s="80">
        <f t="shared" si="262"/>
        <v>17</v>
      </c>
      <c r="L840" s="80" t="str">
        <f t="shared" si="263"/>
        <v>05</v>
      </c>
      <c r="M840" s="80">
        <f t="shared" si="264"/>
        <v>17</v>
      </c>
      <c r="N840" s="80" t="str">
        <f t="shared" si="265"/>
        <v>'2012-05-17'</v>
      </c>
      <c r="O840" s="80" t="str">
        <f t="shared" si="266"/>
        <v>'2012-05-17 00:00:00'</v>
      </c>
      <c r="P840" s="7">
        <v>44698</v>
      </c>
      <c r="Q840" s="80">
        <f t="shared" si="267"/>
        <v>2022</v>
      </c>
      <c r="R840" s="80">
        <f t="shared" si="268"/>
        <v>5</v>
      </c>
      <c r="S840" s="80">
        <f t="shared" si="269"/>
        <v>17</v>
      </c>
      <c r="T840" s="80" t="str">
        <f t="shared" si="270"/>
        <v>05</v>
      </c>
      <c r="U840" s="80">
        <f t="shared" si="271"/>
        <v>17</v>
      </c>
      <c r="V840" s="80" t="str">
        <f t="shared" si="272"/>
        <v>'2022-05-17'</v>
      </c>
      <c r="W840" s="80"/>
      <c r="X840" s="80" t="str">
        <f t="shared" si="273"/>
        <v>null</v>
      </c>
      <c r="Y840" s="3" t="s">
        <v>4270</v>
      </c>
      <c r="Z840" s="124">
        <f>IFERROR(IF(Y840="","null",VLOOKUP(Y840,Marcas!$A$2:$C$2024,2,0)),"")</f>
        <v>461</v>
      </c>
      <c r="AA840" s="3" t="s">
        <v>4270</v>
      </c>
      <c r="AB840" s="3">
        <f>IFERROR(IF(AA840="","",IF(AA840="EMPORIO LEGAL",1,VLOOKUP(AA840,Clientes!$A$2:$B$1190,2,0))),"")</f>
        <v>318</v>
      </c>
      <c r="AC840" s="3">
        <f>IFERROR(IF(Tabla1[[#This Row],[id_control]]="null","",VLOOKUP(CONCATENATE(Tabla1[[#This Row],[CLIENTE]],"-",Tabla1[[#This Row],[id_control]]),Hoja1!$C$2:$D$1994,2,0)),"")</f>
        <v>840</v>
      </c>
      <c r="AD840" s="3" t="s">
        <v>4271</v>
      </c>
      <c r="AE840" s="3"/>
      <c r="AF840" s="3"/>
      <c r="AG840" s="3"/>
      <c r="AH840" s="3"/>
      <c r="AI840" s="3"/>
      <c r="AJ840" s="3"/>
      <c r="AK840" s="3"/>
      <c r="AL840" s="3" t="s">
        <v>4272</v>
      </c>
      <c r="AM840" s="6"/>
      <c r="AN840" s="6"/>
      <c r="AO840" s="6"/>
      <c r="AP840" s="6"/>
      <c r="AQ840" s="6" t="s">
        <v>4273</v>
      </c>
      <c r="AR840" s="6"/>
      <c r="AS840" s="6"/>
      <c r="AT840" s="6"/>
      <c r="AU840" s="6"/>
      <c r="AV840" s="6" t="s">
        <v>4274</v>
      </c>
      <c r="AW840" s="6"/>
      <c r="AX840" s="6"/>
      <c r="AY840" s="6"/>
      <c r="AZ840" s="6"/>
      <c r="BA840" s="6"/>
      <c r="BB840" s="6"/>
      <c r="BC840" s="6"/>
      <c r="BD840" s="6" t="s">
        <v>4275</v>
      </c>
      <c r="BE840" s="8">
        <v>839</v>
      </c>
      <c r="BF840" s="6" t="str">
        <f t="shared" si="274"/>
        <v>insert into bitacoras_estatus (numero_expediente, numero_registro, representante, fecha_inicio, fecha_vencimiento, id_cliente, id_admin, id_bitacoras_estatus, id_estatus, id_clase, id_marca, created_at, updated_at) values('1277034','','VICENTE MARTINEZ DE SANTIAGO','2012-05-17','2022-05-17','318','2','1','1',null,461,'2012-05-17 00:00:00','2012-05-17 00:00:00');</v>
      </c>
      <c r="BG840" s="6" t="str">
        <f t="shared" si="275"/>
        <v>insert into servicios_comentarios (comentario, id_admin, id_estatus, created_at, updated_at) values('titulo entregado 28/11/2012',1,839,'2012-05-17 00:00:00','2012-05-17 00:00:00');</v>
      </c>
      <c r="BH840" s="6" t="str">
        <f t="shared" si="276"/>
        <v>insert into servicios_comentarios (comentario, id_admin, id_estatus, created_at, updated_at) values('4201982 CEL.- 2664715',1,839,'2012-05-17 00:00:00','2012-05-17 00:00:00');</v>
      </c>
      <c r="BI840" s="137" t="str">
        <f t="shared" si="277"/>
        <v>update bitacoras_estatus set comprobacion_uso = 1, id_estatus=10 where id=839;</v>
      </c>
      <c r="BJ840" s="137" t="str">
        <f t="shared" si="278"/>
        <v>update bitacoras_estatus set numero_expediente = '1277034', numero_registro = '', id_estatus = 10, fecha_inicio = '2012-05-17', fecha_vencimiento ='2022-05-17', created_at ='2012-05-17 00:00:00', updated_at ='2012-05-17 00:00:00', id_clase=null, id_marca=461, id_cliente=318, vigencia = 1 where id =839;</v>
      </c>
      <c r="BK840" s="137" t="str">
        <f t="shared" si="279"/>
        <v>update bitacoras_estatus set id_estatus = 10 where id =839;</v>
      </c>
    </row>
    <row r="841" spans="1:63" ht="169">
      <c r="A841" s="6">
        <v>348206</v>
      </c>
      <c r="B841" s="6">
        <v>630268</v>
      </c>
      <c r="C841" s="6">
        <f>IF(Tabla1[[#This Row],[No. REG.]]="","",1)</f>
        <v>1</v>
      </c>
      <c r="D841" s="3" t="s">
        <v>46</v>
      </c>
      <c r="E841" s="3">
        <f>IF(Tabla1[[#This Row],[STATUS]]="","",VLOOKUP(D841,Estatus!$A$2:$B$13,2,0))</f>
        <v>10</v>
      </c>
      <c r="F841" s="3">
        <f>IF(Tabla1[[#This Row],[STATUS]]="","",VLOOKUP(D841,Estatus!$A$2:$I$12,9,0))</f>
        <v>1</v>
      </c>
      <c r="G841" s="16" t="s">
        <v>4276</v>
      </c>
      <c r="H841" s="9">
        <v>36062</v>
      </c>
      <c r="I841" s="81">
        <f t="shared" si="260"/>
        <v>1998</v>
      </c>
      <c r="J841" s="81">
        <f t="shared" si="261"/>
        <v>9</v>
      </c>
      <c r="K841" s="81">
        <f t="shared" si="262"/>
        <v>24</v>
      </c>
      <c r="L841" s="81" t="str">
        <f t="shared" si="263"/>
        <v>09</v>
      </c>
      <c r="M841" s="81">
        <f t="shared" si="264"/>
        <v>24</v>
      </c>
      <c r="N841" s="81" t="str">
        <f t="shared" si="265"/>
        <v>'1998-09-24'</v>
      </c>
      <c r="O841" s="81" t="str">
        <f t="shared" si="266"/>
        <v>'1998-09-24 00:00:00'</v>
      </c>
      <c r="P841" s="9">
        <v>47020</v>
      </c>
      <c r="Q841" s="81">
        <f t="shared" si="267"/>
        <v>2028</v>
      </c>
      <c r="R841" s="81">
        <f t="shared" si="268"/>
        <v>9</v>
      </c>
      <c r="S841" s="81">
        <f t="shared" si="269"/>
        <v>24</v>
      </c>
      <c r="T841" s="81" t="str">
        <f t="shared" si="270"/>
        <v>09</v>
      </c>
      <c r="U841" s="81">
        <f t="shared" si="271"/>
        <v>24</v>
      </c>
      <c r="V841" s="81" t="str">
        <f t="shared" si="272"/>
        <v>'2028-09-24'</v>
      </c>
      <c r="W841" s="81"/>
      <c r="X841" s="81" t="str">
        <f t="shared" si="273"/>
        <v>null</v>
      </c>
      <c r="Y841" s="6" t="s">
        <v>4277</v>
      </c>
      <c r="Z841" s="123">
        <f>IFERROR(IF(Y841="","null",VLOOKUP(Y841,Marcas!$A$2:$C$2024,2,0)),"")</f>
        <v>460</v>
      </c>
      <c r="AA841" s="6" t="s">
        <v>4277</v>
      </c>
      <c r="AB841" s="6">
        <f>IFERROR(IF(AA841="","",IF(AA841="EMPORIO LEGAL",1,VLOOKUP(AA841,Clientes!$A$2:$B$1190,2,0))),"")</f>
        <v>317</v>
      </c>
      <c r="AC841" s="6">
        <f>IFERROR(IF(Tabla1[[#This Row],[id_control]]="null","",VLOOKUP(CONCATENATE(Tabla1[[#This Row],[CLIENTE]],"-",Tabla1[[#This Row],[id_control]]),Hoja1!$C$2:$D$1994,2,0)),"")</f>
        <v>841</v>
      </c>
      <c r="AD841" s="6" t="s">
        <v>614</v>
      </c>
      <c r="AE841" s="6"/>
      <c r="AF841" s="6"/>
      <c r="AG841" s="6"/>
      <c r="AH841" s="6"/>
      <c r="AI841" s="6"/>
      <c r="AJ841" s="6"/>
      <c r="AK841" s="6"/>
      <c r="AL841" s="17" t="s">
        <v>4278</v>
      </c>
      <c r="AM841" s="6"/>
      <c r="AN841" s="6"/>
      <c r="AO841" s="6"/>
      <c r="AP841" s="6"/>
      <c r="AQ841" s="10" t="s">
        <v>618</v>
      </c>
      <c r="AR841" s="6" t="s">
        <v>617</v>
      </c>
      <c r="AS841" s="6" t="s">
        <v>616</v>
      </c>
      <c r="AT841" s="6">
        <v>6622080294</v>
      </c>
      <c r="AU841" s="6"/>
      <c r="AV841" s="6"/>
      <c r="AW841" s="6" t="s">
        <v>620</v>
      </c>
      <c r="AX841" s="6" t="s">
        <v>619</v>
      </c>
      <c r="AY841" s="6"/>
      <c r="AZ841" s="6"/>
      <c r="BA841" s="6"/>
      <c r="BB841" s="6"/>
      <c r="BC841" s="6"/>
      <c r="BD841" s="16" t="s">
        <v>621</v>
      </c>
      <c r="BE841" s="8">
        <v>840</v>
      </c>
      <c r="BF841" s="6" t="str">
        <f t="shared" si="274"/>
        <v>insert into bitacoras_estatus (numero_expediente, numero_registro, representante, fecha_inicio, fecha_vencimiento, id_cliente, id_admin, id_bitacoras_estatus, id_estatus, id_clase, id_marca, created_at, updated_at) values('348206','630268','LIC. VICTOR ROMO, CIF','1998-09-24','2028-09-24','317','2','1','1',null,460,'1998-09-24 00:00:00','1998-09-24 00:00:00');</v>
      </c>
      <c r="BG841" s="6" t="str">
        <f t="shared" si="275"/>
        <v>insert into servicios_comentarios (comentario, id_admin, id_estatus, created_at, updated_at) values('INSCRIPCION DE FRANQUICIA A FAVOR DE GTP GRUPO TIRES DEL PACIFICO Y FARHE SERVICIOS Y CONSUMIBLES ENVIADA 25/04/2012, INSCRIPCION DE LICENCIA INSCRIPICON DE FRANQUICIA RECIBIDA 05/10/2012DE USOA A FAVOR DE ALEJANDRO MSNGE MENDIVIL ENVIADA 11/09/2012, REQUISITOS CONTESTADOS 12/09/2012, inscripcion de franquicia a favor de automecanica profesional enviada 21/08/2013, se renovo en otro despacho 08/10/2018',1,840,'1998-09-24 00:00:00','1998-09-24 00:00:00');</v>
      </c>
      <c r="BH841" s="6" t="str">
        <f t="shared" si="276"/>
        <v>insert into servicios_comentarios (comentario, id_admin, id_estatus, created_at, updated_at) values('NUEVA OFICINA
662 3 10 42 37
662 3 10 42 38
662-208-0179
662-217-0909
6622080294',1,840,'1998-09-24 00:00:00','1998-09-24 00:00:00');</v>
      </c>
      <c r="BI841" s="137" t="str">
        <f t="shared" si="277"/>
        <v>update bitacoras_estatus set comprobacion_uso = 1, id_estatus=10 where id=840;</v>
      </c>
      <c r="BJ841" s="137" t="str">
        <f t="shared" si="278"/>
        <v>update bitacoras_estatus set numero_expediente = '348206', numero_registro = '630268', id_estatus = 10, fecha_inicio = '1998-09-24', fecha_vencimiento ='2028-09-24', created_at ='1998-09-24 00:00:00', updated_at ='1998-09-24 00:00:00', id_clase=null, id_marca=460, id_cliente=317, vigencia = 1 where id =840;</v>
      </c>
      <c r="BK841" s="137" t="str">
        <f t="shared" si="279"/>
        <v>update bitacoras_estatus set id_estatus = 10 where id =840;</v>
      </c>
    </row>
    <row r="842" spans="1:63">
      <c r="A842" s="6">
        <v>1149271</v>
      </c>
      <c r="B842" s="6">
        <v>1219648</v>
      </c>
      <c r="C842" s="6">
        <f>IF(Tabla1[[#This Row],[No. REG.]]="","",1)</f>
        <v>1</v>
      </c>
      <c r="D842" s="3" t="s">
        <v>46</v>
      </c>
      <c r="E842" s="3">
        <f>IF(Tabla1[[#This Row],[STATUS]]="","",VLOOKUP(D842,Estatus!$A$2:$B$13,2,0))</f>
        <v>10</v>
      </c>
      <c r="F842" s="3">
        <f>IF(Tabla1[[#This Row],[STATUS]]="","",VLOOKUP(D842,Estatus!$A$2:$I$12,9,0))</f>
        <v>1</v>
      </c>
      <c r="G842" s="16" t="s">
        <v>4279</v>
      </c>
      <c r="H842" s="7">
        <v>40533</v>
      </c>
      <c r="I842" s="80">
        <f t="shared" si="260"/>
        <v>2010</v>
      </c>
      <c r="J842" s="80">
        <f t="shared" si="261"/>
        <v>12</v>
      </c>
      <c r="K842" s="80">
        <f t="shared" si="262"/>
        <v>21</v>
      </c>
      <c r="L842" s="80">
        <f t="shared" si="263"/>
        <v>12</v>
      </c>
      <c r="M842" s="80">
        <f t="shared" si="264"/>
        <v>21</v>
      </c>
      <c r="N842" s="80" t="str">
        <f t="shared" si="265"/>
        <v>'2010-12-21'</v>
      </c>
      <c r="O842" s="80" t="str">
        <f t="shared" si="266"/>
        <v>'2010-12-21 00:00:00'</v>
      </c>
      <c r="P842" s="7">
        <v>44186</v>
      </c>
      <c r="Q842" s="80">
        <f t="shared" si="267"/>
        <v>2020</v>
      </c>
      <c r="R842" s="80">
        <f t="shared" si="268"/>
        <v>12</v>
      </c>
      <c r="S842" s="80">
        <f t="shared" si="269"/>
        <v>21</v>
      </c>
      <c r="T842" s="80">
        <f t="shared" si="270"/>
        <v>12</v>
      </c>
      <c r="U842" s="80">
        <f t="shared" si="271"/>
        <v>21</v>
      </c>
      <c r="V842" s="80" t="str">
        <f t="shared" si="272"/>
        <v>'2020-12-21'</v>
      </c>
      <c r="W842" s="80"/>
      <c r="X842" s="80" t="str">
        <f t="shared" si="273"/>
        <v>null</v>
      </c>
      <c r="Y842" s="6" t="s">
        <v>4280</v>
      </c>
      <c r="Z842" s="123">
        <f>IFERROR(IF(Y842="","null",VLOOKUP(Y842,Marcas!$A$2:$C$2024,2,0)),"")</f>
        <v>459</v>
      </c>
      <c r="AA842" s="6" t="s">
        <v>4280</v>
      </c>
      <c r="AB842" s="6">
        <f>IFERROR(IF(AA842="","",IF(AA842="EMPORIO LEGAL",1,VLOOKUP(AA842,Clientes!$A$2:$B$1190,2,0))),"")</f>
        <v>316</v>
      </c>
      <c r="AC842" s="6">
        <f>IFERROR(IF(Tabla1[[#This Row],[id_control]]="null","",VLOOKUP(CONCATENATE(Tabla1[[#This Row],[CLIENTE]],"-",Tabla1[[#This Row],[id_control]]),Hoja1!$C$2:$D$1994,2,0)),"")</f>
        <v>842</v>
      </c>
      <c r="AD842" s="6" t="s">
        <v>4281</v>
      </c>
      <c r="AE842" s="6"/>
      <c r="AF842" s="6"/>
      <c r="AG842" s="6"/>
      <c r="AH842" s="6"/>
      <c r="AI842" s="6"/>
      <c r="AJ842" s="6"/>
      <c r="AK842" s="6"/>
      <c r="AL842" s="3"/>
      <c r="AM842" s="4"/>
      <c r="AN842" s="6"/>
      <c r="AO842" s="6"/>
      <c r="AP842" s="6"/>
      <c r="AQ842" s="4"/>
      <c r="AR842" s="6"/>
      <c r="AS842" s="6"/>
      <c r="AT842" s="6"/>
      <c r="AU842" s="6"/>
      <c r="AV842" s="6"/>
      <c r="AW842" s="6"/>
      <c r="AX842" s="6"/>
      <c r="AY842" s="6"/>
      <c r="AZ842" s="6"/>
      <c r="BA842" s="6"/>
      <c r="BB842" s="6"/>
      <c r="BC842" s="6"/>
      <c r="BD842" s="8"/>
      <c r="BE842" s="8">
        <v>841</v>
      </c>
      <c r="BF842" s="6" t="str">
        <f t="shared" si="274"/>
        <v>insert into bitacoras_estatus (numero_expediente, numero_registro, representante, fecha_inicio, fecha_vencimiento, id_cliente, id_admin, id_bitacoras_estatus, id_estatus, id_clase, id_marca, created_at, updated_at) values('1149271','1219648','JOSE MANUEL BURCIAGA MOLINAR','2010-12-21','2020-12-21','316','2','1','1',null,459,'2010-12-21 00:00:00','2010-12-21 00:00:00');</v>
      </c>
      <c r="BG842" s="6" t="str">
        <f t="shared" si="275"/>
        <v>insert into servicios_comentarios (comentario, id_admin, id_estatus, created_at, updated_at) values('TITULO ENTREGADO 13/07/2011',1,841,'2010-12-21 00:00:00','2010-12-21 00:00:00');</v>
      </c>
      <c r="BH842" s="6" t="str">
        <f t="shared" si="276"/>
        <v/>
      </c>
      <c r="BI842" s="137" t="str">
        <f t="shared" si="277"/>
        <v>update bitacoras_estatus set comprobacion_uso = 1, id_estatus=10 where id=841;</v>
      </c>
      <c r="BJ842" s="137" t="str">
        <f t="shared" si="278"/>
        <v>update bitacoras_estatus set numero_expediente = '1149271', numero_registro = '1219648', id_estatus = 10, fecha_inicio = '2010-12-21', fecha_vencimiento ='2020-12-21', created_at ='2010-12-21 00:00:00', updated_at ='2010-12-21 00:00:00', id_clase=null, id_marca=459, id_cliente=316, vigencia = 1 where id =841;</v>
      </c>
      <c r="BK842" s="137" t="str">
        <f t="shared" si="279"/>
        <v>update bitacoras_estatus set id_estatus = 10 where id =841;</v>
      </c>
    </row>
    <row r="843" spans="1:63">
      <c r="A843" s="6">
        <v>1310608</v>
      </c>
      <c r="B843" s="6">
        <v>1343112</v>
      </c>
      <c r="C843" s="6">
        <f>IF(Tabla1[[#This Row],[No. REG.]]="","",1)</f>
        <v>1</v>
      </c>
      <c r="D843" s="3" t="s">
        <v>46</v>
      </c>
      <c r="E843" s="3">
        <f>IF(Tabla1[[#This Row],[STATUS]]="","",VLOOKUP(D843,Estatus!$A$2:$B$13,2,0))</f>
        <v>10</v>
      </c>
      <c r="F843" s="3">
        <f>IF(Tabla1[[#This Row],[STATUS]]="","",VLOOKUP(D843,Estatus!$A$2:$I$12,9,0))</f>
        <v>1</v>
      </c>
      <c r="G843" s="12" t="s">
        <v>3278</v>
      </c>
      <c r="H843" s="7">
        <v>41157</v>
      </c>
      <c r="I843" s="80">
        <f t="shared" si="260"/>
        <v>2012</v>
      </c>
      <c r="J843" s="80">
        <f t="shared" si="261"/>
        <v>9</v>
      </c>
      <c r="K843" s="80">
        <f t="shared" si="262"/>
        <v>5</v>
      </c>
      <c r="L843" s="80" t="str">
        <f t="shared" si="263"/>
        <v>09</v>
      </c>
      <c r="M843" s="80" t="str">
        <f t="shared" si="264"/>
        <v>05</v>
      </c>
      <c r="N843" s="80" t="str">
        <f t="shared" si="265"/>
        <v>'2012-09-05'</v>
      </c>
      <c r="O843" s="80" t="str">
        <f t="shared" si="266"/>
        <v>'2012-09-05 00:00:00'</v>
      </c>
      <c r="P843" s="7">
        <v>44809</v>
      </c>
      <c r="Q843" s="80">
        <f t="shared" si="267"/>
        <v>2022</v>
      </c>
      <c r="R843" s="80">
        <f t="shared" si="268"/>
        <v>9</v>
      </c>
      <c r="S843" s="80">
        <f t="shared" si="269"/>
        <v>5</v>
      </c>
      <c r="T843" s="80" t="str">
        <f t="shared" si="270"/>
        <v>09</v>
      </c>
      <c r="U843" s="80" t="str">
        <f t="shared" si="271"/>
        <v>05</v>
      </c>
      <c r="V843" s="80" t="str">
        <f t="shared" si="272"/>
        <v>'2022-09-05'</v>
      </c>
      <c r="W843" s="80"/>
      <c r="X843" s="80" t="str">
        <f t="shared" si="273"/>
        <v>null</v>
      </c>
      <c r="Y843" s="6" t="s">
        <v>4282</v>
      </c>
      <c r="Z843" s="123">
        <f>IFERROR(IF(Y843="","null",VLOOKUP(Y843,Marcas!$A$2:$C$2024,2,0)),"")</f>
        <v>448</v>
      </c>
      <c r="AA843" s="6" t="s">
        <v>4283</v>
      </c>
      <c r="AB843" s="6">
        <f>IFERROR(IF(AA843="","",IF(AA843="EMPORIO LEGAL",1,VLOOKUP(AA843,Clientes!$A$2:$B$1190,2,0))),"")</f>
        <v>313</v>
      </c>
      <c r="AC843" s="6">
        <f>IFERROR(IF(Tabla1[[#This Row],[id_control]]="null","",VLOOKUP(CONCATENATE(Tabla1[[#This Row],[CLIENTE]],"-",Tabla1[[#This Row],[id_control]]),Hoja1!$C$2:$D$1994,2,0)),"")</f>
        <v>843</v>
      </c>
      <c r="AD843" s="6" t="s">
        <v>4284</v>
      </c>
      <c r="AE843" s="6"/>
      <c r="AF843" s="6"/>
      <c r="AG843" s="6"/>
      <c r="AH843" s="6"/>
      <c r="AI843" s="6"/>
      <c r="AJ843" s="6"/>
      <c r="AK843" s="6"/>
      <c r="AL843" s="6" t="s">
        <v>4285</v>
      </c>
      <c r="AM843" s="6"/>
      <c r="AN843" s="6"/>
      <c r="AO843" s="6"/>
      <c r="AP843" s="6"/>
      <c r="AQ843" s="6" t="s">
        <v>4286</v>
      </c>
      <c r="AR843" s="6"/>
      <c r="AS843" s="6"/>
      <c r="AT843" s="6"/>
      <c r="AU843" s="6"/>
      <c r="AV843" s="5" t="s">
        <v>4287</v>
      </c>
      <c r="AW843" s="5"/>
      <c r="AX843" s="5"/>
      <c r="AY843" s="5"/>
      <c r="AZ843" s="5"/>
      <c r="BA843" s="5"/>
      <c r="BB843" s="5"/>
      <c r="BC843" s="5"/>
      <c r="BD843" s="8" t="s">
        <v>4288</v>
      </c>
      <c r="BE843" s="8">
        <v>842</v>
      </c>
      <c r="BF843" s="6" t="str">
        <f t="shared" si="274"/>
        <v>insert into bitacoras_estatus (numero_expediente, numero_registro, representante, fecha_inicio, fecha_vencimiento, id_cliente, id_admin, id_bitacoras_estatus, id_estatus, id_clase, id_marca, created_at, updated_at) values('1310608','1343112','OCTAVIO CHAVEZ CORRAL','2012-09-05','2022-09-05','313','2','1','1',null,448,'2012-09-05 00:00:00','2012-09-05 00:00:00');</v>
      </c>
      <c r="BG843" s="6" t="str">
        <f t="shared" si="275"/>
        <v>insert into servicios_comentarios (comentario, id_admin, id_estatus, created_at, updated_at) values('titulo entregado 28/04/2013',1,842,'2012-09-05 00:00:00','2012-09-05 00:00:00');</v>
      </c>
      <c r="BH843" s="6" t="str">
        <f t="shared" si="276"/>
        <v>insert into servicios_comentarios (comentario, id_admin, id_estatus, created_at, updated_at) values('413 6856 CEL.- 614 178 8588',1,842,'2012-09-05 00:00:00','2012-09-05 00:00:00');</v>
      </c>
      <c r="BI843" s="137" t="str">
        <f t="shared" si="277"/>
        <v>update bitacoras_estatus set comprobacion_uso = 1, id_estatus=10 where id=842;</v>
      </c>
      <c r="BJ843" s="137" t="str">
        <f t="shared" si="278"/>
        <v>update bitacoras_estatus set numero_expediente = '1310608', numero_registro = '1343112', id_estatus = 10, fecha_inicio = '2012-09-05', fecha_vencimiento ='2022-09-05', created_at ='2012-09-05 00:00:00', updated_at ='2012-09-05 00:00:00', id_clase=null, id_marca=448, id_cliente=313, vigencia = 1 where id =842;</v>
      </c>
      <c r="BK843" s="137" t="str">
        <f t="shared" si="279"/>
        <v>update bitacoras_estatus set id_estatus = 10 where id =842;</v>
      </c>
    </row>
    <row r="844" spans="1:63">
      <c r="A844" s="3">
        <v>908520</v>
      </c>
      <c r="B844" s="3"/>
      <c r="C844" s="3" t="str">
        <f>IF(Tabla1[[#This Row],[No. REG.]]="","",1)</f>
        <v/>
      </c>
      <c r="D844" s="3" t="s">
        <v>34</v>
      </c>
      <c r="E844" s="3">
        <f>IF(Tabla1[[#This Row],[STATUS]]="","",VLOOKUP(D844,Estatus!$A$2:$B$13,2,0))</f>
        <v>5</v>
      </c>
      <c r="F844" s="3">
        <f>IF(Tabla1[[#This Row],[STATUS]]="","",VLOOKUP(D844,Estatus!$A$2:$I$12,9,0))</f>
        <v>0</v>
      </c>
      <c r="G844" s="12" t="s">
        <v>1903</v>
      </c>
      <c r="H844" s="7">
        <v>39458</v>
      </c>
      <c r="I844" s="80">
        <f t="shared" si="260"/>
        <v>2008</v>
      </c>
      <c r="J844" s="80">
        <f t="shared" si="261"/>
        <v>1</v>
      </c>
      <c r="K844" s="80">
        <f t="shared" si="262"/>
        <v>11</v>
      </c>
      <c r="L844" s="80" t="str">
        <f t="shared" si="263"/>
        <v>01</v>
      </c>
      <c r="M844" s="80">
        <f t="shared" si="264"/>
        <v>11</v>
      </c>
      <c r="N844" s="80" t="str">
        <f t="shared" si="265"/>
        <v>'2008-01-11'</v>
      </c>
      <c r="O844" s="80" t="str">
        <f t="shared" si="266"/>
        <v>'2008-01-11 00:00:00'</v>
      </c>
      <c r="P844" s="7">
        <v>43111</v>
      </c>
      <c r="Q844" s="80">
        <f t="shared" si="267"/>
        <v>2018</v>
      </c>
      <c r="R844" s="80">
        <f t="shared" si="268"/>
        <v>1</v>
      </c>
      <c r="S844" s="80">
        <f t="shared" si="269"/>
        <v>11</v>
      </c>
      <c r="T844" s="80" t="str">
        <f t="shared" si="270"/>
        <v>01</v>
      </c>
      <c r="U844" s="80">
        <f t="shared" si="271"/>
        <v>11</v>
      </c>
      <c r="V844" s="80" t="str">
        <f t="shared" si="272"/>
        <v>'2018-01-11'</v>
      </c>
      <c r="W844" s="80"/>
      <c r="X844" s="80" t="str">
        <f t="shared" si="273"/>
        <v>null</v>
      </c>
      <c r="Y844" s="3" t="s">
        <v>4289</v>
      </c>
      <c r="Z844" s="124">
        <f>IFERROR(IF(Y844="","null",VLOOKUP(Y844,Marcas!$A$2:$C$2024,2,0)),"")</f>
        <v>443</v>
      </c>
      <c r="AA844" s="3" t="s">
        <v>4289</v>
      </c>
      <c r="AB844" s="3">
        <f>IFERROR(IF(AA844="","",IF(AA844="EMPORIO LEGAL",1,VLOOKUP(AA844,Clientes!$A$2:$B$1190,2,0))),"")</f>
        <v>310</v>
      </c>
      <c r="AC844" s="3">
        <f>IFERROR(IF(Tabla1[[#This Row],[id_control]]="null","",VLOOKUP(CONCATENATE(Tabla1[[#This Row],[CLIENTE]],"-",Tabla1[[#This Row],[id_control]]),Hoja1!$C$2:$D$1994,2,0)),"")</f>
        <v>844</v>
      </c>
      <c r="AD844" s="3" t="s">
        <v>3295</v>
      </c>
      <c r="AE844" s="3"/>
      <c r="AF844" s="3"/>
      <c r="AG844" s="3"/>
      <c r="AH844" s="3"/>
      <c r="AI844" s="3"/>
      <c r="AJ844" s="3"/>
      <c r="AK844" s="3"/>
      <c r="AL844" s="3" t="s">
        <v>4290</v>
      </c>
      <c r="AM844" s="8" t="s">
        <v>4291</v>
      </c>
      <c r="AN844" s="8"/>
      <c r="AO844" s="8"/>
      <c r="AP844" s="6"/>
      <c r="AQ844" s="8">
        <v>6141614193</v>
      </c>
      <c r="AR844" s="6"/>
      <c r="AS844" s="6"/>
      <c r="AT844" s="6"/>
      <c r="AU844" s="6"/>
      <c r="AV844" s="8" t="s">
        <v>3298</v>
      </c>
      <c r="AW844" s="8"/>
      <c r="AX844" s="6"/>
      <c r="AY844" s="6"/>
      <c r="AZ844" s="6"/>
      <c r="BA844" s="6"/>
      <c r="BB844" s="6"/>
      <c r="BC844" s="6"/>
      <c r="BD844" s="6" t="s">
        <v>4292</v>
      </c>
      <c r="BE844" s="8">
        <v>843</v>
      </c>
      <c r="BF844" s="6" t="str">
        <f t="shared" si="274"/>
        <v>insert into bitacoras_estatus (numero_expediente, numero_registro, representante, fecha_inicio, fecha_vencimiento, id_cliente, id_admin, id_bitacoras_estatus, id_estatus, id_clase, id_marca, created_at, updated_at) values('908520','','CESAR GUSTAVO SEPULVEDA ORTIZ','2008-01-11','2018-01-11','310','2','1','1',null,443,'2008-01-11 00:00:00','2008-01-11 00:00:00');</v>
      </c>
      <c r="BG844" s="6" t="str">
        <f t="shared" si="275"/>
        <v>insert into servicios_comentarios (comentario, id_admin, id_estatus, created_at, updated_at) values('Recibida el 19/03/09',1,843,'2008-01-11 00:00:00','2008-01-11 00:00:00');</v>
      </c>
      <c r="BH844" s="6" t="str">
        <f t="shared" si="276"/>
        <v>insert into servicios_comentarios (comentario, id_admin, id_estatus, created_at, updated_at) values('4159095, 415 0945 cel. 6141614193',1,843,'2008-01-11 00:00:00','2008-01-11 00:00:00');</v>
      </c>
      <c r="BI844" s="137" t="str">
        <f t="shared" si="277"/>
        <v>update bitacoras_estatus set comprobacion_uso = 1, id_estatus=5 where id=843;</v>
      </c>
      <c r="BJ844" s="137" t="str">
        <f t="shared" si="278"/>
        <v>update bitacoras_estatus set numero_expediente = '908520', numero_registro = '', id_estatus = 5, fecha_inicio = '2008-01-11', fecha_vencimiento ='2018-01-11', created_at ='2008-01-11 00:00:00', updated_at ='2008-01-11 00:00:00', id_clase=null, id_marca=443, id_cliente=310, vigencia = 0 where id =843;</v>
      </c>
      <c r="BK844" s="137" t="str">
        <f t="shared" si="279"/>
        <v>update bitacoras_estatus set id_estatus = 5 where id =843;</v>
      </c>
    </row>
    <row r="845" spans="1:63">
      <c r="A845" s="3">
        <v>876363</v>
      </c>
      <c r="B845" s="3">
        <v>1013632</v>
      </c>
      <c r="C845" s="3">
        <f>IF(Tabla1[[#This Row],[No. REG.]]="","",1)</f>
        <v>1</v>
      </c>
      <c r="D845" s="3" t="s">
        <v>109</v>
      </c>
      <c r="E845" s="3">
        <f>IF(Tabla1[[#This Row],[STATUS]]="","",VLOOKUP(D845,Estatus!$A$2:$B$13,2,0))</f>
        <v>9</v>
      </c>
      <c r="F845" s="3">
        <f>IF(Tabla1[[#This Row],[STATUS]]="","",VLOOKUP(D845,Estatus!$A$2:$I$12,9,0))</f>
        <v>0</v>
      </c>
      <c r="G845" s="12" t="s">
        <v>743</v>
      </c>
      <c r="H845" s="7">
        <v>39302</v>
      </c>
      <c r="I845" s="80">
        <f t="shared" si="260"/>
        <v>2007</v>
      </c>
      <c r="J845" s="80">
        <f t="shared" si="261"/>
        <v>8</v>
      </c>
      <c r="K845" s="80">
        <f t="shared" si="262"/>
        <v>8</v>
      </c>
      <c r="L845" s="80" t="str">
        <f t="shared" si="263"/>
        <v>08</v>
      </c>
      <c r="M845" s="80" t="str">
        <f t="shared" si="264"/>
        <v>08</v>
      </c>
      <c r="N845" s="80" t="str">
        <f t="shared" si="265"/>
        <v>'2007-08-08'</v>
      </c>
      <c r="O845" s="80" t="str">
        <f t="shared" si="266"/>
        <v>'2007-08-08 00:00:00'</v>
      </c>
      <c r="P845" s="7">
        <v>42955</v>
      </c>
      <c r="Q845" s="80">
        <f t="shared" si="267"/>
        <v>2017</v>
      </c>
      <c r="R845" s="80">
        <f t="shared" si="268"/>
        <v>8</v>
      </c>
      <c r="S845" s="80">
        <f t="shared" si="269"/>
        <v>8</v>
      </c>
      <c r="T845" s="80" t="str">
        <f t="shared" si="270"/>
        <v>08</v>
      </c>
      <c r="U845" s="80" t="str">
        <f t="shared" si="271"/>
        <v>08</v>
      </c>
      <c r="V845" s="80" t="str">
        <f t="shared" si="272"/>
        <v>'2017-08-08'</v>
      </c>
      <c r="W845" s="80"/>
      <c r="X845" s="80" t="str">
        <f t="shared" si="273"/>
        <v>null</v>
      </c>
      <c r="Y845" s="3" t="s">
        <v>8841</v>
      </c>
      <c r="Z845" s="124">
        <f>IFERROR(IF(Y845="","null",VLOOKUP(Y845,Marcas!$A$2:$C$2024,2,0)),"")</f>
        <v>442</v>
      </c>
      <c r="AA845" s="3" t="s">
        <v>4294</v>
      </c>
      <c r="AB845" s="3">
        <f>IFERROR(IF(AA845="","",IF(AA845="EMPORIO LEGAL",1,VLOOKUP(AA845,Clientes!$A$2:$B$1190,2,0))),"")</f>
        <v>309</v>
      </c>
      <c r="AC845" s="3">
        <f>IFERROR(IF(Tabla1[[#This Row],[id_control]]="null","",VLOOKUP(CONCATENATE(Tabla1[[#This Row],[CLIENTE]],"-",Tabla1[[#This Row],[id_control]]),Hoja1!$C$2:$D$1994,2,0)),"")</f>
        <v>845</v>
      </c>
      <c r="AD845" s="3" t="s">
        <v>4295</v>
      </c>
      <c r="AE845" s="3" t="s">
        <v>4296</v>
      </c>
      <c r="AF845" s="3" t="s">
        <v>4297</v>
      </c>
      <c r="AG845" s="3"/>
      <c r="AH845" s="3"/>
      <c r="AI845" s="3"/>
      <c r="AJ845" s="3"/>
      <c r="AK845" s="3"/>
      <c r="AL845" s="3" t="s">
        <v>4298</v>
      </c>
      <c r="AM845" s="8"/>
      <c r="AN845" s="8"/>
      <c r="AO845" s="8"/>
      <c r="AP845" s="6"/>
      <c r="AQ845" s="8"/>
      <c r="AR845" s="6"/>
      <c r="AS845" s="6"/>
      <c r="AT845" s="6"/>
      <c r="AU845" s="6"/>
      <c r="AV845" s="8" t="s">
        <v>1959</v>
      </c>
      <c r="AW845" s="8" t="s">
        <v>1960</v>
      </c>
      <c r="AX845" s="6"/>
      <c r="AY845" s="6"/>
      <c r="AZ845" s="6"/>
      <c r="BA845" s="6"/>
      <c r="BB845" s="6"/>
      <c r="BC845" s="6"/>
      <c r="BD845" s="6" t="s">
        <v>4298</v>
      </c>
      <c r="BE845" s="8">
        <v>844</v>
      </c>
      <c r="BF845" s="6" t="str">
        <f t="shared" si="274"/>
        <v>insert into bitacoras_estatus (numero_expediente, numero_registro, representante, fecha_inicio, fecha_vencimiento, id_cliente, id_admin, id_bitacoras_estatus, id_estatus, id_clase, id_marca, created_at, updated_at) values('876363','1013632','OSCAR EMANUELE PEREZ ANGULO','2007-08-08','2017-08-08','309','2','1','1',null,442,'2007-08-08 00:00:00','2007-08-08 00:00:00');</v>
      </c>
      <c r="BG845" s="6" t="str">
        <f t="shared" si="275"/>
        <v>insert into servicios_comentarios (comentario, id_admin, id_estatus, created_at, updated_at) values('titulo entregado',1,844,'2007-08-08 00:00:00','2007-08-08 00:00:00');</v>
      </c>
      <c r="BH845" s="6" t="str">
        <f t="shared" si="276"/>
        <v>insert into servicios_comentarios (comentario, id_admin, id_estatus, created_at, updated_at) values('4 14 80 30',1,844,'2007-08-08 00:00:00','2007-08-08 00:00:00');</v>
      </c>
      <c r="BI845" s="137" t="str">
        <f t="shared" si="277"/>
        <v>update bitacoras_estatus set comprobacion_uso = 1, id_estatus=9 where id=844;</v>
      </c>
      <c r="BJ845" s="137" t="str">
        <f t="shared" si="278"/>
        <v>update bitacoras_estatus set numero_expediente = '876363', numero_registro = '1013632', id_estatus = 9, fecha_inicio = '2007-08-08', fecha_vencimiento ='2017-08-08', created_at ='2007-08-08 00:00:00', updated_at ='2007-08-08 00:00:00', id_clase=null, id_marca=442, id_cliente=309, vigencia = 0 where id =844;</v>
      </c>
      <c r="BK845" s="137" t="str">
        <f t="shared" si="279"/>
        <v>update bitacoras_estatus set id_estatus = 9 where id =844;</v>
      </c>
    </row>
    <row r="846" spans="1:63" ht="29">
      <c r="A846" s="6">
        <v>1191062</v>
      </c>
      <c r="B846" s="6">
        <v>1244565</v>
      </c>
      <c r="C846" s="6">
        <f>IF(Tabla1[[#This Row],[No. REG.]]="","",1)</f>
        <v>1</v>
      </c>
      <c r="D846" s="3" t="s">
        <v>46</v>
      </c>
      <c r="E846" s="3">
        <f>IF(Tabla1[[#This Row],[STATUS]]="","",VLOOKUP(D846,Estatus!$A$2:$B$13,2,0))</f>
        <v>10</v>
      </c>
      <c r="F846" s="3">
        <f>IF(Tabla1[[#This Row],[STATUS]]="","",VLOOKUP(D846,Estatus!$A$2:$I$12,9,0))</f>
        <v>1</v>
      </c>
      <c r="G846" s="16" t="s">
        <v>3917</v>
      </c>
      <c r="H846" s="7">
        <v>40707</v>
      </c>
      <c r="I846" s="80">
        <f t="shared" si="260"/>
        <v>2011</v>
      </c>
      <c r="J846" s="80">
        <f t="shared" si="261"/>
        <v>6</v>
      </c>
      <c r="K846" s="80">
        <f t="shared" si="262"/>
        <v>13</v>
      </c>
      <c r="L846" s="80" t="str">
        <f t="shared" si="263"/>
        <v>06</v>
      </c>
      <c r="M846" s="80">
        <f t="shared" si="264"/>
        <v>13</v>
      </c>
      <c r="N846" s="80" t="str">
        <f t="shared" si="265"/>
        <v>'2011-06-13'</v>
      </c>
      <c r="O846" s="80" t="str">
        <f t="shared" si="266"/>
        <v>'2011-06-13 00:00:00'</v>
      </c>
      <c r="P846" s="7">
        <v>44360</v>
      </c>
      <c r="Q846" s="80">
        <f t="shared" si="267"/>
        <v>2021</v>
      </c>
      <c r="R846" s="80">
        <f t="shared" si="268"/>
        <v>6</v>
      </c>
      <c r="S846" s="80">
        <f t="shared" si="269"/>
        <v>13</v>
      </c>
      <c r="T846" s="80" t="str">
        <f t="shared" si="270"/>
        <v>06</v>
      </c>
      <c r="U846" s="80">
        <f t="shared" si="271"/>
        <v>13</v>
      </c>
      <c r="V846" s="80" t="str">
        <f t="shared" si="272"/>
        <v>'2021-06-13'</v>
      </c>
      <c r="W846" s="80"/>
      <c r="X846" s="80" t="str">
        <f t="shared" si="273"/>
        <v>null</v>
      </c>
      <c r="Y846" s="16" t="s">
        <v>4299</v>
      </c>
      <c r="Z846" s="126">
        <f>IFERROR(IF(Y846="","null",VLOOKUP(Y846,Marcas!$A$2:$C$2024,2,0)),"")</f>
        <v>441</v>
      </c>
      <c r="AA846" s="16" t="s">
        <v>4294</v>
      </c>
      <c r="AB846" s="6">
        <f>IFERROR(IF(AA846="","",IF(AA846="EMPORIO LEGAL",1,VLOOKUP(AA846,Clientes!$A$2:$B$1190,2,0))),"")</f>
        <v>309</v>
      </c>
      <c r="AC846" s="6">
        <f>IFERROR(IF(Tabla1[[#This Row],[id_control]]="null","",VLOOKUP(CONCATENATE(Tabla1[[#This Row],[CLIENTE]],"-",Tabla1[[#This Row],[id_control]]),Hoja1!$C$2:$D$1994,2,0)),"")</f>
        <v>846</v>
      </c>
      <c r="AD846" s="6" t="s">
        <v>4300</v>
      </c>
      <c r="AE846" s="6" t="s">
        <v>4301</v>
      </c>
      <c r="AF846" s="6" t="s">
        <v>4296</v>
      </c>
      <c r="AG846" s="6"/>
      <c r="AH846" s="6"/>
      <c r="AI846" s="6"/>
      <c r="AJ846" s="6"/>
      <c r="AK846" s="6"/>
      <c r="AL846" s="3" t="s">
        <v>1955</v>
      </c>
      <c r="AM846" s="6" t="s">
        <v>1954</v>
      </c>
      <c r="AN846" s="6" t="s">
        <v>1956</v>
      </c>
      <c r="AO846" s="6" t="s">
        <v>1957</v>
      </c>
      <c r="AP846" s="6"/>
      <c r="AQ846" s="4" t="s">
        <v>1958</v>
      </c>
      <c r="AR846" s="6"/>
      <c r="AS846" s="6"/>
      <c r="AT846" s="6"/>
      <c r="AU846" s="6"/>
      <c r="AV846" s="6" t="s">
        <v>1959</v>
      </c>
      <c r="AW846" s="6" t="s">
        <v>1960</v>
      </c>
      <c r="AX846" s="6"/>
      <c r="AY846" s="6"/>
      <c r="AZ846" s="6"/>
      <c r="BA846" s="6"/>
      <c r="BB846" s="6"/>
      <c r="BC846" s="6"/>
      <c r="BD846" s="8" t="s">
        <v>1961</v>
      </c>
      <c r="BE846" s="8">
        <v>845</v>
      </c>
      <c r="BF846" s="6" t="str">
        <f t="shared" si="274"/>
        <v>insert into bitacoras_estatus (numero_expediente, numero_registro, representante, fecha_inicio, fecha_vencimiento, id_cliente, id_admin, id_bitacoras_estatus, id_estatus, id_clase, id_marca, created_at, updated_at) values('1191062','1244565','OSCAR EMANUEL PEREZ ANGULO','2011-06-13','2021-06-13','309','2','1','1',null,441,'2011-06-13 00:00:00','2011-06-13 00:00:00');</v>
      </c>
      <c r="BG846" s="6" t="str">
        <f t="shared" si="275"/>
        <v>insert into servicios_comentarios (comentario, id_admin, id_estatus, created_at, updated_at) values('TITULO RECIBIDO 25/11/2011',1,845,'2011-06-13 00:00:00','2011-06-13 00:00:00');</v>
      </c>
      <c r="BH846" s="6" t="str">
        <f t="shared" si="276"/>
        <v>insert into servicios_comentarios (comentario, id_admin, id_estatus, created_at, updated_at) values('414-8030 o 31, 33,cel184-8285 jeime gallegos 426 5577 ext- 109',1,845,'2011-06-13 00:00:00','2011-06-13 00:00:00');</v>
      </c>
      <c r="BI846" s="137" t="str">
        <f t="shared" si="277"/>
        <v>update bitacoras_estatus set comprobacion_uso = 1, id_estatus=10 where id=845;</v>
      </c>
      <c r="BJ846" s="137" t="str">
        <f t="shared" si="278"/>
        <v>update bitacoras_estatus set numero_expediente = '1191062', numero_registro = '1244565', id_estatus = 10, fecha_inicio = '2011-06-13', fecha_vencimiento ='2021-06-13', created_at ='2011-06-13 00:00:00', updated_at ='2011-06-13 00:00:00', id_clase=null, id_marca=441, id_cliente=309, vigencia = 1 where id =845;</v>
      </c>
      <c r="BK846" s="137" t="str">
        <f t="shared" si="279"/>
        <v>update bitacoras_estatus set id_estatus = 10 where id =845;</v>
      </c>
    </row>
    <row r="847" spans="1:63" ht="27">
      <c r="A847" s="3">
        <v>1187684</v>
      </c>
      <c r="B847" s="3">
        <v>1304424</v>
      </c>
      <c r="C847" s="3">
        <f>IF(Tabla1[[#This Row],[No. REG.]]="","",1)</f>
        <v>1</v>
      </c>
      <c r="D847" s="3" t="s">
        <v>46</v>
      </c>
      <c r="E847" s="3">
        <f>IF(Tabla1[[#This Row],[STATUS]]="","",VLOOKUP(D847,Estatus!$A$2:$B$13,2,0))</f>
        <v>10</v>
      </c>
      <c r="F847" s="3">
        <f>IF(Tabla1[[#This Row],[STATUS]]="","",VLOOKUP(D847,Estatus!$A$2:$I$12,9,0))</f>
        <v>1</v>
      </c>
      <c r="G847" s="12" t="s">
        <v>4302</v>
      </c>
      <c r="H847" s="7">
        <v>40707</v>
      </c>
      <c r="I847" s="80">
        <f t="shared" si="260"/>
        <v>2011</v>
      </c>
      <c r="J847" s="80">
        <f t="shared" si="261"/>
        <v>6</v>
      </c>
      <c r="K847" s="80">
        <f t="shared" si="262"/>
        <v>13</v>
      </c>
      <c r="L847" s="80" t="str">
        <f t="shared" si="263"/>
        <v>06</v>
      </c>
      <c r="M847" s="80">
        <f t="shared" si="264"/>
        <v>13</v>
      </c>
      <c r="N847" s="80" t="str">
        <f t="shared" si="265"/>
        <v>'2011-06-13'</v>
      </c>
      <c r="O847" s="80" t="str">
        <f t="shared" si="266"/>
        <v>'2011-06-13 00:00:00'</v>
      </c>
      <c r="P847" s="7">
        <v>44360</v>
      </c>
      <c r="Q847" s="80">
        <f t="shared" si="267"/>
        <v>2021</v>
      </c>
      <c r="R847" s="80">
        <f t="shared" si="268"/>
        <v>6</v>
      </c>
      <c r="S847" s="80">
        <f t="shared" si="269"/>
        <v>13</v>
      </c>
      <c r="T847" s="80" t="str">
        <f t="shared" si="270"/>
        <v>06</v>
      </c>
      <c r="U847" s="80">
        <f t="shared" si="271"/>
        <v>13</v>
      </c>
      <c r="V847" s="80" t="str">
        <f t="shared" si="272"/>
        <v>'2021-06-13'</v>
      </c>
      <c r="W847" s="80"/>
      <c r="X847" s="80" t="str">
        <f t="shared" si="273"/>
        <v>null</v>
      </c>
      <c r="Y847" s="3" t="s">
        <v>4303</v>
      </c>
      <c r="Z847" s="124">
        <f>IFERROR(IF(Y847="","null",VLOOKUP(Y847,Marcas!$A$2:$C$2024,2,0)),"")</f>
        <v>1255</v>
      </c>
      <c r="AA847" s="3" t="s">
        <v>4294</v>
      </c>
      <c r="AB847" s="3">
        <f>IFERROR(IF(AA847="","",IF(AA847="EMPORIO LEGAL",1,VLOOKUP(AA847,Clientes!$A$2:$B$1190,2,0))),"")</f>
        <v>309</v>
      </c>
      <c r="AC847" s="3">
        <f>IFERROR(IF(Tabla1[[#This Row],[id_control]]="null","",VLOOKUP(CONCATENATE(Tabla1[[#This Row],[CLIENTE]],"-",Tabla1[[#This Row],[id_control]]),Hoja1!$C$2:$D$1994,2,0)),"")</f>
        <v>847</v>
      </c>
      <c r="AD847" s="3" t="s">
        <v>4300</v>
      </c>
      <c r="AE847" s="3" t="s">
        <v>4304</v>
      </c>
      <c r="AF847" s="3" t="s">
        <v>4305</v>
      </c>
      <c r="AG847" s="3"/>
      <c r="AH847" s="3"/>
      <c r="AI847" s="3"/>
      <c r="AJ847" s="3"/>
      <c r="AK847" s="3"/>
      <c r="AL847" s="3" t="s">
        <v>1955</v>
      </c>
      <c r="AM847" s="6" t="s">
        <v>1954</v>
      </c>
      <c r="AN847" s="6" t="s">
        <v>1956</v>
      </c>
      <c r="AO847" s="6" t="s">
        <v>1957</v>
      </c>
      <c r="AP847" s="6"/>
      <c r="AQ847" s="6" t="s">
        <v>1958</v>
      </c>
      <c r="AR847" s="6"/>
      <c r="AS847" s="6"/>
      <c r="AT847" s="6"/>
      <c r="AU847" s="6"/>
      <c r="AV847" s="6" t="s">
        <v>1959</v>
      </c>
      <c r="AW847" s="6" t="s">
        <v>1960</v>
      </c>
      <c r="AX847" s="6"/>
      <c r="AY847" s="6"/>
      <c r="AZ847" s="6"/>
      <c r="BA847" s="6"/>
      <c r="BB847" s="6"/>
      <c r="BC847" s="6"/>
      <c r="BD847" s="6" t="s">
        <v>1961</v>
      </c>
      <c r="BE847" s="8">
        <v>846</v>
      </c>
      <c r="BF847" s="6" t="str">
        <f t="shared" si="274"/>
        <v>insert into bitacoras_estatus (numero_expediente, numero_registro, representante, fecha_inicio, fecha_vencimiento, id_cliente, id_admin, id_bitacoras_estatus, id_estatus, id_clase, id_marca, created_at, updated_at) values('1187684','1304424','OSCAR EMANUEL PEREZ ANGULO','2011-06-13','2021-06-13','309','2','1','1',null,1255,'2011-06-13 00:00:00','2011-06-13 00:00:00');</v>
      </c>
      <c r="BG847" s="6" t="str">
        <f t="shared" si="275"/>
        <v>insert into servicios_comentarios (comentario, id_admin, id_estatus, created_at, updated_at) values('TITULO RECIBIDO. TITULO ENTREGADO 08/AGO/2014',1,846,'2011-06-13 00:00:00','2011-06-13 00:00:00');</v>
      </c>
      <c r="BH847" s="6" t="str">
        <f t="shared" si="276"/>
        <v>insert into servicios_comentarios (comentario, id_admin, id_estatus, created_at, updated_at) values('414-8030 o 31, 33,cel184-8285 jeime gallegos 426 5577 ext- 109',1,846,'2011-06-13 00:00:00','2011-06-13 00:00:00');</v>
      </c>
      <c r="BI847" s="137" t="str">
        <f t="shared" si="277"/>
        <v>update bitacoras_estatus set comprobacion_uso = 1, id_estatus=10 where id=846;</v>
      </c>
      <c r="BJ847" s="137" t="str">
        <f t="shared" si="278"/>
        <v>update bitacoras_estatus set numero_expediente = '1187684', numero_registro = '1304424', id_estatus = 10, fecha_inicio = '2011-06-13', fecha_vencimiento ='2021-06-13', created_at ='2011-06-13 00:00:00', updated_at ='2011-06-13 00:00:00', id_clase=null, id_marca=1255, id_cliente=309, vigencia = 1 where id =846;</v>
      </c>
      <c r="BK847" s="137" t="str">
        <f t="shared" si="279"/>
        <v>update bitacoras_estatus set id_estatus = 10 where id =846;</v>
      </c>
    </row>
    <row r="848" spans="1:63">
      <c r="A848" s="3">
        <v>901312</v>
      </c>
      <c r="B848" s="3"/>
      <c r="C848" s="3" t="str">
        <f>IF(Tabla1[[#This Row],[No. REG.]]="","",1)</f>
        <v/>
      </c>
      <c r="D848" s="3" t="s">
        <v>34</v>
      </c>
      <c r="E848" s="3">
        <f>IF(Tabla1[[#This Row],[STATUS]]="","",VLOOKUP(D848,Estatus!$A$2:$B$13,2,0))</f>
        <v>5</v>
      </c>
      <c r="F848" s="3">
        <f>IF(Tabla1[[#This Row],[STATUS]]="","",VLOOKUP(D848,Estatus!$A$2:$I$12,9,0))</f>
        <v>0</v>
      </c>
      <c r="G848" s="12" t="s">
        <v>4306</v>
      </c>
      <c r="H848" s="7">
        <v>39416</v>
      </c>
      <c r="I848" s="80">
        <f t="shared" si="260"/>
        <v>2007</v>
      </c>
      <c r="J848" s="80">
        <f t="shared" si="261"/>
        <v>11</v>
      </c>
      <c r="K848" s="80">
        <f t="shared" si="262"/>
        <v>30</v>
      </c>
      <c r="L848" s="80">
        <f t="shared" si="263"/>
        <v>11</v>
      </c>
      <c r="M848" s="80">
        <f t="shared" si="264"/>
        <v>30</v>
      </c>
      <c r="N848" s="80" t="str">
        <f t="shared" si="265"/>
        <v>'2007-11-30'</v>
      </c>
      <c r="O848" s="80" t="str">
        <f t="shared" si="266"/>
        <v>'2007-11-30 00:00:00'</v>
      </c>
      <c r="P848" s="7">
        <v>43069</v>
      </c>
      <c r="Q848" s="80">
        <f t="shared" si="267"/>
        <v>2017</v>
      </c>
      <c r="R848" s="80">
        <f t="shared" si="268"/>
        <v>11</v>
      </c>
      <c r="S848" s="80">
        <f t="shared" si="269"/>
        <v>30</v>
      </c>
      <c r="T848" s="80">
        <f t="shared" si="270"/>
        <v>11</v>
      </c>
      <c r="U848" s="80">
        <f t="shared" si="271"/>
        <v>30</v>
      </c>
      <c r="V848" s="80" t="str">
        <f t="shared" si="272"/>
        <v>'2017-11-30'</v>
      </c>
      <c r="W848" s="80"/>
      <c r="X848" s="80" t="str">
        <f t="shared" si="273"/>
        <v>null</v>
      </c>
      <c r="Y848" s="3" t="s">
        <v>4307</v>
      </c>
      <c r="Z848" s="124">
        <f>IFERROR(IF(Y848="","null",VLOOKUP(Y848,Marcas!$A$2:$C$2024,2,0)),"")</f>
        <v>312</v>
      </c>
      <c r="AA848" s="3" t="s">
        <v>4312</v>
      </c>
      <c r="AB848" s="3">
        <f>IFERROR(IF(AA848="","",IF(AA848="EMPORIO LEGAL",1,VLOOKUP(AA848,Clientes!$A$2:$B$1190,2,0))),"")</f>
        <v>308</v>
      </c>
      <c r="AC848" s="3">
        <f>IFERROR(IF(Tabla1[[#This Row],[id_control]]="null","",VLOOKUP(CONCATENATE(Tabla1[[#This Row],[CLIENTE]],"-",Tabla1[[#This Row],[id_control]]),Hoja1!$C$2:$D$1994,2,0)),"")</f>
        <v>848</v>
      </c>
      <c r="AD848" s="3" t="s">
        <v>4308</v>
      </c>
      <c r="AE848" s="3"/>
      <c r="AF848" s="3"/>
      <c r="AG848" s="3"/>
      <c r="AH848" s="3"/>
      <c r="AI848" s="3"/>
      <c r="AJ848" s="3"/>
      <c r="AK848" s="3"/>
      <c r="AL848" s="3">
        <v>4302278</v>
      </c>
      <c r="AM848" s="5"/>
      <c r="AN848" s="5"/>
      <c r="AO848" s="5"/>
      <c r="AP848" s="5"/>
      <c r="AQ848" s="5">
        <v>6142335991</v>
      </c>
      <c r="AR848" s="5"/>
      <c r="AS848" s="5"/>
      <c r="AT848" s="5"/>
      <c r="AU848" s="5"/>
      <c r="AV848" s="5" t="s">
        <v>4309</v>
      </c>
      <c r="AW848" s="11"/>
      <c r="AX848" s="5"/>
      <c r="AY848" s="5"/>
      <c r="AZ848" s="5"/>
      <c r="BA848" s="5"/>
      <c r="BB848" s="5"/>
      <c r="BC848" s="5"/>
      <c r="BD848" s="8" t="s">
        <v>4310</v>
      </c>
      <c r="BE848" s="8">
        <v>847</v>
      </c>
      <c r="BF848" s="6" t="str">
        <f t="shared" si="274"/>
        <v>insert into bitacoras_estatus (numero_expediente, numero_registro, representante, fecha_inicio, fecha_vencimiento, id_cliente, id_admin, id_bitacoras_estatus, id_estatus, id_clase, id_marca, created_at, updated_at) values('901312','','CP. GUSTAVO HERNANDEZ MONRROY','2007-11-30','2017-11-30','308','2','1','1',null,312,'2007-11-30 00:00:00','2007-11-30 00:00:00');</v>
      </c>
      <c r="BG848" s="6" t="str">
        <f t="shared" si="275"/>
        <v>insert into servicios_comentarios (comentario, id_admin, id_estatus, created_at, updated_at) values('RECIBIDA 28/01/09',1,847,'2007-11-30 00:00:00','2007-11-30 00:00:00');</v>
      </c>
      <c r="BH848" s="6" t="str">
        <f t="shared" si="276"/>
        <v>insert into servicios_comentarios (comentario, id_admin, id_estatus, created_at, updated_at) values('430-2278,cel 2335991',1,847,'2007-11-30 00:00:00','2007-11-30 00:00:00');</v>
      </c>
      <c r="BI848" s="137" t="str">
        <f t="shared" si="277"/>
        <v>update bitacoras_estatus set comprobacion_uso = 1, id_estatus=5 where id=847;</v>
      </c>
      <c r="BJ848" s="137" t="str">
        <f t="shared" si="278"/>
        <v>update bitacoras_estatus set numero_expediente = '901312', numero_registro = '', id_estatus = 5, fecha_inicio = '2007-11-30', fecha_vencimiento ='2017-11-30', created_at ='2007-11-30 00:00:00', updated_at ='2007-11-30 00:00:00', id_clase=null, id_marca=312, id_cliente=308, vigencia = 0 where id =847;</v>
      </c>
      <c r="BK848" s="137" t="str">
        <f t="shared" si="279"/>
        <v>update bitacoras_estatus set id_estatus = 5 where id =847;</v>
      </c>
    </row>
    <row r="849" spans="1:63" ht="49">
      <c r="A849" s="3">
        <v>891998</v>
      </c>
      <c r="B849" s="3">
        <v>1062752</v>
      </c>
      <c r="C849" s="3">
        <f>IF(Tabla1[[#This Row],[No. REG.]]="","",1)</f>
        <v>1</v>
      </c>
      <c r="D849" s="3" t="s">
        <v>46</v>
      </c>
      <c r="E849" s="3">
        <f>IF(Tabla1[[#This Row],[STATUS]]="","",VLOOKUP(D849,Estatus!$A$2:$B$13,2,0))</f>
        <v>10</v>
      </c>
      <c r="F849" s="3">
        <f>IF(Tabla1[[#This Row],[STATUS]]="","",VLOOKUP(D849,Estatus!$A$2:$I$12,9,0))</f>
        <v>1</v>
      </c>
      <c r="G849" s="96" t="s">
        <v>8720</v>
      </c>
      <c r="H849" s="7">
        <v>43024</v>
      </c>
      <c r="I849" s="80">
        <f t="shared" si="260"/>
        <v>2017</v>
      </c>
      <c r="J849" s="80">
        <f t="shared" si="261"/>
        <v>10</v>
      </c>
      <c r="K849" s="80">
        <f t="shared" si="262"/>
        <v>16</v>
      </c>
      <c r="L849" s="80">
        <f t="shared" si="263"/>
        <v>10</v>
      </c>
      <c r="M849" s="80">
        <f t="shared" si="264"/>
        <v>16</v>
      </c>
      <c r="N849" s="80" t="str">
        <f t="shared" si="265"/>
        <v>'2017-10-16'</v>
      </c>
      <c r="O849" s="80" t="str">
        <f t="shared" si="266"/>
        <v>'2017-10-16 00:00:00'</v>
      </c>
      <c r="P849" s="7">
        <v>46676</v>
      </c>
      <c r="Q849" s="80">
        <f t="shared" si="267"/>
        <v>2027</v>
      </c>
      <c r="R849" s="80">
        <f t="shared" si="268"/>
        <v>10</v>
      </c>
      <c r="S849" s="80">
        <f t="shared" si="269"/>
        <v>16</v>
      </c>
      <c r="T849" s="80">
        <f t="shared" si="270"/>
        <v>10</v>
      </c>
      <c r="U849" s="80">
        <f t="shared" si="271"/>
        <v>16</v>
      </c>
      <c r="V849" s="80" t="str">
        <f t="shared" si="272"/>
        <v>'2027-10-16'</v>
      </c>
      <c r="W849" s="80"/>
      <c r="X849" s="80" t="str">
        <f t="shared" si="273"/>
        <v>null</v>
      </c>
      <c r="Y849" s="3" t="s">
        <v>4311</v>
      </c>
      <c r="Z849" s="124">
        <f>IFERROR(IF(Y849="","null",VLOOKUP(Y849,Marcas!$A$2:$C$2024,2,0)),"")</f>
        <v>440</v>
      </c>
      <c r="AA849" s="3" t="s">
        <v>4312</v>
      </c>
      <c r="AB849" s="3">
        <f>IFERROR(IF(AA849="","",IF(AA849="EMPORIO LEGAL",1,VLOOKUP(AA849,Clientes!$A$2:$B$1190,2,0))),"")</f>
        <v>308</v>
      </c>
      <c r="AC849" s="3">
        <f>IFERROR(IF(Tabla1[[#This Row],[id_control]]="null","",VLOOKUP(CONCATENATE(Tabla1[[#This Row],[CLIENTE]],"-",Tabla1[[#This Row],[id_control]]),Hoja1!$C$2:$D$1994,2,0)),"")</f>
        <v>849</v>
      </c>
      <c r="AD849" s="3" t="s">
        <v>4313</v>
      </c>
      <c r="AE849" s="3"/>
      <c r="AF849" s="3"/>
      <c r="AG849" s="3"/>
      <c r="AH849" s="3"/>
      <c r="AI849" s="3"/>
      <c r="AJ849" s="3"/>
      <c r="AK849" s="3"/>
      <c r="AL849" s="3">
        <v>39657</v>
      </c>
      <c r="AM849" s="4"/>
      <c r="AN849" s="6"/>
      <c r="AO849" s="6"/>
      <c r="AP849" s="6"/>
      <c r="AQ849" s="6"/>
      <c r="AR849" s="6"/>
      <c r="AS849" s="6"/>
      <c r="AT849" s="6"/>
      <c r="AU849" s="6"/>
      <c r="AV849" s="6"/>
      <c r="AW849" s="6"/>
      <c r="AX849" s="6"/>
      <c r="AY849" s="6"/>
      <c r="AZ849" s="6"/>
      <c r="BA849" s="6"/>
      <c r="BB849" s="6"/>
      <c r="BC849" s="6"/>
      <c r="BD849" s="6">
        <v>39657</v>
      </c>
      <c r="BE849" s="8">
        <v>848</v>
      </c>
      <c r="BF849" s="6" t="str">
        <f t="shared" si="274"/>
        <v>insert into bitacoras_estatus (numero_expediente, numero_registro, representante, fecha_inicio, fecha_vencimiento, id_cliente, id_admin, id_bitacoras_estatus, id_estatus, id_clase, id_marca, created_at, updated_at) values('891998','1062752','CP GUSTAVO HERNANDEZ MONROY','2017-10-16','2027-10-16','308','2','1','1',null,440,'2017-10-16 00:00:00','2017-10-16 00:00:00');</v>
      </c>
      <c r="BG849" s="6" t="str">
        <f t="shared" si="275"/>
        <v>insert into servicios_comentarios (comentario, id_admin, id_estatus, created_at, updated_at) values('RECIBIDO 7/01/09. EN FECHA 12 DE JULIO DE 2017 SE PRESENTÓ SOLICITUD DE RENOVACIÓN DE MARCA. EL 11 NOV. 2017 SE COMUNICA RENOVACION DE LA MARCA',1,848,'2017-10-16 00:00:00','2017-10-16 00:00:00');</v>
      </c>
      <c r="BH849" s="6" t="str">
        <f t="shared" si="276"/>
        <v>insert into servicios_comentarios (comentario, id_admin, id_estatus, created_at, updated_at) values('39657',1,848,'2017-10-16 00:00:00','2017-10-16 00:00:00');</v>
      </c>
      <c r="BI849" s="137" t="str">
        <f t="shared" si="277"/>
        <v>update bitacoras_estatus set comprobacion_uso = 1, id_estatus=10 where id=848;</v>
      </c>
      <c r="BJ849" s="137" t="str">
        <f t="shared" si="278"/>
        <v>update bitacoras_estatus set numero_expediente = '891998', numero_registro = '1062752', id_estatus = 10, fecha_inicio = '2017-10-16', fecha_vencimiento ='2027-10-16', created_at ='2017-10-16 00:00:00', updated_at ='2017-10-16 00:00:00', id_clase=null, id_marca=440, id_cliente=308, vigencia = 1 where id =848;</v>
      </c>
      <c r="BK849" s="137" t="str">
        <f t="shared" si="279"/>
        <v>update bitacoras_estatus set id_estatus = 10 where id =848;</v>
      </c>
    </row>
    <row r="850" spans="1:63">
      <c r="A850" s="6">
        <v>997419</v>
      </c>
      <c r="B850" s="6">
        <v>1110425</v>
      </c>
      <c r="C850" s="6">
        <f>IF(Tabla1[[#This Row],[No. REG.]]="","",1)</f>
        <v>1</v>
      </c>
      <c r="D850" s="6" t="s">
        <v>41</v>
      </c>
      <c r="E850" s="6">
        <f>IF(Tabla1[[#This Row],[STATUS]]="","",VLOOKUP(D850,Estatus!$A$2:$B$13,2,0))</f>
        <v>6</v>
      </c>
      <c r="F850" s="6">
        <f>IF(Tabla1[[#This Row],[STATUS]]="","",VLOOKUP(D850,Estatus!$A$2:$I$12,9,0))</f>
        <v>1</v>
      </c>
      <c r="G850" s="16" t="s">
        <v>4314</v>
      </c>
      <c r="H850" s="7">
        <v>39891</v>
      </c>
      <c r="I850" s="80">
        <f t="shared" si="260"/>
        <v>2009</v>
      </c>
      <c r="J850" s="80">
        <f t="shared" si="261"/>
        <v>3</v>
      </c>
      <c r="K850" s="80">
        <f t="shared" si="262"/>
        <v>19</v>
      </c>
      <c r="L850" s="80" t="str">
        <f t="shared" si="263"/>
        <v>03</v>
      </c>
      <c r="M850" s="80">
        <f t="shared" si="264"/>
        <v>19</v>
      </c>
      <c r="N850" s="80" t="str">
        <f t="shared" si="265"/>
        <v>'2009-03-19'</v>
      </c>
      <c r="O850" s="80" t="str">
        <f t="shared" si="266"/>
        <v>'2009-03-19 00:00:00'</v>
      </c>
      <c r="P850" s="7">
        <v>43543</v>
      </c>
      <c r="Q850" s="80">
        <f t="shared" si="267"/>
        <v>2019</v>
      </c>
      <c r="R850" s="80">
        <f t="shared" si="268"/>
        <v>3</v>
      </c>
      <c r="S850" s="80">
        <f t="shared" si="269"/>
        <v>19</v>
      </c>
      <c r="T850" s="80" t="str">
        <f t="shared" si="270"/>
        <v>03</v>
      </c>
      <c r="U850" s="80">
        <f t="shared" si="271"/>
        <v>19</v>
      </c>
      <c r="V850" s="80" t="str">
        <f t="shared" si="272"/>
        <v>'2019-03-19'</v>
      </c>
      <c r="W850" s="80"/>
      <c r="X850" s="80" t="str">
        <f t="shared" si="273"/>
        <v>null</v>
      </c>
      <c r="Y850" s="16" t="s">
        <v>4315</v>
      </c>
      <c r="Z850" s="126">
        <f>IFERROR(IF(Y850="","null",VLOOKUP(Y850,Marcas!$A$2:$C$2024,2,0)),"")</f>
        <v>405</v>
      </c>
      <c r="AA850" s="6" t="s">
        <v>4316</v>
      </c>
      <c r="AB850" s="6">
        <f>IFERROR(IF(AA850="","",IF(AA850="EMPORIO LEGAL",1,VLOOKUP(AA850,Clientes!$A$2:$B$1190,2,0))),"")</f>
        <v>307</v>
      </c>
      <c r="AC850" s="6">
        <f>IFERROR(IF(Tabla1[[#This Row],[id_control]]="null","",VLOOKUP(CONCATENATE(Tabla1[[#This Row],[CLIENTE]],"-",Tabla1[[#This Row],[id_control]]),Hoja1!$C$2:$D$1994,2,0)),"")</f>
        <v>850</v>
      </c>
      <c r="AD850" s="6" t="s">
        <v>4317</v>
      </c>
      <c r="AE850" s="6" t="s">
        <v>4318</v>
      </c>
      <c r="AF850" s="6"/>
      <c r="AG850" s="6"/>
      <c r="AH850" s="6"/>
      <c r="AI850" s="6"/>
      <c r="AJ850" s="6"/>
      <c r="AK850" s="6"/>
      <c r="AL850" s="3" t="s">
        <v>4319</v>
      </c>
      <c r="AM850" s="11">
        <v>2599415</v>
      </c>
      <c r="AN850" s="6"/>
      <c r="AO850" s="6"/>
      <c r="AP850" s="6"/>
      <c r="AQ850" s="11">
        <v>2151089</v>
      </c>
      <c r="AR850" s="6"/>
      <c r="AS850" s="6"/>
      <c r="AT850" s="6"/>
      <c r="AU850" s="6"/>
      <c r="AV850" s="6" t="s">
        <v>4320</v>
      </c>
      <c r="AW850" s="6" t="s">
        <v>4321</v>
      </c>
      <c r="AX850" s="6"/>
      <c r="AY850" s="6"/>
      <c r="AZ850" s="6"/>
      <c r="BA850" s="6"/>
      <c r="BB850" s="6"/>
      <c r="BC850" s="6"/>
      <c r="BD850" s="6" t="s">
        <v>4322</v>
      </c>
      <c r="BE850" s="8">
        <v>849</v>
      </c>
      <c r="BF850" s="6" t="str">
        <f t="shared" si="274"/>
        <v>insert into bitacoras_estatus (numero_expediente, numero_registro, representante, fecha_inicio, fecha_vencimiento, id_cliente, id_admin, id_bitacoras_estatus, id_estatus, id_clase, id_marca, created_at, updated_at) values('997419','1110425','JOSE SIMENTAL BRETADO','2009-03-19','2019-03-19','307','2','1','1',null,405,'2009-03-19 00:00:00','2009-03-19 00:00:00');</v>
      </c>
      <c r="BG850" s="6" t="str">
        <f t="shared" si="275"/>
        <v>insert into servicios_comentarios (comentario, id_admin, id_estatus, created_at, updated_at) values('Título recibido 13/10/2009',1,849,'2009-03-19 00:00:00','2009-03-19 00:00:00');</v>
      </c>
      <c r="BH850" s="6" t="str">
        <f t="shared" si="276"/>
        <v>insert into servicios_comentarios (comentario, id_admin, id_estatus, created_at, updated_at) values('4331576, 2599415 cel 2151089',1,849,'2009-03-19 00:00:00','2009-03-19 00:00:00');</v>
      </c>
      <c r="BI850" s="137" t="str">
        <f t="shared" si="277"/>
        <v>update bitacoras_estatus set comprobacion_uso = 1, id_estatus=6 where id=849;</v>
      </c>
      <c r="BJ850" s="137" t="str">
        <f t="shared" si="278"/>
        <v>update bitacoras_estatus set numero_expediente = '997419', numero_registro = '1110425', id_estatus = 6, fecha_inicio = '2009-03-19', fecha_vencimiento ='2019-03-19', created_at ='2009-03-19 00:00:00', updated_at ='2009-03-19 00:00:00', id_clase=null, id_marca=405, id_cliente=307, vigencia = 1 where id =849;</v>
      </c>
      <c r="BK850" s="137" t="str">
        <f t="shared" si="279"/>
        <v>update bitacoras_estatus set id_estatus = 6 where id =849;</v>
      </c>
    </row>
    <row r="851" spans="1:63" ht="27">
      <c r="A851" s="3">
        <v>650961</v>
      </c>
      <c r="B851" s="3">
        <v>887463</v>
      </c>
      <c r="C851" s="3">
        <f>IF(Tabla1[[#This Row],[No. REG.]]="","",1)</f>
        <v>1</v>
      </c>
      <c r="D851" s="3" t="s">
        <v>46</v>
      </c>
      <c r="E851" s="3">
        <f>IF(Tabla1[[#This Row],[STATUS]]="","",VLOOKUP(D851,Estatus!$A$2:$B$13,2,0))</f>
        <v>10</v>
      </c>
      <c r="F851" s="3">
        <f>IF(Tabla1[[#This Row],[STATUS]]="","",VLOOKUP(D851,Estatus!$A$2:$I$12,9,0))</f>
        <v>1</v>
      </c>
      <c r="G851" s="12" t="s">
        <v>4323</v>
      </c>
      <c r="H851" s="7">
        <v>38076</v>
      </c>
      <c r="I851" s="80">
        <f t="shared" si="260"/>
        <v>2004</v>
      </c>
      <c r="J851" s="80">
        <f t="shared" si="261"/>
        <v>3</v>
      </c>
      <c r="K851" s="80">
        <f t="shared" si="262"/>
        <v>30</v>
      </c>
      <c r="L851" s="80" t="str">
        <f t="shared" si="263"/>
        <v>03</v>
      </c>
      <c r="M851" s="80">
        <f t="shared" si="264"/>
        <v>30</v>
      </c>
      <c r="N851" s="80" t="str">
        <f t="shared" si="265"/>
        <v>'2004-03-30'</v>
      </c>
      <c r="O851" s="80" t="str">
        <f t="shared" si="266"/>
        <v>'2004-03-30 00:00:00'</v>
      </c>
      <c r="P851" s="7">
        <v>45381</v>
      </c>
      <c r="Q851" s="80">
        <f t="shared" si="267"/>
        <v>2024</v>
      </c>
      <c r="R851" s="80">
        <f t="shared" si="268"/>
        <v>3</v>
      </c>
      <c r="S851" s="80">
        <f t="shared" si="269"/>
        <v>30</v>
      </c>
      <c r="T851" s="80" t="str">
        <f t="shared" si="270"/>
        <v>03</v>
      </c>
      <c r="U851" s="80">
        <f t="shared" si="271"/>
        <v>30</v>
      </c>
      <c r="V851" s="80" t="str">
        <f t="shared" si="272"/>
        <v>'2024-03-30'</v>
      </c>
      <c r="W851" s="80"/>
      <c r="X851" s="80" t="str">
        <f t="shared" si="273"/>
        <v>null</v>
      </c>
      <c r="Y851" s="3" t="s">
        <v>4324</v>
      </c>
      <c r="Z851" s="124">
        <f>IFERROR(IF(Y851="","null",VLOOKUP(Y851,Marcas!$A$2:$C$2024,2,0)),"")</f>
        <v>436</v>
      </c>
      <c r="AA851" s="3" t="s">
        <v>4324</v>
      </c>
      <c r="AB851" s="3">
        <f>IFERROR(IF(AA851="","",IF(AA851="EMPORIO LEGAL",1,VLOOKUP(AA851,Clientes!$A$2:$B$1190,2,0))),"")</f>
        <v>306</v>
      </c>
      <c r="AC851" s="3">
        <f>IFERROR(IF(Tabla1[[#This Row],[id_control]]="null","",VLOOKUP(CONCATENATE(Tabla1[[#This Row],[CLIENTE]],"-",Tabla1[[#This Row],[id_control]]),Hoja1!$C$2:$D$1994,2,0)),"")</f>
        <v>851</v>
      </c>
      <c r="AD851" s="3" t="s">
        <v>4325</v>
      </c>
      <c r="AE851" s="3"/>
      <c r="AF851" s="3"/>
      <c r="AG851" s="3"/>
      <c r="AH851" s="3"/>
      <c r="AI851" s="3"/>
      <c r="AJ851" s="3"/>
      <c r="AK851" s="3"/>
      <c r="AL851" s="3">
        <v>4103454</v>
      </c>
      <c r="AM851" s="4">
        <v>4157133</v>
      </c>
      <c r="AN851" s="4"/>
      <c r="AO851" s="4"/>
      <c r="AP851" s="4"/>
      <c r="AQ851" s="4"/>
      <c r="AR851" s="6"/>
      <c r="AS851" s="6"/>
      <c r="AT851" s="6"/>
      <c r="AU851" s="6"/>
      <c r="AV851" s="6"/>
      <c r="AW851" s="6"/>
      <c r="AX851" s="6"/>
      <c r="AY851" s="6"/>
      <c r="AZ851" s="6"/>
      <c r="BA851" s="6"/>
      <c r="BB851" s="6"/>
      <c r="BC851" s="6"/>
      <c r="BD851" s="6" t="s">
        <v>4326</v>
      </c>
      <c r="BE851" s="8">
        <v>850</v>
      </c>
      <c r="BF851" s="6" t="str">
        <f t="shared" si="274"/>
        <v>insert into bitacoras_estatus (numero_expediente, numero_registro, representante, fecha_inicio, fecha_vencimiento, id_cliente, id_admin, id_bitacoras_estatus, id_estatus, id_clase, id_marca, created_at, updated_at) values('650961','887463','FRANCISCO CHAN FRANCO','2004-03-30','2024-03-30','306','2','1','1',null,436,'2004-03-30 00:00:00','2004-03-30 00:00:00');</v>
      </c>
      <c r="BG851" s="6" t="str">
        <f t="shared" si="275"/>
        <v>insert into servicios_comentarios (comentario, id_admin, id_estatus, created_at, updated_at) values('26/07/2005 No hay fecha de entrega (YA RENOVARON)',1,850,'2004-03-30 00:00:00','2004-03-30 00:00:00');</v>
      </c>
      <c r="BH851" s="6" t="str">
        <f t="shared" si="276"/>
        <v>insert into servicios_comentarios (comentario, id_admin, id_estatus, created_at, updated_at) values('410-3454, 415-7133',1,850,'2004-03-30 00:00:00','2004-03-30 00:00:00');</v>
      </c>
      <c r="BI851" s="137" t="str">
        <f t="shared" si="277"/>
        <v>update bitacoras_estatus set comprobacion_uso = 1, id_estatus=10 where id=850;</v>
      </c>
      <c r="BJ851" s="137" t="str">
        <f t="shared" si="278"/>
        <v>update bitacoras_estatus set numero_expediente = '650961', numero_registro = '887463', id_estatus = 10, fecha_inicio = '2004-03-30', fecha_vencimiento ='2024-03-30', created_at ='2004-03-30 00:00:00', updated_at ='2004-03-30 00:00:00', id_clase=null, id_marca=436, id_cliente=306, vigencia = 1 where id =850;</v>
      </c>
      <c r="BK851" s="137" t="str">
        <f t="shared" si="279"/>
        <v>update bitacoras_estatus set id_estatus = 10 where id =850;</v>
      </c>
    </row>
    <row r="852" spans="1:63">
      <c r="A852" s="3">
        <v>1076855</v>
      </c>
      <c r="B852" s="3"/>
      <c r="C852" s="3" t="str">
        <f>IF(Tabla1[[#This Row],[No. REG.]]="","",1)</f>
        <v/>
      </c>
      <c r="D852" s="3" t="s">
        <v>492</v>
      </c>
      <c r="E852" s="3">
        <f>IF(Tabla1[[#This Row],[STATUS]]="","",VLOOKUP(D852,Estatus!$A$2:$B$13,2,0))</f>
        <v>1</v>
      </c>
      <c r="F852" s="3">
        <f>IF(Tabla1[[#This Row],[STATUS]]="","",VLOOKUP(D852,Estatus!$A$2:$I$12,9,0))</f>
        <v>0</v>
      </c>
      <c r="G852" s="51" t="s">
        <v>4327</v>
      </c>
      <c r="H852" s="7">
        <v>40253</v>
      </c>
      <c r="I852" s="80">
        <f t="shared" si="260"/>
        <v>2010</v>
      </c>
      <c r="J852" s="80">
        <f t="shared" si="261"/>
        <v>3</v>
      </c>
      <c r="K852" s="80">
        <f t="shared" si="262"/>
        <v>16</v>
      </c>
      <c r="L852" s="80" t="str">
        <f t="shared" si="263"/>
        <v>03</v>
      </c>
      <c r="M852" s="80">
        <f t="shared" si="264"/>
        <v>16</v>
      </c>
      <c r="N852" s="80" t="str">
        <f t="shared" si="265"/>
        <v>'2010-03-16'</v>
      </c>
      <c r="O852" s="80" t="str">
        <f t="shared" si="266"/>
        <v>'2010-03-16 00:00:00'</v>
      </c>
      <c r="P852" s="7">
        <v>43906</v>
      </c>
      <c r="Q852" s="80">
        <f t="shared" si="267"/>
        <v>2020</v>
      </c>
      <c r="R852" s="80">
        <f t="shared" si="268"/>
        <v>3</v>
      </c>
      <c r="S852" s="80">
        <f t="shared" si="269"/>
        <v>16</v>
      </c>
      <c r="T852" s="80" t="str">
        <f t="shared" si="270"/>
        <v>03</v>
      </c>
      <c r="U852" s="80">
        <f t="shared" si="271"/>
        <v>16</v>
      </c>
      <c r="V852" s="80" t="str">
        <f t="shared" si="272"/>
        <v>'2020-03-16'</v>
      </c>
      <c r="W852" s="80"/>
      <c r="X852" s="80" t="str">
        <f t="shared" si="273"/>
        <v>null</v>
      </c>
      <c r="Y852" s="3" t="s">
        <v>4328</v>
      </c>
      <c r="Z852" s="124">
        <f>IFERROR(IF(Y852="","null",VLOOKUP(Y852,Marcas!$A$2:$C$2024,2,0)),"")</f>
        <v>290</v>
      </c>
      <c r="AA852" s="3" t="s">
        <v>4329</v>
      </c>
      <c r="AB852" s="3">
        <f>IFERROR(IF(AA852="","",IF(AA852="EMPORIO LEGAL",1,VLOOKUP(AA852,Clientes!$A$2:$B$1190,2,0))),"")</f>
        <v>305</v>
      </c>
      <c r="AC852" s="3">
        <f>IFERROR(IF(Tabla1[[#This Row],[id_control]]="null","",VLOOKUP(CONCATENATE(Tabla1[[#This Row],[CLIENTE]],"-",Tabla1[[#This Row],[id_control]]),Hoja1!$C$2:$D$1994,2,0)),"")</f>
        <v>852</v>
      </c>
      <c r="AD852" s="3" t="s">
        <v>4330</v>
      </c>
      <c r="AE852" s="3"/>
      <c r="AF852" s="3"/>
      <c r="AG852" s="3"/>
      <c r="AH852" s="3"/>
      <c r="AI852" s="3"/>
      <c r="AJ852" s="3"/>
      <c r="AK852" s="3"/>
      <c r="AL852" s="3" t="s">
        <v>4331</v>
      </c>
      <c r="AM852" s="4"/>
      <c r="AN852" s="4"/>
      <c r="AO852" s="4"/>
      <c r="AP852" s="4"/>
      <c r="AQ852" s="4" t="s">
        <v>4332</v>
      </c>
      <c r="AR852" s="6"/>
      <c r="AS852" s="6"/>
      <c r="AT852" s="6"/>
      <c r="AU852" s="6"/>
      <c r="AV852" s="6" t="s">
        <v>4333</v>
      </c>
      <c r="AW852" s="6"/>
      <c r="AX852" s="6"/>
      <c r="AY852" s="6"/>
      <c r="AZ852" s="6"/>
      <c r="BA852" s="6"/>
      <c r="BB852" s="6"/>
      <c r="BC852" s="6"/>
      <c r="BD852" s="6" t="s">
        <v>4334</v>
      </c>
      <c r="BE852" s="8">
        <v>851</v>
      </c>
      <c r="BF852" s="6" t="str">
        <f t="shared" si="274"/>
        <v>insert into bitacoras_estatus (numero_expediente, numero_registro, representante, fecha_inicio, fecha_vencimiento, id_cliente, id_admin, id_bitacoras_estatus, id_estatus, id_clase, id_marca, created_at, updated_at) values('1076855','','SAUL ROCHA AVILA','2010-03-16','2020-03-16','305','2','1','1',null,290,'2010-03-16 00:00:00','2010-03-16 00:00:00');</v>
      </c>
      <c r="BG852" s="6" t="str">
        <f t="shared" si="275"/>
        <v>insert into servicios_comentarios (comentario, id_admin, id_estatus, created_at, updated_at) values('Recibido 27/08/2010',1,851,'2010-03-16 00:00:00','2010-03-16 00:00:00');</v>
      </c>
      <c r="BH852" s="6" t="str">
        <f t="shared" si="276"/>
        <v>insert into servicios_comentarios (comentario, id_admin, id_estatus, created_at, updated_at) values('415-7968 415-7968 cel 614-175-8253',1,851,'2010-03-16 00:00:00','2010-03-16 00:00:00');</v>
      </c>
      <c r="BI852" s="137" t="str">
        <f t="shared" si="277"/>
        <v>update bitacoras_estatus set comprobacion_uso = 1, id_estatus=1 where id=851;</v>
      </c>
      <c r="BJ852" s="137" t="str">
        <f t="shared" si="278"/>
        <v>update bitacoras_estatus set numero_expediente = '1076855', numero_registro = '', id_estatus = 1, fecha_inicio = '2010-03-16', fecha_vencimiento ='2020-03-16', created_at ='2010-03-16 00:00:00', updated_at ='2010-03-16 00:00:00', id_clase=null, id_marca=290, id_cliente=305, vigencia = 0 where id =851;</v>
      </c>
      <c r="BK852" s="137" t="str">
        <f t="shared" si="279"/>
        <v>update bitacoras_estatus set id_estatus = 1 where id =851;</v>
      </c>
    </row>
    <row r="853" spans="1:63" ht="53">
      <c r="A853" s="3">
        <v>811830</v>
      </c>
      <c r="B853" s="3">
        <v>969713</v>
      </c>
      <c r="C853" s="3">
        <f>IF(Tabla1[[#This Row],[No. REG.]]="","",1)</f>
        <v>1</v>
      </c>
      <c r="D853" s="3" t="s">
        <v>46</v>
      </c>
      <c r="E853" s="3">
        <f>IF(Tabla1[[#This Row],[STATUS]]="","",VLOOKUP(D853,Estatus!$A$2:$B$13,2,0))</f>
        <v>10</v>
      </c>
      <c r="F853" s="3">
        <f>IF(Tabla1[[#This Row],[STATUS]]="","",VLOOKUP(D853,Estatus!$A$2:$I$12,9,0))</f>
        <v>1</v>
      </c>
      <c r="G853" s="12" t="s">
        <v>4335</v>
      </c>
      <c r="H853" s="7">
        <v>42639</v>
      </c>
      <c r="I853" s="80">
        <f t="shared" si="260"/>
        <v>2016</v>
      </c>
      <c r="J853" s="80">
        <f t="shared" si="261"/>
        <v>9</v>
      </c>
      <c r="K853" s="80">
        <f t="shared" si="262"/>
        <v>26</v>
      </c>
      <c r="L853" s="80" t="str">
        <f t="shared" si="263"/>
        <v>09</v>
      </c>
      <c r="M853" s="80">
        <f t="shared" si="264"/>
        <v>26</v>
      </c>
      <c r="N853" s="80" t="str">
        <f t="shared" si="265"/>
        <v>'2016-09-26'</v>
      </c>
      <c r="O853" s="80" t="str">
        <f t="shared" si="266"/>
        <v>'2016-09-26 00:00:00'</v>
      </c>
      <c r="P853" s="7">
        <v>46291</v>
      </c>
      <c r="Q853" s="80">
        <f t="shared" si="267"/>
        <v>2026</v>
      </c>
      <c r="R853" s="80">
        <f t="shared" si="268"/>
        <v>9</v>
      </c>
      <c r="S853" s="80">
        <f t="shared" si="269"/>
        <v>26</v>
      </c>
      <c r="T853" s="80" t="str">
        <f t="shared" si="270"/>
        <v>09</v>
      </c>
      <c r="U853" s="80">
        <f t="shared" si="271"/>
        <v>26</v>
      </c>
      <c r="V853" s="80" t="str">
        <f t="shared" si="272"/>
        <v>'2026-09-26'</v>
      </c>
      <c r="W853" s="80"/>
      <c r="X853" s="80" t="str">
        <f t="shared" si="273"/>
        <v>null</v>
      </c>
      <c r="Y853" s="3" t="s">
        <v>4336</v>
      </c>
      <c r="Z853" s="124">
        <f>IFERROR(IF(Y853="","null",VLOOKUP(Y853,Marcas!$A$2:$C$2024,2,0)),"")</f>
        <v>432</v>
      </c>
      <c r="AA853" s="3" t="s">
        <v>4337</v>
      </c>
      <c r="AB853" s="3">
        <f>IFERROR(IF(AA853="","",IF(AA853="EMPORIO LEGAL",1,VLOOKUP(AA853,Clientes!$A$2:$B$1190,2,0))),"")</f>
        <v>303</v>
      </c>
      <c r="AC853" s="3">
        <f>IFERROR(IF(Tabla1[[#This Row],[id_control]]="null","",VLOOKUP(CONCATENATE(Tabla1[[#This Row],[CLIENTE]],"-",Tabla1[[#This Row],[id_control]]),Hoja1!$C$2:$D$1994,2,0)),"")</f>
        <v>853</v>
      </c>
      <c r="AD853" s="3" t="s">
        <v>710</v>
      </c>
      <c r="AE853" s="3"/>
      <c r="AF853" s="3"/>
      <c r="AG853" s="3"/>
      <c r="AH853" s="3"/>
      <c r="AI853" s="3"/>
      <c r="AJ853" s="3"/>
      <c r="AK853" s="3"/>
      <c r="AL853" s="4">
        <v>4130774</v>
      </c>
      <c r="AM853" s="4">
        <v>4130444</v>
      </c>
      <c r="AN853" s="6">
        <v>4149000</v>
      </c>
      <c r="AO853" s="6"/>
      <c r="AP853" s="6"/>
      <c r="AQ853" s="4" t="s">
        <v>4338</v>
      </c>
      <c r="AR853" s="6"/>
      <c r="AS853" s="6"/>
      <c r="AT853" s="6"/>
      <c r="AU853" s="6"/>
      <c r="AV853" s="4" t="s">
        <v>4339</v>
      </c>
      <c r="AW853" s="6"/>
      <c r="AX853" s="6"/>
      <c r="AY853" s="6"/>
      <c r="AZ853" s="6"/>
      <c r="BA853" s="6"/>
      <c r="BB853" s="6"/>
      <c r="BC853" s="6"/>
      <c r="BD853" s="6" t="s">
        <v>4340</v>
      </c>
      <c r="BE853" s="8">
        <v>852</v>
      </c>
      <c r="BF853" s="6" t="str">
        <f t="shared" si="274"/>
        <v>insert into bitacoras_estatus (numero_expediente, numero_registro, representante, fecha_inicio, fecha_vencimiento, id_cliente, id_admin, id_bitacoras_estatus, id_estatus, id_clase, id_marca, created_at, updated_at) values('811830','969713','HECTOR DE LAS CASAS ORNELAS','2016-09-26','2026-09-26','303','2','1','1',null,432,'2016-09-26 00:00:00','2016-09-26 00:00:00');</v>
      </c>
      <c r="BG853" s="6" t="str">
        <f t="shared" si="275"/>
        <v>insert into servicios_comentarios (comentario, id_admin, id_estatus, created_at, updated_at) values('Se entrgo titulo el 20/02/07 c. CONTACTADO VÍA SALES UP. SOLICITUD DE RENOVACION PRESENTADA 25/10/2016. EL 15 DE FEB 2017 LLEGO RENOVACION',1,852,'2016-09-26 00:00:00','2016-09-26 00:00:00');</v>
      </c>
      <c r="BH853" s="6" t="str">
        <f t="shared" si="276"/>
        <v>insert into servicios_comentarios (comentario, id_admin, id_estatus, created_at, updated_at) values('4130774, 4130444 Hector de las Casas cel 6144 271573 4149000 Paty Martinez',1,852,'2016-09-26 00:00:00','2016-09-26 00:00:00');</v>
      </c>
      <c r="BI853" s="137" t="str">
        <f t="shared" si="277"/>
        <v>update bitacoras_estatus set comprobacion_uso = 1, id_estatus=10 where id=852;</v>
      </c>
      <c r="BJ853" s="137" t="str">
        <f t="shared" si="278"/>
        <v>update bitacoras_estatus set numero_expediente = '811830', numero_registro = '969713', id_estatus = 10, fecha_inicio = '2016-09-26', fecha_vencimiento ='2026-09-26', created_at ='2016-09-26 00:00:00', updated_at ='2016-09-26 00:00:00', id_clase=null, id_marca=432, id_cliente=303, vigencia = 1 where id =852;</v>
      </c>
      <c r="BK853" s="137" t="str">
        <f t="shared" si="279"/>
        <v>update bitacoras_estatus set id_estatus = 10 where id =852;</v>
      </c>
    </row>
    <row r="854" spans="1:63" ht="27">
      <c r="A854" s="3">
        <v>925617</v>
      </c>
      <c r="B854" s="3">
        <v>1184602</v>
      </c>
      <c r="C854" s="3">
        <f>IF(Tabla1[[#This Row],[No. REG.]]="","",1)</f>
        <v>1</v>
      </c>
      <c r="D854" s="3" t="s">
        <v>46</v>
      </c>
      <c r="E854" s="3">
        <f>IF(Tabla1[[#This Row],[STATUS]]="","",VLOOKUP(D854,Estatus!$A$2:$B$13,2,0))</f>
        <v>10</v>
      </c>
      <c r="F854" s="3">
        <f>IF(Tabla1[[#This Row],[STATUS]]="","",VLOOKUP(D854,Estatus!$A$2:$I$12,9,0))</f>
        <v>1</v>
      </c>
      <c r="G854" s="12" t="s">
        <v>8721</v>
      </c>
      <c r="H854" s="7">
        <v>39546</v>
      </c>
      <c r="I854" s="80">
        <f t="shared" si="260"/>
        <v>2008</v>
      </c>
      <c r="J854" s="80">
        <f t="shared" si="261"/>
        <v>4</v>
      </c>
      <c r="K854" s="80">
        <f t="shared" si="262"/>
        <v>8</v>
      </c>
      <c r="L854" s="80" t="str">
        <f t="shared" si="263"/>
        <v>04</v>
      </c>
      <c r="M854" s="80" t="str">
        <f t="shared" si="264"/>
        <v>08</v>
      </c>
      <c r="N854" s="80" t="str">
        <f t="shared" si="265"/>
        <v>'2008-04-08'</v>
      </c>
      <c r="O854" s="80" t="str">
        <f t="shared" si="266"/>
        <v>'2008-04-08 00:00:00'</v>
      </c>
      <c r="P854" s="7">
        <v>43198</v>
      </c>
      <c r="Q854" s="80">
        <f t="shared" si="267"/>
        <v>2018</v>
      </c>
      <c r="R854" s="80">
        <f t="shared" si="268"/>
        <v>4</v>
      </c>
      <c r="S854" s="80">
        <f t="shared" si="269"/>
        <v>8</v>
      </c>
      <c r="T854" s="80" t="str">
        <f t="shared" si="270"/>
        <v>04</v>
      </c>
      <c r="U854" s="80" t="str">
        <f t="shared" si="271"/>
        <v>08</v>
      </c>
      <c r="V854" s="80" t="str">
        <f t="shared" si="272"/>
        <v>'2018-04-08'</v>
      </c>
      <c r="W854" s="80"/>
      <c r="X854" s="80" t="str">
        <f t="shared" si="273"/>
        <v>null</v>
      </c>
      <c r="Y854" s="3" t="s">
        <v>4341</v>
      </c>
      <c r="Z854" s="124">
        <f>IFERROR(IF(Y854="","null",VLOOKUP(Y854,Marcas!$A$2:$C$2024,2,0)),"")</f>
        <v>429</v>
      </c>
      <c r="AA854" s="3" t="s">
        <v>4341</v>
      </c>
      <c r="AB854" s="3">
        <f>IFERROR(IF(AA854="","",IF(AA854="EMPORIO LEGAL",1,VLOOKUP(AA854,Clientes!$A$2:$B$1190,2,0))),"")</f>
        <v>302</v>
      </c>
      <c r="AC854" s="3">
        <f>IFERROR(IF(Tabla1[[#This Row],[id_control]]="null","",VLOOKUP(CONCATENATE(Tabla1[[#This Row],[CLIENTE]],"-",Tabla1[[#This Row],[id_control]]),Hoja1!$C$2:$D$1994,2,0)),"")</f>
        <v>854</v>
      </c>
      <c r="AD854" s="3" t="s">
        <v>4342</v>
      </c>
      <c r="AE854" s="3"/>
      <c r="AF854" s="3"/>
      <c r="AG854" s="3"/>
      <c r="AH854" s="3"/>
      <c r="AI854" s="3"/>
      <c r="AJ854" s="3"/>
      <c r="AK854" s="3"/>
      <c r="AL854" s="3" t="s">
        <v>4343</v>
      </c>
      <c r="AM854" s="5"/>
      <c r="AN854" s="5"/>
      <c r="AO854" s="5"/>
      <c r="AP854" s="5"/>
      <c r="AQ854" s="5"/>
      <c r="AR854" s="5"/>
      <c r="AS854" s="5"/>
      <c r="AT854" s="5"/>
      <c r="AU854" s="5"/>
      <c r="AV854" s="5" t="s">
        <v>4344</v>
      </c>
      <c r="AW854" s="11"/>
      <c r="AX854" s="5"/>
      <c r="AY854" s="5"/>
      <c r="AZ854" s="5"/>
      <c r="BA854" s="5"/>
      <c r="BB854" s="5"/>
      <c r="BC854" s="5"/>
      <c r="BD854" s="8" t="s">
        <v>4343</v>
      </c>
      <c r="BE854" s="8">
        <v>853</v>
      </c>
      <c r="BF854" s="6" t="str">
        <f t="shared" si="274"/>
        <v>insert into bitacoras_estatus (numero_expediente, numero_registro, representante, fecha_inicio, fecha_vencimiento, id_cliente, id_admin, id_bitacoras_estatus, id_estatus, id_clase, id_marca, created_at, updated_at) values('925617','1184602','RAFAEL CABALLERO GARCIA','2008-04-08','2018-04-08','302','2','1','1',null,429,'2008-04-08 00:00:00','2008-04-08 00:00:00');</v>
      </c>
      <c r="BG854" s="6" t="str">
        <f t="shared" si="275"/>
        <v>insert into servicios_comentarios (comentario, id_admin, id_estatus, created_at, updated_at) values('REGISTRRÓ UNA MARCA NUEVA PROTEGIENDO TODA LA CLASETitulo entregado 08/12/2010',1,853,'2008-04-08 00:00:00','2008-04-08 00:00:00');</v>
      </c>
      <c r="BH854" s="6" t="str">
        <f t="shared" si="276"/>
        <v>insert into servicios_comentarios (comentario, id_admin, id_estatus, created_at, updated_at) values('2243034, CEL. 2070616',1,853,'2008-04-08 00:00:00','2008-04-08 00:00:00');</v>
      </c>
      <c r="BI854" s="137" t="str">
        <f t="shared" si="277"/>
        <v>update bitacoras_estatus set comprobacion_uso = 1, id_estatus=10 where id=853;</v>
      </c>
      <c r="BJ854" s="137" t="str">
        <f t="shared" si="278"/>
        <v>update bitacoras_estatus set numero_expediente = '925617', numero_registro = '1184602', id_estatus = 10, fecha_inicio = '2008-04-08', fecha_vencimiento ='2018-04-08', created_at ='2008-04-08 00:00:00', updated_at ='2008-04-08 00:00:00', id_clase=null, id_marca=429, id_cliente=302, vigencia = 1 where id =853;</v>
      </c>
      <c r="BK854" s="137" t="str">
        <f t="shared" si="279"/>
        <v>update bitacoras_estatus set id_estatus = 10 where id =853;</v>
      </c>
    </row>
    <row r="855" spans="1:63">
      <c r="A855" s="3">
        <v>1809063</v>
      </c>
      <c r="B855" s="3">
        <v>1915140</v>
      </c>
      <c r="C855" s="3">
        <f>IF(Tabla1[[#This Row],[No. REG.]]="","",1)</f>
        <v>1</v>
      </c>
      <c r="D855" s="3" t="s">
        <v>46</v>
      </c>
      <c r="E855" s="3">
        <f>IF(Tabla1[[#This Row],[STATUS]]="","",VLOOKUP(D855,Estatus!$A$2:$B$13,2,0))</f>
        <v>10</v>
      </c>
      <c r="F855" s="3">
        <f>IF(Tabla1[[#This Row],[STATUS]]="","",VLOOKUP(D855,Estatus!$A$2:$I$12,9,0))</f>
        <v>1</v>
      </c>
      <c r="G855" s="12" t="s">
        <v>4345</v>
      </c>
      <c r="H855" s="7">
        <v>43249</v>
      </c>
      <c r="I855" s="80">
        <f t="shared" si="260"/>
        <v>2018</v>
      </c>
      <c r="J855" s="80">
        <f t="shared" si="261"/>
        <v>5</v>
      </c>
      <c r="K855" s="80">
        <f t="shared" si="262"/>
        <v>29</v>
      </c>
      <c r="L855" s="80" t="str">
        <f t="shared" si="263"/>
        <v>05</v>
      </c>
      <c r="M855" s="80">
        <f t="shared" si="264"/>
        <v>29</v>
      </c>
      <c r="N855" s="80" t="str">
        <f t="shared" si="265"/>
        <v>'2018-05-29'</v>
      </c>
      <c r="O855" s="80" t="str">
        <f t="shared" si="266"/>
        <v>'2018-05-29 00:00:00'</v>
      </c>
      <c r="P855" s="7">
        <v>46902</v>
      </c>
      <c r="Q855" s="80">
        <f t="shared" si="267"/>
        <v>2028</v>
      </c>
      <c r="R855" s="80">
        <f t="shared" si="268"/>
        <v>5</v>
      </c>
      <c r="S855" s="80">
        <f t="shared" si="269"/>
        <v>29</v>
      </c>
      <c r="T855" s="80" t="str">
        <f t="shared" si="270"/>
        <v>05</v>
      </c>
      <c r="U855" s="80">
        <f t="shared" si="271"/>
        <v>29</v>
      </c>
      <c r="V855" s="80" t="str">
        <f t="shared" si="272"/>
        <v>'2028-05-29'</v>
      </c>
      <c r="W855" s="80"/>
      <c r="X855" s="80" t="str">
        <f t="shared" si="273"/>
        <v>null</v>
      </c>
      <c r="Y855" s="3" t="s">
        <v>4341</v>
      </c>
      <c r="Z855" s="124">
        <f>IFERROR(IF(Y855="","null",VLOOKUP(Y855,Marcas!$A$2:$C$2024,2,0)),"")</f>
        <v>429</v>
      </c>
      <c r="AA855" s="3" t="s">
        <v>4341</v>
      </c>
      <c r="AB855" s="3">
        <f>IFERROR(IF(AA855="","",IF(AA855="EMPORIO LEGAL",1,VLOOKUP(AA855,Clientes!$A$2:$B$1190,2,0))),"")</f>
        <v>302</v>
      </c>
      <c r="AC855" s="3">
        <f>IFERROR(IF(Tabla1[[#This Row],[id_control]]="null","",VLOOKUP(CONCATENATE(Tabla1[[#This Row],[CLIENTE]],"-",Tabla1[[#This Row],[id_control]]),Hoja1!$C$2:$D$1994,2,0)),"")</f>
        <v>854</v>
      </c>
      <c r="AD855" s="3" t="s">
        <v>4342</v>
      </c>
      <c r="AE855" s="3"/>
      <c r="AF855" s="3"/>
      <c r="AG855" s="3"/>
      <c r="AH855" s="3"/>
      <c r="AI855" s="3"/>
      <c r="AJ855" s="3"/>
      <c r="AK855" s="3"/>
      <c r="AL855" s="8">
        <v>6141929222</v>
      </c>
      <c r="AM855" s="10"/>
      <c r="AN855" s="10"/>
      <c r="AO855" s="6"/>
      <c r="AP855" s="6"/>
      <c r="AQ855" s="10"/>
      <c r="AR855" s="10"/>
      <c r="AS855" s="6"/>
      <c r="AT855" s="6"/>
      <c r="AU855" s="6"/>
      <c r="AV855" s="8" t="s">
        <v>4346</v>
      </c>
      <c r="AW855" s="6"/>
      <c r="AX855" s="6"/>
      <c r="AY855" s="6"/>
      <c r="AZ855" s="6"/>
      <c r="BA855" s="6"/>
      <c r="BB855" s="6"/>
      <c r="BC855" s="6"/>
      <c r="BD855" s="6"/>
      <c r="BE855" s="8">
        <v>854</v>
      </c>
      <c r="BF855" s="6" t="str">
        <f t="shared" si="274"/>
        <v>insert into bitacoras_estatus (numero_expediente, numero_registro, representante, fecha_inicio, fecha_vencimiento, id_cliente, id_admin, id_bitacoras_estatus, id_estatus, id_clase, id_marca, created_at, updated_at) values('1809063','1915140','RAFAEL CABALLERO GARCIA','2018-05-29','2028-05-29','302','2','1','1',null,429,'2018-05-29 00:00:00','2018-05-29 00:00:00');</v>
      </c>
      <c r="BG855" s="6" t="str">
        <f t="shared" si="275"/>
        <v>insert into servicios_comentarios (comentario, id_admin, id_estatus, created_at, updated_at) values('SE ENTREGÓ TITULO RM 19 SEPT 2018',1,854,'2018-05-29 00:00:00','2018-05-29 00:00:00');</v>
      </c>
      <c r="BH855" s="6" t="str">
        <f t="shared" si="276"/>
        <v/>
      </c>
      <c r="BI855" s="137" t="str">
        <f t="shared" si="277"/>
        <v>update bitacoras_estatus set comprobacion_uso = 1, id_estatus=10 where id=854;</v>
      </c>
      <c r="BJ855" s="137" t="str">
        <f t="shared" si="278"/>
        <v>update bitacoras_estatus set numero_expediente = '1809063', numero_registro = '1915140', id_estatus = 10, fecha_inicio = '2018-05-29', fecha_vencimiento ='2028-05-29', created_at ='2018-05-29 00:00:00', updated_at ='2018-05-29 00:00:00', id_clase=null, id_marca=429, id_cliente=302, vigencia = 1 where id =854;</v>
      </c>
      <c r="BK855" s="137" t="str">
        <f t="shared" si="279"/>
        <v>update bitacoras_estatus set id_estatus = 10 where id =854;</v>
      </c>
    </row>
    <row r="856" spans="1:63">
      <c r="A856" s="3">
        <v>994665</v>
      </c>
      <c r="B856" s="3">
        <v>1097048</v>
      </c>
      <c r="C856" s="3">
        <f>IF(Tabla1[[#This Row],[No. REG.]]="","",1)</f>
        <v>1</v>
      </c>
      <c r="D856" s="3" t="s">
        <v>41</v>
      </c>
      <c r="E856" s="3">
        <f>IF(Tabla1[[#This Row],[STATUS]]="","",VLOOKUP(D856,Estatus!$A$2:$B$13,2,0))</f>
        <v>6</v>
      </c>
      <c r="F856" s="3">
        <f>IF(Tabla1[[#This Row],[STATUS]]="","",VLOOKUP(D856,Estatus!$A$2:$I$12,9,0))</f>
        <v>1</v>
      </c>
      <c r="G856" s="12" t="s">
        <v>4347</v>
      </c>
      <c r="H856" s="7">
        <v>39876</v>
      </c>
      <c r="I856" s="80">
        <f t="shared" si="260"/>
        <v>2009</v>
      </c>
      <c r="J856" s="80">
        <f t="shared" si="261"/>
        <v>3</v>
      </c>
      <c r="K856" s="80">
        <f t="shared" si="262"/>
        <v>4</v>
      </c>
      <c r="L856" s="80" t="str">
        <f t="shared" si="263"/>
        <v>03</v>
      </c>
      <c r="M856" s="80" t="str">
        <f t="shared" si="264"/>
        <v>04</v>
      </c>
      <c r="N856" s="80" t="str">
        <f t="shared" si="265"/>
        <v>'2009-03-04'</v>
      </c>
      <c r="O856" s="80" t="str">
        <f t="shared" si="266"/>
        <v>'2009-03-04 00:00:00'</v>
      </c>
      <c r="P856" s="7">
        <v>43528</v>
      </c>
      <c r="Q856" s="80">
        <f t="shared" si="267"/>
        <v>2019</v>
      </c>
      <c r="R856" s="80">
        <f t="shared" si="268"/>
        <v>3</v>
      </c>
      <c r="S856" s="80">
        <f t="shared" si="269"/>
        <v>4</v>
      </c>
      <c r="T856" s="80" t="str">
        <f t="shared" si="270"/>
        <v>03</v>
      </c>
      <c r="U856" s="80" t="str">
        <f t="shared" si="271"/>
        <v>04</v>
      </c>
      <c r="V856" s="80" t="str">
        <f t="shared" si="272"/>
        <v>'2019-03-04'</v>
      </c>
      <c r="W856" s="80"/>
      <c r="X856" s="80" t="str">
        <f t="shared" si="273"/>
        <v>null</v>
      </c>
      <c r="Y856" s="3" t="s">
        <v>4348</v>
      </c>
      <c r="Z856" s="124">
        <f>IFERROR(IF(Y856="","null",VLOOKUP(Y856,Marcas!$A$2:$C$2024,2,0)),"")</f>
        <v>428</v>
      </c>
      <c r="AA856" s="3" t="s">
        <v>4348</v>
      </c>
      <c r="AB856" s="3">
        <f>IFERROR(IF(AA856="","",IF(AA856="EMPORIO LEGAL",1,VLOOKUP(AA856,Clientes!$A$2:$B$1190,2,0))),"")</f>
        <v>301</v>
      </c>
      <c r="AC856" s="3">
        <f>IFERROR(IF(Tabla1[[#This Row],[id_control]]="null","",VLOOKUP(CONCATENATE(Tabla1[[#This Row],[CLIENTE]],"-",Tabla1[[#This Row],[id_control]]),Hoja1!$C$2:$D$1994,2,0)),"")</f>
        <v>856</v>
      </c>
      <c r="AD856" s="3" t="s">
        <v>3149</v>
      </c>
      <c r="AE856" s="3"/>
      <c r="AF856" s="3"/>
      <c r="AG856" s="3"/>
      <c r="AH856" s="3"/>
      <c r="AI856" s="3"/>
      <c r="AJ856" s="3"/>
      <c r="AK856" s="3"/>
      <c r="AL856" s="3" t="s">
        <v>3150</v>
      </c>
      <c r="AM856" s="6"/>
      <c r="AN856" s="6"/>
      <c r="AO856" s="6"/>
      <c r="AP856" s="6"/>
      <c r="AQ856" s="6">
        <v>6563048378</v>
      </c>
      <c r="AR856" s="6"/>
      <c r="AS856" s="6"/>
      <c r="AT856" s="6"/>
      <c r="AU856" s="6"/>
      <c r="AV856" s="6" t="s">
        <v>4349</v>
      </c>
      <c r="AW856" s="6" t="s">
        <v>4350</v>
      </c>
      <c r="AX856" s="6"/>
      <c r="AY856" s="6"/>
      <c r="AZ856" s="6"/>
      <c r="BA856" s="6"/>
      <c r="BB856" s="6"/>
      <c r="BC856" s="6"/>
      <c r="BD856" s="6" t="s">
        <v>4351</v>
      </c>
      <c r="BE856" s="8">
        <v>855</v>
      </c>
      <c r="BF856" s="6" t="str">
        <f t="shared" si="274"/>
        <v>insert into bitacoras_estatus (numero_expediente, numero_registro, representante, fecha_inicio, fecha_vencimiento, id_cliente, id_admin, id_bitacoras_estatus, id_estatus, id_clase, id_marca, created_at, updated_at) values('994665','1097048','JORGE ALBERTO PONCE DE LEON ROMO','2009-03-04','2019-03-04','301','2','1','1',null,428,'2009-03-04 00:00:00','2009-03-04 00:00:00');</v>
      </c>
      <c r="BG856" s="6" t="str">
        <f t="shared" si="275"/>
        <v>insert into servicios_comentarios (comentario, id_admin, id_estatus, created_at, updated_at) values('f',1,855,'2009-03-04 00:00:00','2009-03-04 00:00:00');</v>
      </c>
      <c r="BH856" s="6" t="str">
        <f t="shared" si="276"/>
        <v>insert into servicios_comentarios (comentario, id_admin, id_estatus, created_at, updated_at) values('6563048378, 459-0012',1,855,'2009-03-04 00:00:00','2009-03-04 00:00:00');</v>
      </c>
      <c r="BI856" s="137" t="str">
        <f t="shared" si="277"/>
        <v>update bitacoras_estatus set comprobacion_uso = 1, id_estatus=6 where id=855;</v>
      </c>
      <c r="BJ856" s="137" t="str">
        <f t="shared" si="278"/>
        <v>update bitacoras_estatus set numero_expediente = '994665', numero_registro = '1097048', id_estatus = 6, fecha_inicio = '2009-03-04', fecha_vencimiento ='2019-03-04', created_at ='2009-03-04 00:00:00', updated_at ='2009-03-04 00:00:00', id_clase=null, id_marca=428, id_cliente=301, vigencia = 1 where id =855;</v>
      </c>
      <c r="BK856" s="137" t="str">
        <f t="shared" si="279"/>
        <v>update bitacoras_estatus set id_estatus = 6 where id =855;</v>
      </c>
    </row>
    <row r="857" spans="1:63" ht="71">
      <c r="A857" s="6">
        <v>1265661</v>
      </c>
      <c r="B857" s="6">
        <v>1362510</v>
      </c>
      <c r="C857" s="6">
        <f>IF(Tabla1[[#This Row],[No. REG.]]="","",1)</f>
        <v>1</v>
      </c>
      <c r="D857" s="3" t="s">
        <v>46</v>
      </c>
      <c r="E857" s="3">
        <f>IF(Tabla1[[#This Row],[STATUS]]="","",VLOOKUP(D857,Estatus!$A$2:$B$13,2,0))</f>
        <v>10</v>
      </c>
      <c r="F857" s="3">
        <f>IF(Tabla1[[#This Row],[STATUS]]="","",VLOOKUP(D857,Estatus!$A$2:$I$12,9,0))</f>
        <v>1</v>
      </c>
      <c r="G857" s="16" t="s">
        <v>4352</v>
      </c>
      <c r="H857" s="7">
        <v>41003</v>
      </c>
      <c r="I857" s="80">
        <f t="shared" si="260"/>
        <v>2012</v>
      </c>
      <c r="J857" s="80">
        <f t="shared" si="261"/>
        <v>4</v>
      </c>
      <c r="K857" s="80">
        <f t="shared" si="262"/>
        <v>4</v>
      </c>
      <c r="L857" s="80" t="str">
        <f t="shared" si="263"/>
        <v>04</v>
      </c>
      <c r="M857" s="80" t="str">
        <f t="shared" si="264"/>
        <v>04</v>
      </c>
      <c r="N857" s="80" t="str">
        <f t="shared" si="265"/>
        <v>'2012-04-04'</v>
      </c>
      <c r="O857" s="80" t="str">
        <f t="shared" si="266"/>
        <v>'2012-04-04 00:00:00'</v>
      </c>
      <c r="P857" s="7">
        <v>44655</v>
      </c>
      <c r="Q857" s="80">
        <f t="shared" si="267"/>
        <v>2022</v>
      </c>
      <c r="R857" s="80">
        <f t="shared" si="268"/>
        <v>4</v>
      </c>
      <c r="S857" s="80">
        <f t="shared" si="269"/>
        <v>4</v>
      </c>
      <c r="T857" s="80" t="str">
        <f t="shared" si="270"/>
        <v>04</v>
      </c>
      <c r="U857" s="80" t="str">
        <f t="shared" si="271"/>
        <v>04</v>
      </c>
      <c r="V857" s="80" t="str">
        <f t="shared" si="272"/>
        <v>'2022-04-04'</v>
      </c>
      <c r="W857" s="80"/>
      <c r="X857" s="80" t="str">
        <f t="shared" si="273"/>
        <v>null</v>
      </c>
      <c r="Y857" s="6" t="s">
        <v>4353</v>
      </c>
      <c r="Z857" s="123">
        <f>IFERROR(IF(Y857="","null",VLOOKUP(Y857,Marcas!$A$2:$C$2024,2,0)),"")</f>
        <v>427</v>
      </c>
      <c r="AA857" s="6" t="s">
        <v>4354</v>
      </c>
      <c r="AB857" s="6">
        <f>IFERROR(IF(AA857="","",IF(AA857="EMPORIO LEGAL",1,VLOOKUP(AA857,Clientes!$A$2:$B$1190,2,0))),"")</f>
        <v>300</v>
      </c>
      <c r="AC857" s="6">
        <f>IFERROR(IF(Tabla1[[#This Row],[id_control]]="null","",VLOOKUP(CONCATENATE(Tabla1[[#This Row],[CLIENTE]],"-",Tabla1[[#This Row],[id_control]]),Hoja1!$C$2:$D$1994,2,0)),"")</f>
        <v>857</v>
      </c>
      <c r="AD857" s="3" t="s">
        <v>4355</v>
      </c>
      <c r="AE857" s="3" t="s">
        <v>4356</v>
      </c>
      <c r="AF857" s="6"/>
      <c r="AG857" s="6"/>
      <c r="AH857" s="6"/>
      <c r="AI857" s="6"/>
      <c r="AJ857" s="6"/>
      <c r="AK857" s="6"/>
      <c r="AL857" s="3" t="s">
        <v>4357</v>
      </c>
      <c r="AM857" s="6" t="s">
        <v>4358</v>
      </c>
      <c r="AN857" s="6" t="s">
        <v>4359</v>
      </c>
      <c r="AO857" s="6"/>
      <c r="AP857" s="6"/>
      <c r="AQ857" s="5" t="s">
        <v>4360</v>
      </c>
      <c r="AR857" s="6" t="s">
        <v>4361</v>
      </c>
      <c r="AS857" s="6"/>
      <c r="AT857" s="6"/>
      <c r="AU857" s="6"/>
      <c r="AV857" s="5" t="s">
        <v>4362</v>
      </c>
      <c r="AW857" s="5"/>
      <c r="AX857" s="6"/>
      <c r="AY857" s="6"/>
      <c r="AZ857" s="6"/>
      <c r="BA857" s="6"/>
      <c r="BB857" s="6"/>
      <c r="BC857" s="6"/>
      <c r="BD857" s="8" t="s">
        <v>4363</v>
      </c>
      <c r="BE857" s="8">
        <v>856</v>
      </c>
      <c r="BF857" s="6" t="str">
        <f t="shared" si="274"/>
        <v>insert into bitacoras_estatus (numero_expediente, numero_registro, representante, fecha_inicio, fecha_vencimiento, id_cliente, id_admin, id_bitacoras_estatus, id_estatus, id_clase, id_marca, created_at, updated_at) values('1265661','1362510','ROBERTO SERGIO MORALES MALDONADO','2012-04-04','2022-04-04','300','2','1','1',null,427,'2012-04-04 00:00:00','2012-04-04 00:00:00');</v>
      </c>
      <c r="BG857" s="6" t="str">
        <f t="shared" si="275"/>
        <v>insert into servicios_comentarios (comentario, id_admin, id_estatus, created_at, updated_at) values('TITULO RECIBIDO 05/07/2013. CONTRATO PRIVADO FIRMADO PARA CESION DE DERECHOS DE SR. PIZANA A SR. MORALES 04/04/14. TITULO ENTREGADO 19/05/2014',1,856,'2012-04-04 00:00:00','2012-04-04 00:00:00');</v>
      </c>
      <c r="BH857" s="6" t="str">
        <f t="shared" si="276"/>
        <v>insert into servicios_comentarios (comentario, id_admin, id_estatus, created_at, updated_at) values('ROBERTO 2 90 28 91 CEL.- 614 1 62 38 85 DANIEL 614 3 43 14 05 293-7332, 414-8943,',1,856,'2012-04-04 00:00:00','2012-04-04 00:00:00');</v>
      </c>
      <c r="BI857" s="137" t="str">
        <f t="shared" si="277"/>
        <v>update bitacoras_estatus set comprobacion_uso = 1, id_estatus=10 where id=856;</v>
      </c>
      <c r="BJ857" s="137" t="str">
        <f t="shared" si="278"/>
        <v>update bitacoras_estatus set numero_expediente = '1265661', numero_registro = '1362510', id_estatus = 10, fecha_inicio = '2012-04-04', fecha_vencimiento ='2022-04-04', created_at ='2012-04-04 00:00:00', updated_at ='2012-04-04 00:00:00', id_clase=null, id_marca=427, id_cliente=300, vigencia = 1 where id =856;</v>
      </c>
      <c r="BK857" s="137" t="str">
        <f t="shared" si="279"/>
        <v>update bitacoras_estatus set id_estatus = 10 where id =856;</v>
      </c>
    </row>
    <row r="858" spans="1:63" ht="29">
      <c r="A858" s="6">
        <v>1485751</v>
      </c>
      <c r="B858" s="6">
        <v>1464771</v>
      </c>
      <c r="C858" s="6">
        <f>IF(Tabla1[[#This Row],[No. REG.]]="","",1)</f>
        <v>1</v>
      </c>
      <c r="D858" s="3" t="s">
        <v>46</v>
      </c>
      <c r="E858" s="3">
        <f>IF(Tabla1[[#This Row],[STATUS]]="","",VLOOKUP(D858,Estatus!$A$2:$B$13,2,0))</f>
        <v>10</v>
      </c>
      <c r="F858" s="3">
        <f>IF(Tabla1[[#This Row],[STATUS]]="","",VLOOKUP(D858,Estatus!$A$2:$I$12,9,0))</f>
        <v>1</v>
      </c>
      <c r="G858" s="16" t="s">
        <v>4364</v>
      </c>
      <c r="H858" s="9">
        <v>41773</v>
      </c>
      <c r="I858" s="81">
        <f t="shared" si="260"/>
        <v>2014</v>
      </c>
      <c r="J858" s="81">
        <f t="shared" si="261"/>
        <v>5</v>
      </c>
      <c r="K858" s="81">
        <f t="shared" si="262"/>
        <v>14</v>
      </c>
      <c r="L858" s="81" t="str">
        <f t="shared" si="263"/>
        <v>05</v>
      </c>
      <c r="M858" s="81">
        <f t="shared" si="264"/>
        <v>14</v>
      </c>
      <c r="N858" s="81" t="str">
        <f t="shared" si="265"/>
        <v>'2014-05-14'</v>
      </c>
      <c r="O858" s="81" t="str">
        <f t="shared" si="266"/>
        <v>'2014-05-14 00:00:00'</v>
      </c>
      <c r="P858" s="9">
        <v>45426</v>
      </c>
      <c r="Q858" s="81">
        <f t="shared" si="267"/>
        <v>2024</v>
      </c>
      <c r="R858" s="81">
        <f t="shared" si="268"/>
        <v>5</v>
      </c>
      <c r="S858" s="81">
        <f t="shared" si="269"/>
        <v>14</v>
      </c>
      <c r="T858" s="81" t="str">
        <f t="shared" si="270"/>
        <v>05</v>
      </c>
      <c r="U858" s="81">
        <f t="shared" si="271"/>
        <v>14</v>
      </c>
      <c r="V858" s="81" t="str">
        <f t="shared" si="272"/>
        <v>'2024-05-14'</v>
      </c>
      <c r="W858" s="81"/>
      <c r="X858" s="81" t="str">
        <f t="shared" si="273"/>
        <v>null</v>
      </c>
      <c r="Y858" s="6" t="s">
        <v>4365</v>
      </c>
      <c r="Z858" s="123">
        <f>IFERROR(IF(Y858="","null",VLOOKUP(Y858,Marcas!$A$2:$C$2024,2,0)),"")</f>
        <v>426</v>
      </c>
      <c r="AA858" s="6" t="s">
        <v>4366</v>
      </c>
      <c r="AB858" s="6">
        <f>IFERROR(IF(AA858="","",IF(AA858="EMPORIO LEGAL",1,VLOOKUP(AA858,Clientes!$A$2:$B$1190,2,0))),"")</f>
        <v>299</v>
      </c>
      <c r="AC858" s="6">
        <f>IFERROR(IF(Tabla1[[#This Row],[id_control]]="null","",VLOOKUP(CONCATENATE(Tabla1[[#This Row],[CLIENTE]],"-",Tabla1[[#This Row],[id_control]]),Hoja1!$C$2:$D$1994,2,0)),"")</f>
        <v>858</v>
      </c>
      <c r="AD858" s="8" t="s">
        <v>4367</v>
      </c>
      <c r="AE858" s="8"/>
      <c r="AF858" s="6"/>
      <c r="AG858" s="6"/>
      <c r="AH858" s="6"/>
      <c r="AI858" s="6"/>
      <c r="AJ858" s="6"/>
      <c r="AK858" s="6"/>
      <c r="AL858" s="8" t="s">
        <v>4368</v>
      </c>
      <c r="AM858" s="10"/>
      <c r="AN858" s="6"/>
      <c r="AO858" s="6"/>
      <c r="AP858" s="6"/>
      <c r="AQ858" s="10"/>
      <c r="AR858" s="10"/>
      <c r="AS858" s="6"/>
      <c r="AT858" s="6"/>
      <c r="AU858" s="6"/>
      <c r="AV858" s="6" t="s">
        <v>4369</v>
      </c>
      <c r="AW858" s="6"/>
      <c r="AX858" s="6"/>
      <c r="AY858" s="6"/>
      <c r="AZ858" s="6"/>
      <c r="BA858" s="6"/>
      <c r="BB858" s="6"/>
      <c r="BC858" s="6"/>
      <c r="BD858" s="6" t="s">
        <v>4368</v>
      </c>
      <c r="BE858" s="8">
        <v>857</v>
      </c>
      <c r="BF858" s="6" t="str">
        <f t="shared" si="274"/>
        <v>insert into bitacoras_estatus (numero_expediente, numero_registro, representante, fecha_inicio, fecha_vencimiento, id_cliente, id_admin, id_bitacoras_estatus, id_estatus, id_clase, id_marca, created_at, updated_at) values('1485751','1464771','JESUS DANIEL NEGRETE TREVIZO','2014-05-14','2024-05-14','299','2','1','1',null,426,'2014-05-14 00:00:00','2014-05-14 00:00:00');</v>
      </c>
      <c r="BG858" s="6" t="str">
        <f t="shared" si="275"/>
        <v>insert into servicios_comentarios (comentario, id_admin, id_estatus, created_at, updated_at) values('TITULO RECIBIDO 02/10/2014. TITULO ENTREGADO 20/10/2014',1,857,'2014-05-14 00:00:00','2014-05-14 00:00:00');</v>
      </c>
      <c r="BH858" s="6" t="str">
        <f t="shared" si="276"/>
        <v>insert into servicios_comentarios (comentario, id_admin, id_estatus, created_at, updated_at) values('614 4 34 13 19 cel. 614 126 03 74',1,857,'2014-05-14 00:00:00','2014-05-14 00:00:00');</v>
      </c>
      <c r="BI858" s="137" t="str">
        <f t="shared" si="277"/>
        <v>update bitacoras_estatus set comprobacion_uso = 1, id_estatus=10 where id=857;</v>
      </c>
      <c r="BJ858" s="137" t="str">
        <f t="shared" si="278"/>
        <v>update bitacoras_estatus set numero_expediente = '1485751', numero_registro = '1464771', id_estatus = 10, fecha_inicio = '2014-05-14', fecha_vencimiento ='2024-05-14', created_at ='2014-05-14 00:00:00', updated_at ='2014-05-14 00:00:00', id_clase=null, id_marca=426, id_cliente=299, vigencia = 1 where id =857;</v>
      </c>
      <c r="BK858" s="137" t="str">
        <f t="shared" si="279"/>
        <v>update bitacoras_estatus set id_estatus = 10 where id =857;</v>
      </c>
    </row>
    <row r="859" spans="1:63">
      <c r="A859" s="3">
        <v>1290218</v>
      </c>
      <c r="B859" s="3"/>
      <c r="C859" s="3" t="str">
        <f>IF(Tabla1[[#This Row],[No. REG.]]="","",1)</f>
        <v/>
      </c>
      <c r="D859" s="3" t="s">
        <v>34</v>
      </c>
      <c r="E859" s="3">
        <f>IF(Tabla1[[#This Row],[STATUS]]="","",VLOOKUP(D859,Estatus!$A$2:$B$13,2,0))</f>
        <v>5</v>
      </c>
      <c r="F859" s="3">
        <f>IF(Tabla1[[#This Row],[STATUS]]="","",VLOOKUP(D859,Estatus!$A$2:$I$12,9,0))</f>
        <v>0</v>
      </c>
      <c r="G859" s="12" t="s">
        <v>4370</v>
      </c>
      <c r="H859" s="7">
        <v>41082</v>
      </c>
      <c r="I859" s="80">
        <f t="shared" si="260"/>
        <v>2012</v>
      </c>
      <c r="J859" s="80">
        <f t="shared" si="261"/>
        <v>6</v>
      </c>
      <c r="K859" s="80">
        <f t="shared" si="262"/>
        <v>22</v>
      </c>
      <c r="L859" s="80" t="str">
        <f t="shared" si="263"/>
        <v>06</v>
      </c>
      <c r="M859" s="80">
        <f t="shared" si="264"/>
        <v>22</v>
      </c>
      <c r="N859" s="80" t="str">
        <f t="shared" si="265"/>
        <v>'2012-06-22'</v>
      </c>
      <c r="O859" s="80" t="str">
        <f t="shared" si="266"/>
        <v>'2012-06-22 00:00:00'</v>
      </c>
      <c r="P859" s="7">
        <v>44734</v>
      </c>
      <c r="Q859" s="80">
        <f t="shared" si="267"/>
        <v>2022</v>
      </c>
      <c r="R859" s="80">
        <f t="shared" si="268"/>
        <v>6</v>
      </c>
      <c r="S859" s="80">
        <f t="shared" si="269"/>
        <v>22</v>
      </c>
      <c r="T859" s="80" t="str">
        <f t="shared" si="270"/>
        <v>06</v>
      </c>
      <c r="U859" s="80">
        <f t="shared" si="271"/>
        <v>22</v>
      </c>
      <c r="V859" s="80" t="str">
        <f t="shared" si="272"/>
        <v>'2022-06-22'</v>
      </c>
      <c r="W859" s="80"/>
      <c r="X859" s="80" t="str">
        <f t="shared" si="273"/>
        <v>null</v>
      </c>
      <c r="Y859" s="3" t="s">
        <v>4371</v>
      </c>
      <c r="Z859" s="124">
        <f>IFERROR(IF(Y859="","null",VLOOKUP(Y859,Marcas!$A$2:$C$2024,2,0)),"")</f>
        <v>422</v>
      </c>
      <c r="AA859" s="3" t="s">
        <v>4371</v>
      </c>
      <c r="AB859" s="3">
        <f>IFERROR(IF(AA859="","",IF(AA859="EMPORIO LEGAL",1,VLOOKUP(AA859,Clientes!$A$2:$B$1190,2,0))),"")</f>
        <v>297</v>
      </c>
      <c r="AC859" s="3">
        <f>IFERROR(IF(Tabla1[[#This Row],[id_control]]="null","",VLOOKUP(CONCATENATE(Tabla1[[#This Row],[CLIENTE]],"-",Tabla1[[#This Row],[id_control]]),Hoja1!$C$2:$D$1994,2,0)),"")</f>
        <v>859</v>
      </c>
      <c r="AD859" s="3" t="s">
        <v>4372</v>
      </c>
      <c r="AE859" s="3" t="s">
        <v>4373</v>
      </c>
      <c r="AF859" s="3"/>
      <c r="AG859" s="3"/>
      <c r="AH859" s="3"/>
      <c r="AI859" s="3"/>
      <c r="AJ859" s="3"/>
      <c r="AK859" s="3"/>
      <c r="AL859" s="3" t="s">
        <v>4374</v>
      </c>
      <c r="AM859" s="8"/>
      <c r="AN859" s="6"/>
      <c r="AO859" s="6"/>
      <c r="AP859" s="6"/>
      <c r="AQ859" s="8" t="s">
        <v>4375</v>
      </c>
      <c r="AR859" s="6"/>
      <c r="AS859" s="6"/>
      <c r="AT859" s="6"/>
      <c r="AU859" s="6"/>
      <c r="AV859" s="6" t="s">
        <v>4376</v>
      </c>
      <c r="AW859" s="6" t="s">
        <v>4377</v>
      </c>
      <c r="AX859" s="6"/>
      <c r="AY859" s="6"/>
      <c r="AZ859" s="6"/>
      <c r="BA859" s="6"/>
      <c r="BB859" s="6"/>
      <c r="BC859" s="6"/>
      <c r="BD859" s="6" t="s">
        <v>4378</v>
      </c>
      <c r="BE859" s="8">
        <v>858</v>
      </c>
      <c r="BF859" s="6" t="str">
        <f t="shared" si="274"/>
        <v>insert into bitacoras_estatus (numero_expediente, numero_registro, representante, fecha_inicio, fecha_vencimiento, id_cliente, id_admin, id_bitacoras_estatus, id_estatus, id_clase, id_marca, created_at, updated_at) values('1290218','','VERONICA MOYADO','2012-06-22','2022-06-22','297','2','1','1',null,422,'2012-06-22 00:00:00','2012-06-22 00:00:00');</v>
      </c>
      <c r="BG859" s="6" t="str">
        <f t="shared" si="275"/>
        <v>insert into servicios_comentarios (comentario, id_admin, id_estatus, created_at, updated_at) values('negativa recibida 09/08/2013',1,858,'2012-06-22 00:00:00','2012-06-22 00:00:00');</v>
      </c>
      <c r="BH859" s="6" t="str">
        <f t="shared" si="276"/>
        <v>insert into servicios_comentarios (comentario, id_admin, id_estatus, created_at, updated_at) values('614 5 43 12 85 CEL.- 614 215 4251',1,858,'2012-06-22 00:00:00','2012-06-22 00:00:00');</v>
      </c>
      <c r="BI859" s="137" t="str">
        <f t="shared" si="277"/>
        <v>update bitacoras_estatus set comprobacion_uso = 1, id_estatus=5 where id=858;</v>
      </c>
      <c r="BJ859" s="137" t="str">
        <f t="shared" si="278"/>
        <v>update bitacoras_estatus set numero_expediente = '1290218', numero_registro = '', id_estatus = 5, fecha_inicio = '2012-06-22', fecha_vencimiento ='2022-06-22', created_at ='2012-06-22 00:00:00', updated_at ='2012-06-22 00:00:00', id_clase=null, id_marca=422, id_cliente=297, vigencia = 0 where id =858;</v>
      </c>
      <c r="BK859" s="137" t="str">
        <f t="shared" si="279"/>
        <v>update bitacoras_estatus set id_estatus = 5 where id =858;</v>
      </c>
    </row>
    <row r="860" spans="1:63">
      <c r="A860" s="3">
        <v>532852</v>
      </c>
      <c r="B860" s="3">
        <v>753713</v>
      </c>
      <c r="C860" s="3">
        <f>IF(Tabla1[[#This Row],[No. REG.]]="","",1)</f>
        <v>1</v>
      </c>
      <c r="D860" s="3" t="s">
        <v>46</v>
      </c>
      <c r="E860" s="3">
        <f>IF(Tabla1[[#This Row],[STATUS]]="","",VLOOKUP(D860,Estatus!$A$2:$B$13,2,0))</f>
        <v>10</v>
      </c>
      <c r="F860" s="3">
        <f>IF(Tabla1[[#This Row],[STATUS]]="","",VLOOKUP(D860,Estatus!$A$2:$I$12,9,0))</f>
        <v>1</v>
      </c>
      <c r="G860" s="12" t="s">
        <v>4379</v>
      </c>
      <c r="H860" s="7">
        <v>37300</v>
      </c>
      <c r="I860" s="80">
        <f t="shared" si="260"/>
        <v>2002</v>
      </c>
      <c r="J860" s="80">
        <f t="shared" si="261"/>
        <v>2</v>
      </c>
      <c r="K860" s="80">
        <f t="shared" si="262"/>
        <v>13</v>
      </c>
      <c r="L860" s="80" t="str">
        <f t="shared" si="263"/>
        <v>02</v>
      </c>
      <c r="M860" s="80">
        <f t="shared" si="264"/>
        <v>13</v>
      </c>
      <c r="N860" s="80" t="str">
        <f t="shared" si="265"/>
        <v>'2002-02-13'</v>
      </c>
      <c r="O860" s="80" t="str">
        <f t="shared" si="266"/>
        <v>'2002-02-13 00:00:00'</v>
      </c>
      <c r="P860" s="7">
        <v>44605</v>
      </c>
      <c r="Q860" s="80">
        <f t="shared" si="267"/>
        <v>2022</v>
      </c>
      <c r="R860" s="80">
        <f t="shared" si="268"/>
        <v>2</v>
      </c>
      <c r="S860" s="80">
        <f t="shared" si="269"/>
        <v>13</v>
      </c>
      <c r="T860" s="80" t="str">
        <f t="shared" si="270"/>
        <v>02</v>
      </c>
      <c r="U860" s="80">
        <f t="shared" si="271"/>
        <v>13</v>
      </c>
      <c r="V860" s="80" t="str">
        <f t="shared" si="272"/>
        <v>'2022-02-13'</v>
      </c>
      <c r="W860" s="80"/>
      <c r="X860" s="80" t="str">
        <f t="shared" si="273"/>
        <v>null</v>
      </c>
      <c r="Y860" s="3" t="s">
        <v>4380</v>
      </c>
      <c r="Z860" s="124">
        <f>IFERROR(IF(Y860="","null",VLOOKUP(Y860,Marcas!$A$2:$C$2024,2,0)),"")</f>
        <v>421</v>
      </c>
      <c r="AA860" s="3" t="s">
        <v>4380</v>
      </c>
      <c r="AB860" s="3">
        <f>IFERROR(IF(AA860="","",IF(AA860="EMPORIO LEGAL",1,VLOOKUP(AA860,Clientes!$A$2:$B$1190,2,0))),"")</f>
        <v>296</v>
      </c>
      <c r="AC860" s="3">
        <f>IFERROR(IF(Tabla1[[#This Row],[id_control]]="null","",VLOOKUP(CONCATENATE(Tabla1[[#This Row],[CLIENTE]],"-",Tabla1[[#This Row],[id_control]]),Hoja1!$C$2:$D$1994,2,0)),"")</f>
        <v>860</v>
      </c>
      <c r="AD860" s="3" t="s">
        <v>4381</v>
      </c>
      <c r="AE860" s="3" t="s">
        <v>4382</v>
      </c>
      <c r="AF860" s="3"/>
      <c r="AG860" s="3"/>
      <c r="AH860" s="3"/>
      <c r="AI860" s="3"/>
      <c r="AJ860" s="3"/>
      <c r="AK860" s="3"/>
      <c r="AL860" s="3" t="s">
        <v>4383</v>
      </c>
      <c r="AM860" s="6">
        <v>6141567850</v>
      </c>
      <c r="AN860" s="6"/>
      <c r="AO860" s="6"/>
      <c r="AP860" s="6"/>
      <c r="AQ860" s="10" t="s">
        <v>4384</v>
      </c>
      <c r="AR860" s="6" t="s">
        <v>4385</v>
      </c>
      <c r="AS860" s="6"/>
      <c r="AT860" s="6"/>
      <c r="AU860" s="6"/>
      <c r="AV860" s="6" t="s">
        <v>4386</v>
      </c>
      <c r="AW860" s="6"/>
      <c r="AX860" s="6"/>
      <c r="AY860" s="6"/>
      <c r="AZ860" s="6"/>
      <c r="BA860" s="6"/>
      <c r="BB860" s="6"/>
      <c r="BC860" s="6"/>
      <c r="BD860" s="6" t="s">
        <v>4387</v>
      </c>
      <c r="BE860" s="8">
        <v>859</v>
      </c>
      <c r="BF860" s="6" t="str">
        <f t="shared" si="274"/>
        <v>insert into bitacoras_estatus (numero_expediente, numero_registro, representante, fecha_inicio, fecha_vencimiento, id_cliente, id_admin, id_bitacoras_estatus, id_estatus, id_clase, id_marca, created_at, updated_at) values('532852','753713','JAVIER EDUARDO VARELA SANCHEZ','2002-02-13','2022-02-13','296','2','1','1',null,421,'2002-02-13 00:00:00','2002-02-13 00:00:00');</v>
      </c>
      <c r="BG860" s="6" t="str">
        <f t="shared" si="275"/>
        <v>insert into servicios_comentarios (comentario, id_admin, id_estatus, created_at, updated_at) values('RENOVACION RECIBIDA 06/01/2012',1,859,'2002-02-13 00:00:00','2002-02-13 00:00:00');</v>
      </c>
      <c r="BH860" s="6" t="str">
        <f t="shared" si="276"/>
        <v>insert into servicios_comentarios (comentario, id_admin, id_estatus, created_at, updated_at) values('179-30-00 Celular 044614 494 04 29. GTE. GRAL JAVIER VARELA 6141567850 CEL. CLAUDIO 614 1 84 91 54',1,859,'2002-02-13 00:00:00','2002-02-13 00:00:00');</v>
      </c>
      <c r="BI860" s="137" t="str">
        <f t="shared" si="277"/>
        <v>update bitacoras_estatus set comprobacion_uso = 1, id_estatus=10 where id=859;</v>
      </c>
      <c r="BJ860" s="137" t="str">
        <f t="shared" si="278"/>
        <v>update bitacoras_estatus set numero_expediente = '532852', numero_registro = '753713', id_estatus = 10, fecha_inicio = '2002-02-13', fecha_vencimiento ='2022-02-13', created_at ='2002-02-13 00:00:00', updated_at ='2002-02-13 00:00:00', id_clase=null, id_marca=421, id_cliente=296, vigencia = 1 where id =859;</v>
      </c>
      <c r="BK860" s="137" t="str">
        <f t="shared" si="279"/>
        <v>update bitacoras_estatus set id_estatus = 10 where id =859;</v>
      </c>
    </row>
    <row r="861" spans="1:63">
      <c r="A861" s="3">
        <v>1104288</v>
      </c>
      <c r="B861" s="3">
        <v>1181061</v>
      </c>
      <c r="C861" s="3">
        <f>IF(Tabla1[[#This Row],[No. REG.]]="","",1)</f>
        <v>1</v>
      </c>
      <c r="D861" s="3" t="s">
        <v>46</v>
      </c>
      <c r="E861" s="3">
        <f>IF(Tabla1[[#This Row],[STATUS]]="","",VLOOKUP(D861,Estatus!$A$2:$B$13,2,0))</f>
        <v>10</v>
      </c>
      <c r="F861" s="3">
        <f>IF(Tabla1[[#This Row],[STATUS]]="","",VLOOKUP(D861,Estatus!$A$2:$I$12,9,0))</f>
        <v>1</v>
      </c>
      <c r="G861" s="12" t="s">
        <v>4388</v>
      </c>
      <c r="H861" s="7">
        <v>40365</v>
      </c>
      <c r="I861" s="80">
        <f t="shared" si="260"/>
        <v>2010</v>
      </c>
      <c r="J861" s="80">
        <f t="shared" si="261"/>
        <v>7</v>
      </c>
      <c r="K861" s="80">
        <f t="shared" si="262"/>
        <v>6</v>
      </c>
      <c r="L861" s="80" t="str">
        <f t="shared" si="263"/>
        <v>07</v>
      </c>
      <c r="M861" s="80" t="str">
        <f t="shared" si="264"/>
        <v>06</v>
      </c>
      <c r="N861" s="80" t="str">
        <f t="shared" si="265"/>
        <v>'2010-07-06'</v>
      </c>
      <c r="O861" s="80" t="str">
        <f t="shared" si="266"/>
        <v>'2010-07-06 00:00:00'</v>
      </c>
      <c r="P861" s="7">
        <v>44018</v>
      </c>
      <c r="Q861" s="80">
        <f t="shared" si="267"/>
        <v>2020</v>
      </c>
      <c r="R861" s="80">
        <f t="shared" si="268"/>
        <v>7</v>
      </c>
      <c r="S861" s="80">
        <f t="shared" si="269"/>
        <v>6</v>
      </c>
      <c r="T861" s="80" t="str">
        <f t="shared" si="270"/>
        <v>07</v>
      </c>
      <c r="U861" s="80" t="str">
        <f t="shared" si="271"/>
        <v>06</v>
      </c>
      <c r="V861" s="80" t="str">
        <f t="shared" si="272"/>
        <v>'2020-07-06'</v>
      </c>
      <c r="W861" s="80"/>
      <c r="X861" s="80" t="str">
        <f t="shared" si="273"/>
        <v>null</v>
      </c>
      <c r="Y861" s="3" t="s">
        <v>4389</v>
      </c>
      <c r="Z861" s="124">
        <f>IFERROR(IF(Y861="","null",VLOOKUP(Y861,Marcas!$A$2:$C$2024,2,0)),"")</f>
        <v>419</v>
      </c>
      <c r="AA861" s="3" t="s">
        <v>4389</v>
      </c>
      <c r="AB861" s="3">
        <f>IFERROR(IF(AA861="","",IF(AA861="EMPORIO LEGAL",1,VLOOKUP(AA861,Clientes!$A$2:$B$1190,2,0))),"")</f>
        <v>294</v>
      </c>
      <c r="AC861" s="3">
        <f>IFERROR(IF(Tabla1[[#This Row],[id_control]]="null","",VLOOKUP(CONCATENATE(Tabla1[[#This Row],[CLIENTE]],"-",Tabla1[[#This Row],[id_control]]),Hoja1!$C$2:$D$1994,2,0)),"")</f>
        <v>861</v>
      </c>
      <c r="AD861" s="3" t="s">
        <v>4390</v>
      </c>
      <c r="AE861" s="3"/>
      <c r="AF861" s="3"/>
      <c r="AG861" s="3"/>
      <c r="AH861" s="3"/>
      <c r="AI861" s="3"/>
      <c r="AJ861" s="3"/>
      <c r="AK861" s="3"/>
      <c r="AL861" s="3" t="s">
        <v>4391</v>
      </c>
      <c r="AM861" s="5" t="s">
        <v>4392</v>
      </c>
      <c r="AN861" s="5"/>
      <c r="AO861" s="5"/>
      <c r="AP861" s="5"/>
      <c r="AQ861" s="5">
        <v>6144881774</v>
      </c>
      <c r="AR861" s="5"/>
      <c r="AS861" s="5"/>
      <c r="AT861" s="5"/>
      <c r="AU861" s="5"/>
      <c r="AV861" s="5" t="s">
        <v>4393</v>
      </c>
      <c r="AW861" s="11"/>
      <c r="AX861" s="5"/>
      <c r="AY861" s="5"/>
      <c r="AZ861" s="5"/>
      <c r="BA861" s="5"/>
      <c r="BB861" s="5"/>
      <c r="BC861" s="5"/>
      <c r="BD861" s="8" t="s">
        <v>4394</v>
      </c>
      <c r="BE861" s="8">
        <v>860</v>
      </c>
      <c r="BF861" s="6" t="str">
        <f t="shared" si="274"/>
        <v>insert into bitacoras_estatus (numero_expediente, numero_registro, representante, fecha_inicio, fecha_vencimiento, id_cliente, id_admin, id_bitacoras_estatus, id_estatus, id_clase, id_marca, created_at, updated_at) values('1104288','1181061','SANTIAGO DE JESUS JIMENEZ TELLEZ','2010-07-06','2020-07-06','294','2','1','1',null,419,'2010-07-06 00:00:00','2010-07-06 00:00:00');</v>
      </c>
      <c r="BG861" s="6" t="str">
        <f t="shared" si="275"/>
        <v>insert into servicios_comentarios (comentario, id_admin, id_estatus, created_at, updated_at) values('TITULO RECIBIDO 24/11/2010',1,860,'2010-07-06 00:00:00','2010-07-06 00:00:00');</v>
      </c>
      <c r="BH861" s="6" t="str">
        <f t="shared" si="276"/>
        <v>insert into servicios_comentarios (comentario, id_admin, id_estatus, created_at, updated_at) values('4159095, 4101128 cel 6144881774',1,860,'2010-07-06 00:00:00','2010-07-06 00:00:00');</v>
      </c>
      <c r="BI861" s="137" t="str">
        <f t="shared" si="277"/>
        <v>update bitacoras_estatus set comprobacion_uso = 1, id_estatus=10 where id=860;</v>
      </c>
      <c r="BJ861" s="137" t="str">
        <f t="shared" si="278"/>
        <v>update bitacoras_estatus set numero_expediente = '1104288', numero_registro = '1181061', id_estatus = 10, fecha_inicio = '2010-07-06', fecha_vencimiento ='2020-07-06', created_at ='2010-07-06 00:00:00', updated_at ='2010-07-06 00:00:00', id_clase=null, id_marca=419, id_cliente=294, vigencia = 1 where id =860;</v>
      </c>
      <c r="BK861" s="137" t="str">
        <f t="shared" si="279"/>
        <v>update bitacoras_estatus set id_estatus = 10 where id =860;</v>
      </c>
    </row>
    <row r="862" spans="1:63">
      <c r="A862" s="6">
        <v>1171797</v>
      </c>
      <c r="B862" s="6">
        <v>1233238</v>
      </c>
      <c r="C862" s="6">
        <f>IF(Tabla1[[#This Row],[No. REG.]]="","",1)</f>
        <v>1</v>
      </c>
      <c r="D862" s="3" t="s">
        <v>46</v>
      </c>
      <c r="E862" s="3">
        <f>IF(Tabla1[[#This Row],[STATUS]]="","",VLOOKUP(D862,Estatus!$A$2:$B$13,2,0))</f>
        <v>10</v>
      </c>
      <c r="F862" s="3">
        <f>IF(Tabla1[[#This Row],[STATUS]]="","",VLOOKUP(D862,Estatus!$A$2:$I$12,9,0))</f>
        <v>1</v>
      </c>
      <c r="G862" s="12" t="s">
        <v>3173</v>
      </c>
      <c r="H862" s="7">
        <v>40641</v>
      </c>
      <c r="I862" s="80">
        <f t="shared" si="260"/>
        <v>2011</v>
      </c>
      <c r="J862" s="80">
        <f t="shared" si="261"/>
        <v>4</v>
      </c>
      <c r="K862" s="80">
        <f t="shared" si="262"/>
        <v>8</v>
      </c>
      <c r="L862" s="80" t="str">
        <f t="shared" si="263"/>
        <v>04</v>
      </c>
      <c r="M862" s="80" t="str">
        <f t="shared" si="264"/>
        <v>08</v>
      </c>
      <c r="N862" s="80" t="str">
        <f t="shared" si="265"/>
        <v>'2011-04-08'</v>
      </c>
      <c r="O862" s="80" t="str">
        <f t="shared" si="266"/>
        <v>'2011-04-08 00:00:00'</v>
      </c>
      <c r="P862" s="7">
        <v>44294</v>
      </c>
      <c r="Q862" s="80">
        <f t="shared" si="267"/>
        <v>2021</v>
      </c>
      <c r="R862" s="80">
        <f t="shared" si="268"/>
        <v>4</v>
      </c>
      <c r="S862" s="80">
        <f t="shared" si="269"/>
        <v>8</v>
      </c>
      <c r="T862" s="80" t="str">
        <f t="shared" si="270"/>
        <v>04</v>
      </c>
      <c r="U862" s="80" t="str">
        <f t="shared" si="271"/>
        <v>08</v>
      </c>
      <c r="V862" s="80" t="str">
        <f t="shared" si="272"/>
        <v>'2021-04-08'</v>
      </c>
      <c r="W862" s="80"/>
      <c r="X862" s="80" t="str">
        <f t="shared" si="273"/>
        <v>null</v>
      </c>
      <c r="Y862" s="6" t="s">
        <v>4395</v>
      </c>
      <c r="Z862" s="123">
        <f>IFERROR(IF(Y862="","null",VLOOKUP(Y862,Marcas!$A$2:$C$2024,2,0)),"")</f>
        <v>418</v>
      </c>
      <c r="AA862" s="6" t="s">
        <v>4396</v>
      </c>
      <c r="AB862" s="6">
        <f>IFERROR(IF(AA862="","",IF(AA862="EMPORIO LEGAL",1,VLOOKUP(AA862,Clientes!$A$2:$B$1190,2,0))),"")</f>
        <v>293</v>
      </c>
      <c r="AC862" s="6">
        <f>IFERROR(IF(Tabla1[[#This Row],[id_control]]="null","",VLOOKUP(CONCATENATE(Tabla1[[#This Row],[CLIENTE]],"-",Tabla1[[#This Row],[id_control]]),Hoja1!$C$2:$D$1994,2,0)),"")</f>
        <v>862</v>
      </c>
      <c r="AD862" s="6" t="s">
        <v>4397</v>
      </c>
      <c r="AE862" s="6"/>
      <c r="AF862" s="6"/>
      <c r="AG862" s="6"/>
      <c r="AH862" s="6"/>
      <c r="AI862" s="6"/>
      <c r="AJ862" s="6"/>
      <c r="AK862" s="6"/>
      <c r="AL862" s="6" t="s">
        <v>4398</v>
      </c>
      <c r="AM862" s="6"/>
      <c r="AN862" s="6"/>
      <c r="AO862" s="6"/>
      <c r="AP862" s="6"/>
      <c r="AQ862" s="6" t="s">
        <v>4399</v>
      </c>
      <c r="AR862" s="6"/>
      <c r="AS862" s="6"/>
      <c r="AT862" s="6"/>
      <c r="AU862" s="6"/>
      <c r="AV862" s="5" t="s">
        <v>4400</v>
      </c>
      <c r="AW862" s="5"/>
      <c r="AX862" s="5"/>
      <c r="AY862" s="5"/>
      <c r="AZ862" s="5"/>
      <c r="BA862" s="5"/>
      <c r="BB862" s="5"/>
      <c r="BC862" s="5"/>
      <c r="BD862" s="8" t="s">
        <v>4401</v>
      </c>
      <c r="BE862" s="8">
        <v>861</v>
      </c>
      <c r="BF862" s="6" t="str">
        <f t="shared" si="274"/>
        <v>insert into bitacoras_estatus (numero_expediente, numero_registro, representante, fecha_inicio, fecha_vencimiento, id_cliente, id_admin, id_bitacoras_estatus, id_estatus, id_clase, id_marca, created_at, updated_at) values('1171797','1233238','SERGIO CHAVEZ RODIRGUEZ','2011-04-08','2021-04-08','293','2','1','1',null,418,'2011-04-08 00:00:00','2011-04-08 00:00:00');</v>
      </c>
      <c r="BG862" s="6" t="str">
        <f t="shared" si="275"/>
        <v>insert into servicios_comentarios (comentario, id_admin, id_estatus, created_at, updated_at) values('TITULO RECIBIDO 07/10/2011',1,861,'2011-04-08 00:00:00','2011-04-08 00:00:00');</v>
      </c>
      <c r="BH862" s="6" t="str">
        <f t="shared" si="276"/>
        <v>insert into servicios_comentarios (comentario, id_admin, id_estatus, created_at, updated_at) values('Lupita, Gustavo 4155385 CEL 614 1 11 63 97',1,861,'2011-04-08 00:00:00','2011-04-08 00:00:00');</v>
      </c>
      <c r="BI862" s="137" t="str">
        <f t="shared" si="277"/>
        <v>update bitacoras_estatus set comprobacion_uso = 1, id_estatus=10 where id=861;</v>
      </c>
      <c r="BJ862" s="137" t="str">
        <f t="shared" si="278"/>
        <v>update bitacoras_estatus set numero_expediente = '1171797', numero_registro = '1233238', id_estatus = 10, fecha_inicio = '2011-04-08', fecha_vencimiento ='2021-04-08', created_at ='2011-04-08 00:00:00', updated_at ='2011-04-08 00:00:00', id_clase=null, id_marca=418, id_cliente=293, vigencia = 1 where id =861;</v>
      </c>
      <c r="BK862" s="137" t="str">
        <f t="shared" si="279"/>
        <v>update bitacoras_estatus set id_estatus = 10 where id =861;</v>
      </c>
    </row>
    <row r="863" spans="1:63">
      <c r="A863" s="3">
        <v>1011750</v>
      </c>
      <c r="B863" s="3">
        <v>1111192</v>
      </c>
      <c r="C863" s="3">
        <f>IF(Tabla1[[#This Row],[No. REG.]]="","",1)</f>
        <v>1</v>
      </c>
      <c r="D863" s="3" t="s">
        <v>41</v>
      </c>
      <c r="E863" s="3">
        <f>IF(Tabla1[[#This Row],[STATUS]]="","",VLOOKUP(D863,Estatus!$A$2:$B$13,2,0))</f>
        <v>6</v>
      </c>
      <c r="F863" s="3">
        <f>IF(Tabla1[[#This Row],[STATUS]]="","",VLOOKUP(D863,Estatus!$A$2:$I$12,9,0))</f>
        <v>1</v>
      </c>
      <c r="G863" s="12" t="s">
        <v>2046</v>
      </c>
      <c r="H863" s="7">
        <v>39969</v>
      </c>
      <c r="I863" s="80">
        <f t="shared" si="260"/>
        <v>2009</v>
      </c>
      <c r="J863" s="80">
        <f t="shared" si="261"/>
        <v>6</v>
      </c>
      <c r="K863" s="80">
        <f t="shared" si="262"/>
        <v>5</v>
      </c>
      <c r="L863" s="80" t="str">
        <f t="shared" si="263"/>
        <v>06</v>
      </c>
      <c r="M863" s="80" t="str">
        <f t="shared" si="264"/>
        <v>05</v>
      </c>
      <c r="N863" s="80" t="str">
        <f t="shared" si="265"/>
        <v>'2009-06-05'</v>
      </c>
      <c r="O863" s="80" t="str">
        <f t="shared" si="266"/>
        <v>'2009-06-05 00:00:00'</v>
      </c>
      <c r="P863" s="7">
        <v>43621</v>
      </c>
      <c r="Q863" s="80">
        <f t="shared" si="267"/>
        <v>2019</v>
      </c>
      <c r="R863" s="80">
        <f t="shared" si="268"/>
        <v>6</v>
      </c>
      <c r="S863" s="80">
        <f t="shared" si="269"/>
        <v>5</v>
      </c>
      <c r="T863" s="80" t="str">
        <f t="shared" si="270"/>
        <v>06</v>
      </c>
      <c r="U863" s="80" t="str">
        <f t="shared" si="271"/>
        <v>05</v>
      </c>
      <c r="V863" s="80" t="str">
        <f t="shared" si="272"/>
        <v>'2019-06-05'</v>
      </c>
      <c r="W863" s="80"/>
      <c r="X863" s="80" t="str">
        <f t="shared" si="273"/>
        <v>null</v>
      </c>
      <c r="Y863" s="3" t="s">
        <v>4402</v>
      </c>
      <c r="Z863" s="124">
        <f>IFERROR(IF(Y863="","null",VLOOKUP(Y863,Marcas!$A$2:$C$2024,2,0)),"")</f>
        <v>417</v>
      </c>
      <c r="AA863" s="3" t="s">
        <v>4402</v>
      </c>
      <c r="AB863" s="3">
        <f>IFERROR(IF(AA863="","",IF(AA863="EMPORIO LEGAL",1,VLOOKUP(AA863,Clientes!$A$2:$B$1190,2,0))),"")</f>
        <v>292</v>
      </c>
      <c r="AC863" s="3">
        <f>IFERROR(IF(Tabla1[[#This Row],[id_control]]="null","",VLOOKUP(CONCATENATE(Tabla1[[#This Row],[CLIENTE]],"-",Tabla1[[#This Row],[id_control]]),Hoja1!$C$2:$D$1994,2,0)),"")</f>
        <v>863</v>
      </c>
      <c r="AD863" s="3" t="s">
        <v>4403</v>
      </c>
      <c r="AE863" s="3"/>
      <c r="AF863" s="3"/>
      <c r="AG863" s="3"/>
      <c r="AH863" s="3"/>
      <c r="AI863" s="3"/>
      <c r="AJ863" s="3"/>
      <c r="AK863" s="3"/>
      <c r="AL863" s="3"/>
      <c r="AM863" s="10"/>
      <c r="AN863" s="6"/>
      <c r="AO863" s="6"/>
      <c r="AP863" s="6"/>
      <c r="AQ863" s="10" t="s">
        <v>4404</v>
      </c>
      <c r="AR863" s="6" t="s">
        <v>4405</v>
      </c>
      <c r="AS863" s="6" t="s">
        <v>4406</v>
      </c>
      <c r="AT863" s="6"/>
      <c r="AU863" s="6"/>
      <c r="AV863" s="8" t="s">
        <v>4407</v>
      </c>
      <c r="AW863" s="6"/>
      <c r="AX863" s="6"/>
      <c r="AY863" s="6"/>
      <c r="AZ863" s="6"/>
      <c r="BA863" s="6"/>
      <c r="BB863" s="6"/>
      <c r="BC863" s="6"/>
      <c r="BD863" s="6" t="s">
        <v>4408</v>
      </c>
      <c r="BE863" s="8">
        <v>862</v>
      </c>
      <c r="BF863" s="6" t="str">
        <f t="shared" si="274"/>
        <v>insert into bitacoras_estatus (numero_expediente, numero_registro, representante, fecha_inicio, fecha_vencimiento, id_cliente, id_admin, id_bitacoras_estatus, id_estatus, id_clase, id_marca, created_at, updated_at) values('1011750','1111192','ORVIL GERARDO RAMOS RODRIGUEZ','2009-06-05','2019-06-05','292','2','1','1',null,417,'2009-06-05 00:00:00','2009-06-05 00:00:00');</v>
      </c>
      <c r="BG863" s="6" t="str">
        <f t="shared" si="275"/>
        <v>insert into servicios_comentarios (comentario, id_admin, id_estatus, created_at, updated_at) values('Título entregado 28/10/2009',1,862,'2009-06-05 00:00:00','2009-06-05 00:00:00');</v>
      </c>
      <c r="BH863" s="6" t="str">
        <f t="shared" si="276"/>
        <v>insert into servicios_comentarios (comentario, id_admin, id_estatus, created_at, updated_at) values('626-453-2250, 626 453 2250OLIVER 626-499-1601',1,862,'2009-06-05 00:00:00','2009-06-05 00:00:00');</v>
      </c>
      <c r="BI863" s="137" t="str">
        <f t="shared" si="277"/>
        <v>update bitacoras_estatus set comprobacion_uso = 1, id_estatus=6 where id=862;</v>
      </c>
      <c r="BJ863" s="137" t="str">
        <f t="shared" si="278"/>
        <v>update bitacoras_estatus set numero_expediente = '1011750', numero_registro = '1111192', id_estatus = 6, fecha_inicio = '2009-06-05', fecha_vencimiento ='2019-06-05', created_at ='2009-06-05 00:00:00', updated_at ='2009-06-05 00:00:00', id_clase=null, id_marca=417, id_cliente=292, vigencia = 1 where id =862;</v>
      </c>
      <c r="BK863" s="137" t="str">
        <f t="shared" si="279"/>
        <v>update bitacoras_estatus set id_estatus = 6 where id =862;</v>
      </c>
    </row>
    <row r="864" spans="1:63">
      <c r="A864" s="3">
        <v>882999</v>
      </c>
      <c r="B864" s="3">
        <v>1014940</v>
      </c>
      <c r="C864" s="3">
        <f>IF(Tabla1[[#This Row],[No. REG.]]="","",1)</f>
        <v>1</v>
      </c>
      <c r="D864" s="3" t="s">
        <v>109</v>
      </c>
      <c r="E864" s="3">
        <f>IF(Tabla1[[#This Row],[STATUS]]="","",VLOOKUP(D864,Estatus!$A$2:$B$13,2,0))</f>
        <v>9</v>
      </c>
      <c r="F864" s="3">
        <f>IF(Tabla1[[#This Row],[STATUS]]="","",VLOOKUP(D864,Estatus!$A$2:$I$12,9,0))</f>
        <v>0</v>
      </c>
      <c r="G864" s="12" t="s">
        <v>743</v>
      </c>
      <c r="H864" s="7">
        <v>39331</v>
      </c>
      <c r="I864" s="80">
        <f t="shared" si="260"/>
        <v>2007</v>
      </c>
      <c r="J864" s="80">
        <f t="shared" si="261"/>
        <v>9</v>
      </c>
      <c r="K864" s="80">
        <f t="shared" si="262"/>
        <v>6</v>
      </c>
      <c r="L864" s="80" t="str">
        <f t="shared" si="263"/>
        <v>09</v>
      </c>
      <c r="M864" s="80" t="str">
        <f t="shared" si="264"/>
        <v>06</v>
      </c>
      <c r="N864" s="80" t="str">
        <f t="shared" si="265"/>
        <v>'2007-09-06'</v>
      </c>
      <c r="O864" s="80" t="str">
        <f t="shared" si="266"/>
        <v>'2007-09-06 00:00:00'</v>
      </c>
      <c r="P864" s="7">
        <v>42984</v>
      </c>
      <c r="Q864" s="80">
        <f t="shared" si="267"/>
        <v>2017</v>
      </c>
      <c r="R864" s="80">
        <f t="shared" si="268"/>
        <v>9</v>
      </c>
      <c r="S864" s="80">
        <f t="shared" si="269"/>
        <v>6</v>
      </c>
      <c r="T864" s="80" t="str">
        <f t="shared" si="270"/>
        <v>09</v>
      </c>
      <c r="U864" s="80" t="str">
        <f t="shared" si="271"/>
        <v>06</v>
      </c>
      <c r="V864" s="80" t="str">
        <f t="shared" si="272"/>
        <v>'2017-09-06'</v>
      </c>
      <c r="W864" s="80"/>
      <c r="X864" s="80" t="str">
        <f t="shared" si="273"/>
        <v>null</v>
      </c>
      <c r="Y864" s="3" t="s">
        <v>4409</v>
      </c>
      <c r="Z864" s="124">
        <f>IFERROR(IF(Y864="","null",VLOOKUP(Y864,Marcas!$A$2:$C$2024,2,0)),"")</f>
        <v>416</v>
      </c>
      <c r="AA864" s="3" t="s">
        <v>4409</v>
      </c>
      <c r="AB864" s="3">
        <f>IFERROR(IF(AA864="","",IF(AA864="EMPORIO LEGAL",1,VLOOKUP(AA864,Clientes!$A$2:$B$1190,2,0))),"")</f>
        <v>291</v>
      </c>
      <c r="AC864" s="3">
        <f>IFERROR(IF(Tabla1[[#This Row],[id_control]]="null","",VLOOKUP(CONCATENATE(Tabla1[[#This Row],[CLIENTE]],"-",Tabla1[[#This Row],[id_control]]),Hoja1!$C$2:$D$1994,2,0)),"")</f>
        <v>864</v>
      </c>
      <c r="AD864" s="3" t="s">
        <v>4410</v>
      </c>
      <c r="AE864" s="3"/>
      <c r="AF864" s="3"/>
      <c r="AG864" s="3"/>
      <c r="AH864" s="3"/>
      <c r="AI864" s="3"/>
      <c r="AJ864" s="3"/>
      <c r="AK864" s="3"/>
      <c r="AL864" s="3" t="s">
        <v>4411</v>
      </c>
      <c r="AM864" s="6">
        <v>2333871</v>
      </c>
      <c r="AN864" s="6">
        <v>4212363</v>
      </c>
      <c r="AO864" s="6"/>
      <c r="AP864" s="6"/>
      <c r="AQ864" s="10">
        <v>2333871</v>
      </c>
      <c r="AR864" s="6"/>
      <c r="AS864" s="6"/>
      <c r="AT864" s="6"/>
      <c r="AU864" s="6"/>
      <c r="AV864" s="6" t="s">
        <v>4412</v>
      </c>
      <c r="AW864" s="6" t="s">
        <v>4413</v>
      </c>
      <c r="AX864" s="6"/>
      <c r="AY864" s="6"/>
      <c r="AZ864" s="6"/>
      <c r="BA864" s="6"/>
      <c r="BB864" s="6"/>
      <c r="BC864" s="6"/>
      <c r="BD864" s="6" t="s">
        <v>4414</v>
      </c>
      <c r="BE864" s="8">
        <v>863</v>
      </c>
      <c r="BF864" s="6" t="str">
        <f t="shared" si="274"/>
        <v>insert into bitacoras_estatus (numero_expediente, numero_registro, representante, fecha_inicio, fecha_vencimiento, id_cliente, id_admin, id_bitacoras_estatus, id_estatus, id_clase, id_marca, created_at, updated_at) values('882999','1014940','ELSA IVONNE BUSTAMANTE ESTRADA','2007-09-06','2017-09-06','291','2','1','1',null,416,'2007-09-06 00:00:00','2007-09-06 00:00:00');</v>
      </c>
      <c r="BG864" s="6" t="str">
        <f t="shared" si="275"/>
        <v>insert into servicios_comentarios (comentario, id_admin, id_estatus, created_at, updated_at) values('titulo entregado',1,863,'2007-09-06 00:00:00','2007-09-06 00:00:00');</v>
      </c>
      <c r="BH864" s="6" t="str">
        <f t="shared" si="276"/>
        <v>insert into servicios_comentarios (comentario, id_admin, id_estatus, created_at, updated_at) values('482-2311, 233-3871 NEXTEL',1,863,'2007-09-06 00:00:00','2007-09-06 00:00:00');</v>
      </c>
      <c r="BI864" s="137" t="str">
        <f t="shared" si="277"/>
        <v>update bitacoras_estatus set comprobacion_uso = 1, id_estatus=9 where id=863;</v>
      </c>
      <c r="BJ864" s="137" t="str">
        <f t="shared" si="278"/>
        <v>update bitacoras_estatus set numero_expediente = '882999', numero_registro = '1014940', id_estatus = 9, fecha_inicio = '2007-09-06', fecha_vencimiento ='2017-09-06', created_at ='2007-09-06 00:00:00', updated_at ='2007-09-06 00:00:00', id_clase=null, id_marca=416, id_cliente=291, vigencia = 0 where id =863;</v>
      </c>
      <c r="BK864" s="137" t="str">
        <f t="shared" si="279"/>
        <v>update bitacoras_estatus set id_estatus = 9 where id =863;</v>
      </c>
    </row>
    <row r="865" spans="1:63">
      <c r="A865" s="3">
        <v>1171784</v>
      </c>
      <c r="B865" s="3">
        <v>1299827</v>
      </c>
      <c r="C865" s="3">
        <f>IF(Tabla1[[#This Row],[No. REG.]]="","",1)</f>
        <v>1</v>
      </c>
      <c r="D865" s="3" t="s">
        <v>46</v>
      </c>
      <c r="E865" s="3">
        <f>IF(Tabla1[[#This Row],[STATUS]]="","",VLOOKUP(D865,Estatus!$A$2:$B$13,2,0))</f>
        <v>10</v>
      </c>
      <c r="F865" s="3">
        <f>IF(Tabla1[[#This Row],[STATUS]]="","",VLOOKUP(D865,Estatus!$A$2:$I$12,9,0))</f>
        <v>1</v>
      </c>
      <c r="G865" s="12" t="s">
        <v>4415</v>
      </c>
      <c r="H865" s="7">
        <v>40633</v>
      </c>
      <c r="I865" s="80">
        <f t="shared" si="260"/>
        <v>2011</v>
      </c>
      <c r="J865" s="80">
        <f t="shared" si="261"/>
        <v>3</v>
      </c>
      <c r="K865" s="80">
        <f t="shared" si="262"/>
        <v>31</v>
      </c>
      <c r="L865" s="80" t="str">
        <f t="shared" si="263"/>
        <v>03</v>
      </c>
      <c r="M865" s="80">
        <f t="shared" si="264"/>
        <v>31</v>
      </c>
      <c r="N865" s="80" t="str">
        <f t="shared" si="265"/>
        <v>'2011-03-31'</v>
      </c>
      <c r="O865" s="80" t="str">
        <f t="shared" si="266"/>
        <v>'2011-03-31 00:00:00'</v>
      </c>
      <c r="P865" s="7">
        <v>44286</v>
      </c>
      <c r="Q865" s="80">
        <f t="shared" si="267"/>
        <v>2021</v>
      </c>
      <c r="R865" s="80">
        <f t="shared" si="268"/>
        <v>3</v>
      </c>
      <c r="S865" s="80">
        <f t="shared" si="269"/>
        <v>31</v>
      </c>
      <c r="T865" s="80" t="str">
        <f t="shared" si="270"/>
        <v>03</v>
      </c>
      <c r="U865" s="80">
        <f t="shared" si="271"/>
        <v>31</v>
      </c>
      <c r="V865" s="80" t="str">
        <f t="shared" si="272"/>
        <v>'2021-03-31'</v>
      </c>
      <c r="W865" s="80"/>
      <c r="X865" s="80" t="str">
        <f t="shared" si="273"/>
        <v>null</v>
      </c>
      <c r="Y865" s="3" t="s">
        <v>4416</v>
      </c>
      <c r="Z865" s="124">
        <f>IFERROR(IF(Y865="","null",VLOOKUP(Y865,Marcas!$A$2:$C$2024,2,0)),"")</f>
        <v>423</v>
      </c>
      <c r="AA865" s="3" t="s">
        <v>4417</v>
      </c>
      <c r="AB865" s="3">
        <f>IFERROR(IF(AA865="","",IF(AA865="EMPORIO LEGAL",1,VLOOKUP(AA865,Clientes!$A$2:$B$1190,2,0))),"")</f>
        <v>289</v>
      </c>
      <c r="AC865" s="3">
        <f>IFERROR(IF(Tabla1[[#This Row],[id_control]]="null","",VLOOKUP(CONCATENATE(Tabla1[[#This Row],[CLIENTE]],"-",Tabla1[[#This Row],[id_control]]),Hoja1!$C$2:$D$1994,2,0)),"")</f>
        <v>865</v>
      </c>
      <c r="AD865" s="3" t="s">
        <v>4418</v>
      </c>
      <c r="AE865" s="3"/>
      <c r="AF865" s="3"/>
      <c r="AG865" s="3"/>
      <c r="AH865" s="3"/>
      <c r="AI865" s="3"/>
      <c r="AJ865" s="3"/>
      <c r="AK865" s="3"/>
      <c r="AL865" s="3" t="s">
        <v>4419</v>
      </c>
      <c r="AM865" s="6" t="s">
        <v>4420</v>
      </c>
      <c r="AN865" s="6"/>
      <c r="AO865" s="6"/>
      <c r="AP865" s="6"/>
      <c r="AQ865" s="4" t="s">
        <v>4421</v>
      </c>
      <c r="AR865" s="4"/>
      <c r="AS865" s="4"/>
      <c r="AT865" s="6"/>
      <c r="AU865" s="6"/>
      <c r="AV865" s="13" t="s">
        <v>4422</v>
      </c>
      <c r="AW865" s="11"/>
      <c r="AX865" s="6"/>
      <c r="AY865" s="6"/>
      <c r="AZ865" s="6"/>
      <c r="BA865" s="6"/>
      <c r="BB865" s="6"/>
      <c r="BC865" s="6"/>
      <c r="BD865" s="6" t="s">
        <v>4423</v>
      </c>
      <c r="BE865" s="8">
        <v>864</v>
      </c>
      <c r="BF865" s="6" t="str">
        <f t="shared" si="274"/>
        <v>insert into bitacoras_estatus (numero_expediente, numero_registro, representante, fecha_inicio, fecha_vencimiento, id_cliente, id_admin, id_bitacoras_estatus, id_estatus, id_clase, id_marca, created_at, updated_at) values('1171784','1299827','LAURA IRENE LICON CARRAZCO','2011-03-31','2021-03-31','289','2','1','1',null,423,'2011-03-31 00:00:00','2011-03-31 00:00:00');</v>
      </c>
      <c r="BG865" s="6" t="str">
        <f t="shared" si="275"/>
        <v>insert into servicios_comentarios (comentario, id_admin, id_estatus, created_at, updated_at) values('ANTERIORIDAD CONTESTDA 22/02/2012',1,864,'2011-03-31 00:00:00','2011-03-31 00:00:00');</v>
      </c>
      <c r="BH865" s="6" t="str">
        <f t="shared" si="276"/>
        <v>insert into servicios_comentarios (comentario, id_admin, id_estatus, created_at, updated_at) values('639 4674041,639 473 78 08 CEL 639 106 4673',1,864,'2011-03-31 00:00:00','2011-03-31 00:00:00');</v>
      </c>
      <c r="BI865" s="137" t="str">
        <f t="shared" si="277"/>
        <v>update bitacoras_estatus set comprobacion_uso = 1, id_estatus=10 where id=864;</v>
      </c>
      <c r="BJ865" s="137" t="str">
        <f t="shared" si="278"/>
        <v>update bitacoras_estatus set numero_expediente = '1171784', numero_registro = '1299827', id_estatus = 10, fecha_inicio = '2011-03-31', fecha_vencimiento ='2021-03-31', created_at ='2011-03-31 00:00:00', updated_at ='2011-03-31 00:00:00', id_clase=null, id_marca=423, id_cliente=289, vigencia = 1 where id =864;</v>
      </c>
      <c r="BK865" s="137" t="str">
        <f t="shared" si="279"/>
        <v>update bitacoras_estatus set id_estatus = 10 where id =864;</v>
      </c>
    </row>
    <row r="866" spans="1:63">
      <c r="A866" s="3">
        <v>1223756</v>
      </c>
      <c r="B866" s="3">
        <v>1275435</v>
      </c>
      <c r="C866" s="3">
        <f>IF(Tabla1[[#This Row],[No. REG.]]="","",1)</f>
        <v>1</v>
      </c>
      <c r="D866" s="3" t="s">
        <v>46</v>
      </c>
      <c r="E866" s="3">
        <f>IF(Tabla1[[#This Row],[STATUS]]="","",VLOOKUP(D866,Estatus!$A$2:$B$13,2,0))</f>
        <v>10</v>
      </c>
      <c r="F866" s="3">
        <f>IF(Tabla1[[#This Row],[STATUS]]="","",VLOOKUP(D866,Estatus!$A$2:$I$12,9,0))</f>
        <v>1</v>
      </c>
      <c r="G866" s="12" t="s">
        <v>4424</v>
      </c>
      <c r="H866" s="7">
        <v>40841</v>
      </c>
      <c r="I866" s="80">
        <f t="shared" si="260"/>
        <v>2011</v>
      </c>
      <c r="J866" s="80">
        <f t="shared" si="261"/>
        <v>10</v>
      </c>
      <c r="K866" s="80">
        <f t="shared" si="262"/>
        <v>25</v>
      </c>
      <c r="L866" s="80">
        <f t="shared" si="263"/>
        <v>10</v>
      </c>
      <c r="M866" s="80">
        <f t="shared" si="264"/>
        <v>25</v>
      </c>
      <c r="N866" s="80" t="str">
        <f t="shared" si="265"/>
        <v>'2011-10-25'</v>
      </c>
      <c r="O866" s="80" t="str">
        <f t="shared" si="266"/>
        <v>'2011-10-25 00:00:00'</v>
      </c>
      <c r="P866" s="7">
        <v>44494</v>
      </c>
      <c r="Q866" s="80">
        <f t="shared" si="267"/>
        <v>2021</v>
      </c>
      <c r="R866" s="80">
        <f t="shared" si="268"/>
        <v>10</v>
      </c>
      <c r="S866" s="80">
        <f t="shared" si="269"/>
        <v>25</v>
      </c>
      <c r="T866" s="80">
        <f t="shared" si="270"/>
        <v>10</v>
      </c>
      <c r="U866" s="80">
        <f t="shared" si="271"/>
        <v>25</v>
      </c>
      <c r="V866" s="80" t="str">
        <f t="shared" si="272"/>
        <v>'2021-10-25'</v>
      </c>
      <c r="W866" s="80"/>
      <c r="X866" s="80" t="str">
        <f t="shared" si="273"/>
        <v>null</v>
      </c>
      <c r="Y866" s="3" t="s">
        <v>4425</v>
      </c>
      <c r="Z866" s="124">
        <f>IFERROR(IF(Y866="","null",VLOOKUP(Y866,Marcas!$A$2:$C$2024,2,0)),"")</f>
        <v>449</v>
      </c>
      <c r="AA866" s="3" t="s">
        <v>4426</v>
      </c>
      <c r="AB866" s="3">
        <f>IFERROR(IF(AA866="","",IF(AA866="EMPORIO LEGAL",1,VLOOKUP(AA866,Clientes!$A$2:$B$1190,2,0))),"")</f>
        <v>288</v>
      </c>
      <c r="AC866" s="3">
        <f>IFERROR(IF(Tabla1[[#This Row],[id_control]]="null","",VLOOKUP(CONCATENATE(Tabla1[[#This Row],[CLIENTE]],"-",Tabla1[[#This Row],[id_control]]),Hoja1!$C$2:$D$1994,2,0)),"")</f>
        <v>866</v>
      </c>
      <c r="AD866" s="3" t="s">
        <v>4427</v>
      </c>
      <c r="AE866" s="3"/>
      <c r="AF866" s="3"/>
      <c r="AG866" s="3"/>
      <c r="AH866" s="3"/>
      <c r="AI866" s="3"/>
      <c r="AJ866" s="3"/>
      <c r="AK866" s="3"/>
      <c r="AL866" s="3" t="s">
        <v>4428</v>
      </c>
      <c r="AM866" s="8"/>
      <c r="AN866" s="6"/>
      <c r="AO866" s="6"/>
      <c r="AP866" s="6"/>
      <c r="AQ866" s="4" t="s">
        <v>4429</v>
      </c>
      <c r="AR866" s="6"/>
      <c r="AS866" s="6"/>
      <c r="AT866" s="6"/>
      <c r="AU866" s="6"/>
      <c r="AV866" s="6" t="s">
        <v>4430</v>
      </c>
      <c r="AW866" s="6"/>
      <c r="AX866" s="6"/>
      <c r="AY866" s="6"/>
      <c r="AZ866" s="6"/>
      <c r="BA866" s="6"/>
      <c r="BB866" s="6"/>
      <c r="BC866" s="6"/>
      <c r="BD866" s="6" t="s">
        <v>4431</v>
      </c>
      <c r="BE866" s="8">
        <v>865</v>
      </c>
      <c r="BF866" s="6" t="str">
        <f t="shared" si="274"/>
        <v>insert into bitacoras_estatus (numero_expediente, numero_registro, representante, fecha_inicio, fecha_vencimiento, id_cliente, id_admin, id_bitacoras_estatus, id_estatus, id_clase, id_marca, created_at, updated_at) values('1223756','1275435','HECTOR ADRIAN GONZALEZ CORRAL','2011-10-25','2021-10-25','288','2','1','1',null,449,'2011-10-25 00:00:00','2011-10-25 00:00:00');</v>
      </c>
      <c r="BG866" s="6" t="str">
        <f t="shared" si="275"/>
        <v>insert into servicios_comentarios (comentario, id_admin, id_estatus, created_at, updated_at) values('TITULO ENTREGADO 30/05/2012',1,865,'2011-10-25 00:00:00','2011-10-25 00:00:00');</v>
      </c>
      <c r="BH866" s="6" t="str">
        <f t="shared" si="276"/>
        <v>insert into servicios_comentarios (comentario, id_admin, id_estatus, created_at, updated_at) values('5430309 CEL. 2663778',1,865,'2011-10-25 00:00:00','2011-10-25 00:00:00');</v>
      </c>
      <c r="BI866" s="137" t="str">
        <f t="shared" si="277"/>
        <v>update bitacoras_estatus set comprobacion_uso = 1, id_estatus=10 where id=865;</v>
      </c>
      <c r="BJ866" s="137" t="str">
        <f t="shared" si="278"/>
        <v>update bitacoras_estatus set numero_expediente = '1223756', numero_registro = '1275435', id_estatus = 10, fecha_inicio = '2011-10-25', fecha_vencimiento ='2021-10-25', created_at ='2011-10-25 00:00:00', updated_at ='2011-10-25 00:00:00', id_clase=null, id_marca=449, id_cliente=288, vigencia = 1 where id =865;</v>
      </c>
      <c r="BK866" s="137" t="str">
        <f t="shared" si="279"/>
        <v>update bitacoras_estatus set id_estatus = 10 where id =865;</v>
      </c>
    </row>
    <row r="867" spans="1:63">
      <c r="A867" s="3">
        <v>1191060</v>
      </c>
      <c r="B867" s="3">
        <v>1251734</v>
      </c>
      <c r="C867" s="3">
        <f>IF(Tabla1[[#This Row],[No. REG.]]="","",1)</f>
        <v>1</v>
      </c>
      <c r="D867" s="3" t="s">
        <v>46</v>
      </c>
      <c r="E867" s="3">
        <f>IF(Tabla1[[#This Row],[STATUS]]="","",VLOOKUP(D867,Estatus!$A$2:$B$13,2,0))</f>
        <v>10</v>
      </c>
      <c r="F867" s="3">
        <f>IF(Tabla1[[#This Row],[STATUS]]="","",VLOOKUP(D867,Estatus!$A$2:$I$12,9,0))</f>
        <v>1</v>
      </c>
      <c r="G867" s="12" t="s">
        <v>4432</v>
      </c>
      <c r="H867" s="7">
        <v>40710</v>
      </c>
      <c r="I867" s="80">
        <f t="shared" si="260"/>
        <v>2011</v>
      </c>
      <c r="J867" s="80">
        <f t="shared" si="261"/>
        <v>6</v>
      </c>
      <c r="K867" s="80">
        <f t="shared" si="262"/>
        <v>16</v>
      </c>
      <c r="L867" s="80" t="str">
        <f t="shared" si="263"/>
        <v>06</v>
      </c>
      <c r="M867" s="80">
        <f t="shared" si="264"/>
        <v>16</v>
      </c>
      <c r="N867" s="80" t="str">
        <f t="shared" si="265"/>
        <v>'2011-06-16'</v>
      </c>
      <c r="O867" s="80" t="str">
        <f t="shared" si="266"/>
        <v>'2011-06-16 00:00:00'</v>
      </c>
      <c r="P867" s="7">
        <v>44363</v>
      </c>
      <c r="Q867" s="80">
        <f t="shared" si="267"/>
        <v>2021</v>
      </c>
      <c r="R867" s="80">
        <f t="shared" si="268"/>
        <v>6</v>
      </c>
      <c r="S867" s="80">
        <f t="shared" si="269"/>
        <v>16</v>
      </c>
      <c r="T867" s="80" t="str">
        <f t="shared" si="270"/>
        <v>06</v>
      </c>
      <c r="U867" s="80">
        <f t="shared" si="271"/>
        <v>16</v>
      </c>
      <c r="V867" s="80" t="str">
        <f t="shared" si="272"/>
        <v>'2021-06-16'</v>
      </c>
      <c r="W867" s="80"/>
      <c r="X867" s="80" t="str">
        <f t="shared" si="273"/>
        <v>null</v>
      </c>
      <c r="Y867" s="3" t="s">
        <v>4433</v>
      </c>
      <c r="Z867" s="124">
        <f>IFERROR(IF(Y867="","null",VLOOKUP(Y867,Marcas!$A$2:$C$2024,2,0)),"")</f>
        <v>413</v>
      </c>
      <c r="AA867" s="3" t="s">
        <v>4433</v>
      </c>
      <c r="AB867" s="3">
        <f>IFERROR(IF(AA867="","",IF(AA867="EMPORIO LEGAL",1,VLOOKUP(AA867,Clientes!$A$2:$B$1190,2,0))),"")</f>
        <v>286</v>
      </c>
      <c r="AC867" s="3">
        <f>IFERROR(IF(Tabla1[[#This Row],[id_control]]="null","",VLOOKUP(CONCATENATE(Tabla1[[#This Row],[CLIENTE]],"-",Tabla1[[#This Row],[id_control]]),Hoja1!$C$2:$D$1994,2,0)),"")</f>
        <v>867</v>
      </c>
      <c r="AD867" s="3" t="s">
        <v>4434</v>
      </c>
      <c r="AE867" s="3"/>
      <c r="AF867" s="3"/>
      <c r="AG867" s="3"/>
      <c r="AH867" s="3"/>
      <c r="AI867" s="3"/>
      <c r="AJ867" s="3"/>
      <c r="AK867" s="3"/>
      <c r="AL867" s="3" t="s">
        <v>4435</v>
      </c>
      <c r="AM867" s="6" t="s">
        <v>4436</v>
      </c>
      <c r="AN867" s="6" t="s">
        <v>4437</v>
      </c>
      <c r="AO867" s="6"/>
      <c r="AP867" s="6"/>
      <c r="AQ867" s="10" t="s">
        <v>4438</v>
      </c>
      <c r="AR867" s="6"/>
      <c r="AS867" s="6"/>
      <c r="AT867" s="6"/>
      <c r="AU867" s="6"/>
      <c r="AV867" s="6" t="s">
        <v>4439</v>
      </c>
      <c r="AW867" s="6"/>
      <c r="AX867" s="6"/>
      <c r="AY867" s="6"/>
      <c r="AZ867" s="6"/>
      <c r="BA867" s="6"/>
      <c r="BB867" s="6"/>
      <c r="BC867" s="6"/>
      <c r="BD867" s="6" t="s">
        <v>4440</v>
      </c>
      <c r="BE867" s="8">
        <v>866</v>
      </c>
      <c r="BF867" s="6" t="str">
        <f t="shared" si="274"/>
        <v>insert into bitacoras_estatus (numero_expediente, numero_registro, representante, fecha_inicio, fecha_vencimiento, id_cliente, id_admin, id_bitacoras_estatus, id_estatus, id_clase, id_marca, created_at, updated_at) values('1191060','1251734','MAIRA LILIA RIOS RIOS','2011-06-16','2021-06-16','286','2','1','1',null,413,'2011-06-16 00:00:00','2011-06-16 00:00:00');</v>
      </c>
      <c r="BG867" s="6" t="str">
        <f t="shared" si="275"/>
        <v>insert into servicios_comentarios (comentario, id_admin, id_estatus, created_at, updated_at) values('NOTIFICACION DE EXPEDIENTE 31/03/2017',1,866,'2011-06-16 00:00:00','2011-06-16 00:00:00');</v>
      </c>
      <c r="BH867" s="6" t="str">
        <f t="shared" si="276"/>
        <v>insert into servicios_comentarios (comentario, id_admin, id_estatus, created_at, updated_at) values('2935400,2933590, CALE 4118419, CEL 614 1740851',1,866,'2011-06-16 00:00:00','2011-06-16 00:00:00');</v>
      </c>
      <c r="BI867" s="137" t="str">
        <f t="shared" si="277"/>
        <v>update bitacoras_estatus set comprobacion_uso = 1, id_estatus=10 where id=866;</v>
      </c>
      <c r="BJ867" s="137" t="str">
        <f t="shared" si="278"/>
        <v>update bitacoras_estatus set numero_expediente = '1191060', numero_registro = '1251734', id_estatus = 10, fecha_inicio = '2011-06-16', fecha_vencimiento ='2021-06-16', created_at ='2011-06-16 00:00:00', updated_at ='2011-06-16 00:00:00', id_clase=null, id_marca=413, id_cliente=286, vigencia = 1 where id =866;</v>
      </c>
      <c r="BK867" s="137" t="str">
        <f t="shared" si="279"/>
        <v>update bitacoras_estatus set id_estatus = 10 where id =866;</v>
      </c>
    </row>
    <row r="868" spans="1:63">
      <c r="A868" s="3">
        <v>1176040</v>
      </c>
      <c r="B868" s="3">
        <v>1237811</v>
      </c>
      <c r="C868" s="3">
        <f>IF(Tabla1[[#This Row],[No. REG.]]="","",1)</f>
        <v>1</v>
      </c>
      <c r="D868" s="3" t="s">
        <v>46</v>
      </c>
      <c r="E868" s="3">
        <f>IF(Tabla1[[#This Row],[STATUS]]="","",VLOOKUP(D868,Estatus!$A$2:$B$13,2,0))</f>
        <v>10</v>
      </c>
      <c r="F868" s="3">
        <f>IF(Tabla1[[#This Row],[STATUS]]="","",VLOOKUP(D868,Estatus!$A$2:$I$12,9,0))</f>
        <v>1</v>
      </c>
      <c r="G868" s="12" t="s">
        <v>1635</v>
      </c>
      <c r="H868" s="7">
        <v>40658</v>
      </c>
      <c r="I868" s="80">
        <f t="shared" si="260"/>
        <v>2011</v>
      </c>
      <c r="J868" s="80">
        <f t="shared" si="261"/>
        <v>4</v>
      </c>
      <c r="K868" s="80">
        <f t="shared" si="262"/>
        <v>25</v>
      </c>
      <c r="L868" s="80" t="str">
        <f t="shared" si="263"/>
        <v>04</v>
      </c>
      <c r="M868" s="80">
        <f t="shared" si="264"/>
        <v>25</v>
      </c>
      <c r="N868" s="80" t="str">
        <f t="shared" si="265"/>
        <v>'2011-04-25'</v>
      </c>
      <c r="O868" s="80" t="str">
        <f t="shared" si="266"/>
        <v>'2011-04-25 00:00:00'</v>
      </c>
      <c r="P868" s="7">
        <v>44311</v>
      </c>
      <c r="Q868" s="80">
        <f t="shared" si="267"/>
        <v>2021</v>
      </c>
      <c r="R868" s="80">
        <f t="shared" si="268"/>
        <v>4</v>
      </c>
      <c r="S868" s="80">
        <f t="shared" si="269"/>
        <v>25</v>
      </c>
      <c r="T868" s="80" t="str">
        <f t="shared" si="270"/>
        <v>04</v>
      </c>
      <c r="U868" s="80">
        <f t="shared" si="271"/>
        <v>25</v>
      </c>
      <c r="V868" s="80" t="str">
        <f t="shared" si="272"/>
        <v>'2021-04-25'</v>
      </c>
      <c r="W868" s="80"/>
      <c r="X868" s="80" t="str">
        <f t="shared" si="273"/>
        <v>null</v>
      </c>
      <c r="Y868" s="3" t="s">
        <v>4441</v>
      </c>
      <c r="Z868" s="124">
        <f>IFERROR(IF(Y868="","null",VLOOKUP(Y868,Marcas!$A$2:$C$2024,2,0)),"")</f>
        <v>412</v>
      </c>
      <c r="AA868" s="3" t="s">
        <v>4441</v>
      </c>
      <c r="AB868" s="3">
        <f>IFERROR(IF(AA868="","",IF(AA868="EMPORIO LEGAL",1,VLOOKUP(AA868,Clientes!$A$2:$B$1190,2,0))),"")</f>
        <v>285</v>
      </c>
      <c r="AC868" s="3">
        <f>IFERROR(IF(Tabla1[[#This Row],[id_control]]="null","",VLOOKUP(CONCATENATE(Tabla1[[#This Row],[CLIENTE]],"-",Tabla1[[#This Row],[id_control]]),Hoja1!$C$2:$D$1994,2,0)),"")</f>
        <v>868</v>
      </c>
      <c r="AD868" s="3" t="s">
        <v>4442</v>
      </c>
      <c r="AE868" s="3"/>
      <c r="AF868" s="3"/>
      <c r="AG868" s="3"/>
      <c r="AH868" s="3"/>
      <c r="AI868" s="3"/>
      <c r="AJ868" s="3"/>
      <c r="AK868" s="3"/>
      <c r="AL868" s="3">
        <v>6255830969</v>
      </c>
      <c r="AM868" s="6" t="s">
        <v>4443</v>
      </c>
      <c r="AN868" s="6"/>
      <c r="AO868" s="6"/>
      <c r="AP868" s="6"/>
      <c r="AQ868" s="6">
        <v>6251152003</v>
      </c>
      <c r="AR868" s="6"/>
      <c r="AS868" s="6"/>
      <c r="AT868" s="6"/>
      <c r="AU868" s="6"/>
      <c r="AV868" s="8" t="s">
        <v>4444</v>
      </c>
      <c r="AW868" s="6"/>
      <c r="AX868" s="6"/>
      <c r="AY868" s="6"/>
      <c r="AZ868" s="6"/>
      <c r="BA868" s="6"/>
      <c r="BB868" s="6"/>
      <c r="BC868" s="6"/>
      <c r="BD868" s="6" t="s">
        <v>4445</v>
      </c>
      <c r="BE868" s="8">
        <v>867</v>
      </c>
      <c r="BF868" s="6" t="str">
        <f t="shared" si="274"/>
        <v>insert into bitacoras_estatus (numero_expediente, numero_registro, representante, fecha_inicio, fecha_vencimiento, id_cliente, id_admin, id_bitacoras_estatus, id_estatus, id_clase, id_marca, created_at, updated_at) values('1176040','1237811','GUSTAVO LOPEZ GRAJALES','2011-04-25','2021-04-25','285','2','1','1',null,412,'2011-04-25 00:00:00','2011-04-25 00:00:00');</v>
      </c>
      <c r="BG868" s="6" t="str">
        <f t="shared" si="275"/>
        <v>insert into servicios_comentarios (comentario, id_admin, id_estatus, created_at, updated_at) values('TITULO ENTREGADO 26/10/2011',1,867,'2011-04-25 00:00:00','2011-04-25 00:00:00');</v>
      </c>
      <c r="BH868" s="6" t="str">
        <f t="shared" si="276"/>
        <v>insert into servicios_comentarios (comentario, id_admin, id_estatus, created_at, updated_at) values('6255830969, 625 128 0239 CEL 6251152003',1,867,'2011-04-25 00:00:00','2011-04-25 00:00:00');</v>
      </c>
      <c r="BI868" s="137" t="str">
        <f t="shared" si="277"/>
        <v>update bitacoras_estatus set comprobacion_uso = 1, id_estatus=10 where id=867;</v>
      </c>
      <c r="BJ868" s="137" t="str">
        <f t="shared" si="278"/>
        <v>update bitacoras_estatus set numero_expediente = '1176040', numero_registro = '1237811', id_estatus = 10, fecha_inicio = '2011-04-25', fecha_vencimiento ='2021-04-25', created_at ='2011-04-25 00:00:00', updated_at ='2011-04-25 00:00:00', id_clase=null, id_marca=412, id_cliente=285, vigencia = 1 where id =867;</v>
      </c>
      <c r="BK868" s="137" t="str">
        <f t="shared" si="279"/>
        <v>update bitacoras_estatus set id_estatus = 10 where id =867;</v>
      </c>
    </row>
    <row r="869" spans="1:63">
      <c r="A869" s="3">
        <v>1212276</v>
      </c>
      <c r="B869" s="3">
        <v>1266457</v>
      </c>
      <c r="C869" s="3">
        <f>IF(Tabla1[[#This Row],[No. REG.]]="","",1)</f>
        <v>1</v>
      </c>
      <c r="D869" s="3" t="s">
        <v>46</v>
      </c>
      <c r="E869" s="3">
        <f>IF(Tabla1[[#This Row],[STATUS]]="","",VLOOKUP(D869,Estatus!$A$2:$B$13,2,0))</f>
        <v>10</v>
      </c>
      <c r="F869" s="3">
        <f>IF(Tabla1[[#This Row],[STATUS]]="","",VLOOKUP(D869,Estatus!$A$2:$I$12,9,0))</f>
        <v>1</v>
      </c>
      <c r="G869" s="12" t="s">
        <v>256</v>
      </c>
      <c r="H869" s="7">
        <v>40792</v>
      </c>
      <c r="I869" s="80">
        <f t="shared" si="260"/>
        <v>2011</v>
      </c>
      <c r="J869" s="80">
        <f t="shared" si="261"/>
        <v>9</v>
      </c>
      <c r="K869" s="80">
        <f t="shared" si="262"/>
        <v>6</v>
      </c>
      <c r="L869" s="80" t="str">
        <f t="shared" si="263"/>
        <v>09</v>
      </c>
      <c r="M869" s="80" t="str">
        <f t="shared" si="264"/>
        <v>06</v>
      </c>
      <c r="N869" s="80" t="str">
        <f t="shared" si="265"/>
        <v>'2011-09-06'</v>
      </c>
      <c r="O869" s="80" t="str">
        <f t="shared" si="266"/>
        <v>'2011-09-06 00:00:00'</v>
      </c>
      <c r="P869" s="7">
        <v>44445</v>
      </c>
      <c r="Q869" s="80">
        <f t="shared" si="267"/>
        <v>2021</v>
      </c>
      <c r="R869" s="80">
        <f t="shared" si="268"/>
        <v>9</v>
      </c>
      <c r="S869" s="80">
        <f t="shared" si="269"/>
        <v>6</v>
      </c>
      <c r="T869" s="80" t="str">
        <f t="shared" si="270"/>
        <v>09</v>
      </c>
      <c r="U869" s="80" t="str">
        <f t="shared" si="271"/>
        <v>06</v>
      </c>
      <c r="V869" s="80" t="str">
        <f t="shared" si="272"/>
        <v>'2021-09-06'</v>
      </c>
      <c r="W869" s="80"/>
      <c r="X869" s="80" t="str">
        <f t="shared" si="273"/>
        <v>null</v>
      </c>
      <c r="Y869" s="3" t="s">
        <v>4446</v>
      </c>
      <c r="Z869" s="124">
        <f>IFERROR(IF(Y869="","null",VLOOKUP(Y869,Marcas!$A$2:$C$2024,2,0)),"")</f>
        <v>410</v>
      </c>
      <c r="AA869" s="3" t="s">
        <v>4446</v>
      </c>
      <c r="AB869" s="3">
        <f>IFERROR(IF(AA869="","",IF(AA869="EMPORIO LEGAL",1,VLOOKUP(AA869,Clientes!$A$2:$B$1190,2,0))),"")</f>
        <v>283</v>
      </c>
      <c r="AC869" s="3">
        <f>IFERROR(IF(Tabla1[[#This Row],[id_control]]="null","",VLOOKUP(CONCATENATE(Tabla1[[#This Row],[CLIENTE]],"-",Tabla1[[#This Row],[id_control]]),Hoja1!$C$2:$D$1994,2,0)),"")</f>
        <v>869</v>
      </c>
      <c r="AD869" s="3" t="s">
        <v>4447</v>
      </c>
      <c r="AE869" s="3"/>
      <c r="AF869" s="3"/>
      <c r="AG869" s="3"/>
      <c r="AH869" s="3"/>
      <c r="AI869" s="3"/>
      <c r="AJ869" s="3"/>
      <c r="AK869" s="3"/>
      <c r="AL869" s="3" t="s">
        <v>4448</v>
      </c>
      <c r="AM869" s="6"/>
      <c r="AN869" s="6"/>
      <c r="AO869" s="6"/>
      <c r="AP869" s="6"/>
      <c r="AQ869" s="6" t="s">
        <v>4449</v>
      </c>
      <c r="AR869" s="6"/>
      <c r="AS869" s="6"/>
      <c r="AT869" s="6"/>
      <c r="AU869" s="6"/>
      <c r="AV869" s="6" t="s">
        <v>4450</v>
      </c>
      <c r="AW869" s="6"/>
      <c r="AX869" s="6"/>
      <c r="AY869" s="6"/>
      <c r="AZ869" s="6"/>
      <c r="BA869" s="6"/>
      <c r="BB869" s="6"/>
      <c r="BC869" s="6"/>
      <c r="BD869" s="6" t="s">
        <v>4451</v>
      </c>
      <c r="BE869" s="8">
        <v>868</v>
      </c>
      <c r="BF869" s="6" t="str">
        <f t="shared" si="274"/>
        <v>insert into bitacoras_estatus (numero_expediente, numero_registro, representante, fecha_inicio, fecha_vencimiento, id_cliente, id_admin, id_bitacoras_estatus, id_estatus, id_clase, id_marca, created_at, updated_at) values('1212276','1266457','JOEL SANTOS ESCAMILLA ONTIVEROS','2011-09-06','2021-09-06','283','2','1','1',null,410,'2011-09-06 00:00:00','2011-09-06 00:00:00');</v>
      </c>
      <c r="BG869" s="6" t="str">
        <f t="shared" si="275"/>
        <v>insert into servicios_comentarios (comentario, id_admin, id_estatus, created_at, updated_at) values('TITULO RECIBIDO 29/03/20112',1,868,'2011-09-06 00:00:00','2011-09-06 00:00:00');</v>
      </c>
      <c r="BH869" s="6" t="str">
        <f t="shared" si="276"/>
        <v>insert into servicios_comentarios (comentario, id_admin, id_estatus, created_at, updated_at) values('4199682, 6142025443',1,868,'2011-09-06 00:00:00','2011-09-06 00:00:00');</v>
      </c>
      <c r="BI869" s="137" t="str">
        <f t="shared" si="277"/>
        <v>update bitacoras_estatus set comprobacion_uso = 1, id_estatus=10 where id=868;</v>
      </c>
      <c r="BJ869" s="137" t="str">
        <f t="shared" si="278"/>
        <v>update bitacoras_estatus set numero_expediente = '1212276', numero_registro = '1266457', id_estatus = 10, fecha_inicio = '2011-09-06', fecha_vencimiento ='2021-09-06', created_at ='2011-09-06 00:00:00', updated_at ='2011-09-06 00:00:00', id_clase=null, id_marca=410, id_cliente=283, vigencia = 1 where id =868;</v>
      </c>
      <c r="BK869" s="137" t="str">
        <f t="shared" si="279"/>
        <v>update bitacoras_estatus set id_estatus = 10 where id =868;</v>
      </c>
    </row>
    <row r="870" spans="1:63">
      <c r="A870" s="6">
        <v>1160072</v>
      </c>
      <c r="B870" s="6">
        <v>1227702</v>
      </c>
      <c r="C870" s="6">
        <f>IF(Tabla1[[#This Row],[No. REG.]]="","",1)</f>
        <v>1</v>
      </c>
      <c r="D870" s="3" t="s">
        <v>46</v>
      </c>
      <c r="E870" s="3">
        <f>IF(Tabla1[[#This Row],[STATUS]]="","",VLOOKUP(D870,Estatus!$A$2:$B$13,2,0))</f>
        <v>10</v>
      </c>
      <c r="F870" s="3">
        <f>IF(Tabla1[[#This Row],[STATUS]]="","",VLOOKUP(D870,Estatus!$A$2:$I$12,9,0))</f>
        <v>1</v>
      </c>
      <c r="G870" s="12" t="s">
        <v>4452</v>
      </c>
      <c r="H870" s="9">
        <v>40592</v>
      </c>
      <c r="I870" s="81">
        <f t="shared" si="260"/>
        <v>2011</v>
      </c>
      <c r="J870" s="81">
        <f t="shared" si="261"/>
        <v>2</v>
      </c>
      <c r="K870" s="81">
        <f t="shared" si="262"/>
        <v>18</v>
      </c>
      <c r="L870" s="81" t="str">
        <f t="shared" si="263"/>
        <v>02</v>
      </c>
      <c r="M870" s="81">
        <f t="shared" si="264"/>
        <v>18</v>
      </c>
      <c r="N870" s="81" t="str">
        <f t="shared" si="265"/>
        <v>'2011-02-18'</v>
      </c>
      <c r="O870" s="81" t="str">
        <f t="shared" si="266"/>
        <v>'2011-02-18 00:00:00'</v>
      </c>
      <c r="P870" s="9">
        <v>44245</v>
      </c>
      <c r="Q870" s="81">
        <f t="shared" si="267"/>
        <v>2021</v>
      </c>
      <c r="R870" s="81">
        <f t="shared" si="268"/>
        <v>2</v>
      </c>
      <c r="S870" s="81">
        <f t="shared" si="269"/>
        <v>18</v>
      </c>
      <c r="T870" s="81" t="str">
        <f t="shared" si="270"/>
        <v>02</v>
      </c>
      <c r="U870" s="81">
        <f t="shared" si="271"/>
        <v>18</v>
      </c>
      <c r="V870" s="81" t="str">
        <f t="shared" si="272"/>
        <v>'2021-02-18'</v>
      </c>
      <c r="W870" s="81"/>
      <c r="X870" s="81" t="str">
        <f t="shared" si="273"/>
        <v>null</v>
      </c>
      <c r="Y870" s="6" t="s">
        <v>4453</v>
      </c>
      <c r="Z870" s="123">
        <f>IFERROR(IF(Y870="","null",VLOOKUP(Y870,Marcas!$A$2:$C$2024,2,0)),"")</f>
        <v>407</v>
      </c>
      <c r="AA870" s="6" t="s">
        <v>4454</v>
      </c>
      <c r="AB870" s="6">
        <f>IFERROR(IF(AA870="","",IF(AA870="EMPORIO LEGAL",1,VLOOKUP(AA870,Clientes!$A$2:$B$1190,2,0))),"")</f>
        <v>282</v>
      </c>
      <c r="AC870" s="6">
        <f>IFERROR(IF(Tabla1[[#This Row],[id_control]]="null","",VLOOKUP(CONCATENATE(Tabla1[[#This Row],[CLIENTE]],"-",Tabla1[[#This Row],[id_control]]),Hoja1!$C$2:$D$1994,2,0)),"")</f>
        <v>870</v>
      </c>
      <c r="AD870" s="8" t="s">
        <v>4455</v>
      </c>
      <c r="AE870" s="6"/>
      <c r="AF870" s="6"/>
      <c r="AG870" s="6"/>
      <c r="AH870" s="6"/>
      <c r="AI870" s="6"/>
      <c r="AJ870" s="6"/>
      <c r="AK870" s="6"/>
      <c r="AL870" s="8">
        <v>4136404</v>
      </c>
      <c r="AM870" s="6"/>
      <c r="AN870" s="6"/>
      <c r="AO870" s="6"/>
      <c r="AP870" s="6"/>
      <c r="AQ870" s="10"/>
      <c r="AR870" s="6"/>
      <c r="AS870" s="6"/>
      <c r="AT870" s="6"/>
      <c r="AU870" s="6"/>
      <c r="AV870" s="6" t="s">
        <v>4456</v>
      </c>
      <c r="AW870" s="6"/>
      <c r="AX870" s="6"/>
      <c r="AY870" s="6"/>
      <c r="AZ870" s="6"/>
      <c r="BA870" s="6"/>
      <c r="BB870" s="6"/>
      <c r="BC870" s="6"/>
      <c r="BD870" s="6">
        <v>4136404</v>
      </c>
      <c r="BE870" s="8">
        <v>869</v>
      </c>
      <c r="BF870" s="6" t="str">
        <f t="shared" si="274"/>
        <v>insert into bitacoras_estatus (numero_expediente, numero_registro, representante, fecha_inicio, fecha_vencimiento, id_cliente, id_admin, id_bitacoras_estatus, id_estatus, id_clase, id_marca, created_at, updated_at) values('1160072','1227702','ALFONSO RODRIGUEZ GARCIA','2011-02-18','2021-02-18','282','2','1','1',null,407,'2011-02-18 00:00:00','2011-02-18 00:00:00');</v>
      </c>
      <c r="BG870" s="6" t="str">
        <f t="shared" si="275"/>
        <v>insert into servicios_comentarios (comentario, id_admin, id_estatus, created_at, updated_at) values('TITULO ENTREGADO 22/08/2011',1,869,'2011-02-18 00:00:00','2011-02-18 00:00:00');</v>
      </c>
      <c r="BH870" s="6" t="str">
        <f t="shared" si="276"/>
        <v>insert into servicios_comentarios (comentario, id_admin, id_estatus, created_at, updated_at) values('4136404',1,869,'2011-02-18 00:00:00','2011-02-18 00:00:00');</v>
      </c>
      <c r="BI870" s="137" t="str">
        <f t="shared" si="277"/>
        <v>update bitacoras_estatus set comprobacion_uso = 1, id_estatus=10 where id=869;</v>
      </c>
      <c r="BJ870" s="137" t="str">
        <f t="shared" si="278"/>
        <v>update bitacoras_estatus set numero_expediente = '1160072', numero_registro = '1227702', id_estatus = 10, fecha_inicio = '2011-02-18', fecha_vencimiento ='2021-02-18', created_at ='2011-02-18 00:00:00', updated_at ='2011-02-18 00:00:00', id_clase=null, id_marca=407, id_cliente=282, vigencia = 1 where id =869;</v>
      </c>
      <c r="BK870" s="137" t="str">
        <f t="shared" si="279"/>
        <v>update bitacoras_estatus set id_estatus = 10 where id =869;</v>
      </c>
    </row>
    <row r="871" spans="1:63" ht="53">
      <c r="A871" s="3">
        <v>685652</v>
      </c>
      <c r="B871" s="3">
        <v>871590</v>
      </c>
      <c r="C871" s="3">
        <f>IF(Tabla1[[#This Row],[No. REG.]]="","",1)</f>
        <v>1</v>
      </c>
      <c r="D871" s="3" t="s">
        <v>46</v>
      </c>
      <c r="E871" s="3">
        <f>IF(Tabla1[[#This Row],[STATUS]]="","",VLOOKUP(D871,Estatus!$A$2:$B$13,2,0))</f>
        <v>10</v>
      </c>
      <c r="F871" s="3">
        <f>IF(Tabla1[[#This Row],[STATUS]]="","",VLOOKUP(D871,Estatus!$A$2:$I$12,9,0))</f>
        <v>1</v>
      </c>
      <c r="G871" s="12" t="s">
        <v>4457</v>
      </c>
      <c r="H871" s="7">
        <v>38282</v>
      </c>
      <c r="I871" s="80">
        <f t="shared" si="260"/>
        <v>2004</v>
      </c>
      <c r="J871" s="80">
        <f t="shared" si="261"/>
        <v>10</v>
      </c>
      <c r="K871" s="80">
        <f t="shared" si="262"/>
        <v>22</v>
      </c>
      <c r="L871" s="80">
        <f t="shared" si="263"/>
        <v>10</v>
      </c>
      <c r="M871" s="80">
        <f t="shared" si="264"/>
        <v>22</v>
      </c>
      <c r="N871" s="80" t="str">
        <f t="shared" si="265"/>
        <v>'2004-10-22'</v>
      </c>
      <c r="O871" s="80" t="str">
        <f t="shared" si="266"/>
        <v>'2004-10-22 00:00:00'</v>
      </c>
      <c r="P871" s="7">
        <v>45587</v>
      </c>
      <c r="Q871" s="80">
        <f t="shared" si="267"/>
        <v>2024</v>
      </c>
      <c r="R871" s="80">
        <f t="shared" si="268"/>
        <v>10</v>
      </c>
      <c r="S871" s="80">
        <f t="shared" si="269"/>
        <v>22</v>
      </c>
      <c r="T871" s="80">
        <f t="shared" si="270"/>
        <v>10</v>
      </c>
      <c r="U871" s="80">
        <f t="shared" si="271"/>
        <v>22</v>
      </c>
      <c r="V871" s="80" t="str">
        <f t="shared" si="272"/>
        <v>'2024-10-22'</v>
      </c>
      <c r="W871" s="80"/>
      <c r="X871" s="80" t="str">
        <f t="shared" si="273"/>
        <v>null</v>
      </c>
      <c r="Y871" s="3" t="s">
        <v>4458</v>
      </c>
      <c r="Z871" s="124">
        <f>IFERROR(IF(Y871="","null",VLOOKUP(Y871,Marcas!$A$2:$C$2024,2,0)),"")</f>
        <v>404</v>
      </c>
      <c r="AA871" s="3" t="s">
        <v>4458</v>
      </c>
      <c r="AB871" s="3">
        <f>IFERROR(IF(AA871="","",IF(AA871="EMPORIO LEGAL",1,VLOOKUP(AA871,Clientes!$A$2:$B$1190,2,0))),"")</f>
        <v>280</v>
      </c>
      <c r="AC871" s="3">
        <f>IFERROR(IF(Tabla1[[#This Row],[id_control]]="null","",VLOOKUP(CONCATENATE(Tabla1[[#This Row],[CLIENTE]],"-",Tabla1[[#This Row],[id_control]]),Hoja1!$C$2:$D$1994,2,0)),"")</f>
        <v>871</v>
      </c>
      <c r="AD871" s="3" t="s">
        <v>4459</v>
      </c>
      <c r="AE871" s="3"/>
      <c r="AF871" s="3"/>
      <c r="AG871" s="3"/>
      <c r="AH871" s="3"/>
      <c r="AI871" s="3"/>
      <c r="AJ871" s="3"/>
      <c r="AK871" s="3"/>
      <c r="AL871" s="3" t="s">
        <v>4460</v>
      </c>
      <c r="AM871" s="6"/>
      <c r="AN871" s="6"/>
      <c r="AO871" s="6"/>
      <c r="AP871" s="6"/>
      <c r="AQ871" s="5"/>
      <c r="AR871" s="6"/>
      <c r="AS871" s="6"/>
      <c r="AT871" s="6"/>
      <c r="AU871" s="6"/>
      <c r="AV871" s="6" t="s">
        <v>4461</v>
      </c>
      <c r="AW871" s="6"/>
      <c r="AX871" s="6"/>
      <c r="AY871" s="6"/>
      <c r="AZ871" s="6"/>
      <c r="BA871" s="6"/>
      <c r="BB871" s="6"/>
      <c r="BC871" s="6"/>
      <c r="BD871" s="6" t="s">
        <v>4460</v>
      </c>
      <c r="BE871" s="8">
        <v>870</v>
      </c>
      <c r="BF871" s="6" t="str">
        <f t="shared" si="274"/>
        <v>insert into bitacoras_estatus (numero_expediente, numero_registro, representante, fecha_inicio, fecha_vencimiento, id_cliente, id_admin, id_bitacoras_estatus, id_estatus, id_clase, id_marca, created_at, updated_at) values('685652','871590','DAVID GOMEZ MOLINA','2004-10-22','2024-10-22','280','2','1','1',null,404,'2004-10-22 00:00:00','2004-10-22 00:00:00');</v>
      </c>
      <c r="BG871" s="6" t="str">
        <f t="shared" si="275"/>
        <v>insert into servicios_comentarios (comentario, id_admin, id_estatus, created_at, updated_at) values('RENOVACION DE MARCA ENVIADA 02/06/2014. CONSTANCIA DE RENOVACION RECIBIDA 29/09/2014.CONSTANCIA DE RENOVACION ENTREGADA A ALBERTO BUSTILLOS 29/OCT/14',1,870,'2004-10-22 00:00:00','2004-10-22 00:00:00');</v>
      </c>
      <c r="BH871" s="6" t="str">
        <f t="shared" si="276"/>
        <v>insert into servicios_comentarios (comentario, id_admin, id_estatus, created_at, updated_at) values('414 05 44',1,870,'2004-10-22 00:00:00','2004-10-22 00:00:00');</v>
      </c>
      <c r="BI871" s="137" t="str">
        <f t="shared" si="277"/>
        <v>update bitacoras_estatus set comprobacion_uso = 1, id_estatus=10 where id=870;</v>
      </c>
      <c r="BJ871" s="137" t="str">
        <f t="shared" si="278"/>
        <v>update bitacoras_estatus set numero_expediente = '685652', numero_registro = '871590', id_estatus = 10, fecha_inicio = '2004-10-22', fecha_vencimiento ='2024-10-22', created_at ='2004-10-22 00:00:00', updated_at ='2004-10-22 00:00:00', id_clase=null, id_marca=404, id_cliente=280, vigencia = 1 where id =870;</v>
      </c>
      <c r="BK871" s="137" t="str">
        <f t="shared" si="279"/>
        <v>update bitacoras_estatus set id_estatus = 10 where id =870;</v>
      </c>
    </row>
    <row r="872" spans="1:63">
      <c r="A872" s="6">
        <v>1318556</v>
      </c>
      <c r="B872" s="6">
        <v>1348885</v>
      </c>
      <c r="C872" s="6">
        <f>IF(Tabla1[[#This Row],[No. REG.]]="","",1)</f>
        <v>1</v>
      </c>
      <c r="D872" s="3" t="s">
        <v>46</v>
      </c>
      <c r="E872" s="3">
        <f>IF(Tabla1[[#This Row],[STATUS]]="","",VLOOKUP(D872,Estatus!$A$2:$B$13,2,0))</f>
        <v>10</v>
      </c>
      <c r="F872" s="3">
        <f>IF(Tabla1[[#This Row],[STATUS]]="","",VLOOKUP(D872,Estatus!$A$2:$I$12,9,0))</f>
        <v>1</v>
      </c>
      <c r="G872" s="16" t="s">
        <v>4462</v>
      </c>
      <c r="H872" s="7">
        <v>41190</v>
      </c>
      <c r="I872" s="80">
        <f t="shared" si="260"/>
        <v>2012</v>
      </c>
      <c r="J872" s="80">
        <f t="shared" si="261"/>
        <v>10</v>
      </c>
      <c r="K872" s="80">
        <f t="shared" si="262"/>
        <v>8</v>
      </c>
      <c r="L872" s="80">
        <f t="shared" si="263"/>
        <v>10</v>
      </c>
      <c r="M872" s="80" t="str">
        <f t="shared" si="264"/>
        <v>08</v>
      </c>
      <c r="N872" s="80" t="str">
        <f t="shared" si="265"/>
        <v>'2012-10-08'</v>
      </c>
      <c r="O872" s="80" t="str">
        <f t="shared" si="266"/>
        <v>'2012-10-08 00:00:00'</v>
      </c>
      <c r="P872" s="7">
        <v>44842</v>
      </c>
      <c r="Q872" s="80">
        <f t="shared" si="267"/>
        <v>2022</v>
      </c>
      <c r="R872" s="80">
        <f t="shared" si="268"/>
        <v>10</v>
      </c>
      <c r="S872" s="80">
        <f t="shared" si="269"/>
        <v>8</v>
      </c>
      <c r="T872" s="80">
        <f t="shared" si="270"/>
        <v>10</v>
      </c>
      <c r="U872" s="80" t="str">
        <f t="shared" si="271"/>
        <v>08</v>
      </c>
      <c r="V872" s="80" t="str">
        <f t="shared" si="272"/>
        <v>'2022-10-08'</v>
      </c>
      <c r="W872" s="80"/>
      <c r="X872" s="80" t="str">
        <f t="shared" si="273"/>
        <v>null</v>
      </c>
      <c r="Y872" s="3" t="s">
        <v>4463</v>
      </c>
      <c r="Z872" s="124">
        <f>IFERROR(IF(Y872="","null",VLOOKUP(Y872,Marcas!$A$2:$C$2024,2,0)),"")</f>
        <v>403</v>
      </c>
      <c r="AA872" s="3" t="s">
        <v>4463</v>
      </c>
      <c r="AB872" s="3">
        <f>IFERROR(IF(AA872="","",IF(AA872="EMPORIO LEGAL",1,VLOOKUP(AA872,Clientes!$A$2:$B$1190,2,0))),"")</f>
        <v>279</v>
      </c>
      <c r="AC872" s="3">
        <f>IFERROR(IF(Tabla1[[#This Row],[id_control]]="null","",VLOOKUP(CONCATENATE(Tabla1[[#This Row],[CLIENTE]],"-",Tabla1[[#This Row],[id_control]]),Hoja1!$C$2:$D$1994,2,0)),"")</f>
        <v>872</v>
      </c>
      <c r="AD872" s="6" t="s">
        <v>4464</v>
      </c>
      <c r="AE872" s="6"/>
      <c r="AF872" s="6"/>
      <c r="AG872" s="6"/>
      <c r="AH872" s="6"/>
      <c r="AI872" s="6"/>
      <c r="AJ872" s="6"/>
      <c r="AK872" s="6"/>
      <c r="AL872" s="3" t="s">
        <v>4465</v>
      </c>
      <c r="AM872" s="4"/>
      <c r="AN872" s="6"/>
      <c r="AO872" s="6"/>
      <c r="AP872" s="6"/>
      <c r="AQ872" s="4" t="s">
        <v>4466</v>
      </c>
      <c r="AR872" s="4"/>
      <c r="AS872" s="6"/>
      <c r="AT872" s="6"/>
      <c r="AU872" s="6"/>
      <c r="AV872" s="5" t="s">
        <v>4467</v>
      </c>
      <c r="AW872" s="11"/>
      <c r="AX872" s="11"/>
      <c r="AY872" s="6"/>
      <c r="AZ872" s="6"/>
      <c r="BA872" s="6"/>
      <c r="BB872" s="6"/>
      <c r="BC872" s="6"/>
      <c r="BD872" s="8" t="s">
        <v>4468</v>
      </c>
      <c r="BE872" s="8">
        <v>871</v>
      </c>
      <c r="BF872" s="6" t="str">
        <f t="shared" si="274"/>
        <v>insert into bitacoras_estatus (numero_expediente, numero_registro, representante, fecha_inicio, fecha_vencimiento, id_cliente, id_admin, id_bitacoras_estatus, id_estatus, id_clase, id_marca, created_at, updated_at) values('1318556','1348885','JUAN GUALBERTO GONZALEZ GONZALEZ','2012-10-08','2022-10-08','279','2','1','1',null,403,'2012-10-08 00:00:00','2012-10-08 00:00:00');</v>
      </c>
      <c r="BG872" s="6" t="str">
        <f t="shared" si="275"/>
        <v>insert into servicios_comentarios (comentario, id_admin, id_estatus, created_at, updated_at) values('TITULO ENTREGADO 10/05/13',1,871,'2012-10-08 00:00:00','2012-10-08 00:00:00');</v>
      </c>
      <c r="BH872" s="6" t="str">
        <f t="shared" si="276"/>
        <v>insert into servicios_comentarios (comentario, id_admin, id_estatus, created_at, updated_at) values('4 23 24 45 CEL.- 3 45 89 58',1,871,'2012-10-08 00:00:00','2012-10-08 00:00:00');</v>
      </c>
      <c r="BI872" s="137" t="str">
        <f t="shared" si="277"/>
        <v>update bitacoras_estatus set comprobacion_uso = 1, id_estatus=10 where id=871;</v>
      </c>
      <c r="BJ872" s="137" t="str">
        <f t="shared" si="278"/>
        <v>update bitacoras_estatus set numero_expediente = '1318556', numero_registro = '1348885', id_estatus = 10, fecha_inicio = '2012-10-08', fecha_vencimiento ='2022-10-08', created_at ='2012-10-08 00:00:00', updated_at ='2012-10-08 00:00:00', id_clase=null, id_marca=403, id_cliente=279, vigencia = 1 where id =871;</v>
      </c>
      <c r="BK872" s="137" t="str">
        <f t="shared" si="279"/>
        <v>update bitacoras_estatus set id_estatus = 10 where id =871;</v>
      </c>
    </row>
    <row r="873" spans="1:63">
      <c r="A873" s="3">
        <v>1394299</v>
      </c>
      <c r="B873" s="3">
        <v>1408839</v>
      </c>
      <c r="C873" s="3">
        <f>IF(Tabla1[[#This Row],[No. REG.]]="","",1)</f>
        <v>1</v>
      </c>
      <c r="D873" s="3" t="s">
        <v>46</v>
      </c>
      <c r="E873" s="3">
        <f>IF(Tabla1[[#This Row],[STATUS]]="","",VLOOKUP(D873,Estatus!$A$2:$B$13,2,0))</f>
        <v>10</v>
      </c>
      <c r="F873" s="3">
        <f>IF(Tabla1[[#This Row],[STATUS]]="","",VLOOKUP(D873,Estatus!$A$2:$I$12,9,0))</f>
        <v>1</v>
      </c>
      <c r="G873" s="12" t="s">
        <v>4469</v>
      </c>
      <c r="H873" s="7">
        <v>41473</v>
      </c>
      <c r="I873" s="80">
        <f t="shared" si="260"/>
        <v>2013</v>
      </c>
      <c r="J873" s="80">
        <f t="shared" si="261"/>
        <v>7</v>
      </c>
      <c r="K873" s="80">
        <f t="shared" si="262"/>
        <v>18</v>
      </c>
      <c r="L873" s="80" t="str">
        <f t="shared" si="263"/>
        <v>07</v>
      </c>
      <c r="M873" s="80">
        <f t="shared" si="264"/>
        <v>18</v>
      </c>
      <c r="N873" s="80" t="str">
        <f t="shared" si="265"/>
        <v>'2013-07-18'</v>
      </c>
      <c r="O873" s="80" t="str">
        <f t="shared" si="266"/>
        <v>'2013-07-18 00:00:00'</v>
      </c>
      <c r="P873" s="7">
        <v>45125</v>
      </c>
      <c r="Q873" s="80">
        <f t="shared" si="267"/>
        <v>2023</v>
      </c>
      <c r="R873" s="80">
        <f t="shared" si="268"/>
        <v>7</v>
      </c>
      <c r="S873" s="80">
        <f t="shared" si="269"/>
        <v>18</v>
      </c>
      <c r="T873" s="80" t="str">
        <f t="shared" si="270"/>
        <v>07</v>
      </c>
      <c r="U873" s="80">
        <f t="shared" si="271"/>
        <v>18</v>
      </c>
      <c r="V873" s="80" t="str">
        <f t="shared" si="272"/>
        <v>'2023-07-18'</v>
      </c>
      <c r="W873" s="80"/>
      <c r="X873" s="80" t="str">
        <f t="shared" si="273"/>
        <v>null</v>
      </c>
      <c r="Y873" s="3" t="s">
        <v>4463</v>
      </c>
      <c r="Z873" s="124">
        <f>IFERROR(IF(Y873="","null",VLOOKUP(Y873,Marcas!$A$2:$C$2024,2,0)),"")</f>
        <v>403</v>
      </c>
      <c r="AA873" s="3" t="s">
        <v>4463</v>
      </c>
      <c r="AB873" s="3">
        <f>IFERROR(IF(AA873="","",IF(AA873="EMPORIO LEGAL",1,VLOOKUP(AA873,Clientes!$A$2:$B$1190,2,0))),"")</f>
        <v>279</v>
      </c>
      <c r="AC873" s="3">
        <f>IFERROR(IF(Tabla1[[#This Row],[id_control]]="null","",VLOOKUP(CONCATENATE(Tabla1[[#This Row],[CLIENTE]],"-",Tabla1[[#This Row],[id_control]]),Hoja1!$C$2:$D$1994,2,0)),"")</f>
        <v>872</v>
      </c>
      <c r="AD873" s="3" t="s">
        <v>4470</v>
      </c>
      <c r="AE873" s="3"/>
      <c r="AF873" s="3"/>
      <c r="AG873" s="3"/>
      <c r="AH873" s="3"/>
      <c r="AI873" s="3"/>
      <c r="AJ873" s="3"/>
      <c r="AK873" s="3"/>
      <c r="AL873" s="3" t="s">
        <v>4465</v>
      </c>
      <c r="AM873" s="5"/>
      <c r="AN873" s="5"/>
      <c r="AO873" s="5"/>
      <c r="AP873" s="5"/>
      <c r="AQ873" s="5" t="s">
        <v>4471</v>
      </c>
      <c r="AR873" s="5"/>
      <c r="AS873" s="5"/>
      <c r="AT873" s="5"/>
      <c r="AU873" s="5"/>
      <c r="AV873" s="5" t="s">
        <v>4467</v>
      </c>
      <c r="AW873" s="11"/>
      <c r="AX873" s="5"/>
      <c r="AY873" s="5"/>
      <c r="AZ873" s="5"/>
      <c r="BA873" s="5"/>
      <c r="BB873" s="5"/>
      <c r="BC873" s="5"/>
      <c r="BD873" s="8" t="s">
        <v>4472</v>
      </c>
      <c r="BE873" s="8">
        <v>872</v>
      </c>
      <c r="BF873" s="6" t="str">
        <f t="shared" si="274"/>
        <v>insert into bitacoras_estatus (numero_expediente, numero_registro, representante, fecha_inicio, fecha_vencimiento, id_cliente, id_admin, id_bitacoras_estatus, id_estatus, id_clase, id_marca, created_at, updated_at) values('1394299','1408839','JUAN GILBERTO GONZALEZ GONZALEZ','2013-07-18','2023-07-18','279','2','1','1',null,403,'2013-07-18 00:00:00','2013-07-18 00:00:00');</v>
      </c>
      <c r="BG873" s="6" t="str">
        <f t="shared" si="275"/>
        <v>insert into servicios_comentarios (comentario, id_admin, id_estatus, created_at, updated_at) values('TITULO ENTREGADO 7/02/14',1,872,'2013-07-18 00:00:00','2013-07-18 00:00:00');</v>
      </c>
      <c r="BH873" s="6" t="str">
        <f t="shared" si="276"/>
        <v>insert into servicios_comentarios (comentario, id_admin, id_estatus, created_at, updated_at) values('4 23 24 45 CEL.- 614 345 89 58',1,872,'2013-07-18 00:00:00','2013-07-18 00:00:00');</v>
      </c>
      <c r="BI873" s="137" t="str">
        <f t="shared" si="277"/>
        <v>update bitacoras_estatus set comprobacion_uso = 1, id_estatus=10 where id=872;</v>
      </c>
      <c r="BJ873" s="137" t="str">
        <f t="shared" si="278"/>
        <v>update bitacoras_estatus set numero_expediente = '1394299', numero_registro = '1408839', id_estatus = 10, fecha_inicio = '2013-07-18', fecha_vencimiento ='2023-07-18', created_at ='2013-07-18 00:00:00', updated_at ='2013-07-18 00:00:00', id_clase=null, id_marca=403, id_cliente=279, vigencia = 1 where id =872;</v>
      </c>
      <c r="BK873" s="137" t="str">
        <f t="shared" si="279"/>
        <v>update bitacoras_estatus set id_estatus = 10 where id =872;</v>
      </c>
    </row>
    <row r="874" spans="1:63">
      <c r="A874" s="3">
        <v>879239</v>
      </c>
      <c r="B874" s="3"/>
      <c r="C874" s="3" t="str">
        <f>IF(Tabla1[[#This Row],[No. REG.]]="","",1)</f>
        <v/>
      </c>
      <c r="D874" s="3" t="s">
        <v>34</v>
      </c>
      <c r="E874" s="3">
        <f>IF(Tabla1[[#This Row],[STATUS]]="","",VLOOKUP(D874,Estatus!$A$2:$B$13,2,0))</f>
        <v>5</v>
      </c>
      <c r="F874" s="3">
        <f>IF(Tabla1[[#This Row],[STATUS]]="","",VLOOKUP(D874,Estatus!$A$2:$I$12,9,0))</f>
        <v>0</v>
      </c>
      <c r="G874" s="12" t="s">
        <v>4473</v>
      </c>
      <c r="H874" s="7">
        <v>39310</v>
      </c>
      <c r="I874" s="80">
        <f t="shared" si="260"/>
        <v>2007</v>
      </c>
      <c r="J874" s="80">
        <f t="shared" si="261"/>
        <v>8</v>
      </c>
      <c r="K874" s="80">
        <f t="shared" si="262"/>
        <v>16</v>
      </c>
      <c r="L874" s="80" t="str">
        <f t="shared" si="263"/>
        <v>08</v>
      </c>
      <c r="M874" s="80">
        <f t="shared" si="264"/>
        <v>16</v>
      </c>
      <c r="N874" s="80" t="str">
        <f t="shared" si="265"/>
        <v>'2007-08-16'</v>
      </c>
      <c r="O874" s="80" t="str">
        <f t="shared" si="266"/>
        <v>'2007-08-16 00:00:00'</v>
      </c>
      <c r="P874" s="7">
        <v>42963</v>
      </c>
      <c r="Q874" s="80">
        <f t="shared" si="267"/>
        <v>2017</v>
      </c>
      <c r="R874" s="80">
        <f t="shared" si="268"/>
        <v>8</v>
      </c>
      <c r="S874" s="80">
        <f t="shared" si="269"/>
        <v>16</v>
      </c>
      <c r="T874" s="80" t="str">
        <f t="shared" si="270"/>
        <v>08</v>
      </c>
      <c r="U874" s="80">
        <f t="shared" si="271"/>
        <v>16</v>
      </c>
      <c r="V874" s="80" t="str">
        <f t="shared" si="272"/>
        <v>'2017-08-16'</v>
      </c>
      <c r="W874" s="80"/>
      <c r="X874" s="80" t="str">
        <f t="shared" si="273"/>
        <v>null</v>
      </c>
      <c r="Y874" s="3" t="s">
        <v>4474</v>
      </c>
      <c r="Z874" s="124">
        <f>IFERROR(IF(Y874="","null",VLOOKUP(Y874,Marcas!$A$2:$C$2024,2,0)),"")</f>
        <v>532</v>
      </c>
      <c r="AA874" s="3" t="s">
        <v>4475</v>
      </c>
      <c r="AB874" s="3">
        <f>IFERROR(IF(AA874="","",IF(AA874="EMPORIO LEGAL",1,VLOOKUP(AA874,Clientes!$A$2:$B$1190,2,0))),"")</f>
        <v>277</v>
      </c>
      <c r="AC874" s="3">
        <f>IFERROR(IF(Tabla1[[#This Row],[id_control]]="null","",VLOOKUP(CONCATENATE(Tabla1[[#This Row],[CLIENTE]],"-",Tabla1[[#This Row],[id_control]]),Hoja1!$C$2:$D$1994,2,0)),"")</f>
        <v>874</v>
      </c>
      <c r="AD874" s="3" t="s">
        <v>4476</v>
      </c>
      <c r="AE874" s="3"/>
      <c r="AF874" s="3"/>
      <c r="AG874" s="3"/>
      <c r="AH874" s="3"/>
      <c r="AI874" s="3"/>
      <c r="AJ874" s="3"/>
      <c r="AK874" s="3"/>
      <c r="AL874" s="3">
        <v>4143601</v>
      </c>
      <c r="AM874" s="4" t="s">
        <v>4477</v>
      </c>
      <c r="AN874" s="6"/>
      <c r="AO874" s="6"/>
      <c r="AP874" s="6"/>
      <c r="AQ874" s="6">
        <v>6142395308</v>
      </c>
      <c r="AR874" s="6" t="s">
        <v>4478</v>
      </c>
      <c r="AS874" s="6"/>
      <c r="AT874" s="6"/>
      <c r="AU874" s="6"/>
      <c r="AV874" s="6" t="s">
        <v>4479</v>
      </c>
      <c r="AW874" s="6" t="s">
        <v>4480</v>
      </c>
      <c r="AX874" s="6" t="s">
        <v>4481</v>
      </c>
      <c r="AY874" s="6"/>
      <c r="AZ874" s="6"/>
      <c r="BA874" s="6"/>
      <c r="BB874" s="6"/>
      <c r="BC874" s="6"/>
      <c r="BD874" s="6" t="s">
        <v>4482</v>
      </c>
      <c r="BE874" s="8">
        <v>873</v>
      </c>
      <c r="BF874" s="6" t="str">
        <f t="shared" si="274"/>
        <v>insert into bitacoras_estatus (numero_expediente, numero_registro, representante, fecha_inicio, fecha_vencimiento, id_cliente, id_admin, id_bitacoras_estatus, id_estatus, id_clase, id_marca, created_at, updated_at) values('879239','','ANUAR JESUS BUJAIDAR MEXSEN','2007-08-16','2017-08-16','277','2','1','1',null,532,'2007-08-16 00:00:00','2007-08-16 00:00:00');</v>
      </c>
      <c r="BG874" s="6" t="str">
        <f t="shared" si="275"/>
        <v>insert into servicios_comentarios (comentario, id_admin, id_estatus, created_at, updated_at) values('Negativa que llegó el 27/11/08 folio 20080468365',1,873,'2007-08-16 00:00:00','2007-08-16 00:00:00');</v>
      </c>
      <c r="BH874" s="6" t="str">
        <f t="shared" si="276"/>
        <v>insert into servicios_comentarios (comentario, id_admin, id_estatus, created_at, updated_at) values('ANUAR JESUS BUUJANDAR 4143601 CEL 6142395308, LIC. CARMEN ROMO 627 52 55600 EXT 23, 627 522 1874 EXT 23, OSCAR BUJANDAR CEL 627 111 3671',1,873,'2007-08-16 00:00:00','2007-08-16 00:00:00');</v>
      </c>
      <c r="BI874" s="137" t="str">
        <f t="shared" si="277"/>
        <v>update bitacoras_estatus set comprobacion_uso = 1, id_estatus=5 where id=873;</v>
      </c>
      <c r="BJ874" s="137" t="str">
        <f t="shared" si="278"/>
        <v>update bitacoras_estatus set numero_expediente = '879239', numero_registro = '', id_estatus = 5, fecha_inicio = '2007-08-16', fecha_vencimiento ='2017-08-16', created_at ='2007-08-16 00:00:00', updated_at ='2007-08-16 00:00:00', id_clase=null, id_marca=532, id_cliente=277, vigencia = 0 where id =873;</v>
      </c>
      <c r="BK874" s="137" t="str">
        <f t="shared" si="279"/>
        <v>update bitacoras_estatus set id_estatus = 5 where id =873;</v>
      </c>
    </row>
    <row r="875" spans="1:63" ht="40">
      <c r="A875" s="3">
        <v>986258</v>
      </c>
      <c r="B875" s="3">
        <v>1089572</v>
      </c>
      <c r="C875" s="3">
        <f>IF(Tabla1[[#This Row],[No. REG.]]="","",1)</f>
        <v>1</v>
      </c>
      <c r="D875" s="3" t="s">
        <v>492</v>
      </c>
      <c r="E875" s="3">
        <f>IF(Tabla1[[#This Row],[STATUS]]="","",VLOOKUP(D875,Estatus!$A$2:$B$13,2,0))</f>
        <v>1</v>
      </c>
      <c r="F875" s="3">
        <f>IF(Tabla1[[#This Row],[STATUS]]="","",VLOOKUP(D875,Estatus!$A$2:$I$12,9,0))</f>
        <v>0</v>
      </c>
      <c r="G875" s="12" t="s">
        <v>4483</v>
      </c>
      <c r="H875" s="7">
        <v>39839</v>
      </c>
      <c r="I875" s="80">
        <f t="shared" si="260"/>
        <v>2009</v>
      </c>
      <c r="J875" s="80">
        <f t="shared" si="261"/>
        <v>1</v>
      </c>
      <c r="K875" s="80">
        <f t="shared" si="262"/>
        <v>26</v>
      </c>
      <c r="L875" s="80" t="str">
        <f t="shared" si="263"/>
        <v>01</v>
      </c>
      <c r="M875" s="80">
        <f t="shared" si="264"/>
        <v>26</v>
      </c>
      <c r="N875" s="80" t="str">
        <f t="shared" si="265"/>
        <v>'2009-01-26'</v>
      </c>
      <c r="O875" s="80" t="str">
        <f t="shared" si="266"/>
        <v>'2009-01-26 00:00:00'</v>
      </c>
      <c r="P875" s="7">
        <v>43491</v>
      </c>
      <c r="Q875" s="80">
        <f t="shared" si="267"/>
        <v>2019</v>
      </c>
      <c r="R875" s="80">
        <f t="shared" si="268"/>
        <v>1</v>
      </c>
      <c r="S875" s="80">
        <f t="shared" si="269"/>
        <v>26</v>
      </c>
      <c r="T875" s="80" t="str">
        <f t="shared" si="270"/>
        <v>01</v>
      </c>
      <c r="U875" s="80">
        <f t="shared" si="271"/>
        <v>26</v>
      </c>
      <c r="V875" s="80" t="str">
        <f t="shared" si="272"/>
        <v>'2019-01-26'</v>
      </c>
      <c r="W875" s="80"/>
      <c r="X875" s="80" t="str">
        <f t="shared" si="273"/>
        <v>null</v>
      </c>
      <c r="Y875" s="12" t="s">
        <v>4484</v>
      </c>
      <c r="Z875" s="125">
        <f>IFERROR(IF(Y875="","null",VLOOKUP(Y875,Marcas!$A$2:$C$2024,2,0)),"")</f>
        <v>453</v>
      </c>
      <c r="AA875" s="12" t="s">
        <v>4475</v>
      </c>
      <c r="AB875" s="3">
        <f>IFERROR(IF(AA875="","",IF(AA875="EMPORIO LEGAL",1,VLOOKUP(AA875,Clientes!$A$2:$B$1190,2,0))),"")</f>
        <v>277</v>
      </c>
      <c r="AC875" s="3">
        <f>IFERROR(IF(Tabla1[[#This Row],[id_control]]="null","",VLOOKUP(CONCATENATE(Tabla1[[#This Row],[CLIENTE]],"-",Tabla1[[#This Row],[id_control]]),Hoja1!$C$2:$D$1994,2,0)),"")</f>
        <v>875</v>
      </c>
      <c r="AD875" s="3" t="s">
        <v>4476</v>
      </c>
      <c r="AE875" s="3"/>
      <c r="AF875" s="3"/>
      <c r="AG875" s="3"/>
      <c r="AH875" s="3"/>
      <c r="AI875" s="3"/>
      <c r="AJ875" s="3"/>
      <c r="AK875" s="3"/>
      <c r="AL875" s="3"/>
      <c r="AM875" s="4"/>
      <c r="AN875" s="6"/>
      <c r="AO875" s="6"/>
      <c r="AP875" s="6"/>
      <c r="AQ875" s="6"/>
      <c r="AR875" s="6"/>
      <c r="AS875" s="6"/>
      <c r="AT875" s="6"/>
      <c r="AU875" s="6"/>
      <c r="AV875" s="6"/>
      <c r="AW875" s="6"/>
      <c r="AX875" s="6"/>
      <c r="AY875" s="6"/>
      <c r="AZ875" s="6"/>
      <c r="BA875" s="6"/>
      <c r="BB875" s="6"/>
      <c r="BC875" s="6"/>
      <c r="BD875" s="6"/>
      <c r="BE875" s="8">
        <v>874</v>
      </c>
      <c r="BF875" s="6" t="str">
        <f t="shared" si="274"/>
        <v>insert into bitacoras_estatus (numero_expediente, numero_registro, representante, fecha_inicio, fecha_vencimiento, id_cliente, id_admin, id_bitacoras_estatus, id_estatus, id_clase, id_marca, created_at, updated_at) values('986258','1089572','ANUAR JESUS BUJAIDAR MEXSEN','2009-01-26','2019-01-26','277','2','1','1',null,453,'2009-01-26 00:00:00','2009-01-26 00:00:00');</v>
      </c>
      <c r="BG875" s="6" t="str">
        <f t="shared" si="275"/>
        <v>insert into servicios_comentarios (comentario, id_admin, id_estatus, created_at, updated_at) values('Título entregado 23/06/09, SE HABLÓ CON EL CLIENTE EN FECHA 10/07/2018 Y DIJO QUE YA CERRARON LA TIENDA.',1,874,'2009-01-26 00:00:00','2009-01-26 00:00:00');</v>
      </c>
      <c r="BH875" s="6" t="str">
        <f t="shared" si="276"/>
        <v/>
      </c>
      <c r="BI875" s="137" t="str">
        <f t="shared" si="277"/>
        <v>update bitacoras_estatus set comprobacion_uso = 1, id_estatus=1 where id=874;</v>
      </c>
      <c r="BJ875" s="137" t="str">
        <f t="shared" si="278"/>
        <v>update bitacoras_estatus set numero_expediente = '986258', numero_registro = '1089572', id_estatus = 1, fecha_inicio = '2009-01-26', fecha_vencimiento ='2019-01-26', created_at ='2009-01-26 00:00:00', updated_at ='2009-01-26 00:00:00', id_clase=null, id_marca=453, id_cliente=277, vigencia = 0 where id =874;</v>
      </c>
      <c r="BK875" s="137" t="str">
        <f t="shared" si="279"/>
        <v>update bitacoras_estatus set id_estatus = 1 where id =874;</v>
      </c>
    </row>
    <row r="876" spans="1:63">
      <c r="A876" s="3">
        <v>1021169</v>
      </c>
      <c r="B876" s="3">
        <v>1118977</v>
      </c>
      <c r="C876" s="3">
        <f>IF(Tabla1[[#This Row],[No. REG.]]="","",1)</f>
        <v>1</v>
      </c>
      <c r="D876" s="3" t="s">
        <v>46</v>
      </c>
      <c r="E876" s="3">
        <f>IF(Tabla1[[#This Row],[STATUS]]="","",VLOOKUP(D876,Estatus!$A$2:$B$13,2,0))</f>
        <v>10</v>
      </c>
      <c r="F876" s="3">
        <f>IF(Tabla1[[#This Row],[STATUS]]="","",VLOOKUP(D876,Estatus!$A$2:$I$12,9,0))</f>
        <v>1</v>
      </c>
      <c r="G876" s="12" t="s">
        <v>4485</v>
      </c>
      <c r="H876" s="7">
        <v>40003</v>
      </c>
      <c r="I876" s="80">
        <f t="shared" si="260"/>
        <v>2009</v>
      </c>
      <c r="J876" s="80">
        <f t="shared" si="261"/>
        <v>7</v>
      </c>
      <c r="K876" s="80">
        <f t="shared" si="262"/>
        <v>9</v>
      </c>
      <c r="L876" s="80" t="str">
        <f t="shared" si="263"/>
        <v>07</v>
      </c>
      <c r="M876" s="80" t="str">
        <f t="shared" si="264"/>
        <v>09</v>
      </c>
      <c r="N876" s="80" t="str">
        <f t="shared" si="265"/>
        <v>'2009-07-09'</v>
      </c>
      <c r="O876" s="80" t="str">
        <f t="shared" si="266"/>
        <v>'2009-07-09 00:00:00'</v>
      </c>
      <c r="P876" s="7">
        <v>43655</v>
      </c>
      <c r="Q876" s="80">
        <f t="shared" si="267"/>
        <v>2019</v>
      </c>
      <c r="R876" s="80">
        <f t="shared" si="268"/>
        <v>7</v>
      </c>
      <c r="S876" s="80">
        <f t="shared" si="269"/>
        <v>9</v>
      </c>
      <c r="T876" s="80" t="str">
        <f t="shared" si="270"/>
        <v>07</v>
      </c>
      <c r="U876" s="80" t="str">
        <f t="shared" si="271"/>
        <v>09</v>
      </c>
      <c r="V876" s="80" t="str">
        <f t="shared" si="272"/>
        <v>'2019-07-09'</v>
      </c>
      <c r="W876" s="80"/>
      <c r="X876" s="80" t="str">
        <f t="shared" si="273"/>
        <v>null</v>
      </c>
      <c r="Y876" s="3" t="s">
        <v>4486</v>
      </c>
      <c r="Z876" s="124">
        <f>IFERROR(IF(Y876="","null",VLOOKUP(Y876,Marcas!$A$2:$C$2024,2,0)),"")</f>
        <v>600</v>
      </c>
      <c r="AA876" s="3" t="s">
        <v>4475</v>
      </c>
      <c r="AB876" s="3">
        <f>IFERROR(IF(AA876="","",IF(AA876="EMPORIO LEGAL",1,VLOOKUP(AA876,Clientes!$A$2:$B$1190,2,0))),"")</f>
        <v>277</v>
      </c>
      <c r="AC876" s="3">
        <f>IFERROR(IF(Tabla1[[#This Row],[id_control]]="null","",VLOOKUP(CONCATENATE(Tabla1[[#This Row],[CLIENTE]],"-",Tabla1[[#This Row],[id_control]]),Hoja1!$C$2:$D$1994,2,0)),"")</f>
        <v>876</v>
      </c>
      <c r="AD876" s="3" t="s">
        <v>4487</v>
      </c>
      <c r="AE876" s="3"/>
      <c r="AF876" s="3"/>
      <c r="AG876" s="3"/>
      <c r="AH876" s="3"/>
      <c r="AI876" s="3"/>
      <c r="AJ876" s="3"/>
      <c r="AK876" s="3"/>
      <c r="AL876" s="3" t="s">
        <v>4488</v>
      </c>
      <c r="AM876" s="6" t="s">
        <v>4489</v>
      </c>
      <c r="AN876" s="6"/>
      <c r="AO876" s="6"/>
      <c r="AP876" s="6"/>
      <c r="AQ876" s="8"/>
      <c r="AR876" s="6"/>
      <c r="AS876" s="6"/>
      <c r="AT876" s="6"/>
      <c r="AU876" s="6"/>
      <c r="AV876" s="6" t="s">
        <v>393</v>
      </c>
      <c r="AW876" s="6"/>
      <c r="AX876" s="6"/>
      <c r="AY876" s="6"/>
      <c r="AZ876" s="6"/>
      <c r="BA876" s="6"/>
      <c r="BB876" s="6"/>
      <c r="BC876" s="6"/>
      <c r="BD876" s="6" t="s">
        <v>4490</v>
      </c>
      <c r="BE876" s="8">
        <v>875</v>
      </c>
      <c r="BF876" s="6" t="str">
        <f t="shared" si="274"/>
        <v>insert into bitacoras_estatus (numero_expediente, numero_registro, representante, fecha_inicio, fecha_vencimiento, id_cliente, id_admin, id_bitacoras_estatus, id_estatus, id_clase, id_marca, created_at, updated_at) values('1021169','1118977','MAXIMIANO BUJAIDAR GARCIA','2009-07-09','2019-07-09','277','2','1','1',null,600,'2009-07-09 00:00:00','2009-07-09 00:00:00');</v>
      </c>
      <c r="BG876" s="6" t="str">
        <f t="shared" si="275"/>
        <v>insert into servicios_comentarios (comentario, id_admin, id_estatus, created_at, updated_at) values('Título recibido 26/11//2009',1,875,'2009-07-09 00:00:00','2009-07-09 00:00:00');</v>
      </c>
      <c r="BH876" s="6" t="str">
        <f t="shared" si="276"/>
        <v>insert into servicios_comentarios (comentario, id_admin, id_estatus, created_at, updated_at) values('627 5255600,. 627 5253 250 ext 23',1,875,'2009-07-09 00:00:00','2009-07-09 00:00:00');</v>
      </c>
      <c r="BI876" s="137" t="str">
        <f t="shared" si="277"/>
        <v>update bitacoras_estatus set comprobacion_uso = 1, id_estatus=10 where id=875;</v>
      </c>
      <c r="BJ876" s="137" t="str">
        <f t="shared" si="278"/>
        <v>update bitacoras_estatus set numero_expediente = '1021169', numero_registro = '1118977', id_estatus = 10, fecha_inicio = '2009-07-09', fecha_vencimiento ='2019-07-09', created_at ='2009-07-09 00:00:00', updated_at ='2009-07-09 00:00:00', id_clase=null, id_marca=600, id_cliente=277, vigencia = 1 where id =875;</v>
      </c>
      <c r="BK876" s="137" t="str">
        <f t="shared" si="279"/>
        <v>update bitacoras_estatus set id_estatus = 10 where id =875;</v>
      </c>
    </row>
    <row r="877" spans="1:63" ht="40">
      <c r="A877" s="25">
        <v>979178</v>
      </c>
      <c r="B877" s="25">
        <v>1084467</v>
      </c>
      <c r="C877" s="25">
        <f>IF(Tabla1[[#This Row],[No. REG.]]="","",1)</f>
        <v>1</v>
      </c>
      <c r="D877" s="3" t="s">
        <v>46</v>
      </c>
      <c r="E877" s="3">
        <f>IF(Tabla1[[#This Row],[STATUS]]="","",VLOOKUP(D877,Estatus!$A$2:$B$13,2,0))</f>
        <v>10</v>
      </c>
      <c r="F877" s="3">
        <f>IF(Tabla1[[#This Row],[STATUS]]="","",VLOOKUP(D877,Estatus!$A$2:$I$12,9,0))</f>
        <v>1</v>
      </c>
      <c r="G877" s="97" t="s">
        <v>4491</v>
      </c>
      <c r="H877" s="32">
        <v>39791</v>
      </c>
      <c r="I877" s="99">
        <f t="shared" si="260"/>
        <v>2008</v>
      </c>
      <c r="J877" s="99">
        <f t="shared" si="261"/>
        <v>12</v>
      </c>
      <c r="K877" s="99">
        <f t="shared" si="262"/>
        <v>9</v>
      </c>
      <c r="L877" s="99">
        <f t="shared" si="263"/>
        <v>12</v>
      </c>
      <c r="M877" s="99" t="str">
        <f t="shared" si="264"/>
        <v>09</v>
      </c>
      <c r="N877" s="99" t="str">
        <f t="shared" si="265"/>
        <v>'2008-12-09'</v>
      </c>
      <c r="O877" s="99" t="str">
        <f t="shared" si="266"/>
        <v>'2008-12-09 00:00:00'</v>
      </c>
      <c r="P877" s="32">
        <v>47096</v>
      </c>
      <c r="Q877" s="99">
        <f t="shared" si="267"/>
        <v>2028</v>
      </c>
      <c r="R877" s="99">
        <f t="shared" si="268"/>
        <v>12</v>
      </c>
      <c r="S877" s="99">
        <f t="shared" si="269"/>
        <v>9</v>
      </c>
      <c r="T877" s="99">
        <f t="shared" si="270"/>
        <v>12</v>
      </c>
      <c r="U877" s="99" t="str">
        <f t="shared" si="271"/>
        <v>09</v>
      </c>
      <c r="V877" s="99" t="str">
        <f t="shared" si="272"/>
        <v>'2028-12-09'</v>
      </c>
      <c r="W877" s="99"/>
      <c r="X877" s="99" t="str">
        <f t="shared" si="273"/>
        <v>null</v>
      </c>
      <c r="Y877" s="25" t="s">
        <v>4492</v>
      </c>
      <c r="Z877" s="130">
        <f>IFERROR(IF(Y877="","null",VLOOKUP(Y877,Marcas!$A$2:$C$2024,2,0)),"")</f>
        <v>395</v>
      </c>
      <c r="AA877" s="25" t="s">
        <v>4475</v>
      </c>
      <c r="AB877" s="25">
        <f>IFERROR(IF(AA877="","",IF(AA877="EMPORIO LEGAL",1,VLOOKUP(AA877,Clientes!$A$2:$B$1190,2,0))),"")</f>
        <v>277</v>
      </c>
      <c r="AC877" s="25">
        <f>IFERROR(IF(Tabla1[[#This Row],[id_control]]="null","",VLOOKUP(CONCATENATE(Tabla1[[#This Row],[CLIENTE]],"-",Tabla1[[#This Row],[id_control]]),Hoja1!$C$2:$D$1994,2,0)),"")</f>
        <v>877</v>
      </c>
      <c r="AD877" s="25" t="s">
        <v>4476</v>
      </c>
      <c r="AE877" s="25"/>
      <c r="AF877" s="25"/>
      <c r="AG877" s="25"/>
      <c r="AH877" s="25"/>
      <c r="AI877" s="25"/>
      <c r="AJ877" s="25"/>
      <c r="AK877" s="25"/>
      <c r="AL877" s="25" t="s">
        <v>4493</v>
      </c>
      <c r="AM877" s="25"/>
      <c r="AN877" s="25"/>
      <c r="AO877" s="25"/>
      <c r="AP877" s="25"/>
      <c r="AQ877" s="25">
        <v>6142395308</v>
      </c>
      <c r="AR877" s="25" t="s">
        <v>4494</v>
      </c>
      <c r="AS877" s="25" t="s">
        <v>4495</v>
      </c>
      <c r="AT877" s="25" t="s">
        <v>4496</v>
      </c>
      <c r="AU877" s="25"/>
      <c r="AV877" s="25" t="s">
        <v>4479</v>
      </c>
      <c r="AW877" s="25" t="s">
        <v>4480</v>
      </c>
      <c r="AX877" s="25" t="s">
        <v>4481</v>
      </c>
      <c r="AY877" s="25"/>
      <c r="AZ877" s="25"/>
      <c r="BA877" s="25"/>
      <c r="BB877" s="25"/>
      <c r="BC877" s="25"/>
      <c r="BD877" s="25" t="s">
        <v>4482</v>
      </c>
      <c r="BE877" s="8">
        <v>876</v>
      </c>
      <c r="BF877" s="6" t="str">
        <f t="shared" si="274"/>
        <v>insert into bitacoras_estatus (numero_expediente, numero_registro, representante, fecha_inicio, fecha_vencimiento, id_cliente, id_admin, id_bitacoras_estatus, id_estatus, id_clase, id_marca, created_at, updated_at) values('979178','1084467','ANUAR JESUS BUJAIDAR MEXSEN','2008-12-09','2028-12-09','277','2','1','1',null,395,'2008-12-09 00:00:00','2008-12-09 00:00:00');</v>
      </c>
      <c r="BG877" s="6" t="str">
        <f t="shared" si="275"/>
        <v>insert into servicios_comentarios (comentario, id_admin, id_estatus, created_at, updated_at) values('Título entregado 11/06/2009. Se presentó en la Secretaria de Economía la Solicitud de Renovación 08-08-18',1,876,'2008-12-09 00:00:00','2008-12-09 00:00:00');</v>
      </c>
      <c r="BH877" s="6" t="str">
        <f t="shared" si="276"/>
        <v>insert into servicios_comentarios (comentario, id_admin, id_estatus, created_at, updated_at) values('ANUAR JESUS BUUJANDAR 4143601 CEL 6142395308, LIC. CARMEN ROMO 627 52 55600 EXT 23, 627 522 1874 EXT 23, OSCAR BUJANDAR CEL 627 111 3671',1,876,'2008-12-09 00:00:00','2008-12-09 00:00:00');</v>
      </c>
      <c r="BI877" s="137" t="str">
        <f t="shared" si="277"/>
        <v>update bitacoras_estatus set comprobacion_uso = 1, id_estatus=10 where id=876;</v>
      </c>
      <c r="BJ877" s="137" t="str">
        <f t="shared" si="278"/>
        <v>update bitacoras_estatus set numero_expediente = '979178', numero_registro = '1084467', id_estatus = 10, fecha_inicio = '2008-12-09', fecha_vencimiento ='2028-12-09', created_at ='2008-12-09 00:00:00', updated_at ='2008-12-09 00:00:00', id_clase=null, id_marca=395, id_cliente=277, vigencia = 1 where id =876;</v>
      </c>
      <c r="BK877" s="137" t="str">
        <f t="shared" si="279"/>
        <v>update bitacoras_estatus set id_estatus = 10 where id =876;</v>
      </c>
    </row>
    <row r="878" spans="1:63">
      <c r="A878" s="3">
        <v>1233237</v>
      </c>
      <c r="B878" s="3">
        <v>1233237</v>
      </c>
      <c r="C878" s="3">
        <f>IF(Tabla1[[#This Row],[No. REG.]]="","",1)</f>
        <v>1</v>
      </c>
      <c r="D878" s="3" t="s">
        <v>46</v>
      </c>
      <c r="E878" s="3">
        <f>IF(Tabla1[[#This Row],[STATUS]]="","",VLOOKUP(D878,Estatus!$A$2:$B$13,2,0))</f>
        <v>10</v>
      </c>
      <c r="F878" s="3">
        <f>IF(Tabla1[[#This Row],[STATUS]]="","",VLOOKUP(D878,Estatus!$A$2:$I$12,9,0))</f>
        <v>1</v>
      </c>
      <c r="G878" s="12" t="s">
        <v>2198</v>
      </c>
      <c r="H878" s="7">
        <v>40633</v>
      </c>
      <c r="I878" s="80">
        <f t="shared" si="260"/>
        <v>2011</v>
      </c>
      <c r="J878" s="80">
        <f t="shared" si="261"/>
        <v>3</v>
      </c>
      <c r="K878" s="80">
        <f t="shared" si="262"/>
        <v>31</v>
      </c>
      <c r="L878" s="80" t="str">
        <f t="shared" si="263"/>
        <v>03</v>
      </c>
      <c r="M878" s="80">
        <f t="shared" si="264"/>
        <v>31</v>
      </c>
      <c r="N878" s="80" t="str">
        <f t="shared" si="265"/>
        <v>'2011-03-31'</v>
      </c>
      <c r="O878" s="80" t="str">
        <f t="shared" si="266"/>
        <v>'2011-03-31 00:00:00'</v>
      </c>
      <c r="P878" s="7">
        <v>44286</v>
      </c>
      <c r="Q878" s="80">
        <f t="shared" si="267"/>
        <v>2021</v>
      </c>
      <c r="R878" s="80">
        <f t="shared" si="268"/>
        <v>3</v>
      </c>
      <c r="S878" s="80">
        <f t="shared" si="269"/>
        <v>31</v>
      </c>
      <c r="T878" s="80" t="str">
        <f t="shared" si="270"/>
        <v>03</v>
      </c>
      <c r="U878" s="80">
        <f t="shared" si="271"/>
        <v>31</v>
      </c>
      <c r="V878" s="80" t="str">
        <f t="shared" si="272"/>
        <v>'2021-03-31'</v>
      </c>
      <c r="W878" s="80"/>
      <c r="X878" s="80" t="str">
        <f t="shared" si="273"/>
        <v>null</v>
      </c>
      <c r="Y878" s="3" t="s">
        <v>4497</v>
      </c>
      <c r="Z878" s="124">
        <f>IFERROR(IF(Y878="","null",VLOOKUP(Y878,Marcas!$A$2:$C$2024,2,0)),"")</f>
        <v>393</v>
      </c>
      <c r="AA878" s="3" t="s">
        <v>4497</v>
      </c>
      <c r="AB878" s="3">
        <f>IFERROR(IF(AA878="","",IF(AA878="EMPORIO LEGAL",1,VLOOKUP(AA878,Clientes!$A$2:$B$1190,2,0))),"")</f>
        <v>275</v>
      </c>
      <c r="AC878" s="3">
        <f>IFERROR(IF(Tabla1[[#This Row],[id_control]]="null","",VLOOKUP(CONCATENATE(Tabla1[[#This Row],[CLIENTE]],"-",Tabla1[[#This Row],[id_control]]),Hoja1!$C$2:$D$1994,2,0)),"")</f>
        <v>878</v>
      </c>
      <c r="AD878" s="3" t="s">
        <v>4498</v>
      </c>
      <c r="AE878" s="3"/>
      <c r="AF878" s="3"/>
      <c r="AG878" s="3"/>
      <c r="AH878" s="3"/>
      <c r="AI878" s="3"/>
      <c r="AJ878" s="3"/>
      <c r="AK878" s="3"/>
      <c r="AL878" s="3" t="s">
        <v>4499</v>
      </c>
      <c r="AM878" s="4"/>
      <c r="AN878" s="4"/>
      <c r="AO878" s="4"/>
      <c r="AP878" s="4"/>
      <c r="AQ878" s="4" t="s">
        <v>4500</v>
      </c>
      <c r="AR878" s="4"/>
      <c r="AS878" s="4"/>
      <c r="AT878" s="4"/>
      <c r="AU878" s="4"/>
      <c r="AV878" s="6" t="s">
        <v>4501</v>
      </c>
      <c r="AW878" s="6"/>
      <c r="AX878" s="6"/>
      <c r="AY878" s="6"/>
      <c r="AZ878" s="6"/>
      <c r="BA878" s="6"/>
      <c r="BB878" s="6"/>
      <c r="BC878" s="6"/>
      <c r="BD878" s="6" t="s">
        <v>4502</v>
      </c>
      <c r="BE878" s="8">
        <v>877</v>
      </c>
      <c r="BF878" s="6" t="str">
        <f t="shared" si="274"/>
        <v>insert into bitacoras_estatus (numero_expediente, numero_registro, representante, fecha_inicio, fecha_vencimiento, id_cliente, id_admin, id_bitacoras_estatus, id_estatus, id_clase, id_marca, created_at, updated_at) values('1233237','1233237','JAVIER FAVELA BRINGAS','2011-03-31','2021-03-31','275','2','1','1',null,393,'2011-03-31 00:00:00','2011-03-31 00:00:00');</v>
      </c>
      <c r="BG878" s="6" t="str">
        <f t="shared" si="275"/>
        <v>insert into servicios_comentarios (comentario, id_admin, id_estatus, created_at, updated_at) values('TITULO ENTREGADO 15/12/2011',1,877,'2011-03-31 00:00:00','2011-03-31 00:00:00');</v>
      </c>
      <c r="BH878" s="6" t="str">
        <f t="shared" si="276"/>
        <v>insert into servicios_comentarios (comentario, id_admin, id_estatus, created_at, updated_at) values('2601657, CEL 1185840',1,877,'2011-03-31 00:00:00','2011-03-31 00:00:00');</v>
      </c>
      <c r="BI878" s="137" t="str">
        <f t="shared" si="277"/>
        <v>update bitacoras_estatus set comprobacion_uso = 1, id_estatus=10 where id=877;</v>
      </c>
      <c r="BJ878" s="137" t="str">
        <f t="shared" si="278"/>
        <v>update bitacoras_estatus set numero_expediente = '1233237', numero_registro = '1233237', id_estatus = 10, fecha_inicio = '2011-03-31', fecha_vencimiento ='2021-03-31', created_at ='2011-03-31 00:00:00', updated_at ='2011-03-31 00:00:00', id_clase=null, id_marca=393, id_cliente=275, vigencia = 1 where id =877;</v>
      </c>
      <c r="BK878" s="137" t="str">
        <f t="shared" si="279"/>
        <v>update bitacoras_estatus set id_estatus = 10 where id =877;</v>
      </c>
    </row>
    <row r="879" spans="1:63">
      <c r="A879" s="6">
        <v>913794</v>
      </c>
      <c r="B879" s="6">
        <v>1032281</v>
      </c>
      <c r="C879" s="6">
        <f>IF(Tabla1[[#This Row],[No. REG.]]="","",1)</f>
        <v>1</v>
      </c>
      <c r="D879" s="3" t="s">
        <v>46</v>
      </c>
      <c r="E879" s="3">
        <f>IF(Tabla1[[#This Row],[STATUS]]="","",VLOOKUP(D879,Estatus!$A$2:$B$13,2,0))</f>
        <v>10</v>
      </c>
      <c r="F879" s="3">
        <f>IF(Tabla1[[#This Row],[STATUS]]="","",VLOOKUP(D879,Estatus!$A$2:$I$12,9,0))</f>
        <v>1</v>
      </c>
      <c r="G879" s="12" t="s">
        <v>2283</v>
      </c>
      <c r="H879" s="7">
        <v>39491</v>
      </c>
      <c r="I879" s="80">
        <f t="shared" si="260"/>
        <v>2008</v>
      </c>
      <c r="J879" s="80">
        <f t="shared" si="261"/>
        <v>2</v>
      </c>
      <c r="K879" s="80">
        <f t="shared" si="262"/>
        <v>13</v>
      </c>
      <c r="L879" s="80" t="str">
        <f t="shared" si="263"/>
        <v>02</v>
      </c>
      <c r="M879" s="80">
        <f t="shared" si="264"/>
        <v>13</v>
      </c>
      <c r="N879" s="80" t="str">
        <f t="shared" si="265"/>
        <v>'2008-02-13'</v>
      </c>
      <c r="O879" s="80" t="str">
        <f t="shared" si="266"/>
        <v>'2008-02-13 00:00:00'</v>
      </c>
      <c r="P879" s="7">
        <v>43144</v>
      </c>
      <c r="Q879" s="80">
        <f t="shared" si="267"/>
        <v>2018</v>
      </c>
      <c r="R879" s="80">
        <f t="shared" si="268"/>
        <v>2</v>
      </c>
      <c r="S879" s="80">
        <f t="shared" si="269"/>
        <v>13</v>
      </c>
      <c r="T879" s="80" t="str">
        <f t="shared" si="270"/>
        <v>02</v>
      </c>
      <c r="U879" s="80">
        <f t="shared" si="271"/>
        <v>13</v>
      </c>
      <c r="V879" s="80" t="str">
        <f t="shared" si="272"/>
        <v>'2018-02-13'</v>
      </c>
      <c r="W879" s="80"/>
      <c r="X879" s="80" t="str">
        <f t="shared" si="273"/>
        <v>null</v>
      </c>
      <c r="Y879" s="6" t="s">
        <v>4503</v>
      </c>
      <c r="Z879" s="123">
        <f>IFERROR(IF(Y879="","null",VLOOKUP(Y879,Marcas!$A$2:$C$2024,2,0)),"")</f>
        <v>389</v>
      </c>
      <c r="AA879" s="6" t="s">
        <v>4503</v>
      </c>
      <c r="AB879" s="6">
        <f>IFERROR(IF(AA879="","",IF(AA879="EMPORIO LEGAL",1,VLOOKUP(AA879,Clientes!$A$2:$B$1190,2,0))),"")</f>
        <v>273</v>
      </c>
      <c r="AC879" s="6">
        <f>IFERROR(IF(Tabla1[[#This Row],[id_control]]="null","",VLOOKUP(CONCATENATE(Tabla1[[#This Row],[CLIENTE]],"-",Tabla1[[#This Row],[id_control]]),Hoja1!$C$2:$D$1994,2,0)),"")</f>
        <v>879</v>
      </c>
      <c r="AD879" s="6" t="s">
        <v>4504</v>
      </c>
      <c r="AE879" s="6"/>
      <c r="AF879" s="6"/>
      <c r="AG879" s="6"/>
      <c r="AH879" s="6"/>
      <c r="AI879" s="6"/>
      <c r="AJ879" s="6"/>
      <c r="AK879" s="6"/>
      <c r="AL879" s="6"/>
      <c r="AM879" s="6"/>
      <c r="AN879" s="6"/>
      <c r="AO879" s="6"/>
      <c r="AP879" s="6"/>
      <c r="AQ879" s="6"/>
      <c r="AR879" s="6"/>
      <c r="AS879" s="6"/>
      <c r="AT879" s="6"/>
      <c r="AU879" s="6"/>
      <c r="AV879" s="5"/>
      <c r="AW879" s="5"/>
      <c r="AX879" s="5"/>
      <c r="AY879" s="5"/>
      <c r="AZ879" s="5"/>
      <c r="BA879" s="5"/>
      <c r="BB879" s="5"/>
      <c r="BC879" s="5"/>
      <c r="BD879" s="8"/>
      <c r="BE879" s="8">
        <v>878</v>
      </c>
      <c r="BF879" s="6" t="str">
        <f t="shared" si="274"/>
        <v>insert into bitacoras_estatus (numero_expediente, numero_registro, representante, fecha_inicio, fecha_vencimiento, id_cliente, id_admin, id_bitacoras_estatus, id_estatus, id_clase, id_marca, created_at, updated_at) values('913794','1032281','LUIS CAMACHO ROCHA (CATALINA LICON)','2008-02-13','2018-02-13','273','2','1','1',null,389,'2008-02-13 00:00:00','2008-02-13 00:00:00');</v>
      </c>
      <c r="BG879" s="6" t="str">
        <f t="shared" si="275"/>
        <v>insert into servicios_comentarios (comentario, id_admin, id_estatus, created_at, updated_at) values('MONITOREO',1,878,'2008-02-13 00:00:00','2008-02-13 00:00:00');</v>
      </c>
      <c r="BH879" s="6" t="str">
        <f t="shared" si="276"/>
        <v/>
      </c>
      <c r="BI879" s="137" t="str">
        <f t="shared" si="277"/>
        <v>update bitacoras_estatus set comprobacion_uso = 1, id_estatus=10 where id=878;</v>
      </c>
      <c r="BJ879" s="137" t="str">
        <f t="shared" si="278"/>
        <v>update bitacoras_estatus set numero_expediente = '913794', numero_registro = '1032281', id_estatus = 10, fecha_inicio = '2008-02-13', fecha_vencimiento ='2018-02-13', created_at ='2008-02-13 00:00:00', updated_at ='2008-02-13 00:00:00', id_clase=null, id_marca=389, id_cliente=273, vigencia = 1 where id =878;</v>
      </c>
      <c r="BK879" s="137" t="str">
        <f t="shared" si="279"/>
        <v>update bitacoras_estatus set id_estatus = 10 where id =878;</v>
      </c>
    </row>
    <row r="880" spans="1:63">
      <c r="A880" s="6">
        <v>1093609</v>
      </c>
      <c r="B880" s="6">
        <v>1170239</v>
      </c>
      <c r="C880" s="6">
        <f>IF(Tabla1[[#This Row],[No. REG.]]="","",1)</f>
        <v>1</v>
      </c>
      <c r="D880" s="3" t="s">
        <v>46</v>
      </c>
      <c r="E880" s="3">
        <f>IF(Tabla1[[#This Row],[STATUS]]="","",VLOOKUP(D880,Estatus!$A$2:$B$13,2,0))</f>
        <v>10</v>
      </c>
      <c r="F880" s="3">
        <f>IF(Tabla1[[#This Row],[STATUS]]="","",VLOOKUP(D880,Estatus!$A$2:$I$12,9,0))</f>
        <v>1</v>
      </c>
      <c r="G880" s="16"/>
      <c r="H880" s="7">
        <v>40382</v>
      </c>
      <c r="I880" s="80">
        <f t="shared" si="260"/>
        <v>2010</v>
      </c>
      <c r="J880" s="80">
        <f t="shared" si="261"/>
        <v>7</v>
      </c>
      <c r="K880" s="80">
        <f t="shared" si="262"/>
        <v>23</v>
      </c>
      <c r="L880" s="80" t="str">
        <f t="shared" si="263"/>
        <v>07</v>
      </c>
      <c r="M880" s="80">
        <f t="shared" si="264"/>
        <v>23</v>
      </c>
      <c r="N880" s="80" t="str">
        <f t="shared" si="265"/>
        <v>'2010-07-23'</v>
      </c>
      <c r="O880" s="80" t="str">
        <f t="shared" si="266"/>
        <v>'2010-07-23 00:00:00'</v>
      </c>
      <c r="P880" s="7">
        <v>44035</v>
      </c>
      <c r="Q880" s="80">
        <f t="shared" si="267"/>
        <v>2020</v>
      </c>
      <c r="R880" s="80">
        <f t="shared" si="268"/>
        <v>7</v>
      </c>
      <c r="S880" s="80">
        <f t="shared" si="269"/>
        <v>23</v>
      </c>
      <c r="T880" s="80" t="str">
        <f t="shared" si="270"/>
        <v>07</v>
      </c>
      <c r="U880" s="80">
        <f t="shared" si="271"/>
        <v>23</v>
      </c>
      <c r="V880" s="80" t="str">
        <f t="shared" si="272"/>
        <v>'2020-07-23'</v>
      </c>
      <c r="W880" s="80"/>
      <c r="X880" s="80" t="str">
        <f t="shared" si="273"/>
        <v>null</v>
      </c>
      <c r="Y880" s="6" t="s">
        <v>4505</v>
      </c>
      <c r="Z880" s="123">
        <f>IFERROR(IF(Y880="","null",VLOOKUP(Y880,Marcas!$A$2:$C$2024,2,0)),"")</f>
        <v>390</v>
      </c>
      <c r="AA880" s="6" t="s">
        <v>4503</v>
      </c>
      <c r="AB880" s="6">
        <f>IFERROR(IF(AA880="","",IF(AA880="EMPORIO LEGAL",1,VLOOKUP(AA880,Clientes!$A$2:$B$1190,2,0))),"")</f>
        <v>273</v>
      </c>
      <c r="AC880" s="6">
        <f>IFERROR(IF(Tabla1[[#This Row],[id_control]]="null","",VLOOKUP(CONCATENATE(Tabla1[[#This Row],[CLIENTE]],"-",Tabla1[[#This Row],[id_control]]),Hoja1!$C$2:$D$1994,2,0)),"")</f>
        <v>880</v>
      </c>
      <c r="AD880" s="3" t="s">
        <v>4506</v>
      </c>
      <c r="AE880" s="6"/>
      <c r="AF880" s="6"/>
      <c r="AG880" s="6"/>
      <c r="AH880" s="6"/>
      <c r="AI880" s="6"/>
      <c r="AJ880" s="6"/>
      <c r="AK880" s="6"/>
      <c r="AL880" s="3" t="s">
        <v>4507</v>
      </c>
      <c r="AM880" s="6" t="s">
        <v>4508</v>
      </c>
      <c r="AN880" s="6" t="s">
        <v>4509</v>
      </c>
      <c r="AO880" s="6" t="s">
        <v>4510</v>
      </c>
      <c r="AP880" s="6"/>
      <c r="AQ880" s="6">
        <v>6141846237</v>
      </c>
      <c r="AR880" s="6">
        <v>6141422607</v>
      </c>
      <c r="AS880" s="6"/>
      <c r="AT880" s="6"/>
      <c r="AU880" s="6"/>
      <c r="AV880" s="6" t="s">
        <v>4511</v>
      </c>
      <c r="AW880" s="6"/>
      <c r="AX880" s="6"/>
      <c r="AY880" s="6"/>
      <c r="AZ880" s="6"/>
      <c r="BA880" s="6"/>
      <c r="BB880" s="6"/>
      <c r="BC880" s="6"/>
      <c r="BD880" s="8" t="s">
        <v>4512</v>
      </c>
      <c r="BE880" s="8">
        <v>879</v>
      </c>
      <c r="BF880" s="6" t="str">
        <f t="shared" si="274"/>
        <v>insert into bitacoras_estatus (numero_expediente, numero_registro, representante, fecha_inicio, fecha_vencimiento, id_cliente, id_admin, id_bitacoras_estatus, id_estatus, id_clase, id_marca, created_at, updated_at) values('1093609','1170239','CATALINA LICON','2010-07-23','2020-07-23','273','2','1','1',null,390,'2010-07-23 00:00:00','2010-07-23 00:00:00');</v>
      </c>
      <c r="BG880" s="6" t="str">
        <f t="shared" si="275"/>
        <v/>
      </c>
      <c r="BH880" s="6" t="str">
        <f t="shared" si="276"/>
        <v>insert into servicios_comentarios (comentario, id_admin, id_estatus, created_at, updated_at) values('421-4323, 414-1150, 481-4242, 421-9278 Gilberto:184-6237, Catalina: 142-2607',1,879,'2010-07-23 00:00:00','2010-07-23 00:00:00');</v>
      </c>
      <c r="BI880" s="137" t="str">
        <f t="shared" si="277"/>
        <v>update bitacoras_estatus set comprobacion_uso = 1, id_estatus=10 where id=879;</v>
      </c>
      <c r="BJ880" s="137" t="str">
        <f t="shared" si="278"/>
        <v>update bitacoras_estatus set numero_expediente = '1093609', numero_registro = '1170239', id_estatus = 10, fecha_inicio = '2010-07-23', fecha_vencimiento ='2020-07-23', created_at ='2010-07-23 00:00:00', updated_at ='2010-07-23 00:00:00', id_clase=null, id_marca=390, id_cliente=273, vigencia = 1 where id =879;</v>
      </c>
      <c r="BK880" s="137" t="str">
        <f t="shared" si="279"/>
        <v>update bitacoras_estatus set id_estatus = 10 where id =879;</v>
      </c>
    </row>
    <row r="881" spans="1:63" ht="71">
      <c r="A881" s="3">
        <v>822327</v>
      </c>
      <c r="B881" s="3">
        <v>973604</v>
      </c>
      <c r="C881" s="3">
        <f>IF(Tabla1[[#This Row],[No. REG.]]="","",1)</f>
        <v>1</v>
      </c>
      <c r="D881" s="3" t="s">
        <v>109</v>
      </c>
      <c r="E881" s="3">
        <f>IF(Tabla1[[#This Row],[STATUS]]="","",VLOOKUP(D881,Estatus!$A$2:$B$13,2,0))</f>
        <v>9</v>
      </c>
      <c r="F881" s="3">
        <f>IF(Tabla1[[#This Row],[STATUS]]="","",VLOOKUP(D881,Estatus!$A$2:$I$12,9,0))</f>
        <v>0</v>
      </c>
      <c r="G881" s="12" t="s">
        <v>8722</v>
      </c>
      <c r="H881" s="7">
        <v>39044</v>
      </c>
      <c r="I881" s="80">
        <f t="shared" si="260"/>
        <v>2006</v>
      </c>
      <c r="J881" s="80">
        <f t="shared" si="261"/>
        <v>11</v>
      </c>
      <c r="K881" s="80">
        <f t="shared" si="262"/>
        <v>23</v>
      </c>
      <c r="L881" s="80">
        <f t="shared" si="263"/>
        <v>11</v>
      </c>
      <c r="M881" s="80">
        <f t="shared" si="264"/>
        <v>23</v>
      </c>
      <c r="N881" s="80" t="str">
        <f t="shared" si="265"/>
        <v>'2006-11-23'</v>
      </c>
      <c r="O881" s="80" t="str">
        <f t="shared" si="266"/>
        <v>'2006-11-23 00:00:00'</v>
      </c>
      <c r="P881" s="7">
        <v>42697</v>
      </c>
      <c r="Q881" s="80">
        <f t="shared" si="267"/>
        <v>2016</v>
      </c>
      <c r="R881" s="80">
        <f t="shared" si="268"/>
        <v>11</v>
      </c>
      <c r="S881" s="80">
        <f t="shared" si="269"/>
        <v>23</v>
      </c>
      <c r="T881" s="80">
        <f t="shared" si="270"/>
        <v>11</v>
      </c>
      <c r="U881" s="80">
        <f t="shared" si="271"/>
        <v>23</v>
      </c>
      <c r="V881" s="80" t="str">
        <f t="shared" si="272"/>
        <v>'2016-11-23'</v>
      </c>
      <c r="W881" s="80"/>
      <c r="X881" s="80" t="str">
        <f t="shared" si="273"/>
        <v>null</v>
      </c>
      <c r="Y881" s="3" t="s">
        <v>4513</v>
      </c>
      <c r="Z881" s="124">
        <f>IFERROR(IF(Y881="","null",VLOOKUP(Y881,Marcas!$A$2:$C$2024,2,0)),"")</f>
        <v>388</v>
      </c>
      <c r="AA881" s="3" t="s">
        <v>4513</v>
      </c>
      <c r="AB881" s="3">
        <f>IFERROR(IF(AA881="","",IF(AA881="EMPORIO LEGAL",1,VLOOKUP(AA881,Clientes!$A$2:$B$1190,2,0))),"")</f>
        <v>272</v>
      </c>
      <c r="AC881" s="3">
        <f>IFERROR(IF(Tabla1[[#This Row],[id_control]]="null","",VLOOKUP(CONCATENATE(Tabla1[[#This Row],[CLIENTE]],"-",Tabla1[[#This Row],[id_control]]),Hoja1!$C$2:$D$1994,2,0)),"")</f>
        <v>881</v>
      </c>
      <c r="AD881" s="3" t="s">
        <v>4514</v>
      </c>
      <c r="AE881" s="3"/>
      <c r="AF881" s="3"/>
      <c r="AG881" s="3"/>
      <c r="AH881" s="3"/>
      <c r="AI881" s="3"/>
      <c r="AJ881" s="3"/>
      <c r="AK881" s="3"/>
      <c r="AL881" s="8" t="s">
        <v>4515</v>
      </c>
      <c r="AM881" s="10" t="s">
        <v>4516</v>
      </c>
      <c r="AN881" s="10">
        <v>4234737</v>
      </c>
      <c r="AO881" s="10"/>
      <c r="AP881" s="6"/>
      <c r="AQ881" s="6" t="s">
        <v>4517</v>
      </c>
      <c r="AR881" s="6"/>
      <c r="AS881" s="6"/>
      <c r="AT881" s="6"/>
      <c r="AU881" s="6"/>
      <c r="AV881" s="8" t="s">
        <v>4518</v>
      </c>
      <c r="AW881" s="6" t="s">
        <v>4519</v>
      </c>
      <c r="AX881" s="6" t="s">
        <v>4520</v>
      </c>
      <c r="AY881" s="6" t="s">
        <v>4521</v>
      </c>
      <c r="AZ881" s="6"/>
      <c r="BA881" s="6"/>
      <c r="BB881" s="6"/>
      <c r="BC881" s="6"/>
      <c r="BD881" s="16" t="s">
        <v>4522</v>
      </c>
      <c r="BE881" s="8">
        <v>880</v>
      </c>
      <c r="BF881" s="6" t="str">
        <f t="shared" si="274"/>
        <v>insert into bitacoras_estatus (numero_expediente, numero_registro, representante, fecha_inicio, fecha_vencimiento, id_cliente, id_admin, id_bitacoras_estatus, id_estatus, id_clase, id_marca, created_at, updated_at) values('822327','973604','JORGE ALBERTO ZÁRATE PEREZ','2006-11-23','2016-11-23','272','2','1','1',null,388,'2006-11-23 00:00:00','2006-11-23 00:00:00');</v>
      </c>
      <c r="BG881" s="6" t="str">
        <f t="shared" si="275"/>
        <v>insert into servicios_comentarios (comentario, id_admin, id_estatus, created_at, updated_at) values('TRANSMISION DE DERECHOS ENVIADA 24/10/2013. CONTACTADO VÍA SALES UP. NO RENOVARÁN.',1,880,'2006-11-23 00:00:00','2006-11-23 00:00:00');</v>
      </c>
      <c r="BH881" s="6" t="str">
        <f t="shared" si="276"/>
        <v>insert into servicios_comentarios (comentario, id_admin, id_estatus, created_at, updated_at) values('CDER: DELAT: AIDA RUIZ 290-0734 423-47-37, 4234737, Nextel 614 233 8836',1,880,'2006-11-23 00:00:00','2006-11-23 00:00:00');</v>
      </c>
      <c r="BI881" s="137" t="str">
        <f t="shared" si="277"/>
        <v>update bitacoras_estatus set comprobacion_uso = 1, id_estatus=9 where id=880;</v>
      </c>
      <c r="BJ881" s="137" t="str">
        <f t="shared" si="278"/>
        <v>update bitacoras_estatus set numero_expediente = '822327', numero_registro = '973604', id_estatus = 9, fecha_inicio = '2006-11-23', fecha_vencimiento ='2016-11-23', created_at ='2006-11-23 00:00:00', updated_at ='2006-11-23 00:00:00', id_clase=null, id_marca=388, id_cliente=272, vigencia = 0 where id =880;</v>
      </c>
      <c r="BK881" s="137" t="str">
        <f t="shared" si="279"/>
        <v>update bitacoras_estatus set id_estatus = 9 where id =880;</v>
      </c>
    </row>
    <row r="882" spans="1:63">
      <c r="A882" s="6">
        <v>908509</v>
      </c>
      <c r="B882" s="6"/>
      <c r="C882" s="6" t="str">
        <f>IF(Tabla1[[#This Row],[No. REG.]]="","",1)</f>
        <v/>
      </c>
      <c r="D882" s="3" t="s">
        <v>34</v>
      </c>
      <c r="E882" s="3">
        <f>IF(Tabla1[[#This Row],[STATUS]]="","",VLOOKUP(D882,Estatus!$A$2:$B$13,2,0))</f>
        <v>5</v>
      </c>
      <c r="F882" s="3">
        <f>IF(Tabla1[[#This Row],[STATUS]]="","",VLOOKUP(D882,Estatus!$A$2:$I$12,9,0))</f>
        <v>0</v>
      </c>
      <c r="G882" s="12" t="s">
        <v>4523</v>
      </c>
      <c r="H882" s="7">
        <v>39454</v>
      </c>
      <c r="I882" s="80">
        <f t="shared" si="260"/>
        <v>2008</v>
      </c>
      <c r="J882" s="80">
        <f t="shared" si="261"/>
        <v>1</v>
      </c>
      <c r="K882" s="80">
        <f t="shared" si="262"/>
        <v>7</v>
      </c>
      <c r="L882" s="80" t="str">
        <f t="shared" si="263"/>
        <v>01</v>
      </c>
      <c r="M882" s="80" t="str">
        <f t="shared" si="264"/>
        <v>07</v>
      </c>
      <c r="N882" s="80" t="str">
        <f t="shared" si="265"/>
        <v>'2008-01-07'</v>
      </c>
      <c r="O882" s="80" t="str">
        <f t="shared" si="266"/>
        <v>'2008-01-07 00:00:00'</v>
      </c>
      <c r="P882" s="7">
        <v>43107</v>
      </c>
      <c r="Q882" s="80">
        <f t="shared" si="267"/>
        <v>2018</v>
      </c>
      <c r="R882" s="80">
        <f t="shared" si="268"/>
        <v>1</v>
      </c>
      <c r="S882" s="80">
        <f t="shared" si="269"/>
        <v>7</v>
      </c>
      <c r="T882" s="80" t="str">
        <f t="shared" si="270"/>
        <v>01</v>
      </c>
      <c r="U882" s="80" t="str">
        <f t="shared" si="271"/>
        <v>07</v>
      </c>
      <c r="V882" s="80" t="str">
        <f t="shared" si="272"/>
        <v>'2018-01-07'</v>
      </c>
      <c r="W882" s="80"/>
      <c r="X882" s="80" t="str">
        <f t="shared" si="273"/>
        <v>null</v>
      </c>
      <c r="Y882" s="6" t="s">
        <v>4524</v>
      </c>
      <c r="Z882" s="123">
        <f>IFERROR(IF(Y882="","null",VLOOKUP(Y882,Marcas!$A$2:$C$2024,2,0)),"")</f>
        <v>1254</v>
      </c>
      <c r="AA882" s="6" t="s">
        <v>4525</v>
      </c>
      <c r="AB882" s="6">
        <f>IFERROR(IF(AA882="","",IF(AA882="EMPORIO LEGAL",1,VLOOKUP(AA882,Clientes!$A$2:$B$1190,2,0))),"")</f>
        <v>271</v>
      </c>
      <c r="AC882" s="6">
        <f>IFERROR(IF(Tabla1[[#This Row],[id_control]]="null","",VLOOKUP(CONCATENATE(Tabla1[[#This Row],[CLIENTE]],"-",Tabla1[[#This Row],[id_control]]),Hoja1!$C$2:$D$1994,2,0)),"")</f>
        <v>882</v>
      </c>
      <c r="AD882" s="6" t="s">
        <v>4526</v>
      </c>
      <c r="AE882" s="6" t="s">
        <v>4527</v>
      </c>
      <c r="AF882" s="6"/>
      <c r="AG882" s="6"/>
      <c r="AH882" s="6"/>
      <c r="AI882" s="6"/>
      <c r="AJ882" s="6"/>
      <c r="AK882" s="6"/>
      <c r="AL882" s="3">
        <v>6255865035</v>
      </c>
      <c r="AM882" s="4"/>
      <c r="AN882" s="6"/>
      <c r="AO882" s="6"/>
      <c r="AP882" s="6"/>
      <c r="AQ882" s="4"/>
      <c r="AR882" s="6"/>
      <c r="AS882" s="6"/>
      <c r="AT882" s="6"/>
      <c r="AU882" s="6"/>
      <c r="AV882" s="6" t="s">
        <v>4528</v>
      </c>
      <c r="AW882" s="6"/>
      <c r="AX882" s="6"/>
      <c r="AY882" s="6"/>
      <c r="AZ882" s="6"/>
      <c r="BA882" s="6"/>
      <c r="BB882" s="6"/>
      <c r="BC882" s="6"/>
      <c r="BD882" s="8" t="s">
        <v>4529</v>
      </c>
      <c r="BE882" s="8">
        <v>881</v>
      </c>
      <c r="BF882" s="6" t="str">
        <f t="shared" si="274"/>
        <v>insert into bitacoras_estatus (numero_expediente, numero_registro, representante, fecha_inicio, fecha_vencimiento, id_cliente, id_admin, id_bitacoras_estatus, id_estatus, id_clase, id_marca, created_at, updated_at) values('908509','','HELENA LETKEMAN REIMER','2008-01-07','2018-01-07','271','2','1','1',null,1254,'2008-01-07 00:00:00','2008-01-07 00:00:00');</v>
      </c>
      <c r="BG882" s="6" t="str">
        <f t="shared" si="275"/>
        <v>insert into servicios_comentarios (comentario, id_admin, id_estatus, created_at, updated_at) values('Recibida: 10/09/2010',1,881,'2008-01-07 00:00:00','2008-01-07 00:00:00');</v>
      </c>
      <c r="BH882" s="6" t="str">
        <f t="shared" si="276"/>
        <v>insert into servicios_comentarios (comentario, id_admin, id_estatus, created_at, updated_at) values('625-586-5035',1,881,'2008-01-07 00:00:00','2008-01-07 00:00:00');</v>
      </c>
      <c r="BI882" s="137" t="str">
        <f t="shared" si="277"/>
        <v>update bitacoras_estatus set comprobacion_uso = 1, id_estatus=5 where id=881;</v>
      </c>
      <c r="BJ882" s="137" t="str">
        <f t="shared" si="278"/>
        <v>update bitacoras_estatus set numero_expediente = '908509', numero_registro = '', id_estatus = 5, fecha_inicio = '2008-01-07', fecha_vencimiento ='2018-01-07', created_at ='2008-01-07 00:00:00', updated_at ='2008-01-07 00:00:00', id_clase=null, id_marca=1254, id_cliente=271, vigencia = 0 where id =881;</v>
      </c>
      <c r="BK882" s="137" t="str">
        <f t="shared" si="279"/>
        <v>update bitacoras_estatus set id_estatus = 5 where id =881;</v>
      </c>
    </row>
    <row r="883" spans="1:63" ht="113">
      <c r="A883" s="3">
        <v>542099</v>
      </c>
      <c r="B883" s="3">
        <v>788055</v>
      </c>
      <c r="C883" s="3">
        <f>IF(Tabla1[[#This Row],[No. REG.]]="","",1)</f>
        <v>1</v>
      </c>
      <c r="D883" s="3" t="s">
        <v>46</v>
      </c>
      <c r="E883" s="3">
        <f>IF(Tabla1[[#This Row],[STATUS]]="","",VLOOKUP(D883,Estatus!$A$2:$B$13,2,0))</f>
        <v>10</v>
      </c>
      <c r="F883" s="3">
        <f>IF(Tabla1[[#This Row],[STATUS]]="","",VLOOKUP(D883,Estatus!$A$2:$I$12,9,0))</f>
        <v>1</v>
      </c>
      <c r="G883" s="12" t="s">
        <v>4530</v>
      </c>
      <c r="H883" s="7">
        <v>37329</v>
      </c>
      <c r="I883" s="80">
        <f t="shared" si="260"/>
        <v>2002</v>
      </c>
      <c r="J883" s="80">
        <f t="shared" si="261"/>
        <v>3</v>
      </c>
      <c r="K883" s="80">
        <f t="shared" si="262"/>
        <v>14</v>
      </c>
      <c r="L883" s="80" t="str">
        <f t="shared" si="263"/>
        <v>03</v>
      </c>
      <c r="M883" s="80">
        <f t="shared" si="264"/>
        <v>14</v>
      </c>
      <c r="N883" s="80" t="str">
        <f t="shared" si="265"/>
        <v>'2002-03-14'</v>
      </c>
      <c r="O883" s="80" t="str">
        <f t="shared" si="266"/>
        <v>'2002-03-14 00:00:00'</v>
      </c>
      <c r="P883" s="7">
        <v>44634</v>
      </c>
      <c r="Q883" s="80">
        <f t="shared" si="267"/>
        <v>2022</v>
      </c>
      <c r="R883" s="80">
        <f t="shared" si="268"/>
        <v>3</v>
      </c>
      <c r="S883" s="80">
        <f t="shared" si="269"/>
        <v>14</v>
      </c>
      <c r="T883" s="80" t="str">
        <f t="shared" si="270"/>
        <v>03</v>
      </c>
      <c r="U883" s="80">
        <f t="shared" si="271"/>
        <v>14</v>
      </c>
      <c r="V883" s="80" t="str">
        <f t="shared" si="272"/>
        <v>'2022-03-14'</v>
      </c>
      <c r="W883" s="80">
        <v>43</v>
      </c>
      <c r="X883" s="80">
        <f t="shared" si="273"/>
        <v>43</v>
      </c>
      <c r="Y883" s="3" t="s">
        <v>4531</v>
      </c>
      <c r="Z883" s="124">
        <f>IFERROR(IF(Y883="","null",VLOOKUP(Y883,Marcas!$A$2:$C$2024,2,0)),"")</f>
        <v>387</v>
      </c>
      <c r="AA883" s="3" t="s">
        <v>4531</v>
      </c>
      <c r="AB883" s="3">
        <f>IFERROR(IF(AA883="","",IF(AA883="EMPORIO LEGAL",1,VLOOKUP(AA883,Clientes!$A$2:$B$1190,2,0))),"")</f>
        <v>270</v>
      </c>
      <c r="AC883" s="3">
        <f>IFERROR(IF(Tabla1[[#This Row],[id_control]]="null","",VLOOKUP(CONCATENATE(Tabla1[[#This Row],[CLIENTE]],"-",Tabla1[[#This Row],[id_control]]),Hoja1!$C$2:$D$1994,2,0)),"")</f>
        <v>883</v>
      </c>
      <c r="AD883" s="3" t="s">
        <v>4532</v>
      </c>
      <c r="AE883" s="3" t="s">
        <v>4533</v>
      </c>
      <c r="AF883" s="3" t="s">
        <v>4534</v>
      </c>
      <c r="AG883" s="3"/>
      <c r="AH883" s="3"/>
      <c r="AI883" s="3"/>
      <c r="AJ883" s="3"/>
      <c r="AK883" s="3"/>
      <c r="AL883" s="3" t="s">
        <v>4535</v>
      </c>
      <c r="AM883" s="6" t="s">
        <v>4536</v>
      </c>
      <c r="AN883" s="6" t="s">
        <v>4537</v>
      </c>
      <c r="AO883" s="6" t="s">
        <v>4538</v>
      </c>
      <c r="AP883" s="6"/>
      <c r="AQ883" s="6"/>
      <c r="AR883" s="6"/>
      <c r="AS883" s="6"/>
      <c r="AT883" s="6"/>
      <c r="AU883" s="6"/>
      <c r="AV883" s="6" t="s">
        <v>4539</v>
      </c>
      <c r="AW883" s="6"/>
      <c r="AX883" s="6"/>
      <c r="AY883" s="6"/>
      <c r="AZ883" s="6"/>
      <c r="BA883" s="6"/>
      <c r="BB883" s="6"/>
      <c r="BC883" s="6"/>
      <c r="BD883" s="16" t="s">
        <v>4540</v>
      </c>
      <c r="BE883" s="8">
        <v>882</v>
      </c>
      <c r="BF883" s="6" t="str">
        <f t="shared" si="274"/>
        <v>insert into bitacoras_estatus (numero_expediente, numero_registro, representante, fecha_inicio, fecha_vencimiento, id_cliente, id_admin, id_bitacoras_estatus, id_estatus, id_clase, id_marca, created_at, updated_at) values('542099','788055','JOSE CRUZ BECERRA GONZALEZ','2002-03-14','2022-03-14','270','2','1','1',43,387,'2002-03-14 00:00:00','2002-03-14 00:00:00');</v>
      </c>
      <c r="BG883" s="6" t="str">
        <f t="shared" si="275"/>
        <v>insert into servicios_comentarios (comentario, id_admin, id_estatus, created_at, updated_at) values('RENOVACION ENVIADA 15/03/2012',1,882,'2002-03-14 00:00:00','2002-03-14 00:00:00');</v>
      </c>
      <c r="BH883" s="6" t="str">
        <f t="shared" si="276"/>
        <v>insert into servicios_comentarios (comentario, id_admin, id_estatus, created_at, updated_at) values('(656) 648-7120, 656 3264907, 616 7585; SR. BECERRA656-616-7585 
, Marco Arturo Ortega, Claudia Cruz',1,882,'2002-03-14 00:00:00','2002-03-14 00:00:00');</v>
      </c>
      <c r="BI883" s="137" t="str">
        <f t="shared" si="277"/>
        <v>update bitacoras_estatus set comprobacion_uso = 1, id_estatus=10 where id=882;</v>
      </c>
      <c r="BJ883" s="137" t="str">
        <f t="shared" si="278"/>
        <v>update bitacoras_estatus set numero_expediente = '542099', numero_registro = '788055', id_estatus = 10, fecha_inicio = '2002-03-14', fecha_vencimiento ='2022-03-14', created_at ='2002-03-14 00:00:00', updated_at ='2002-03-14 00:00:00', id_clase=43, id_marca=387, id_cliente=270, vigencia = 1 where id =882;</v>
      </c>
      <c r="BK883" s="137" t="str">
        <f t="shared" si="279"/>
        <v>update bitacoras_estatus set id_estatus = 10 where id =882;</v>
      </c>
    </row>
    <row r="884" spans="1:63">
      <c r="A884" s="3">
        <v>799106</v>
      </c>
      <c r="B884" s="3">
        <v>958358</v>
      </c>
      <c r="C884" s="3">
        <f>IF(Tabla1[[#This Row],[No. REG.]]="","",1)</f>
        <v>1</v>
      </c>
      <c r="D884" s="3" t="s">
        <v>109</v>
      </c>
      <c r="E884" s="3">
        <f>IF(Tabla1[[#This Row],[STATUS]]="","",VLOOKUP(D884,Estatus!$A$2:$B$13,2,0))</f>
        <v>9</v>
      </c>
      <c r="F884" s="3">
        <f>IF(Tabla1[[#This Row],[STATUS]]="","",VLOOKUP(D884,Estatus!$A$2:$I$12,9,0))</f>
        <v>0</v>
      </c>
      <c r="G884" s="12" t="s">
        <v>684</v>
      </c>
      <c r="H884" s="7">
        <v>38926</v>
      </c>
      <c r="I884" s="80">
        <f t="shared" si="260"/>
        <v>2006</v>
      </c>
      <c r="J884" s="80">
        <f t="shared" si="261"/>
        <v>7</v>
      </c>
      <c r="K884" s="80">
        <f t="shared" si="262"/>
        <v>28</v>
      </c>
      <c r="L884" s="80" t="str">
        <f t="shared" si="263"/>
        <v>07</v>
      </c>
      <c r="M884" s="80">
        <f t="shared" si="264"/>
        <v>28</v>
      </c>
      <c r="N884" s="80" t="str">
        <f t="shared" si="265"/>
        <v>'2006-07-28'</v>
      </c>
      <c r="O884" s="80" t="str">
        <f t="shared" si="266"/>
        <v>'2006-07-28 00:00:00'</v>
      </c>
      <c r="P884" s="7">
        <v>42579</v>
      </c>
      <c r="Q884" s="80">
        <f t="shared" si="267"/>
        <v>2016</v>
      </c>
      <c r="R884" s="80">
        <f t="shared" si="268"/>
        <v>7</v>
      </c>
      <c r="S884" s="80">
        <f t="shared" si="269"/>
        <v>28</v>
      </c>
      <c r="T884" s="80" t="str">
        <f t="shared" si="270"/>
        <v>07</v>
      </c>
      <c r="U884" s="80">
        <f t="shared" si="271"/>
        <v>28</v>
      </c>
      <c r="V884" s="80" t="str">
        <f t="shared" si="272"/>
        <v>'2016-07-28'</v>
      </c>
      <c r="W884" s="80"/>
      <c r="X884" s="80" t="str">
        <f t="shared" si="273"/>
        <v>null</v>
      </c>
      <c r="Y884" s="3" t="s">
        <v>4541</v>
      </c>
      <c r="Z884" s="124">
        <f>IFERROR(IF(Y884="","null",VLOOKUP(Y884,Marcas!$A$2:$C$2024,2,0)),"")</f>
        <v>386</v>
      </c>
      <c r="AA884" s="3" t="s">
        <v>4541</v>
      </c>
      <c r="AB884" s="3">
        <f>IFERROR(IF(AA884="","",IF(AA884="EMPORIO LEGAL",1,VLOOKUP(AA884,Clientes!$A$2:$B$1190,2,0))),"")</f>
        <v>269</v>
      </c>
      <c r="AC884" s="3">
        <f>IFERROR(IF(Tabla1[[#This Row],[id_control]]="null","",VLOOKUP(CONCATENATE(Tabla1[[#This Row],[CLIENTE]],"-",Tabla1[[#This Row],[id_control]]),Hoja1!$C$2:$D$1994,2,0)),"")</f>
        <v>884</v>
      </c>
      <c r="AD884" s="3" t="s">
        <v>4542</v>
      </c>
      <c r="AE884" s="3"/>
      <c r="AF884" s="3"/>
      <c r="AG884" s="3"/>
      <c r="AH884" s="3"/>
      <c r="AI884" s="3"/>
      <c r="AJ884" s="3"/>
      <c r="AK884" s="3"/>
      <c r="AL884" s="3">
        <v>4146464</v>
      </c>
      <c r="AM884" s="6"/>
      <c r="AN884" s="6"/>
      <c r="AO884" s="6"/>
      <c r="AP884" s="6"/>
      <c r="AQ884" s="6" t="s">
        <v>4543</v>
      </c>
      <c r="AR884" s="6"/>
      <c r="AS884" s="6"/>
      <c r="AT884" s="6"/>
      <c r="AU884" s="6"/>
      <c r="AV884" s="6"/>
      <c r="AW884" s="6"/>
      <c r="AX884" s="6"/>
      <c r="AY884" s="6"/>
      <c r="AZ884" s="6"/>
      <c r="BA884" s="6"/>
      <c r="BB884" s="6"/>
      <c r="BC884" s="6"/>
      <c r="BD884" s="6" t="s">
        <v>4544</v>
      </c>
      <c r="BE884" s="8">
        <v>883</v>
      </c>
      <c r="BF884" s="6" t="str">
        <f t="shared" si="274"/>
        <v>insert into bitacoras_estatus (numero_expediente, numero_registro, representante, fecha_inicio, fecha_vencimiento, id_cliente, id_admin, id_bitacoras_estatus, id_estatus, id_clase, id_marca, created_at, updated_at) values('799106','958358','ING. JORGE ALBERTO BACA FRANCO','2006-07-28','2016-07-28','269','2','1','1',null,386,'2006-07-28 00:00:00','2006-07-28 00:00:00');</v>
      </c>
      <c r="BG884" s="6" t="str">
        <f t="shared" si="275"/>
        <v>insert into servicios_comentarios (comentario, id_admin, id_estatus, created_at, updated_at) values('recibido 11/ene/2007',1,883,'2006-07-28 00:00:00','2006-07-28 00:00:00');</v>
      </c>
      <c r="BH884" s="6" t="str">
        <f t="shared" si="276"/>
        <v>insert into servicios_comentarios (comentario, id_admin, id_estatus, created_at, updated_at) values('4146464,',1,883,'2006-07-28 00:00:00','2006-07-28 00:00:00');</v>
      </c>
      <c r="BI884" s="137" t="str">
        <f t="shared" si="277"/>
        <v>update bitacoras_estatus set comprobacion_uso = 1, id_estatus=9 where id=883;</v>
      </c>
      <c r="BJ884" s="137" t="str">
        <f t="shared" si="278"/>
        <v>update bitacoras_estatus set numero_expediente = '799106', numero_registro = '958358', id_estatus = 9, fecha_inicio = '2006-07-28', fecha_vencimiento ='2016-07-28', created_at ='2006-07-28 00:00:00', updated_at ='2006-07-28 00:00:00', id_clase=null, id_marca=386, id_cliente=269, vigencia = 0 where id =883;</v>
      </c>
      <c r="BK884" s="137" t="str">
        <f t="shared" si="279"/>
        <v>update bitacoras_estatus set id_estatus = 9 where id =883;</v>
      </c>
    </row>
    <row r="885" spans="1:63" ht="29">
      <c r="A885" s="6">
        <v>1480055</v>
      </c>
      <c r="B885" s="6">
        <v>1464398</v>
      </c>
      <c r="C885" s="6">
        <f>IF(Tabla1[[#This Row],[No. REG.]]="","",1)</f>
        <v>1</v>
      </c>
      <c r="D885" s="3" t="s">
        <v>46</v>
      </c>
      <c r="E885" s="3">
        <f>IF(Tabla1[[#This Row],[STATUS]]="","",VLOOKUP(D885,Estatus!$A$2:$B$13,2,0))</f>
        <v>10</v>
      </c>
      <c r="F885" s="3">
        <f>IF(Tabla1[[#This Row],[STATUS]]="","",VLOOKUP(D885,Estatus!$A$2:$I$12,9,0))</f>
        <v>1</v>
      </c>
      <c r="G885" s="16" t="s">
        <v>4545</v>
      </c>
      <c r="H885" s="9">
        <v>41753</v>
      </c>
      <c r="I885" s="81">
        <f t="shared" si="260"/>
        <v>2014</v>
      </c>
      <c r="J885" s="81">
        <f t="shared" si="261"/>
        <v>4</v>
      </c>
      <c r="K885" s="81">
        <f t="shared" si="262"/>
        <v>24</v>
      </c>
      <c r="L885" s="81" t="str">
        <f t="shared" si="263"/>
        <v>04</v>
      </c>
      <c r="M885" s="81">
        <f t="shared" si="264"/>
        <v>24</v>
      </c>
      <c r="N885" s="81" t="str">
        <f t="shared" si="265"/>
        <v>'2014-04-24'</v>
      </c>
      <c r="O885" s="81" t="str">
        <f t="shared" si="266"/>
        <v>'2014-04-24 00:00:00'</v>
      </c>
      <c r="P885" s="9">
        <v>45406</v>
      </c>
      <c r="Q885" s="81">
        <f t="shared" si="267"/>
        <v>2024</v>
      </c>
      <c r="R885" s="81">
        <f t="shared" si="268"/>
        <v>4</v>
      </c>
      <c r="S885" s="81">
        <f t="shared" si="269"/>
        <v>24</v>
      </c>
      <c r="T885" s="81" t="str">
        <f t="shared" si="270"/>
        <v>04</v>
      </c>
      <c r="U885" s="81">
        <f t="shared" si="271"/>
        <v>24</v>
      </c>
      <c r="V885" s="81" t="str">
        <f t="shared" si="272"/>
        <v>'2024-04-24'</v>
      </c>
      <c r="W885" s="81">
        <v>43</v>
      </c>
      <c r="X885" s="81">
        <f t="shared" si="273"/>
        <v>43</v>
      </c>
      <c r="Y885" s="6" t="s">
        <v>4546</v>
      </c>
      <c r="Z885" s="123">
        <f>IFERROR(IF(Y885="","null",VLOOKUP(Y885,Marcas!$A$2:$C$2024,2,0)),"")</f>
        <v>383</v>
      </c>
      <c r="AA885" s="6" t="s">
        <v>4546</v>
      </c>
      <c r="AB885" s="6">
        <f>IFERROR(IF(AA885="","",IF(AA885="EMPORIO LEGAL",1,VLOOKUP(AA885,Clientes!$A$2:$B$1190,2,0))),"")</f>
        <v>266</v>
      </c>
      <c r="AC885" s="6">
        <f>IFERROR(IF(Tabla1[[#This Row],[id_control]]="null","",VLOOKUP(CONCATENATE(Tabla1[[#This Row],[CLIENTE]],"-",Tabla1[[#This Row],[id_control]]),Hoja1!$C$2:$D$1994,2,0)),"")</f>
        <v>885</v>
      </c>
      <c r="AD885" s="6" t="s">
        <v>4547</v>
      </c>
      <c r="AE885" s="6"/>
      <c r="AF885" s="6"/>
      <c r="AG885" s="6"/>
      <c r="AH885" s="6"/>
      <c r="AI885" s="6"/>
      <c r="AJ885" s="6"/>
      <c r="AK885" s="6"/>
      <c r="AL885" s="8" t="s">
        <v>4548</v>
      </c>
      <c r="AM885" s="6"/>
      <c r="AN885" s="6"/>
      <c r="AO885" s="6"/>
      <c r="AP885" s="6"/>
      <c r="AQ885" s="10"/>
      <c r="AR885" s="6"/>
      <c r="AS885" s="6"/>
      <c r="AT885" s="6"/>
      <c r="AU885" s="6"/>
      <c r="AV885" s="8" t="s">
        <v>4549</v>
      </c>
      <c r="AW885" s="6"/>
      <c r="AX885" s="6"/>
      <c r="AY885" s="6"/>
      <c r="AZ885" s="6"/>
      <c r="BA885" s="6"/>
      <c r="BB885" s="6"/>
      <c r="BC885" s="6"/>
      <c r="BD885" s="6" t="s">
        <v>4548</v>
      </c>
      <c r="BE885" s="8">
        <v>884</v>
      </c>
      <c r="BF885" s="6" t="str">
        <f t="shared" si="274"/>
        <v>insert into bitacoras_estatus (numero_expediente, numero_registro, representante, fecha_inicio, fecha_vencimiento, id_cliente, id_admin, id_bitacoras_estatus, id_estatus, id_clase, id_marca, created_at, updated_at) values('1480055','1464398','CLAUDIA OLIVIA RIVERA ESTRADA','2014-04-24','2024-04-24','266','2','1','1',43,383,'2014-04-24 00:00:00','2014-04-24 00:00:00');</v>
      </c>
      <c r="BG885" s="6" t="str">
        <f t="shared" si="275"/>
        <v>insert into servicios_comentarios (comentario, id_admin, id_estatus, created_at, updated_at) values('CLASE 43. TITULO RECIBIDO 28/08/2014. TITULO ENTREGADO 4SEP2014',1,884,'2014-04-24 00:00:00','2014-04-24 00:00:00');</v>
      </c>
      <c r="BH885" s="6" t="str">
        <f t="shared" si="276"/>
        <v>insert into servicios_comentarios (comentario, id_admin, id_estatus, created_at, updated_at) values('TEL 260 7071 Y CEL 614 142 27 54',1,884,'2014-04-24 00:00:00','2014-04-24 00:00:00');</v>
      </c>
      <c r="BI885" s="137" t="str">
        <f t="shared" si="277"/>
        <v>update bitacoras_estatus set comprobacion_uso = 1, id_estatus=10 where id=884;</v>
      </c>
      <c r="BJ885" s="137" t="str">
        <f t="shared" si="278"/>
        <v>update bitacoras_estatus set numero_expediente = '1480055', numero_registro = '1464398', id_estatus = 10, fecha_inicio = '2014-04-24', fecha_vencimiento ='2024-04-24', created_at ='2014-04-24 00:00:00', updated_at ='2014-04-24 00:00:00', id_clase=43, id_marca=383, id_cliente=266, vigencia = 1 where id =884;</v>
      </c>
      <c r="BK885" s="137" t="str">
        <f t="shared" si="279"/>
        <v>update bitacoras_estatus set id_estatus = 10 where id =884;</v>
      </c>
    </row>
    <row r="886" spans="1:63" ht="40">
      <c r="A886" s="3">
        <v>1433058</v>
      </c>
      <c r="B886" s="3">
        <v>1497067</v>
      </c>
      <c r="C886" s="3">
        <f>IF(Tabla1[[#This Row],[No. REG.]]="","",1)</f>
        <v>1</v>
      </c>
      <c r="D886" s="3" t="s">
        <v>46</v>
      </c>
      <c r="E886" s="3">
        <f>IF(Tabla1[[#This Row],[STATUS]]="","",VLOOKUP(D886,Estatus!$A$2:$B$13,2,0))</f>
        <v>10</v>
      </c>
      <c r="F886" s="3">
        <f>IF(Tabla1[[#This Row],[STATUS]]="","",VLOOKUP(D886,Estatus!$A$2:$I$12,9,0))</f>
        <v>1</v>
      </c>
      <c r="G886" s="12" t="s">
        <v>4550</v>
      </c>
      <c r="H886" s="7">
        <v>41597</v>
      </c>
      <c r="I886" s="80">
        <f t="shared" si="260"/>
        <v>2013</v>
      </c>
      <c r="J886" s="80">
        <f t="shared" si="261"/>
        <v>11</v>
      </c>
      <c r="K886" s="80">
        <f t="shared" si="262"/>
        <v>19</v>
      </c>
      <c r="L886" s="80">
        <f t="shared" si="263"/>
        <v>11</v>
      </c>
      <c r="M886" s="80">
        <f t="shared" si="264"/>
        <v>19</v>
      </c>
      <c r="N886" s="80" t="str">
        <f t="shared" si="265"/>
        <v>'2013-11-19'</v>
      </c>
      <c r="O886" s="80" t="str">
        <f t="shared" si="266"/>
        <v>'2013-11-19 00:00:00'</v>
      </c>
      <c r="P886" s="7">
        <v>45249</v>
      </c>
      <c r="Q886" s="80">
        <f t="shared" si="267"/>
        <v>2023</v>
      </c>
      <c r="R886" s="80">
        <f t="shared" si="268"/>
        <v>11</v>
      </c>
      <c r="S886" s="80">
        <f t="shared" si="269"/>
        <v>19</v>
      </c>
      <c r="T886" s="80">
        <f t="shared" si="270"/>
        <v>11</v>
      </c>
      <c r="U886" s="80">
        <f t="shared" si="271"/>
        <v>19</v>
      </c>
      <c r="V886" s="80" t="str">
        <f t="shared" si="272"/>
        <v>'2023-11-19'</v>
      </c>
      <c r="W886" s="80"/>
      <c r="X886" s="80" t="str">
        <f t="shared" si="273"/>
        <v>null</v>
      </c>
      <c r="Y886" s="3" t="s">
        <v>4551</v>
      </c>
      <c r="Z886" s="124">
        <f>IFERROR(IF(Y886="","null",VLOOKUP(Y886,Marcas!$A$2:$C$2024,2,0)),"")</f>
        <v>382</v>
      </c>
      <c r="AA886" s="3" t="s">
        <v>4551</v>
      </c>
      <c r="AB886" s="3">
        <f>IFERROR(IF(AA886="","",IF(AA886="EMPORIO LEGAL",1,VLOOKUP(AA886,Clientes!$A$2:$B$1190,2,0))),"")</f>
        <v>265</v>
      </c>
      <c r="AC886" s="3">
        <f>IFERROR(IF(Tabla1[[#This Row],[id_control]]="null","",VLOOKUP(CONCATENATE(Tabla1[[#This Row],[CLIENTE]],"-",Tabla1[[#This Row],[id_control]]),Hoja1!$C$2:$D$1994,2,0)),"")</f>
        <v>886</v>
      </c>
      <c r="AD886" s="3" t="s">
        <v>4552</v>
      </c>
      <c r="AE886" s="3"/>
      <c r="AF886" s="3"/>
      <c r="AG886" s="3"/>
      <c r="AH886" s="3"/>
      <c r="AI886" s="3"/>
      <c r="AJ886" s="3"/>
      <c r="AK886" s="3"/>
      <c r="AL886" s="3" t="s">
        <v>4553</v>
      </c>
      <c r="AM886" s="5"/>
      <c r="AN886" s="5"/>
      <c r="AO886" s="5"/>
      <c r="AP886" s="5"/>
      <c r="AQ886" s="5"/>
      <c r="AR886" s="5"/>
      <c r="AS886" s="5"/>
      <c r="AT886" s="5"/>
      <c r="AU886" s="5"/>
      <c r="AV886" s="5" t="s">
        <v>4554</v>
      </c>
      <c r="AW886" s="11"/>
      <c r="AX886" s="5"/>
      <c r="AY886" s="5"/>
      <c r="AZ886" s="5"/>
      <c r="BA886" s="5"/>
      <c r="BB886" s="5"/>
      <c r="BC886" s="5"/>
      <c r="BD886" s="8" t="s">
        <v>4553</v>
      </c>
      <c r="BE886" s="8">
        <v>885</v>
      </c>
      <c r="BF886" s="6" t="str">
        <f t="shared" si="274"/>
        <v>insert into bitacoras_estatus (numero_expediente, numero_registro, representante, fecha_inicio, fecha_vencimiento, id_cliente, id_admin, id_bitacoras_estatus, id_estatus, id_clase, id_marca, created_at, updated_at) values('1433058','1497067','DOLORES SOTO RODRIGUEZ','2013-11-19','2023-11-19','265','2','1','1',null,382,'2013-11-19 00:00:00','2013-11-19 00:00:00');</v>
      </c>
      <c r="BG886" s="6" t="str">
        <f t="shared" si="275"/>
        <v>insert into servicios_comentarios (comentario, id_admin, id_estatus, created_at, updated_at) values('CITA DE ANTERIORIDAD RECIBIDA 04/04/14. ANTERIORIDAD CONTESTADA 02/06/2014. TITULO RECIBIDO 11DIC14',1,885,'2013-11-19 00:00:00','2013-11-19 00:00:00');</v>
      </c>
      <c r="BH886" s="6" t="str">
        <f t="shared" si="276"/>
        <v>insert into servicios_comentarios (comentario, id_admin, id_estatus, created_at, updated_at) values('614 1 88 12 28, NEXTEL 266 69 90',1,885,'2013-11-19 00:00:00','2013-11-19 00:00:00');</v>
      </c>
      <c r="BI886" s="137" t="str">
        <f t="shared" si="277"/>
        <v>update bitacoras_estatus set comprobacion_uso = 1, id_estatus=10 where id=885;</v>
      </c>
      <c r="BJ886" s="137" t="str">
        <f t="shared" si="278"/>
        <v>update bitacoras_estatus set numero_expediente = '1433058', numero_registro = '1497067', id_estatus = 10, fecha_inicio = '2013-11-19', fecha_vencimiento ='2023-11-19', created_at ='2013-11-19 00:00:00', updated_at ='2013-11-19 00:00:00', id_clase=null, id_marca=382, id_cliente=265, vigencia = 1 where id =885;</v>
      </c>
      <c r="BK886" s="137" t="str">
        <f t="shared" si="279"/>
        <v>update bitacoras_estatus set id_estatus = 10 where id =885;</v>
      </c>
    </row>
    <row r="887" spans="1:63">
      <c r="A887" s="3">
        <v>1242638</v>
      </c>
      <c r="B887" s="3">
        <v>1289114</v>
      </c>
      <c r="C887" s="3">
        <f>IF(Tabla1[[#This Row],[No. REG.]]="","",1)</f>
        <v>1</v>
      </c>
      <c r="D887" s="3" t="s">
        <v>46</v>
      </c>
      <c r="E887" s="3">
        <f>IF(Tabla1[[#This Row],[STATUS]]="","",VLOOKUP(D887,Estatus!$A$2:$B$13,2,0))</f>
        <v>10</v>
      </c>
      <c r="F887" s="3">
        <f>IF(Tabla1[[#This Row],[STATUS]]="","",VLOOKUP(D887,Estatus!$A$2:$I$12,9,0))</f>
        <v>1</v>
      </c>
      <c r="G887" s="12" t="s">
        <v>4555</v>
      </c>
      <c r="H887" s="7">
        <v>40913</v>
      </c>
      <c r="I887" s="80">
        <f t="shared" si="260"/>
        <v>2012</v>
      </c>
      <c r="J887" s="80">
        <f t="shared" si="261"/>
        <v>1</v>
      </c>
      <c r="K887" s="80">
        <f t="shared" si="262"/>
        <v>5</v>
      </c>
      <c r="L887" s="80" t="str">
        <f t="shared" si="263"/>
        <v>01</v>
      </c>
      <c r="M887" s="80" t="str">
        <f t="shared" si="264"/>
        <v>05</v>
      </c>
      <c r="N887" s="80" t="str">
        <f t="shared" si="265"/>
        <v>'2012-01-05'</v>
      </c>
      <c r="O887" s="80" t="str">
        <f t="shared" si="266"/>
        <v>'2012-01-05 00:00:00'</v>
      </c>
      <c r="P887" s="7">
        <v>44566</v>
      </c>
      <c r="Q887" s="80">
        <f t="shared" si="267"/>
        <v>2022</v>
      </c>
      <c r="R887" s="80">
        <f t="shared" si="268"/>
        <v>1</v>
      </c>
      <c r="S887" s="80">
        <f t="shared" si="269"/>
        <v>5</v>
      </c>
      <c r="T887" s="80" t="str">
        <f t="shared" si="270"/>
        <v>01</v>
      </c>
      <c r="U887" s="80" t="str">
        <f t="shared" si="271"/>
        <v>05</v>
      </c>
      <c r="V887" s="80" t="str">
        <f t="shared" si="272"/>
        <v>'2022-01-05'</v>
      </c>
      <c r="W887" s="80">
        <v>32</v>
      </c>
      <c r="X887" s="80">
        <f t="shared" si="273"/>
        <v>32</v>
      </c>
      <c r="Y887" s="12" t="s">
        <v>4556</v>
      </c>
      <c r="Z887" s="125">
        <f>IFERROR(IF(Y887="","null",VLOOKUP(Y887,Marcas!$A$2:$C$2024,2,0)),"")</f>
        <v>381</v>
      </c>
      <c r="AA887" s="3" t="s">
        <v>4556</v>
      </c>
      <c r="AB887" s="3">
        <f>IFERROR(IF(AA887="","",IF(AA887="EMPORIO LEGAL",1,VLOOKUP(AA887,Clientes!$A$2:$B$1190,2,0))),"")</f>
        <v>264</v>
      </c>
      <c r="AC887" s="3">
        <f>IFERROR(IF(Tabla1[[#This Row],[id_control]]="null","",VLOOKUP(CONCATENATE(Tabla1[[#This Row],[CLIENTE]],"-",Tabla1[[#This Row],[id_control]]),Hoja1!$C$2:$D$1994,2,0)),"")</f>
        <v>887</v>
      </c>
      <c r="AD887" s="3" t="s">
        <v>4557</v>
      </c>
      <c r="AE887" s="3"/>
      <c r="AF887" s="3"/>
      <c r="AG887" s="3"/>
      <c r="AH887" s="3"/>
      <c r="AI887" s="3"/>
      <c r="AJ887" s="3"/>
      <c r="AK887" s="3"/>
      <c r="AL887" s="3" t="s">
        <v>4558</v>
      </c>
      <c r="AM887" s="6"/>
      <c r="AN887" s="6"/>
      <c r="AO887" s="6"/>
      <c r="AP887" s="6"/>
      <c r="AQ887" s="6" t="s">
        <v>4559</v>
      </c>
      <c r="AR887" s="6"/>
      <c r="AS887" s="6"/>
      <c r="AT887" s="6"/>
      <c r="AU887" s="6"/>
      <c r="AV887" s="6" t="s">
        <v>4560</v>
      </c>
      <c r="AW887" s="6"/>
      <c r="AX887" s="6"/>
      <c r="AY887" s="6"/>
      <c r="AZ887" s="6"/>
      <c r="BA887" s="6"/>
      <c r="BB887" s="6"/>
      <c r="BC887" s="6"/>
      <c r="BD887" s="6" t="s">
        <v>4561</v>
      </c>
      <c r="BE887" s="8">
        <v>886</v>
      </c>
      <c r="BF887" s="6" t="str">
        <f t="shared" si="274"/>
        <v>insert into bitacoras_estatus (numero_expediente, numero_registro, representante, fecha_inicio, fecha_vencimiento, id_cliente, id_admin, id_bitacoras_estatus, id_estatus, id_clase, id_marca, created_at, updated_at) values('1242638','1289114','ING. JAVIER GONZALEZ HOLGUIN','2012-01-05','2022-01-05','264','2','1','1',32,381,'2012-01-05 00:00:00','2012-01-05 00:00:00');</v>
      </c>
      <c r="BG887" s="6" t="str">
        <f t="shared" si="275"/>
        <v>insert into servicios_comentarios (comentario, id_admin, id_estatus, created_at, updated_at) values('TITULO RECIBIDO 01/08/2012',1,886,'2012-01-05 00:00:00','2012-01-05 00:00:00');</v>
      </c>
      <c r="BH887" s="6" t="str">
        <f t="shared" si="276"/>
        <v>insert into servicios_comentarios (comentario, id_admin, id_estatus, created_at, updated_at) values('4131200 CEL.- 2 20 1245',1,886,'2012-01-05 00:00:00','2012-01-05 00:00:00');</v>
      </c>
      <c r="BI887" s="137" t="str">
        <f t="shared" si="277"/>
        <v>update bitacoras_estatus set comprobacion_uso = 1, id_estatus=10 where id=886;</v>
      </c>
      <c r="BJ887" s="137" t="str">
        <f t="shared" si="278"/>
        <v>update bitacoras_estatus set numero_expediente = '1242638', numero_registro = '1289114', id_estatus = 10, fecha_inicio = '2012-01-05', fecha_vencimiento ='2022-01-05', created_at ='2012-01-05 00:00:00', updated_at ='2012-01-05 00:00:00', id_clase=32, id_marca=381, id_cliente=264, vigencia = 1 where id =886;</v>
      </c>
      <c r="BK887" s="137" t="str">
        <f t="shared" si="279"/>
        <v>update bitacoras_estatus set id_estatus = 10 where id =886;</v>
      </c>
    </row>
    <row r="888" spans="1:63">
      <c r="A888" s="3">
        <v>986221</v>
      </c>
      <c r="B888" s="3">
        <v>1090585</v>
      </c>
      <c r="C888" s="3">
        <f>IF(Tabla1[[#This Row],[No. REG.]]="","",1)</f>
        <v>1</v>
      </c>
      <c r="D888" s="3" t="s">
        <v>41</v>
      </c>
      <c r="E888" s="3">
        <f>IF(Tabla1[[#This Row],[STATUS]]="","",VLOOKUP(D888,Estatus!$A$2:$B$13,2,0))</f>
        <v>6</v>
      </c>
      <c r="F888" s="3">
        <f>IF(Tabla1[[#This Row],[STATUS]]="","",VLOOKUP(D888,Estatus!$A$2:$I$12,9,0))</f>
        <v>1</v>
      </c>
      <c r="G888" s="12"/>
      <c r="H888" s="7">
        <v>39792</v>
      </c>
      <c r="I888" s="80">
        <f t="shared" si="260"/>
        <v>2008</v>
      </c>
      <c r="J888" s="80">
        <f t="shared" si="261"/>
        <v>12</v>
      </c>
      <c r="K888" s="80">
        <f t="shared" si="262"/>
        <v>10</v>
      </c>
      <c r="L888" s="80">
        <f t="shared" si="263"/>
        <v>12</v>
      </c>
      <c r="M888" s="80">
        <f t="shared" si="264"/>
        <v>10</v>
      </c>
      <c r="N888" s="80" t="str">
        <f t="shared" si="265"/>
        <v>'2008-12-10'</v>
      </c>
      <c r="O888" s="80" t="str">
        <f t="shared" si="266"/>
        <v>'2008-12-10 00:00:00'</v>
      </c>
      <c r="P888" s="7">
        <v>43444</v>
      </c>
      <c r="Q888" s="80">
        <f t="shared" si="267"/>
        <v>2018</v>
      </c>
      <c r="R888" s="80">
        <f t="shared" si="268"/>
        <v>12</v>
      </c>
      <c r="S888" s="80">
        <f t="shared" si="269"/>
        <v>10</v>
      </c>
      <c r="T888" s="80">
        <f t="shared" si="270"/>
        <v>12</v>
      </c>
      <c r="U888" s="80">
        <f t="shared" si="271"/>
        <v>10</v>
      </c>
      <c r="V888" s="80" t="str">
        <f t="shared" si="272"/>
        <v>'2018-12-10'</v>
      </c>
      <c r="W888" s="80"/>
      <c r="X888" s="80" t="str">
        <f t="shared" si="273"/>
        <v>null</v>
      </c>
      <c r="Y888" s="3" t="s">
        <v>4562</v>
      </c>
      <c r="Z888" s="124">
        <f>IFERROR(IF(Y888="","null",VLOOKUP(Y888,Marcas!$A$2:$C$2024,2,0)),"")</f>
        <v>380</v>
      </c>
      <c r="AA888" s="3" t="s">
        <v>4562</v>
      </c>
      <c r="AB888" s="3">
        <f>IFERROR(IF(AA888="","",IF(AA888="EMPORIO LEGAL",1,VLOOKUP(AA888,Clientes!$A$2:$B$1190,2,0))),"")</f>
        <v>263</v>
      </c>
      <c r="AC888" s="3">
        <f>IFERROR(IF(Tabla1[[#This Row],[id_control]]="null","",VLOOKUP(CONCATENATE(Tabla1[[#This Row],[CLIENTE]],"-",Tabla1[[#This Row],[id_control]]),Hoja1!$C$2:$D$1994,2,0)),"")</f>
        <v>888</v>
      </c>
      <c r="AD888" s="3" t="s">
        <v>4563</v>
      </c>
      <c r="AE888" s="3"/>
      <c r="AF888" s="3"/>
      <c r="AG888" s="3"/>
      <c r="AH888" s="3"/>
      <c r="AI888" s="3"/>
      <c r="AJ888" s="3"/>
      <c r="AK888" s="3"/>
      <c r="AL888" s="3"/>
      <c r="AM888" s="6"/>
      <c r="AN888" s="6"/>
      <c r="AO888" s="6"/>
      <c r="AP888" s="6"/>
      <c r="AQ888" s="6"/>
      <c r="AR888" s="6"/>
      <c r="AS888" s="6"/>
      <c r="AT888" s="6"/>
      <c r="AU888" s="6"/>
      <c r="AV888" s="8"/>
      <c r="AW888" s="10"/>
      <c r="AX888" s="6"/>
      <c r="AY888" s="6"/>
      <c r="AZ888" s="6"/>
      <c r="BA888" s="6"/>
      <c r="BB888" s="6"/>
      <c r="BC888" s="6"/>
      <c r="BD888" s="6"/>
      <c r="BE888" s="8">
        <v>887</v>
      </c>
      <c r="BF888" s="6" t="str">
        <f t="shared" si="274"/>
        <v>insert into bitacoras_estatus (numero_expediente, numero_registro, representante, fecha_inicio, fecha_vencimiento, id_cliente, id_admin, id_bitacoras_estatus, id_estatus, id_clase, id_marca, created_at, updated_at) values('986221','1090585','JUAN DAVID LORENZANA HERNANDEZ','2008-12-10','2018-12-10','263','2','1','1',null,380,'2008-12-10 00:00:00','2008-12-10 00:00:00');</v>
      </c>
      <c r="BG888" s="6" t="str">
        <f t="shared" si="275"/>
        <v/>
      </c>
      <c r="BH888" s="6" t="str">
        <f t="shared" si="276"/>
        <v/>
      </c>
      <c r="BI888" s="137" t="str">
        <f t="shared" si="277"/>
        <v>update bitacoras_estatus set comprobacion_uso = 1, id_estatus=6 where id=887;</v>
      </c>
      <c r="BJ888" s="137" t="str">
        <f t="shared" si="278"/>
        <v>update bitacoras_estatus set numero_expediente = '986221', numero_registro = '1090585', id_estatus = 6, fecha_inicio = '2008-12-10', fecha_vencimiento ='2018-12-10', created_at ='2008-12-10 00:00:00', updated_at ='2008-12-10 00:00:00', id_clase=null, id_marca=380, id_cliente=263, vigencia = 1 where id =887;</v>
      </c>
      <c r="BK888" s="137" t="str">
        <f t="shared" si="279"/>
        <v>update bitacoras_estatus set id_estatus = 6 where id =887;</v>
      </c>
    </row>
    <row r="889" spans="1:63">
      <c r="A889" s="3">
        <v>1049465</v>
      </c>
      <c r="B889" s="3">
        <v>1142859</v>
      </c>
      <c r="C889" s="3">
        <f>IF(Tabla1[[#This Row],[No. REG.]]="","",1)</f>
        <v>1</v>
      </c>
      <c r="D889" s="3" t="s">
        <v>46</v>
      </c>
      <c r="E889" s="3">
        <f>IF(Tabla1[[#This Row],[STATUS]]="","",VLOOKUP(D889,Estatus!$A$2:$B$13,2,0))</f>
        <v>10</v>
      </c>
      <c r="F889" s="3">
        <f>IF(Tabla1[[#This Row],[STATUS]]="","",VLOOKUP(D889,Estatus!$A$2:$I$12,9,0))</f>
        <v>1</v>
      </c>
      <c r="G889" s="12"/>
      <c r="H889" s="7">
        <v>40141</v>
      </c>
      <c r="I889" s="80">
        <f t="shared" si="260"/>
        <v>2009</v>
      </c>
      <c r="J889" s="80">
        <f t="shared" si="261"/>
        <v>11</v>
      </c>
      <c r="K889" s="80">
        <f t="shared" si="262"/>
        <v>24</v>
      </c>
      <c r="L889" s="80">
        <f t="shared" si="263"/>
        <v>11</v>
      </c>
      <c r="M889" s="80">
        <f t="shared" si="264"/>
        <v>24</v>
      </c>
      <c r="N889" s="80" t="str">
        <f t="shared" si="265"/>
        <v>'2009-11-24'</v>
      </c>
      <c r="O889" s="80" t="str">
        <f t="shared" si="266"/>
        <v>'2009-11-24 00:00:00'</v>
      </c>
      <c r="P889" s="7">
        <v>43793</v>
      </c>
      <c r="Q889" s="80">
        <f t="shared" si="267"/>
        <v>2019</v>
      </c>
      <c r="R889" s="80">
        <f t="shared" si="268"/>
        <v>11</v>
      </c>
      <c r="S889" s="80">
        <f t="shared" si="269"/>
        <v>24</v>
      </c>
      <c r="T889" s="80">
        <f t="shared" si="270"/>
        <v>11</v>
      </c>
      <c r="U889" s="80">
        <f t="shared" si="271"/>
        <v>24</v>
      </c>
      <c r="V889" s="80" t="str">
        <f t="shared" si="272"/>
        <v>'2019-11-24'</v>
      </c>
      <c r="W889" s="80">
        <v>32</v>
      </c>
      <c r="X889" s="80">
        <f t="shared" si="273"/>
        <v>32</v>
      </c>
      <c r="Y889" s="3" t="s">
        <v>4562</v>
      </c>
      <c r="Z889" s="124">
        <f>IFERROR(IF(Y889="","null",VLOOKUP(Y889,Marcas!$A$2:$C$2024,2,0)),"")</f>
        <v>380</v>
      </c>
      <c r="AA889" s="3" t="s">
        <v>4562</v>
      </c>
      <c r="AB889" s="3">
        <f>IFERROR(IF(AA889="","",IF(AA889="EMPORIO LEGAL",1,VLOOKUP(AA889,Clientes!$A$2:$B$1190,2,0))),"")</f>
        <v>263</v>
      </c>
      <c r="AC889" s="3">
        <f>IFERROR(IF(Tabla1[[#This Row],[id_control]]="null","",VLOOKUP(CONCATENATE(Tabla1[[#This Row],[CLIENTE]],"-",Tabla1[[#This Row],[id_control]]),Hoja1!$C$2:$D$1994,2,0)),"")</f>
        <v>888</v>
      </c>
      <c r="AD889" s="3" t="s">
        <v>4563</v>
      </c>
      <c r="AE889" s="3"/>
      <c r="AF889" s="3"/>
      <c r="AG889" s="3"/>
      <c r="AH889" s="3"/>
      <c r="AI889" s="3"/>
      <c r="AJ889" s="3"/>
      <c r="AK889" s="3"/>
      <c r="AL889" s="3"/>
      <c r="AM889" s="6"/>
      <c r="AN889" s="6"/>
      <c r="AO889" s="6"/>
      <c r="AP889" s="6"/>
      <c r="AQ889" s="6"/>
      <c r="AR889" s="6"/>
      <c r="AS889" s="6"/>
      <c r="AT889" s="6"/>
      <c r="AU889" s="6"/>
      <c r="AV889" s="6"/>
      <c r="AW889" s="10"/>
      <c r="AX889" s="6"/>
      <c r="AY889" s="6"/>
      <c r="AZ889" s="6"/>
      <c r="BA889" s="6"/>
      <c r="BB889" s="6"/>
      <c r="BC889" s="6"/>
      <c r="BD889" s="6"/>
      <c r="BE889" s="8">
        <v>888</v>
      </c>
      <c r="BF889" s="6" t="str">
        <f t="shared" si="274"/>
        <v>insert into bitacoras_estatus (numero_expediente, numero_registro, representante, fecha_inicio, fecha_vencimiento, id_cliente, id_admin, id_bitacoras_estatus, id_estatus, id_clase, id_marca, created_at, updated_at) values('1049465','1142859','JUAN DAVID LORENZANA HERNANDEZ','2009-11-24','2019-11-24','263','2','1','1',32,380,'2009-11-24 00:00:00','2009-11-24 00:00:00');</v>
      </c>
      <c r="BG889" s="6" t="str">
        <f t="shared" si="275"/>
        <v/>
      </c>
      <c r="BH889" s="6" t="str">
        <f t="shared" si="276"/>
        <v/>
      </c>
      <c r="BI889" s="137" t="str">
        <f t="shared" si="277"/>
        <v>update bitacoras_estatus set comprobacion_uso = 1, id_estatus=10 where id=888;</v>
      </c>
      <c r="BJ889" s="137" t="str">
        <f t="shared" si="278"/>
        <v>update bitacoras_estatus set numero_expediente = '1049465', numero_registro = '1142859', id_estatus = 10, fecha_inicio = '2009-11-24', fecha_vencimiento ='2019-11-24', created_at ='2009-11-24 00:00:00', updated_at ='2009-11-24 00:00:00', id_clase=32, id_marca=380, id_cliente=263, vigencia = 1 where id =888;</v>
      </c>
      <c r="BK889" s="137" t="str">
        <f t="shared" si="279"/>
        <v>update bitacoras_estatus set id_estatus = 10 where id =888;</v>
      </c>
    </row>
    <row r="890" spans="1:63" ht="29">
      <c r="A890" s="6">
        <v>478236</v>
      </c>
      <c r="B890" s="6">
        <v>714262</v>
      </c>
      <c r="C890" s="6">
        <f>IF(Tabla1[[#This Row],[No. REG.]]="","",1)</f>
        <v>1</v>
      </c>
      <c r="D890" s="3" t="s">
        <v>46</v>
      </c>
      <c r="E890" s="3">
        <f>IF(Tabla1[[#This Row],[STATUS]]="","",VLOOKUP(D890,Estatus!$A$2:$B$13,2,0))</f>
        <v>10</v>
      </c>
      <c r="F890" s="3">
        <f>IF(Tabla1[[#This Row],[STATUS]]="","",VLOOKUP(D890,Estatus!$A$2:$I$12,9,0))</f>
        <v>1</v>
      </c>
      <c r="G890" s="16" t="s">
        <v>4564</v>
      </c>
      <c r="H890" s="9">
        <v>36963</v>
      </c>
      <c r="I890" s="81">
        <f t="shared" si="260"/>
        <v>2001</v>
      </c>
      <c r="J890" s="81">
        <f t="shared" si="261"/>
        <v>3</v>
      </c>
      <c r="K890" s="81">
        <f t="shared" si="262"/>
        <v>13</v>
      </c>
      <c r="L890" s="81" t="str">
        <f t="shared" si="263"/>
        <v>03</v>
      </c>
      <c r="M890" s="81">
        <f t="shared" si="264"/>
        <v>13</v>
      </c>
      <c r="N890" s="81" t="str">
        <f t="shared" si="265"/>
        <v>'2001-03-13'</v>
      </c>
      <c r="O890" s="81" t="str">
        <f t="shared" si="266"/>
        <v>'2001-03-13 00:00:00'</v>
      </c>
      <c r="P890" s="9">
        <v>44268</v>
      </c>
      <c r="Q890" s="81">
        <f t="shared" si="267"/>
        <v>2021</v>
      </c>
      <c r="R890" s="81">
        <f t="shared" si="268"/>
        <v>3</v>
      </c>
      <c r="S890" s="81">
        <f t="shared" si="269"/>
        <v>13</v>
      </c>
      <c r="T890" s="81" t="str">
        <f t="shared" si="270"/>
        <v>03</v>
      </c>
      <c r="U890" s="81">
        <f t="shared" si="271"/>
        <v>13</v>
      </c>
      <c r="V890" s="81" t="str">
        <f t="shared" si="272"/>
        <v>'2021-03-13'</v>
      </c>
      <c r="W890" s="81"/>
      <c r="X890" s="81" t="str">
        <f t="shared" si="273"/>
        <v>null</v>
      </c>
      <c r="Y890" s="6" t="s">
        <v>8617</v>
      </c>
      <c r="Z890" s="123">
        <f>IFERROR(IF(Y890="","null",VLOOKUP(Y890,Marcas!$A$2:$C$2024,2,0)),"")</f>
        <v>371</v>
      </c>
      <c r="AA890" s="6" t="s">
        <v>4565</v>
      </c>
      <c r="AB890" s="6">
        <f>IFERROR(IF(AA890="","",IF(AA890="EMPORIO LEGAL",1,VLOOKUP(AA890,Clientes!$A$2:$B$1190,2,0))),"")</f>
        <v>262</v>
      </c>
      <c r="AC890" s="6">
        <f>IFERROR(IF(Tabla1[[#This Row],[id_control]]="null","",VLOOKUP(CONCATENATE(Tabla1[[#This Row],[CLIENTE]],"-",Tabla1[[#This Row],[id_control]]),Hoja1!$C$2:$D$1994,2,0)),"")</f>
        <v>890</v>
      </c>
      <c r="AD890" s="6" t="s">
        <v>4566</v>
      </c>
      <c r="AE890" s="6"/>
      <c r="AF890" s="6"/>
      <c r="AG890" s="6"/>
      <c r="AH890" s="6"/>
      <c r="AI890" s="6"/>
      <c r="AJ890" s="6"/>
      <c r="AK890" s="6"/>
      <c r="AL890" s="8" t="s">
        <v>4567</v>
      </c>
      <c r="AM890" s="6"/>
      <c r="AN890" s="6"/>
      <c r="AO890" s="6"/>
      <c r="AP890" s="6"/>
      <c r="AQ890" s="10"/>
      <c r="AR890" s="6"/>
      <c r="AS890" s="6"/>
      <c r="AT890" s="6"/>
      <c r="AU890" s="6"/>
      <c r="AV890" s="6" t="s">
        <v>4568</v>
      </c>
      <c r="AW890" s="6" t="s">
        <v>4569</v>
      </c>
      <c r="AX890" s="6"/>
      <c r="AY890" s="6"/>
      <c r="AZ890" s="6"/>
      <c r="BA890" s="6"/>
      <c r="BB890" s="6"/>
      <c r="BC890" s="6"/>
      <c r="BD890" s="6" t="s">
        <v>4570</v>
      </c>
      <c r="BE890" s="8">
        <v>889</v>
      </c>
      <c r="BF890" s="6" t="str">
        <f t="shared" si="274"/>
        <v>insert into bitacoras_estatus (numero_expediente, numero_registro, representante, fecha_inicio, fecha_vencimiento, id_cliente, id_admin, id_bitacoras_estatus, id_estatus, id_clase, id_marca, created_at, updated_at) values('478236','714262','TITULO RECIBIDO 14/09/2011','2001-03-13','2021-03-13','262','2','1','1',null,371,'2001-03-13 00:00:00','2001-03-13 00:00:00');</v>
      </c>
      <c r="BG890" s="6" t="str">
        <f t="shared" si="275"/>
        <v>insert into servicios_comentarios (comentario, id_admin, id_estatus, created_at, updated_at) values('RENOVACION ENTREGADA 15/06/2011, QUEQUISITOS RECIBIDOS 23/06/2011',1,889,'2001-03-13 00:00:00','2001-03-13 00:00:00');</v>
      </c>
      <c r="BH890" s="6" t="str">
        <f t="shared" si="276"/>
        <v>insert into servicios_comentarios (comentario, id_admin, id_estatus, created_at, updated_at) values('423-3053',1,889,'2001-03-13 00:00:00','2001-03-13 00:00:00');</v>
      </c>
      <c r="BI890" s="137" t="str">
        <f t="shared" si="277"/>
        <v>update bitacoras_estatus set comprobacion_uso = 1, id_estatus=10 where id=889;</v>
      </c>
      <c r="BJ890" s="137" t="str">
        <f t="shared" si="278"/>
        <v>update bitacoras_estatus set numero_expediente = '478236', numero_registro = '714262', id_estatus = 10, fecha_inicio = '2001-03-13', fecha_vencimiento ='2021-03-13', created_at ='2001-03-13 00:00:00', updated_at ='2001-03-13 00:00:00', id_clase=null, id_marca=371, id_cliente=262, vigencia = 1 where id =889;</v>
      </c>
      <c r="BK890" s="137" t="str">
        <f t="shared" si="279"/>
        <v>update bitacoras_estatus set id_estatus = 10 where id =889;</v>
      </c>
    </row>
    <row r="891" spans="1:63" ht="29">
      <c r="A891" s="6">
        <v>478237</v>
      </c>
      <c r="B891" s="6">
        <v>713386</v>
      </c>
      <c r="C891" s="6">
        <f>IF(Tabla1[[#This Row],[No. REG.]]="","",1)</f>
        <v>1</v>
      </c>
      <c r="D891" s="3" t="s">
        <v>46</v>
      </c>
      <c r="E891" s="3">
        <f>IF(Tabla1[[#This Row],[STATUS]]="","",VLOOKUP(D891,Estatus!$A$2:$B$13,2,0))</f>
        <v>10</v>
      </c>
      <c r="F891" s="3">
        <f>IF(Tabla1[[#This Row],[STATUS]]="","",VLOOKUP(D891,Estatus!$A$2:$I$12,9,0))</f>
        <v>1</v>
      </c>
      <c r="G891" s="16" t="s">
        <v>4571</v>
      </c>
      <c r="H891" s="9">
        <v>36963</v>
      </c>
      <c r="I891" s="81">
        <f t="shared" si="260"/>
        <v>2001</v>
      </c>
      <c r="J891" s="81">
        <f t="shared" si="261"/>
        <v>3</v>
      </c>
      <c r="K891" s="81">
        <f t="shared" si="262"/>
        <v>13</v>
      </c>
      <c r="L891" s="81" t="str">
        <f t="shared" si="263"/>
        <v>03</v>
      </c>
      <c r="M891" s="81">
        <f t="shared" si="264"/>
        <v>13</v>
      </c>
      <c r="N891" s="81" t="str">
        <f t="shared" si="265"/>
        <v>'2001-03-13'</v>
      </c>
      <c r="O891" s="81" t="str">
        <f t="shared" si="266"/>
        <v>'2001-03-13 00:00:00'</v>
      </c>
      <c r="P891" s="9">
        <v>44268</v>
      </c>
      <c r="Q891" s="81">
        <f t="shared" si="267"/>
        <v>2021</v>
      </c>
      <c r="R891" s="81">
        <f t="shared" si="268"/>
        <v>3</v>
      </c>
      <c r="S891" s="81">
        <f t="shared" si="269"/>
        <v>13</v>
      </c>
      <c r="T891" s="81" t="str">
        <f t="shared" si="270"/>
        <v>03</v>
      </c>
      <c r="U891" s="81">
        <f t="shared" si="271"/>
        <v>13</v>
      </c>
      <c r="V891" s="81" t="str">
        <f t="shared" si="272"/>
        <v>'2021-03-13'</v>
      </c>
      <c r="W891" s="81"/>
      <c r="X891" s="81" t="str">
        <f t="shared" si="273"/>
        <v>null</v>
      </c>
      <c r="Y891" s="6" t="s">
        <v>4565</v>
      </c>
      <c r="Z891" s="123">
        <f>IFERROR(IF(Y891="","null",VLOOKUP(Y891,Marcas!$A$2:$C$2024,2,0)),"")</f>
        <v>379</v>
      </c>
      <c r="AA891" s="6" t="s">
        <v>4565</v>
      </c>
      <c r="AB891" s="6">
        <f>IFERROR(IF(AA891="","",IF(AA891="EMPORIO LEGAL",1,VLOOKUP(AA891,Clientes!$A$2:$B$1190,2,0))),"")</f>
        <v>262</v>
      </c>
      <c r="AC891" s="6">
        <f>IFERROR(IF(Tabla1[[#This Row],[id_control]]="null","",VLOOKUP(CONCATENATE(Tabla1[[#This Row],[CLIENTE]],"-",Tabla1[[#This Row],[id_control]]),Hoja1!$C$2:$D$1994,2,0)),"")</f>
        <v>891</v>
      </c>
      <c r="AD891" s="8" t="s">
        <v>4566</v>
      </c>
      <c r="AE891" s="8"/>
      <c r="AF891" s="6"/>
      <c r="AG891" s="6"/>
      <c r="AH891" s="6"/>
      <c r="AI891" s="6"/>
      <c r="AJ891" s="6"/>
      <c r="AK891" s="6"/>
      <c r="AL891" s="3" t="s">
        <v>4567</v>
      </c>
      <c r="AM891" s="6"/>
      <c r="AN891" s="6"/>
      <c r="AO891" s="6"/>
      <c r="AP891" s="6"/>
      <c r="AQ891" s="10"/>
      <c r="AR891" s="6"/>
      <c r="AS891" s="6"/>
      <c r="AT891" s="6"/>
      <c r="AU891" s="6"/>
      <c r="AV891" s="6" t="s">
        <v>4568</v>
      </c>
      <c r="AW891" s="6" t="s">
        <v>4569</v>
      </c>
      <c r="AX891" s="6"/>
      <c r="AY891" s="6"/>
      <c r="AZ891" s="6"/>
      <c r="BA891" s="6"/>
      <c r="BB891" s="6"/>
      <c r="BC891" s="6"/>
      <c r="BD891" s="6" t="s">
        <v>4570</v>
      </c>
      <c r="BE891" s="8">
        <v>890</v>
      </c>
      <c r="BF891" s="6" t="str">
        <f t="shared" si="274"/>
        <v>insert into bitacoras_estatus (numero_expediente, numero_registro, representante, fecha_inicio, fecha_vencimiento, id_cliente, id_admin, id_bitacoras_estatus, id_estatus, id_clase, id_marca, created_at, updated_at) values('478237','713386','TITULO RECIBIDO 14/09/2011','2001-03-13','2021-03-13','262','2','1','1',null,379,'2001-03-13 00:00:00','2001-03-13 00:00:00');</v>
      </c>
      <c r="BG891" s="6" t="str">
        <f t="shared" si="275"/>
        <v>insert into servicios_comentarios (comentario, id_admin, id_estatus, created_at, updated_at) values('RENOVACION ENTREGADA 15/06/2011, QUEQUISITOS RECIBIDOS 23/06/2012',1,890,'2001-03-13 00:00:00','2001-03-13 00:00:00');</v>
      </c>
      <c r="BH891" s="6" t="str">
        <f t="shared" si="276"/>
        <v>insert into servicios_comentarios (comentario, id_admin, id_estatus, created_at, updated_at) values('423-3053',1,890,'2001-03-13 00:00:00','2001-03-13 00:00:00');</v>
      </c>
      <c r="BI891" s="137" t="str">
        <f t="shared" si="277"/>
        <v>update bitacoras_estatus set comprobacion_uso = 1, id_estatus=10 where id=890;</v>
      </c>
      <c r="BJ891" s="137" t="str">
        <f t="shared" si="278"/>
        <v>update bitacoras_estatus set numero_expediente = '478237', numero_registro = '713386', id_estatus = 10, fecha_inicio = '2001-03-13', fecha_vencimiento ='2021-03-13', created_at ='2001-03-13 00:00:00', updated_at ='2001-03-13 00:00:00', id_clase=null, id_marca=379, id_cliente=262, vigencia = 1 where id =890;</v>
      </c>
      <c r="BK891" s="137" t="str">
        <f t="shared" si="279"/>
        <v>update bitacoras_estatus set id_estatus = 10 where id =890;</v>
      </c>
    </row>
    <row r="892" spans="1:63">
      <c r="A892" s="3">
        <v>1281659</v>
      </c>
      <c r="B892" s="3">
        <v>1321093</v>
      </c>
      <c r="C892" s="3">
        <f>IF(Tabla1[[#This Row],[No. REG.]]="","",1)</f>
        <v>1</v>
      </c>
      <c r="D892" s="3" t="s">
        <v>46</v>
      </c>
      <c r="E892" s="3">
        <f>IF(Tabla1[[#This Row],[STATUS]]="","",VLOOKUP(D892,Estatus!$A$2:$B$13,2,0))</f>
        <v>10</v>
      </c>
      <c r="F892" s="3">
        <f>IF(Tabla1[[#This Row],[STATUS]]="","",VLOOKUP(D892,Estatus!$A$2:$I$12,9,0))</f>
        <v>1</v>
      </c>
      <c r="G892" s="12" t="s">
        <v>1976</v>
      </c>
      <c r="H892" s="7">
        <v>41061</v>
      </c>
      <c r="I892" s="80">
        <f t="shared" si="260"/>
        <v>2012</v>
      </c>
      <c r="J892" s="80">
        <f t="shared" si="261"/>
        <v>6</v>
      </c>
      <c r="K892" s="80">
        <f t="shared" si="262"/>
        <v>1</v>
      </c>
      <c r="L892" s="80" t="str">
        <f t="shared" si="263"/>
        <v>06</v>
      </c>
      <c r="M892" s="80" t="str">
        <f t="shared" si="264"/>
        <v>01</v>
      </c>
      <c r="N892" s="80" t="str">
        <f t="shared" si="265"/>
        <v>'2012-06-01'</v>
      </c>
      <c r="O892" s="80" t="str">
        <f t="shared" si="266"/>
        <v>'2012-06-01 00:00:00'</v>
      </c>
      <c r="P892" s="7">
        <v>44713</v>
      </c>
      <c r="Q892" s="80">
        <f t="shared" si="267"/>
        <v>2022</v>
      </c>
      <c r="R892" s="80">
        <f t="shared" si="268"/>
        <v>6</v>
      </c>
      <c r="S892" s="80">
        <f t="shared" si="269"/>
        <v>1</v>
      </c>
      <c r="T892" s="80" t="str">
        <f t="shared" si="270"/>
        <v>06</v>
      </c>
      <c r="U892" s="80" t="str">
        <f t="shared" si="271"/>
        <v>01</v>
      </c>
      <c r="V892" s="80" t="str">
        <f t="shared" si="272"/>
        <v>'2022-06-01'</v>
      </c>
      <c r="W892" s="80"/>
      <c r="X892" s="80" t="str">
        <f t="shared" si="273"/>
        <v>null</v>
      </c>
      <c r="Y892" s="3" t="s">
        <v>4572</v>
      </c>
      <c r="Z892" s="124">
        <f>IFERROR(IF(Y892="","null",VLOOKUP(Y892,Marcas!$A$2:$C$2024,2,0)),"")</f>
        <v>377</v>
      </c>
      <c r="AA892" s="3" t="s">
        <v>4572</v>
      </c>
      <c r="AB892" s="3">
        <f>IFERROR(IF(AA892="","",IF(AA892="EMPORIO LEGAL",1,VLOOKUP(AA892,Clientes!$A$2:$B$1190,2,0))),"")</f>
        <v>260</v>
      </c>
      <c r="AC892" s="3">
        <f>IFERROR(IF(Tabla1[[#This Row],[id_control]]="null","",VLOOKUP(CONCATENATE(Tabla1[[#This Row],[CLIENTE]],"-",Tabla1[[#This Row],[id_control]]),Hoja1!$C$2:$D$1994,2,0)),"")</f>
        <v>892</v>
      </c>
      <c r="AD892" s="3" t="s">
        <v>4573</v>
      </c>
      <c r="AE892" s="3"/>
      <c r="AF892" s="3"/>
      <c r="AG892" s="3"/>
      <c r="AH892" s="3"/>
      <c r="AI892" s="3"/>
      <c r="AJ892" s="3"/>
      <c r="AK892" s="3"/>
      <c r="AL892" s="3" t="s">
        <v>4574</v>
      </c>
      <c r="AM892" s="4"/>
      <c r="AN892" s="6"/>
      <c r="AO892" s="6"/>
      <c r="AP892" s="6"/>
      <c r="AQ892" s="6">
        <v>6141690221</v>
      </c>
      <c r="AR892" s="6"/>
      <c r="AS892" s="6"/>
      <c r="AT892" s="6"/>
      <c r="AU892" s="6"/>
      <c r="AV892" s="6" t="s">
        <v>4575</v>
      </c>
      <c r="AW892" s="6"/>
      <c r="AX892" s="6"/>
      <c r="AY892" s="6"/>
      <c r="AZ892" s="6"/>
      <c r="BA892" s="6"/>
      <c r="BB892" s="6"/>
      <c r="BC892" s="6"/>
      <c r="BD892" s="6" t="s">
        <v>4576</v>
      </c>
      <c r="BE892" s="8">
        <v>891</v>
      </c>
      <c r="BF892" s="6" t="str">
        <f t="shared" si="274"/>
        <v>insert into bitacoras_estatus (numero_expediente, numero_registro, representante, fecha_inicio, fecha_vencimiento, id_cliente, id_admin, id_bitacoras_estatus, id_estatus, id_clase, id_marca, created_at, updated_at) values('1281659','1321093','JORGE ADOLFO TREVIÑO PORTILLO','2012-06-01','2022-06-01','260','2','1','1',null,377,'2012-06-01 00:00:00','2012-06-01 00:00:00');</v>
      </c>
      <c r="BG892" s="6" t="str">
        <f t="shared" si="275"/>
        <v>insert into servicios_comentarios (comentario, id_admin, id_estatus, created_at, updated_at) values('titulo recibido 30/11/2012',1,891,'2012-06-01 00:00:00','2012-06-01 00:00:00');</v>
      </c>
      <c r="BH892" s="6" t="str">
        <f t="shared" si="276"/>
        <v>insert into servicios_comentarios (comentario, id_admin, id_estatus, created_at, updated_at) values('424 3535 CEL.- 6141690221',1,891,'2012-06-01 00:00:00','2012-06-01 00:00:00');</v>
      </c>
      <c r="BI892" s="137" t="str">
        <f t="shared" si="277"/>
        <v>update bitacoras_estatus set comprobacion_uso = 1, id_estatus=10 where id=891;</v>
      </c>
      <c r="BJ892" s="137" t="str">
        <f t="shared" si="278"/>
        <v>update bitacoras_estatus set numero_expediente = '1281659', numero_registro = '1321093', id_estatus = 10, fecha_inicio = '2012-06-01', fecha_vencimiento ='2022-06-01', created_at ='2012-06-01 00:00:00', updated_at ='2012-06-01 00:00:00', id_clase=null, id_marca=377, id_cliente=260, vigencia = 1 where id =891;</v>
      </c>
      <c r="BK892" s="137" t="str">
        <f t="shared" si="279"/>
        <v>update bitacoras_estatus set id_estatus = 10 where id =891;</v>
      </c>
    </row>
    <row r="893" spans="1:63">
      <c r="A893" s="3">
        <v>1339052</v>
      </c>
      <c r="B893" s="3">
        <v>1394574</v>
      </c>
      <c r="C893" s="3">
        <f>IF(Tabla1[[#This Row],[No. REG.]]="","",1)</f>
        <v>1</v>
      </c>
      <c r="D893" s="3" t="s">
        <v>46</v>
      </c>
      <c r="E893" s="3">
        <f>IF(Tabla1[[#This Row],[STATUS]]="","",VLOOKUP(D893,Estatus!$A$2:$B$13,2,0))</f>
        <v>10</v>
      </c>
      <c r="F893" s="3">
        <f>IF(Tabla1[[#This Row],[STATUS]]="","",VLOOKUP(D893,Estatus!$A$2:$I$12,9,0))</f>
        <v>1</v>
      </c>
      <c r="G893" s="12" t="s">
        <v>3680</v>
      </c>
      <c r="H893" s="7">
        <v>41285</v>
      </c>
      <c r="I893" s="80">
        <f t="shared" si="260"/>
        <v>2013</v>
      </c>
      <c r="J893" s="80">
        <f t="shared" si="261"/>
        <v>1</v>
      </c>
      <c r="K893" s="80">
        <f t="shared" si="262"/>
        <v>11</v>
      </c>
      <c r="L893" s="80" t="str">
        <f t="shared" si="263"/>
        <v>01</v>
      </c>
      <c r="M893" s="80">
        <f t="shared" si="264"/>
        <v>11</v>
      </c>
      <c r="N893" s="80" t="str">
        <f t="shared" si="265"/>
        <v>'2013-01-11'</v>
      </c>
      <c r="O893" s="80" t="str">
        <f t="shared" si="266"/>
        <v>'2013-01-11 00:00:00'</v>
      </c>
      <c r="P893" s="7">
        <v>44937</v>
      </c>
      <c r="Q893" s="80">
        <f t="shared" si="267"/>
        <v>2023</v>
      </c>
      <c r="R893" s="80">
        <f t="shared" si="268"/>
        <v>1</v>
      </c>
      <c r="S893" s="80">
        <f t="shared" si="269"/>
        <v>11</v>
      </c>
      <c r="T893" s="80" t="str">
        <f t="shared" si="270"/>
        <v>01</v>
      </c>
      <c r="U893" s="80">
        <f t="shared" si="271"/>
        <v>11</v>
      </c>
      <c r="V893" s="80" t="str">
        <f t="shared" si="272"/>
        <v>'2023-01-11'</v>
      </c>
      <c r="W893" s="80"/>
      <c r="X893" s="80" t="str">
        <f t="shared" si="273"/>
        <v>null</v>
      </c>
      <c r="Y893" s="3" t="s">
        <v>4577</v>
      </c>
      <c r="Z893" s="124">
        <f>IFERROR(IF(Y893="","null",VLOOKUP(Y893,Marcas!$A$2:$C$2024,2,0)),"")</f>
        <v>376</v>
      </c>
      <c r="AA893" s="3" t="s">
        <v>4577</v>
      </c>
      <c r="AB893" s="3">
        <f>IFERROR(IF(AA893="","",IF(AA893="EMPORIO LEGAL",1,VLOOKUP(AA893,Clientes!$A$2:$B$1190,2,0))),"")</f>
        <v>259</v>
      </c>
      <c r="AC893" s="3">
        <f>IFERROR(IF(Tabla1[[#This Row],[id_control]]="null","",VLOOKUP(CONCATENATE(Tabla1[[#This Row],[CLIENTE]],"-",Tabla1[[#This Row],[id_control]]),Hoja1!$C$2:$D$1994,2,0)),"")</f>
        <v>893</v>
      </c>
      <c r="AD893" s="3" t="s">
        <v>4578</v>
      </c>
      <c r="AE893" s="3" t="s">
        <v>4579</v>
      </c>
      <c r="AF893" s="3"/>
      <c r="AG893" s="3"/>
      <c r="AH893" s="3"/>
      <c r="AI893" s="3"/>
      <c r="AJ893" s="3"/>
      <c r="AK893" s="3"/>
      <c r="AL893" s="3">
        <v>6144134349</v>
      </c>
      <c r="AM893" s="5"/>
      <c r="AN893" s="5"/>
      <c r="AO893" s="5"/>
      <c r="AP893" s="5"/>
      <c r="AQ893" s="5">
        <v>6141407927</v>
      </c>
      <c r="AR893" s="5"/>
      <c r="AS893" s="5"/>
      <c r="AT893" s="5"/>
      <c r="AU893" s="5"/>
      <c r="AV893" s="5" t="s">
        <v>4580</v>
      </c>
      <c r="AW893" s="11"/>
      <c r="AX893" s="5"/>
      <c r="AY893" s="5"/>
      <c r="AZ893" s="5"/>
      <c r="BA893" s="5"/>
      <c r="BB893" s="5"/>
      <c r="BC893" s="5"/>
      <c r="BD893" s="8" t="s">
        <v>4581</v>
      </c>
      <c r="BE893" s="8">
        <v>892</v>
      </c>
      <c r="BF893" s="6" t="str">
        <f t="shared" si="274"/>
        <v>insert into bitacoras_estatus (numero_expediente, numero_registro, representante, fecha_inicio, fecha_vencimiento, id_cliente, id_admin, id_bitacoras_estatus, id_estatus, id_clase, id_marca, created_at, updated_at) values('1339052','1394574','ALEJANDRA DOMINGUEZ PORTILLO','2013-01-11','2023-01-11','259','2','1','1',null,376,'2013-01-11 00:00:00','2013-01-11 00:00:00');</v>
      </c>
      <c r="BG893" s="6" t="str">
        <f t="shared" si="275"/>
        <v>insert into servicios_comentarios (comentario, id_admin, id_estatus, created_at, updated_at) values('TITULO RECIBIDO 30/10/2013',1,892,'2013-01-11 00:00:00','2013-01-11 00:00:00');</v>
      </c>
      <c r="BH893" s="6" t="str">
        <f t="shared" si="276"/>
        <v>insert into servicios_comentarios (comentario, id_admin, id_estatus, created_at, updated_at) values('4134349 EL.- 6141407927',1,892,'2013-01-11 00:00:00','2013-01-11 00:00:00');</v>
      </c>
      <c r="BI893" s="137" t="str">
        <f t="shared" si="277"/>
        <v>update bitacoras_estatus set comprobacion_uso = 1, id_estatus=10 where id=892;</v>
      </c>
      <c r="BJ893" s="137" t="str">
        <f t="shared" si="278"/>
        <v>update bitacoras_estatus set numero_expediente = '1339052', numero_registro = '1394574', id_estatus = 10, fecha_inicio = '2013-01-11', fecha_vencimiento ='2023-01-11', created_at ='2013-01-11 00:00:00', updated_at ='2013-01-11 00:00:00', id_clase=null, id_marca=376, id_cliente=259, vigencia = 1 where id =892;</v>
      </c>
      <c r="BK893" s="137" t="str">
        <f t="shared" si="279"/>
        <v>update bitacoras_estatus set id_estatus = 10 where id =892;</v>
      </c>
    </row>
    <row r="894" spans="1:63" ht="92">
      <c r="A894" s="3">
        <v>957390</v>
      </c>
      <c r="B894" s="3">
        <v>1065686</v>
      </c>
      <c r="C894" s="3">
        <f>IF(Tabla1[[#This Row],[No. REG.]]="","",1)</f>
        <v>1</v>
      </c>
      <c r="D894" s="3" t="s">
        <v>46</v>
      </c>
      <c r="E894" s="3">
        <f>IF(Tabla1[[#This Row],[STATUS]]="","",VLOOKUP(D894,Estatus!$A$2:$B$13,2,0))</f>
        <v>10</v>
      </c>
      <c r="F894" s="3">
        <f>IF(Tabla1[[#This Row],[STATUS]]="","",VLOOKUP(D894,Estatus!$A$2:$I$12,9,0))</f>
        <v>1</v>
      </c>
      <c r="G894" s="12" t="s">
        <v>4582</v>
      </c>
      <c r="H894" s="7">
        <v>43325</v>
      </c>
      <c r="I894" s="80">
        <f t="shared" si="260"/>
        <v>2018</v>
      </c>
      <c r="J894" s="80">
        <f t="shared" si="261"/>
        <v>8</v>
      </c>
      <c r="K894" s="80">
        <f t="shared" si="262"/>
        <v>13</v>
      </c>
      <c r="L894" s="80" t="str">
        <f t="shared" si="263"/>
        <v>08</v>
      </c>
      <c r="M894" s="80">
        <f t="shared" si="264"/>
        <v>13</v>
      </c>
      <c r="N894" s="80" t="str">
        <f t="shared" si="265"/>
        <v>'2018-08-13'</v>
      </c>
      <c r="O894" s="80" t="str">
        <f t="shared" si="266"/>
        <v>'2018-08-13 00:00:00'</v>
      </c>
      <c r="P894" s="7">
        <v>46978</v>
      </c>
      <c r="Q894" s="80">
        <f t="shared" si="267"/>
        <v>2028</v>
      </c>
      <c r="R894" s="80">
        <f t="shared" si="268"/>
        <v>8</v>
      </c>
      <c r="S894" s="80">
        <f t="shared" si="269"/>
        <v>13</v>
      </c>
      <c r="T894" s="80" t="str">
        <f t="shared" si="270"/>
        <v>08</v>
      </c>
      <c r="U894" s="80">
        <f t="shared" si="271"/>
        <v>13</v>
      </c>
      <c r="V894" s="80" t="str">
        <f t="shared" si="272"/>
        <v>'2028-08-13'</v>
      </c>
      <c r="W894" s="80"/>
      <c r="X894" s="80" t="str">
        <f t="shared" si="273"/>
        <v>null</v>
      </c>
      <c r="Y894" s="3" t="s">
        <v>4583</v>
      </c>
      <c r="Z894" s="124">
        <f>IFERROR(IF(Y894="","null",VLOOKUP(Y894,Marcas!$A$2:$C$2024,2,0)),"")</f>
        <v>374</v>
      </c>
      <c r="AA894" s="3" t="s">
        <v>4583</v>
      </c>
      <c r="AB894" s="3">
        <f>IFERROR(IF(AA894="","",IF(AA894="EMPORIO LEGAL",1,VLOOKUP(AA894,Clientes!$A$2:$B$1190,2,0))),"")</f>
        <v>257</v>
      </c>
      <c r="AC894" s="3">
        <f>IFERROR(IF(Tabla1[[#This Row],[id_control]]="null","",VLOOKUP(CONCATENATE(Tabla1[[#This Row],[CLIENTE]],"-",Tabla1[[#This Row],[id_control]]),Hoja1!$C$2:$D$1994,2,0)),"")</f>
        <v>894</v>
      </c>
      <c r="AD894" s="3" t="s">
        <v>3665</v>
      </c>
      <c r="AE894" s="3"/>
      <c r="AF894" s="3"/>
      <c r="AG894" s="3"/>
      <c r="AH894" s="3"/>
      <c r="AI894" s="3"/>
      <c r="AJ894" s="3"/>
      <c r="AK894" s="3"/>
      <c r="AL894" s="3" t="s">
        <v>4584</v>
      </c>
      <c r="AM894" s="8">
        <v>2336869</v>
      </c>
      <c r="AN894" s="6"/>
      <c r="AO894" s="6"/>
      <c r="AP894" s="6"/>
      <c r="AQ894" s="6"/>
      <c r="AR894" s="6"/>
      <c r="AS894" s="6"/>
      <c r="AT894" s="6"/>
      <c r="AU894" s="6"/>
      <c r="AV894" s="6" t="s">
        <v>3667</v>
      </c>
      <c r="AW894" s="6"/>
      <c r="AX894" s="6"/>
      <c r="AY894" s="6"/>
      <c r="AZ894" s="6"/>
      <c r="BA894" s="6"/>
      <c r="BB894" s="6"/>
      <c r="BC894" s="6"/>
      <c r="BD894" s="6" t="s">
        <v>4585</v>
      </c>
      <c r="BE894" s="8">
        <v>893</v>
      </c>
      <c r="BF894" s="6" t="str">
        <f t="shared" si="274"/>
        <v>insert into bitacoras_estatus (numero_expediente, numero_registro, representante, fecha_inicio, fecha_vencimiento, id_cliente, id_admin, id_bitacoras_estatus, id_estatus, id_clase, id_marca, created_at, updated_at) values('957390','1065686','ERASMO FLORES VARGAS','2018-08-13','2028-08-13','257','2','1','1',null,374,'2018-08-13 00:00:00','2018-08-13 00:00:00');</v>
      </c>
      <c r="BG894" s="6" t="str">
        <f t="shared" si="275"/>
        <v>insert into servicios_comentarios (comentario, id_admin, id_estatus, created_at, updated_at) values('TITULO ENTREGADO EL. 29/01/09 SE PRESENTÓ SOLICITUD DE RENOVACIÓN DE MARCA 18-06-2018, SE PRESENTÓ SOLICITUD DE COPIA CERTIFICADA DE TÍTULO DE REGISTRO 18-06-2018 / SE RECIBE NOTIF IMPI DE RENOVACION DE REGISTRO DE MARCA QUE SE INDICA 28 AGO 2018',1,893,'2018-08-13 00:00:00','2018-08-13 00:00:00');</v>
      </c>
      <c r="BH894" s="6" t="str">
        <f t="shared" si="276"/>
        <v>insert into servicios_comentarios (comentario, id_admin, id_estatus, created_at, updated_at) values('426 65 71, 2336869',1,893,'2018-08-13 00:00:00','2018-08-13 00:00:00');</v>
      </c>
      <c r="BI894" s="137" t="str">
        <f t="shared" si="277"/>
        <v>update bitacoras_estatus set comprobacion_uso = 1, id_estatus=10 where id=893;</v>
      </c>
      <c r="BJ894" s="137" t="str">
        <f t="shared" si="278"/>
        <v>update bitacoras_estatus set numero_expediente = '957390', numero_registro = '1065686', id_estatus = 10, fecha_inicio = '2018-08-13', fecha_vencimiento ='2028-08-13', created_at ='2018-08-13 00:00:00', updated_at ='2018-08-13 00:00:00', id_clase=null, id_marca=374, id_cliente=257, vigencia = 1 where id =893;</v>
      </c>
      <c r="BK894" s="137" t="str">
        <f t="shared" si="279"/>
        <v>update bitacoras_estatus set id_estatus = 10 where id =893;</v>
      </c>
    </row>
    <row r="895" spans="1:63">
      <c r="A895" s="3">
        <v>963160</v>
      </c>
      <c r="B895" s="3">
        <v>1069921</v>
      </c>
      <c r="C895" s="3">
        <f>IF(Tabla1[[#This Row],[No. REG.]]="","",1)</f>
        <v>1</v>
      </c>
      <c r="D895" s="3" t="s">
        <v>41</v>
      </c>
      <c r="E895" s="3">
        <f>IF(Tabla1[[#This Row],[STATUS]]="","",VLOOKUP(D895,Estatus!$A$2:$B$13,2,0))</f>
        <v>6</v>
      </c>
      <c r="F895" s="3">
        <f>IF(Tabla1[[#This Row],[STATUS]]="","",VLOOKUP(D895,Estatus!$A$2:$I$12,9,0))</f>
        <v>1</v>
      </c>
      <c r="G895" s="12" t="s">
        <v>4586</v>
      </c>
      <c r="H895" s="7">
        <v>39713</v>
      </c>
      <c r="I895" s="80">
        <f t="shared" si="260"/>
        <v>2008</v>
      </c>
      <c r="J895" s="80">
        <f t="shared" si="261"/>
        <v>9</v>
      </c>
      <c r="K895" s="80">
        <f t="shared" si="262"/>
        <v>22</v>
      </c>
      <c r="L895" s="80" t="str">
        <f t="shared" si="263"/>
        <v>09</v>
      </c>
      <c r="M895" s="80">
        <f t="shared" si="264"/>
        <v>22</v>
      </c>
      <c r="N895" s="80" t="str">
        <f t="shared" si="265"/>
        <v>'2008-09-22'</v>
      </c>
      <c r="O895" s="80" t="str">
        <f t="shared" si="266"/>
        <v>'2008-09-22 00:00:00'</v>
      </c>
      <c r="P895" s="7">
        <v>43365</v>
      </c>
      <c r="Q895" s="80">
        <f t="shared" si="267"/>
        <v>2018</v>
      </c>
      <c r="R895" s="80">
        <f t="shared" si="268"/>
        <v>9</v>
      </c>
      <c r="S895" s="80">
        <f t="shared" si="269"/>
        <v>22</v>
      </c>
      <c r="T895" s="80" t="str">
        <f t="shared" si="270"/>
        <v>09</v>
      </c>
      <c r="U895" s="80">
        <f t="shared" si="271"/>
        <v>22</v>
      </c>
      <c r="V895" s="80" t="str">
        <f t="shared" si="272"/>
        <v>'2018-09-22'</v>
      </c>
      <c r="W895" s="80"/>
      <c r="X895" s="80" t="str">
        <f t="shared" si="273"/>
        <v>null</v>
      </c>
      <c r="Y895" s="3" t="s">
        <v>4587</v>
      </c>
      <c r="Z895" s="124">
        <f>IFERROR(IF(Y895="","null",VLOOKUP(Y895,Marcas!$A$2:$C$2024,2,0)),"")</f>
        <v>373</v>
      </c>
      <c r="AA895" s="3" t="s">
        <v>4587</v>
      </c>
      <c r="AB895" s="3">
        <f>IFERROR(IF(AA895="","",IF(AA895="EMPORIO LEGAL",1,VLOOKUP(AA895,Clientes!$A$2:$B$1190,2,0))),"")</f>
        <v>256</v>
      </c>
      <c r="AC895" s="3">
        <f>IFERROR(IF(Tabla1[[#This Row],[id_control]]="null","",VLOOKUP(CONCATENATE(Tabla1[[#This Row],[CLIENTE]],"-",Tabla1[[#This Row],[id_control]]),Hoja1!$C$2:$D$1994,2,0)),"")</f>
        <v>895</v>
      </c>
      <c r="AD895" s="3" t="s">
        <v>4588</v>
      </c>
      <c r="AE895" s="3"/>
      <c r="AF895" s="3"/>
      <c r="AG895" s="3"/>
      <c r="AH895" s="3"/>
      <c r="AI895" s="3"/>
      <c r="AJ895" s="3"/>
      <c r="AK895" s="3"/>
      <c r="AL895" s="3">
        <v>4184344</v>
      </c>
      <c r="AM895" s="8">
        <v>4184261</v>
      </c>
      <c r="AN895" s="6"/>
      <c r="AO895" s="6"/>
      <c r="AP895" s="6"/>
      <c r="AQ895" s="8" t="s">
        <v>4589</v>
      </c>
      <c r="AR895" s="8"/>
      <c r="AS895" s="6"/>
      <c r="AT895" s="6"/>
      <c r="AU895" s="6"/>
      <c r="AV895" s="8" t="s">
        <v>4590</v>
      </c>
      <c r="AW895" s="8"/>
      <c r="AX895" s="8"/>
      <c r="AY895" s="6"/>
      <c r="AZ895" s="6"/>
      <c r="BA895" s="6"/>
      <c r="BB895" s="6"/>
      <c r="BC895" s="6"/>
      <c r="BD895" s="6" t="s">
        <v>4591</v>
      </c>
      <c r="BE895" s="8">
        <v>894</v>
      </c>
      <c r="BF895" s="6" t="str">
        <f t="shared" si="274"/>
        <v>insert into bitacoras_estatus (numero_expediente, numero_registro, representante, fecha_inicio, fecha_vencimiento, id_cliente, id_admin, id_bitacoras_estatus, id_estatus, id_clase, id_marca, created_at, updated_at) values('963160','1069921','LAURA GRACIELA RODRIGUEZ LOPEZ','2008-09-22','2018-09-22','256','2','1','1',null,373,'2008-09-22 00:00:00','2008-09-22 00:00:00');</v>
      </c>
      <c r="BG895" s="6" t="str">
        <f t="shared" si="275"/>
        <v>insert into servicios_comentarios (comentario, id_admin, id_estatus, created_at, updated_at) values('TITULO ENTREGADO 17/02/09',1,894,'2008-09-22 00:00:00','2008-09-22 00:00:00');</v>
      </c>
      <c r="BH895" s="6" t="str">
        <f t="shared" si="276"/>
        <v>insert into servicios_comentarios (comentario, id_admin, id_estatus, created_at, updated_at) values('4184344, 4184261 cel 614 184 2690',1,894,'2008-09-22 00:00:00','2008-09-22 00:00:00');</v>
      </c>
      <c r="BI895" s="137" t="str">
        <f t="shared" si="277"/>
        <v>update bitacoras_estatus set comprobacion_uso = 1, id_estatus=6 where id=894;</v>
      </c>
      <c r="BJ895" s="137" t="str">
        <f t="shared" si="278"/>
        <v>update bitacoras_estatus set numero_expediente = '963160', numero_registro = '1069921', id_estatus = 6, fecha_inicio = '2008-09-22', fecha_vencimiento ='2018-09-22', created_at ='2008-09-22 00:00:00', updated_at ='2008-09-22 00:00:00', id_clase=null, id_marca=373, id_cliente=256, vigencia = 1 where id =894;</v>
      </c>
      <c r="BK895" s="137" t="str">
        <f t="shared" si="279"/>
        <v>update bitacoras_estatus set id_estatus = 6 where id =894;</v>
      </c>
    </row>
    <row r="896" spans="1:63">
      <c r="A896" s="6">
        <v>1143295</v>
      </c>
      <c r="B896" s="6">
        <v>1209024</v>
      </c>
      <c r="C896" s="6">
        <f>IF(Tabla1[[#This Row],[No. REG.]]="","",1)</f>
        <v>1</v>
      </c>
      <c r="D896" s="3" t="s">
        <v>46</v>
      </c>
      <c r="E896" s="3">
        <f>IF(Tabla1[[#This Row],[STATUS]]="","",VLOOKUP(D896,Estatus!$A$2:$B$13,2,0))</f>
        <v>10</v>
      </c>
      <c r="F896" s="3">
        <f>IF(Tabla1[[#This Row],[STATUS]]="","",VLOOKUP(D896,Estatus!$A$2:$I$12,9,0))</f>
        <v>1</v>
      </c>
      <c r="G896" s="16" t="s">
        <v>3585</v>
      </c>
      <c r="H896" s="9">
        <v>40525</v>
      </c>
      <c r="I896" s="81">
        <f t="shared" si="260"/>
        <v>2010</v>
      </c>
      <c r="J896" s="81">
        <f t="shared" si="261"/>
        <v>12</v>
      </c>
      <c r="K896" s="81">
        <f t="shared" si="262"/>
        <v>13</v>
      </c>
      <c r="L896" s="81">
        <f t="shared" si="263"/>
        <v>12</v>
      </c>
      <c r="M896" s="81">
        <f t="shared" si="264"/>
        <v>13</v>
      </c>
      <c r="N896" s="81" t="str">
        <f t="shared" si="265"/>
        <v>'2010-12-13'</v>
      </c>
      <c r="O896" s="81" t="str">
        <f t="shared" si="266"/>
        <v>'2010-12-13 00:00:00'</v>
      </c>
      <c r="P896" s="9">
        <v>44178</v>
      </c>
      <c r="Q896" s="81">
        <f t="shared" si="267"/>
        <v>2020</v>
      </c>
      <c r="R896" s="81">
        <f t="shared" si="268"/>
        <v>12</v>
      </c>
      <c r="S896" s="81">
        <f t="shared" si="269"/>
        <v>13</v>
      </c>
      <c r="T896" s="81">
        <f t="shared" si="270"/>
        <v>12</v>
      </c>
      <c r="U896" s="81">
        <f t="shared" si="271"/>
        <v>13</v>
      </c>
      <c r="V896" s="81" t="str">
        <f t="shared" si="272"/>
        <v>'2020-12-13'</v>
      </c>
      <c r="W896" s="81"/>
      <c r="X896" s="81" t="str">
        <f t="shared" si="273"/>
        <v>null</v>
      </c>
      <c r="Y896" s="6" t="s">
        <v>8599</v>
      </c>
      <c r="Z896" s="123">
        <f>IFERROR(IF(Y896="","null",VLOOKUP(Y896,Marcas!$A$2:$C$2024,2,0)),"")</f>
        <v>375</v>
      </c>
      <c r="AA896" s="6" t="s">
        <v>8599</v>
      </c>
      <c r="AB896" s="6">
        <f>IFERROR(IF(AA896="","",IF(AA896="EMPORIO LEGAL",1,VLOOKUP(AA896,Clientes!$A$2:$B$1190,2,0))),"")</f>
        <v>258</v>
      </c>
      <c r="AC896" s="6">
        <f>IFERROR(IF(Tabla1[[#This Row],[id_control]]="null","",VLOOKUP(CONCATENATE(Tabla1[[#This Row],[CLIENTE]],"-",Tabla1[[#This Row],[id_control]]),Hoja1!$C$2:$D$1994,2,0)),"")</f>
        <v>896</v>
      </c>
      <c r="AD896" s="6" t="s">
        <v>4592</v>
      </c>
      <c r="AE896" s="6"/>
      <c r="AF896" s="6"/>
      <c r="AG896" s="6"/>
      <c r="AH896" s="6"/>
      <c r="AI896" s="6"/>
      <c r="AJ896" s="6"/>
      <c r="AK896" s="6"/>
      <c r="AL896" s="1" t="s">
        <v>4593</v>
      </c>
      <c r="AM896" s="6" t="s">
        <v>4594</v>
      </c>
      <c r="AN896" s="6"/>
      <c r="AO896" s="6"/>
      <c r="AP896" s="6"/>
      <c r="AQ896" s="6"/>
      <c r="AR896" s="6"/>
      <c r="AS896" s="6"/>
      <c r="AT896" s="6"/>
      <c r="AU896" s="6"/>
      <c r="AV896" s="6" t="s">
        <v>4595</v>
      </c>
      <c r="AW896" s="6"/>
      <c r="AX896" s="6"/>
      <c r="AY896" s="6"/>
      <c r="AZ896" s="6"/>
      <c r="BA896" s="6"/>
      <c r="BB896" s="6"/>
      <c r="BC896" s="6"/>
      <c r="BD896" s="6" t="s">
        <v>4596</v>
      </c>
      <c r="BE896" s="8">
        <v>895</v>
      </c>
      <c r="BF896" s="6" t="str">
        <f t="shared" si="274"/>
        <v>insert into bitacoras_estatus (numero_expediente, numero_registro, representante, fecha_inicio, fecha_vencimiento, id_cliente, id_admin, id_bitacoras_estatus, id_estatus, id_clase, id_marca, created_at, updated_at) values('1143295','1209024','RUBEN JAVIER TALAMANTES','2010-12-13','2020-12-13','258','2','1','1',null,375,'2010-12-13 00:00:00','2010-12-13 00:00:00');</v>
      </c>
      <c r="BG896" s="6" t="str">
        <f t="shared" si="275"/>
        <v>insert into servicios_comentarios (comentario, id_admin, id_estatus, created_at, updated_at) values('TITULO ENTREGADO 12/05/2011',1,895,'2010-12-13 00:00:00','2010-12-13 00:00:00');</v>
      </c>
      <c r="BH896" s="6" t="str">
        <f t="shared" si="276"/>
        <v>insert into servicios_comentarios (comentario, id_admin, id_estatus, created_at, updated_at) values('4140065, 410 7711',1,895,'2010-12-13 00:00:00','2010-12-13 00:00:00');</v>
      </c>
      <c r="BI896" s="137" t="str">
        <f t="shared" si="277"/>
        <v>update bitacoras_estatus set comprobacion_uso = 1, id_estatus=10 where id=895;</v>
      </c>
      <c r="BJ896" s="137" t="str">
        <f t="shared" si="278"/>
        <v>update bitacoras_estatus set numero_expediente = '1143295', numero_registro = '1209024', id_estatus = 10, fecha_inicio = '2010-12-13', fecha_vencimiento ='2020-12-13', created_at ='2010-12-13 00:00:00', updated_at ='2010-12-13 00:00:00', id_clase=null, id_marca=375, id_cliente=258, vigencia = 1 where id =895;</v>
      </c>
      <c r="BK896" s="137" t="str">
        <f t="shared" si="279"/>
        <v>update bitacoras_estatus set id_estatus = 10 where id =895;</v>
      </c>
    </row>
    <row r="897" spans="1:63">
      <c r="A897" s="6">
        <v>1285628</v>
      </c>
      <c r="B897" s="6">
        <v>1321594</v>
      </c>
      <c r="C897" s="6">
        <f>IF(Tabla1[[#This Row],[No. REG.]]="","",1)</f>
        <v>1</v>
      </c>
      <c r="D897" s="3" t="s">
        <v>46</v>
      </c>
      <c r="E897" s="3">
        <f>IF(Tabla1[[#This Row],[STATUS]]="","",VLOOKUP(D897,Estatus!$A$2:$B$13,2,0))</f>
        <v>10</v>
      </c>
      <c r="F897" s="3">
        <f>IF(Tabla1[[#This Row],[STATUS]]="","",VLOOKUP(D897,Estatus!$A$2:$I$12,9,0))</f>
        <v>1</v>
      </c>
      <c r="G897" s="16" t="s">
        <v>231</v>
      </c>
      <c r="H897" s="9">
        <v>41067</v>
      </c>
      <c r="I897" s="81">
        <f t="shared" si="260"/>
        <v>2012</v>
      </c>
      <c r="J897" s="81">
        <f t="shared" si="261"/>
        <v>6</v>
      </c>
      <c r="K897" s="81">
        <f t="shared" si="262"/>
        <v>7</v>
      </c>
      <c r="L897" s="81" t="str">
        <f t="shared" si="263"/>
        <v>06</v>
      </c>
      <c r="M897" s="81" t="str">
        <f t="shared" si="264"/>
        <v>07</v>
      </c>
      <c r="N897" s="81" t="str">
        <f t="shared" si="265"/>
        <v>'2012-06-07'</v>
      </c>
      <c r="O897" s="81" t="str">
        <f t="shared" si="266"/>
        <v>'2012-06-07 00:00:00'</v>
      </c>
      <c r="P897" s="9">
        <v>44719</v>
      </c>
      <c r="Q897" s="81">
        <f t="shared" si="267"/>
        <v>2022</v>
      </c>
      <c r="R897" s="81">
        <f t="shared" si="268"/>
        <v>6</v>
      </c>
      <c r="S897" s="81">
        <f t="shared" si="269"/>
        <v>7</v>
      </c>
      <c r="T897" s="81" t="str">
        <f t="shared" si="270"/>
        <v>06</v>
      </c>
      <c r="U897" s="81" t="str">
        <f t="shared" si="271"/>
        <v>07</v>
      </c>
      <c r="V897" s="81" t="str">
        <f t="shared" si="272"/>
        <v>'2022-06-07'</v>
      </c>
      <c r="W897" s="81"/>
      <c r="X897" s="81" t="str">
        <f t="shared" si="273"/>
        <v>null</v>
      </c>
      <c r="Y897" s="6" t="s">
        <v>4610</v>
      </c>
      <c r="Z897" s="123">
        <f>IFERROR(IF(Y897="","null",VLOOKUP(Y897,Marcas!$A$2:$C$2024,2,0)),"")</f>
        <v>635</v>
      </c>
      <c r="AA897" s="6" t="s">
        <v>4611</v>
      </c>
      <c r="AB897" s="6">
        <f>IFERROR(IF(AA897="","",IF(AA897="EMPORIO LEGAL",1,VLOOKUP(AA897,Clientes!$A$2:$B$1190,2,0))),"")</f>
        <v>252</v>
      </c>
      <c r="AC897" s="6">
        <f>IFERROR(IF(Tabla1[[#This Row],[id_control]]="null","",VLOOKUP(CONCATENATE(Tabla1[[#This Row],[CLIENTE]],"-",Tabla1[[#This Row],[id_control]]),Hoja1!$C$2:$D$1994,2,0)),"")</f>
        <v>897</v>
      </c>
      <c r="AD897" s="8" t="s">
        <v>4612</v>
      </c>
      <c r="AE897" s="8"/>
      <c r="AF897" s="6"/>
      <c r="AG897" s="6"/>
      <c r="AH897" s="6"/>
      <c r="AI897" s="6"/>
      <c r="AJ897" s="6"/>
      <c r="AK897" s="6"/>
      <c r="AL897" s="8" t="s">
        <v>4613</v>
      </c>
      <c r="AM897" s="10"/>
      <c r="AN897" s="6"/>
      <c r="AO897" s="6"/>
      <c r="AP897" s="6"/>
      <c r="AQ897" s="10"/>
      <c r="AR897" s="6"/>
      <c r="AS897" s="6"/>
      <c r="AT897" s="6"/>
      <c r="AU897" s="6"/>
      <c r="AV897" s="8" t="s">
        <v>4614</v>
      </c>
      <c r="AW897" s="6"/>
      <c r="AX897" s="6"/>
      <c r="AY897" s="6"/>
      <c r="AZ897" s="6"/>
      <c r="BA897" s="6"/>
      <c r="BB897" s="6"/>
      <c r="BC897" s="6"/>
      <c r="BD897" s="6" t="s">
        <v>4615</v>
      </c>
      <c r="BE897" s="8">
        <v>896</v>
      </c>
      <c r="BF897" s="6" t="str">
        <f t="shared" si="274"/>
        <v>insert into bitacoras_estatus (numero_expediente, numero_registro, representante, fecha_inicio, fecha_vencimiento, id_cliente, id_admin, id_bitacoras_estatus, id_estatus, id_clase, id_marca, created_at, updated_at) values('1285628','1321594','EDEL MARQUEZ BUSTILLOS','2012-06-07','2022-06-07','252','2','1','1',null,635,'2012-06-07 00:00:00','2012-06-07 00:00:00');</v>
      </c>
      <c r="BG897" s="6" t="str">
        <f t="shared" si="275"/>
        <v>insert into servicios_comentarios (comentario, id_admin, id_estatus, created_at, updated_at) values('TITULO ENTREGADO',1,896,'2012-06-07 00:00:00','2012-06-07 00:00:00');</v>
      </c>
      <c r="BH897" s="6" t="str">
        <f t="shared" si="276"/>
        <v>insert into servicios_comentarios (comentario, id_admin, id_estatus, created_at, updated_at) values('418 59 00',1,896,'2012-06-07 00:00:00','2012-06-07 00:00:00');</v>
      </c>
      <c r="BI897" s="137" t="str">
        <f t="shared" si="277"/>
        <v>update bitacoras_estatus set comprobacion_uso = 1, id_estatus=10 where id=896;</v>
      </c>
      <c r="BJ897" s="137" t="str">
        <f t="shared" si="278"/>
        <v>update bitacoras_estatus set numero_expediente = '1285628', numero_registro = '1321594', id_estatus = 10, fecha_inicio = '2012-06-07', fecha_vencimiento ='2022-06-07', created_at ='2012-06-07 00:00:00', updated_at ='2012-06-07 00:00:00', id_clase=null, id_marca=635, id_cliente=252, vigencia = 1 where id =896;</v>
      </c>
      <c r="BK897" s="137" t="str">
        <f t="shared" si="279"/>
        <v>update bitacoras_estatus set id_estatus = 10 where id =896;</v>
      </c>
    </row>
    <row r="898" spans="1:63">
      <c r="A898" s="3">
        <v>1281656</v>
      </c>
      <c r="B898" s="3">
        <v>1348273</v>
      </c>
      <c r="C898" s="3">
        <f>IF(Tabla1[[#This Row],[No. REG.]]="","",1)</f>
        <v>1</v>
      </c>
      <c r="D898" s="3" t="s">
        <v>46</v>
      </c>
      <c r="E898" s="3">
        <f>IF(Tabla1[[#This Row],[STATUS]]="","",VLOOKUP(D898,Estatus!$A$2:$B$13,2,0))</f>
        <v>10</v>
      </c>
      <c r="F898" s="3">
        <f>IF(Tabla1[[#This Row],[STATUS]]="","",VLOOKUP(D898,Estatus!$A$2:$I$12,9,0))</f>
        <v>1</v>
      </c>
      <c r="G898" s="12" t="s">
        <v>1628</v>
      </c>
      <c r="H898" s="7">
        <v>41061</v>
      </c>
      <c r="I898" s="80">
        <f t="shared" ref="I898:I961" si="280">YEAR(H898)</f>
        <v>2012</v>
      </c>
      <c r="J898" s="80">
        <f t="shared" ref="J898:J961" si="281">MONTH(H898)</f>
        <v>6</v>
      </c>
      <c r="K898" s="80">
        <f t="shared" ref="K898:K961" si="282">DAY(H898)</f>
        <v>1</v>
      </c>
      <c r="L898" s="80" t="str">
        <f t="shared" ref="L898:L961" si="283">IF(LEN(J898)=1,CONCATENATE("0",J898),J898)</f>
        <v>06</v>
      </c>
      <c r="M898" s="80" t="str">
        <f t="shared" ref="M898:M961" si="284">IF(LEN(K898)=1,CONCATENATE("0",K898),K898)</f>
        <v>01</v>
      </c>
      <c r="N898" s="80" t="str">
        <f t="shared" ref="N898:N961" si="285">IFERROR(IF(H898="","null",CONCATENATE("'",I898,"-",L898,"-",M898,"'")),"null")</f>
        <v>'2012-06-01'</v>
      </c>
      <c r="O898" s="80" t="str">
        <f t="shared" ref="O898:O961" si="286">IF(N898="null","'2018-11-08 00:00:00'",CONCATENATE("'",I898,"-",L898,"-",M898," 00:00:00'"))</f>
        <v>'2012-06-01 00:00:00'</v>
      </c>
      <c r="P898" s="7">
        <v>44713</v>
      </c>
      <c r="Q898" s="80">
        <f t="shared" ref="Q898:Q961" si="287">YEAR(P898)</f>
        <v>2022</v>
      </c>
      <c r="R898" s="80">
        <f t="shared" ref="R898:R961" si="288">MONTH(P898)</f>
        <v>6</v>
      </c>
      <c r="S898" s="80">
        <f t="shared" ref="S898:S961" si="289">DAY(P898)</f>
        <v>1</v>
      </c>
      <c r="T898" s="80" t="str">
        <f t="shared" ref="T898:T961" si="290">IF(LEN(R898)=1,CONCATENATE("0",R898),R898)</f>
        <v>06</v>
      </c>
      <c r="U898" s="80" t="str">
        <f t="shared" ref="U898:U961" si="291">IF(LEN(S898)=1,CONCATENATE("0",S898),S898)</f>
        <v>01</v>
      </c>
      <c r="V898" s="80" t="str">
        <f t="shared" ref="V898:V961" si="292">IFERROR(IF(P898="","null",CONCATENATE("'",Q898,"-",T898,"-",U898,"'")),"null")</f>
        <v>'2022-06-01'</v>
      </c>
      <c r="W898" s="80"/>
      <c r="X898" s="80" t="str">
        <f t="shared" ref="X898:X961" si="293">IF(W898="","null",W898)</f>
        <v>null</v>
      </c>
      <c r="Y898" s="3" t="s">
        <v>4616</v>
      </c>
      <c r="Z898" s="124">
        <f>IFERROR(IF(Y898="","null",VLOOKUP(Y898,Marcas!$A$2:$C$2024,2,0)),"")</f>
        <v>364</v>
      </c>
      <c r="AA898" s="3" t="s">
        <v>4616</v>
      </c>
      <c r="AB898" s="3">
        <f>IFERROR(IF(AA898="","",IF(AA898="EMPORIO LEGAL",1,VLOOKUP(AA898,Clientes!$A$2:$B$1190,2,0))),"")</f>
        <v>251</v>
      </c>
      <c r="AC898" s="3">
        <f>IFERROR(IF(Tabla1[[#This Row],[id_control]]="null","",VLOOKUP(CONCATENATE(Tabla1[[#This Row],[CLIENTE]],"-",Tabla1[[#This Row],[id_control]]),Hoja1!$C$2:$D$1994,2,0)),"")</f>
        <v>898</v>
      </c>
      <c r="AD898" s="3" t="s">
        <v>4617</v>
      </c>
      <c r="AE898" s="3" t="s">
        <v>4618</v>
      </c>
      <c r="AF898" s="3"/>
      <c r="AG898" s="3"/>
      <c r="AH898" s="3"/>
      <c r="AI898" s="3"/>
      <c r="AJ898" s="3"/>
      <c r="AK898" s="3"/>
      <c r="AL898" s="3" t="s">
        <v>4619</v>
      </c>
      <c r="AM898" s="6" t="s">
        <v>4620</v>
      </c>
      <c r="AN898" s="6"/>
      <c r="AO898" s="6"/>
      <c r="AP898" s="6"/>
      <c r="AQ898" s="6" t="s">
        <v>4621</v>
      </c>
      <c r="AR898" s="6"/>
      <c r="AS898" s="6"/>
      <c r="AT898" s="6"/>
      <c r="AU898" s="6"/>
      <c r="AV898" s="8" t="s">
        <v>4622</v>
      </c>
      <c r="AW898" s="8"/>
      <c r="AX898" s="6"/>
      <c r="AY898" s="6"/>
      <c r="AZ898" s="6"/>
      <c r="BA898" s="6"/>
      <c r="BB898" s="6"/>
      <c r="BC898" s="6"/>
      <c r="BD898" s="6" t="s">
        <v>4623</v>
      </c>
      <c r="BE898" s="8">
        <v>897</v>
      </c>
      <c r="BF898" s="6" t="str">
        <f t="shared" ref="BF898:BF961" si="294">CONCATENATE($BG$1,A898,"','",B898,"','",AD898,"',",N898,",",V898,",'",AB898,"','2','1','1',",X898,",",Z898,",",O898,",",O898,");")</f>
        <v>insert into bitacoras_estatus (numero_expediente, numero_registro, representante, fecha_inicio, fecha_vencimiento, id_cliente, id_admin, id_bitacoras_estatus, id_estatus, id_clase, id_marca, created_at, updated_at) values('1281656','1348273','CLAUDIA GLORIA PEREZ MEDINA','2012-06-01','2022-06-01','251','2','1','1',null,364,'2012-06-01 00:00:00','2012-06-01 00:00:00');</v>
      </c>
      <c r="BG898" s="6" t="str">
        <f t="shared" ref="BG898:BG961" si="295">IF(OR(G898="",BE898=""),"",CONCATENATE("insert into servicios_comentarios (comentario, id_admin, id_estatus, created_at, updated_at) values('",G898,"',1,",BE898,",",O898,",",O898,");"))</f>
        <v>insert into servicios_comentarios (comentario, id_admin, id_estatus, created_at, updated_at) values('titulo recibido 06/05/2013',1,897,'2012-06-01 00:00:00','2012-06-01 00:00:00');</v>
      </c>
      <c r="BH898" s="6" t="str">
        <f t="shared" ref="BH898:BH961" si="296">IF(OR(BD898="",BE898=""),"",CONCATENATE("insert into servicios_comentarios (comentario, id_admin, id_estatus, created_at, updated_at) values('",BD898,"',1,",BE898,",",O898,",",O898,");"))</f>
        <v>insert into servicios_comentarios (comentario, id_admin, id_estatus, created_at, updated_at) values('4 23 61 50, 4 23 57 25 CEL.- 614 4 27 1641',1,897,'2012-06-01 00:00:00','2012-06-01 00:00:00');</v>
      </c>
      <c r="BI898" s="137" t="str">
        <f t="shared" ref="BI898:BI961" si="297">CONCATENATE("update bitacoras_estatus set comprobacion_uso = 1, id_estatus=",E898," where id=",BE898,";")</f>
        <v>update bitacoras_estatus set comprobacion_uso = 1, id_estatus=10 where id=897;</v>
      </c>
      <c r="BJ898" s="137" t="str">
        <f t="shared" ref="BJ898:BJ961" si="298">IF(BE898="","",CONCATENATE("update bitacoras_estatus set numero_expediente = '",A898,"', numero_registro = '",B898,"', id_estatus = ",E898,", fecha_inicio = ",N898,", fecha_vencimiento =",V898,", created_at =",O898,", updated_at =",O898,", id_clase=",X898,", id_marca=", Z898,", id_cliente=", AB898,", vigencia = ",F898," where id =",BE898,";"))</f>
        <v>update bitacoras_estatus set numero_expediente = '1281656', numero_registro = '1348273', id_estatus = 10, fecha_inicio = '2012-06-01', fecha_vencimiento ='2022-06-01', created_at ='2012-06-01 00:00:00', updated_at ='2012-06-01 00:00:00', id_clase=null, id_marca=364, id_cliente=251, vigencia = 1 where id =897;</v>
      </c>
      <c r="BK898" s="137" t="str">
        <f t="shared" ref="BK898:BK961" si="299">IF(OR(E898="",BE898=""),"",CONCATENATE("update bitacoras_estatus set id_estatus = ",E898," where id =",BE898,";"))</f>
        <v>update bitacoras_estatus set id_estatus = 10 where id =897;</v>
      </c>
    </row>
    <row r="899" spans="1:63" ht="40">
      <c r="A899" s="3">
        <v>1462668</v>
      </c>
      <c r="B899" s="3">
        <v>1522382</v>
      </c>
      <c r="C899" s="3">
        <f>IF(Tabla1[[#This Row],[No. REG.]]="","",1)</f>
        <v>1</v>
      </c>
      <c r="D899" s="3" t="s">
        <v>46</v>
      </c>
      <c r="E899" s="3">
        <f>IF(Tabla1[[#This Row],[STATUS]]="","",VLOOKUP(D899,Estatus!$A$2:$B$13,2,0))</f>
        <v>10</v>
      </c>
      <c r="F899" s="3">
        <f>IF(Tabla1[[#This Row],[STATUS]]="","",VLOOKUP(D899,Estatus!$A$2:$I$12,9,0))</f>
        <v>1</v>
      </c>
      <c r="G899" s="12" t="s">
        <v>4624</v>
      </c>
      <c r="H899" s="7">
        <v>41698</v>
      </c>
      <c r="I899" s="80">
        <f t="shared" si="280"/>
        <v>2014</v>
      </c>
      <c r="J899" s="80">
        <f t="shared" si="281"/>
        <v>2</v>
      </c>
      <c r="K899" s="80">
        <f t="shared" si="282"/>
        <v>28</v>
      </c>
      <c r="L899" s="80" t="str">
        <f t="shared" si="283"/>
        <v>02</v>
      </c>
      <c r="M899" s="80">
        <f t="shared" si="284"/>
        <v>28</v>
      </c>
      <c r="N899" s="80" t="str">
        <f t="shared" si="285"/>
        <v>'2014-02-28'</v>
      </c>
      <c r="O899" s="80" t="str">
        <f t="shared" si="286"/>
        <v>'2014-02-28 00:00:00'</v>
      </c>
      <c r="P899" s="7">
        <v>45350</v>
      </c>
      <c r="Q899" s="80">
        <f t="shared" si="287"/>
        <v>2024</v>
      </c>
      <c r="R899" s="80">
        <f t="shared" si="288"/>
        <v>2</v>
      </c>
      <c r="S899" s="80">
        <f t="shared" si="289"/>
        <v>28</v>
      </c>
      <c r="T899" s="80" t="str">
        <f t="shared" si="290"/>
        <v>02</v>
      </c>
      <c r="U899" s="80">
        <f t="shared" si="291"/>
        <v>28</v>
      </c>
      <c r="V899" s="80" t="str">
        <f t="shared" si="292"/>
        <v>'2024-02-28'</v>
      </c>
      <c r="W899" s="80"/>
      <c r="X899" s="80" t="str">
        <f t="shared" si="293"/>
        <v>null</v>
      </c>
      <c r="Y899" s="3" t="s">
        <v>4625</v>
      </c>
      <c r="Z899" s="124">
        <f>IFERROR(IF(Y899="","null",VLOOKUP(Y899,Marcas!$A$2:$C$2024,2,0)),"")</f>
        <v>363</v>
      </c>
      <c r="AA899" s="3" t="s">
        <v>4625</v>
      </c>
      <c r="AB899" s="3">
        <f>IFERROR(IF(AA899="","",IF(AA899="EMPORIO LEGAL",1,VLOOKUP(AA899,Clientes!$A$2:$B$1190,2,0))),"")</f>
        <v>250</v>
      </c>
      <c r="AC899" s="3">
        <f>IFERROR(IF(Tabla1[[#This Row],[id_control]]="null","",VLOOKUP(CONCATENATE(Tabla1[[#This Row],[CLIENTE]],"-",Tabla1[[#This Row],[id_control]]),Hoja1!$C$2:$D$1994,2,0)),"")</f>
        <v>899</v>
      </c>
      <c r="AD899" s="3" t="s">
        <v>4626</v>
      </c>
      <c r="AE899" s="3"/>
      <c r="AF899" s="3"/>
      <c r="AG899" s="3"/>
      <c r="AH899" s="3"/>
      <c r="AI899" s="3"/>
      <c r="AJ899" s="3"/>
      <c r="AK899" s="3"/>
      <c r="AL899" s="3">
        <v>5526437227</v>
      </c>
      <c r="AM899" s="6"/>
      <c r="AN899" s="6"/>
      <c r="AO899" s="6"/>
      <c r="AP899" s="6"/>
      <c r="AQ899" s="6"/>
      <c r="AR899" s="6"/>
      <c r="AS899" s="6"/>
      <c r="AT899" s="6"/>
      <c r="AU899" s="6"/>
      <c r="AV899" s="8" t="s">
        <v>4627</v>
      </c>
      <c r="AW899" s="8" t="s">
        <v>2214</v>
      </c>
      <c r="AX899" s="6"/>
      <c r="AY899" s="6"/>
      <c r="AZ899" s="6"/>
      <c r="BA899" s="6"/>
      <c r="BB899" s="6"/>
      <c r="BC899" s="6"/>
      <c r="BD899" s="6">
        <v>5526437227</v>
      </c>
      <c r="BE899" s="8">
        <v>898</v>
      </c>
      <c r="BF899" s="6" t="str">
        <f t="shared" si="294"/>
        <v>insert into bitacoras_estatus (numero_expediente, numero_registro, representante, fecha_inicio, fecha_vencimiento, id_cliente, id_admin, id_bitacoras_estatus, id_estatus, id_clase, id_marca, created_at, updated_at) values('1462668','1522382','LEOBARDO PALACIOS SANTES (FRANQUICIALO, LUIS MENDOZA)','2014-02-28','2024-02-28','250','2','1','1',null,363,'2014-02-28 00:00:00','2014-02-28 00:00:00');</v>
      </c>
      <c r="BG899" s="6" t="str">
        <f t="shared" si="295"/>
        <v>insert into servicios_comentarios (comentario, id_admin, id_estatus, created_at, updated_at) values('CITA DE ANTERIORIDAD RECIBIDA 19AGO 14. ANTERIORIDAD CONTESTADA 20/10/14, titulo entregado 20 junio de 2015',1,898,'2014-02-28 00:00:00','2014-02-28 00:00:00');</v>
      </c>
      <c r="BH899" s="6" t="str">
        <f t="shared" si="296"/>
        <v>insert into servicios_comentarios (comentario, id_admin, id_estatus, created_at, updated_at) values('5526437227',1,898,'2014-02-28 00:00:00','2014-02-28 00:00:00');</v>
      </c>
      <c r="BI899" s="137" t="str">
        <f t="shared" si="297"/>
        <v>update bitacoras_estatus set comprobacion_uso = 1, id_estatus=10 where id=898;</v>
      </c>
      <c r="BJ899" s="137" t="str">
        <f t="shared" si="298"/>
        <v>update bitacoras_estatus set numero_expediente = '1462668', numero_registro = '1522382', id_estatus = 10, fecha_inicio = '2014-02-28', fecha_vencimiento ='2024-02-28', created_at ='2014-02-28 00:00:00', updated_at ='2014-02-28 00:00:00', id_clase=null, id_marca=363, id_cliente=250, vigencia = 1 where id =898;</v>
      </c>
      <c r="BK899" s="137" t="str">
        <f t="shared" si="299"/>
        <v>update bitacoras_estatus set id_estatus = 10 where id =898;</v>
      </c>
    </row>
    <row r="900" spans="1:63">
      <c r="A900" s="3">
        <v>895112</v>
      </c>
      <c r="B900" s="3">
        <v>1028921</v>
      </c>
      <c r="C900" s="3">
        <f>IF(Tabla1[[#This Row],[No. REG.]]="","",1)</f>
        <v>1</v>
      </c>
      <c r="D900" s="3" t="s">
        <v>46</v>
      </c>
      <c r="E900" s="3">
        <f>IF(Tabla1[[#This Row],[STATUS]]="","",VLOOKUP(D900,Estatus!$A$2:$B$13,2,0))</f>
        <v>10</v>
      </c>
      <c r="F900" s="3">
        <f>IF(Tabla1[[#This Row],[STATUS]]="","",VLOOKUP(D900,Estatus!$A$2:$I$12,9,0))</f>
        <v>1</v>
      </c>
      <c r="G900" s="12" t="s">
        <v>4628</v>
      </c>
      <c r="H900" s="7">
        <v>39387</v>
      </c>
      <c r="I900" s="80">
        <f t="shared" si="280"/>
        <v>2007</v>
      </c>
      <c r="J900" s="80">
        <f t="shared" si="281"/>
        <v>11</v>
      </c>
      <c r="K900" s="80">
        <f t="shared" si="282"/>
        <v>1</v>
      </c>
      <c r="L900" s="80">
        <f t="shared" si="283"/>
        <v>11</v>
      </c>
      <c r="M900" s="80" t="str">
        <f t="shared" si="284"/>
        <v>01</v>
      </c>
      <c r="N900" s="80" t="str">
        <f t="shared" si="285"/>
        <v>'2007-11-01'</v>
      </c>
      <c r="O900" s="80" t="str">
        <f t="shared" si="286"/>
        <v>'2007-11-01 00:00:00'</v>
      </c>
      <c r="P900" s="7">
        <v>43040</v>
      </c>
      <c r="Q900" s="80">
        <f t="shared" si="287"/>
        <v>2017</v>
      </c>
      <c r="R900" s="80">
        <f t="shared" si="288"/>
        <v>11</v>
      </c>
      <c r="S900" s="80">
        <f t="shared" si="289"/>
        <v>1</v>
      </c>
      <c r="T900" s="80">
        <f t="shared" si="290"/>
        <v>11</v>
      </c>
      <c r="U900" s="80" t="str">
        <f t="shared" si="291"/>
        <v>01</v>
      </c>
      <c r="V900" s="80" t="str">
        <f t="shared" si="292"/>
        <v>'2017-11-01'</v>
      </c>
      <c r="W900" s="80"/>
      <c r="X900" s="80" t="str">
        <f t="shared" si="293"/>
        <v>null</v>
      </c>
      <c r="Y900" s="3" t="s">
        <v>4629</v>
      </c>
      <c r="Z900" s="124">
        <f>IFERROR(IF(Y900="","null",VLOOKUP(Y900,Marcas!$A$2:$C$2024,2,0)),"")</f>
        <v>359</v>
      </c>
      <c r="AA900" s="3" t="s">
        <v>4629</v>
      </c>
      <c r="AB900" s="3">
        <f>IFERROR(IF(AA900="","",IF(AA900="EMPORIO LEGAL",1,VLOOKUP(AA900,Clientes!$A$2:$B$1190,2,0))),"")</f>
        <v>249</v>
      </c>
      <c r="AC900" s="3">
        <f>IFERROR(IF(Tabla1[[#This Row],[id_control]]="null","",VLOOKUP(CONCATENATE(Tabla1[[#This Row],[CLIENTE]],"-",Tabla1[[#This Row],[id_control]]),Hoja1!$C$2:$D$1994,2,0)),"")</f>
        <v>900</v>
      </c>
      <c r="AD900" s="3" t="s">
        <v>4630</v>
      </c>
      <c r="AE900" s="3"/>
      <c r="AF900" s="3"/>
      <c r="AG900" s="3"/>
      <c r="AH900" s="3"/>
      <c r="AI900" s="3"/>
      <c r="AJ900" s="3"/>
      <c r="AK900" s="3"/>
      <c r="AL900" s="3">
        <v>4178712</v>
      </c>
      <c r="AM900" s="6"/>
      <c r="AN900" s="6"/>
      <c r="AO900" s="6"/>
      <c r="AP900" s="6"/>
      <c r="AQ900" s="6">
        <v>6141421761</v>
      </c>
      <c r="AR900" s="6"/>
      <c r="AS900" s="6"/>
      <c r="AT900" s="6"/>
      <c r="AU900" s="6"/>
      <c r="AV900" s="8" t="s">
        <v>4631</v>
      </c>
      <c r="AW900" s="8" t="s">
        <v>4632</v>
      </c>
      <c r="AX900" s="6"/>
      <c r="AY900" s="6"/>
      <c r="AZ900" s="6"/>
      <c r="BA900" s="6"/>
      <c r="BB900" s="6"/>
      <c r="BC900" s="6"/>
      <c r="BD900" s="6" t="s">
        <v>4633</v>
      </c>
      <c r="BE900" s="8">
        <v>899</v>
      </c>
      <c r="BF900" s="6" t="str">
        <f t="shared" si="294"/>
        <v>insert into bitacoras_estatus (numero_expediente, numero_registro, representante, fecha_inicio, fecha_vencimiento, id_cliente, id_admin, id_bitacoras_estatus, id_estatus, id_clase, id_marca, created_at, updated_at) values('895112','1028921','ING. ARTURO CHAPARRO FINO','2007-11-01','2017-11-01','249','2','1','1',null,359,'2007-11-01 00:00:00','2007-11-01 00:00:00');</v>
      </c>
      <c r="BG900" s="6" t="str">
        <f t="shared" si="295"/>
        <v>insert into servicios_comentarios (comentario, id_admin, id_estatus, created_at, updated_at) values('TITULO ENTREGADO 15/07/08',1,899,'2007-11-01 00:00:00','2007-11-01 00:00:00');</v>
      </c>
      <c r="BH900" s="6" t="str">
        <f t="shared" si="296"/>
        <v>insert into servicios_comentarios (comentario, id_admin, id_estatus, created_at, updated_at) values('417-87-12, CEL 614142-1761',1,899,'2007-11-01 00:00:00','2007-11-01 00:00:00');</v>
      </c>
      <c r="BI900" s="137" t="str">
        <f t="shared" si="297"/>
        <v>update bitacoras_estatus set comprobacion_uso = 1, id_estatus=10 where id=899;</v>
      </c>
      <c r="BJ900" s="137" t="str">
        <f t="shared" si="298"/>
        <v>update bitacoras_estatus set numero_expediente = '895112', numero_registro = '1028921', id_estatus = 10, fecha_inicio = '2007-11-01', fecha_vencimiento ='2017-11-01', created_at ='2007-11-01 00:00:00', updated_at ='2007-11-01 00:00:00', id_clase=null, id_marca=359, id_cliente=249, vigencia = 1 where id =899;</v>
      </c>
      <c r="BK900" s="137" t="str">
        <f t="shared" si="299"/>
        <v>update bitacoras_estatus set id_estatus = 10 where id =899;</v>
      </c>
    </row>
    <row r="901" spans="1:63" ht="43">
      <c r="A901" s="6">
        <v>856560</v>
      </c>
      <c r="B901" s="6">
        <v>999353</v>
      </c>
      <c r="C901" s="6">
        <f>IF(Tabla1[[#This Row],[No. REG.]]="","",1)</f>
        <v>1</v>
      </c>
      <c r="D901" s="3" t="s">
        <v>46</v>
      </c>
      <c r="E901" s="3">
        <f>IF(Tabla1[[#This Row],[STATUS]]="","",VLOOKUP(D901,Estatus!$A$2:$B$13,2,0))</f>
        <v>10</v>
      </c>
      <c r="F901" s="3">
        <f>IF(Tabla1[[#This Row],[STATUS]]="","",VLOOKUP(D901,Estatus!$A$2:$I$12,9,0))</f>
        <v>1</v>
      </c>
      <c r="G901" s="16" t="s">
        <v>4634</v>
      </c>
      <c r="H901" s="7">
        <v>39216</v>
      </c>
      <c r="I901" s="80">
        <f t="shared" si="280"/>
        <v>2007</v>
      </c>
      <c r="J901" s="80">
        <f t="shared" si="281"/>
        <v>5</v>
      </c>
      <c r="K901" s="80">
        <f t="shared" si="282"/>
        <v>14</v>
      </c>
      <c r="L901" s="80" t="str">
        <f t="shared" si="283"/>
        <v>05</v>
      </c>
      <c r="M901" s="80">
        <f t="shared" si="284"/>
        <v>14</v>
      </c>
      <c r="N901" s="80" t="str">
        <f t="shared" si="285"/>
        <v>'2007-05-14'</v>
      </c>
      <c r="O901" s="80" t="str">
        <f t="shared" si="286"/>
        <v>'2007-05-14 00:00:00'</v>
      </c>
      <c r="P901" s="7">
        <v>42869</v>
      </c>
      <c r="Q901" s="80">
        <f t="shared" si="287"/>
        <v>2017</v>
      </c>
      <c r="R901" s="80">
        <f t="shared" si="288"/>
        <v>5</v>
      </c>
      <c r="S901" s="80">
        <f t="shared" si="289"/>
        <v>14</v>
      </c>
      <c r="T901" s="80" t="str">
        <f t="shared" si="290"/>
        <v>05</v>
      </c>
      <c r="U901" s="80">
        <f t="shared" si="291"/>
        <v>14</v>
      </c>
      <c r="V901" s="80" t="str">
        <f t="shared" si="292"/>
        <v>'2017-05-14'</v>
      </c>
      <c r="W901" s="80"/>
      <c r="X901" s="80" t="str">
        <f t="shared" si="293"/>
        <v>null</v>
      </c>
      <c r="Y901" s="6" t="s">
        <v>4635</v>
      </c>
      <c r="Z901" s="123">
        <f>IFERROR(IF(Y901="","null",VLOOKUP(Y901,Marcas!$A$2:$C$2024,2,0)),"")</f>
        <v>358</v>
      </c>
      <c r="AA901" s="6" t="s">
        <v>4635</v>
      </c>
      <c r="AB901" s="6">
        <f>IFERROR(IF(AA901="","",IF(AA901="EMPORIO LEGAL",1,VLOOKUP(AA901,Clientes!$A$2:$B$1190,2,0))),"")</f>
        <v>248</v>
      </c>
      <c r="AC901" s="6">
        <f>IFERROR(IF(Tabla1[[#This Row],[id_control]]="null","",VLOOKUP(CONCATENATE(Tabla1[[#This Row],[CLIENTE]],"-",Tabla1[[#This Row],[id_control]]),Hoja1!$C$2:$D$1994,2,0)),"")</f>
        <v>901</v>
      </c>
      <c r="AD901" s="1" t="s">
        <v>4636</v>
      </c>
      <c r="AE901" s="1"/>
      <c r="AF901" s="1"/>
      <c r="AG901" s="1"/>
      <c r="AH901" s="1"/>
      <c r="AI901" s="1"/>
      <c r="AJ901" s="1"/>
      <c r="AK901" s="1"/>
      <c r="AL901" s="3">
        <v>4125317</v>
      </c>
      <c r="AM901" s="6" t="s">
        <v>4637</v>
      </c>
      <c r="AN901" s="6"/>
      <c r="AO901" s="6"/>
      <c r="AP901" s="6"/>
      <c r="AQ901" s="5">
        <v>6141301115</v>
      </c>
      <c r="AR901" s="6"/>
      <c r="AS901" s="6"/>
      <c r="AT901" s="6"/>
      <c r="AU901" s="6"/>
      <c r="AV901" s="4" t="s">
        <v>4638</v>
      </c>
      <c r="AW901" s="5"/>
      <c r="AX901" s="5"/>
      <c r="AY901" s="6"/>
      <c r="AZ901" s="6"/>
      <c r="BA901" s="6"/>
      <c r="BB901" s="6"/>
      <c r="BC901" s="6"/>
      <c r="BD901" s="8" t="s">
        <v>4639</v>
      </c>
      <c r="BE901" s="8">
        <v>900</v>
      </c>
      <c r="BF901" s="6" t="str">
        <f t="shared" si="294"/>
        <v>insert into bitacoras_estatus (numero_expediente, numero_registro, representante, fecha_inicio, fecha_vencimiento, id_cliente, id_admin, id_bitacoras_estatus, id_estatus, id_clase, id_marca, created_at, updated_at) values('856560','999353','VICTOR MANUEL GONZALEZ GUTIERREZ','2007-05-14','2017-05-14','248','2','1','1',null,358,'2007-05-14 00:00:00','2007-05-14 00:00:00');</v>
      </c>
      <c r="BG901" s="6" t="str">
        <f t="shared" si="295"/>
        <v>insert into servicios_comentarios (comentario, id_admin, id_estatus, created_at, updated_at) values('Titulo entregado 25/09/07. CONTACTADO VÍA SALES UP. NO SE LOCALIZÓ AL CLIENTE',1,900,'2007-05-14 00:00:00','2007-05-14 00:00:00');</v>
      </c>
      <c r="BH901" s="6" t="str">
        <f t="shared" si="296"/>
        <v>insert into servicios_comentarios (comentario, id_admin, id_estatus, created_at, updated_at) values('412-5317, 4 39 74 74 ext 2611 cel130-11-15',1,900,'2007-05-14 00:00:00','2007-05-14 00:00:00');</v>
      </c>
      <c r="BI901" s="137" t="str">
        <f t="shared" si="297"/>
        <v>update bitacoras_estatus set comprobacion_uso = 1, id_estatus=10 where id=900;</v>
      </c>
      <c r="BJ901" s="137" t="str">
        <f t="shared" si="298"/>
        <v>update bitacoras_estatus set numero_expediente = '856560', numero_registro = '999353', id_estatus = 10, fecha_inicio = '2007-05-14', fecha_vencimiento ='2017-05-14', created_at ='2007-05-14 00:00:00', updated_at ='2007-05-14 00:00:00', id_clase=null, id_marca=358, id_cliente=248, vigencia = 1 where id =900;</v>
      </c>
      <c r="BK901" s="137" t="str">
        <f t="shared" si="299"/>
        <v>update bitacoras_estatus set id_estatus = 10 where id =900;</v>
      </c>
    </row>
    <row r="902" spans="1:63">
      <c r="A902" s="3">
        <v>1254944</v>
      </c>
      <c r="B902" s="3"/>
      <c r="C902" s="3" t="str">
        <f>IF(Tabla1[[#This Row],[No. REG.]]="","",1)</f>
        <v/>
      </c>
      <c r="D902" s="3" t="s">
        <v>34</v>
      </c>
      <c r="E902" s="3">
        <f>IF(Tabla1[[#This Row],[STATUS]]="","",VLOOKUP(D902,Estatus!$A$2:$B$13,2,0))</f>
        <v>5</v>
      </c>
      <c r="F902" s="3">
        <f>IF(Tabla1[[#This Row],[STATUS]]="","",VLOOKUP(D902,Estatus!$A$2:$I$12,9,0))</f>
        <v>0</v>
      </c>
      <c r="G902" s="12" t="s">
        <v>4640</v>
      </c>
      <c r="H902" s="7">
        <v>40959</v>
      </c>
      <c r="I902" s="80">
        <f t="shared" si="280"/>
        <v>2012</v>
      </c>
      <c r="J902" s="80">
        <f t="shared" si="281"/>
        <v>2</v>
      </c>
      <c r="K902" s="80">
        <f t="shared" si="282"/>
        <v>20</v>
      </c>
      <c r="L902" s="80" t="str">
        <f t="shared" si="283"/>
        <v>02</v>
      </c>
      <c r="M902" s="80">
        <f t="shared" si="284"/>
        <v>20</v>
      </c>
      <c r="N902" s="80" t="str">
        <f t="shared" si="285"/>
        <v>'2012-02-20'</v>
      </c>
      <c r="O902" s="80" t="str">
        <f t="shared" si="286"/>
        <v>'2012-02-20 00:00:00'</v>
      </c>
      <c r="P902" s="7">
        <v>44612</v>
      </c>
      <c r="Q902" s="80">
        <f t="shared" si="287"/>
        <v>2022</v>
      </c>
      <c r="R902" s="80">
        <f t="shared" si="288"/>
        <v>2</v>
      </c>
      <c r="S902" s="80">
        <f t="shared" si="289"/>
        <v>20</v>
      </c>
      <c r="T902" s="80" t="str">
        <f t="shared" si="290"/>
        <v>02</v>
      </c>
      <c r="U902" s="80">
        <f t="shared" si="291"/>
        <v>20</v>
      </c>
      <c r="V902" s="80" t="str">
        <f t="shared" si="292"/>
        <v>'2022-02-20'</v>
      </c>
      <c r="W902" s="80"/>
      <c r="X902" s="80" t="str">
        <f t="shared" si="293"/>
        <v>null</v>
      </c>
      <c r="Y902" s="3" t="s">
        <v>4641</v>
      </c>
      <c r="Z902" s="124">
        <f>IFERROR(IF(Y902="","null",VLOOKUP(Y902,Marcas!$A$2:$C$2024,2,0)),"")</f>
        <v>356</v>
      </c>
      <c r="AA902" s="3" t="s">
        <v>4641</v>
      </c>
      <c r="AB902" s="3">
        <f>IFERROR(IF(AA902="","",IF(AA902="EMPORIO LEGAL",1,VLOOKUP(AA902,Clientes!$A$2:$B$1190,2,0))),"")</f>
        <v>247</v>
      </c>
      <c r="AC902" s="3">
        <f>IFERROR(IF(Tabla1[[#This Row],[id_control]]="null","",VLOOKUP(CONCATENATE(Tabla1[[#This Row],[CLIENTE]],"-",Tabla1[[#This Row],[id_control]]),Hoja1!$C$2:$D$1994,2,0)),"")</f>
        <v>902</v>
      </c>
      <c r="AD902" s="3" t="s">
        <v>4642</v>
      </c>
      <c r="AE902" s="3" t="s">
        <v>4643</v>
      </c>
      <c r="AF902" s="3"/>
      <c r="AG902" s="3"/>
      <c r="AH902" s="3"/>
      <c r="AI902" s="3"/>
      <c r="AJ902" s="3"/>
      <c r="AK902" s="3"/>
      <c r="AL902" s="3" t="s">
        <v>4644</v>
      </c>
      <c r="AM902" s="6"/>
      <c r="AN902" s="6"/>
      <c r="AO902" s="6"/>
      <c r="AP902" s="6"/>
      <c r="AQ902" s="6" t="s">
        <v>4645</v>
      </c>
      <c r="AR902" s="6"/>
      <c r="AS902" s="6"/>
      <c r="AT902" s="6"/>
      <c r="AU902" s="6"/>
      <c r="AV902" s="6" t="s">
        <v>4646</v>
      </c>
      <c r="AW902" s="15" t="s">
        <v>4647</v>
      </c>
      <c r="AX902" s="15" t="s">
        <v>4648</v>
      </c>
      <c r="AY902" s="6"/>
      <c r="AZ902" s="6"/>
      <c r="BA902" s="6"/>
      <c r="BB902" s="6"/>
      <c r="BC902" s="6"/>
      <c r="BD902" s="6" t="s">
        <v>4649</v>
      </c>
      <c r="BE902" s="8">
        <v>901</v>
      </c>
      <c r="BF902" s="6" t="str">
        <f t="shared" si="294"/>
        <v>insert into bitacoras_estatus (numero_expediente, numero_registro, representante, fecha_inicio, fecha_vencimiento, id_cliente, id_admin, id_bitacoras_estatus, id_estatus, id_clase, id_marca, created_at, updated_at) values('1254944','','DANIEL GOMEZ CASILLAS','2012-02-20','2022-02-20','247','2','1','1',null,356,'2012-02-20 00:00:00','2012-02-20 00:00:00');</v>
      </c>
      <c r="BG902" s="6" t="str">
        <f t="shared" si="295"/>
        <v>insert into servicios_comentarios (comentario, id_admin, id_estatus, created_at, updated_at) values('negativa recibida 296/04/2013',1,901,'2012-02-20 00:00:00','2012-02-20 00:00:00');</v>
      </c>
      <c r="BH902" s="6" t="str">
        <f t="shared" si="296"/>
        <v>insert into servicios_comentarios (comentario, id_admin, id_estatus, created_at, updated_at) values('4354092 CEL.- 2337008 contadora Lucy Campista',1,901,'2012-02-20 00:00:00','2012-02-20 00:00:00');</v>
      </c>
      <c r="BI902" s="137" t="str">
        <f t="shared" si="297"/>
        <v>update bitacoras_estatus set comprobacion_uso = 1, id_estatus=5 where id=901;</v>
      </c>
      <c r="BJ902" s="137" t="str">
        <f t="shared" si="298"/>
        <v>update bitacoras_estatus set numero_expediente = '1254944', numero_registro = '', id_estatus = 5, fecha_inicio = '2012-02-20', fecha_vencimiento ='2022-02-20', created_at ='2012-02-20 00:00:00', updated_at ='2012-02-20 00:00:00', id_clase=null, id_marca=356, id_cliente=247, vigencia = 0 where id =901;</v>
      </c>
      <c r="BK902" s="137" t="str">
        <f t="shared" si="299"/>
        <v>update bitacoras_estatus set id_estatus = 5 where id =901;</v>
      </c>
    </row>
    <row r="903" spans="1:63" ht="27">
      <c r="A903" s="3">
        <v>1437582</v>
      </c>
      <c r="B903" s="3">
        <v>1441911</v>
      </c>
      <c r="C903" s="3">
        <f>IF(Tabla1[[#This Row],[No. REG.]]="","",1)</f>
        <v>1</v>
      </c>
      <c r="D903" s="3" t="s">
        <v>46</v>
      </c>
      <c r="E903" s="3">
        <f>IF(Tabla1[[#This Row],[STATUS]]="","",VLOOKUP(D903,Estatus!$A$2:$B$13,2,0))</f>
        <v>10</v>
      </c>
      <c r="F903" s="3">
        <f>IF(Tabla1[[#This Row],[STATUS]]="","",VLOOKUP(D903,Estatus!$A$2:$I$12,9,0))</f>
        <v>1</v>
      </c>
      <c r="G903" s="12" t="s">
        <v>4650</v>
      </c>
      <c r="H903" s="7">
        <v>41611</v>
      </c>
      <c r="I903" s="80">
        <f t="shared" si="280"/>
        <v>2013</v>
      </c>
      <c r="J903" s="80">
        <f t="shared" si="281"/>
        <v>12</v>
      </c>
      <c r="K903" s="80">
        <f t="shared" si="282"/>
        <v>3</v>
      </c>
      <c r="L903" s="80">
        <f t="shared" si="283"/>
        <v>12</v>
      </c>
      <c r="M903" s="80" t="str">
        <f t="shared" si="284"/>
        <v>03</v>
      </c>
      <c r="N903" s="80" t="str">
        <f t="shared" si="285"/>
        <v>'2013-12-03'</v>
      </c>
      <c r="O903" s="80" t="str">
        <f t="shared" si="286"/>
        <v>'2013-12-03 00:00:00'</v>
      </c>
      <c r="P903" s="7">
        <v>45263</v>
      </c>
      <c r="Q903" s="80">
        <f t="shared" si="287"/>
        <v>2023</v>
      </c>
      <c r="R903" s="80">
        <f t="shared" si="288"/>
        <v>12</v>
      </c>
      <c r="S903" s="80">
        <f t="shared" si="289"/>
        <v>3</v>
      </c>
      <c r="T903" s="80">
        <f t="shared" si="290"/>
        <v>12</v>
      </c>
      <c r="U903" s="80" t="str">
        <f t="shared" si="291"/>
        <v>03</v>
      </c>
      <c r="V903" s="80" t="str">
        <f t="shared" si="292"/>
        <v>'2023-12-03'</v>
      </c>
      <c r="W903" s="80"/>
      <c r="X903" s="80" t="str">
        <f t="shared" si="293"/>
        <v>null</v>
      </c>
      <c r="Y903" s="3" t="s">
        <v>4651</v>
      </c>
      <c r="Z903" s="124">
        <f>IFERROR(IF(Y903="","null",VLOOKUP(Y903,Marcas!$A$2:$C$2024,2,0)),"")</f>
        <v>357</v>
      </c>
      <c r="AA903" s="3" t="s">
        <v>4641</v>
      </c>
      <c r="AB903" s="3">
        <f>IFERROR(IF(AA903="","",IF(AA903="EMPORIO LEGAL",1,VLOOKUP(AA903,Clientes!$A$2:$B$1190,2,0))),"")</f>
        <v>247</v>
      </c>
      <c r="AC903" s="3">
        <f>IFERROR(IF(Tabla1[[#This Row],[id_control]]="null","",VLOOKUP(CONCATENATE(Tabla1[[#This Row],[CLIENTE]],"-",Tabla1[[#This Row],[id_control]]),Hoja1!$C$2:$D$1994,2,0)),"")</f>
        <v>903</v>
      </c>
      <c r="AD903" s="3" t="s">
        <v>4652</v>
      </c>
      <c r="AE903" s="4"/>
      <c r="AF903" s="4"/>
      <c r="AG903" s="4"/>
      <c r="AH903" s="4"/>
      <c r="AI903" s="4"/>
      <c r="AJ903" s="4"/>
      <c r="AK903" s="4"/>
      <c r="AL903" s="3" t="s">
        <v>4649</v>
      </c>
      <c r="AM903" s="4"/>
      <c r="AN903" s="6"/>
      <c r="AO903" s="6"/>
      <c r="AP903" s="6"/>
      <c r="AQ903" s="6"/>
      <c r="AR903" s="6"/>
      <c r="AS903" s="6"/>
      <c r="AT903" s="6"/>
      <c r="AU903" s="6"/>
      <c r="AV903" s="8" t="s">
        <v>8945</v>
      </c>
      <c r="AW903" s="11" t="s">
        <v>4648</v>
      </c>
      <c r="AX903" s="6" t="s">
        <v>4647</v>
      </c>
      <c r="AY903" s="6"/>
      <c r="AZ903" s="6"/>
      <c r="BA903" s="6"/>
      <c r="BB903" s="6"/>
      <c r="BC903" s="6"/>
      <c r="BD903" s="6" t="s">
        <v>4649</v>
      </c>
      <c r="BE903" s="8">
        <v>902</v>
      </c>
      <c r="BF903" s="6" t="str">
        <f t="shared" si="294"/>
        <v>insert into bitacoras_estatus (numero_expediente, numero_registro, representante, fecha_inicio, fecha_vencimiento, id_cliente, id_admin, id_bitacoras_estatus, id_estatus, id_clase, id_marca, created_at, updated_at) values('1437582','1441911','DANIEL ANTONIO GOMEZ CASILLAS','2013-12-03','2023-12-03','247','2','1','1',null,357,'2013-12-03 00:00:00','2013-12-03 00:00:00');</v>
      </c>
      <c r="BG903" s="6" t="str">
        <f t="shared" si="295"/>
        <v>insert into servicios_comentarios (comentario, id_admin, id_estatus, created_at, updated_at) values('TITULO RECIBIDO 23/05/2014. TITULO ENTREGADO 10/06/2014',1,902,'2013-12-03 00:00:00','2013-12-03 00:00:00');</v>
      </c>
      <c r="BH903" s="6" t="str">
        <f t="shared" si="296"/>
        <v>insert into servicios_comentarios (comentario, id_admin, id_estatus, created_at, updated_at) values('4354092 CEL.- 2337008 contadora Lucy Campista',1,902,'2013-12-03 00:00:00','2013-12-03 00:00:00');</v>
      </c>
      <c r="BI903" s="137" t="str">
        <f t="shared" si="297"/>
        <v>update bitacoras_estatus set comprobacion_uso = 1, id_estatus=10 where id=902;</v>
      </c>
      <c r="BJ903" s="137" t="str">
        <f t="shared" si="298"/>
        <v>update bitacoras_estatus set numero_expediente = '1437582', numero_registro = '1441911', id_estatus = 10, fecha_inicio = '2013-12-03', fecha_vencimiento ='2023-12-03', created_at ='2013-12-03 00:00:00', updated_at ='2013-12-03 00:00:00', id_clase=null, id_marca=357, id_cliente=247, vigencia = 1 where id =902;</v>
      </c>
      <c r="BK903" s="137" t="str">
        <f t="shared" si="299"/>
        <v>update bitacoras_estatus set id_estatus = 10 where id =902;</v>
      </c>
    </row>
    <row r="904" spans="1:63" ht="57">
      <c r="A904" s="6">
        <v>265536</v>
      </c>
      <c r="B904" s="6">
        <v>535148</v>
      </c>
      <c r="C904" s="6">
        <f>IF(Tabla1[[#This Row],[No. REG.]]="","",1)</f>
        <v>1</v>
      </c>
      <c r="D904" s="3" t="s">
        <v>46</v>
      </c>
      <c r="E904" s="3">
        <f>IF(Tabla1[[#This Row],[STATUS]]="","",VLOOKUP(D904,Estatus!$A$2:$B$13,2,0))</f>
        <v>10</v>
      </c>
      <c r="F904" s="3">
        <f>IF(Tabla1[[#This Row],[STATUS]]="","",VLOOKUP(D904,Estatus!$A$2:$I$12,9,0))</f>
        <v>1</v>
      </c>
      <c r="G904" s="16" t="s">
        <v>8723</v>
      </c>
      <c r="H904" s="7">
        <v>39014</v>
      </c>
      <c r="I904" s="80">
        <f t="shared" si="280"/>
        <v>2006</v>
      </c>
      <c r="J904" s="80">
        <f t="shared" si="281"/>
        <v>10</v>
      </c>
      <c r="K904" s="80">
        <f t="shared" si="282"/>
        <v>24</v>
      </c>
      <c r="L904" s="80">
        <f t="shared" si="283"/>
        <v>10</v>
      </c>
      <c r="M904" s="80">
        <f t="shared" si="284"/>
        <v>24</v>
      </c>
      <c r="N904" s="80" t="str">
        <f t="shared" si="285"/>
        <v>'2006-10-24'</v>
      </c>
      <c r="O904" s="80" t="str">
        <f t="shared" si="286"/>
        <v>'2006-10-24 00:00:00'</v>
      </c>
      <c r="P904" s="7">
        <v>46299</v>
      </c>
      <c r="Q904" s="80">
        <f t="shared" si="287"/>
        <v>2026</v>
      </c>
      <c r="R904" s="80">
        <f t="shared" si="288"/>
        <v>10</v>
      </c>
      <c r="S904" s="80">
        <f t="shared" si="289"/>
        <v>4</v>
      </c>
      <c r="T904" s="80">
        <f t="shared" si="290"/>
        <v>10</v>
      </c>
      <c r="U904" s="80" t="str">
        <f t="shared" si="291"/>
        <v>04</v>
      </c>
      <c r="V904" s="80" t="str">
        <f t="shared" si="292"/>
        <v>'2026-10-04'</v>
      </c>
      <c r="W904" s="80">
        <v>3</v>
      </c>
      <c r="X904" s="80">
        <f t="shared" si="293"/>
        <v>3</v>
      </c>
      <c r="Y904" s="16" t="s">
        <v>4653</v>
      </c>
      <c r="Z904" s="126">
        <f>IFERROR(IF(Y904="","null",VLOOKUP(Y904,Marcas!$A$2:$C$2024,2,0)),"")</f>
        <v>352</v>
      </c>
      <c r="AA904" s="6" t="s">
        <v>4653</v>
      </c>
      <c r="AB904" s="6">
        <f>IFERROR(IF(AA904="","",IF(AA904="EMPORIO LEGAL",1,VLOOKUP(AA904,Clientes!$A$2:$B$1190,2,0))),"")</f>
        <v>245</v>
      </c>
      <c r="AC904" s="6">
        <f>IFERROR(IF(Tabla1[[#This Row],[id_control]]="null","",VLOOKUP(CONCATENATE(Tabla1[[#This Row],[CLIENTE]],"-",Tabla1[[#This Row],[id_control]]),Hoja1!$C$2:$D$1994,2,0)),"")</f>
        <v>904</v>
      </c>
      <c r="AD904" s="6" t="s">
        <v>4654</v>
      </c>
      <c r="AE904" s="6"/>
      <c r="AF904" s="6"/>
      <c r="AG904" s="6"/>
      <c r="AH904" s="6"/>
      <c r="AI904" s="6"/>
      <c r="AJ904" s="6"/>
      <c r="AK904" s="6"/>
      <c r="AL904" s="6">
        <v>4168209</v>
      </c>
      <c r="AM904" s="4" t="s">
        <v>4655</v>
      </c>
      <c r="AN904" s="6"/>
      <c r="AO904" s="6"/>
      <c r="AP904" s="6"/>
      <c r="AQ904" s="4" t="s">
        <v>4656</v>
      </c>
      <c r="AR904" s="6"/>
      <c r="AS904" s="6"/>
      <c r="AT904" s="6"/>
      <c r="AU904" s="6"/>
      <c r="AV904" s="6" t="s">
        <v>4657</v>
      </c>
      <c r="AW904" s="6" t="s">
        <v>4658</v>
      </c>
      <c r="AX904" s="6"/>
      <c r="AY904" s="6"/>
      <c r="AZ904" s="6"/>
      <c r="BA904" s="6"/>
      <c r="BB904" s="6"/>
      <c r="BC904" s="6"/>
      <c r="BD904" s="8" t="s">
        <v>4659</v>
      </c>
      <c r="BE904" s="8">
        <v>903</v>
      </c>
      <c r="BF904" s="6" t="str">
        <f t="shared" si="294"/>
        <v>insert into bitacoras_estatus (numero_expediente, numero_registro, representante, fecha_inicio, fecha_vencimiento, id_cliente, id_admin, id_bitacoras_estatus, id_estatus, id_clase, id_marca, created_at, updated_at) values('265536','535148','HILDA ALBERICA OCHOA RODRIGUEZ','2006-10-24','2026-10-04','245','2','1','1',3,352,'2006-10-24 00:00:00','2006-10-24 00:00:00');</v>
      </c>
      <c r="BG904" s="6" t="str">
        <f t="shared" si="295"/>
        <v>insert into servicios_comentarios (comentario, id_admin, id_estatus, created_at, updated_at) values('Recibido cambio de dom. 26/03/2009. Recibida copia cert. De renov. De marca 13/04/09. CONTACTADO VÍA SALES UP. NO RENOVO EN EMPORIO',1,903,'2006-10-24 00:00:00','2006-10-24 00:00:00');</v>
      </c>
      <c r="BH904" s="6" t="str">
        <f t="shared" si="296"/>
        <v>insert into servicios_comentarios (comentario, id_admin, id_estatus, created_at, updated_at) values('416-82-09, 416 8209, Dpto. Documentacion ext. 5122, Tere Campero ext. 5124cel 614 427-5454',1,903,'2006-10-24 00:00:00','2006-10-24 00:00:00');</v>
      </c>
      <c r="BI904" s="137" t="str">
        <f t="shared" si="297"/>
        <v>update bitacoras_estatus set comprobacion_uso = 1, id_estatus=10 where id=903;</v>
      </c>
      <c r="BJ904" s="137" t="str">
        <f t="shared" si="298"/>
        <v>update bitacoras_estatus set numero_expediente = '265536', numero_registro = '535148', id_estatus = 10, fecha_inicio = '2006-10-24', fecha_vencimiento ='2026-10-04', created_at ='2006-10-24 00:00:00', updated_at ='2006-10-24 00:00:00', id_clase=3, id_marca=352, id_cliente=245, vigencia = 1 where id =903;</v>
      </c>
      <c r="BK904" s="137" t="str">
        <f t="shared" si="299"/>
        <v>update bitacoras_estatus set id_estatus = 10 where id =903;</v>
      </c>
    </row>
    <row r="905" spans="1:63">
      <c r="A905" s="6">
        <v>922718</v>
      </c>
      <c r="B905" s="6"/>
      <c r="C905" s="6" t="str">
        <f>IF(Tabla1[[#This Row],[No. REG.]]="","",1)</f>
        <v/>
      </c>
      <c r="D905" s="3" t="s">
        <v>34</v>
      </c>
      <c r="E905" s="3">
        <f>IF(Tabla1[[#This Row],[STATUS]]="","",VLOOKUP(D905,Estatus!$A$2:$B$13,2,0))</f>
        <v>5</v>
      </c>
      <c r="F905" s="3">
        <f>IF(Tabla1[[#This Row],[STATUS]]="","",VLOOKUP(D905,Estatus!$A$2:$I$12,9,0))</f>
        <v>0</v>
      </c>
      <c r="G905" s="16" t="s">
        <v>4660</v>
      </c>
      <c r="H905" s="7">
        <v>39521</v>
      </c>
      <c r="I905" s="80">
        <f t="shared" si="280"/>
        <v>2008</v>
      </c>
      <c r="J905" s="80">
        <f t="shared" si="281"/>
        <v>3</v>
      </c>
      <c r="K905" s="80">
        <f t="shared" si="282"/>
        <v>14</v>
      </c>
      <c r="L905" s="80" t="str">
        <f t="shared" si="283"/>
        <v>03</v>
      </c>
      <c r="M905" s="80">
        <f t="shared" si="284"/>
        <v>14</v>
      </c>
      <c r="N905" s="80" t="str">
        <f t="shared" si="285"/>
        <v>'2008-03-14'</v>
      </c>
      <c r="O905" s="80" t="str">
        <f t="shared" si="286"/>
        <v>'2008-03-14 00:00:00'</v>
      </c>
      <c r="P905" s="7">
        <v>43172</v>
      </c>
      <c r="Q905" s="80">
        <f t="shared" si="287"/>
        <v>2018</v>
      </c>
      <c r="R905" s="80">
        <f t="shared" si="288"/>
        <v>3</v>
      </c>
      <c r="S905" s="80">
        <f t="shared" si="289"/>
        <v>13</v>
      </c>
      <c r="T905" s="80" t="str">
        <f t="shared" si="290"/>
        <v>03</v>
      </c>
      <c r="U905" s="80">
        <f t="shared" si="291"/>
        <v>13</v>
      </c>
      <c r="V905" s="80" t="str">
        <f t="shared" si="292"/>
        <v>'2018-03-13'</v>
      </c>
      <c r="W905" s="80">
        <v>5</v>
      </c>
      <c r="X905" s="80">
        <f t="shared" si="293"/>
        <v>5</v>
      </c>
      <c r="Y905" s="16" t="s">
        <v>8654</v>
      </c>
      <c r="Z905" s="126">
        <f>IFERROR(IF(Y905="","null",VLOOKUP(Y905,Marcas!$A$2:$C$2024,2,0)),"")</f>
        <v>564</v>
      </c>
      <c r="AA905" s="6" t="s">
        <v>4653</v>
      </c>
      <c r="AB905" s="6">
        <f>IFERROR(IF(AA905="","",IF(AA905="EMPORIO LEGAL",1,VLOOKUP(AA905,Clientes!$A$2:$B$1190,2,0))),"")</f>
        <v>245</v>
      </c>
      <c r="AC905" s="6">
        <f>IFERROR(IF(Tabla1[[#This Row],[id_control]]="null","",VLOOKUP(CONCATENATE(Tabla1[[#This Row],[CLIENTE]],"-",Tabla1[[#This Row],[id_control]]),Hoja1!$C$2:$D$1994,2,0)),"")</f>
        <v>905</v>
      </c>
      <c r="AD905" s="6" t="s">
        <v>4654</v>
      </c>
      <c r="AE905" s="6"/>
      <c r="AF905" s="6"/>
      <c r="AG905" s="6"/>
      <c r="AH905" s="6"/>
      <c r="AI905" s="6"/>
      <c r="AJ905" s="6"/>
      <c r="AK905" s="6"/>
      <c r="AL905" s="6">
        <v>39657</v>
      </c>
      <c r="AM905" s="4">
        <v>4168209</v>
      </c>
      <c r="AN905" s="6"/>
      <c r="AO905" s="6"/>
      <c r="AP905" s="6"/>
      <c r="AQ905" s="4">
        <v>6144275454</v>
      </c>
      <c r="AR905" s="6"/>
      <c r="AS905" s="6"/>
      <c r="AT905" s="6"/>
      <c r="AU905" s="6"/>
      <c r="AV905" s="6"/>
      <c r="AW905" s="6"/>
      <c r="AX905" s="6"/>
      <c r="AY905" s="6"/>
      <c r="AZ905" s="6"/>
      <c r="BA905" s="6"/>
      <c r="BB905" s="6"/>
      <c r="BC905" s="6"/>
      <c r="BD905" s="8">
        <v>39657</v>
      </c>
      <c r="BE905" s="8">
        <v>904</v>
      </c>
      <c r="BF905" s="6" t="str">
        <f t="shared" si="294"/>
        <v>insert into bitacoras_estatus (numero_expediente, numero_registro, representante, fecha_inicio, fecha_vencimiento, id_cliente, id_admin, id_bitacoras_estatus, id_estatus, id_clase, id_marca, created_at, updated_at) values('922718','','HILDA ALBERICA OCHOA RODRIGUEZ','2008-03-14','2018-03-13','245','2','1','1',5,564,'2008-03-14 00:00:00','2008-03-14 00:00:00');</v>
      </c>
      <c r="BG905" s="6" t="str">
        <f t="shared" si="295"/>
        <v>insert into servicios_comentarios (comentario, id_admin, id_estatus, created_at, updated_at) values('Negativa recibida 05/01/2010',1,904,'2008-03-14 00:00:00','2008-03-14 00:00:00');</v>
      </c>
      <c r="BH905" s="6" t="str">
        <f t="shared" si="296"/>
        <v>insert into servicios_comentarios (comentario, id_admin, id_estatus, created_at, updated_at) values('39657',1,904,'2008-03-14 00:00:00','2008-03-14 00:00:00');</v>
      </c>
      <c r="BI905" s="137" t="str">
        <f t="shared" si="297"/>
        <v>update bitacoras_estatus set comprobacion_uso = 1, id_estatus=5 where id=904;</v>
      </c>
      <c r="BJ905" s="137" t="str">
        <f t="shared" si="298"/>
        <v>update bitacoras_estatus set numero_expediente = '922718', numero_registro = '', id_estatus = 5, fecha_inicio = '2008-03-14', fecha_vencimiento ='2018-03-13', created_at ='2008-03-14 00:00:00', updated_at ='2008-03-14 00:00:00', id_clase=5, id_marca=564, id_cliente=245, vigencia = 0 where id =904;</v>
      </c>
      <c r="BK905" s="137" t="str">
        <f t="shared" si="299"/>
        <v>update bitacoras_estatus set id_estatus = 5 where id =904;</v>
      </c>
    </row>
    <row r="906" spans="1:63">
      <c r="A906" s="6">
        <v>922719</v>
      </c>
      <c r="B906" s="6"/>
      <c r="C906" s="6" t="str">
        <f>IF(Tabla1[[#This Row],[No. REG.]]="","",1)</f>
        <v/>
      </c>
      <c r="D906" s="6" t="s">
        <v>34</v>
      </c>
      <c r="E906" s="6">
        <f>IF(Tabla1[[#This Row],[STATUS]]="","",VLOOKUP(D906,Estatus!$A$2:$B$13,2,0))</f>
        <v>5</v>
      </c>
      <c r="F906" s="6">
        <f>IF(Tabla1[[#This Row],[STATUS]]="","",VLOOKUP(D906,Estatus!$A$2:$I$12,9,0))</f>
        <v>0</v>
      </c>
      <c r="G906" s="16" t="s">
        <v>4661</v>
      </c>
      <c r="H906" s="7">
        <v>39521</v>
      </c>
      <c r="I906" s="80">
        <f t="shared" si="280"/>
        <v>2008</v>
      </c>
      <c r="J906" s="80">
        <f t="shared" si="281"/>
        <v>3</v>
      </c>
      <c r="K906" s="80">
        <f t="shared" si="282"/>
        <v>14</v>
      </c>
      <c r="L906" s="80" t="str">
        <f t="shared" si="283"/>
        <v>03</v>
      </c>
      <c r="M906" s="80">
        <f t="shared" si="284"/>
        <v>14</v>
      </c>
      <c r="N906" s="80" t="str">
        <f t="shared" si="285"/>
        <v>'2008-03-14'</v>
      </c>
      <c r="O906" s="80" t="str">
        <f t="shared" si="286"/>
        <v>'2008-03-14 00:00:00'</v>
      </c>
      <c r="P906" s="7">
        <v>43172</v>
      </c>
      <c r="Q906" s="80">
        <f t="shared" si="287"/>
        <v>2018</v>
      </c>
      <c r="R906" s="80">
        <f t="shared" si="288"/>
        <v>3</v>
      </c>
      <c r="S906" s="80">
        <f t="shared" si="289"/>
        <v>13</v>
      </c>
      <c r="T906" s="80" t="str">
        <f t="shared" si="290"/>
        <v>03</v>
      </c>
      <c r="U906" s="80">
        <f t="shared" si="291"/>
        <v>13</v>
      </c>
      <c r="V906" s="80" t="str">
        <f t="shared" si="292"/>
        <v>'2018-03-13'</v>
      </c>
      <c r="W906" s="80">
        <v>5</v>
      </c>
      <c r="X906" s="80">
        <f t="shared" si="293"/>
        <v>5</v>
      </c>
      <c r="Y906" s="16" t="s">
        <v>8654</v>
      </c>
      <c r="Z906" s="123">
        <f>IFERROR(IF(Y906="","null",VLOOKUP(Y906,Marcas!$A$2:$C$2024,2,0)),"")</f>
        <v>564</v>
      </c>
      <c r="AA906" s="6" t="s">
        <v>4653</v>
      </c>
      <c r="AB906" s="6">
        <f>IFERROR(IF(AA906="","",IF(AA906="EMPORIO LEGAL",1,VLOOKUP(AA906,Clientes!$A$2:$B$1190,2,0))),"")</f>
        <v>245</v>
      </c>
      <c r="AC906" s="6">
        <f>IFERROR(IF(Tabla1[[#This Row],[id_control]]="null","",VLOOKUP(CONCATENATE(Tabla1[[#This Row],[CLIENTE]],"-",Tabla1[[#This Row],[id_control]]),Hoja1!$C$2:$D$1994,2,0)),"")</f>
        <v>905</v>
      </c>
      <c r="AD906" s="6" t="s">
        <v>4654</v>
      </c>
      <c r="AE906" s="6"/>
      <c r="AF906" s="6"/>
      <c r="AG906" s="6"/>
      <c r="AH906" s="6"/>
      <c r="AI906" s="6"/>
      <c r="AJ906" s="6"/>
      <c r="AK906" s="6"/>
      <c r="AL906" s="3">
        <v>39657</v>
      </c>
      <c r="AM906" s="8">
        <v>4168209</v>
      </c>
      <c r="AN906" s="8"/>
      <c r="AO906" s="8"/>
      <c r="AP906" s="8"/>
      <c r="AQ906" s="11">
        <v>6144275454</v>
      </c>
      <c r="AR906" s="11"/>
      <c r="AS906" s="8"/>
      <c r="AT906" s="8"/>
      <c r="AU906" s="8"/>
      <c r="AV906" s="8"/>
      <c r="AW906" s="8"/>
      <c r="AX906" s="8"/>
      <c r="AY906" s="8"/>
      <c r="AZ906" s="8"/>
      <c r="BA906" s="8"/>
      <c r="BB906" s="8"/>
      <c r="BC906" s="8"/>
      <c r="BD906" s="8">
        <v>39657</v>
      </c>
      <c r="BE906" s="8">
        <v>905</v>
      </c>
      <c r="BF906" s="6" t="str">
        <f t="shared" si="294"/>
        <v>insert into bitacoras_estatus (numero_expediente, numero_registro, representante, fecha_inicio, fecha_vencimiento, id_cliente, id_admin, id_bitacoras_estatus, id_estatus, id_clase, id_marca, created_at, updated_at) values('922719','','HILDA ALBERICA OCHOA RODRIGUEZ','2008-03-14','2018-03-13','245','2','1','1',5,564,'2008-03-14 00:00:00','2008-03-14 00:00:00');</v>
      </c>
      <c r="BG906" s="6" t="str">
        <f t="shared" si="295"/>
        <v>insert into servicios_comentarios (comentario, id_admin, id_estatus, created_at, updated_at) values('Negativa recibida 29/06/2009',1,905,'2008-03-14 00:00:00','2008-03-14 00:00:00');</v>
      </c>
      <c r="BH906" s="6" t="str">
        <f t="shared" si="296"/>
        <v>insert into servicios_comentarios (comentario, id_admin, id_estatus, created_at, updated_at) values('39657',1,905,'2008-03-14 00:00:00','2008-03-14 00:00:00');</v>
      </c>
      <c r="BI906" s="137" t="str">
        <f t="shared" si="297"/>
        <v>update bitacoras_estatus set comprobacion_uso = 1, id_estatus=5 where id=905;</v>
      </c>
      <c r="BJ906" s="137" t="str">
        <f t="shared" si="298"/>
        <v>update bitacoras_estatus set numero_expediente = '922719', numero_registro = '', id_estatus = 5, fecha_inicio = '2008-03-14', fecha_vencimiento ='2018-03-13', created_at ='2008-03-14 00:00:00', updated_at ='2008-03-14 00:00:00', id_clase=5, id_marca=564, id_cliente=245, vigencia = 0 where id =905;</v>
      </c>
      <c r="BK906" s="137" t="str">
        <f t="shared" si="299"/>
        <v>update bitacoras_estatus set id_estatus = 5 where id =905;</v>
      </c>
    </row>
    <row r="907" spans="1:63">
      <c r="A907" s="6">
        <v>1046711</v>
      </c>
      <c r="B907" s="8"/>
      <c r="C907" s="8" t="str">
        <f>IF(Tabla1[[#This Row],[No. REG.]]="","",1)</f>
        <v/>
      </c>
      <c r="D907" s="3" t="s">
        <v>492</v>
      </c>
      <c r="E907" s="3">
        <f>IF(Tabla1[[#This Row],[STATUS]]="","",VLOOKUP(D907,Estatus!$A$2:$B$13,2,0))</f>
        <v>1</v>
      </c>
      <c r="F907" s="3">
        <f>IF(Tabla1[[#This Row],[STATUS]]="","",VLOOKUP(D907,Estatus!$A$2:$I$12,9,0))</f>
        <v>0</v>
      </c>
      <c r="G907" s="16" t="s">
        <v>4662</v>
      </c>
      <c r="H907" s="9">
        <v>40115</v>
      </c>
      <c r="I907" s="81">
        <f t="shared" si="280"/>
        <v>2009</v>
      </c>
      <c r="J907" s="81">
        <f t="shared" si="281"/>
        <v>10</v>
      </c>
      <c r="K907" s="81">
        <f t="shared" si="282"/>
        <v>29</v>
      </c>
      <c r="L907" s="81">
        <f t="shared" si="283"/>
        <v>10</v>
      </c>
      <c r="M907" s="81">
        <f t="shared" si="284"/>
        <v>29</v>
      </c>
      <c r="N907" s="81" t="str">
        <f t="shared" si="285"/>
        <v>'2009-10-29'</v>
      </c>
      <c r="O907" s="81" t="str">
        <f t="shared" si="286"/>
        <v>'2009-10-29 00:00:00'</v>
      </c>
      <c r="P907" s="9">
        <v>43767</v>
      </c>
      <c r="Q907" s="81">
        <f t="shared" si="287"/>
        <v>2019</v>
      </c>
      <c r="R907" s="81">
        <f t="shared" si="288"/>
        <v>10</v>
      </c>
      <c r="S907" s="81">
        <f t="shared" si="289"/>
        <v>29</v>
      </c>
      <c r="T907" s="81">
        <f t="shared" si="290"/>
        <v>10</v>
      </c>
      <c r="U907" s="81">
        <f t="shared" si="291"/>
        <v>29</v>
      </c>
      <c r="V907" s="81" t="str">
        <f t="shared" si="292"/>
        <v>'2019-10-29'</v>
      </c>
      <c r="W907" s="81"/>
      <c r="X907" s="81" t="str">
        <f t="shared" si="293"/>
        <v>null</v>
      </c>
      <c r="Y907" s="6" t="s">
        <v>4663</v>
      </c>
      <c r="Z907" s="123">
        <f>IFERROR(IF(Y907="","null",VLOOKUP(Y907,Marcas!$A$2:$C$2024,2,0)),"")</f>
        <v>348</v>
      </c>
      <c r="AA907" s="6" t="s">
        <v>4663</v>
      </c>
      <c r="AB907" s="6">
        <f>IFERROR(IF(AA907="","",IF(AA907="EMPORIO LEGAL",1,VLOOKUP(AA907,Clientes!$A$2:$B$1190,2,0))),"")</f>
        <v>243</v>
      </c>
      <c r="AC907" s="6">
        <f>IFERROR(IF(Tabla1[[#This Row],[id_control]]="null","",VLOOKUP(CONCATENATE(Tabla1[[#This Row],[CLIENTE]],"-",Tabla1[[#This Row],[id_control]]),Hoja1!$C$2:$D$1994,2,0)),"")</f>
        <v>907</v>
      </c>
      <c r="AD907" s="8" t="s">
        <v>4664</v>
      </c>
      <c r="AE907" s="8"/>
      <c r="AF907" s="6"/>
      <c r="AG907" s="6"/>
      <c r="AH907" s="6"/>
      <c r="AI907" s="6"/>
      <c r="AJ907" s="6"/>
      <c r="AK907" s="6"/>
      <c r="AL907" s="8" t="s">
        <v>4665</v>
      </c>
      <c r="AM907" s="6"/>
      <c r="AN907" s="6"/>
      <c r="AO907" s="6"/>
      <c r="AP907" s="6"/>
      <c r="AQ907" s="8" t="s">
        <v>4666</v>
      </c>
      <c r="AR907" s="6" t="s">
        <v>4667</v>
      </c>
      <c r="AS907" s="6"/>
      <c r="AT907" s="6"/>
      <c r="AU907" s="6"/>
      <c r="AV907" s="8" t="s">
        <v>4668</v>
      </c>
      <c r="AW907" s="8"/>
      <c r="AX907" s="6"/>
      <c r="AY907" s="6"/>
      <c r="AZ907" s="6"/>
      <c r="BA907" s="6"/>
      <c r="BB907" s="6"/>
      <c r="BC907" s="6"/>
      <c r="BD907" s="6" t="s">
        <v>4669</v>
      </c>
      <c r="BE907" s="8">
        <v>906</v>
      </c>
      <c r="BF907" s="6" t="str">
        <f t="shared" si="294"/>
        <v>insert into bitacoras_estatus (numero_expediente, numero_registro, representante, fecha_inicio, fecha_vencimiento, id_cliente, id_admin, id_bitacoras_estatus, id_estatus, id_clase, id_marca, created_at, updated_at) values('1046711','','JESUS MANUEL GAMBOA RODRIGUEZ','2009-10-29','2019-10-29','243','2','1','1',null,348,'2009-10-29 00:00:00','2009-10-29 00:00:00');</v>
      </c>
      <c r="BG907" s="6" t="str">
        <f t="shared" si="295"/>
        <v>insert into servicios_comentarios (comentario, id_admin, id_estatus, created_at, updated_at) values('Recibida 20/04/2010',1,906,'2009-10-29 00:00:00','2009-10-29 00:00:00');</v>
      </c>
      <c r="BH907" s="6" t="str">
        <f t="shared" si="296"/>
        <v>insert into servicios_comentarios (comentario, id_admin, id_estatus, created_at, updated_at) values('419-3996 266-6778 NEXTEL 614-115-7117, 614-496-6794',1,906,'2009-10-29 00:00:00','2009-10-29 00:00:00');</v>
      </c>
      <c r="BI907" s="137" t="str">
        <f t="shared" si="297"/>
        <v>update bitacoras_estatus set comprobacion_uso = 1, id_estatus=1 where id=906;</v>
      </c>
      <c r="BJ907" s="137" t="str">
        <f t="shared" si="298"/>
        <v>update bitacoras_estatus set numero_expediente = '1046711', numero_registro = '', id_estatus = 1, fecha_inicio = '2009-10-29', fecha_vencimiento ='2019-10-29', created_at ='2009-10-29 00:00:00', updated_at ='2009-10-29 00:00:00', id_clase=null, id_marca=348, id_cliente=243, vigencia = 0 where id =906;</v>
      </c>
      <c r="BK907" s="137" t="str">
        <f t="shared" si="299"/>
        <v>update bitacoras_estatus set id_estatus = 1 where id =906;</v>
      </c>
    </row>
    <row r="908" spans="1:63">
      <c r="A908" s="3">
        <v>1277040</v>
      </c>
      <c r="B908" s="3">
        <v>1315074</v>
      </c>
      <c r="C908" s="3">
        <f>IF(Tabla1[[#This Row],[No. REG.]]="","",1)</f>
        <v>1</v>
      </c>
      <c r="D908" s="3" t="s">
        <v>46</v>
      </c>
      <c r="E908" s="3">
        <f>IF(Tabla1[[#This Row],[STATUS]]="","",VLOOKUP(D908,Estatus!$A$2:$B$13,2,0))</f>
        <v>10</v>
      </c>
      <c r="F908" s="3">
        <f>IF(Tabla1[[#This Row],[STATUS]]="","",VLOOKUP(D908,Estatus!$A$2:$I$12,9,0))</f>
        <v>1</v>
      </c>
      <c r="G908" s="12" t="s">
        <v>1895</v>
      </c>
      <c r="H908" s="7">
        <v>41051</v>
      </c>
      <c r="I908" s="80">
        <f t="shared" si="280"/>
        <v>2012</v>
      </c>
      <c r="J908" s="80">
        <f t="shared" si="281"/>
        <v>5</v>
      </c>
      <c r="K908" s="80">
        <f t="shared" si="282"/>
        <v>22</v>
      </c>
      <c r="L908" s="80" t="str">
        <f t="shared" si="283"/>
        <v>05</v>
      </c>
      <c r="M908" s="80">
        <f t="shared" si="284"/>
        <v>22</v>
      </c>
      <c r="N908" s="80" t="str">
        <f t="shared" si="285"/>
        <v>'2012-05-22'</v>
      </c>
      <c r="O908" s="80" t="str">
        <f t="shared" si="286"/>
        <v>'2012-05-22 00:00:00'</v>
      </c>
      <c r="P908" s="7">
        <v>44703</v>
      </c>
      <c r="Q908" s="80">
        <f t="shared" si="287"/>
        <v>2022</v>
      </c>
      <c r="R908" s="80">
        <f t="shared" si="288"/>
        <v>5</v>
      </c>
      <c r="S908" s="80">
        <f t="shared" si="289"/>
        <v>22</v>
      </c>
      <c r="T908" s="80" t="str">
        <f t="shared" si="290"/>
        <v>05</v>
      </c>
      <c r="U908" s="80">
        <f t="shared" si="291"/>
        <v>22</v>
      </c>
      <c r="V908" s="80" t="str">
        <f t="shared" si="292"/>
        <v>'2022-05-22'</v>
      </c>
      <c r="W908" s="80"/>
      <c r="X908" s="80" t="str">
        <f t="shared" si="293"/>
        <v>null</v>
      </c>
      <c r="Y908" s="3" t="s">
        <v>4670</v>
      </c>
      <c r="Z908" s="124">
        <f>IFERROR(IF(Y908="","null",VLOOKUP(Y908,Marcas!$A$2:$C$2024,2,0)),"")</f>
        <v>347</v>
      </c>
      <c r="AA908" s="3" t="s">
        <v>4671</v>
      </c>
      <c r="AB908" s="3">
        <f>IFERROR(IF(AA908="","",IF(AA908="EMPORIO LEGAL",1,VLOOKUP(AA908,Clientes!$A$2:$B$1190,2,0))),"")</f>
        <v>242</v>
      </c>
      <c r="AC908" s="3">
        <f>IFERROR(IF(Tabla1[[#This Row],[id_control]]="null","",VLOOKUP(CONCATENATE(Tabla1[[#This Row],[CLIENTE]],"-",Tabla1[[#This Row],[id_control]]),Hoja1!$C$2:$D$1994,2,0)),"")</f>
        <v>908</v>
      </c>
      <c r="AD908" s="3" t="s">
        <v>4672</v>
      </c>
      <c r="AE908" s="3" t="s">
        <v>4673</v>
      </c>
      <c r="AF908" s="3"/>
      <c r="AG908" s="3"/>
      <c r="AH908" s="3"/>
      <c r="AI908" s="3"/>
      <c r="AJ908" s="3"/>
      <c r="AK908" s="3"/>
      <c r="AL908" s="3" t="s">
        <v>4674</v>
      </c>
      <c r="AM908" s="6"/>
      <c r="AN908" s="6"/>
      <c r="AO908" s="6"/>
      <c r="AP908" s="6"/>
      <c r="AQ908" s="6" t="s">
        <v>4675</v>
      </c>
      <c r="AR908" s="6"/>
      <c r="AS908" s="6"/>
      <c r="AT908" s="6"/>
      <c r="AU908" s="6"/>
      <c r="AV908" s="6" t="s">
        <v>4676</v>
      </c>
      <c r="AW908" s="6" t="s">
        <v>4677</v>
      </c>
      <c r="AX908" s="6"/>
      <c r="AY908" s="6"/>
      <c r="AZ908" s="6"/>
      <c r="BA908" s="6"/>
      <c r="BB908" s="6"/>
      <c r="BC908" s="6"/>
      <c r="BD908" s="6" t="s">
        <v>4678</v>
      </c>
      <c r="BE908" s="8">
        <v>907</v>
      </c>
      <c r="BF908" s="6" t="str">
        <f t="shared" si="294"/>
        <v>insert into bitacoras_estatus (numero_expediente, numero_registro, representante, fecha_inicio, fecha_vencimiento, id_cliente, id_admin, id_bitacoras_estatus, id_estatus, id_clase, id_marca, created_at, updated_at) values('1277040','1315074','RAUL ALBERTO RAMIREZ PEREZ','2012-05-22','2022-05-22','242','2','1','1',null,347,'2012-05-22 00:00:00','2012-05-22 00:00:00');</v>
      </c>
      <c r="BG908" s="6" t="str">
        <f t="shared" si="295"/>
        <v>insert into servicios_comentarios (comentario, id_admin, id_estatus, created_at, updated_at) values('titulo entregado 30/11/2012',1,907,'2012-05-22 00:00:00','2012-05-22 00:00:00');</v>
      </c>
      <c r="BH908" s="6" t="str">
        <f t="shared" si="296"/>
        <v>insert into servicios_comentarios (comentario, id_admin, id_estatus, created_at, updated_at) values('4170927 CEL.- 614 1823470',1,907,'2012-05-22 00:00:00','2012-05-22 00:00:00');</v>
      </c>
      <c r="BI908" s="137" t="str">
        <f t="shared" si="297"/>
        <v>update bitacoras_estatus set comprobacion_uso = 1, id_estatus=10 where id=907;</v>
      </c>
      <c r="BJ908" s="137" t="str">
        <f t="shared" si="298"/>
        <v>update bitacoras_estatus set numero_expediente = '1277040', numero_registro = '1315074', id_estatus = 10, fecha_inicio = '2012-05-22', fecha_vencimiento ='2022-05-22', created_at ='2012-05-22 00:00:00', updated_at ='2012-05-22 00:00:00', id_clase=null, id_marca=347, id_cliente=242, vigencia = 1 where id =907;</v>
      </c>
      <c r="BK908" s="137" t="str">
        <f t="shared" si="299"/>
        <v>update bitacoras_estatus set id_estatus = 10 where id =907;</v>
      </c>
    </row>
    <row r="909" spans="1:63">
      <c r="A909" s="3">
        <v>1470846</v>
      </c>
      <c r="B909" s="3">
        <v>1465394</v>
      </c>
      <c r="C909" s="3">
        <f>IF(Tabla1[[#This Row],[No. REG.]]="","",1)</f>
        <v>1</v>
      </c>
      <c r="D909" s="3" t="s">
        <v>46</v>
      </c>
      <c r="E909" s="3">
        <f>IF(Tabla1[[#This Row],[STATUS]]="","",VLOOKUP(D909,Estatus!$A$2:$B$13,2,0))</f>
        <v>10</v>
      </c>
      <c r="F909" s="3">
        <f>IF(Tabla1[[#This Row],[STATUS]]="","",VLOOKUP(D909,Estatus!$A$2:$I$12,9,0))</f>
        <v>1</v>
      </c>
      <c r="G909" s="12" t="s">
        <v>4679</v>
      </c>
      <c r="H909" s="7">
        <v>41724</v>
      </c>
      <c r="I909" s="80">
        <f t="shared" si="280"/>
        <v>2014</v>
      </c>
      <c r="J909" s="80">
        <f t="shared" si="281"/>
        <v>3</v>
      </c>
      <c r="K909" s="80">
        <f t="shared" si="282"/>
        <v>26</v>
      </c>
      <c r="L909" s="80" t="str">
        <f t="shared" si="283"/>
        <v>03</v>
      </c>
      <c r="M909" s="80">
        <f t="shared" si="284"/>
        <v>26</v>
      </c>
      <c r="N909" s="80" t="str">
        <f t="shared" si="285"/>
        <v>'2014-03-26'</v>
      </c>
      <c r="O909" s="80" t="str">
        <f t="shared" si="286"/>
        <v>'2014-03-26 00:00:00'</v>
      </c>
      <c r="P909" s="7">
        <v>45377</v>
      </c>
      <c r="Q909" s="80">
        <f t="shared" si="287"/>
        <v>2024</v>
      </c>
      <c r="R909" s="80">
        <f t="shared" si="288"/>
        <v>3</v>
      </c>
      <c r="S909" s="80">
        <f t="shared" si="289"/>
        <v>26</v>
      </c>
      <c r="T909" s="80" t="str">
        <f t="shared" si="290"/>
        <v>03</v>
      </c>
      <c r="U909" s="80">
        <f t="shared" si="291"/>
        <v>26</v>
      </c>
      <c r="V909" s="80" t="str">
        <f t="shared" si="292"/>
        <v>'2024-03-26'</v>
      </c>
      <c r="W909" s="80"/>
      <c r="X909" s="80" t="str">
        <f t="shared" si="293"/>
        <v>null</v>
      </c>
      <c r="Y909" s="3" t="s">
        <v>4680</v>
      </c>
      <c r="Z909" s="124">
        <f>IFERROR(IF(Y909="","null",VLOOKUP(Y909,Marcas!$A$2:$C$2024,2,0)),"")</f>
        <v>346</v>
      </c>
      <c r="AA909" s="3" t="s">
        <v>4680</v>
      </c>
      <c r="AB909" s="3">
        <f>IFERROR(IF(AA909="","",IF(AA909="EMPORIO LEGAL",1,VLOOKUP(AA909,Clientes!$A$2:$B$1190,2,0))),"")</f>
        <v>241</v>
      </c>
      <c r="AC909" s="3">
        <f>IFERROR(IF(Tabla1[[#This Row],[id_control]]="null","",VLOOKUP(CONCATENATE(Tabla1[[#This Row],[CLIENTE]],"-",Tabla1[[#This Row],[id_control]]),Hoja1!$C$2:$D$1994,2,0)),"")</f>
        <v>909</v>
      </c>
      <c r="AD909" s="3" t="s">
        <v>4681</v>
      </c>
      <c r="AE909" s="3"/>
      <c r="AF909" s="3"/>
      <c r="AG909" s="3"/>
      <c r="AH909" s="3"/>
      <c r="AI909" s="3"/>
      <c r="AJ909" s="3"/>
      <c r="AK909" s="3"/>
      <c r="AL909" s="3" t="s">
        <v>4682</v>
      </c>
      <c r="AM909" s="8"/>
      <c r="AN909" s="8"/>
      <c r="AO909" s="8"/>
      <c r="AP909" s="8"/>
      <c r="AQ909" s="6"/>
      <c r="AR909" s="8"/>
      <c r="AS909" s="8"/>
      <c r="AT909" s="8"/>
      <c r="AU909" s="8"/>
      <c r="AV909" s="8" t="s">
        <v>4683</v>
      </c>
      <c r="AW909" s="8"/>
      <c r="AX909" s="8"/>
      <c r="AY909" s="8"/>
      <c r="AZ909" s="8"/>
      <c r="BA909" s="8"/>
      <c r="BB909" s="8"/>
      <c r="BC909" s="8"/>
      <c r="BD909" s="6" t="s">
        <v>4682</v>
      </c>
      <c r="BE909" s="8">
        <v>908</v>
      </c>
      <c r="BF909" s="6" t="str">
        <f t="shared" si="294"/>
        <v>insert into bitacoras_estatus (numero_expediente, numero_registro, representante, fecha_inicio, fecha_vencimiento, id_cliente, id_admin, id_bitacoras_estatus, id_estatus, id_clase, id_marca, created_at, updated_at) values('1470846','1465394','CRISTIAN MANUEL ORTIZ JAQUEZ','2014-03-26','2024-03-26','241','2','1','1',null,346,'2014-03-26 00:00:00','2014-03-26 00:00:00');</v>
      </c>
      <c r="BG909" s="6" t="str">
        <f t="shared" si="295"/>
        <v>insert into servicios_comentarios (comentario, id_admin, id_estatus, created_at, updated_at) values('TITULO RECIBIDO 21/07/2014',1,908,'2014-03-26 00:00:00','2014-03-26 00:00:00');</v>
      </c>
      <c r="BH909" s="6" t="str">
        <f t="shared" si="296"/>
        <v>insert into servicios_comentarios (comentario, id_admin, id_estatus, created_at, updated_at) values('CEL. 614 176 36 76. CEL 614 157 69 57 CEL. 81 19 86 55 31',1,908,'2014-03-26 00:00:00','2014-03-26 00:00:00');</v>
      </c>
      <c r="BI909" s="137" t="str">
        <f t="shared" si="297"/>
        <v>update bitacoras_estatus set comprobacion_uso = 1, id_estatus=10 where id=908;</v>
      </c>
      <c r="BJ909" s="137" t="str">
        <f t="shared" si="298"/>
        <v>update bitacoras_estatus set numero_expediente = '1470846', numero_registro = '1465394', id_estatus = 10, fecha_inicio = '2014-03-26', fecha_vencimiento ='2024-03-26', created_at ='2014-03-26 00:00:00', updated_at ='2014-03-26 00:00:00', id_clase=null, id_marca=346, id_cliente=241, vigencia = 1 where id =908;</v>
      </c>
      <c r="BK909" s="137" t="str">
        <f t="shared" si="299"/>
        <v>update bitacoras_estatus set id_estatus = 10 where id =908;</v>
      </c>
    </row>
    <row r="910" spans="1:63" ht="29">
      <c r="A910" s="6">
        <v>1542331</v>
      </c>
      <c r="B910" s="6">
        <v>1508552</v>
      </c>
      <c r="C910" s="6">
        <f>IF(Tabla1[[#This Row],[No. REG.]]="","",1)</f>
        <v>1</v>
      </c>
      <c r="D910" s="3" t="s">
        <v>46</v>
      </c>
      <c r="E910" s="3">
        <f>IF(Tabla1[[#This Row],[STATUS]]="","",VLOOKUP(D910,Estatus!$A$2:$B$13,2,0))</f>
        <v>10</v>
      </c>
      <c r="F910" s="3">
        <f>IF(Tabla1[[#This Row],[STATUS]]="","",VLOOKUP(D910,Estatus!$A$2:$I$12,9,0))</f>
        <v>1</v>
      </c>
      <c r="G910" s="16" t="s">
        <v>4684</v>
      </c>
      <c r="H910" s="9">
        <v>41940</v>
      </c>
      <c r="I910" s="81">
        <f t="shared" si="280"/>
        <v>2014</v>
      </c>
      <c r="J910" s="81">
        <f t="shared" si="281"/>
        <v>10</v>
      </c>
      <c r="K910" s="81">
        <f t="shared" si="282"/>
        <v>28</v>
      </c>
      <c r="L910" s="81">
        <f t="shared" si="283"/>
        <v>10</v>
      </c>
      <c r="M910" s="81">
        <f t="shared" si="284"/>
        <v>28</v>
      </c>
      <c r="N910" s="81" t="str">
        <f t="shared" si="285"/>
        <v>'2014-10-28'</v>
      </c>
      <c r="O910" s="81" t="str">
        <f t="shared" si="286"/>
        <v>'2014-10-28 00:00:00'</v>
      </c>
      <c r="P910" s="9">
        <v>45593</v>
      </c>
      <c r="Q910" s="81">
        <f t="shared" si="287"/>
        <v>2024</v>
      </c>
      <c r="R910" s="81">
        <f t="shared" si="288"/>
        <v>10</v>
      </c>
      <c r="S910" s="81">
        <f t="shared" si="289"/>
        <v>28</v>
      </c>
      <c r="T910" s="81">
        <f t="shared" si="290"/>
        <v>10</v>
      </c>
      <c r="U910" s="81">
        <f t="shared" si="291"/>
        <v>28</v>
      </c>
      <c r="V910" s="81" t="str">
        <f t="shared" si="292"/>
        <v>'2024-10-28'</v>
      </c>
      <c r="W910" s="81"/>
      <c r="X910" s="81" t="str">
        <f t="shared" si="293"/>
        <v>null</v>
      </c>
      <c r="Y910" s="6" t="s">
        <v>4685</v>
      </c>
      <c r="Z910" s="123">
        <f>IFERROR(IF(Y910="","null",VLOOKUP(Y910,Marcas!$A$2:$C$2024,2,0)),"")</f>
        <v>345</v>
      </c>
      <c r="AA910" s="6" t="s">
        <v>4686</v>
      </c>
      <c r="AB910" s="6">
        <f>IFERROR(IF(AA910="","",IF(AA910="EMPORIO LEGAL",1,VLOOKUP(AA910,Clientes!$A$2:$B$1190,2,0))),"")</f>
        <v>240</v>
      </c>
      <c r="AC910" s="6">
        <f>IFERROR(IF(Tabla1[[#This Row],[id_control]]="null","",VLOOKUP(CONCATENATE(Tabla1[[#This Row],[CLIENTE]],"-",Tabla1[[#This Row],[id_control]]),Hoja1!$C$2:$D$1994,2,0)),"")</f>
        <v>910</v>
      </c>
      <c r="AD910" s="8" t="s">
        <v>4687</v>
      </c>
      <c r="AE910" s="6"/>
      <c r="AF910" s="6"/>
      <c r="AG910" s="6"/>
      <c r="AH910" s="6"/>
      <c r="AI910" s="6"/>
      <c r="AJ910" s="6"/>
      <c r="AK910" s="6"/>
      <c r="AL910" s="8" t="s">
        <v>4688</v>
      </c>
      <c r="AM910" s="10"/>
      <c r="AN910" s="10"/>
      <c r="AO910" s="10"/>
      <c r="AP910" s="10"/>
      <c r="AQ910" s="6" t="s">
        <v>4689</v>
      </c>
      <c r="AR910" s="6"/>
      <c r="AS910" s="6"/>
      <c r="AT910" s="6"/>
      <c r="AU910" s="6"/>
      <c r="AV910" s="8" t="s">
        <v>4690</v>
      </c>
      <c r="AW910" s="10" t="s">
        <v>4691</v>
      </c>
      <c r="AX910" s="6" t="s">
        <v>4692</v>
      </c>
      <c r="AY910" s="6"/>
      <c r="AZ910" s="6"/>
      <c r="BA910" s="6"/>
      <c r="BB910" s="6"/>
      <c r="BC910" s="6"/>
      <c r="BD910" s="16" t="s">
        <v>4693</v>
      </c>
      <c r="BE910" s="8">
        <v>909</v>
      </c>
      <c r="BF910" s="6" t="str">
        <f t="shared" si="294"/>
        <v>insert into bitacoras_estatus (numero_expediente, numero_registro, representante, fecha_inicio, fecha_vencimiento, id_cliente, id_admin, id_bitacoras_estatus, id_estatus, id_clase, id_marca, created_at, updated_at) values('1542331','1508552','CESAR ADRIAN BERMUDEZ AGUILAR','2014-10-28','2024-10-28','240','2','1','1',null,345,'2014-10-28 00:00:00','2014-10-28 00:00:00');</v>
      </c>
      <c r="BG910" s="6" t="str">
        <f t="shared" si="295"/>
        <v>insert into servicios_comentarios (comentario, id_admin, id_estatus, created_at, updated_at) values('TITULO ENTREGADO 11/7/2016',1,909,'2014-10-28 00:00:00','2014-10-28 00:00:00');</v>
      </c>
      <c r="BH910" s="6" t="str">
        <f t="shared" si="296"/>
        <v>insert into servicios_comentarios (comentario, id_admin, id_estatus, created_at, updated_at) values('419 16 88 CEL. 614 1 84 53 07',1,909,'2014-10-28 00:00:00','2014-10-28 00:00:00');</v>
      </c>
      <c r="BI910" s="137" t="str">
        <f t="shared" si="297"/>
        <v>update bitacoras_estatus set comprobacion_uso = 1, id_estatus=10 where id=909;</v>
      </c>
      <c r="BJ910" s="137" t="str">
        <f t="shared" si="298"/>
        <v>update bitacoras_estatus set numero_expediente = '1542331', numero_registro = '1508552', id_estatus = 10, fecha_inicio = '2014-10-28', fecha_vencimiento ='2024-10-28', created_at ='2014-10-28 00:00:00', updated_at ='2014-10-28 00:00:00', id_clase=null, id_marca=345, id_cliente=240, vigencia = 1 where id =909;</v>
      </c>
      <c r="BK910" s="137" t="str">
        <f t="shared" si="299"/>
        <v>update bitacoras_estatus set id_estatus = 10 where id =909;</v>
      </c>
    </row>
    <row r="911" spans="1:63" ht="85">
      <c r="A911" s="3">
        <v>1290232</v>
      </c>
      <c r="B911" s="3">
        <v>1323656</v>
      </c>
      <c r="C911" s="3">
        <f>IF(Tabla1[[#This Row],[No. REG.]]="","",1)</f>
        <v>1</v>
      </c>
      <c r="D911" s="3" t="s">
        <v>46</v>
      </c>
      <c r="E911" s="3">
        <f>IF(Tabla1[[#This Row],[STATUS]]="","",VLOOKUP(D911,Estatus!$A$2:$B$13,2,0))</f>
        <v>10</v>
      </c>
      <c r="F911" s="3">
        <f>IF(Tabla1[[#This Row],[STATUS]]="","",VLOOKUP(D911,Estatus!$A$2:$I$12,9,0))</f>
        <v>1</v>
      </c>
      <c r="G911" s="12" t="s">
        <v>2699</v>
      </c>
      <c r="H911" s="7">
        <v>41087</v>
      </c>
      <c r="I911" s="80">
        <f t="shared" si="280"/>
        <v>2012</v>
      </c>
      <c r="J911" s="80">
        <f t="shared" si="281"/>
        <v>6</v>
      </c>
      <c r="K911" s="80">
        <f t="shared" si="282"/>
        <v>27</v>
      </c>
      <c r="L911" s="80" t="str">
        <f t="shared" si="283"/>
        <v>06</v>
      </c>
      <c r="M911" s="80">
        <f t="shared" si="284"/>
        <v>27</v>
      </c>
      <c r="N911" s="80" t="str">
        <f t="shared" si="285"/>
        <v>'2012-06-27'</v>
      </c>
      <c r="O911" s="80" t="str">
        <f t="shared" si="286"/>
        <v>'2012-06-27 00:00:00'</v>
      </c>
      <c r="P911" s="7">
        <v>44739</v>
      </c>
      <c r="Q911" s="80">
        <f t="shared" si="287"/>
        <v>2022</v>
      </c>
      <c r="R911" s="80">
        <f t="shared" si="288"/>
        <v>6</v>
      </c>
      <c r="S911" s="80">
        <f t="shared" si="289"/>
        <v>27</v>
      </c>
      <c r="T911" s="80" t="str">
        <f t="shared" si="290"/>
        <v>06</v>
      </c>
      <c r="U911" s="80">
        <f t="shared" si="291"/>
        <v>27</v>
      </c>
      <c r="V911" s="80" t="str">
        <f t="shared" si="292"/>
        <v>'2022-06-27'</v>
      </c>
      <c r="W911" s="80"/>
      <c r="X911" s="80" t="str">
        <f t="shared" si="293"/>
        <v>null</v>
      </c>
      <c r="Y911" s="3" t="s">
        <v>4694</v>
      </c>
      <c r="Z911" s="124">
        <f>IFERROR(IF(Y911="","null",VLOOKUP(Y911,Marcas!$A$2:$C$2024,2,0)),"")</f>
        <v>344</v>
      </c>
      <c r="AA911" s="3" t="s">
        <v>4695</v>
      </c>
      <c r="AB911" s="3">
        <f>IFERROR(IF(AA911="","",IF(AA911="EMPORIO LEGAL",1,VLOOKUP(AA911,Clientes!$A$2:$B$1190,2,0))),"")</f>
        <v>239</v>
      </c>
      <c r="AC911" s="3">
        <f>IFERROR(IF(Tabla1[[#This Row],[id_control]]="null","",VLOOKUP(CONCATENATE(Tabla1[[#This Row],[CLIENTE]],"-",Tabla1[[#This Row],[id_control]]),Hoja1!$C$2:$D$1994,2,0)),"")</f>
        <v>911</v>
      </c>
      <c r="AD911" s="3" t="s">
        <v>925</v>
      </c>
      <c r="AE911" s="3"/>
      <c r="AF911" s="3"/>
      <c r="AG911" s="3"/>
      <c r="AH911" s="3"/>
      <c r="AI911" s="3"/>
      <c r="AJ911" s="3"/>
      <c r="AK911" s="3"/>
      <c r="AL911" s="3" t="s">
        <v>615</v>
      </c>
      <c r="AM911" s="10">
        <v>6622080294</v>
      </c>
      <c r="AN911" s="10" t="s">
        <v>616</v>
      </c>
      <c r="AO911" s="6" t="s">
        <v>617</v>
      </c>
      <c r="AP911" s="6" t="s">
        <v>618</v>
      </c>
      <c r="AQ911" s="6"/>
      <c r="AR911" s="6"/>
      <c r="AS911" s="6"/>
      <c r="AT911" s="6"/>
      <c r="AU911" s="6"/>
      <c r="AV911" s="8" t="s">
        <v>619</v>
      </c>
      <c r="AW911" s="10" t="s">
        <v>620</v>
      </c>
      <c r="AX911" s="6"/>
      <c r="AY911" s="6"/>
      <c r="AZ911" s="6"/>
      <c r="BA911" s="6"/>
      <c r="BB911" s="6"/>
      <c r="BC911" s="6"/>
      <c r="BD911" s="16" t="s">
        <v>621</v>
      </c>
      <c r="BE911" s="8">
        <v>910</v>
      </c>
      <c r="BF911" s="6" t="str">
        <f t="shared" si="294"/>
        <v>insert into bitacoras_estatus (numero_expediente, numero_registro, representante, fecha_inicio, fecha_vencimiento, id_cliente, id_admin, id_bitacoras_estatus, id_estatus, id_clase, id_marca, created_at, updated_at) values('1290232','1323656','LIC. VICTOR ROMO','2012-06-27','2022-06-27','239','2','1','1',null,344,'2012-06-27 00:00:00','2012-06-27 00:00:00');</v>
      </c>
      <c r="BG911" s="6" t="str">
        <f t="shared" si="295"/>
        <v>insert into servicios_comentarios (comentario, id_admin, id_estatus, created_at, updated_at) values('titulo recibido 02/02/2013',1,910,'2012-06-27 00:00:00','2012-06-27 00:00:00');</v>
      </c>
      <c r="BH911" s="6" t="str">
        <f t="shared" si="296"/>
        <v>insert into servicios_comentarios (comentario, id_admin, id_estatus, created_at, updated_at) values('NUEVA OFICINA
662 3 10 42 37
662 3 10 42 38
662-208-0179
662-217-0909
6622080294',1,910,'2012-06-27 00:00:00','2012-06-27 00:00:00');</v>
      </c>
      <c r="BI911" s="137" t="str">
        <f t="shared" si="297"/>
        <v>update bitacoras_estatus set comprobacion_uso = 1, id_estatus=10 where id=910;</v>
      </c>
      <c r="BJ911" s="137" t="str">
        <f t="shared" si="298"/>
        <v>update bitacoras_estatus set numero_expediente = '1290232', numero_registro = '1323656', id_estatus = 10, fecha_inicio = '2012-06-27', fecha_vencimiento ='2022-06-27', created_at ='2012-06-27 00:00:00', updated_at ='2012-06-27 00:00:00', id_clase=null, id_marca=344, id_cliente=239, vigencia = 1 where id =910;</v>
      </c>
      <c r="BK911" s="137" t="str">
        <f t="shared" si="299"/>
        <v>update bitacoras_estatus set id_estatus = 10 where id =910;</v>
      </c>
    </row>
    <row r="912" spans="1:63">
      <c r="A912" s="6">
        <v>1242621</v>
      </c>
      <c r="B912" s="6">
        <v>1288176</v>
      </c>
      <c r="C912" s="6">
        <f>IF(Tabla1[[#This Row],[No. REG.]]="","",1)</f>
        <v>1</v>
      </c>
      <c r="D912" s="3" t="s">
        <v>46</v>
      </c>
      <c r="E912" s="3">
        <f>IF(Tabla1[[#This Row],[STATUS]]="","",VLOOKUP(D912,Estatus!$A$2:$B$13,2,0))</f>
        <v>10</v>
      </c>
      <c r="F912" s="3">
        <f>IF(Tabla1[[#This Row],[STATUS]]="","",VLOOKUP(D912,Estatus!$A$2:$I$12,9,0))</f>
        <v>1</v>
      </c>
      <c r="G912" s="16" t="s">
        <v>4696</v>
      </c>
      <c r="H912" s="7">
        <v>40892</v>
      </c>
      <c r="I912" s="80">
        <f t="shared" si="280"/>
        <v>2011</v>
      </c>
      <c r="J912" s="80">
        <f t="shared" si="281"/>
        <v>12</v>
      </c>
      <c r="K912" s="80">
        <f t="shared" si="282"/>
        <v>15</v>
      </c>
      <c r="L912" s="80">
        <f t="shared" si="283"/>
        <v>12</v>
      </c>
      <c r="M912" s="80">
        <f t="shared" si="284"/>
        <v>15</v>
      </c>
      <c r="N912" s="80" t="str">
        <f t="shared" si="285"/>
        <v>'2011-12-15'</v>
      </c>
      <c r="O912" s="80" t="str">
        <f t="shared" si="286"/>
        <v>'2011-12-15 00:00:00'</v>
      </c>
      <c r="P912" s="7">
        <v>44515</v>
      </c>
      <c r="Q912" s="80">
        <f t="shared" si="287"/>
        <v>2021</v>
      </c>
      <c r="R912" s="80">
        <f t="shared" si="288"/>
        <v>11</v>
      </c>
      <c r="S912" s="80">
        <f t="shared" si="289"/>
        <v>15</v>
      </c>
      <c r="T912" s="80">
        <f t="shared" si="290"/>
        <v>11</v>
      </c>
      <c r="U912" s="80">
        <f t="shared" si="291"/>
        <v>15</v>
      </c>
      <c r="V912" s="80" t="str">
        <f t="shared" si="292"/>
        <v>'2021-11-15'</v>
      </c>
      <c r="W912" s="80">
        <v>3</v>
      </c>
      <c r="X912" s="80">
        <f t="shared" si="293"/>
        <v>3</v>
      </c>
      <c r="Y912" s="16" t="s">
        <v>4697</v>
      </c>
      <c r="Z912" s="126">
        <f>IFERROR(IF(Y912="","null",VLOOKUP(Y912,Marcas!$A$2:$C$2024,2,0)),"")</f>
        <v>1330</v>
      </c>
      <c r="AA912" s="6" t="s">
        <v>4698</v>
      </c>
      <c r="AB912" s="6">
        <f>IFERROR(IF(AA912="","",IF(AA912="EMPORIO LEGAL",1,VLOOKUP(AA912,Clientes!$A$2:$B$1190,2,0))),"")</f>
        <v>237</v>
      </c>
      <c r="AC912" s="6">
        <f>IFERROR(IF(Tabla1[[#This Row],[id_control]]="null","",VLOOKUP(CONCATENATE(Tabla1[[#This Row],[CLIENTE]],"-",Tabla1[[#This Row],[id_control]]),Hoja1!$C$2:$D$1994,2,0)),"")</f>
        <v>912</v>
      </c>
      <c r="AD912" s="6" t="s">
        <v>4699</v>
      </c>
      <c r="AE912" s="6"/>
      <c r="AF912" s="6"/>
      <c r="AG912" s="6"/>
      <c r="AH912" s="6"/>
      <c r="AI912" s="6"/>
      <c r="AJ912" s="6"/>
      <c r="AK912" s="6"/>
      <c r="AL912" s="3" t="s">
        <v>4700</v>
      </c>
      <c r="AM912" s="10" t="s">
        <v>4701</v>
      </c>
      <c r="AN912" s="10" t="s">
        <v>4702</v>
      </c>
      <c r="AO912" s="10"/>
      <c r="AP912" s="10"/>
      <c r="AQ912" s="10"/>
      <c r="AR912" s="10"/>
      <c r="AS912" s="10"/>
      <c r="AT912" s="10"/>
      <c r="AU912" s="10"/>
      <c r="AV912" s="10" t="s">
        <v>4703</v>
      </c>
      <c r="AW912" s="10" t="s">
        <v>4704</v>
      </c>
      <c r="AX912" s="10"/>
      <c r="AY912" s="10"/>
      <c r="AZ912" s="10"/>
      <c r="BA912" s="10"/>
      <c r="BB912" s="10"/>
      <c r="BC912" s="10"/>
      <c r="BD912" s="8" t="s">
        <v>4705</v>
      </c>
      <c r="BE912" s="8">
        <v>911</v>
      </c>
      <c r="BF912" s="6" t="str">
        <f t="shared" si="294"/>
        <v>insert into bitacoras_estatus (numero_expediente, numero_registro, representante, fecha_inicio, fecha_vencimiento, id_cliente, id_admin, id_bitacoras_estatus, id_estatus, id_clase, id_marca, created_at, updated_at) values('1242621','1288176','DR. JORGE GALVAN ANTILLON','2011-12-15','2021-11-15','237','2','1','1',3,1330,'2011-12-15 00:00:00','2011-12-15 00:00:00');</v>
      </c>
      <c r="BG912" s="6" t="str">
        <f t="shared" si="295"/>
        <v>insert into servicios_comentarios (comentario, id_admin, id_estatus, created_at, updated_at) values('REQ. CONTESTADOS 4-DIC-13',1,911,'2011-12-15 00:00:00','2011-12-15 00:00:00');</v>
      </c>
      <c r="BH912" s="6" t="str">
        <f t="shared" si="296"/>
        <v>insert into servicios_comentarios (comentario, id_admin, id_estatus, created_at, updated_at) values('4392864, 4302700, DR. JORGE GALVAN, 233-1378',1,911,'2011-12-15 00:00:00','2011-12-15 00:00:00');</v>
      </c>
      <c r="BI912" s="137" t="str">
        <f t="shared" si="297"/>
        <v>update bitacoras_estatus set comprobacion_uso = 1, id_estatus=10 where id=911;</v>
      </c>
      <c r="BJ912" s="137" t="str">
        <f t="shared" si="298"/>
        <v>update bitacoras_estatus set numero_expediente = '1242621', numero_registro = '1288176', id_estatus = 10, fecha_inicio = '2011-12-15', fecha_vencimiento ='2021-11-15', created_at ='2011-12-15 00:00:00', updated_at ='2011-12-15 00:00:00', id_clase=3, id_marca=1330, id_cliente=237, vigencia = 1 where id =911;</v>
      </c>
      <c r="BK912" s="137" t="str">
        <f t="shared" si="299"/>
        <v>update bitacoras_estatus set id_estatus = 10 where id =911;</v>
      </c>
    </row>
    <row r="913" spans="1:63">
      <c r="A913" s="6">
        <v>1236912</v>
      </c>
      <c r="B913" s="6"/>
      <c r="C913" s="6" t="str">
        <f>IF(Tabla1[[#This Row],[No. REG.]]="","",1)</f>
        <v/>
      </c>
      <c r="D913" s="3" t="s">
        <v>34</v>
      </c>
      <c r="E913" s="3">
        <f>IF(Tabla1[[#This Row],[STATUS]]="","",VLOOKUP(D913,Estatus!$A$2:$B$13,2,0))</f>
        <v>5</v>
      </c>
      <c r="F913" s="3">
        <f>IF(Tabla1[[#This Row],[STATUS]]="","",VLOOKUP(D913,Estatus!$A$2:$I$12,9,0))</f>
        <v>0</v>
      </c>
      <c r="G913" s="16" t="s">
        <v>4706</v>
      </c>
      <c r="H913" s="7">
        <v>40878</v>
      </c>
      <c r="I913" s="80">
        <f t="shared" si="280"/>
        <v>2011</v>
      </c>
      <c r="J913" s="80">
        <f t="shared" si="281"/>
        <v>12</v>
      </c>
      <c r="K913" s="80">
        <f t="shared" si="282"/>
        <v>1</v>
      </c>
      <c r="L913" s="80">
        <f t="shared" si="283"/>
        <v>12</v>
      </c>
      <c r="M913" s="80" t="str">
        <f t="shared" si="284"/>
        <v>01</v>
      </c>
      <c r="N913" s="80" t="str">
        <f t="shared" si="285"/>
        <v>'2011-12-01'</v>
      </c>
      <c r="O913" s="80" t="str">
        <f t="shared" si="286"/>
        <v>'2011-12-01 00:00:00'</v>
      </c>
      <c r="P913" s="7">
        <v>44531</v>
      </c>
      <c r="Q913" s="80">
        <f t="shared" si="287"/>
        <v>2021</v>
      </c>
      <c r="R913" s="80">
        <f t="shared" si="288"/>
        <v>12</v>
      </c>
      <c r="S913" s="80">
        <f t="shared" si="289"/>
        <v>1</v>
      </c>
      <c r="T913" s="80">
        <f t="shared" si="290"/>
        <v>12</v>
      </c>
      <c r="U913" s="80" t="str">
        <f t="shared" si="291"/>
        <v>01</v>
      </c>
      <c r="V913" s="80" t="str">
        <f t="shared" si="292"/>
        <v>'2021-12-01'</v>
      </c>
      <c r="W913" s="80">
        <v>3</v>
      </c>
      <c r="X913" s="80">
        <f t="shared" si="293"/>
        <v>3</v>
      </c>
      <c r="Y913" s="16" t="s">
        <v>4698</v>
      </c>
      <c r="Z913" s="126">
        <f>IFERROR(IF(Y913="","null",VLOOKUP(Y913,Marcas!$A$2:$C$2024,2,0)),"")</f>
        <v>338</v>
      </c>
      <c r="AA913" s="6" t="s">
        <v>4698</v>
      </c>
      <c r="AB913" s="6">
        <f>IFERROR(IF(AA913="","",IF(AA913="EMPORIO LEGAL",1,VLOOKUP(AA913,Clientes!$A$2:$B$1190,2,0))),"")</f>
        <v>237</v>
      </c>
      <c r="AC913" s="6">
        <f>IFERROR(IF(Tabla1[[#This Row],[id_control]]="null","",VLOOKUP(CONCATENATE(Tabla1[[#This Row],[CLIENTE]],"-",Tabla1[[#This Row],[id_control]]),Hoja1!$C$2:$D$1994,2,0)),"")</f>
        <v>913</v>
      </c>
      <c r="AD913" s="6" t="s">
        <v>4699</v>
      </c>
      <c r="AE913" s="6"/>
      <c r="AF913" s="6"/>
      <c r="AG913" s="6"/>
      <c r="AH913" s="6"/>
      <c r="AI913" s="6"/>
      <c r="AJ913" s="6"/>
      <c r="AK913" s="6"/>
      <c r="AL913" s="3" t="s">
        <v>4700</v>
      </c>
      <c r="AM913" s="10" t="s">
        <v>4701</v>
      </c>
      <c r="AN913" s="10" t="s">
        <v>4702</v>
      </c>
      <c r="AO913" s="10"/>
      <c r="AP913" s="10"/>
      <c r="AQ913" s="10"/>
      <c r="AR913" s="10"/>
      <c r="AS913" s="10"/>
      <c r="AT913" s="10"/>
      <c r="AU913" s="10"/>
      <c r="AV913" s="10" t="s">
        <v>4703</v>
      </c>
      <c r="AW913" s="10" t="s">
        <v>4704</v>
      </c>
      <c r="AX913" s="10"/>
      <c r="AY913" s="10"/>
      <c r="AZ913" s="10"/>
      <c r="BA913" s="10"/>
      <c r="BB913" s="10"/>
      <c r="BC913" s="10"/>
      <c r="BD913" s="8" t="s">
        <v>4705</v>
      </c>
      <c r="BE913" s="8">
        <v>912</v>
      </c>
      <c r="BF913" s="6" t="str">
        <f t="shared" si="294"/>
        <v>insert into bitacoras_estatus (numero_expediente, numero_registro, representante, fecha_inicio, fecha_vencimiento, id_cliente, id_admin, id_bitacoras_estatus, id_estatus, id_clase, id_marca, created_at, updated_at) values('1236912','','DR. JORGE GALVAN ANTILLON','2011-12-01','2021-12-01','237','2','1','1',3,338,'2011-12-01 00:00:00','2011-12-01 00:00:00');</v>
      </c>
      <c r="BG913" s="6" t="str">
        <f t="shared" si="295"/>
        <v>insert into servicios_comentarios (comentario, id_admin, id_estatus, created_at, updated_at) values('NEGATIVA RECIBIDA 15/10/2012',1,912,'2011-12-01 00:00:00','2011-12-01 00:00:00');</v>
      </c>
      <c r="BH913" s="6" t="str">
        <f t="shared" si="296"/>
        <v>insert into servicios_comentarios (comentario, id_admin, id_estatus, created_at, updated_at) values('4392864, 4302700, DR. JORGE GALVAN, 233-1378',1,912,'2011-12-01 00:00:00','2011-12-01 00:00:00');</v>
      </c>
      <c r="BI913" s="137" t="str">
        <f t="shared" si="297"/>
        <v>update bitacoras_estatus set comprobacion_uso = 1, id_estatus=5 where id=912;</v>
      </c>
      <c r="BJ913" s="137" t="str">
        <f t="shared" si="298"/>
        <v>update bitacoras_estatus set numero_expediente = '1236912', numero_registro = '', id_estatus = 5, fecha_inicio = '2011-12-01', fecha_vencimiento ='2021-12-01', created_at ='2011-12-01 00:00:00', updated_at ='2011-12-01 00:00:00', id_clase=3, id_marca=338, id_cliente=237, vigencia = 0 where id =912;</v>
      </c>
      <c r="BK913" s="137" t="str">
        <f t="shared" si="299"/>
        <v>update bitacoras_estatus set id_estatus = 5 where id =912;</v>
      </c>
    </row>
    <row r="914" spans="1:63">
      <c r="A914" s="6">
        <v>1236913</v>
      </c>
      <c r="B914" s="6"/>
      <c r="C914" s="6" t="str">
        <f>IF(Tabla1[[#This Row],[No. REG.]]="","",1)</f>
        <v/>
      </c>
      <c r="D914" s="3" t="s">
        <v>34</v>
      </c>
      <c r="E914" s="3">
        <f>IF(Tabla1[[#This Row],[STATUS]]="","",VLOOKUP(D914,Estatus!$A$2:$B$13,2,0))</f>
        <v>5</v>
      </c>
      <c r="F914" s="3">
        <f>IF(Tabla1[[#This Row],[STATUS]]="","",VLOOKUP(D914,Estatus!$A$2:$I$12,9,0))</f>
        <v>0</v>
      </c>
      <c r="G914" s="16" t="s">
        <v>4706</v>
      </c>
      <c r="H914" s="7">
        <v>40878</v>
      </c>
      <c r="I914" s="80">
        <f t="shared" si="280"/>
        <v>2011</v>
      </c>
      <c r="J914" s="80">
        <f t="shared" si="281"/>
        <v>12</v>
      </c>
      <c r="K914" s="80">
        <f t="shared" si="282"/>
        <v>1</v>
      </c>
      <c r="L914" s="80">
        <f t="shared" si="283"/>
        <v>12</v>
      </c>
      <c r="M914" s="80" t="str">
        <f t="shared" si="284"/>
        <v>01</v>
      </c>
      <c r="N914" s="80" t="str">
        <f t="shared" si="285"/>
        <v>'2011-12-01'</v>
      </c>
      <c r="O914" s="80" t="str">
        <f t="shared" si="286"/>
        <v>'2011-12-01 00:00:00'</v>
      </c>
      <c r="P914" s="7">
        <v>44531</v>
      </c>
      <c r="Q914" s="80">
        <f t="shared" si="287"/>
        <v>2021</v>
      </c>
      <c r="R914" s="80">
        <f t="shared" si="288"/>
        <v>12</v>
      </c>
      <c r="S914" s="80">
        <f t="shared" si="289"/>
        <v>1</v>
      </c>
      <c r="T914" s="80">
        <f t="shared" si="290"/>
        <v>12</v>
      </c>
      <c r="U914" s="80" t="str">
        <f t="shared" si="291"/>
        <v>01</v>
      </c>
      <c r="V914" s="80" t="str">
        <f t="shared" si="292"/>
        <v>'2021-12-01'</v>
      </c>
      <c r="W914" s="80">
        <v>35</v>
      </c>
      <c r="X914" s="80">
        <f t="shared" si="293"/>
        <v>35</v>
      </c>
      <c r="Y914" s="16" t="s">
        <v>4698</v>
      </c>
      <c r="Z914" s="126">
        <f>IFERROR(IF(Y914="","null",VLOOKUP(Y914,Marcas!$A$2:$C$2024,2,0)),"")</f>
        <v>338</v>
      </c>
      <c r="AA914" s="6" t="s">
        <v>4698</v>
      </c>
      <c r="AB914" s="6">
        <f>IFERROR(IF(AA914="","",IF(AA914="EMPORIO LEGAL",1,VLOOKUP(AA914,Clientes!$A$2:$B$1190,2,0))),"")</f>
        <v>237</v>
      </c>
      <c r="AC914" s="6">
        <f>IFERROR(IF(Tabla1[[#This Row],[id_control]]="null","",VLOOKUP(CONCATENATE(Tabla1[[#This Row],[CLIENTE]],"-",Tabla1[[#This Row],[id_control]]),Hoja1!$C$2:$D$1994,2,0)),"")</f>
        <v>913</v>
      </c>
      <c r="AD914" s="6" t="s">
        <v>4699</v>
      </c>
      <c r="AE914" s="6"/>
      <c r="AF914" s="6"/>
      <c r="AG914" s="6"/>
      <c r="AH914" s="6"/>
      <c r="AI914" s="6"/>
      <c r="AJ914" s="6"/>
      <c r="AK914" s="6"/>
      <c r="AL914" s="3" t="s">
        <v>4700</v>
      </c>
      <c r="AM914" s="10" t="s">
        <v>4701</v>
      </c>
      <c r="AN914" s="10" t="s">
        <v>4702</v>
      </c>
      <c r="AO914" s="6"/>
      <c r="AP914" s="6"/>
      <c r="AQ914" s="6"/>
      <c r="AR914" s="6"/>
      <c r="AS914" s="6"/>
      <c r="AT914" s="6"/>
      <c r="AU914" s="6"/>
      <c r="AV914" s="10" t="s">
        <v>4703</v>
      </c>
      <c r="AW914" s="10" t="s">
        <v>4704</v>
      </c>
      <c r="AX914" s="6"/>
      <c r="AY914" s="6"/>
      <c r="AZ914" s="6"/>
      <c r="BA914" s="6"/>
      <c r="BB914" s="6"/>
      <c r="BC914" s="6"/>
      <c r="BD914" s="8" t="s">
        <v>4705</v>
      </c>
      <c r="BE914" s="8">
        <v>913</v>
      </c>
      <c r="BF914" s="6" t="str">
        <f t="shared" si="294"/>
        <v>insert into bitacoras_estatus (numero_expediente, numero_registro, representante, fecha_inicio, fecha_vencimiento, id_cliente, id_admin, id_bitacoras_estatus, id_estatus, id_clase, id_marca, created_at, updated_at) values('1236913','','DR. JORGE GALVAN ANTILLON','2011-12-01','2021-12-01','237','2','1','1',35,338,'2011-12-01 00:00:00','2011-12-01 00:00:00');</v>
      </c>
      <c r="BG914" s="6" t="str">
        <f t="shared" si="295"/>
        <v>insert into servicios_comentarios (comentario, id_admin, id_estatus, created_at, updated_at) values('NEGATIVA RECIBIDA 15/10/2012',1,913,'2011-12-01 00:00:00','2011-12-01 00:00:00');</v>
      </c>
      <c r="BH914" s="6" t="str">
        <f t="shared" si="296"/>
        <v>insert into servicios_comentarios (comentario, id_admin, id_estatus, created_at, updated_at) values('4392864, 4302700, DR. JORGE GALVAN, 233-1378',1,913,'2011-12-01 00:00:00','2011-12-01 00:00:00');</v>
      </c>
      <c r="BI914" s="137" t="str">
        <f t="shared" si="297"/>
        <v>update bitacoras_estatus set comprobacion_uso = 1, id_estatus=5 where id=913;</v>
      </c>
      <c r="BJ914" s="137" t="str">
        <f t="shared" si="298"/>
        <v>update bitacoras_estatus set numero_expediente = '1236913', numero_registro = '', id_estatus = 5, fecha_inicio = '2011-12-01', fecha_vencimiento ='2021-12-01', created_at ='2011-12-01 00:00:00', updated_at ='2011-12-01 00:00:00', id_clase=35, id_marca=338, id_cliente=237, vigencia = 0 where id =913;</v>
      </c>
      <c r="BK914" s="137" t="str">
        <f t="shared" si="299"/>
        <v>update bitacoras_estatus set id_estatus = 5 where id =913;</v>
      </c>
    </row>
    <row r="915" spans="1:63">
      <c r="A915" s="3">
        <v>1236911</v>
      </c>
      <c r="B915" s="3"/>
      <c r="C915" s="3" t="str">
        <f>IF(Tabla1[[#This Row],[No. REG.]]="","",1)</f>
        <v/>
      </c>
      <c r="D915" s="3" t="s">
        <v>34</v>
      </c>
      <c r="E915" s="3">
        <f>IF(Tabla1[[#This Row],[STATUS]]="","",VLOOKUP(D915,Estatus!$A$2:$B$13,2,0))</f>
        <v>5</v>
      </c>
      <c r="F915" s="3">
        <f>IF(Tabla1[[#This Row],[STATUS]]="","",VLOOKUP(D915,Estatus!$A$2:$I$12,9,0))</f>
        <v>0</v>
      </c>
      <c r="G915" s="12" t="s">
        <v>4706</v>
      </c>
      <c r="H915" s="7">
        <v>40878</v>
      </c>
      <c r="I915" s="80">
        <f t="shared" si="280"/>
        <v>2011</v>
      </c>
      <c r="J915" s="80">
        <f t="shared" si="281"/>
        <v>12</v>
      </c>
      <c r="K915" s="80">
        <f t="shared" si="282"/>
        <v>1</v>
      </c>
      <c r="L915" s="80">
        <f t="shared" si="283"/>
        <v>12</v>
      </c>
      <c r="M915" s="80" t="str">
        <f t="shared" si="284"/>
        <v>01</v>
      </c>
      <c r="N915" s="80" t="str">
        <f t="shared" si="285"/>
        <v>'2011-12-01'</v>
      </c>
      <c r="O915" s="80" t="str">
        <f t="shared" si="286"/>
        <v>'2011-12-01 00:00:00'</v>
      </c>
      <c r="P915" s="7">
        <v>44531</v>
      </c>
      <c r="Q915" s="80">
        <f t="shared" si="287"/>
        <v>2021</v>
      </c>
      <c r="R915" s="80">
        <f t="shared" si="288"/>
        <v>12</v>
      </c>
      <c r="S915" s="80">
        <f t="shared" si="289"/>
        <v>1</v>
      </c>
      <c r="T915" s="80">
        <f t="shared" si="290"/>
        <v>12</v>
      </c>
      <c r="U915" s="80" t="str">
        <f t="shared" si="291"/>
        <v>01</v>
      </c>
      <c r="V915" s="80" t="str">
        <f t="shared" si="292"/>
        <v>'2021-12-01'</v>
      </c>
      <c r="W915" s="80">
        <v>44</v>
      </c>
      <c r="X915" s="80">
        <f t="shared" si="293"/>
        <v>44</v>
      </c>
      <c r="Y915" s="16" t="s">
        <v>4698</v>
      </c>
      <c r="Z915" s="125">
        <f>IFERROR(IF(Y915="","null",VLOOKUP(Y915,Marcas!$A$2:$C$2024,2,0)),"")</f>
        <v>338</v>
      </c>
      <c r="AA915" s="3" t="s">
        <v>4698</v>
      </c>
      <c r="AB915" s="3">
        <f>IFERROR(IF(AA915="","",IF(AA915="EMPORIO LEGAL",1,VLOOKUP(AA915,Clientes!$A$2:$B$1190,2,0))),"")</f>
        <v>237</v>
      </c>
      <c r="AC915" s="3">
        <f>IFERROR(IF(Tabla1[[#This Row],[id_control]]="null","",VLOOKUP(CONCATENATE(Tabla1[[#This Row],[CLIENTE]],"-",Tabla1[[#This Row],[id_control]]),Hoja1!$C$2:$D$1994,2,0)),"")</f>
        <v>913</v>
      </c>
      <c r="AD915" s="3" t="s">
        <v>4699</v>
      </c>
      <c r="AE915" s="3"/>
      <c r="AF915" s="3"/>
      <c r="AG915" s="3"/>
      <c r="AH915" s="3"/>
      <c r="AI915" s="3"/>
      <c r="AJ915" s="3"/>
      <c r="AK915" s="3"/>
      <c r="AL915" s="3" t="s">
        <v>4700</v>
      </c>
      <c r="AM915" s="10" t="s">
        <v>4701</v>
      </c>
      <c r="AN915" s="10" t="s">
        <v>4702</v>
      </c>
      <c r="AO915" s="10"/>
      <c r="AP915" s="10"/>
      <c r="AQ915" s="10"/>
      <c r="AR915" s="10"/>
      <c r="AS915" s="10"/>
      <c r="AT915" s="10"/>
      <c r="AU915" s="10"/>
      <c r="AV915" s="10" t="s">
        <v>4703</v>
      </c>
      <c r="AW915" s="10" t="s">
        <v>4704</v>
      </c>
      <c r="AX915" s="10"/>
      <c r="AY915" s="10"/>
      <c r="AZ915" s="10"/>
      <c r="BA915" s="10"/>
      <c r="BB915" s="10"/>
      <c r="BC915" s="10"/>
      <c r="BD915" s="6" t="s">
        <v>4705</v>
      </c>
      <c r="BE915" s="8">
        <v>914</v>
      </c>
      <c r="BF915" s="6" t="str">
        <f t="shared" si="294"/>
        <v>insert into bitacoras_estatus (numero_expediente, numero_registro, representante, fecha_inicio, fecha_vencimiento, id_cliente, id_admin, id_bitacoras_estatus, id_estatus, id_clase, id_marca, created_at, updated_at) values('1236911','','DR. JORGE GALVAN ANTILLON','2011-12-01','2021-12-01','237','2','1','1',44,338,'2011-12-01 00:00:00','2011-12-01 00:00:00');</v>
      </c>
      <c r="BG915" s="6" t="str">
        <f t="shared" si="295"/>
        <v>insert into servicios_comentarios (comentario, id_admin, id_estatus, created_at, updated_at) values('NEGATIVA RECIBIDA 15/10/2012',1,914,'2011-12-01 00:00:00','2011-12-01 00:00:00');</v>
      </c>
      <c r="BH915" s="6" t="str">
        <f t="shared" si="296"/>
        <v>insert into servicios_comentarios (comentario, id_admin, id_estatus, created_at, updated_at) values('4392864, 4302700, DR. JORGE GALVAN, 233-1378',1,914,'2011-12-01 00:00:00','2011-12-01 00:00:00');</v>
      </c>
      <c r="BI915" s="137" t="str">
        <f t="shared" si="297"/>
        <v>update bitacoras_estatus set comprobacion_uso = 1, id_estatus=5 where id=914;</v>
      </c>
      <c r="BJ915" s="137" t="str">
        <f t="shared" si="298"/>
        <v>update bitacoras_estatus set numero_expediente = '1236911', numero_registro = '', id_estatus = 5, fecha_inicio = '2011-12-01', fecha_vencimiento ='2021-12-01', created_at ='2011-12-01 00:00:00', updated_at ='2011-12-01 00:00:00', id_clase=44, id_marca=338, id_cliente=237, vigencia = 0 where id =914;</v>
      </c>
      <c r="BK915" s="137" t="str">
        <f t="shared" si="299"/>
        <v>update bitacoras_estatus set id_estatus = 5 where id =914;</v>
      </c>
    </row>
    <row r="916" spans="1:63" ht="53">
      <c r="A916" s="3">
        <v>586062</v>
      </c>
      <c r="B916" s="3">
        <v>827941</v>
      </c>
      <c r="C916" s="3">
        <f>IF(Tabla1[[#This Row],[No. REG.]]="","",1)</f>
        <v>1</v>
      </c>
      <c r="D916" s="3" t="s">
        <v>46</v>
      </c>
      <c r="E916" s="3">
        <f>IF(Tabla1[[#This Row],[STATUS]]="","",VLOOKUP(D916,Estatus!$A$2:$B$13,2,0))</f>
        <v>10</v>
      </c>
      <c r="F916" s="3">
        <f>IF(Tabla1[[#This Row],[STATUS]]="","",VLOOKUP(D916,Estatus!$A$2:$I$12,9,0))</f>
        <v>1</v>
      </c>
      <c r="G916" s="12" t="s">
        <v>4707</v>
      </c>
      <c r="H916" s="7">
        <v>37631</v>
      </c>
      <c r="I916" s="80">
        <f t="shared" si="280"/>
        <v>2003</v>
      </c>
      <c r="J916" s="80">
        <f t="shared" si="281"/>
        <v>1</v>
      </c>
      <c r="K916" s="80">
        <f t="shared" si="282"/>
        <v>10</v>
      </c>
      <c r="L916" s="80" t="str">
        <f t="shared" si="283"/>
        <v>01</v>
      </c>
      <c r="M916" s="80">
        <f t="shared" si="284"/>
        <v>10</v>
      </c>
      <c r="N916" s="80" t="str">
        <f t="shared" si="285"/>
        <v>'2003-01-10'</v>
      </c>
      <c r="O916" s="80" t="str">
        <f t="shared" si="286"/>
        <v>'2003-01-10 00:00:00'</v>
      </c>
      <c r="P916" s="7">
        <v>44809</v>
      </c>
      <c r="Q916" s="80">
        <f t="shared" si="287"/>
        <v>2022</v>
      </c>
      <c r="R916" s="80">
        <f t="shared" si="288"/>
        <v>9</v>
      </c>
      <c r="S916" s="80">
        <f t="shared" si="289"/>
        <v>5</v>
      </c>
      <c r="T916" s="80" t="str">
        <f t="shared" si="290"/>
        <v>09</v>
      </c>
      <c r="U916" s="80" t="str">
        <f t="shared" si="291"/>
        <v>05</v>
      </c>
      <c r="V916" s="80" t="str">
        <f t="shared" si="292"/>
        <v>'2022-09-05'</v>
      </c>
      <c r="W916" s="80">
        <v>44</v>
      </c>
      <c r="X916" s="80">
        <f t="shared" si="293"/>
        <v>44</v>
      </c>
      <c r="Y916" s="12" t="s">
        <v>8655</v>
      </c>
      <c r="Z916" s="125">
        <f>IFERROR(IF(Y916="","null",VLOOKUP(Y916,Marcas!$A$2:$C$2024,2,0)),"")</f>
        <v>341</v>
      </c>
      <c r="AA916" s="3" t="s">
        <v>4698</v>
      </c>
      <c r="AB916" s="3">
        <f>IFERROR(IF(AA916="","",IF(AA916="EMPORIO LEGAL",1,VLOOKUP(AA916,Clientes!$A$2:$B$1190,2,0))),"")</f>
        <v>237</v>
      </c>
      <c r="AC916" s="3">
        <f>IFERROR(IF(Tabla1[[#This Row],[id_control]]="null","",VLOOKUP(CONCATENATE(Tabla1[[#This Row],[CLIENTE]],"-",Tabla1[[#This Row],[id_control]]),Hoja1!$C$2:$D$1994,2,0)),"")</f>
        <v>916</v>
      </c>
      <c r="AD916" s="3" t="s">
        <v>4708</v>
      </c>
      <c r="AE916" s="3"/>
      <c r="AF916" s="3"/>
      <c r="AG916" s="3"/>
      <c r="AH916" s="3"/>
      <c r="AI916" s="3"/>
      <c r="AJ916" s="3"/>
      <c r="AK916" s="3"/>
      <c r="AL916" s="3" t="s">
        <v>4700</v>
      </c>
      <c r="AM916" s="10" t="s">
        <v>4702</v>
      </c>
      <c r="AN916" s="10"/>
      <c r="AO916" s="10"/>
      <c r="AP916" s="10"/>
      <c r="AQ916" s="10" t="s">
        <v>4701</v>
      </c>
      <c r="AR916" s="10"/>
      <c r="AS916" s="10"/>
      <c r="AT916" s="10"/>
      <c r="AU916" s="10"/>
      <c r="AV916" s="10" t="s">
        <v>4703</v>
      </c>
      <c r="AW916" s="10" t="s">
        <v>4704</v>
      </c>
      <c r="AX916" s="10"/>
      <c r="AY916" s="10"/>
      <c r="AZ916" s="10"/>
      <c r="BA916" s="10"/>
      <c r="BB916" s="10"/>
      <c r="BC916" s="10"/>
      <c r="BD916" s="6" t="s">
        <v>4705</v>
      </c>
      <c r="BE916" s="8">
        <v>915</v>
      </c>
      <c r="BF916" s="6" t="str">
        <f t="shared" si="294"/>
        <v>insert into bitacoras_estatus (numero_expediente, numero_registro, representante, fecha_inicio, fecha_vencimiento, id_cliente, id_admin, id_bitacoras_estatus, id_estatus, id_clase, id_marca, created_at, updated_at) values('586062','827941','JORGE GALVAN ANTILLON','2003-01-10','2022-09-05','237','2','1','1',44,341,'2003-01-10 00:00:00','2003-01-10 00:00:00');</v>
      </c>
      <c r="BG916" s="6" t="str">
        <f t="shared" si="295"/>
        <v>insert into servicios_comentarios (comentario, id_admin, id_estatus, created_at, updated_at) values('REQ. CONTESTADOS 4-DIC-2012. 07 mzo 14 se acredito la personalidad como apoderado de titular. Docto escaneado en carpeta digital del cliente.',1,915,'2003-01-10 00:00:00','2003-01-10 00:00:00');</v>
      </c>
      <c r="BH916" s="6" t="str">
        <f t="shared" si="296"/>
        <v>insert into servicios_comentarios (comentario, id_admin, id_estatus, created_at, updated_at) values('4392864, 4302700, DR. JORGE GALVAN, 233-1378',1,915,'2003-01-10 00:00:00','2003-01-10 00:00:00');</v>
      </c>
      <c r="BI916" s="137" t="str">
        <f t="shared" si="297"/>
        <v>update bitacoras_estatus set comprobacion_uso = 1, id_estatus=10 where id=915;</v>
      </c>
      <c r="BJ916" s="137" t="str">
        <f t="shared" si="298"/>
        <v>update bitacoras_estatus set numero_expediente = '586062', numero_registro = '827941', id_estatus = 10, fecha_inicio = '2003-01-10', fecha_vencimiento ='2022-09-05', created_at ='2003-01-10 00:00:00', updated_at ='2003-01-10 00:00:00', id_clase=44, id_marca=341, id_cliente=237, vigencia = 1 where id =915;</v>
      </c>
      <c r="BK916" s="137" t="str">
        <f t="shared" si="299"/>
        <v>update bitacoras_estatus set id_estatus = 10 where id =915;</v>
      </c>
    </row>
    <row r="917" spans="1:63">
      <c r="A917" s="6">
        <v>586063</v>
      </c>
      <c r="B917" s="6">
        <v>800148</v>
      </c>
      <c r="C917" s="6">
        <f>IF(Tabla1[[#This Row],[No. REG.]]="","",1)</f>
        <v>1</v>
      </c>
      <c r="D917" s="3" t="s">
        <v>46</v>
      </c>
      <c r="E917" s="3">
        <f>IF(Tabla1[[#This Row],[STATUS]]="","",VLOOKUP(D917,Estatus!$A$2:$B$13,2,0))</f>
        <v>10</v>
      </c>
      <c r="F917" s="3">
        <f>IF(Tabla1[[#This Row],[STATUS]]="","",VLOOKUP(D917,Estatus!$A$2:$I$12,9,0))</f>
        <v>1</v>
      </c>
      <c r="G917" s="16" t="s">
        <v>4709</v>
      </c>
      <c r="H917" s="9">
        <v>37631</v>
      </c>
      <c r="I917" s="81">
        <f t="shared" si="280"/>
        <v>2003</v>
      </c>
      <c r="J917" s="81">
        <f t="shared" si="281"/>
        <v>1</v>
      </c>
      <c r="K917" s="81">
        <f t="shared" si="282"/>
        <v>10</v>
      </c>
      <c r="L917" s="81" t="str">
        <f t="shared" si="283"/>
        <v>01</v>
      </c>
      <c r="M917" s="81">
        <f t="shared" si="284"/>
        <v>10</v>
      </c>
      <c r="N917" s="81" t="str">
        <f t="shared" si="285"/>
        <v>'2003-01-10'</v>
      </c>
      <c r="O917" s="81" t="str">
        <f t="shared" si="286"/>
        <v>'2003-01-10 00:00:00'</v>
      </c>
      <c r="P917" s="9">
        <v>44936</v>
      </c>
      <c r="Q917" s="81">
        <f t="shared" si="287"/>
        <v>2023</v>
      </c>
      <c r="R917" s="81">
        <f t="shared" si="288"/>
        <v>1</v>
      </c>
      <c r="S917" s="81">
        <f t="shared" si="289"/>
        <v>10</v>
      </c>
      <c r="T917" s="81" t="str">
        <f t="shared" si="290"/>
        <v>01</v>
      </c>
      <c r="U917" s="81">
        <f t="shared" si="291"/>
        <v>10</v>
      </c>
      <c r="V917" s="81" t="str">
        <f t="shared" si="292"/>
        <v>'2023-01-10'</v>
      </c>
      <c r="W917" s="81">
        <v>3</v>
      </c>
      <c r="X917" s="81">
        <f t="shared" si="293"/>
        <v>3</v>
      </c>
      <c r="Y917" s="12" t="s">
        <v>8655</v>
      </c>
      <c r="Z917" s="126">
        <f>IFERROR(IF(Y917="","null",VLOOKUP(Y917,Marcas!$A$2:$C$2024,2,0)),"")</f>
        <v>341</v>
      </c>
      <c r="AA917" s="6" t="s">
        <v>4698</v>
      </c>
      <c r="AB917" s="6">
        <f>IFERROR(IF(AA917="","",IF(AA917="EMPORIO LEGAL",1,VLOOKUP(AA917,Clientes!$A$2:$B$1190,2,0))),"")</f>
        <v>237</v>
      </c>
      <c r="AC917" s="6">
        <f>IFERROR(IF(Tabla1[[#This Row],[id_control]]="null","",VLOOKUP(CONCATENATE(Tabla1[[#This Row],[CLIENTE]],"-",Tabla1[[#This Row],[id_control]]),Hoja1!$C$2:$D$1994,2,0)),"")</f>
        <v>916</v>
      </c>
      <c r="AD917" s="6" t="s">
        <v>4708</v>
      </c>
      <c r="AE917" s="6"/>
      <c r="AF917" s="6"/>
      <c r="AG917" s="6"/>
      <c r="AH917" s="6"/>
      <c r="AI917" s="6"/>
      <c r="AJ917" s="6"/>
      <c r="AK917" s="6"/>
      <c r="AL917" s="8">
        <v>6144392864</v>
      </c>
      <c r="AM917" s="10" t="s">
        <v>4710</v>
      </c>
      <c r="AN917" s="10">
        <v>6144302700</v>
      </c>
      <c r="AO917" s="10"/>
      <c r="AP917" s="10"/>
      <c r="AQ917" s="10"/>
      <c r="AR917" s="10"/>
      <c r="AS917" s="10"/>
      <c r="AT917" s="10"/>
      <c r="AU917" s="10"/>
      <c r="AV917" s="10" t="s">
        <v>4703</v>
      </c>
      <c r="AW917" s="10" t="s">
        <v>4704</v>
      </c>
      <c r="AX917" s="10"/>
      <c r="AY917" s="10"/>
      <c r="AZ917" s="10"/>
      <c r="BA917" s="10"/>
      <c r="BB917" s="10"/>
      <c r="BC917" s="10"/>
      <c r="BD917" s="6" t="s">
        <v>4705</v>
      </c>
      <c r="BE917" s="8">
        <v>916</v>
      </c>
      <c r="BF917" s="6" t="str">
        <f t="shared" si="294"/>
        <v>insert into bitacoras_estatus (numero_expediente, numero_registro, representante, fecha_inicio, fecha_vencimiento, id_cliente, id_admin, id_bitacoras_estatus, id_estatus, id_clase, id_marca, created_at, updated_at) values('586063','800148','JORGE GALVAN ANTILLON','2003-01-10','2023-01-10','237','2','1','1',3,341,'2003-01-10 00:00:00','2003-01-10 00:00:00');</v>
      </c>
      <c r="BG917" s="6" t="str">
        <f t="shared" si="295"/>
        <v>insert into servicios_comentarios (comentario, id_admin, id_estatus, created_at, updated_at) values('TITULO ENTREGADO 09/09/2015',1,916,'2003-01-10 00:00:00','2003-01-10 00:00:00');</v>
      </c>
      <c r="BH917" s="6" t="str">
        <f t="shared" si="296"/>
        <v>insert into servicios_comentarios (comentario, id_admin, id_estatus, created_at, updated_at) values('4392864, 4302700, DR. JORGE GALVAN, 233-1378',1,916,'2003-01-10 00:00:00','2003-01-10 00:00:00');</v>
      </c>
      <c r="BI917" s="137" t="str">
        <f t="shared" si="297"/>
        <v>update bitacoras_estatus set comprobacion_uso = 1, id_estatus=10 where id=916;</v>
      </c>
      <c r="BJ917" s="137" t="str">
        <f t="shared" si="298"/>
        <v>update bitacoras_estatus set numero_expediente = '586063', numero_registro = '800148', id_estatus = 10, fecha_inicio = '2003-01-10', fecha_vencimiento ='2023-01-10', created_at ='2003-01-10 00:00:00', updated_at ='2003-01-10 00:00:00', id_clase=3, id_marca=341, id_cliente=237, vigencia = 1 where id =916;</v>
      </c>
      <c r="BK917" s="137" t="str">
        <f t="shared" si="299"/>
        <v>update bitacoras_estatus set id_estatus = 10 where id =916;</v>
      </c>
    </row>
    <row r="918" spans="1:63">
      <c r="A918" s="3">
        <v>599958</v>
      </c>
      <c r="B918" s="3">
        <v>800345</v>
      </c>
      <c r="C918" s="3">
        <f>IF(Tabla1[[#This Row],[No. REG.]]="","",1)</f>
        <v>1</v>
      </c>
      <c r="D918" s="3" t="s">
        <v>46</v>
      </c>
      <c r="E918" s="3">
        <f>IF(Tabla1[[#This Row],[STATUS]]="","",VLOOKUP(D918,Estatus!$A$2:$B$13,2,0))</f>
        <v>10</v>
      </c>
      <c r="F918" s="3">
        <f>IF(Tabla1[[#This Row],[STATUS]]="","",VLOOKUP(D918,Estatus!$A$2:$I$12,9,0))</f>
        <v>1</v>
      </c>
      <c r="G918" s="12" t="s">
        <v>4711</v>
      </c>
      <c r="H918" s="7">
        <v>37739</v>
      </c>
      <c r="I918" s="80">
        <f t="shared" si="280"/>
        <v>2003</v>
      </c>
      <c r="J918" s="80">
        <f t="shared" si="281"/>
        <v>4</v>
      </c>
      <c r="K918" s="80">
        <f t="shared" si="282"/>
        <v>28</v>
      </c>
      <c r="L918" s="80" t="str">
        <f t="shared" si="283"/>
        <v>04</v>
      </c>
      <c r="M918" s="80">
        <f t="shared" si="284"/>
        <v>28</v>
      </c>
      <c r="N918" s="80" t="str">
        <f t="shared" si="285"/>
        <v>'2003-04-28'</v>
      </c>
      <c r="O918" s="80" t="str">
        <f t="shared" si="286"/>
        <v>'2003-04-28 00:00:00'</v>
      </c>
      <c r="P918" s="7">
        <v>45044</v>
      </c>
      <c r="Q918" s="80">
        <f t="shared" si="287"/>
        <v>2023</v>
      </c>
      <c r="R918" s="80">
        <f t="shared" si="288"/>
        <v>4</v>
      </c>
      <c r="S918" s="80">
        <f t="shared" si="289"/>
        <v>28</v>
      </c>
      <c r="T918" s="80" t="str">
        <f t="shared" si="290"/>
        <v>04</v>
      </c>
      <c r="U918" s="80">
        <f t="shared" si="291"/>
        <v>28</v>
      </c>
      <c r="V918" s="80" t="str">
        <f t="shared" si="292"/>
        <v>'2023-04-28'</v>
      </c>
      <c r="W918" s="80">
        <v>3</v>
      </c>
      <c r="X918" s="80">
        <f t="shared" si="293"/>
        <v>3</v>
      </c>
      <c r="Y918" s="12" t="s">
        <v>8655</v>
      </c>
      <c r="Z918" s="125">
        <f>IFERROR(IF(Y918="","null",VLOOKUP(Y918,Marcas!$A$2:$C$2024,2,0)),"")</f>
        <v>341</v>
      </c>
      <c r="AA918" s="3" t="s">
        <v>4698</v>
      </c>
      <c r="AB918" s="3">
        <f>IFERROR(IF(AA918="","",IF(AA918="EMPORIO LEGAL",1,VLOOKUP(AA918,Clientes!$A$2:$B$1190,2,0))),"")</f>
        <v>237</v>
      </c>
      <c r="AC918" s="3">
        <f>IFERROR(IF(Tabla1[[#This Row],[id_control]]="null","",VLOOKUP(CONCATENATE(Tabla1[[#This Row],[CLIENTE]],"-",Tabla1[[#This Row],[id_control]]),Hoja1!$C$2:$D$1994,2,0)),"")</f>
        <v>916</v>
      </c>
      <c r="AD918" s="3" t="s">
        <v>4708</v>
      </c>
      <c r="AE918" s="3"/>
      <c r="AF918" s="3"/>
      <c r="AG918" s="3"/>
      <c r="AH918" s="3"/>
      <c r="AI918" s="3"/>
      <c r="AJ918" s="3"/>
      <c r="AK918" s="3"/>
      <c r="AL918" s="3" t="s">
        <v>4700</v>
      </c>
      <c r="AM918" s="5" t="s">
        <v>4702</v>
      </c>
      <c r="AN918" s="5"/>
      <c r="AO918" s="5"/>
      <c r="AP918" s="5"/>
      <c r="AQ918" s="5" t="s">
        <v>4701</v>
      </c>
      <c r="AR918" s="5"/>
      <c r="AS918" s="5"/>
      <c r="AT918" s="5"/>
      <c r="AU918" s="5"/>
      <c r="AV918" s="5" t="s">
        <v>4703</v>
      </c>
      <c r="AW918" s="5" t="s">
        <v>4704</v>
      </c>
      <c r="AX918" s="5"/>
      <c r="AY918" s="5"/>
      <c r="AZ918" s="5"/>
      <c r="BA918" s="5"/>
      <c r="BB918" s="5"/>
      <c r="BC918" s="5"/>
      <c r="BD918" s="6" t="s">
        <v>4705</v>
      </c>
      <c r="BE918" s="8">
        <v>917</v>
      </c>
      <c r="BF918" s="6" t="str">
        <f t="shared" si="294"/>
        <v>insert into bitacoras_estatus (numero_expediente, numero_registro, representante, fecha_inicio, fecha_vencimiento, id_cliente, id_admin, id_bitacoras_estatus, id_estatus, id_clase, id_marca, created_at, updated_at) values('599958','800345','JORGE GALVAN ANTILLON','2003-04-28','2023-04-28','237','2','1','1',3,341,'2003-04-28 00:00:00','2003-04-28 00:00:00');</v>
      </c>
      <c r="BG918" s="6" t="str">
        <f t="shared" si="295"/>
        <v>insert into servicios_comentarios (comentario, id_admin, id_estatus, created_at, updated_at) values('REQ. CONTESTADOS 4-DIC-2012',1,917,'2003-04-28 00:00:00','2003-04-28 00:00:00');</v>
      </c>
      <c r="BH918" s="6" t="str">
        <f t="shared" si="296"/>
        <v>insert into servicios_comentarios (comentario, id_admin, id_estatus, created_at, updated_at) values('4392864, 4302700, DR. JORGE GALVAN, 233-1378',1,917,'2003-04-28 00:00:00','2003-04-28 00:00:00');</v>
      </c>
      <c r="BI918" s="137" t="str">
        <f t="shared" si="297"/>
        <v>update bitacoras_estatus set comprobacion_uso = 1, id_estatus=10 where id=917;</v>
      </c>
      <c r="BJ918" s="137" t="str">
        <f t="shared" si="298"/>
        <v>update bitacoras_estatus set numero_expediente = '599958', numero_registro = '800345', id_estatus = 10, fecha_inicio = '2003-04-28', fecha_vencimiento ='2023-04-28', created_at ='2003-04-28 00:00:00', updated_at ='2003-04-28 00:00:00', id_clase=3, id_marca=341, id_cliente=237, vigencia = 1 where id =917;</v>
      </c>
      <c r="BK918" s="137" t="str">
        <f t="shared" si="299"/>
        <v>update bitacoras_estatus set id_estatus = 10 where id =917;</v>
      </c>
    </row>
    <row r="919" spans="1:63">
      <c r="A919" s="3">
        <v>1389187</v>
      </c>
      <c r="B919" s="3">
        <v>1409793</v>
      </c>
      <c r="C919" s="3">
        <f>IF(Tabla1[[#This Row],[No. REG.]]="","",1)</f>
        <v>1</v>
      </c>
      <c r="D919" s="3" t="s">
        <v>46</v>
      </c>
      <c r="E919" s="3">
        <f>IF(Tabla1[[#This Row],[STATUS]]="","",VLOOKUP(D919,Estatus!$A$2:$B$13,2,0))</f>
        <v>10</v>
      </c>
      <c r="F919" s="3">
        <f>IF(Tabla1[[#This Row],[STATUS]]="","",VLOOKUP(D919,Estatus!$A$2:$I$12,9,0))</f>
        <v>1</v>
      </c>
      <c r="G919" s="12" t="s">
        <v>1817</v>
      </c>
      <c r="H919" s="7">
        <v>41458</v>
      </c>
      <c r="I919" s="80">
        <f t="shared" si="280"/>
        <v>2013</v>
      </c>
      <c r="J919" s="80">
        <f t="shared" si="281"/>
        <v>7</v>
      </c>
      <c r="K919" s="80">
        <f t="shared" si="282"/>
        <v>3</v>
      </c>
      <c r="L919" s="80" t="str">
        <f t="shared" si="283"/>
        <v>07</v>
      </c>
      <c r="M919" s="80" t="str">
        <f t="shared" si="284"/>
        <v>03</v>
      </c>
      <c r="N919" s="80" t="str">
        <f t="shared" si="285"/>
        <v>'2013-07-03'</v>
      </c>
      <c r="O919" s="80" t="str">
        <f t="shared" si="286"/>
        <v>'2013-07-03 00:00:00'</v>
      </c>
      <c r="P919" s="7">
        <v>45110</v>
      </c>
      <c r="Q919" s="80">
        <f t="shared" si="287"/>
        <v>2023</v>
      </c>
      <c r="R919" s="80">
        <f t="shared" si="288"/>
        <v>7</v>
      </c>
      <c r="S919" s="80">
        <f t="shared" si="289"/>
        <v>3</v>
      </c>
      <c r="T919" s="80" t="str">
        <f t="shared" si="290"/>
        <v>07</v>
      </c>
      <c r="U919" s="80" t="str">
        <f t="shared" si="291"/>
        <v>03</v>
      </c>
      <c r="V919" s="80" t="str">
        <f t="shared" si="292"/>
        <v>'2023-07-03'</v>
      </c>
      <c r="W919" s="80">
        <v>35</v>
      </c>
      <c r="X919" s="80">
        <f t="shared" si="293"/>
        <v>35</v>
      </c>
      <c r="Y919" s="12" t="s">
        <v>8655</v>
      </c>
      <c r="Z919" s="125">
        <f>IFERROR(IF(Y919="","null",VLOOKUP(Y919,Marcas!$A$2:$C$2024,2,0)),"")</f>
        <v>341</v>
      </c>
      <c r="AA919" s="3" t="s">
        <v>4698</v>
      </c>
      <c r="AB919" s="3">
        <f>IFERROR(IF(AA919="","",IF(AA919="EMPORIO LEGAL",1,VLOOKUP(AA919,Clientes!$A$2:$B$1190,2,0))),"")</f>
        <v>237</v>
      </c>
      <c r="AC919" s="3">
        <f>IFERROR(IF(Tabla1[[#This Row],[id_control]]="null","",VLOOKUP(CONCATENATE(Tabla1[[#This Row],[CLIENTE]],"-",Tabla1[[#This Row],[id_control]]),Hoja1!$C$2:$D$1994,2,0)),"")</f>
        <v>916</v>
      </c>
      <c r="AD919" s="3" t="s">
        <v>4708</v>
      </c>
      <c r="AE919" s="3"/>
      <c r="AF919" s="3"/>
      <c r="AG919" s="3"/>
      <c r="AH919" s="3"/>
      <c r="AI919" s="3"/>
      <c r="AJ919" s="3"/>
      <c r="AK919" s="3"/>
      <c r="AL919" s="3" t="s">
        <v>4700</v>
      </c>
      <c r="AM919" s="5" t="s">
        <v>4702</v>
      </c>
      <c r="AN919" s="5"/>
      <c r="AO919" s="5"/>
      <c r="AP919" s="5"/>
      <c r="AQ919" s="5" t="s">
        <v>4701</v>
      </c>
      <c r="AR919" s="5"/>
      <c r="AS919" s="5"/>
      <c r="AT919" s="5"/>
      <c r="AU919" s="5"/>
      <c r="AV919" s="5" t="s">
        <v>1187</v>
      </c>
      <c r="AW919" s="5" t="s">
        <v>1317</v>
      </c>
      <c r="AX919" s="5"/>
      <c r="AY919" s="5"/>
      <c r="AZ919" s="5"/>
      <c r="BA919" s="5"/>
      <c r="BB919" s="5"/>
      <c r="BC919" s="5"/>
      <c r="BD919" s="6" t="s">
        <v>4705</v>
      </c>
      <c r="BE919" s="8">
        <v>918</v>
      </c>
      <c r="BF919" s="6" t="str">
        <f t="shared" si="294"/>
        <v>insert into bitacoras_estatus (numero_expediente, numero_registro, representante, fecha_inicio, fecha_vencimiento, id_cliente, id_admin, id_bitacoras_estatus, id_estatus, id_clase, id_marca, created_at, updated_at) values('1389187','1409793','JORGE GALVAN ANTILLON','2013-07-03','2023-07-03','237','2','1','1',35,341,'2013-07-03 00:00:00','2013-07-03 00:00:00');</v>
      </c>
      <c r="BG919" s="6" t="str">
        <f t="shared" si="295"/>
        <v>insert into servicios_comentarios (comentario, id_admin, id_estatus, created_at, updated_at) values('TITULO RECIBIDO 19/12/13',1,918,'2013-07-03 00:00:00','2013-07-03 00:00:00');</v>
      </c>
      <c r="BH919" s="6" t="str">
        <f t="shared" si="296"/>
        <v>insert into servicios_comentarios (comentario, id_admin, id_estatus, created_at, updated_at) values('4392864, 4302700, DR. JORGE GALVAN, 233-1378',1,918,'2013-07-03 00:00:00','2013-07-03 00:00:00');</v>
      </c>
      <c r="BI919" s="137" t="str">
        <f t="shared" si="297"/>
        <v>update bitacoras_estatus set comprobacion_uso = 1, id_estatus=10 where id=918;</v>
      </c>
      <c r="BJ919" s="137" t="str">
        <f t="shared" si="298"/>
        <v>update bitacoras_estatus set numero_expediente = '1389187', numero_registro = '1409793', id_estatus = 10, fecha_inicio = '2013-07-03', fecha_vencimiento ='2023-07-03', created_at ='2013-07-03 00:00:00', updated_at ='2013-07-03 00:00:00', id_clase=35, id_marca=341, id_cliente=237, vigencia = 1 where id =918;</v>
      </c>
      <c r="BK919" s="137" t="str">
        <f t="shared" si="299"/>
        <v>update bitacoras_estatus set id_estatus = 10 where id =918;</v>
      </c>
    </row>
    <row r="920" spans="1:63">
      <c r="A920" s="3">
        <v>1389183</v>
      </c>
      <c r="B920" s="3">
        <v>1409792</v>
      </c>
      <c r="C920" s="3">
        <f>IF(Tabla1[[#This Row],[No. REG.]]="","",1)</f>
        <v>1</v>
      </c>
      <c r="D920" s="3" t="s">
        <v>46</v>
      </c>
      <c r="E920" s="3">
        <f>IF(Tabla1[[#This Row],[STATUS]]="","",VLOOKUP(D920,Estatus!$A$2:$B$13,2,0))</f>
        <v>10</v>
      </c>
      <c r="F920" s="3">
        <f>IF(Tabla1[[#This Row],[STATUS]]="","",VLOOKUP(D920,Estatus!$A$2:$I$12,9,0))</f>
        <v>1</v>
      </c>
      <c r="G920" s="12" t="s">
        <v>1817</v>
      </c>
      <c r="H920" s="7">
        <v>41458</v>
      </c>
      <c r="I920" s="80">
        <f t="shared" si="280"/>
        <v>2013</v>
      </c>
      <c r="J920" s="80">
        <f t="shared" si="281"/>
        <v>7</v>
      </c>
      <c r="K920" s="80">
        <f t="shared" si="282"/>
        <v>3</v>
      </c>
      <c r="L920" s="80" t="str">
        <f t="shared" si="283"/>
        <v>07</v>
      </c>
      <c r="M920" s="80" t="str">
        <f t="shared" si="284"/>
        <v>03</v>
      </c>
      <c r="N920" s="80" t="str">
        <f t="shared" si="285"/>
        <v>'2013-07-03'</v>
      </c>
      <c r="O920" s="80" t="str">
        <f t="shared" si="286"/>
        <v>'2013-07-03 00:00:00'</v>
      </c>
      <c r="P920" s="7">
        <v>45110</v>
      </c>
      <c r="Q920" s="80">
        <f t="shared" si="287"/>
        <v>2023</v>
      </c>
      <c r="R920" s="80">
        <f t="shared" si="288"/>
        <v>7</v>
      </c>
      <c r="S920" s="80">
        <f t="shared" si="289"/>
        <v>3</v>
      </c>
      <c r="T920" s="80" t="str">
        <f t="shared" si="290"/>
        <v>07</v>
      </c>
      <c r="U920" s="80" t="str">
        <f t="shared" si="291"/>
        <v>03</v>
      </c>
      <c r="V920" s="80" t="str">
        <f t="shared" si="292"/>
        <v>'2023-07-03'</v>
      </c>
      <c r="W920" s="80">
        <v>44</v>
      </c>
      <c r="X920" s="80">
        <f t="shared" si="293"/>
        <v>44</v>
      </c>
      <c r="Y920" s="12" t="s">
        <v>8655</v>
      </c>
      <c r="Z920" s="125">
        <f>IFERROR(IF(Y920="","null",VLOOKUP(Y920,Marcas!$A$2:$C$2024,2,0)),"")</f>
        <v>341</v>
      </c>
      <c r="AA920" s="3" t="s">
        <v>4698</v>
      </c>
      <c r="AB920" s="3">
        <f>IFERROR(IF(AA920="","",IF(AA920="EMPORIO LEGAL",1,VLOOKUP(AA920,Clientes!$A$2:$B$1190,2,0))),"")</f>
        <v>237</v>
      </c>
      <c r="AC920" s="3">
        <f>IFERROR(IF(Tabla1[[#This Row],[id_control]]="null","",VLOOKUP(CONCATENATE(Tabla1[[#This Row],[CLIENTE]],"-",Tabla1[[#This Row],[id_control]]),Hoja1!$C$2:$D$1994,2,0)),"")</f>
        <v>916</v>
      </c>
      <c r="AD920" s="3" t="s">
        <v>4708</v>
      </c>
      <c r="AE920" s="3"/>
      <c r="AF920" s="3"/>
      <c r="AG920" s="3"/>
      <c r="AH920" s="3"/>
      <c r="AI920" s="3"/>
      <c r="AJ920" s="3"/>
      <c r="AK920" s="3"/>
      <c r="AL920" s="3" t="s">
        <v>4700</v>
      </c>
      <c r="AM920" s="5" t="s">
        <v>4702</v>
      </c>
      <c r="AN920" s="5"/>
      <c r="AO920" s="5"/>
      <c r="AP920" s="5"/>
      <c r="AQ920" s="5" t="s">
        <v>4701</v>
      </c>
      <c r="AR920" s="5"/>
      <c r="AS920" s="5"/>
      <c r="AT920" s="5"/>
      <c r="AU920" s="5"/>
      <c r="AV920" s="5" t="s">
        <v>1187</v>
      </c>
      <c r="AW920" s="5" t="s">
        <v>1317</v>
      </c>
      <c r="AX920" s="5"/>
      <c r="AY920" s="5"/>
      <c r="AZ920" s="5"/>
      <c r="BA920" s="5"/>
      <c r="BB920" s="5"/>
      <c r="BC920" s="5"/>
      <c r="BD920" s="6" t="s">
        <v>4705</v>
      </c>
      <c r="BE920" s="8">
        <v>919</v>
      </c>
      <c r="BF920" s="6" t="str">
        <f t="shared" si="294"/>
        <v>insert into bitacoras_estatus (numero_expediente, numero_registro, representante, fecha_inicio, fecha_vencimiento, id_cliente, id_admin, id_bitacoras_estatus, id_estatus, id_clase, id_marca, created_at, updated_at) values('1389183','1409792','JORGE GALVAN ANTILLON','2013-07-03','2023-07-03','237','2','1','1',44,341,'2013-07-03 00:00:00','2013-07-03 00:00:00');</v>
      </c>
      <c r="BG920" s="6" t="str">
        <f t="shared" si="295"/>
        <v>insert into servicios_comentarios (comentario, id_admin, id_estatus, created_at, updated_at) values('TITULO RECIBIDO 19/12/13',1,919,'2013-07-03 00:00:00','2013-07-03 00:00:00');</v>
      </c>
      <c r="BH920" s="6" t="str">
        <f t="shared" si="296"/>
        <v>insert into servicios_comentarios (comentario, id_admin, id_estatus, created_at, updated_at) values('4392864, 4302700, DR. JORGE GALVAN, 233-1378',1,919,'2013-07-03 00:00:00','2013-07-03 00:00:00');</v>
      </c>
      <c r="BI920" s="137" t="str">
        <f t="shared" si="297"/>
        <v>update bitacoras_estatus set comprobacion_uso = 1, id_estatus=10 where id=919;</v>
      </c>
      <c r="BJ920" s="137" t="str">
        <f t="shared" si="298"/>
        <v>update bitacoras_estatus set numero_expediente = '1389183', numero_registro = '1409792', id_estatus = 10, fecha_inicio = '2013-07-03', fecha_vencimiento ='2023-07-03', created_at ='2013-07-03 00:00:00', updated_at ='2013-07-03 00:00:00', id_clase=44, id_marca=341, id_cliente=237, vigencia = 1 where id =919;</v>
      </c>
      <c r="BK920" s="137" t="str">
        <f t="shared" si="299"/>
        <v>update bitacoras_estatus set id_estatus = 10 where id =919;</v>
      </c>
    </row>
    <row r="921" spans="1:63">
      <c r="A921" s="3">
        <v>1389180</v>
      </c>
      <c r="B921" s="3">
        <v>1409791</v>
      </c>
      <c r="C921" s="3">
        <f>IF(Tabla1[[#This Row],[No. REG.]]="","",1)</f>
        <v>1</v>
      </c>
      <c r="D921" s="3" t="s">
        <v>46</v>
      </c>
      <c r="E921" s="3">
        <f>IF(Tabla1[[#This Row],[STATUS]]="","",VLOOKUP(D921,Estatus!$A$2:$B$13,2,0))</f>
        <v>10</v>
      </c>
      <c r="F921" s="3">
        <f>IF(Tabla1[[#This Row],[STATUS]]="","",VLOOKUP(D921,Estatus!$A$2:$I$12,9,0))</f>
        <v>1</v>
      </c>
      <c r="G921" s="12" t="s">
        <v>1817</v>
      </c>
      <c r="H921" s="7">
        <v>41460</v>
      </c>
      <c r="I921" s="80">
        <f t="shared" si="280"/>
        <v>2013</v>
      </c>
      <c r="J921" s="80">
        <f t="shared" si="281"/>
        <v>7</v>
      </c>
      <c r="K921" s="80">
        <f t="shared" si="282"/>
        <v>5</v>
      </c>
      <c r="L921" s="80" t="str">
        <f t="shared" si="283"/>
        <v>07</v>
      </c>
      <c r="M921" s="80" t="str">
        <f t="shared" si="284"/>
        <v>05</v>
      </c>
      <c r="N921" s="80" t="str">
        <f t="shared" si="285"/>
        <v>'2013-07-05'</v>
      </c>
      <c r="O921" s="80" t="str">
        <f t="shared" si="286"/>
        <v>'2013-07-05 00:00:00'</v>
      </c>
      <c r="P921" s="7">
        <v>45112</v>
      </c>
      <c r="Q921" s="80">
        <f t="shared" si="287"/>
        <v>2023</v>
      </c>
      <c r="R921" s="80">
        <f t="shared" si="288"/>
        <v>7</v>
      </c>
      <c r="S921" s="80">
        <f t="shared" si="289"/>
        <v>5</v>
      </c>
      <c r="T921" s="80" t="str">
        <f t="shared" si="290"/>
        <v>07</v>
      </c>
      <c r="U921" s="80" t="str">
        <f t="shared" si="291"/>
        <v>05</v>
      </c>
      <c r="V921" s="80" t="str">
        <f t="shared" si="292"/>
        <v>'2023-07-05'</v>
      </c>
      <c r="W921" s="80">
        <v>44</v>
      </c>
      <c r="X921" s="80">
        <f t="shared" si="293"/>
        <v>44</v>
      </c>
      <c r="Y921" s="12" t="s">
        <v>8655</v>
      </c>
      <c r="Z921" s="125">
        <f>IFERROR(IF(Y921="","null",VLOOKUP(Y921,Marcas!$A$2:$C$2024,2,0)),"")</f>
        <v>341</v>
      </c>
      <c r="AA921" s="3" t="s">
        <v>4698</v>
      </c>
      <c r="AB921" s="3">
        <f>IFERROR(IF(AA921="","",IF(AA921="EMPORIO LEGAL",1,VLOOKUP(AA921,Clientes!$A$2:$B$1190,2,0))),"")</f>
        <v>237</v>
      </c>
      <c r="AC921" s="3">
        <f>IFERROR(IF(Tabla1[[#This Row],[id_control]]="null","",VLOOKUP(CONCATENATE(Tabla1[[#This Row],[CLIENTE]],"-",Tabla1[[#This Row],[id_control]]),Hoja1!$C$2:$D$1994,2,0)),"")</f>
        <v>916</v>
      </c>
      <c r="AD921" s="3" t="s">
        <v>4708</v>
      </c>
      <c r="AE921" s="3"/>
      <c r="AF921" s="3"/>
      <c r="AG921" s="3"/>
      <c r="AH921" s="3"/>
      <c r="AI921" s="3"/>
      <c r="AJ921" s="3"/>
      <c r="AK921" s="3"/>
      <c r="AL921" s="3" t="s">
        <v>4700</v>
      </c>
      <c r="AM921" s="5" t="s">
        <v>4702</v>
      </c>
      <c r="AN921" s="5"/>
      <c r="AO921" s="5"/>
      <c r="AP921" s="5"/>
      <c r="AQ921" s="5" t="s">
        <v>4701</v>
      </c>
      <c r="AR921" s="5"/>
      <c r="AS921" s="5"/>
      <c r="AT921" s="5"/>
      <c r="AU921" s="5"/>
      <c r="AV921" s="5" t="s">
        <v>1187</v>
      </c>
      <c r="AW921" s="5" t="s">
        <v>1317</v>
      </c>
      <c r="AX921" s="5"/>
      <c r="AY921" s="5"/>
      <c r="AZ921" s="5"/>
      <c r="BA921" s="5"/>
      <c r="BB921" s="5"/>
      <c r="BC921" s="5"/>
      <c r="BD921" s="6" t="s">
        <v>4705</v>
      </c>
      <c r="BE921" s="8">
        <v>920</v>
      </c>
      <c r="BF921" s="6" t="str">
        <f t="shared" si="294"/>
        <v>insert into bitacoras_estatus (numero_expediente, numero_registro, representante, fecha_inicio, fecha_vencimiento, id_cliente, id_admin, id_bitacoras_estatus, id_estatus, id_clase, id_marca, created_at, updated_at) values('1389180','1409791','JORGE GALVAN ANTILLON','2013-07-05','2023-07-05','237','2','1','1',44,341,'2013-07-05 00:00:00','2013-07-05 00:00:00');</v>
      </c>
      <c r="BG921" s="6" t="str">
        <f t="shared" si="295"/>
        <v>insert into servicios_comentarios (comentario, id_admin, id_estatus, created_at, updated_at) values('TITULO RECIBIDO 19/12/13',1,920,'2013-07-05 00:00:00','2013-07-05 00:00:00');</v>
      </c>
      <c r="BH921" s="6" t="str">
        <f t="shared" si="296"/>
        <v>insert into servicios_comentarios (comentario, id_admin, id_estatus, created_at, updated_at) values('4392864, 4302700, DR. JORGE GALVAN, 233-1378',1,920,'2013-07-05 00:00:00','2013-07-05 00:00:00');</v>
      </c>
      <c r="BI921" s="137" t="str">
        <f t="shared" si="297"/>
        <v>update bitacoras_estatus set comprobacion_uso = 1, id_estatus=10 where id=920;</v>
      </c>
      <c r="BJ921" s="137" t="str">
        <f t="shared" si="298"/>
        <v>update bitacoras_estatus set numero_expediente = '1389180', numero_registro = '1409791', id_estatus = 10, fecha_inicio = '2013-07-05', fecha_vencimiento ='2023-07-05', created_at ='2013-07-05 00:00:00', updated_at ='2013-07-05 00:00:00', id_clase=44, id_marca=341, id_cliente=237, vigencia = 1 where id =920;</v>
      </c>
      <c r="BK921" s="137" t="str">
        <f t="shared" si="299"/>
        <v>update bitacoras_estatus set id_estatus = 10 where id =920;</v>
      </c>
    </row>
    <row r="922" spans="1:63">
      <c r="A922" s="6">
        <v>1390027</v>
      </c>
      <c r="B922" s="6">
        <v>1513304</v>
      </c>
      <c r="C922" s="6">
        <f>IF(Tabla1[[#This Row],[No. REG.]]="","",1)</f>
        <v>1</v>
      </c>
      <c r="D922" s="3" t="s">
        <v>46</v>
      </c>
      <c r="E922" s="3">
        <f>IF(Tabla1[[#This Row],[STATUS]]="","",VLOOKUP(D922,Estatus!$A$2:$B$13,2,0))</f>
        <v>10</v>
      </c>
      <c r="F922" s="3">
        <f>IF(Tabla1[[#This Row],[STATUS]]="","",VLOOKUP(D922,Estatus!$A$2:$I$12,9,0))</f>
        <v>1</v>
      </c>
      <c r="G922" s="16" t="s">
        <v>4709</v>
      </c>
      <c r="H922" s="7">
        <v>41460</v>
      </c>
      <c r="I922" s="80">
        <f t="shared" si="280"/>
        <v>2013</v>
      </c>
      <c r="J922" s="80">
        <f t="shared" si="281"/>
        <v>7</v>
      </c>
      <c r="K922" s="80">
        <f t="shared" si="282"/>
        <v>5</v>
      </c>
      <c r="L922" s="80" t="str">
        <f t="shared" si="283"/>
        <v>07</v>
      </c>
      <c r="M922" s="80" t="str">
        <f t="shared" si="284"/>
        <v>05</v>
      </c>
      <c r="N922" s="80" t="str">
        <f t="shared" si="285"/>
        <v>'2013-07-05'</v>
      </c>
      <c r="O922" s="80" t="str">
        <f t="shared" si="286"/>
        <v>'2013-07-05 00:00:00'</v>
      </c>
      <c r="P922" s="7">
        <v>45112</v>
      </c>
      <c r="Q922" s="80">
        <f t="shared" si="287"/>
        <v>2023</v>
      </c>
      <c r="R922" s="80">
        <f t="shared" si="288"/>
        <v>7</v>
      </c>
      <c r="S922" s="80">
        <f t="shared" si="289"/>
        <v>5</v>
      </c>
      <c r="T922" s="80" t="str">
        <f t="shared" si="290"/>
        <v>07</v>
      </c>
      <c r="U922" s="80" t="str">
        <f t="shared" si="291"/>
        <v>05</v>
      </c>
      <c r="V922" s="80" t="str">
        <f t="shared" si="292"/>
        <v>'2023-07-05'</v>
      </c>
      <c r="W922" s="80">
        <v>3</v>
      </c>
      <c r="X922" s="80">
        <f t="shared" si="293"/>
        <v>3</v>
      </c>
      <c r="Y922" s="16" t="s">
        <v>4697</v>
      </c>
      <c r="Z922" s="126">
        <f>IFERROR(IF(Y922="","null",VLOOKUP(Y922,Marcas!$A$2:$C$2024,2,0)),"")</f>
        <v>1330</v>
      </c>
      <c r="AA922" s="6" t="s">
        <v>4698</v>
      </c>
      <c r="AB922" s="6">
        <f>IFERROR(IF(AA922="","",IF(AA922="EMPORIO LEGAL",1,VLOOKUP(AA922,Clientes!$A$2:$B$1190,2,0))),"")</f>
        <v>237</v>
      </c>
      <c r="AC922" s="6">
        <f>IFERROR(IF(Tabla1[[#This Row],[id_control]]="null","",VLOOKUP(CONCATENATE(Tabla1[[#This Row],[CLIENTE]],"-",Tabla1[[#This Row],[id_control]]),Hoja1!$C$2:$D$1994,2,0)),"")</f>
        <v>912</v>
      </c>
      <c r="AD922" s="6" t="s">
        <v>4708</v>
      </c>
      <c r="AE922" s="6"/>
      <c r="AF922" s="6"/>
      <c r="AG922" s="6"/>
      <c r="AH922" s="6"/>
      <c r="AI922" s="6"/>
      <c r="AJ922" s="6"/>
      <c r="AK922" s="6"/>
      <c r="AL922" s="3" t="s">
        <v>4700</v>
      </c>
      <c r="AM922" s="5" t="s">
        <v>4702</v>
      </c>
      <c r="AN922" s="5"/>
      <c r="AO922" s="5"/>
      <c r="AP922" s="5"/>
      <c r="AQ922" s="5" t="s">
        <v>4701</v>
      </c>
      <c r="AR922" s="5"/>
      <c r="AS922" s="5"/>
      <c r="AT922" s="5"/>
      <c r="AU922" s="5"/>
      <c r="AV922" s="5" t="s">
        <v>1187</v>
      </c>
      <c r="AW922" s="5" t="s">
        <v>1317</v>
      </c>
      <c r="AX922" s="5"/>
      <c r="AY922" s="5"/>
      <c r="AZ922" s="5"/>
      <c r="BA922" s="5"/>
      <c r="BB922" s="5"/>
      <c r="BC922" s="5"/>
      <c r="BD922" s="8" t="s">
        <v>4705</v>
      </c>
      <c r="BE922" s="8">
        <v>921</v>
      </c>
      <c r="BF922" s="6" t="str">
        <f t="shared" si="294"/>
        <v>insert into bitacoras_estatus (numero_expediente, numero_registro, representante, fecha_inicio, fecha_vencimiento, id_cliente, id_admin, id_bitacoras_estatus, id_estatus, id_clase, id_marca, created_at, updated_at) values('1390027','1513304','JORGE GALVAN ANTILLON','2013-07-05','2023-07-05','237','2','1','1',3,1330,'2013-07-05 00:00:00','2013-07-05 00:00:00');</v>
      </c>
      <c r="BG922" s="6" t="str">
        <f t="shared" si="295"/>
        <v>insert into servicios_comentarios (comentario, id_admin, id_estatus, created_at, updated_at) values('TITULO ENTREGADO 09/09/2015',1,921,'2013-07-05 00:00:00','2013-07-05 00:00:00');</v>
      </c>
      <c r="BH922" s="6" t="str">
        <f t="shared" si="296"/>
        <v>insert into servicios_comentarios (comentario, id_admin, id_estatus, created_at, updated_at) values('4392864, 4302700, DR. JORGE GALVAN, 233-1378',1,921,'2013-07-05 00:00:00','2013-07-05 00:00:00');</v>
      </c>
      <c r="BI922" s="137" t="str">
        <f t="shared" si="297"/>
        <v>update bitacoras_estatus set comprobacion_uso = 1, id_estatus=10 where id=921;</v>
      </c>
      <c r="BJ922" s="137" t="str">
        <f t="shared" si="298"/>
        <v>update bitacoras_estatus set numero_expediente = '1390027', numero_registro = '1513304', id_estatus = 10, fecha_inicio = '2013-07-05', fecha_vencimiento ='2023-07-05', created_at ='2013-07-05 00:00:00', updated_at ='2013-07-05 00:00:00', id_clase=3, id_marca=1330, id_cliente=237, vigencia = 1 where id =921;</v>
      </c>
      <c r="BK922" s="137" t="str">
        <f t="shared" si="299"/>
        <v>update bitacoras_estatus set id_estatus = 10 where id =921;</v>
      </c>
    </row>
    <row r="923" spans="1:63" ht="27">
      <c r="A923" s="3">
        <v>1390025</v>
      </c>
      <c r="B923" s="3"/>
      <c r="C923" s="3" t="str">
        <f>IF(Tabla1[[#This Row],[No. REG.]]="","",1)</f>
        <v/>
      </c>
      <c r="D923" s="3" t="s">
        <v>34</v>
      </c>
      <c r="E923" s="3">
        <f>IF(Tabla1[[#This Row],[STATUS]]="","",VLOOKUP(D923,Estatus!$A$2:$B$13,2,0))</f>
        <v>5</v>
      </c>
      <c r="F923" s="3">
        <f>IF(Tabla1[[#This Row],[STATUS]]="","",VLOOKUP(D923,Estatus!$A$2:$I$12,9,0))</f>
        <v>0</v>
      </c>
      <c r="G923" s="12" t="s">
        <v>3554</v>
      </c>
      <c r="H923" s="7">
        <v>41460</v>
      </c>
      <c r="I923" s="80">
        <f t="shared" si="280"/>
        <v>2013</v>
      </c>
      <c r="J923" s="80">
        <f t="shared" si="281"/>
        <v>7</v>
      </c>
      <c r="K923" s="80">
        <f t="shared" si="282"/>
        <v>5</v>
      </c>
      <c r="L923" s="80" t="str">
        <f t="shared" si="283"/>
        <v>07</v>
      </c>
      <c r="M923" s="80" t="str">
        <f t="shared" si="284"/>
        <v>05</v>
      </c>
      <c r="N923" s="80" t="str">
        <f t="shared" si="285"/>
        <v>'2013-07-05'</v>
      </c>
      <c r="O923" s="80" t="str">
        <f t="shared" si="286"/>
        <v>'2013-07-05 00:00:00'</v>
      </c>
      <c r="P923" s="7">
        <v>45112</v>
      </c>
      <c r="Q923" s="80">
        <f t="shared" si="287"/>
        <v>2023</v>
      </c>
      <c r="R923" s="80">
        <f t="shared" si="288"/>
        <v>7</v>
      </c>
      <c r="S923" s="80">
        <f t="shared" si="289"/>
        <v>5</v>
      </c>
      <c r="T923" s="80" t="str">
        <f t="shared" si="290"/>
        <v>07</v>
      </c>
      <c r="U923" s="80" t="str">
        <f t="shared" si="291"/>
        <v>05</v>
      </c>
      <c r="V923" s="80" t="str">
        <f t="shared" si="292"/>
        <v>'2023-07-05'</v>
      </c>
      <c r="W923" s="80">
        <v>3</v>
      </c>
      <c r="X923" s="80">
        <f t="shared" si="293"/>
        <v>3</v>
      </c>
      <c r="Y923" s="16" t="s">
        <v>4697</v>
      </c>
      <c r="Z923" s="124">
        <f>IFERROR(IF(Y923="","null",VLOOKUP(Y923,Marcas!$A$2:$C$2024,2,0)),"")</f>
        <v>1330</v>
      </c>
      <c r="AA923" s="3" t="s">
        <v>4698</v>
      </c>
      <c r="AB923" s="3">
        <f>IFERROR(IF(AA923="","",IF(AA923="EMPORIO LEGAL",1,VLOOKUP(AA923,Clientes!$A$2:$B$1190,2,0))),"")</f>
        <v>237</v>
      </c>
      <c r="AC923" s="3">
        <f>IFERROR(IF(Tabla1[[#This Row],[id_control]]="null","",VLOOKUP(CONCATENATE(Tabla1[[#This Row],[CLIENTE]],"-",Tabla1[[#This Row],[id_control]]),Hoja1!$C$2:$D$1994,2,0)),"")</f>
        <v>912</v>
      </c>
      <c r="AD923" s="3" t="s">
        <v>4708</v>
      </c>
      <c r="AE923" s="3"/>
      <c r="AF923" s="3"/>
      <c r="AG923" s="3"/>
      <c r="AH923" s="3"/>
      <c r="AI923" s="3"/>
      <c r="AJ923" s="3"/>
      <c r="AK923" s="3"/>
      <c r="AL923" s="3" t="s">
        <v>4700</v>
      </c>
      <c r="AM923" s="6" t="s">
        <v>4702</v>
      </c>
      <c r="AN923" s="6"/>
      <c r="AO923" s="6"/>
      <c r="AP923" s="6"/>
      <c r="AQ923" s="6" t="s">
        <v>4701</v>
      </c>
      <c r="AR923" s="6"/>
      <c r="AS923" s="6"/>
      <c r="AT923" s="6"/>
      <c r="AU923" s="6"/>
      <c r="AV923" s="6" t="s">
        <v>1187</v>
      </c>
      <c r="AW923" s="6" t="s">
        <v>1317</v>
      </c>
      <c r="AX923" s="6"/>
      <c r="AY923" s="6"/>
      <c r="AZ923" s="6"/>
      <c r="BA923" s="6"/>
      <c r="BB923" s="6"/>
      <c r="BC923" s="6"/>
      <c r="BD923" s="6" t="s">
        <v>4705</v>
      </c>
      <c r="BE923" s="8">
        <v>922</v>
      </c>
      <c r="BF923" s="6" t="str">
        <f t="shared" si="294"/>
        <v>insert into bitacoras_estatus (numero_expediente, numero_registro, representante, fecha_inicio, fecha_vencimiento, id_cliente, id_admin, id_bitacoras_estatus, id_estatus, id_clase, id_marca, created_at, updated_at) values('1390025','','JORGE GALVAN ANTILLON','2013-07-05','2023-07-05','237','2','1','1',3,1330,'2013-07-05 00:00:00','2013-07-05 00:00:00');</v>
      </c>
      <c r="BG923" s="6" t="str">
        <f t="shared" si="295"/>
        <v>insert into servicios_comentarios (comentario, id_admin, id_estatus, created_at, updated_at) values('CONTESTACION A CITA DE ANTERIORIDAD 21/01/14. NEGATIVA RECIBIDA 21/07/2014',1,922,'2013-07-05 00:00:00','2013-07-05 00:00:00');</v>
      </c>
      <c r="BH923" s="6" t="str">
        <f t="shared" si="296"/>
        <v>insert into servicios_comentarios (comentario, id_admin, id_estatus, created_at, updated_at) values('4392864, 4302700, DR. JORGE GALVAN, 233-1378',1,922,'2013-07-05 00:00:00','2013-07-05 00:00:00');</v>
      </c>
      <c r="BI923" s="137" t="str">
        <f t="shared" si="297"/>
        <v>update bitacoras_estatus set comprobacion_uso = 1, id_estatus=5 where id=922;</v>
      </c>
      <c r="BJ923" s="137" t="str">
        <f t="shared" si="298"/>
        <v>update bitacoras_estatus set numero_expediente = '1390025', numero_registro = '', id_estatus = 5, fecha_inicio = '2013-07-05', fecha_vencimiento ='2023-07-05', created_at ='2013-07-05 00:00:00', updated_at ='2013-07-05 00:00:00', id_clase=3, id_marca=1330, id_cliente=237, vigencia = 0 where id =922;</v>
      </c>
      <c r="BK923" s="137" t="str">
        <f t="shared" si="299"/>
        <v>update bitacoras_estatus set id_estatus = 5 where id =922;</v>
      </c>
    </row>
    <row r="924" spans="1:63">
      <c r="A924" s="3">
        <v>1408840</v>
      </c>
      <c r="B924" s="3">
        <v>1415445</v>
      </c>
      <c r="C924" s="3">
        <f>IF(Tabla1[[#This Row],[No. REG.]]="","",1)</f>
        <v>1</v>
      </c>
      <c r="D924" s="3" t="s">
        <v>46</v>
      </c>
      <c r="E924" s="3">
        <f>IF(Tabla1[[#This Row],[STATUS]]="","",VLOOKUP(D924,Estatus!$A$2:$B$13,2,0))</f>
        <v>10</v>
      </c>
      <c r="F924" s="3">
        <f>IF(Tabla1[[#This Row],[STATUS]]="","",VLOOKUP(D924,Estatus!$A$2:$I$12,9,0))</f>
        <v>1</v>
      </c>
      <c r="G924" s="12" t="s">
        <v>1326</v>
      </c>
      <c r="H924" s="7">
        <v>41516</v>
      </c>
      <c r="I924" s="80">
        <f t="shared" si="280"/>
        <v>2013</v>
      </c>
      <c r="J924" s="80">
        <f t="shared" si="281"/>
        <v>8</v>
      </c>
      <c r="K924" s="80">
        <f t="shared" si="282"/>
        <v>30</v>
      </c>
      <c r="L924" s="80" t="str">
        <f t="shared" si="283"/>
        <v>08</v>
      </c>
      <c r="M924" s="80">
        <f t="shared" si="284"/>
        <v>30</v>
      </c>
      <c r="N924" s="80" t="str">
        <f t="shared" si="285"/>
        <v>'2013-08-30'</v>
      </c>
      <c r="O924" s="80" t="str">
        <f t="shared" si="286"/>
        <v>'2013-08-30 00:00:00'</v>
      </c>
      <c r="P924" s="7">
        <v>45168</v>
      </c>
      <c r="Q924" s="80">
        <f t="shared" si="287"/>
        <v>2023</v>
      </c>
      <c r="R924" s="80">
        <f t="shared" si="288"/>
        <v>8</v>
      </c>
      <c r="S924" s="80">
        <f t="shared" si="289"/>
        <v>30</v>
      </c>
      <c r="T924" s="80" t="str">
        <f t="shared" si="290"/>
        <v>08</v>
      </c>
      <c r="U924" s="80">
        <f t="shared" si="291"/>
        <v>30</v>
      </c>
      <c r="V924" s="80" t="str">
        <f t="shared" si="292"/>
        <v>'2023-08-30'</v>
      </c>
      <c r="W924" s="80"/>
      <c r="X924" s="80" t="str">
        <f t="shared" si="293"/>
        <v>null</v>
      </c>
      <c r="Y924" s="3" t="s">
        <v>4712</v>
      </c>
      <c r="Z924" s="124">
        <f>IFERROR(IF(Y924="","null",VLOOKUP(Y924,Marcas!$A$2:$C$2024,2,0)),"")</f>
        <v>337</v>
      </c>
      <c r="AA924" s="3" t="s">
        <v>4712</v>
      </c>
      <c r="AB924" s="3">
        <f>IFERROR(IF(AA924="","",IF(AA924="EMPORIO LEGAL",1,VLOOKUP(AA924,Clientes!$A$2:$B$1190,2,0))),"")</f>
        <v>236</v>
      </c>
      <c r="AC924" s="3">
        <f>IFERROR(IF(Tabla1[[#This Row],[id_control]]="null","",VLOOKUP(CONCATENATE(Tabla1[[#This Row],[CLIENTE]],"-",Tabla1[[#This Row],[id_control]]),Hoja1!$C$2:$D$1994,2,0)),"")</f>
        <v>924</v>
      </c>
      <c r="AD924" s="3" t="s">
        <v>4713</v>
      </c>
      <c r="AE924" s="3"/>
      <c r="AF924" s="3"/>
      <c r="AG924" s="3"/>
      <c r="AH924" s="3"/>
      <c r="AI924" s="3"/>
      <c r="AJ924" s="3"/>
      <c r="AK924" s="3"/>
      <c r="AL924" s="3" t="s">
        <v>4714</v>
      </c>
      <c r="AM924" s="6"/>
      <c r="AN924" s="6"/>
      <c r="AO924" s="6"/>
      <c r="AP924" s="6"/>
      <c r="AQ924" s="6"/>
      <c r="AR924" s="6"/>
      <c r="AS924" s="6"/>
      <c r="AT924" s="6"/>
      <c r="AU924" s="6"/>
      <c r="AV924" s="6" t="s">
        <v>4715</v>
      </c>
      <c r="AW924" s="6"/>
      <c r="AX924" s="6"/>
      <c r="AY924" s="6"/>
      <c r="AZ924" s="6"/>
      <c r="BA924" s="6"/>
      <c r="BB924" s="6"/>
      <c r="BC924" s="6"/>
      <c r="BD924" s="6" t="s">
        <v>4714</v>
      </c>
      <c r="BE924" s="8">
        <v>923</v>
      </c>
      <c r="BF924" s="6" t="str">
        <f t="shared" si="294"/>
        <v>insert into bitacoras_estatus (numero_expediente, numero_registro, representante, fecha_inicio, fecha_vencimiento, id_cliente, id_admin, id_bitacoras_estatus, id_estatus, id_clase, id_marca, created_at, updated_at) values('1408840','1415445','ALEJANDRO OLIVAS CARREON','2013-08-30','2023-08-30','236','2','1','1',null,337,'2013-08-30 00:00:00','2013-08-30 00:00:00');</v>
      </c>
      <c r="BG924" s="6" t="str">
        <f t="shared" si="295"/>
        <v>insert into servicios_comentarios (comentario, id_admin, id_estatus, created_at, updated_at) values('TITULO RECIBIDO 6/02/14',1,923,'2013-08-30 00:00:00','2013-08-30 00:00:00');</v>
      </c>
      <c r="BH924" s="6" t="str">
        <f t="shared" si="296"/>
        <v>insert into servicios_comentarios (comentario, id_admin, id_estatus, created_at, updated_at) values('2 39 99 33, 4 11 92 41, 4 88 19 37',1,923,'2013-08-30 00:00:00','2013-08-30 00:00:00');</v>
      </c>
      <c r="BI924" s="137" t="str">
        <f t="shared" si="297"/>
        <v>update bitacoras_estatus set comprobacion_uso = 1, id_estatus=10 where id=923;</v>
      </c>
      <c r="BJ924" s="137" t="str">
        <f t="shared" si="298"/>
        <v>update bitacoras_estatus set numero_expediente = '1408840', numero_registro = '1415445', id_estatus = 10, fecha_inicio = '2013-08-30', fecha_vencimiento ='2023-08-30', created_at ='2013-08-30 00:00:00', updated_at ='2013-08-30 00:00:00', id_clase=null, id_marca=337, id_cliente=236, vigencia = 1 where id =923;</v>
      </c>
      <c r="BK924" s="137" t="str">
        <f t="shared" si="299"/>
        <v>update bitacoras_estatus set id_estatus = 10 where id =923;</v>
      </c>
    </row>
    <row r="925" spans="1:63" ht="53">
      <c r="A925" s="3">
        <v>1528594</v>
      </c>
      <c r="B925" s="3">
        <v>1595302</v>
      </c>
      <c r="C925" s="3">
        <f>IF(Tabla1[[#This Row],[No. REG.]]="","",1)</f>
        <v>1</v>
      </c>
      <c r="D925" s="3" t="s">
        <v>46</v>
      </c>
      <c r="E925" s="3">
        <f>IF(Tabla1[[#This Row],[STATUS]]="","",VLOOKUP(D925,Estatus!$A$2:$B$13,2,0))</f>
        <v>10</v>
      </c>
      <c r="F925" s="3">
        <f>IF(Tabla1[[#This Row],[STATUS]]="","",VLOOKUP(D925,Estatus!$A$2:$I$12,9,0))</f>
        <v>1</v>
      </c>
      <c r="G925" s="12" t="s">
        <v>4716</v>
      </c>
      <c r="H925" s="7">
        <v>41900</v>
      </c>
      <c r="I925" s="80">
        <f t="shared" si="280"/>
        <v>2014</v>
      </c>
      <c r="J925" s="80">
        <f t="shared" si="281"/>
        <v>9</v>
      </c>
      <c r="K925" s="80">
        <f t="shared" si="282"/>
        <v>18</v>
      </c>
      <c r="L925" s="80" t="str">
        <f t="shared" si="283"/>
        <v>09</v>
      </c>
      <c r="M925" s="80">
        <f t="shared" si="284"/>
        <v>18</v>
      </c>
      <c r="N925" s="80" t="str">
        <f t="shared" si="285"/>
        <v>'2014-09-18'</v>
      </c>
      <c r="O925" s="80" t="str">
        <f t="shared" si="286"/>
        <v>'2014-09-18 00:00:00'</v>
      </c>
      <c r="P925" s="7">
        <v>45553</v>
      </c>
      <c r="Q925" s="80">
        <f t="shared" si="287"/>
        <v>2024</v>
      </c>
      <c r="R925" s="80">
        <f t="shared" si="288"/>
        <v>9</v>
      </c>
      <c r="S925" s="80">
        <f t="shared" si="289"/>
        <v>18</v>
      </c>
      <c r="T925" s="80" t="str">
        <f t="shared" si="290"/>
        <v>09</v>
      </c>
      <c r="U925" s="80">
        <f t="shared" si="291"/>
        <v>18</v>
      </c>
      <c r="V925" s="80" t="str">
        <f t="shared" si="292"/>
        <v>'2024-09-18'</v>
      </c>
      <c r="W925" s="80"/>
      <c r="X925" s="80" t="str">
        <f t="shared" si="293"/>
        <v>null</v>
      </c>
      <c r="Y925" s="3" t="s">
        <v>4712</v>
      </c>
      <c r="Z925" s="124">
        <f>IFERROR(IF(Y925="","null",VLOOKUP(Y925,Marcas!$A$2:$C$2024,2,0)),"")</f>
        <v>337</v>
      </c>
      <c r="AA925" s="3" t="s">
        <v>4712</v>
      </c>
      <c r="AB925" s="3">
        <f>IFERROR(IF(AA925="","",IF(AA925="EMPORIO LEGAL",1,VLOOKUP(AA925,Clientes!$A$2:$B$1190,2,0))),"")</f>
        <v>236</v>
      </c>
      <c r="AC925" s="3">
        <f>IFERROR(IF(Tabla1[[#This Row],[id_control]]="null","",VLOOKUP(CONCATENATE(Tabla1[[#This Row],[CLIENTE]],"-",Tabla1[[#This Row],[id_control]]),Hoja1!$C$2:$D$1994,2,0)),"")</f>
        <v>924</v>
      </c>
      <c r="AD925" s="3" t="s">
        <v>4713</v>
      </c>
      <c r="AE925" s="4"/>
      <c r="AF925" s="4"/>
      <c r="AG925" s="4"/>
      <c r="AH925" s="4"/>
      <c r="AI925" s="4"/>
      <c r="AJ925" s="4"/>
      <c r="AK925" s="4"/>
      <c r="AL925" s="3" t="s">
        <v>4714</v>
      </c>
      <c r="AM925" s="5"/>
      <c r="AN925" s="5"/>
      <c r="AO925" s="5"/>
      <c r="AP925" s="5"/>
      <c r="AQ925" s="5"/>
      <c r="AR925" s="6"/>
      <c r="AS925" s="6"/>
      <c r="AT925" s="6"/>
      <c r="AU925" s="6"/>
      <c r="AV925" s="5" t="s">
        <v>4715</v>
      </c>
      <c r="AW925" s="4"/>
      <c r="AX925" s="6"/>
      <c r="AY925" s="6"/>
      <c r="AZ925" s="6"/>
      <c r="BA925" s="6"/>
      <c r="BB925" s="6"/>
      <c r="BC925" s="6"/>
      <c r="BD925" s="6" t="s">
        <v>4714</v>
      </c>
      <c r="BE925" s="8">
        <v>924</v>
      </c>
      <c r="BF925" s="6" t="str">
        <f t="shared" si="294"/>
        <v>insert into bitacoras_estatus (numero_expediente, numero_registro, representante, fecha_inicio, fecha_vencimiento, id_cliente, id_admin, id_bitacoras_estatus, id_estatus, id_clase, id_marca, created_at, updated_at) values('1528594','1595302','ALEJANDRO OLIVAS CARREON','2014-09-18','2024-09-18','236','2','1','1',null,337,'2014-09-18 00:00:00','2014-09-18 00:00:00');</v>
      </c>
      <c r="BG925" s="6" t="str">
        <f t="shared" si="295"/>
        <v>insert into servicios_comentarios (comentario, id_admin, id_estatus, created_at, updated_at) values('CITA DE ANTERIORIDAD DE FECHA 08 DE ABRIL 2015. CANT EN FECHA 09 DE JUNIO 2015.; TITULO RECIBIDO EL 12/1/2016 TITULO ENTREGADO EL 14/1/2016',1,924,'2014-09-18 00:00:00','2014-09-18 00:00:00');</v>
      </c>
      <c r="BH925" s="6" t="str">
        <f t="shared" si="296"/>
        <v>insert into servicios_comentarios (comentario, id_admin, id_estatus, created_at, updated_at) values('2 39 99 33, 4 11 92 41, 4 88 19 37',1,924,'2014-09-18 00:00:00','2014-09-18 00:00:00');</v>
      </c>
      <c r="BI925" s="137" t="str">
        <f t="shared" si="297"/>
        <v>update bitacoras_estatus set comprobacion_uso = 1, id_estatus=10 where id=924;</v>
      </c>
      <c r="BJ925" s="137" t="str">
        <f t="shared" si="298"/>
        <v>update bitacoras_estatus set numero_expediente = '1528594', numero_registro = '1595302', id_estatus = 10, fecha_inicio = '2014-09-18', fecha_vencimiento ='2024-09-18', created_at ='2014-09-18 00:00:00', updated_at ='2014-09-18 00:00:00', id_clase=null, id_marca=337, id_cliente=236, vigencia = 1 where id =924;</v>
      </c>
      <c r="BK925" s="137" t="str">
        <f t="shared" si="299"/>
        <v>update bitacoras_estatus set id_estatus = 10 where id =924;</v>
      </c>
    </row>
    <row r="926" spans="1:63" ht="71">
      <c r="A926" s="6">
        <v>1118388</v>
      </c>
      <c r="B926" s="6">
        <v>1026244</v>
      </c>
      <c r="C926" s="6">
        <f>IF(Tabla1[[#This Row],[No. REG.]]="","",1)</f>
        <v>1</v>
      </c>
      <c r="D926" s="3" t="s">
        <v>46</v>
      </c>
      <c r="E926" s="3">
        <f>IF(Tabla1[[#This Row],[STATUS]]="","",VLOOKUP(D926,Estatus!$A$2:$B$13,2,0))</f>
        <v>10</v>
      </c>
      <c r="F926" s="3">
        <f>IF(Tabla1[[#This Row],[STATUS]]="","",VLOOKUP(D926,Estatus!$A$2:$I$12,9,0))</f>
        <v>1</v>
      </c>
      <c r="G926" s="16" t="s">
        <v>4717</v>
      </c>
      <c r="H926" s="7">
        <v>42785</v>
      </c>
      <c r="I926" s="80">
        <f t="shared" si="280"/>
        <v>2017</v>
      </c>
      <c r="J926" s="80">
        <f t="shared" si="281"/>
        <v>2</v>
      </c>
      <c r="K926" s="80">
        <f t="shared" si="282"/>
        <v>19</v>
      </c>
      <c r="L926" s="80" t="str">
        <f t="shared" si="283"/>
        <v>02</v>
      </c>
      <c r="M926" s="80">
        <f t="shared" si="284"/>
        <v>19</v>
      </c>
      <c r="N926" s="80" t="str">
        <f t="shared" si="285"/>
        <v>'2017-02-19'</v>
      </c>
      <c r="O926" s="80" t="str">
        <f t="shared" si="286"/>
        <v>'2017-02-19 00:00:00'</v>
      </c>
      <c r="P926" s="7">
        <v>46437</v>
      </c>
      <c r="Q926" s="80">
        <f t="shared" si="287"/>
        <v>2027</v>
      </c>
      <c r="R926" s="80">
        <f t="shared" si="288"/>
        <v>2</v>
      </c>
      <c r="S926" s="80">
        <f t="shared" si="289"/>
        <v>19</v>
      </c>
      <c r="T926" s="80" t="str">
        <f t="shared" si="290"/>
        <v>02</v>
      </c>
      <c r="U926" s="80">
        <f t="shared" si="291"/>
        <v>19</v>
      </c>
      <c r="V926" s="80" t="str">
        <f t="shared" si="292"/>
        <v>'2027-02-19'</v>
      </c>
      <c r="W926" s="80"/>
      <c r="X926" s="80" t="str">
        <f t="shared" si="293"/>
        <v>null</v>
      </c>
      <c r="Y926" s="6" t="s">
        <v>4718</v>
      </c>
      <c r="Z926" s="123">
        <f>IFERROR(IF(Y926="","null",VLOOKUP(Y926,Marcas!$A$2:$C$2024,2,0)),"")</f>
        <v>336</v>
      </c>
      <c r="AA926" s="6" t="s">
        <v>4718</v>
      </c>
      <c r="AB926" s="6">
        <f>IFERROR(IF(AA926="","",IF(AA926="EMPORIO LEGAL",1,VLOOKUP(AA926,Clientes!$A$2:$B$1190,2,0))),"")</f>
        <v>235</v>
      </c>
      <c r="AC926" s="6">
        <f>IFERROR(IF(Tabla1[[#This Row],[id_control]]="null","",VLOOKUP(CONCATENATE(Tabla1[[#This Row],[CLIENTE]],"-",Tabla1[[#This Row],[id_control]]),Hoja1!$C$2:$D$1994,2,0)),"")</f>
        <v>926</v>
      </c>
      <c r="AD926" s="6" t="s">
        <v>4719</v>
      </c>
      <c r="AE926" s="6"/>
      <c r="AF926" s="6"/>
      <c r="AG926" s="6"/>
      <c r="AH926" s="6"/>
      <c r="AI926" s="6"/>
      <c r="AJ926" s="6"/>
      <c r="AK926" s="6"/>
      <c r="AL926" s="6" t="s">
        <v>4720</v>
      </c>
      <c r="AM926" s="6">
        <v>4169137</v>
      </c>
      <c r="AN926" s="6">
        <v>4169138</v>
      </c>
      <c r="AO926" s="6"/>
      <c r="AP926" s="6"/>
      <c r="AQ926" s="6">
        <v>6141421136</v>
      </c>
      <c r="AR926" s="6"/>
      <c r="AS926" s="6"/>
      <c r="AT926" s="6"/>
      <c r="AU926" s="6"/>
      <c r="AV926" s="6" t="s">
        <v>4721</v>
      </c>
      <c r="AW926" s="6" t="s">
        <v>2940</v>
      </c>
      <c r="AX926" s="6"/>
      <c r="AY926" s="6"/>
      <c r="AZ926" s="6"/>
      <c r="BA926" s="6"/>
      <c r="BB926" s="6"/>
      <c r="BC926" s="6"/>
      <c r="BD926" s="8" t="s">
        <v>4722</v>
      </c>
      <c r="BE926" s="8">
        <v>925</v>
      </c>
      <c r="BF926" s="6" t="str">
        <f t="shared" si="294"/>
        <v>insert into bitacoras_estatus (numero_expediente, numero_registro, representante, fecha_inicio, fecha_vencimiento, id_cliente, id_admin, id_bitacoras_estatus, id_estatus, id_clase, id_marca, created_at, updated_at) values('1118388','1026244','OSCAR GARCIA MARTINEZ','2017-02-19','2027-02-19','235','2','1','1',null,336,'2017-02-19 00:00:00','2017-02-19 00:00:00');</v>
      </c>
      <c r="BG926" s="6" t="str">
        <f t="shared" si="295"/>
        <v>insert into servicios_comentarios (comentario, id_admin, id_estatus, created_at, updated_at) values('EL 20 SEPT 2016 PAGO RENOVACION DE MARCA, CDER Y CLEG FACT 4602. SOLICITUD DE RENOVACION PRESENTADA 19-OCT-2016. EL 15 FEB 2017 LLEGO RENOVACION',1,925,'2017-02-19 00:00:00','2017-02-19 00:00:00');</v>
      </c>
      <c r="BH926" s="6" t="str">
        <f t="shared" si="296"/>
        <v>insert into servicios_comentarios (comentario, id_admin, id_estatus, created_at, updated_at) values('416 91 36 , 37, 38 cel 6141421136',1,925,'2017-02-19 00:00:00','2017-02-19 00:00:00');</v>
      </c>
      <c r="BI926" s="137" t="str">
        <f t="shared" si="297"/>
        <v>update bitacoras_estatus set comprobacion_uso = 1, id_estatus=10 where id=925;</v>
      </c>
      <c r="BJ926" s="137" t="str">
        <f t="shared" si="298"/>
        <v>update bitacoras_estatus set numero_expediente = '1118388', numero_registro = '1026244', id_estatus = 10, fecha_inicio = '2017-02-19', fecha_vencimiento ='2027-02-19', created_at ='2017-02-19 00:00:00', updated_at ='2017-02-19 00:00:00', id_clase=null, id_marca=336, id_cliente=235, vigencia = 1 where id =925;</v>
      </c>
      <c r="BK926" s="137" t="str">
        <f t="shared" si="299"/>
        <v>update bitacoras_estatus set id_estatus = 10 where id =925;</v>
      </c>
    </row>
    <row r="927" spans="1:63" ht="27">
      <c r="A927" s="3">
        <v>887665</v>
      </c>
      <c r="B927" s="3"/>
      <c r="C927" s="3" t="str">
        <f>IF(Tabla1[[#This Row],[No. REG.]]="","",1)</f>
        <v/>
      </c>
      <c r="D927" s="3" t="s">
        <v>34</v>
      </c>
      <c r="E927" s="3">
        <f>IF(Tabla1[[#This Row],[STATUS]]="","",VLOOKUP(D927,Estatus!$A$2:$B$13,2,0))</f>
        <v>5</v>
      </c>
      <c r="F927" s="3">
        <f>IF(Tabla1[[#This Row],[STATUS]]="","",VLOOKUP(D927,Estatus!$A$2:$I$12,9,0))</f>
        <v>0</v>
      </c>
      <c r="G927" s="12" t="s">
        <v>4723</v>
      </c>
      <c r="H927" s="7">
        <v>39353</v>
      </c>
      <c r="I927" s="80">
        <f t="shared" si="280"/>
        <v>2007</v>
      </c>
      <c r="J927" s="80">
        <f t="shared" si="281"/>
        <v>9</v>
      </c>
      <c r="K927" s="80">
        <f t="shared" si="282"/>
        <v>28</v>
      </c>
      <c r="L927" s="80" t="str">
        <f t="shared" si="283"/>
        <v>09</v>
      </c>
      <c r="M927" s="80">
        <f t="shared" si="284"/>
        <v>28</v>
      </c>
      <c r="N927" s="80" t="str">
        <f t="shared" si="285"/>
        <v>'2007-09-28'</v>
      </c>
      <c r="O927" s="80" t="str">
        <f t="shared" si="286"/>
        <v>'2007-09-28 00:00:00'</v>
      </c>
      <c r="P927" s="7">
        <v>43006</v>
      </c>
      <c r="Q927" s="80">
        <f t="shared" si="287"/>
        <v>2017</v>
      </c>
      <c r="R927" s="80">
        <f t="shared" si="288"/>
        <v>9</v>
      </c>
      <c r="S927" s="80">
        <f t="shared" si="289"/>
        <v>28</v>
      </c>
      <c r="T927" s="80" t="str">
        <f t="shared" si="290"/>
        <v>09</v>
      </c>
      <c r="U927" s="80">
        <f t="shared" si="291"/>
        <v>28</v>
      </c>
      <c r="V927" s="80" t="str">
        <f t="shared" si="292"/>
        <v>'2017-09-28'</v>
      </c>
      <c r="W927" s="80"/>
      <c r="X927" s="80" t="str">
        <f t="shared" si="293"/>
        <v>null</v>
      </c>
      <c r="Y927" s="3" t="s">
        <v>4724</v>
      </c>
      <c r="Z927" s="124">
        <f>IFERROR(IF(Y927="","null",VLOOKUP(Y927,Marcas!$A$2:$C$2024,2,0)),"")</f>
        <v>1484</v>
      </c>
      <c r="AA927" s="3" t="s">
        <v>4718</v>
      </c>
      <c r="AB927" s="3">
        <f>IFERROR(IF(AA927="","",IF(AA927="EMPORIO LEGAL",1,VLOOKUP(AA927,Clientes!$A$2:$B$1190,2,0))),"")</f>
        <v>235</v>
      </c>
      <c r="AC927" s="3">
        <f>IFERROR(IF(Tabla1[[#This Row],[id_control]]="null","",VLOOKUP(CONCATENATE(Tabla1[[#This Row],[CLIENTE]],"-",Tabla1[[#This Row],[id_control]]),Hoja1!$C$2:$D$1994,2,0)),"")</f>
        <v>927</v>
      </c>
      <c r="AD927" s="3" t="s">
        <v>4719</v>
      </c>
      <c r="AE927" s="3"/>
      <c r="AF927" s="3"/>
      <c r="AG927" s="3"/>
      <c r="AH927" s="3"/>
      <c r="AI927" s="3"/>
      <c r="AJ927" s="3"/>
      <c r="AK927" s="3"/>
      <c r="AL927" s="3">
        <v>39657</v>
      </c>
      <c r="AM927" s="5"/>
      <c r="AN927" s="5"/>
      <c r="AO927" s="5"/>
      <c r="AP927" s="5"/>
      <c r="AQ927" s="5"/>
      <c r="AR927" s="5"/>
      <c r="AS927" s="5"/>
      <c r="AT927" s="5"/>
      <c r="AU927" s="5"/>
      <c r="AV927" s="5"/>
      <c r="AW927" s="11"/>
      <c r="AX927" s="5"/>
      <c r="AY927" s="5"/>
      <c r="AZ927" s="5"/>
      <c r="BA927" s="5"/>
      <c r="BB927" s="5"/>
      <c r="BC927" s="5"/>
      <c r="BD927" s="8">
        <v>39657</v>
      </c>
      <c r="BE927" s="8">
        <v>926</v>
      </c>
      <c r="BF927" s="6" t="str">
        <f t="shared" si="294"/>
        <v>insert into bitacoras_estatus (numero_expediente, numero_registro, representante, fecha_inicio, fecha_vencimiento, id_cliente, id_admin, id_bitacoras_estatus, id_estatus, id_clase, id_marca, created_at, updated_at) values('887665','','OSCAR GARCIA MARTINEZ','2007-09-28','2017-09-28','235','2','1','1',null,1484,'2007-09-28 00:00:00','2007-09-28 00:00:00');</v>
      </c>
      <c r="BG927" s="6" t="str">
        <f t="shared" si="295"/>
        <v>insert into servicios_comentarios (comentario, id_admin, id_estatus, created_at, updated_at) values('Negativa de registro RECIBIDIA 3/12/08 FOLIO 20080473418',1,926,'2007-09-28 00:00:00','2007-09-28 00:00:00');</v>
      </c>
      <c r="BH927" s="6" t="str">
        <f t="shared" si="296"/>
        <v>insert into servicios_comentarios (comentario, id_admin, id_estatus, created_at, updated_at) values('39657',1,926,'2007-09-28 00:00:00','2007-09-28 00:00:00');</v>
      </c>
      <c r="BI927" s="137" t="str">
        <f t="shared" si="297"/>
        <v>update bitacoras_estatus set comprobacion_uso = 1, id_estatus=5 where id=926;</v>
      </c>
      <c r="BJ927" s="137" t="str">
        <f t="shared" si="298"/>
        <v>update bitacoras_estatus set numero_expediente = '887665', numero_registro = '', id_estatus = 5, fecha_inicio = '2007-09-28', fecha_vencimiento ='2017-09-28', created_at ='2007-09-28 00:00:00', updated_at ='2007-09-28 00:00:00', id_clase=null, id_marca=1484, id_cliente=235, vigencia = 0 where id =926;</v>
      </c>
      <c r="BK927" s="137" t="str">
        <f t="shared" si="299"/>
        <v>update bitacoras_estatus set id_estatus = 5 where id =926;</v>
      </c>
    </row>
    <row r="928" spans="1:63">
      <c r="A928" s="3">
        <v>986253</v>
      </c>
      <c r="B928" s="3">
        <v>1091046</v>
      </c>
      <c r="C928" s="3">
        <f>IF(Tabla1[[#This Row],[No. REG.]]="","",1)</f>
        <v>1</v>
      </c>
      <c r="D928" s="3" t="s">
        <v>41</v>
      </c>
      <c r="E928" s="3">
        <f>IF(Tabla1[[#This Row],[STATUS]]="","",VLOOKUP(D928,Estatus!$A$2:$B$13,2,0))</f>
        <v>6</v>
      </c>
      <c r="F928" s="3">
        <f>IF(Tabla1[[#This Row],[STATUS]]="","",VLOOKUP(D928,Estatus!$A$2:$I$12,9,0))</f>
        <v>1</v>
      </c>
      <c r="G928" s="12" t="s">
        <v>4725</v>
      </c>
      <c r="H928" s="7">
        <v>39836</v>
      </c>
      <c r="I928" s="80">
        <f t="shared" si="280"/>
        <v>2009</v>
      </c>
      <c r="J928" s="80">
        <f t="shared" si="281"/>
        <v>1</v>
      </c>
      <c r="K928" s="80">
        <f t="shared" si="282"/>
        <v>23</v>
      </c>
      <c r="L928" s="80" t="str">
        <f t="shared" si="283"/>
        <v>01</v>
      </c>
      <c r="M928" s="80">
        <f t="shared" si="284"/>
        <v>23</v>
      </c>
      <c r="N928" s="80" t="str">
        <f t="shared" si="285"/>
        <v>'2009-01-23'</v>
      </c>
      <c r="O928" s="80" t="str">
        <f t="shared" si="286"/>
        <v>'2009-01-23 00:00:00'</v>
      </c>
      <c r="P928" s="7">
        <v>43488</v>
      </c>
      <c r="Q928" s="80">
        <f t="shared" si="287"/>
        <v>2019</v>
      </c>
      <c r="R928" s="80">
        <f t="shared" si="288"/>
        <v>1</v>
      </c>
      <c r="S928" s="80">
        <f t="shared" si="289"/>
        <v>23</v>
      </c>
      <c r="T928" s="80" t="str">
        <f t="shared" si="290"/>
        <v>01</v>
      </c>
      <c r="U928" s="80">
        <f t="shared" si="291"/>
        <v>23</v>
      </c>
      <c r="V928" s="80" t="str">
        <f t="shared" si="292"/>
        <v>'2019-01-23'</v>
      </c>
      <c r="W928" s="80"/>
      <c r="X928" s="80" t="str">
        <f t="shared" si="293"/>
        <v>null</v>
      </c>
      <c r="Y928" s="3" t="s">
        <v>4726</v>
      </c>
      <c r="Z928" s="124">
        <f>IFERROR(IF(Y928="","null",VLOOKUP(Y928,Marcas!$A$2:$C$2024,2,0)),"")</f>
        <v>1455</v>
      </c>
      <c r="AA928" s="3" t="s">
        <v>4718</v>
      </c>
      <c r="AB928" s="3">
        <f>IFERROR(IF(AA928="","",IF(AA928="EMPORIO LEGAL",1,VLOOKUP(AA928,Clientes!$A$2:$B$1190,2,0))),"")</f>
        <v>235</v>
      </c>
      <c r="AC928" s="3">
        <f>IFERROR(IF(Tabla1[[#This Row],[id_control]]="null","",VLOOKUP(CONCATENATE(Tabla1[[#This Row],[CLIENTE]],"-",Tabla1[[#This Row],[id_control]]),Hoja1!$C$2:$D$1994,2,0)),"")</f>
        <v>928</v>
      </c>
      <c r="AD928" s="3" t="s">
        <v>4719</v>
      </c>
      <c r="AE928" s="3"/>
      <c r="AF928" s="3"/>
      <c r="AG928" s="3"/>
      <c r="AH928" s="3"/>
      <c r="AI928" s="3"/>
      <c r="AJ928" s="3"/>
      <c r="AK928" s="3"/>
      <c r="AL928" s="3" t="s">
        <v>4727</v>
      </c>
      <c r="AM928" s="5"/>
      <c r="AN928" s="5"/>
      <c r="AO928" s="5"/>
      <c r="AP928" s="5"/>
      <c r="AQ928" s="5"/>
      <c r="AR928" s="5"/>
      <c r="AS928" s="5"/>
      <c r="AT928" s="5"/>
      <c r="AU928" s="5"/>
      <c r="AV928" s="5" t="s">
        <v>4728</v>
      </c>
      <c r="AW928" s="11"/>
      <c r="AX928" s="5"/>
      <c r="AY928" s="5"/>
      <c r="AZ928" s="5"/>
      <c r="BA928" s="5"/>
      <c r="BB928" s="5"/>
      <c r="BC928" s="5"/>
      <c r="BD928" s="8" t="s">
        <v>4727</v>
      </c>
      <c r="BE928" s="8">
        <v>927</v>
      </c>
      <c r="BF928" s="6" t="str">
        <f t="shared" si="294"/>
        <v>insert into bitacoras_estatus (numero_expediente, numero_registro, representante, fecha_inicio, fecha_vencimiento, id_cliente, id_admin, id_bitacoras_estatus, id_estatus, id_clase, id_marca, created_at, updated_at) values('986253','1091046','OSCAR GARCIA MARTINEZ','2009-01-23','2019-01-23','235','2','1','1',null,1455,'2009-01-23 00:00:00','2009-01-23 00:00:00');</v>
      </c>
      <c r="BG928" s="6" t="str">
        <f t="shared" si="295"/>
        <v>insert into servicios_comentarios (comentario, id_admin, id_estatus, created_at, updated_at) values('Título entregado 24/06/2009',1,927,'2009-01-23 00:00:00','2009-01-23 00:00:00');</v>
      </c>
      <c r="BH928" s="6" t="str">
        <f t="shared" si="296"/>
        <v>insert into servicios_comentarios (comentario, id_admin, id_estatus, created_at, updated_at) values('416-9137',1,927,'2009-01-23 00:00:00','2009-01-23 00:00:00');</v>
      </c>
      <c r="BI928" s="137" t="str">
        <f t="shared" si="297"/>
        <v>update bitacoras_estatus set comprobacion_uso = 1, id_estatus=6 where id=927;</v>
      </c>
      <c r="BJ928" s="137" t="str">
        <f t="shared" si="298"/>
        <v>update bitacoras_estatus set numero_expediente = '986253', numero_registro = '1091046', id_estatus = 6, fecha_inicio = '2009-01-23', fecha_vencimiento ='2019-01-23', created_at ='2009-01-23 00:00:00', updated_at ='2009-01-23 00:00:00', id_clase=null, id_marca=1455, id_cliente=235, vigencia = 1 where id =927;</v>
      </c>
      <c r="BK928" s="137" t="str">
        <f t="shared" si="299"/>
        <v>update bitacoras_estatus set id_estatus = 6 where id =927;</v>
      </c>
    </row>
    <row r="929" spans="1:63">
      <c r="A929" s="3">
        <v>994678</v>
      </c>
      <c r="B929" s="3">
        <v>1097052</v>
      </c>
      <c r="C929" s="3">
        <f>IF(Tabla1[[#This Row],[No. REG.]]="","",1)</f>
        <v>1</v>
      </c>
      <c r="D929" s="3" t="s">
        <v>41</v>
      </c>
      <c r="E929" s="3">
        <f>IF(Tabla1[[#This Row],[STATUS]]="","",VLOOKUP(D929,Estatus!$A$2:$B$13,2,0))</f>
        <v>6</v>
      </c>
      <c r="F929" s="3">
        <f>IF(Tabla1[[#This Row],[STATUS]]="","",VLOOKUP(D929,Estatus!$A$2:$I$12,9,0))</f>
        <v>1</v>
      </c>
      <c r="G929" s="12" t="s">
        <v>2006</v>
      </c>
      <c r="H929" s="7">
        <v>39878</v>
      </c>
      <c r="I929" s="80">
        <f t="shared" si="280"/>
        <v>2009</v>
      </c>
      <c r="J929" s="80">
        <f t="shared" si="281"/>
        <v>3</v>
      </c>
      <c r="K929" s="80">
        <f t="shared" si="282"/>
        <v>6</v>
      </c>
      <c r="L929" s="80" t="str">
        <f t="shared" si="283"/>
        <v>03</v>
      </c>
      <c r="M929" s="80" t="str">
        <f t="shared" si="284"/>
        <v>06</v>
      </c>
      <c r="N929" s="80" t="str">
        <f t="shared" si="285"/>
        <v>'2009-03-06'</v>
      </c>
      <c r="O929" s="80" t="str">
        <f t="shared" si="286"/>
        <v>'2009-03-06 00:00:00'</v>
      </c>
      <c r="P929" s="7">
        <v>43530</v>
      </c>
      <c r="Q929" s="80">
        <f t="shared" si="287"/>
        <v>2019</v>
      </c>
      <c r="R929" s="80">
        <f t="shared" si="288"/>
        <v>3</v>
      </c>
      <c r="S929" s="80">
        <f t="shared" si="289"/>
        <v>6</v>
      </c>
      <c r="T929" s="80" t="str">
        <f t="shared" si="290"/>
        <v>03</v>
      </c>
      <c r="U929" s="80" t="str">
        <f t="shared" si="291"/>
        <v>06</v>
      </c>
      <c r="V929" s="80" t="str">
        <f t="shared" si="292"/>
        <v>'2019-03-06'</v>
      </c>
      <c r="W929" s="80"/>
      <c r="X929" s="80" t="str">
        <f t="shared" si="293"/>
        <v>null</v>
      </c>
      <c r="Y929" s="3" t="s">
        <v>4729</v>
      </c>
      <c r="Z929" s="124">
        <f>IFERROR(IF(Y929="","null",VLOOKUP(Y929,Marcas!$A$2:$C$2024,2,0)),"")</f>
        <v>334</v>
      </c>
      <c r="AA929" s="3" t="s">
        <v>4729</v>
      </c>
      <c r="AB929" s="3">
        <f>IFERROR(IF(AA929="","",IF(AA929="EMPORIO LEGAL",1,VLOOKUP(AA929,Clientes!$A$2:$B$1190,2,0))),"")</f>
        <v>233</v>
      </c>
      <c r="AC929" s="3">
        <f>IFERROR(IF(Tabla1[[#This Row],[id_control]]="null","",VLOOKUP(CONCATENATE(Tabla1[[#This Row],[CLIENTE]],"-",Tabla1[[#This Row],[id_control]]),Hoja1!$C$2:$D$1994,2,0)),"")</f>
        <v>929</v>
      </c>
      <c r="AD929" s="3" t="s">
        <v>4730</v>
      </c>
      <c r="AE929" s="3"/>
      <c r="AF929" s="3"/>
      <c r="AG929" s="3"/>
      <c r="AH929" s="3"/>
      <c r="AI929" s="3"/>
      <c r="AJ929" s="3"/>
      <c r="AK929" s="3"/>
      <c r="AL929" s="3" t="s">
        <v>4731</v>
      </c>
      <c r="AM929" s="8"/>
      <c r="AN929" s="6"/>
      <c r="AO929" s="6"/>
      <c r="AP929" s="6"/>
      <c r="AQ929" s="8" t="s">
        <v>4732</v>
      </c>
      <c r="AR929" s="6" t="s">
        <v>4733</v>
      </c>
      <c r="AS929" s="6"/>
      <c r="AT929" s="6"/>
      <c r="AU929" s="6"/>
      <c r="AV929" s="6" t="s">
        <v>4734</v>
      </c>
      <c r="AW929" s="6"/>
      <c r="AX929" s="6"/>
      <c r="AY929" s="6"/>
      <c r="AZ929" s="6"/>
      <c r="BA929" s="6"/>
      <c r="BB929" s="6"/>
      <c r="BC929" s="6"/>
      <c r="BD929" s="6" t="s">
        <v>4735</v>
      </c>
      <c r="BE929" s="8">
        <v>928</v>
      </c>
      <c r="BF929" s="6" t="str">
        <f t="shared" si="294"/>
        <v>insert into bitacoras_estatus (numero_expediente, numero_registro, representante, fecha_inicio, fecha_vencimiento, id_cliente, id_admin, id_bitacoras_estatus, id_estatus, id_clase, id_marca, created_at, updated_at) values('994678','1097052','MARTHA CONSUELO TRUJILLO MENDOZA','2009-03-06','2019-03-06','233','2','1','1',null,334,'2009-03-06 00:00:00','2009-03-06 00:00:00');</v>
      </c>
      <c r="BG929" s="6" t="str">
        <f t="shared" si="295"/>
        <v>insert into servicios_comentarios (comentario, id_admin, id_estatus, created_at, updated_at) values('Título entregado10/07/2009',1,928,'2009-03-06 00:00:00','2009-03-06 00:00:00');</v>
      </c>
      <c r="BH929" s="6" t="str">
        <f t="shared" si="296"/>
        <v>insert into servicios_comentarios (comentario, id_admin, id_estatus, created_at, updated_at) values('625-582-4360 CEL625-590-8921, 625-133-9214',1,928,'2009-03-06 00:00:00','2009-03-06 00:00:00');</v>
      </c>
      <c r="BI929" s="137" t="str">
        <f t="shared" si="297"/>
        <v>update bitacoras_estatus set comprobacion_uso = 1, id_estatus=6 where id=928;</v>
      </c>
      <c r="BJ929" s="137" t="str">
        <f t="shared" si="298"/>
        <v>update bitacoras_estatus set numero_expediente = '994678', numero_registro = '1097052', id_estatus = 6, fecha_inicio = '2009-03-06', fecha_vencimiento ='2019-03-06', created_at ='2009-03-06 00:00:00', updated_at ='2009-03-06 00:00:00', id_clase=null, id_marca=334, id_cliente=233, vigencia = 1 where id =928;</v>
      </c>
      <c r="BK929" s="137" t="str">
        <f t="shared" si="299"/>
        <v>update bitacoras_estatus set id_estatus = 6 where id =928;</v>
      </c>
    </row>
    <row r="930" spans="1:63">
      <c r="A930" s="6">
        <v>1143280</v>
      </c>
      <c r="B930" s="6">
        <v>1209022</v>
      </c>
      <c r="C930" s="6">
        <f>IF(Tabla1[[#This Row],[No. REG.]]="","",1)</f>
        <v>1</v>
      </c>
      <c r="D930" s="3" t="s">
        <v>46</v>
      </c>
      <c r="E930" s="3">
        <f>IF(Tabla1[[#This Row],[STATUS]]="","",VLOOKUP(D930,Estatus!$A$2:$B$13,2,0))</f>
        <v>10</v>
      </c>
      <c r="F930" s="3">
        <f>IF(Tabla1[[#This Row],[STATUS]]="","",VLOOKUP(D930,Estatus!$A$2:$I$12,9,0))</f>
        <v>1</v>
      </c>
      <c r="G930" s="16" t="s">
        <v>4736</v>
      </c>
      <c r="H930" s="9">
        <v>40520</v>
      </c>
      <c r="I930" s="81">
        <f t="shared" si="280"/>
        <v>2010</v>
      </c>
      <c r="J930" s="81">
        <f t="shared" si="281"/>
        <v>12</v>
      </c>
      <c r="K930" s="81">
        <f t="shared" si="282"/>
        <v>8</v>
      </c>
      <c r="L930" s="81">
        <f t="shared" si="283"/>
        <v>12</v>
      </c>
      <c r="M930" s="81" t="str">
        <f t="shared" si="284"/>
        <v>08</v>
      </c>
      <c r="N930" s="81" t="str">
        <f t="shared" si="285"/>
        <v>'2010-12-08'</v>
      </c>
      <c r="O930" s="81" t="str">
        <f t="shared" si="286"/>
        <v>'2010-12-08 00:00:00'</v>
      </c>
      <c r="P930" s="9">
        <v>44173</v>
      </c>
      <c r="Q930" s="81">
        <f t="shared" si="287"/>
        <v>2020</v>
      </c>
      <c r="R930" s="81">
        <f t="shared" si="288"/>
        <v>12</v>
      </c>
      <c r="S930" s="81">
        <f t="shared" si="289"/>
        <v>8</v>
      </c>
      <c r="T930" s="81">
        <f t="shared" si="290"/>
        <v>12</v>
      </c>
      <c r="U930" s="81" t="str">
        <f t="shared" si="291"/>
        <v>08</v>
      </c>
      <c r="V930" s="81" t="str">
        <f t="shared" si="292"/>
        <v>'2020-12-08'</v>
      </c>
      <c r="W930" s="81"/>
      <c r="X930" s="81" t="str">
        <f t="shared" si="293"/>
        <v>null</v>
      </c>
      <c r="Y930" s="6" t="s">
        <v>4737</v>
      </c>
      <c r="Z930" s="123">
        <f>IFERROR(IF(Y930="","null",VLOOKUP(Y930,Marcas!$A$2:$C$2024,2,0)),"")</f>
        <v>333</v>
      </c>
      <c r="AA930" s="6" t="s">
        <v>4737</v>
      </c>
      <c r="AB930" s="6">
        <f>IFERROR(IF(AA930="","",IF(AA930="EMPORIO LEGAL",1,VLOOKUP(AA930,Clientes!$A$2:$B$1190,2,0))),"")</f>
        <v>232</v>
      </c>
      <c r="AC930" s="6">
        <f>IFERROR(IF(Tabla1[[#This Row],[id_control]]="null","",VLOOKUP(CONCATENATE(Tabla1[[#This Row],[CLIENTE]],"-",Tabla1[[#This Row],[id_control]]),Hoja1!$C$2:$D$1994,2,0)),"")</f>
        <v>930</v>
      </c>
      <c r="AD930" s="8" t="s">
        <v>4738</v>
      </c>
      <c r="AE930" s="8"/>
      <c r="AF930" s="6"/>
      <c r="AG930" s="6"/>
      <c r="AH930" s="6"/>
      <c r="AI930" s="6"/>
      <c r="AJ930" s="6"/>
      <c r="AK930" s="6"/>
      <c r="AL930" s="8" t="s">
        <v>4739</v>
      </c>
      <c r="AM930" s="6" t="s">
        <v>4740</v>
      </c>
      <c r="AN930" s="6"/>
      <c r="AO930" s="6"/>
      <c r="AP930" s="6"/>
      <c r="AQ930" s="10" t="s">
        <v>4741</v>
      </c>
      <c r="AR930" s="6"/>
      <c r="AS930" s="6"/>
      <c r="AT930" s="6"/>
      <c r="AU930" s="6"/>
      <c r="AV930" s="8" t="s">
        <v>4742</v>
      </c>
      <c r="AW930" s="10"/>
      <c r="AX930" s="6"/>
      <c r="AY930" s="6"/>
      <c r="AZ930" s="6"/>
      <c r="BA930" s="6"/>
      <c r="BB930" s="6"/>
      <c r="BC930" s="6"/>
      <c r="BD930" s="6" t="s">
        <v>4743</v>
      </c>
      <c r="BE930" s="8">
        <v>929</v>
      </c>
      <c r="BF930" s="6" t="str">
        <f t="shared" si="294"/>
        <v>insert into bitacoras_estatus (numero_expediente, numero_registro, representante, fecha_inicio, fecha_vencimiento, id_cliente, id_admin, id_bitacoras_estatus, id_estatus, id_clase, id_marca, created_at, updated_at) values('1143280','1209022','ALFONSO JIMENEZ GUTIERREZ','2010-12-08','2020-12-08','232','2','1','1',null,333,'2010-12-08 00:00:00','2010-12-08 00:00:00');</v>
      </c>
      <c r="BG930" s="6" t="str">
        <f t="shared" si="295"/>
        <v>insert into servicios_comentarios (comentario, id_admin, id_estatus, created_at, updated_at) values('TITULO RECIBIDO 11/05/2011',1,929,'2010-12-08 00:00:00','2010-12-08 00:00:00');</v>
      </c>
      <c r="BH930" s="6" t="str">
        <f t="shared" si="296"/>
        <v>insert into servicios_comentarios (comentario, id_admin, id_estatus, created_at, updated_at) values('2008776,cel 614 245 6028 , 266 8152',1,929,'2010-12-08 00:00:00','2010-12-08 00:00:00');</v>
      </c>
      <c r="BI930" s="137" t="str">
        <f t="shared" si="297"/>
        <v>update bitacoras_estatus set comprobacion_uso = 1, id_estatus=10 where id=929;</v>
      </c>
      <c r="BJ930" s="137" t="str">
        <f t="shared" si="298"/>
        <v>update bitacoras_estatus set numero_expediente = '1143280', numero_registro = '1209022', id_estatus = 10, fecha_inicio = '2010-12-08', fecha_vencimiento ='2020-12-08', created_at ='2010-12-08 00:00:00', updated_at ='2010-12-08 00:00:00', id_clase=null, id_marca=333, id_cliente=232, vigencia = 1 where id =929;</v>
      </c>
      <c r="BK930" s="137" t="str">
        <f t="shared" si="299"/>
        <v>update bitacoras_estatus set id_estatus = 10 where id =929;</v>
      </c>
    </row>
    <row r="931" spans="1:63" ht="18">
      <c r="A931" s="3">
        <v>1254941</v>
      </c>
      <c r="B931" s="3">
        <v>1299388</v>
      </c>
      <c r="C931" s="3">
        <f>IF(Tabla1[[#This Row],[No. REG.]]="","",1)</f>
        <v>1</v>
      </c>
      <c r="D931" s="3" t="s">
        <v>46</v>
      </c>
      <c r="E931" s="3">
        <f>IF(Tabla1[[#This Row],[STATUS]]="","",VLOOKUP(D931,Estatus!$A$2:$B$13,2,0))</f>
        <v>10</v>
      </c>
      <c r="F931" s="3">
        <f>IF(Tabla1[[#This Row],[STATUS]]="","",VLOOKUP(D931,Estatus!$A$2:$I$12,9,0))</f>
        <v>1</v>
      </c>
      <c r="G931" s="12" t="s">
        <v>743</v>
      </c>
      <c r="H931" s="7">
        <v>40959</v>
      </c>
      <c r="I931" s="80">
        <f t="shared" si="280"/>
        <v>2012</v>
      </c>
      <c r="J931" s="80">
        <f t="shared" si="281"/>
        <v>2</v>
      </c>
      <c r="K931" s="80">
        <f t="shared" si="282"/>
        <v>20</v>
      </c>
      <c r="L931" s="80" t="str">
        <f t="shared" si="283"/>
        <v>02</v>
      </c>
      <c r="M931" s="80">
        <f t="shared" si="284"/>
        <v>20</v>
      </c>
      <c r="N931" s="80" t="str">
        <f t="shared" si="285"/>
        <v>'2012-02-20'</v>
      </c>
      <c r="O931" s="80" t="str">
        <f t="shared" si="286"/>
        <v>'2012-02-20 00:00:00'</v>
      </c>
      <c r="P931" s="7">
        <v>44612</v>
      </c>
      <c r="Q931" s="80">
        <f t="shared" si="287"/>
        <v>2022</v>
      </c>
      <c r="R931" s="80">
        <f t="shared" si="288"/>
        <v>2</v>
      </c>
      <c r="S931" s="80">
        <f t="shared" si="289"/>
        <v>20</v>
      </c>
      <c r="T931" s="80" t="str">
        <f t="shared" si="290"/>
        <v>02</v>
      </c>
      <c r="U931" s="80">
        <f t="shared" si="291"/>
        <v>20</v>
      </c>
      <c r="V931" s="80" t="str">
        <f t="shared" si="292"/>
        <v>'2022-02-20'</v>
      </c>
      <c r="W931" s="80"/>
      <c r="X931" s="80" t="str">
        <f t="shared" si="293"/>
        <v>null</v>
      </c>
      <c r="Y931" s="3" t="s">
        <v>4744</v>
      </c>
      <c r="Z931" s="124">
        <f>IFERROR(IF(Y931="","null",VLOOKUP(Y931,Marcas!$A$2:$C$2024,2,0)),"")</f>
        <v>332</v>
      </c>
      <c r="AA931" s="3" t="s">
        <v>4744</v>
      </c>
      <c r="AB931" s="3">
        <f>IFERROR(IF(AA931="","",IF(AA931="EMPORIO LEGAL",1,VLOOKUP(AA931,Clientes!$A$2:$B$1190,2,0))),"")</f>
        <v>231</v>
      </c>
      <c r="AC931" s="3">
        <f>IFERROR(IF(Tabla1[[#This Row],[id_control]]="null","",VLOOKUP(CONCATENATE(Tabla1[[#This Row],[CLIENTE]],"-",Tabla1[[#This Row],[id_control]]),Hoja1!$C$2:$D$1994,2,0)),"")</f>
        <v>931</v>
      </c>
      <c r="AD931" s="3" t="s">
        <v>4745</v>
      </c>
      <c r="AE931" s="3" t="s">
        <v>4746</v>
      </c>
      <c r="AF931" s="3"/>
      <c r="AG931" s="3"/>
      <c r="AH931" s="3"/>
      <c r="AI931" s="3"/>
      <c r="AJ931" s="3"/>
      <c r="AK931" s="3"/>
      <c r="AL931" s="3" t="s">
        <v>4747</v>
      </c>
      <c r="AM931" s="6"/>
      <c r="AN931" s="6"/>
      <c r="AO931" s="6"/>
      <c r="AP931" s="6"/>
      <c r="AQ931" s="4" t="s">
        <v>4748</v>
      </c>
      <c r="AR931" s="6"/>
      <c r="AS931" s="6"/>
      <c r="AT931" s="6"/>
      <c r="AU931" s="6"/>
      <c r="AV931" s="14" t="s">
        <v>4749</v>
      </c>
      <c r="AW931" s="4" t="s">
        <v>4750</v>
      </c>
      <c r="AX931" s="6"/>
      <c r="AY931" s="6"/>
      <c r="AZ931" s="6"/>
      <c r="BA931" s="6"/>
      <c r="BB931" s="6"/>
      <c r="BC931" s="6"/>
      <c r="BD931" s="6" t="s">
        <v>4751</v>
      </c>
      <c r="BE931" s="8">
        <v>930</v>
      </c>
      <c r="BF931" s="6" t="str">
        <f t="shared" si="294"/>
        <v>insert into bitacoras_estatus (numero_expediente, numero_registro, representante, fecha_inicio, fecha_vencimiento, id_cliente, id_admin, id_bitacoras_estatus, id_estatus, id_clase, id_marca, created_at, updated_at) values('1254941','1299388','DANIEL CORDERO TERUEL','2012-02-20','2022-02-20','231','2','1','1',null,332,'2012-02-20 00:00:00','2012-02-20 00:00:00');</v>
      </c>
      <c r="BG931" s="6" t="str">
        <f t="shared" si="295"/>
        <v>insert into servicios_comentarios (comentario, id_admin, id_estatus, created_at, updated_at) values('titulo entregado',1,930,'2012-02-20 00:00:00','2012-02-20 00:00:00');</v>
      </c>
      <c r="BH931" s="6" t="str">
        <f t="shared" si="296"/>
        <v>insert into servicios_comentarios (comentario, id_admin, id_estatus, created_at, updated_at) values('4210575 CEL.- 6141533405',1,930,'2012-02-20 00:00:00','2012-02-20 00:00:00');</v>
      </c>
      <c r="BI931" s="137" t="str">
        <f t="shared" si="297"/>
        <v>update bitacoras_estatus set comprobacion_uso = 1, id_estatus=10 where id=930;</v>
      </c>
      <c r="BJ931" s="137" t="str">
        <f t="shared" si="298"/>
        <v>update bitacoras_estatus set numero_expediente = '1254941', numero_registro = '1299388', id_estatus = 10, fecha_inicio = '2012-02-20', fecha_vencimiento ='2022-02-20', created_at ='2012-02-20 00:00:00', updated_at ='2012-02-20 00:00:00', id_clase=null, id_marca=332, id_cliente=231, vigencia = 1 where id =930;</v>
      </c>
      <c r="BK931" s="137" t="str">
        <f t="shared" si="299"/>
        <v>update bitacoras_estatus set id_estatus = 10 where id =930;</v>
      </c>
    </row>
    <row r="932" spans="1:63" ht="53">
      <c r="A932" s="3">
        <v>887670</v>
      </c>
      <c r="B932" s="3">
        <v>1038367</v>
      </c>
      <c r="C932" s="3">
        <f>IF(Tabla1[[#This Row],[No. REG.]]="","",1)</f>
        <v>1</v>
      </c>
      <c r="D932" s="3" t="s">
        <v>46</v>
      </c>
      <c r="E932" s="3">
        <f>IF(Tabla1[[#This Row],[STATUS]]="","",VLOOKUP(D932,Estatus!$A$2:$B$13,2,0))</f>
        <v>10</v>
      </c>
      <c r="F932" s="3">
        <f>IF(Tabla1[[#This Row],[STATUS]]="","",VLOOKUP(D932,Estatus!$A$2:$I$12,9,0))</f>
        <v>1</v>
      </c>
      <c r="G932" s="12" t="s">
        <v>8724</v>
      </c>
      <c r="H932" s="7">
        <v>39353</v>
      </c>
      <c r="I932" s="80">
        <f t="shared" si="280"/>
        <v>2007</v>
      </c>
      <c r="J932" s="80">
        <f t="shared" si="281"/>
        <v>9</v>
      </c>
      <c r="K932" s="80">
        <f t="shared" si="282"/>
        <v>28</v>
      </c>
      <c r="L932" s="80" t="str">
        <f t="shared" si="283"/>
        <v>09</v>
      </c>
      <c r="M932" s="80">
        <f t="shared" si="284"/>
        <v>28</v>
      </c>
      <c r="N932" s="80" t="str">
        <f t="shared" si="285"/>
        <v>'2007-09-28'</v>
      </c>
      <c r="O932" s="80" t="str">
        <f t="shared" si="286"/>
        <v>'2007-09-28 00:00:00'</v>
      </c>
      <c r="P932" s="7">
        <v>46658</v>
      </c>
      <c r="Q932" s="80">
        <f t="shared" si="287"/>
        <v>2027</v>
      </c>
      <c r="R932" s="80">
        <f t="shared" si="288"/>
        <v>9</v>
      </c>
      <c r="S932" s="80">
        <f t="shared" si="289"/>
        <v>28</v>
      </c>
      <c r="T932" s="80" t="str">
        <f t="shared" si="290"/>
        <v>09</v>
      </c>
      <c r="U932" s="80">
        <f t="shared" si="291"/>
        <v>28</v>
      </c>
      <c r="V932" s="80" t="str">
        <f t="shared" si="292"/>
        <v>'2027-09-28'</v>
      </c>
      <c r="W932" s="80"/>
      <c r="X932" s="80" t="str">
        <f t="shared" si="293"/>
        <v>null</v>
      </c>
      <c r="Y932" s="3" t="s">
        <v>4752</v>
      </c>
      <c r="Z932" s="124">
        <f>IFERROR(IF(Y932="","null",VLOOKUP(Y932,Marcas!$A$2:$C$2024,2,0)),"")</f>
        <v>331</v>
      </c>
      <c r="AA932" s="3" t="s">
        <v>4752</v>
      </c>
      <c r="AB932" s="3">
        <f>IFERROR(IF(AA932="","",IF(AA932="EMPORIO LEGAL",1,VLOOKUP(AA932,Clientes!$A$2:$B$1190,2,0))),"")</f>
        <v>230</v>
      </c>
      <c r="AC932" s="3">
        <f>IFERROR(IF(Tabla1[[#This Row],[id_control]]="null","",VLOOKUP(CONCATENATE(Tabla1[[#This Row],[CLIENTE]],"-",Tabla1[[#This Row],[id_control]]),Hoja1!$C$2:$D$1994,2,0)),"")</f>
        <v>932</v>
      </c>
      <c r="AD932" s="3" t="s">
        <v>4753</v>
      </c>
      <c r="AE932" s="3"/>
      <c r="AF932" s="3"/>
      <c r="AG932" s="3"/>
      <c r="AH932" s="3"/>
      <c r="AI932" s="3"/>
      <c r="AJ932" s="3"/>
      <c r="AK932" s="3"/>
      <c r="AL932" s="3">
        <v>4822900</v>
      </c>
      <c r="AM932" s="8"/>
      <c r="AN932" s="6"/>
      <c r="AO932" s="6"/>
      <c r="AP932" s="6"/>
      <c r="AQ932" s="8">
        <v>6141232311</v>
      </c>
      <c r="AR932" s="6"/>
      <c r="AS932" s="6"/>
      <c r="AT932" s="6"/>
      <c r="AU932" s="6"/>
      <c r="AV932" s="6" t="s">
        <v>4754</v>
      </c>
      <c r="AW932" s="6" t="s">
        <v>4755</v>
      </c>
      <c r="AX932" s="6"/>
      <c r="AY932" s="6"/>
      <c r="AZ932" s="6"/>
      <c r="BA932" s="6"/>
      <c r="BB932" s="6"/>
      <c r="BC932" s="6"/>
      <c r="BD932" s="6" t="s">
        <v>4756</v>
      </c>
      <c r="BE932" s="8">
        <v>931</v>
      </c>
      <c r="BF932" s="6" t="str">
        <f t="shared" si="294"/>
        <v>insert into bitacoras_estatus (numero_expediente, numero_registro, representante, fecha_inicio, fecha_vencimiento, id_cliente, id_admin, id_bitacoras_estatus, id_estatus, id_clase, id_marca, created_at, updated_at) values('887670','1038367','ROSALIO HERNANDEZ VALDEZ','2007-09-28','2027-09-28','230','2','1','1',null,331,'2007-09-28 00:00:00','2007-09-28 00:00:00');</v>
      </c>
      <c r="BG932" s="6" t="str">
        <f t="shared" si="295"/>
        <v>insert into servicios_comentarios (comentario, id_admin, id_estatus, created_at, updated_at) values('TITULO ENTREGADO 21/07/08. EN FECHA 18 DE MAYO DE 2017 SE PRESENTÓ SOLICITUD DE RENOVACIÓN DE MARCA.. EL 21 JUL 2017 LLEGO COMUNICADO DE RENOVACION DE RM',1,931,'2007-09-28 00:00:00','2007-09-28 00:00:00');</v>
      </c>
      <c r="BH932" s="6" t="str">
        <f t="shared" si="296"/>
        <v>insert into servicios_comentarios (comentario, id_admin, id_estatus, created_at, updated_at) values('482-2900, cel 614123-2311',1,931,'2007-09-28 00:00:00','2007-09-28 00:00:00');</v>
      </c>
      <c r="BI932" s="137" t="str">
        <f t="shared" si="297"/>
        <v>update bitacoras_estatus set comprobacion_uso = 1, id_estatus=10 where id=931;</v>
      </c>
      <c r="BJ932" s="137" t="str">
        <f t="shared" si="298"/>
        <v>update bitacoras_estatus set numero_expediente = '887670', numero_registro = '1038367', id_estatus = 10, fecha_inicio = '2007-09-28', fecha_vencimiento ='2027-09-28', created_at ='2007-09-28 00:00:00', updated_at ='2007-09-28 00:00:00', id_clase=null, id_marca=331, id_cliente=230, vigencia = 1 where id =931;</v>
      </c>
      <c r="BK932" s="137" t="str">
        <f t="shared" si="299"/>
        <v>update bitacoras_estatus set id_estatus = 10 where id =931;</v>
      </c>
    </row>
    <row r="933" spans="1:63">
      <c r="A933" s="3">
        <v>1143268</v>
      </c>
      <c r="B933" s="3">
        <v>1208815</v>
      </c>
      <c r="C933" s="3">
        <f>IF(Tabla1[[#This Row],[No. REG.]]="","",1)</f>
        <v>1</v>
      </c>
      <c r="D933" s="3" t="s">
        <v>46</v>
      </c>
      <c r="E933" s="3">
        <f>IF(Tabla1[[#This Row],[STATUS]]="","",VLOOKUP(D933,Estatus!$A$2:$B$13,2,0))</f>
        <v>10</v>
      </c>
      <c r="F933" s="3">
        <f>IF(Tabla1[[#This Row],[STATUS]]="","",VLOOKUP(D933,Estatus!$A$2:$I$12,9,0))</f>
        <v>1</v>
      </c>
      <c r="G933" s="12" t="s">
        <v>3585</v>
      </c>
      <c r="H933" s="7">
        <v>40515</v>
      </c>
      <c r="I933" s="80">
        <f t="shared" si="280"/>
        <v>2010</v>
      </c>
      <c r="J933" s="80">
        <f t="shared" si="281"/>
        <v>12</v>
      </c>
      <c r="K933" s="80">
        <f t="shared" si="282"/>
        <v>3</v>
      </c>
      <c r="L933" s="80">
        <f t="shared" si="283"/>
        <v>12</v>
      </c>
      <c r="M933" s="80" t="str">
        <f t="shared" si="284"/>
        <v>03</v>
      </c>
      <c r="N933" s="80" t="str">
        <f t="shared" si="285"/>
        <v>'2010-12-03'</v>
      </c>
      <c r="O933" s="80" t="str">
        <f t="shared" si="286"/>
        <v>'2010-12-03 00:00:00'</v>
      </c>
      <c r="P933" s="7">
        <v>44168</v>
      </c>
      <c r="Q933" s="80">
        <f t="shared" si="287"/>
        <v>2020</v>
      </c>
      <c r="R933" s="80">
        <f t="shared" si="288"/>
        <v>12</v>
      </c>
      <c r="S933" s="80">
        <f t="shared" si="289"/>
        <v>3</v>
      </c>
      <c r="T933" s="80">
        <f t="shared" si="290"/>
        <v>12</v>
      </c>
      <c r="U933" s="80" t="str">
        <f t="shared" si="291"/>
        <v>03</v>
      </c>
      <c r="V933" s="80" t="str">
        <f t="shared" si="292"/>
        <v>'2020-12-03'</v>
      </c>
      <c r="W933" s="80"/>
      <c r="X933" s="80" t="str">
        <f t="shared" si="293"/>
        <v>null</v>
      </c>
      <c r="Y933" s="12" t="s">
        <v>4757</v>
      </c>
      <c r="Z933" s="125">
        <f>IFERROR(IF(Y933="","null",VLOOKUP(Y933,Marcas!$A$2:$C$2024,2,0)),"")</f>
        <v>330</v>
      </c>
      <c r="AA933" s="12" t="s">
        <v>4757</v>
      </c>
      <c r="AB933" s="3">
        <f>IFERROR(IF(AA933="","",IF(AA933="EMPORIO LEGAL",1,VLOOKUP(AA933,Clientes!$A$2:$B$1190,2,0))),"")</f>
        <v>229</v>
      </c>
      <c r="AC933" s="3">
        <f>IFERROR(IF(Tabla1[[#This Row],[id_control]]="null","",VLOOKUP(CONCATENATE(Tabla1[[#This Row],[CLIENTE]],"-",Tabla1[[#This Row],[id_control]]),Hoja1!$C$2:$D$1994,2,0)),"")</f>
        <v>933</v>
      </c>
      <c r="AD933" s="3" t="s">
        <v>4758</v>
      </c>
      <c r="AE933" s="3"/>
      <c r="AF933" s="3"/>
      <c r="AG933" s="3"/>
      <c r="AH933" s="3"/>
      <c r="AI933" s="3"/>
      <c r="AJ933" s="3"/>
      <c r="AK933" s="3"/>
      <c r="AL933" s="3" t="s">
        <v>4759</v>
      </c>
      <c r="AM933" s="10" t="s">
        <v>4760</v>
      </c>
      <c r="AN933" s="6"/>
      <c r="AO933" s="6"/>
      <c r="AP933" s="6"/>
      <c r="AQ933" s="4">
        <v>6141590141</v>
      </c>
      <c r="AR933" s="6"/>
      <c r="AS933" s="6"/>
      <c r="AT933" s="6"/>
      <c r="AU933" s="6"/>
      <c r="AV933" s="6" t="s">
        <v>4761</v>
      </c>
      <c r="AW933" s="6"/>
      <c r="AX933" s="6"/>
      <c r="AY933" s="6"/>
      <c r="AZ933" s="6"/>
      <c r="BA933" s="6"/>
      <c r="BB933" s="6"/>
      <c r="BC933" s="6"/>
      <c r="BD933" s="6" t="s">
        <v>4762</v>
      </c>
      <c r="BE933" s="8">
        <v>932</v>
      </c>
      <c r="BF933" s="6" t="str">
        <f t="shared" si="294"/>
        <v>insert into bitacoras_estatus (numero_expediente, numero_registro, representante, fecha_inicio, fecha_vencimiento, id_cliente, id_admin, id_bitacoras_estatus, id_estatus, id_clase, id_marca, created_at, updated_at) values('1143268','1208815','LIC. DANIEL RICO BOVIO','2010-12-03','2020-12-03','229','2','1','1',null,330,'2010-12-03 00:00:00','2010-12-03 00:00:00');</v>
      </c>
      <c r="BG933" s="6" t="str">
        <f t="shared" si="295"/>
        <v>insert into servicios_comentarios (comentario, id_admin, id_estatus, created_at, updated_at) values('TITULO ENTREGADO 12/05/2011',1,932,'2010-12-03 00:00:00','2010-12-03 00:00:00');</v>
      </c>
      <c r="BH933" s="6" t="str">
        <f t="shared" si="296"/>
        <v>insert into servicios_comentarios (comentario, id_admin, id_estatus, created_at, updated_at) values('4131718,2018888 cel 6141590141',1,932,'2010-12-03 00:00:00','2010-12-03 00:00:00');</v>
      </c>
      <c r="BI933" s="137" t="str">
        <f t="shared" si="297"/>
        <v>update bitacoras_estatus set comprobacion_uso = 1, id_estatus=10 where id=932;</v>
      </c>
      <c r="BJ933" s="137" t="str">
        <f t="shared" si="298"/>
        <v>update bitacoras_estatus set numero_expediente = '1143268', numero_registro = '1208815', id_estatus = 10, fecha_inicio = '2010-12-03', fecha_vencimiento ='2020-12-03', created_at ='2010-12-03 00:00:00', updated_at ='2010-12-03 00:00:00', id_clase=null, id_marca=330, id_cliente=229, vigencia = 1 where id =932;</v>
      </c>
      <c r="BK933" s="137" t="str">
        <f t="shared" si="299"/>
        <v>update bitacoras_estatus set id_estatus = 10 where id =932;</v>
      </c>
    </row>
    <row r="934" spans="1:63">
      <c r="A934" s="3">
        <v>1143278</v>
      </c>
      <c r="B934" s="3">
        <v>1208817</v>
      </c>
      <c r="C934" s="3">
        <f>IF(Tabla1[[#This Row],[No. REG.]]="","",1)</f>
        <v>1</v>
      </c>
      <c r="D934" s="3" t="s">
        <v>46</v>
      </c>
      <c r="E934" s="3">
        <f>IF(Tabla1[[#This Row],[STATUS]]="","",VLOOKUP(D934,Estatus!$A$2:$B$13,2,0))</f>
        <v>10</v>
      </c>
      <c r="F934" s="3">
        <f>IF(Tabla1[[#This Row],[STATUS]]="","",VLOOKUP(D934,Estatus!$A$2:$I$12,9,0))</f>
        <v>1</v>
      </c>
      <c r="G934" s="12" t="s">
        <v>3585</v>
      </c>
      <c r="H934" s="7">
        <v>40520</v>
      </c>
      <c r="I934" s="80">
        <f t="shared" si="280"/>
        <v>2010</v>
      </c>
      <c r="J934" s="80">
        <f t="shared" si="281"/>
        <v>12</v>
      </c>
      <c r="K934" s="80">
        <f t="shared" si="282"/>
        <v>8</v>
      </c>
      <c r="L934" s="80">
        <f t="shared" si="283"/>
        <v>12</v>
      </c>
      <c r="M934" s="80" t="str">
        <f t="shared" si="284"/>
        <v>08</v>
      </c>
      <c r="N934" s="80" t="str">
        <f t="shared" si="285"/>
        <v>'2010-12-08'</v>
      </c>
      <c r="O934" s="80" t="str">
        <f t="shared" si="286"/>
        <v>'2010-12-08 00:00:00'</v>
      </c>
      <c r="P934" s="7">
        <v>44173</v>
      </c>
      <c r="Q934" s="80">
        <f t="shared" si="287"/>
        <v>2020</v>
      </c>
      <c r="R934" s="80">
        <f t="shared" si="288"/>
        <v>12</v>
      </c>
      <c r="S934" s="80">
        <f t="shared" si="289"/>
        <v>8</v>
      </c>
      <c r="T934" s="80">
        <f t="shared" si="290"/>
        <v>12</v>
      </c>
      <c r="U934" s="80" t="str">
        <f t="shared" si="291"/>
        <v>08</v>
      </c>
      <c r="V934" s="80" t="str">
        <f t="shared" si="292"/>
        <v>'2020-12-08'</v>
      </c>
      <c r="W934" s="80"/>
      <c r="X934" s="80" t="str">
        <f t="shared" si="293"/>
        <v>null</v>
      </c>
      <c r="Y934" s="3" t="s">
        <v>4763</v>
      </c>
      <c r="Z934" s="124">
        <f>IFERROR(IF(Y934="","null",VLOOKUP(Y934,Marcas!$A$2:$C$2024,2,0)),"")</f>
        <v>739</v>
      </c>
      <c r="AA934" s="3" t="s">
        <v>4757</v>
      </c>
      <c r="AB934" s="3">
        <f>IFERROR(IF(AA934="","",IF(AA934="EMPORIO LEGAL",1,VLOOKUP(AA934,Clientes!$A$2:$B$1190,2,0))),"")</f>
        <v>229</v>
      </c>
      <c r="AC934" s="3">
        <f>IFERROR(IF(Tabla1[[#This Row],[id_control]]="null","",VLOOKUP(CONCATENATE(Tabla1[[#This Row],[CLIENTE]],"-",Tabla1[[#This Row],[id_control]]),Hoja1!$C$2:$D$1994,2,0)),"")</f>
        <v>934</v>
      </c>
      <c r="AD934" s="3" t="s">
        <v>4758</v>
      </c>
      <c r="AE934" s="3"/>
      <c r="AF934" s="3"/>
      <c r="AG934" s="3"/>
      <c r="AH934" s="3"/>
      <c r="AI934" s="3"/>
      <c r="AJ934" s="3"/>
      <c r="AK934" s="3"/>
      <c r="AL934" s="3" t="s">
        <v>4759</v>
      </c>
      <c r="AM934" s="6" t="s">
        <v>4760</v>
      </c>
      <c r="AN934" s="6"/>
      <c r="AO934" s="6"/>
      <c r="AP934" s="6"/>
      <c r="AQ934" s="6">
        <v>6141590141</v>
      </c>
      <c r="AR934" s="6"/>
      <c r="AS934" s="6"/>
      <c r="AT934" s="6"/>
      <c r="AU934" s="6"/>
      <c r="AV934" s="6" t="s">
        <v>4761</v>
      </c>
      <c r="AW934" s="6"/>
      <c r="AX934" s="6"/>
      <c r="AY934" s="6"/>
      <c r="AZ934" s="6"/>
      <c r="BA934" s="6"/>
      <c r="BB934" s="6"/>
      <c r="BC934" s="6"/>
      <c r="BD934" s="6" t="s">
        <v>4762</v>
      </c>
      <c r="BE934" s="8">
        <v>933</v>
      </c>
      <c r="BF934" s="6" t="str">
        <f t="shared" si="294"/>
        <v>insert into bitacoras_estatus (numero_expediente, numero_registro, representante, fecha_inicio, fecha_vencimiento, id_cliente, id_admin, id_bitacoras_estatus, id_estatus, id_clase, id_marca, created_at, updated_at) values('1143278','1208817','LIC. DANIEL RICO BOVIO','2010-12-08','2020-12-08','229','2','1','1',null,739,'2010-12-08 00:00:00','2010-12-08 00:00:00');</v>
      </c>
      <c r="BG934" s="6" t="str">
        <f t="shared" si="295"/>
        <v>insert into servicios_comentarios (comentario, id_admin, id_estatus, created_at, updated_at) values('TITULO ENTREGADO 12/05/2011',1,933,'2010-12-08 00:00:00','2010-12-08 00:00:00');</v>
      </c>
      <c r="BH934" s="6" t="str">
        <f t="shared" si="296"/>
        <v>insert into servicios_comentarios (comentario, id_admin, id_estatus, created_at, updated_at) values('4131718,2018888 cel 6141590141',1,933,'2010-12-08 00:00:00','2010-12-08 00:00:00');</v>
      </c>
      <c r="BI934" s="137" t="str">
        <f t="shared" si="297"/>
        <v>update bitacoras_estatus set comprobacion_uso = 1, id_estatus=10 where id=933;</v>
      </c>
      <c r="BJ934" s="137" t="str">
        <f t="shared" si="298"/>
        <v>update bitacoras_estatus set numero_expediente = '1143278', numero_registro = '1208817', id_estatus = 10, fecha_inicio = '2010-12-08', fecha_vencimiento ='2020-12-08', created_at ='2010-12-08 00:00:00', updated_at ='2010-12-08 00:00:00', id_clase=null, id_marca=739, id_cliente=229, vigencia = 1 where id =933;</v>
      </c>
      <c r="BK934" s="137" t="str">
        <f t="shared" si="299"/>
        <v>update bitacoras_estatus set id_estatus = 10 where id =933;</v>
      </c>
    </row>
    <row r="935" spans="1:63" ht="40">
      <c r="A935" s="3">
        <v>986222</v>
      </c>
      <c r="B935" s="3">
        <v>1091909</v>
      </c>
      <c r="C935" s="3">
        <f>IF(Tabla1[[#This Row],[No. REG.]]="","",1)</f>
        <v>1</v>
      </c>
      <c r="D935" s="3" t="s">
        <v>8681</v>
      </c>
      <c r="E935" s="3">
        <f>IF(Tabla1[[#This Row],[STATUS]]="","",VLOOKUP(D935,Estatus!$A$2:$B$13,2,0))</f>
        <v>8</v>
      </c>
      <c r="F935" s="3">
        <f>IF(Tabla1[[#This Row],[STATUS]]="","",VLOOKUP(D935,Estatus!$A$2:$I$12,9,0))</f>
        <v>1</v>
      </c>
      <c r="G935" s="12" t="s">
        <v>4764</v>
      </c>
      <c r="H935" s="7">
        <v>39797</v>
      </c>
      <c r="I935" s="80">
        <f t="shared" si="280"/>
        <v>2008</v>
      </c>
      <c r="J935" s="80">
        <f t="shared" si="281"/>
        <v>12</v>
      </c>
      <c r="K935" s="80">
        <f t="shared" si="282"/>
        <v>15</v>
      </c>
      <c r="L935" s="80">
        <f t="shared" si="283"/>
        <v>12</v>
      </c>
      <c r="M935" s="80">
        <f t="shared" si="284"/>
        <v>15</v>
      </c>
      <c r="N935" s="80" t="str">
        <f t="shared" si="285"/>
        <v>'2008-12-15'</v>
      </c>
      <c r="O935" s="80" t="str">
        <f t="shared" si="286"/>
        <v>'2008-12-15 00:00:00'</v>
      </c>
      <c r="P935" s="7">
        <v>47102</v>
      </c>
      <c r="Q935" s="80">
        <f t="shared" si="287"/>
        <v>2028</v>
      </c>
      <c r="R935" s="80">
        <f t="shared" si="288"/>
        <v>12</v>
      </c>
      <c r="S935" s="80">
        <f t="shared" si="289"/>
        <v>15</v>
      </c>
      <c r="T935" s="80">
        <f t="shared" si="290"/>
        <v>12</v>
      </c>
      <c r="U935" s="80">
        <f t="shared" si="291"/>
        <v>15</v>
      </c>
      <c r="V935" s="80" t="str">
        <f t="shared" si="292"/>
        <v>'2028-12-15'</v>
      </c>
      <c r="W935" s="80"/>
      <c r="X935" s="80" t="str">
        <f t="shared" si="293"/>
        <v>null</v>
      </c>
      <c r="Y935" s="12" t="s">
        <v>4765</v>
      </c>
      <c r="Z935" s="125">
        <f>IFERROR(IF(Y935="","null",VLOOKUP(Y935,Marcas!$A$2:$C$2024,2,0)),"")</f>
        <v>328</v>
      </c>
      <c r="AA935" t="s">
        <v>4765</v>
      </c>
      <c r="AB935" s="3">
        <f>IFERROR(IF(AA935="","",IF(AA935="EMPORIO LEGAL",1,VLOOKUP(AA935,Clientes!$A$2:$B$1190,2,0))),"")</f>
        <v>228</v>
      </c>
      <c r="AC935" s="3">
        <f>IFERROR(IF(Tabla1[[#This Row],[id_control]]="null","",VLOOKUP(CONCATENATE(Tabla1[[#This Row],[CLIENTE]],"-",Tabla1[[#This Row],[id_control]]),Hoja1!$C$2:$D$1994,2,0)),"")</f>
        <v>935</v>
      </c>
      <c r="AD935" s="3" t="s">
        <v>4766</v>
      </c>
      <c r="AE935" s="3"/>
      <c r="AF935" s="3"/>
      <c r="AG935" s="3"/>
      <c r="AH935" s="3"/>
      <c r="AI935" s="3"/>
      <c r="AJ935" s="3"/>
      <c r="AK935" s="3"/>
      <c r="AL935" s="3" t="s">
        <v>4767</v>
      </c>
      <c r="AM935" s="6"/>
      <c r="AN935" s="6"/>
      <c r="AO935" s="6"/>
      <c r="AP935" s="6"/>
      <c r="AQ935" s="6" t="s">
        <v>4768</v>
      </c>
      <c r="AR935" s="6"/>
      <c r="AS935" s="6"/>
      <c r="AT935" s="6"/>
      <c r="AU935" s="6"/>
      <c r="AV935" s="13" t="s">
        <v>4769</v>
      </c>
      <c r="AW935" s="6"/>
      <c r="AX935" s="6"/>
      <c r="AY935" s="6"/>
      <c r="AZ935" s="6"/>
      <c r="BA935" s="6"/>
      <c r="BB935" s="6"/>
      <c r="BC935" s="6"/>
      <c r="BD935" s="6" t="s">
        <v>4770</v>
      </c>
      <c r="BE935" s="8">
        <v>934</v>
      </c>
      <c r="BF935" s="6" t="str">
        <f t="shared" si="294"/>
        <v>insert into bitacoras_estatus (numero_expediente, numero_registro, representante, fecha_inicio, fecha_vencimiento, id_cliente, id_admin, id_bitacoras_estatus, id_estatus, id_clase, id_marca, created_at, updated_at) values('986222','1091909','JESUS XAVIER MINJAREZ CORONA','2008-12-15','2028-12-15','228','2','1','1',null,328,'2008-12-15 00:00:00','2008-12-15 00:00:00');</v>
      </c>
      <c r="BG935" s="6" t="str">
        <f t="shared" si="295"/>
        <v>insert into servicios_comentarios (comentario, id_admin, id_estatus, created_at, updated_at) values('Título entregado 18/06/2009. Se presento la solicitud de renovación y declaración de uso real y efectivo 10/09/2018',1,934,'2008-12-15 00:00:00','2008-12-15 00:00:00');</v>
      </c>
      <c r="BH935" s="6" t="str">
        <f t="shared" si="296"/>
        <v>insert into servicios_comentarios (comentario, id_admin, id_estatus, created_at, updated_at) values('411-2929 fax 4 11 73 76 cel614 4 88-4573',1,934,'2008-12-15 00:00:00','2008-12-15 00:00:00');</v>
      </c>
      <c r="BI935" s="137" t="str">
        <f t="shared" si="297"/>
        <v>update bitacoras_estatus set comprobacion_uso = 1, id_estatus=8 where id=934;</v>
      </c>
      <c r="BJ935" s="137" t="str">
        <f t="shared" si="298"/>
        <v>update bitacoras_estatus set numero_expediente = '986222', numero_registro = '1091909', id_estatus = 8, fecha_inicio = '2008-12-15', fecha_vencimiento ='2028-12-15', created_at ='2008-12-15 00:00:00', updated_at ='2008-12-15 00:00:00', id_clase=null, id_marca=328, id_cliente=228, vigencia = 1 where id =934;</v>
      </c>
      <c r="BK935" s="137" t="str">
        <f t="shared" si="299"/>
        <v>update bitacoras_estatus set id_estatus = 8 where id =934;</v>
      </c>
    </row>
    <row r="936" spans="1:63">
      <c r="A936" s="6">
        <v>1494599</v>
      </c>
      <c r="B936" s="6">
        <v>1539796</v>
      </c>
      <c r="C936" s="6">
        <f>IF(Tabla1[[#This Row],[No. REG.]]="","",1)</f>
        <v>1</v>
      </c>
      <c r="D936" s="3" t="s">
        <v>46</v>
      </c>
      <c r="E936" s="3">
        <f>IF(Tabla1[[#This Row],[STATUS]]="","",VLOOKUP(D936,Estatus!$A$2:$B$13,2,0))</f>
        <v>10</v>
      </c>
      <c r="F936" s="3">
        <f>IF(Tabla1[[#This Row],[STATUS]]="","",VLOOKUP(D936,Estatus!$A$2:$I$12,9,0))</f>
        <v>1</v>
      </c>
      <c r="G936" s="16" t="s">
        <v>607</v>
      </c>
      <c r="H936" s="7">
        <v>41800</v>
      </c>
      <c r="I936" s="80">
        <f t="shared" si="280"/>
        <v>2014</v>
      </c>
      <c r="J936" s="80">
        <f t="shared" si="281"/>
        <v>6</v>
      </c>
      <c r="K936" s="80">
        <f t="shared" si="282"/>
        <v>10</v>
      </c>
      <c r="L936" s="80" t="str">
        <f t="shared" si="283"/>
        <v>06</v>
      </c>
      <c r="M936" s="80">
        <f t="shared" si="284"/>
        <v>10</v>
      </c>
      <c r="N936" s="80" t="str">
        <f t="shared" si="285"/>
        <v>'2014-06-10'</v>
      </c>
      <c r="O936" s="80" t="str">
        <f t="shared" si="286"/>
        <v>'2014-06-10 00:00:00'</v>
      </c>
      <c r="P936" s="7">
        <v>45453</v>
      </c>
      <c r="Q936" s="80">
        <f t="shared" si="287"/>
        <v>2024</v>
      </c>
      <c r="R936" s="80">
        <f t="shared" si="288"/>
        <v>6</v>
      </c>
      <c r="S936" s="80">
        <f t="shared" si="289"/>
        <v>10</v>
      </c>
      <c r="T936" s="80" t="str">
        <f t="shared" si="290"/>
        <v>06</v>
      </c>
      <c r="U936" s="80">
        <f t="shared" si="291"/>
        <v>10</v>
      </c>
      <c r="V936" s="80" t="str">
        <f t="shared" si="292"/>
        <v>'2024-06-10'</v>
      </c>
      <c r="W936" s="80"/>
      <c r="X936" s="80" t="str">
        <f t="shared" si="293"/>
        <v>null</v>
      </c>
      <c r="Y936" s="6" t="s">
        <v>8842</v>
      </c>
      <c r="Z936" s="123">
        <f>IFERROR(IF(Y936="","null",VLOOKUP(Y936,Marcas!$A$2:$C$2024,2,0)),"")</f>
        <v>522</v>
      </c>
      <c r="AA936" s="6" t="s">
        <v>8491</v>
      </c>
      <c r="AB936" s="6">
        <f>IFERROR(IF(AA936="","",IF(AA936="EMPORIO LEGAL",1,VLOOKUP(AA936,Clientes!$A$2:$B$1190,2,0))),"")</f>
        <v>227</v>
      </c>
      <c r="AC936" s="6">
        <f>IFERROR(IF(Tabla1[[#This Row],[id_control]]="null","",VLOOKUP(CONCATENATE(Tabla1[[#This Row],[CLIENTE]],"-",Tabla1[[#This Row],[id_control]]),Hoja1!$C$2:$D$1994,2,0)),"")</f>
        <v>936</v>
      </c>
      <c r="AD936" s="6" t="s">
        <v>4772</v>
      </c>
      <c r="AE936" s="6"/>
      <c r="AF936" s="6"/>
      <c r="AG936" s="6"/>
      <c r="AH936" s="6"/>
      <c r="AI936" s="6"/>
      <c r="AJ936" s="6"/>
      <c r="AK936" s="6"/>
      <c r="AL936" s="3" t="s">
        <v>4773</v>
      </c>
      <c r="AM936" s="11"/>
      <c r="AN936" s="6"/>
      <c r="AO936" s="6"/>
      <c r="AP936" s="6"/>
      <c r="AQ936" s="6"/>
      <c r="AR936" s="6"/>
      <c r="AS936" s="6"/>
      <c r="AT936" s="6"/>
      <c r="AU936" s="6"/>
      <c r="AV936" s="8" t="s">
        <v>4774</v>
      </c>
      <c r="AW936" s="11"/>
      <c r="AX936" s="6"/>
      <c r="AY936" s="6"/>
      <c r="AZ936" s="6"/>
      <c r="BA936" s="6"/>
      <c r="BB936" s="6"/>
      <c r="BC936" s="6"/>
      <c r="BD936" s="6" t="s">
        <v>4773</v>
      </c>
      <c r="BE936" s="8">
        <v>935</v>
      </c>
      <c r="BF936" s="6" t="str">
        <f t="shared" si="294"/>
        <v>insert into bitacoras_estatus (numero_expediente, numero_registro, representante, fecha_inicio, fecha_vencimiento, id_cliente, id_admin, id_bitacoras_estatus, id_estatus, id_clase, id_marca, created_at, updated_at) values('1494599','1539796','AGUSTIN GARCIA MUÑOZ','2014-06-10','2024-06-10','227','2','1','1',null,522,'2014-06-10 00:00:00','2014-06-10 00:00:00');</v>
      </c>
      <c r="BG936" s="6" t="str">
        <f t="shared" si="295"/>
        <v>insert into servicios_comentarios (comentario, id_admin, id_estatus, created_at, updated_at) values('TITULO RECIBIDO 07 DE JULIO DE 2015',1,935,'2014-06-10 00:00:00','2014-06-10 00:00:00');</v>
      </c>
      <c r="BH936" s="6" t="str">
        <f t="shared" si="296"/>
        <v>insert into servicios_comentarios (comentario, id_admin, id_estatus, created_at, updated_at) values('413 90 20 CEL. 614 235 46 31',1,935,'2014-06-10 00:00:00','2014-06-10 00:00:00');</v>
      </c>
      <c r="BI936" s="137" t="str">
        <f t="shared" si="297"/>
        <v>update bitacoras_estatus set comprobacion_uso = 1, id_estatus=10 where id=935;</v>
      </c>
      <c r="BJ936" s="137" t="str">
        <f t="shared" si="298"/>
        <v>update bitacoras_estatus set numero_expediente = '1494599', numero_registro = '1539796', id_estatus = 10, fecha_inicio = '2014-06-10', fecha_vencimiento ='2024-06-10', created_at ='2014-06-10 00:00:00', updated_at ='2014-06-10 00:00:00', id_clase=null, id_marca=522, id_cliente=227, vigencia = 1 where id =935;</v>
      </c>
      <c r="BK936" s="137" t="str">
        <f t="shared" si="299"/>
        <v>update bitacoras_estatus set id_estatus = 10 where id =935;</v>
      </c>
    </row>
    <row r="937" spans="1:63" ht="27">
      <c r="A937" s="3">
        <v>1081911</v>
      </c>
      <c r="B937" s="3"/>
      <c r="C937" s="3" t="str">
        <f>IF(Tabla1[[#This Row],[No. REG.]]="","",1)</f>
        <v/>
      </c>
      <c r="D937" s="3" t="s">
        <v>34</v>
      </c>
      <c r="E937" s="3">
        <f>IF(Tabla1[[#This Row],[STATUS]]="","",VLOOKUP(D937,Estatus!$A$2:$B$13,2,0))</f>
        <v>5</v>
      </c>
      <c r="F937" s="3">
        <f>IF(Tabla1[[#This Row],[STATUS]]="","",VLOOKUP(D937,Estatus!$A$2:$I$12,9,0))</f>
        <v>0</v>
      </c>
      <c r="G937" s="12" t="s">
        <v>4775</v>
      </c>
      <c r="H937" s="7">
        <v>40284</v>
      </c>
      <c r="I937" s="80">
        <f t="shared" si="280"/>
        <v>2010</v>
      </c>
      <c r="J937" s="80">
        <f t="shared" si="281"/>
        <v>4</v>
      </c>
      <c r="K937" s="80">
        <f t="shared" si="282"/>
        <v>16</v>
      </c>
      <c r="L937" s="80" t="str">
        <f t="shared" si="283"/>
        <v>04</v>
      </c>
      <c r="M937" s="80">
        <f t="shared" si="284"/>
        <v>16</v>
      </c>
      <c r="N937" s="80" t="str">
        <f t="shared" si="285"/>
        <v>'2010-04-16'</v>
      </c>
      <c r="O937" s="80" t="str">
        <f t="shared" si="286"/>
        <v>'2010-04-16 00:00:00'</v>
      </c>
      <c r="P937" s="7">
        <v>43937</v>
      </c>
      <c r="Q937" s="80">
        <f t="shared" si="287"/>
        <v>2020</v>
      </c>
      <c r="R937" s="80">
        <f t="shared" si="288"/>
        <v>4</v>
      </c>
      <c r="S937" s="80">
        <f t="shared" si="289"/>
        <v>16</v>
      </c>
      <c r="T937" s="80" t="str">
        <f t="shared" si="290"/>
        <v>04</v>
      </c>
      <c r="U937" s="80">
        <f t="shared" si="291"/>
        <v>16</v>
      </c>
      <c r="V937" s="80" t="str">
        <f t="shared" si="292"/>
        <v>'2020-04-16'</v>
      </c>
      <c r="W937" s="80"/>
      <c r="X937" s="80" t="str">
        <f t="shared" si="293"/>
        <v>null</v>
      </c>
      <c r="Y937" s="3" t="s">
        <v>4776</v>
      </c>
      <c r="Z937" s="124">
        <f>IFERROR(IF(Y937="","null",VLOOKUP(Y937,Marcas!$A$2:$C$2024,2,0)),"")</f>
        <v>326</v>
      </c>
      <c r="AA937" s="3" t="s">
        <v>4777</v>
      </c>
      <c r="AB937" s="3">
        <f>IFERROR(IF(AA937="","",IF(AA937="EMPORIO LEGAL",1,VLOOKUP(AA937,Clientes!$A$2:$B$1190,2,0))),"")</f>
        <v>226</v>
      </c>
      <c r="AC937" s="3">
        <f>IFERROR(IF(Tabla1[[#This Row],[id_control]]="null","",VLOOKUP(CONCATENATE(Tabla1[[#This Row],[CLIENTE]],"-",Tabla1[[#This Row],[id_control]]),Hoja1!$C$2:$D$1994,2,0)),"")</f>
        <v>937</v>
      </c>
      <c r="AD937" s="3" t="s">
        <v>4778</v>
      </c>
      <c r="AE937" s="3"/>
      <c r="AF937" s="3"/>
      <c r="AG937" s="3"/>
      <c r="AH937" s="3"/>
      <c r="AI937" s="3"/>
      <c r="AJ937" s="3"/>
      <c r="AK937" s="3"/>
      <c r="AL937" s="3">
        <v>4144420</v>
      </c>
      <c r="AM937" s="11">
        <v>4948125</v>
      </c>
      <c r="AN937" s="6"/>
      <c r="AO937" s="6"/>
      <c r="AP937" s="6"/>
      <c r="AQ937" s="6"/>
      <c r="AR937" s="6"/>
      <c r="AS937" s="6"/>
      <c r="AT937" s="6"/>
      <c r="AU937" s="6"/>
      <c r="AV937" s="8" t="s">
        <v>4779</v>
      </c>
      <c r="AW937" s="11" t="s">
        <v>4780</v>
      </c>
      <c r="AX937" s="6"/>
      <c r="AY937" s="6"/>
      <c r="AZ937" s="6"/>
      <c r="BA937" s="6"/>
      <c r="BB937" s="6"/>
      <c r="BC937" s="6"/>
      <c r="BD937" s="6" t="s">
        <v>4781</v>
      </c>
      <c r="BE937" s="8">
        <v>936</v>
      </c>
      <c r="BF937" s="6" t="str">
        <f t="shared" si="294"/>
        <v>insert into bitacoras_estatus (numero_expediente, numero_registro, representante, fecha_inicio, fecha_vencimiento, id_cliente, id_admin, id_bitacoras_estatus, id_estatus, id_clase, id_marca, created_at, updated_at) values('1081911','','OMAR BAZAN FLORES Y SOLUCIONES EMPRENDEDORAS DEL NORTE, S. A. DE C. V. SOFOM ENR','2010-04-16','2020-04-16','226','2','1','1',null,326,'2010-04-16 00:00:00','2010-04-16 00:00:00');</v>
      </c>
      <c r="BG937" s="6" t="str">
        <f t="shared" si="295"/>
        <v>insert into servicios_comentarios (comentario, id_admin, id_estatus, created_at, updated_at) values('SE NIEGA REGITRO DE SOLICITUD DE MARCA RECIBIDA 18/03/2011',1,936,'2010-04-16 00:00:00','2010-04-16 00:00:00');</v>
      </c>
      <c r="BH937" s="6" t="str">
        <f t="shared" si="296"/>
        <v>insert into servicios_comentarios (comentario, id_admin, id_estatus, created_at, updated_at) values('4144420, 4948125',1,936,'2010-04-16 00:00:00','2010-04-16 00:00:00');</v>
      </c>
      <c r="BI937" s="137" t="str">
        <f t="shared" si="297"/>
        <v>update bitacoras_estatus set comprobacion_uso = 1, id_estatus=5 where id=936;</v>
      </c>
      <c r="BJ937" s="137" t="str">
        <f t="shared" si="298"/>
        <v>update bitacoras_estatus set numero_expediente = '1081911', numero_registro = '', id_estatus = 5, fecha_inicio = '2010-04-16', fecha_vencimiento ='2020-04-16', created_at ='2010-04-16 00:00:00', updated_at ='2010-04-16 00:00:00', id_clase=null, id_marca=326, id_cliente=226, vigencia = 0 where id =936;</v>
      </c>
      <c r="BK937" s="137" t="str">
        <f t="shared" si="299"/>
        <v>update bitacoras_estatus set id_estatus = 5 where id =936;</v>
      </c>
    </row>
    <row r="938" spans="1:63">
      <c r="A938" s="6">
        <v>1081913</v>
      </c>
      <c r="B938" s="6">
        <v>1210189</v>
      </c>
      <c r="C938" s="6">
        <f>IF(Tabla1[[#This Row],[No. REG.]]="","",1)</f>
        <v>1</v>
      </c>
      <c r="D938" s="3" t="s">
        <v>46</v>
      </c>
      <c r="E938" s="3">
        <f>IF(Tabla1[[#This Row],[STATUS]]="","",VLOOKUP(D938,Estatus!$A$2:$B$13,2,0))</f>
        <v>10</v>
      </c>
      <c r="F938" s="3">
        <f>IF(Tabla1[[#This Row],[STATUS]]="","",VLOOKUP(D938,Estatus!$A$2:$I$12,9,0))</f>
        <v>1</v>
      </c>
      <c r="G938" s="12" t="s">
        <v>4782</v>
      </c>
      <c r="H938" s="7">
        <v>40284</v>
      </c>
      <c r="I938" s="80">
        <f t="shared" si="280"/>
        <v>2010</v>
      </c>
      <c r="J938" s="80">
        <f t="shared" si="281"/>
        <v>4</v>
      </c>
      <c r="K938" s="80">
        <f t="shared" si="282"/>
        <v>16</v>
      </c>
      <c r="L938" s="80" t="str">
        <f t="shared" si="283"/>
        <v>04</v>
      </c>
      <c r="M938" s="80">
        <f t="shared" si="284"/>
        <v>16</v>
      </c>
      <c r="N938" s="80" t="str">
        <f t="shared" si="285"/>
        <v>'2010-04-16'</v>
      </c>
      <c r="O938" s="80" t="str">
        <f t="shared" si="286"/>
        <v>'2010-04-16 00:00:00'</v>
      </c>
      <c r="P938" s="7">
        <v>43937</v>
      </c>
      <c r="Q938" s="80">
        <f t="shared" si="287"/>
        <v>2020</v>
      </c>
      <c r="R938" s="80">
        <f t="shared" si="288"/>
        <v>4</v>
      </c>
      <c r="S938" s="80">
        <f t="shared" si="289"/>
        <v>16</v>
      </c>
      <c r="T938" s="80" t="str">
        <f t="shared" si="290"/>
        <v>04</v>
      </c>
      <c r="U938" s="80">
        <f t="shared" si="291"/>
        <v>16</v>
      </c>
      <c r="V938" s="80" t="str">
        <f t="shared" si="292"/>
        <v>'2020-04-16'</v>
      </c>
      <c r="W938" s="80"/>
      <c r="X938" s="80" t="str">
        <f t="shared" si="293"/>
        <v>null</v>
      </c>
      <c r="Y938" s="6" t="s">
        <v>4783</v>
      </c>
      <c r="Z938" s="123">
        <f>IFERROR(IF(Y938="","null",VLOOKUP(Y938,Marcas!$A$2:$C$2024,2,0)),"")</f>
        <v>327</v>
      </c>
      <c r="AA938" s="6" t="s">
        <v>4777</v>
      </c>
      <c r="AB938" s="6">
        <f>IFERROR(IF(AA938="","",IF(AA938="EMPORIO LEGAL",1,VLOOKUP(AA938,Clientes!$A$2:$B$1190,2,0))),"")</f>
        <v>226</v>
      </c>
      <c r="AC938" s="6">
        <f>IFERROR(IF(Tabla1[[#This Row],[id_control]]="null","",VLOOKUP(CONCATENATE(Tabla1[[#This Row],[CLIENTE]],"-",Tabla1[[#This Row],[id_control]]),Hoja1!$C$2:$D$1994,2,0)),"")</f>
        <v>938</v>
      </c>
      <c r="AD938" s="6" t="s">
        <v>4778</v>
      </c>
      <c r="AE938" s="6"/>
      <c r="AF938" s="6"/>
      <c r="AG938" s="6"/>
      <c r="AH938" s="6"/>
      <c r="AI938" s="6"/>
      <c r="AJ938" s="6"/>
      <c r="AK938" s="6"/>
      <c r="AL938" s="6">
        <v>4144420</v>
      </c>
      <c r="AM938" s="6">
        <v>4948126</v>
      </c>
      <c r="AN938" s="6"/>
      <c r="AO938" s="6"/>
      <c r="AP938" s="6"/>
      <c r="AQ938" s="6"/>
      <c r="AR938" s="6"/>
      <c r="AS938" s="6"/>
      <c r="AT938" s="6"/>
      <c r="AU938" s="6"/>
      <c r="AV938" s="5" t="s">
        <v>4779</v>
      </c>
      <c r="AW938" s="5" t="s">
        <v>4784</v>
      </c>
      <c r="AX938" s="5"/>
      <c r="AY938" s="5"/>
      <c r="AZ938" s="5"/>
      <c r="BA938" s="5"/>
      <c r="BB938" s="5"/>
      <c r="BC938" s="5"/>
      <c r="BD938" s="8" t="s">
        <v>4785</v>
      </c>
      <c r="BE938" s="8">
        <v>937</v>
      </c>
      <c r="BF938" s="6" t="str">
        <f t="shared" si="294"/>
        <v>insert into bitacoras_estatus (numero_expediente, numero_registro, representante, fecha_inicio, fecha_vencimiento, id_cliente, id_admin, id_bitacoras_estatus, id_estatus, id_clase, id_marca, created_at, updated_at) values('1081913','1210189','OMAR BAZAN FLORES Y SOLUCIONES EMPRENDEDORAS DEL NORTE, S. A. DE C. V. SOFOM ENR','2010-04-16','2020-04-16','226','2','1','1',null,327,'2010-04-16 00:00:00','2010-04-16 00:00:00');</v>
      </c>
      <c r="BG938" s="6" t="str">
        <f t="shared" si="295"/>
        <v>insert into servicios_comentarios (comentario, id_admin, id_estatus, created_at, updated_at) values('TITULO ENTERGADO 14/04/2011',1,937,'2010-04-16 00:00:00','2010-04-16 00:00:00');</v>
      </c>
      <c r="BH938" s="6" t="str">
        <f t="shared" si="296"/>
        <v>insert into servicios_comentarios (comentario, id_admin, id_estatus, created_at, updated_at) values('4144420, 4948126',1,937,'2010-04-16 00:00:00','2010-04-16 00:00:00');</v>
      </c>
      <c r="BI938" s="137" t="str">
        <f t="shared" si="297"/>
        <v>update bitacoras_estatus set comprobacion_uso = 1, id_estatus=10 where id=937;</v>
      </c>
      <c r="BJ938" s="137" t="str">
        <f t="shared" si="298"/>
        <v>update bitacoras_estatus set numero_expediente = '1081913', numero_registro = '1210189', id_estatus = 10, fecha_inicio = '2010-04-16', fecha_vencimiento ='2020-04-16', created_at ='2010-04-16 00:00:00', updated_at ='2010-04-16 00:00:00', id_clase=null, id_marca=327, id_cliente=226, vigencia = 1 where id =937;</v>
      </c>
      <c r="BK938" s="137" t="str">
        <f t="shared" si="299"/>
        <v>update bitacoras_estatus set id_estatus = 10 where id =937;</v>
      </c>
    </row>
    <row r="939" spans="1:63">
      <c r="A939" s="3">
        <v>883906</v>
      </c>
      <c r="B939" s="3">
        <v>1014562</v>
      </c>
      <c r="C939" s="3">
        <f>IF(Tabla1[[#This Row],[No. REG.]]="","",1)</f>
        <v>1</v>
      </c>
      <c r="D939" s="3" t="s">
        <v>109</v>
      </c>
      <c r="E939" s="3">
        <f>IF(Tabla1[[#This Row],[STATUS]]="","",VLOOKUP(D939,Estatus!$A$2:$B$13,2,0))</f>
        <v>9</v>
      </c>
      <c r="F939" s="3">
        <f>IF(Tabla1[[#This Row],[STATUS]]="","",VLOOKUP(D939,Estatus!$A$2:$I$12,9,0))</f>
        <v>0</v>
      </c>
      <c r="G939" s="12" t="s">
        <v>231</v>
      </c>
      <c r="H939" s="7">
        <v>39338</v>
      </c>
      <c r="I939" s="80">
        <f t="shared" si="280"/>
        <v>2007</v>
      </c>
      <c r="J939" s="80">
        <f t="shared" si="281"/>
        <v>9</v>
      </c>
      <c r="K939" s="80">
        <f t="shared" si="282"/>
        <v>13</v>
      </c>
      <c r="L939" s="80" t="str">
        <f t="shared" si="283"/>
        <v>09</v>
      </c>
      <c r="M939" s="80">
        <f t="shared" si="284"/>
        <v>13</v>
      </c>
      <c r="N939" s="80" t="str">
        <f t="shared" si="285"/>
        <v>'2007-09-13'</v>
      </c>
      <c r="O939" s="80" t="str">
        <f t="shared" si="286"/>
        <v>'2007-09-13 00:00:00'</v>
      </c>
      <c r="P939" s="7">
        <v>42991</v>
      </c>
      <c r="Q939" s="80">
        <f t="shared" si="287"/>
        <v>2017</v>
      </c>
      <c r="R939" s="80">
        <f t="shared" si="288"/>
        <v>9</v>
      </c>
      <c r="S939" s="80">
        <f t="shared" si="289"/>
        <v>13</v>
      </c>
      <c r="T939" s="80" t="str">
        <f t="shared" si="290"/>
        <v>09</v>
      </c>
      <c r="U939" s="80">
        <f t="shared" si="291"/>
        <v>13</v>
      </c>
      <c r="V939" s="80" t="str">
        <f t="shared" si="292"/>
        <v>'2017-09-13'</v>
      </c>
      <c r="W939" s="80"/>
      <c r="X939" s="80" t="str">
        <f t="shared" si="293"/>
        <v>null</v>
      </c>
      <c r="Y939" s="3" t="s">
        <v>4786</v>
      </c>
      <c r="Z939" s="124">
        <f>IFERROR(IF(Y939="","null",VLOOKUP(Y939,Marcas!$A$2:$C$2024,2,0)),"")</f>
        <v>118</v>
      </c>
      <c r="AA939" s="3" t="s">
        <v>4787</v>
      </c>
      <c r="AB939" s="3">
        <f>IFERROR(IF(AA939="","",IF(AA939="EMPORIO LEGAL",1,VLOOKUP(AA939,Clientes!$A$2:$B$1190,2,0))),"")</f>
        <v>225</v>
      </c>
      <c r="AC939" s="3">
        <f>IFERROR(IF(Tabla1[[#This Row],[id_control]]="null","",VLOOKUP(CONCATENATE(Tabla1[[#This Row],[CLIENTE]],"-",Tabla1[[#This Row],[id_control]]),Hoja1!$C$2:$D$1994,2,0)),"")</f>
        <v>939</v>
      </c>
      <c r="AD939" s="3" t="s">
        <v>4788</v>
      </c>
      <c r="AE939" s="3"/>
      <c r="AF939" s="3"/>
      <c r="AG939" s="3"/>
      <c r="AH939" s="3"/>
      <c r="AI939" s="3"/>
      <c r="AJ939" s="3"/>
      <c r="AK939" s="3"/>
      <c r="AL939" s="3">
        <v>4293300</v>
      </c>
      <c r="AM939" s="5" t="s">
        <v>4789</v>
      </c>
      <c r="AN939" s="5">
        <v>4293489</v>
      </c>
      <c r="AO939" s="5"/>
      <c r="AP939" s="5"/>
      <c r="AQ939" s="5"/>
      <c r="AR939" s="5"/>
      <c r="AS939" s="5"/>
      <c r="AT939" s="5"/>
      <c r="AU939" s="5"/>
      <c r="AV939" s="5" t="s">
        <v>4790</v>
      </c>
      <c r="AW939" s="11"/>
      <c r="AX939" s="5"/>
      <c r="AY939" s="5"/>
      <c r="AZ939" s="5"/>
      <c r="BA939" s="5"/>
      <c r="BB939" s="5"/>
      <c r="BC939" s="5"/>
      <c r="BD939" s="8" t="s">
        <v>4791</v>
      </c>
      <c r="BE939" s="8">
        <v>938</v>
      </c>
      <c r="BF939" s="6" t="str">
        <f t="shared" si="294"/>
        <v>insert into bitacoras_estatus (numero_expediente, numero_registro, representante, fecha_inicio, fecha_vencimiento, id_cliente, id_admin, id_bitacoras_estatus, id_estatus, id_clase, id_marca, created_at, updated_at) values('883906','1014562','JAIME ENRIQUEZ ORDOÑEZ','2007-09-13','2017-09-13','225','2','1','1',null,118,'2007-09-13 00:00:00','2007-09-13 00:00:00');</v>
      </c>
      <c r="BG939" s="6" t="str">
        <f t="shared" si="295"/>
        <v>insert into servicios_comentarios (comentario, id_admin, id_estatus, created_at, updated_at) values('TITULO ENTREGADO',1,938,'2007-09-13 00:00:00','2007-09-13 00:00:00');</v>
      </c>
      <c r="BH939" s="6" t="str">
        <f t="shared" si="296"/>
        <v>insert into servicios_comentarios (comentario, id_admin, id_estatus, created_at, updated_at) values('Roberto Ortiz 4293300 ext 12086 Luis Ronquillo 4293488,4293489 ext 12067',1,938,'2007-09-13 00:00:00','2007-09-13 00:00:00');</v>
      </c>
      <c r="BI939" s="137" t="str">
        <f t="shared" si="297"/>
        <v>update bitacoras_estatus set comprobacion_uso = 1, id_estatus=9 where id=938;</v>
      </c>
      <c r="BJ939" s="137" t="str">
        <f t="shared" si="298"/>
        <v>update bitacoras_estatus set numero_expediente = '883906', numero_registro = '1014562', id_estatus = 9, fecha_inicio = '2007-09-13', fecha_vencimiento ='2017-09-13', created_at ='2007-09-13 00:00:00', updated_at ='2007-09-13 00:00:00', id_clase=null, id_marca=118, id_cliente=225, vigencia = 0 where id =938;</v>
      </c>
      <c r="BK939" s="137" t="str">
        <f t="shared" si="299"/>
        <v>update bitacoras_estatus set id_estatus = 9 where id =938;</v>
      </c>
    </row>
    <row r="940" spans="1:63">
      <c r="A940" s="3">
        <v>963143</v>
      </c>
      <c r="B940" s="3">
        <v>1069917</v>
      </c>
      <c r="C940" s="3">
        <f>IF(Tabla1[[#This Row],[No. REG.]]="","",1)</f>
        <v>1</v>
      </c>
      <c r="D940" s="3" t="s">
        <v>41</v>
      </c>
      <c r="E940" s="3">
        <f>IF(Tabla1[[#This Row],[STATUS]]="","",VLOOKUP(D940,Estatus!$A$2:$B$13,2,0))</f>
        <v>6</v>
      </c>
      <c r="F940" s="3">
        <f>IF(Tabla1[[#This Row],[STATUS]]="","",VLOOKUP(D940,Estatus!$A$2:$I$12,9,0))</f>
        <v>1</v>
      </c>
      <c r="G940" s="12" t="s">
        <v>4792</v>
      </c>
      <c r="H940" s="7">
        <v>39701</v>
      </c>
      <c r="I940" s="80">
        <f t="shared" si="280"/>
        <v>2008</v>
      </c>
      <c r="J940" s="80">
        <f t="shared" si="281"/>
        <v>9</v>
      </c>
      <c r="K940" s="80">
        <f t="shared" si="282"/>
        <v>10</v>
      </c>
      <c r="L940" s="80" t="str">
        <f t="shared" si="283"/>
        <v>09</v>
      </c>
      <c r="M940" s="80">
        <f t="shared" si="284"/>
        <v>10</v>
      </c>
      <c r="N940" s="80" t="str">
        <f t="shared" si="285"/>
        <v>'2008-09-10'</v>
      </c>
      <c r="O940" s="80" t="str">
        <f t="shared" si="286"/>
        <v>'2008-09-10 00:00:00'</v>
      </c>
      <c r="P940" s="7">
        <v>43353</v>
      </c>
      <c r="Q940" s="80">
        <f t="shared" si="287"/>
        <v>2018</v>
      </c>
      <c r="R940" s="80">
        <f t="shared" si="288"/>
        <v>9</v>
      </c>
      <c r="S940" s="80">
        <f t="shared" si="289"/>
        <v>10</v>
      </c>
      <c r="T940" s="80" t="str">
        <f t="shared" si="290"/>
        <v>09</v>
      </c>
      <c r="U940" s="80">
        <f t="shared" si="291"/>
        <v>10</v>
      </c>
      <c r="V940" s="80" t="str">
        <f t="shared" si="292"/>
        <v>'2018-09-10'</v>
      </c>
      <c r="W940" s="80"/>
      <c r="X940" s="80" t="str">
        <f t="shared" si="293"/>
        <v>null</v>
      </c>
      <c r="Y940" s="3" t="s">
        <v>4793</v>
      </c>
      <c r="Z940" s="124">
        <f>IFERROR(IF(Y940="","null",VLOOKUP(Y940,Marcas!$A$2:$C$2024,2,0)),"")</f>
        <v>324</v>
      </c>
      <c r="AA940" s="3" t="s">
        <v>4793</v>
      </c>
      <c r="AB940" s="3">
        <f>IFERROR(IF(AA940="","",IF(AA940="EMPORIO LEGAL",1,VLOOKUP(AA940,Clientes!$A$2:$B$1190,2,0))),"")</f>
        <v>223</v>
      </c>
      <c r="AC940" s="3">
        <f>IFERROR(IF(Tabla1[[#This Row],[id_control]]="null","",VLOOKUP(CONCATENATE(Tabla1[[#This Row],[CLIENTE]],"-",Tabla1[[#This Row],[id_control]]),Hoja1!$C$2:$D$1994,2,0)),"")</f>
        <v>940</v>
      </c>
      <c r="AD940" s="3" t="s">
        <v>4794</v>
      </c>
      <c r="AE940" s="3"/>
      <c r="AF940" s="3"/>
      <c r="AG940" s="3"/>
      <c r="AH940" s="3"/>
      <c r="AI940" s="3"/>
      <c r="AJ940" s="3"/>
      <c r="AK940" s="3"/>
      <c r="AL940" s="3">
        <v>4127787</v>
      </c>
      <c r="AM940" s="6"/>
      <c r="AN940" s="6"/>
      <c r="AO940" s="6"/>
      <c r="AP940" s="6"/>
      <c r="AQ940" s="4">
        <v>6141117347</v>
      </c>
      <c r="AR940" s="6">
        <v>9563241633</v>
      </c>
      <c r="AS940" s="6"/>
      <c r="AT940" s="6"/>
      <c r="AU940" s="6"/>
      <c r="AV940" s="6" t="s">
        <v>4795</v>
      </c>
      <c r="AW940" s="6" t="s">
        <v>4795</v>
      </c>
      <c r="AX940" s="6" t="s">
        <v>4796</v>
      </c>
      <c r="AY940" s="6"/>
      <c r="AZ940" s="6"/>
      <c r="BA940" s="6"/>
      <c r="BB940" s="6"/>
      <c r="BC940" s="6"/>
      <c r="BD940" s="6">
        <v>6141117347</v>
      </c>
      <c r="BE940" s="8">
        <v>939</v>
      </c>
      <c r="BF940" s="6" t="str">
        <f t="shared" si="294"/>
        <v>insert into bitacoras_estatus (numero_expediente, numero_registro, representante, fecha_inicio, fecha_vencimiento, id_cliente, id_admin, id_bitacoras_estatus, id_estatus, id_clase, id_marca, created_at, updated_at) values('963143','1069917','GERARDO ARZAGA URIBE','2008-09-10','2018-09-10','223','2','1','1',null,324,'2008-09-10 00:00:00','2008-09-10 00:00:00');</v>
      </c>
      <c r="BG940" s="6" t="str">
        <f t="shared" si="295"/>
        <v>insert into servicios_comentarios (comentario, id_admin, id_estatus, created_at, updated_at) values('TITULO ENTREGADO 9/02/09',1,939,'2008-09-10 00:00:00','2008-09-10 00:00:00');</v>
      </c>
      <c r="BH940" s="6" t="str">
        <f t="shared" si="296"/>
        <v>insert into servicios_comentarios (comentario, id_admin, id_estatus, created_at, updated_at) values('6141117347',1,939,'2008-09-10 00:00:00','2008-09-10 00:00:00');</v>
      </c>
      <c r="BI940" s="137" t="str">
        <f t="shared" si="297"/>
        <v>update bitacoras_estatus set comprobacion_uso = 1, id_estatus=6 where id=939;</v>
      </c>
      <c r="BJ940" s="137" t="str">
        <f t="shared" si="298"/>
        <v>update bitacoras_estatus set numero_expediente = '963143', numero_registro = '1069917', id_estatus = 6, fecha_inicio = '2008-09-10', fecha_vencimiento ='2018-09-10', created_at ='2008-09-10 00:00:00', updated_at ='2008-09-10 00:00:00', id_clase=null, id_marca=324, id_cliente=223, vigencia = 1 where id =939;</v>
      </c>
      <c r="BK940" s="137" t="str">
        <f t="shared" si="299"/>
        <v>update bitacoras_estatus set id_estatus = 6 where id =939;</v>
      </c>
    </row>
    <row r="941" spans="1:63">
      <c r="A941" s="6">
        <v>1043787</v>
      </c>
      <c r="B941" s="6">
        <v>1141425</v>
      </c>
      <c r="C941" s="6">
        <f>IF(Tabla1[[#This Row],[No. REG.]]="","",1)</f>
        <v>1</v>
      </c>
      <c r="D941" s="3" t="s">
        <v>46</v>
      </c>
      <c r="E941" s="3">
        <f>IF(Tabla1[[#This Row],[STATUS]]="","",VLOOKUP(D941,Estatus!$A$2:$B$13,2,0))</f>
        <v>10</v>
      </c>
      <c r="F941" s="3">
        <f>IF(Tabla1[[#This Row],[STATUS]]="","",VLOOKUP(D941,Estatus!$A$2:$I$12,9,0))</f>
        <v>1</v>
      </c>
      <c r="G941" s="16" t="s">
        <v>2898</v>
      </c>
      <c r="H941" s="9">
        <v>40100</v>
      </c>
      <c r="I941" s="81">
        <f t="shared" si="280"/>
        <v>2009</v>
      </c>
      <c r="J941" s="81">
        <f t="shared" si="281"/>
        <v>10</v>
      </c>
      <c r="K941" s="81">
        <f t="shared" si="282"/>
        <v>14</v>
      </c>
      <c r="L941" s="81">
        <f t="shared" si="283"/>
        <v>10</v>
      </c>
      <c r="M941" s="81">
        <f t="shared" si="284"/>
        <v>14</v>
      </c>
      <c r="N941" s="81" t="str">
        <f t="shared" si="285"/>
        <v>'2009-10-14'</v>
      </c>
      <c r="O941" s="81" t="str">
        <f t="shared" si="286"/>
        <v>'2009-10-14 00:00:00'</v>
      </c>
      <c r="P941" s="9">
        <v>43752</v>
      </c>
      <c r="Q941" s="81">
        <f t="shared" si="287"/>
        <v>2019</v>
      </c>
      <c r="R941" s="81">
        <f t="shared" si="288"/>
        <v>10</v>
      </c>
      <c r="S941" s="81">
        <f t="shared" si="289"/>
        <v>14</v>
      </c>
      <c r="T941" s="81">
        <f t="shared" si="290"/>
        <v>10</v>
      </c>
      <c r="U941" s="81">
        <f t="shared" si="291"/>
        <v>14</v>
      </c>
      <c r="V941" s="81" t="str">
        <f t="shared" si="292"/>
        <v>'2019-10-14'</v>
      </c>
      <c r="W941" s="81"/>
      <c r="X941" s="81" t="str">
        <f t="shared" si="293"/>
        <v>null</v>
      </c>
      <c r="Y941" s="6" t="s">
        <v>4797</v>
      </c>
      <c r="Z941" s="123">
        <f>IFERROR(IF(Y941="","null",VLOOKUP(Y941,Marcas!$A$2:$C$2024,2,0)),"")</f>
        <v>318</v>
      </c>
      <c r="AA941" s="6" t="s">
        <v>4797</v>
      </c>
      <c r="AB941" s="6">
        <f>IFERROR(IF(AA941="","",IF(AA941="EMPORIO LEGAL",1,VLOOKUP(AA941,Clientes!$A$2:$B$1190,2,0))),"")</f>
        <v>221</v>
      </c>
      <c r="AC941" s="6">
        <f>IFERROR(IF(Tabla1[[#This Row],[id_control]]="null","",VLOOKUP(CONCATENATE(Tabla1[[#This Row],[CLIENTE]],"-",Tabla1[[#This Row],[id_control]]),Hoja1!$C$2:$D$1994,2,0)),"")</f>
        <v>941</v>
      </c>
      <c r="AD941" s="6" t="s">
        <v>4798</v>
      </c>
      <c r="AE941" s="6"/>
      <c r="AF941" s="6"/>
      <c r="AG941" s="6"/>
      <c r="AH941" s="6"/>
      <c r="AI941" s="6"/>
      <c r="AJ941" s="6"/>
      <c r="AK941" s="6"/>
      <c r="AL941" s="3">
        <v>4119393</v>
      </c>
      <c r="AM941" s="6"/>
      <c r="AN941" s="6"/>
      <c r="AO941" s="6"/>
      <c r="AP941" s="6"/>
      <c r="AQ941" s="5" t="s">
        <v>4799</v>
      </c>
      <c r="AR941" s="6"/>
      <c r="AS941" s="6"/>
      <c r="AT941" s="6"/>
      <c r="AU941" s="6"/>
      <c r="AV941" s="6" t="s">
        <v>4800</v>
      </c>
      <c r="AW941" s="6"/>
      <c r="AX941" s="6"/>
      <c r="AY941" s="6"/>
      <c r="AZ941" s="6"/>
      <c r="BA941" s="6"/>
      <c r="BB941" s="6"/>
      <c r="BC941" s="6"/>
      <c r="BD941" s="6" t="s">
        <v>4801</v>
      </c>
      <c r="BE941" s="8">
        <v>940</v>
      </c>
      <c r="BF941" s="6" t="str">
        <f t="shared" si="294"/>
        <v>insert into bitacoras_estatus (numero_expediente, numero_registro, representante, fecha_inicio, fecha_vencimiento, id_cliente, id_admin, id_bitacoras_estatus, id_estatus, id_clase, id_marca, created_at, updated_at) values('1043787','1141425','ALEJANDRO ISMAEL SOTO VEGA','2009-10-14','2019-10-14','221','2','1','1',null,318,'2009-10-14 00:00:00','2009-10-14 00:00:00');</v>
      </c>
      <c r="BG941" s="6" t="str">
        <f t="shared" si="295"/>
        <v>insert into servicios_comentarios (comentario, id_admin, id_estatus, created_at, updated_at) values('Título entregado 20/04/2010',1,940,'2009-10-14 00:00:00','2009-10-14 00:00:00');</v>
      </c>
      <c r="BH941" s="6" t="str">
        <f t="shared" si="296"/>
        <v>insert into servicios_comentarios (comentario, id_admin, id_estatus, created_at, updated_at) values('4119393, cel 614 142 4290',1,940,'2009-10-14 00:00:00','2009-10-14 00:00:00');</v>
      </c>
      <c r="BI941" s="137" t="str">
        <f t="shared" si="297"/>
        <v>update bitacoras_estatus set comprobacion_uso = 1, id_estatus=10 where id=940;</v>
      </c>
      <c r="BJ941" s="137" t="str">
        <f t="shared" si="298"/>
        <v>update bitacoras_estatus set numero_expediente = '1043787', numero_registro = '1141425', id_estatus = 10, fecha_inicio = '2009-10-14', fecha_vencimiento ='2019-10-14', created_at ='2009-10-14 00:00:00', updated_at ='2009-10-14 00:00:00', id_clase=null, id_marca=318, id_cliente=221, vigencia = 1 where id =940;</v>
      </c>
      <c r="BK941" s="137" t="str">
        <f t="shared" si="299"/>
        <v>update bitacoras_estatus set id_estatus = 10 where id =940;</v>
      </c>
    </row>
    <row r="942" spans="1:63" ht="27">
      <c r="A942" s="3">
        <v>1379612</v>
      </c>
      <c r="B942" s="3">
        <v>1398028</v>
      </c>
      <c r="C942" s="3">
        <f>IF(Tabla1[[#This Row],[No. REG.]]="","",1)</f>
        <v>1</v>
      </c>
      <c r="D942" s="3" t="s">
        <v>46</v>
      </c>
      <c r="E942" s="3">
        <f>IF(Tabla1[[#This Row],[STATUS]]="","",VLOOKUP(D942,Estatus!$A$2:$B$13,2,0))</f>
        <v>10</v>
      </c>
      <c r="F942" s="3">
        <f>IF(Tabla1[[#This Row],[STATUS]]="","",VLOOKUP(D942,Estatus!$A$2:$I$12,9,0))</f>
        <v>1</v>
      </c>
      <c r="G942" s="12" t="s">
        <v>4802</v>
      </c>
      <c r="H942" s="7">
        <v>41429</v>
      </c>
      <c r="I942" s="80">
        <f t="shared" si="280"/>
        <v>2013</v>
      </c>
      <c r="J942" s="80">
        <f t="shared" si="281"/>
        <v>6</v>
      </c>
      <c r="K942" s="80">
        <f t="shared" si="282"/>
        <v>4</v>
      </c>
      <c r="L942" s="80" t="str">
        <f t="shared" si="283"/>
        <v>06</v>
      </c>
      <c r="M942" s="80" t="str">
        <f t="shared" si="284"/>
        <v>04</v>
      </c>
      <c r="N942" s="80" t="str">
        <f t="shared" si="285"/>
        <v>'2013-06-04'</v>
      </c>
      <c r="O942" s="80" t="str">
        <f t="shared" si="286"/>
        <v>'2013-06-04 00:00:00'</v>
      </c>
      <c r="P942" s="7">
        <v>45081</v>
      </c>
      <c r="Q942" s="80">
        <f t="shared" si="287"/>
        <v>2023</v>
      </c>
      <c r="R942" s="80">
        <f t="shared" si="288"/>
        <v>6</v>
      </c>
      <c r="S942" s="80">
        <f t="shared" si="289"/>
        <v>4</v>
      </c>
      <c r="T942" s="80" t="str">
        <f t="shared" si="290"/>
        <v>06</v>
      </c>
      <c r="U942" s="80" t="str">
        <f t="shared" si="291"/>
        <v>04</v>
      </c>
      <c r="V942" s="80" t="str">
        <f t="shared" si="292"/>
        <v>'2023-06-04'</v>
      </c>
      <c r="W942" s="80"/>
      <c r="X942" s="80" t="str">
        <f t="shared" si="293"/>
        <v>null</v>
      </c>
      <c r="Y942" s="3" t="s">
        <v>4803</v>
      </c>
      <c r="Z942" s="124">
        <f>IFERROR(IF(Y942="","null",VLOOKUP(Y942,Marcas!$A$2:$C$2024,2,0)),"")</f>
        <v>314</v>
      </c>
      <c r="AA942" s="3" t="s">
        <v>4803</v>
      </c>
      <c r="AB942" s="3">
        <f>IFERROR(IF(AA942="","",IF(AA942="EMPORIO LEGAL",1,VLOOKUP(AA942,Clientes!$A$2:$B$1190,2,0))),"")</f>
        <v>219</v>
      </c>
      <c r="AC942" s="3">
        <f>IFERROR(IF(Tabla1[[#This Row],[id_control]]="null","",VLOOKUP(CONCATENATE(Tabla1[[#This Row],[CLIENTE]],"-",Tabla1[[#This Row],[id_control]]),Hoja1!$C$2:$D$1994,2,0)),"")</f>
        <v>942</v>
      </c>
      <c r="AD942" s="3" t="s">
        <v>4804</v>
      </c>
      <c r="AE942" s="3"/>
      <c r="AF942" s="3"/>
      <c r="AG942" s="3"/>
      <c r="AH942" s="3"/>
      <c r="AI942" s="3"/>
      <c r="AJ942" s="3"/>
      <c r="AK942" s="3"/>
      <c r="AL942" s="3" t="s">
        <v>4805</v>
      </c>
      <c r="AM942" s="6"/>
      <c r="AN942" s="6"/>
      <c r="AO942" s="6"/>
      <c r="AP942" s="6"/>
      <c r="AQ942" s="6" t="s">
        <v>4806</v>
      </c>
      <c r="AR942" s="6"/>
      <c r="AS942" s="6"/>
      <c r="AT942" s="6"/>
      <c r="AU942" s="6"/>
      <c r="AV942" s="6" t="s">
        <v>4807</v>
      </c>
      <c r="AW942" s="6"/>
      <c r="AX942" s="6"/>
      <c r="AY942" s="6"/>
      <c r="AZ942" s="6"/>
      <c r="BA942" s="6"/>
      <c r="BB942" s="6"/>
      <c r="BC942" s="6"/>
      <c r="BD942" s="6" t="s">
        <v>4808</v>
      </c>
      <c r="BE942" s="8">
        <v>941</v>
      </c>
      <c r="BF942" s="6" t="str">
        <f t="shared" si="294"/>
        <v>insert into bitacoras_estatus (numero_expediente, numero_registro, representante, fecha_inicio, fecha_vencimiento, id_cliente, id_admin, id_bitacoras_estatus, id_estatus, id_clase, id_marca, created_at, updated_at) values('1379612','1398028','GERALD REIMER KORNELSEN','2013-06-04','2023-06-04','219','2','1','1',null,314,'2013-06-04 00:00:00','2013-06-04 00:00:00');</v>
      </c>
      <c r="BG942" s="6" t="str">
        <f t="shared" si="295"/>
        <v>insert into servicios_comentarios (comentario, id_admin, id_estatus, created_at, updated_at) values('TRANSMISION DE DERECHOS ENVIDIA 21/06/2013.',1,941,'2013-06-04 00:00:00','2013-06-04 00:00:00');</v>
      </c>
      <c r="BH942" s="6" t="str">
        <f t="shared" si="296"/>
        <v>insert into servicios_comentarios (comentario, id_admin, id_estatus, created_at, updated_at) values('659 576 6092 CEL.- 625 11 5 33 63',1,941,'2013-06-04 00:00:00','2013-06-04 00:00:00');</v>
      </c>
      <c r="BI942" s="137" t="str">
        <f t="shared" si="297"/>
        <v>update bitacoras_estatus set comprobacion_uso = 1, id_estatus=10 where id=941;</v>
      </c>
      <c r="BJ942" s="137" t="str">
        <f t="shared" si="298"/>
        <v>update bitacoras_estatus set numero_expediente = '1379612', numero_registro = '1398028', id_estatus = 10, fecha_inicio = '2013-06-04', fecha_vencimiento ='2023-06-04', created_at ='2013-06-04 00:00:00', updated_at ='2013-06-04 00:00:00', id_clase=null, id_marca=314, id_cliente=219, vigencia = 1 where id =941;</v>
      </c>
      <c r="BK942" s="137" t="str">
        <f t="shared" si="299"/>
        <v>update bitacoras_estatus set id_estatus = 10 where id =941;</v>
      </c>
    </row>
    <row r="943" spans="1:63" ht="27">
      <c r="A943" s="3">
        <v>1433059</v>
      </c>
      <c r="B943" s="3">
        <v>1435103</v>
      </c>
      <c r="C943" s="3">
        <f>IF(Tabla1[[#This Row],[No. REG.]]="","",1)</f>
        <v>1</v>
      </c>
      <c r="D943" s="3" t="s">
        <v>46</v>
      </c>
      <c r="E943" s="3">
        <f>IF(Tabla1[[#This Row],[STATUS]]="","",VLOOKUP(D943,Estatus!$A$2:$B$13,2,0))</f>
        <v>10</v>
      </c>
      <c r="F943" s="3">
        <f>IF(Tabla1[[#This Row],[STATUS]]="","",VLOOKUP(D943,Estatus!$A$2:$I$12,9,0))</f>
        <v>1</v>
      </c>
      <c r="G943" s="12" t="s">
        <v>4809</v>
      </c>
      <c r="H943" s="7">
        <v>41597</v>
      </c>
      <c r="I943" s="80">
        <f t="shared" si="280"/>
        <v>2013</v>
      </c>
      <c r="J943" s="80">
        <f t="shared" si="281"/>
        <v>11</v>
      </c>
      <c r="K943" s="80">
        <f t="shared" si="282"/>
        <v>19</v>
      </c>
      <c r="L943" s="80">
        <f t="shared" si="283"/>
        <v>11</v>
      </c>
      <c r="M943" s="80">
        <f t="shared" si="284"/>
        <v>19</v>
      </c>
      <c r="N943" s="80" t="str">
        <f t="shared" si="285"/>
        <v>'2013-11-19'</v>
      </c>
      <c r="O943" s="80" t="str">
        <f t="shared" si="286"/>
        <v>'2013-11-19 00:00:00'</v>
      </c>
      <c r="P943" s="7">
        <v>45249</v>
      </c>
      <c r="Q943" s="80">
        <f t="shared" si="287"/>
        <v>2023</v>
      </c>
      <c r="R943" s="80">
        <f t="shared" si="288"/>
        <v>11</v>
      </c>
      <c r="S943" s="80">
        <f t="shared" si="289"/>
        <v>19</v>
      </c>
      <c r="T943" s="80">
        <f t="shared" si="290"/>
        <v>11</v>
      </c>
      <c r="U943" s="80">
        <f t="shared" si="291"/>
        <v>19</v>
      </c>
      <c r="V943" s="80" t="str">
        <f t="shared" si="292"/>
        <v>'2023-11-19'</v>
      </c>
      <c r="W943" s="80"/>
      <c r="X943" s="80" t="str">
        <f t="shared" si="293"/>
        <v>null</v>
      </c>
      <c r="Y943" s="3" t="s">
        <v>4803</v>
      </c>
      <c r="Z943" s="124">
        <f>IFERROR(IF(Y943="","null",VLOOKUP(Y943,Marcas!$A$2:$C$2024,2,0)),"")</f>
        <v>314</v>
      </c>
      <c r="AA943" s="3" t="s">
        <v>4803</v>
      </c>
      <c r="AB943" s="3">
        <f>IFERROR(IF(AA943="","",IF(AA943="EMPORIO LEGAL",1,VLOOKUP(AA943,Clientes!$A$2:$B$1190,2,0))),"")</f>
        <v>219</v>
      </c>
      <c r="AC943" s="3">
        <f>IFERROR(IF(Tabla1[[#This Row],[id_control]]="null","",VLOOKUP(CONCATENATE(Tabla1[[#This Row],[CLIENTE]],"-",Tabla1[[#This Row],[id_control]]),Hoja1!$C$2:$D$1994,2,0)),"")</f>
        <v>942</v>
      </c>
      <c r="AD943" s="3" t="s">
        <v>4804</v>
      </c>
      <c r="AE943" s="3"/>
      <c r="AF943" s="3"/>
      <c r="AG943" s="3"/>
      <c r="AH943" s="3"/>
      <c r="AI943" s="3"/>
      <c r="AJ943" s="3"/>
      <c r="AK943" s="3"/>
      <c r="AL943" s="3" t="s">
        <v>4810</v>
      </c>
      <c r="AM943" s="6"/>
      <c r="AN943" s="6"/>
      <c r="AO943" s="6"/>
      <c r="AP943" s="6"/>
      <c r="AQ943" s="6"/>
      <c r="AR943" s="6"/>
      <c r="AS943" s="6"/>
      <c r="AT943" s="6"/>
      <c r="AU943" s="6"/>
      <c r="AV943" s="6" t="s">
        <v>4807</v>
      </c>
      <c r="AW943" s="6"/>
      <c r="AX943" s="6"/>
      <c r="AY943" s="6"/>
      <c r="AZ943" s="6"/>
      <c r="BA943" s="6"/>
      <c r="BB943" s="6"/>
      <c r="BC943" s="6"/>
      <c r="BD943" s="6" t="s">
        <v>4810</v>
      </c>
      <c r="BE943" s="8">
        <v>942</v>
      </c>
      <c r="BF943" s="6" t="str">
        <f t="shared" si="294"/>
        <v>insert into bitacoras_estatus (numero_expediente, numero_registro, representante, fecha_inicio, fecha_vencimiento, id_cliente, id_admin, id_bitacoras_estatus, id_estatus, id_clase, id_marca, created_at, updated_at) values('1433059','1435103','GERALD REIMER KORNELSEN','2013-11-19','2023-11-19','219','2','1','1',null,314,'2013-11-19 00:00:00','2013-11-19 00:00:00');</v>
      </c>
      <c r="BG943" s="6" t="str">
        <f t="shared" si="295"/>
        <v>insert into servicios_comentarios (comentario, id_admin, id_estatus, created_at, updated_at) values('TITULO RECIBIDO 04/04/14. TITULO ENTREGADO 10JUL14',1,942,'2013-11-19 00:00:00','2013-11-19 00:00:00');</v>
      </c>
      <c r="BH943" s="6" t="str">
        <f t="shared" si="296"/>
        <v>insert into servicios_comentarios (comentario, id_admin, id_estatus, created_at, updated_at) values('659 576 6092 Y 656 576 6092 CEL.- 625 11 5 33 63',1,942,'2013-11-19 00:00:00','2013-11-19 00:00:00');</v>
      </c>
      <c r="BI943" s="137" t="str">
        <f t="shared" si="297"/>
        <v>update bitacoras_estatus set comprobacion_uso = 1, id_estatus=10 where id=942;</v>
      </c>
      <c r="BJ943" s="137" t="str">
        <f t="shared" si="298"/>
        <v>update bitacoras_estatus set numero_expediente = '1433059', numero_registro = '1435103', id_estatus = 10, fecha_inicio = '2013-11-19', fecha_vencimiento ='2023-11-19', created_at ='2013-11-19 00:00:00', updated_at ='2013-11-19 00:00:00', id_clase=null, id_marca=314, id_cliente=219, vigencia = 1 where id =942;</v>
      </c>
      <c r="BK943" s="137" t="str">
        <f t="shared" si="299"/>
        <v>update bitacoras_estatus set id_estatus = 10 where id =942;</v>
      </c>
    </row>
    <row r="944" spans="1:63">
      <c r="A944" s="3">
        <v>1481711</v>
      </c>
      <c r="B944" s="3">
        <v>1471960</v>
      </c>
      <c r="C944" s="3">
        <f>IF(Tabla1[[#This Row],[No. REG.]]="","",1)</f>
        <v>1</v>
      </c>
      <c r="D944" s="3" t="s">
        <v>46</v>
      </c>
      <c r="E944" s="3">
        <f>IF(Tabla1[[#This Row],[STATUS]]="","",VLOOKUP(D944,Estatus!$A$2:$B$13,2,0))</f>
        <v>10</v>
      </c>
      <c r="F944" s="3">
        <f>IF(Tabla1[[#This Row],[STATUS]]="","",VLOOKUP(D944,Estatus!$A$2:$I$12,9,0))</f>
        <v>1</v>
      </c>
      <c r="G944" s="12" t="s">
        <v>3286</v>
      </c>
      <c r="H944" s="7">
        <v>41759</v>
      </c>
      <c r="I944" s="80">
        <f t="shared" si="280"/>
        <v>2014</v>
      </c>
      <c r="J944" s="80">
        <f t="shared" si="281"/>
        <v>4</v>
      </c>
      <c r="K944" s="80">
        <f t="shared" si="282"/>
        <v>30</v>
      </c>
      <c r="L944" s="80" t="str">
        <f t="shared" si="283"/>
        <v>04</v>
      </c>
      <c r="M944" s="80">
        <f t="shared" si="284"/>
        <v>30</v>
      </c>
      <c r="N944" s="80" t="str">
        <f t="shared" si="285"/>
        <v>'2014-04-30'</v>
      </c>
      <c r="O944" s="80" t="str">
        <f t="shared" si="286"/>
        <v>'2014-04-30 00:00:00'</v>
      </c>
      <c r="P944" s="7">
        <v>45412</v>
      </c>
      <c r="Q944" s="80">
        <f t="shared" si="287"/>
        <v>2024</v>
      </c>
      <c r="R944" s="80">
        <f t="shared" si="288"/>
        <v>4</v>
      </c>
      <c r="S944" s="80">
        <f t="shared" si="289"/>
        <v>30</v>
      </c>
      <c r="T944" s="80" t="str">
        <f t="shared" si="290"/>
        <v>04</v>
      </c>
      <c r="U944" s="80">
        <f t="shared" si="291"/>
        <v>30</v>
      </c>
      <c r="V944" s="80" t="str">
        <f t="shared" si="292"/>
        <v>'2024-04-30'</v>
      </c>
      <c r="W944" s="80"/>
      <c r="X944" s="80" t="str">
        <f t="shared" si="293"/>
        <v>null</v>
      </c>
      <c r="Y944" s="3" t="s">
        <v>4811</v>
      </c>
      <c r="Z944" s="124">
        <f>IFERROR(IF(Y944="","null",VLOOKUP(Y944,Marcas!$A$2:$C$2024,2,0)),"")</f>
        <v>310</v>
      </c>
      <c r="AA944" s="3" t="s">
        <v>4811</v>
      </c>
      <c r="AB944" s="3">
        <f>IFERROR(IF(AA944="","",IF(AA944="EMPORIO LEGAL",1,VLOOKUP(AA944,Clientes!$A$2:$B$1190,2,0))),"")</f>
        <v>217</v>
      </c>
      <c r="AC944" s="3">
        <f>IFERROR(IF(Tabla1[[#This Row],[id_control]]="null","",VLOOKUP(CONCATENATE(Tabla1[[#This Row],[CLIENTE]],"-",Tabla1[[#This Row],[id_control]]),Hoja1!$C$2:$D$1994,2,0)),"")</f>
        <v>944</v>
      </c>
      <c r="AD944" s="3" t="s">
        <v>4812</v>
      </c>
      <c r="AE944" s="3"/>
      <c r="AF944" s="3"/>
      <c r="AG944" s="3"/>
      <c r="AH944" s="3"/>
      <c r="AI944" s="3"/>
      <c r="AJ944" s="3"/>
      <c r="AK944" s="3"/>
      <c r="AL944" s="3" t="s">
        <v>4813</v>
      </c>
      <c r="AM944" s="4"/>
      <c r="AN944" s="6"/>
      <c r="AO944" s="6"/>
      <c r="AP944" s="6"/>
      <c r="AQ944" s="6"/>
      <c r="AR944" s="6"/>
      <c r="AS944" s="6"/>
      <c r="AT944" s="6"/>
      <c r="AU944" s="6"/>
      <c r="AV944" s="8" t="s">
        <v>4814</v>
      </c>
      <c r="AW944" s="8"/>
      <c r="AX944" s="8"/>
      <c r="AY944" s="8"/>
      <c r="AZ944" s="8"/>
      <c r="BA944" s="8"/>
      <c r="BB944" s="8"/>
      <c r="BC944" s="8"/>
      <c r="BD944" s="6" t="s">
        <v>4813</v>
      </c>
      <c r="BE944" s="8">
        <v>943</v>
      </c>
      <c r="BF944" s="6" t="str">
        <f t="shared" si="294"/>
        <v>insert into bitacoras_estatus (numero_expediente, numero_registro, representante, fecha_inicio, fecha_vencimiento, id_cliente, id_admin, id_bitacoras_estatus, id_estatus, id_clase, id_marca, created_at, updated_at) values('1481711','1471960','MANUEL DE LA ROSA SIGALA','2014-04-30','2024-04-30','217','2','1','1',null,310,'2014-04-30 00:00:00','2014-04-30 00:00:00');</v>
      </c>
      <c r="BG944" s="6" t="str">
        <f t="shared" si="295"/>
        <v>insert into servicios_comentarios (comentario, id_admin, id_estatus, created_at, updated_at) values('TITULO RECIBIDO 02/10/2014',1,943,'2014-04-30 00:00:00','2014-04-30 00:00:00');</v>
      </c>
      <c r="BH944" s="6" t="str">
        <f t="shared" si="296"/>
        <v>insert into servicios_comentarios (comentario, id_admin, id_estatus, created_at, updated_at) values('TEL 625 582 77 55 cel. 625 589 14 88',1,943,'2014-04-30 00:00:00','2014-04-30 00:00:00');</v>
      </c>
      <c r="BI944" s="137" t="str">
        <f t="shared" si="297"/>
        <v>update bitacoras_estatus set comprobacion_uso = 1, id_estatus=10 where id=943;</v>
      </c>
      <c r="BJ944" s="137" t="str">
        <f t="shared" si="298"/>
        <v>update bitacoras_estatus set numero_expediente = '1481711', numero_registro = '1471960', id_estatus = 10, fecha_inicio = '2014-04-30', fecha_vencimiento ='2024-04-30', created_at ='2014-04-30 00:00:00', updated_at ='2014-04-30 00:00:00', id_clase=null, id_marca=310, id_cliente=217, vigencia = 1 where id =943;</v>
      </c>
      <c r="BK944" s="137" t="str">
        <f t="shared" si="299"/>
        <v>update bitacoras_estatus set id_estatus = 10 where id =943;</v>
      </c>
    </row>
    <row r="945" spans="1:63">
      <c r="A945" s="3">
        <v>1112031</v>
      </c>
      <c r="B945" s="3">
        <v>1201699</v>
      </c>
      <c r="C945" s="3">
        <f>IF(Tabla1[[#This Row],[No. REG.]]="","",1)</f>
        <v>1</v>
      </c>
      <c r="D945" s="3" t="s">
        <v>46</v>
      </c>
      <c r="E945" s="3">
        <f>IF(Tabla1[[#This Row],[STATUS]]="","",VLOOKUP(D945,Estatus!$A$2:$B$13,2,0))</f>
        <v>10</v>
      </c>
      <c r="F945" s="3">
        <f>IF(Tabla1[[#This Row],[STATUS]]="","",VLOOKUP(D945,Estatus!$A$2:$I$12,9,0))</f>
        <v>1</v>
      </c>
      <c r="G945" s="12" t="s">
        <v>4815</v>
      </c>
      <c r="H945" s="7">
        <v>40387</v>
      </c>
      <c r="I945" s="80">
        <f t="shared" si="280"/>
        <v>2010</v>
      </c>
      <c r="J945" s="80">
        <f t="shared" si="281"/>
        <v>7</v>
      </c>
      <c r="K945" s="80">
        <f t="shared" si="282"/>
        <v>28</v>
      </c>
      <c r="L945" s="80" t="str">
        <f t="shared" si="283"/>
        <v>07</v>
      </c>
      <c r="M945" s="80">
        <f t="shared" si="284"/>
        <v>28</v>
      </c>
      <c r="N945" s="80" t="str">
        <f t="shared" si="285"/>
        <v>'2010-07-28'</v>
      </c>
      <c r="O945" s="80" t="str">
        <f t="shared" si="286"/>
        <v>'2010-07-28 00:00:00'</v>
      </c>
      <c r="P945" s="7">
        <v>44040</v>
      </c>
      <c r="Q945" s="80">
        <f t="shared" si="287"/>
        <v>2020</v>
      </c>
      <c r="R945" s="80">
        <f t="shared" si="288"/>
        <v>7</v>
      </c>
      <c r="S945" s="80">
        <f t="shared" si="289"/>
        <v>28</v>
      </c>
      <c r="T945" s="80" t="str">
        <f t="shared" si="290"/>
        <v>07</v>
      </c>
      <c r="U945" s="80">
        <f t="shared" si="291"/>
        <v>28</v>
      </c>
      <c r="V945" s="80" t="str">
        <f t="shared" si="292"/>
        <v>'2020-07-28'</v>
      </c>
      <c r="W945" s="80"/>
      <c r="X945" s="80" t="str">
        <f t="shared" si="293"/>
        <v>null</v>
      </c>
      <c r="Y945" s="3" t="s">
        <v>4816</v>
      </c>
      <c r="Z945" s="124">
        <f>IFERROR(IF(Y945="","null",VLOOKUP(Y945,Marcas!$A$2:$C$2024,2,0)),"")</f>
        <v>309</v>
      </c>
      <c r="AA945" s="3" t="s">
        <v>4816</v>
      </c>
      <c r="AB945" s="3">
        <f>IFERROR(IF(AA945="","",IF(AA945="EMPORIO LEGAL",1,VLOOKUP(AA945,Clientes!$A$2:$B$1190,2,0))),"")</f>
        <v>216</v>
      </c>
      <c r="AC945" s="3">
        <f>IFERROR(IF(Tabla1[[#This Row],[id_control]]="null","",VLOOKUP(CONCATENATE(Tabla1[[#This Row],[CLIENTE]],"-",Tabla1[[#This Row],[id_control]]),Hoja1!$C$2:$D$1994,2,0)),"")</f>
        <v>945</v>
      </c>
      <c r="AD945" s="3" t="s">
        <v>4295</v>
      </c>
      <c r="AE945" s="3"/>
      <c r="AF945" s="3"/>
      <c r="AG945" s="3"/>
      <c r="AH945" s="3"/>
      <c r="AI945" s="3"/>
      <c r="AJ945" s="3"/>
      <c r="AK945" s="3"/>
      <c r="AL945" s="3">
        <v>4265677</v>
      </c>
      <c r="AM945" s="6">
        <v>4266813</v>
      </c>
      <c r="AN945" s="6"/>
      <c r="AO945" s="6"/>
      <c r="AP945" s="6"/>
      <c r="AQ945" s="6"/>
      <c r="AR945" s="6"/>
      <c r="AS945" s="6"/>
      <c r="AT945" s="6"/>
      <c r="AU945" s="6"/>
      <c r="AV945" s="6" t="s">
        <v>1959</v>
      </c>
      <c r="AW945" s="6" t="s">
        <v>4817</v>
      </c>
      <c r="AX945" s="6" t="s">
        <v>4818</v>
      </c>
      <c r="AY945" s="6" t="s">
        <v>4819</v>
      </c>
      <c r="AZ945" s="6" t="s">
        <v>4820</v>
      </c>
      <c r="BA945" s="6" t="s">
        <v>4821</v>
      </c>
      <c r="BB945" s="6" t="s">
        <v>4822</v>
      </c>
      <c r="BC945" s="6" t="s">
        <v>4823</v>
      </c>
      <c r="BD945" s="6" t="s">
        <v>4824</v>
      </c>
      <c r="BE945" s="8">
        <v>944</v>
      </c>
      <c r="BF945" s="6" t="str">
        <f t="shared" si="294"/>
        <v>insert into bitacoras_estatus (numero_expediente, numero_registro, representante, fecha_inicio, fecha_vencimiento, id_cliente, id_admin, id_bitacoras_estatus, id_estatus, id_clase, id_marca, created_at, updated_at) values('1112031','1201699','OSCAR EMANUELE PEREZ ANGULO','2010-07-28','2020-07-28','216','2','1','1',null,309,'2010-07-28 00:00:00','2010-07-28 00:00:00');</v>
      </c>
      <c r="BG945" s="6" t="str">
        <f t="shared" si="295"/>
        <v>insert into servicios_comentarios (comentario, id_admin, id_estatus, created_at, updated_at) values('TITULO ENTREGADO 06/06/2011',1,944,'2010-07-28 00:00:00','2010-07-28 00:00:00');</v>
      </c>
      <c r="BH945" s="6" t="str">
        <f t="shared" si="296"/>
        <v>insert into servicios_comentarios (comentario, id_admin, id_estatus, created_at, updated_at) values('4265677, 4266813 PAGOS CON CINDY TREJO, MILDRED , PAOLA',1,944,'2010-07-28 00:00:00','2010-07-28 00:00:00');</v>
      </c>
      <c r="BI945" s="137" t="str">
        <f t="shared" si="297"/>
        <v>update bitacoras_estatus set comprobacion_uso = 1, id_estatus=10 where id=944;</v>
      </c>
      <c r="BJ945" s="137" t="str">
        <f t="shared" si="298"/>
        <v>update bitacoras_estatus set numero_expediente = '1112031', numero_registro = '1201699', id_estatus = 10, fecha_inicio = '2010-07-28', fecha_vencimiento ='2020-07-28', created_at ='2010-07-28 00:00:00', updated_at ='2010-07-28 00:00:00', id_clase=null, id_marca=309, id_cliente=216, vigencia = 1 where id =944;</v>
      </c>
      <c r="BK945" s="137" t="str">
        <f t="shared" si="299"/>
        <v>update bitacoras_estatus set id_estatus = 10 where id =944;</v>
      </c>
    </row>
    <row r="946" spans="1:63">
      <c r="A946" s="6">
        <v>1549857</v>
      </c>
      <c r="B946" s="6">
        <v>1516695</v>
      </c>
      <c r="C946" s="6">
        <f>IF(Tabla1[[#This Row],[No. REG.]]="","",1)</f>
        <v>1</v>
      </c>
      <c r="D946" s="3" t="s">
        <v>46</v>
      </c>
      <c r="E946" s="3">
        <f>IF(Tabla1[[#This Row],[STATUS]]="","",VLOOKUP(D946,Estatus!$A$2:$B$13,2,0))</f>
        <v>10</v>
      </c>
      <c r="F946" s="3">
        <f>IF(Tabla1[[#This Row],[STATUS]]="","",VLOOKUP(D946,Estatus!$A$2:$I$12,9,0))</f>
        <v>1</v>
      </c>
      <c r="G946" s="16" t="s">
        <v>4825</v>
      </c>
      <c r="H946" s="9">
        <v>41962</v>
      </c>
      <c r="I946" s="81">
        <f t="shared" si="280"/>
        <v>2014</v>
      </c>
      <c r="J946" s="81">
        <f t="shared" si="281"/>
        <v>11</v>
      </c>
      <c r="K946" s="81">
        <f t="shared" si="282"/>
        <v>19</v>
      </c>
      <c r="L946" s="81">
        <f t="shared" si="283"/>
        <v>11</v>
      </c>
      <c r="M946" s="81">
        <f t="shared" si="284"/>
        <v>19</v>
      </c>
      <c r="N946" s="81" t="str">
        <f t="shared" si="285"/>
        <v>'2014-11-19'</v>
      </c>
      <c r="O946" s="81" t="str">
        <f t="shared" si="286"/>
        <v>'2014-11-19 00:00:00'</v>
      </c>
      <c r="P946" s="9">
        <v>45615</v>
      </c>
      <c r="Q946" s="81">
        <f t="shared" si="287"/>
        <v>2024</v>
      </c>
      <c r="R946" s="81">
        <f t="shared" si="288"/>
        <v>11</v>
      </c>
      <c r="S946" s="81">
        <f t="shared" si="289"/>
        <v>19</v>
      </c>
      <c r="T946" s="81">
        <f t="shared" si="290"/>
        <v>11</v>
      </c>
      <c r="U946" s="81">
        <f t="shared" si="291"/>
        <v>19</v>
      </c>
      <c r="V946" s="81" t="str">
        <f t="shared" si="292"/>
        <v>'2024-11-19'</v>
      </c>
      <c r="W946" s="81"/>
      <c r="X946" s="81" t="str">
        <f t="shared" si="293"/>
        <v>null</v>
      </c>
      <c r="Y946" s="6" t="s">
        <v>4826</v>
      </c>
      <c r="Z946" s="123">
        <f>IFERROR(IF(Y946="","null",VLOOKUP(Y946,Marcas!$A$2:$C$2024,2,0)),"")</f>
        <v>190</v>
      </c>
      <c r="AA946" s="6" t="s">
        <v>4827</v>
      </c>
      <c r="AB946" s="6">
        <f>IFERROR(IF(AA946="","",IF(AA946="EMPORIO LEGAL",1,VLOOKUP(AA946,Clientes!$A$2:$B$1190,2,0))),"")</f>
        <v>215</v>
      </c>
      <c r="AC946" s="6">
        <f>IFERROR(IF(Tabla1[[#This Row],[id_control]]="null","",VLOOKUP(CONCATENATE(Tabla1[[#This Row],[CLIENTE]],"-",Tabla1[[#This Row],[id_control]]),Hoja1!$C$2:$D$1994,2,0)),"")</f>
        <v>946</v>
      </c>
      <c r="AD946" s="6" t="s">
        <v>4828</v>
      </c>
      <c r="AE946" s="6"/>
      <c r="AF946" s="6"/>
      <c r="AG946" s="6"/>
      <c r="AH946" s="6"/>
      <c r="AI946" s="6"/>
      <c r="AJ946" s="6"/>
      <c r="AK946" s="6"/>
      <c r="AL946" s="8">
        <v>4142500</v>
      </c>
      <c r="AM946" s="10"/>
      <c r="AN946" s="6"/>
      <c r="AO946" s="6"/>
      <c r="AP946" s="6"/>
      <c r="AQ946" s="10"/>
      <c r="AR946" s="6"/>
      <c r="AS946" s="6"/>
      <c r="AT946" s="6"/>
      <c r="AU946" s="6"/>
      <c r="AV946" s="8" t="s">
        <v>4829</v>
      </c>
      <c r="AW946" s="6"/>
      <c r="AX946" s="6"/>
      <c r="AY946" s="6"/>
      <c r="AZ946" s="6"/>
      <c r="BA946" s="6"/>
      <c r="BB946" s="6"/>
      <c r="BC946" s="6"/>
      <c r="BD946" s="6" t="s">
        <v>4830</v>
      </c>
      <c r="BE946" s="8">
        <v>945</v>
      </c>
      <c r="BF946" s="6" t="str">
        <f t="shared" si="294"/>
        <v>insert into bitacoras_estatus (numero_expediente, numero_registro, representante, fecha_inicio, fecha_vencimiento, id_cliente, id_admin, id_bitacoras_estatus, id_estatus, id_clase, id_marca, created_at, updated_at) values('1549857','1516695','CLAUDIA IVONNE ALCALA CORRAL','2014-11-19','2024-11-19','215','2','1','1',null,190,'2014-11-19 00:00:00','2014-11-19 00:00:00');</v>
      </c>
      <c r="BG946" s="6" t="str">
        <f t="shared" si="295"/>
        <v>insert into servicios_comentarios (comentario, id_admin, id_estatus, created_at, updated_at) values('TÍTULO RECIBIDO',1,945,'2014-11-19 00:00:00','2014-11-19 00:00:00');</v>
      </c>
      <c r="BH946" s="6" t="str">
        <f t="shared" si="296"/>
        <v>insert into servicios_comentarios (comentario, id_admin, id_estatus, created_at, updated_at) values('CEL. ZULEMA 6144142500, tel.-4142500',1,945,'2014-11-19 00:00:00','2014-11-19 00:00:00');</v>
      </c>
      <c r="BI946" s="137" t="str">
        <f t="shared" si="297"/>
        <v>update bitacoras_estatus set comprobacion_uso = 1, id_estatus=10 where id=945;</v>
      </c>
      <c r="BJ946" s="137" t="str">
        <f t="shared" si="298"/>
        <v>update bitacoras_estatus set numero_expediente = '1549857', numero_registro = '1516695', id_estatus = 10, fecha_inicio = '2014-11-19', fecha_vencimiento ='2024-11-19', created_at ='2014-11-19 00:00:00', updated_at ='2014-11-19 00:00:00', id_clase=null, id_marca=190, id_cliente=215, vigencia = 1 where id =945;</v>
      </c>
      <c r="BK946" s="137" t="str">
        <f t="shared" si="299"/>
        <v>update bitacoras_estatus set id_estatus = 10 where id =945;</v>
      </c>
    </row>
    <row r="947" spans="1:63">
      <c r="A947" s="6">
        <v>1272900</v>
      </c>
      <c r="B947" s="6">
        <v>1313314</v>
      </c>
      <c r="C947" s="6">
        <f>IF(Tabla1[[#This Row],[No. REG.]]="","",1)</f>
        <v>1</v>
      </c>
      <c r="D947" s="3" t="s">
        <v>46</v>
      </c>
      <c r="E947" s="3">
        <f>IF(Tabla1[[#This Row],[STATUS]]="","",VLOOKUP(D947,Estatus!$A$2:$B$13,2,0))</f>
        <v>10</v>
      </c>
      <c r="F947" s="3">
        <f>IF(Tabla1[[#This Row],[STATUS]]="","",VLOOKUP(D947,Estatus!$A$2:$I$12,9,0))</f>
        <v>1</v>
      </c>
      <c r="G947" s="16" t="s">
        <v>4831</v>
      </c>
      <c r="H947" s="9">
        <v>41025</v>
      </c>
      <c r="I947" s="81">
        <f t="shared" si="280"/>
        <v>2012</v>
      </c>
      <c r="J947" s="81">
        <f t="shared" si="281"/>
        <v>4</v>
      </c>
      <c r="K947" s="81">
        <f t="shared" si="282"/>
        <v>26</v>
      </c>
      <c r="L947" s="81" t="str">
        <f t="shared" si="283"/>
        <v>04</v>
      </c>
      <c r="M947" s="81">
        <f t="shared" si="284"/>
        <v>26</v>
      </c>
      <c r="N947" s="81" t="str">
        <f t="shared" si="285"/>
        <v>'2012-04-26'</v>
      </c>
      <c r="O947" s="81" t="str">
        <f t="shared" si="286"/>
        <v>'2012-04-26 00:00:00'</v>
      </c>
      <c r="P947" s="9">
        <v>44675</v>
      </c>
      <c r="Q947" s="81">
        <f t="shared" si="287"/>
        <v>2022</v>
      </c>
      <c r="R947" s="81">
        <f t="shared" si="288"/>
        <v>4</v>
      </c>
      <c r="S947" s="81">
        <f t="shared" si="289"/>
        <v>24</v>
      </c>
      <c r="T947" s="81" t="str">
        <f t="shared" si="290"/>
        <v>04</v>
      </c>
      <c r="U947" s="81">
        <f t="shared" si="291"/>
        <v>24</v>
      </c>
      <c r="V947" s="81" t="str">
        <f t="shared" si="292"/>
        <v>'2022-04-24'</v>
      </c>
      <c r="W947" s="81"/>
      <c r="X947" s="81" t="str">
        <f t="shared" si="293"/>
        <v>null</v>
      </c>
      <c r="Y947" s="6" t="s">
        <v>4832</v>
      </c>
      <c r="Z947" s="123">
        <f>IFERROR(IF(Y947="","null",VLOOKUP(Y947,Marcas!$A$2:$C$2024,2,0)),"")</f>
        <v>308</v>
      </c>
      <c r="AA947" s="6" t="s">
        <v>4832</v>
      </c>
      <c r="AB947" s="6">
        <f>IFERROR(IF(AA947="","",IF(AA947="EMPORIO LEGAL",1,VLOOKUP(AA947,Clientes!$A$2:$B$1190,2,0))),"")</f>
        <v>214</v>
      </c>
      <c r="AC947" s="6">
        <f>IFERROR(IF(Tabla1[[#This Row],[id_control]]="null","",VLOOKUP(CONCATENATE(Tabla1[[#This Row],[CLIENTE]],"-",Tabla1[[#This Row],[id_control]]),Hoja1!$C$2:$D$1994,2,0)),"")</f>
        <v>947</v>
      </c>
      <c r="AD947" s="6" t="s">
        <v>4833</v>
      </c>
      <c r="AE947" s="6"/>
      <c r="AF947" s="6"/>
      <c r="AG947" s="6"/>
      <c r="AH947" s="6"/>
      <c r="AI947" s="6"/>
      <c r="AJ947" s="6"/>
      <c r="AK947" s="6"/>
      <c r="AL947" s="8" t="s">
        <v>4834</v>
      </c>
      <c r="AM947" s="10" t="s">
        <v>4835</v>
      </c>
      <c r="AN947" s="6"/>
      <c r="AO947" s="6"/>
      <c r="AP947" s="6"/>
      <c r="AQ947" s="10" t="s">
        <v>4836</v>
      </c>
      <c r="AR947" s="6"/>
      <c r="AS947" s="6"/>
      <c r="AT947" s="6"/>
      <c r="AU947" s="6"/>
      <c r="AV947" s="8" t="s">
        <v>4837</v>
      </c>
      <c r="AW947" s="6"/>
      <c r="AX947" s="6"/>
      <c r="AY947" s="6"/>
      <c r="AZ947" s="6"/>
      <c r="BA947" s="6"/>
      <c r="BB947" s="6"/>
      <c r="BC947" s="6"/>
      <c r="BD947" s="6" t="s">
        <v>4838</v>
      </c>
      <c r="BE947" s="8">
        <v>946</v>
      </c>
      <c r="BF947" s="6" t="str">
        <f t="shared" si="294"/>
        <v>insert into bitacoras_estatus (numero_expediente, numero_registro, representante, fecha_inicio, fecha_vencimiento, id_cliente, id_admin, id_bitacoras_estatus, id_estatus, id_clase, id_marca, created_at, updated_at) values('1272900','1313314','FERNANDO RODRIGUEZ SAUCEDO','2012-04-26','2022-04-24','214','2','1','1',null,308,'2012-04-26 00:00:00','2012-04-26 00:00:00');</v>
      </c>
      <c r="BG947" s="6" t="str">
        <f t="shared" si="295"/>
        <v>insert into servicios_comentarios (comentario, id_admin, id_estatus, created_at, updated_at) values('TITULO RECIBIDO 20/11/2012',1,946,'2012-04-26 00:00:00','2012-04-26 00:00:00');</v>
      </c>
      <c r="BH947" s="6" t="str">
        <f t="shared" si="296"/>
        <v>insert into servicios_comentarios (comentario, id_admin, id_estatus, created_at, updated_at) values('418 6040 4 33 36 23 cel.- 2 90 95 77',1,946,'2012-04-26 00:00:00','2012-04-26 00:00:00');</v>
      </c>
      <c r="BI947" s="137" t="str">
        <f t="shared" si="297"/>
        <v>update bitacoras_estatus set comprobacion_uso = 1, id_estatus=10 where id=946;</v>
      </c>
      <c r="BJ947" s="137" t="str">
        <f t="shared" si="298"/>
        <v>update bitacoras_estatus set numero_expediente = '1272900', numero_registro = '1313314', id_estatus = 10, fecha_inicio = '2012-04-26', fecha_vencimiento ='2022-04-24', created_at ='2012-04-26 00:00:00', updated_at ='2012-04-26 00:00:00', id_clase=null, id_marca=308, id_cliente=214, vigencia = 1 where id =946;</v>
      </c>
      <c r="BK947" s="137" t="str">
        <f t="shared" si="299"/>
        <v>update bitacoras_estatus set id_estatus = 10 where id =946;</v>
      </c>
    </row>
    <row r="948" spans="1:63">
      <c r="A948" s="3">
        <v>1272901</v>
      </c>
      <c r="B948" s="3">
        <v>1313351</v>
      </c>
      <c r="C948" s="3">
        <f>IF(Tabla1[[#This Row],[No. REG.]]="","",1)</f>
        <v>1</v>
      </c>
      <c r="D948" s="3" t="s">
        <v>46</v>
      </c>
      <c r="E948" s="3">
        <f>IF(Tabla1[[#This Row],[STATUS]]="","",VLOOKUP(D948,Estatus!$A$2:$B$13,2,0))</f>
        <v>10</v>
      </c>
      <c r="F948" s="3">
        <f>IF(Tabla1[[#This Row],[STATUS]]="","",VLOOKUP(D948,Estatus!$A$2:$I$12,9,0))</f>
        <v>1</v>
      </c>
      <c r="G948" s="12" t="s">
        <v>4831</v>
      </c>
      <c r="H948" s="7">
        <v>41025</v>
      </c>
      <c r="I948" s="80">
        <f t="shared" si="280"/>
        <v>2012</v>
      </c>
      <c r="J948" s="80">
        <f t="shared" si="281"/>
        <v>4</v>
      </c>
      <c r="K948" s="80">
        <f t="shared" si="282"/>
        <v>26</v>
      </c>
      <c r="L948" s="80" t="str">
        <f t="shared" si="283"/>
        <v>04</v>
      </c>
      <c r="M948" s="80">
        <f t="shared" si="284"/>
        <v>26</v>
      </c>
      <c r="N948" s="80" t="str">
        <f t="shared" si="285"/>
        <v>'2012-04-26'</v>
      </c>
      <c r="O948" s="80" t="str">
        <f t="shared" si="286"/>
        <v>'2012-04-26 00:00:00'</v>
      </c>
      <c r="P948" s="7">
        <v>44675</v>
      </c>
      <c r="Q948" s="80">
        <f t="shared" si="287"/>
        <v>2022</v>
      </c>
      <c r="R948" s="80">
        <f t="shared" si="288"/>
        <v>4</v>
      </c>
      <c r="S948" s="80">
        <f t="shared" si="289"/>
        <v>24</v>
      </c>
      <c r="T948" s="80" t="str">
        <f t="shared" si="290"/>
        <v>04</v>
      </c>
      <c r="U948" s="80">
        <f t="shared" si="291"/>
        <v>24</v>
      </c>
      <c r="V948" s="80" t="str">
        <f t="shared" si="292"/>
        <v>'2022-04-24'</v>
      </c>
      <c r="W948" s="80"/>
      <c r="X948" s="80" t="str">
        <f t="shared" si="293"/>
        <v>null</v>
      </c>
      <c r="Y948" s="3" t="s">
        <v>4832</v>
      </c>
      <c r="Z948" s="124">
        <f>IFERROR(IF(Y948="","null",VLOOKUP(Y948,Marcas!$A$2:$C$2024,2,0)),"")</f>
        <v>308</v>
      </c>
      <c r="AA948" s="3" t="s">
        <v>4832</v>
      </c>
      <c r="AB948" s="3">
        <f>IFERROR(IF(AA948="","",IF(AA948="EMPORIO LEGAL",1,VLOOKUP(AA948,Clientes!$A$2:$B$1190,2,0))),"")</f>
        <v>214</v>
      </c>
      <c r="AC948" s="3">
        <f>IFERROR(IF(Tabla1[[#This Row],[id_control]]="null","",VLOOKUP(CONCATENATE(Tabla1[[#This Row],[CLIENTE]],"-",Tabla1[[#This Row],[id_control]]),Hoja1!$C$2:$D$1994,2,0)),"")</f>
        <v>947</v>
      </c>
      <c r="AD948" s="3" t="s">
        <v>4833</v>
      </c>
      <c r="AE948" s="3"/>
      <c r="AF948" s="3"/>
      <c r="AG948" s="3"/>
      <c r="AH948" s="3"/>
      <c r="AI948" s="3"/>
      <c r="AJ948" s="3"/>
      <c r="AK948" s="3"/>
      <c r="AL948" s="3" t="s">
        <v>4834</v>
      </c>
      <c r="AM948" s="6" t="s">
        <v>4835</v>
      </c>
      <c r="AN948" s="6"/>
      <c r="AO948" s="6"/>
      <c r="AP948" s="6"/>
      <c r="AQ948" s="6" t="s">
        <v>4836</v>
      </c>
      <c r="AR948" s="6"/>
      <c r="AS948" s="6"/>
      <c r="AT948" s="6"/>
      <c r="AU948" s="6"/>
      <c r="AV948" s="13" t="s">
        <v>4837</v>
      </c>
      <c r="AW948" s="6"/>
      <c r="AX948" s="6"/>
      <c r="AY948" s="6"/>
      <c r="AZ948" s="6"/>
      <c r="BA948" s="6"/>
      <c r="BB948" s="6"/>
      <c r="BC948" s="6"/>
      <c r="BD948" s="6" t="s">
        <v>4838</v>
      </c>
      <c r="BE948" s="8">
        <v>947</v>
      </c>
      <c r="BF948" s="6" t="str">
        <f t="shared" si="294"/>
        <v>insert into bitacoras_estatus (numero_expediente, numero_registro, representante, fecha_inicio, fecha_vencimiento, id_cliente, id_admin, id_bitacoras_estatus, id_estatus, id_clase, id_marca, created_at, updated_at) values('1272901','1313351','FERNANDO RODRIGUEZ SAUCEDO','2012-04-26','2022-04-24','214','2','1','1',null,308,'2012-04-26 00:00:00','2012-04-26 00:00:00');</v>
      </c>
      <c r="BG948" s="6" t="str">
        <f t="shared" si="295"/>
        <v>insert into servicios_comentarios (comentario, id_admin, id_estatus, created_at, updated_at) values('TITULO RECIBIDO 20/11/2012',1,947,'2012-04-26 00:00:00','2012-04-26 00:00:00');</v>
      </c>
      <c r="BH948" s="6" t="str">
        <f t="shared" si="296"/>
        <v>insert into servicios_comentarios (comentario, id_admin, id_estatus, created_at, updated_at) values('418 6040 4 33 36 23 cel.- 2 90 95 77',1,947,'2012-04-26 00:00:00','2012-04-26 00:00:00');</v>
      </c>
      <c r="BI948" s="137" t="str">
        <f t="shared" si="297"/>
        <v>update bitacoras_estatus set comprobacion_uso = 1, id_estatus=10 where id=947;</v>
      </c>
      <c r="BJ948" s="137" t="str">
        <f t="shared" si="298"/>
        <v>update bitacoras_estatus set numero_expediente = '1272901', numero_registro = '1313351', id_estatus = 10, fecha_inicio = '2012-04-26', fecha_vencimiento ='2022-04-24', created_at ='2012-04-26 00:00:00', updated_at ='2012-04-26 00:00:00', id_clase=null, id_marca=308, id_cliente=214, vigencia = 1 where id =947;</v>
      </c>
      <c r="BK948" s="137" t="str">
        <f t="shared" si="299"/>
        <v>update bitacoras_estatus set id_estatus = 10 where id =947;</v>
      </c>
    </row>
    <row r="949" spans="1:63" ht="27">
      <c r="A949" s="3">
        <v>1494603</v>
      </c>
      <c r="B949" s="3">
        <v>1478573</v>
      </c>
      <c r="C949" s="3">
        <f>IF(Tabla1[[#This Row],[No. REG.]]="","",1)</f>
        <v>1</v>
      </c>
      <c r="D949" s="3" t="s">
        <v>46</v>
      </c>
      <c r="E949" s="3">
        <f>IF(Tabla1[[#This Row],[STATUS]]="","",VLOOKUP(D949,Estatus!$A$2:$B$13,2,0))</f>
        <v>10</v>
      </c>
      <c r="F949" s="3">
        <f>IF(Tabla1[[#This Row],[STATUS]]="","",VLOOKUP(D949,Estatus!$A$2:$I$12,9,0))</f>
        <v>1</v>
      </c>
      <c r="G949" s="12" t="s">
        <v>4839</v>
      </c>
      <c r="H949" s="7">
        <v>41800</v>
      </c>
      <c r="I949" s="80">
        <f t="shared" si="280"/>
        <v>2014</v>
      </c>
      <c r="J949" s="80">
        <f t="shared" si="281"/>
        <v>6</v>
      </c>
      <c r="K949" s="80">
        <f t="shared" si="282"/>
        <v>10</v>
      </c>
      <c r="L949" s="80" t="str">
        <f t="shared" si="283"/>
        <v>06</v>
      </c>
      <c r="M949" s="80">
        <f t="shared" si="284"/>
        <v>10</v>
      </c>
      <c r="N949" s="80" t="str">
        <f t="shared" si="285"/>
        <v>'2014-06-10'</v>
      </c>
      <c r="O949" s="80" t="str">
        <f t="shared" si="286"/>
        <v>'2014-06-10 00:00:00'</v>
      </c>
      <c r="P949" s="7">
        <v>45453</v>
      </c>
      <c r="Q949" s="80">
        <f t="shared" si="287"/>
        <v>2024</v>
      </c>
      <c r="R949" s="80">
        <f t="shared" si="288"/>
        <v>6</v>
      </c>
      <c r="S949" s="80">
        <f t="shared" si="289"/>
        <v>10</v>
      </c>
      <c r="T949" s="80" t="str">
        <f t="shared" si="290"/>
        <v>06</v>
      </c>
      <c r="U949" s="80">
        <f t="shared" si="291"/>
        <v>10</v>
      </c>
      <c r="V949" s="80" t="str">
        <f t="shared" si="292"/>
        <v>'2024-06-10'</v>
      </c>
      <c r="W949" s="80"/>
      <c r="X949" s="80" t="str">
        <f t="shared" si="293"/>
        <v>null</v>
      </c>
      <c r="Y949" s="3" t="s">
        <v>4840</v>
      </c>
      <c r="Z949" s="124">
        <f>IFERROR(IF(Y949="","null",VLOOKUP(Y949,Marcas!$A$2:$C$2024,2,0)),"")</f>
        <v>307</v>
      </c>
      <c r="AA949" s="3" t="s">
        <v>4840</v>
      </c>
      <c r="AB949" s="3">
        <f>IFERROR(IF(AA949="","",IF(AA949="EMPORIO LEGAL",1,VLOOKUP(AA949,Clientes!$A$2:$B$1190,2,0))),"")</f>
        <v>213</v>
      </c>
      <c r="AC949" s="3">
        <f>IFERROR(IF(Tabla1[[#This Row],[id_control]]="null","",VLOOKUP(CONCATENATE(Tabla1[[#This Row],[CLIENTE]],"-",Tabla1[[#This Row],[id_control]]),Hoja1!$C$2:$D$1994,2,0)),"")</f>
        <v>949</v>
      </c>
      <c r="AD949" s="3" t="s">
        <v>4841</v>
      </c>
      <c r="AE949" s="3"/>
      <c r="AF949" s="3"/>
      <c r="AG949" s="3"/>
      <c r="AH949" s="3"/>
      <c r="AI949" s="3"/>
      <c r="AJ949" s="3"/>
      <c r="AK949" s="3"/>
      <c r="AL949" s="3" t="s">
        <v>4842</v>
      </c>
      <c r="AM949" s="8"/>
      <c r="AN949" s="6"/>
      <c r="AO949" s="6"/>
      <c r="AP949" s="6"/>
      <c r="AQ949" s="8"/>
      <c r="AR949" s="8"/>
      <c r="AS949" s="6"/>
      <c r="AT949" s="6"/>
      <c r="AU949" s="6"/>
      <c r="AV949" s="8" t="s">
        <v>4843</v>
      </c>
      <c r="AW949" s="8"/>
      <c r="AX949" s="6"/>
      <c r="AY949" s="6"/>
      <c r="AZ949" s="6"/>
      <c r="BA949" s="6"/>
      <c r="BB949" s="6"/>
      <c r="BC949" s="6"/>
      <c r="BD949" s="6" t="s">
        <v>4842</v>
      </c>
      <c r="BE949" s="8">
        <v>948</v>
      </c>
      <c r="BF949" s="6" t="str">
        <f t="shared" si="294"/>
        <v>insert into bitacoras_estatus (numero_expediente, numero_registro, representante, fecha_inicio, fecha_vencimiento, id_cliente, id_admin, id_bitacoras_estatus, id_estatus, id_clase, id_marca, created_at, updated_at) values('1494603','1478573','REYNOL URÍAS GÓMEZ CONTACTO OTTO URIAS GOMEZ','2014-06-10','2024-06-10','213','2','1','1',null,307,'2014-06-10 00:00:00','2014-06-10 00:00:00');</v>
      </c>
      <c r="BG949" s="6" t="str">
        <f t="shared" si="295"/>
        <v>insert into servicios_comentarios (comentario, id_admin, id_estatus, created_at, updated_at) values('TITULO RECIBIDO 10/10/14. TITULO ENTREGADO 28 ENE 2015',1,948,'2014-06-10 00:00:00','2014-06-10 00:00:00');</v>
      </c>
      <c r="BH949" s="6" t="str">
        <f t="shared" si="296"/>
        <v>insert into servicios_comentarios (comentario, id_admin, id_estatus, created_at, updated_at) values('639 4731982 CEL. 639 1370119',1,948,'2014-06-10 00:00:00','2014-06-10 00:00:00');</v>
      </c>
      <c r="BI949" s="137" t="str">
        <f t="shared" si="297"/>
        <v>update bitacoras_estatus set comprobacion_uso = 1, id_estatus=10 where id=948;</v>
      </c>
      <c r="BJ949" s="137" t="str">
        <f t="shared" si="298"/>
        <v>update bitacoras_estatus set numero_expediente = '1494603', numero_registro = '1478573', id_estatus = 10, fecha_inicio = '2014-06-10', fecha_vencimiento ='2024-06-10', created_at ='2014-06-10 00:00:00', updated_at ='2014-06-10 00:00:00', id_clase=null, id_marca=307, id_cliente=213, vigencia = 1 where id =948;</v>
      </c>
      <c r="BK949" s="137" t="str">
        <f t="shared" si="299"/>
        <v>update bitacoras_estatus set id_estatus = 10 where id =948;</v>
      </c>
    </row>
    <row r="950" spans="1:63">
      <c r="A950" s="3">
        <v>1118921</v>
      </c>
      <c r="B950" s="3">
        <v>1191147</v>
      </c>
      <c r="C950" s="3">
        <f>IF(Tabla1[[#This Row],[No. REG.]]="","",1)</f>
        <v>1</v>
      </c>
      <c r="D950" s="3" t="s">
        <v>46</v>
      </c>
      <c r="E950" s="3">
        <f>IF(Tabla1[[#This Row],[STATUS]]="","",VLOOKUP(D950,Estatus!$A$2:$B$13,2,0))</f>
        <v>10</v>
      </c>
      <c r="F950" s="3">
        <f>IF(Tabla1[[#This Row],[STATUS]]="","",VLOOKUP(D950,Estatus!$A$2:$I$12,9,0))</f>
        <v>1</v>
      </c>
      <c r="G950" s="12" t="s">
        <v>4844</v>
      </c>
      <c r="H950" s="7">
        <v>40417</v>
      </c>
      <c r="I950" s="80">
        <f t="shared" si="280"/>
        <v>2010</v>
      </c>
      <c r="J950" s="80">
        <f t="shared" si="281"/>
        <v>8</v>
      </c>
      <c r="K950" s="80">
        <f t="shared" si="282"/>
        <v>27</v>
      </c>
      <c r="L950" s="80" t="str">
        <f t="shared" si="283"/>
        <v>08</v>
      </c>
      <c r="M950" s="80">
        <f t="shared" si="284"/>
        <v>27</v>
      </c>
      <c r="N950" s="80" t="str">
        <f t="shared" si="285"/>
        <v>'2010-08-27'</v>
      </c>
      <c r="O950" s="80" t="str">
        <f t="shared" si="286"/>
        <v>'2010-08-27 00:00:00'</v>
      </c>
      <c r="P950" s="7">
        <v>44070</v>
      </c>
      <c r="Q950" s="80">
        <f t="shared" si="287"/>
        <v>2020</v>
      </c>
      <c r="R950" s="80">
        <f t="shared" si="288"/>
        <v>8</v>
      </c>
      <c r="S950" s="80">
        <f t="shared" si="289"/>
        <v>27</v>
      </c>
      <c r="T950" s="80" t="str">
        <f t="shared" si="290"/>
        <v>08</v>
      </c>
      <c r="U950" s="80">
        <f t="shared" si="291"/>
        <v>27</v>
      </c>
      <c r="V950" s="80" t="str">
        <f t="shared" si="292"/>
        <v>'2020-08-27'</v>
      </c>
      <c r="W950" s="80"/>
      <c r="X950" s="80" t="str">
        <f t="shared" si="293"/>
        <v>null</v>
      </c>
      <c r="Y950" s="3" t="s">
        <v>4845</v>
      </c>
      <c r="Z950" s="124">
        <f>IFERROR(IF(Y950="","null",VLOOKUP(Y950,Marcas!$A$2:$C$2024,2,0)),"")</f>
        <v>325</v>
      </c>
      <c r="AA950" s="3" t="s">
        <v>4846</v>
      </c>
      <c r="AB950" s="3">
        <f>IFERROR(IF(AA950="","",IF(AA950="EMPORIO LEGAL",1,VLOOKUP(AA950,Clientes!$A$2:$B$1190,2,0))),"")</f>
        <v>212</v>
      </c>
      <c r="AC950" s="3">
        <f>IFERROR(IF(Tabla1[[#This Row],[id_control]]="null","",VLOOKUP(CONCATENATE(Tabla1[[#This Row],[CLIENTE]],"-",Tabla1[[#This Row],[id_control]]),Hoja1!$C$2:$D$1994,2,0)),"")</f>
        <v>950</v>
      </c>
      <c r="AD950" s="3" t="s">
        <v>4847</v>
      </c>
      <c r="AE950" s="3" t="s">
        <v>4848</v>
      </c>
      <c r="AF950" s="3" t="s">
        <v>4849</v>
      </c>
      <c r="AG950" s="3" t="s">
        <v>4850</v>
      </c>
      <c r="AH950" s="3"/>
      <c r="AI950" s="3"/>
      <c r="AJ950" s="3"/>
      <c r="AK950" s="3"/>
      <c r="AL950" s="3" t="s">
        <v>4851</v>
      </c>
      <c r="AM950" s="8" t="s">
        <v>4852</v>
      </c>
      <c r="AN950" s="6"/>
      <c r="AO950" s="6"/>
      <c r="AP950" s="6"/>
      <c r="AQ950" s="8" t="s">
        <v>4853</v>
      </c>
      <c r="AR950" s="8" t="s">
        <v>4854</v>
      </c>
      <c r="AS950" s="6"/>
      <c r="AT950" s="6"/>
      <c r="AU950" s="6"/>
      <c r="AV950" s="8" t="s">
        <v>4855</v>
      </c>
      <c r="AW950" s="8" t="s">
        <v>4856</v>
      </c>
      <c r="AX950" s="8"/>
      <c r="AY950" s="8"/>
      <c r="AZ950" s="8"/>
      <c r="BA950" s="6"/>
      <c r="BB950" s="6"/>
      <c r="BC950" s="6"/>
      <c r="BD950" s="6" t="s">
        <v>4857</v>
      </c>
      <c r="BE950" s="8">
        <v>949</v>
      </c>
      <c r="BF950" s="6" t="str">
        <f t="shared" si="294"/>
        <v>insert into bitacoras_estatus (numero_expediente, numero_registro, representante, fecha_inicio, fecha_vencimiento, id_cliente, id_admin, id_bitacoras_estatus, id_estatus, id_clase, id_marca, created_at, updated_at) values('1118921','1191147','ALFONSO PAZ QUINTANA','2010-08-27','2020-08-27','212','2','1','1',null,325,'2010-08-27 00:00:00','2010-08-27 00:00:00');</v>
      </c>
      <c r="BG950" s="6" t="str">
        <f t="shared" si="295"/>
        <v>insert into servicios_comentarios (comentario, id_admin, id_estatus, created_at, updated_at) values('TITULO ENTREGADO 04/02/2011',1,949,'2010-08-27 00:00:00','2010-08-27 00:00:00');</v>
      </c>
      <c r="BH950" s="6" t="str">
        <f t="shared" si="296"/>
        <v>insert into servicios_comentarios (comentario, id_admin, id_estatus, created_at, updated_at) values('625582 0122, 625 582 4077 cel 625 115 4965 hija del sr paz. 239 9504',1,949,'2010-08-27 00:00:00','2010-08-27 00:00:00');</v>
      </c>
      <c r="BI950" s="137" t="str">
        <f t="shared" si="297"/>
        <v>update bitacoras_estatus set comprobacion_uso = 1, id_estatus=10 where id=949;</v>
      </c>
      <c r="BJ950" s="137" t="str">
        <f t="shared" si="298"/>
        <v>update bitacoras_estatus set numero_expediente = '1118921', numero_registro = '1191147', id_estatus = 10, fecha_inicio = '2010-08-27', fecha_vencimiento ='2020-08-27', created_at ='2010-08-27 00:00:00', updated_at ='2010-08-27 00:00:00', id_clase=null, id_marca=325, id_cliente=212, vigencia = 1 where id =949;</v>
      </c>
      <c r="BK950" s="137" t="str">
        <f t="shared" si="299"/>
        <v>update bitacoras_estatus set id_estatus = 10 where id =949;</v>
      </c>
    </row>
    <row r="951" spans="1:63">
      <c r="A951" s="3">
        <v>1143281</v>
      </c>
      <c r="B951" s="3">
        <v>1209023</v>
      </c>
      <c r="C951" s="3">
        <f>IF(Tabla1[[#This Row],[No. REG.]]="","",1)</f>
        <v>1</v>
      </c>
      <c r="D951" s="3" t="s">
        <v>46</v>
      </c>
      <c r="E951" s="3">
        <f>IF(Tabla1[[#This Row],[STATUS]]="","",VLOOKUP(D951,Estatus!$A$2:$B$13,2,0))</f>
        <v>10</v>
      </c>
      <c r="F951" s="3">
        <f>IF(Tabla1[[#This Row],[STATUS]]="","",VLOOKUP(D951,Estatus!$A$2:$I$12,9,0))</f>
        <v>1</v>
      </c>
      <c r="G951" s="12" t="s">
        <v>4858</v>
      </c>
      <c r="H951" s="7">
        <v>40520</v>
      </c>
      <c r="I951" s="80">
        <f t="shared" si="280"/>
        <v>2010</v>
      </c>
      <c r="J951" s="80">
        <f t="shared" si="281"/>
        <v>12</v>
      </c>
      <c r="K951" s="80">
        <f t="shared" si="282"/>
        <v>8</v>
      </c>
      <c r="L951" s="80">
        <f t="shared" si="283"/>
        <v>12</v>
      </c>
      <c r="M951" s="80" t="str">
        <f t="shared" si="284"/>
        <v>08</v>
      </c>
      <c r="N951" s="80" t="str">
        <f t="shared" si="285"/>
        <v>'2010-12-08'</v>
      </c>
      <c r="O951" s="80" t="str">
        <f t="shared" si="286"/>
        <v>'2010-12-08 00:00:00'</v>
      </c>
      <c r="P951" s="7">
        <v>44173</v>
      </c>
      <c r="Q951" s="80">
        <f t="shared" si="287"/>
        <v>2020</v>
      </c>
      <c r="R951" s="80">
        <f t="shared" si="288"/>
        <v>12</v>
      </c>
      <c r="S951" s="80">
        <f t="shared" si="289"/>
        <v>8</v>
      </c>
      <c r="T951" s="80">
        <f t="shared" si="290"/>
        <v>12</v>
      </c>
      <c r="U951" s="80" t="str">
        <f t="shared" si="291"/>
        <v>08</v>
      </c>
      <c r="V951" s="80" t="str">
        <f t="shared" si="292"/>
        <v>'2020-12-08'</v>
      </c>
      <c r="W951" s="80"/>
      <c r="X951" s="80" t="str">
        <f t="shared" si="293"/>
        <v>null</v>
      </c>
      <c r="Y951" s="3" t="s">
        <v>4859</v>
      </c>
      <c r="Z951" s="124">
        <f>IFERROR(IF(Y951="","null",VLOOKUP(Y951,Marcas!$A$2:$C$2024,2,0)),"")</f>
        <v>86</v>
      </c>
      <c r="AA951" s="3" t="s">
        <v>4846</v>
      </c>
      <c r="AB951" s="3">
        <f>IFERROR(IF(AA951="","",IF(AA951="EMPORIO LEGAL",1,VLOOKUP(AA951,Clientes!$A$2:$B$1190,2,0))),"")</f>
        <v>212</v>
      </c>
      <c r="AC951" s="3">
        <f>IFERROR(IF(Tabla1[[#This Row],[id_control]]="null","",VLOOKUP(CONCATENATE(Tabla1[[#This Row],[CLIENTE]],"-",Tabla1[[#This Row],[id_control]]),Hoja1!$C$2:$D$1994,2,0)),"")</f>
        <v>951</v>
      </c>
      <c r="AD951" s="3" t="s">
        <v>4847</v>
      </c>
      <c r="AE951" s="3"/>
      <c r="AF951" s="3"/>
      <c r="AG951" s="3"/>
      <c r="AH951" s="3"/>
      <c r="AI951" s="3"/>
      <c r="AJ951" s="8"/>
      <c r="AK951" s="8"/>
      <c r="AL951" s="3" t="s">
        <v>4860</v>
      </c>
      <c r="AM951" s="10" t="s">
        <v>4861</v>
      </c>
      <c r="AN951" s="6"/>
      <c r="AO951" s="6"/>
      <c r="AP951" s="6"/>
      <c r="AQ951" s="10" t="s">
        <v>4862</v>
      </c>
      <c r="AR951" s="10" t="s">
        <v>4854</v>
      </c>
      <c r="AS951" s="6"/>
      <c r="AT951" s="6"/>
      <c r="AU951" s="6"/>
      <c r="AV951" s="6" t="s">
        <v>4855</v>
      </c>
      <c r="AW951" s="6" t="s">
        <v>4863</v>
      </c>
      <c r="AX951" s="6" t="s">
        <v>4856</v>
      </c>
      <c r="AY951" s="6" t="s">
        <v>4864</v>
      </c>
      <c r="AZ951" s="6" t="s">
        <v>4855</v>
      </c>
      <c r="BA951" s="6"/>
      <c r="BB951" s="6"/>
      <c r="BC951" s="6"/>
      <c r="BD951" s="6" t="s">
        <v>4857</v>
      </c>
      <c r="BE951" s="8">
        <v>950</v>
      </c>
      <c r="BF951" s="6" t="str">
        <f t="shared" si="294"/>
        <v>insert into bitacoras_estatus (numero_expediente, numero_registro, representante, fecha_inicio, fecha_vencimiento, id_cliente, id_admin, id_bitacoras_estatus, id_estatus, id_clase, id_marca, created_at, updated_at) values('1143281','1209023','ALFONSO PAZ QUINTANA','2010-12-08','2020-12-08','212','2','1','1',null,86,'2010-12-08 00:00:00','2010-12-08 00:00:00');</v>
      </c>
      <c r="BG951" s="6" t="str">
        <f t="shared" si="295"/>
        <v>insert into servicios_comentarios (comentario, id_admin, id_estatus, created_at, updated_at) values('TITULO ENTREGADO 03/06/2011',1,950,'2010-12-08 00:00:00','2010-12-08 00:00:00');</v>
      </c>
      <c r="BH951" s="6" t="str">
        <f t="shared" si="296"/>
        <v>insert into servicios_comentarios (comentario, id_admin, id_estatus, created_at, updated_at) values('625582 0122, 625 582 4077 cel 625 115 4965 hija del sr paz. 239 9504',1,950,'2010-12-08 00:00:00','2010-12-08 00:00:00');</v>
      </c>
      <c r="BI951" s="137" t="str">
        <f t="shared" si="297"/>
        <v>update bitacoras_estatus set comprobacion_uso = 1, id_estatus=10 where id=950;</v>
      </c>
      <c r="BJ951" s="137" t="str">
        <f t="shared" si="298"/>
        <v>update bitacoras_estatus set numero_expediente = '1143281', numero_registro = '1209023', id_estatus = 10, fecha_inicio = '2010-12-08', fecha_vencimiento ='2020-12-08', created_at ='2010-12-08 00:00:00', updated_at ='2010-12-08 00:00:00', id_clase=null, id_marca=86, id_cliente=212, vigencia = 1 where id =950;</v>
      </c>
      <c r="BK951" s="137" t="str">
        <f t="shared" si="299"/>
        <v>update bitacoras_estatus set id_estatus = 10 where id =950;</v>
      </c>
    </row>
    <row r="952" spans="1:63">
      <c r="A952" s="3">
        <v>1236916</v>
      </c>
      <c r="B952" s="3">
        <v>1287769</v>
      </c>
      <c r="C952" s="3">
        <f>IF(Tabla1[[#This Row],[No. REG.]]="","",1)</f>
        <v>1</v>
      </c>
      <c r="D952" s="3" t="s">
        <v>46</v>
      </c>
      <c r="E952" s="3">
        <f>IF(Tabla1[[#This Row],[STATUS]]="","",VLOOKUP(D952,Estatus!$A$2:$B$13,2,0))</f>
        <v>10</v>
      </c>
      <c r="F952" s="3">
        <f>IF(Tabla1[[#This Row],[STATUS]]="","",VLOOKUP(D952,Estatus!$A$2:$I$12,9,0))</f>
        <v>1</v>
      </c>
      <c r="G952" s="12" t="s">
        <v>4876</v>
      </c>
      <c r="H952" s="7">
        <v>40890</v>
      </c>
      <c r="I952" s="80">
        <f t="shared" si="280"/>
        <v>2011</v>
      </c>
      <c r="J952" s="80">
        <f t="shared" si="281"/>
        <v>12</v>
      </c>
      <c r="K952" s="80">
        <f t="shared" si="282"/>
        <v>13</v>
      </c>
      <c r="L952" s="80">
        <f t="shared" si="283"/>
        <v>12</v>
      </c>
      <c r="M952" s="80">
        <f t="shared" si="284"/>
        <v>13</v>
      </c>
      <c r="N952" s="80" t="str">
        <f t="shared" si="285"/>
        <v>'2011-12-13'</v>
      </c>
      <c r="O952" s="80" t="str">
        <f t="shared" si="286"/>
        <v>'2011-12-13 00:00:00'</v>
      </c>
      <c r="P952" s="7">
        <v>44543</v>
      </c>
      <c r="Q952" s="80">
        <f t="shared" si="287"/>
        <v>2021</v>
      </c>
      <c r="R952" s="80">
        <f t="shared" si="288"/>
        <v>12</v>
      </c>
      <c r="S952" s="80">
        <f t="shared" si="289"/>
        <v>13</v>
      </c>
      <c r="T952" s="80">
        <f t="shared" si="290"/>
        <v>12</v>
      </c>
      <c r="U952" s="80">
        <f t="shared" si="291"/>
        <v>13</v>
      </c>
      <c r="V952" s="80" t="str">
        <f t="shared" si="292"/>
        <v>'2021-12-13'</v>
      </c>
      <c r="W952" s="80"/>
      <c r="X952" s="80" t="str">
        <f t="shared" si="293"/>
        <v>null</v>
      </c>
      <c r="Y952" s="3" t="s">
        <v>4877</v>
      </c>
      <c r="Z952" s="124">
        <f>IFERROR(IF(Y952="","null",VLOOKUP(Y952,Marcas!$A$2:$C$2024,2,0)),"")</f>
        <v>1284</v>
      </c>
      <c r="AA952" s="3" t="s">
        <v>4878</v>
      </c>
      <c r="AB952" s="3">
        <f>IFERROR(IF(AA952="","",IF(AA952="EMPORIO LEGAL",1,VLOOKUP(AA952,Clientes!$A$2:$B$1190,2,0))),"")</f>
        <v>211</v>
      </c>
      <c r="AC952" s="3">
        <f>IFERROR(IF(Tabla1[[#This Row],[id_control]]="null","",VLOOKUP(CONCATENATE(Tabla1[[#This Row],[CLIENTE]],"-",Tabla1[[#This Row],[id_control]]),Hoja1!$C$2:$D$1994,2,0)),"")</f>
        <v>952</v>
      </c>
      <c r="AD952" s="3" t="s">
        <v>4879</v>
      </c>
      <c r="AE952" s="3" t="s">
        <v>4880</v>
      </c>
      <c r="AF952" s="3"/>
      <c r="AG952" s="3"/>
      <c r="AH952" s="3"/>
      <c r="AI952" s="3"/>
      <c r="AJ952" s="3"/>
      <c r="AK952" s="3"/>
      <c r="AL952" s="3" t="s">
        <v>4881</v>
      </c>
      <c r="AM952" s="8" t="s">
        <v>4882</v>
      </c>
      <c r="AN952" s="6"/>
      <c r="AO952" s="6"/>
      <c r="AP952" s="6"/>
      <c r="AQ952" s="6"/>
      <c r="AR952" s="6"/>
      <c r="AS952" s="6"/>
      <c r="AT952" s="6"/>
      <c r="AU952" s="6"/>
      <c r="AV952" s="8" t="s">
        <v>4883</v>
      </c>
      <c r="AW952" s="8" t="s">
        <v>4884</v>
      </c>
      <c r="AX952" s="6"/>
      <c r="AY952" s="6"/>
      <c r="AZ952" s="6"/>
      <c r="BA952" s="6"/>
      <c r="BB952" s="6"/>
      <c r="BC952" s="6"/>
      <c r="BD952" s="6" t="s">
        <v>4885</v>
      </c>
      <c r="BE952" s="8">
        <v>951</v>
      </c>
      <c r="BF952" s="6" t="str">
        <f t="shared" si="294"/>
        <v>insert into bitacoras_estatus (numero_expediente, numero_registro, representante, fecha_inicio, fecha_vencimiento, id_cliente, id_admin, id_bitacoras_estatus, id_estatus, id_clase, id_marca, created_at, updated_at) values('1236916','1287769','EUGENIO ISABEL RIVERA TENA','2011-12-13','2021-12-13','211','2','1','1',null,1284,'2011-12-13 00:00:00','2011-12-13 00:00:00');</v>
      </c>
      <c r="BG952" s="6" t="str">
        <f t="shared" si="295"/>
        <v>insert into servicios_comentarios (comentario, id_admin, id_estatus, created_at, updated_at) values('tirulo entregao',1,951,'2011-12-13 00:00:00','2011-12-13 00:00:00');</v>
      </c>
      <c r="BH952" s="6" t="str">
        <f t="shared" si="296"/>
        <v>insert into servicios_comentarios (comentario, id_admin, id_estatus, created_at, updated_at) values('659 1 02 77 03, 614 1 90 6708',1,951,'2011-12-13 00:00:00','2011-12-13 00:00:00');</v>
      </c>
      <c r="BI952" s="137" t="str">
        <f t="shared" si="297"/>
        <v>update bitacoras_estatus set comprobacion_uso = 1, id_estatus=10 where id=951;</v>
      </c>
      <c r="BJ952" s="137" t="str">
        <f t="shared" si="298"/>
        <v>update bitacoras_estatus set numero_expediente = '1236916', numero_registro = '1287769', id_estatus = 10, fecha_inicio = '2011-12-13', fecha_vencimiento ='2021-12-13', created_at ='2011-12-13 00:00:00', updated_at ='2011-12-13 00:00:00', id_clase=null, id_marca=1284, id_cliente=211, vigencia = 1 where id =951;</v>
      </c>
      <c r="BK952" s="137" t="str">
        <f t="shared" si="299"/>
        <v>update bitacoras_estatus set id_estatus = 10 where id =951;</v>
      </c>
    </row>
    <row r="953" spans="1:63">
      <c r="A953" s="3">
        <v>960743</v>
      </c>
      <c r="B953" s="3">
        <v>1069176</v>
      </c>
      <c r="C953" s="3">
        <f>IF(Tabla1[[#This Row],[No. REG.]]="","",1)</f>
        <v>1</v>
      </c>
      <c r="D953" s="3" t="s">
        <v>41</v>
      </c>
      <c r="E953" s="3">
        <f>IF(Tabla1[[#This Row],[STATUS]]="","",VLOOKUP(D953,Estatus!$A$2:$B$13,2,0))</f>
        <v>6</v>
      </c>
      <c r="F953" s="3">
        <f>IF(Tabla1[[#This Row],[STATUS]]="","",VLOOKUP(D953,Estatus!$A$2:$I$12,9,0))</f>
        <v>1</v>
      </c>
      <c r="G953" s="12" t="s">
        <v>4886</v>
      </c>
      <c r="H953" s="7">
        <v>39693</v>
      </c>
      <c r="I953" s="80">
        <f t="shared" si="280"/>
        <v>2008</v>
      </c>
      <c r="J953" s="80">
        <f t="shared" si="281"/>
        <v>9</v>
      </c>
      <c r="K953" s="80">
        <f t="shared" si="282"/>
        <v>2</v>
      </c>
      <c r="L953" s="80" t="str">
        <f t="shared" si="283"/>
        <v>09</v>
      </c>
      <c r="M953" s="80" t="str">
        <f t="shared" si="284"/>
        <v>02</v>
      </c>
      <c r="N953" s="80" t="str">
        <f t="shared" si="285"/>
        <v>'2008-09-02'</v>
      </c>
      <c r="O953" s="80" t="str">
        <f t="shared" si="286"/>
        <v>'2008-09-02 00:00:00'</v>
      </c>
      <c r="P953" s="7">
        <v>43345</v>
      </c>
      <c r="Q953" s="80">
        <f t="shared" si="287"/>
        <v>2018</v>
      </c>
      <c r="R953" s="80">
        <f t="shared" si="288"/>
        <v>9</v>
      </c>
      <c r="S953" s="80">
        <f t="shared" si="289"/>
        <v>2</v>
      </c>
      <c r="T953" s="80" t="str">
        <f t="shared" si="290"/>
        <v>09</v>
      </c>
      <c r="U953" s="80" t="str">
        <f t="shared" si="291"/>
        <v>02</v>
      </c>
      <c r="V953" s="80" t="str">
        <f t="shared" si="292"/>
        <v>'2018-09-02'</v>
      </c>
      <c r="W953" s="80"/>
      <c r="X953" s="80" t="str">
        <f t="shared" si="293"/>
        <v>null</v>
      </c>
      <c r="Y953" s="3" t="s">
        <v>4887</v>
      </c>
      <c r="Z953" s="124">
        <f>IFERROR(IF(Y953="","null",VLOOKUP(Y953,Marcas!$A$2:$C$2024,2,0)),"")</f>
        <v>304</v>
      </c>
      <c r="AA953" s="3" t="s">
        <v>4887</v>
      </c>
      <c r="AB953" s="3">
        <f>IFERROR(IF(AA953="","",IF(AA953="EMPORIO LEGAL",1,VLOOKUP(AA953,Clientes!$A$2:$B$1190,2,0))),"")</f>
        <v>210</v>
      </c>
      <c r="AC953" s="3">
        <f>IFERROR(IF(Tabla1[[#This Row],[id_control]]="null","",VLOOKUP(CONCATENATE(Tabla1[[#This Row],[CLIENTE]],"-",Tabla1[[#This Row],[id_control]]),Hoja1!$C$2:$D$1994,2,0)),"")</f>
        <v>953</v>
      </c>
      <c r="AD953" s="3" t="s">
        <v>4888</v>
      </c>
      <c r="AE953" s="3"/>
      <c r="AF953" s="3"/>
      <c r="AG953" s="3"/>
      <c r="AH953" s="3"/>
      <c r="AI953" s="3"/>
      <c r="AJ953" s="3"/>
      <c r="AK953" s="3"/>
      <c r="AL953" s="3">
        <v>39694</v>
      </c>
      <c r="AM953" s="5"/>
      <c r="AN953" s="5"/>
      <c r="AO953" s="5"/>
      <c r="AP953" s="5"/>
      <c r="AQ953" s="5"/>
      <c r="AR953" s="5"/>
      <c r="AS953" s="5"/>
      <c r="AT953" s="5"/>
      <c r="AU953" s="5"/>
      <c r="AV953" s="5"/>
      <c r="AW953" s="11"/>
      <c r="AX953" s="5"/>
      <c r="AY953" s="5"/>
      <c r="AZ953" s="5"/>
      <c r="BA953" s="5"/>
      <c r="BB953" s="5"/>
      <c r="BC953" s="5"/>
      <c r="BD953" s="8">
        <v>39694</v>
      </c>
      <c r="BE953" s="8">
        <v>952</v>
      </c>
      <c r="BF953" s="6" t="str">
        <f t="shared" si="294"/>
        <v>insert into bitacoras_estatus (numero_expediente, numero_registro, representante, fecha_inicio, fecha_vencimiento, id_cliente, id_admin, id_bitacoras_estatus, id_estatus, id_clase, id_marca, created_at, updated_at) values('960743','1069176','SERGIO RODRIGUEZ VARELA','2008-09-02','2018-09-02','210','2','1','1',null,304,'2008-09-02 00:00:00','2008-09-02 00:00:00');</v>
      </c>
      <c r="BG953" s="6" t="str">
        <f t="shared" si="295"/>
        <v>insert into servicios_comentarios (comentario, id_admin, id_estatus, created_at, updated_at) values('TITULO ENTREGADO EL 13/02/2009',1,952,'2008-09-02 00:00:00','2008-09-02 00:00:00');</v>
      </c>
      <c r="BH953" s="6" t="str">
        <f t="shared" si="296"/>
        <v>insert into servicios_comentarios (comentario, id_admin, id_estatus, created_at, updated_at) values('39694',1,952,'2008-09-02 00:00:00','2008-09-02 00:00:00');</v>
      </c>
      <c r="BI953" s="137" t="str">
        <f t="shared" si="297"/>
        <v>update bitacoras_estatus set comprobacion_uso = 1, id_estatus=6 where id=952;</v>
      </c>
      <c r="BJ953" s="137" t="str">
        <f t="shared" si="298"/>
        <v>update bitacoras_estatus set numero_expediente = '960743', numero_registro = '1069176', id_estatus = 6, fecha_inicio = '2008-09-02', fecha_vencimiento ='2018-09-02', created_at ='2008-09-02 00:00:00', updated_at ='2008-09-02 00:00:00', id_clase=null, id_marca=304, id_cliente=210, vigencia = 1 where id =952;</v>
      </c>
      <c r="BK953" s="137" t="str">
        <f t="shared" si="299"/>
        <v>update bitacoras_estatus set id_estatus = 6 where id =952;</v>
      </c>
    </row>
    <row r="954" spans="1:63" ht="40">
      <c r="A954" s="3">
        <v>1408843</v>
      </c>
      <c r="B954" s="3">
        <v>1472436</v>
      </c>
      <c r="C954" s="3">
        <f>IF(Tabla1[[#This Row],[No. REG.]]="","",1)</f>
        <v>1</v>
      </c>
      <c r="D954" s="3" t="s">
        <v>46</v>
      </c>
      <c r="E954" s="3">
        <f>IF(Tabla1[[#This Row],[STATUS]]="","",VLOOKUP(D954,Estatus!$A$2:$B$13,2,0))</f>
        <v>10</v>
      </c>
      <c r="F954" s="3">
        <f>IF(Tabla1[[#This Row],[STATUS]]="","",VLOOKUP(D954,Estatus!$A$2:$I$12,9,0))</f>
        <v>1</v>
      </c>
      <c r="G954" s="12" t="s">
        <v>4889</v>
      </c>
      <c r="H954" s="7">
        <v>41516</v>
      </c>
      <c r="I954" s="80">
        <f t="shared" si="280"/>
        <v>2013</v>
      </c>
      <c r="J954" s="80">
        <f t="shared" si="281"/>
        <v>8</v>
      </c>
      <c r="K954" s="80">
        <f t="shared" si="282"/>
        <v>30</v>
      </c>
      <c r="L954" s="80" t="str">
        <f t="shared" si="283"/>
        <v>08</v>
      </c>
      <c r="M954" s="80">
        <f t="shared" si="284"/>
        <v>30</v>
      </c>
      <c r="N954" s="80" t="str">
        <f t="shared" si="285"/>
        <v>'2013-08-30'</v>
      </c>
      <c r="O954" s="80" t="str">
        <f t="shared" si="286"/>
        <v>'2013-08-30 00:00:00'</v>
      </c>
      <c r="P954" s="7">
        <v>45168</v>
      </c>
      <c r="Q954" s="80">
        <f t="shared" si="287"/>
        <v>2023</v>
      </c>
      <c r="R954" s="80">
        <f t="shared" si="288"/>
        <v>8</v>
      </c>
      <c r="S954" s="80">
        <f t="shared" si="289"/>
        <v>30</v>
      </c>
      <c r="T954" s="80" t="str">
        <f t="shared" si="290"/>
        <v>08</v>
      </c>
      <c r="U954" s="80">
        <f t="shared" si="291"/>
        <v>30</v>
      </c>
      <c r="V954" s="80" t="str">
        <f t="shared" si="292"/>
        <v>'2023-08-30'</v>
      </c>
      <c r="W954" s="80"/>
      <c r="X954" s="80" t="str">
        <f t="shared" si="293"/>
        <v>null</v>
      </c>
      <c r="Y954" s="3" t="s">
        <v>4890</v>
      </c>
      <c r="Z954" s="124">
        <f>IFERROR(IF(Y954="","null",VLOOKUP(Y954,Marcas!$A$2:$C$2024,2,0)),"")</f>
        <v>301</v>
      </c>
      <c r="AA954" s="3" t="s">
        <v>4890</v>
      </c>
      <c r="AB954" s="3">
        <f>IFERROR(IF(AA954="","",IF(AA954="EMPORIO LEGAL",1,VLOOKUP(AA954,Clientes!$A$2:$B$1190,2,0))),"")</f>
        <v>206</v>
      </c>
      <c r="AC954" s="3">
        <f>IFERROR(IF(Tabla1[[#This Row],[id_control]]="null","",VLOOKUP(CONCATENATE(Tabla1[[#This Row],[CLIENTE]],"-",Tabla1[[#This Row],[id_control]]),Hoja1!$C$2:$D$1994,2,0)),"")</f>
        <v>954</v>
      </c>
      <c r="AD954" s="3" t="s">
        <v>4891</v>
      </c>
      <c r="AE954" s="3"/>
      <c r="AF954" s="3"/>
      <c r="AG954" s="3"/>
      <c r="AH954" s="3"/>
      <c r="AI954" s="3"/>
      <c r="AJ954" s="3"/>
      <c r="AK954" s="3"/>
      <c r="AL954" s="3" t="s">
        <v>4892</v>
      </c>
      <c r="AM954" s="6"/>
      <c r="AN954" s="6"/>
      <c r="AO954" s="6"/>
      <c r="AP954" s="6"/>
      <c r="AQ954" s="6"/>
      <c r="AR954" s="6"/>
      <c r="AS954" s="6"/>
      <c r="AT954" s="6"/>
      <c r="AU954" s="6"/>
      <c r="AV954" s="6" t="s">
        <v>4893</v>
      </c>
      <c r="AW954" s="6"/>
      <c r="AX954" s="6"/>
      <c r="AY954" s="6"/>
      <c r="AZ954" s="6"/>
      <c r="BA954" s="6"/>
      <c r="BB954" s="6"/>
      <c r="BC954" s="6"/>
      <c r="BD954" s="6" t="s">
        <v>4892</v>
      </c>
      <c r="BE954" s="8">
        <v>953</v>
      </c>
      <c r="BF954" s="6" t="str">
        <f t="shared" si="294"/>
        <v>insert into bitacoras_estatus (numero_expediente, numero_registro, representante, fecha_inicio, fecha_vencimiento, id_cliente, id_admin, id_bitacoras_estatus, id_estatus, id_clase, id_marca, created_at, updated_at) values('1408843','1472436','PATRICIA DE LA FUENTE LOPEZ','2013-08-30','2023-08-30','206','2','1','1',null,301,'2013-08-30 00:00:00','2013-08-30 00:00:00');</v>
      </c>
      <c r="BG954" s="6" t="str">
        <f t="shared" si="295"/>
        <v>insert into servicios_comentarios (comentario, id_admin, id_estatus, created_at, updated_at) values('ANTERIORIDAD CONTESTADA 11/03/2014.TITULO RECIBIDO 2/09/2014. TITULO ENTREGADO 29/09/2014',1,953,'2013-08-30 00:00:00','2013-08-30 00:00:00');</v>
      </c>
      <c r="BH954" s="6" t="str">
        <f t="shared" si="296"/>
        <v>insert into servicios_comentarios (comentario, id_admin, id_estatus, created_at, updated_at) values('4 26 79 22 CEL.- 614 2 43 79 74',1,953,'2013-08-30 00:00:00','2013-08-30 00:00:00');</v>
      </c>
      <c r="BI954" s="137" t="str">
        <f t="shared" si="297"/>
        <v>update bitacoras_estatus set comprobacion_uso = 1, id_estatus=10 where id=953;</v>
      </c>
      <c r="BJ954" s="137" t="str">
        <f t="shared" si="298"/>
        <v>update bitacoras_estatus set numero_expediente = '1408843', numero_registro = '1472436', id_estatus = 10, fecha_inicio = '2013-08-30', fecha_vencimiento ='2023-08-30', created_at ='2013-08-30 00:00:00', updated_at ='2013-08-30 00:00:00', id_clase=null, id_marca=301, id_cliente=206, vigencia = 1 where id =953;</v>
      </c>
      <c r="BK954" s="137" t="str">
        <f t="shared" si="299"/>
        <v>update bitacoras_estatus set id_estatus = 10 where id =953;</v>
      </c>
    </row>
    <row r="955" spans="1:63" ht="157">
      <c r="A955" s="3">
        <v>856565</v>
      </c>
      <c r="B955" s="3">
        <v>994144</v>
      </c>
      <c r="C955" s="3">
        <f>IF(Tabla1[[#This Row],[No. REG.]]="","",1)</f>
        <v>1</v>
      </c>
      <c r="D955" s="3" t="s">
        <v>46</v>
      </c>
      <c r="E955" s="3">
        <f>IF(Tabla1[[#This Row],[STATUS]]="","",VLOOKUP(D955,Estatus!$A$2:$B$13,2,0))</f>
        <v>10</v>
      </c>
      <c r="F955" s="3">
        <f>IF(Tabla1[[#This Row],[STATUS]]="","",VLOOKUP(D955,Estatus!$A$2:$I$12,9,0))</f>
        <v>1</v>
      </c>
      <c r="G955" s="12" t="s">
        <v>8725</v>
      </c>
      <c r="H955" s="7">
        <v>39218</v>
      </c>
      <c r="I955" s="80">
        <f t="shared" si="280"/>
        <v>2007</v>
      </c>
      <c r="J955" s="80">
        <f t="shared" si="281"/>
        <v>5</v>
      </c>
      <c r="K955" s="80">
        <f t="shared" si="282"/>
        <v>16</v>
      </c>
      <c r="L955" s="80" t="str">
        <f t="shared" si="283"/>
        <v>05</v>
      </c>
      <c r="M955" s="80">
        <f t="shared" si="284"/>
        <v>16</v>
      </c>
      <c r="N955" s="80" t="str">
        <f t="shared" si="285"/>
        <v>'2007-05-16'</v>
      </c>
      <c r="O955" s="80" t="str">
        <f t="shared" si="286"/>
        <v>'2007-05-16 00:00:00'</v>
      </c>
      <c r="P955" s="7">
        <v>46523</v>
      </c>
      <c r="Q955" s="80">
        <f t="shared" si="287"/>
        <v>2027</v>
      </c>
      <c r="R955" s="80">
        <f t="shared" si="288"/>
        <v>5</v>
      </c>
      <c r="S955" s="80">
        <f t="shared" si="289"/>
        <v>16</v>
      </c>
      <c r="T955" s="80" t="str">
        <f t="shared" si="290"/>
        <v>05</v>
      </c>
      <c r="U955" s="80">
        <f t="shared" si="291"/>
        <v>16</v>
      </c>
      <c r="V955" s="80" t="str">
        <f t="shared" si="292"/>
        <v>'2027-05-16'</v>
      </c>
      <c r="W955" s="80"/>
      <c r="X955" s="80" t="str">
        <f t="shared" si="293"/>
        <v>null</v>
      </c>
      <c r="Y955" s="12" t="s">
        <v>4894</v>
      </c>
      <c r="Z955" s="125">
        <f>IFERROR(IF(Y955="","null",VLOOKUP(Y955,Marcas!$A$2:$C$2024,2,0)),"")</f>
        <v>296</v>
      </c>
      <c r="AA955" s="3" t="s">
        <v>4894</v>
      </c>
      <c r="AB955" s="3">
        <f>IFERROR(IF(AA955="","",IF(AA955="EMPORIO LEGAL",1,VLOOKUP(AA955,Clientes!$A$2:$B$1190,2,0))),"")</f>
        <v>202</v>
      </c>
      <c r="AC955" s="3">
        <f>IFERROR(IF(Tabla1[[#This Row],[id_control]]="null","",VLOOKUP(CONCATENATE(Tabla1[[#This Row],[CLIENTE]],"-",Tabla1[[#This Row],[id_control]]),Hoja1!$C$2:$D$1994,2,0)),"")</f>
        <v>955</v>
      </c>
      <c r="AD955" s="3" t="s">
        <v>4895</v>
      </c>
      <c r="AE955" s="3"/>
      <c r="AF955" s="3"/>
      <c r="AG955" s="3"/>
      <c r="AH955" s="3"/>
      <c r="AI955" s="3"/>
      <c r="AJ955" s="3"/>
      <c r="AK955" s="3"/>
      <c r="AL955" s="3" t="s">
        <v>4896</v>
      </c>
      <c r="AM955" s="4" t="s">
        <v>4897</v>
      </c>
      <c r="AN955" s="6"/>
      <c r="AO955" s="6"/>
      <c r="AP955" s="6"/>
      <c r="AQ955" s="4" t="s">
        <v>4898</v>
      </c>
      <c r="AR955" s="6"/>
      <c r="AS955" s="6"/>
      <c r="AT955" s="6"/>
      <c r="AU955" s="6"/>
      <c r="AV955" s="4" t="s">
        <v>4899</v>
      </c>
      <c r="AW955" s="4"/>
      <c r="AX955" s="6"/>
      <c r="AY955" s="6"/>
      <c r="AZ955" s="6"/>
      <c r="BA955" s="6"/>
      <c r="BB955" s="6"/>
      <c r="BC955" s="6"/>
      <c r="BD955" s="6" t="s">
        <v>4900</v>
      </c>
      <c r="BE955" s="8">
        <v>954</v>
      </c>
      <c r="BF955" s="6" t="str">
        <f t="shared" si="294"/>
        <v>insert into bitacoras_estatus (numero_expediente, numero_registro, representante, fecha_inicio, fecha_vencimiento, id_cliente, id_admin, id_bitacoras_estatus, id_estatus, id_clase, id_marca, created_at, updated_at) values('856565','994144','MARIA DEL SOCORRO ACOSTA','2007-05-16','2027-05-16','202','2','1','1',null,296,'2007-05-16 00:00:00','2007-05-16 00:00:00');</v>
      </c>
      <c r="BG955" s="6" t="str">
        <f t="shared" si="295"/>
        <v>insert into servicios_comentarios (comentario, id_admin, id_estatus, created_at, updated_at) values('Titulo entregado 12/12/07 INSCRIPCION DE LICENCIA DE USO RECIBIDA EL 26 DE FEB 16 A FAVOR DE OPERADORA DE FRANQUICIAS COCOCLAS SA DE CV MARCA 1510249 INCRIPCION DE LICENCIA DE USO RECIBIDA EL 26 DE FEB,MARCA 87704 INSCRIPCION DE USO DE LICENCIA RECIVIDA EL 26 DE FEV MARCA 8700 INSCRIPCIOND E LICENCIA RECIBIDA EL 36 ED FEB DEL 16 . EN FECHA 2 DE FEBRERO 2017 SE PRESENTO SOLICITUD DE RENOVACION DE MARCA. SE COMUNICA LA RENOVACION 11 MAYO 2017',1,954,'2007-05-16 00:00:00','2007-05-16 00:00:00');</v>
      </c>
      <c r="BH955" s="6" t="str">
        <f t="shared" si="296"/>
        <v>insert into servicios_comentarios (comentario, id_admin, id_estatus, created_at, updated_at) values('410 7336 430 0533 cel. 169-1611',1,954,'2007-05-16 00:00:00','2007-05-16 00:00:00');</v>
      </c>
      <c r="BI955" s="137" t="str">
        <f t="shared" si="297"/>
        <v>update bitacoras_estatus set comprobacion_uso = 1, id_estatus=10 where id=954;</v>
      </c>
      <c r="BJ955" s="137" t="str">
        <f t="shared" si="298"/>
        <v>update bitacoras_estatus set numero_expediente = '856565', numero_registro = '994144', id_estatus = 10, fecha_inicio = '2007-05-16', fecha_vencimiento ='2027-05-16', created_at ='2007-05-16 00:00:00', updated_at ='2007-05-16 00:00:00', id_clase=null, id_marca=296, id_cliente=202, vigencia = 1 where id =954;</v>
      </c>
      <c r="BK955" s="137" t="str">
        <f t="shared" si="299"/>
        <v>update bitacoras_estatus set id_estatus = 10 where id =954;</v>
      </c>
    </row>
    <row r="956" spans="1:63" ht="40">
      <c r="A956" s="3">
        <v>1528581</v>
      </c>
      <c r="B956" s="3">
        <v>1510249</v>
      </c>
      <c r="C956" s="3">
        <f>IF(Tabla1[[#This Row],[No. REG.]]="","",1)</f>
        <v>1</v>
      </c>
      <c r="D956" s="3" t="s">
        <v>46</v>
      </c>
      <c r="E956" s="3">
        <f>IF(Tabla1[[#This Row],[STATUS]]="","",VLOOKUP(D956,Estatus!$A$2:$B$13,2,0))</f>
        <v>10</v>
      </c>
      <c r="F956" s="3">
        <f>IF(Tabla1[[#This Row],[STATUS]]="","",VLOOKUP(D956,Estatus!$A$2:$I$12,9,0))</f>
        <v>1</v>
      </c>
      <c r="G956" s="12" t="s">
        <v>4901</v>
      </c>
      <c r="H956" s="7">
        <v>41900</v>
      </c>
      <c r="I956" s="80">
        <f t="shared" si="280"/>
        <v>2014</v>
      </c>
      <c r="J956" s="80">
        <f t="shared" si="281"/>
        <v>9</v>
      </c>
      <c r="K956" s="80">
        <f t="shared" si="282"/>
        <v>18</v>
      </c>
      <c r="L956" s="80" t="str">
        <f t="shared" si="283"/>
        <v>09</v>
      </c>
      <c r="M956" s="80">
        <f t="shared" si="284"/>
        <v>18</v>
      </c>
      <c r="N956" s="80" t="str">
        <f t="shared" si="285"/>
        <v>'2014-09-18'</v>
      </c>
      <c r="O956" s="80" t="str">
        <f t="shared" si="286"/>
        <v>'2014-09-18 00:00:00'</v>
      </c>
      <c r="P956" s="7">
        <v>45553</v>
      </c>
      <c r="Q956" s="80">
        <f t="shared" si="287"/>
        <v>2024</v>
      </c>
      <c r="R956" s="80">
        <f t="shared" si="288"/>
        <v>9</v>
      </c>
      <c r="S956" s="80">
        <f t="shared" si="289"/>
        <v>18</v>
      </c>
      <c r="T956" s="80" t="str">
        <f t="shared" si="290"/>
        <v>09</v>
      </c>
      <c r="U956" s="80">
        <f t="shared" si="291"/>
        <v>18</v>
      </c>
      <c r="V956" s="80" t="str">
        <f t="shared" si="292"/>
        <v>'2024-09-18'</v>
      </c>
      <c r="W956" s="80">
        <v>35</v>
      </c>
      <c r="X956" s="80">
        <f t="shared" si="293"/>
        <v>35</v>
      </c>
      <c r="Y956" s="12" t="s">
        <v>4894</v>
      </c>
      <c r="Z956" s="125">
        <f>IFERROR(IF(Y956="","null",VLOOKUP(Y956,Marcas!$A$2:$C$2024,2,0)),"")</f>
        <v>296</v>
      </c>
      <c r="AA956" s="3" t="s">
        <v>4894</v>
      </c>
      <c r="AB956" s="3">
        <f>IFERROR(IF(AA956="","",IF(AA956="EMPORIO LEGAL",1,VLOOKUP(AA956,Clientes!$A$2:$B$1190,2,0))),"")</f>
        <v>202</v>
      </c>
      <c r="AC956" s="3">
        <f>IFERROR(IF(Tabla1[[#This Row],[id_control]]="null","",VLOOKUP(CONCATENATE(Tabla1[[#This Row],[CLIENTE]],"-",Tabla1[[#This Row],[id_control]]),Hoja1!$C$2:$D$1994,2,0)),"")</f>
        <v>955</v>
      </c>
      <c r="AD956" s="3" t="s">
        <v>4895</v>
      </c>
      <c r="AE956" s="3"/>
      <c r="AF956" s="3"/>
      <c r="AG956" s="3"/>
      <c r="AH956" s="3"/>
      <c r="AI956" s="3"/>
      <c r="AJ956" s="3"/>
      <c r="AK956" s="3"/>
      <c r="AL956" s="3" t="s">
        <v>4902</v>
      </c>
      <c r="AM956" s="6"/>
      <c r="AN956" s="6"/>
      <c r="AO956" s="6"/>
      <c r="AP956" s="6"/>
      <c r="AQ956" s="6"/>
      <c r="AR956" s="6"/>
      <c r="AS956" s="6"/>
      <c r="AT956" s="6"/>
      <c r="AU956" s="6"/>
      <c r="AV956" s="6" t="s">
        <v>4903</v>
      </c>
      <c r="AW956" s="6"/>
      <c r="AX956" s="6"/>
      <c r="AY956" s="6"/>
      <c r="AZ956" s="6"/>
      <c r="BA956" s="6"/>
      <c r="BB956" s="6"/>
      <c r="BC956" s="6"/>
      <c r="BD956" s="6" t="s">
        <v>4902</v>
      </c>
      <c r="BE956" s="8">
        <v>955</v>
      </c>
      <c r="BF956" s="6" t="str">
        <f t="shared" si="294"/>
        <v>insert into bitacoras_estatus (numero_expediente, numero_registro, representante, fecha_inicio, fecha_vencimiento, id_cliente, id_admin, id_bitacoras_estatus, id_estatus, id_clase, id_marca, created_at, updated_at) values('1528581','1510249','MARIA DEL SOCORRO ACOSTA','2014-09-18','2024-09-18','202','2','1','1',35,296,'2014-09-18 00:00:00','2014-09-18 00:00:00');</v>
      </c>
      <c r="BG956" s="6" t="str">
        <f t="shared" si="295"/>
        <v>insert into servicios_comentarios (comentario, id_admin, id_estatus, created_at, updated_at) values('TÍTULO RECIBIDO EN 26 FEBRERO 2015 ENTREGADO A CLIENTE.. LICENCIA DE USO SE ENVIO EL 13 OCT 15',1,955,'2014-09-18 00:00:00','2014-09-18 00:00:00');</v>
      </c>
      <c r="BH956" s="6" t="str">
        <f t="shared" si="296"/>
        <v>insert into servicios_comentarios (comentario, id_admin, id_estatus, created_at, updated_at) values('410 7336 430 0533 423 06 80 cel. 169-1611, tel.- 423-0680',1,955,'2014-09-18 00:00:00','2014-09-18 00:00:00');</v>
      </c>
      <c r="BI956" s="137" t="str">
        <f t="shared" si="297"/>
        <v>update bitacoras_estatus set comprobacion_uso = 1, id_estatus=10 where id=955;</v>
      </c>
      <c r="BJ956" s="137" t="str">
        <f t="shared" si="298"/>
        <v>update bitacoras_estatus set numero_expediente = '1528581', numero_registro = '1510249', id_estatus = 10, fecha_inicio = '2014-09-18', fecha_vencimiento ='2024-09-18', created_at ='2014-09-18 00:00:00', updated_at ='2014-09-18 00:00:00', id_clase=35, id_marca=296, id_cliente=202, vigencia = 1 where id =955;</v>
      </c>
      <c r="BK956" s="137" t="str">
        <f t="shared" si="299"/>
        <v>update bitacoras_estatus set id_estatus = 10 where id =955;</v>
      </c>
    </row>
    <row r="957" spans="1:63">
      <c r="A957" s="3">
        <v>1003648</v>
      </c>
      <c r="B957" s="3">
        <v>1104815</v>
      </c>
      <c r="C957" s="3">
        <f>IF(Tabla1[[#This Row],[No. REG.]]="","",1)</f>
        <v>1</v>
      </c>
      <c r="D957" s="3" t="s">
        <v>41</v>
      </c>
      <c r="E957" s="3">
        <f>IF(Tabla1[[#This Row],[STATUS]]="","",VLOOKUP(D957,Estatus!$A$2:$B$13,2,0))</f>
        <v>6</v>
      </c>
      <c r="F957" s="3">
        <f>IF(Tabla1[[#This Row],[STATUS]]="","",VLOOKUP(D957,Estatus!$A$2:$I$12,9,0))</f>
        <v>1</v>
      </c>
      <c r="G957" s="12" t="s">
        <v>4904</v>
      </c>
      <c r="H957" s="7">
        <v>39919</v>
      </c>
      <c r="I957" s="80">
        <f t="shared" si="280"/>
        <v>2009</v>
      </c>
      <c r="J957" s="80">
        <f t="shared" si="281"/>
        <v>4</v>
      </c>
      <c r="K957" s="80">
        <f t="shared" si="282"/>
        <v>16</v>
      </c>
      <c r="L957" s="80" t="str">
        <f t="shared" si="283"/>
        <v>04</v>
      </c>
      <c r="M957" s="80">
        <f t="shared" si="284"/>
        <v>16</v>
      </c>
      <c r="N957" s="80" t="str">
        <f t="shared" si="285"/>
        <v>'2009-04-16'</v>
      </c>
      <c r="O957" s="80" t="str">
        <f t="shared" si="286"/>
        <v>'2009-04-16 00:00:00'</v>
      </c>
      <c r="P957" s="7">
        <v>43571</v>
      </c>
      <c r="Q957" s="80">
        <f t="shared" si="287"/>
        <v>2019</v>
      </c>
      <c r="R957" s="80">
        <f t="shared" si="288"/>
        <v>4</v>
      </c>
      <c r="S957" s="80">
        <f t="shared" si="289"/>
        <v>16</v>
      </c>
      <c r="T957" s="80" t="str">
        <f t="shared" si="290"/>
        <v>04</v>
      </c>
      <c r="U957" s="80">
        <f t="shared" si="291"/>
        <v>16</v>
      </c>
      <c r="V957" s="80" t="str">
        <f t="shared" si="292"/>
        <v>'2019-04-16'</v>
      </c>
      <c r="W957" s="80"/>
      <c r="X957" s="80" t="str">
        <f t="shared" si="293"/>
        <v>null</v>
      </c>
      <c r="Y957" s="3" t="s">
        <v>4905</v>
      </c>
      <c r="Z957" s="124">
        <f>IFERROR(IF(Y957="","null",VLOOKUP(Y957,Marcas!$A$2:$C$2024,2,0)),"")</f>
        <v>295</v>
      </c>
      <c r="AA957" s="3" t="s">
        <v>4905</v>
      </c>
      <c r="AB957" s="3">
        <f>IFERROR(IF(AA957="","",IF(AA957="EMPORIO LEGAL",1,VLOOKUP(AA957,Clientes!$A$2:$B$1190,2,0))),"")</f>
        <v>201</v>
      </c>
      <c r="AC957" s="3">
        <f>IFERROR(IF(Tabla1[[#This Row],[id_control]]="null","",VLOOKUP(CONCATENATE(Tabla1[[#This Row],[CLIENTE]],"-",Tabla1[[#This Row],[id_control]]),Hoja1!$C$2:$D$1994,2,0)),"")</f>
        <v>957</v>
      </c>
      <c r="AD957" s="3" t="s">
        <v>4906</v>
      </c>
      <c r="AE957" s="3" t="s">
        <v>4907</v>
      </c>
      <c r="AF957" s="3"/>
      <c r="AG957" s="3"/>
      <c r="AH957" s="3"/>
      <c r="AI957" s="3"/>
      <c r="AJ957" s="3"/>
      <c r="AK957" s="3"/>
      <c r="AL957" s="3" t="s">
        <v>4908</v>
      </c>
      <c r="AM957" s="5"/>
      <c r="AN957" s="5"/>
      <c r="AO957" s="5"/>
      <c r="AP957" s="5"/>
      <c r="AQ957" s="5" t="s">
        <v>4909</v>
      </c>
      <c r="AR957" s="5" t="s">
        <v>4910</v>
      </c>
      <c r="AS957" s="5"/>
      <c r="AT957" s="5"/>
      <c r="AU957" s="5"/>
      <c r="AV957" s="5" t="s">
        <v>4911</v>
      </c>
      <c r="AW957" s="11" t="s">
        <v>4912</v>
      </c>
      <c r="AX957" s="5" t="s">
        <v>4913</v>
      </c>
      <c r="AY957" s="5" t="s">
        <v>4914</v>
      </c>
      <c r="AZ957" s="5"/>
      <c r="BA957" s="5"/>
      <c r="BB957" s="5"/>
      <c r="BC957" s="5"/>
      <c r="BD957" s="8" t="s">
        <v>4915</v>
      </c>
      <c r="BE957" s="8">
        <v>956</v>
      </c>
      <c r="BF957" s="6" t="str">
        <f t="shared" si="294"/>
        <v>insert into bitacoras_estatus (numero_expediente, numero_registro, representante, fecha_inicio, fecha_vencimiento, id_cliente, id_admin, id_bitacoras_estatus, id_estatus, id_clase, id_marca, created_at, updated_at) values('1003648','1104815','PERLA ILEANA RIVERA CHAVIRA','2009-04-16','2019-04-16','201','2','1','1',null,295,'2009-04-16 00:00:00','2009-04-16 00:00:00');</v>
      </c>
      <c r="BG957" s="6" t="str">
        <f t="shared" si="295"/>
        <v>insert into servicios_comentarios (comentario, id_admin, id_estatus, created_at, updated_at) values('Título entregado 26/08/2009',1,956,'2009-04-16 00:00:00','2009-04-16 00:00:00');</v>
      </c>
      <c r="BH957" s="6" t="str">
        <f t="shared" si="296"/>
        <v>insert into servicios_comentarios (comentario, id_admin, id_estatus, created_at, updated_at) values('415-0100, PERLA 614-142-4898,JANINE 614-153-2174',1,956,'2009-04-16 00:00:00','2009-04-16 00:00:00');</v>
      </c>
      <c r="BI957" s="137" t="str">
        <f t="shared" si="297"/>
        <v>update bitacoras_estatus set comprobacion_uso = 1, id_estatus=6 where id=956;</v>
      </c>
      <c r="BJ957" s="137" t="str">
        <f t="shared" si="298"/>
        <v>update bitacoras_estatus set numero_expediente = '1003648', numero_registro = '1104815', id_estatus = 6, fecha_inicio = '2009-04-16', fecha_vencimiento ='2019-04-16', created_at ='2009-04-16 00:00:00', updated_at ='2009-04-16 00:00:00', id_clase=null, id_marca=295, id_cliente=201, vigencia = 1 where id =956;</v>
      </c>
      <c r="BK957" s="137" t="str">
        <f t="shared" si="299"/>
        <v>update bitacoras_estatus set id_estatus = 6 where id =956;</v>
      </c>
    </row>
    <row r="958" spans="1:63">
      <c r="A958" s="6">
        <v>1300808</v>
      </c>
      <c r="B958" s="6">
        <v>1335119</v>
      </c>
      <c r="C958" s="6">
        <f>IF(Tabla1[[#This Row],[No. REG.]]="","",1)</f>
        <v>1</v>
      </c>
      <c r="D958" s="3" t="s">
        <v>46</v>
      </c>
      <c r="E958" s="3">
        <f>IF(Tabla1[[#This Row],[STATUS]]="","",VLOOKUP(D958,Estatus!$A$2:$B$13,2,0))</f>
        <v>10</v>
      </c>
      <c r="F958" s="3">
        <f>IF(Tabla1[[#This Row],[STATUS]]="","",VLOOKUP(D958,Estatus!$A$2:$I$12,9,0))</f>
        <v>1</v>
      </c>
      <c r="G958" s="16" t="s">
        <v>1550</v>
      </c>
      <c r="H958" s="9">
        <v>41122</v>
      </c>
      <c r="I958" s="81">
        <f t="shared" si="280"/>
        <v>2012</v>
      </c>
      <c r="J958" s="81">
        <f t="shared" si="281"/>
        <v>8</v>
      </c>
      <c r="K958" s="81">
        <f t="shared" si="282"/>
        <v>1</v>
      </c>
      <c r="L958" s="81" t="str">
        <f t="shared" si="283"/>
        <v>08</v>
      </c>
      <c r="M958" s="81" t="str">
        <f t="shared" si="284"/>
        <v>01</v>
      </c>
      <c r="N958" s="81" t="str">
        <f t="shared" si="285"/>
        <v>'2012-08-01'</v>
      </c>
      <c r="O958" s="81" t="str">
        <f t="shared" si="286"/>
        <v>'2012-08-01 00:00:00'</v>
      </c>
      <c r="P958" s="9">
        <v>44774</v>
      </c>
      <c r="Q958" s="81">
        <f t="shared" si="287"/>
        <v>2022</v>
      </c>
      <c r="R958" s="81">
        <f t="shared" si="288"/>
        <v>8</v>
      </c>
      <c r="S958" s="81">
        <f t="shared" si="289"/>
        <v>1</v>
      </c>
      <c r="T958" s="81" t="str">
        <f t="shared" si="290"/>
        <v>08</v>
      </c>
      <c r="U958" s="81" t="str">
        <f t="shared" si="291"/>
        <v>01</v>
      </c>
      <c r="V958" s="81" t="str">
        <f t="shared" si="292"/>
        <v>'2022-08-01'</v>
      </c>
      <c r="W958" s="81"/>
      <c r="X958" s="81" t="str">
        <f t="shared" si="293"/>
        <v>null</v>
      </c>
      <c r="Y958" s="6" t="s">
        <v>8888</v>
      </c>
      <c r="Z958" s="123">
        <f>IFERROR(IF(Y958="","null",VLOOKUP(Y958,Marcas!$A$2:$C$2024,2,0)),"")</f>
        <v>571</v>
      </c>
      <c r="AA958" s="6" t="s">
        <v>4917</v>
      </c>
      <c r="AB958" s="6">
        <f>IFERROR(IF(AA958="","",IF(AA958="EMPORIO LEGAL",1,VLOOKUP(AA958,Clientes!$A$2:$B$1190,2,0))),"")</f>
        <v>200</v>
      </c>
      <c r="AC958" s="6">
        <f>IFERROR(IF(Tabla1[[#This Row],[id_control]]="null","",VLOOKUP(CONCATENATE(Tabla1[[#This Row],[CLIENTE]],"-",Tabla1[[#This Row],[id_control]]),Hoja1!$C$2:$D$1994,2,0)),"")</f>
        <v>958</v>
      </c>
      <c r="AD958" s="6" t="s">
        <v>4906</v>
      </c>
      <c r="AE958" s="6"/>
      <c r="AF958" s="6"/>
      <c r="AG958" s="6"/>
      <c r="AH958" s="6"/>
      <c r="AI958" s="6"/>
      <c r="AJ958" s="6"/>
      <c r="AK958" s="6"/>
      <c r="AL958" s="8">
        <v>6144150111</v>
      </c>
      <c r="AM958" s="6"/>
      <c r="AN958" s="6"/>
      <c r="AO958" s="6"/>
      <c r="AP958" s="6"/>
      <c r="AQ958" s="8">
        <v>6141424898</v>
      </c>
      <c r="AR958" s="6"/>
      <c r="AS958" s="6"/>
      <c r="AT958" s="6"/>
      <c r="AU958" s="6"/>
      <c r="AV958" s="8" t="s">
        <v>4911</v>
      </c>
      <c r="AW958" s="8" t="s">
        <v>4912</v>
      </c>
      <c r="AX958" s="6"/>
      <c r="AY958" s="6"/>
      <c r="AZ958" s="6"/>
      <c r="BA958" s="6"/>
      <c r="BB958" s="6"/>
      <c r="BC958" s="6"/>
      <c r="BD958" s="6"/>
      <c r="BE958" s="8">
        <v>957</v>
      </c>
      <c r="BF958" s="6" t="str">
        <f t="shared" si="294"/>
        <v>insert into bitacoras_estatus (numero_expediente, numero_registro, representante, fecha_inicio, fecha_vencimiento, id_cliente, id_admin, id_bitacoras_estatus, id_estatus, id_clase, id_marca, created_at, updated_at) values('1300808','1335119','PERLA ILEANA RIVERA CHAVIRA','2012-08-01','2022-08-01','200','2','1','1',null,571,'2012-08-01 00:00:00','2012-08-01 00:00:00');</v>
      </c>
      <c r="BG958" s="6" t="str">
        <f t="shared" si="295"/>
        <v>insert into servicios_comentarios (comentario, id_admin, id_estatus, created_at, updated_at) values('TITULO RECIBIDO 07/03/2013',1,957,'2012-08-01 00:00:00','2012-08-01 00:00:00');</v>
      </c>
      <c r="BH958" s="6" t="str">
        <f t="shared" si="296"/>
        <v/>
      </c>
      <c r="BI958" s="137" t="str">
        <f t="shared" si="297"/>
        <v>update bitacoras_estatus set comprobacion_uso = 1, id_estatus=10 where id=957;</v>
      </c>
      <c r="BJ958" s="137" t="str">
        <f t="shared" si="298"/>
        <v>update bitacoras_estatus set numero_expediente = '1300808', numero_registro = '1335119', id_estatus = 10, fecha_inicio = '2012-08-01', fecha_vencimiento ='2022-08-01', created_at ='2012-08-01 00:00:00', updated_at ='2012-08-01 00:00:00', id_clase=null, id_marca=571, id_cliente=200, vigencia = 1 where id =957;</v>
      </c>
      <c r="BK958" s="137" t="str">
        <f t="shared" si="299"/>
        <v>update bitacoras_estatus set id_estatus = 10 where id =957;</v>
      </c>
    </row>
    <row r="959" spans="1:63">
      <c r="A959" s="6">
        <v>1344810</v>
      </c>
      <c r="B959" s="6">
        <v>1362734</v>
      </c>
      <c r="C959" s="6">
        <f>IF(Tabla1[[#This Row],[No. REG.]]="","",1)</f>
        <v>1</v>
      </c>
      <c r="D959" s="3" t="s">
        <v>46</v>
      </c>
      <c r="E959" s="3">
        <f>IF(Tabla1[[#This Row],[STATUS]]="","",VLOOKUP(D959,Estatus!$A$2:$B$13,2,0))</f>
        <v>10</v>
      </c>
      <c r="F959" s="3">
        <f>IF(Tabla1[[#This Row],[STATUS]]="","",VLOOKUP(D959,Estatus!$A$2:$I$12,9,0))</f>
        <v>1</v>
      </c>
      <c r="G959" s="16" t="s">
        <v>166</v>
      </c>
      <c r="H959" s="9">
        <v>41305</v>
      </c>
      <c r="I959" s="81">
        <f t="shared" si="280"/>
        <v>2013</v>
      </c>
      <c r="J959" s="81">
        <f t="shared" si="281"/>
        <v>1</v>
      </c>
      <c r="K959" s="81">
        <f t="shared" si="282"/>
        <v>31</v>
      </c>
      <c r="L959" s="81" t="str">
        <f t="shared" si="283"/>
        <v>01</v>
      </c>
      <c r="M959" s="81">
        <f t="shared" si="284"/>
        <v>31</v>
      </c>
      <c r="N959" s="81" t="str">
        <f t="shared" si="285"/>
        <v>'2013-01-31'</v>
      </c>
      <c r="O959" s="81" t="str">
        <f t="shared" si="286"/>
        <v>'2013-01-31 00:00:00'</v>
      </c>
      <c r="P959" s="9">
        <v>44957</v>
      </c>
      <c r="Q959" s="81">
        <f t="shared" si="287"/>
        <v>2023</v>
      </c>
      <c r="R959" s="81">
        <f t="shared" si="288"/>
        <v>1</v>
      </c>
      <c r="S959" s="81">
        <f t="shared" si="289"/>
        <v>31</v>
      </c>
      <c r="T959" s="81" t="str">
        <f t="shared" si="290"/>
        <v>01</v>
      </c>
      <c r="U959" s="81">
        <f t="shared" si="291"/>
        <v>31</v>
      </c>
      <c r="V959" s="81" t="str">
        <f t="shared" si="292"/>
        <v>'2023-01-31'</v>
      </c>
      <c r="W959" s="81"/>
      <c r="X959" s="81" t="str">
        <f t="shared" si="293"/>
        <v>null</v>
      </c>
      <c r="Y959" s="6" t="s">
        <v>4918</v>
      </c>
      <c r="Z959" s="123">
        <f>IFERROR(IF(Y959="","null",VLOOKUP(Y959,Marcas!$A$2:$C$2024,2,0)),"")</f>
        <v>820</v>
      </c>
      <c r="AA959" s="6" t="s">
        <v>4917</v>
      </c>
      <c r="AB959" s="6">
        <f>IFERROR(IF(AA959="","",IF(AA959="EMPORIO LEGAL",1,VLOOKUP(AA959,Clientes!$A$2:$B$1190,2,0))),"")</f>
        <v>200</v>
      </c>
      <c r="AC959" s="6">
        <f>IFERROR(IF(Tabla1[[#This Row],[id_control]]="null","",VLOOKUP(CONCATENATE(Tabla1[[#This Row],[CLIENTE]],"-",Tabla1[[#This Row],[id_control]]),Hoja1!$C$2:$D$1994,2,0)),"")</f>
        <v>959</v>
      </c>
      <c r="AD959" s="8" t="s">
        <v>4906</v>
      </c>
      <c r="AE959" s="8" t="s">
        <v>4907</v>
      </c>
      <c r="AF959" s="6"/>
      <c r="AG959" s="6"/>
      <c r="AH959" s="6"/>
      <c r="AI959" s="6"/>
      <c r="AJ959" s="6"/>
      <c r="AK959" s="6"/>
      <c r="AL959" s="3" t="s">
        <v>4919</v>
      </c>
      <c r="AM959" s="6"/>
      <c r="AN959" s="6"/>
      <c r="AO959" s="6"/>
      <c r="AP959" s="6"/>
      <c r="AQ959" s="8" t="s">
        <v>4920</v>
      </c>
      <c r="AR959" s="8" t="s">
        <v>4921</v>
      </c>
      <c r="AS959" s="6"/>
      <c r="AT959" s="6"/>
      <c r="AU959" s="6"/>
      <c r="AV959" s="8" t="s">
        <v>4911</v>
      </c>
      <c r="AW959" s="8" t="s">
        <v>4913</v>
      </c>
      <c r="AX959" s="8" t="s">
        <v>4912</v>
      </c>
      <c r="AY959" s="6"/>
      <c r="AZ959" s="6"/>
      <c r="BA959" s="6"/>
      <c r="BB959" s="6"/>
      <c r="BC959" s="6"/>
      <c r="BD959" s="6" t="s">
        <v>4915</v>
      </c>
      <c r="BE959" s="8">
        <v>958</v>
      </c>
      <c r="BF959" s="6" t="str">
        <f t="shared" si="294"/>
        <v>insert into bitacoras_estatus (numero_expediente, numero_registro, representante, fecha_inicio, fecha_vencimiento, id_cliente, id_admin, id_bitacoras_estatus, id_estatus, id_clase, id_marca, created_at, updated_at) values('1344810','1362734','PERLA ILEANA RIVERA CHAVIRA','2013-01-31','2023-01-31','200','2','1','1',null,820,'2013-01-31 00:00:00','2013-01-31 00:00:00');</v>
      </c>
      <c r="BG959" s="6" t="str">
        <f t="shared" si="295"/>
        <v>insert into servicios_comentarios (comentario, id_admin, id_estatus, created_at, updated_at) values('TITULO RECIBIDO 05/07/2013',1,958,'2013-01-31 00:00:00','2013-01-31 00:00:00');</v>
      </c>
      <c r="BH959" s="6" t="str">
        <f t="shared" si="296"/>
        <v>insert into servicios_comentarios (comentario, id_admin, id_estatus, created_at, updated_at) values('415-0100, PERLA 614-142-4898,JANINE 614-153-2174',1,958,'2013-01-31 00:00:00','2013-01-31 00:00:00');</v>
      </c>
      <c r="BI959" s="137" t="str">
        <f t="shared" si="297"/>
        <v>update bitacoras_estatus set comprobacion_uso = 1, id_estatus=10 where id=958;</v>
      </c>
      <c r="BJ959" s="137" t="str">
        <f t="shared" si="298"/>
        <v>update bitacoras_estatus set numero_expediente = '1344810', numero_registro = '1362734', id_estatus = 10, fecha_inicio = '2013-01-31', fecha_vencimiento ='2023-01-31', created_at ='2013-01-31 00:00:00', updated_at ='2013-01-31 00:00:00', id_clase=null, id_marca=820, id_cliente=200, vigencia = 1 where id =958;</v>
      </c>
      <c r="BK959" s="137" t="str">
        <f t="shared" si="299"/>
        <v>update bitacoras_estatus set id_estatus = 10 where id =958;</v>
      </c>
    </row>
    <row r="960" spans="1:63">
      <c r="A960" s="6">
        <v>1378881</v>
      </c>
      <c r="B960" s="8">
        <v>1394610</v>
      </c>
      <c r="C960" s="8">
        <f>IF(Tabla1[[#This Row],[No. REG.]]="","",1)</f>
        <v>1</v>
      </c>
      <c r="D960" s="3" t="s">
        <v>46</v>
      </c>
      <c r="E960" s="3">
        <f>IF(Tabla1[[#This Row],[STATUS]]="","",VLOOKUP(D960,Estatus!$A$2:$B$13,2,0))</f>
        <v>10</v>
      </c>
      <c r="F960" s="3">
        <f>IF(Tabla1[[#This Row],[STATUS]]="","",VLOOKUP(D960,Estatus!$A$2:$I$12,9,0))</f>
        <v>1</v>
      </c>
      <c r="G960" s="16" t="s">
        <v>4922</v>
      </c>
      <c r="H960" s="9">
        <v>41425</v>
      </c>
      <c r="I960" s="81">
        <f t="shared" si="280"/>
        <v>2013</v>
      </c>
      <c r="J960" s="81">
        <f t="shared" si="281"/>
        <v>5</v>
      </c>
      <c r="K960" s="81">
        <f t="shared" si="282"/>
        <v>31</v>
      </c>
      <c r="L960" s="81" t="str">
        <f t="shared" si="283"/>
        <v>05</v>
      </c>
      <c r="M960" s="81">
        <f t="shared" si="284"/>
        <v>31</v>
      </c>
      <c r="N960" s="81" t="str">
        <f t="shared" si="285"/>
        <v>'2013-05-31'</v>
      </c>
      <c r="O960" s="81" t="str">
        <f t="shared" si="286"/>
        <v>'2013-05-31 00:00:00'</v>
      </c>
      <c r="P960" s="9">
        <v>45077</v>
      </c>
      <c r="Q960" s="81">
        <f t="shared" si="287"/>
        <v>2023</v>
      </c>
      <c r="R960" s="81">
        <f t="shared" si="288"/>
        <v>5</v>
      </c>
      <c r="S960" s="81">
        <f t="shared" si="289"/>
        <v>31</v>
      </c>
      <c r="T960" s="81" t="str">
        <f t="shared" si="290"/>
        <v>05</v>
      </c>
      <c r="U960" s="81">
        <f t="shared" si="291"/>
        <v>31</v>
      </c>
      <c r="V960" s="81" t="str">
        <f t="shared" si="292"/>
        <v>'2023-05-31'</v>
      </c>
      <c r="W960" s="81"/>
      <c r="X960" s="81" t="str">
        <f t="shared" si="293"/>
        <v>null</v>
      </c>
      <c r="Y960" s="6" t="s">
        <v>4917</v>
      </c>
      <c r="Z960" s="123">
        <f>IFERROR(IF(Y960="","null",VLOOKUP(Y960,Marcas!$A$2:$C$2024,2,0)),"")</f>
        <v>294</v>
      </c>
      <c r="AA960" s="6" t="s">
        <v>4917</v>
      </c>
      <c r="AB960" s="6">
        <f>IFERROR(IF(AA960="","",IF(AA960="EMPORIO LEGAL",1,VLOOKUP(AA960,Clientes!$A$2:$B$1190,2,0))),"")</f>
        <v>200</v>
      </c>
      <c r="AC960" s="6">
        <f>IFERROR(IF(Tabla1[[#This Row],[id_control]]="null","",VLOOKUP(CONCATENATE(Tabla1[[#This Row],[CLIENTE]],"-",Tabla1[[#This Row],[id_control]]),Hoja1!$C$2:$D$1994,2,0)),"")</f>
        <v>960</v>
      </c>
      <c r="AD960" s="8" t="s">
        <v>4906</v>
      </c>
      <c r="AE960" s="8" t="s">
        <v>4923</v>
      </c>
      <c r="AF960" s="6"/>
      <c r="AG960" s="6"/>
      <c r="AH960" s="6"/>
      <c r="AI960" s="6"/>
      <c r="AJ960" s="6"/>
      <c r="AK960" s="6"/>
      <c r="AL960" s="8" t="s">
        <v>4919</v>
      </c>
      <c r="AM960" s="6"/>
      <c r="AN960" s="6"/>
      <c r="AO960" s="6"/>
      <c r="AP960" s="6"/>
      <c r="AQ960" s="8" t="s">
        <v>4920</v>
      </c>
      <c r="AR960" s="8" t="s">
        <v>4921</v>
      </c>
      <c r="AS960" s="6"/>
      <c r="AT960" s="6"/>
      <c r="AU960" s="6"/>
      <c r="AV960" s="8" t="s">
        <v>4911</v>
      </c>
      <c r="AW960" s="8" t="s">
        <v>4913</v>
      </c>
      <c r="AX960" s="8" t="s">
        <v>4912</v>
      </c>
      <c r="AY960" s="6"/>
      <c r="AZ960" s="6"/>
      <c r="BA960" s="6"/>
      <c r="BB960" s="6"/>
      <c r="BC960" s="6"/>
      <c r="BD960" s="6" t="s">
        <v>4915</v>
      </c>
      <c r="BE960" s="8">
        <v>959</v>
      </c>
      <c r="BF960" s="6" t="str">
        <f t="shared" si="294"/>
        <v>insert into bitacoras_estatus (numero_expediente, numero_registro, representante, fecha_inicio, fecha_vencimiento, id_cliente, id_admin, id_bitacoras_estatus, id_estatus, id_clase, id_marca, created_at, updated_at) values('1378881','1394610','PERLA ILEANA RIVERA CHAVIRA','2013-05-31','2023-05-31','200','2','1','1',null,294,'2013-05-31 00:00:00','2013-05-31 00:00:00');</v>
      </c>
      <c r="BG960" s="6" t="str">
        <f t="shared" si="295"/>
        <v>insert into servicios_comentarios (comentario, id_admin, id_estatus, created_at, updated_at) values('TITULO RECIBIDO 30/10/2014',1,959,'2013-05-31 00:00:00','2013-05-31 00:00:00');</v>
      </c>
      <c r="BH960" s="6" t="str">
        <f t="shared" si="296"/>
        <v>insert into servicios_comentarios (comentario, id_admin, id_estatus, created_at, updated_at) values('415-0100, PERLA 614-142-4898,JANINE 614-153-2174',1,959,'2013-05-31 00:00:00','2013-05-31 00:00:00');</v>
      </c>
      <c r="BI960" s="137" t="str">
        <f t="shared" si="297"/>
        <v>update bitacoras_estatus set comprobacion_uso = 1, id_estatus=10 where id=959;</v>
      </c>
      <c r="BJ960" s="137" t="str">
        <f t="shared" si="298"/>
        <v>update bitacoras_estatus set numero_expediente = '1378881', numero_registro = '1394610', id_estatus = 10, fecha_inicio = '2013-05-31', fecha_vencimiento ='2023-05-31', created_at ='2013-05-31 00:00:00', updated_at ='2013-05-31 00:00:00', id_clase=null, id_marca=294, id_cliente=200, vigencia = 1 where id =959;</v>
      </c>
      <c r="BK960" s="137" t="str">
        <f t="shared" si="299"/>
        <v>update bitacoras_estatus set id_estatus = 10 where id =959;</v>
      </c>
    </row>
    <row r="961" spans="1:63">
      <c r="A961" s="3">
        <v>1223740</v>
      </c>
      <c r="B961" s="3">
        <v>1273913</v>
      </c>
      <c r="C961" s="3">
        <f>IF(Tabla1[[#This Row],[No. REG.]]="","",1)</f>
        <v>1</v>
      </c>
      <c r="D961" s="3" t="s">
        <v>46</v>
      </c>
      <c r="E961" s="3">
        <f>IF(Tabla1[[#This Row],[STATUS]]="","",VLOOKUP(D961,Estatus!$A$2:$B$13,2,0))</f>
        <v>10</v>
      </c>
      <c r="F961" s="3">
        <f>IF(Tabla1[[#This Row],[STATUS]]="","",VLOOKUP(D961,Estatus!$A$2:$I$12,9,0))</f>
        <v>1</v>
      </c>
      <c r="G961" s="12" t="s">
        <v>4924</v>
      </c>
      <c r="H961" s="7">
        <v>40840</v>
      </c>
      <c r="I961" s="80">
        <f t="shared" si="280"/>
        <v>2011</v>
      </c>
      <c r="J961" s="80">
        <f t="shared" si="281"/>
        <v>10</v>
      </c>
      <c r="K961" s="80">
        <f t="shared" si="282"/>
        <v>24</v>
      </c>
      <c r="L961" s="80">
        <f t="shared" si="283"/>
        <v>10</v>
      </c>
      <c r="M961" s="80">
        <f t="shared" si="284"/>
        <v>24</v>
      </c>
      <c r="N961" s="80" t="str">
        <f t="shared" si="285"/>
        <v>'2011-10-24'</v>
      </c>
      <c r="O961" s="80" t="str">
        <f t="shared" si="286"/>
        <v>'2011-10-24 00:00:00'</v>
      </c>
      <c r="P961" s="7">
        <v>44493</v>
      </c>
      <c r="Q961" s="80">
        <f t="shared" si="287"/>
        <v>2021</v>
      </c>
      <c r="R961" s="80">
        <f t="shared" si="288"/>
        <v>10</v>
      </c>
      <c r="S961" s="80">
        <f t="shared" si="289"/>
        <v>24</v>
      </c>
      <c r="T961" s="80">
        <f t="shared" si="290"/>
        <v>10</v>
      </c>
      <c r="U961" s="80">
        <f t="shared" si="291"/>
        <v>24</v>
      </c>
      <c r="V961" s="80" t="str">
        <f t="shared" si="292"/>
        <v>'2021-10-24'</v>
      </c>
      <c r="W961" s="80"/>
      <c r="X961" s="80" t="str">
        <f t="shared" si="293"/>
        <v>null</v>
      </c>
      <c r="Y961" s="3" t="s">
        <v>4925</v>
      </c>
      <c r="Z961" s="124">
        <f>IFERROR(IF(Y961="","null",VLOOKUP(Y961,Marcas!$A$2:$C$2024,2,0)),"")</f>
        <v>293</v>
      </c>
      <c r="AA961" s="3" t="s">
        <v>4925</v>
      </c>
      <c r="AB961" s="3">
        <f>IFERROR(IF(AA961="","",IF(AA961="EMPORIO LEGAL",1,VLOOKUP(AA961,Clientes!$A$2:$B$1190,2,0))),"")</f>
        <v>199</v>
      </c>
      <c r="AC961" s="3">
        <f>IFERROR(IF(Tabla1[[#This Row],[id_control]]="null","",VLOOKUP(CONCATENATE(Tabla1[[#This Row],[CLIENTE]],"-",Tabla1[[#This Row],[id_control]]),Hoja1!$C$2:$D$1994,2,0)),"")</f>
        <v>961</v>
      </c>
      <c r="AD961" s="3" t="s">
        <v>4926</v>
      </c>
      <c r="AE961" s="3" t="s">
        <v>4927</v>
      </c>
      <c r="AF961" s="3"/>
      <c r="AG961" s="3"/>
      <c r="AH961" s="3"/>
      <c r="AI961" s="3"/>
      <c r="AJ961" s="3"/>
      <c r="AK961" s="3"/>
      <c r="AL961" s="3" t="s">
        <v>4928</v>
      </c>
      <c r="AM961" s="6"/>
      <c r="AN961" s="6"/>
      <c r="AO961" s="6"/>
      <c r="AP961" s="6"/>
      <c r="AQ961" s="6"/>
      <c r="AR961" s="6"/>
      <c r="AS961" s="6"/>
      <c r="AT961" s="6"/>
      <c r="AU961" s="6"/>
      <c r="AV961" s="8" t="s">
        <v>4929</v>
      </c>
      <c r="AW961" s="10" t="s">
        <v>4930</v>
      </c>
      <c r="AX961" s="6"/>
      <c r="AY961" s="6"/>
      <c r="AZ961" s="6"/>
      <c r="BA961" s="6"/>
      <c r="BB961" s="6"/>
      <c r="BC961" s="6"/>
      <c r="BD961" s="6" t="s">
        <v>4928</v>
      </c>
      <c r="BE961" s="8">
        <v>960</v>
      </c>
      <c r="BF961" s="6" t="str">
        <f t="shared" si="294"/>
        <v>insert into bitacoras_estatus (numero_expediente, numero_registro, representante, fecha_inicio, fecha_vencimiento, id_cliente, id_admin, id_bitacoras_estatus, id_estatus, id_clase, id_marca, created_at, updated_at) values('1223740','1273913','EDUARDO RAMIREZ BALDERRAMA','2011-10-24','2021-10-24','199','2','1','1',null,293,'2011-10-24 00:00:00','2011-10-24 00:00:00');</v>
      </c>
      <c r="BG961" s="6" t="str">
        <f t="shared" si="295"/>
        <v>insert into servicios_comentarios (comentario, id_admin, id_estatus, created_at, updated_at) values('TITULO estregado 28/05/2012',1,960,'2011-10-24 00:00:00','2011-10-24 00:00:00');</v>
      </c>
      <c r="BH961" s="6" t="str">
        <f t="shared" si="296"/>
        <v>insert into servicios_comentarios (comentario, id_admin, id_estatus, created_at, updated_at) values('4 20 10 05,',1,960,'2011-10-24 00:00:00','2011-10-24 00:00:00');</v>
      </c>
      <c r="BI961" s="137" t="str">
        <f t="shared" si="297"/>
        <v>update bitacoras_estatus set comprobacion_uso = 1, id_estatus=10 where id=960;</v>
      </c>
      <c r="BJ961" s="137" t="str">
        <f t="shared" si="298"/>
        <v>update bitacoras_estatus set numero_expediente = '1223740', numero_registro = '1273913', id_estatus = 10, fecha_inicio = '2011-10-24', fecha_vencimiento ='2021-10-24', created_at ='2011-10-24 00:00:00', updated_at ='2011-10-24 00:00:00', id_clase=null, id_marca=293, id_cliente=199, vigencia = 1 where id =960;</v>
      </c>
      <c r="BK961" s="137" t="str">
        <f t="shared" si="299"/>
        <v>update bitacoras_estatus set id_estatus = 10 where id =960;</v>
      </c>
    </row>
    <row r="962" spans="1:63" ht="85">
      <c r="A962" s="6">
        <v>856558</v>
      </c>
      <c r="B962" s="6"/>
      <c r="C962" s="6" t="str">
        <f>IF(Tabla1[[#This Row],[No. REG.]]="","",1)</f>
        <v/>
      </c>
      <c r="D962" s="3" t="s">
        <v>34</v>
      </c>
      <c r="E962" s="3">
        <f>IF(Tabla1[[#This Row],[STATUS]]="","",VLOOKUP(D962,Estatus!$A$2:$B$13,2,0))</f>
        <v>5</v>
      </c>
      <c r="F962" s="3">
        <f>IF(Tabla1[[#This Row],[STATUS]]="","",VLOOKUP(D962,Estatus!$A$2:$I$12,9,0))</f>
        <v>0</v>
      </c>
      <c r="G962" s="16" t="s">
        <v>4931</v>
      </c>
      <c r="H962" s="7">
        <v>39211</v>
      </c>
      <c r="I962" s="80">
        <f t="shared" ref="I962:I1025" si="300">YEAR(H962)</f>
        <v>2007</v>
      </c>
      <c r="J962" s="80">
        <f t="shared" ref="J962:J1025" si="301">MONTH(H962)</f>
        <v>5</v>
      </c>
      <c r="K962" s="80">
        <f t="shared" ref="K962:K1025" si="302">DAY(H962)</f>
        <v>9</v>
      </c>
      <c r="L962" s="80" t="str">
        <f t="shared" ref="L962:L1025" si="303">IF(LEN(J962)=1,CONCATENATE("0",J962),J962)</f>
        <v>05</v>
      </c>
      <c r="M962" s="80" t="str">
        <f t="shared" ref="M962:M1025" si="304">IF(LEN(K962)=1,CONCATENATE("0",K962),K962)</f>
        <v>09</v>
      </c>
      <c r="N962" s="80" t="str">
        <f t="shared" ref="N962:N1025" si="305">IFERROR(IF(H962="","null",CONCATENATE("'",I962,"-",L962,"-",M962,"'")),"null")</f>
        <v>'2007-05-09'</v>
      </c>
      <c r="O962" s="80" t="str">
        <f t="shared" ref="O962:O1025" si="306">IF(N962="null","'2018-11-08 00:00:00'",CONCATENATE("'",I962,"-",L962,"-",M962," 00:00:00'"))</f>
        <v>'2007-05-09 00:00:00'</v>
      </c>
      <c r="P962" s="7">
        <v>42864</v>
      </c>
      <c r="Q962" s="80">
        <f t="shared" ref="Q962:Q1025" si="307">YEAR(P962)</f>
        <v>2017</v>
      </c>
      <c r="R962" s="80">
        <f t="shared" ref="R962:R1025" si="308">MONTH(P962)</f>
        <v>5</v>
      </c>
      <c r="S962" s="80">
        <f t="shared" ref="S962:S1025" si="309">DAY(P962)</f>
        <v>9</v>
      </c>
      <c r="T962" s="80" t="str">
        <f t="shared" ref="T962:T1025" si="310">IF(LEN(R962)=1,CONCATENATE("0",R962),R962)</f>
        <v>05</v>
      </c>
      <c r="U962" s="80" t="str">
        <f t="shared" ref="U962:U1025" si="311">IF(LEN(S962)=1,CONCATENATE("0",S962),S962)</f>
        <v>09</v>
      </c>
      <c r="V962" s="80" t="str">
        <f t="shared" ref="V962:V1025" si="312">IFERROR(IF(P962="","null",CONCATENATE("'",Q962,"-",T962,"-",U962,"'")),"null")</f>
        <v>'2017-05-09'</v>
      </c>
      <c r="W962" s="80"/>
      <c r="X962" s="80" t="str">
        <f t="shared" ref="X962:X1025" si="313">IF(W962="","null",W962)</f>
        <v>null</v>
      </c>
      <c r="Y962" s="6" t="s">
        <v>4932</v>
      </c>
      <c r="Z962" s="123">
        <f>IFERROR(IF(Y962="","null",VLOOKUP(Y962,Marcas!$A$2:$C$2024,2,0)),"")</f>
        <v>292</v>
      </c>
      <c r="AA962" s="6" t="s">
        <v>4932</v>
      </c>
      <c r="AB962" s="6">
        <f>IFERROR(IF(AA962="","",IF(AA962="EMPORIO LEGAL",1,VLOOKUP(AA962,Clientes!$A$2:$B$1190,2,0))),"")</f>
        <v>198</v>
      </c>
      <c r="AC962" s="6">
        <f>IFERROR(IF(Tabla1[[#This Row],[id_control]]="null","",VLOOKUP(CONCATENATE(Tabla1[[#This Row],[CLIENTE]],"-",Tabla1[[#This Row],[id_control]]),Hoja1!$C$2:$D$1994,2,0)),"")</f>
        <v>962</v>
      </c>
      <c r="AD962" s="6" t="s">
        <v>2356</v>
      </c>
      <c r="AE962" s="6"/>
      <c r="AF962" s="6"/>
      <c r="AG962" s="6"/>
      <c r="AH962" s="6"/>
      <c r="AI962" s="6"/>
      <c r="AJ962" s="6"/>
      <c r="AK962" s="6"/>
      <c r="AL962" s="3">
        <v>4817747</v>
      </c>
      <c r="AM962" s="4" t="s">
        <v>4933</v>
      </c>
      <c r="AN962" s="6"/>
      <c r="AO962" s="6"/>
      <c r="AP962" s="6"/>
      <c r="AQ962" s="4" t="s">
        <v>4934</v>
      </c>
      <c r="AR962" s="6"/>
      <c r="AS962" s="6"/>
      <c r="AT962" s="6"/>
      <c r="AU962" s="6"/>
      <c r="AV962" s="5" t="s">
        <v>4935</v>
      </c>
      <c r="AW962" s="11" t="s">
        <v>4936</v>
      </c>
      <c r="AX962" s="6"/>
      <c r="AY962" s="6"/>
      <c r="AZ962" s="6"/>
      <c r="BA962" s="6"/>
      <c r="BB962" s="6"/>
      <c r="BC962" s="6"/>
      <c r="BD962" s="8" t="s">
        <v>4937</v>
      </c>
      <c r="BE962" s="8">
        <v>961</v>
      </c>
      <c r="BF962" s="6" t="str">
        <f t="shared" ref="BF962:BF1025" si="314">CONCATENATE($BG$1,A962,"','",B962,"','",AD962,"',",N962,",",V962,",'",AB962,"','2','1','1',",X962,",",Z962,",",O962,",",O962,");")</f>
        <v>insert into bitacoras_estatus (numero_expediente, numero_registro, representante, fecha_inicio, fecha_vencimiento, id_cliente, id_admin, id_bitacoras_estatus, id_estatus, id_clase, id_marca, created_at, updated_at) values('856558','','HECTOR CALDERON DURAN','2007-05-09','2017-05-09','198','2','1','1',null,292,'2007-05-09 00:00:00','2007-05-09 00:00:00');</v>
      </c>
      <c r="BG962" s="6" t="str">
        <f t="shared" ref="BG962:BG1025" si="315">IF(OR(G962="",BE962=""),"",CONCATENATE("insert into servicios_comentarios (comentario, id_admin, id_estatus, created_at, updated_at) values('",G962,"',1,",BE962,",",O962,",",O962,");"))</f>
        <v>insert into servicios_comentarios (comentario, id_admin, id_estatus, created_at, updated_at) values('JUICIO DE NULIDAD A NEGATIVA ANTE EL TFJFA ENVIADA 28-ABR-2009, REQUISITOS ENVIADOS 24-JUN-2009. EXP. 1050/09-EPI-01-1. REQUISITOS (DIRECCION DE MAIL) ENVIADOS 24/09/2009',1,961,'2007-05-09 00:00:00','2007-05-09 00:00:00');</v>
      </c>
      <c r="BH962" s="6" t="str">
        <f t="shared" ref="BH962:BH1025" si="316">IF(OR(BD962="",BE962=""),"",CONCATENATE("insert into servicios_comentarios (comentario, id_admin, id_estatus, created_at, updated_at) values('",BD962,"',1,",BE962,",",O962,",",O962,");"))</f>
        <v>insert into servicios_comentarios (comentario, id_admin, id_estatus, created_at, updated_at) values('4817747, 481 77 48 cel 614427 6924',1,961,'2007-05-09 00:00:00','2007-05-09 00:00:00');</v>
      </c>
      <c r="BI962" s="137" t="str">
        <f t="shared" ref="BI962:BI1025" si="317">CONCATENATE("update bitacoras_estatus set comprobacion_uso = 1, id_estatus=",E962," where id=",BE962,";")</f>
        <v>update bitacoras_estatus set comprobacion_uso = 1, id_estatus=5 where id=961;</v>
      </c>
      <c r="BJ962" s="137" t="str">
        <f t="shared" ref="BJ962:BJ1025" si="318">IF(BE962="","",CONCATENATE("update bitacoras_estatus set numero_expediente = '",A962,"', numero_registro = '",B962,"', id_estatus = ",E962,", fecha_inicio = ",N962,", fecha_vencimiento =",V962,", created_at =",O962,", updated_at =",O962,", id_clase=",X962,", id_marca=", Z962,", id_cliente=", AB962,", vigencia = ",F962," where id =",BE962,";"))</f>
        <v>update bitacoras_estatus set numero_expediente = '856558', numero_registro = '', id_estatus = 5, fecha_inicio = '2007-05-09', fecha_vencimiento ='2017-05-09', created_at ='2007-05-09 00:00:00', updated_at ='2007-05-09 00:00:00', id_clase=null, id_marca=292, id_cliente=198, vigencia = 0 where id =961;</v>
      </c>
      <c r="BK962" s="137" t="str">
        <f t="shared" ref="BK962:BK1025" si="319">IF(OR(E962="",BE962=""),"",CONCATENATE("update bitacoras_estatus set id_estatus = ",E962," where id =",BE962,";"))</f>
        <v>update bitacoras_estatus set id_estatus = 5 where id =961;</v>
      </c>
    </row>
    <row r="963" spans="1:63" ht="27">
      <c r="A963" s="6">
        <v>893842</v>
      </c>
      <c r="B963" s="6"/>
      <c r="C963" s="6" t="str">
        <f>IF(Tabla1[[#This Row],[No. REG.]]="","",1)</f>
        <v/>
      </c>
      <c r="D963" s="3" t="s">
        <v>34</v>
      </c>
      <c r="E963" s="3">
        <f>IF(Tabla1[[#This Row],[STATUS]]="","",VLOOKUP(D963,Estatus!$A$2:$B$13,2,0))</f>
        <v>5</v>
      </c>
      <c r="F963" s="3">
        <f>IF(Tabla1[[#This Row],[STATUS]]="","",VLOOKUP(D963,Estatus!$A$2:$I$12,9,0))</f>
        <v>0</v>
      </c>
      <c r="G963" s="12" t="s">
        <v>4938</v>
      </c>
      <c r="H963" s="7">
        <v>39381</v>
      </c>
      <c r="I963" s="80">
        <f t="shared" si="300"/>
        <v>2007</v>
      </c>
      <c r="J963" s="80">
        <f t="shared" si="301"/>
        <v>10</v>
      </c>
      <c r="K963" s="80">
        <f t="shared" si="302"/>
        <v>26</v>
      </c>
      <c r="L963" s="80">
        <f t="shared" si="303"/>
        <v>10</v>
      </c>
      <c r="M963" s="80">
        <f t="shared" si="304"/>
        <v>26</v>
      </c>
      <c r="N963" s="80" t="str">
        <f t="shared" si="305"/>
        <v>'2007-10-26'</v>
      </c>
      <c r="O963" s="80" t="str">
        <f t="shared" si="306"/>
        <v>'2007-10-26 00:00:00'</v>
      </c>
      <c r="P963" s="7">
        <v>43034</v>
      </c>
      <c r="Q963" s="80">
        <f t="shared" si="307"/>
        <v>2017</v>
      </c>
      <c r="R963" s="80">
        <f t="shared" si="308"/>
        <v>10</v>
      </c>
      <c r="S963" s="80">
        <f t="shared" si="309"/>
        <v>26</v>
      </c>
      <c r="T963" s="80">
        <f t="shared" si="310"/>
        <v>10</v>
      </c>
      <c r="U963" s="80">
        <f t="shared" si="311"/>
        <v>26</v>
      </c>
      <c r="V963" s="80" t="str">
        <f t="shared" si="312"/>
        <v>'2017-10-26'</v>
      </c>
      <c r="W963" s="80"/>
      <c r="X963" s="80" t="str">
        <f t="shared" si="313"/>
        <v>null</v>
      </c>
      <c r="Y963" s="6" t="s">
        <v>4932</v>
      </c>
      <c r="Z963" s="123">
        <f>IFERROR(IF(Y963="","null",VLOOKUP(Y963,Marcas!$A$2:$C$2024,2,0)),"")</f>
        <v>292</v>
      </c>
      <c r="AA963" s="6" t="s">
        <v>4932</v>
      </c>
      <c r="AB963" s="6">
        <f>IFERROR(IF(AA963="","",IF(AA963="EMPORIO LEGAL",1,VLOOKUP(AA963,Clientes!$A$2:$B$1190,2,0))),"")</f>
        <v>198</v>
      </c>
      <c r="AC963" s="6">
        <f>IFERROR(IF(Tabla1[[#This Row],[id_control]]="null","",VLOOKUP(CONCATENATE(Tabla1[[#This Row],[CLIENTE]],"-",Tabla1[[#This Row],[id_control]]),Hoja1!$C$2:$D$1994,2,0)),"")</f>
        <v>962</v>
      </c>
      <c r="AD963" s="6" t="s">
        <v>4939</v>
      </c>
      <c r="AE963" s="6"/>
      <c r="AF963" s="6"/>
      <c r="AG963" s="6"/>
      <c r="AH963" s="6"/>
      <c r="AI963" s="6"/>
      <c r="AJ963" s="6"/>
      <c r="AK963" s="6"/>
      <c r="AL963" s="3">
        <v>4817747</v>
      </c>
      <c r="AM963" s="5">
        <v>4817749</v>
      </c>
      <c r="AN963" s="6"/>
      <c r="AO963" s="6"/>
      <c r="AP963" s="6"/>
      <c r="AQ963" s="6"/>
      <c r="AR963" s="6"/>
      <c r="AS963" s="6"/>
      <c r="AT963" s="6"/>
      <c r="AU963" s="6"/>
      <c r="AV963" s="6" t="s">
        <v>2358</v>
      </c>
      <c r="AW963" s="6"/>
      <c r="AX963" s="6"/>
      <c r="AY963" s="6"/>
      <c r="AZ963" s="6"/>
      <c r="BA963" s="6"/>
      <c r="BB963" s="6"/>
      <c r="BC963" s="6"/>
      <c r="BD963" s="8" t="s">
        <v>4940</v>
      </c>
      <c r="BE963" s="8">
        <v>962</v>
      </c>
      <c r="BF963" s="6" t="str">
        <f t="shared" si="314"/>
        <v>insert into bitacoras_estatus (numero_expediente, numero_registro, representante, fecha_inicio, fecha_vencimiento, id_cliente, id_admin, id_bitacoras_estatus, id_estatus, id_clase, id_marca, created_at, updated_at) values('893842','','HECTOR HERBERT CALDERON DURAN','2007-10-26','2017-10-26','198','2','1','1',null,292,'2007-10-26 00:00:00','2007-10-26 00:00:00');</v>
      </c>
      <c r="BG963" s="6" t="str">
        <f t="shared" si="315"/>
        <v>insert into servicios_comentarios (comentario, id_admin, id_estatus, created_at, updated_at) values('JUICIO DE NULIDAD A NEGATIVA ANTE EL TFJFA ENVIADO 08/09/2009',1,962,'2007-10-26 00:00:00','2007-10-26 00:00:00');</v>
      </c>
      <c r="BH963" s="6" t="str">
        <f t="shared" si="316"/>
        <v>insert into servicios_comentarios (comentario, id_admin, id_estatus, created_at, updated_at) values('481-7747, 49',1,962,'2007-10-26 00:00:00','2007-10-26 00:00:00');</v>
      </c>
      <c r="BI963" s="137" t="str">
        <f t="shared" si="317"/>
        <v>update bitacoras_estatus set comprobacion_uso = 1, id_estatus=5 where id=962;</v>
      </c>
      <c r="BJ963" s="137" t="str">
        <f t="shared" si="318"/>
        <v>update bitacoras_estatus set numero_expediente = '893842', numero_registro = '', id_estatus = 5, fecha_inicio = '2007-10-26', fecha_vencimiento ='2017-10-26', created_at ='2007-10-26 00:00:00', updated_at ='2007-10-26 00:00:00', id_clase=null, id_marca=292, id_cliente=198, vigencia = 0 where id =962;</v>
      </c>
      <c r="BK963" s="137" t="str">
        <f t="shared" si="319"/>
        <v>update bitacoras_estatus set id_estatus = 5 where id =962;</v>
      </c>
    </row>
    <row r="964" spans="1:63" ht="131">
      <c r="A964" s="3">
        <v>917023</v>
      </c>
      <c r="B964" s="3">
        <v>1067334</v>
      </c>
      <c r="C964" s="3">
        <f>IF(Tabla1[[#This Row],[No. REG.]]="","",1)</f>
        <v>1</v>
      </c>
      <c r="D964" s="3" t="s">
        <v>46</v>
      </c>
      <c r="E964" s="3">
        <f>IF(Tabla1[[#This Row],[STATUS]]="","",VLOOKUP(D964,Estatus!$A$2:$B$13,2,0))</f>
        <v>10</v>
      </c>
      <c r="F964" s="3">
        <f>IF(Tabla1[[#This Row],[STATUS]]="","",VLOOKUP(D964,Estatus!$A$2:$I$12,9,0))</f>
        <v>1</v>
      </c>
      <c r="G964" s="12" t="s">
        <v>4941</v>
      </c>
      <c r="H964" s="7">
        <v>43157</v>
      </c>
      <c r="I964" s="80">
        <f t="shared" si="300"/>
        <v>2018</v>
      </c>
      <c r="J964" s="80">
        <f t="shared" si="301"/>
        <v>2</v>
      </c>
      <c r="K964" s="80">
        <f t="shared" si="302"/>
        <v>26</v>
      </c>
      <c r="L964" s="80" t="str">
        <f t="shared" si="303"/>
        <v>02</v>
      </c>
      <c r="M964" s="80">
        <f t="shared" si="304"/>
        <v>26</v>
      </c>
      <c r="N964" s="80" t="str">
        <f t="shared" si="305"/>
        <v>'2018-02-26'</v>
      </c>
      <c r="O964" s="80" t="str">
        <f t="shared" si="306"/>
        <v>'2018-02-26 00:00:00'</v>
      </c>
      <c r="P964" s="7">
        <v>46809</v>
      </c>
      <c r="Q964" s="80">
        <f t="shared" si="307"/>
        <v>2028</v>
      </c>
      <c r="R964" s="80">
        <f t="shared" si="308"/>
        <v>2</v>
      </c>
      <c r="S964" s="80">
        <f t="shared" si="309"/>
        <v>26</v>
      </c>
      <c r="T964" s="80" t="str">
        <f t="shared" si="310"/>
        <v>02</v>
      </c>
      <c r="U964" s="80">
        <f t="shared" si="311"/>
        <v>26</v>
      </c>
      <c r="V964" s="80" t="str">
        <f t="shared" si="312"/>
        <v>'2028-02-26'</v>
      </c>
      <c r="W964" s="80"/>
      <c r="X964" s="80" t="str">
        <f t="shared" si="313"/>
        <v>null</v>
      </c>
      <c r="Y964" s="12" t="s">
        <v>4942</v>
      </c>
      <c r="Z964" s="125">
        <f>IFERROR(IF(Y964="","null",VLOOKUP(Y964,Marcas!$A$2:$C$2024,2,0)),"")</f>
        <v>289</v>
      </c>
      <c r="AA964" s="3" t="s">
        <v>4942</v>
      </c>
      <c r="AB964" s="3">
        <f>IFERROR(IF(AA964="","",IF(AA964="EMPORIO LEGAL",1,VLOOKUP(AA964,Clientes!$A$2:$B$1190,2,0))),"")</f>
        <v>197</v>
      </c>
      <c r="AC964" s="3">
        <f>IFERROR(IF(Tabla1[[#This Row],[id_control]]="null","",VLOOKUP(CONCATENATE(Tabla1[[#This Row],[CLIENTE]],"-",Tabla1[[#This Row],[id_control]]),Hoja1!$C$2:$D$1994,2,0)),"")</f>
        <v>964</v>
      </c>
      <c r="AD964" s="3" t="s">
        <v>1487</v>
      </c>
      <c r="AE964" s="4" t="s">
        <v>4943</v>
      </c>
      <c r="AF964" s="3"/>
      <c r="AG964" s="3"/>
      <c r="AH964" s="3"/>
      <c r="AI964" s="3"/>
      <c r="AJ964" s="3"/>
      <c r="AK964" s="3"/>
      <c r="AL964" s="3">
        <v>6141966454</v>
      </c>
      <c r="AM964" s="6"/>
      <c r="AN964" s="6"/>
      <c r="AO964" s="6"/>
      <c r="AP964" s="6"/>
      <c r="AQ964" s="6"/>
      <c r="AR964" s="6"/>
      <c r="AS964" s="6"/>
      <c r="AT964" s="6"/>
      <c r="AU964" s="6"/>
      <c r="AV964" s="13" t="s">
        <v>4944</v>
      </c>
      <c r="AW964" s="6"/>
      <c r="AX964" s="6"/>
      <c r="AY964" s="6"/>
      <c r="AZ964" s="6"/>
      <c r="BA964" s="6"/>
      <c r="BB964" s="6"/>
      <c r="BC964" s="6"/>
      <c r="BD964" s="6" t="s">
        <v>4945</v>
      </c>
      <c r="BE964" s="8">
        <v>963</v>
      </c>
      <c r="BF964" s="6" t="str">
        <f t="shared" si="314"/>
        <v>insert into bitacoras_estatus (numero_expediente, numero_registro, representante, fecha_inicio, fecha_vencimiento, id_cliente, id_admin, id_bitacoras_estatus, id_estatus, id_clase, id_marca, created_at, updated_at) values('917023','1067334','ING. RAMON CONCHA HINOJOS','2018-02-26','2028-02-26','197','2','1','1',null,289,'2018-02-26 00:00:00','2018-02-26 00:00:00');</v>
      </c>
      <c r="BG964" s="6" t="str">
        <f t="shared" si="315"/>
        <v>insert into servicios_comentarios (comentario, id_admin, id_estatus, created_at, updated_at) values('COMPROBACION DE USO DE MARCA RECIBIDA 27/07/2011. INSCRIPCION DE TRANSMISION DE DERECHOS ENVIADA 04/AGO14. REQUISITOS RECIBIDOS 11/DIC/14. CREQUISITOS ENVIADOS 12 FEB 15. SOLICITUD DE TRANSMISIÓN DE DERECHOS DE ENTRETENIMIENTO SAN MARCOS S DE RL DE CV A CLUB 8 SA DE CV ENVIADA 12 FEB 15.. EN FECHA 13 DE FEBRERO DE 2018 SE PRESENTÓ SOLICITUD DE RENOVACIÓN..',1,963,'2018-02-26 00:00:00','2018-02-26 00:00:00');</v>
      </c>
      <c r="BH964" s="6" t="str">
        <f t="shared" si="316"/>
        <v>insert into servicios_comentarios (comentario, id_admin, id_estatus, created_at, updated_at) values('ROBERTO LEIVA 6141966454,',1,963,'2018-02-26 00:00:00','2018-02-26 00:00:00');</v>
      </c>
      <c r="BI964" s="137" t="str">
        <f t="shared" si="317"/>
        <v>update bitacoras_estatus set comprobacion_uso = 1, id_estatus=10 where id=963;</v>
      </c>
      <c r="BJ964" s="137" t="str">
        <f t="shared" si="318"/>
        <v>update bitacoras_estatus set numero_expediente = '917023', numero_registro = '1067334', id_estatus = 10, fecha_inicio = '2018-02-26', fecha_vencimiento ='2028-02-26', created_at ='2018-02-26 00:00:00', updated_at ='2018-02-26 00:00:00', id_clase=null, id_marca=289, id_cliente=197, vigencia = 1 where id =963;</v>
      </c>
      <c r="BK964" s="137" t="str">
        <f t="shared" si="319"/>
        <v>update bitacoras_estatus set id_estatus = 10 where id =963;</v>
      </c>
    </row>
    <row r="965" spans="1:63" ht="105">
      <c r="A965" s="3">
        <v>1216492</v>
      </c>
      <c r="B965" s="3">
        <v>1269359</v>
      </c>
      <c r="C965" s="3">
        <f>IF(Tabla1[[#This Row],[No. REG.]]="","",1)</f>
        <v>1</v>
      </c>
      <c r="D965" s="3" t="s">
        <v>46</v>
      </c>
      <c r="E965" s="3">
        <f>IF(Tabla1[[#This Row],[STATUS]]="","",VLOOKUP(D965,Estatus!$A$2:$B$13,2,0))</f>
        <v>10</v>
      </c>
      <c r="F965" s="3">
        <f>IF(Tabla1[[#This Row],[STATUS]]="","",VLOOKUP(D965,Estatus!$A$2:$I$12,9,0))</f>
        <v>1</v>
      </c>
      <c r="G965" s="12" t="s">
        <v>4946</v>
      </c>
      <c r="H965" s="7">
        <v>40805</v>
      </c>
      <c r="I965" s="80">
        <f t="shared" si="300"/>
        <v>2011</v>
      </c>
      <c r="J965" s="80">
        <f t="shared" si="301"/>
        <v>9</v>
      </c>
      <c r="K965" s="80">
        <f t="shared" si="302"/>
        <v>19</v>
      </c>
      <c r="L965" s="80" t="str">
        <f t="shared" si="303"/>
        <v>09</v>
      </c>
      <c r="M965" s="80">
        <f t="shared" si="304"/>
        <v>19</v>
      </c>
      <c r="N965" s="80" t="str">
        <f t="shared" si="305"/>
        <v>'2011-09-19'</v>
      </c>
      <c r="O965" s="80" t="str">
        <f t="shared" si="306"/>
        <v>'2011-09-19 00:00:00'</v>
      </c>
      <c r="P965" s="7">
        <v>44458</v>
      </c>
      <c r="Q965" s="80">
        <f t="shared" si="307"/>
        <v>2021</v>
      </c>
      <c r="R965" s="80">
        <f t="shared" si="308"/>
        <v>9</v>
      </c>
      <c r="S965" s="80">
        <f t="shared" si="309"/>
        <v>19</v>
      </c>
      <c r="T965" s="80" t="str">
        <f t="shared" si="310"/>
        <v>09</v>
      </c>
      <c r="U965" s="80">
        <f t="shared" si="311"/>
        <v>19</v>
      </c>
      <c r="V965" s="80" t="str">
        <f t="shared" si="312"/>
        <v>'2021-09-19'</v>
      </c>
      <c r="W965" s="80">
        <v>44</v>
      </c>
      <c r="X965" s="80">
        <f t="shared" si="313"/>
        <v>44</v>
      </c>
      <c r="Y965" s="12" t="s">
        <v>4947</v>
      </c>
      <c r="Z965" s="125">
        <f>IFERROR(IF(Y965="","null",VLOOKUP(Y965,Marcas!$A$2:$C$2024,2,0)),"")</f>
        <v>360</v>
      </c>
      <c r="AA965" s="3" t="s">
        <v>4948</v>
      </c>
      <c r="AB965" s="3">
        <f>IFERROR(IF(AA965="","",IF(AA965="EMPORIO LEGAL",1,VLOOKUP(AA965,Clientes!$A$2:$B$1190,2,0))),"")</f>
        <v>196</v>
      </c>
      <c r="AC965" s="3">
        <f>IFERROR(IF(Tabla1[[#This Row],[id_control]]="null","",VLOOKUP(CONCATENATE(Tabla1[[#This Row],[CLIENTE]],"-",Tabla1[[#This Row],[id_control]]),Hoja1!$C$2:$D$1994,2,0)),"")</f>
        <v>965</v>
      </c>
      <c r="AD965" s="3" t="s">
        <v>4949</v>
      </c>
      <c r="AE965" s="4"/>
      <c r="AF965" s="3"/>
      <c r="AG965" s="3"/>
      <c r="AH965" s="3"/>
      <c r="AI965" s="3"/>
      <c r="AJ965" s="3"/>
      <c r="AK965" s="3"/>
      <c r="AL965" s="3" t="s">
        <v>4950</v>
      </c>
      <c r="AM965" s="6"/>
      <c r="AN965" s="6"/>
      <c r="AO965" s="6"/>
      <c r="AP965" s="6"/>
      <c r="AQ965" s="6" t="s">
        <v>4951</v>
      </c>
      <c r="AR965" s="6"/>
      <c r="AS965" s="6"/>
      <c r="AT965" s="6"/>
      <c r="AU965" s="6"/>
      <c r="AV965" s="13" t="s">
        <v>4952</v>
      </c>
      <c r="AW965" s="6"/>
      <c r="AX965" s="6"/>
      <c r="AY965" s="6"/>
      <c r="AZ965" s="6"/>
      <c r="BA965" s="6"/>
      <c r="BB965" s="6"/>
      <c r="BC965" s="6"/>
      <c r="BD965" s="6" t="s">
        <v>4953</v>
      </c>
      <c r="BE965" s="8">
        <v>964</v>
      </c>
      <c r="BF965" s="6" t="str">
        <f t="shared" si="314"/>
        <v>insert into bitacoras_estatus (numero_expediente, numero_registro, representante, fecha_inicio, fecha_vencimiento, id_cliente, id_admin, id_bitacoras_estatus, id_estatus, id_clase, id_marca, created_at, updated_at) values('1216492','1269359','THELMA ISELA ESCAREÑO CONTRERAS','2011-09-19','2021-09-19','196','2','1','1',44,360,'2011-09-19 00:00:00','2011-09-19 00:00:00');</v>
      </c>
      <c r="BG965" s="6" t="str">
        <f t="shared" si="315"/>
        <v>insert into servicios_comentarios (comentario, id_admin, id_estatus, created_at, updated_at) values('CLASE 44 24-05-2018 SE INGRESÓ CDER A SERVICIOS DE DIAGNOSTICO UNIVERSIDAD Y CAMBIO DE APODERADO LEGAL / SE RECIBE NOTIFICACION DE ACREDITACION DE PERSONALIDAD COMO APODERADO DEL TITULAR 28-AGO-2018 / SE RECIBE NOTIFICACION DE TRANSMISION DE DERECHOS QUE SE INDICA 28-AGO-2018',1,964,'2011-09-19 00:00:00','2011-09-19 00:00:00');</v>
      </c>
      <c r="BH965" s="6" t="str">
        <f t="shared" si="316"/>
        <v>insert into servicios_comentarios (comentario, id_admin, id_estatus, created_at, updated_at) values('4136541, CEL.- 614 1 96 67 67',1,964,'2011-09-19 00:00:00','2011-09-19 00:00:00');</v>
      </c>
      <c r="BI965" s="137" t="str">
        <f t="shared" si="317"/>
        <v>update bitacoras_estatus set comprobacion_uso = 1, id_estatus=10 where id=964;</v>
      </c>
      <c r="BJ965" s="137" t="str">
        <f t="shared" si="318"/>
        <v>update bitacoras_estatus set numero_expediente = '1216492', numero_registro = '1269359', id_estatus = 10, fecha_inicio = '2011-09-19', fecha_vencimiento ='2021-09-19', created_at ='2011-09-19 00:00:00', updated_at ='2011-09-19 00:00:00', id_clase=44, id_marca=360, id_cliente=196, vigencia = 1 where id =964;</v>
      </c>
      <c r="BK965" s="137" t="str">
        <f t="shared" si="319"/>
        <v>update bitacoras_estatus set id_estatus = 10 where id =964;</v>
      </c>
    </row>
    <row r="966" spans="1:63" ht="92">
      <c r="A966" s="3">
        <v>1300717</v>
      </c>
      <c r="B966" s="3">
        <v>1333612</v>
      </c>
      <c r="C966" s="3">
        <f>IF(Tabla1[[#This Row],[No. REG.]]="","",1)</f>
        <v>1</v>
      </c>
      <c r="D966" s="3" t="s">
        <v>46</v>
      </c>
      <c r="E966" s="3">
        <f>IF(Tabla1[[#This Row],[STATUS]]="","",VLOOKUP(D966,Estatus!$A$2:$B$13,2,0))</f>
        <v>10</v>
      </c>
      <c r="F966" s="3">
        <f>IF(Tabla1[[#This Row],[STATUS]]="","",VLOOKUP(D966,Estatus!$A$2:$I$12,9,0))</f>
        <v>1</v>
      </c>
      <c r="G966" s="12" t="s">
        <v>4954</v>
      </c>
      <c r="H966" s="7">
        <v>41137</v>
      </c>
      <c r="I966" s="80">
        <f t="shared" si="300"/>
        <v>2012</v>
      </c>
      <c r="J966" s="80">
        <f t="shared" si="301"/>
        <v>8</v>
      </c>
      <c r="K966" s="80">
        <f t="shared" si="302"/>
        <v>16</v>
      </c>
      <c r="L966" s="80" t="str">
        <f t="shared" si="303"/>
        <v>08</v>
      </c>
      <c r="M966" s="80">
        <f t="shared" si="304"/>
        <v>16</v>
      </c>
      <c r="N966" s="80" t="str">
        <f t="shared" si="305"/>
        <v>'2012-08-16'</v>
      </c>
      <c r="O966" s="80" t="str">
        <f t="shared" si="306"/>
        <v>'2012-08-16 00:00:00'</v>
      </c>
      <c r="P966" s="7">
        <v>44789</v>
      </c>
      <c r="Q966" s="80">
        <f t="shared" si="307"/>
        <v>2022</v>
      </c>
      <c r="R966" s="80">
        <f t="shared" si="308"/>
        <v>8</v>
      </c>
      <c r="S966" s="80">
        <f t="shared" si="309"/>
        <v>16</v>
      </c>
      <c r="T966" s="80" t="str">
        <f t="shared" si="310"/>
        <v>08</v>
      </c>
      <c r="U966" s="80">
        <f t="shared" si="311"/>
        <v>16</v>
      </c>
      <c r="V966" s="80" t="str">
        <f t="shared" si="312"/>
        <v>'2022-08-16'</v>
      </c>
      <c r="W966" s="80">
        <v>35</v>
      </c>
      <c r="X966" s="80">
        <f t="shared" si="313"/>
        <v>35</v>
      </c>
      <c r="Y966" s="12" t="s">
        <v>4947</v>
      </c>
      <c r="Z966" s="125">
        <f>IFERROR(IF(Y966="","null",VLOOKUP(Y966,Marcas!$A$2:$C$2024,2,0)),"")</f>
        <v>360</v>
      </c>
      <c r="AA966" s="3" t="s">
        <v>4948</v>
      </c>
      <c r="AB966" s="3">
        <f>IFERROR(IF(AA966="","",IF(AA966="EMPORIO LEGAL",1,VLOOKUP(AA966,Clientes!$A$2:$B$1190,2,0))),"")</f>
        <v>196</v>
      </c>
      <c r="AC966" s="3">
        <f>IFERROR(IF(Tabla1[[#This Row],[id_control]]="null","",VLOOKUP(CONCATENATE(Tabla1[[#This Row],[CLIENTE]],"-",Tabla1[[#This Row],[id_control]]),Hoja1!$C$2:$D$1994,2,0)),"")</f>
        <v>965</v>
      </c>
      <c r="AD966" s="3" t="s">
        <v>4949</v>
      </c>
      <c r="AE966" s="4"/>
      <c r="AF966" s="3"/>
      <c r="AG966" s="3"/>
      <c r="AH966" s="3"/>
      <c r="AI966" s="3"/>
      <c r="AJ966" s="3"/>
      <c r="AK966" s="3"/>
      <c r="AL966" s="3" t="s">
        <v>4950</v>
      </c>
      <c r="AM966" s="6"/>
      <c r="AN966" s="6"/>
      <c r="AO966" s="6"/>
      <c r="AP966" s="6"/>
      <c r="AQ966" s="6" t="s">
        <v>4951</v>
      </c>
      <c r="AR966" s="6"/>
      <c r="AS966" s="6"/>
      <c r="AT966" s="6"/>
      <c r="AU966" s="6"/>
      <c r="AV966" s="13" t="s">
        <v>4952</v>
      </c>
      <c r="AW966" s="6"/>
      <c r="AX966" s="6"/>
      <c r="AY966" s="6"/>
      <c r="AZ966" s="6"/>
      <c r="BA966" s="6"/>
      <c r="BB966" s="6"/>
      <c r="BC966" s="6"/>
      <c r="BD966" s="6" t="s">
        <v>4953</v>
      </c>
      <c r="BE966" s="8">
        <v>965</v>
      </c>
      <c r="BF966" s="6" t="str">
        <f t="shared" si="314"/>
        <v>insert into bitacoras_estatus (numero_expediente, numero_registro, representante, fecha_inicio, fecha_vencimiento, id_cliente, id_admin, id_bitacoras_estatus, id_estatus, id_clase, id_marca, created_at, updated_at) values('1300717','1333612','THELMA ISELA ESCAREÑO CONTRERAS','2012-08-16','2022-08-16','196','2','1','1',35,360,'2012-08-16 00:00:00','2012-08-16 00:00:00');</v>
      </c>
      <c r="BG966" s="6" t="str">
        <f t="shared" si="315"/>
        <v>insert into servicios_comentarios (comentario, id_admin, id_estatus, created_at, updated_at) values('CLASE 35 24-05-2018 SE INGRESÓ CDER A SERVICIOS DE DIAGNOSTICO UNIVERSIDAD Y CAMBIO DE APODERADO LEGAL / SE RECIBE NOTIFICACION DE ACREDITACION DE PERSONALIDAD DE APODERADO 28-AGO-18 /SE RECIBE NOTIFICACION DE TRANSMISION DE DERECHOS QUE SE INDICA 28-AGO-2018',1,965,'2012-08-16 00:00:00','2012-08-16 00:00:00');</v>
      </c>
      <c r="BH966" s="6" t="str">
        <f t="shared" si="316"/>
        <v>insert into servicios_comentarios (comentario, id_admin, id_estatus, created_at, updated_at) values('4136541, CEL.- 614 1 96 67 67',1,965,'2012-08-16 00:00:00','2012-08-16 00:00:00');</v>
      </c>
      <c r="BI966" s="137" t="str">
        <f t="shared" si="317"/>
        <v>update bitacoras_estatus set comprobacion_uso = 1, id_estatus=10 where id=965;</v>
      </c>
      <c r="BJ966" s="137" t="str">
        <f t="shared" si="318"/>
        <v>update bitacoras_estatus set numero_expediente = '1300717', numero_registro = '1333612', id_estatus = 10, fecha_inicio = '2012-08-16', fecha_vencimiento ='2022-08-16', created_at ='2012-08-16 00:00:00', updated_at ='2012-08-16 00:00:00', id_clase=35, id_marca=360, id_cliente=196, vigencia = 1 where id =965;</v>
      </c>
      <c r="BK966" s="137" t="str">
        <f t="shared" si="319"/>
        <v>update bitacoras_estatus set id_estatus = 10 where id =965;</v>
      </c>
    </row>
    <row r="967" spans="1:63" ht="66">
      <c r="A967" s="3">
        <v>1324196</v>
      </c>
      <c r="B967" s="3">
        <v>1359119</v>
      </c>
      <c r="C967" s="3">
        <f>IF(Tabla1[[#This Row],[No. REG.]]="","",1)</f>
        <v>1</v>
      </c>
      <c r="D967" s="3" t="s">
        <v>46</v>
      </c>
      <c r="E967" s="3">
        <f>IF(Tabla1[[#This Row],[STATUS]]="","",VLOOKUP(D967,Estatus!$A$2:$B$13,2,0))</f>
        <v>10</v>
      </c>
      <c r="F967" s="3">
        <f>IF(Tabla1[[#This Row],[STATUS]]="","",VLOOKUP(D967,Estatus!$A$2:$I$12,9,0))</f>
        <v>1</v>
      </c>
      <c r="G967" s="12" t="s">
        <v>4955</v>
      </c>
      <c r="H967" s="7">
        <v>41221</v>
      </c>
      <c r="I967" s="80">
        <f t="shared" si="300"/>
        <v>2012</v>
      </c>
      <c r="J967" s="80">
        <f t="shared" si="301"/>
        <v>11</v>
      </c>
      <c r="K967" s="80">
        <f t="shared" si="302"/>
        <v>8</v>
      </c>
      <c r="L967" s="80">
        <f t="shared" si="303"/>
        <v>11</v>
      </c>
      <c r="M967" s="80" t="str">
        <f t="shared" si="304"/>
        <v>08</v>
      </c>
      <c r="N967" s="80" t="str">
        <f t="shared" si="305"/>
        <v>'2012-11-08'</v>
      </c>
      <c r="O967" s="80" t="str">
        <f t="shared" si="306"/>
        <v>'2012-11-08 00:00:00'</v>
      </c>
      <c r="P967" s="7">
        <v>44873</v>
      </c>
      <c r="Q967" s="80">
        <f t="shared" si="307"/>
        <v>2022</v>
      </c>
      <c r="R967" s="80">
        <f t="shared" si="308"/>
        <v>11</v>
      </c>
      <c r="S967" s="80">
        <f t="shared" si="309"/>
        <v>8</v>
      </c>
      <c r="T967" s="80">
        <f t="shared" si="310"/>
        <v>11</v>
      </c>
      <c r="U967" s="80" t="str">
        <f t="shared" si="311"/>
        <v>08</v>
      </c>
      <c r="V967" s="80" t="str">
        <f t="shared" si="312"/>
        <v>'2022-11-08'</v>
      </c>
      <c r="W967" s="80"/>
      <c r="X967" s="80" t="str">
        <f t="shared" si="313"/>
        <v>null</v>
      </c>
      <c r="Y967" s="12" t="s">
        <v>4956</v>
      </c>
      <c r="Z967" s="125">
        <f>IFERROR(IF(Y967="","null",VLOOKUP(Y967,Marcas!$A$2:$C$2024,2,0)),"")</f>
        <v>1514</v>
      </c>
      <c r="AA967" s="3" t="s">
        <v>4948</v>
      </c>
      <c r="AB967" s="3">
        <f>IFERROR(IF(AA967="","",IF(AA967="EMPORIO LEGAL",1,VLOOKUP(AA967,Clientes!$A$2:$B$1190,2,0))),"")</f>
        <v>196</v>
      </c>
      <c r="AC967" s="3">
        <f>IFERROR(IF(Tabla1[[#This Row],[id_control]]="null","",VLOOKUP(CONCATENATE(Tabla1[[#This Row],[CLIENTE]],"-",Tabla1[[#This Row],[id_control]]),Hoja1!$C$2:$D$1994,2,0)),"")</f>
        <v>967</v>
      </c>
      <c r="AD967" s="3" t="s">
        <v>4949</v>
      </c>
      <c r="AE967" s="4"/>
      <c r="AF967" s="3"/>
      <c r="AG967" s="3"/>
      <c r="AH967" s="3"/>
      <c r="AI967" s="3"/>
      <c r="AJ967" s="3"/>
      <c r="AK967" s="3"/>
      <c r="AL967" s="3" t="s">
        <v>4950</v>
      </c>
      <c r="AM967" s="6"/>
      <c r="AN967" s="6"/>
      <c r="AO967" s="6"/>
      <c r="AP967" s="6"/>
      <c r="AQ967" s="6" t="s">
        <v>4951</v>
      </c>
      <c r="AR967" s="6"/>
      <c r="AS967" s="6"/>
      <c r="AT967" s="6"/>
      <c r="AU967" s="6"/>
      <c r="AV967" s="13" t="s">
        <v>4952</v>
      </c>
      <c r="AW967" s="6"/>
      <c r="AX967" s="6"/>
      <c r="AY967" s="6"/>
      <c r="AZ967" s="6"/>
      <c r="BA967" s="6"/>
      <c r="BB967" s="6"/>
      <c r="BC967" s="6"/>
      <c r="BD967" s="6" t="s">
        <v>4953</v>
      </c>
      <c r="BE967" s="8">
        <v>966</v>
      </c>
      <c r="BF967" s="6" t="str">
        <f t="shared" si="314"/>
        <v>insert into bitacoras_estatus (numero_expediente, numero_registro, representante, fecha_inicio, fecha_vencimiento, id_cliente, id_admin, id_bitacoras_estatus, id_estatus, id_clase, id_marca, created_at, updated_at) values('1324196','1359119','THELMA ISELA ESCAREÑO CONTRERAS','2012-11-08','2022-11-08','196','2','1','1',null,1514,'2012-11-08 00:00:00','2012-11-08 00:00:00');</v>
      </c>
      <c r="BG967" s="6" t="str">
        <f t="shared" si="315"/>
        <v>insert into servicios_comentarios (comentario, id_admin, id_estatus, created_at, updated_at) values('titulo entregado 04/07/2013 SE INGRESÓ CDER 24-05-2018 A SERVICIOS DE DIAGNOSTICO UNIVERSIDAD / SE RECIBE NOTIFICACION DE TRANSMISION DE DERECHOS QUE SE INDICA 28-AGO-2018',1,966,'2012-11-08 00:00:00','2012-11-08 00:00:00');</v>
      </c>
      <c r="BH967" s="6" t="str">
        <f t="shared" si="316"/>
        <v>insert into servicios_comentarios (comentario, id_admin, id_estatus, created_at, updated_at) values('4136541, CEL.- 614 1 96 67 67',1,966,'2012-11-08 00:00:00','2012-11-08 00:00:00');</v>
      </c>
      <c r="BI967" s="137" t="str">
        <f t="shared" si="317"/>
        <v>update bitacoras_estatus set comprobacion_uso = 1, id_estatus=10 where id=966;</v>
      </c>
      <c r="BJ967" s="137" t="str">
        <f t="shared" si="318"/>
        <v>update bitacoras_estatus set numero_expediente = '1324196', numero_registro = '1359119', id_estatus = 10, fecha_inicio = '2012-11-08', fecha_vencimiento ='2022-11-08', created_at ='2012-11-08 00:00:00', updated_at ='2012-11-08 00:00:00', id_clase=null, id_marca=1514, id_cliente=196, vigencia = 1 where id =966;</v>
      </c>
      <c r="BK967" s="137" t="str">
        <f t="shared" si="319"/>
        <v>update bitacoras_estatus set id_estatus = 10 where id =966;</v>
      </c>
    </row>
    <row r="968" spans="1:63" ht="27">
      <c r="A968" s="6">
        <v>796846</v>
      </c>
      <c r="B968" s="6">
        <v>967829</v>
      </c>
      <c r="C968" s="6">
        <f>IF(Tabla1[[#This Row],[No. REG.]]="","",1)</f>
        <v>1</v>
      </c>
      <c r="D968" s="3" t="s">
        <v>109</v>
      </c>
      <c r="E968" s="3">
        <f>IF(Tabla1[[#This Row],[STATUS]]="","",VLOOKUP(D968,Estatus!$A$2:$B$13,2,0))</f>
        <v>9</v>
      </c>
      <c r="F968" s="3">
        <f>IF(Tabla1[[#This Row],[STATUS]]="","",VLOOKUP(D968,Estatus!$A$2:$I$12,9,0))</f>
        <v>0</v>
      </c>
      <c r="G968" s="12" t="s">
        <v>8726</v>
      </c>
      <c r="H968" s="7">
        <v>38912</v>
      </c>
      <c r="I968" s="80">
        <f t="shared" si="300"/>
        <v>2006</v>
      </c>
      <c r="J968" s="80">
        <f t="shared" si="301"/>
        <v>7</v>
      </c>
      <c r="K968" s="80">
        <f t="shared" si="302"/>
        <v>14</v>
      </c>
      <c r="L968" s="80" t="str">
        <f t="shared" si="303"/>
        <v>07</v>
      </c>
      <c r="M968" s="80">
        <f t="shared" si="304"/>
        <v>14</v>
      </c>
      <c r="N968" s="80" t="str">
        <f t="shared" si="305"/>
        <v>'2006-07-14'</v>
      </c>
      <c r="O968" s="80" t="str">
        <f t="shared" si="306"/>
        <v>'2006-07-14 00:00:00'</v>
      </c>
      <c r="P968" s="7">
        <v>42565</v>
      </c>
      <c r="Q968" s="80">
        <f t="shared" si="307"/>
        <v>2016</v>
      </c>
      <c r="R968" s="80">
        <f t="shared" si="308"/>
        <v>7</v>
      </c>
      <c r="S968" s="80">
        <f t="shared" si="309"/>
        <v>14</v>
      </c>
      <c r="T968" s="80" t="str">
        <f t="shared" si="310"/>
        <v>07</v>
      </c>
      <c r="U968" s="80">
        <f t="shared" si="311"/>
        <v>14</v>
      </c>
      <c r="V968" s="80" t="str">
        <f t="shared" si="312"/>
        <v>'2016-07-14'</v>
      </c>
      <c r="W968" s="80"/>
      <c r="X968" s="80" t="str">
        <f t="shared" si="313"/>
        <v>null</v>
      </c>
      <c r="Y968" s="16" t="s">
        <v>4957</v>
      </c>
      <c r="Z968" s="126">
        <f>IFERROR(IF(Y968="","null",VLOOKUP(Y968,Marcas!$A$2:$C$2024,2,0)),"")</f>
        <v>286</v>
      </c>
      <c r="AA968" s="6" t="s">
        <v>4957</v>
      </c>
      <c r="AB968" s="6">
        <f>IFERROR(IF(AA968="","",IF(AA968="EMPORIO LEGAL",1,VLOOKUP(AA968,Clientes!$A$2:$B$1190,2,0))),"")</f>
        <v>193</v>
      </c>
      <c r="AC968" s="6">
        <f>IFERROR(IF(Tabla1[[#This Row],[id_control]]="null","",VLOOKUP(CONCATENATE(Tabla1[[#This Row],[CLIENTE]],"-",Tabla1[[#This Row],[id_control]]),Hoja1!$C$2:$D$1994,2,0)),"")</f>
        <v>968</v>
      </c>
      <c r="AD968" s="6" t="s">
        <v>4958</v>
      </c>
      <c r="AE968" s="6"/>
      <c r="AF968" s="6"/>
      <c r="AG968" s="6"/>
      <c r="AH968" s="6"/>
      <c r="AI968" s="6"/>
      <c r="AJ968" s="6"/>
      <c r="AK968" s="6"/>
      <c r="AL968" s="6">
        <v>4119238</v>
      </c>
      <c r="AM968" s="6">
        <v>4181211</v>
      </c>
      <c r="AN968" s="6"/>
      <c r="AO968" s="6"/>
      <c r="AP968" s="6"/>
      <c r="AQ968" s="6">
        <v>6141882014</v>
      </c>
      <c r="AR968" s="6"/>
      <c r="AS968" s="6"/>
      <c r="AT968" s="6"/>
      <c r="AU968" s="6"/>
      <c r="AV968" s="5" t="s">
        <v>4959</v>
      </c>
      <c r="AW968" s="5"/>
      <c r="AX968" s="5"/>
      <c r="AY968" s="5"/>
      <c r="AZ968" s="5"/>
      <c r="BA968" s="5"/>
      <c r="BB968" s="5"/>
      <c r="BC968" s="5"/>
      <c r="BD968" s="8" t="s">
        <v>4960</v>
      </c>
      <c r="BE968" s="8">
        <v>967</v>
      </c>
      <c r="BF968" s="6" t="str">
        <f t="shared" si="314"/>
        <v>insert into bitacoras_estatus (numero_expediente, numero_registro, representante, fecha_inicio, fecha_vencimiento, id_cliente, id_admin, id_bitacoras_estatus, id_estatus, id_clase, id_marca, created_at, updated_at) values('796846','967829','DR. NABOR LARA RAMOS','2006-07-14','2016-07-14','193','2','1','1',null,286,'2006-07-14 00:00:00','2006-07-14 00:00:00');</v>
      </c>
      <c r="BG968" s="6" t="str">
        <f t="shared" si="315"/>
        <v>insert into servicios_comentarios (comentario, id_admin, id_estatus, created_at, updated_at) values('entrega de titulo el 07/03/07. CONTACTADO VÍA SALES UP.',1,967,'2006-07-14 00:00:00','2006-07-14 00:00:00');</v>
      </c>
      <c r="BH968" s="6" t="str">
        <f t="shared" si="316"/>
        <v>insert into servicios_comentarios (comentario, id_admin, id_estatus, created_at, updated_at) values('411-9238, 418 12 11 cel. 614 188 20 14',1,967,'2006-07-14 00:00:00','2006-07-14 00:00:00');</v>
      </c>
      <c r="BI968" s="137" t="str">
        <f t="shared" si="317"/>
        <v>update bitacoras_estatus set comprobacion_uso = 1, id_estatus=9 where id=967;</v>
      </c>
      <c r="BJ968" s="137" t="str">
        <f t="shared" si="318"/>
        <v>update bitacoras_estatus set numero_expediente = '796846', numero_registro = '967829', id_estatus = 9, fecha_inicio = '2006-07-14', fecha_vencimiento ='2016-07-14', created_at ='2006-07-14 00:00:00', updated_at ='2006-07-14 00:00:00', id_clase=null, id_marca=286, id_cliente=193, vigencia = 0 where id =967;</v>
      </c>
      <c r="BK968" s="137" t="str">
        <f t="shared" si="319"/>
        <v>update bitacoras_estatus set id_estatus = 9 where id =967;</v>
      </c>
    </row>
    <row r="969" spans="1:63">
      <c r="A969" s="3">
        <v>1164373</v>
      </c>
      <c r="B969" s="3">
        <v>1236439</v>
      </c>
      <c r="C969" s="3">
        <f>IF(Tabla1[[#This Row],[No. REG.]]="","",1)</f>
        <v>1</v>
      </c>
      <c r="D969" s="3" t="s">
        <v>46</v>
      </c>
      <c r="E969" s="3">
        <f>IF(Tabla1[[#This Row],[STATUS]]="","",VLOOKUP(D969,Estatus!$A$2:$B$13,2,0))</f>
        <v>10</v>
      </c>
      <c r="F969" s="3">
        <f>IF(Tabla1[[#This Row],[STATUS]]="","",VLOOKUP(D969,Estatus!$A$2:$I$12,9,0))</f>
        <v>1</v>
      </c>
      <c r="G969" s="12" t="s">
        <v>909</v>
      </c>
      <c r="H969" s="7">
        <v>40610</v>
      </c>
      <c r="I969" s="80">
        <f t="shared" si="300"/>
        <v>2011</v>
      </c>
      <c r="J969" s="80">
        <f t="shared" si="301"/>
        <v>3</v>
      </c>
      <c r="K969" s="80">
        <f t="shared" si="302"/>
        <v>8</v>
      </c>
      <c r="L969" s="80" t="str">
        <f t="shared" si="303"/>
        <v>03</v>
      </c>
      <c r="M969" s="80" t="str">
        <f t="shared" si="304"/>
        <v>08</v>
      </c>
      <c r="N969" s="80" t="str">
        <f t="shared" si="305"/>
        <v>'2011-03-08'</v>
      </c>
      <c r="O969" s="80" t="str">
        <f t="shared" si="306"/>
        <v>'2011-03-08 00:00:00'</v>
      </c>
      <c r="P969" s="7">
        <v>44263</v>
      </c>
      <c r="Q969" s="80">
        <f t="shared" si="307"/>
        <v>2021</v>
      </c>
      <c r="R969" s="80">
        <f t="shared" si="308"/>
        <v>3</v>
      </c>
      <c r="S969" s="80">
        <f t="shared" si="309"/>
        <v>8</v>
      </c>
      <c r="T969" s="80" t="str">
        <f t="shared" si="310"/>
        <v>03</v>
      </c>
      <c r="U969" s="80" t="str">
        <f t="shared" si="311"/>
        <v>08</v>
      </c>
      <c r="V969" s="80" t="str">
        <f t="shared" si="312"/>
        <v>'2021-03-08'</v>
      </c>
      <c r="W969" s="80"/>
      <c r="X969" s="80" t="str">
        <f t="shared" si="313"/>
        <v>null</v>
      </c>
      <c r="Y969" s="12" t="s">
        <v>4961</v>
      </c>
      <c r="Z969" s="125">
        <f>IFERROR(IF(Y969="","null",VLOOKUP(Y969,Marcas!$A$2:$C$2024,2,0)),"")</f>
        <v>279</v>
      </c>
      <c r="AA969" s="3" t="s">
        <v>4961</v>
      </c>
      <c r="AB969" s="3">
        <f>IFERROR(IF(AA969="","",IF(AA969="EMPORIO LEGAL",1,VLOOKUP(AA969,Clientes!$A$2:$B$1190,2,0))),"")</f>
        <v>189</v>
      </c>
      <c r="AC969" s="3">
        <f>IFERROR(IF(Tabla1[[#This Row],[id_control]]="null","",VLOOKUP(CONCATENATE(Tabla1[[#This Row],[CLIENTE]],"-",Tabla1[[#This Row],[id_control]]),Hoja1!$C$2:$D$1994,2,0)),"")</f>
        <v>969</v>
      </c>
      <c r="AD969" s="3" t="s">
        <v>4962</v>
      </c>
      <c r="AE969" s="3"/>
      <c r="AF969" s="3"/>
      <c r="AG969" s="3"/>
      <c r="AH969" s="3"/>
      <c r="AI969" s="3"/>
      <c r="AJ969" s="3"/>
      <c r="AK969" s="3"/>
      <c r="AL969" s="3" t="s">
        <v>4963</v>
      </c>
      <c r="AM969" s="6"/>
      <c r="AN969" s="6"/>
      <c r="AO969" s="6"/>
      <c r="AP969" s="6"/>
      <c r="AQ969" s="10" t="s">
        <v>4964</v>
      </c>
      <c r="AR969" s="10" t="s">
        <v>4965</v>
      </c>
      <c r="AS969" s="6"/>
      <c r="AT969" s="6"/>
      <c r="AU969" s="6"/>
      <c r="AV969" s="8" t="s">
        <v>4966</v>
      </c>
      <c r="AW969" s="10" t="s">
        <v>4967</v>
      </c>
      <c r="AX969" s="10" t="s">
        <v>4968</v>
      </c>
      <c r="AY969" s="6"/>
      <c r="AZ969" s="6"/>
      <c r="BA969" s="6"/>
      <c r="BB969" s="6"/>
      <c r="BC969" s="6"/>
      <c r="BD969" s="6" t="s">
        <v>4969</v>
      </c>
      <c r="BE969" s="8">
        <v>968</v>
      </c>
      <c r="BF969" s="6" t="str">
        <f t="shared" si="314"/>
        <v>insert into bitacoras_estatus (numero_expediente, numero_registro, representante, fecha_inicio, fecha_vencimiento, id_cliente, id_admin, id_bitacoras_estatus, id_estatus, id_clase, id_marca, created_at, updated_at) values('1164373','1236439','ADRIANA CASTAÑEDA','2011-03-08','2021-03-08','189','2','1','1',null,279,'2011-03-08 00:00:00','2011-03-08 00:00:00');</v>
      </c>
      <c r="BG969" s="6" t="str">
        <f t="shared" si="315"/>
        <v>insert into servicios_comentarios (comentario, id_admin, id_estatus, created_at, updated_at) values('TITULO ENTREGADO 27/09/2011',1,968,'2011-03-08 00:00:00','2011-03-08 00:00:00');</v>
      </c>
      <c r="BH969" s="6" t="str">
        <f t="shared" si="316"/>
        <v>insert into servicios_comentarios (comentario, id_admin, id_estatus, created_at, updated_at) values('CRISTINA MARQUEZ O TANIA CASTAÑEDA 4137208 CEL 6144885588, CRISTINA MARQUEZ cel.-614-235-5489',1,968,'2011-03-08 00:00:00','2011-03-08 00:00:00');</v>
      </c>
      <c r="BI969" s="137" t="str">
        <f t="shared" si="317"/>
        <v>update bitacoras_estatus set comprobacion_uso = 1, id_estatus=10 where id=968;</v>
      </c>
      <c r="BJ969" s="137" t="str">
        <f t="shared" si="318"/>
        <v>update bitacoras_estatus set numero_expediente = '1164373', numero_registro = '1236439', id_estatus = 10, fecha_inicio = '2011-03-08', fecha_vencimiento ='2021-03-08', created_at ='2011-03-08 00:00:00', updated_at ='2011-03-08 00:00:00', id_clase=null, id_marca=279, id_cliente=189, vigencia = 1 where id =968;</v>
      </c>
      <c r="BK969" s="137" t="str">
        <f t="shared" si="319"/>
        <v>update bitacoras_estatus set id_estatus = 10 where id =968;</v>
      </c>
    </row>
    <row r="970" spans="1:63" ht="85">
      <c r="A970" s="3">
        <v>1149273</v>
      </c>
      <c r="B970" s="3">
        <v>1219365</v>
      </c>
      <c r="C970" s="3">
        <f>IF(Tabla1[[#This Row],[No. REG.]]="","",1)</f>
        <v>1</v>
      </c>
      <c r="D970" s="3" t="s">
        <v>46</v>
      </c>
      <c r="E970" s="3">
        <f>IF(Tabla1[[#This Row],[STATUS]]="","",VLOOKUP(D970,Estatus!$A$2:$B$13,2,0))</f>
        <v>10</v>
      </c>
      <c r="F970" s="3">
        <f>IF(Tabla1[[#This Row],[STATUS]]="","",VLOOKUP(D970,Estatus!$A$2:$I$12,9,0))</f>
        <v>1</v>
      </c>
      <c r="G970" s="12" t="s">
        <v>4970</v>
      </c>
      <c r="H970" s="7">
        <v>40548</v>
      </c>
      <c r="I970" s="80">
        <f t="shared" si="300"/>
        <v>2011</v>
      </c>
      <c r="J970" s="80">
        <f t="shared" si="301"/>
        <v>1</v>
      </c>
      <c r="K970" s="80">
        <f t="shared" si="302"/>
        <v>5</v>
      </c>
      <c r="L970" s="80" t="str">
        <f t="shared" si="303"/>
        <v>01</v>
      </c>
      <c r="M970" s="80" t="str">
        <f t="shared" si="304"/>
        <v>05</v>
      </c>
      <c r="N970" s="80" t="str">
        <f t="shared" si="305"/>
        <v>'2011-01-05'</v>
      </c>
      <c r="O970" s="80" t="str">
        <f t="shared" si="306"/>
        <v>'2011-01-05 00:00:00'</v>
      </c>
      <c r="P970" s="7">
        <v>44201</v>
      </c>
      <c r="Q970" s="80">
        <f t="shared" si="307"/>
        <v>2021</v>
      </c>
      <c r="R970" s="80">
        <f t="shared" si="308"/>
        <v>1</v>
      </c>
      <c r="S970" s="80">
        <f t="shared" si="309"/>
        <v>5</v>
      </c>
      <c r="T970" s="80" t="str">
        <f t="shared" si="310"/>
        <v>01</v>
      </c>
      <c r="U970" s="80" t="str">
        <f t="shared" si="311"/>
        <v>05</v>
      </c>
      <c r="V970" s="80" t="str">
        <f t="shared" si="312"/>
        <v>'2021-01-05'</v>
      </c>
      <c r="W970" s="80"/>
      <c r="X970" s="80" t="str">
        <f t="shared" si="313"/>
        <v>null</v>
      </c>
      <c r="Y970" s="3" t="s">
        <v>4971</v>
      </c>
      <c r="Z970" s="124">
        <f>IFERROR(IF(Y970="","null",VLOOKUP(Y970,Marcas!$A$2:$C$2024,2,0)),"")</f>
        <v>276</v>
      </c>
      <c r="AA970" s="3" t="s">
        <v>4971</v>
      </c>
      <c r="AB970" s="3">
        <f>IFERROR(IF(AA970="","",IF(AA970="EMPORIO LEGAL",1,VLOOKUP(AA970,Clientes!$A$2:$B$1190,2,0))),"")</f>
        <v>187</v>
      </c>
      <c r="AC970" s="3">
        <f>IFERROR(IF(Tabla1[[#This Row],[id_control]]="null","",VLOOKUP(CONCATENATE(Tabla1[[#This Row],[CLIENTE]],"-",Tabla1[[#This Row],[id_control]]),Hoja1!$C$2:$D$1994,2,0)),"")</f>
        <v>970</v>
      </c>
      <c r="AD970" s="3" t="s">
        <v>614</v>
      </c>
      <c r="AE970" s="3"/>
      <c r="AF970" s="3"/>
      <c r="AG970" s="3"/>
      <c r="AH970" s="3"/>
      <c r="AI970" s="3"/>
      <c r="AJ970" s="3"/>
      <c r="AK970" s="3"/>
      <c r="AL970" s="3">
        <v>6622080294</v>
      </c>
      <c r="AM970" s="10" t="s">
        <v>615</v>
      </c>
      <c r="AN970" s="10" t="s">
        <v>618</v>
      </c>
      <c r="AO970" s="10" t="s">
        <v>617</v>
      </c>
      <c r="AP970" s="10" t="s">
        <v>616</v>
      </c>
      <c r="AQ970" s="6"/>
      <c r="AR970" s="6"/>
      <c r="AS970" s="6"/>
      <c r="AT970" s="6"/>
      <c r="AU970" s="6"/>
      <c r="AV970" s="8" t="s">
        <v>619</v>
      </c>
      <c r="AW970" s="10" t="s">
        <v>620</v>
      </c>
      <c r="AX970" s="6"/>
      <c r="AY970" s="6"/>
      <c r="AZ970" s="6"/>
      <c r="BA970" s="6"/>
      <c r="BB970" s="6"/>
      <c r="BC970" s="6"/>
      <c r="BD970" s="16" t="s">
        <v>621</v>
      </c>
      <c r="BE970" s="8">
        <v>969</v>
      </c>
      <c r="BF970" s="6" t="str">
        <f t="shared" si="314"/>
        <v>insert into bitacoras_estatus (numero_expediente, numero_registro, representante, fecha_inicio, fecha_vencimiento, id_cliente, id_admin, id_bitacoras_estatus, id_estatus, id_clase, id_marca, created_at, updated_at) values('1149273','1219365','LIC. VICTOR ROMO, CIF','2011-01-05','2021-01-05','187','2','1','1',null,276,'2011-01-05 00:00:00','2011-01-05 00:00:00');</v>
      </c>
      <c r="BG970" s="6" t="str">
        <f t="shared" si="315"/>
        <v>insert into servicios_comentarios (comentario, id_admin, id_estatus, created_at, updated_at) values('RECIBIDO ENVIADO 15/07/2011',1,969,'2011-01-05 00:00:00','2011-01-05 00:00:00');</v>
      </c>
      <c r="BH970" s="6" t="str">
        <f t="shared" si="316"/>
        <v>insert into servicios_comentarios (comentario, id_admin, id_estatus, created_at, updated_at) values('NUEVA OFICINA
662 3 10 42 37
662 3 10 42 38
662-208-0179
662-217-0909
6622080294',1,969,'2011-01-05 00:00:00','2011-01-05 00:00:00');</v>
      </c>
      <c r="BI970" s="137" t="str">
        <f t="shared" si="317"/>
        <v>update bitacoras_estatus set comprobacion_uso = 1, id_estatus=10 where id=969;</v>
      </c>
      <c r="BJ970" s="137" t="str">
        <f t="shared" si="318"/>
        <v>update bitacoras_estatus set numero_expediente = '1149273', numero_registro = '1219365', id_estatus = 10, fecha_inicio = '2011-01-05', fecha_vencimiento ='2021-01-05', created_at ='2011-01-05 00:00:00', updated_at ='2011-01-05 00:00:00', id_clase=null, id_marca=276, id_cliente=187, vigencia = 1 where id =969;</v>
      </c>
      <c r="BK970" s="137" t="str">
        <f t="shared" si="319"/>
        <v>update bitacoras_estatus set id_estatus = 10 where id =969;</v>
      </c>
    </row>
    <row r="971" spans="1:63" ht="53">
      <c r="A971" s="3">
        <v>866591</v>
      </c>
      <c r="B971" s="3">
        <v>1019843</v>
      </c>
      <c r="C971" s="3">
        <f>IF(Tabla1[[#This Row],[No. REG.]]="","",1)</f>
        <v>1</v>
      </c>
      <c r="D971" s="3" t="s">
        <v>46</v>
      </c>
      <c r="E971" s="3">
        <f>IF(Tabla1[[#This Row],[STATUS]]="","",VLOOKUP(D971,Estatus!$A$2:$B$13,2,0))</f>
        <v>10</v>
      </c>
      <c r="F971" s="3">
        <f>IF(Tabla1[[#This Row],[STATUS]]="","",VLOOKUP(D971,Estatus!$A$2:$I$12,9,0))</f>
        <v>1</v>
      </c>
      <c r="G971" s="12" t="s">
        <v>8727</v>
      </c>
      <c r="H971" s="7">
        <v>39265</v>
      </c>
      <c r="I971" s="80">
        <f t="shared" si="300"/>
        <v>2007</v>
      </c>
      <c r="J971" s="80">
        <f t="shared" si="301"/>
        <v>7</v>
      </c>
      <c r="K971" s="80">
        <f t="shared" si="302"/>
        <v>2</v>
      </c>
      <c r="L971" s="80" t="str">
        <f t="shared" si="303"/>
        <v>07</v>
      </c>
      <c r="M971" s="80" t="str">
        <f t="shared" si="304"/>
        <v>02</v>
      </c>
      <c r="N971" s="80" t="str">
        <f t="shared" si="305"/>
        <v>'2007-07-02'</v>
      </c>
      <c r="O971" s="80" t="str">
        <f t="shared" si="306"/>
        <v>'2007-07-02 00:00:00'</v>
      </c>
      <c r="P971" s="7">
        <v>46570</v>
      </c>
      <c r="Q971" s="80">
        <f t="shared" si="307"/>
        <v>2027</v>
      </c>
      <c r="R971" s="80">
        <f t="shared" si="308"/>
        <v>7</v>
      </c>
      <c r="S971" s="80">
        <f t="shared" si="309"/>
        <v>2</v>
      </c>
      <c r="T971" s="80" t="str">
        <f t="shared" si="310"/>
        <v>07</v>
      </c>
      <c r="U971" s="80" t="str">
        <f t="shared" si="311"/>
        <v>02</v>
      </c>
      <c r="V971" s="80" t="str">
        <f t="shared" si="312"/>
        <v>'2027-07-02'</v>
      </c>
      <c r="W971" s="80"/>
      <c r="X971" s="80" t="str">
        <f t="shared" si="313"/>
        <v>null</v>
      </c>
      <c r="Y971" s="3" t="s">
        <v>4972</v>
      </c>
      <c r="Z971" s="124">
        <f>IFERROR(IF(Y971="","null",VLOOKUP(Y971,Marcas!$A$2:$C$2024,2,0)),"")</f>
        <v>688</v>
      </c>
      <c r="AA971" s="3" t="s">
        <v>4973</v>
      </c>
      <c r="AB971" s="3">
        <f>IFERROR(IF(AA971="","",IF(AA971="EMPORIO LEGAL",1,VLOOKUP(AA971,Clientes!$A$2:$B$1190,2,0))),"")</f>
        <v>186</v>
      </c>
      <c r="AC971" s="3">
        <f>IFERROR(IF(Tabla1[[#This Row],[id_control]]="null","",VLOOKUP(CONCATENATE(Tabla1[[#This Row],[CLIENTE]],"-",Tabla1[[#This Row],[id_control]]),Hoja1!$C$2:$D$1994,2,0)),"")</f>
        <v>971</v>
      </c>
      <c r="AD971" s="3" t="s">
        <v>4974</v>
      </c>
      <c r="AE971" s="3"/>
      <c r="AF971" s="3"/>
      <c r="AG971" s="3"/>
      <c r="AH971" s="3"/>
      <c r="AI971" s="3"/>
      <c r="AJ971" s="3"/>
      <c r="AK971" s="3"/>
      <c r="AL971" s="3" t="s">
        <v>4975</v>
      </c>
      <c r="AM971" s="6"/>
      <c r="AN971" s="6"/>
      <c r="AO971" s="6"/>
      <c r="AP971" s="6"/>
      <c r="AQ971" s="4" t="s">
        <v>4976</v>
      </c>
      <c r="AR971" s="6"/>
      <c r="AS971" s="6"/>
      <c r="AT971" s="6"/>
      <c r="AU971" s="6"/>
      <c r="AV971" s="6" t="s">
        <v>4977</v>
      </c>
      <c r="AW971" s="6"/>
      <c r="AX971" s="6"/>
      <c r="AY971" s="6"/>
      <c r="AZ971" s="6"/>
      <c r="BA971" s="6"/>
      <c r="BB971" s="6"/>
      <c r="BC971" s="6"/>
      <c r="BD971" s="6" t="s">
        <v>4975</v>
      </c>
      <c r="BE971" s="8">
        <v>970</v>
      </c>
      <c r="BF971" s="6" t="str">
        <f t="shared" si="314"/>
        <v>insert into bitacoras_estatus (numero_expediente, numero_registro, representante, fecha_inicio, fecha_vencimiento, id_cliente, id_admin, id_bitacoras_estatus, id_estatus, id_clase, id_marca, created_at, updated_at) values('866591','1019843','JUAN MARTÍN ROMERO FERNÁNDEZ','2007-07-02','2027-07-02','186','2','1','1',null,688,'2007-07-02 00:00:00','2007-07-02 00:00:00');</v>
      </c>
      <c r="BG971" s="6" t="str">
        <f t="shared" si="315"/>
        <v>insert into servicios_comentarios (comentario, id_admin, id_estatus, created_at, updated_at) values('TITULO ENTREGADO. EN FECHA 20 DE ABRIL DE 2017 SE PRESENTÓ SOLICITUD DE RENOVACION.. EL 21 JUL 2017 SE COMUNIC RENOVACION DEL RM',1,970,'2007-07-02 00:00:00','2007-07-02 00:00:00');</v>
      </c>
      <c r="BH971" s="6" t="str">
        <f t="shared" si="316"/>
        <v>insert into servicios_comentarios (comentario, id_admin, id_estatus, created_at, updated_at) values('412 3316',1,970,'2007-07-02 00:00:00','2007-07-02 00:00:00');</v>
      </c>
      <c r="BI971" s="137" t="str">
        <f t="shared" si="317"/>
        <v>update bitacoras_estatus set comprobacion_uso = 1, id_estatus=10 where id=970;</v>
      </c>
      <c r="BJ971" s="137" t="str">
        <f t="shared" si="318"/>
        <v>update bitacoras_estatus set numero_expediente = '866591', numero_registro = '1019843', id_estatus = 10, fecha_inicio = '2007-07-02', fecha_vencimiento ='2027-07-02', created_at ='2007-07-02 00:00:00', updated_at ='2007-07-02 00:00:00', id_clase=null, id_marca=688, id_cliente=186, vigencia = 1 where id =970;</v>
      </c>
      <c r="BK971" s="137" t="str">
        <f t="shared" si="319"/>
        <v>update bitacoras_estatus set id_estatus = 10 where id =970;</v>
      </c>
    </row>
    <row r="972" spans="1:63">
      <c r="A972" s="6">
        <v>1386455</v>
      </c>
      <c r="B972" s="6">
        <v>1400709</v>
      </c>
      <c r="C972" s="6">
        <f>IF(Tabla1[[#This Row],[No. REG.]]="","",1)</f>
        <v>1</v>
      </c>
      <c r="D972" s="3" t="s">
        <v>46</v>
      </c>
      <c r="E972" s="3">
        <f>IF(Tabla1[[#This Row],[STATUS]]="","",VLOOKUP(D972,Estatus!$A$2:$B$13,2,0))</f>
        <v>10</v>
      </c>
      <c r="F972" s="3">
        <f>IF(Tabla1[[#This Row],[STATUS]]="","",VLOOKUP(D972,Estatus!$A$2:$I$12,9,0))</f>
        <v>1</v>
      </c>
      <c r="G972" s="16" t="s">
        <v>1813</v>
      </c>
      <c r="H972" s="9">
        <v>41450</v>
      </c>
      <c r="I972" s="81">
        <f t="shared" si="300"/>
        <v>2013</v>
      </c>
      <c r="J972" s="81">
        <f t="shared" si="301"/>
        <v>6</v>
      </c>
      <c r="K972" s="81">
        <f t="shared" si="302"/>
        <v>25</v>
      </c>
      <c r="L972" s="81" t="str">
        <f t="shared" si="303"/>
        <v>06</v>
      </c>
      <c r="M972" s="81">
        <f t="shared" si="304"/>
        <v>25</v>
      </c>
      <c r="N972" s="81" t="str">
        <f t="shared" si="305"/>
        <v>'2013-06-25'</v>
      </c>
      <c r="O972" s="81" t="str">
        <f t="shared" si="306"/>
        <v>'2013-06-25 00:00:00'</v>
      </c>
      <c r="P972" s="9">
        <v>45082</v>
      </c>
      <c r="Q972" s="81">
        <f t="shared" si="307"/>
        <v>2023</v>
      </c>
      <c r="R972" s="81">
        <f t="shared" si="308"/>
        <v>6</v>
      </c>
      <c r="S972" s="81">
        <f t="shared" si="309"/>
        <v>5</v>
      </c>
      <c r="T972" s="81" t="str">
        <f t="shared" si="310"/>
        <v>06</v>
      </c>
      <c r="U972" s="81" t="str">
        <f t="shared" si="311"/>
        <v>05</v>
      </c>
      <c r="V972" s="81" t="str">
        <f t="shared" si="312"/>
        <v>'2023-06-05'</v>
      </c>
      <c r="W972" s="81"/>
      <c r="X972" s="81" t="str">
        <f t="shared" si="313"/>
        <v>null</v>
      </c>
      <c r="Y972" s="6" t="s">
        <v>4978</v>
      </c>
      <c r="Z972" s="123">
        <f>IFERROR(IF(Y972="","null",VLOOKUP(Y972,Marcas!$A$2:$C$2024,2,0)),"")</f>
        <v>274</v>
      </c>
      <c r="AA972" s="6" t="s">
        <v>4978</v>
      </c>
      <c r="AB972" s="6">
        <f>IFERROR(IF(AA972="","",IF(AA972="EMPORIO LEGAL",1,VLOOKUP(AA972,Clientes!$A$2:$B$1190,2,0))),"")</f>
        <v>185</v>
      </c>
      <c r="AC972" s="6">
        <f>IFERROR(IF(Tabla1[[#This Row],[id_control]]="null","",VLOOKUP(CONCATENATE(Tabla1[[#This Row],[CLIENTE]],"-",Tabla1[[#This Row],[id_control]]),Hoja1!$C$2:$D$1994,2,0)),"")</f>
        <v>972</v>
      </c>
      <c r="AD972" s="6" t="s">
        <v>4979</v>
      </c>
      <c r="AE972" s="6"/>
      <c r="AF972" s="6"/>
      <c r="AG972" s="6"/>
      <c r="AH972" s="6"/>
      <c r="AI972" s="6"/>
      <c r="AJ972" s="6"/>
      <c r="AK972" s="6"/>
      <c r="AL972" s="8" t="s">
        <v>4980</v>
      </c>
      <c r="AM972" s="6"/>
      <c r="AN972" s="6"/>
      <c r="AO972" s="6"/>
      <c r="AP972" s="6"/>
      <c r="AQ972" s="10" t="s">
        <v>4981</v>
      </c>
      <c r="AR972" s="6"/>
      <c r="AS972" s="6"/>
      <c r="AT972" s="6"/>
      <c r="AU972" s="6"/>
      <c r="AV972" s="6" t="s">
        <v>4982</v>
      </c>
      <c r="AW972" s="6"/>
      <c r="AX972" s="6"/>
      <c r="AY972" s="6"/>
      <c r="AZ972" s="6"/>
      <c r="BA972" s="6"/>
      <c r="BB972" s="6"/>
      <c r="BC972" s="6"/>
      <c r="BD972" s="6" t="s">
        <v>4983</v>
      </c>
      <c r="BE972" s="8">
        <v>971</v>
      </c>
      <c r="BF972" s="6" t="str">
        <f t="shared" si="314"/>
        <v>insert into bitacoras_estatus (numero_expediente, numero_registro, representante, fecha_inicio, fecha_vencimiento, id_cliente, id_admin, id_bitacoras_estatus, id_estatus, id_clase, id_marca, created_at, updated_at) values('1386455','1400709','SALOMON BARRIOS CHAVIRA','2013-06-25','2023-06-05','185','2','1','1',null,274,'2013-06-25 00:00:00','2013-06-25 00:00:00');</v>
      </c>
      <c r="BG972" s="6" t="str">
        <f t="shared" si="315"/>
        <v>insert into servicios_comentarios (comentario, id_admin, id_estatus, created_at, updated_at) values('TITULO RECIBIDO21/11/2013',1,971,'2013-06-25 00:00:00','2013-06-25 00:00:00');</v>
      </c>
      <c r="BH972" s="6" t="str">
        <f t="shared" si="316"/>
        <v>insert into servicios_comentarios (comentario, id_admin, id_estatus, created_at, updated_at) values('656 6 82 42 22 CEL.- 656 1 99 83 62',1,971,'2013-06-25 00:00:00','2013-06-25 00:00:00');</v>
      </c>
      <c r="BI972" s="137" t="str">
        <f t="shared" si="317"/>
        <v>update bitacoras_estatus set comprobacion_uso = 1, id_estatus=10 where id=971;</v>
      </c>
      <c r="BJ972" s="137" t="str">
        <f t="shared" si="318"/>
        <v>update bitacoras_estatus set numero_expediente = '1386455', numero_registro = '1400709', id_estatus = 10, fecha_inicio = '2013-06-25', fecha_vencimiento ='2023-06-05', created_at ='2013-06-25 00:00:00', updated_at ='2013-06-25 00:00:00', id_clase=null, id_marca=274, id_cliente=185, vigencia = 1 where id =971;</v>
      </c>
      <c r="BK972" s="137" t="str">
        <f t="shared" si="319"/>
        <v>update bitacoras_estatus set id_estatus = 10 where id =971;</v>
      </c>
    </row>
    <row r="973" spans="1:63">
      <c r="A973" s="6">
        <v>1386457</v>
      </c>
      <c r="B973" s="6">
        <v>1400710</v>
      </c>
      <c r="C973" s="6">
        <f>IF(Tabla1[[#This Row],[No. REG.]]="","",1)</f>
        <v>1</v>
      </c>
      <c r="D973" s="3" t="s">
        <v>46</v>
      </c>
      <c r="E973" s="3">
        <f>IF(Tabla1[[#This Row],[STATUS]]="","",VLOOKUP(D973,Estatus!$A$2:$B$13,2,0))</f>
        <v>10</v>
      </c>
      <c r="F973" s="3">
        <f>IF(Tabla1[[#This Row],[STATUS]]="","",VLOOKUP(D973,Estatus!$A$2:$I$12,9,0))</f>
        <v>1</v>
      </c>
      <c r="G973" s="16" t="s">
        <v>1813</v>
      </c>
      <c r="H973" s="9">
        <v>41450</v>
      </c>
      <c r="I973" s="81">
        <f t="shared" si="300"/>
        <v>2013</v>
      </c>
      <c r="J973" s="81">
        <f t="shared" si="301"/>
        <v>6</v>
      </c>
      <c r="K973" s="81">
        <f t="shared" si="302"/>
        <v>25</v>
      </c>
      <c r="L973" s="81" t="str">
        <f t="shared" si="303"/>
        <v>06</v>
      </c>
      <c r="M973" s="81">
        <f t="shared" si="304"/>
        <v>25</v>
      </c>
      <c r="N973" s="81" t="str">
        <f t="shared" si="305"/>
        <v>'2013-06-25'</v>
      </c>
      <c r="O973" s="81" t="str">
        <f t="shared" si="306"/>
        <v>'2013-06-25 00:00:00'</v>
      </c>
      <c r="P973" s="9">
        <v>45082</v>
      </c>
      <c r="Q973" s="81">
        <f t="shared" si="307"/>
        <v>2023</v>
      </c>
      <c r="R973" s="81">
        <f t="shared" si="308"/>
        <v>6</v>
      </c>
      <c r="S973" s="81">
        <f t="shared" si="309"/>
        <v>5</v>
      </c>
      <c r="T973" s="81" t="str">
        <f t="shared" si="310"/>
        <v>06</v>
      </c>
      <c r="U973" s="81" t="str">
        <f t="shared" si="311"/>
        <v>05</v>
      </c>
      <c r="V973" s="81" t="str">
        <f t="shared" si="312"/>
        <v>'2023-06-05'</v>
      </c>
      <c r="W973" s="81"/>
      <c r="X973" s="81" t="str">
        <f t="shared" si="313"/>
        <v>null</v>
      </c>
      <c r="Y973" s="6" t="s">
        <v>4978</v>
      </c>
      <c r="Z973" s="123">
        <f>IFERROR(IF(Y973="","null",VLOOKUP(Y973,Marcas!$A$2:$C$2024,2,0)),"")</f>
        <v>274</v>
      </c>
      <c r="AA973" s="6" t="s">
        <v>4978</v>
      </c>
      <c r="AB973" s="6">
        <f>IFERROR(IF(AA973="","",IF(AA973="EMPORIO LEGAL",1,VLOOKUP(AA973,Clientes!$A$2:$B$1190,2,0))),"")</f>
        <v>185</v>
      </c>
      <c r="AC973" s="6">
        <f>IFERROR(IF(Tabla1[[#This Row],[id_control]]="null","",VLOOKUP(CONCATENATE(Tabla1[[#This Row],[CLIENTE]],"-",Tabla1[[#This Row],[id_control]]),Hoja1!$C$2:$D$1994,2,0)),"")</f>
        <v>972</v>
      </c>
      <c r="AD973" s="6" t="s">
        <v>4979</v>
      </c>
      <c r="AE973" s="6"/>
      <c r="AF973" s="6"/>
      <c r="AG973" s="6"/>
      <c r="AH973" s="6"/>
      <c r="AI973" s="6"/>
      <c r="AJ973" s="6"/>
      <c r="AK973" s="6"/>
      <c r="AL973" s="8" t="s">
        <v>4980</v>
      </c>
      <c r="AM973" s="6"/>
      <c r="AN973" s="6"/>
      <c r="AO973" s="6"/>
      <c r="AP973" s="6"/>
      <c r="AQ973" s="10" t="s">
        <v>4981</v>
      </c>
      <c r="AR973" s="6"/>
      <c r="AS973" s="6"/>
      <c r="AT973" s="6"/>
      <c r="AU973" s="6"/>
      <c r="AV973" s="6" t="s">
        <v>4982</v>
      </c>
      <c r="AW973" s="6"/>
      <c r="AX973" s="6"/>
      <c r="AY973" s="6"/>
      <c r="AZ973" s="6"/>
      <c r="BA973" s="6"/>
      <c r="BB973" s="6"/>
      <c r="BC973" s="6"/>
      <c r="BD973" s="6" t="s">
        <v>4983</v>
      </c>
      <c r="BE973" s="8">
        <v>972</v>
      </c>
      <c r="BF973" s="6" t="str">
        <f t="shared" si="314"/>
        <v>insert into bitacoras_estatus (numero_expediente, numero_registro, representante, fecha_inicio, fecha_vencimiento, id_cliente, id_admin, id_bitacoras_estatus, id_estatus, id_clase, id_marca, created_at, updated_at) values('1386457','1400710','SALOMON BARRIOS CHAVIRA','2013-06-25','2023-06-05','185','2','1','1',null,274,'2013-06-25 00:00:00','2013-06-25 00:00:00');</v>
      </c>
      <c r="BG973" s="6" t="str">
        <f t="shared" si="315"/>
        <v>insert into servicios_comentarios (comentario, id_admin, id_estatus, created_at, updated_at) values('TITULO RECIBIDO21/11/2013',1,972,'2013-06-25 00:00:00','2013-06-25 00:00:00');</v>
      </c>
      <c r="BH973" s="6" t="str">
        <f t="shared" si="316"/>
        <v>insert into servicios_comentarios (comentario, id_admin, id_estatus, created_at, updated_at) values('656 6 82 42 22 CEL.- 656 1 99 83 62',1,972,'2013-06-25 00:00:00','2013-06-25 00:00:00');</v>
      </c>
      <c r="BI973" s="137" t="str">
        <f t="shared" si="317"/>
        <v>update bitacoras_estatus set comprobacion_uso = 1, id_estatus=10 where id=972;</v>
      </c>
      <c r="BJ973" s="137" t="str">
        <f t="shared" si="318"/>
        <v>update bitacoras_estatus set numero_expediente = '1386457', numero_registro = '1400710', id_estatus = 10, fecha_inicio = '2013-06-25', fecha_vencimiento ='2023-06-05', created_at ='2013-06-25 00:00:00', updated_at ='2013-06-25 00:00:00', id_clase=null, id_marca=274, id_cliente=185, vigencia = 1 where id =972;</v>
      </c>
      <c r="BK973" s="137" t="str">
        <f t="shared" si="319"/>
        <v>update bitacoras_estatus set id_estatus = 10 where id =972;</v>
      </c>
    </row>
    <row r="974" spans="1:63" ht="40">
      <c r="A974" s="3">
        <v>1236915</v>
      </c>
      <c r="B974" s="3">
        <v>1368204</v>
      </c>
      <c r="C974" s="3">
        <f>IF(Tabla1[[#This Row],[No. REG.]]="","",1)</f>
        <v>1</v>
      </c>
      <c r="D974" s="3" t="s">
        <v>46</v>
      </c>
      <c r="E974" s="3">
        <f>IF(Tabla1[[#This Row],[STATUS]]="","",VLOOKUP(D974,Estatus!$A$2:$B$13,2,0))</f>
        <v>10</v>
      </c>
      <c r="F974" s="3">
        <f>IF(Tabla1[[#This Row],[STATUS]]="","",VLOOKUP(D974,Estatus!$A$2:$I$12,9,0))</f>
        <v>1</v>
      </c>
      <c r="G974" s="12" t="s">
        <v>4984</v>
      </c>
      <c r="H974" s="7">
        <v>40890</v>
      </c>
      <c r="I974" s="80">
        <f t="shared" si="300"/>
        <v>2011</v>
      </c>
      <c r="J974" s="80">
        <f t="shared" si="301"/>
        <v>12</v>
      </c>
      <c r="K974" s="80">
        <f t="shared" si="302"/>
        <v>13</v>
      </c>
      <c r="L974" s="80">
        <f t="shared" si="303"/>
        <v>12</v>
      </c>
      <c r="M974" s="80">
        <f t="shared" si="304"/>
        <v>13</v>
      </c>
      <c r="N974" s="80" t="str">
        <f t="shared" si="305"/>
        <v>'2011-12-13'</v>
      </c>
      <c r="O974" s="80" t="str">
        <f t="shared" si="306"/>
        <v>'2011-12-13 00:00:00'</v>
      </c>
      <c r="P974" s="7">
        <v>44543</v>
      </c>
      <c r="Q974" s="80">
        <f t="shared" si="307"/>
        <v>2021</v>
      </c>
      <c r="R974" s="80">
        <f t="shared" si="308"/>
        <v>12</v>
      </c>
      <c r="S974" s="80">
        <f t="shared" si="309"/>
        <v>13</v>
      </c>
      <c r="T974" s="80">
        <f t="shared" si="310"/>
        <v>12</v>
      </c>
      <c r="U974" s="80">
        <f t="shared" si="311"/>
        <v>13</v>
      </c>
      <c r="V974" s="80" t="str">
        <f t="shared" si="312"/>
        <v>'2021-12-13'</v>
      </c>
      <c r="W974" s="80"/>
      <c r="X974" s="80" t="str">
        <f t="shared" si="313"/>
        <v>null</v>
      </c>
      <c r="Y974" s="3" t="s">
        <v>4985</v>
      </c>
      <c r="Z974" s="124">
        <f>IFERROR(IF(Y974="","null",VLOOKUP(Y974,Marcas!$A$2:$C$2024,2,0)),"")</f>
        <v>273</v>
      </c>
      <c r="AA974" s="3" t="s">
        <v>4986</v>
      </c>
      <c r="AB974" s="3">
        <f>IFERROR(IF(AA974="","",IF(AA974="EMPORIO LEGAL",1,VLOOKUP(AA974,Clientes!$A$2:$B$1190,2,0))),"")</f>
        <v>184</v>
      </c>
      <c r="AC974" s="3">
        <f>IFERROR(IF(Tabla1[[#This Row],[id_control]]="null","",VLOOKUP(CONCATENATE(Tabla1[[#This Row],[CLIENTE]],"-",Tabla1[[#This Row],[id_control]]),Hoja1!$C$2:$D$1994,2,0)),"")</f>
        <v>974</v>
      </c>
      <c r="AD974" s="3" t="s">
        <v>4987</v>
      </c>
      <c r="AE974" s="3"/>
      <c r="AF974" s="3"/>
      <c r="AG974" s="3"/>
      <c r="AH974" s="3"/>
      <c r="AI974" s="3"/>
      <c r="AJ974" s="3"/>
      <c r="AK974" s="3"/>
      <c r="AL974" s="3" t="s">
        <v>4988</v>
      </c>
      <c r="AM974" s="6"/>
      <c r="AN974" s="6"/>
      <c r="AO974" s="6"/>
      <c r="AP974" s="6"/>
      <c r="AQ974" s="10" t="s">
        <v>4989</v>
      </c>
      <c r="AR974" s="6"/>
      <c r="AS974" s="6"/>
      <c r="AT974" s="6"/>
      <c r="AU974" s="10" t="s">
        <v>4990</v>
      </c>
      <c r="AV974" s="8" t="s">
        <v>4991</v>
      </c>
      <c r="AW974" s="10" t="s">
        <v>4992</v>
      </c>
      <c r="AX974" s="6"/>
      <c r="AY974" s="6"/>
      <c r="AZ974" s="6"/>
      <c r="BA974" s="6"/>
      <c r="BB974" s="6"/>
      <c r="BC974" s="6"/>
      <c r="BD974" s="6" t="s">
        <v>4993</v>
      </c>
      <c r="BE974" s="8">
        <v>973</v>
      </c>
      <c r="BF974" s="6" t="str">
        <f t="shared" si="314"/>
        <v>insert into bitacoras_estatus (numero_expediente, numero_registro, representante, fecha_inicio, fecha_vencimiento, id_cliente, id_admin, id_bitacoras_estatus, id_estatus, id_clase, id_marca, created_at, updated_at) values('1236915','1368204','BENJAMIN REZA GUADERRAMA, CONTACTO GEORGINA DIAZ','2011-12-13','2021-12-13','184','2','1','1',null,273,'2011-12-13 00:00:00','2011-12-13 00:00:00');</v>
      </c>
      <c r="BG974" s="6" t="str">
        <f t="shared" si="315"/>
        <v>insert into servicios_comentarios (comentario, id_admin, id_estatus, created_at, updated_at) values('ANTERIORIDAD CONESTADA 21/11/2012, INSCRIPCION DE TRANSMICION DE DERECHO ENVIADA 13/12/2012',1,973,'2011-12-13 00:00:00','2011-12-13 00:00:00');</v>
      </c>
      <c r="BH974" s="6" t="str">
        <f t="shared" si="316"/>
        <v>insert into servicios_comentarios (comentario, id_admin, id_estatus, created_at, updated_at) values('4 33 13 50 FAX; 4 33 42 77, CEL BENJAMIN 2331854',1,973,'2011-12-13 00:00:00','2011-12-13 00:00:00');</v>
      </c>
      <c r="BI974" s="137" t="str">
        <f t="shared" si="317"/>
        <v>update bitacoras_estatus set comprobacion_uso = 1, id_estatus=10 where id=973;</v>
      </c>
      <c r="BJ974" s="137" t="str">
        <f t="shared" si="318"/>
        <v>update bitacoras_estatus set numero_expediente = '1236915', numero_registro = '1368204', id_estatus = 10, fecha_inicio = '2011-12-13', fecha_vencimiento ='2021-12-13', created_at ='2011-12-13 00:00:00', updated_at ='2011-12-13 00:00:00', id_clase=null, id_marca=273, id_cliente=184, vigencia = 1 where id =973;</v>
      </c>
      <c r="BK974" s="137" t="str">
        <f t="shared" si="319"/>
        <v>update bitacoras_estatus set id_estatus = 10 where id =973;</v>
      </c>
    </row>
    <row r="975" spans="1:63">
      <c r="A975" s="3">
        <v>1171782</v>
      </c>
      <c r="B975" s="3">
        <v>276000</v>
      </c>
      <c r="C975" s="3">
        <f>IF(Tabla1[[#This Row],[No. REG.]]="","",1)</f>
        <v>1</v>
      </c>
      <c r="D975" s="3" t="s">
        <v>46</v>
      </c>
      <c r="E975" s="3">
        <f>IF(Tabla1[[#This Row],[STATUS]]="","",VLOOKUP(D975,Estatus!$A$2:$B$13,2,0))</f>
        <v>10</v>
      </c>
      <c r="F975" s="3">
        <f>IF(Tabla1[[#This Row],[STATUS]]="","",VLOOKUP(D975,Estatus!$A$2:$I$12,9,0))</f>
        <v>1</v>
      </c>
      <c r="G975" s="12" t="s">
        <v>926</v>
      </c>
      <c r="H975" s="7">
        <v>40632</v>
      </c>
      <c r="I975" s="80">
        <f t="shared" si="300"/>
        <v>2011</v>
      </c>
      <c r="J975" s="80">
        <f t="shared" si="301"/>
        <v>3</v>
      </c>
      <c r="K975" s="80">
        <f t="shared" si="302"/>
        <v>30</v>
      </c>
      <c r="L975" s="80" t="str">
        <f t="shared" si="303"/>
        <v>03</v>
      </c>
      <c r="M975" s="80">
        <f t="shared" si="304"/>
        <v>30</v>
      </c>
      <c r="N975" s="80" t="str">
        <f t="shared" si="305"/>
        <v>'2011-03-30'</v>
      </c>
      <c r="O975" s="80" t="str">
        <f t="shared" si="306"/>
        <v>'2011-03-30 00:00:00'</v>
      </c>
      <c r="P975" s="7">
        <v>44285</v>
      </c>
      <c r="Q975" s="80">
        <f t="shared" si="307"/>
        <v>2021</v>
      </c>
      <c r="R975" s="80">
        <f t="shared" si="308"/>
        <v>3</v>
      </c>
      <c r="S975" s="80">
        <f t="shared" si="309"/>
        <v>30</v>
      </c>
      <c r="T975" s="80" t="str">
        <f t="shared" si="310"/>
        <v>03</v>
      </c>
      <c r="U975" s="80">
        <f t="shared" si="311"/>
        <v>30</v>
      </c>
      <c r="V975" s="80" t="str">
        <f t="shared" si="312"/>
        <v>'2021-03-30'</v>
      </c>
      <c r="W975" s="80"/>
      <c r="X975" s="80" t="str">
        <f t="shared" si="313"/>
        <v>null</v>
      </c>
      <c r="Y975" s="3" t="s">
        <v>4994</v>
      </c>
      <c r="Z975" s="124">
        <f>IFERROR(IF(Y975="","null",VLOOKUP(Y975,Marcas!$A$2:$C$2024,2,0)),"")</f>
        <v>1</v>
      </c>
      <c r="AA975" s="3" t="s">
        <v>4995</v>
      </c>
      <c r="AB975" s="3">
        <f>IFERROR(IF(AA975="","",IF(AA975="EMPORIO LEGAL",1,VLOOKUP(AA975,Clientes!$A$2:$B$1190,2,0))),"")</f>
        <v>183</v>
      </c>
      <c r="AC975" s="3">
        <f>IFERROR(IF(Tabla1[[#This Row],[id_control]]="null","",VLOOKUP(CONCATENATE(Tabla1[[#This Row],[CLIENTE]],"-",Tabla1[[#This Row],[id_control]]),Hoja1!$C$2:$D$1994,2,0)),"")</f>
        <v>975</v>
      </c>
      <c r="AD975" s="3" t="s">
        <v>4996</v>
      </c>
      <c r="AE975" s="3"/>
      <c r="AF975" s="3"/>
      <c r="AG975" s="3"/>
      <c r="AH975" s="3"/>
      <c r="AI975" s="3"/>
      <c r="AJ975" s="3"/>
      <c r="AK975" s="3"/>
      <c r="AL975" s="3" t="s">
        <v>4997</v>
      </c>
      <c r="AM975" s="8" t="s">
        <v>4998</v>
      </c>
      <c r="AN975" s="6"/>
      <c r="AO975" s="6"/>
      <c r="AP975" s="6"/>
      <c r="AQ975" s="6"/>
      <c r="AR975" s="6"/>
      <c r="AS975" s="6"/>
      <c r="AT975" s="6"/>
      <c r="AU975" s="6"/>
      <c r="AV975" s="6" t="s">
        <v>408</v>
      </c>
      <c r="AW975" s="6"/>
      <c r="AX975" s="6"/>
      <c r="AY975" s="6"/>
      <c r="AZ975" s="6"/>
      <c r="BA975" s="6"/>
      <c r="BB975" s="6"/>
      <c r="BC975" s="6"/>
      <c r="BD975" s="6" t="s">
        <v>409</v>
      </c>
      <c r="BE975" s="8">
        <v>974</v>
      </c>
      <c r="BF975" s="6" t="str">
        <f t="shared" si="314"/>
        <v>insert into bitacoras_estatus (numero_expediente, numero_registro, representante, fecha_inicio, fecha_vencimiento, id_cliente, id_admin, id_bitacoras_estatus, id_estatus, id_clase, id_marca, created_at, updated_at) values('1171782','276000','LIC. LUIS MENDOZA ARELLANES','2011-03-30','2021-03-30','183','2','1','1',null,1,'2011-03-30 00:00:00','2011-03-30 00:00:00');</v>
      </c>
      <c r="BG975" s="6" t="str">
        <f t="shared" si="315"/>
        <v>insert into servicios_comentarios (comentario, id_admin, id_estatus, created_at, updated_at) values('TITULO ENVIADO',1,974,'2011-03-30 00:00:00','2011-03-30 00:00:00');</v>
      </c>
      <c r="BH975" s="6" t="str">
        <f t="shared" si="316"/>
        <v>insert into servicios_comentarios (comentario, id_admin, id_estatus, created_at, updated_at) values('51192304, 52332511',1,974,'2011-03-30 00:00:00','2011-03-30 00:00:00');</v>
      </c>
      <c r="BI975" s="137" t="str">
        <f t="shared" si="317"/>
        <v>update bitacoras_estatus set comprobacion_uso = 1, id_estatus=10 where id=974;</v>
      </c>
      <c r="BJ975" s="137" t="str">
        <f t="shared" si="318"/>
        <v>update bitacoras_estatus set numero_expediente = '1171782', numero_registro = '276000', id_estatus = 10, fecha_inicio = '2011-03-30', fecha_vencimiento ='2021-03-30', created_at ='2011-03-30 00:00:00', updated_at ='2011-03-30 00:00:00', id_clase=null, id_marca=1, id_cliente=183, vigencia = 1 where id =974;</v>
      </c>
      <c r="BK975" s="137" t="str">
        <f t="shared" si="319"/>
        <v>update bitacoras_estatus set id_estatus = 10 where id =974;</v>
      </c>
    </row>
    <row r="976" spans="1:63">
      <c r="A976" s="6">
        <v>1338461</v>
      </c>
      <c r="B976" s="6">
        <v>1362761</v>
      </c>
      <c r="C976" s="6">
        <f>IF(Tabla1[[#This Row],[No. REG.]]="","",1)</f>
        <v>1</v>
      </c>
      <c r="D976" s="3" t="s">
        <v>46</v>
      </c>
      <c r="E976" s="3">
        <f>IF(Tabla1[[#This Row],[STATUS]]="","",VLOOKUP(D976,Estatus!$A$2:$B$13,2,0))</f>
        <v>10</v>
      </c>
      <c r="F976" s="3">
        <f>IF(Tabla1[[#This Row],[STATUS]]="","",VLOOKUP(D976,Estatus!$A$2:$I$12,9,0))</f>
        <v>1</v>
      </c>
      <c r="G976" s="16" t="s">
        <v>166</v>
      </c>
      <c r="H976" s="9">
        <v>41282</v>
      </c>
      <c r="I976" s="81">
        <f t="shared" si="300"/>
        <v>2013</v>
      </c>
      <c r="J976" s="81">
        <f t="shared" si="301"/>
        <v>1</v>
      </c>
      <c r="K976" s="81">
        <f t="shared" si="302"/>
        <v>8</v>
      </c>
      <c r="L976" s="81" t="str">
        <f t="shared" si="303"/>
        <v>01</v>
      </c>
      <c r="M976" s="81" t="str">
        <f t="shared" si="304"/>
        <v>08</v>
      </c>
      <c r="N976" s="81" t="str">
        <f t="shared" si="305"/>
        <v>'2013-01-08'</v>
      </c>
      <c r="O976" s="81" t="str">
        <f t="shared" si="306"/>
        <v>'2013-01-08 00:00:00'</v>
      </c>
      <c r="P976" s="9">
        <v>44934</v>
      </c>
      <c r="Q976" s="81">
        <f t="shared" si="307"/>
        <v>2023</v>
      </c>
      <c r="R976" s="81">
        <f t="shared" si="308"/>
        <v>1</v>
      </c>
      <c r="S976" s="81">
        <f t="shared" si="309"/>
        <v>8</v>
      </c>
      <c r="T976" s="81" t="str">
        <f t="shared" si="310"/>
        <v>01</v>
      </c>
      <c r="U976" s="81" t="str">
        <f t="shared" si="311"/>
        <v>08</v>
      </c>
      <c r="V976" s="81" t="str">
        <f t="shared" si="312"/>
        <v>'2023-01-08'</v>
      </c>
      <c r="W976" s="81"/>
      <c r="X976" s="81" t="str">
        <f t="shared" si="313"/>
        <v>null</v>
      </c>
      <c r="Y976" s="6" t="s">
        <v>4999</v>
      </c>
      <c r="Z976" s="123">
        <f>IFERROR(IF(Y976="","null",VLOOKUP(Y976,Marcas!$A$2:$C$2024,2,0)),"")</f>
        <v>272</v>
      </c>
      <c r="AA976" s="6" t="s">
        <v>4999</v>
      </c>
      <c r="AB976" s="6">
        <f>IFERROR(IF(AA976="","",IF(AA976="EMPORIO LEGAL",1,VLOOKUP(AA976,Clientes!$A$2:$B$1190,2,0))),"")</f>
        <v>182</v>
      </c>
      <c r="AC976" s="6">
        <f>IFERROR(IF(Tabla1[[#This Row],[id_control]]="null","",VLOOKUP(CONCATENATE(Tabla1[[#This Row],[CLIENTE]],"-",Tabla1[[#This Row],[id_control]]),Hoja1!$C$2:$D$1994,2,0)),"")</f>
        <v>976</v>
      </c>
      <c r="AD976" s="6" t="s">
        <v>5000</v>
      </c>
      <c r="AE976" s="6"/>
      <c r="AF976" s="6"/>
      <c r="AG976" s="6"/>
      <c r="AH976" s="6"/>
      <c r="AI976" s="6"/>
      <c r="AJ976" s="6"/>
      <c r="AK976" s="6"/>
      <c r="AL976" s="3" t="s">
        <v>5001</v>
      </c>
      <c r="AM976" s="6"/>
      <c r="AN976" s="6"/>
      <c r="AO976" s="6"/>
      <c r="AP976" s="6"/>
      <c r="AQ976" s="5" t="s">
        <v>5002</v>
      </c>
      <c r="AR976" s="6"/>
      <c r="AS976" s="6"/>
      <c r="AT976" s="6"/>
      <c r="AU976" s="6"/>
      <c r="AV976" s="6" t="s">
        <v>5003</v>
      </c>
      <c r="AW976" s="6"/>
      <c r="AX976" s="6"/>
      <c r="AY976" s="6"/>
      <c r="AZ976" s="6"/>
      <c r="BA976" s="6"/>
      <c r="BB976" s="6"/>
      <c r="BC976" s="6"/>
      <c r="BD976" s="6" t="s">
        <v>5004</v>
      </c>
      <c r="BE976" s="8">
        <v>975</v>
      </c>
      <c r="BF976" s="6" t="str">
        <f t="shared" si="314"/>
        <v>insert into bitacoras_estatus (numero_expediente, numero_registro, representante, fecha_inicio, fecha_vencimiento, id_cliente, id_admin, id_bitacoras_estatus, id_estatus, id_clase, id_marca, created_at, updated_at) values('1338461','1362761','JORGE ALBERTO PEREZ OLGUIN','2013-01-08','2023-01-08','182','2','1','1',null,272,'2013-01-08 00:00:00','2013-01-08 00:00:00');</v>
      </c>
      <c r="BG976" s="6" t="str">
        <f t="shared" si="315"/>
        <v>insert into servicios_comentarios (comentario, id_admin, id_estatus, created_at, updated_at) values('TITULO RECIBIDO 05/07/2013',1,975,'2013-01-08 00:00:00','2013-01-08 00:00:00');</v>
      </c>
      <c r="BH976" s="6" t="str">
        <f t="shared" si="316"/>
        <v>insert into servicios_comentarios (comentario, id_admin, id_estatus, created_at, updated_at) values('1 79 58 13 BENJAMIN CEL.- 614 1 56 71 71',1,975,'2013-01-08 00:00:00','2013-01-08 00:00:00');</v>
      </c>
      <c r="BI976" s="137" t="str">
        <f t="shared" si="317"/>
        <v>update bitacoras_estatus set comprobacion_uso = 1, id_estatus=10 where id=975;</v>
      </c>
      <c r="BJ976" s="137" t="str">
        <f t="shared" si="318"/>
        <v>update bitacoras_estatus set numero_expediente = '1338461', numero_registro = '1362761', id_estatus = 10, fecha_inicio = '2013-01-08', fecha_vencimiento ='2023-01-08', created_at ='2013-01-08 00:00:00', updated_at ='2013-01-08 00:00:00', id_clase=null, id_marca=272, id_cliente=182, vigencia = 1 where id =975;</v>
      </c>
      <c r="BK976" s="137" t="str">
        <f t="shared" si="319"/>
        <v>update bitacoras_estatus set id_estatus = 10 where id =975;</v>
      </c>
    </row>
    <row r="977" spans="1:63">
      <c r="A977" s="3">
        <v>1228698</v>
      </c>
      <c r="B977" s="3">
        <v>1279959</v>
      </c>
      <c r="C977" s="3">
        <f>IF(Tabla1[[#This Row],[No. REG.]]="","",1)</f>
        <v>1</v>
      </c>
      <c r="D977" s="3" t="s">
        <v>46</v>
      </c>
      <c r="E977" s="3">
        <f>IF(Tabla1[[#This Row],[STATUS]]="","",VLOOKUP(D977,Estatus!$A$2:$B$13,2,0))</f>
        <v>10</v>
      </c>
      <c r="F977" s="3">
        <f>IF(Tabla1[[#This Row],[STATUS]]="","",VLOOKUP(D977,Estatus!$A$2:$I$12,9,0))</f>
        <v>1</v>
      </c>
      <c r="G977" s="12" t="s">
        <v>231</v>
      </c>
      <c r="H977" s="7">
        <v>40858</v>
      </c>
      <c r="I977" s="80">
        <f t="shared" si="300"/>
        <v>2011</v>
      </c>
      <c r="J977" s="80">
        <f t="shared" si="301"/>
        <v>11</v>
      </c>
      <c r="K977" s="80">
        <f t="shared" si="302"/>
        <v>11</v>
      </c>
      <c r="L977" s="80">
        <f t="shared" si="303"/>
        <v>11</v>
      </c>
      <c r="M977" s="80">
        <f t="shared" si="304"/>
        <v>11</v>
      </c>
      <c r="N977" s="80" t="str">
        <f t="shared" si="305"/>
        <v>'2011-11-11'</v>
      </c>
      <c r="O977" s="80" t="str">
        <f t="shared" si="306"/>
        <v>'2011-11-11 00:00:00'</v>
      </c>
      <c r="P977" s="7">
        <v>44511</v>
      </c>
      <c r="Q977" s="80">
        <f t="shared" si="307"/>
        <v>2021</v>
      </c>
      <c r="R977" s="80">
        <f t="shared" si="308"/>
        <v>11</v>
      </c>
      <c r="S977" s="80">
        <f t="shared" si="309"/>
        <v>11</v>
      </c>
      <c r="T977" s="80">
        <f t="shared" si="310"/>
        <v>11</v>
      </c>
      <c r="U977" s="80">
        <f t="shared" si="311"/>
        <v>11</v>
      </c>
      <c r="V977" s="80" t="str">
        <f t="shared" si="312"/>
        <v>'2021-11-11'</v>
      </c>
      <c r="W977" s="80"/>
      <c r="X977" s="80" t="str">
        <f t="shared" si="313"/>
        <v>null</v>
      </c>
      <c r="Y977" s="3" t="s">
        <v>5005</v>
      </c>
      <c r="Z977" s="124">
        <f>IFERROR(IF(Y977="","null",VLOOKUP(Y977,Marcas!$A$2:$C$2024,2,0)),"")</f>
        <v>275</v>
      </c>
      <c r="AA977" s="3" t="s">
        <v>5006</v>
      </c>
      <c r="AB977" s="3">
        <f>IFERROR(IF(AA977="","",IF(AA977="EMPORIO LEGAL",1,VLOOKUP(AA977,Clientes!$A$2:$B$1190,2,0))),"")</f>
        <v>181</v>
      </c>
      <c r="AC977" s="3">
        <f>IFERROR(IF(Tabla1[[#This Row],[id_control]]="null","",VLOOKUP(CONCATENATE(Tabla1[[#This Row],[CLIENTE]],"-",Tabla1[[#This Row],[id_control]]),Hoja1!$C$2:$D$1994,2,0)),"")</f>
        <v>977</v>
      </c>
      <c r="AD977" s="3" t="s">
        <v>5007</v>
      </c>
      <c r="AE977" s="3"/>
      <c r="AF977" s="3"/>
      <c r="AG977" s="3"/>
      <c r="AH977" s="3"/>
      <c r="AI977" s="3"/>
      <c r="AJ977" s="3"/>
      <c r="AK977" s="3"/>
      <c r="AL977" s="3" t="s">
        <v>5008</v>
      </c>
      <c r="AM977" s="6"/>
      <c r="AN977" s="6"/>
      <c r="AO977" s="6"/>
      <c r="AP977" s="6"/>
      <c r="AQ977" s="10" t="s">
        <v>5009</v>
      </c>
      <c r="AR977" s="6"/>
      <c r="AS977" s="6"/>
      <c r="AT977" s="6"/>
      <c r="AU977" s="6"/>
      <c r="AV977" s="6" t="s">
        <v>5010</v>
      </c>
      <c r="AW977" s="6"/>
      <c r="AX977" s="6"/>
      <c r="AY977" s="6"/>
      <c r="AZ977" s="6"/>
      <c r="BA977" s="6"/>
      <c r="BB977" s="6"/>
      <c r="BC977" s="6"/>
      <c r="BD977" s="6" t="s">
        <v>5011</v>
      </c>
      <c r="BE977" s="8">
        <v>976</v>
      </c>
      <c r="BF977" s="6" t="str">
        <f t="shared" si="314"/>
        <v>insert into bitacoras_estatus (numero_expediente, numero_registro, representante, fecha_inicio, fecha_vencimiento, id_cliente, id_admin, id_bitacoras_estatus, id_estatus, id_clase, id_marca, created_at, updated_at) values('1228698','1279959','RUBEN MODESTO GRAJEDA CASTILLO','2011-11-11','2021-11-11','181','2','1','1',null,275,'2011-11-11 00:00:00','2011-11-11 00:00:00');</v>
      </c>
      <c r="BG977" s="6" t="str">
        <f t="shared" si="315"/>
        <v>insert into servicios_comentarios (comentario, id_admin, id_estatus, created_at, updated_at) values('TITULO ENTREGADO',1,976,'2011-11-11 00:00:00','2011-11-11 00:00:00');</v>
      </c>
      <c r="BH977" s="6" t="str">
        <f t="shared" si="316"/>
        <v>insert into servicios_comentarios (comentario, id_admin, id_estatus, created_at, updated_at) values('2015227, CEL 614 1 362040',1,976,'2011-11-11 00:00:00','2011-11-11 00:00:00');</v>
      </c>
      <c r="BI977" s="137" t="str">
        <f t="shared" si="317"/>
        <v>update bitacoras_estatus set comprobacion_uso = 1, id_estatus=10 where id=976;</v>
      </c>
      <c r="BJ977" s="137" t="str">
        <f t="shared" si="318"/>
        <v>update bitacoras_estatus set numero_expediente = '1228698', numero_registro = '1279959', id_estatus = 10, fecha_inicio = '2011-11-11', fecha_vencimiento ='2021-11-11', created_at ='2011-11-11 00:00:00', updated_at ='2011-11-11 00:00:00', id_clase=null, id_marca=275, id_cliente=181, vigencia = 1 where id =976;</v>
      </c>
      <c r="BK977" s="137" t="str">
        <f t="shared" si="319"/>
        <v>update bitacoras_estatus set id_estatus = 10 where id =976;</v>
      </c>
    </row>
    <row r="978" spans="1:63">
      <c r="A978" s="3">
        <v>1040481</v>
      </c>
      <c r="B978" s="3">
        <v>1172463</v>
      </c>
      <c r="C978" s="3">
        <f>IF(Tabla1[[#This Row],[No. REG.]]="","",1)</f>
        <v>1</v>
      </c>
      <c r="D978" s="3" t="s">
        <v>46</v>
      </c>
      <c r="E978" s="3">
        <f>IF(Tabla1[[#This Row],[STATUS]]="","",VLOOKUP(D978,Estatus!$A$2:$B$13,2,0))</f>
        <v>10</v>
      </c>
      <c r="F978" s="3">
        <f>IF(Tabla1[[#This Row],[STATUS]]="","",VLOOKUP(D978,Estatus!$A$2:$I$12,9,0))</f>
        <v>1</v>
      </c>
      <c r="G978" s="12" t="s">
        <v>5012</v>
      </c>
      <c r="H978" s="7">
        <v>40092</v>
      </c>
      <c r="I978" s="80">
        <f t="shared" si="300"/>
        <v>2009</v>
      </c>
      <c r="J978" s="80">
        <f t="shared" si="301"/>
        <v>10</v>
      </c>
      <c r="K978" s="80">
        <f t="shared" si="302"/>
        <v>6</v>
      </c>
      <c r="L978" s="80">
        <f t="shared" si="303"/>
        <v>10</v>
      </c>
      <c r="M978" s="80" t="str">
        <f t="shared" si="304"/>
        <v>06</v>
      </c>
      <c r="N978" s="80" t="str">
        <f t="shared" si="305"/>
        <v>'2009-10-06'</v>
      </c>
      <c r="O978" s="80" t="str">
        <f t="shared" si="306"/>
        <v>'2009-10-06 00:00:00'</v>
      </c>
      <c r="P978" s="7">
        <v>43744</v>
      </c>
      <c r="Q978" s="80">
        <f t="shared" si="307"/>
        <v>2019</v>
      </c>
      <c r="R978" s="80">
        <f t="shared" si="308"/>
        <v>10</v>
      </c>
      <c r="S978" s="80">
        <f t="shared" si="309"/>
        <v>6</v>
      </c>
      <c r="T978" s="80">
        <f t="shared" si="310"/>
        <v>10</v>
      </c>
      <c r="U978" s="80" t="str">
        <f t="shared" si="311"/>
        <v>06</v>
      </c>
      <c r="V978" s="80" t="str">
        <f t="shared" si="312"/>
        <v>'2019-10-06'</v>
      </c>
      <c r="W978" s="80"/>
      <c r="X978" s="80" t="str">
        <f t="shared" si="313"/>
        <v>null</v>
      </c>
      <c r="Y978" s="3" t="s">
        <v>5013</v>
      </c>
      <c r="Z978" s="124">
        <f>IFERROR(IF(Y978="","null",VLOOKUP(Y978,Marcas!$A$2:$C$2024,2,0)),"")</f>
        <v>270</v>
      </c>
      <c r="AA978" s="3" t="s">
        <v>5013</v>
      </c>
      <c r="AB978" s="3">
        <f>IFERROR(IF(AA978="","",IF(AA978="EMPORIO LEGAL",1,VLOOKUP(AA978,Clientes!$A$2:$B$1190,2,0))),"")</f>
        <v>180</v>
      </c>
      <c r="AC978" s="3">
        <f>IFERROR(IF(Tabla1[[#This Row],[id_control]]="null","",VLOOKUP(CONCATENATE(Tabla1[[#This Row],[CLIENTE]],"-",Tabla1[[#This Row],[id_control]]),Hoja1!$C$2:$D$1994,2,0)),"")</f>
        <v>978</v>
      </c>
      <c r="AD978" s="3" t="s">
        <v>5014</v>
      </c>
      <c r="AE978" s="3"/>
      <c r="AF978" s="3"/>
      <c r="AG978" s="3"/>
      <c r="AH978" s="3"/>
      <c r="AI978" s="3"/>
      <c r="AJ978" s="3"/>
      <c r="AK978" s="3"/>
      <c r="AL978" s="3" t="s">
        <v>887</v>
      </c>
      <c r="AM978" s="6"/>
      <c r="AN978" s="6"/>
      <c r="AO978" s="6"/>
      <c r="AP978" s="6"/>
      <c r="AQ978" s="6"/>
      <c r="AR978" s="6"/>
      <c r="AS978" s="6"/>
      <c r="AT978" s="6"/>
      <c r="AU978" s="6"/>
      <c r="AV978" s="6"/>
      <c r="AW978" s="6"/>
      <c r="AX978" s="6"/>
      <c r="AY978" s="6"/>
      <c r="AZ978" s="6"/>
      <c r="BA978" s="6"/>
      <c r="BB978" s="6"/>
      <c r="BC978" s="6"/>
      <c r="BD978" s="6" t="s">
        <v>887</v>
      </c>
      <c r="BE978" s="8">
        <v>977</v>
      </c>
      <c r="BF978" s="6" t="str">
        <f t="shared" si="314"/>
        <v>insert into bitacoras_estatus (numero_expediente, numero_registro, representante, fecha_inicio, fecha_vencimiento, id_cliente, id_admin, id_bitacoras_estatus, id_estatus, id_clase, id_marca, created_at, updated_at) values('1040481','1172463','OSCAR CUELLAR ROSAS','2009-10-06','2019-10-06','180','2','1','1',null,270,'2009-10-06 00:00:00','2009-10-06 00:00:00');</v>
      </c>
      <c r="BG978" s="6" t="str">
        <f t="shared" si="315"/>
        <v>insert into servicios_comentarios (comentario, id_admin, id_estatus, created_at, updated_at) values('TITULO ENVIADO 11/01/2011',1,977,'2009-10-06 00:00:00','2009-10-06 00:00:00');</v>
      </c>
      <c r="BH978" s="6" t="str">
        <f t="shared" si="316"/>
        <v>insert into servicios_comentarios (comentario, id_admin, id_estatus, created_at, updated_at) values('VICTOR ROMO',1,977,'2009-10-06 00:00:00','2009-10-06 00:00:00');</v>
      </c>
      <c r="BI978" s="137" t="str">
        <f t="shared" si="317"/>
        <v>update bitacoras_estatus set comprobacion_uso = 1, id_estatus=10 where id=977;</v>
      </c>
      <c r="BJ978" s="137" t="str">
        <f t="shared" si="318"/>
        <v>update bitacoras_estatus set numero_expediente = '1040481', numero_registro = '1172463', id_estatus = 10, fecha_inicio = '2009-10-06', fecha_vencimiento ='2019-10-06', created_at ='2009-10-06 00:00:00', updated_at ='2009-10-06 00:00:00', id_clase=null, id_marca=270, id_cliente=180, vigencia = 1 where id =977;</v>
      </c>
      <c r="BK978" s="137" t="str">
        <f t="shared" si="319"/>
        <v>update bitacoras_estatus set id_estatus = 10 where id =977;</v>
      </c>
    </row>
    <row r="979" spans="1:63">
      <c r="A979" s="3">
        <v>1008347</v>
      </c>
      <c r="B979" s="3">
        <v>1109450</v>
      </c>
      <c r="C979" s="3">
        <f>IF(Tabla1[[#This Row],[No. REG.]]="","",1)</f>
        <v>1</v>
      </c>
      <c r="D979" s="3" t="s">
        <v>46</v>
      </c>
      <c r="E979" s="3">
        <f>IF(Tabla1[[#This Row],[STATUS]]="","",VLOOKUP(D979,Estatus!$A$2:$B$13,2,0))</f>
        <v>10</v>
      </c>
      <c r="F979" s="3">
        <f>IF(Tabla1[[#This Row],[STATUS]]="","",VLOOKUP(D979,Estatus!$A$2:$I$12,9,0))</f>
        <v>1</v>
      </c>
      <c r="G979" s="12" t="s">
        <v>5015</v>
      </c>
      <c r="H979" s="7">
        <v>39948</v>
      </c>
      <c r="I979" s="80">
        <f t="shared" si="300"/>
        <v>2009</v>
      </c>
      <c r="J979" s="80">
        <f t="shared" si="301"/>
        <v>5</v>
      </c>
      <c r="K979" s="80">
        <f t="shared" si="302"/>
        <v>15</v>
      </c>
      <c r="L979" s="80" t="str">
        <f t="shared" si="303"/>
        <v>05</v>
      </c>
      <c r="M979" s="80">
        <f t="shared" si="304"/>
        <v>15</v>
      </c>
      <c r="N979" s="80" t="str">
        <f t="shared" si="305"/>
        <v>'2009-05-15'</v>
      </c>
      <c r="O979" s="80" t="str">
        <f t="shared" si="306"/>
        <v>'2009-05-15 00:00:00'</v>
      </c>
      <c r="P979" s="7">
        <v>43600</v>
      </c>
      <c r="Q979" s="80">
        <f t="shared" si="307"/>
        <v>2019</v>
      </c>
      <c r="R979" s="80">
        <f t="shared" si="308"/>
        <v>5</v>
      </c>
      <c r="S979" s="80">
        <f t="shared" si="309"/>
        <v>15</v>
      </c>
      <c r="T979" s="80" t="str">
        <f t="shared" si="310"/>
        <v>05</v>
      </c>
      <c r="U979" s="80">
        <f t="shared" si="311"/>
        <v>15</v>
      </c>
      <c r="V979" s="80" t="str">
        <f t="shared" si="312"/>
        <v>'2019-05-15'</v>
      </c>
      <c r="W979" s="80"/>
      <c r="X979" s="80" t="str">
        <f t="shared" si="313"/>
        <v>null</v>
      </c>
      <c r="Y979" s="12" t="s">
        <v>5016</v>
      </c>
      <c r="Z979" s="125">
        <f>IFERROR(IF(Y979="","null",VLOOKUP(Y979,Marcas!$A$2:$C$2024,2,0)),"")</f>
        <v>414</v>
      </c>
      <c r="AA979" s="16" t="s">
        <v>5025</v>
      </c>
      <c r="AB979" s="6">
        <f>IFERROR(IF(AA979="","",IF(AA979="EMPORIO LEGAL",1,VLOOKUP(AA979,Clientes!$A$2:$B$1190,2,0))),"")</f>
        <v>176</v>
      </c>
      <c r="AC979" s="6">
        <f>IFERROR(IF(Tabla1[[#This Row],[id_control]]="null","",VLOOKUP(CONCATENATE(Tabla1[[#This Row],[CLIENTE]],"-",Tabla1[[#This Row],[id_control]]),Hoja1!$C$2:$D$1994,2,0)),"")</f>
        <v>979</v>
      </c>
      <c r="AD979" s="3" t="s">
        <v>5018</v>
      </c>
      <c r="AE979" s="3"/>
      <c r="AF979" s="3"/>
      <c r="AG979" s="3"/>
      <c r="AH979" s="3"/>
      <c r="AI979" s="3"/>
      <c r="AJ979" s="3"/>
      <c r="AK979" s="3"/>
      <c r="AL979" s="3" t="s">
        <v>5019</v>
      </c>
      <c r="AM979" s="4" t="s">
        <v>5020</v>
      </c>
      <c r="AN979" s="6"/>
      <c r="AO979" s="6"/>
      <c r="AP979" s="6"/>
      <c r="AQ979" s="6"/>
      <c r="AR979" s="6"/>
      <c r="AS979" s="6"/>
      <c r="AT979" s="6"/>
      <c r="AU979" s="6"/>
      <c r="AV979" s="8" t="s">
        <v>5021</v>
      </c>
      <c r="AW979" s="11" t="s">
        <v>5022</v>
      </c>
      <c r="AX979" s="11" t="s">
        <v>5023</v>
      </c>
      <c r="AY979" s="6"/>
      <c r="AZ979" s="6"/>
      <c r="BA979" s="6"/>
      <c r="BB979" s="6"/>
      <c r="BC979" s="6"/>
      <c r="BD979" s="6" t="s">
        <v>5024</v>
      </c>
      <c r="BE979" s="8">
        <v>978</v>
      </c>
      <c r="BF979" s="6" t="str">
        <f t="shared" si="314"/>
        <v>insert into bitacoras_estatus (numero_expediente, numero_registro, representante, fecha_inicio, fecha_vencimiento, id_cliente, id_admin, id_bitacoras_estatus, id_estatus, id_clase, id_marca, created_at, updated_at) values('1008347','1109450','MIGUEL FEDERICO MADERO MUÑOZ','2009-05-15','2019-05-15','176','2','1','1',null,414,'2009-05-15 00:00:00','2009-05-15 00:00:00');</v>
      </c>
      <c r="BG979" s="6" t="str">
        <f t="shared" si="315"/>
        <v>insert into servicios_comentarios (comentario, id_admin, id_estatus, created_at, updated_at) values('Título entregado 21/10/2009',1,978,'2009-05-15 00:00:00','2009-05-15 00:00:00');</v>
      </c>
      <c r="BH979" s="6" t="str">
        <f t="shared" si="316"/>
        <v>insert into servicios_comentarios (comentario, id_admin, id_estatus, created_at, updated_at) values('493-1300 439 1089',1,978,'2009-05-15 00:00:00','2009-05-15 00:00:00');</v>
      </c>
      <c r="BI979" s="137" t="str">
        <f t="shared" si="317"/>
        <v>update bitacoras_estatus set comprobacion_uso = 1, id_estatus=10 where id=978;</v>
      </c>
      <c r="BJ979" s="137" t="str">
        <f t="shared" si="318"/>
        <v>update bitacoras_estatus set numero_expediente = '1008347', numero_registro = '1109450', id_estatus = 10, fecha_inicio = '2009-05-15', fecha_vencimiento ='2019-05-15', created_at ='2009-05-15 00:00:00', updated_at ='2009-05-15 00:00:00', id_clase=null, id_marca=414, id_cliente=176, vigencia = 1 where id =978;</v>
      </c>
      <c r="BK979" s="137" t="str">
        <f t="shared" si="319"/>
        <v>update bitacoras_estatus set id_estatus = 10 where id =978;</v>
      </c>
    </row>
    <row r="980" spans="1:63">
      <c r="A980" s="6">
        <v>1008346</v>
      </c>
      <c r="B980" s="6"/>
      <c r="C980" s="6" t="str">
        <f>IF(Tabla1[[#This Row],[No. REG.]]="","",1)</f>
        <v/>
      </c>
      <c r="D980" s="3" t="s">
        <v>34</v>
      </c>
      <c r="E980" s="3">
        <f>IF(Tabla1[[#This Row],[STATUS]]="","",VLOOKUP(D980,Estatus!$A$2:$B$13,2,0))</f>
        <v>5</v>
      </c>
      <c r="F980" s="3">
        <f>IF(Tabla1[[#This Row],[STATUS]]="","",VLOOKUP(D980,Estatus!$A$2:$I$12,9,0))</f>
        <v>0</v>
      </c>
      <c r="G980" s="16" t="s">
        <v>369</v>
      </c>
      <c r="H980" s="7">
        <v>39946</v>
      </c>
      <c r="I980" s="80">
        <f t="shared" si="300"/>
        <v>2009</v>
      </c>
      <c r="J980" s="80">
        <f t="shared" si="301"/>
        <v>5</v>
      </c>
      <c r="K980" s="80">
        <f t="shared" si="302"/>
        <v>13</v>
      </c>
      <c r="L980" s="80" t="str">
        <f t="shared" si="303"/>
        <v>05</v>
      </c>
      <c r="M980" s="80">
        <f t="shared" si="304"/>
        <v>13</v>
      </c>
      <c r="N980" s="80" t="str">
        <f t="shared" si="305"/>
        <v>'2009-05-13'</v>
      </c>
      <c r="O980" s="80" t="str">
        <f t="shared" si="306"/>
        <v>'2009-05-13 00:00:00'</v>
      </c>
      <c r="P980" s="7">
        <v>43598</v>
      </c>
      <c r="Q980" s="80">
        <f t="shared" si="307"/>
        <v>2019</v>
      </c>
      <c r="R980" s="80">
        <f t="shared" si="308"/>
        <v>5</v>
      </c>
      <c r="S980" s="80">
        <f t="shared" si="309"/>
        <v>13</v>
      </c>
      <c r="T980" s="80" t="str">
        <f t="shared" si="310"/>
        <v>05</v>
      </c>
      <c r="U980" s="80">
        <f t="shared" si="311"/>
        <v>13</v>
      </c>
      <c r="V980" s="80" t="str">
        <f t="shared" si="312"/>
        <v>'2019-05-13'</v>
      </c>
      <c r="W980" s="80"/>
      <c r="X980" s="80" t="str">
        <f t="shared" si="313"/>
        <v>null</v>
      </c>
      <c r="Y980" s="6" t="s">
        <v>5017</v>
      </c>
      <c r="Z980" s="123">
        <f>IFERROR(IF(Y980="","null",VLOOKUP(Y980,Marcas!$A$2:$C$2024,2,0)),"")</f>
        <v>266</v>
      </c>
      <c r="AA980" s="3" t="s">
        <v>5025</v>
      </c>
      <c r="AB980" s="3">
        <f>IFERROR(IF(AA980="","",IF(AA980="EMPORIO LEGAL",1,VLOOKUP(AA980,Clientes!$A$2:$B$1190,2,0))),"")</f>
        <v>176</v>
      </c>
      <c r="AC980" s="3">
        <f>IFERROR(IF(Tabla1[[#This Row],[id_control]]="null","",VLOOKUP(CONCATENATE(Tabla1[[#This Row],[CLIENTE]],"-",Tabla1[[#This Row],[id_control]]),Hoja1!$C$2:$D$1994,2,0)),"")</f>
        <v>980</v>
      </c>
      <c r="AD980" s="3" t="s">
        <v>5026</v>
      </c>
      <c r="AE980" s="4" t="s">
        <v>5027</v>
      </c>
      <c r="AF980" s="6" t="s">
        <v>5028</v>
      </c>
      <c r="AG980" s="6"/>
      <c r="AH980" s="6"/>
      <c r="AI980" s="6"/>
      <c r="AJ980" s="6"/>
      <c r="AK980" s="6"/>
      <c r="AL980" s="3" t="s">
        <v>5029</v>
      </c>
      <c r="AM980" s="4" t="s">
        <v>5030</v>
      </c>
      <c r="AN980" s="8"/>
      <c r="AO980" s="8"/>
      <c r="AP980" s="8"/>
      <c r="AQ980" s="8"/>
      <c r="AR980" s="8"/>
      <c r="AS980" s="8"/>
      <c r="AT980" s="8"/>
      <c r="AU980" s="8"/>
      <c r="AV980" s="8" t="s">
        <v>5031</v>
      </c>
      <c r="AW980" s="8"/>
      <c r="AX980" s="8"/>
      <c r="AY980" s="8"/>
      <c r="AZ980" s="8"/>
      <c r="BA980" s="8"/>
      <c r="BB980" s="8"/>
      <c r="BC980" s="8"/>
      <c r="BD980" s="8" t="s">
        <v>5032</v>
      </c>
      <c r="BE980" s="8">
        <v>979</v>
      </c>
      <c r="BF980" s="6" t="str">
        <f t="shared" si="314"/>
        <v>insert into bitacoras_estatus (numero_expediente, numero_registro, representante, fecha_inicio, fecha_vencimiento, id_cliente, id_admin, id_bitacoras_estatus, id_estatus, id_clase, id_marca, created_at, updated_at) values('1008346','','LUIS JESUS CAMPOS LOYA','2009-05-13','2019-05-13','176','2','1','1',null,266,'2009-05-13 00:00:00','2009-05-13 00:00:00');</v>
      </c>
      <c r="BG980" s="6" t="str">
        <f t="shared" si="315"/>
        <v>insert into servicios_comentarios (comentario, id_admin, id_estatus, created_at, updated_at) values('Recibida 16/03/2010',1,979,'2009-05-13 00:00:00','2009-05-13 00:00:00');</v>
      </c>
      <c r="BH980" s="6" t="str">
        <f t="shared" si="316"/>
        <v>insert into servicios_comentarios (comentario, id_admin, id_estatus, created_at, updated_at) values('424-3003, 05, 15 Y 17 424-3003',1,979,'2009-05-13 00:00:00','2009-05-13 00:00:00');</v>
      </c>
      <c r="BI980" s="137" t="str">
        <f t="shared" si="317"/>
        <v>update bitacoras_estatus set comprobacion_uso = 1, id_estatus=5 where id=979;</v>
      </c>
      <c r="BJ980" s="137" t="str">
        <f t="shared" si="318"/>
        <v>update bitacoras_estatus set numero_expediente = '1008346', numero_registro = '', id_estatus = 5, fecha_inicio = '2009-05-13', fecha_vencimiento ='2019-05-13', created_at ='2009-05-13 00:00:00', updated_at ='2009-05-13 00:00:00', id_clase=null, id_marca=266, id_cliente=176, vigencia = 0 where id =979;</v>
      </c>
      <c r="BK980" s="137" t="str">
        <f t="shared" si="319"/>
        <v>update bitacoras_estatus set id_estatus = 5 where id =979;</v>
      </c>
    </row>
    <row r="981" spans="1:63">
      <c r="A981" s="3">
        <v>1510467</v>
      </c>
      <c r="B981" s="3">
        <v>1499699</v>
      </c>
      <c r="C981" s="3">
        <f>IF(Tabla1[[#This Row],[No. REG.]]="","",1)</f>
        <v>1</v>
      </c>
      <c r="D981" s="3" t="s">
        <v>46</v>
      </c>
      <c r="E981" s="3">
        <f>IF(Tabla1[[#This Row],[STATUS]]="","",VLOOKUP(D981,Estatus!$A$2:$B$13,2,0))</f>
        <v>10</v>
      </c>
      <c r="F981" s="3">
        <f>IF(Tabla1[[#This Row],[STATUS]]="","",VLOOKUP(D981,Estatus!$A$2:$I$12,9,0))</f>
        <v>1</v>
      </c>
      <c r="G981" s="12" t="s">
        <v>5033</v>
      </c>
      <c r="H981" s="7">
        <v>41848</v>
      </c>
      <c r="I981" s="80">
        <f t="shared" si="300"/>
        <v>2014</v>
      </c>
      <c r="J981" s="80">
        <f t="shared" si="301"/>
        <v>7</v>
      </c>
      <c r="K981" s="80">
        <f t="shared" si="302"/>
        <v>28</v>
      </c>
      <c r="L981" s="80" t="str">
        <f t="shared" si="303"/>
        <v>07</v>
      </c>
      <c r="M981" s="80">
        <f t="shared" si="304"/>
        <v>28</v>
      </c>
      <c r="N981" s="80" t="str">
        <f t="shared" si="305"/>
        <v>'2014-07-28'</v>
      </c>
      <c r="O981" s="80" t="str">
        <f t="shared" si="306"/>
        <v>'2014-07-28 00:00:00'</v>
      </c>
      <c r="P981" s="7">
        <v>45501</v>
      </c>
      <c r="Q981" s="80">
        <f t="shared" si="307"/>
        <v>2024</v>
      </c>
      <c r="R981" s="80">
        <f t="shared" si="308"/>
        <v>7</v>
      </c>
      <c r="S981" s="80">
        <f t="shared" si="309"/>
        <v>28</v>
      </c>
      <c r="T981" s="80" t="str">
        <f t="shared" si="310"/>
        <v>07</v>
      </c>
      <c r="U981" s="80">
        <f t="shared" si="311"/>
        <v>28</v>
      </c>
      <c r="V981" s="80" t="str">
        <f t="shared" si="312"/>
        <v>'2024-07-28'</v>
      </c>
      <c r="W981" s="80"/>
      <c r="X981" s="80" t="str">
        <f t="shared" si="313"/>
        <v>null</v>
      </c>
      <c r="Y981" s="3" t="s">
        <v>5034</v>
      </c>
      <c r="Z981" s="124">
        <f>IFERROR(IF(Y981="","null",VLOOKUP(Y981,Marcas!$A$2:$C$2024,2,0)),"")</f>
        <v>259</v>
      </c>
      <c r="AA981" s="3" t="s">
        <v>5035</v>
      </c>
      <c r="AB981" s="3">
        <f>IFERROR(IF(AA981="","",IF(AA981="EMPORIO LEGAL",1,VLOOKUP(AA981,Clientes!$A$2:$B$1190,2,0))),"")</f>
        <v>173</v>
      </c>
      <c r="AC981" s="3">
        <f>IFERROR(IF(Tabla1[[#This Row],[id_control]]="null","",VLOOKUP(CONCATENATE(Tabla1[[#This Row],[CLIENTE]],"-",Tabla1[[#This Row],[id_control]]),Hoja1!$C$2:$D$1994,2,0)),"")</f>
        <v>981</v>
      </c>
      <c r="AD981" s="3" t="s">
        <v>5036</v>
      </c>
      <c r="AE981" s="3"/>
      <c r="AF981" s="3"/>
      <c r="AG981" s="3"/>
      <c r="AH981" s="3"/>
      <c r="AI981" s="3"/>
      <c r="AJ981" s="3"/>
      <c r="AK981" s="3"/>
      <c r="AL981" s="3" t="s">
        <v>5037</v>
      </c>
      <c r="AM981" s="6"/>
      <c r="AN981" s="6"/>
      <c r="AO981" s="6"/>
      <c r="AP981" s="6"/>
      <c r="AQ981" s="6"/>
      <c r="AR981" s="6"/>
      <c r="AS981" s="6"/>
      <c r="AT981" s="6"/>
      <c r="AU981" s="6"/>
      <c r="AV981" s="13" t="s">
        <v>5038</v>
      </c>
      <c r="AW981" s="10" t="s">
        <v>5039</v>
      </c>
      <c r="AX981" s="6"/>
      <c r="AY981" s="6"/>
      <c r="AZ981" s="6"/>
      <c r="BA981" s="6"/>
      <c r="BB981" s="6"/>
      <c r="BC981" s="6"/>
      <c r="BD981" s="6" t="s">
        <v>5037</v>
      </c>
      <c r="BE981" s="8">
        <v>980</v>
      </c>
      <c r="BF981" s="6" t="str">
        <f t="shared" si="314"/>
        <v>insert into bitacoras_estatus (numero_expediente, numero_registro, representante, fecha_inicio, fecha_vencimiento, id_cliente, id_admin, id_bitacoras_estatus, id_estatus, id_clase, id_marca, created_at, updated_at) values('1510467','1499699','OSCAR ALEJANDRO GARCIA FLORES','2014-07-28','2024-07-28','173','2','1','1',null,259,'2014-07-28 00:00:00','2014-07-28 00:00:00');</v>
      </c>
      <c r="BG981" s="6" t="str">
        <f t="shared" si="315"/>
        <v>insert into servicios_comentarios (comentario, id_admin, id_estatus, created_at, updated_at) values('TITULO RECIBIDO 6FEB 15',1,980,'2014-07-28 00:00:00','2014-07-28 00:00:00');</v>
      </c>
      <c r="BH981" s="6" t="str">
        <f t="shared" si="316"/>
        <v>insert into servicios_comentarios (comentario, id_admin, id_estatus, created_at, updated_at) values('TEL 656 639 14 81 CEL. 656 626 13 51',1,980,'2014-07-28 00:00:00','2014-07-28 00:00:00');</v>
      </c>
      <c r="BI981" s="137" t="str">
        <f t="shared" si="317"/>
        <v>update bitacoras_estatus set comprobacion_uso = 1, id_estatus=10 where id=980;</v>
      </c>
      <c r="BJ981" s="137" t="str">
        <f t="shared" si="318"/>
        <v>update bitacoras_estatus set numero_expediente = '1510467', numero_registro = '1499699', id_estatus = 10, fecha_inicio = '2014-07-28', fecha_vencimiento ='2024-07-28', created_at ='2014-07-28 00:00:00', updated_at ='2014-07-28 00:00:00', id_clase=null, id_marca=259, id_cliente=173, vigencia = 1 where id =980;</v>
      </c>
      <c r="BK981" s="137" t="str">
        <f t="shared" si="319"/>
        <v>update bitacoras_estatus set id_estatus = 10 where id =980;</v>
      </c>
    </row>
    <row r="982" spans="1:63" ht="53">
      <c r="A982" s="3">
        <v>1554748</v>
      </c>
      <c r="B982" s="3">
        <v>1591562</v>
      </c>
      <c r="C982" s="3">
        <f>IF(Tabla1[[#This Row],[No. REG.]]="","",1)</f>
        <v>1</v>
      </c>
      <c r="D982" s="3" t="s">
        <v>46</v>
      </c>
      <c r="E982" s="3">
        <f>IF(Tabla1[[#This Row],[STATUS]]="","",VLOOKUP(D982,Estatus!$A$2:$B$13,2,0))</f>
        <v>10</v>
      </c>
      <c r="F982" s="3">
        <f>IF(Tabla1[[#This Row],[STATUS]]="","",VLOOKUP(D982,Estatus!$A$2:$I$12,9,0))</f>
        <v>1</v>
      </c>
      <c r="G982" s="12" t="s">
        <v>5040</v>
      </c>
      <c r="H982" s="7">
        <v>41975</v>
      </c>
      <c r="I982" s="80">
        <f t="shared" si="300"/>
        <v>2014</v>
      </c>
      <c r="J982" s="80">
        <f t="shared" si="301"/>
        <v>12</v>
      </c>
      <c r="K982" s="80">
        <f t="shared" si="302"/>
        <v>2</v>
      </c>
      <c r="L982" s="80">
        <f t="shared" si="303"/>
        <v>12</v>
      </c>
      <c r="M982" s="80" t="str">
        <f t="shared" si="304"/>
        <v>02</v>
      </c>
      <c r="N982" s="80" t="str">
        <f t="shared" si="305"/>
        <v>'2014-12-02'</v>
      </c>
      <c r="O982" s="80" t="str">
        <f t="shared" si="306"/>
        <v>'2014-12-02 00:00:00'</v>
      </c>
      <c r="P982" s="7">
        <v>45628</v>
      </c>
      <c r="Q982" s="80">
        <f t="shared" si="307"/>
        <v>2024</v>
      </c>
      <c r="R982" s="80">
        <f t="shared" si="308"/>
        <v>12</v>
      </c>
      <c r="S982" s="80">
        <f t="shared" si="309"/>
        <v>2</v>
      </c>
      <c r="T982" s="80">
        <f t="shared" si="310"/>
        <v>12</v>
      </c>
      <c r="U982" s="80" t="str">
        <f t="shared" si="311"/>
        <v>02</v>
      </c>
      <c r="V982" s="80" t="str">
        <f t="shared" si="312"/>
        <v>'2024-12-02'</v>
      </c>
      <c r="W982" s="80"/>
      <c r="X982" s="80" t="str">
        <f t="shared" si="313"/>
        <v>null</v>
      </c>
      <c r="Y982" s="3" t="s">
        <v>5041</v>
      </c>
      <c r="Z982" s="124">
        <f>IFERROR(IF(Y982="","null",VLOOKUP(Y982,Marcas!$A$2:$C$2024,2,0)),"")</f>
        <v>196</v>
      </c>
      <c r="AA982" s="3" t="s">
        <v>5042</v>
      </c>
      <c r="AB982" s="3">
        <f>IFERROR(IF(AA982="","",IF(AA982="EMPORIO LEGAL",1,VLOOKUP(AA982,Clientes!$A$2:$B$1190,2,0))),"")</f>
        <v>172</v>
      </c>
      <c r="AC982" s="3">
        <f>IFERROR(IF(Tabla1[[#This Row],[id_control]]="null","",VLOOKUP(CONCATENATE(Tabla1[[#This Row],[CLIENTE]],"-",Tabla1[[#This Row],[id_control]]),Hoja1!$C$2:$D$1994,2,0)),"")</f>
        <v>982</v>
      </c>
      <c r="AD982" s="3" t="s">
        <v>5043</v>
      </c>
      <c r="AE982" s="3"/>
      <c r="AF982" s="3"/>
      <c r="AG982" s="3"/>
      <c r="AH982" s="3"/>
      <c r="AI982" s="3"/>
      <c r="AJ982" s="3"/>
      <c r="AK982" s="3"/>
      <c r="AL982" s="3" t="s">
        <v>5044</v>
      </c>
      <c r="AM982" s="6"/>
      <c r="AN982" s="6"/>
      <c r="AO982" s="6"/>
      <c r="AP982" s="6"/>
      <c r="AQ982" s="11" t="s">
        <v>5045</v>
      </c>
      <c r="AR982" s="6"/>
      <c r="AS982" s="6"/>
      <c r="AT982" s="6"/>
      <c r="AU982" s="6"/>
      <c r="AV982" s="6" t="s">
        <v>5046</v>
      </c>
      <c r="AW982" s="6"/>
      <c r="AX982" s="6"/>
      <c r="AY982" s="6"/>
      <c r="AZ982" s="6"/>
      <c r="BA982" s="6"/>
      <c r="BB982" s="6"/>
      <c r="BC982" s="6"/>
      <c r="BD982" s="6" t="s">
        <v>5047</v>
      </c>
      <c r="BE982" s="8">
        <v>981</v>
      </c>
      <c r="BF982" s="6" t="str">
        <f t="shared" si="314"/>
        <v>insert into bitacoras_estatus (numero_expediente, numero_registro, representante, fecha_inicio, fecha_vencimiento, id_cliente, id_admin, id_bitacoras_estatus, id_estatus, id_clase, id_marca, created_at, updated_at) values('1554748','1591562','CARLOS AVILA SANCHEZ','2014-12-02','2024-12-02','172','2','1','1',null,196,'2014-12-02 00:00:00','2014-12-02 00:00:00');</v>
      </c>
      <c r="BG982" s="6" t="str">
        <f t="shared" si="315"/>
        <v>insert into servicios_comentarios (comentario, id_admin, id_estatus, created_at, updated_at) values('ANTERIORIDAD RECIBIDA 04 JUNIO 2015 CONTESTACION A CITA DE ANTERIORIDAD CON FECHA DE 05/AGOSTO/15, TITULO RECIBIDO EL 12 DE FEB',1,981,'2014-12-02 00:00:00','2014-12-02 00:00:00');</v>
      </c>
      <c r="BH982" s="6" t="str">
        <f t="shared" si="316"/>
        <v>insert into servicios_comentarios (comentario, id_admin, id_estatus, created_at, updated_at) values('423 17 30 Y CEL. 614 247 88 10',1,981,'2014-12-02 00:00:00','2014-12-02 00:00:00');</v>
      </c>
      <c r="BI982" s="137" t="str">
        <f t="shared" si="317"/>
        <v>update bitacoras_estatus set comprobacion_uso = 1, id_estatus=10 where id=981;</v>
      </c>
      <c r="BJ982" s="137" t="str">
        <f t="shared" si="318"/>
        <v>update bitacoras_estatus set numero_expediente = '1554748', numero_registro = '1591562', id_estatus = 10, fecha_inicio = '2014-12-02', fecha_vencimiento ='2024-12-02', created_at ='2014-12-02 00:00:00', updated_at ='2014-12-02 00:00:00', id_clase=null, id_marca=196, id_cliente=172, vigencia = 1 where id =981;</v>
      </c>
      <c r="BK982" s="137" t="str">
        <f t="shared" si="319"/>
        <v>update bitacoras_estatus set id_estatus = 10 where id =981;</v>
      </c>
    </row>
    <row r="983" spans="1:63" ht="27">
      <c r="A983" s="3">
        <v>1481706</v>
      </c>
      <c r="B983" s="3">
        <v>1471955</v>
      </c>
      <c r="C983" s="3">
        <f>IF(Tabla1[[#This Row],[No. REG.]]="","",1)</f>
        <v>1</v>
      </c>
      <c r="D983" s="3" t="s">
        <v>46</v>
      </c>
      <c r="E983" s="3">
        <f>IF(Tabla1[[#This Row],[STATUS]]="","",VLOOKUP(D983,Estatus!$A$2:$B$13,2,0))</f>
        <v>10</v>
      </c>
      <c r="F983" s="3">
        <f>IF(Tabla1[[#This Row],[STATUS]]="","",VLOOKUP(D983,Estatus!$A$2:$I$12,9,0))</f>
        <v>1</v>
      </c>
      <c r="G983" s="12" t="s">
        <v>5048</v>
      </c>
      <c r="H983" s="7">
        <v>41759</v>
      </c>
      <c r="I983" s="80">
        <f t="shared" si="300"/>
        <v>2014</v>
      </c>
      <c r="J983" s="80">
        <f t="shared" si="301"/>
        <v>4</v>
      </c>
      <c r="K983" s="80">
        <f t="shared" si="302"/>
        <v>30</v>
      </c>
      <c r="L983" s="80" t="str">
        <f t="shared" si="303"/>
        <v>04</v>
      </c>
      <c r="M983" s="80">
        <f t="shared" si="304"/>
        <v>30</v>
      </c>
      <c r="N983" s="80" t="str">
        <f t="shared" si="305"/>
        <v>'2014-04-30'</v>
      </c>
      <c r="O983" s="80" t="str">
        <f t="shared" si="306"/>
        <v>'2014-04-30 00:00:00'</v>
      </c>
      <c r="P983" s="7">
        <v>45412</v>
      </c>
      <c r="Q983" s="80">
        <f t="shared" si="307"/>
        <v>2024</v>
      </c>
      <c r="R983" s="80">
        <f t="shared" si="308"/>
        <v>4</v>
      </c>
      <c r="S983" s="80">
        <f t="shared" si="309"/>
        <v>30</v>
      </c>
      <c r="T983" s="80" t="str">
        <f t="shared" si="310"/>
        <v>04</v>
      </c>
      <c r="U983" s="80">
        <f t="shared" si="311"/>
        <v>30</v>
      </c>
      <c r="V983" s="80" t="str">
        <f t="shared" si="312"/>
        <v>'2024-04-30'</v>
      </c>
      <c r="W983" s="80"/>
      <c r="X983" s="80" t="str">
        <f t="shared" si="313"/>
        <v>null</v>
      </c>
      <c r="Y983" s="3" t="s">
        <v>5049</v>
      </c>
      <c r="Z983" s="124">
        <f>IFERROR(IF(Y983="","null",VLOOKUP(Y983,Marcas!$A$2:$C$2024,2,0)),"")</f>
        <v>256</v>
      </c>
      <c r="AA983" s="3" t="s">
        <v>5049</v>
      </c>
      <c r="AB983" s="3">
        <f>IFERROR(IF(AA983="","",IF(AA983="EMPORIO LEGAL",1,VLOOKUP(AA983,Clientes!$A$2:$B$1190,2,0))),"")</f>
        <v>169</v>
      </c>
      <c r="AC983" s="3">
        <f>IFERROR(IF(Tabla1[[#This Row],[id_control]]="null","",VLOOKUP(CONCATENATE(Tabla1[[#This Row],[CLIENTE]],"-",Tabla1[[#This Row],[id_control]]),Hoja1!$C$2:$D$1994,2,0)),"")</f>
        <v>983</v>
      </c>
      <c r="AD983" s="3" t="s">
        <v>5050</v>
      </c>
      <c r="AE983" s="3"/>
      <c r="AF983" s="3"/>
      <c r="AG983" s="3"/>
      <c r="AH983" s="3"/>
      <c r="AI983" s="3"/>
      <c r="AJ983" s="3"/>
      <c r="AK983" s="3"/>
      <c r="AL983" s="3" t="s">
        <v>5051</v>
      </c>
      <c r="AM983" s="6"/>
      <c r="AN983" s="6"/>
      <c r="AO983" s="6"/>
      <c r="AP983" s="6"/>
      <c r="AQ983" s="6"/>
      <c r="AR983" s="6"/>
      <c r="AS983" s="6"/>
      <c r="AT983" s="6"/>
      <c r="AU983" s="6"/>
      <c r="AV983" s="6" t="s">
        <v>5052</v>
      </c>
      <c r="AW983" s="6"/>
      <c r="AX983" s="6"/>
      <c r="AY983" s="6"/>
      <c r="AZ983" s="6"/>
      <c r="BA983" s="6"/>
      <c r="BB983" s="6"/>
      <c r="BC983" s="6"/>
      <c r="BD983" s="6" t="s">
        <v>5051</v>
      </c>
      <c r="BE983" s="8">
        <v>982</v>
      </c>
      <c r="BF983" s="6" t="str">
        <f t="shared" si="314"/>
        <v>insert into bitacoras_estatus (numero_expediente, numero_registro, representante, fecha_inicio, fecha_vencimiento, id_cliente, id_admin, id_bitacoras_estatus, id_estatus, id_clase, id_marca, created_at, updated_at) values('1481706','1471955','MARIA DE JESUS PALACIOS HERRERA','2014-04-30','2024-04-30','169','2','1','1',null,256,'2014-04-30 00:00:00','2014-04-30 00:00:00');</v>
      </c>
      <c r="BG983" s="6" t="str">
        <f t="shared" si="315"/>
        <v>insert into servicios_comentarios (comentario, id_admin, id_estatus, created_at, updated_at) values('TITULO RECIBIDO 02/10/2014. TITULO ENVIADO POR PAQUETERIA 20/10/14',1,982,'2014-04-30 00:00:00','2014-04-30 00:00:00');</v>
      </c>
      <c r="BH983" s="6" t="str">
        <f t="shared" si="316"/>
        <v>insert into servicios_comentarios (comentario, id_admin, id_estatus, created_at, updated_at) values('CEL. 656 638 96 63',1,982,'2014-04-30 00:00:00','2014-04-30 00:00:00');</v>
      </c>
      <c r="BI983" s="137" t="str">
        <f t="shared" si="317"/>
        <v>update bitacoras_estatus set comprobacion_uso = 1, id_estatus=10 where id=982;</v>
      </c>
      <c r="BJ983" s="137" t="str">
        <f t="shared" si="318"/>
        <v>update bitacoras_estatus set numero_expediente = '1481706', numero_registro = '1471955', id_estatus = 10, fecha_inicio = '2014-04-30', fecha_vencimiento ='2024-04-30', created_at ='2014-04-30 00:00:00', updated_at ='2014-04-30 00:00:00', id_clase=null, id_marca=256, id_cliente=169, vigencia = 1 where id =982;</v>
      </c>
      <c r="BK983" s="137" t="str">
        <f t="shared" si="319"/>
        <v>update bitacoras_estatus set id_estatus = 10 where id =982;</v>
      </c>
    </row>
    <row r="984" spans="1:63">
      <c r="A984" s="3">
        <v>967012</v>
      </c>
      <c r="B984" s="3">
        <v>1146892</v>
      </c>
      <c r="C984" s="3">
        <f>IF(Tabla1[[#This Row],[No. REG.]]="","",1)</f>
        <v>1</v>
      </c>
      <c r="D984" s="3" t="s">
        <v>41</v>
      </c>
      <c r="E984" s="3">
        <f>IF(Tabla1[[#This Row],[STATUS]]="","",VLOOKUP(D984,Estatus!$A$2:$B$13,2,0))</f>
        <v>6</v>
      </c>
      <c r="F984" s="3">
        <f>IF(Tabla1[[#This Row],[STATUS]]="","",VLOOKUP(D984,Estatus!$A$2:$I$12,9,0))</f>
        <v>1</v>
      </c>
      <c r="G984" s="12" t="s">
        <v>5053</v>
      </c>
      <c r="H984" s="7">
        <v>39723</v>
      </c>
      <c r="I984" s="80">
        <f t="shared" si="300"/>
        <v>2008</v>
      </c>
      <c r="J984" s="80">
        <f t="shared" si="301"/>
        <v>10</v>
      </c>
      <c r="K984" s="80">
        <f t="shared" si="302"/>
        <v>2</v>
      </c>
      <c r="L984" s="80">
        <f t="shared" si="303"/>
        <v>10</v>
      </c>
      <c r="M984" s="80" t="str">
        <f t="shared" si="304"/>
        <v>02</v>
      </c>
      <c r="N984" s="80" t="str">
        <f t="shared" si="305"/>
        <v>'2008-10-02'</v>
      </c>
      <c r="O984" s="80" t="str">
        <f t="shared" si="306"/>
        <v>'2008-10-02 00:00:00'</v>
      </c>
      <c r="P984" s="7">
        <v>43375</v>
      </c>
      <c r="Q984" s="80">
        <f t="shared" si="307"/>
        <v>2018</v>
      </c>
      <c r="R984" s="80">
        <f t="shared" si="308"/>
        <v>10</v>
      </c>
      <c r="S984" s="80">
        <f t="shared" si="309"/>
        <v>2</v>
      </c>
      <c r="T984" s="80">
        <f t="shared" si="310"/>
        <v>10</v>
      </c>
      <c r="U984" s="80" t="str">
        <f t="shared" si="311"/>
        <v>02</v>
      </c>
      <c r="V984" s="80" t="str">
        <f t="shared" si="312"/>
        <v>'2018-10-02'</v>
      </c>
      <c r="W984" s="80"/>
      <c r="X984" s="80" t="str">
        <f t="shared" si="313"/>
        <v>null</v>
      </c>
      <c r="Y984" s="3" t="s">
        <v>5054</v>
      </c>
      <c r="Z984" s="124">
        <f>IFERROR(IF(Y984="","null",VLOOKUP(Y984,Marcas!$A$2:$C$2024,2,0)),"")</f>
        <v>254</v>
      </c>
      <c r="AA984" s="3" t="s">
        <v>5054</v>
      </c>
      <c r="AB984" s="3">
        <f>IFERROR(IF(AA984="","",IF(AA984="EMPORIO LEGAL",1,VLOOKUP(AA984,Clientes!$A$2:$B$1190,2,0))),"")</f>
        <v>168</v>
      </c>
      <c r="AC984" s="3">
        <f>IFERROR(IF(Tabla1[[#This Row],[id_control]]="null","",VLOOKUP(CONCATENATE(Tabla1[[#This Row],[CLIENTE]],"-",Tabla1[[#This Row],[id_control]]),Hoja1!$C$2:$D$1994,2,0)),"")</f>
        <v>984</v>
      </c>
      <c r="AD984" s="3" t="s">
        <v>5055</v>
      </c>
      <c r="AE984" s="3"/>
      <c r="AF984" s="3"/>
      <c r="AG984" s="3"/>
      <c r="AH984" s="3"/>
      <c r="AI984" s="3"/>
      <c r="AJ984" s="3"/>
      <c r="AK984" s="3"/>
      <c r="AL984" s="3" t="s">
        <v>5056</v>
      </c>
      <c r="AM984" s="5"/>
      <c r="AN984" s="5"/>
      <c r="AO984" s="5"/>
      <c r="AP984" s="5"/>
      <c r="AQ984" s="5" t="s">
        <v>5057</v>
      </c>
      <c r="AR984" s="5"/>
      <c r="AS984" s="5"/>
      <c r="AT984" s="5"/>
      <c r="AU984" s="5"/>
      <c r="AV984" s="5" t="s">
        <v>5058</v>
      </c>
      <c r="AW984" s="11"/>
      <c r="AX984" s="5"/>
      <c r="AY984" s="5"/>
      <c r="AZ984" s="5"/>
      <c r="BA984" s="5"/>
      <c r="BB984" s="5"/>
      <c r="BC984" s="5"/>
      <c r="BD984" s="8" t="s">
        <v>5059</v>
      </c>
      <c r="BE984" s="8">
        <v>983</v>
      </c>
      <c r="BF984" s="6" t="str">
        <f t="shared" si="314"/>
        <v>insert into bitacoras_estatus (numero_expediente, numero_registro, representante, fecha_inicio, fecha_vencimiento, id_cliente, id_admin, id_bitacoras_estatus, id_estatus, id_clase, id_marca, created_at, updated_at) values('967012','1146892','ELVA LOYA URQUIDI','2008-10-02','2018-10-02','168','2','1','1',null,254,'2008-10-02 00:00:00','2008-10-02 00:00:00');</v>
      </c>
      <c r="BG984" s="6" t="str">
        <f t="shared" si="315"/>
        <v>insert into servicios_comentarios (comentario, id_admin, id_estatus, created_at, updated_at) values('Título entregado 13/05/2010',1,983,'2008-10-02 00:00:00','2008-10-02 00:00:00');</v>
      </c>
      <c r="BH984" s="6" t="str">
        <f t="shared" si="316"/>
        <v>insert into servicios_comentarios (comentario, id_admin, id_estatus, created_at, updated_at) values('421-1296 cel614 191-2861',1,983,'2008-10-02 00:00:00','2008-10-02 00:00:00');</v>
      </c>
      <c r="BI984" s="137" t="str">
        <f t="shared" si="317"/>
        <v>update bitacoras_estatus set comprobacion_uso = 1, id_estatus=6 where id=983;</v>
      </c>
      <c r="BJ984" s="137" t="str">
        <f t="shared" si="318"/>
        <v>update bitacoras_estatus set numero_expediente = '967012', numero_registro = '1146892', id_estatus = 6, fecha_inicio = '2008-10-02', fecha_vencimiento ='2018-10-02', created_at ='2008-10-02 00:00:00', updated_at ='2008-10-02 00:00:00', id_clase=null, id_marca=254, id_cliente=168, vigencia = 1 where id =983;</v>
      </c>
      <c r="BK984" s="137" t="str">
        <f t="shared" si="319"/>
        <v>update bitacoras_estatus set id_estatus = 6 where id =983;</v>
      </c>
    </row>
    <row r="985" spans="1:63">
      <c r="A985" s="3">
        <v>1228696</v>
      </c>
      <c r="B985" s="3">
        <v>1279958</v>
      </c>
      <c r="C985" s="3">
        <f>IF(Tabla1[[#This Row],[No. REG.]]="","",1)</f>
        <v>1</v>
      </c>
      <c r="D985" s="3" t="s">
        <v>46</v>
      </c>
      <c r="E985" s="3">
        <f>IF(Tabla1[[#This Row],[STATUS]]="","",VLOOKUP(D985,Estatus!$A$2:$B$13,2,0))</f>
        <v>10</v>
      </c>
      <c r="F985" s="3">
        <f>IF(Tabla1[[#This Row],[STATUS]]="","",VLOOKUP(D985,Estatus!$A$2:$I$12,9,0))</f>
        <v>1</v>
      </c>
      <c r="G985" s="12" t="s">
        <v>231</v>
      </c>
      <c r="H985" s="7">
        <v>40850</v>
      </c>
      <c r="I985" s="80">
        <f t="shared" si="300"/>
        <v>2011</v>
      </c>
      <c r="J985" s="80">
        <f t="shared" si="301"/>
        <v>11</v>
      </c>
      <c r="K985" s="80">
        <f t="shared" si="302"/>
        <v>3</v>
      </c>
      <c r="L985" s="80">
        <f t="shared" si="303"/>
        <v>11</v>
      </c>
      <c r="M985" s="80" t="str">
        <f t="shared" si="304"/>
        <v>03</v>
      </c>
      <c r="N985" s="80" t="str">
        <f t="shared" si="305"/>
        <v>'2011-11-03'</v>
      </c>
      <c r="O985" s="80" t="str">
        <f t="shared" si="306"/>
        <v>'2011-11-03 00:00:00'</v>
      </c>
      <c r="P985" s="7">
        <v>44503</v>
      </c>
      <c r="Q985" s="80">
        <f t="shared" si="307"/>
        <v>2021</v>
      </c>
      <c r="R985" s="80">
        <f t="shared" si="308"/>
        <v>11</v>
      </c>
      <c r="S985" s="80">
        <f t="shared" si="309"/>
        <v>3</v>
      </c>
      <c r="T985" s="80">
        <f t="shared" si="310"/>
        <v>11</v>
      </c>
      <c r="U985" s="80" t="str">
        <f t="shared" si="311"/>
        <v>03</v>
      </c>
      <c r="V985" s="80" t="str">
        <f t="shared" si="312"/>
        <v>'2021-11-03'</v>
      </c>
      <c r="W985" s="80"/>
      <c r="X985" s="80" t="str">
        <f t="shared" si="313"/>
        <v>null</v>
      </c>
      <c r="Y985" s="3" t="s">
        <v>5060</v>
      </c>
      <c r="Z985" s="124">
        <f>IFERROR(IF(Y985="","null",VLOOKUP(Y985,Marcas!$A$2:$C$2024,2,0)),"")</f>
        <v>247</v>
      </c>
      <c r="AA985" s="3" t="s">
        <v>5061</v>
      </c>
      <c r="AB985" s="3">
        <f>IFERROR(IF(AA985="","",IF(AA985="EMPORIO LEGAL",1,VLOOKUP(AA985,Clientes!$A$2:$B$1190,2,0))),"")</f>
        <v>165</v>
      </c>
      <c r="AC985" s="3">
        <f>IFERROR(IF(Tabla1[[#This Row],[id_control]]="null","",VLOOKUP(CONCATENATE(Tabla1[[#This Row],[CLIENTE]],"-",Tabla1[[#This Row],[id_control]]),Hoja1!$C$2:$D$1994,2,0)),"")</f>
        <v>985</v>
      </c>
      <c r="AD985" s="3" t="s">
        <v>5062</v>
      </c>
      <c r="AE985" s="3"/>
      <c r="AF985" s="3"/>
      <c r="AG985" s="3"/>
      <c r="AH985" s="3"/>
      <c r="AI985" s="3"/>
      <c r="AJ985" s="3"/>
      <c r="AK985" s="3"/>
      <c r="AL985" s="3" t="s">
        <v>5063</v>
      </c>
      <c r="AM985" s="6"/>
      <c r="AN985" s="6"/>
      <c r="AO985" s="6"/>
      <c r="AP985" s="6"/>
      <c r="AQ985" s="8">
        <v>6141882430</v>
      </c>
      <c r="AR985" s="6"/>
      <c r="AS985" s="6"/>
      <c r="AT985" s="6"/>
      <c r="AU985" s="6"/>
      <c r="AV985" s="6" t="s">
        <v>5064</v>
      </c>
      <c r="AW985" s="6"/>
      <c r="AX985" s="6"/>
      <c r="AY985" s="6"/>
      <c r="AZ985" s="6"/>
      <c r="BA985" s="6"/>
      <c r="BB985" s="6"/>
      <c r="BC985" s="6"/>
      <c r="BD985" s="6" t="s">
        <v>5065</v>
      </c>
      <c r="BE985" s="8">
        <v>984</v>
      </c>
      <c r="BF985" s="6" t="str">
        <f t="shared" si="314"/>
        <v>insert into bitacoras_estatus (numero_expediente, numero_registro, representante, fecha_inicio, fecha_vencimiento, id_cliente, id_admin, id_bitacoras_estatus, id_estatus, id_clase, id_marca, created_at, updated_at) values('1228696','1279958','GASTON ALONSO HERNANDEZ GUTIERREZ','2011-11-03','2021-11-03','165','2','1','1',null,247,'2011-11-03 00:00:00','2011-11-03 00:00:00');</v>
      </c>
      <c r="BG985" s="6" t="str">
        <f t="shared" si="315"/>
        <v>insert into servicios_comentarios (comentario, id_admin, id_estatus, created_at, updated_at) values('TITULO ENTREGADO',1,984,'2011-11-03 00:00:00','2011-11-03 00:00:00');</v>
      </c>
      <c r="BH985" s="6" t="str">
        <f t="shared" si="316"/>
        <v>insert into servicios_comentarios (comentario, id_admin, id_estatus, created_at, updated_at) values('416 1313, CEL 6141882430',1,984,'2011-11-03 00:00:00','2011-11-03 00:00:00');</v>
      </c>
      <c r="BI985" s="137" t="str">
        <f t="shared" si="317"/>
        <v>update bitacoras_estatus set comprobacion_uso = 1, id_estatus=10 where id=984;</v>
      </c>
      <c r="BJ985" s="137" t="str">
        <f t="shared" si="318"/>
        <v>update bitacoras_estatus set numero_expediente = '1228696', numero_registro = '1279958', id_estatus = 10, fecha_inicio = '2011-11-03', fecha_vencimiento ='2021-11-03', created_at ='2011-11-03 00:00:00', updated_at ='2011-11-03 00:00:00', id_clase=null, id_marca=247, id_cliente=165, vigencia = 1 where id =984;</v>
      </c>
      <c r="BK985" s="137" t="str">
        <f t="shared" si="319"/>
        <v>update bitacoras_estatus set id_estatus = 10 where id =984;</v>
      </c>
    </row>
    <row r="986" spans="1:63" ht="29">
      <c r="A986" s="6">
        <v>1087490</v>
      </c>
      <c r="B986" s="6"/>
      <c r="C986" s="6" t="str">
        <f>IF(Tabla1[[#This Row],[No. REG.]]="","",1)</f>
        <v/>
      </c>
      <c r="D986" s="3" t="s">
        <v>34</v>
      </c>
      <c r="E986" s="3">
        <f>IF(Tabla1[[#This Row],[STATUS]]="","",VLOOKUP(D986,Estatus!$A$2:$B$13,2,0))</f>
        <v>5</v>
      </c>
      <c r="F986" s="3">
        <f>IF(Tabla1[[#This Row],[STATUS]]="","",VLOOKUP(D986,Estatus!$A$2:$I$12,9,0))</f>
        <v>0</v>
      </c>
      <c r="G986" s="16" t="s">
        <v>5066</v>
      </c>
      <c r="H986" s="7">
        <v>40291</v>
      </c>
      <c r="I986" s="80">
        <f t="shared" si="300"/>
        <v>2010</v>
      </c>
      <c r="J986" s="80">
        <f t="shared" si="301"/>
        <v>4</v>
      </c>
      <c r="K986" s="80">
        <f t="shared" si="302"/>
        <v>23</v>
      </c>
      <c r="L986" s="80" t="str">
        <f t="shared" si="303"/>
        <v>04</v>
      </c>
      <c r="M986" s="80">
        <f t="shared" si="304"/>
        <v>23</v>
      </c>
      <c r="N986" s="80" t="str">
        <f t="shared" si="305"/>
        <v>'2010-04-23'</v>
      </c>
      <c r="O986" s="80" t="str">
        <f t="shared" si="306"/>
        <v>'2010-04-23 00:00:00'</v>
      </c>
      <c r="P986" s="7">
        <v>43944</v>
      </c>
      <c r="Q986" s="80">
        <f t="shared" si="307"/>
        <v>2020</v>
      </c>
      <c r="R986" s="80">
        <f t="shared" si="308"/>
        <v>4</v>
      </c>
      <c r="S986" s="80">
        <f t="shared" si="309"/>
        <v>23</v>
      </c>
      <c r="T986" s="80" t="str">
        <f t="shared" si="310"/>
        <v>04</v>
      </c>
      <c r="U986" s="80">
        <f t="shared" si="311"/>
        <v>23</v>
      </c>
      <c r="V986" s="80" t="str">
        <f t="shared" si="312"/>
        <v>'2020-04-23'</v>
      </c>
      <c r="W986" s="80"/>
      <c r="X986" s="80" t="str">
        <f t="shared" si="313"/>
        <v>null</v>
      </c>
      <c r="Y986" s="6" t="s">
        <v>5067</v>
      </c>
      <c r="Z986" s="123">
        <f>IFERROR(IF(Y986="","null",VLOOKUP(Y986,Marcas!$A$2:$C$2024,2,0)),"")</f>
        <v>245</v>
      </c>
      <c r="AA986" s="6" t="s">
        <v>5067</v>
      </c>
      <c r="AB986" s="6">
        <f>IFERROR(IF(AA986="","",IF(AA986="EMPORIO LEGAL",1,VLOOKUP(AA986,Clientes!$A$2:$B$1190,2,0))),"")</f>
        <v>163</v>
      </c>
      <c r="AC986" s="6">
        <f>IFERROR(IF(Tabla1[[#This Row],[id_control]]="null","",VLOOKUP(CONCATENATE(Tabla1[[#This Row],[CLIENTE]],"-",Tabla1[[#This Row],[id_control]]),Hoja1!$C$2:$D$1994,2,0)),"")</f>
        <v>986</v>
      </c>
      <c r="AD986" s="3" t="s">
        <v>5068</v>
      </c>
      <c r="AE986" s="4" t="s">
        <v>5069</v>
      </c>
      <c r="AF986" s="4" t="s">
        <v>5070</v>
      </c>
      <c r="AG986" s="4"/>
      <c r="AH986" s="4"/>
      <c r="AI986" s="4"/>
      <c r="AJ986" s="4"/>
      <c r="AK986" s="4"/>
      <c r="AL986" s="6">
        <v>4810102</v>
      </c>
      <c r="AM986" s="8"/>
      <c r="AN986" s="8"/>
      <c r="AO986" s="8"/>
      <c r="AP986" s="8"/>
      <c r="AQ986" s="8"/>
      <c r="AR986" s="8"/>
      <c r="AS986" s="8"/>
      <c r="AT986" s="8"/>
      <c r="AU986" s="8"/>
      <c r="AV986" s="8" t="s">
        <v>5071</v>
      </c>
      <c r="AW986" s="8"/>
      <c r="AX986" s="8"/>
      <c r="AY986" s="8"/>
      <c r="AZ986" s="8"/>
      <c r="BA986" s="8"/>
      <c r="BB986" s="8"/>
      <c r="BC986" s="8"/>
      <c r="BD986" s="8">
        <v>4810102</v>
      </c>
      <c r="BE986" s="8">
        <v>985</v>
      </c>
      <c r="BF986" s="6" t="str">
        <f t="shared" si="314"/>
        <v>insert into bitacoras_estatus (numero_expediente, numero_registro, representante, fecha_inicio, fecha_vencimiento, id_cliente, id_admin, id_bitacoras_estatus, id_estatus, id_clase, id_marca, created_at, updated_at) values('1087490','','ELIZABETH NISCHMANN LARA','2010-04-23','2020-04-23','163','2','1','1',null,245,'2010-04-23 00:00:00','2010-04-23 00:00:00');</v>
      </c>
      <c r="BG986" s="6" t="str">
        <f t="shared" si="315"/>
        <v>insert into servicios_comentarios (comentario, id_admin, id_estatus, created_at, updated_at) values('REQUERIMEINTO ENVIADO 18/02/2011 negativa recibida 04/07/2011',1,985,'2010-04-23 00:00:00','2010-04-23 00:00:00');</v>
      </c>
      <c r="BH986" s="6" t="str">
        <f t="shared" si="316"/>
        <v>insert into servicios_comentarios (comentario, id_admin, id_estatus, created_at, updated_at) values('4810102',1,985,'2010-04-23 00:00:00','2010-04-23 00:00:00');</v>
      </c>
      <c r="BI986" s="137" t="str">
        <f t="shared" si="317"/>
        <v>update bitacoras_estatus set comprobacion_uso = 1, id_estatus=5 where id=985;</v>
      </c>
      <c r="BJ986" s="137" t="str">
        <f t="shared" si="318"/>
        <v>update bitacoras_estatus set numero_expediente = '1087490', numero_registro = '', id_estatus = 5, fecha_inicio = '2010-04-23', fecha_vencimiento ='2020-04-23', created_at ='2010-04-23 00:00:00', updated_at ='2010-04-23 00:00:00', id_clase=null, id_marca=245, id_cliente=163, vigencia = 0 where id =985;</v>
      </c>
      <c r="BK986" s="137" t="str">
        <f t="shared" si="319"/>
        <v>update bitacoras_estatus set id_estatus = 5 where id =985;</v>
      </c>
    </row>
    <row r="987" spans="1:63">
      <c r="A987" s="3">
        <v>1195259</v>
      </c>
      <c r="B987" s="3">
        <v>1253312</v>
      </c>
      <c r="C987" s="3">
        <f>IF(Tabla1[[#This Row],[No. REG.]]="","",1)</f>
        <v>1</v>
      </c>
      <c r="D987" s="3" t="s">
        <v>46</v>
      </c>
      <c r="E987" s="3">
        <f>IF(Tabla1[[#This Row],[STATUS]]="","",VLOOKUP(D987,Estatus!$A$2:$B$13,2,0))</f>
        <v>10</v>
      </c>
      <c r="F987" s="3">
        <f>IF(Tabla1[[#This Row],[STATUS]]="","",VLOOKUP(D987,Estatus!$A$2:$I$12,9,0))</f>
        <v>1</v>
      </c>
      <c r="G987" s="12" t="s">
        <v>5072</v>
      </c>
      <c r="H987" s="7">
        <v>40735</v>
      </c>
      <c r="I987" s="80">
        <f t="shared" si="300"/>
        <v>2011</v>
      </c>
      <c r="J987" s="80">
        <f t="shared" si="301"/>
        <v>7</v>
      </c>
      <c r="K987" s="80">
        <f t="shared" si="302"/>
        <v>11</v>
      </c>
      <c r="L987" s="80" t="str">
        <f t="shared" si="303"/>
        <v>07</v>
      </c>
      <c r="M987" s="80">
        <f t="shared" si="304"/>
        <v>11</v>
      </c>
      <c r="N987" s="80" t="str">
        <f t="shared" si="305"/>
        <v>'2011-07-11'</v>
      </c>
      <c r="O987" s="80" t="str">
        <f t="shared" si="306"/>
        <v>'2011-07-11 00:00:00'</v>
      </c>
      <c r="P987" s="7">
        <v>44388</v>
      </c>
      <c r="Q987" s="80">
        <f t="shared" si="307"/>
        <v>2021</v>
      </c>
      <c r="R987" s="80">
        <f t="shared" si="308"/>
        <v>7</v>
      </c>
      <c r="S987" s="80">
        <f t="shared" si="309"/>
        <v>11</v>
      </c>
      <c r="T987" s="80" t="str">
        <f t="shared" si="310"/>
        <v>07</v>
      </c>
      <c r="U987" s="80">
        <f t="shared" si="311"/>
        <v>11</v>
      </c>
      <c r="V987" s="80" t="str">
        <f t="shared" si="312"/>
        <v>'2021-07-11'</v>
      </c>
      <c r="W987" s="80"/>
      <c r="X987" s="80" t="str">
        <f t="shared" si="313"/>
        <v>null</v>
      </c>
      <c r="Y987" s="3" t="s">
        <v>5067</v>
      </c>
      <c r="Z987" s="124">
        <f>IFERROR(IF(Y987="","null",VLOOKUP(Y987,Marcas!$A$2:$C$2024,2,0)),"")</f>
        <v>245</v>
      </c>
      <c r="AA987" s="3" t="s">
        <v>5067</v>
      </c>
      <c r="AB987" s="3">
        <f>IFERROR(IF(AA987="","",IF(AA987="EMPORIO LEGAL",1,VLOOKUP(AA987,Clientes!$A$2:$B$1190,2,0))),"")</f>
        <v>163</v>
      </c>
      <c r="AC987" s="3">
        <f>IFERROR(IF(Tabla1[[#This Row],[id_control]]="null","",VLOOKUP(CONCATENATE(Tabla1[[#This Row],[CLIENTE]],"-",Tabla1[[#This Row],[id_control]]),Hoja1!$C$2:$D$1994,2,0)),"")</f>
        <v>986</v>
      </c>
      <c r="AD987" s="3" t="s">
        <v>5068</v>
      </c>
      <c r="AE987" s="3" t="s">
        <v>5070</v>
      </c>
      <c r="AF987" s="3" t="s">
        <v>5073</v>
      </c>
      <c r="AG987" s="3"/>
      <c r="AH987" s="3"/>
      <c r="AI987" s="3"/>
      <c r="AJ987" s="3"/>
      <c r="AK987" s="3"/>
      <c r="AL987" s="3">
        <v>4810102</v>
      </c>
      <c r="AM987" s="6"/>
      <c r="AN987" s="6"/>
      <c r="AO987" s="6"/>
      <c r="AP987" s="6"/>
      <c r="AQ987" s="6"/>
      <c r="AR987" s="6"/>
      <c r="AS987" s="6"/>
      <c r="AT987" s="6"/>
      <c r="AU987" s="6"/>
      <c r="AV987" s="8" t="s">
        <v>5074</v>
      </c>
      <c r="AW987" s="8" t="s">
        <v>5075</v>
      </c>
      <c r="AX987" s="6"/>
      <c r="AY987" s="6"/>
      <c r="AZ987" s="6"/>
      <c r="BA987" s="6"/>
      <c r="BB987" s="6"/>
      <c r="BC987" s="6"/>
      <c r="BD987" s="6">
        <v>4810102</v>
      </c>
      <c r="BE987" s="8">
        <v>986</v>
      </c>
      <c r="BF987" s="6" t="str">
        <f t="shared" si="314"/>
        <v>insert into bitacoras_estatus (numero_expediente, numero_registro, representante, fecha_inicio, fecha_vencimiento, id_cliente, id_admin, id_bitacoras_estatus, id_estatus, id_clase, id_marca, created_at, updated_at) values('1195259','1253312','ELIZABETH NISCHMANN LARA','2011-07-11','2021-07-11','163','2','1','1',null,245,'2011-07-11 00:00:00','2011-07-11 00:00:00');</v>
      </c>
      <c r="BG987" s="6" t="str">
        <f t="shared" si="315"/>
        <v>insert into servicios_comentarios (comentario, id_admin, id_estatus, created_at, updated_at) values('TITULO ENTREGADO 01/023/2012',1,986,'2011-07-11 00:00:00','2011-07-11 00:00:00');</v>
      </c>
      <c r="BH987" s="6" t="str">
        <f t="shared" si="316"/>
        <v>insert into servicios_comentarios (comentario, id_admin, id_estatus, created_at, updated_at) values('4810102',1,986,'2011-07-11 00:00:00','2011-07-11 00:00:00');</v>
      </c>
      <c r="BI987" s="137" t="str">
        <f t="shared" si="317"/>
        <v>update bitacoras_estatus set comprobacion_uso = 1, id_estatus=10 where id=986;</v>
      </c>
      <c r="BJ987" s="137" t="str">
        <f t="shared" si="318"/>
        <v>update bitacoras_estatus set numero_expediente = '1195259', numero_registro = '1253312', id_estatus = 10, fecha_inicio = '2011-07-11', fecha_vencimiento ='2021-07-11', created_at ='2011-07-11 00:00:00', updated_at ='2011-07-11 00:00:00', id_clase=null, id_marca=245, id_cliente=163, vigencia = 1 where id =986;</v>
      </c>
      <c r="BK987" s="137" t="str">
        <f t="shared" si="319"/>
        <v>update bitacoras_estatus set id_estatus = 10 where id =986;</v>
      </c>
    </row>
    <row r="988" spans="1:63" ht="66">
      <c r="A988" s="6">
        <v>1516764</v>
      </c>
      <c r="B988" s="6"/>
      <c r="C988" s="6" t="str">
        <f>IF(Tabla1[[#This Row],[No. REG.]]="","",1)</f>
        <v/>
      </c>
      <c r="D988" s="3" t="s">
        <v>492</v>
      </c>
      <c r="E988" s="3">
        <f>IF(Tabla1[[#This Row],[STATUS]]="","",VLOOKUP(D988,Estatus!$A$2:$B$13,2,0))</f>
        <v>1</v>
      </c>
      <c r="F988" s="3">
        <f>IF(Tabla1[[#This Row],[STATUS]]="","",VLOOKUP(D988,Estatus!$A$2:$I$12,9,0))</f>
        <v>0</v>
      </c>
      <c r="G988" s="12" t="s">
        <v>5076</v>
      </c>
      <c r="H988" s="7">
        <v>41865</v>
      </c>
      <c r="I988" s="80">
        <f t="shared" si="300"/>
        <v>2014</v>
      </c>
      <c r="J988" s="80">
        <f t="shared" si="301"/>
        <v>8</v>
      </c>
      <c r="K988" s="80">
        <f t="shared" si="302"/>
        <v>14</v>
      </c>
      <c r="L988" s="80" t="str">
        <f t="shared" si="303"/>
        <v>08</v>
      </c>
      <c r="M988" s="80">
        <f t="shared" si="304"/>
        <v>14</v>
      </c>
      <c r="N988" s="80" t="str">
        <f t="shared" si="305"/>
        <v>'2014-08-14'</v>
      </c>
      <c r="O988" s="80" t="str">
        <f t="shared" si="306"/>
        <v>'2014-08-14 00:00:00'</v>
      </c>
      <c r="P988" s="7">
        <v>45518</v>
      </c>
      <c r="Q988" s="80">
        <f t="shared" si="307"/>
        <v>2024</v>
      </c>
      <c r="R988" s="80">
        <f t="shared" si="308"/>
        <v>8</v>
      </c>
      <c r="S988" s="80">
        <f t="shared" si="309"/>
        <v>14</v>
      </c>
      <c r="T988" s="80" t="str">
        <f t="shared" si="310"/>
        <v>08</v>
      </c>
      <c r="U988" s="80">
        <f t="shared" si="311"/>
        <v>14</v>
      </c>
      <c r="V988" s="80" t="str">
        <f t="shared" si="312"/>
        <v>'2024-08-14'</v>
      </c>
      <c r="W988" s="80"/>
      <c r="X988" s="80" t="str">
        <f t="shared" si="313"/>
        <v>null</v>
      </c>
      <c r="Y988" s="6" t="s">
        <v>5077</v>
      </c>
      <c r="Z988" s="123">
        <f>IFERROR(IF(Y988="","null",VLOOKUP(Y988,Marcas!$A$2:$C$2024,2,0)),"")</f>
        <v>244</v>
      </c>
      <c r="AA988" s="6" t="s">
        <v>5077</v>
      </c>
      <c r="AB988" s="6">
        <f>IFERROR(IF(AA988="","",IF(AA988="EMPORIO LEGAL",1,VLOOKUP(AA988,Clientes!$A$2:$B$1190,2,0))),"")</f>
        <v>162</v>
      </c>
      <c r="AC988" s="6">
        <f>IFERROR(IF(Tabla1[[#This Row],[id_control]]="null","",VLOOKUP(CONCATENATE(Tabla1[[#This Row],[CLIENTE]],"-",Tabla1[[#This Row],[id_control]]),Hoja1!$C$2:$D$1994,2,0)),"")</f>
        <v>988</v>
      </c>
      <c r="AD988" s="6" t="s">
        <v>5078</v>
      </c>
      <c r="AE988" s="6"/>
      <c r="AF988" s="6"/>
      <c r="AG988" s="6"/>
      <c r="AH988" s="6"/>
      <c r="AI988" s="6"/>
      <c r="AJ988" s="6"/>
      <c r="AK988" s="6"/>
      <c r="AL988" s="6" t="s">
        <v>5079</v>
      </c>
      <c r="AM988" s="8"/>
      <c r="AN988" s="8"/>
      <c r="AO988" s="8"/>
      <c r="AP988" s="8"/>
      <c r="AQ988" s="8"/>
      <c r="AR988" s="8"/>
      <c r="AS988" s="8"/>
      <c r="AT988" s="8"/>
      <c r="AU988" s="8"/>
      <c r="AV988" s="13" t="s">
        <v>5080</v>
      </c>
      <c r="AW988" s="8"/>
      <c r="AX988" s="8"/>
      <c r="AY988" s="8"/>
      <c r="AZ988" s="8"/>
      <c r="BA988" s="8"/>
      <c r="BB988" s="8"/>
      <c r="BC988" s="8"/>
      <c r="BD988" s="8" t="s">
        <v>5079</v>
      </c>
      <c r="BE988" s="8">
        <v>987</v>
      </c>
      <c r="BF988" s="6" t="str">
        <f t="shared" si="314"/>
        <v>insert into bitacoras_estatus (numero_expediente, numero_registro, representante, fecha_inicio, fecha_vencimiento, id_cliente, id_admin, id_bitacoras_estatus, id_estatus, id_clase, id_marca, created_at, updated_at) values('1516764','','MANUEL FRANCISCO GONZALEZ PIÑA','2014-08-14','2024-08-14','162','2','1','1',null,244,'2014-08-14 00:00:00','2014-08-14 00:00:00');</v>
      </c>
      <c r="BG988" s="6" t="str">
        <f t="shared" si="315"/>
        <v>insert into servicios_comentarios (comentario, id_admin, id_estatus, created_at, updated_at) values('IMPEDIMIENTO LEGAL RECIBIDO 19FEB15. CIMP LEGAL EN FECHA 07 DE MAYO 2015 CON EXT. DE PLAZO. IMPEDIMENTO LEGAL RECIBIDO EL 28 OCTUBRE 2015 CON VIGENCIA de dos meses,',1,987,'2014-08-14 00:00:00','2014-08-14 00:00:00');</v>
      </c>
      <c r="BH988" s="6" t="str">
        <f t="shared" si="316"/>
        <v>insert into servicios_comentarios (comentario, id_admin, id_estatus, created_at, updated_at) values('614 410 26 66, 415 5912, 420 3742 cel. 614176 25 76',1,987,'2014-08-14 00:00:00','2014-08-14 00:00:00');</v>
      </c>
      <c r="BI988" s="137" t="str">
        <f t="shared" si="317"/>
        <v>update bitacoras_estatus set comprobacion_uso = 1, id_estatus=1 where id=987;</v>
      </c>
      <c r="BJ988" s="137" t="str">
        <f t="shared" si="318"/>
        <v>update bitacoras_estatus set numero_expediente = '1516764', numero_registro = '', id_estatus = 1, fecha_inicio = '2014-08-14', fecha_vencimiento ='2024-08-14', created_at ='2014-08-14 00:00:00', updated_at ='2014-08-14 00:00:00', id_clase=null, id_marca=244, id_cliente=162, vigencia = 0 where id =987;</v>
      </c>
      <c r="BK988" s="137" t="str">
        <f t="shared" si="319"/>
        <v>update bitacoras_estatus set id_estatus = 1 where id =987;</v>
      </c>
    </row>
    <row r="989" spans="1:63" ht="29">
      <c r="A989" s="6">
        <v>1254942</v>
      </c>
      <c r="B989" s="6">
        <v>1297986</v>
      </c>
      <c r="C989" s="6">
        <f>IF(Tabla1[[#This Row],[No. REG.]]="","",1)</f>
        <v>1</v>
      </c>
      <c r="D989" s="3" t="s">
        <v>46</v>
      </c>
      <c r="E989" s="3">
        <f>IF(Tabla1[[#This Row],[STATUS]]="","",VLOOKUP(D989,Estatus!$A$2:$B$13,2,0))</f>
        <v>10</v>
      </c>
      <c r="F989" s="3">
        <f>IF(Tabla1[[#This Row],[STATUS]]="","",VLOOKUP(D989,Estatus!$A$2:$I$12,9,0))</f>
        <v>1</v>
      </c>
      <c r="G989" s="16" t="s">
        <v>5081</v>
      </c>
      <c r="H989" s="9">
        <v>40959</v>
      </c>
      <c r="I989" s="81">
        <f t="shared" si="300"/>
        <v>2012</v>
      </c>
      <c r="J989" s="81">
        <f t="shared" si="301"/>
        <v>2</v>
      </c>
      <c r="K989" s="81">
        <f t="shared" si="302"/>
        <v>20</v>
      </c>
      <c r="L989" s="81" t="str">
        <f t="shared" si="303"/>
        <v>02</v>
      </c>
      <c r="M989" s="81">
        <f t="shared" si="304"/>
        <v>20</v>
      </c>
      <c r="N989" s="81" t="str">
        <f t="shared" si="305"/>
        <v>'2012-02-20'</v>
      </c>
      <c r="O989" s="81" t="str">
        <f t="shared" si="306"/>
        <v>'2012-02-20 00:00:00'</v>
      </c>
      <c r="P989" s="9">
        <v>44612</v>
      </c>
      <c r="Q989" s="81">
        <f t="shared" si="307"/>
        <v>2022</v>
      </c>
      <c r="R989" s="81">
        <f t="shared" si="308"/>
        <v>2</v>
      </c>
      <c r="S989" s="81">
        <f t="shared" si="309"/>
        <v>20</v>
      </c>
      <c r="T989" s="81" t="str">
        <f t="shared" si="310"/>
        <v>02</v>
      </c>
      <c r="U989" s="81">
        <f t="shared" si="311"/>
        <v>20</v>
      </c>
      <c r="V989" s="81" t="str">
        <f t="shared" si="312"/>
        <v>'2022-02-20'</v>
      </c>
      <c r="W989" s="81"/>
      <c r="X989" s="81" t="str">
        <f t="shared" si="313"/>
        <v>null</v>
      </c>
      <c r="Y989" s="6" t="s">
        <v>5082</v>
      </c>
      <c r="Z989" s="123">
        <f>IFERROR(IF(Y989="","null",VLOOKUP(Y989,Marcas!$A$2:$C$2024,2,0)),"")</f>
        <v>243</v>
      </c>
      <c r="AA989" s="6" t="s">
        <v>5082</v>
      </c>
      <c r="AB989" s="6">
        <f>IFERROR(IF(AA989="","",IF(AA989="EMPORIO LEGAL",1,VLOOKUP(AA989,Clientes!$A$2:$B$1190,2,0))),"")</f>
        <v>161</v>
      </c>
      <c r="AC989" s="6">
        <f>IFERROR(IF(Tabla1[[#This Row],[id_control]]="null","",VLOOKUP(CONCATENATE(Tabla1[[#This Row],[CLIENTE]],"-",Tabla1[[#This Row],[id_control]]),Hoja1!$C$2:$D$1994,2,0)),"")</f>
        <v>989</v>
      </c>
      <c r="AD989" s="6" t="s">
        <v>5083</v>
      </c>
      <c r="AE989" s="6"/>
      <c r="AF989" s="6"/>
      <c r="AG989" s="6"/>
      <c r="AH989" s="6"/>
      <c r="AI989" s="6"/>
      <c r="AJ989" s="6"/>
      <c r="AK989" s="6"/>
      <c r="AL989" s="8" t="s">
        <v>5084</v>
      </c>
      <c r="AM989" s="6"/>
      <c r="AN989" s="6"/>
      <c r="AO989" s="6"/>
      <c r="AP989" s="6"/>
      <c r="AQ989" s="10" t="s">
        <v>5085</v>
      </c>
      <c r="AR989" s="6"/>
      <c r="AS989" s="6"/>
      <c r="AT989" s="6"/>
      <c r="AU989" s="6"/>
      <c r="AV989" s="8" t="s">
        <v>5086</v>
      </c>
      <c r="AW989" s="6"/>
      <c r="AX989" s="6"/>
      <c r="AY989" s="6"/>
      <c r="AZ989" s="6"/>
      <c r="BA989" s="6"/>
      <c r="BB989" s="6"/>
      <c r="BC989" s="6"/>
      <c r="BD989" s="6" t="s">
        <v>5087</v>
      </c>
      <c r="BE989" s="8">
        <v>988</v>
      </c>
      <c r="BF989" s="6" t="str">
        <f t="shared" si="314"/>
        <v>insert into bitacoras_estatus (numero_expediente, numero_registro, representante, fecha_inicio, fecha_vencimiento, id_cliente, id_admin, id_bitacoras_estatus, id_estatus, id_clase, id_marca, created_at, updated_at) values('1254942','1297986','LAURA ELENA HERNANDEZ PORTILLO','2012-02-20','2022-02-20','161','2','1','1',null,243,'2012-02-20 00:00:00','2012-02-20 00:00:00');</v>
      </c>
      <c r="BG989" s="6" t="str">
        <f t="shared" si="315"/>
        <v>insert into servicios_comentarios (comentario, id_admin, id_estatus, created_at, updated_at) values('CAMBIO DE COMICILIO REIBIDO 05/09/2013',1,988,'2012-02-20 00:00:00','2012-02-20 00:00:00');</v>
      </c>
      <c r="BH989" s="6" t="str">
        <f t="shared" si="316"/>
        <v>insert into servicios_comentarios (comentario, id_admin, id_estatus, created_at, updated_at) values('4186130 CEL. 345 9755',1,988,'2012-02-20 00:00:00','2012-02-20 00:00:00');</v>
      </c>
      <c r="BI989" s="137" t="str">
        <f t="shared" si="317"/>
        <v>update bitacoras_estatus set comprobacion_uso = 1, id_estatus=10 where id=988;</v>
      </c>
      <c r="BJ989" s="137" t="str">
        <f t="shared" si="318"/>
        <v>update bitacoras_estatus set numero_expediente = '1254942', numero_registro = '1297986', id_estatus = 10, fecha_inicio = '2012-02-20', fecha_vencimiento ='2022-02-20', created_at ='2012-02-20 00:00:00', updated_at ='2012-02-20 00:00:00', id_clase=null, id_marca=243, id_cliente=161, vigencia = 1 where id =988;</v>
      </c>
      <c r="BK989" s="137" t="str">
        <f t="shared" si="319"/>
        <v>update bitacoras_estatus set id_estatus = 10 where id =988;</v>
      </c>
    </row>
    <row r="990" spans="1:63">
      <c r="A990" s="6">
        <v>1228693</v>
      </c>
      <c r="B990" s="6"/>
      <c r="C990" s="6" t="str">
        <f>IF(Tabla1[[#This Row],[No. REG.]]="","",1)</f>
        <v/>
      </c>
      <c r="D990" s="3" t="s">
        <v>34</v>
      </c>
      <c r="E990" s="3">
        <f>IF(Tabla1[[#This Row],[STATUS]]="","",VLOOKUP(D990,Estatus!$A$2:$B$13,2,0))</f>
        <v>5</v>
      </c>
      <c r="F990" s="3">
        <f>IF(Tabla1[[#This Row],[STATUS]]="","",VLOOKUP(D990,Estatus!$A$2:$I$12,9,0))</f>
        <v>0</v>
      </c>
      <c r="G990" s="16" t="s">
        <v>1915</v>
      </c>
      <c r="H990" s="7">
        <v>40844</v>
      </c>
      <c r="I990" s="80">
        <f t="shared" si="300"/>
        <v>2011</v>
      </c>
      <c r="J990" s="80">
        <f t="shared" si="301"/>
        <v>10</v>
      </c>
      <c r="K990" s="80">
        <f t="shared" si="302"/>
        <v>28</v>
      </c>
      <c r="L990" s="80">
        <f t="shared" si="303"/>
        <v>10</v>
      </c>
      <c r="M990" s="80">
        <f t="shared" si="304"/>
        <v>28</v>
      </c>
      <c r="N990" s="80" t="str">
        <f t="shared" si="305"/>
        <v>'2011-10-28'</v>
      </c>
      <c r="O990" s="80" t="str">
        <f t="shared" si="306"/>
        <v>'2011-10-28 00:00:00'</v>
      </c>
      <c r="P990" s="7">
        <v>44497</v>
      </c>
      <c r="Q990" s="80">
        <f t="shared" si="307"/>
        <v>2021</v>
      </c>
      <c r="R990" s="80">
        <f t="shared" si="308"/>
        <v>10</v>
      </c>
      <c r="S990" s="80">
        <f t="shared" si="309"/>
        <v>28</v>
      </c>
      <c r="T990" s="80">
        <f t="shared" si="310"/>
        <v>10</v>
      </c>
      <c r="U990" s="80">
        <f t="shared" si="311"/>
        <v>28</v>
      </c>
      <c r="V990" s="80" t="str">
        <f t="shared" si="312"/>
        <v>'2021-10-28'</v>
      </c>
      <c r="W990" s="80"/>
      <c r="X990" s="80" t="str">
        <f t="shared" si="313"/>
        <v>null</v>
      </c>
      <c r="Y990" s="6" t="s">
        <v>5088</v>
      </c>
      <c r="Z990" s="123">
        <f>IFERROR(IF(Y990="","null",VLOOKUP(Y990,Marcas!$A$2:$C$2024,2,0)),"")</f>
        <v>1090</v>
      </c>
      <c r="AA990" s="6" t="s">
        <v>5089</v>
      </c>
      <c r="AB990" s="6">
        <f>IFERROR(IF(AA990="","",IF(AA990="EMPORIO LEGAL",1,VLOOKUP(AA990,Clientes!$A$2:$B$1190,2,0))),"")</f>
        <v>160</v>
      </c>
      <c r="AC990" s="6">
        <f>IFERROR(IF(Tabla1[[#This Row],[id_control]]="null","",VLOOKUP(CONCATENATE(Tabla1[[#This Row],[CLIENTE]],"-",Tabla1[[#This Row],[id_control]]),Hoja1!$C$2:$D$1994,2,0)),"")</f>
        <v>990</v>
      </c>
      <c r="AD990" s="3" t="s">
        <v>5090</v>
      </c>
      <c r="AE990" s="3" t="s">
        <v>5091</v>
      </c>
      <c r="AF990" s="6"/>
      <c r="AG990" s="6"/>
      <c r="AH990" s="6"/>
      <c r="AI990" s="6"/>
      <c r="AJ990" s="6"/>
      <c r="AK990" s="6"/>
      <c r="AL990" s="3" t="s">
        <v>5092</v>
      </c>
      <c r="AM990" s="6"/>
      <c r="AN990" s="6"/>
      <c r="AO990" s="6"/>
      <c r="AP990" s="6"/>
      <c r="AQ990" s="10">
        <v>6141961618</v>
      </c>
      <c r="AR990" s="6"/>
      <c r="AS990" s="6"/>
      <c r="AT990" s="6"/>
      <c r="AU990" s="6"/>
      <c r="AV990" s="6" t="s">
        <v>5093</v>
      </c>
      <c r="AW990" s="6"/>
      <c r="AX990" s="6"/>
      <c r="AY990" s="6"/>
      <c r="AZ990" s="6"/>
      <c r="BA990" s="6"/>
      <c r="BB990" s="6"/>
      <c r="BC990" s="6"/>
      <c r="BD990" s="8" t="s">
        <v>5094</v>
      </c>
      <c r="BE990" s="8">
        <v>989</v>
      </c>
      <c r="BF990" s="6" t="str">
        <f t="shared" si="314"/>
        <v>insert into bitacoras_estatus (numero_expediente, numero_registro, representante, fecha_inicio, fecha_vencimiento, id_cliente, id_admin, id_bitacoras_estatus, id_estatus, id_clase, id_marca, created_at, updated_at) values('1228693','','MARIA ELSA PIZARRO BARRERA','2011-10-28','2021-10-28','160','2','1','1',null,1090,'2011-10-28 00:00:00','2011-10-28 00:00:00');</v>
      </c>
      <c r="BG990" s="6" t="str">
        <f t="shared" si="315"/>
        <v>insert into servicios_comentarios (comentario, id_admin, id_estatus, created_at, updated_at) values('negativa recibida 14/09/2012',1,989,'2011-10-28 00:00:00','2011-10-28 00:00:00');</v>
      </c>
      <c r="BH990" s="6" t="str">
        <f t="shared" si="316"/>
        <v>insert into servicios_comentarios (comentario, id_admin, id_estatus, created_at, updated_at) values('4107621 CEL 6141961618',1,989,'2011-10-28 00:00:00','2011-10-28 00:00:00');</v>
      </c>
      <c r="BI990" s="137" t="str">
        <f t="shared" si="317"/>
        <v>update bitacoras_estatus set comprobacion_uso = 1, id_estatus=5 where id=989;</v>
      </c>
      <c r="BJ990" s="137" t="str">
        <f t="shared" si="318"/>
        <v>update bitacoras_estatus set numero_expediente = '1228693', numero_registro = '', id_estatus = 5, fecha_inicio = '2011-10-28', fecha_vencimiento ='2021-10-28', created_at ='2011-10-28 00:00:00', updated_at ='2011-10-28 00:00:00', id_clase=null, id_marca=1090, id_cliente=160, vigencia = 0 where id =989;</v>
      </c>
      <c r="BK990" s="137" t="str">
        <f t="shared" si="319"/>
        <v>update bitacoras_estatus set id_estatus = 5 where id =989;</v>
      </c>
    </row>
    <row r="991" spans="1:63">
      <c r="A991" s="6">
        <v>1164367</v>
      </c>
      <c r="B991" s="6"/>
      <c r="C991" s="6" t="str">
        <f>IF(Tabla1[[#This Row],[No. REG.]]="","",1)</f>
        <v/>
      </c>
      <c r="D991" s="3" t="s">
        <v>34</v>
      </c>
      <c r="E991" s="3">
        <f>IF(Tabla1[[#This Row],[STATUS]]="","",VLOOKUP(D991,Estatus!$A$2:$B$13,2,0))</f>
        <v>5</v>
      </c>
      <c r="F991" s="3">
        <f>IF(Tabla1[[#This Row],[STATUS]]="","",VLOOKUP(D991,Estatus!$A$2:$I$12,9,0))</f>
        <v>0</v>
      </c>
      <c r="G991" s="16" t="s">
        <v>5095</v>
      </c>
      <c r="H991" s="7">
        <v>40610</v>
      </c>
      <c r="I991" s="80">
        <f t="shared" si="300"/>
        <v>2011</v>
      </c>
      <c r="J991" s="80">
        <f t="shared" si="301"/>
        <v>3</v>
      </c>
      <c r="K991" s="80">
        <f t="shared" si="302"/>
        <v>8</v>
      </c>
      <c r="L991" s="80" t="str">
        <f t="shared" si="303"/>
        <v>03</v>
      </c>
      <c r="M991" s="80" t="str">
        <f t="shared" si="304"/>
        <v>08</v>
      </c>
      <c r="N991" s="80" t="str">
        <f t="shared" si="305"/>
        <v>'2011-03-08'</v>
      </c>
      <c r="O991" s="80" t="str">
        <f t="shared" si="306"/>
        <v>'2011-03-08 00:00:00'</v>
      </c>
      <c r="P991" s="7">
        <v>44263</v>
      </c>
      <c r="Q991" s="80">
        <f t="shared" si="307"/>
        <v>2021</v>
      </c>
      <c r="R991" s="80">
        <f t="shared" si="308"/>
        <v>3</v>
      </c>
      <c r="S991" s="80">
        <f t="shared" si="309"/>
        <v>8</v>
      </c>
      <c r="T991" s="80" t="str">
        <f t="shared" si="310"/>
        <v>03</v>
      </c>
      <c r="U991" s="80" t="str">
        <f t="shared" si="311"/>
        <v>08</v>
      </c>
      <c r="V991" s="80" t="str">
        <f t="shared" si="312"/>
        <v>'2021-03-08'</v>
      </c>
      <c r="W991" s="80"/>
      <c r="X991" s="80" t="str">
        <f t="shared" si="313"/>
        <v>null</v>
      </c>
      <c r="Y991" s="6" t="s">
        <v>5096</v>
      </c>
      <c r="Z991" s="123">
        <f>IFERROR(IF(Y991="","null",VLOOKUP(Y991,Marcas!$A$2:$C$2024,2,0)),"")</f>
        <v>241</v>
      </c>
      <c r="AA991" s="6" t="s">
        <v>5097</v>
      </c>
      <c r="AB991" s="6">
        <f>IFERROR(IF(AA991="","",IF(AA991="EMPORIO LEGAL",1,VLOOKUP(AA991,Clientes!$A$2:$B$1190,2,0))),"")</f>
        <v>158</v>
      </c>
      <c r="AC991" s="6">
        <f>IFERROR(IF(Tabla1[[#This Row],[id_control]]="null","",VLOOKUP(CONCATENATE(Tabla1[[#This Row],[CLIENTE]],"-",Tabla1[[#This Row],[id_control]]),Hoja1!$C$2:$D$1994,2,0)),"")</f>
        <v>991</v>
      </c>
      <c r="AD991" s="6" t="s">
        <v>5098</v>
      </c>
      <c r="AE991" s="6"/>
      <c r="AF991" s="6"/>
      <c r="AG991" s="6"/>
      <c r="AH991" s="6"/>
      <c r="AI991" s="6"/>
      <c r="AJ991" s="6"/>
      <c r="AK991" s="6"/>
      <c r="AL991" s="3" t="s">
        <v>5099</v>
      </c>
      <c r="AM991" s="10" t="s">
        <v>5100</v>
      </c>
      <c r="AN991" s="6"/>
      <c r="AO991" s="6"/>
      <c r="AP991" s="6"/>
      <c r="AQ991" s="10" t="s">
        <v>5101</v>
      </c>
      <c r="AR991" s="6"/>
      <c r="AS991" s="6"/>
      <c r="AT991" s="6"/>
      <c r="AU991" s="6"/>
      <c r="AV991" s="6" t="s">
        <v>5102</v>
      </c>
      <c r="AW991" s="6"/>
      <c r="AX991" s="6"/>
      <c r="AY991" s="6"/>
      <c r="AZ991" s="6"/>
      <c r="BA991" s="6"/>
      <c r="BB991" s="6"/>
      <c r="BC991" s="6"/>
      <c r="BD991" s="6" t="s">
        <v>5103</v>
      </c>
      <c r="BE991" s="8">
        <v>990</v>
      </c>
      <c r="BF991" s="6" t="str">
        <f t="shared" si="314"/>
        <v>insert into bitacoras_estatus (numero_expediente, numero_registro, representante, fecha_inicio, fecha_vencimiento, id_cliente, id_admin, id_bitacoras_estatus, id_estatus, id_clase, id_marca, created_at, updated_at) values('1164367','','JAIME MANUEL HINOJOS RODRIGUEZ','2011-03-08','2021-03-08','158','2','1','1',null,241,'2011-03-08 00:00:00','2011-03-08 00:00:00');</v>
      </c>
      <c r="BG991" s="6" t="str">
        <f t="shared" si="315"/>
        <v>insert into servicios_comentarios (comentario, id_admin, id_estatus, created_at, updated_at) values('cita de anterioridad recibida 03/08/2011',1,990,'2011-03-08 00:00:00','2011-03-08 00:00:00');</v>
      </c>
      <c r="BH991" s="6" t="str">
        <f t="shared" si="316"/>
        <v>insert into servicios_comentarios (comentario, id_admin, id_estatus, created_at, updated_at) values('414-5687, 414-5634 cel 614 427 2795',1,990,'2011-03-08 00:00:00','2011-03-08 00:00:00');</v>
      </c>
      <c r="BI991" s="137" t="str">
        <f t="shared" si="317"/>
        <v>update bitacoras_estatus set comprobacion_uso = 1, id_estatus=5 where id=990;</v>
      </c>
      <c r="BJ991" s="137" t="str">
        <f t="shared" si="318"/>
        <v>update bitacoras_estatus set numero_expediente = '1164367', numero_registro = '', id_estatus = 5, fecha_inicio = '2011-03-08', fecha_vencimiento ='2021-03-08', created_at ='2011-03-08 00:00:00', updated_at ='2011-03-08 00:00:00', id_clase=null, id_marca=241, id_cliente=158, vigencia = 0 where id =990;</v>
      </c>
      <c r="BK991" s="137" t="str">
        <f t="shared" si="319"/>
        <v>update bitacoras_estatus set id_estatus = 5 where id =990;</v>
      </c>
    </row>
    <row r="992" spans="1:63">
      <c r="A992" s="6">
        <v>1342092</v>
      </c>
      <c r="B992" s="6">
        <v>1362909</v>
      </c>
      <c r="C992" s="6">
        <f>IF(Tabla1[[#This Row],[No. REG.]]="","",1)</f>
        <v>1</v>
      </c>
      <c r="D992" s="3" t="s">
        <v>46</v>
      </c>
      <c r="E992" s="3">
        <f>IF(Tabla1[[#This Row],[STATUS]]="","",VLOOKUP(D992,Estatus!$A$2:$B$13,2,0))</f>
        <v>10</v>
      </c>
      <c r="F992" s="3">
        <f>IF(Tabla1[[#This Row],[STATUS]]="","",VLOOKUP(D992,Estatus!$A$2:$I$12,9,0))</f>
        <v>1</v>
      </c>
      <c r="G992" s="16" t="s">
        <v>926</v>
      </c>
      <c r="H992" s="9">
        <v>41297</v>
      </c>
      <c r="I992" s="81">
        <f t="shared" si="300"/>
        <v>2013</v>
      </c>
      <c r="J992" s="81">
        <f t="shared" si="301"/>
        <v>1</v>
      </c>
      <c r="K992" s="81">
        <f t="shared" si="302"/>
        <v>23</v>
      </c>
      <c r="L992" s="81" t="str">
        <f t="shared" si="303"/>
        <v>01</v>
      </c>
      <c r="M992" s="81">
        <f t="shared" si="304"/>
        <v>23</v>
      </c>
      <c r="N992" s="81" t="str">
        <f t="shared" si="305"/>
        <v>'2013-01-23'</v>
      </c>
      <c r="O992" s="81" t="str">
        <f t="shared" si="306"/>
        <v>'2013-01-23 00:00:00'</v>
      </c>
      <c r="P992" s="9">
        <v>44949</v>
      </c>
      <c r="Q992" s="81">
        <f t="shared" si="307"/>
        <v>2023</v>
      </c>
      <c r="R992" s="81">
        <f t="shared" si="308"/>
        <v>1</v>
      </c>
      <c r="S992" s="81">
        <f t="shared" si="309"/>
        <v>23</v>
      </c>
      <c r="T992" s="81" t="str">
        <f t="shared" si="310"/>
        <v>01</v>
      </c>
      <c r="U992" s="81">
        <f t="shared" si="311"/>
        <v>23</v>
      </c>
      <c r="V992" s="81" t="str">
        <f t="shared" si="312"/>
        <v>'2023-01-23'</v>
      </c>
      <c r="W992" s="81"/>
      <c r="X992" s="81" t="str">
        <f t="shared" si="313"/>
        <v>null</v>
      </c>
      <c r="Y992" s="6" t="s">
        <v>5104</v>
      </c>
      <c r="Z992" s="123">
        <f>IFERROR(IF(Y992="","null",VLOOKUP(Y992,Marcas!$A$2:$C$2024,2,0)),"")</f>
        <v>237</v>
      </c>
      <c r="AA992" s="6" t="s">
        <v>5105</v>
      </c>
      <c r="AB992" s="6">
        <f>IFERROR(IF(AA992="","",IF(AA992="EMPORIO LEGAL",1,VLOOKUP(AA992,Clientes!$A$2:$B$1190,2,0))),"")</f>
        <v>155</v>
      </c>
      <c r="AC992" s="6">
        <f>IFERROR(IF(Tabla1[[#This Row],[id_control]]="null","",VLOOKUP(CONCATENATE(Tabla1[[#This Row],[CLIENTE]],"-",Tabla1[[#This Row],[id_control]]),Hoja1!$C$2:$D$1994,2,0)),"")</f>
        <v>992</v>
      </c>
      <c r="AD992" s="6" t="s">
        <v>5106</v>
      </c>
      <c r="AE992" s="6"/>
      <c r="AF992" s="6"/>
      <c r="AG992" s="6"/>
      <c r="AH992" s="6"/>
      <c r="AI992" s="6"/>
      <c r="AJ992" s="6"/>
      <c r="AK992" s="6"/>
      <c r="AL992" s="3" t="s">
        <v>5107</v>
      </c>
      <c r="AM992" s="6"/>
      <c r="AN992" s="6"/>
      <c r="AO992" s="6"/>
      <c r="AP992" s="6"/>
      <c r="AQ992" s="8" t="s">
        <v>5108</v>
      </c>
      <c r="AR992" s="6"/>
      <c r="AS992" s="6"/>
      <c r="AT992" s="6"/>
      <c r="AU992" s="6"/>
      <c r="AV992" s="8" t="s">
        <v>4627</v>
      </c>
      <c r="AW992" s="8" t="s">
        <v>2214</v>
      </c>
      <c r="AX992" s="6"/>
      <c r="AY992" s="6"/>
      <c r="AZ992" s="6"/>
      <c r="BA992" s="6"/>
      <c r="BB992" s="6"/>
      <c r="BC992" s="6"/>
      <c r="BD992" s="6" t="s">
        <v>5109</v>
      </c>
      <c r="BE992" s="8">
        <v>991</v>
      </c>
      <c r="BF992" s="6" t="str">
        <f t="shared" si="314"/>
        <v>insert into bitacoras_estatus (numero_expediente, numero_registro, representante, fecha_inicio, fecha_vencimiento, id_cliente, id_admin, id_bitacoras_estatus, id_estatus, id_clase, id_marca, created_at, updated_at) values('1342092','1362909','LIC, MENDOZA, FRANQUICIALO','2013-01-23','2023-01-23','155','2','1','1',null,237,'2013-01-23 00:00:00','2013-01-23 00:00:00');</v>
      </c>
      <c r="BG992" s="6" t="str">
        <f t="shared" si="315"/>
        <v>insert into servicios_comentarios (comentario, id_admin, id_estatus, created_at, updated_at) values('TITULO ENVIADO',1,991,'2013-01-23 00:00:00','2013-01-23 00:00:00');</v>
      </c>
      <c r="BH992" s="6" t="str">
        <f t="shared" si="316"/>
        <v>insert into servicios_comentarios (comentario, id_admin, id_estatus, created_at, updated_at) values('442 1829365 CEL 442 2755187',1,991,'2013-01-23 00:00:00','2013-01-23 00:00:00');</v>
      </c>
      <c r="BI992" s="137" t="str">
        <f t="shared" si="317"/>
        <v>update bitacoras_estatus set comprobacion_uso = 1, id_estatus=10 where id=991;</v>
      </c>
      <c r="BJ992" s="137" t="str">
        <f t="shared" si="318"/>
        <v>update bitacoras_estatus set numero_expediente = '1342092', numero_registro = '1362909', id_estatus = 10, fecha_inicio = '2013-01-23', fecha_vencimiento ='2023-01-23', created_at ='2013-01-23 00:00:00', updated_at ='2013-01-23 00:00:00', id_clase=null, id_marca=237, id_cliente=155, vigencia = 1 where id =991;</v>
      </c>
      <c r="BK992" s="137" t="str">
        <f t="shared" si="319"/>
        <v>update bitacoras_estatus set id_estatus = 10 where id =991;</v>
      </c>
    </row>
    <row r="993" spans="1:63" ht="66">
      <c r="A993" s="6">
        <v>941646</v>
      </c>
      <c r="B993" s="6">
        <v>1052212</v>
      </c>
      <c r="C993" s="6">
        <f>IF(Tabla1[[#This Row],[No. REG.]]="","",1)</f>
        <v>1</v>
      </c>
      <c r="D993" s="3" t="s">
        <v>109</v>
      </c>
      <c r="E993" s="3">
        <f>IF(Tabla1[[#This Row],[STATUS]]="","",VLOOKUP(D993,Estatus!$A$2:$B$13,2,0))</f>
        <v>9</v>
      </c>
      <c r="F993" s="3">
        <f>IF(Tabla1[[#This Row],[STATUS]]="","",VLOOKUP(D993,Estatus!$A$2:$I$12,9,0))</f>
        <v>0</v>
      </c>
      <c r="G993" s="12" t="s">
        <v>5110</v>
      </c>
      <c r="H993" s="7">
        <v>39604</v>
      </c>
      <c r="I993" s="80">
        <f t="shared" si="300"/>
        <v>2008</v>
      </c>
      <c r="J993" s="80">
        <f t="shared" si="301"/>
        <v>6</v>
      </c>
      <c r="K993" s="80">
        <f t="shared" si="302"/>
        <v>5</v>
      </c>
      <c r="L993" s="80" t="str">
        <f t="shared" si="303"/>
        <v>06</v>
      </c>
      <c r="M993" s="80" t="str">
        <f t="shared" si="304"/>
        <v>05</v>
      </c>
      <c r="N993" s="80" t="str">
        <f t="shared" si="305"/>
        <v>'2008-06-05'</v>
      </c>
      <c r="O993" s="80" t="str">
        <f t="shared" si="306"/>
        <v>'2008-06-05 00:00:00'</v>
      </c>
      <c r="P993" s="7">
        <v>43256</v>
      </c>
      <c r="Q993" s="80">
        <f t="shared" si="307"/>
        <v>2018</v>
      </c>
      <c r="R993" s="80">
        <f t="shared" si="308"/>
        <v>6</v>
      </c>
      <c r="S993" s="80">
        <f t="shared" si="309"/>
        <v>5</v>
      </c>
      <c r="T993" s="80" t="str">
        <f t="shared" si="310"/>
        <v>06</v>
      </c>
      <c r="U993" s="80" t="str">
        <f t="shared" si="311"/>
        <v>05</v>
      </c>
      <c r="V993" s="80" t="str">
        <f t="shared" si="312"/>
        <v>'2018-06-05'</v>
      </c>
      <c r="W993" s="80"/>
      <c r="X993" s="80" t="str">
        <f t="shared" si="313"/>
        <v>null</v>
      </c>
      <c r="Y993" s="6" t="s">
        <v>5111</v>
      </c>
      <c r="Z993" s="123">
        <f>IFERROR(IF(Y993="","null",VLOOKUP(Y993,Marcas!$A$2:$C$2024,2,0)),"")</f>
        <v>236</v>
      </c>
      <c r="AA993" s="6" t="s">
        <v>5111</v>
      </c>
      <c r="AB993" s="6">
        <f>IFERROR(IF(AA993="","",IF(AA993="EMPORIO LEGAL",1,VLOOKUP(AA993,Clientes!$A$2:$B$1190,2,0))),"")</f>
        <v>154</v>
      </c>
      <c r="AC993" s="6">
        <f>IFERROR(IF(Tabla1[[#This Row],[id_control]]="null","",VLOOKUP(CONCATENATE(Tabla1[[#This Row],[CLIENTE]],"-",Tabla1[[#This Row],[id_control]]),Hoja1!$C$2:$D$1994,2,0)),"")</f>
        <v>993</v>
      </c>
      <c r="AD993" s="6" t="s">
        <v>5112</v>
      </c>
      <c r="AE993" s="6"/>
      <c r="AF993" s="6"/>
      <c r="AG993" s="6"/>
      <c r="AH993" s="6"/>
      <c r="AI993" s="6"/>
      <c r="AJ993" s="6"/>
      <c r="AK993" s="6"/>
      <c r="AL993" s="6" t="s">
        <v>5113</v>
      </c>
      <c r="AM993" s="6"/>
      <c r="AN993" s="6"/>
      <c r="AO993" s="6"/>
      <c r="AP993" s="6"/>
      <c r="AQ993" s="6" t="s">
        <v>5114</v>
      </c>
      <c r="AR993" s="6"/>
      <c r="AS993" s="6"/>
      <c r="AT993" s="6"/>
      <c r="AU993" s="6"/>
      <c r="AV993" s="5" t="s">
        <v>5115</v>
      </c>
      <c r="AW993" s="5"/>
      <c r="AX993" s="5"/>
      <c r="AY993" s="5"/>
      <c r="AZ993" s="5"/>
      <c r="BA993" s="5"/>
      <c r="BB993" s="5"/>
      <c r="BC993" s="5"/>
      <c r="BD993" s="8" t="s">
        <v>5116</v>
      </c>
      <c r="BE993" s="8">
        <v>992</v>
      </c>
      <c r="BF993" s="6" t="str">
        <f t="shared" si="314"/>
        <v>insert into bitacoras_estatus (numero_expediente, numero_registro, representante, fecha_inicio, fecha_vencimiento, id_cliente, id_admin, id_bitacoras_estatus, id_estatus, id_clase, id_marca, created_at, updated_at) values('941646','1052212','ZUZETH LUNA','2008-06-05','2018-06-05','154','2','1','1',null,236,'2008-06-05 00:00:00','2008-06-05 00:00:00');</v>
      </c>
      <c r="BG993" s="6" t="str">
        <f t="shared" si="315"/>
        <v>insert into servicios_comentarios (comentario, id_admin, id_estatus, created_at, updated_at) values('TITULO ENTREGADO 24/10/08 EL DÍA 17 DE ABRIL DE 2018 SE PRESENTO ANTE EL IMPI LA SOLICITUD DE RENOVACION DE LA MARCA. SE COMUNICA LA RENOVACIÓN DEL REGISTRO DE MARCA 12/07/2018.',1,992,'2008-06-05 00:00:00','2008-06-05 00:00:00');</v>
      </c>
      <c r="BH993" s="6" t="str">
        <f t="shared" si="316"/>
        <v>insert into servicios_comentarios (comentario, id_admin, id_estatus, created_at, updated_at) values('656-617-51-23 cel656-134-4902',1,992,'2008-06-05 00:00:00','2008-06-05 00:00:00');</v>
      </c>
      <c r="BI993" s="137" t="str">
        <f t="shared" si="317"/>
        <v>update bitacoras_estatus set comprobacion_uso = 1, id_estatus=9 where id=992;</v>
      </c>
      <c r="BJ993" s="137" t="str">
        <f t="shared" si="318"/>
        <v>update bitacoras_estatus set numero_expediente = '941646', numero_registro = '1052212', id_estatus = 9, fecha_inicio = '2008-06-05', fecha_vencimiento ='2018-06-05', created_at ='2008-06-05 00:00:00', updated_at ='2008-06-05 00:00:00', id_clase=null, id_marca=236, id_cliente=154, vigencia = 0 where id =992;</v>
      </c>
      <c r="BK993" s="137" t="str">
        <f t="shared" si="319"/>
        <v>update bitacoras_estatus set id_estatus = 9 where id =992;</v>
      </c>
    </row>
    <row r="994" spans="1:63">
      <c r="A994" s="3">
        <v>1179582</v>
      </c>
      <c r="B994" s="3">
        <v>1241638</v>
      </c>
      <c r="C994" s="3">
        <f>IF(Tabla1[[#This Row],[No. REG.]]="","",1)</f>
        <v>1</v>
      </c>
      <c r="D994" s="3" t="s">
        <v>46</v>
      </c>
      <c r="E994" s="3">
        <f>IF(Tabla1[[#This Row],[STATUS]]="","",VLOOKUP(D994,Estatus!$A$2:$B$13,2,0))</f>
        <v>10</v>
      </c>
      <c r="F994" s="3">
        <f>IF(Tabla1[[#This Row],[STATUS]]="","",VLOOKUP(D994,Estatus!$A$2:$I$12,9,0))</f>
        <v>1</v>
      </c>
      <c r="G994" s="12" t="s">
        <v>5117</v>
      </c>
      <c r="H994" s="7">
        <v>40679</v>
      </c>
      <c r="I994" s="80">
        <f t="shared" si="300"/>
        <v>2011</v>
      </c>
      <c r="J994" s="80">
        <f t="shared" si="301"/>
        <v>5</v>
      </c>
      <c r="K994" s="80">
        <f t="shared" si="302"/>
        <v>16</v>
      </c>
      <c r="L994" s="80" t="str">
        <f t="shared" si="303"/>
        <v>05</v>
      </c>
      <c r="M994" s="80">
        <f t="shared" si="304"/>
        <v>16</v>
      </c>
      <c r="N994" s="80" t="str">
        <f t="shared" si="305"/>
        <v>'2011-05-16'</v>
      </c>
      <c r="O994" s="80" t="str">
        <f t="shared" si="306"/>
        <v>'2011-05-16 00:00:00'</v>
      </c>
      <c r="P994" s="7">
        <v>44332</v>
      </c>
      <c r="Q994" s="80">
        <f t="shared" si="307"/>
        <v>2021</v>
      </c>
      <c r="R994" s="80">
        <f t="shared" si="308"/>
        <v>5</v>
      </c>
      <c r="S994" s="80">
        <f t="shared" si="309"/>
        <v>16</v>
      </c>
      <c r="T994" s="80" t="str">
        <f t="shared" si="310"/>
        <v>05</v>
      </c>
      <c r="U994" s="80">
        <f t="shared" si="311"/>
        <v>16</v>
      </c>
      <c r="V994" s="80" t="str">
        <f t="shared" si="312"/>
        <v>'2021-05-16'</v>
      </c>
      <c r="W994" s="80"/>
      <c r="X994" s="80" t="str">
        <f t="shared" si="313"/>
        <v>null</v>
      </c>
      <c r="Y994" s="3" t="s">
        <v>5118</v>
      </c>
      <c r="Z994" s="124">
        <f>IFERROR(IF(Y994="","null",VLOOKUP(Y994,Marcas!$A$2:$C$2024,2,0)),"")</f>
        <v>235</v>
      </c>
      <c r="AA994" s="3" t="s">
        <v>5119</v>
      </c>
      <c r="AB994" s="3">
        <f>IFERROR(IF(AA994="","",IF(AA994="EMPORIO LEGAL",1,VLOOKUP(AA994,Clientes!$A$2:$B$1190,2,0))),"")</f>
        <v>152</v>
      </c>
      <c r="AC994" s="3">
        <f>IFERROR(IF(Tabla1[[#This Row],[id_control]]="null","",VLOOKUP(CONCATENATE(Tabla1[[#This Row],[CLIENTE]],"-",Tabla1[[#This Row],[id_control]]),Hoja1!$C$2:$D$1994,2,0)),"")</f>
        <v>994</v>
      </c>
      <c r="AD994" s="3" t="s">
        <v>5120</v>
      </c>
      <c r="AE994" s="3"/>
      <c r="AF994" s="3"/>
      <c r="AG994" s="3"/>
      <c r="AH994" s="3"/>
      <c r="AI994" s="3"/>
      <c r="AJ994" s="3"/>
      <c r="AK994" s="3"/>
      <c r="AL994" s="3" t="s">
        <v>5121</v>
      </c>
      <c r="AM994" s="6"/>
      <c r="AN994" s="6"/>
      <c r="AO994" s="6"/>
      <c r="AP994" s="6"/>
      <c r="AQ994" s="8" t="s">
        <v>5122</v>
      </c>
      <c r="AR994" s="6"/>
      <c r="AS994" s="6"/>
      <c r="AT994" s="6"/>
      <c r="AU994" s="6"/>
      <c r="AV994" s="6" t="s">
        <v>5123</v>
      </c>
      <c r="AW994" s="6"/>
      <c r="AX994" s="6"/>
      <c r="AY994" s="6"/>
      <c r="AZ994" s="6"/>
      <c r="BA994" s="6"/>
      <c r="BB994" s="6"/>
      <c r="BC994" s="6"/>
      <c r="BD994" s="6" t="s">
        <v>5124</v>
      </c>
      <c r="BE994" s="8">
        <v>993</v>
      </c>
      <c r="BF994" s="6" t="str">
        <f t="shared" si="314"/>
        <v>insert into bitacoras_estatus (numero_expediente, numero_registro, representante, fecha_inicio, fecha_vencimiento, id_cliente, id_admin, id_bitacoras_estatus, id_estatus, id_clase, id_marca, created_at, updated_at) values('1179582','1241638','ROSA ALICIA REYES QUIÑONES','2011-05-16','2021-05-16','152','2','1','1',null,235,'2011-05-16 00:00:00','2011-05-16 00:00:00');</v>
      </c>
      <c r="BG994" s="6" t="str">
        <f t="shared" si="315"/>
        <v>insert into servicios_comentarios (comentario, id_admin, id_estatus, created_at, updated_at) values('TITULO ENTREGADO 23/11/2011',1,993,'2011-05-16 00:00:00','2011-05-16 00:00:00');</v>
      </c>
      <c r="BH994" s="6" t="str">
        <f t="shared" si="316"/>
        <v>insert into servicios_comentarios (comentario, id_admin, id_estatus, created_at, updated_at) values('4333799 cel 1843369',1,993,'2011-05-16 00:00:00','2011-05-16 00:00:00');</v>
      </c>
      <c r="BI994" s="137" t="str">
        <f t="shared" si="317"/>
        <v>update bitacoras_estatus set comprobacion_uso = 1, id_estatus=10 where id=993;</v>
      </c>
      <c r="BJ994" s="137" t="str">
        <f t="shared" si="318"/>
        <v>update bitacoras_estatus set numero_expediente = '1179582', numero_registro = '1241638', id_estatus = 10, fecha_inicio = '2011-05-16', fecha_vencimiento ='2021-05-16', created_at ='2011-05-16 00:00:00', updated_at ='2011-05-16 00:00:00', id_clase=null, id_marca=235, id_cliente=152, vigencia = 1 where id =993;</v>
      </c>
      <c r="BK994" s="137" t="str">
        <f t="shared" si="319"/>
        <v>update bitacoras_estatus set id_estatus = 10 where id =993;</v>
      </c>
    </row>
    <row r="995" spans="1:63">
      <c r="A995" s="6">
        <v>1285635</v>
      </c>
      <c r="B995" s="6">
        <v>1321185</v>
      </c>
      <c r="C995" s="6">
        <f>IF(Tabla1[[#This Row],[No. REG.]]="","",1)</f>
        <v>1</v>
      </c>
      <c r="D995" s="3" t="s">
        <v>46</v>
      </c>
      <c r="E995" s="3">
        <f>IF(Tabla1[[#This Row],[STATUS]]="","",VLOOKUP(D995,Estatus!$A$2:$B$13,2,0))</f>
        <v>10</v>
      </c>
      <c r="F995" s="3">
        <f>IF(Tabla1[[#This Row],[STATUS]]="","",VLOOKUP(D995,Estatus!$A$2:$I$12,9,0))</f>
        <v>1</v>
      </c>
      <c r="G995" s="16" t="s">
        <v>231</v>
      </c>
      <c r="H995" s="9">
        <v>41078</v>
      </c>
      <c r="I995" s="81">
        <f t="shared" si="300"/>
        <v>2012</v>
      </c>
      <c r="J995" s="81">
        <f t="shared" si="301"/>
        <v>6</v>
      </c>
      <c r="K995" s="81">
        <f t="shared" si="302"/>
        <v>18</v>
      </c>
      <c r="L995" s="81" t="str">
        <f t="shared" si="303"/>
        <v>06</v>
      </c>
      <c r="M995" s="81">
        <f t="shared" si="304"/>
        <v>18</v>
      </c>
      <c r="N995" s="81" t="str">
        <f t="shared" si="305"/>
        <v>'2012-06-18'</v>
      </c>
      <c r="O995" s="81" t="str">
        <f t="shared" si="306"/>
        <v>'2012-06-18 00:00:00'</v>
      </c>
      <c r="P995" s="9">
        <v>44730</v>
      </c>
      <c r="Q995" s="81">
        <f t="shared" si="307"/>
        <v>2022</v>
      </c>
      <c r="R995" s="81">
        <f t="shared" si="308"/>
        <v>6</v>
      </c>
      <c r="S995" s="81">
        <f t="shared" si="309"/>
        <v>18</v>
      </c>
      <c r="T995" s="81" t="str">
        <f t="shared" si="310"/>
        <v>06</v>
      </c>
      <c r="U995" s="81">
        <f t="shared" si="311"/>
        <v>18</v>
      </c>
      <c r="V995" s="81" t="str">
        <f t="shared" si="312"/>
        <v>'2022-06-18'</v>
      </c>
      <c r="W995" s="81"/>
      <c r="X995" s="81" t="str">
        <f t="shared" si="313"/>
        <v>null</v>
      </c>
      <c r="Y995" s="6" t="s">
        <v>5125</v>
      </c>
      <c r="Z995" s="123">
        <f>IFERROR(IF(Y995="","null",VLOOKUP(Y995,Marcas!$A$2:$C$2024,2,0)),"")</f>
        <v>233</v>
      </c>
      <c r="AA995" s="6" t="s">
        <v>5126</v>
      </c>
      <c r="AB995" s="6">
        <f>IFERROR(IF(AA995="","",IF(AA995="EMPORIO LEGAL",1,VLOOKUP(AA995,Clientes!$A$2:$B$1190,2,0))),"")</f>
        <v>150</v>
      </c>
      <c r="AC995" s="6">
        <f>IFERROR(IF(Tabla1[[#This Row],[id_control]]="null","",VLOOKUP(CONCATENATE(Tabla1[[#This Row],[CLIENTE]],"-",Tabla1[[#This Row],[id_control]]),Hoja1!$C$2:$D$1994,2,0)),"")</f>
        <v>995</v>
      </c>
      <c r="AD995" s="6" t="s">
        <v>4301</v>
      </c>
      <c r="AE995" s="6"/>
      <c r="AF995" s="6"/>
      <c r="AG995" s="6"/>
      <c r="AH995" s="6"/>
      <c r="AI995" s="6"/>
      <c r="AJ995" s="6"/>
      <c r="AK995" s="6"/>
      <c r="AL995" s="1" t="s">
        <v>5127</v>
      </c>
      <c r="AM995" s="5" t="s">
        <v>5128</v>
      </c>
      <c r="AN995" s="6"/>
      <c r="AO995" s="6"/>
      <c r="AP995" s="6"/>
      <c r="AQ995" s="5" t="s">
        <v>5129</v>
      </c>
      <c r="AR995" s="6"/>
      <c r="AS995" s="6"/>
      <c r="AT995" s="6"/>
      <c r="AU995" s="6"/>
      <c r="AV995" s="6" t="s">
        <v>5130</v>
      </c>
      <c r="AW995" s="6"/>
      <c r="AX995" s="6"/>
      <c r="AY995" s="6"/>
      <c r="AZ995" s="6"/>
      <c r="BA995" s="6"/>
      <c r="BB995" s="6"/>
      <c r="BC995" s="6"/>
      <c r="BD995" s="6" t="s">
        <v>5131</v>
      </c>
      <c r="BE995" s="8">
        <v>994</v>
      </c>
      <c r="BF995" s="6" t="str">
        <f t="shared" si="314"/>
        <v>insert into bitacoras_estatus (numero_expediente, numero_registro, representante, fecha_inicio, fecha_vencimiento, id_cliente, id_admin, id_bitacoras_estatus, id_estatus, id_clase, id_marca, created_at, updated_at) values('1285635','1321185','MARCO ANTONIO PEREZ ANGULO','2012-06-18','2022-06-18','150','2','1','1',null,233,'2012-06-18 00:00:00','2012-06-18 00:00:00');</v>
      </c>
      <c r="BG995" s="6" t="str">
        <f t="shared" si="315"/>
        <v>insert into servicios_comentarios (comentario, id_admin, id_estatus, created_at, updated_at) values('TITULO ENTREGADO',1,994,'2012-06-18 00:00:00','2012-06-18 00:00:00');</v>
      </c>
      <c r="BH995" s="6" t="str">
        <f t="shared" si="316"/>
        <v>insert into servicios_comentarios (comentario, id_admin, id_estatus, created_at, updated_at) values('4131213, 414 8030 CEL.- 614 3942398',1,994,'2012-06-18 00:00:00','2012-06-18 00:00:00');</v>
      </c>
      <c r="BI995" s="137" t="str">
        <f t="shared" si="317"/>
        <v>update bitacoras_estatus set comprobacion_uso = 1, id_estatus=10 where id=994;</v>
      </c>
      <c r="BJ995" s="137" t="str">
        <f t="shared" si="318"/>
        <v>update bitacoras_estatus set numero_expediente = '1285635', numero_registro = '1321185', id_estatus = 10, fecha_inicio = '2012-06-18', fecha_vencimiento ='2022-06-18', created_at ='2012-06-18 00:00:00', updated_at ='2012-06-18 00:00:00', id_clase=null, id_marca=233, id_cliente=150, vigencia = 1 where id =994;</v>
      </c>
      <c r="BK995" s="137" t="str">
        <f t="shared" si="319"/>
        <v>update bitacoras_estatus set id_estatus = 10 where id =994;</v>
      </c>
    </row>
    <row r="996" spans="1:63">
      <c r="A996" s="6">
        <v>1306792</v>
      </c>
      <c r="B996" s="6">
        <v>1340634</v>
      </c>
      <c r="C996" s="6">
        <f>IF(Tabla1[[#This Row],[No. REG.]]="","",1)</f>
        <v>1</v>
      </c>
      <c r="D996" s="3" t="s">
        <v>46</v>
      </c>
      <c r="E996" s="3">
        <f>IF(Tabla1[[#This Row],[STATUS]]="","",VLOOKUP(D996,Estatus!$A$2:$B$13,2,0))</f>
        <v>10</v>
      </c>
      <c r="F996" s="3">
        <f>IF(Tabla1[[#This Row],[STATUS]]="","",VLOOKUP(D996,Estatus!$A$2:$I$12,9,0))</f>
        <v>1</v>
      </c>
      <c r="G996" s="16" t="s">
        <v>2191</v>
      </c>
      <c r="H996" s="9">
        <v>41152</v>
      </c>
      <c r="I996" s="81">
        <f t="shared" si="300"/>
        <v>2012</v>
      </c>
      <c r="J996" s="81">
        <f t="shared" si="301"/>
        <v>8</v>
      </c>
      <c r="K996" s="81">
        <f t="shared" si="302"/>
        <v>31</v>
      </c>
      <c r="L996" s="81" t="str">
        <f t="shared" si="303"/>
        <v>08</v>
      </c>
      <c r="M996" s="81">
        <f t="shared" si="304"/>
        <v>31</v>
      </c>
      <c r="N996" s="81" t="str">
        <f t="shared" si="305"/>
        <v>'2012-08-31'</v>
      </c>
      <c r="O996" s="81" t="str">
        <f t="shared" si="306"/>
        <v>'2012-08-31 00:00:00'</v>
      </c>
      <c r="P996" s="9">
        <v>44804</v>
      </c>
      <c r="Q996" s="81">
        <f t="shared" si="307"/>
        <v>2022</v>
      </c>
      <c r="R996" s="81">
        <f t="shared" si="308"/>
        <v>8</v>
      </c>
      <c r="S996" s="81">
        <f t="shared" si="309"/>
        <v>31</v>
      </c>
      <c r="T996" s="81" t="str">
        <f t="shared" si="310"/>
        <v>08</v>
      </c>
      <c r="U996" s="81">
        <f t="shared" si="311"/>
        <v>31</v>
      </c>
      <c r="V996" s="81" t="str">
        <f t="shared" si="312"/>
        <v>'2022-08-31'</v>
      </c>
      <c r="W996" s="81"/>
      <c r="X996" s="81" t="str">
        <f t="shared" si="313"/>
        <v>null</v>
      </c>
      <c r="Y996" s="6" t="s">
        <v>5132</v>
      </c>
      <c r="Z996" s="123">
        <f>IFERROR(IF(Y996="","null",VLOOKUP(Y996,Marcas!$A$2:$C$2024,2,0)),"")</f>
        <v>232</v>
      </c>
      <c r="AA996" s="6" t="s">
        <v>5126</v>
      </c>
      <c r="AB996" s="6">
        <f>IFERROR(IF(AA996="","",IF(AA996="EMPORIO LEGAL",1,VLOOKUP(AA996,Clientes!$A$2:$B$1190,2,0))),"")</f>
        <v>150</v>
      </c>
      <c r="AC996" s="6">
        <f>IFERROR(IF(Tabla1[[#This Row],[id_control]]="null","",VLOOKUP(CONCATENATE(Tabla1[[#This Row],[CLIENTE]],"-",Tabla1[[#This Row],[id_control]]),Hoja1!$C$2:$D$1994,2,0)),"")</f>
        <v>996</v>
      </c>
      <c r="AD996" s="6" t="s">
        <v>4301</v>
      </c>
      <c r="AE996" s="6"/>
      <c r="AF996" s="6"/>
      <c r="AG996" s="6"/>
      <c r="AH996" s="6"/>
      <c r="AI996" s="6"/>
      <c r="AJ996" s="6"/>
      <c r="AK996" s="6"/>
      <c r="AL996" s="8"/>
      <c r="AM996" s="6"/>
      <c r="AN996" s="6"/>
      <c r="AO996" s="6"/>
      <c r="AP996" s="6"/>
      <c r="AQ996" s="6"/>
      <c r="AR996" s="6"/>
      <c r="AS996" s="6"/>
      <c r="AT996" s="6"/>
      <c r="AU996" s="6"/>
      <c r="AV996" s="6"/>
      <c r="AW996" s="6"/>
      <c r="AX996" s="6"/>
      <c r="AY996" s="6"/>
      <c r="AZ996" s="6"/>
      <c r="BA996" s="6"/>
      <c r="BB996" s="6"/>
      <c r="BC996" s="6"/>
      <c r="BD996" s="6"/>
      <c r="BE996" s="8">
        <v>995</v>
      </c>
      <c r="BF996" s="6" t="str">
        <f t="shared" si="314"/>
        <v>insert into bitacoras_estatus (numero_expediente, numero_registro, representante, fecha_inicio, fecha_vencimiento, id_cliente, id_admin, id_bitacoras_estatus, id_estatus, id_clase, id_marca, created_at, updated_at) values('1306792','1340634','MARCO ANTONIO PEREZ ANGULO','2012-08-31','2022-08-31','150','2','1','1',null,232,'2012-08-31 00:00:00','2012-08-31 00:00:00');</v>
      </c>
      <c r="BG996" s="6" t="str">
        <f t="shared" si="315"/>
        <v>insert into servicios_comentarios (comentario, id_admin, id_estatus, created_at, updated_at) values('TITULO RECIBICO 04/04/2013',1,995,'2012-08-31 00:00:00','2012-08-31 00:00:00');</v>
      </c>
      <c r="BH996" s="6" t="str">
        <f t="shared" si="316"/>
        <v/>
      </c>
      <c r="BI996" s="137" t="str">
        <f t="shared" si="317"/>
        <v>update bitacoras_estatus set comprobacion_uso = 1, id_estatus=10 where id=995;</v>
      </c>
      <c r="BJ996" s="137" t="str">
        <f t="shared" si="318"/>
        <v>update bitacoras_estatus set numero_expediente = '1306792', numero_registro = '1340634', id_estatus = 10, fecha_inicio = '2012-08-31', fecha_vencimiento ='2022-08-31', created_at ='2012-08-31 00:00:00', updated_at ='2012-08-31 00:00:00', id_clase=null, id_marca=232, id_cliente=150, vigencia = 1 where id =995;</v>
      </c>
      <c r="BK996" s="137" t="str">
        <f t="shared" si="319"/>
        <v>update bitacoras_estatus set id_estatus = 10 where id =995;</v>
      </c>
    </row>
    <row r="997" spans="1:63">
      <c r="A997" s="3">
        <v>1034174</v>
      </c>
      <c r="B997" s="3">
        <v>1126349</v>
      </c>
      <c r="C997" s="3">
        <f>IF(Tabla1[[#This Row],[No. REG.]]="","",1)</f>
        <v>1</v>
      </c>
      <c r="D997" s="3" t="s">
        <v>46</v>
      </c>
      <c r="E997" s="3">
        <f>IF(Tabla1[[#This Row],[STATUS]]="","",VLOOKUP(D997,Estatus!$A$2:$B$13,2,0))</f>
        <v>10</v>
      </c>
      <c r="F997" s="3">
        <f>IF(Tabla1[[#This Row],[STATUS]]="","",VLOOKUP(D997,Estatus!$A$2:$I$12,9,0))</f>
        <v>1</v>
      </c>
      <c r="G997" s="12" t="s">
        <v>5133</v>
      </c>
      <c r="H997" s="7">
        <v>40058</v>
      </c>
      <c r="I997" s="80">
        <f t="shared" si="300"/>
        <v>2009</v>
      </c>
      <c r="J997" s="80">
        <f t="shared" si="301"/>
        <v>9</v>
      </c>
      <c r="K997" s="80">
        <f t="shared" si="302"/>
        <v>2</v>
      </c>
      <c r="L997" s="80" t="str">
        <f t="shared" si="303"/>
        <v>09</v>
      </c>
      <c r="M997" s="80" t="str">
        <f t="shared" si="304"/>
        <v>02</v>
      </c>
      <c r="N997" s="80" t="str">
        <f t="shared" si="305"/>
        <v>'2009-09-02'</v>
      </c>
      <c r="O997" s="80" t="str">
        <f t="shared" si="306"/>
        <v>'2009-09-02 00:00:00'</v>
      </c>
      <c r="P997" s="7">
        <v>43710</v>
      </c>
      <c r="Q997" s="80">
        <f t="shared" si="307"/>
        <v>2019</v>
      </c>
      <c r="R997" s="80">
        <f t="shared" si="308"/>
        <v>9</v>
      </c>
      <c r="S997" s="80">
        <f t="shared" si="309"/>
        <v>2</v>
      </c>
      <c r="T997" s="80" t="str">
        <f t="shared" si="310"/>
        <v>09</v>
      </c>
      <c r="U997" s="80" t="str">
        <f t="shared" si="311"/>
        <v>02</v>
      </c>
      <c r="V997" s="80" t="str">
        <f t="shared" si="312"/>
        <v>'2019-09-02'</v>
      </c>
      <c r="W997" s="80">
        <v>41</v>
      </c>
      <c r="X997" s="80">
        <f t="shared" si="313"/>
        <v>41</v>
      </c>
      <c r="Y997" s="12" t="s">
        <v>8649</v>
      </c>
      <c r="Z997" s="125">
        <f>IFERROR(IF(Y997="","null",VLOOKUP(Y997,Marcas!$A$2:$C$2024,2,0)),"")</f>
        <v>187</v>
      </c>
      <c r="AA997" s="3" t="s">
        <v>5134</v>
      </c>
      <c r="AB997" s="3">
        <f>IFERROR(IF(AA997="","",IF(AA997="EMPORIO LEGAL",1,VLOOKUP(AA997,Clientes!$A$2:$B$1190,2,0))),"")</f>
        <v>149</v>
      </c>
      <c r="AC997" s="3" t="str">
        <f>IFERROR(IF(Tabla1[[#This Row],[id_control]]="null","",VLOOKUP(CONCATENATE(Tabla1[[#This Row],[CLIENTE]],"-",Tabla1[[#This Row],[id_control]]),Hoja1!$C$2:$D$1994,2,0)),"")</f>
        <v/>
      </c>
      <c r="AD997" s="3" t="s">
        <v>5135</v>
      </c>
      <c r="AE997" s="4" t="s">
        <v>5136</v>
      </c>
      <c r="AF997" s="6" t="s">
        <v>5137</v>
      </c>
      <c r="AG997" s="6"/>
      <c r="AH997" s="6"/>
      <c r="AI997" s="6"/>
      <c r="AJ997" s="6"/>
      <c r="AK997" s="6"/>
      <c r="AL997" s="3" t="s">
        <v>5138</v>
      </c>
      <c r="AM997" s="6"/>
      <c r="AN997" s="6"/>
      <c r="AO997" s="6"/>
      <c r="AP997" s="6"/>
      <c r="AQ997" s="6"/>
      <c r="AR997" s="6"/>
      <c r="AS997" s="6"/>
      <c r="AT997" s="6"/>
      <c r="AU997" s="6"/>
      <c r="AV997" s="8" t="s">
        <v>5139</v>
      </c>
      <c r="AW997" s="4" t="s">
        <v>5140</v>
      </c>
      <c r="AX997" s="6"/>
      <c r="AY997" s="6"/>
      <c r="AZ997" s="6"/>
      <c r="BA997" s="6"/>
      <c r="BB997" s="6"/>
      <c r="BC997" s="6"/>
      <c r="BD997" s="6" t="s">
        <v>5138</v>
      </c>
      <c r="BE997" s="8">
        <v>996</v>
      </c>
      <c r="BF997" s="6" t="str">
        <f t="shared" si="314"/>
        <v>insert into bitacoras_estatus (numero_expediente, numero_registro, representante, fecha_inicio, fecha_vencimiento, id_cliente, id_admin, id_bitacoras_estatus, id_estatus, id_clase, id_marca, created_at, updated_at) values('1034174','1126349','ALEJANDRO LAZZAROTTO RODRIGUEZ','2009-09-02','2019-09-02','149','2','1','1',41,187,'2009-09-02 00:00:00','2009-09-02 00:00:00');</v>
      </c>
      <c r="BG997" s="6" t="str">
        <f t="shared" si="315"/>
        <v>insert into servicios_comentarios (comentario, id_admin, id_estatus, created_at, updated_at) values('Título entregado 08/01/2010',1,996,'2009-09-02 00:00:00','2009-09-02 00:00:00');</v>
      </c>
      <c r="BH997" s="6" t="str">
        <f t="shared" si="316"/>
        <v>insert into servicios_comentarios (comentario, id_admin, id_estatus, created_at, updated_at) values('Gaby Jaquez 4115525',1,996,'2009-09-02 00:00:00','2009-09-02 00:00:00');</v>
      </c>
      <c r="BI997" s="137" t="str">
        <f t="shared" si="317"/>
        <v>update bitacoras_estatus set comprobacion_uso = 1, id_estatus=10 where id=996;</v>
      </c>
      <c r="BJ997" s="137" t="str">
        <f t="shared" si="318"/>
        <v>update bitacoras_estatus set numero_expediente = '1034174', numero_registro = '1126349', id_estatus = 10, fecha_inicio = '2009-09-02', fecha_vencimiento ='2019-09-02', created_at ='2009-09-02 00:00:00', updated_at ='2009-09-02 00:00:00', id_clase=41, id_marca=187, id_cliente=149, vigencia = 1 where id =996;</v>
      </c>
      <c r="BK997" s="137" t="str">
        <f t="shared" si="319"/>
        <v>update bitacoras_estatus set id_estatus = 10 where id =996;</v>
      </c>
    </row>
    <row r="998" spans="1:63">
      <c r="A998" s="3">
        <v>1034189</v>
      </c>
      <c r="B998" s="3">
        <v>1124872</v>
      </c>
      <c r="C998" s="3">
        <f>IF(Tabla1[[#This Row],[No. REG.]]="","",1)</f>
        <v>1</v>
      </c>
      <c r="D998" s="3" t="s">
        <v>46</v>
      </c>
      <c r="E998" s="3">
        <f>IF(Tabla1[[#This Row],[STATUS]]="","",VLOOKUP(D998,Estatus!$A$2:$B$13,2,0))</f>
        <v>10</v>
      </c>
      <c r="F998" s="3">
        <f>IF(Tabla1[[#This Row],[STATUS]]="","",VLOOKUP(D998,Estatus!$A$2:$I$12,9,0))</f>
        <v>1</v>
      </c>
      <c r="G998" s="12" t="s">
        <v>5141</v>
      </c>
      <c r="H998" s="7">
        <v>40065</v>
      </c>
      <c r="I998" s="80">
        <f t="shared" si="300"/>
        <v>2009</v>
      </c>
      <c r="J998" s="80">
        <f t="shared" si="301"/>
        <v>9</v>
      </c>
      <c r="K998" s="80">
        <f t="shared" si="302"/>
        <v>9</v>
      </c>
      <c r="L998" s="80" t="str">
        <f t="shared" si="303"/>
        <v>09</v>
      </c>
      <c r="M998" s="80" t="str">
        <f t="shared" si="304"/>
        <v>09</v>
      </c>
      <c r="N998" s="80" t="str">
        <f t="shared" si="305"/>
        <v>'2009-09-09'</v>
      </c>
      <c r="O998" s="80" t="str">
        <f t="shared" si="306"/>
        <v>'2009-09-09 00:00:00'</v>
      </c>
      <c r="P998" s="7">
        <v>43717</v>
      </c>
      <c r="Q998" s="80">
        <f t="shared" si="307"/>
        <v>2019</v>
      </c>
      <c r="R998" s="80">
        <f t="shared" si="308"/>
        <v>9</v>
      </c>
      <c r="S998" s="80">
        <f t="shared" si="309"/>
        <v>9</v>
      </c>
      <c r="T998" s="80" t="str">
        <f t="shared" si="310"/>
        <v>09</v>
      </c>
      <c r="U998" s="80" t="str">
        <f t="shared" si="311"/>
        <v>09</v>
      </c>
      <c r="V998" s="80" t="str">
        <f t="shared" si="312"/>
        <v>'2019-09-09'</v>
      </c>
      <c r="W998" s="80">
        <v>43</v>
      </c>
      <c r="X998" s="80">
        <f t="shared" si="313"/>
        <v>43</v>
      </c>
      <c r="Y998" s="12" t="s">
        <v>5134</v>
      </c>
      <c r="Z998" s="125">
        <f>IFERROR(IF(Y998="","null",VLOOKUP(Y998,Marcas!$A$2:$C$2024,2,0)),"")</f>
        <v>230</v>
      </c>
      <c r="AA998" s="3" t="s">
        <v>5134</v>
      </c>
      <c r="AB998" s="3">
        <f>IFERROR(IF(AA998="","",IF(AA998="EMPORIO LEGAL",1,VLOOKUP(AA998,Clientes!$A$2:$B$1190,2,0))),"")</f>
        <v>149</v>
      </c>
      <c r="AC998" s="3">
        <f>IFERROR(IF(Tabla1[[#This Row],[id_control]]="null","",VLOOKUP(CONCATENATE(Tabla1[[#This Row],[CLIENTE]],"-",Tabla1[[#This Row],[id_control]]),Hoja1!$C$2:$D$1994,2,0)),"")</f>
        <v>997</v>
      </c>
      <c r="AD998" s="3" t="s">
        <v>5135</v>
      </c>
      <c r="AE998" s="3"/>
      <c r="AF998" s="3"/>
      <c r="AG998" s="3"/>
      <c r="AH998" s="3"/>
      <c r="AI998" s="3"/>
      <c r="AJ998" s="3"/>
      <c r="AK998" s="3"/>
      <c r="AL998" s="3" t="s">
        <v>5142</v>
      </c>
      <c r="AM998" s="6"/>
      <c r="AN998" s="6"/>
      <c r="AO998" s="6"/>
      <c r="AP998" s="6"/>
      <c r="AQ998" s="6"/>
      <c r="AR998" s="6"/>
      <c r="AS998" s="6"/>
      <c r="AT998" s="6"/>
      <c r="AU998" s="6"/>
      <c r="AV998" s="6" t="s">
        <v>5140</v>
      </c>
      <c r="AW998" s="6"/>
      <c r="AX998" s="6"/>
      <c r="AY998" s="6"/>
      <c r="AZ998" s="6"/>
      <c r="BA998" s="6"/>
      <c r="BB998" s="6"/>
      <c r="BC998" s="6"/>
      <c r="BD998" s="6" t="s">
        <v>5142</v>
      </c>
      <c r="BE998" s="8">
        <v>997</v>
      </c>
      <c r="BF998" s="6" t="str">
        <f t="shared" si="314"/>
        <v>insert into bitacoras_estatus (numero_expediente, numero_registro, representante, fecha_inicio, fecha_vencimiento, id_cliente, id_admin, id_bitacoras_estatus, id_estatus, id_clase, id_marca, created_at, updated_at) values('1034189','1124872','ALEJANDRO LAZZAROTTO RODRIGUEZ','2009-09-09','2019-09-09','149','2','1','1',43,230,'2009-09-09 00:00:00','2009-09-09 00:00:00');</v>
      </c>
      <c r="BG998" s="6" t="str">
        <f t="shared" si="315"/>
        <v>insert into servicios_comentarios (comentario, id_admin, id_estatus, created_at, updated_at) values('Título entregado 14/01/2010',1,997,'2009-09-09 00:00:00','2009-09-09 00:00:00');</v>
      </c>
      <c r="BH998" s="6" t="str">
        <f t="shared" si="316"/>
        <v>insert into servicios_comentarios (comentario, id_admin, id_estatus, created_at, updated_at) values('411-5525',1,997,'2009-09-09 00:00:00','2009-09-09 00:00:00');</v>
      </c>
      <c r="BI998" s="137" t="str">
        <f t="shared" si="317"/>
        <v>update bitacoras_estatus set comprobacion_uso = 1, id_estatus=10 where id=997;</v>
      </c>
      <c r="BJ998" s="137" t="str">
        <f t="shared" si="318"/>
        <v>update bitacoras_estatus set numero_expediente = '1034189', numero_registro = '1124872', id_estatus = 10, fecha_inicio = '2009-09-09', fecha_vencimiento ='2019-09-09', created_at ='2009-09-09 00:00:00', updated_at ='2009-09-09 00:00:00', id_clase=43, id_marca=230, id_cliente=149, vigencia = 1 where id =997;</v>
      </c>
      <c r="BK998" s="137" t="str">
        <f t="shared" si="319"/>
        <v>update bitacoras_estatus set id_estatus = 10 where id =997;</v>
      </c>
    </row>
    <row r="999" spans="1:63">
      <c r="A999" s="6">
        <v>1373117</v>
      </c>
      <c r="B999" s="8">
        <v>1403645</v>
      </c>
      <c r="C999" s="8">
        <f>IF(Tabla1[[#This Row],[No. REG.]]="","",1)</f>
        <v>1</v>
      </c>
      <c r="D999" s="3" t="s">
        <v>46</v>
      </c>
      <c r="E999" s="3">
        <f>IF(Tabla1[[#This Row],[STATUS]]="","",VLOOKUP(D999,Estatus!$A$2:$B$13,2,0))</f>
        <v>10</v>
      </c>
      <c r="F999" s="3">
        <f>IF(Tabla1[[#This Row],[STATUS]]="","",VLOOKUP(D999,Estatus!$A$2:$I$12,9,0))</f>
        <v>1</v>
      </c>
      <c r="G999" s="16" t="s">
        <v>5143</v>
      </c>
      <c r="H999" s="9">
        <v>41408</v>
      </c>
      <c r="I999" s="81">
        <f t="shared" si="300"/>
        <v>2013</v>
      </c>
      <c r="J999" s="81">
        <f t="shared" si="301"/>
        <v>5</v>
      </c>
      <c r="K999" s="81">
        <f t="shared" si="302"/>
        <v>14</v>
      </c>
      <c r="L999" s="81" t="str">
        <f t="shared" si="303"/>
        <v>05</v>
      </c>
      <c r="M999" s="81">
        <f t="shared" si="304"/>
        <v>14</v>
      </c>
      <c r="N999" s="81" t="str">
        <f t="shared" si="305"/>
        <v>'2013-05-14'</v>
      </c>
      <c r="O999" s="81" t="str">
        <f t="shared" si="306"/>
        <v>'2013-05-14 00:00:00'</v>
      </c>
      <c r="P999" s="9">
        <v>45060</v>
      </c>
      <c r="Q999" s="81">
        <f t="shared" si="307"/>
        <v>2023</v>
      </c>
      <c r="R999" s="81">
        <f t="shared" si="308"/>
        <v>5</v>
      </c>
      <c r="S999" s="81">
        <f t="shared" si="309"/>
        <v>14</v>
      </c>
      <c r="T999" s="81" t="str">
        <f t="shared" si="310"/>
        <v>05</v>
      </c>
      <c r="U999" s="81">
        <f t="shared" si="311"/>
        <v>14</v>
      </c>
      <c r="V999" s="81" t="str">
        <f t="shared" si="312"/>
        <v>'2023-05-14'</v>
      </c>
      <c r="W999" s="81"/>
      <c r="X999" s="81" t="str">
        <f t="shared" si="313"/>
        <v>null</v>
      </c>
      <c r="Y999" s="6" t="s">
        <v>5134</v>
      </c>
      <c r="Z999" s="123">
        <f>IFERROR(IF(Y999="","null",VLOOKUP(Y999,Marcas!$A$2:$C$2024,2,0)),"")</f>
        <v>230</v>
      </c>
      <c r="AA999" s="6" t="s">
        <v>5134</v>
      </c>
      <c r="AB999" s="6">
        <f>IFERROR(IF(AA999="","",IF(AA999="EMPORIO LEGAL",1,VLOOKUP(AA999,Clientes!$A$2:$B$1190,2,0))),"")</f>
        <v>149</v>
      </c>
      <c r="AC999" s="6">
        <f>IFERROR(IF(Tabla1[[#This Row],[id_control]]="null","",VLOOKUP(CONCATENATE(Tabla1[[#This Row],[CLIENTE]],"-",Tabla1[[#This Row],[id_control]]),Hoja1!$C$2:$D$1994,2,0)),"")</f>
        <v>997</v>
      </c>
      <c r="AD999" s="6" t="s">
        <v>5135</v>
      </c>
      <c r="AE999" s="6"/>
      <c r="AF999" s="6"/>
      <c r="AG999" s="6"/>
      <c r="AH999" s="6"/>
      <c r="AI999" s="6"/>
      <c r="AJ999" s="6"/>
      <c r="AK999" s="6"/>
      <c r="AL999" s="3" t="s">
        <v>5144</v>
      </c>
      <c r="AM999" s="6"/>
      <c r="AN999" s="6"/>
      <c r="AO999" s="6"/>
      <c r="AP999" s="6"/>
      <c r="AQ999" s="6"/>
      <c r="AR999" s="6"/>
      <c r="AS999" s="6"/>
      <c r="AT999" s="6"/>
      <c r="AU999" s="6"/>
      <c r="AV999" s="8" t="s">
        <v>5139</v>
      </c>
      <c r="AW999" s="8" t="s">
        <v>5145</v>
      </c>
      <c r="AX999" s="8" t="s">
        <v>5140</v>
      </c>
      <c r="AY999" s="6"/>
      <c r="AZ999" s="6"/>
      <c r="BA999" s="6"/>
      <c r="BB999" s="6"/>
      <c r="BC999" s="6"/>
      <c r="BD999" s="6" t="s">
        <v>5146</v>
      </c>
      <c r="BE999" s="8">
        <v>998</v>
      </c>
      <c r="BF999" s="6" t="str">
        <f t="shared" si="314"/>
        <v>insert into bitacoras_estatus (numero_expediente, numero_registro, representante, fecha_inicio, fecha_vencimiento, id_cliente, id_admin, id_bitacoras_estatus, id_estatus, id_clase, id_marca, created_at, updated_at) values('1373117','1403645','ALEJANDRO LAZZAROTTO RODRIGUEZ','2013-05-14','2023-05-14','149','2','1','1',null,230,'2013-05-14 00:00:00','2013-05-14 00:00:00');</v>
      </c>
      <c r="BG999" s="6" t="str">
        <f t="shared" si="315"/>
        <v>insert into servicios_comentarios (comentario, id_admin, id_estatus, created_at, updated_at) values('TITULO RECIBIDO 21/112013',1,998,'2013-05-14 00:00:00','2013-05-14 00:00:00');</v>
      </c>
      <c r="BH999" s="6" t="str">
        <f t="shared" si="316"/>
        <v>insert into servicios_comentarios (comentario, id_admin, id_estatus, created_at, updated_at) values('Aracely (mercadotecnia) Gaby Jaquez 4115525',1,998,'2013-05-14 00:00:00','2013-05-14 00:00:00');</v>
      </c>
      <c r="BI999" s="137" t="str">
        <f t="shared" si="317"/>
        <v>update bitacoras_estatus set comprobacion_uso = 1, id_estatus=10 where id=998;</v>
      </c>
      <c r="BJ999" s="137" t="str">
        <f t="shared" si="318"/>
        <v>update bitacoras_estatus set numero_expediente = '1373117', numero_registro = '1403645', id_estatus = 10, fecha_inicio = '2013-05-14', fecha_vencimiento ='2023-05-14', created_at ='2013-05-14 00:00:00', updated_at ='2013-05-14 00:00:00', id_clase=null, id_marca=230, id_cliente=149, vigencia = 1 where id =998;</v>
      </c>
      <c r="BK999" s="137" t="str">
        <f t="shared" si="319"/>
        <v>update bitacoras_estatus set id_estatus = 10 where id =998;</v>
      </c>
    </row>
    <row r="1000" spans="1:63" ht="27">
      <c r="A1000" s="3">
        <v>1537327</v>
      </c>
      <c r="B1000" s="3">
        <v>1508452</v>
      </c>
      <c r="C1000" s="3">
        <f>IF(Tabla1[[#This Row],[No. REG.]]="","",1)</f>
        <v>1</v>
      </c>
      <c r="D1000" s="3" t="s">
        <v>46</v>
      </c>
      <c r="E1000" s="3">
        <f>IF(Tabla1[[#This Row],[STATUS]]="","",VLOOKUP(D1000,Estatus!$A$2:$B$13,2,0))</f>
        <v>10</v>
      </c>
      <c r="F1000" s="3">
        <f>IF(Tabla1[[#This Row],[STATUS]]="","",VLOOKUP(D1000,Estatus!$A$2:$I$12,9,0))</f>
        <v>1</v>
      </c>
      <c r="G1000" s="12" t="s">
        <v>5147</v>
      </c>
      <c r="H1000" s="7">
        <v>41926</v>
      </c>
      <c r="I1000" s="80">
        <f t="shared" si="300"/>
        <v>2014</v>
      </c>
      <c r="J1000" s="80">
        <f t="shared" si="301"/>
        <v>10</v>
      </c>
      <c r="K1000" s="80">
        <f t="shared" si="302"/>
        <v>14</v>
      </c>
      <c r="L1000" s="80">
        <f t="shared" si="303"/>
        <v>10</v>
      </c>
      <c r="M1000" s="80">
        <f t="shared" si="304"/>
        <v>14</v>
      </c>
      <c r="N1000" s="80" t="str">
        <f t="shared" si="305"/>
        <v>'2014-10-14'</v>
      </c>
      <c r="O1000" s="80" t="str">
        <f t="shared" si="306"/>
        <v>'2014-10-14 00:00:00'</v>
      </c>
      <c r="P1000" s="7">
        <v>45579</v>
      </c>
      <c r="Q1000" s="80">
        <f t="shared" si="307"/>
        <v>2024</v>
      </c>
      <c r="R1000" s="80">
        <f t="shared" si="308"/>
        <v>10</v>
      </c>
      <c r="S1000" s="80">
        <f t="shared" si="309"/>
        <v>14</v>
      </c>
      <c r="T1000" s="80">
        <f t="shared" si="310"/>
        <v>10</v>
      </c>
      <c r="U1000" s="80">
        <f t="shared" si="311"/>
        <v>14</v>
      </c>
      <c r="V1000" s="80" t="str">
        <f t="shared" si="312"/>
        <v>'2024-10-14'</v>
      </c>
      <c r="W1000" s="80"/>
      <c r="X1000" s="80" t="str">
        <f t="shared" si="313"/>
        <v>null</v>
      </c>
      <c r="Y1000" s="3" t="s">
        <v>5148</v>
      </c>
      <c r="Z1000" s="124">
        <f>IFERROR(IF(Y1000="","null",VLOOKUP(Y1000,Marcas!$A$2:$C$2024,2,0)),"")</f>
        <v>847</v>
      </c>
      <c r="AA1000" s="3" t="s">
        <v>5134</v>
      </c>
      <c r="AB1000" s="3">
        <f>IFERROR(IF(AA1000="","",IF(AA1000="EMPORIO LEGAL",1,VLOOKUP(AA1000,Clientes!$A$2:$B$1190,2,0))),"")</f>
        <v>149</v>
      </c>
      <c r="AC1000" s="3">
        <f>IFERROR(IF(Tabla1[[#This Row],[id_control]]="null","",VLOOKUP(CONCATENATE(Tabla1[[#This Row],[CLIENTE]],"-",Tabla1[[#This Row],[id_control]]),Hoja1!$C$2:$D$1994,2,0)),"")</f>
        <v>1000</v>
      </c>
      <c r="AD1000" s="3" t="s">
        <v>5149</v>
      </c>
      <c r="AE1000" s="3"/>
      <c r="AF1000" s="3"/>
      <c r="AG1000" s="3"/>
      <c r="AH1000" s="3"/>
      <c r="AI1000" s="3"/>
      <c r="AJ1000" s="3"/>
      <c r="AK1000" s="3"/>
      <c r="AL1000" s="3" t="s">
        <v>5150</v>
      </c>
      <c r="AM1000" s="6"/>
      <c r="AN1000" s="6"/>
      <c r="AO1000" s="6"/>
      <c r="AP1000" s="6"/>
      <c r="AQ1000" s="6"/>
      <c r="AR1000" s="6"/>
      <c r="AS1000" s="6"/>
      <c r="AT1000" s="6"/>
      <c r="AU1000" s="6"/>
      <c r="AV1000" s="6" t="s">
        <v>5140</v>
      </c>
      <c r="AW1000" s="6"/>
      <c r="AX1000" s="6"/>
      <c r="AY1000" s="6"/>
      <c r="AZ1000" s="6"/>
      <c r="BA1000" s="6"/>
      <c r="BB1000" s="6"/>
      <c r="BC1000" s="6"/>
      <c r="BD1000" s="6" t="s">
        <v>5150</v>
      </c>
      <c r="BE1000" s="8">
        <v>999</v>
      </c>
      <c r="BF1000" s="6" t="str">
        <f t="shared" si="314"/>
        <v>insert into bitacoras_estatus (numero_expediente, numero_registro, representante, fecha_inicio, fecha_vencimiento, id_cliente, id_admin, id_bitacoras_estatus, id_estatus, id_clase, id_marca, created_at, updated_at) values('1537327','1508452','ING. ALEJANDRO LAZZAROTTO RODRIGUEZ','2014-10-14','2024-10-14','149','2','1','1',null,847,'2014-10-14 00:00:00','2014-10-14 00:00:00');</v>
      </c>
      <c r="BG1000" s="6" t="str">
        <f t="shared" si="315"/>
        <v>insert into servicios_comentarios (comentario, id_admin, id_estatus, created_at, updated_at) values('TITULO RECIBIDO 11MAR15. TITULO ENTREGADO 09ABRIL15',1,999,'2014-10-14 00:00:00','2014-10-14 00:00:00');</v>
      </c>
      <c r="BH1000" s="6" t="str">
        <f t="shared" si="316"/>
        <v>insert into servicios_comentarios (comentario, id_admin, id_estatus, created_at, updated_at) values('CONTACTO RAQUEL RAMIREZ 4 11 55 25 CEL 614 235 2014',1,999,'2014-10-14 00:00:00','2014-10-14 00:00:00');</v>
      </c>
      <c r="BI1000" s="137" t="str">
        <f t="shared" si="317"/>
        <v>update bitacoras_estatus set comprobacion_uso = 1, id_estatus=10 where id=999;</v>
      </c>
      <c r="BJ1000" s="137" t="str">
        <f t="shared" si="318"/>
        <v>update bitacoras_estatus set numero_expediente = '1537327', numero_registro = '1508452', id_estatus = 10, fecha_inicio = '2014-10-14', fecha_vencimiento ='2024-10-14', created_at ='2014-10-14 00:00:00', updated_at ='2014-10-14 00:00:00', id_clase=null, id_marca=847, id_cliente=149, vigencia = 1 where id =999;</v>
      </c>
      <c r="BK1000" s="137" t="str">
        <f t="shared" si="319"/>
        <v>update bitacoras_estatus set id_estatus = 10 where id =999;</v>
      </c>
    </row>
    <row r="1001" spans="1:63" ht="27">
      <c r="A1001" s="3">
        <v>785716</v>
      </c>
      <c r="B1001" s="3">
        <v>944916</v>
      </c>
      <c r="C1001" s="3">
        <f>IF(Tabla1[[#This Row],[No. REG.]]="","",1)</f>
        <v>1</v>
      </c>
      <c r="D1001" s="3" t="s">
        <v>46</v>
      </c>
      <c r="E1001" s="3">
        <f>IF(Tabla1[[#This Row],[STATUS]]="","",VLOOKUP(D1001,Estatus!$A$2:$B$13,2,0))</f>
        <v>10</v>
      </c>
      <c r="F1001" s="3">
        <f>IF(Tabla1[[#This Row],[STATUS]]="","",VLOOKUP(D1001,Estatus!$A$2:$I$12,9,0))</f>
        <v>1</v>
      </c>
      <c r="G1001" s="12" t="s">
        <v>8728</v>
      </c>
      <c r="H1001" s="7">
        <v>38861</v>
      </c>
      <c r="I1001" s="80">
        <f t="shared" si="300"/>
        <v>2006</v>
      </c>
      <c r="J1001" s="80">
        <f t="shared" si="301"/>
        <v>5</v>
      </c>
      <c r="K1001" s="80">
        <f t="shared" si="302"/>
        <v>24</v>
      </c>
      <c r="L1001" s="80" t="str">
        <f t="shared" si="303"/>
        <v>05</v>
      </c>
      <c r="M1001" s="80">
        <f t="shared" si="304"/>
        <v>24</v>
      </c>
      <c r="N1001" s="80" t="str">
        <f t="shared" si="305"/>
        <v>'2006-05-24'</v>
      </c>
      <c r="O1001" s="80" t="str">
        <f t="shared" si="306"/>
        <v>'2006-05-24 00:00:00'</v>
      </c>
      <c r="P1001" s="7">
        <v>46166</v>
      </c>
      <c r="Q1001" s="80">
        <f t="shared" si="307"/>
        <v>2026</v>
      </c>
      <c r="R1001" s="80">
        <f t="shared" si="308"/>
        <v>5</v>
      </c>
      <c r="S1001" s="80">
        <f t="shared" si="309"/>
        <v>24</v>
      </c>
      <c r="T1001" s="80" t="str">
        <f t="shared" si="310"/>
        <v>05</v>
      </c>
      <c r="U1001" s="80">
        <f t="shared" si="311"/>
        <v>24</v>
      </c>
      <c r="V1001" s="80" t="str">
        <f t="shared" si="312"/>
        <v>'2026-05-24'</v>
      </c>
      <c r="W1001" s="80"/>
      <c r="X1001" s="80" t="str">
        <f t="shared" si="313"/>
        <v>null</v>
      </c>
      <c r="Y1001" s="3" t="s">
        <v>5151</v>
      </c>
      <c r="Z1001" s="124">
        <f>IFERROR(IF(Y1001="","null",VLOOKUP(Y1001,Marcas!$A$2:$C$2024,2,0)),"")</f>
        <v>228</v>
      </c>
      <c r="AA1001" s="3" t="s">
        <v>8346</v>
      </c>
      <c r="AB1001" s="3">
        <f>IFERROR(IF(AA1001="","",IF(AA1001="EMPORIO LEGAL",1,VLOOKUP(AA1001,Clientes!$A$2:$B$1190,2,0))),"")</f>
        <v>148</v>
      </c>
      <c r="AC1001" s="3">
        <f>IFERROR(IF(Tabla1[[#This Row],[id_control]]="null","",VLOOKUP(CONCATENATE(Tabla1[[#This Row],[CLIENTE]],"-",Tabla1[[#This Row],[id_control]]),Hoja1!$C$2:$D$1994,2,0)),"")</f>
        <v>1001</v>
      </c>
      <c r="AD1001" s="3" t="s">
        <v>5152</v>
      </c>
      <c r="AE1001" s="4" t="s">
        <v>5153</v>
      </c>
      <c r="AF1001" s="4"/>
      <c r="AG1001" s="4"/>
      <c r="AH1001" s="4"/>
      <c r="AI1001" s="4"/>
      <c r="AJ1001" s="4"/>
      <c r="AK1001" s="4"/>
      <c r="AL1001" s="3">
        <v>4130319</v>
      </c>
      <c r="AM1001" s="4">
        <v>4134300</v>
      </c>
      <c r="AN1001" s="6"/>
      <c r="AO1001" s="6"/>
      <c r="AP1001" s="6"/>
      <c r="AQ1001" s="6"/>
      <c r="AR1001" s="6"/>
      <c r="AS1001" s="6"/>
      <c r="AT1001" s="6"/>
      <c r="AU1001" s="6"/>
      <c r="AV1001" s="8" t="s">
        <v>5154</v>
      </c>
      <c r="AW1001" s="11" t="s">
        <v>5155</v>
      </c>
      <c r="AX1001" s="6"/>
      <c r="AY1001" s="6"/>
      <c r="AZ1001" s="6"/>
      <c r="BA1001" s="6"/>
      <c r="BB1001" s="6"/>
      <c r="BC1001" s="6"/>
      <c r="BD1001" s="6" t="s">
        <v>5156</v>
      </c>
      <c r="BE1001" s="8">
        <v>1000</v>
      </c>
      <c r="BF1001" s="6" t="str">
        <f t="shared" si="314"/>
        <v>insert into bitacoras_estatus (numero_expediente, numero_registro, representante, fecha_inicio, fecha_vencimiento, id_cliente, id_admin, id_bitacoras_estatus, id_estatus, id_clase, id_marca, created_at, updated_at) values('785716','944916','NORA MANZANO ALEJANDRA VILLA','2006-05-24','2026-05-24','148','2','1','1',null,228,'2006-05-24 00:00:00','2006-05-24 00:00:00');</v>
      </c>
      <c r="BG1001" s="6" t="str">
        <f t="shared" si="315"/>
        <v>insert into servicios_comentarios (comentario, id_admin, id_estatus, created_at, updated_at) values('MONITOREO HASTA VENCIMIENTO. YA RENOVARON.',1,1000,'2006-05-24 00:00:00','2006-05-24 00:00:00');</v>
      </c>
      <c r="BH1001" s="6" t="str">
        <f t="shared" si="316"/>
        <v>insert into servicios_comentarios (comentario, id_admin, id_estatus, created_at, updated_at) values('Tel.- 413-0319, 413-4300',1,1000,'2006-05-24 00:00:00','2006-05-24 00:00:00');</v>
      </c>
      <c r="BI1001" s="137" t="str">
        <f t="shared" si="317"/>
        <v>update bitacoras_estatus set comprobacion_uso = 1, id_estatus=10 where id=1000;</v>
      </c>
      <c r="BJ1001" s="137" t="str">
        <f t="shared" si="318"/>
        <v>update bitacoras_estatus set numero_expediente = '785716', numero_registro = '944916', id_estatus = 10, fecha_inicio = '2006-05-24', fecha_vencimiento ='2026-05-24', created_at ='2006-05-24 00:00:00', updated_at ='2006-05-24 00:00:00', id_clase=null, id_marca=228, id_cliente=148, vigencia = 1 where id =1000;</v>
      </c>
      <c r="BK1001" s="137" t="str">
        <f t="shared" si="319"/>
        <v>update bitacoras_estatus set id_estatus = 10 where id =1000;</v>
      </c>
    </row>
    <row r="1002" spans="1:63">
      <c r="A1002" s="3">
        <v>1176051</v>
      </c>
      <c r="B1002" s="3">
        <v>1237812</v>
      </c>
      <c r="C1002" s="3">
        <f>IF(Tabla1[[#This Row],[No. REG.]]="","",1)</f>
        <v>1</v>
      </c>
      <c r="D1002" s="3" t="s">
        <v>46</v>
      </c>
      <c r="E1002" s="3">
        <f>IF(Tabla1[[#This Row],[STATUS]]="","",VLOOKUP(D1002,Estatus!$A$2:$B$13,2,0))</f>
        <v>10</v>
      </c>
      <c r="F1002" s="3">
        <f>IF(Tabla1[[#This Row],[STATUS]]="","",VLOOKUP(D1002,Estatus!$A$2:$I$12,9,0))</f>
        <v>1</v>
      </c>
      <c r="G1002" s="12" t="s">
        <v>5157</v>
      </c>
      <c r="H1002" s="7">
        <v>40661</v>
      </c>
      <c r="I1002" s="80">
        <f t="shared" si="300"/>
        <v>2011</v>
      </c>
      <c r="J1002" s="80">
        <f t="shared" si="301"/>
        <v>4</v>
      </c>
      <c r="K1002" s="80">
        <f t="shared" si="302"/>
        <v>28</v>
      </c>
      <c r="L1002" s="80" t="str">
        <f t="shared" si="303"/>
        <v>04</v>
      </c>
      <c r="M1002" s="80">
        <f t="shared" si="304"/>
        <v>28</v>
      </c>
      <c r="N1002" s="80" t="str">
        <f t="shared" si="305"/>
        <v>'2011-04-28'</v>
      </c>
      <c r="O1002" s="80" t="str">
        <f t="shared" si="306"/>
        <v>'2011-04-28 00:00:00'</v>
      </c>
      <c r="P1002" s="7">
        <v>44315</v>
      </c>
      <c r="Q1002" s="80">
        <f t="shared" si="307"/>
        <v>2021</v>
      </c>
      <c r="R1002" s="80">
        <f t="shared" si="308"/>
        <v>4</v>
      </c>
      <c r="S1002" s="80">
        <f t="shared" si="309"/>
        <v>29</v>
      </c>
      <c r="T1002" s="80" t="str">
        <f t="shared" si="310"/>
        <v>04</v>
      </c>
      <c r="U1002" s="80">
        <f t="shared" si="311"/>
        <v>29</v>
      </c>
      <c r="V1002" s="80" t="str">
        <f t="shared" si="312"/>
        <v>'2021-04-29'</v>
      </c>
      <c r="W1002" s="80"/>
      <c r="X1002" s="80" t="str">
        <f t="shared" si="313"/>
        <v>null</v>
      </c>
      <c r="Y1002" s="3" t="s">
        <v>5158</v>
      </c>
      <c r="Z1002" s="124">
        <f>IFERROR(IF(Y1002="","null",VLOOKUP(Y1002,Marcas!$A$2:$C$2024,2,0)),"")</f>
        <v>227</v>
      </c>
      <c r="AA1002" s="3" t="s">
        <v>5159</v>
      </c>
      <c r="AB1002" s="3">
        <f>IFERROR(IF(AA1002="","",IF(AA1002="EMPORIO LEGAL",1,VLOOKUP(AA1002,Clientes!$A$2:$B$1190,2,0))),"")</f>
        <v>147</v>
      </c>
      <c r="AC1002" s="3">
        <f>IFERROR(IF(Tabla1[[#This Row],[id_control]]="null","",VLOOKUP(CONCATENATE(Tabla1[[#This Row],[CLIENTE]],"-",Tabla1[[#This Row],[id_control]]),Hoja1!$C$2:$D$1994,2,0)),"")</f>
        <v>1002</v>
      </c>
      <c r="AD1002" s="3" t="s">
        <v>5160</v>
      </c>
      <c r="AE1002" s="3"/>
      <c r="AF1002" s="3"/>
      <c r="AG1002" s="3"/>
      <c r="AH1002" s="3"/>
      <c r="AI1002" s="3"/>
      <c r="AJ1002" s="3"/>
      <c r="AK1002" s="3"/>
      <c r="AL1002" s="3" t="s">
        <v>5161</v>
      </c>
      <c r="AM1002" s="6"/>
      <c r="AN1002" s="6"/>
      <c r="AO1002" s="6"/>
      <c r="AP1002" s="6"/>
      <c r="AQ1002" s="10" t="s">
        <v>5162</v>
      </c>
      <c r="AR1002" s="6"/>
      <c r="AS1002" s="6"/>
      <c r="AT1002" s="6"/>
      <c r="AU1002" s="6"/>
      <c r="AV1002" s="6" t="s">
        <v>5163</v>
      </c>
      <c r="AW1002" s="6"/>
      <c r="AX1002" s="6"/>
      <c r="AY1002" s="6"/>
      <c r="AZ1002" s="6"/>
      <c r="BA1002" s="6"/>
      <c r="BB1002" s="6"/>
      <c r="BC1002" s="6"/>
      <c r="BD1002" s="6" t="s">
        <v>5164</v>
      </c>
      <c r="BE1002" s="8">
        <v>1001</v>
      </c>
      <c r="BF1002" s="6" t="str">
        <f t="shared" si="314"/>
        <v>insert into bitacoras_estatus (numero_expediente, numero_registro, representante, fecha_inicio, fecha_vencimiento, id_cliente, id_admin, id_bitacoras_estatus, id_estatus, id_clase, id_marca, created_at, updated_at) values('1176051','1237812','GILBERTO MANUEL REZA OLIVAS','2011-04-28','2021-04-29','147','2','1','1',null,227,'2011-04-28 00:00:00','2011-04-28 00:00:00');</v>
      </c>
      <c r="BG1002" s="6" t="str">
        <f t="shared" si="315"/>
        <v>insert into servicios_comentarios (comentario, id_admin, id_estatus, created_at, updated_at) values('TITULO ENTREGADO 25/10/2011',1,1001,'2011-04-28 00:00:00','2011-04-28 00:00:00');</v>
      </c>
      <c r="BH1002" s="6" t="str">
        <f t="shared" si="316"/>
        <v>insert into servicios_comentarios (comentario, id_admin, id_estatus, created_at, updated_at) values('4200640, cel Rocio 2357037',1,1001,'2011-04-28 00:00:00','2011-04-28 00:00:00');</v>
      </c>
      <c r="BI1002" s="137" t="str">
        <f t="shared" si="317"/>
        <v>update bitacoras_estatus set comprobacion_uso = 1, id_estatus=10 where id=1001;</v>
      </c>
      <c r="BJ1002" s="137" t="str">
        <f t="shared" si="318"/>
        <v>update bitacoras_estatus set numero_expediente = '1176051', numero_registro = '1237812', id_estatus = 10, fecha_inicio = '2011-04-28', fecha_vencimiento ='2021-04-29', created_at ='2011-04-28 00:00:00', updated_at ='2011-04-28 00:00:00', id_clase=null, id_marca=227, id_cliente=147, vigencia = 1 where id =1001;</v>
      </c>
      <c r="BK1002" s="137" t="str">
        <f t="shared" si="319"/>
        <v>update bitacoras_estatus set id_estatus = 10 where id =1001;</v>
      </c>
    </row>
    <row r="1003" spans="1:63">
      <c r="A1003" s="6">
        <v>605469</v>
      </c>
      <c r="B1003" s="6">
        <v>828625</v>
      </c>
      <c r="C1003" s="6">
        <f>IF(Tabla1[[#This Row],[No. REG.]]="","",1)</f>
        <v>1</v>
      </c>
      <c r="D1003" s="6" t="s">
        <v>492</v>
      </c>
      <c r="E1003" s="6">
        <f>IF(Tabla1[[#This Row],[STATUS]]="","",VLOOKUP(D1003,Estatus!$A$2:$B$13,2,0))</f>
        <v>1</v>
      </c>
      <c r="F1003" s="6">
        <f>IF(Tabla1[[#This Row],[STATUS]]="","",VLOOKUP(D1003,Estatus!$A$2:$I$12,9,0))</f>
        <v>0</v>
      </c>
      <c r="G1003" s="16"/>
      <c r="H1003" s="7">
        <v>37788</v>
      </c>
      <c r="I1003" s="80">
        <f t="shared" si="300"/>
        <v>2003</v>
      </c>
      <c r="J1003" s="80">
        <f t="shared" si="301"/>
        <v>6</v>
      </c>
      <c r="K1003" s="80">
        <f t="shared" si="302"/>
        <v>16</v>
      </c>
      <c r="L1003" s="80" t="str">
        <f t="shared" si="303"/>
        <v>06</v>
      </c>
      <c r="M1003" s="80">
        <f t="shared" si="304"/>
        <v>16</v>
      </c>
      <c r="N1003" s="80" t="str">
        <f t="shared" si="305"/>
        <v>'2003-06-16'</v>
      </c>
      <c r="O1003" s="80" t="str">
        <f t="shared" si="306"/>
        <v>'2003-06-16 00:00:00'</v>
      </c>
      <c r="P1003" s="7">
        <v>41441</v>
      </c>
      <c r="Q1003" s="80">
        <f t="shared" si="307"/>
        <v>2013</v>
      </c>
      <c r="R1003" s="80">
        <f t="shared" si="308"/>
        <v>6</v>
      </c>
      <c r="S1003" s="80">
        <f t="shared" si="309"/>
        <v>16</v>
      </c>
      <c r="T1003" s="80" t="str">
        <f t="shared" si="310"/>
        <v>06</v>
      </c>
      <c r="U1003" s="80">
        <f t="shared" si="311"/>
        <v>16</v>
      </c>
      <c r="V1003" s="80" t="str">
        <f t="shared" si="312"/>
        <v>'2013-06-16'</v>
      </c>
      <c r="W1003" s="80"/>
      <c r="X1003" s="80" t="str">
        <f t="shared" si="313"/>
        <v>null</v>
      </c>
      <c r="Y1003" s="16" t="s">
        <v>5165</v>
      </c>
      <c r="Z1003" s="126">
        <f>IFERROR(IF(Y1003="","null",VLOOKUP(Y1003,Marcas!$A$2:$C$2024,2,0)),"")</f>
        <v>281</v>
      </c>
      <c r="AA1003" s="6" t="s">
        <v>5166</v>
      </c>
      <c r="AB1003" s="6">
        <f>IFERROR(IF(AA1003="","",IF(AA1003="EMPORIO LEGAL",1,VLOOKUP(AA1003,Clientes!$A$2:$B$1190,2,0))),"")</f>
        <v>146</v>
      </c>
      <c r="AC1003" s="6">
        <f>IFERROR(IF(Tabla1[[#This Row],[id_control]]="null","",VLOOKUP(CONCATENATE(Tabla1[[#This Row],[CLIENTE]],"-",Tabla1[[#This Row],[id_control]]),Hoja1!$C$2:$D$1994,2,0)),"")</f>
        <v>1003</v>
      </c>
      <c r="AD1003" s="6" t="s">
        <v>5167</v>
      </c>
      <c r="AE1003" s="6"/>
      <c r="AF1003" s="6"/>
      <c r="AG1003" s="6"/>
      <c r="AH1003" s="6"/>
      <c r="AI1003" s="6"/>
      <c r="AJ1003" s="6"/>
      <c r="AK1003" s="6"/>
      <c r="AL1003" s="3">
        <v>4104130</v>
      </c>
      <c r="AM1003" s="6"/>
      <c r="AN1003" s="6"/>
      <c r="AO1003" s="6"/>
      <c r="AP1003" s="6"/>
      <c r="AQ1003" s="4">
        <v>6142201944</v>
      </c>
      <c r="AR1003" s="6"/>
      <c r="AS1003" s="6"/>
      <c r="AT1003" s="6"/>
      <c r="AU1003" s="6"/>
      <c r="AV1003" s="6" t="s">
        <v>5168</v>
      </c>
      <c r="AW1003" s="6"/>
      <c r="AX1003" s="6"/>
      <c r="AY1003" s="6"/>
      <c r="AZ1003" s="6"/>
      <c r="BA1003" s="6"/>
      <c r="BB1003" s="6"/>
      <c r="BC1003" s="6"/>
      <c r="BD1003" s="8" t="s">
        <v>5169</v>
      </c>
      <c r="BE1003" s="8">
        <v>1002</v>
      </c>
      <c r="BF1003" s="6" t="str">
        <f t="shared" si="314"/>
        <v>insert into bitacoras_estatus (numero_expediente, numero_registro, representante, fecha_inicio, fecha_vencimiento, id_cliente, id_admin, id_bitacoras_estatus, id_estatus, id_clase, id_marca, created_at, updated_at) values('605469','828625','MARIO ARTURO GONZALEZ PIÑON','2003-06-16','2013-06-16','146','2','1','1',null,281,'2003-06-16 00:00:00','2003-06-16 00:00:00');</v>
      </c>
      <c r="BG1003" s="6" t="str">
        <f t="shared" si="315"/>
        <v/>
      </c>
      <c r="BH1003" s="6" t="str">
        <f t="shared" si="316"/>
        <v>insert into servicios_comentarios (comentario, id_admin, id_estatus, created_at, updated_at) values(', TEL.-410-4130, CEL.-614-220-1944',1,1002,'2003-06-16 00:00:00','2003-06-16 00:00:00');</v>
      </c>
      <c r="BI1003" s="137" t="str">
        <f t="shared" si="317"/>
        <v>update bitacoras_estatus set comprobacion_uso = 1, id_estatus=1 where id=1002;</v>
      </c>
      <c r="BJ1003" s="137" t="str">
        <f t="shared" si="318"/>
        <v>update bitacoras_estatus set numero_expediente = '605469', numero_registro = '828625', id_estatus = 1, fecha_inicio = '2003-06-16', fecha_vencimiento ='2013-06-16', created_at ='2003-06-16 00:00:00', updated_at ='2003-06-16 00:00:00', id_clase=null, id_marca=281, id_cliente=146, vigencia = 0 where id =1002;</v>
      </c>
      <c r="BK1003" s="137" t="str">
        <f t="shared" si="319"/>
        <v>update bitacoras_estatus set id_estatus = 1 where id =1002;</v>
      </c>
    </row>
    <row r="1004" spans="1:63" ht="27">
      <c r="A1004" s="6">
        <v>247949</v>
      </c>
      <c r="B1004" s="6">
        <v>513953</v>
      </c>
      <c r="C1004" s="6">
        <f>IF(Tabla1[[#This Row],[No. REG.]]="","",1)</f>
        <v>1</v>
      </c>
      <c r="D1004" s="3" t="s">
        <v>492</v>
      </c>
      <c r="E1004" s="3">
        <f>IF(Tabla1[[#This Row],[STATUS]]="","",VLOOKUP(D1004,Estatus!$A$2:$B$13,2,0))</f>
        <v>1</v>
      </c>
      <c r="F1004" s="3">
        <f>IF(Tabla1[[#This Row],[STATUS]]="","",VLOOKUP(D1004,Estatus!$A$2:$I$12,9,0))</f>
        <v>0</v>
      </c>
      <c r="G1004" s="12" t="s">
        <v>5170</v>
      </c>
      <c r="H1004" s="7">
        <v>35017</v>
      </c>
      <c r="I1004" s="80">
        <f t="shared" si="300"/>
        <v>1995</v>
      </c>
      <c r="J1004" s="80">
        <f t="shared" si="301"/>
        <v>11</v>
      </c>
      <c r="K1004" s="80">
        <f t="shared" si="302"/>
        <v>14</v>
      </c>
      <c r="L1004" s="80">
        <f t="shared" si="303"/>
        <v>11</v>
      </c>
      <c r="M1004" s="80">
        <f t="shared" si="304"/>
        <v>14</v>
      </c>
      <c r="N1004" s="80" t="str">
        <f t="shared" si="305"/>
        <v>'1995-11-14'</v>
      </c>
      <c r="O1004" s="80" t="str">
        <f t="shared" si="306"/>
        <v>'1995-11-14 00:00:00'</v>
      </c>
      <c r="P1004" s="7">
        <v>42322</v>
      </c>
      <c r="Q1004" s="80">
        <f t="shared" si="307"/>
        <v>2015</v>
      </c>
      <c r="R1004" s="80">
        <f t="shared" si="308"/>
        <v>11</v>
      </c>
      <c r="S1004" s="80">
        <f t="shared" si="309"/>
        <v>14</v>
      </c>
      <c r="T1004" s="80">
        <f t="shared" si="310"/>
        <v>11</v>
      </c>
      <c r="U1004" s="80">
        <f t="shared" si="311"/>
        <v>14</v>
      </c>
      <c r="V1004" s="80" t="str">
        <f t="shared" si="312"/>
        <v>'2015-11-14'</v>
      </c>
      <c r="W1004" s="80"/>
      <c r="X1004" s="80" t="str">
        <f t="shared" si="313"/>
        <v>null</v>
      </c>
      <c r="Y1004" s="6" t="s">
        <v>5171</v>
      </c>
      <c r="Z1004" s="123">
        <f>IFERROR(IF(Y1004="","null",VLOOKUP(Y1004,Marcas!$A$2:$C$2024,2,0)),"")</f>
        <v>837</v>
      </c>
      <c r="AA1004" s="6" t="s">
        <v>5166</v>
      </c>
      <c r="AB1004" s="6">
        <f>IFERROR(IF(AA1004="","",IF(AA1004="EMPORIO LEGAL",1,VLOOKUP(AA1004,Clientes!$A$2:$B$1190,2,0))),"")</f>
        <v>146</v>
      </c>
      <c r="AC1004" s="6">
        <f>IFERROR(IF(Tabla1[[#This Row],[id_control]]="null","",VLOOKUP(CONCATENATE(Tabla1[[#This Row],[CLIENTE]],"-",Tabla1[[#This Row],[id_control]]),Hoja1!$C$2:$D$1994,2,0)),"")</f>
        <v>1004</v>
      </c>
      <c r="AD1004" s="6" t="s">
        <v>5167</v>
      </c>
      <c r="AE1004" s="6"/>
      <c r="AF1004" s="6"/>
      <c r="AG1004" s="6"/>
      <c r="AH1004" s="6"/>
      <c r="AI1004" s="6"/>
      <c r="AJ1004" s="6"/>
      <c r="AK1004" s="6"/>
      <c r="AL1004" s="3">
        <v>4104130</v>
      </c>
      <c r="AM1004" s="6"/>
      <c r="AN1004" s="6"/>
      <c r="AO1004" s="6"/>
      <c r="AP1004" s="6"/>
      <c r="AQ1004" s="4">
        <v>6142201944</v>
      </c>
      <c r="AR1004" s="6"/>
      <c r="AS1004" s="6"/>
      <c r="AT1004" s="6"/>
      <c r="AU1004" s="6"/>
      <c r="AV1004" s="6" t="s">
        <v>5168</v>
      </c>
      <c r="AW1004" s="6"/>
      <c r="AX1004" s="6"/>
      <c r="AY1004" s="6"/>
      <c r="AZ1004" s="6"/>
      <c r="BA1004" s="6"/>
      <c r="BB1004" s="6"/>
      <c r="BC1004" s="6"/>
      <c r="BD1004" s="8" t="s">
        <v>5169</v>
      </c>
      <c r="BE1004" s="8">
        <v>1003</v>
      </c>
      <c r="BF1004" s="6" t="str">
        <f t="shared" si="314"/>
        <v>insert into bitacoras_estatus (numero_expediente, numero_registro, representante, fecha_inicio, fecha_vencimiento, id_cliente, id_admin, id_bitacoras_estatus, id_estatus, id_clase, id_marca, created_at, updated_at) values('247949','513953','MARIO ARTURO GONZALEZ PIÑON','1995-11-14','2015-11-14','146','2','1','1',null,837,'1995-11-14 00:00:00','1995-11-14 00:00:00');</v>
      </c>
      <c r="BG1004" s="6" t="str">
        <f t="shared" si="315"/>
        <v>insert into servicios_comentarios (comentario, id_admin, id_estatus, created_at, updated_at) values('RENOVACIÓN PENDIENTE CHEQUEO KARINA, NO LES INTERESA LA RENOVACIÓN',1,1003,'1995-11-14 00:00:00','1995-11-14 00:00:00');</v>
      </c>
      <c r="BH1004" s="6" t="str">
        <f t="shared" si="316"/>
        <v>insert into servicios_comentarios (comentario, id_admin, id_estatus, created_at, updated_at) values(', TEL.-410-4130, CEL.-614-220-1944',1,1003,'1995-11-14 00:00:00','1995-11-14 00:00:00');</v>
      </c>
      <c r="BI1004" s="137" t="str">
        <f t="shared" si="317"/>
        <v>update bitacoras_estatus set comprobacion_uso = 1, id_estatus=1 where id=1003;</v>
      </c>
      <c r="BJ1004" s="137" t="str">
        <f t="shared" si="318"/>
        <v>update bitacoras_estatus set numero_expediente = '247949', numero_registro = '513953', id_estatus = 1, fecha_inicio = '1995-11-14', fecha_vencimiento ='2015-11-14', created_at ='1995-11-14 00:00:00', updated_at ='1995-11-14 00:00:00', id_clase=null, id_marca=837, id_cliente=146, vigencia = 0 where id =1003;</v>
      </c>
      <c r="BK1004" s="137" t="str">
        <f t="shared" si="319"/>
        <v>update bitacoras_estatus set id_estatus = 1 where id =1003;</v>
      </c>
    </row>
    <row r="1005" spans="1:63" ht="27">
      <c r="A1005" s="6">
        <v>250264</v>
      </c>
      <c r="B1005" s="6">
        <v>550316</v>
      </c>
      <c r="C1005" s="6">
        <f>IF(Tabla1[[#This Row],[No. REG.]]="","",1)</f>
        <v>1</v>
      </c>
      <c r="D1005" s="3" t="s">
        <v>492</v>
      </c>
      <c r="E1005" s="3">
        <f>IF(Tabla1[[#This Row],[STATUS]]="","",VLOOKUP(D1005,Estatus!$A$2:$B$13,2,0))</f>
        <v>1</v>
      </c>
      <c r="F1005" s="3">
        <f>IF(Tabla1[[#This Row],[STATUS]]="","",VLOOKUP(D1005,Estatus!$A$2:$I$12,9,0))</f>
        <v>0</v>
      </c>
      <c r="G1005" s="12" t="s">
        <v>5172</v>
      </c>
      <c r="H1005" s="7">
        <v>35046</v>
      </c>
      <c r="I1005" s="80">
        <f t="shared" si="300"/>
        <v>1995</v>
      </c>
      <c r="J1005" s="80">
        <f t="shared" si="301"/>
        <v>12</v>
      </c>
      <c r="K1005" s="80">
        <f t="shared" si="302"/>
        <v>13</v>
      </c>
      <c r="L1005" s="80">
        <f t="shared" si="303"/>
        <v>12</v>
      </c>
      <c r="M1005" s="80">
        <f t="shared" si="304"/>
        <v>13</v>
      </c>
      <c r="N1005" s="80" t="str">
        <f t="shared" si="305"/>
        <v>'1995-12-13'</v>
      </c>
      <c r="O1005" s="80" t="str">
        <f t="shared" si="306"/>
        <v>'1995-12-13 00:00:00'</v>
      </c>
      <c r="P1005" s="7">
        <v>42351</v>
      </c>
      <c r="Q1005" s="80">
        <f t="shared" si="307"/>
        <v>2015</v>
      </c>
      <c r="R1005" s="80">
        <f t="shared" si="308"/>
        <v>12</v>
      </c>
      <c r="S1005" s="80">
        <f t="shared" si="309"/>
        <v>13</v>
      </c>
      <c r="T1005" s="80">
        <f t="shared" si="310"/>
        <v>12</v>
      </c>
      <c r="U1005" s="80">
        <f t="shared" si="311"/>
        <v>13</v>
      </c>
      <c r="V1005" s="80" t="str">
        <f t="shared" si="312"/>
        <v>'2015-12-13'</v>
      </c>
      <c r="W1005" s="80"/>
      <c r="X1005" s="80" t="str">
        <f t="shared" si="313"/>
        <v>null</v>
      </c>
      <c r="Y1005" s="6" t="s">
        <v>5173</v>
      </c>
      <c r="Z1005" s="123">
        <f>IFERROR(IF(Y1005="","null",VLOOKUP(Y1005,Marcas!$A$2:$C$2024,2,0)),"")</f>
        <v>175</v>
      </c>
      <c r="AA1005" s="6" t="s">
        <v>5166</v>
      </c>
      <c r="AB1005" s="6">
        <f>IFERROR(IF(AA1005="","",IF(AA1005="EMPORIO LEGAL",1,VLOOKUP(AA1005,Clientes!$A$2:$B$1190,2,0))),"")</f>
        <v>146</v>
      </c>
      <c r="AC1005" s="6">
        <f>IFERROR(IF(Tabla1[[#This Row],[id_control]]="null","",VLOOKUP(CONCATENATE(Tabla1[[#This Row],[CLIENTE]],"-",Tabla1[[#This Row],[id_control]]),Hoja1!$C$2:$D$1994,2,0)),"")</f>
        <v>1005</v>
      </c>
      <c r="AD1005" s="6" t="s">
        <v>5167</v>
      </c>
      <c r="AE1005" s="6"/>
      <c r="AF1005" s="6"/>
      <c r="AG1005" s="6"/>
      <c r="AH1005" s="6"/>
      <c r="AI1005" s="6"/>
      <c r="AJ1005" s="6"/>
      <c r="AK1005" s="6"/>
      <c r="AL1005" s="3">
        <v>4104130</v>
      </c>
      <c r="AM1005" s="6"/>
      <c r="AN1005" s="6"/>
      <c r="AO1005" s="6"/>
      <c r="AP1005" s="6"/>
      <c r="AQ1005" s="4">
        <v>6142201944</v>
      </c>
      <c r="AR1005" s="6"/>
      <c r="AS1005" s="6"/>
      <c r="AT1005" s="6"/>
      <c r="AU1005" s="6"/>
      <c r="AV1005" s="6" t="s">
        <v>5168</v>
      </c>
      <c r="AW1005" s="6"/>
      <c r="AX1005" s="6"/>
      <c r="AY1005" s="6"/>
      <c r="AZ1005" s="6"/>
      <c r="BA1005" s="6"/>
      <c r="BB1005" s="6"/>
      <c r="BC1005" s="6"/>
      <c r="BD1005" s="8" t="s">
        <v>5169</v>
      </c>
      <c r="BE1005" s="8">
        <v>1004</v>
      </c>
      <c r="BF1005" s="6" t="str">
        <f t="shared" si="314"/>
        <v>insert into bitacoras_estatus (numero_expediente, numero_registro, representante, fecha_inicio, fecha_vencimiento, id_cliente, id_admin, id_bitacoras_estatus, id_estatus, id_clase, id_marca, created_at, updated_at) values('250264','550316','MARIO ARTURO GONZALEZ PIÑON','1995-12-13','2015-12-13','146','2','1','1',null,175,'1995-12-13 00:00:00','1995-12-13 00:00:00');</v>
      </c>
      <c r="BG1005" s="6" t="str">
        <f t="shared" si="315"/>
        <v>insert into servicios_comentarios (comentario, id_admin, id_estatus, created_at, updated_at) values('PENDIENTE RENOVACIÓN CHEQUEO KARINA, NO LES INTERESA LA RENOVACIÓN',1,1004,'1995-12-13 00:00:00','1995-12-13 00:00:00');</v>
      </c>
      <c r="BH1005" s="6" t="str">
        <f t="shared" si="316"/>
        <v>insert into servicios_comentarios (comentario, id_admin, id_estatus, created_at, updated_at) values(', TEL.-410-4130, CEL.-614-220-1944',1,1004,'1995-12-13 00:00:00','1995-12-13 00:00:00');</v>
      </c>
      <c r="BI1005" s="137" t="str">
        <f t="shared" si="317"/>
        <v>update bitacoras_estatus set comprobacion_uso = 1, id_estatus=1 where id=1004;</v>
      </c>
      <c r="BJ1005" s="137" t="str">
        <f t="shared" si="318"/>
        <v>update bitacoras_estatus set numero_expediente = '250264', numero_registro = '550316', id_estatus = 1, fecha_inicio = '1995-12-13', fecha_vencimiento ='2015-12-13', created_at ='1995-12-13 00:00:00', updated_at ='1995-12-13 00:00:00', id_clase=null, id_marca=175, id_cliente=146, vigencia = 0 where id =1004;</v>
      </c>
      <c r="BK1005" s="137" t="str">
        <f t="shared" si="319"/>
        <v>update bitacoras_estatus set id_estatus = 1 where id =1004;</v>
      </c>
    </row>
    <row r="1006" spans="1:63">
      <c r="A1006" s="6">
        <v>568659</v>
      </c>
      <c r="B1006" s="6">
        <v>797704</v>
      </c>
      <c r="C1006" s="6">
        <f>IF(Tabla1[[#This Row],[No. REG.]]="","",1)</f>
        <v>1</v>
      </c>
      <c r="D1006" s="3" t="s">
        <v>46</v>
      </c>
      <c r="E1006" s="3">
        <f>IF(Tabla1[[#This Row],[STATUS]]="","",VLOOKUP(D1006,Estatus!$A$2:$B$13,2,0))</f>
        <v>10</v>
      </c>
      <c r="F1006" s="3">
        <f>IF(Tabla1[[#This Row],[STATUS]]="","",VLOOKUP(D1006,Estatus!$A$2:$I$12,9,0))</f>
        <v>1</v>
      </c>
      <c r="G1006" s="16" t="s">
        <v>5174</v>
      </c>
      <c r="H1006" s="9">
        <v>37530</v>
      </c>
      <c r="I1006" s="81">
        <f t="shared" si="300"/>
        <v>2002</v>
      </c>
      <c r="J1006" s="81">
        <f t="shared" si="301"/>
        <v>10</v>
      </c>
      <c r="K1006" s="81">
        <f t="shared" si="302"/>
        <v>1</v>
      </c>
      <c r="L1006" s="81">
        <f t="shared" si="303"/>
        <v>10</v>
      </c>
      <c r="M1006" s="81" t="str">
        <f t="shared" si="304"/>
        <v>01</v>
      </c>
      <c r="N1006" s="81" t="str">
        <f t="shared" si="305"/>
        <v>'2002-10-01'</v>
      </c>
      <c r="O1006" s="81" t="str">
        <f t="shared" si="306"/>
        <v>'2002-10-01 00:00:00'</v>
      </c>
      <c r="P1006" s="9">
        <v>44835</v>
      </c>
      <c r="Q1006" s="81">
        <f t="shared" si="307"/>
        <v>2022</v>
      </c>
      <c r="R1006" s="81">
        <f t="shared" si="308"/>
        <v>10</v>
      </c>
      <c r="S1006" s="81">
        <f t="shared" si="309"/>
        <v>1</v>
      </c>
      <c r="T1006" s="81">
        <f t="shared" si="310"/>
        <v>10</v>
      </c>
      <c r="U1006" s="81" t="str">
        <f t="shared" si="311"/>
        <v>01</v>
      </c>
      <c r="V1006" s="81" t="str">
        <f t="shared" si="312"/>
        <v>'2022-10-01'</v>
      </c>
      <c r="W1006" s="81"/>
      <c r="X1006" s="81" t="str">
        <f t="shared" si="313"/>
        <v>null</v>
      </c>
      <c r="Y1006" s="6" t="s">
        <v>5175</v>
      </c>
      <c r="Z1006" s="123">
        <f>IFERROR(IF(Y1006="","null",VLOOKUP(Y1006,Marcas!$A$2:$C$2024,2,0)),"")</f>
        <v>817</v>
      </c>
      <c r="AA1006" s="6" t="s">
        <v>5166</v>
      </c>
      <c r="AB1006" s="6">
        <f>IFERROR(IF(AA1006="","",IF(AA1006="EMPORIO LEGAL",1,VLOOKUP(AA1006,Clientes!$A$2:$B$1190,2,0))),"")</f>
        <v>146</v>
      </c>
      <c r="AC1006" s="6">
        <f>IFERROR(IF(Tabla1[[#This Row],[id_control]]="null","",VLOOKUP(CONCATENATE(Tabla1[[#This Row],[CLIENTE]],"-",Tabla1[[#This Row],[id_control]]),Hoja1!$C$2:$D$1994,2,0)),"")</f>
        <v>1006</v>
      </c>
      <c r="AD1006" s="6" t="s">
        <v>5167</v>
      </c>
      <c r="AE1006" s="6"/>
      <c r="AF1006" s="6"/>
      <c r="AG1006" s="6"/>
      <c r="AH1006" s="6"/>
      <c r="AI1006" s="6"/>
      <c r="AJ1006" s="6"/>
      <c r="AK1006" s="6"/>
      <c r="AL1006" s="8" t="s">
        <v>5176</v>
      </c>
      <c r="AM1006" s="6"/>
      <c r="AN1006" s="6"/>
      <c r="AO1006" s="6"/>
      <c r="AP1006" s="6"/>
      <c r="AQ1006" s="10" t="s">
        <v>5177</v>
      </c>
      <c r="AR1006" s="6"/>
      <c r="AS1006" s="6"/>
      <c r="AT1006" s="6"/>
      <c r="AU1006" s="6"/>
      <c r="AV1006" s="6" t="s">
        <v>5168</v>
      </c>
      <c r="AW1006" s="6"/>
      <c r="AX1006" s="6"/>
      <c r="AY1006" s="6"/>
      <c r="AZ1006" s="6"/>
      <c r="BA1006" s="6"/>
      <c r="BB1006" s="6"/>
      <c r="BC1006" s="6"/>
      <c r="BD1006" s="6" t="s">
        <v>5169</v>
      </c>
      <c r="BE1006" s="8">
        <v>1005</v>
      </c>
      <c r="BF1006" s="6" t="str">
        <f t="shared" si="314"/>
        <v>insert into bitacoras_estatus (numero_expediente, numero_registro, representante, fecha_inicio, fecha_vencimiento, id_cliente, id_admin, id_bitacoras_estatus, id_estatus, id_clase, id_marca, created_at, updated_at) values('568659','797704','MARIO ARTURO GONZALEZ PIÑON','2002-10-01','2022-10-01','146','2','1','1',null,817,'2002-10-01 00:00:00','2002-10-01 00:00:00');</v>
      </c>
      <c r="BG1006" s="6" t="str">
        <f t="shared" si="315"/>
        <v>insert into servicios_comentarios (comentario, id_admin, id_estatus, created_at, updated_at) values('RENOVACION recibida 29/07/2013',1,1005,'2002-10-01 00:00:00','2002-10-01 00:00:00');</v>
      </c>
      <c r="BH1006" s="6" t="str">
        <f t="shared" si="316"/>
        <v>insert into servicios_comentarios (comentario, id_admin, id_estatus, created_at, updated_at) values(', TEL.-410-4130, CEL.-614-220-1944',1,1005,'2002-10-01 00:00:00','2002-10-01 00:00:00');</v>
      </c>
      <c r="BI1006" s="137" t="str">
        <f t="shared" si="317"/>
        <v>update bitacoras_estatus set comprobacion_uso = 1, id_estatus=10 where id=1005;</v>
      </c>
      <c r="BJ1006" s="137" t="str">
        <f t="shared" si="318"/>
        <v>update bitacoras_estatus set numero_expediente = '568659', numero_registro = '797704', id_estatus = 10, fecha_inicio = '2002-10-01', fecha_vencimiento ='2022-10-01', created_at ='2002-10-01 00:00:00', updated_at ='2002-10-01 00:00:00', id_clase=null, id_marca=817, id_cliente=146, vigencia = 1 where id =1005;</v>
      </c>
      <c r="BK1006" s="137" t="str">
        <f t="shared" si="319"/>
        <v>update bitacoras_estatus set id_estatus = 10 where id =1005;</v>
      </c>
    </row>
    <row r="1007" spans="1:63" ht="105">
      <c r="A1007" s="3">
        <v>195700</v>
      </c>
      <c r="B1007" s="3">
        <v>462086</v>
      </c>
      <c r="C1007" s="3">
        <f>IF(Tabla1[[#This Row],[No. REG.]]="","",1)</f>
        <v>1</v>
      </c>
      <c r="D1007" s="3" t="s">
        <v>46</v>
      </c>
      <c r="E1007" s="3">
        <f>IF(Tabla1[[#This Row],[STATUS]]="","",VLOOKUP(D1007,Estatus!$A$2:$B$13,2,0))</f>
        <v>10</v>
      </c>
      <c r="F1007" s="3">
        <f>IF(Tabla1[[#This Row],[STATUS]]="","",VLOOKUP(D1007,Estatus!$A$2:$I$12,9,0))</f>
        <v>1</v>
      </c>
      <c r="G1007" s="12" t="s">
        <v>5178</v>
      </c>
      <c r="H1007" s="7">
        <v>41187</v>
      </c>
      <c r="I1007" s="80">
        <f t="shared" si="300"/>
        <v>2012</v>
      </c>
      <c r="J1007" s="80">
        <f t="shared" si="301"/>
        <v>10</v>
      </c>
      <c r="K1007" s="80">
        <f t="shared" si="302"/>
        <v>5</v>
      </c>
      <c r="L1007" s="80">
        <f t="shared" si="303"/>
        <v>10</v>
      </c>
      <c r="M1007" s="80" t="str">
        <f t="shared" si="304"/>
        <v>05</v>
      </c>
      <c r="N1007" s="80" t="str">
        <f t="shared" si="305"/>
        <v>'2012-10-05'</v>
      </c>
      <c r="O1007" s="80" t="str">
        <f t="shared" si="306"/>
        <v>'2012-10-05 00:00:00'</v>
      </c>
      <c r="P1007" s="7">
        <v>45390</v>
      </c>
      <c r="Q1007" s="80">
        <f t="shared" si="307"/>
        <v>2024</v>
      </c>
      <c r="R1007" s="80">
        <f t="shared" si="308"/>
        <v>4</v>
      </c>
      <c r="S1007" s="80">
        <f t="shared" si="309"/>
        <v>8</v>
      </c>
      <c r="T1007" s="80" t="str">
        <f t="shared" si="310"/>
        <v>04</v>
      </c>
      <c r="U1007" s="80" t="str">
        <f t="shared" si="311"/>
        <v>08</v>
      </c>
      <c r="V1007" s="80" t="str">
        <f t="shared" si="312"/>
        <v>'2024-04-08'</v>
      </c>
      <c r="W1007" s="80"/>
      <c r="X1007" s="80" t="str">
        <f t="shared" si="313"/>
        <v>null</v>
      </c>
      <c r="Y1007" s="3" t="s">
        <v>5179</v>
      </c>
      <c r="Z1007" s="124">
        <f>IFERROR(IF(Y1007="","null",VLOOKUP(Y1007,Marcas!$A$2:$C$2024,2,0)),"")</f>
        <v>226</v>
      </c>
      <c r="AA1007" s="3" t="s">
        <v>5166</v>
      </c>
      <c r="AB1007" s="3">
        <f>IFERROR(IF(AA1007="","",IF(AA1007="EMPORIO LEGAL",1,VLOOKUP(AA1007,Clientes!$A$2:$B$1190,2,0))),"")</f>
        <v>146</v>
      </c>
      <c r="AC1007" s="3">
        <f>IFERROR(IF(Tabla1[[#This Row],[id_control]]="null","",VLOOKUP(CONCATENATE(Tabla1[[#This Row],[CLIENTE]],"-",Tabla1[[#This Row],[id_control]]),Hoja1!$C$2:$D$1994,2,0)),"")</f>
        <v>1007</v>
      </c>
      <c r="AD1007" s="3" t="s">
        <v>5167</v>
      </c>
      <c r="AE1007" s="3"/>
      <c r="AF1007" s="3"/>
      <c r="AG1007" s="3"/>
      <c r="AH1007" s="3"/>
      <c r="AI1007" s="3"/>
      <c r="AJ1007" s="3"/>
      <c r="AK1007" s="3"/>
      <c r="AL1007" s="3" t="s">
        <v>5176</v>
      </c>
      <c r="AM1007" s="6"/>
      <c r="AN1007" s="6"/>
      <c r="AO1007" s="6"/>
      <c r="AP1007" s="6"/>
      <c r="AQ1007" s="4" t="s">
        <v>5177</v>
      </c>
      <c r="AR1007" s="4"/>
      <c r="AS1007" s="4"/>
      <c r="AT1007" s="6"/>
      <c r="AU1007" s="6"/>
      <c r="AV1007" s="13" t="s">
        <v>5168</v>
      </c>
      <c r="AW1007" s="11"/>
      <c r="AX1007" s="6"/>
      <c r="AY1007" s="6"/>
      <c r="AZ1007" s="6"/>
      <c r="BA1007" s="6"/>
      <c r="BB1007" s="6"/>
      <c r="BC1007" s="6"/>
      <c r="BD1007" s="6" t="s">
        <v>5169</v>
      </c>
      <c r="BE1007" s="8">
        <v>1006</v>
      </c>
      <c r="BF1007" s="6" t="str">
        <f t="shared" si="314"/>
        <v>insert into bitacoras_estatus (numero_expediente, numero_registro, representante, fecha_inicio, fecha_vencimiento, id_cliente, id_admin, id_bitacoras_estatus, id_estatus, id_clase, id_marca, created_at, updated_at) values('195700','462086','MARIO ARTURO GONZALEZ PIÑON','2012-10-05','2024-04-08','146','2','1','1',null,226,'2012-10-05 00:00:00','2012-10-05 00:00:00');</v>
      </c>
      <c r="BG1007" s="6" t="str">
        <f t="shared" si="315"/>
        <v>insert into servicios_comentarios (comentario, id_admin, id_estatus, created_at, updated_at) values('NOTIFICACION RECIBIDA 28/08/2013. SE DEJA EN SUSPENSO X JUICIO DE NULIDAD/ CONTESTACIÓN A JUICIO DE NULIDAD PRESENTADO EN FECHA 3 DE JUNIO DEL 2015/ NOTIFICACIÓN ADMISIÓN DE CONTESTACIÓN Y SOLICITUD A PARTE ACTORA DE MANIFESTAR LO QUE A SU DERECHO CONVENGA EN FECHA 16 DE JULIO DEL 2015',1,1006,'2012-10-05 00:00:00','2012-10-05 00:00:00');</v>
      </c>
      <c r="BH1007" s="6" t="str">
        <f t="shared" si="316"/>
        <v>insert into servicios_comentarios (comentario, id_admin, id_estatus, created_at, updated_at) values(', TEL.-410-4130, CEL.-614-220-1944',1,1006,'2012-10-05 00:00:00','2012-10-05 00:00:00');</v>
      </c>
      <c r="BI1007" s="137" t="str">
        <f t="shared" si="317"/>
        <v>update bitacoras_estatus set comprobacion_uso = 1, id_estatus=10 where id=1006;</v>
      </c>
      <c r="BJ1007" s="137" t="str">
        <f t="shared" si="318"/>
        <v>update bitacoras_estatus set numero_expediente = '195700', numero_registro = '462086', id_estatus = 10, fecha_inicio = '2012-10-05', fecha_vencimiento ='2024-04-08', created_at ='2012-10-05 00:00:00', updated_at ='2012-10-05 00:00:00', id_clase=null, id_marca=226, id_cliente=146, vigencia = 1 where id =1006;</v>
      </c>
      <c r="BK1007" s="137" t="str">
        <f t="shared" si="319"/>
        <v>update bitacoras_estatus set id_estatus = 10 where id =1006;</v>
      </c>
    </row>
    <row r="1008" spans="1:63" ht="357">
      <c r="A1008" s="3">
        <v>195700</v>
      </c>
      <c r="B1008" s="3">
        <v>462086</v>
      </c>
      <c r="C1008" s="3">
        <f>IF(Tabla1[[#This Row],[No. REG.]]="","",1)</f>
        <v>1</v>
      </c>
      <c r="D1008" s="3" t="s">
        <v>46</v>
      </c>
      <c r="E1008" s="3">
        <f>IF(Tabla1[[#This Row],[STATUS]]="","",VLOOKUP(D1008,Estatus!$A$2:$B$13,2,0))</f>
        <v>10</v>
      </c>
      <c r="F1008" s="3">
        <f>IF(Tabla1[[#This Row],[STATUS]]="","",VLOOKUP(D1008,Estatus!$A$2:$I$12,9,0))</f>
        <v>1</v>
      </c>
      <c r="G1008" s="12" t="s">
        <v>9064</v>
      </c>
      <c r="H1008" s="7">
        <v>34474</v>
      </c>
      <c r="I1008" s="80">
        <f t="shared" si="300"/>
        <v>1994</v>
      </c>
      <c r="J1008" s="80">
        <f t="shared" si="301"/>
        <v>5</v>
      </c>
      <c r="K1008" s="80">
        <f t="shared" si="302"/>
        <v>20</v>
      </c>
      <c r="L1008" s="80" t="str">
        <f t="shared" si="303"/>
        <v>05</v>
      </c>
      <c r="M1008" s="80">
        <f t="shared" si="304"/>
        <v>20</v>
      </c>
      <c r="N1008" s="80" t="str">
        <f t="shared" si="305"/>
        <v>'1994-05-20'</v>
      </c>
      <c r="O1008" s="80" t="str">
        <f t="shared" si="306"/>
        <v>'1994-05-20 00:00:00'</v>
      </c>
      <c r="P1008" s="7">
        <v>45390</v>
      </c>
      <c r="Q1008" s="80">
        <f t="shared" si="307"/>
        <v>2024</v>
      </c>
      <c r="R1008" s="80">
        <f t="shared" si="308"/>
        <v>4</v>
      </c>
      <c r="S1008" s="80">
        <f t="shared" si="309"/>
        <v>8</v>
      </c>
      <c r="T1008" s="80" t="str">
        <f t="shared" si="310"/>
        <v>04</v>
      </c>
      <c r="U1008" s="80" t="str">
        <f t="shared" si="311"/>
        <v>08</v>
      </c>
      <c r="V1008" s="80" t="str">
        <f t="shared" si="312"/>
        <v>'2024-04-08'</v>
      </c>
      <c r="W1008" s="80"/>
      <c r="X1008" s="80" t="str">
        <f t="shared" si="313"/>
        <v>null</v>
      </c>
      <c r="Y1008" s="3" t="s">
        <v>5166</v>
      </c>
      <c r="Z1008" s="124">
        <f>IFERROR(IF(Y1008="","null",VLOOKUP(Y1008,Marcas!$A$2:$C$2024,2,0)),"")</f>
        <v>225</v>
      </c>
      <c r="AA1008" s="3" t="s">
        <v>5166</v>
      </c>
      <c r="AB1008" s="3">
        <f>IFERROR(IF(AA1008="","",IF(AA1008="EMPORIO LEGAL",1,VLOOKUP(AA1008,Clientes!$A$2:$B$1190,2,0))),"")</f>
        <v>146</v>
      </c>
      <c r="AC1008" s="3">
        <f>IFERROR(IF(Tabla1[[#This Row],[id_control]]="null","",VLOOKUP(CONCATENATE(Tabla1[[#This Row],[CLIENTE]],"-",Tabla1[[#This Row],[id_control]]),Hoja1!$C$2:$D$1994,2,0)),"")</f>
        <v>1008</v>
      </c>
      <c r="AD1008" s="3" t="s">
        <v>5167</v>
      </c>
      <c r="AE1008" s="3"/>
      <c r="AF1008" s="3"/>
      <c r="AG1008" s="3"/>
      <c r="AH1008" s="3"/>
      <c r="AI1008" s="3"/>
      <c r="AJ1008" s="3"/>
      <c r="AK1008" s="3"/>
      <c r="AL1008" s="3" t="s">
        <v>5169</v>
      </c>
      <c r="AM1008" s="6"/>
      <c r="AN1008" s="6"/>
      <c r="AO1008" s="6"/>
      <c r="AP1008" s="6"/>
      <c r="AQ1008" s="6"/>
      <c r="AR1008" s="6"/>
      <c r="AS1008" s="6"/>
      <c r="AT1008" s="6"/>
      <c r="AU1008" s="6"/>
      <c r="AV1008" s="6" t="s">
        <v>5168</v>
      </c>
      <c r="AW1008" s="6"/>
      <c r="AX1008" s="6"/>
      <c r="AY1008" s="6"/>
      <c r="AZ1008" s="6"/>
      <c r="BA1008" s="6"/>
      <c r="BB1008" s="6"/>
      <c r="BC1008" s="6"/>
      <c r="BD1008" s="6" t="s">
        <v>5169</v>
      </c>
      <c r="BE1008" s="8">
        <v>1007</v>
      </c>
      <c r="BF1008" s="6" t="str">
        <f t="shared" si="314"/>
        <v>insert into bitacoras_estatus (numero_expediente, numero_registro, representante, fecha_inicio, fecha_vencimiento, id_cliente, id_admin, id_bitacoras_estatus, id_estatus, id_clase, id_marca, created_at, updated_at) values('195700','462086','MARIO ARTURO GONZALEZ PIÑON','1994-05-20','2024-04-08','146','2','1','1',null,225,'1994-05-20 00:00:00','1994-05-20 00:00:00');</v>
      </c>
      <c r="BG1008" s="6" t="str">
        <f t="shared" si="315"/>
        <v>insert into servicios_comentarios (comentario, id_admin, id_estatus, created_at, updated_at) values('CAMBIO DE DOMICILIO Y TRANSMISION DE DERECHOS ENVIADA 05/10/2012; nulidad de la marca CASA BLANCA  enviada 20/11/2012, TRANSMISION DE DERECHOS RECIBIDA NOVIAS CRISTAL 04/03/02013, REQUISITOS RECIBIDOS 2//08/2013 REQUISITOS CONTESTADOS 19/09/2013 LLEGA NOTIFICACION DE CAMBIO DE DOMICILIO 10/01/14, ALEGATOS CONTESTADOS 20-FEB-2014. REQUISITOS RECIBIDOS 28/03/14. REQUISITOS CONTESTADOS 02/ABRIL/14. RENOVACION DE MARCA ENVIADA 02/ABRIL/14. CONFIRMACION DE RENOVACION DE MARCA 462086 CON NO. 285819/2014 RECIBIDA 08 JUL 2014 . CONSTANCIA DE RENOVACION ENTREGADA 05AGO14. DEMANDA NOVIAS CRYSTAL/ NEGATIVA DE REGISTRO MARCARIO 1124779 CB CASA BLANCA/ CONTESTACIÓN A SOLICITUD DE DECLARACION ADMINISTRATIVA DE INFRACCIÓN VS NOVIAS CRYSTAL PRESENTADA EN FECHA 3 DE JUNIO DEL 2015/ CONTESTACIÓN A SOLICITUD DE DECLARACION ADMINISTRATIVA DE INFRACCIÓN VS NOVIAS CRYSTAL ADMITIDA EN FECHA 6 DE JULIO DEL 2015/ NOTIFICACIÓN NUEVO DOMICILIO PARTE ACTORA RECIBIDA EN FECHA 28 DE JULIO DEL 2015, ALEGATOS PRESENTADOS EL 15/1/2015',1,1007,'1994-05-20 00:00:00','1994-05-20 00:00:00');</v>
      </c>
      <c r="BH1008" s="6" t="str">
        <f t="shared" si="316"/>
        <v>insert into servicios_comentarios (comentario, id_admin, id_estatus, created_at, updated_at) values(', TEL.-410-4130, CEL.-614-220-1944',1,1007,'1994-05-20 00:00:00','1994-05-20 00:00:00');</v>
      </c>
      <c r="BI1008" s="137" t="str">
        <f t="shared" si="317"/>
        <v>update bitacoras_estatus set comprobacion_uso = 1, id_estatus=10 where id=1007;</v>
      </c>
      <c r="BJ1008" s="137" t="str">
        <f t="shared" si="318"/>
        <v>update bitacoras_estatus set numero_expediente = '195700', numero_registro = '462086', id_estatus = 10, fecha_inicio = '1994-05-20', fecha_vencimiento ='2024-04-08', created_at ='1994-05-20 00:00:00', updated_at ='1994-05-20 00:00:00', id_clase=null, id_marca=225, id_cliente=146, vigencia = 1 where id =1007;</v>
      </c>
      <c r="BK1008" s="137" t="str">
        <f t="shared" si="319"/>
        <v>update bitacoras_estatus set id_estatus = 10 where id =1007;</v>
      </c>
    </row>
    <row r="1009" spans="1:63" ht="92">
      <c r="A1009" s="3">
        <v>938567</v>
      </c>
      <c r="B1009" s="3">
        <v>1054273</v>
      </c>
      <c r="C1009" s="3">
        <f>IF(Tabla1[[#This Row],[No. REG.]]="","",1)</f>
        <v>1</v>
      </c>
      <c r="D1009" s="3" t="s">
        <v>46</v>
      </c>
      <c r="E1009" s="3">
        <f>IF(Tabla1[[#This Row],[STATUS]]="","",VLOOKUP(D1009,Estatus!$A$2:$B$13,2,0))</f>
        <v>10</v>
      </c>
      <c r="F1009" s="3">
        <f>IF(Tabla1[[#This Row],[STATUS]]="","",VLOOKUP(D1009,Estatus!$A$2:$I$12,9,0))</f>
        <v>1</v>
      </c>
      <c r="G1009" s="12" t="s">
        <v>5180</v>
      </c>
      <c r="H1009" s="7">
        <v>39596</v>
      </c>
      <c r="I1009" s="80">
        <f t="shared" si="300"/>
        <v>2008</v>
      </c>
      <c r="J1009" s="80">
        <f t="shared" si="301"/>
        <v>5</v>
      </c>
      <c r="K1009" s="80">
        <f t="shared" si="302"/>
        <v>28</v>
      </c>
      <c r="L1009" s="80" t="str">
        <f t="shared" si="303"/>
        <v>05</v>
      </c>
      <c r="M1009" s="80">
        <f t="shared" si="304"/>
        <v>28</v>
      </c>
      <c r="N1009" s="80" t="str">
        <f t="shared" si="305"/>
        <v>'2008-05-28'</v>
      </c>
      <c r="O1009" s="80" t="str">
        <f t="shared" si="306"/>
        <v>'2008-05-28 00:00:00'</v>
      </c>
      <c r="P1009" s="7">
        <v>46901</v>
      </c>
      <c r="Q1009" s="80">
        <f t="shared" si="307"/>
        <v>2028</v>
      </c>
      <c r="R1009" s="80">
        <f t="shared" si="308"/>
        <v>5</v>
      </c>
      <c r="S1009" s="80">
        <f t="shared" si="309"/>
        <v>28</v>
      </c>
      <c r="T1009" s="80" t="str">
        <f t="shared" si="310"/>
        <v>05</v>
      </c>
      <c r="U1009" s="80">
        <f t="shared" si="311"/>
        <v>28</v>
      </c>
      <c r="V1009" s="80" t="str">
        <f t="shared" si="312"/>
        <v>'2028-05-28'</v>
      </c>
      <c r="W1009" s="80"/>
      <c r="X1009" s="80" t="str">
        <f t="shared" si="313"/>
        <v>null</v>
      </c>
      <c r="Y1009" s="3" t="s">
        <v>5181</v>
      </c>
      <c r="Z1009" s="124">
        <f>IFERROR(IF(Y1009="","null",VLOOKUP(Y1009,Marcas!$A$2:$C$2024,2,0)),"")</f>
        <v>224</v>
      </c>
      <c r="AA1009" s="3" t="s">
        <v>5181</v>
      </c>
      <c r="AB1009" s="3">
        <f>IFERROR(IF(AA1009="","",IF(AA1009="EMPORIO LEGAL",1,VLOOKUP(AA1009,Clientes!$A$2:$B$1190,2,0))),"")</f>
        <v>145</v>
      </c>
      <c r="AC1009" s="3">
        <f>IFERROR(IF(Tabla1[[#This Row],[id_control]]="null","",VLOOKUP(CONCATENATE(Tabla1[[#This Row],[CLIENTE]],"-",Tabla1[[#This Row],[id_control]]),Hoja1!$C$2:$D$1994,2,0)),"")</f>
        <v>1009</v>
      </c>
      <c r="AD1009" s="3" t="s">
        <v>5182</v>
      </c>
      <c r="AE1009" s="3"/>
      <c r="AF1009" s="3"/>
      <c r="AG1009" s="3"/>
      <c r="AH1009" s="3"/>
      <c r="AI1009" s="3"/>
      <c r="AJ1009" s="3"/>
      <c r="AK1009" s="3"/>
      <c r="AL1009" s="3" t="s">
        <v>5183</v>
      </c>
      <c r="AM1009" s="6"/>
      <c r="AN1009" s="6"/>
      <c r="AO1009" s="6"/>
      <c r="AP1009" s="6"/>
      <c r="AQ1009" s="4" t="s">
        <v>5184</v>
      </c>
      <c r="AR1009" s="4"/>
      <c r="AS1009" s="6"/>
      <c r="AT1009" s="6"/>
      <c r="AU1009" s="6"/>
      <c r="AV1009" s="5"/>
      <c r="AW1009" s="5" t="s">
        <v>5185</v>
      </c>
      <c r="AX1009" s="5" t="s">
        <v>5186</v>
      </c>
      <c r="AY1009" s="5"/>
      <c r="AZ1009" s="5"/>
      <c r="BA1009" s="5"/>
      <c r="BB1009" s="5"/>
      <c r="BC1009" s="5"/>
      <c r="BD1009" s="6" t="s">
        <v>5187</v>
      </c>
      <c r="BE1009" s="8">
        <v>1008</v>
      </c>
      <c r="BF1009" s="6" t="str">
        <f t="shared" si="314"/>
        <v>insert into bitacoras_estatus (numero_expediente, numero_registro, representante, fecha_inicio, fecha_vencimiento, id_cliente, id_admin, id_bitacoras_estatus, id_estatus, id_clase, id_marca, created_at, updated_at) values('938567','1054273','THELMA ISELA RAMIREZ AGUIRRE','2008-05-28','2028-05-28','145','2','1','1',null,224,'2008-05-28 00:00:00','2008-05-28 00:00:00');</v>
      </c>
      <c r="BG1009" s="6" t="str">
        <f t="shared" si="315"/>
        <v>insert into servicios_comentarios (comentario, id_admin, id_estatus, created_at, updated_at) values('TITULO ENTREGADO 8/01/09, COMPROBACION DE USO ENVIADA 24/11/2011, EL 26 DE MARZO DE 218 SE INGRESO LA SOLICITUD DE RENOVACION DE MARCA ANTE EL INSTITUTO MEXICANO DE LA PROPIEDAD INDUSTRIAL. Se presentó ante la Secretaria de Economia la Licencia de Uso el día 01/08/2018',1,1008,'2008-05-28 00:00:00','2008-05-28 00:00:00');</v>
      </c>
      <c r="BH1009" s="6" t="str">
        <f t="shared" si="316"/>
        <v>insert into servicios_comentarios (comentario, id_admin, id_estatus, created_at, updated_at) values('414-22-00, cel-614 215-2920',1,1008,'2008-05-28 00:00:00','2008-05-28 00:00:00');</v>
      </c>
      <c r="BI1009" s="137" t="str">
        <f t="shared" si="317"/>
        <v>update bitacoras_estatus set comprobacion_uso = 1, id_estatus=10 where id=1008;</v>
      </c>
      <c r="BJ1009" s="137" t="str">
        <f t="shared" si="318"/>
        <v>update bitacoras_estatus set numero_expediente = '938567', numero_registro = '1054273', id_estatus = 10, fecha_inicio = '2008-05-28', fecha_vencimiento ='2028-05-28', created_at ='2008-05-28 00:00:00', updated_at ='2008-05-28 00:00:00', id_clase=null, id_marca=224, id_cliente=145, vigencia = 1 where id =1008;</v>
      </c>
      <c r="BK1009" s="137" t="str">
        <f t="shared" si="319"/>
        <v>update bitacoras_estatus set id_estatus = 10 where id =1008;</v>
      </c>
    </row>
    <row r="1010" spans="1:63" ht="27">
      <c r="A1010" s="3">
        <v>969176</v>
      </c>
      <c r="B1010" s="3">
        <v>1073692</v>
      </c>
      <c r="C1010" s="3">
        <f>IF(Tabla1[[#This Row],[No. REG.]]="","",1)</f>
        <v>1</v>
      </c>
      <c r="D1010" s="3" t="s">
        <v>41</v>
      </c>
      <c r="E1010" s="3">
        <f>IF(Tabla1[[#This Row],[STATUS]]="","",VLOOKUP(D1010,Estatus!$A$2:$B$13,2,0))</f>
        <v>6</v>
      </c>
      <c r="F1010" s="3">
        <f>IF(Tabla1[[#This Row],[STATUS]]="","",VLOOKUP(D1010,Estatus!$A$2:$I$12,9,0))</f>
        <v>1</v>
      </c>
      <c r="G1010" s="12" t="s">
        <v>4099</v>
      </c>
      <c r="H1010" s="7">
        <v>39736</v>
      </c>
      <c r="I1010" s="80">
        <f t="shared" si="300"/>
        <v>2008</v>
      </c>
      <c r="J1010" s="80">
        <f t="shared" si="301"/>
        <v>10</v>
      </c>
      <c r="K1010" s="80">
        <f t="shared" si="302"/>
        <v>15</v>
      </c>
      <c r="L1010" s="80">
        <f t="shared" si="303"/>
        <v>10</v>
      </c>
      <c r="M1010" s="80">
        <f t="shared" si="304"/>
        <v>15</v>
      </c>
      <c r="N1010" s="80" t="str">
        <f t="shared" si="305"/>
        <v>'2008-10-15'</v>
      </c>
      <c r="O1010" s="80" t="str">
        <f t="shared" si="306"/>
        <v>'2008-10-15 00:00:00'</v>
      </c>
      <c r="P1010" s="7">
        <v>43388</v>
      </c>
      <c r="Q1010" s="80">
        <f t="shared" si="307"/>
        <v>2018</v>
      </c>
      <c r="R1010" s="80">
        <f t="shared" si="308"/>
        <v>10</v>
      </c>
      <c r="S1010" s="80">
        <f t="shared" si="309"/>
        <v>15</v>
      </c>
      <c r="T1010" s="80">
        <f t="shared" si="310"/>
        <v>10</v>
      </c>
      <c r="U1010" s="80">
        <f t="shared" si="311"/>
        <v>15</v>
      </c>
      <c r="V1010" s="80" t="str">
        <f t="shared" si="312"/>
        <v>'2018-10-15'</v>
      </c>
      <c r="W1010" s="80"/>
      <c r="X1010" s="80" t="str">
        <f t="shared" si="313"/>
        <v>null</v>
      </c>
      <c r="Y1010" s="3" t="s">
        <v>5188</v>
      </c>
      <c r="Z1010" s="124">
        <f>IFERROR(IF(Y1010="","null",VLOOKUP(Y1010,Marcas!$A$2:$C$2024,2,0)),"")</f>
        <v>223</v>
      </c>
      <c r="AA1010" s="3" t="s">
        <v>5188</v>
      </c>
      <c r="AB1010" s="3">
        <f>IFERROR(IF(AA1010="","",IF(AA1010="EMPORIO LEGAL",1,VLOOKUP(AA1010,Clientes!$A$2:$B$1190,2,0))),"")</f>
        <v>144</v>
      </c>
      <c r="AC1010" s="3">
        <f>IFERROR(IF(Tabla1[[#This Row],[id_control]]="null","",VLOOKUP(CONCATENATE(Tabla1[[#This Row],[CLIENTE]],"-",Tabla1[[#This Row],[id_control]]),Hoja1!$C$2:$D$1994,2,0)),"")</f>
        <v>1010</v>
      </c>
      <c r="AD1010" s="3" t="s">
        <v>371</v>
      </c>
      <c r="AE1010" s="3"/>
      <c r="AF1010" s="3"/>
      <c r="AG1010" s="3"/>
      <c r="AH1010" s="3"/>
      <c r="AI1010" s="3"/>
      <c r="AJ1010" s="3"/>
      <c r="AK1010" s="3"/>
      <c r="AL1010" s="3" t="s">
        <v>5189</v>
      </c>
      <c r="AM1010" s="5"/>
      <c r="AN1010" s="5"/>
      <c r="AO1010" s="5"/>
      <c r="AP1010" s="5"/>
      <c r="AQ1010" s="5"/>
      <c r="AR1010" s="5"/>
      <c r="AS1010" s="5"/>
      <c r="AT1010" s="5"/>
      <c r="AU1010" s="5"/>
      <c r="AV1010" s="5" t="s">
        <v>4104</v>
      </c>
      <c r="AW1010" s="11" t="s">
        <v>4105</v>
      </c>
      <c r="AX1010" s="5"/>
      <c r="AY1010" s="5"/>
      <c r="AZ1010" s="5"/>
      <c r="BA1010" s="5"/>
      <c r="BB1010" s="5"/>
      <c r="BC1010" s="5"/>
      <c r="BD1010" s="8" t="s">
        <v>5189</v>
      </c>
      <c r="BE1010" s="8">
        <v>1009</v>
      </c>
      <c r="BF1010" s="6" t="str">
        <f t="shared" si="314"/>
        <v>insert into bitacoras_estatus (numero_expediente, numero_registro, representante, fecha_inicio, fecha_vencimiento, id_cliente, id_admin, id_bitacoras_estatus, id_estatus, id_clase, id_marca, created_at, updated_at) values('969176','1073692','LUIS ALBERTO CARRASCO GOMEZ','2008-10-15','2018-10-15','144','2','1','1',null,223,'2008-10-15 00:00:00','2008-10-15 00:00:00');</v>
      </c>
      <c r="BG1010" s="6" t="str">
        <f t="shared" si="315"/>
        <v>insert into servicios_comentarios (comentario, id_admin, id_estatus, created_at, updated_at) values('COMPROBACION DE USO DE MARCA ENVIADA 30/07/2013',1,1009,'2008-10-15 00:00:00','2008-10-15 00:00:00');</v>
      </c>
      <c r="BH1010" s="6" t="str">
        <f t="shared" si="316"/>
        <v>insert into servicios_comentarios (comentario, id_admin, id_estatus, created_at, updated_at) values('493-9041',1,1009,'2008-10-15 00:00:00','2008-10-15 00:00:00');</v>
      </c>
      <c r="BI1010" s="137" t="str">
        <f t="shared" si="317"/>
        <v>update bitacoras_estatus set comprobacion_uso = 1, id_estatus=6 where id=1009;</v>
      </c>
      <c r="BJ1010" s="137" t="str">
        <f t="shared" si="318"/>
        <v>update bitacoras_estatus set numero_expediente = '969176', numero_registro = '1073692', id_estatus = 6, fecha_inicio = '2008-10-15', fecha_vencimiento ='2018-10-15', created_at ='2008-10-15 00:00:00', updated_at ='2008-10-15 00:00:00', id_clase=null, id_marca=223, id_cliente=144, vigencia = 1 where id =1009;</v>
      </c>
      <c r="BK1010" s="137" t="str">
        <f t="shared" si="319"/>
        <v>update bitacoras_estatus set id_estatus = 6 where id =1009;</v>
      </c>
    </row>
    <row r="1011" spans="1:63">
      <c r="A1011" s="6">
        <v>893843</v>
      </c>
      <c r="B1011" s="6"/>
      <c r="C1011" s="6" t="str">
        <f>IF(Tabla1[[#This Row],[No. REG.]]="","",1)</f>
        <v/>
      </c>
      <c r="D1011" s="3" t="s">
        <v>34</v>
      </c>
      <c r="E1011" s="3">
        <f>IF(Tabla1[[#This Row],[STATUS]]="","",VLOOKUP(D1011,Estatus!$A$2:$B$13,2,0))</f>
        <v>5</v>
      </c>
      <c r="F1011" s="3">
        <f>IF(Tabla1[[#This Row],[STATUS]]="","",VLOOKUP(D1011,Estatus!$A$2:$I$12,9,0))</f>
        <v>0</v>
      </c>
      <c r="G1011" s="16" t="s">
        <v>2354</v>
      </c>
      <c r="H1011" s="7">
        <v>39381</v>
      </c>
      <c r="I1011" s="80">
        <f t="shared" si="300"/>
        <v>2007</v>
      </c>
      <c r="J1011" s="80">
        <f t="shared" si="301"/>
        <v>10</v>
      </c>
      <c r="K1011" s="80">
        <f t="shared" si="302"/>
        <v>26</v>
      </c>
      <c r="L1011" s="80">
        <f t="shared" si="303"/>
        <v>10</v>
      </c>
      <c r="M1011" s="80">
        <f t="shared" si="304"/>
        <v>26</v>
      </c>
      <c r="N1011" s="80" t="str">
        <f t="shared" si="305"/>
        <v>'2007-10-26'</v>
      </c>
      <c r="O1011" s="80" t="str">
        <f t="shared" si="306"/>
        <v>'2007-10-26 00:00:00'</v>
      </c>
      <c r="P1011" s="7">
        <v>43034</v>
      </c>
      <c r="Q1011" s="80">
        <f t="shared" si="307"/>
        <v>2017</v>
      </c>
      <c r="R1011" s="80">
        <f t="shared" si="308"/>
        <v>10</v>
      </c>
      <c r="S1011" s="80">
        <f t="shared" si="309"/>
        <v>26</v>
      </c>
      <c r="T1011" s="80">
        <f t="shared" si="310"/>
        <v>10</v>
      </c>
      <c r="U1011" s="80">
        <f t="shared" si="311"/>
        <v>26</v>
      </c>
      <c r="V1011" s="80" t="str">
        <f t="shared" si="312"/>
        <v>'2017-10-26'</v>
      </c>
      <c r="W1011" s="80"/>
      <c r="X1011" s="80" t="str">
        <f t="shared" si="313"/>
        <v>null</v>
      </c>
      <c r="Y1011" s="6" t="s">
        <v>5190</v>
      </c>
      <c r="Z1011" s="123">
        <f>IFERROR(IF(Y1011="","null",VLOOKUP(Y1011,Marcas!$A$2:$C$2024,2,0)),"")</f>
        <v>221</v>
      </c>
      <c r="AA1011" s="6" t="s">
        <v>5190</v>
      </c>
      <c r="AB1011" s="6">
        <f>IFERROR(IF(AA1011="","",IF(AA1011="EMPORIO LEGAL",1,VLOOKUP(AA1011,Clientes!$A$2:$B$1190,2,0))),"")</f>
        <v>143</v>
      </c>
      <c r="AC1011" s="6">
        <f>IFERROR(IF(Tabla1[[#This Row],[id_control]]="null","",VLOOKUP(CONCATENATE(Tabla1[[#This Row],[CLIENTE]],"-",Tabla1[[#This Row],[id_control]]),Hoja1!$C$2:$D$1994,2,0)),"")</f>
        <v>1011</v>
      </c>
      <c r="AD1011" s="6" t="s">
        <v>5191</v>
      </c>
      <c r="AE1011" s="6"/>
      <c r="AF1011" s="6"/>
      <c r="AG1011" s="6"/>
      <c r="AH1011" s="6"/>
      <c r="AI1011" s="6"/>
      <c r="AJ1011" s="6"/>
      <c r="AK1011" s="6"/>
      <c r="AL1011" s="3">
        <v>4996113</v>
      </c>
      <c r="AM1011" s="6"/>
      <c r="AN1011" s="6"/>
      <c r="AO1011" s="6"/>
      <c r="AP1011" s="6"/>
      <c r="AQ1011" s="4" t="s">
        <v>5192</v>
      </c>
      <c r="AR1011" s="6"/>
      <c r="AS1011" s="6"/>
      <c r="AT1011" s="6"/>
      <c r="AU1011" s="6"/>
      <c r="AV1011" s="6" t="s">
        <v>5193</v>
      </c>
      <c r="AW1011" s="6"/>
      <c r="AX1011" s="6"/>
      <c r="AY1011" s="6"/>
      <c r="AZ1011" s="6"/>
      <c r="BA1011" s="6"/>
      <c r="BB1011" s="6"/>
      <c r="BC1011" s="6"/>
      <c r="BD1011" s="8" t="s">
        <v>5194</v>
      </c>
      <c r="BE1011" s="8">
        <v>1010</v>
      </c>
      <c r="BF1011" s="6" t="str">
        <f t="shared" si="314"/>
        <v>insert into bitacoras_estatus (numero_expediente, numero_registro, representante, fecha_inicio, fecha_vencimiento, id_cliente, id_admin, id_bitacoras_estatus, id_estatus, id_clase, id_marca, created_at, updated_at) values('893843','','MARIO DE SANTIAGO','2007-10-26','2017-10-26','143','2','1','1',null,221,'2007-10-26 00:00:00','2007-10-26 00:00:00');</v>
      </c>
      <c r="BG1011" s="6" t="str">
        <f t="shared" si="315"/>
        <v>insert into servicios_comentarios (comentario, id_admin, id_estatus, created_at, updated_at) values('Recibida 10/09/2009',1,1010,'2007-10-26 00:00:00','2007-10-26 00:00:00');</v>
      </c>
      <c r="BH1011" s="6" t="str">
        <f t="shared" si="316"/>
        <v>insert into servicios_comentarios (comentario, id_admin, id_estatus, created_at, updated_at) values('4996113CEL MARIO 614 1 24 52 48',1,1010,'2007-10-26 00:00:00','2007-10-26 00:00:00');</v>
      </c>
      <c r="BI1011" s="137" t="str">
        <f t="shared" si="317"/>
        <v>update bitacoras_estatus set comprobacion_uso = 1, id_estatus=5 where id=1010;</v>
      </c>
      <c r="BJ1011" s="137" t="str">
        <f t="shared" si="318"/>
        <v>update bitacoras_estatus set numero_expediente = '893843', numero_registro = '', id_estatus = 5, fecha_inicio = '2007-10-26', fecha_vencimiento ='2017-10-26', created_at ='2007-10-26 00:00:00', updated_at ='2007-10-26 00:00:00', id_clase=null, id_marca=221, id_cliente=143, vigencia = 0 where id =1010;</v>
      </c>
      <c r="BK1011" s="137" t="str">
        <f t="shared" si="319"/>
        <v>update bitacoras_estatus set id_estatus = 5 where id =1010;</v>
      </c>
    </row>
    <row r="1012" spans="1:63">
      <c r="A1012" s="6">
        <v>1046717</v>
      </c>
      <c r="B1012" s="6"/>
      <c r="C1012" s="6" t="str">
        <f>IF(Tabla1[[#This Row],[No. REG.]]="","",1)</f>
        <v/>
      </c>
      <c r="D1012" s="3" t="s">
        <v>34</v>
      </c>
      <c r="E1012" s="3">
        <f>IF(Tabla1[[#This Row],[STATUS]]="","",VLOOKUP(D1012,Estatus!$A$2:$B$13,2,0))</f>
        <v>5</v>
      </c>
      <c r="F1012" s="3">
        <f>IF(Tabla1[[#This Row],[STATUS]]="","",VLOOKUP(D1012,Estatus!$A$2:$I$12,9,0))</f>
        <v>0</v>
      </c>
      <c r="G1012" s="16" t="s">
        <v>5195</v>
      </c>
      <c r="H1012" s="7">
        <v>40123</v>
      </c>
      <c r="I1012" s="80">
        <f t="shared" si="300"/>
        <v>2009</v>
      </c>
      <c r="J1012" s="80">
        <f t="shared" si="301"/>
        <v>11</v>
      </c>
      <c r="K1012" s="80">
        <f t="shared" si="302"/>
        <v>6</v>
      </c>
      <c r="L1012" s="80">
        <f t="shared" si="303"/>
        <v>11</v>
      </c>
      <c r="M1012" s="80" t="str">
        <f t="shared" si="304"/>
        <v>06</v>
      </c>
      <c r="N1012" s="80" t="str">
        <f t="shared" si="305"/>
        <v>'2009-11-06'</v>
      </c>
      <c r="O1012" s="80" t="str">
        <f t="shared" si="306"/>
        <v>'2009-11-06 00:00:00'</v>
      </c>
      <c r="P1012" s="7">
        <v>43775</v>
      </c>
      <c r="Q1012" s="80">
        <f t="shared" si="307"/>
        <v>2019</v>
      </c>
      <c r="R1012" s="80">
        <f t="shared" si="308"/>
        <v>11</v>
      </c>
      <c r="S1012" s="80">
        <f t="shared" si="309"/>
        <v>6</v>
      </c>
      <c r="T1012" s="80">
        <f t="shared" si="310"/>
        <v>11</v>
      </c>
      <c r="U1012" s="80" t="str">
        <f t="shared" si="311"/>
        <v>06</v>
      </c>
      <c r="V1012" s="80" t="str">
        <f t="shared" si="312"/>
        <v>'2019-11-06'</v>
      </c>
      <c r="W1012" s="80"/>
      <c r="X1012" s="80" t="str">
        <f t="shared" si="313"/>
        <v>null</v>
      </c>
      <c r="Y1012" s="6" t="s">
        <v>5196</v>
      </c>
      <c r="Z1012" s="123">
        <f>IFERROR(IF(Y1012="","null",VLOOKUP(Y1012,Marcas!$A$2:$C$2024,2,0)),"")</f>
        <v>220</v>
      </c>
      <c r="AA1012" s="6" t="s">
        <v>5190</v>
      </c>
      <c r="AB1012" s="6">
        <f>IFERROR(IF(AA1012="","",IF(AA1012="EMPORIO LEGAL",1,VLOOKUP(AA1012,Clientes!$A$2:$B$1190,2,0))),"")</f>
        <v>143</v>
      </c>
      <c r="AC1012" s="6">
        <f>IFERROR(IF(Tabla1[[#This Row],[id_control]]="null","",VLOOKUP(CONCATENATE(Tabla1[[#This Row],[CLIENTE]],"-",Tabla1[[#This Row],[id_control]]),Hoja1!$C$2:$D$1994,2,0)),"")</f>
        <v>1012</v>
      </c>
      <c r="AD1012" s="6" t="s">
        <v>5197</v>
      </c>
      <c r="AE1012" s="6"/>
      <c r="AF1012" s="6"/>
      <c r="AG1012" s="6"/>
      <c r="AH1012" s="6"/>
      <c r="AI1012" s="6"/>
      <c r="AJ1012" s="6"/>
      <c r="AK1012" s="6"/>
      <c r="AL1012" s="3" t="s">
        <v>5198</v>
      </c>
      <c r="AM1012" s="8"/>
      <c r="AN1012" s="8"/>
      <c r="AO1012" s="8"/>
      <c r="AP1012" s="8"/>
      <c r="AQ1012" s="11" t="s">
        <v>5199</v>
      </c>
      <c r="AR1012" s="8"/>
      <c r="AS1012" s="8"/>
      <c r="AT1012" s="8"/>
      <c r="AU1012" s="8"/>
      <c r="AV1012" s="8" t="s">
        <v>5193</v>
      </c>
      <c r="AW1012" s="8"/>
      <c r="AX1012" s="8"/>
      <c r="AY1012" s="8"/>
      <c r="AZ1012" s="8"/>
      <c r="BA1012" s="8"/>
      <c r="BB1012" s="8"/>
      <c r="BC1012" s="8"/>
      <c r="BD1012" s="8" t="s">
        <v>5200</v>
      </c>
      <c r="BE1012" s="8">
        <v>1011</v>
      </c>
      <c r="BF1012" s="6" t="str">
        <f t="shared" si="314"/>
        <v>insert into bitacoras_estatus (numero_expediente, numero_registro, representante, fecha_inicio, fecha_vencimiento, id_cliente, id_admin, id_bitacoras_estatus, id_estatus, id_clase, id_marca, created_at, updated_at) values('1046717','','MARIO GUADLUPE DE SANTIAGO GOMEZ','2009-11-06','2019-11-06','143','2','1','1',null,220,'2009-11-06 00:00:00','2009-11-06 00:00:00');</v>
      </c>
      <c r="BG1012" s="6" t="str">
        <f t="shared" si="315"/>
        <v>insert into servicios_comentarios (comentario, id_admin, id_estatus, created_at, updated_at) values('negativa recibida el 27-oct-2010',1,1011,'2009-11-06 00:00:00','2009-11-06 00:00:00');</v>
      </c>
      <c r="BH1012" s="6" t="str">
        <f t="shared" si="316"/>
        <v>insert into servicios_comentarios (comentario, id_admin, id_estatus, created_at, updated_at) values('499-6113CEL MARIO 614-217-1847',1,1011,'2009-11-06 00:00:00','2009-11-06 00:00:00');</v>
      </c>
      <c r="BI1012" s="137" t="str">
        <f t="shared" si="317"/>
        <v>update bitacoras_estatus set comprobacion_uso = 1, id_estatus=5 where id=1011;</v>
      </c>
      <c r="BJ1012" s="137" t="str">
        <f t="shared" si="318"/>
        <v>update bitacoras_estatus set numero_expediente = '1046717', numero_registro = '', id_estatus = 5, fecha_inicio = '2009-11-06', fecha_vencimiento ='2019-11-06', created_at ='2009-11-06 00:00:00', updated_at ='2009-11-06 00:00:00', id_clase=null, id_marca=220, id_cliente=143, vigencia = 0 where id =1011;</v>
      </c>
      <c r="BK1012" s="137" t="str">
        <f t="shared" si="319"/>
        <v>update bitacoras_estatus set id_estatus = 5 where id =1011;</v>
      </c>
    </row>
    <row r="1013" spans="1:63">
      <c r="A1013" s="6">
        <v>107240</v>
      </c>
      <c r="B1013" s="6">
        <v>401639</v>
      </c>
      <c r="C1013" s="6">
        <f>IF(Tabla1[[#This Row],[No. REG.]]="","",1)</f>
        <v>1</v>
      </c>
      <c r="D1013" s="6" t="s">
        <v>492</v>
      </c>
      <c r="E1013" s="6">
        <f>IF(Tabla1[[#This Row],[STATUS]]="","",VLOOKUP(D1013,Estatus!$A$2:$B$13,2,0))</f>
        <v>1</v>
      </c>
      <c r="F1013" s="6">
        <f>IF(Tabla1[[#This Row],[STATUS]]="","",VLOOKUP(D1013,Estatus!$A$2:$I$12,9,0))</f>
        <v>0</v>
      </c>
      <c r="G1013" s="16" t="s">
        <v>3629</v>
      </c>
      <c r="H1013" s="7">
        <v>33294</v>
      </c>
      <c r="I1013" s="80">
        <f t="shared" si="300"/>
        <v>1991</v>
      </c>
      <c r="J1013" s="80">
        <f t="shared" si="301"/>
        <v>2</v>
      </c>
      <c r="K1013" s="80">
        <f t="shared" si="302"/>
        <v>25</v>
      </c>
      <c r="L1013" s="80" t="str">
        <f t="shared" si="303"/>
        <v>02</v>
      </c>
      <c r="M1013" s="80">
        <f t="shared" si="304"/>
        <v>25</v>
      </c>
      <c r="N1013" s="80" t="str">
        <f t="shared" si="305"/>
        <v>'1991-02-25'</v>
      </c>
      <c r="O1013" s="80" t="str">
        <f t="shared" si="306"/>
        <v>'1991-02-25 00:00:00'</v>
      </c>
      <c r="P1013" s="7">
        <v>40599</v>
      </c>
      <c r="Q1013" s="80">
        <f t="shared" si="307"/>
        <v>2011</v>
      </c>
      <c r="R1013" s="80">
        <f t="shared" si="308"/>
        <v>2</v>
      </c>
      <c r="S1013" s="80">
        <f t="shared" si="309"/>
        <v>25</v>
      </c>
      <c r="T1013" s="80" t="str">
        <f t="shared" si="310"/>
        <v>02</v>
      </c>
      <c r="U1013" s="80">
        <f t="shared" si="311"/>
        <v>25</v>
      </c>
      <c r="V1013" s="80" t="str">
        <f t="shared" si="312"/>
        <v>'2011-02-25'</v>
      </c>
      <c r="W1013" s="80"/>
      <c r="X1013" s="80" t="str">
        <f t="shared" si="313"/>
        <v>null</v>
      </c>
      <c r="Y1013" s="16" t="s">
        <v>5201</v>
      </c>
      <c r="Z1013" s="126">
        <f>IFERROR(IF(Y1013="","null",VLOOKUP(Y1013,Marcas!$A$2:$C$2024,2,0)),"")</f>
        <v>601</v>
      </c>
      <c r="AA1013" s="12" t="s">
        <v>5201</v>
      </c>
      <c r="AB1013" s="3">
        <f>IFERROR(IF(AA1013="","",IF(AA1013="EMPORIO LEGAL",1,VLOOKUP(AA1013,Clientes!$A$2:$B$1190,2,0))),"")</f>
        <v>1133</v>
      </c>
      <c r="AC1013" s="3">
        <f>IFERROR(IF(Tabla1[[#This Row],[id_control]]="null","",VLOOKUP(CONCATENATE(Tabla1[[#This Row],[CLIENTE]],"-",Tabla1[[#This Row],[id_control]]),Hoja1!$C$2:$D$1994,2,0)),"")</f>
        <v>1013</v>
      </c>
      <c r="AD1013" s="3" t="s">
        <v>5202</v>
      </c>
      <c r="AE1013" s="3" t="s">
        <v>5203</v>
      </c>
      <c r="AF1013" s="3"/>
      <c r="AG1013" s="3"/>
      <c r="AH1013" s="3"/>
      <c r="AI1013" s="3"/>
      <c r="AJ1013" s="3"/>
      <c r="AK1013" s="3"/>
      <c r="AL1013" s="3">
        <v>4172450</v>
      </c>
      <c r="AM1013" s="6"/>
      <c r="AN1013" s="6"/>
      <c r="AO1013" s="6"/>
      <c r="AP1013" s="6"/>
      <c r="AQ1013" s="6"/>
      <c r="AR1013" s="6"/>
      <c r="AS1013" s="6"/>
      <c r="AT1013" s="6"/>
      <c r="AU1013" s="6"/>
      <c r="AV1013" s="6" t="s">
        <v>5204</v>
      </c>
      <c r="AW1013" s="6"/>
      <c r="AX1013" s="6"/>
      <c r="AY1013" s="6"/>
      <c r="AZ1013" s="6"/>
      <c r="BA1013" s="6"/>
      <c r="BB1013" s="6"/>
      <c r="BC1013" s="6"/>
      <c r="BD1013" s="8" t="s">
        <v>5205</v>
      </c>
      <c r="BE1013" s="8">
        <v>1012</v>
      </c>
      <c r="BF1013" s="6" t="str">
        <f t="shared" si="314"/>
        <v>insert into bitacoras_estatus (numero_expediente, numero_registro, representante, fecha_inicio, fecha_vencimiento, id_cliente, id_admin, id_bitacoras_estatus, id_estatus, id_clase, id_marca, created_at, updated_at) values('107240','401639','ABEL GERARDO GUZMAN CHAVEZ','1991-02-25','2011-02-25','1133','2','1','1',null,601,'1991-02-25 00:00:00','1991-02-25 00:00:00');</v>
      </c>
      <c r="BG1013" s="6" t="str">
        <f t="shared" si="315"/>
        <v>insert into servicios_comentarios (comentario, id_admin, id_estatus, created_at, updated_at) values('MONITOREO HASTA VENCIMIENTO',1,1012,'1991-02-25 00:00:00','1991-02-25 00:00:00');</v>
      </c>
      <c r="BH1013" s="6" t="str">
        <f t="shared" si="316"/>
        <v>insert into servicios_comentarios (comentario, id_admin, id_estatus, created_at, updated_at) values('417-2450',1,1012,'1991-02-25 00:00:00','1991-02-25 00:00:00');</v>
      </c>
      <c r="BI1013" s="137" t="str">
        <f t="shared" si="317"/>
        <v>update bitacoras_estatus set comprobacion_uso = 1, id_estatus=1 where id=1012;</v>
      </c>
      <c r="BJ1013" s="137" t="str">
        <f t="shared" si="318"/>
        <v>update bitacoras_estatus set numero_expediente = '107240', numero_registro = '401639', id_estatus = 1, fecha_inicio = '1991-02-25', fecha_vencimiento ='2011-02-25', created_at ='1991-02-25 00:00:00', updated_at ='1991-02-25 00:00:00', id_clase=null, id_marca=601, id_cliente=1133, vigencia = 0 where id =1012;</v>
      </c>
      <c r="BK1013" s="137" t="str">
        <f t="shared" si="319"/>
        <v>update bitacoras_estatus set id_estatus = 1 where id =1012;</v>
      </c>
    </row>
    <row r="1014" spans="1:63">
      <c r="A1014" s="3">
        <v>1005782</v>
      </c>
      <c r="B1014" s="3">
        <v>1107309</v>
      </c>
      <c r="C1014" s="3">
        <f>IF(Tabla1[[#This Row],[No. REG.]]="","",1)</f>
        <v>1</v>
      </c>
      <c r="D1014" s="3" t="s">
        <v>41</v>
      </c>
      <c r="E1014" s="3">
        <f>IF(Tabla1[[#This Row],[STATUS]]="","",VLOOKUP(D1014,Estatus!$A$2:$B$13,2,0))</f>
        <v>6</v>
      </c>
      <c r="F1014" s="3">
        <f>IF(Tabla1[[#This Row],[STATUS]]="","",VLOOKUP(D1014,Estatus!$A$2:$I$12,9,0))</f>
        <v>1</v>
      </c>
      <c r="G1014" s="12" t="s">
        <v>5206</v>
      </c>
      <c r="H1014" s="7">
        <v>39944</v>
      </c>
      <c r="I1014" s="80">
        <f t="shared" si="300"/>
        <v>2009</v>
      </c>
      <c r="J1014" s="80">
        <f t="shared" si="301"/>
        <v>5</v>
      </c>
      <c r="K1014" s="80">
        <f t="shared" si="302"/>
        <v>11</v>
      </c>
      <c r="L1014" s="80" t="str">
        <f t="shared" si="303"/>
        <v>05</v>
      </c>
      <c r="M1014" s="80">
        <f t="shared" si="304"/>
        <v>11</v>
      </c>
      <c r="N1014" s="80" t="str">
        <f t="shared" si="305"/>
        <v>'2009-05-11'</v>
      </c>
      <c r="O1014" s="80" t="str">
        <f t="shared" si="306"/>
        <v>'2009-05-11 00:00:00'</v>
      </c>
      <c r="P1014" s="7">
        <v>43596</v>
      </c>
      <c r="Q1014" s="80">
        <f t="shared" si="307"/>
        <v>2019</v>
      </c>
      <c r="R1014" s="80">
        <f t="shared" si="308"/>
        <v>5</v>
      </c>
      <c r="S1014" s="80">
        <f t="shared" si="309"/>
        <v>11</v>
      </c>
      <c r="T1014" s="80" t="str">
        <f t="shared" si="310"/>
        <v>05</v>
      </c>
      <c r="U1014" s="80">
        <f t="shared" si="311"/>
        <v>11</v>
      </c>
      <c r="V1014" s="80" t="str">
        <f t="shared" si="312"/>
        <v>'2019-05-11'</v>
      </c>
      <c r="W1014" s="80"/>
      <c r="X1014" s="80" t="str">
        <f t="shared" si="313"/>
        <v>null</v>
      </c>
      <c r="Y1014" s="3" t="s">
        <v>5207</v>
      </c>
      <c r="Z1014" s="124">
        <f>IFERROR(IF(Y1014="","null",VLOOKUP(Y1014,Marcas!$A$2:$C$2024,2,0)),"")</f>
        <v>219</v>
      </c>
      <c r="AA1014" s="3" t="s">
        <v>5207</v>
      </c>
      <c r="AB1014" s="3">
        <f>IFERROR(IF(AA1014="","",IF(AA1014="EMPORIO LEGAL",1,VLOOKUP(AA1014,Clientes!$A$2:$B$1190,2,0))),"")</f>
        <v>141</v>
      </c>
      <c r="AC1014" s="3">
        <f>IFERROR(IF(Tabla1[[#This Row],[id_control]]="null","",VLOOKUP(CONCATENATE(Tabla1[[#This Row],[CLIENTE]],"-",Tabla1[[#This Row],[id_control]]),Hoja1!$C$2:$D$1994,2,0)),"")</f>
        <v>1014</v>
      </c>
      <c r="AD1014" s="3" t="s">
        <v>5208</v>
      </c>
      <c r="AE1014" s="3"/>
      <c r="AF1014" s="3"/>
      <c r="AG1014" s="3"/>
      <c r="AH1014" s="3"/>
      <c r="AI1014" s="3"/>
      <c r="AJ1014" s="3"/>
      <c r="AK1014" s="3"/>
      <c r="AL1014" s="3" t="s">
        <v>5209</v>
      </c>
      <c r="AM1014" s="5"/>
      <c r="AN1014" s="5"/>
      <c r="AO1014" s="5"/>
      <c r="AP1014" s="5"/>
      <c r="AQ1014" s="5" t="s">
        <v>5210</v>
      </c>
      <c r="AR1014" s="5"/>
      <c r="AS1014" s="5"/>
      <c r="AT1014" s="5"/>
      <c r="AU1014" s="5"/>
      <c r="AV1014" s="5"/>
      <c r="AW1014" s="11"/>
      <c r="AX1014" s="5"/>
      <c r="AY1014" s="5"/>
      <c r="AZ1014" s="5"/>
      <c r="BA1014" s="5"/>
      <c r="BB1014" s="5"/>
      <c r="BC1014" s="5"/>
      <c r="BD1014" s="8" t="s">
        <v>5211</v>
      </c>
      <c r="BE1014" s="8">
        <v>1013</v>
      </c>
      <c r="BF1014" s="6" t="str">
        <f t="shared" si="314"/>
        <v>insert into bitacoras_estatus (numero_expediente, numero_registro, representante, fecha_inicio, fecha_vencimiento, id_cliente, id_admin, id_bitacoras_estatus, id_estatus, id_clase, id_marca, created_at, updated_at) values('1005782','1107309','AGUSTIN SUAREZ ZARATE','2009-05-11','2019-05-11','141','2','1','1',null,219,'2009-05-11 00:00:00','2009-05-11 00:00:00');</v>
      </c>
      <c r="BG1014" s="6" t="str">
        <f t="shared" si="315"/>
        <v>insert into servicios_comentarios (comentario, id_admin, id_estatus, created_at, updated_at) values('Título entregado 10/10/2009',1,1013,'2009-05-11 00:00:00','2009-05-11 00:00:00');</v>
      </c>
      <c r="BH1014" s="6" t="str">
        <f t="shared" si="316"/>
        <v>insert into servicios_comentarios (comentario, id_admin, id_estatus, created_at, updated_at) values('614-245-2957, 493-2413',1,1013,'2009-05-11 00:00:00','2009-05-11 00:00:00');</v>
      </c>
      <c r="BI1014" s="137" t="str">
        <f t="shared" si="317"/>
        <v>update bitacoras_estatus set comprobacion_uso = 1, id_estatus=6 where id=1013;</v>
      </c>
      <c r="BJ1014" s="137" t="str">
        <f t="shared" si="318"/>
        <v>update bitacoras_estatus set numero_expediente = '1005782', numero_registro = '1107309', id_estatus = 6, fecha_inicio = '2009-05-11', fecha_vencimiento ='2019-05-11', created_at ='2009-05-11 00:00:00', updated_at ='2009-05-11 00:00:00', id_clase=null, id_marca=219, id_cliente=141, vigencia = 1 where id =1013;</v>
      </c>
      <c r="BK1014" s="137" t="str">
        <f t="shared" si="319"/>
        <v>update bitacoras_estatus set id_estatus = 6 where id =1013;</v>
      </c>
    </row>
    <row r="1015" spans="1:63" ht="53">
      <c r="A1015" s="3">
        <v>862449</v>
      </c>
      <c r="B1015" s="3">
        <v>1022290</v>
      </c>
      <c r="C1015" s="3">
        <f>IF(Tabla1[[#This Row],[No. REG.]]="","",1)</f>
        <v>1</v>
      </c>
      <c r="D1015" s="3" t="s">
        <v>46</v>
      </c>
      <c r="E1015" s="3">
        <f>IF(Tabla1[[#This Row],[STATUS]]="","",VLOOKUP(D1015,Estatus!$A$2:$B$13,2,0))</f>
        <v>10</v>
      </c>
      <c r="F1015" s="3">
        <f>IF(Tabla1[[#This Row],[STATUS]]="","",VLOOKUP(D1015,Estatus!$A$2:$I$12,9,0))</f>
        <v>1</v>
      </c>
      <c r="G1015" s="12" t="s">
        <v>8729</v>
      </c>
      <c r="H1015" s="7">
        <v>39248</v>
      </c>
      <c r="I1015" s="80">
        <f t="shared" si="300"/>
        <v>2007</v>
      </c>
      <c r="J1015" s="80">
        <f t="shared" si="301"/>
        <v>6</v>
      </c>
      <c r="K1015" s="80">
        <f t="shared" si="302"/>
        <v>15</v>
      </c>
      <c r="L1015" s="80" t="str">
        <f t="shared" si="303"/>
        <v>06</v>
      </c>
      <c r="M1015" s="80">
        <f t="shared" si="304"/>
        <v>15</v>
      </c>
      <c r="N1015" s="80" t="str">
        <f t="shared" si="305"/>
        <v>'2007-06-15'</v>
      </c>
      <c r="O1015" s="80" t="str">
        <f t="shared" si="306"/>
        <v>'2007-06-15 00:00:00'</v>
      </c>
      <c r="P1015" s="7">
        <v>46553</v>
      </c>
      <c r="Q1015" s="80">
        <f t="shared" si="307"/>
        <v>2027</v>
      </c>
      <c r="R1015" s="80">
        <f t="shared" si="308"/>
        <v>6</v>
      </c>
      <c r="S1015" s="80">
        <f t="shared" si="309"/>
        <v>15</v>
      </c>
      <c r="T1015" s="80" t="str">
        <f t="shared" si="310"/>
        <v>06</v>
      </c>
      <c r="U1015" s="80">
        <f t="shared" si="311"/>
        <v>15</v>
      </c>
      <c r="V1015" s="80" t="str">
        <f t="shared" si="312"/>
        <v>'2027-06-15'</v>
      </c>
      <c r="W1015" s="80"/>
      <c r="X1015" s="80" t="str">
        <f t="shared" si="313"/>
        <v>null</v>
      </c>
      <c r="Y1015" s="3" t="s">
        <v>5212</v>
      </c>
      <c r="Z1015" s="124">
        <f>IFERROR(IF(Y1015="","null",VLOOKUP(Y1015,Marcas!$A$2:$C$2024,2,0)),"")</f>
        <v>218</v>
      </c>
      <c r="AA1015" s="3" t="s">
        <v>5212</v>
      </c>
      <c r="AB1015" s="3">
        <f>IFERROR(IF(AA1015="","",IF(AA1015="EMPORIO LEGAL",1,VLOOKUP(AA1015,Clientes!$A$2:$B$1190,2,0))),"")</f>
        <v>140</v>
      </c>
      <c r="AC1015" s="3">
        <f>IFERROR(IF(Tabla1[[#This Row],[id_control]]="null","",VLOOKUP(CONCATENATE(Tabla1[[#This Row],[CLIENTE]],"-",Tabla1[[#This Row],[id_control]]),Hoja1!$C$2:$D$1994,2,0)),"")</f>
        <v>1015</v>
      </c>
      <c r="AD1015" s="3" t="s">
        <v>5213</v>
      </c>
      <c r="AE1015" s="3"/>
      <c r="AF1015" s="3"/>
      <c r="AG1015" s="3"/>
      <c r="AH1015" s="3"/>
      <c r="AI1015" s="3"/>
      <c r="AJ1015" s="3"/>
      <c r="AK1015" s="3"/>
      <c r="AL1015" s="3">
        <v>4932413</v>
      </c>
      <c r="AM1015" s="4">
        <v>4883639</v>
      </c>
      <c r="AN1015" s="4">
        <v>4265065</v>
      </c>
      <c r="AO1015" s="4">
        <v>4370941</v>
      </c>
      <c r="AP1015" s="4"/>
      <c r="AQ1015" s="4">
        <v>6144883639</v>
      </c>
      <c r="AR1015" s="6"/>
      <c r="AS1015" s="6"/>
      <c r="AT1015" s="6"/>
      <c r="AU1015" s="6"/>
      <c r="AV1015" s="33" t="s">
        <v>5214</v>
      </c>
      <c r="AW1015" s="34" t="s">
        <v>5215</v>
      </c>
      <c r="AX1015" s="4" t="s">
        <v>5216</v>
      </c>
      <c r="AY1015" s="6"/>
      <c r="AZ1015" s="6"/>
      <c r="BA1015" s="6"/>
      <c r="BB1015" s="6"/>
      <c r="BC1015" s="6"/>
      <c r="BD1015" s="6" t="s">
        <v>5217</v>
      </c>
      <c r="BE1015" s="8">
        <v>1014</v>
      </c>
      <c r="BF1015" s="6" t="str">
        <f t="shared" si="314"/>
        <v>insert into bitacoras_estatus (numero_expediente, numero_registro, representante, fecha_inicio, fecha_vencimiento, id_cliente, id_admin, id_bitacoras_estatus, id_estatus, id_clase, id_marca, created_at, updated_at) values('862449','1022290','LIC. MARIA DEL CARMEN VILLANUEVA CARDONA','2007-06-15','2027-06-15','140','2','1','1',null,218,'2007-06-15 00:00:00','2007-06-15 00:00:00');</v>
      </c>
      <c r="BG1015" s="6" t="str">
        <f t="shared" si="315"/>
        <v>insert into servicios_comentarios (comentario, id_admin, id_estatus, created_at, updated_at) values('TITULO ENTREGADO. EN FECHA 9 DE JUNIO DE 2017 SE PRESENTÓ SOLICITUD DE RENOVACION DE MARCA. EL 13 DE SEPT. LLEGA RENOVACION DE MARCA',1,1014,'2007-06-15 00:00:00','2007-06-15 00:00:00');</v>
      </c>
      <c r="BH1015" s="6" t="str">
        <f t="shared" si="316"/>
        <v>insert into servicios_comentarios (comentario, id_admin, id_estatus, created_at, updated_at) values('493-2413, 4883639, 4265065',1,1014,'2007-06-15 00:00:00','2007-06-15 00:00:00');</v>
      </c>
      <c r="BI1015" s="137" t="str">
        <f t="shared" si="317"/>
        <v>update bitacoras_estatus set comprobacion_uso = 1, id_estatus=10 where id=1014;</v>
      </c>
      <c r="BJ1015" s="137" t="str">
        <f t="shared" si="318"/>
        <v>update bitacoras_estatus set numero_expediente = '862449', numero_registro = '1022290', id_estatus = 10, fecha_inicio = '2007-06-15', fecha_vencimiento ='2027-06-15', created_at ='2007-06-15 00:00:00', updated_at ='2007-06-15 00:00:00', id_clase=null, id_marca=218, id_cliente=140, vigencia = 1 where id =1014;</v>
      </c>
      <c r="BK1015" s="137" t="str">
        <f t="shared" si="319"/>
        <v>update bitacoras_estatus set id_estatus = 10 where id =1014;</v>
      </c>
    </row>
    <row r="1016" spans="1:63">
      <c r="A1016" s="3">
        <v>1115654</v>
      </c>
      <c r="B1016" s="3">
        <v>1191088</v>
      </c>
      <c r="C1016" s="3">
        <f>IF(Tabla1[[#This Row],[No. REG.]]="","",1)</f>
        <v>1</v>
      </c>
      <c r="D1016" s="3" t="s">
        <v>46</v>
      </c>
      <c r="E1016" s="3">
        <f>IF(Tabla1[[#This Row],[STATUS]]="","",VLOOKUP(D1016,Estatus!$A$2:$B$13,2,0))</f>
        <v>10</v>
      </c>
      <c r="F1016" s="3">
        <f>IF(Tabla1[[#This Row],[STATUS]]="","",VLOOKUP(D1016,Estatus!$A$2:$I$12,9,0))</f>
        <v>1</v>
      </c>
      <c r="G1016" s="12" t="s">
        <v>5218</v>
      </c>
      <c r="H1016" s="7">
        <v>40402</v>
      </c>
      <c r="I1016" s="80">
        <f t="shared" si="300"/>
        <v>2010</v>
      </c>
      <c r="J1016" s="80">
        <f t="shared" si="301"/>
        <v>8</v>
      </c>
      <c r="K1016" s="80">
        <f t="shared" si="302"/>
        <v>12</v>
      </c>
      <c r="L1016" s="80" t="str">
        <f t="shared" si="303"/>
        <v>08</v>
      </c>
      <c r="M1016" s="80">
        <f t="shared" si="304"/>
        <v>12</v>
      </c>
      <c r="N1016" s="80" t="str">
        <f t="shared" si="305"/>
        <v>'2010-08-12'</v>
      </c>
      <c r="O1016" s="80" t="str">
        <f t="shared" si="306"/>
        <v>'2010-08-12 00:00:00'</v>
      </c>
      <c r="P1016" s="7">
        <v>44055</v>
      </c>
      <c r="Q1016" s="80">
        <f t="shared" si="307"/>
        <v>2020</v>
      </c>
      <c r="R1016" s="80">
        <f t="shared" si="308"/>
        <v>8</v>
      </c>
      <c r="S1016" s="80">
        <f t="shared" si="309"/>
        <v>12</v>
      </c>
      <c r="T1016" s="80" t="str">
        <f t="shared" si="310"/>
        <v>08</v>
      </c>
      <c r="U1016" s="80">
        <f t="shared" si="311"/>
        <v>12</v>
      </c>
      <c r="V1016" s="80" t="str">
        <f t="shared" si="312"/>
        <v>'2020-08-12'</v>
      </c>
      <c r="W1016" s="80"/>
      <c r="X1016" s="80" t="str">
        <f t="shared" si="313"/>
        <v>null</v>
      </c>
      <c r="Y1016" s="3" t="s">
        <v>5219</v>
      </c>
      <c r="Z1016" s="124">
        <f>IFERROR(IF(Y1016="","null",VLOOKUP(Y1016,Marcas!$A$2:$C$2024,2,0)),"")</f>
        <v>215</v>
      </c>
      <c r="AA1016" s="3" t="s">
        <v>5219</v>
      </c>
      <c r="AB1016" s="3">
        <f>IFERROR(IF(AA1016="","",IF(AA1016="EMPORIO LEGAL",1,VLOOKUP(AA1016,Clientes!$A$2:$B$1190,2,0))),"")</f>
        <v>138</v>
      </c>
      <c r="AC1016" s="3">
        <f>IFERROR(IF(Tabla1[[#This Row],[id_control]]="null","",VLOOKUP(CONCATENATE(Tabla1[[#This Row],[CLIENTE]],"-",Tabla1[[#This Row],[id_control]]),Hoja1!$C$2:$D$1994,2,0)),"")</f>
        <v>1016</v>
      </c>
      <c r="AD1016" s="3" t="s">
        <v>5220</v>
      </c>
      <c r="AE1016" s="3"/>
      <c r="AF1016" s="3"/>
      <c r="AG1016" s="3"/>
      <c r="AH1016" s="3"/>
      <c r="AI1016" s="3"/>
      <c r="AJ1016" s="3"/>
      <c r="AK1016" s="3"/>
      <c r="AL1016" s="3" t="s">
        <v>5221</v>
      </c>
      <c r="AM1016" s="6"/>
      <c r="AN1016" s="6"/>
      <c r="AO1016" s="6"/>
      <c r="AP1016" s="6"/>
      <c r="AQ1016" s="8">
        <v>6141843895</v>
      </c>
      <c r="AR1016" s="6"/>
      <c r="AS1016" s="6"/>
      <c r="AT1016" s="6"/>
      <c r="AU1016" s="6"/>
      <c r="AV1016" s="6" t="s">
        <v>5222</v>
      </c>
      <c r="AW1016" s="6"/>
      <c r="AX1016" s="6"/>
      <c r="AY1016" s="6"/>
      <c r="AZ1016" s="6"/>
      <c r="BA1016" s="6"/>
      <c r="BB1016" s="6"/>
      <c r="BC1016" s="6"/>
      <c r="BD1016" s="6" t="s">
        <v>5223</v>
      </c>
      <c r="BE1016" s="8">
        <v>1015</v>
      </c>
      <c r="BF1016" s="6" t="str">
        <f t="shared" si="314"/>
        <v>insert into bitacoras_estatus (numero_expediente, numero_registro, representante, fecha_inicio, fecha_vencimiento, id_cliente, id_admin, id_bitacoras_estatus, id_estatus, id_clase, id_marca, created_at, updated_at) values('1115654','1191088','CESAR ARTURO MIRANDA QUEZADA','2010-08-12','2020-08-12','138','2','1','1',null,215,'2010-08-12 00:00:00','2010-08-12 00:00:00');</v>
      </c>
      <c r="BG1016" s="6" t="str">
        <f t="shared" si="315"/>
        <v>insert into servicios_comentarios (comentario, id_admin, id_estatus, created_at, updated_at) values('TITULO ENTEREGADO 28/01/2011',1,1015,'2010-08-12 00:00:00','2010-08-12 00:00:00');</v>
      </c>
      <c r="BH1016" s="6" t="str">
        <f t="shared" si="316"/>
        <v>insert into servicios_comentarios (comentario, id_admin, id_estatus, created_at, updated_at) values('4146343 CEL 6141843895',1,1015,'2010-08-12 00:00:00','2010-08-12 00:00:00');</v>
      </c>
      <c r="BI1016" s="137" t="str">
        <f t="shared" si="317"/>
        <v>update bitacoras_estatus set comprobacion_uso = 1, id_estatus=10 where id=1015;</v>
      </c>
      <c r="BJ1016" s="137" t="str">
        <f t="shared" si="318"/>
        <v>update bitacoras_estatus set numero_expediente = '1115654', numero_registro = '1191088', id_estatus = 10, fecha_inicio = '2010-08-12', fecha_vencimiento ='2020-08-12', created_at ='2010-08-12 00:00:00', updated_at ='2010-08-12 00:00:00', id_clase=null, id_marca=215, id_cliente=138, vigencia = 1 where id =1015;</v>
      </c>
      <c r="BK1016" s="137" t="str">
        <f t="shared" si="319"/>
        <v>update bitacoras_estatus set id_estatus = 10 where id =1015;</v>
      </c>
    </row>
    <row r="1017" spans="1:63">
      <c r="A1017" s="6">
        <v>1306764</v>
      </c>
      <c r="B1017" s="6"/>
      <c r="C1017" s="6" t="str">
        <f>IF(Tabla1[[#This Row],[No. REG.]]="","",1)</f>
        <v/>
      </c>
      <c r="D1017" s="3" t="s">
        <v>34</v>
      </c>
      <c r="E1017" s="3">
        <f>IF(Tabla1[[#This Row],[STATUS]]="","",VLOOKUP(D1017,Estatus!$A$2:$B$13,2,0))</f>
        <v>5</v>
      </c>
      <c r="F1017" s="3">
        <f>IF(Tabla1[[#This Row],[STATUS]]="","",VLOOKUP(D1017,Estatus!$A$2:$I$12,9,0))</f>
        <v>0</v>
      </c>
      <c r="G1017" s="16" t="s">
        <v>5224</v>
      </c>
      <c r="H1017" s="7">
        <v>41143</v>
      </c>
      <c r="I1017" s="80">
        <f t="shared" si="300"/>
        <v>2012</v>
      </c>
      <c r="J1017" s="80">
        <f t="shared" si="301"/>
        <v>8</v>
      </c>
      <c r="K1017" s="80">
        <f t="shared" si="302"/>
        <v>22</v>
      </c>
      <c r="L1017" s="80" t="str">
        <f t="shared" si="303"/>
        <v>08</v>
      </c>
      <c r="M1017" s="80">
        <f t="shared" si="304"/>
        <v>22</v>
      </c>
      <c r="N1017" s="80" t="str">
        <f t="shared" si="305"/>
        <v>'2012-08-22'</v>
      </c>
      <c r="O1017" s="80" t="str">
        <f t="shared" si="306"/>
        <v>'2012-08-22 00:00:00'</v>
      </c>
      <c r="P1017" s="7">
        <v>44795</v>
      </c>
      <c r="Q1017" s="80">
        <f t="shared" si="307"/>
        <v>2022</v>
      </c>
      <c r="R1017" s="80">
        <f t="shared" si="308"/>
        <v>8</v>
      </c>
      <c r="S1017" s="80">
        <f t="shared" si="309"/>
        <v>22</v>
      </c>
      <c r="T1017" s="80" t="str">
        <f t="shared" si="310"/>
        <v>08</v>
      </c>
      <c r="U1017" s="80">
        <f t="shared" si="311"/>
        <v>22</v>
      </c>
      <c r="V1017" s="80" t="str">
        <f t="shared" si="312"/>
        <v>'2022-08-22'</v>
      </c>
      <c r="W1017" s="80"/>
      <c r="X1017" s="80" t="str">
        <f t="shared" si="313"/>
        <v>null</v>
      </c>
      <c r="Y1017" s="6" t="s">
        <v>5225</v>
      </c>
      <c r="Z1017" s="123">
        <f>IFERROR(IF(Y1017="","null",VLOOKUP(Y1017,Marcas!$A$2:$C$2024,2,0)),"")</f>
        <v>954</v>
      </c>
      <c r="AA1017" s="6" t="s">
        <v>5226</v>
      </c>
      <c r="AB1017" s="6">
        <f>IFERROR(IF(AA1017="","",IF(AA1017="EMPORIO LEGAL",1,VLOOKUP(AA1017,Clientes!$A$2:$B$1190,2,0))),"")</f>
        <v>136</v>
      </c>
      <c r="AC1017" s="6">
        <f>IFERROR(IF(Tabla1[[#This Row],[id_control]]="null","",VLOOKUP(CONCATENATE(Tabla1[[#This Row],[CLIENTE]],"-",Tabla1[[#This Row],[id_control]]),Hoja1!$C$2:$D$1994,2,0)),"")</f>
        <v>1017</v>
      </c>
      <c r="AD1017" s="6" t="s">
        <v>5036</v>
      </c>
      <c r="AE1017" s="6"/>
      <c r="AF1017" s="6"/>
      <c r="AG1017" s="6"/>
      <c r="AH1017" s="6"/>
      <c r="AI1017" s="6"/>
      <c r="AJ1017" s="6"/>
      <c r="AK1017" s="6"/>
      <c r="AL1017" s="3" t="s">
        <v>5227</v>
      </c>
      <c r="AM1017" s="6"/>
      <c r="AN1017" s="6"/>
      <c r="AO1017" s="6"/>
      <c r="AP1017" s="6"/>
      <c r="AQ1017" s="5" t="s">
        <v>5228</v>
      </c>
      <c r="AR1017" s="6"/>
      <c r="AS1017" s="6"/>
      <c r="AT1017" s="6"/>
      <c r="AU1017" s="6"/>
      <c r="AV1017" s="6" t="s">
        <v>5038</v>
      </c>
      <c r="AW1017" s="6"/>
      <c r="AX1017" s="6"/>
      <c r="AY1017" s="6"/>
      <c r="AZ1017" s="6"/>
      <c r="BA1017" s="6"/>
      <c r="BB1017" s="6"/>
      <c r="BC1017" s="6"/>
      <c r="BD1017" s="8" t="s">
        <v>5229</v>
      </c>
      <c r="BE1017" s="8">
        <v>1016</v>
      </c>
      <c r="BF1017" s="6" t="str">
        <f t="shared" si="314"/>
        <v>insert into bitacoras_estatus (numero_expediente, numero_registro, representante, fecha_inicio, fecha_vencimiento, id_cliente, id_admin, id_bitacoras_estatus, id_estatus, id_clase, id_marca, created_at, updated_at) values('1306764','','OSCAR ALEJANDRO GARCIA FLORES','2012-08-22','2022-08-22','136','2','1','1',null,954,'2012-08-22 00:00:00','2012-08-22 00:00:00');</v>
      </c>
      <c r="BG1017" s="6" t="str">
        <f t="shared" si="315"/>
        <v>insert into servicios_comentarios (comentario, id_admin, id_estatus, created_at, updated_at) values('REQUISITOS CONTESTADOS 26/03/2013',1,1016,'2012-08-22 00:00:00','2012-08-22 00:00:00');</v>
      </c>
      <c r="BH1017" s="6" t="str">
        <f t="shared" si="316"/>
        <v>insert into servicios_comentarios (comentario, id_admin, id_estatus, created_at, updated_at) values('656 615 43 02 CEL.- 656 626 13 51',1,1016,'2012-08-22 00:00:00','2012-08-22 00:00:00');</v>
      </c>
      <c r="BI1017" s="137" t="str">
        <f t="shared" si="317"/>
        <v>update bitacoras_estatus set comprobacion_uso = 1, id_estatus=5 where id=1016;</v>
      </c>
      <c r="BJ1017" s="137" t="str">
        <f t="shared" si="318"/>
        <v>update bitacoras_estatus set numero_expediente = '1306764', numero_registro = '', id_estatus = 5, fecha_inicio = '2012-08-22', fecha_vencimiento ='2022-08-22', created_at ='2012-08-22 00:00:00', updated_at ='2012-08-22 00:00:00', id_clase=null, id_marca=954, id_cliente=136, vigencia = 0 where id =1016;</v>
      </c>
      <c r="BK1017" s="137" t="str">
        <f t="shared" si="319"/>
        <v>update bitacoras_estatus set id_estatus = 5 where id =1016;</v>
      </c>
    </row>
    <row r="1018" spans="1:63">
      <c r="A1018" s="6">
        <v>1310613</v>
      </c>
      <c r="B1018" s="6">
        <v>1393044</v>
      </c>
      <c r="C1018" s="6">
        <f>IF(Tabla1[[#This Row],[No. REG.]]="","",1)</f>
        <v>1</v>
      </c>
      <c r="D1018" s="3" t="s">
        <v>46</v>
      </c>
      <c r="E1018" s="3">
        <f>IF(Tabla1[[#This Row],[STATUS]]="","",VLOOKUP(D1018,Estatus!$A$2:$B$13,2,0))</f>
        <v>10</v>
      </c>
      <c r="F1018" s="3">
        <f>IF(Tabla1[[#This Row],[STATUS]]="","",VLOOKUP(D1018,Estatus!$A$2:$I$12,9,0))</f>
        <v>1</v>
      </c>
      <c r="G1018" s="16" t="s">
        <v>5230</v>
      </c>
      <c r="H1018" s="9">
        <v>41162</v>
      </c>
      <c r="I1018" s="81">
        <f t="shared" si="300"/>
        <v>2012</v>
      </c>
      <c r="J1018" s="81">
        <f t="shared" si="301"/>
        <v>9</v>
      </c>
      <c r="K1018" s="81">
        <f t="shared" si="302"/>
        <v>10</v>
      </c>
      <c r="L1018" s="81" t="str">
        <f t="shared" si="303"/>
        <v>09</v>
      </c>
      <c r="M1018" s="81">
        <f t="shared" si="304"/>
        <v>10</v>
      </c>
      <c r="N1018" s="81" t="str">
        <f t="shared" si="305"/>
        <v>'2012-09-10'</v>
      </c>
      <c r="O1018" s="81" t="str">
        <f t="shared" si="306"/>
        <v>'2012-09-10 00:00:00'</v>
      </c>
      <c r="P1018" s="9">
        <v>44814</v>
      </c>
      <c r="Q1018" s="81">
        <f t="shared" si="307"/>
        <v>2022</v>
      </c>
      <c r="R1018" s="81">
        <f t="shared" si="308"/>
        <v>9</v>
      </c>
      <c r="S1018" s="81">
        <f t="shared" si="309"/>
        <v>10</v>
      </c>
      <c r="T1018" s="81" t="str">
        <f t="shared" si="310"/>
        <v>09</v>
      </c>
      <c r="U1018" s="81">
        <f t="shared" si="311"/>
        <v>10</v>
      </c>
      <c r="V1018" s="81" t="str">
        <f t="shared" si="312"/>
        <v>'2022-09-10'</v>
      </c>
      <c r="W1018" s="81"/>
      <c r="X1018" s="81" t="str">
        <f t="shared" si="313"/>
        <v>null</v>
      </c>
      <c r="Y1018" s="6" t="s">
        <v>5231</v>
      </c>
      <c r="Z1018" s="123">
        <f>IFERROR(IF(Y1018="","null",VLOOKUP(Y1018,Marcas!$A$2:$C$2024,2,0)),"")</f>
        <v>211</v>
      </c>
      <c r="AA1018" s="6" t="s">
        <v>5226</v>
      </c>
      <c r="AB1018" s="6">
        <f>IFERROR(IF(AA1018="","",IF(AA1018="EMPORIO LEGAL",1,VLOOKUP(AA1018,Clientes!$A$2:$B$1190,2,0))),"")</f>
        <v>136</v>
      </c>
      <c r="AC1018" s="6">
        <f>IFERROR(IF(Tabla1[[#This Row],[id_control]]="null","",VLOOKUP(CONCATENATE(Tabla1[[#This Row],[CLIENTE]],"-",Tabla1[[#This Row],[id_control]]),Hoja1!$C$2:$D$1994,2,0)),"")</f>
        <v>1018</v>
      </c>
      <c r="AD1018" s="6" t="s">
        <v>5036</v>
      </c>
      <c r="AE1018" s="6"/>
      <c r="AF1018" s="6"/>
      <c r="AG1018" s="6"/>
      <c r="AH1018" s="6"/>
      <c r="AI1018" s="6"/>
      <c r="AJ1018" s="6"/>
      <c r="AK1018" s="6"/>
      <c r="AL1018" s="8" t="s">
        <v>5227</v>
      </c>
      <c r="AM1018" s="6"/>
      <c r="AN1018" s="6"/>
      <c r="AO1018" s="6"/>
      <c r="AP1018" s="6"/>
      <c r="AQ1018" s="6"/>
      <c r="AR1018" s="10" t="s">
        <v>5232</v>
      </c>
      <c r="AS1018" s="10" t="s">
        <v>5228</v>
      </c>
      <c r="AT1018" s="6"/>
      <c r="AU1018" s="6"/>
      <c r="AV1018" s="6" t="s">
        <v>5233</v>
      </c>
      <c r="AW1018" s="6"/>
      <c r="AX1018" s="6"/>
      <c r="AY1018" s="6"/>
      <c r="AZ1018" s="6"/>
      <c r="BA1018" s="6"/>
      <c r="BB1018" s="6"/>
      <c r="BC1018" s="6"/>
      <c r="BD1018" s="6" t="s">
        <v>5234</v>
      </c>
      <c r="BE1018" s="8">
        <v>1017</v>
      </c>
      <c r="BF1018" s="6" t="str">
        <f t="shared" si="314"/>
        <v>insert into bitacoras_estatus (numero_expediente, numero_registro, representante, fecha_inicio, fecha_vencimiento, id_cliente, id_admin, id_bitacoras_estatus, id_estatus, id_clase, id_marca, created_at, updated_at) values('1310613','1393044','OSCAR ALEJANDRO GARCIA FLORES','2012-09-10','2022-09-10','136','2','1','1',null,211,'2012-09-10 00:00:00','2012-09-10 00:00:00');</v>
      </c>
      <c r="BG1018" s="6" t="str">
        <f t="shared" si="315"/>
        <v>insert into servicios_comentarios (comentario, id_admin, id_estatus, created_at, updated_at) values('anterioridad contestada 26/05/2013',1,1017,'2012-09-10 00:00:00','2012-09-10 00:00:00');</v>
      </c>
      <c r="BH1018" s="6" t="str">
        <f t="shared" si="316"/>
        <v>insert into servicios_comentarios (comentario, id_admin, id_estatus, created_at, updated_at) values('656 615 43 02 CEL.- 656 626 13 51 639 14 81',1,1017,'2012-09-10 00:00:00','2012-09-10 00:00:00');</v>
      </c>
      <c r="BI1018" s="137" t="str">
        <f t="shared" si="317"/>
        <v>update bitacoras_estatus set comprobacion_uso = 1, id_estatus=10 where id=1017;</v>
      </c>
      <c r="BJ1018" s="137" t="str">
        <f t="shared" si="318"/>
        <v>update bitacoras_estatus set numero_expediente = '1310613', numero_registro = '1393044', id_estatus = 10, fecha_inicio = '2012-09-10', fecha_vencimiento ='2022-09-10', created_at ='2012-09-10 00:00:00', updated_at ='2012-09-10 00:00:00', id_clase=null, id_marca=211, id_cliente=136, vigencia = 1 where id =1017;</v>
      </c>
      <c r="BK1018" s="137" t="str">
        <f t="shared" si="319"/>
        <v>update bitacoras_estatus set id_estatus = 10 where id =1017;</v>
      </c>
    </row>
    <row r="1019" spans="1:63" ht="53">
      <c r="A1019" s="3">
        <v>1469231</v>
      </c>
      <c r="B1019" s="3">
        <v>1482589</v>
      </c>
      <c r="C1019" s="3">
        <f>IF(Tabla1[[#This Row],[No. REG.]]="","",1)</f>
        <v>1</v>
      </c>
      <c r="D1019" s="3" t="s">
        <v>46</v>
      </c>
      <c r="E1019" s="3">
        <f>IF(Tabla1[[#This Row],[STATUS]]="","",VLOOKUP(D1019,Estatus!$A$2:$B$13,2,0))</f>
        <v>10</v>
      </c>
      <c r="F1019" s="3">
        <f>IF(Tabla1[[#This Row],[STATUS]]="","",VLOOKUP(D1019,Estatus!$A$2:$I$12,9,0))</f>
        <v>1</v>
      </c>
      <c r="G1019" s="12" t="s">
        <v>5235</v>
      </c>
      <c r="H1019" s="7">
        <v>41719</v>
      </c>
      <c r="I1019" s="80">
        <f t="shared" si="300"/>
        <v>2014</v>
      </c>
      <c r="J1019" s="80">
        <f t="shared" si="301"/>
        <v>3</v>
      </c>
      <c r="K1019" s="80">
        <f t="shared" si="302"/>
        <v>21</v>
      </c>
      <c r="L1019" s="80" t="str">
        <f t="shared" si="303"/>
        <v>03</v>
      </c>
      <c r="M1019" s="80">
        <f t="shared" si="304"/>
        <v>21</v>
      </c>
      <c r="N1019" s="80" t="str">
        <f t="shared" si="305"/>
        <v>'2014-03-21'</v>
      </c>
      <c r="O1019" s="80" t="str">
        <f t="shared" si="306"/>
        <v>'2014-03-21 00:00:00'</v>
      </c>
      <c r="P1019" s="7">
        <v>45372</v>
      </c>
      <c r="Q1019" s="80">
        <f t="shared" si="307"/>
        <v>2024</v>
      </c>
      <c r="R1019" s="80">
        <f t="shared" si="308"/>
        <v>3</v>
      </c>
      <c r="S1019" s="80">
        <f t="shared" si="309"/>
        <v>21</v>
      </c>
      <c r="T1019" s="80" t="str">
        <f t="shared" si="310"/>
        <v>03</v>
      </c>
      <c r="U1019" s="80">
        <f t="shared" si="311"/>
        <v>21</v>
      </c>
      <c r="V1019" s="80" t="str">
        <f t="shared" si="312"/>
        <v>'2024-03-21'</v>
      </c>
      <c r="W1019" s="80"/>
      <c r="X1019" s="80" t="str">
        <f t="shared" si="313"/>
        <v>null</v>
      </c>
      <c r="Y1019" s="3" t="s">
        <v>5236</v>
      </c>
      <c r="Z1019" s="124">
        <f>IFERROR(IF(Y1019="","null",VLOOKUP(Y1019,Marcas!$A$2:$C$2024,2,0)),"")</f>
        <v>955</v>
      </c>
      <c r="AA1019" s="3" t="s">
        <v>5226</v>
      </c>
      <c r="AB1019" s="3">
        <f>IFERROR(IF(AA1019="","",IF(AA1019="EMPORIO LEGAL",1,VLOOKUP(AA1019,Clientes!$A$2:$B$1190,2,0))),"")</f>
        <v>136</v>
      </c>
      <c r="AC1019" s="3">
        <f>IFERROR(IF(Tabla1[[#This Row],[id_control]]="null","",VLOOKUP(CONCATENATE(Tabla1[[#This Row],[CLIENTE]],"-",Tabla1[[#This Row],[id_control]]),Hoja1!$C$2:$D$1994,2,0)),"")</f>
        <v>1019</v>
      </c>
      <c r="AD1019" s="3" t="s">
        <v>5036</v>
      </c>
      <c r="AE1019" s="3"/>
      <c r="AF1019" s="3"/>
      <c r="AG1019" s="3"/>
      <c r="AH1019" s="3"/>
      <c r="AI1019" s="3"/>
      <c r="AJ1019" s="3"/>
      <c r="AK1019" s="3"/>
      <c r="AL1019" s="3" t="s">
        <v>5237</v>
      </c>
      <c r="AM1019" s="6"/>
      <c r="AN1019" s="6"/>
      <c r="AO1019" s="6"/>
      <c r="AP1019" s="6"/>
      <c r="AQ1019" s="6"/>
      <c r="AR1019" s="6"/>
      <c r="AS1019" s="6"/>
      <c r="AT1019" s="6"/>
      <c r="AU1019" s="6"/>
      <c r="AV1019" s="6" t="s">
        <v>5238</v>
      </c>
      <c r="AW1019" s="6"/>
      <c r="AX1019" s="6"/>
      <c r="AY1019" s="6"/>
      <c r="AZ1019" s="6"/>
      <c r="BA1019" s="6"/>
      <c r="BB1019" s="6"/>
      <c r="BC1019" s="6"/>
      <c r="BD1019" s="6" t="s">
        <v>5237</v>
      </c>
      <c r="BE1019" s="8">
        <v>1018</v>
      </c>
      <c r="BF1019" s="6" t="str">
        <f t="shared" si="314"/>
        <v>insert into bitacoras_estatus (numero_expediente, numero_registro, representante, fecha_inicio, fecha_vencimiento, id_cliente, id_admin, id_bitacoras_estatus, id_estatus, id_clase, id_marca, created_at, updated_at) values('1469231','1482589','OSCAR ALEJANDRO GARCIA FLORES','2014-03-21','2024-03-21','136','2','1','1',null,955,'2014-03-21 00:00:00','2014-03-21 00:00:00');</v>
      </c>
      <c r="BG1019" s="6" t="str">
        <f t="shared" si="315"/>
        <v>insert into servicios_comentarios (comentario, id_admin, id_estatus, created_at, updated_at) values('TRAMITE DE REGISTRO DE MARCA MEGATACOS MT. TITULO RECIBIDO 24/OCT/14. TITULO ENVIADO 2 DIC 14 FEDEX #7720 6164 0982',1,1018,'2014-03-21 00:00:00','2014-03-21 00:00:00');</v>
      </c>
      <c r="BH1019" s="6" t="str">
        <f t="shared" si="316"/>
        <v>insert into servicios_comentarios (comentario, id_admin, id_estatus, created_at, updated_at) values('656 615 43 02 CEL. 656 626 1351',1,1018,'2014-03-21 00:00:00','2014-03-21 00:00:00');</v>
      </c>
      <c r="BI1019" s="137" t="str">
        <f t="shared" si="317"/>
        <v>update bitacoras_estatus set comprobacion_uso = 1, id_estatus=10 where id=1018;</v>
      </c>
      <c r="BJ1019" s="137" t="str">
        <f t="shared" si="318"/>
        <v>update bitacoras_estatus set numero_expediente = '1469231', numero_registro = '1482589', id_estatus = 10, fecha_inicio = '2014-03-21', fecha_vencimiento ='2024-03-21', created_at ='2014-03-21 00:00:00', updated_at ='2014-03-21 00:00:00', id_clase=null, id_marca=955, id_cliente=136, vigencia = 1 where id =1018;</v>
      </c>
      <c r="BK1019" s="137" t="str">
        <f t="shared" si="319"/>
        <v>update bitacoras_estatus set id_estatus = 10 where id =1018;</v>
      </c>
    </row>
    <row r="1020" spans="1:63">
      <c r="A1020" s="3">
        <v>1167600</v>
      </c>
      <c r="B1020" s="3">
        <v>1232351</v>
      </c>
      <c r="C1020" s="3">
        <f>IF(Tabla1[[#This Row],[No. REG.]]="","",1)</f>
        <v>1</v>
      </c>
      <c r="D1020" s="3" t="s">
        <v>46</v>
      </c>
      <c r="E1020" s="3">
        <f>IF(Tabla1[[#This Row],[STATUS]]="","",VLOOKUP(D1020,Estatus!$A$2:$B$13,2,0))</f>
        <v>10</v>
      </c>
      <c r="F1020" s="3">
        <f>IF(Tabla1[[#This Row],[STATUS]]="","",VLOOKUP(D1020,Estatus!$A$2:$I$12,9,0))</f>
        <v>1</v>
      </c>
      <c r="G1020" s="12" t="s">
        <v>231</v>
      </c>
      <c r="H1020" s="7">
        <v>40626</v>
      </c>
      <c r="I1020" s="80">
        <f t="shared" si="300"/>
        <v>2011</v>
      </c>
      <c r="J1020" s="80">
        <f t="shared" si="301"/>
        <v>3</v>
      </c>
      <c r="K1020" s="80">
        <f t="shared" si="302"/>
        <v>24</v>
      </c>
      <c r="L1020" s="80" t="str">
        <f t="shared" si="303"/>
        <v>03</v>
      </c>
      <c r="M1020" s="80">
        <f t="shared" si="304"/>
        <v>24</v>
      </c>
      <c r="N1020" s="80" t="str">
        <f t="shared" si="305"/>
        <v>'2011-03-24'</v>
      </c>
      <c r="O1020" s="80" t="str">
        <f t="shared" si="306"/>
        <v>'2011-03-24 00:00:00'</v>
      </c>
      <c r="P1020" s="7">
        <v>44279</v>
      </c>
      <c r="Q1020" s="80">
        <f t="shared" si="307"/>
        <v>2021</v>
      </c>
      <c r="R1020" s="80">
        <f t="shared" si="308"/>
        <v>3</v>
      </c>
      <c r="S1020" s="80">
        <f t="shared" si="309"/>
        <v>24</v>
      </c>
      <c r="T1020" s="80" t="str">
        <f t="shared" si="310"/>
        <v>03</v>
      </c>
      <c r="U1020" s="80">
        <f t="shared" si="311"/>
        <v>24</v>
      </c>
      <c r="V1020" s="80" t="str">
        <f t="shared" si="312"/>
        <v>'2021-03-24'</v>
      </c>
      <c r="W1020" s="80"/>
      <c r="X1020" s="80" t="str">
        <f t="shared" si="313"/>
        <v>null</v>
      </c>
      <c r="Y1020" s="3" t="s">
        <v>5239</v>
      </c>
      <c r="Z1020" s="124">
        <f>IFERROR(IF(Y1020="","null",VLOOKUP(Y1020,Marcas!$A$2:$C$2024,2,0)),"")</f>
        <v>209</v>
      </c>
      <c r="AA1020" s="3" t="s">
        <v>5240</v>
      </c>
      <c r="AB1020" s="3">
        <f>IFERROR(IF(AA1020="","",IF(AA1020="EMPORIO LEGAL",1,VLOOKUP(AA1020,Clientes!$A$2:$B$1190,2,0))),"")</f>
        <v>135</v>
      </c>
      <c r="AC1020" s="3">
        <f>IFERROR(IF(Tabla1[[#This Row],[id_control]]="null","",VLOOKUP(CONCATENATE(Tabla1[[#This Row],[CLIENTE]],"-",Tabla1[[#This Row],[id_control]]),Hoja1!$C$2:$D$1994,2,0)),"")</f>
        <v>1020</v>
      </c>
      <c r="AD1020" s="3" t="s">
        <v>5241</v>
      </c>
      <c r="AE1020" s="3" t="s">
        <v>5242</v>
      </c>
      <c r="AF1020" s="3"/>
      <c r="AG1020" s="3"/>
      <c r="AH1020" s="3"/>
      <c r="AI1020" s="3"/>
      <c r="AJ1020" s="3"/>
      <c r="AK1020" s="3"/>
      <c r="AL1020" s="3" t="s">
        <v>5243</v>
      </c>
      <c r="AM1020" s="6"/>
      <c r="AN1020" s="6"/>
      <c r="AO1020" s="6"/>
      <c r="AP1020" s="6"/>
      <c r="AQ1020" s="10" t="s">
        <v>5244</v>
      </c>
      <c r="AR1020" s="6"/>
      <c r="AS1020" s="6"/>
      <c r="AT1020" s="6"/>
      <c r="AU1020" s="6"/>
      <c r="AV1020" s="6" t="s">
        <v>5245</v>
      </c>
      <c r="AW1020" s="6"/>
      <c r="AX1020" s="6"/>
      <c r="AY1020" s="6"/>
      <c r="AZ1020" s="6"/>
      <c r="BA1020" s="6"/>
      <c r="BB1020" s="6"/>
      <c r="BC1020" s="6"/>
      <c r="BD1020" s="6" t="s">
        <v>5246</v>
      </c>
      <c r="BE1020" s="8">
        <v>1019</v>
      </c>
      <c r="BF1020" s="6" t="str">
        <f t="shared" si="314"/>
        <v>insert into bitacoras_estatus (numero_expediente, numero_registro, representante, fecha_inicio, fecha_vencimiento, id_cliente, id_admin, id_bitacoras_estatus, id_estatus, id_clase, id_marca, created_at, updated_at) values('1167600','1232351','KARLA BELEN RODRIGUEZ BUJANDA','2011-03-24','2021-03-24','135','2','1','1',null,209,'2011-03-24 00:00:00','2011-03-24 00:00:00');</v>
      </c>
      <c r="BG1020" s="6" t="str">
        <f t="shared" si="315"/>
        <v>insert into servicios_comentarios (comentario, id_admin, id_estatus, created_at, updated_at) values('TITULO ENTREGADO',1,1019,'2011-03-24 00:00:00','2011-03-24 00:00:00');</v>
      </c>
      <c r="BH1020" s="6" t="str">
        <f t="shared" si="316"/>
        <v>insert into servicios_comentarios (comentario, id_admin, id_estatus, created_at, updated_at) values('419 4343 CEL. 614 184 22 56',1,1019,'2011-03-24 00:00:00','2011-03-24 00:00:00');</v>
      </c>
      <c r="BI1020" s="137" t="str">
        <f t="shared" si="317"/>
        <v>update bitacoras_estatus set comprobacion_uso = 1, id_estatus=10 where id=1019;</v>
      </c>
      <c r="BJ1020" s="137" t="str">
        <f t="shared" si="318"/>
        <v>update bitacoras_estatus set numero_expediente = '1167600', numero_registro = '1232351', id_estatus = 10, fecha_inicio = '2011-03-24', fecha_vencimiento ='2021-03-24', created_at ='2011-03-24 00:00:00', updated_at ='2011-03-24 00:00:00', id_clase=null, id_marca=209, id_cliente=135, vigencia = 1 where id =1019;</v>
      </c>
      <c r="BK1020" s="137" t="str">
        <f t="shared" si="319"/>
        <v>update bitacoras_estatus set id_estatus = 10 where id =1019;</v>
      </c>
    </row>
    <row r="1021" spans="1:63">
      <c r="A1021" s="3">
        <v>1176026</v>
      </c>
      <c r="B1021" s="3">
        <v>1237090</v>
      </c>
      <c r="C1021" s="3">
        <f>IF(Tabla1[[#This Row],[No. REG.]]="","",1)</f>
        <v>1</v>
      </c>
      <c r="D1021" s="3" t="s">
        <v>46</v>
      </c>
      <c r="E1021" s="3">
        <f>IF(Tabla1[[#This Row],[STATUS]]="","",VLOOKUP(D1021,Estatus!$A$2:$B$13,2,0))</f>
        <v>10</v>
      </c>
      <c r="F1021" s="3">
        <f>IF(Tabla1[[#This Row],[STATUS]]="","",VLOOKUP(D1021,Estatus!$A$2:$I$12,9,0))</f>
        <v>1</v>
      </c>
      <c r="G1021" s="12" t="s">
        <v>5247</v>
      </c>
      <c r="H1021" s="7">
        <v>40652</v>
      </c>
      <c r="I1021" s="80">
        <f t="shared" si="300"/>
        <v>2011</v>
      </c>
      <c r="J1021" s="80">
        <f t="shared" si="301"/>
        <v>4</v>
      </c>
      <c r="K1021" s="80">
        <f t="shared" si="302"/>
        <v>19</v>
      </c>
      <c r="L1021" s="80" t="str">
        <f t="shared" si="303"/>
        <v>04</v>
      </c>
      <c r="M1021" s="80">
        <f t="shared" si="304"/>
        <v>19</v>
      </c>
      <c r="N1021" s="80" t="str">
        <f t="shared" si="305"/>
        <v>'2011-04-19'</v>
      </c>
      <c r="O1021" s="80" t="str">
        <f t="shared" si="306"/>
        <v>'2011-04-19 00:00:00'</v>
      </c>
      <c r="P1021" s="7">
        <v>44305</v>
      </c>
      <c r="Q1021" s="80">
        <f t="shared" si="307"/>
        <v>2021</v>
      </c>
      <c r="R1021" s="80">
        <f t="shared" si="308"/>
        <v>4</v>
      </c>
      <c r="S1021" s="80">
        <f t="shared" si="309"/>
        <v>19</v>
      </c>
      <c r="T1021" s="80" t="str">
        <f t="shared" si="310"/>
        <v>04</v>
      </c>
      <c r="U1021" s="80">
        <f t="shared" si="311"/>
        <v>19</v>
      </c>
      <c r="V1021" s="80" t="str">
        <f t="shared" si="312"/>
        <v>'2021-04-19'</v>
      </c>
      <c r="W1021" s="80"/>
      <c r="X1021" s="80" t="str">
        <f t="shared" si="313"/>
        <v>null</v>
      </c>
      <c r="Y1021" s="3" t="s">
        <v>5239</v>
      </c>
      <c r="Z1021" s="124">
        <f>IFERROR(IF(Y1021="","null",VLOOKUP(Y1021,Marcas!$A$2:$C$2024,2,0)),"")</f>
        <v>209</v>
      </c>
      <c r="AA1021" s="3" t="s">
        <v>5240</v>
      </c>
      <c r="AB1021" s="3">
        <f>IFERROR(IF(AA1021="","",IF(AA1021="EMPORIO LEGAL",1,VLOOKUP(AA1021,Clientes!$A$2:$B$1190,2,0))),"")</f>
        <v>135</v>
      </c>
      <c r="AC1021" s="3">
        <f>IFERROR(IF(Tabla1[[#This Row],[id_control]]="null","",VLOOKUP(CONCATENATE(Tabla1[[#This Row],[CLIENTE]],"-",Tabla1[[#This Row],[id_control]]),Hoja1!$C$2:$D$1994,2,0)),"")</f>
        <v>1020</v>
      </c>
      <c r="AD1021" s="3" t="s">
        <v>5248</v>
      </c>
      <c r="AE1021" s="3"/>
      <c r="AF1021" s="3"/>
      <c r="AG1021" s="3"/>
      <c r="AH1021" s="3"/>
      <c r="AI1021" s="3"/>
      <c r="AJ1021" s="3"/>
      <c r="AK1021" s="3"/>
      <c r="AL1021" s="3" t="s">
        <v>5249</v>
      </c>
      <c r="AM1021" s="6"/>
      <c r="AN1021" s="6"/>
      <c r="AO1021" s="6"/>
      <c r="AP1021" s="6"/>
      <c r="AQ1021" s="8" t="s">
        <v>5250</v>
      </c>
      <c r="AR1021" s="6"/>
      <c r="AS1021" s="6"/>
      <c r="AT1021" s="6"/>
      <c r="AU1021" s="6"/>
      <c r="AV1021" s="6" t="s">
        <v>5245</v>
      </c>
      <c r="AW1021" s="6"/>
      <c r="AX1021" s="6"/>
      <c r="AY1021" s="6"/>
      <c r="AZ1021" s="6"/>
      <c r="BA1021" s="6"/>
      <c r="BB1021" s="6"/>
      <c r="BC1021" s="6"/>
      <c r="BD1021" s="6" t="s">
        <v>5251</v>
      </c>
      <c r="BE1021" s="8">
        <v>1020</v>
      </c>
      <c r="BF1021" s="6" t="str">
        <f t="shared" si="314"/>
        <v>insert into bitacoras_estatus (numero_expediente, numero_registro, representante, fecha_inicio, fecha_vencimiento, id_cliente, id_admin, id_bitacoras_estatus, id_estatus, id_clase, id_marca, created_at, updated_at) values('1176026','1237090','KALA BELEN RODRIGUEZ BUJANDA,','2011-04-19','2021-04-19','135','2','1','1',null,209,'2011-04-19 00:00:00','2011-04-19 00:00:00');</v>
      </c>
      <c r="BG1021" s="6" t="str">
        <f t="shared" si="315"/>
        <v>insert into servicios_comentarios (comentario, id_admin, id_estatus, created_at, updated_at) values('TITULO RECIBIDO 26/10/2011',1,1020,'2011-04-19 00:00:00','2011-04-19 00:00:00');</v>
      </c>
      <c r="BH1021" s="6" t="str">
        <f t="shared" si="316"/>
        <v>insert into servicios_comentarios (comentario, id_admin, id_estatus, created_at, updated_at) values('4194343, CEL 1842256',1,1020,'2011-04-19 00:00:00','2011-04-19 00:00:00');</v>
      </c>
      <c r="BI1021" s="137" t="str">
        <f t="shared" si="317"/>
        <v>update bitacoras_estatus set comprobacion_uso = 1, id_estatus=10 where id=1020;</v>
      </c>
      <c r="BJ1021" s="137" t="str">
        <f t="shared" si="318"/>
        <v>update bitacoras_estatus set numero_expediente = '1176026', numero_registro = '1237090', id_estatus = 10, fecha_inicio = '2011-04-19', fecha_vencimiento ='2021-04-19', created_at ='2011-04-19 00:00:00', updated_at ='2011-04-19 00:00:00', id_clase=null, id_marca=209, id_cliente=135, vigencia = 1 where id =1020;</v>
      </c>
      <c r="BK1021" s="137" t="str">
        <f t="shared" si="319"/>
        <v>update bitacoras_estatus set id_estatus = 10 where id =1020;</v>
      </c>
    </row>
    <row r="1022" spans="1:63">
      <c r="A1022" s="3">
        <v>1195245</v>
      </c>
      <c r="B1022" s="3">
        <v>1253310</v>
      </c>
      <c r="C1022" s="3">
        <f>IF(Tabla1[[#This Row],[No. REG.]]="","",1)</f>
        <v>1</v>
      </c>
      <c r="D1022" s="3" t="s">
        <v>46</v>
      </c>
      <c r="E1022" s="3">
        <f>IF(Tabla1[[#This Row],[STATUS]]="","",VLOOKUP(D1022,Estatus!$A$2:$B$13,2,0))</f>
        <v>10</v>
      </c>
      <c r="F1022" s="3">
        <f>IF(Tabla1[[#This Row],[STATUS]]="","",VLOOKUP(D1022,Estatus!$A$2:$I$12,9,0))</f>
        <v>1</v>
      </c>
      <c r="G1022" s="12" t="s">
        <v>5252</v>
      </c>
      <c r="H1022" s="7">
        <v>40730</v>
      </c>
      <c r="I1022" s="80">
        <f t="shared" si="300"/>
        <v>2011</v>
      </c>
      <c r="J1022" s="80">
        <f t="shared" si="301"/>
        <v>7</v>
      </c>
      <c r="K1022" s="80">
        <f t="shared" si="302"/>
        <v>6</v>
      </c>
      <c r="L1022" s="80" t="str">
        <f t="shared" si="303"/>
        <v>07</v>
      </c>
      <c r="M1022" s="80" t="str">
        <f t="shared" si="304"/>
        <v>06</v>
      </c>
      <c r="N1022" s="80" t="str">
        <f t="shared" si="305"/>
        <v>'2011-07-06'</v>
      </c>
      <c r="O1022" s="80" t="str">
        <f t="shared" si="306"/>
        <v>'2011-07-06 00:00:00'</v>
      </c>
      <c r="P1022" s="7">
        <v>44383</v>
      </c>
      <c r="Q1022" s="80">
        <f t="shared" si="307"/>
        <v>2021</v>
      </c>
      <c r="R1022" s="80">
        <f t="shared" si="308"/>
        <v>7</v>
      </c>
      <c r="S1022" s="80">
        <f t="shared" si="309"/>
        <v>6</v>
      </c>
      <c r="T1022" s="80" t="str">
        <f t="shared" si="310"/>
        <v>07</v>
      </c>
      <c r="U1022" s="80" t="str">
        <f t="shared" si="311"/>
        <v>06</v>
      </c>
      <c r="V1022" s="80" t="str">
        <f t="shared" si="312"/>
        <v>'2021-07-06'</v>
      </c>
      <c r="W1022" s="80"/>
      <c r="X1022" s="80" t="str">
        <f t="shared" si="313"/>
        <v>null</v>
      </c>
      <c r="Y1022" s="3" t="s">
        <v>5253</v>
      </c>
      <c r="Z1022" s="124">
        <f>IFERROR(IF(Y1022="","null",VLOOKUP(Y1022,Marcas!$A$2:$C$2024,2,0)),"")</f>
        <v>208</v>
      </c>
      <c r="AA1022" s="3" t="s">
        <v>5253</v>
      </c>
      <c r="AB1022" s="3">
        <f>IFERROR(IF(AA1022="","",IF(AA1022="EMPORIO LEGAL",1,VLOOKUP(AA1022,Clientes!$A$2:$B$1190,2,0))),"")</f>
        <v>133</v>
      </c>
      <c r="AC1022" s="3">
        <f>IFERROR(IF(Tabla1[[#This Row],[id_control]]="null","",VLOOKUP(CONCATENATE(Tabla1[[#This Row],[CLIENTE]],"-",Tabla1[[#This Row],[id_control]]),Hoja1!$C$2:$D$1994,2,0)),"")</f>
        <v>1022</v>
      </c>
      <c r="AD1022" s="3" t="s">
        <v>5254</v>
      </c>
      <c r="AE1022" s="3"/>
      <c r="AF1022" s="3"/>
      <c r="AG1022" s="3"/>
      <c r="AH1022" s="3"/>
      <c r="AI1022" s="3"/>
      <c r="AJ1022" s="3"/>
      <c r="AK1022" s="3"/>
      <c r="AL1022" s="3" t="s">
        <v>5255</v>
      </c>
      <c r="AM1022" s="6"/>
      <c r="AN1022" s="6"/>
      <c r="AO1022" s="6"/>
      <c r="AP1022" s="6"/>
      <c r="AQ1022" s="10" t="s">
        <v>5256</v>
      </c>
      <c r="AR1022" s="6"/>
      <c r="AS1022" s="6"/>
      <c r="AT1022" s="6"/>
      <c r="AU1022" s="6"/>
      <c r="AV1022" s="8" t="s">
        <v>5257</v>
      </c>
      <c r="AW1022" s="6"/>
      <c r="AX1022" s="6"/>
      <c r="AY1022" s="6"/>
      <c r="AZ1022" s="6"/>
      <c r="BA1022" s="6"/>
      <c r="BB1022" s="6"/>
      <c r="BC1022" s="6"/>
      <c r="BD1022" s="6" t="s">
        <v>5258</v>
      </c>
      <c r="BE1022" s="8">
        <v>1021</v>
      </c>
      <c r="BF1022" s="6" t="str">
        <f t="shared" si="314"/>
        <v>insert into bitacoras_estatus (numero_expediente, numero_registro, representante, fecha_inicio, fecha_vencimiento, id_cliente, id_admin, id_bitacoras_estatus, id_estatus, id_clase, id_marca, created_at, updated_at) values('1195245','1253310','ABELARDO GARZA MORIEL','2011-07-06','2021-07-06','133','2','1','1',null,208,'2011-07-06 00:00:00','2011-07-06 00:00:00');</v>
      </c>
      <c r="BG1022" s="6" t="str">
        <f t="shared" si="315"/>
        <v>insert into servicios_comentarios (comentario, id_admin, id_estatus, created_at, updated_at) values('TITULO RECIBIDO 30/01/12012',1,1021,'2011-07-06 00:00:00','2011-07-06 00:00:00');</v>
      </c>
      <c r="BH1022" s="6" t="str">
        <f t="shared" si="316"/>
        <v>insert into servicios_comentarios (comentario, id_admin, id_estatus, created_at, updated_at) values('4109898 CEL 614 2 39 72 72',1,1021,'2011-07-06 00:00:00','2011-07-06 00:00:00');</v>
      </c>
      <c r="BI1022" s="137" t="str">
        <f t="shared" si="317"/>
        <v>update bitacoras_estatus set comprobacion_uso = 1, id_estatus=10 where id=1021;</v>
      </c>
      <c r="BJ1022" s="137" t="str">
        <f t="shared" si="318"/>
        <v>update bitacoras_estatus set numero_expediente = '1195245', numero_registro = '1253310', id_estatus = 10, fecha_inicio = '2011-07-06', fecha_vencimiento ='2021-07-06', created_at ='2011-07-06 00:00:00', updated_at ='2011-07-06 00:00:00', id_clase=null, id_marca=208, id_cliente=133, vigencia = 1 where id =1021;</v>
      </c>
      <c r="BK1022" s="137" t="str">
        <f t="shared" si="319"/>
        <v>update bitacoras_estatus set id_estatus = 10 where id =1021;</v>
      </c>
    </row>
    <row r="1023" spans="1:63">
      <c r="A1023" s="3">
        <v>1167605</v>
      </c>
      <c r="B1023" s="3">
        <v>1228620</v>
      </c>
      <c r="C1023" s="3">
        <f>IF(Tabla1[[#This Row],[No. REG.]]="","",1)</f>
        <v>1</v>
      </c>
      <c r="D1023" s="3" t="s">
        <v>46</v>
      </c>
      <c r="E1023" s="3">
        <f>IF(Tabla1[[#This Row],[STATUS]]="","",VLOOKUP(D1023,Estatus!$A$2:$B$13,2,0))</f>
        <v>10</v>
      </c>
      <c r="F1023" s="3">
        <f>IF(Tabla1[[#This Row],[STATUS]]="","",VLOOKUP(D1023,Estatus!$A$2:$I$12,9,0))</f>
        <v>1</v>
      </c>
      <c r="G1023" s="12" t="s">
        <v>1347</v>
      </c>
      <c r="H1023" s="7">
        <v>40627</v>
      </c>
      <c r="I1023" s="80">
        <f t="shared" si="300"/>
        <v>2011</v>
      </c>
      <c r="J1023" s="80">
        <f t="shared" si="301"/>
        <v>3</v>
      </c>
      <c r="K1023" s="80">
        <f t="shared" si="302"/>
        <v>25</v>
      </c>
      <c r="L1023" s="80" t="str">
        <f t="shared" si="303"/>
        <v>03</v>
      </c>
      <c r="M1023" s="80">
        <f t="shared" si="304"/>
        <v>25</v>
      </c>
      <c r="N1023" s="80" t="str">
        <f t="shared" si="305"/>
        <v>'2011-03-25'</v>
      </c>
      <c r="O1023" s="80" t="str">
        <f t="shared" si="306"/>
        <v>'2011-03-25 00:00:00'</v>
      </c>
      <c r="P1023" s="7">
        <v>44280</v>
      </c>
      <c r="Q1023" s="80">
        <f t="shared" si="307"/>
        <v>2021</v>
      </c>
      <c r="R1023" s="80">
        <f t="shared" si="308"/>
        <v>3</v>
      </c>
      <c r="S1023" s="80">
        <f t="shared" si="309"/>
        <v>25</v>
      </c>
      <c r="T1023" s="80" t="str">
        <f t="shared" si="310"/>
        <v>03</v>
      </c>
      <c r="U1023" s="80">
        <f t="shared" si="311"/>
        <v>25</v>
      </c>
      <c r="V1023" s="80" t="str">
        <f t="shared" si="312"/>
        <v>'2021-03-25'</v>
      </c>
      <c r="W1023" s="80"/>
      <c r="X1023" s="80" t="str">
        <f t="shared" si="313"/>
        <v>null</v>
      </c>
      <c r="Y1023" s="3" t="s">
        <v>5259</v>
      </c>
      <c r="Z1023" s="124">
        <f>IFERROR(IF(Y1023="","null",VLOOKUP(Y1023,Marcas!$A$2:$C$2024,2,0)),"")</f>
        <v>323</v>
      </c>
      <c r="AA1023" s="3" t="s">
        <v>5260</v>
      </c>
      <c r="AB1023" s="3">
        <f>IFERROR(IF(AA1023="","",IF(AA1023="EMPORIO LEGAL",1,VLOOKUP(AA1023,Clientes!$A$2:$B$1190,2,0))),"")</f>
        <v>131</v>
      </c>
      <c r="AC1023" s="3">
        <f>IFERROR(IF(Tabla1[[#This Row],[id_control]]="null","",VLOOKUP(CONCATENATE(Tabla1[[#This Row],[CLIENTE]],"-",Tabla1[[#This Row],[id_control]]),Hoja1!$C$2:$D$1994,2,0)),"")</f>
        <v>1023</v>
      </c>
      <c r="AD1023" s="3" t="s">
        <v>5261</v>
      </c>
      <c r="AE1023" s="3" t="s">
        <v>5262</v>
      </c>
      <c r="AF1023" s="3"/>
      <c r="AG1023" s="3"/>
      <c r="AH1023" s="3"/>
      <c r="AI1023" s="3"/>
      <c r="AJ1023" s="3"/>
      <c r="AK1023" s="3"/>
      <c r="AL1023" s="3" t="s">
        <v>5263</v>
      </c>
      <c r="AM1023" s="10" t="s">
        <v>5264</v>
      </c>
      <c r="AN1023" s="6"/>
      <c r="AO1023" s="6"/>
      <c r="AP1023" s="6"/>
      <c r="AQ1023" s="10">
        <v>6141963617</v>
      </c>
      <c r="AR1023" s="6"/>
      <c r="AS1023" s="6"/>
      <c r="AT1023" s="6"/>
      <c r="AU1023" s="6"/>
      <c r="AV1023" s="6" t="s">
        <v>5265</v>
      </c>
      <c r="AW1023" s="6"/>
      <c r="AX1023" s="6"/>
      <c r="AY1023" s="6"/>
      <c r="AZ1023" s="6"/>
      <c r="BA1023" s="6"/>
      <c r="BB1023" s="6"/>
      <c r="BC1023" s="6"/>
      <c r="BD1023" s="6" t="s">
        <v>5266</v>
      </c>
      <c r="BE1023" s="8">
        <v>1022</v>
      </c>
      <c r="BF1023" s="6" t="str">
        <f t="shared" si="314"/>
        <v>insert into bitacoras_estatus (numero_expediente, numero_registro, representante, fecha_inicio, fecha_vencimiento, id_cliente, id_admin, id_bitacoras_estatus, id_estatus, id_clase, id_marca, created_at, updated_at) values('1167605','1228620','NINFA NOHEMI MONTELONGO ROMERO','2011-03-25','2021-03-25','131','2','1','1',null,323,'2011-03-25 00:00:00','2011-03-25 00:00:00');</v>
      </c>
      <c r="BG1023" s="6" t="str">
        <f t="shared" si="315"/>
        <v>insert into servicios_comentarios (comentario, id_admin, id_estatus, created_at, updated_at) values('titulo entregado 29/09/2011',1,1022,'2011-03-25 00:00:00','2011-03-25 00:00:00');</v>
      </c>
      <c r="BH1023" s="6" t="str">
        <f t="shared" si="316"/>
        <v>insert into servicios_comentarios (comentario, id_admin, id_estatus, created_at, updated_at) values('4193947, 648 422224, CEL. 6141963617',1,1022,'2011-03-25 00:00:00','2011-03-25 00:00:00');</v>
      </c>
      <c r="BI1023" s="137" t="str">
        <f t="shared" si="317"/>
        <v>update bitacoras_estatus set comprobacion_uso = 1, id_estatus=10 where id=1022;</v>
      </c>
      <c r="BJ1023" s="137" t="str">
        <f t="shared" si="318"/>
        <v>update bitacoras_estatus set numero_expediente = '1167605', numero_registro = '1228620', id_estatus = 10, fecha_inicio = '2011-03-25', fecha_vencimiento ='2021-03-25', created_at ='2011-03-25 00:00:00', updated_at ='2011-03-25 00:00:00', id_clase=null, id_marca=323, id_cliente=131, vigencia = 1 where id =1022;</v>
      </c>
      <c r="BK1023" s="137" t="str">
        <f t="shared" si="319"/>
        <v>update bitacoras_estatus set id_estatus = 10 where id =1022;</v>
      </c>
    </row>
    <row r="1024" spans="1:63" ht="40">
      <c r="A1024" s="3">
        <v>1433055</v>
      </c>
      <c r="B1024" s="3">
        <v>1435101</v>
      </c>
      <c r="C1024" s="3">
        <f>IF(Tabla1[[#This Row],[No. REG.]]="","",1)</f>
        <v>1</v>
      </c>
      <c r="D1024" s="3" t="s">
        <v>46</v>
      </c>
      <c r="E1024" s="3">
        <f>IF(Tabla1[[#This Row],[STATUS]]="","",VLOOKUP(D1024,Estatus!$A$2:$B$13,2,0))</f>
        <v>10</v>
      </c>
      <c r="F1024" s="3">
        <f>IF(Tabla1[[#This Row],[STATUS]]="","",VLOOKUP(D1024,Estatus!$A$2:$I$12,9,0))</f>
        <v>1</v>
      </c>
      <c r="G1024" s="12" t="s">
        <v>5267</v>
      </c>
      <c r="H1024" s="7">
        <v>41597</v>
      </c>
      <c r="I1024" s="80">
        <f t="shared" si="300"/>
        <v>2013</v>
      </c>
      <c r="J1024" s="80">
        <f t="shared" si="301"/>
        <v>11</v>
      </c>
      <c r="K1024" s="80">
        <f t="shared" si="302"/>
        <v>19</v>
      </c>
      <c r="L1024" s="80">
        <f t="shared" si="303"/>
        <v>11</v>
      </c>
      <c r="M1024" s="80">
        <f t="shared" si="304"/>
        <v>19</v>
      </c>
      <c r="N1024" s="80" t="str">
        <f t="shared" si="305"/>
        <v>'2013-11-19'</v>
      </c>
      <c r="O1024" s="80" t="str">
        <f t="shared" si="306"/>
        <v>'2013-11-19 00:00:00'</v>
      </c>
      <c r="P1024" s="7">
        <v>45249</v>
      </c>
      <c r="Q1024" s="80">
        <f t="shared" si="307"/>
        <v>2023</v>
      </c>
      <c r="R1024" s="80">
        <f t="shared" si="308"/>
        <v>11</v>
      </c>
      <c r="S1024" s="80">
        <f t="shared" si="309"/>
        <v>19</v>
      </c>
      <c r="T1024" s="80">
        <f t="shared" si="310"/>
        <v>11</v>
      </c>
      <c r="U1024" s="80">
        <f t="shared" si="311"/>
        <v>19</v>
      </c>
      <c r="V1024" s="80" t="str">
        <f t="shared" si="312"/>
        <v>'2023-11-19'</v>
      </c>
      <c r="W1024" s="80"/>
      <c r="X1024" s="80" t="str">
        <f t="shared" si="313"/>
        <v>null</v>
      </c>
      <c r="Y1024" s="12" t="s">
        <v>5268</v>
      </c>
      <c r="Z1024" s="125">
        <f>IFERROR(IF(Y1024="","null",VLOOKUP(Y1024,Marcas!$A$2:$C$2024,2,0)),"")</f>
        <v>451</v>
      </c>
      <c r="AA1024" t="s">
        <v>5274</v>
      </c>
      <c r="AB1024" s="3">
        <f>IFERROR(IF(AA1024="","",IF(AA1024="EMPORIO LEGAL",1,VLOOKUP(AA1024,Clientes!$A$2:$B$1190,2,0))),"")</f>
        <v>129</v>
      </c>
      <c r="AC1024" s="3">
        <f>IFERROR(IF(Tabla1[[#This Row],[id_control]]="null","",VLOOKUP(CONCATENATE(Tabla1[[#This Row],[CLIENTE]],"-",Tabla1[[#This Row],[id_control]]),Hoja1!$C$2:$D$1994,2,0)),"")</f>
        <v>1024</v>
      </c>
      <c r="AD1024" s="3" t="s">
        <v>5269</v>
      </c>
      <c r="AE1024" s="3"/>
      <c r="AF1024" s="3"/>
      <c r="AG1024" s="3"/>
      <c r="AH1024" s="3"/>
      <c r="AI1024" s="3"/>
      <c r="AJ1024" s="3"/>
      <c r="AK1024" s="3"/>
      <c r="AL1024" s="3" t="s">
        <v>5270</v>
      </c>
      <c r="AM1024" s="6"/>
      <c r="AN1024" s="6"/>
      <c r="AO1024" s="6"/>
      <c r="AP1024" s="6"/>
      <c r="AQ1024" s="4">
        <v>6251140538</v>
      </c>
      <c r="AR1024" s="6"/>
      <c r="AS1024" s="6"/>
      <c r="AT1024" s="6"/>
      <c r="AU1024" s="6"/>
      <c r="AV1024" s="13" t="s">
        <v>5271</v>
      </c>
      <c r="AW1024" s="6"/>
      <c r="AX1024" s="6"/>
      <c r="AY1024" s="6"/>
      <c r="AZ1024" s="6"/>
      <c r="BA1024" s="6"/>
      <c r="BB1024" s="6"/>
      <c r="BC1024" s="6"/>
      <c r="BD1024" s="8" t="s">
        <v>5272</v>
      </c>
      <c r="BE1024" s="8">
        <v>1023</v>
      </c>
      <c r="BF1024" s="6" t="str">
        <f t="shared" si="314"/>
        <v>insert into bitacoras_estatus (numero_expediente, numero_registro, representante, fecha_inicio, fecha_vencimiento, id_cliente, id_admin, id_bitacoras_estatus, id_estatus, id_clase, id_marca, created_at, updated_at) values('1433055','1435101','PETER BLATZ KRHAN','2013-11-19','2023-11-19','129','2','1','1',null,451,'2013-11-19 00:00:00','2013-11-19 00:00:00');</v>
      </c>
      <c r="BG1024" s="6" t="str">
        <f t="shared" si="315"/>
        <v>insert into servicios_comentarios (comentario, id_admin, id_estatus, created_at, updated_at) values('TITULO RECIBIDO 04/04/14. TITULO ENVIADO POR FEDEX GUIA NO. 8037 7611 9749 0449 EL DIA 09/04/14',1,1023,'2013-11-19 00:00:00','2013-11-19 00:00:00');</v>
      </c>
      <c r="BH1024" s="6" t="str">
        <f t="shared" si="316"/>
        <v>insert into servicios_comentarios (comentario, id_admin, id_estatus, created_at, updated_at) values('625 688 0967 CEL. 625 1140538',1,1023,'2013-11-19 00:00:00','2013-11-19 00:00:00');</v>
      </c>
      <c r="BI1024" s="137" t="str">
        <f t="shared" si="317"/>
        <v>update bitacoras_estatus set comprobacion_uso = 1, id_estatus=10 where id=1023;</v>
      </c>
      <c r="BJ1024" s="137" t="str">
        <f t="shared" si="318"/>
        <v>update bitacoras_estatus set numero_expediente = '1433055', numero_registro = '1435101', id_estatus = 10, fecha_inicio = '2013-11-19', fecha_vencimiento ='2023-11-19', created_at ='2013-11-19 00:00:00', updated_at ='2013-11-19 00:00:00', id_clase=null, id_marca=451, id_cliente=129, vigencia = 1 where id =1023;</v>
      </c>
      <c r="BK1024" s="137" t="str">
        <f t="shared" si="319"/>
        <v>update bitacoras_estatus set id_estatus = 10 where id =1023;</v>
      </c>
    </row>
    <row r="1025" spans="1:63">
      <c r="A1025" s="3">
        <v>1090505</v>
      </c>
      <c r="B1025" s="3">
        <v>1162926</v>
      </c>
      <c r="C1025" s="3">
        <f>IF(Tabla1[[#This Row],[No. REG.]]="","",1)</f>
        <v>1</v>
      </c>
      <c r="D1025" s="3" t="s">
        <v>46</v>
      </c>
      <c r="E1025" s="3">
        <f>IF(Tabla1[[#This Row],[STATUS]]="","",VLOOKUP(D1025,Estatus!$A$2:$B$13,2,0))</f>
        <v>10</v>
      </c>
      <c r="F1025" s="3">
        <f>IF(Tabla1[[#This Row],[STATUS]]="","",VLOOKUP(D1025,Estatus!$A$2:$I$12,9,0))</f>
        <v>1</v>
      </c>
      <c r="G1025" s="12" t="s">
        <v>5273</v>
      </c>
      <c r="H1025" s="7">
        <v>40311</v>
      </c>
      <c r="I1025" s="80">
        <f t="shared" si="300"/>
        <v>2010</v>
      </c>
      <c r="J1025" s="80">
        <f t="shared" si="301"/>
        <v>5</v>
      </c>
      <c r="K1025" s="80">
        <f t="shared" si="302"/>
        <v>13</v>
      </c>
      <c r="L1025" s="80" t="str">
        <f t="shared" si="303"/>
        <v>05</v>
      </c>
      <c r="M1025" s="80">
        <f t="shared" si="304"/>
        <v>13</v>
      </c>
      <c r="N1025" s="80" t="str">
        <f t="shared" si="305"/>
        <v>'2010-05-13'</v>
      </c>
      <c r="O1025" s="80" t="str">
        <f t="shared" si="306"/>
        <v>'2010-05-13 00:00:00'</v>
      </c>
      <c r="P1025" s="7">
        <v>43964</v>
      </c>
      <c r="Q1025" s="80">
        <f t="shared" si="307"/>
        <v>2020</v>
      </c>
      <c r="R1025" s="80">
        <f t="shared" si="308"/>
        <v>5</v>
      </c>
      <c r="S1025" s="80">
        <f t="shared" si="309"/>
        <v>13</v>
      </c>
      <c r="T1025" s="80" t="str">
        <f t="shared" si="310"/>
        <v>05</v>
      </c>
      <c r="U1025" s="80">
        <f t="shared" si="311"/>
        <v>13</v>
      </c>
      <c r="V1025" s="80" t="str">
        <f t="shared" si="312"/>
        <v>'2020-05-13'</v>
      </c>
      <c r="W1025" s="80"/>
      <c r="X1025" s="80" t="str">
        <f t="shared" si="313"/>
        <v>null</v>
      </c>
      <c r="Y1025" s="3" t="s">
        <v>5274</v>
      </c>
      <c r="Z1025" s="124">
        <f>IFERROR(IF(Y1025="","null",VLOOKUP(Y1025,Marcas!$A$2:$C$2024,2,0)),"")</f>
        <v>202</v>
      </c>
      <c r="AA1025" s="3" t="s">
        <v>5274</v>
      </c>
      <c r="AB1025" s="3">
        <f>IFERROR(IF(AA1025="","",IF(AA1025="EMPORIO LEGAL",1,VLOOKUP(AA1025,Clientes!$A$2:$B$1190,2,0))),"")</f>
        <v>129</v>
      </c>
      <c r="AC1025" s="3">
        <f>IFERROR(IF(Tabla1[[#This Row],[id_control]]="null","",VLOOKUP(CONCATENATE(Tabla1[[#This Row],[CLIENTE]],"-",Tabla1[[#This Row],[id_control]]),Hoja1!$C$2:$D$1994,2,0)),"")</f>
        <v>1025</v>
      </c>
      <c r="AD1025" s="3" t="s">
        <v>5275</v>
      </c>
      <c r="AE1025" s="3"/>
      <c r="AF1025" s="3"/>
      <c r="AG1025" s="3"/>
      <c r="AH1025" s="3"/>
      <c r="AI1025" s="3"/>
      <c r="AJ1025" s="3"/>
      <c r="AK1025" s="3"/>
      <c r="AL1025" s="3" t="s">
        <v>5276</v>
      </c>
      <c r="AM1025" s="6"/>
      <c r="AN1025" s="6"/>
      <c r="AO1025" s="6"/>
      <c r="AP1025" s="6"/>
      <c r="AQ1025" s="11">
        <v>625119663</v>
      </c>
      <c r="AR1025" s="6"/>
      <c r="AS1025" s="6"/>
      <c r="AT1025" s="6"/>
      <c r="AU1025" s="6"/>
      <c r="AV1025" s="6" t="s">
        <v>5277</v>
      </c>
      <c r="AW1025" s="6"/>
      <c r="AX1025" s="6"/>
      <c r="AY1025" s="6"/>
      <c r="AZ1025" s="6"/>
      <c r="BA1025" s="6"/>
      <c r="BB1025" s="6"/>
      <c r="BC1025" s="6"/>
      <c r="BD1025" s="6" t="s">
        <v>5278</v>
      </c>
      <c r="BE1025" s="8">
        <v>1024</v>
      </c>
      <c r="BF1025" s="6" t="str">
        <f t="shared" si="314"/>
        <v>insert into bitacoras_estatus (numero_expediente, numero_registro, representante, fecha_inicio, fecha_vencimiento, id_cliente, id_admin, id_bitacoras_estatus, id_estatus, id_clase, id_marca, created_at, updated_at) values('1090505','1162926','JOHAN BLATZ BUHLER','2010-05-13','2020-05-13','129','2','1','1',null,202,'2010-05-13 00:00:00','2010-05-13 00:00:00');</v>
      </c>
      <c r="BG1025" s="6" t="str">
        <f t="shared" si="315"/>
        <v>insert into servicios_comentarios (comentario, id_admin, id_estatus, created_at, updated_at) values('COMPROBACION USO RECIBIDA 4-DIC-2013',1,1024,'2010-05-13 00:00:00','2010-05-13 00:00:00');</v>
      </c>
      <c r="BH1025" s="6" t="str">
        <f t="shared" si="316"/>
        <v>insert into servicios_comentarios (comentario, id_admin, id_estatus, created_at, updated_at) values('625 586 5018, cel. 625119663',1,1024,'2010-05-13 00:00:00','2010-05-13 00:00:00');</v>
      </c>
      <c r="BI1025" s="137" t="str">
        <f t="shared" si="317"/>
        <v>update bitacoras_estatus set comprobacion_uso = 1, id_estatus=10 where id=1024;</v>
      </c>
      <c r="BJ1025" s="137" t="str">
        <f t="shared" si="318"/>
        <v>update bitacoras_estatus set numero_expediente = '1090505', numero_registro = '1162926', id_estatus = 10, fecha_inicio = '2010-05-13', fecha_vencimiento ='2020-05-13', created_at ='2010-05-13 00:00:00', updated_at ='2010-05-13 00:00:00', id_clase=null, id_marca=202, id_cliente=129, vigencia = 1 where id =1024;</v>
      </c>
      <c r="BK1025" s="137" t="str">
        <f t="shared" si="319"/>
        <v>update bitacoras_estatus set id_estatus = 10 where id =1024;</v>
      </c>
    </row>
    <row r="1026" spans="1:63">
      <c r="A1026" s="3">
        <v>1156368</v>
      </c>
      <c r="B1026" s="3">
        <v>1226624</v>
      </c>
      <c r="C1026" s="3">
        <f>IF(Tabla1[[#This Row],[No. REG.]]="","",1)</f>
        <v>1</v>
      </c>
      <c r="D1026" s="3" t="s">
        <v>46</v>
      </c>
      <c r="E1026" s="3">
        <f>IF(Tabla1[[#This Row],[STATUS]]="","",VLOOKUP(D1026,Estatus!$A$2:$B$13,2,0))</f>
        <v>10</v>
      </c>
      <c r="F1026" s="3">
        <f>IF(Tabla1[[#This Row],[STATUS]]="","",VLOOKUP(D1026,Estatus!$A$2:$I$12,9,0))</f>
        <v>1</v>
      </c>
      <c r="G1026" s="12" t="s">
        <v>311</v>
      </c>
      <c r="H1026" s="7">
        <v>40590</v>
      </c>
      <c r="I1026" s="80">
        <f t="shared" ref="I1026:I1089" si="320">YEAR(H1026)</f>
        <v>2011</v>
      </c>
      <c r="J1026" s="80">
        <f t="shared" ref="J1026:J1089" si="321">MONTH(H1026)</f>
        <v>2</v>
      </c>
      <c r="K1026" s="80">
        <f t="shared" ref="K1026:K1089" si="322">DAY(H1026)</f>
        <v>16</v>
      </c>
      <c r="L1026" s="80" t="str">
        <f t="shared" ref="L1026:L1089" si="323">IF(LEN(J1026)=1,CONCATENATE("0",J1026),J1026)</f>
        <v>02</v>
      </c>
      <c r="M1026" s="80">
        <f t="shared" ref="M1026:M1089" si="324">IF(LEN(K1026)=1,CONCATENATE("0",K1026),K1026)</f>
        <v>16</v>
      </c>
      <c r="N1026" s="80" t="str">
        <f t="shared" ref="N1026:N1089" si="325">IFERROR(IF(H1026="","null",CONCATENATE("'",I1026,"-",L1026,"-",M1026,"'")),"null")</f>
        <v>'2011-02-16'</v>
      </c>
      <c r="O1026" s="80" t="str">
        <f t="shared" ref="O1026:O1089" si="326">IF(N1026="null","'2018-11-08 00:00:00'",CONCATENATE("'",I1026,"-",L1026,"-",M1026," 00:00:00'"))</f>
        <v>'2011-02-16 00:00:00'</v>
      </c>
      <c r="P1026" s="7">
        <v>44243</v>
      </c>
      <c r="Q1026" s="80">
        <f t="shared" ref="Q1026:Q1089" si="327">YEAR(P1026)</f>
        <v>2021</v>
      </c>
      <c r="R1026" s="80">
        <f t="shared" ref="R1026:R1089" si="328">MONTH(P1026)</f>
        <v>2</v>
      </c>
      <c r="S1026" s="80">
        <f t="shared" ref="S1026:S1089" si="329">DAY(P1026)</f>
        <v>16</v>
      </c>
      <c r="T1026" s="80" t="str">
        <f t="shared" ref="T1026:T1089" si="330">IF(LEN(R1026)=1,CONCATENATE("0",R1026),R1026)</f>
        <v>02</v>
      </c>
      <c r="U1026" s="80">
        <f t="shared" ref="U1026:U1089" si="331">IF(LEN(S1026)=1,CONCATENATE("0",S1026),S1026)</f>
        <v>16</v>
      </c>
      <c r="V1026" s="80" t="str">
        <f t="shared" ref="V1026:V1089" si="332">IFERROR(IF(P1026="","null",CONCATENATE("'",Q1026,"-",T1026,"-",U1026,"'")),"null")</f>
        <v>'2021-02-16'</v>
      </c>
      <c r="W1026" s="80"/>
      <c r="X1026" s="80" t="str">
        <f t="shared" ref="X1026:X1089" si="333">IF(W1026="","null",W1026)</f>
        <v>null</v>
      </c>
      <c r="Y1026" s="3" t="s">
        <v>5279</v>
      </c>
      <c r="Z1026" s="124">
        <f>IFERROR(IF(Y1026="","null",VLOOKUP(Y1026,Marcas!$A$2:$C$2024,2,0)),"")</f>
        <v>201</v>
      </c>
      <c r="AA1026" s="3" t="s">
        <v>5280</v>
      </c>
      <c r="AB1026" s="3">
        <f>IFERROR(IF(AA1026="","",IF(AA1026="EMPORIO LEGAL",1,VLOOKUP(AA1026,Clientes!$A$2:$B$1190,2,0))),"")</f>
        <v>127</v>
      </c>
      <c r="AC1026" s="3">
        <f>IFERROR(IF(Tabla1[[#This Row],[id_control]]="null","",VLOOKUP(CONCATENATE(Tabla1[[#This Row],[CLIENTE]],"-",Tabla1[[#This Row],[id_control]]),Hoja1!$C$2:$D$1994,2,0)),"")</f>
        <v>1026</v>
      </c>
      <c r="AD1026" s="3" t="s">
        <v>5106</v>
      </c>
      <c r="AE1026" s="3"/>
      <c r="AF1026" s="3"/>
      <c r="AG1026" s="3"/>
      <c r="AH1026" s="3"/>
      <c r="AI1026" s="3"/>
      <c r="AJ1026" s="3"/>
      <c r="AK1026" s="3"/>
      <c r="AL1026" s="3" t="s">
        <v>5107</v>
      </c>
      <c r="AM1026" s="6"/>
      <c r="AN1026" s="6"/>
      <c r="AO1026" s="6"/>
      <c r="AP1026" s="6"/>
      <c r="AQ1026" s="8" t="s">
        <v>5108</v>
      </c>
      <c r="AR1026" s="6"/>
      <c r="AS1026" s="6"/>
      <c r="AT1026" s="6"/>
      <c r="AU1026" s="6"/>
      <c r="AV1026" s="6" t="s">
        <v>5281</v>
      </c>
      <c r="AW1026" s="6"/>
      <c r="AX1026" s="6"/>
      <c r="AY1026" s="6"/>
      <c r="AZ1026" s="6"/>
      <c r="BA1026" s="6"/>
      <c r="BB1026" s="6"/>
      <c r="BC1026" s="6"/>
      <c r="BD1026" s="6" t="s">
        <v>5109</v>
      </c>
      <c r="BE1026" s="8">
        <v>1025</v>
      </c>
      <c r="BF1026" s="6" t="str">
        <f t="shared" ref="BF1026:BF1089" si="334">CONCATENATE($BG$1,A1026,"','",B1026,"','",AD1026,"',",N1026,",",V1026,",'",AB1026,"','2','1','1',",X1026,",",Z1026,",",O1026,",",O1026,");")</f>
        <v>insert into bitacoras_estatus (numero_expediente, numero_registro, representante, fecha_inicio, fecha_vencimiento, id_cliente, id_admin, id_bitacoras_estatus, id_estatus, id_clase, id_marca, created_at, updated_at) values('1156368','1226624','LIC, MENDOZA, FRANQUICIALO','2011-02-16','2021-02-16','127','2','1','1',null,201,'2011-02-16 00:00:00','2011-02-16 00:00:00');</v>
      </c>
      <c r="BG1026" s="6" t="str">
        <f t="shared" ref="BG1026:BG1089" si="335">IF(OR(G1026="",BE1026=""),"",CONCATENATE("insert into servicios_comentarios (comentario, id_admin, id_estatus, created_at, updated_at) values('",G1026,"',1,",BE1026,",",O1026,",",O1026,");"))</f>
        <v>insert into servicios_comentarios (comentario, id_admin, id_estatus, created_at, updated_at) values('TITULO ENVIADO 25/08/2011',1,1025,'2011-02-16 00:00:00','2011-02-16 00:00:00');</v>
      </c>
      <c r="BH1026" s="6" t="str">
        <f t="shared" ref="BH1026:BH1089" si="336">IF(OR(BD1026="",BE1026=""),"",CONCATENATE("insert into servicios_comentarios (comentario, id_admin, id_estatus, created_at, updated_at) values('",BD1026,"',1,",BE1026,",",O1026,",",O1026,");"))</f>
        <v>insert into servicios_comentarios (comentario, id_admin, id_estatus, created_at, updated_at) values('442 1829365 CEL 442 2755187',1,1025,'2011-02-16 00:00:00','2011-02-16 00:00:00');</v>
      </c>
      <c r="BI1026" s="137" t="str">
        <f t="shared" ref="BI1026:BI1089" si="337">CONCATENATE("update bitacoras_estatus set comprobacion_uso = 1, id_estatus=",E1026," where id=",BE1026,";")</f>
        <v>update bitacoras_estatus set comprobacion_uso = 1, id_estatus=10 where id=1025;</v>
      </c>
      <c r="BJ1026" s="137" t="str">
        <f t="shared" ref="BJ1026:BJ1089" si="338">IF(BE1026="","",CONCATENATE("update bitacoras_estatus set numero_expediente = '",A1026,"', numero_registro = '",B1026,"', id_estatus = ",E1026,", fecha_inicio = ",N1026,", fecha_vencimiento =",V1026,", created_at =",O1026,", updated_at =",O1026,", id_clase=",X1026,", id_marca=", Z1026,", id_cliente=", AB1026,", vigencia = ",F1026," where id =",BE1026,";"))</f>
        <v>update bitacoras_estatus set numero_expediente = '1156368', numero_registro = '1226624', id_estatus = 10, fecha_inicio = '2011-02-16', fecha_vencimiento ='2021-02-16', created_at ='2011-02-16 00:00:00', updated_at ='2011-02-16 00:00:00', id_clase=null, id_marca=201, id_cliente=127, vigencia = 1 where id =1025;</v>
      </c>
      <c r="BK1026" s="137" t="str">
        <f t="shared" ref="BK1026:BK1089" si="339">IF(OR(E1026="",BE1026=""),"",CONCATENATE("update bitacoras_estatus set id_estatus = ",E1026," where id =",BE1026,";"))</f>
        <v>update bitacoras_estatus set id_estatus = 10 where id =1025;</v>
      </c>
    </row>
    <row r="1027" spans="1:63" ht="27">
      <c r="A1027" s="3">
        <v>1179572</v>
      </c>
      <c r="B1027" s="3">
        <v>1241636</v>
      </c>
      <c r="C1027" s="3">
        <f>IF(Tabla1[[#This Row],[No. REG.]]="","",1)</f>
        <v>1</v>
      </c>
      <c r="D1027" s="3" t="s">
        <v>46</v>
      </c>
      <c r="E1027" s="3">
        <f>IF(Tabla1[[#This Row],[STATUS]]="","",VLOOKUP(D1027,Estatus!$A$2:$B$13,2,0))</f>
        <v>10</v>
      </c>
      <c r="F1027" s="3">
        <f>IF(Tabla1[[#This Row],[STATUS]]="","",VLOOKUP(D1027,Estatus!$A$2:$I$12,9,0))</f>
        <v>1</v>
      </c>
      <c r="G1027" s="12" t="s">
        <v>5282</v>
      </c>
      <c r="H1027" s="7">
        <v>40669</v>
      </c>
      <c r="I1027" s="80">
        <f t="shared" si="320"/>
        <v>2011</v>
      </c>
      <c r="J1027" s="80">
        <f t="shared" si="321"/>
        <v>5</v>
      </c>
      <c r="K1027" s="80">
        <f t="shared" si="322"/>
        <v>6</v>
      </c>
      <c r="L1027" s="80" t="str">
        <f t="shared" si="323"/>
        <v>05</v>
      </c>
      <c r="M1027" s="80" t="str">
        <f t="shared" si="324"/>
        <v>06</v>
      </c>
      <c r="N1027" s="80" t="str">
        <f t="shared" si="325"/>
        <v>'2011-05-06'</v>
      </c>
      <c r="O1027" s="80" t="str">
        <f t="shared" si="326"/>
        <v>'2011-05-06 00:00:00'</v>
      </c>
      <c r="P1027" s="7">
        <v>44322</v>
      </c>
      <c r="Q1027" s="80">
        <f t="shared" si="327"/>
        <v>2021</v>
      </c>
      <c r="R1027" s="80">
        <f t="shared" si="328"/>
        <v>5</v>
      </c>
      <c r="S1027" s="80">
        <f t="shared" si="329"/>
        <v>6</v>
      </c>
      <c r="T1027" s="80" t="str">
        <f t="shared" si="330"/>
        <v>05</v>
      </c>
      <c r="U1027" s="80" t="str">
        <f t="shared" si="331"/>
        <v>06</v>
      </c>
      <c r="V1027" s="80" t="str">
        <f t="shared" si="332"/>
        <v>'2021-05-06'</v>
      </c>
      <c r="W1027" s="80"/>
      <c r="X1027" s="80" t="str">
        <f t="shared" si="333"/>
        <v>null</v>
      </c>
      <c r="Y1027" s="3" t="s">
        <v>5283</v>
      </c>
      <c r="Z1027" s="124">
        <f>IFERROR(IF(Y1027="","null",VLOOKUP(Y1027,Marcas!$A$2:$C$2024,2,0)),"")</f>
        <v>198</v>
      </c>
      <c r="AA1027" s="3" t="s">
        <v>5284</v>
      </c>
      <c r="AB1027" s="3">
        <f>IFERROR(IF(AA1027="","",IF(AA1027="EMPORIO LEGAL",1,VLOOKUP(AA1027,Clientes!$A$2:$B$1190,2,0))),"")</f>
        <v>125</v>
      </c>
      <c r="AC1027" s="3">
        <f>IFERROR(IF(Tabla1[[#This Row],[id_control]]="null","",VLOOKUP(CONCATENATE(Tabla1[[#This Row],[CLIENTE]],"-",Tabla1[[#This Row],[id_control]]),Hoja1!$C$2:$D$1994,2,0)),"")</f>
        <v>1027</v>
      </c>
      <c r="AD1027" s="3" t="s">
        <v>5285</v>
      </c>
      <c r="AE1027" s="3"/>
      <c r="AF1027" s="3"/>
      <c r="AG1027" s="3"/>
      <c r="AH1027" s="3"/>
      <c r="AI1027" s="3"/>
      <c r="AJ1027" s="3"/>
      <c r="AK1027" s="3"/>
      <c r="AL1027" s="3" t="s">
        <v>5286</v>
      </c>
      <c r="AM1027" s="10" t="s">
        <v>5287</v>
      </c>
      <c r="AN1027" s="6"/>
      <c r="AO1027" s="6"/>
      <c r="AP1027" s="6"/>
      <c r="AQ1027" s="10">
        <v>6141318888</v>
      </c>
      <c r="AR1027" s="6"/>
      <c r="AS1027" s="6"/>
      <c r="AT1027" s="6"/>
      <c r="AU1027" s="6"/>
      <c r="AV1027" s="6" t="s">
        <v>5288</v>
      </c>
      <c r="AW1027" s="6"/>
      <c r="AX1027" s="6"/>
      <c r="AY1027" s="6"/>
      <c r="AZ1027" s="6"/>
      <c r="BA1027" s="6"/>
      <c r="BB1027" s="6"/>
      <c r="BC1027" s="6"/>
      <c r="BD1027" s="6" t="s">
        <v>5289</v>
      </c>
      <c r="BE1027" s="8">
        <v>1026</v>
      </c>
      <c r="BF1027" s="6" t="str">
        <f t="shared" si="334"/>
        <v>insert into bitacoras_estatus (numero_expediente, numero_registro, representante, fecha_inicio, fecha_vencimiento, id_cliente, id_admin, id_bitacoras_estatus, id_estatus, id_clase, id_marca, created_at, updated_at) values('1179572','1241636','JORGE ISRAEL RUBALCABA HEREDIA','2011-05-06','2021-05-06','125','2','1','1',null,198,'2011-05-06 00:00:00','2011-05-06 00:00:00');</v>
      </c>
      <c r="BG1027" s="6" t="str">
        <f t="shared" si="335"/>
        <v>insert into servicios_comentarios (comentario, id_admin, id_estatus, created_at, updated_at) values('TOMA NOTA DE ACLARACION DE NOMBRE ENVIADA 02/01/2012',1,1026,'2011-05-06 00:00:00','2011-05-06 00:00:00');</v>
      </c>
      <c r="BH1027" s="6" t="str">
        <f t="shared" si="336"/>
        <v>insert into servicios_comentarios (comentario, id_admin, id_estatus, created_at, updated_at) values('2368384, 2338291 cel 6141318888',1,1026,'2011-05-06 00:00:00','2011-05-06 00:00:00');</v>
      </c>
      <c r="BI1027" s="137" t="str">
        <f t="shared" si="337"/>
        <v>update bitacoras_estatus set comprobacion_uso = 1, id_estatus=10 where id=1026;</v>
      </c>
      <c r="BJ1027" s="137" t="str">
        <f t="shared" si="338"/>
        <v>update bitacoras_estatus set numero_expediente = '1179572', numero_registro = '1241636', id_estatus = 10, fecha_inicio = '2011-05-06', fecha_vencimiento ='2021-05-06', created_at ='2011-05-06 00:00:00', updated_at ='2011-05-06 00:00:00', id_clase=null, id_marca=198, id_cliente=125, vigencia = 1 where id =1026;</v>
      </c>
      <c r="BK1027" s="137" t="str">
        <f t="shared" si="339"/>
        <v>update bitacoras_estatus set id_estatus = 10 where id =1026;</v>
      </c>
    </row>
    <row r="1028" spans="1:63">
      <c r="A1028" s="6">
        <v>880628</v>
      </c>
      <c r="B1028" s="6">
        <v>1057888</v>
      </c>
      <c r="C1028" s="6">
        <f>IF(Tabla1[[#This Row],[No. REG.]]="","",1)</f>
        <v>1</v>
      </c>
      <c r="D1028" s="3" t="s">
        <v>109</v>
      </c>
      <c r="E1028" s="3">
        <f>IF(Tabla1[[#This Row],[STATUS]]="","",VLOOKUP(D1028,Estatus!$A$2:$B$13,2,0))</f>
        <v>9</v>
      </c>
      <c r="F1028" s="3">
        <f>IF(Tabla1[[#This Row],[STATUS]]="","",VLOOKUP(D1028,Estatus!$A$2:$I$12,9,0))</f>
        <v>0</v>
      </c>
      <c r="G1028" s="12" t="s">
        <v>5290</v>
      </c>
      <c r="H1028" s="7">
        <v>39321</v>
      </c>
      <c r="I1028" s="80">
        <f t="shared" si="320"/>
        <v>2007</v>
      </c>
      <c r="J1028" s="80">
        <f t="shared" si="321"/>
        <v>8</v>
      </c>
      <c r="K1028" s="80">
        <f t="shared" si="322"/>
        <v>27</v>
      </c>
      <c r="L1028" s="80" t="str">
        <f t="shared" si="323"/>
        <v>08</v>
      </c>
      <c r="M1028" s="80">
        <f t="shared" si="324"/>
        <v>27</v>
      </c>
      <c r="N1028" s="80" t="str">
        <f t="shared" si="325"/>
        <v>'2007-08-27'</v>
      </c>
      <c r="O1028" s="80" t="str">
        <f t="shared" si="326"/>
        <v>'2007-08-27 00:00:00'</v>
      </c>
      <c r="P1028" s="7">
        <v>42974</v>
      </c>
      <c r="Q1028" s="80">
        <f t="shared" si="327"/>
        <v>2017</v>
      </c>
      <c r="R1028" s="80">
        <f t="shared" si="328"/>
        <v>8</v>
      </c>
      <c r="S1028" s="80">
        <f t="shared" si="329"/>
        <v>27</v>
      </c>
      <c r="T1028" s="80" t="str">
        <f t="shared" si="330"/>
        <v>08</v>
      </c>
      <c r="U1028" s="80">
        <f t="shared" si="331"/>
        <v>27</v>
      </c>
      <c r="V1028" s="80" t="str">
        <f t="shared" si="332"/>
        <v>'2017-08-27'</v>
      </c>
      <c r="W1028" s="80"/>
      <c r="X1028" s="80" t="str">
        <f t="shared" si="333"/>
        <v>null</v>
      </c>
      <c r="Y1028" s="6" t="s">
        <v>5291</v>
      </c>
      <c r="Z1028" s="123">
        <f>IFERROR(IF(Y1028="","null",VLOOKUP(Y1028,Marcas!$A$2:$C$2024,2,0)),"")</f>
        <v>197</v>
      </c>
      <c r="AA1028" s="6" t="s">
        <v>5291</v>
      </c>
      <c r="AB1028" s="6">
        <f>IFERROR(IF(AA1028="","",IF(AA1028="EMPORIO LEGAL",1,VLOOKUP(AA1028,Clientes!$A$2:$B$1190,2,0))),"")</f>
        <v>124</v>
      </c>
      <c r="AC1028" s="6">
        <f>IFERROR(IF(Tabla1[[#This Row],[id_control]]="null","",VLOOKUP(CONCATENATE(Tabla1[[#This Row],[CLIENTE]],"-",Tabla1[[#This Row],[id_control]]),Hoja1!$C$2:$D$1994,2,0)),"")</f>
        <v>1028</v>
      </c>
      <c r="AD1028" s="6" t="s">
        <v>4131</v>
      </c>
      <c r="AE1028" s="6"/>
      <c r="AF1028" s="6"/>
      <c r="AG1028" s="6"/>
      <c r="AH1028" s="6"/>
      <c r="AI1028" s="6"/>
      <c r="AJ1028" s="6"/>
      <c r="AK1028" s="6"/>
      <c r="AL1028" s="6">
        <v>4155013</v>
      </c>
      <c r="AM1028" s="6">
        <v>4155013</v>
      </c>
      <c r="AN1028" s="6"/>
      <c r="AO1028" s="6"/>
      <c r="AP1028" s="6"/>
      <c r="AQ1028" s="6"/>
      <c r="AR1028" s="6"/>
      <c r="AS1028" s="6"/>
      <c r="AT1028" s="6"/>
      <c r="AU1028" s="6"/>
      <c r="AV1028" s="5"/>
      <c r="AW1028" s="5" t="s">
        <v>5292</v>
      </c>
      <c r="AX1028" s="5"/>
      <c r="AY1028" s="5"/>
      <c r="AZ1028" s="5"/>
      <c r="BA1028" s="5"/>
      <c r="BB1028" s="5"/>
      <c r="BC1028" s="5"/>
      <c r="BD1028" s="8" t="s">
        <v>5293</v>
      </c>
      <c r="BE1028" s="8">
        <v>1027</v>
      </c>
      <c r="BF1028" s="6" t="str">
        <f t="shared" si="334"/>
        <v>insert into bitacoras_estatus (numero_expediente, numero_registro, representante, fecha_inicio, fecha_vencimiento, id_cliente, id_admin, id_bitacoras_estatus, id_estatus, id_clase, id_marca, created_at, updated_at) values('880628','1057888','MOISES ALBERTO HERNANDEZ RAMIREZ','2007-08-27','2017-08-27','124','2','1','1',null,197,'2007-08-27 00:00:00','2007-08-27 00:00:00');</v>
      </c>
      <c r="BG1028" s="6" t="str">
        <f t="shared" si="335"/>
        <v>insert into servicios_comentarios (comentario, id_admin, id_estatus, created_at, updated_at) values('TITULO ENTREGADO 14/11/08',1,1027,'2007-08-27 00:00:00','2007-08-27 00:00:00');</v>
      </c>
      <c r="BH1028" s="6" t="str">
        <f t="shared" si="336"/>
        <v>insert into servicios_comentarios (comentario, id_admin, id_estatus, created_at, updated_at) values('415-50-13, 4155013',1,1027,'2007-08-27 00:00:00','2007-08-27 00:00:00');</v>
      </c>
      <c r="BI1028" s="137" t="str">
        <f t="shared" si="337"/>
        <v>update bitacoras_estatus set comprobacion_uso = 1, id_estatus=9 where id=1027;</v>
      </c>
      <c r="BJ1028" s="137" t="str">
        <f t="shared" si="338"/>
        <v>update bitacoras_estatus set numero_expediente = '880628', numero_registro = '1057888', id_estatus = 9, fecha_inicio = '2007-08-27', fecha_vencimiento ='2017-08-27', created_at ='2007-08-27 00:00:00', updated_at ='2007-08-27 00:00:00', id_clase=null, id_marca=197, id_cliente=124, vigencia = 0 where id =1027;</v>
      </c>
      <c r="BK1028" s="137" t="str">
        <f t="shared" si="339"/>
        <v>update bitacoras_estatus set id_estatus = 9 where id =1027;</v>
      </c>
    </row>
    <row r="1029" spans="1:63">
      <c r="A1029" s="3">
        <v>1005779</v>
      </c>
      <c r="B1029" s="3">
        <v>1108017</v>
      </c>
      <c r="C1029" s="3">
        <f>IF(Tabla1[[#This Row],[No. REG.]]="","",1)</f>
        <v>1</v>
      </c>
      <c r="D1029" s="3" t="s">
        <v>41</v>
      </c>
      <c r="E1029" s="3">
        <f>IF(Tabla1[[#This Row],[STATUS]]="","",VLOOKUP(D1029,Estatus!$A$2:$B$13,2,0))</f>
        <v>6</v>
      </c>
      <c r="F1029" s="3">
        <f>IF(Tabla1[[#This Row],[STATUS]]="","",VLOOKUP(D1029,Estatus!$A$2:$I$12,9,0))</f>
        <v>1</v>
      </c>
      <c r="G1029" s="12" t="s">
        <v>2584</v>
      </c>
      <c r="H1029" s="7">
        <v>39941</v>
      </c>
      <c r="I1029" s="80">
        <f t="shared" si="320"/>
        <v>2009</v>
      </c>
      <c r="J1029" s="80">
        <f t="shared" si="321"/>
        <v>5</v>
      </c>
      <c r="K1029" s="80">
        <f t="shared" si="322"/>
        <v>8</v>
      </c>
      <c r="L1029" s="80" t="str">
        <f t="shared" si="323"/>
        <v>05</v>
      </c>
      <c r="M1029" s="80" t="str">
        <f t="shared" si="324"/>
        <v>08</v>
      </c>
      <c r="N1029" s="80" t="str">
        <f t="shared" si="325"/>
        <v>'2009-05-08'</v>
      </c>
      <c r="O1029" s="80" t="str">
        <f t="shared" si="326"/>
        <v>'2009-05-08 00:00:00'</v>
      </c>
      <c r="P1029" s="7">
        <v>43593</v>
      </c>
      <c r="Q1029" s="80">
        <f t="shared" si="327"/>
        <v>2019</v>
      </c>
      <c r="R1029" s="80">
        <f t="shared" si="328"/>
        <v>5</v>
      </c>
      <c r="S1029" s="80">
        <f t="shared" si="329"/>
        <v>8</v>
      </c>
      <c r="T1029" s="80" t="str">
        <f t="shared" si="330"/>
        <v>05</v>
      </c>
      <c r="U1029" s="80" t="str">
        <f t="shared" si="331"/>
        <v>08</v>
      </c>
      <c r="V1029" s="80" t="str">
        <f t="shared" si="332"/>
        <v>'2019-05-08'</v>
      </c>
      <c r="W1029" s="80"/>
      <c r="X1029" s="80" t="str">
        <f t="shared" si="333"/>
        <v>null</v>
      </c>
      <c r="Y1029" s="3" t="s">
        <v>5294</v>
      </c>
      <c r="Z1029" s="124">
        <f>IFERROR(IF(Y1029="","null",VLOOKUP(Y1029,Marcas!$A$2:$C$2024,2,0)),"")</f>
        <v>100</v>
      </c>
      <c r="AA1029" s="3" t="s">
        <v>5295</v>
      </c>
      <c r="AB1029" s="3">
        <f>IFERROR(IF(AA1029="","",IF(AA1029="EMPORIO LEGAL",1,VLOOKUP(AA1029,Clientes!$A$2:$B$1190,2,0))),"")</f>
        <v>122</v>
      </c>
      <c r="AC1029" s="3">
        <f>IFERROR(IF(Tabla1[[#This Row],[id_control]]="null","",VLOOKUP(CONCATENATE(Tabla1[[#This Row],[CLIENTE]],"-",Tabla1[[#This Row],[id_control]]),Hoja1!$C$2:$D$1994,2,0)),"")</f>
        <v>1029</v>
      </c>
      <c r="AD1029" s="3" t="s">
        <v>5296</v>
      </c>
      <c r="AE1029" s="3"/>
      <c r="AF1029" s="3"/>
      <c r="AG1029" s="3"/>
      <c r="AH1029" s="3"/>
      <c r="AI1029" s="3"/>
      <c r="AJ1029" s="3"/>
      <c r="AK1029" s="3"/>
      <c r="AL1029" s="3" t="s">
        <v>5297</v>
      </c>
      <c r="AM1029" s="5"/>
      <c r="AN1029" s="5"/>
      <c r="AO1029" s="5"/>
      <c r="AP1029" s="5"/>
      <c r="AQ1029" s="5"/>
      <c r="AR1029" s="5"/>
      <c r="AS1029" s="5"/>
      <c r="AT1029" s="5"/>
      <c r="AU1029" s="5"/>
      <c r="AV1029" s="5" t="s">
        <v>5298</v>
      </c>
      <c r="AW1029" s="11"/>
      <c r="AX1029" s="5"/>
      <c r="AY1029" s="5"/>
      <c r="AZ1029" s="5"/>
      <c r="BA1029" s="5"/>
      <c r="BB1029" s="5"/>
      <c r="BC1029" s="5"/>
      <c r="BD1029" s="8" t="s">
        <v>5297</v>
      </c>
      <c r="BE1029" s="8">
        <v>1028</v>
      </c>
      <c r="BF1029" s="6" t="str">
        <f t="shared" si="334"/>
        <v>insert into bitacoras_estatus (numero_expediente, numero_registro, representante, fecha_inicio, fecha_vencimiento, id_cliente, id_admin, id_bitacoras_estatus, id_estatus, id_clase, id_marca, created_at, updated_at) values('1005779','1108017','AXIEL URENDA QUEZADA','2009-05-08','2019-05-08','122','2','1','1',null,100,'2009-05-08 00:00:00','2009-05-08 00:00:00');</v>
      </c>
      <c r="BG1029" s="6" t="str">
        <f t="shared" si="335"/>
        <v>insert into servicios_comentarios (comentario, id_admin, id_estatus, created_at, updated_at) values('Título entregado 10/09/2009',1,1028,'2009-05-08 00:00:00','2009-05-08 00:00:00');</v>
      </c>
      <c r="BH1029" s="6" t="str">
        <f t="shared" si="336"/>
        <v>insert into servicios_comentarios (comentario, id_admin, id_estatus, created_at, updated_at) values('2002917,',1,1028,'2009-05-08 00:00:00','2009-05-08 00:00:00');</v>
      </c>
      <c r="BI1029" s="137" t="str">
        <f t="shared" si="337"/>
        <v>update bitacoras_estatus set comprobacion_uso = 1, id_estatus=6 where id=1028;</v>
      </c>
      <c r="BJ1029" s="137" t="str">
        <f t="shared" si="338"/>
        <v>update bitacoras_estatus set numero_expediente = '1005779', numero_registro = '1108017', id_estatus = 6, fecha_inicio = '2009-05-08', fecha_vencimiento ='2019-05-08', created_at ='2009-05-08 00:00:00', updated_at ='2009-05-08 00:00:00', id_clase=null, id_marca=100, id_cliente=122, vigencia = 1 where id =1028;</v>
      </c>
      <c r="BK1029" s="137" t="str">
        <f t="shared" si="339"/>
        <v>update bitacoras_estatus set id_estatus = 6 where id =1028;</v>
      </c>
    </row>
    <row r="1030" spans="1:63">
      <c r="A1030" s="3">
        <v>1212258</v>
      </c>
      <c r="B1030" s="3">
        <v>1313205</v>
      </c>
      <c r="C1030" s="3">
        <f>IF(Tabla1[[#This Row],[No. REG.]]="","",1)</f>
        <v>1</v>
      </c>
      <c r="D1030" s="3" t="s">
        <v>46</v>
      </c>
      <c r="E1030" s="3">
        <f>IF(Tabla1[[#This Row],[STATUS]]="","",VLOOKUP(D1030,Estatus!$A$2:$B$13,2,0))</f>
        <v>10</v>
      </c>
      <c r="F1030" s="3">
        <f>IF(Tabla1[[#This Row],[STATUS]]="","",VLOOKUP(D1030,Estatus!$A$2:$I$12,9,0))</f>
        <v>1</v>
      </c>
      <c r="G1030" s="12" t="s">
        <v>5299</v>
      </c>
      <c r="H1030" s="7">
        <v>40780</v>
      </c>
      <c r="I1030" s="80">
        <f t="shared" si="320"/>
        <v>2011</v>
      </c>
      <c r="J1030" s="80">
        <f t="shared" si="321"/>
        <v>8</v>
      </c>
      <c r="K1030" s="80">
        <f t="shared" si="322"/>
        <v>25</v>
      </c>
      <c r="L1030" s="80" t="str">
        <f t="shared" si="323"/>
        <v>08</v>
      </c>
      <c r="M1030" s="80">
        <f t="shared" si="324"/>
        <v>25</v>
      </c>
      <c r="N1030" s="80" t="str">
        <f t="shared" si="325"/>
        <v>'2011-08-25'</v>
      </c>
      <c r="O1030" s="80" t="str">
        <f t="shared" si="326"/>
        <v>'2011-08-25 00:00:00'</v>
      </c>
      <c r="P1030" s="7">
        <v>44433</v>
      </c>
      <c r="Q1030" s="80">
        <f t="shared" si="327"/>
        <v>2021</v>
      </c>
      <c r="R1030" s="80">
        <f t="shared" si="328"/>
        <v>8</v>
      </c>
      <c r="S1030" s="80">
        <f t="shared" si="329"/>
        <v>25</v>
      </c>
      <c r="T1030" s="80" t="str">
        <f t="shared" si="330"/>
        <v>08</v>
      </c>
      <c r="U1030" s="80">
        <f t="shared" si="331"/>
        <v>25</v>
      </c>
      <c r="V1030" s="80" t="str">
        <f t="shared" si="332"/>
        <v>'2021-08-25'</v>
      </c>
      <c r="W1030" s="80"/>
      <c r="X1030" s="80" t="str">
        <f t="shared" si="333"/>
        <v>null</v>
      </c>
      <c r="Y1030" s="3" t="s">
        <v>5300</v>
      </c>
      <c r="Z1030" s="124">
        <f>IFERROR(IF(Y1030="","null",VLOOKUP(Y1030,Marcas!$A$2:$C$2024,2,0)),"")</f>
        <v>185</v>
      </c>
      <c r="AA1030" s="3" t="s">
        <v>5300</v>
      </c>
      <c r="AB1030" s="3">
        <f>IFERROR(IF(AA1030="","",IF(AA1030="EMPORIO LEGAL",1,VLOOKUP(AA1030,Clientes!$A$2:$B$1190,2,0))),"")</f>
        <v>121</v>
      </c>
      <c r="AC1030" s="3">
        <f>IFERROR(IF(Tabla1[[#This Row],[id_control]]="null","",VLOOKUP(CONCATENATE(Tabla1[[#This Row],[CLIENTE]],"-",Tabla1[[#This Row],[id_control]]),Hoja1!$C$2:$D$1994,2,0)),"")</f>
        <v>1030</v>
      </c>
      <c r="AD1030" s="3" t="s">
        <v>5301</v>
      </c>
      <c r="AE1030" s="3"/>
      <c r="AF1030" s="3"/>
      <c r="AG1030" s="3"/>
      <c r="AH1030" s="3"/>
      <c r="AI1030" s="3"/>
      <c r="AJ1030" s="3"/>
      <c r="AK1030" s="3"/>
      <c r="AL1030" s="3"/>
      <c r="AM1030" s="6"/>
      <c r="AN1030" s="6"/>
      <c r="AO1030" s="6"/>
      <c r="AP1030" s="6"/>
      <c r="AQ1030" s="8">
        <v>6141789788</v>
      </c>
      <c r="AR1030" s="8">
        <v>6141197226</v>
      </c>
      <c r="AS1030" s="8" t="s">
        <v>5302</v>
      </c>
      <c r="AT1030" s="6"/>
      <c r="AU1030" s="6"/>
      <c r="AV1030" s="6"/>
      <c r="AW1030" s="6"/>
      <c r="AX1030" s="6"/>
      <c r="AY1030" s="6"/>
      <c r="AZ1030" s="6"/>
      <c r="BA1030" s="6"/>
      <c r="BB1030" s="6"/>
      <c r="BC1030" s="6"/>
      <c r="BD1030" s="6" t="s">
        <v>5303</v>
      </c>
      <c r="BE1030" s="8">
        <v>1029</v>
      </c>
      <c r="BF1030" s="6" t="str">
        <f t="shared" si="334"/>
        <v>insert into bitacoras_estatus (numero_expediente, numero_registro, representante, fecha_inicio, fecha_vencimiento, id_cliente, id_admin, id_bitacoras_estatus, id_estatus, id_clase, id_marca, created_at, updated_at) values('1212258','1313205','MARIA ELENA QUINTANA QUEZADA','2011-08-25','2021-08-25','121','2','1','1',null,185,'2011-08-25 00:00:00','2011-08-25 00:00:00');</v>
      </c>
      <c r="BG1030" s="6" t="str">
        <f t="shared" si="335"/>
        <v>insert into servicios_comentarios (comentario, id_admin, id_estatus, created_at, updated_at) values('titulo entregado 22/12/2012',1,1029,'2011-08-25 00:00:00','2011-08-25 00:00:00');</v>
      </c>
      <c r="BH1030" s="6" t="str">
        <f t="shared" si="336"/>
        <v>insert into servicios_comentarios (comentario, id_admin, id_estatus, created_at, updated_at) values('CEL ELOY 614 2 47 37 22, RUT 6141197226, ELENA 6141789788',1,1029,'2011-08-25 00:00:00','2011-08-25 00:00:00');</v>
      </c>
      <c r="BI1030" s="137" t="str">
        <f t="shared" si="337"/>
        <v>update bitacoras_estatus set comprobacion_uso = 1, id_estatus=10 where id=1029;</v>
      </c>
      <c r="BJ1030" s="137" t="str">
        <f t="shared" si="338"/>
        <v>update bitacoras_estatus set numero_expediente = '1212258', numero_registro = '1313205', id_estatus = 10, fecha_inicio = '2011-08-25', fecha_vencimiento ='2021-08-25', created_at ='2011-08-25 00:00:00', updated_at ='2011-08-25 00:00:00', id_clase=null, id_marca=185, id_cliente=121, vigencia = 1 where id =1029;</v>
      </c>
      <c r="BK1030" s="137" t="str">
        <f t="shared" si="339"/>
        <v>update bitacoras_estatus set id_estatus = 10 where id =1029;</v>
      </c>
    </row>
    <row r="1031" spans="1:63">
      <c r="A1031" s="3">
        <v>1160074</v>
      </c>
      <c r="B1031" s="3">
        <v>1227703</v>
      </c>
      <c r="C1031" s="3">
        <f>IF(Tabla1[[#This Row],[No. REG.]]="","",1)</f>
        <v>1</v>
      </c>
      <c r="D1031" s="3" t="s">
        <v>46</v>
      </c>
      <c r="E1031" s="3">
        <f>IF(Tabla1[[#This Row],[STATUS]]="","",VLOOKUP(D1031,Estatus!$A$2:$B$13,2,0))</f>
        <v>10</v>
      </c>
      <c r="F1031" s="3">
        <f>IF(Tabla1[[#This Row],[STATUS]]="","",VLOOKUP(D1031,Estatus!$A$2:$I$12,9,0))</f>
        <v>1</v>
      </c>
      <c r="G1031" s="12" t="s">
        <v>5304</v>
      </c>
      <c r="H1031" s="7">
        <v>40596</v>
      </c>
      <c r="I1031" s="80">
        <f t="shared" si="320"/>
        <v>2011</v>
      </c>
      <c r="J1031" s="80">
        <f t="shared" si="321"/>
        <v>2</v>
      </c>
      <c r="K1031" s="80">
        <f t="shared" si="322"/>
        <v>22</v>
      </c>
      <c r="L1031" s="80" t="str">
        <f t="shared" si="323"/>
        <v>02</v>
      </c>
      <c r="M1031" s="80">
        <f t="shared" si="324"/>
        <v>22</v>
      </c>
      <c r="N1031" s="80" t="str">
        <f t="shared" si="325"/>
        <v>'2011-02-22'</v>
      </c>
      <c r="O1031" s="80" t="str">
        <f t="shared" si="326"/>
        <v>'2011-02-22 00:00:00'</v>
      </c>
      <c r="P1031" s="7">
        <v>44249</v>
      </c>
      <c r="Q1031" s="80">
        <f t="shared" si="327"/>
        <v>2021</v>
      </c>
      <c r="R1031" s="80">
        <f t="shared" si="328"/>
        <v>2</v>
      </c>
      <c r="S1031" s="80">
        <f t="shared" si="329"/>
        <v>22</v>
      </c>
      <c r="T1031" s="80" t="str">
        <f t="shared" si="330"/>
        <v>02</v>
      </c>
      <c r="U1031" s="80">
        <f t="shared" si="331"/>
        <v>22</v>
      </c>
      <c r="V1031" s="80" t="str">
        <f t="shared" si="332"/>
        <v>'2021-02-22'</v>
      </c>
      <c r="W1031" s="80"/>
      <c r="X1031" s="80" t="str">
        <f t="shared" si="333"/>
        <v>null</v>
      </c>
      <c r="Y1031" s="3" t="s">
        <v>5305</v>
      </c>
      <c r="Z1031" s="124">
        <f>IFERROR(IF(Y1031="","null",VLOOKUP(Y1031,Marcas!$A$2:$C$2024,2,0)),"")</f>
        <v>183</v>
      </c>
      <c r="AA1031" s="3" t="s">
        <v>5305</v>
      </c>
      <c r="AB1031" s="3">
        <f>IFERROR(IF(AA1031="","",IF(AA1031="EMPORIO LEGAL",1,VLOOKUP(AA1031,Clientes!$A$2:$B$1190,2,0))),"")</f>
        <v>120</v>
      </c>
      <c r="AC1031" s="3">
        <f>IFERROR(IF(Tabla1[[#This Row],[id_control]]="null","",VLOOKUP(CONCATENATE(Tabla1[[#This Row],[CLIENTE]],"-",Tabla1[[#This Row],[id_control]]),Hoja1!$C$2:$D$1994,2,0)),"")</f>
        <v>1031</v>
      </c>
      <c r="AD1031" s="3" t="s">
        <v>5306</v>
      </c>
      <c r="AE1031" s="3" t="s">
        <v>5307</v>
      </c>
      <c r="AF1031" s="3" t="s">
        <v>5308</v>
      </c>
      <c r="AG1031" s="3" t="s">
        <v>5309</v>
      </c>
      <c r="AH1031" s="3"/>
      <c r="AI1031" s="3"/>
      <c r="AJ1031" s="3"/>
      <c r="AK1031" s="3"/>
      <c r="AL1031" s="3" t="s">
        <v>5310</v>
      </c>
      <c r="AM1031" s="10">
        <v>6255815690</v>
      </c>
      <c r="AN1031" s="10">
        <v>6255812495</v>
      </c>
      <c r="AO1031" s="6"/>
      <c r="AP1031" s="6"/>
      <c r="AQ1031" s="10">
        <v>6251215637</v>
      </c>
      <c r="AR1031" s="6"/>
      <c r="AS1031" s="6"/>
      <c r="AT1031" s="6"/>
      <c r="AU1031" s="6"/>
      <c r="AV1031" s="8" t="s">
        <v>5311</v>
      </c>
      <c r="AW1031" s="10" t="s">
        <v>5312</v>
      </c>
      <c r="AX1031" s="10" t="s">
        <v>5313</v>
      </c>
      <c r="AY1031" s="6"/>
      <c r="AZ1031" s="6"/>
      <c r="BA1031" s="6"/>
      <c r="BB1031" s="6"/>
      <c r="BC1031" s="6"/>
      <c r="BD1031" s="6" t="s">
        <v>5314</v>
      </c>
      <c r="BE1031" s="8">
        <v>1030</v>
      </c>
      <c r="BF1031" s="6" t="str">
        <f t="shared" si="334"/>
        <v>insert into bitacoras_estatus (numero_expediente, numero_registro, representante, fecha_inicio, fecha_vencimiento, id_cliente, id_admin, id_bitacoras_estatus, id_estatus, id_clase, id_marca, created_at, updated_at) values('1160074','1227703','CELINA ATHIE ZALBA','2011-02-22','2021-02-22','120','2','1','1',null,183,'2011-02-22 00:00:00','2011-02-22 00:00:00');</v>
      </c>
      <c r="BG1031" s="6" t="str">
        <f t="shared" si="335"/>
        <v>insert into servicios_comentarios (comentario, id_admin, id_estatus, created_at, updated_at) values('TITULO RECIBIDO 22/08/2011',1,1030,'2011-02-22 00:00:00','2011-02-22 00:00:00');</v>
      </c>
      <c r="BH1031" s="6" t="str">
        <f t="shared" si="336"/>
        <v>insert into servicios_comentarios (comentario, id_admin, id_estatus, created_at, updated_at) values('625 136 44 00,6255815690, 6255812495, cel 6251215637',1,1030,'2011-02-22 00:00:00','2011-02-22 00:00:00');</v>
      </c>
      <c r="BI1031" s="137" t="str">
        <f t="shared" si="337"/>
        <v>update bitacoras_estatus set comprobacion_uso = 1, id_estatus=10 where id=1030;</v>
      </c>
      <c r="BJ1031" s="137" t="str">
        <f t="shared" si="338"/>
        <v>update bitacoras_estatus set numero_expediente = '1160074', numero_registro = '1227703', id_estatus = 10, fecha_inicio = '2011-02-22', fecha_vencimiento ='2021-02-22', created_at ='2011-02-22 00:00:00', updated_at ='2011-02-22 00:00:00', id_clase=null, id_marca=183, id_cliente=120, vigencia = 1 where id =1030;</v>
      </c>
      <c r="BK1031" s="137" t="str">
        <f t="shared" si="339"/>
        <v>update bitacoras_estatus set id_estatus = 10 where id =1030;</v>
      </c>
    </row>
    <row r="1032" spans="1:63">
      <c r="A1032" s="6">
        <v>1206868</v>
      </c>
      <c r="B1032" s="6"/>
      <c r="C1032" s="6" t="str">
        <f>IF(Tabla1[[#This Row],[No. REG.]]="","",1)</f>
        <v/>
      </c>
      <c r="D1032" s="3" t="s">
        <v>34</v>
      </c>
      <c r="E1032" s="3">
        <f>IF(Tabla1[[#This Row],[STATUS]]="","",VLOOKUP(D1032,Estatus!$A$2:$B$13,2,0))</f>
        <v>5</v>
      </c>
      <c r="F1032" s="3">
        <f>IF(Tabla1[[#This Row],[STATUS]]="","",VLOOKUP(D1032,Estatus!$A$2:$I$12,9,0))</f>
        <v>0</v>
      </c>
      <c r="G1032" s="16" t="s">
        <v>5315</v>
      </c>
      <c r="H1032" s="7">
        <v>40766</v>
      </c>
      <c r="I1032" s="80">
        <f t="shared" si="320"/>
        <v>2011</v>
      </c>
      <c r="J1032" s="80">
        <f t="shared" si="321"/>
        <v>8</v>
      </c>
      <c r="K1032" s="80">
        <f t="shared" si="322"/>
        <v>11</v>
      </c>
      <c r="L1032" s="80" t="str">
        <f t="shared" si="323"/>
        <v>08</v>
      </c>
      <c r="M1032" s="80">
        <f t="shared" si="324"/>
        <v>11</v>
      </c>
      <c r="N1032" s="80" t="str">
        <f t="shared" si="325"/>
        <v>'2011-08-11'</v>
      </c>
      <c r="O1032" s="80" t="str">
        <f t="shared" si="326"/>
        <v>'2011-08-11 00:00:00'</v>
      </c>
      <c r="P1032" s="7">
        <v>44419</v>
      </c>
      <c r="Q1032" s="80">
        <f t="shared" si="327"/>
        <v>2021</v>
      </c>
      <c r="R1032" s="80">
        <f t="shared" si="328"/>
        <v>8</v>
      </c>
      <c r="S1032" s="80">
        <f t="shared" si="329"/>
        <v>11</v>
      </c>
      <c r="T1032" s="80" t="str">
        <f t="shared" si="330"/>
        <v>08</v>
      </c>
      <c r="U1032" s="80">
        <f t="shared" si="331"/>
        <v>11</v>
      </c>
      <c r="V1032" s="80" t="str">
        <f t="shared" si="332"/>
        <v>'2021-08-11'</v>
      </c>
      <c r="W1032" s="80"/>
      <c r="X1032" s="80" t="str">
        <f t="shared" si="333"/>
        <v>null</v>
      </c>
      <c r="Y1032" s="6" t="s">
        <v>5316</v>
      </c>
      <c r="Z1032" s="123">
        <f>IFERROR(IF(Y1032="","null",VLOOKUP(Y1032,Marcas!$A$2:$C$2024,2,0)),"")</f>
        <v>1303</v>
      </c>
      <c r="AA1032" s="6" t="s">
        <v>5305</v>
      </c>
      <c r="AB1032" s="6">
        <f>IFERROR(IF(AA1032="","",IF(AA1032="EMPORIO LEGAL",1,VLOOKUP(AA1032,Clientes!$A$2:$B$1190,2,0))),"")</f>
        <v>120</v>
      </c>
      <c r="AC1032" s="6">
        <f>IFERROR(IF(Tabla1[[#This Row],[id_control]]="null","",VLOOKUP(CONCATENATE(Tabla1[[#This Row],[CLIENTE]],"-",Tabla1[[#This Row],[id_control]]),Hoja1!$C$2:$D$1994,2,0)),"")</f>
        <v>1032</v>
      </c>
      <c r="AD1032" s="3" t="s">
        <v>5306</v>
      </c>
      <c r="AE1032" s="3" t="s">
        <v>5317</v>
      </c>
      <c r="AF1032" s="3" t="s">
        <v>5308</v>
      </c>
      <c r="AG1032" s="3" t="s">
        <v>5307</v>
      </c>
      <c r="AH1032" s="6"/>
      <c r="AI1032" s="6"/>
      <c r="AJ1032" s="6"/>
      <c r="AK1032" s="6"/>
      <c r="AL1032" s="3" t="s">
        <v>5318</v>
      </c>
      <c r="AM1032" s="10">
        <v>6255812495</v>
      </c>
      <c r="AN1032" s="10">
        <v>6255815690</v>
      </c>
      <c r="AO1032" s="6"/>
      <c r="AP1032" s="6"/>
      <c r="AQ1032" s="10">
        <v>6251215637</v>
      </c>
      <c r="AR1032" s="6"/>
      <c r="AS1032" s="6"/>
      <c r="AT1032" s="6"/>
      <c r="AU1032" s="6"/>
      <c r="AV1032" s="8" t="s">
        <v>5311</v>
      </c>
      <c r="AW1032" s="10" t="s">
        <v>5313</v>
      </c>
      <c r="AX1032" s="10" t="s">
        <v>5312</v>
      </c>
      <c r="AY1032" s="6"/>
      <c r="AZ1032" s="6"/>
      <c r="BA1032" s="6"/>
      <c r="BB1032" s="6"/>
      <c r="BC1032" s="6"/>
      <c r="BD1032" s="8" t="s">
        <v>5314</v>
      </c>
      <c r="BE1032" s="8">
        <v>1031</v>
      </c>
      <c r="BF1032" s="6" t="str">
        <f t="shared" si="334"/>
        <v>insert into bitacoras_estatus (numero_expediente, numero_registro, representante, fecha_inicio, fecha_vencimiento, id_cliente, id_admin, id_bitacoras_estatus, id_estatus, id_clase, id_marca, created_at, updated_at) values('1206868','','CELINA ATHIE ZALBA','2011-08-11','2021-08-11','120','2','1','1',null,1303,'2011-08-11 00:00:00','2011-08-11 00:00:00');</v>
      </c>
      <c r="BG1032" s="6" t="str">
        <f t="shared" si="335"/>
        <v>insert into servicios_comentarios (comentario, id_admin, id_estatus, created_at, updated_at) values('NEGATIVA RECIBIDA 14/09/2012',1,1031,'2011-08-11 00:00:00','2011-08-11 00:00:00');</v>
      </c>
      <c r="BH1032" s="6" t="str">
        <f t="shared" si="336"/>
        <v>insert into servicios_comentarios (comentario, id_admin, id_estatus, created_at, updated_at) values('625 136 44 00,6255815690, 6255812495, cel 6251215637',1,1031,'2011-08-11 00:00:00','2011-08-11 00:00:00');</v>
      </c>
      <c r="BI1032" s="137" t="str">
        <f t="shared" si="337"/>
        <v>update bitacoras_estatus set comprobacion_uso = 1, id_estatus=5 where id=1031;</v>
      </c>
      <c r="BJ1032" s="137" t="str">
        <f t="shared" si="338"/>
        <v>update bitacoras_estatus set numero_expediente = '1206868', numero_registro = '', id_estatus = 5, fecha_inicio = '2011-08-11', fecha_vencimiento ='2021-08-11', created_at ='2011-08-11 00:00:00', updated_at ='2011-08-11 00:00:00', id_clase=null, id_marca=1303, id_cliente=120, vigencia = 0 where id =1031;</v>
      </c>
      <c r="BK1032" s="137" t="str">
        <f t="shared" si="339"/>
        <v>update bitacoras_estatus set id_estatus = 5 where id =1031;</v>
      </c>
    </row>
    <row r="1033" spans="1:63" ht="43">
      <c r="A1033" s="6">
        <v>1281654</v>
      </c>
      <c r="B1033" s="6"/>
      <c r="C1033" s="6" t="str">
        <f>IF(Tabla1[[#This Row],[No. REG.]]="","",1)</f>
        <v/>
      </c>
      <c r="D1033" s="6" t="s">
        <v>492</v>
      </c>
      <c r="E1033" s="6">
        <f>IF(Tabla1[[#This Row],[STATUS]]="","",VLOOKUP(D1033,Estatus!$A$2:$B$13,2,0))</f>
        <v>1</v>
      </c>
      <c r="F1033" s="6">
        <f>IF(Tabla1[[#This Row],[STATUS]]="","",VLOOKUP(D1033,Estatus!$A$2:$I$12,9,0))</f>
        <v>0</v>
      </c>
      <c r="G1033" s="16" t="s">
        <v>5319</v>
      </c>
      <c r="H1033" s="7">
        <v>40766</v>
      </c>
      <c r="I1033" s="80">
        <f t="shared" si="320"/>
        <v>2011</v>
      </c>
      <c r="J1033" s="80">
        <f t="shared" si="321"/>
        <v>8</v>
      </c>
      <c r="K1033" s="80">
        <f t="shared" si="322"/>
        <v>11</v>
      </c>
      <c r="L1033" s="80" t="str">
        <f t="shared" si="323"/>
        <v>08</v>
      </c>
      <c r="M1033" s="80">
        <f t="shared" si="324"/>
        <v>11</v>
      </c>
      <c r="N1033" s="80" t="str">
        <f t="shared" si="325"/>
        <v>'2011-08-11'</v>
      </c>
      <c r="O1033" s="80" t="str">
        <f t="shared" si="326"/>
        <v>'2011-08-11 00:00:00'</v>
      </c>
      <c r="P1033" s="7">
        <v>44419</v>
      </c>
      <c r="Q1033" s="80">
        <f t="shared" si="327"/>
        <v>2021</v>
      </c>
      <c r="R1033" s="80">
        <f t="shared" si="328"/>
        <v>8</v>
      </c>
      <c r="S1033" s="80">
        <f t="shared" si="329"/>
        <v>11</v>
      </c>
      <c r="T1033" s="80" t="str">
        <f t="shared" si="330"/>
        <v>08</v>
      </c>
      <c r="U1033" s="80">
        <f t="shared" si="331"/>
        <v>11</v>
      </c>
      <c r="V1033" s="80" t="str">
        <f t="shared" si="332"/>
        <v>'2021-08-11'</v>
      </c>
      <c r="W1033" s="80"/>
      <c r="X1033" s="80" t="str">
        <f t="shared" si="333"/>
        <v>null</v>
      </c>
      <c r="Y1033" s="6" t="s">
        <v>5320</v>
      </c>
      <c r="Z1033" s="123">
        <f>IFERROR(IF(Y1033="","null",VLOOKUP(Y1033,Marcas!$A$2:$C$2024,2,0)),"")</f>
        <v>1304</v>
      </c>
      <c r="AA1033" s="6" t="s">
        <v>5305</v>
      </c>
      <c r="AB1033" s="6">
        <f>IFERROR(IF(AA1033="","",IF(AA1033="EMPORIO LEGAL",1,VLOOKUP(AA1033,Clientes!$A$2:$B$1190,2,0))),"")</f>
        <v>120</v>
      </c>
      <c r="AC1033" s="6">
        <f>IFERROR(IF(Tabla1[[#This Row],[id_control]]="null","",VLOOKUP(CONCATENATE(Tabla1[[#This Row],[CLIENTE]],"-",Tabla1[[#This Row],[id_control]]),Hoja1!$C$2:$D$1994,2,0)),"")</f>
        <v>1033</v>
      </c>
      <c r="AD1033" s="3" t="s">
        <v>5306</v>
      </c>
      <c r="AE1033" s="3" t="s">
        <v>5317</v>
      </c>
      <c r="AF1033" s="3" t="s">
        <v>5308</v>
      </c>
      <c r="AG1033" s="3" t="s">
        <v>5307</v>
      </c>
      <c r="AH1033" s="6"/>
      <c r="AI1033" s="6"/>
      <c r="AJ1033" s="6"/>
      <c r="AK1033" s="6"/>
      <c r="AL1033" s="3" t="s">
        <v>5318</v>
      </c>
      <c r="AM1033" s="10">
        <v>6255812495</v>
      </c>
      <c r="AN1033" s="10">
        <v>6255815690</v>
      </c>
      <c r="AO1033" s="6"/>
      <c r="AP1033" s="6"/>
      <c r="AQ1033" s="10">
        <v>6251215637</v>
      </c>
      <c r="AR1033" s="6"/>
      <c r="AS1033" s="6"/>
      <c r="AT1033" s="6"/>
      <c r="AU1033" s="6"/>
      <c r="AV1033" s="8" t="s">
        <v>5311</v>
      </c>
      <c r="AW1033" s="10" t="s">
        <v>5313</v>
      </c>
      <c r="AX1033" s="10" t="s">
        <v>5312</v>
      </c>
      <c r="AY1033" s="6"/>
      <c r="AZ1033" s="6"/>
      <c r="BA1033" s="6"/>
      <c r="BB1033" s="6"/>
      <c r="BC1033" s="6"/>
      <c r="BD1033" s="8" t="s">
        <v>5314</v>
      </c>
      <c r="BE1033" s="8">
        <v>1032</v>
      </c>
      <c r="BF1033" s="6" t="str">
        <f t="shared" si="334"/>
        <v>insert into bitacoras_estatus (numero_expediente, numero_registro, representante, fecha_inicio, fecha_vencimiento, id_cliente, id_admin, id_bitacoras_estatus, id_estatus, id_clase, id_marca, created_at, updated_at) values('1281654','','CELINA ATHIE ZALBA','2011-08-11','2021-08-11','120','2','1','1',null,1304,'2011-08-11 00:00:00','2011-08-11 00:00:00');</v>
      </c>
      <c r="BG1033" s="6" t="str">
        <f t="shared" si="335"/>
        <v>insert into servicios_comentarios (comentario, id_admin, id_estatus, created_at, updated_at) values('DESISTIMIENTO DE TRAMITE DE REGISTRO DE MARCA RECIBIDO 11/07/2013',1,1032,'2011-08-11 00:00:00','2011-08-11 00:00:00');</v>
      </c>
      <c r="BH1033" s="6" t="str">
        <f t="shared" si="336"/>
        <v>insert into servicios_comentarios (comentario, id_admin, id_estatus, created_at, updated_at) values('625 136 44 00,6255815690, 6255812495, cel 6251215637',1,1032,'2011-08-11 00:00:00','2011-08-11 00:00:00');</v>
      </c>
      <c r="BI1033" s="137" t="str">
        <f t="shared" si="337"/>
        <v>update bitacoras_estatus set comprobacion_uso = 1, id_estatus=1 where id=1032;</v>
      </c>
      <c r="BJ1033" s="137" t="str">
        <f t="shared" si="338"/>
        <v>update bitacoras_estatus set numero_expediente = '1281654', numero_registro = '', id_estatus = 1, fecha_inicio = '2011-08-11', fecha_vencimiento ='2021-08-11', created_at ='2011-08-11 00:00:00', updated_at ='2011-08-11 00:00:00', id_clase=null, id_marca=1304, id_cliente=120, vigencia = 0 where id =1032;</v>
      </c>
      <c r="BK1033" s="137" t="str">
        <f t="shared" si="339"/>
        <v>update bitacoras_estatus set id_estatus = 1 where id =1032;</v>
      </c>
    </row>
    <row r="1034" spans="1:63">
      <c r="A1034" s="6">
        <v>1281654</v>
      </c>
      <c r="B1034" s="6"/>
      <c r="C1034" s="6" t="str">
        <f>IF(Tabla1[[#This Row],[No. REG.]]="","",1)</f>
        <v/>
      </c>
      <c r="D1034" s="3" t="s">
        <v>34</v>
      </c>
      <c r="E1034" s="3">
        <f>IF(Tabla1[[#This Row],[STATUS]]="","",VLOOKUP(D1034,Estatus!$A$2:$B$13,2,0))</f>
        <v>5</v>
      </c>
      <c r="F1034" s="3">
        <f>IF(Tabla1[[#This Row],[STATUS]]="","",VLOOKUP(D1034,Estatus!$A$2:$I$12,9,0))</f>
        <v>0</v>
      </c>
      <c r="G1034" s="16" t="s">
        <v>2183</v>
      </c>
      <c r="H1034" s="7">
        <v>41061</v>
      </c>
      <c r="I1034" s="80">
        <f t="shared" si="320"/>
        <v>2012</v>
      </c>
      <c r="J1034" s="80">
        <f t="shared" si="321"/>
        <v>6</v>
      </c>
      <c r="K1034" s="80">
        <f t="shared" si="322"/>
        <v>1</v>
      </c>
      <c r="L1034" s="80" t="str">
        <f t="shared" si="323"/>
        <v>06</v>
      </c>
      <c r="M1034" s="80" t="str">
        <f t="shared" si="324"/>
        <v>01</v>
      </c>
      <c r="N1034" s="80" t="str">
        <f t="shared" si="325"/>
        <v>'2012-06-01'</v>
      </c>
      <c r="O1034" s="80" t="str">
        <f t="shared" si="326"/>
        <v>'2012-06-01 00:00:00'</v>
      </c>
      <c r="P1034" s="7">
        <v>44713</v>
      </c>
      <c r="Q1034" s="80">
        <f t="shared" si="327"/>
        <v>2022</v>
      </c>
      <c r="R1034" s="80">
        <f t="shared" si="328"/>
        <v>6</v>
      </c>
      <c r="S1034" s="80">
        <f t="shared" si="329"/>
        <v>1</v>
      </c>
      <c r="T1034" s="80" t="str">
        <f t="shared" si="330"/>
        <v>06</v>
      </c>
      <c r="U1034" s="80" t="str">
        <f t="shared" si="331"/>
        <v>01</v>
      </c>
      <c r="V1034" s="80" t="str">
        <f t="shared" si="332"/>
        <v>'2022-06-01'</v>
      </c>
      <c r="W1034" s="80"/>
      <c r="X1034" s="80" t="str">
        <f t="shared" si="333"/>
        <v>null</v>
      </c>
      <c r="Y1034" s="6" t="s">
        <v>5321</v>
      </c>
      <c r="Z1034" s="123">
        <f>IFERROR(IF(Y1034="","null",VLOOKUP(Y1034,Marcas!$A$2:$C$2024,2,0)),"")</f>
        <v>1436</v>
      </c>
      <c r="AA1034" s="6" t="s">
        <v>5305</v>
      </c>
      <c r="AB1034" s="6">
        <f>IFERROR(IF(AA1034="","",IF(AA1034="EMPORIO LEGAL",1,VLOOKUP(AA1034,Clientes!$A$2:$B$1190,2,0))),"")</f>
        <v>120</v>
      </c>
      <c r="AC1034" s="6">
        <f>IFERROR(IF(Tabla1[[#This Row],[id_control]]="null","",VLOOKUP(CONCATENATE(Tabla1[[#This Row],[CLIENTE]],"-",Tabla1[[#This Row],[id_control]]),Hoja1!$C$2:$D$1994,2,0)),"")</f>
        <v>1034</v>
      </c>
      <c r="AD1034" s="3" t="s">
        <v>5306</v>
      </c>
      <c r="AE1034" s="3" t="s">
        <v>5317</v>
      </c>
      <c r="AF1034" s="3" t="s">
        <v>5308</v>
      </c>
      <c r="AG1034" s="3" t="s">
        <v>5307</v>
      </c>
      <c r="AH1034" s="6"/>
      <c r="AI1034" s="6"/>
      <c r="AJ1034" s="6"/>
      <c r="AK1034" s="6"/>
      <c r="AL1034" s="3" t="s">
        <v>5318</v>
      </c>
      <c r="AM1034" s="5">
        <v>6255812495</v>
      </c>
      <c r="AN1034" s="5">
        <v>6255815690</v>
      </c>
      <c r="AO1034" s="6"/>
      <c r="AP1034" s="6"/>
      <c r="AQ1034" s="5">
        <v>6251215637</v>
      </c>
      <c r="AR1034" s="6"/>
      <c r="AS1034" s="6"/>
      <c r="AT1034" s="6"/>
      <c r="AU1034" s="6"/>
      <c r="AV1034" s="4" t="s">
        <v>5311</v>
      </c>
      <c r="AW1034" s="5" t="s">
        <v>5313</v>
      </c>
      <c r="AX1034" s="5" t="s">
        <v>5312</v>
      </c>
      <c r="AY1034" s="6"/>
      <c r="AZ1034" s="6"/>
      <c r="BA1034" s="6"/>
      <c r="BB1034" s="6"/>
      <c r="BC1034" s="6"/>
      <c r="BD1034" s="6" t="s">
        <v>5314</v>
      </c>
      <c r="BE1034" s="8">
        <v>1033</v>
      </c>
      <c r="BF1034" s="6" t="str">
        <f t="shared" si="334"/>
        <v>insert into bitacoras_estatus (numero_expediente, numero_registro, representante, fecha_inicio, fecha_vencimiento, id_cliente, id_admin, id_bitacoras_estatus, id_estatus, id_clase, id_marca, created_at, updated_at) values('1281654','','CELINA ATHIE ZALBA','2012-06-01','2022-06-01','120','2','1','1',null,1436,'2012-06-01 00:00:00','2012-06-01 00:00:00');</v>
      </c>
      <c r="BG1034" s="6" t="str">
        <f t="shared" si="335"/>
        <v>insert into servicios_comentarios (comentario, id_admin, id_estatus, created_at, updated_at) values('NEGATIVA RECIBIDA',1,1033,'2012-06-01 00:00:00','2012-06-01 00:00:00');</v>
      </c>
      <c r="BH1034" s="6" t="str">
        <f t="shared" si="336"/>
        <v>insert into servicios_comentarios (comentario, id_admin, id_estatus, created_at, updated_at) values('625 136 44 00,6255815690, 6255812495, cel 6251215637',1,1033,'2012-06-01 00:00:00','2012-06-01 00:00:00');</v>
      </c>
      <c r="BI1034" s="137" t="str">
        <f t="shared" si="337"/>
        <v>update bitacoras_estatus set comprobacion_uso = 1, id_estatus=5 where id=1033;</v>
      </c>
      <c r="BJ1034" s="137" t="str">
        <f t="shared" si="338"/>
        <v>update bitacoras_estatus set numero_expediente = '1281654', numero_registro = '', id_estatus = 5, fecha_inicio = '2012-06-01', fecha_vencimiento ='2022-06-01', created_at ='2012-06-01 00:00:00', updated_at ='2012-06-01 00:00:00', id_clase=null, id_marca=1436, id_cliente=120, vigencia = 0 where id =1033;</v>
      </c>
      <c r="BK1034" s="137" t="str">
        <f t="shared" si="339"/>
        <v>update bitacoras_estatus set id_estatus = 5 where id =1033;</v>
      </c>
    </row>
    <row r="1035" spans="1:63">
      <c r="A1035" s="3">
        <v>1469236</v>
      </c>
      <c r="B1035" s="3">
        <v>1465752</v>
      </c>
      <c r="C1035" s="3">
        <f>IF(Tabla1[[#This Row],[No. REG.]]="","",1)</f>
        <v>1</v>
      </c>
      <c r="D1035" s="3" t="s">
        <v>46</v>
      </c>
      <c r="E1035" s="3">
        <f>IF(Tabla1[[#This Row],[STATUS]]="","",VLOOKUP(D1035,Estatus!$A$2:$B$13,2,0))</f>
        <v>10</v>
      </c>
      <c r="F1035" s="3">
        <f>IF(Tabla1[[#This Row],[STATUS]]="","",VLOOKUP(D1035,Estatus!$A$2:$I$12,9,0))</f>
        <v>1</v>
      </c>
      <c r="G1035" s="12" t="s">
        <v>5322</v>
      </c>
      <c r="H1035" s="7">
        <v>41719</v>
      </c>
      <c r="I1035" s="80">
        <f t="shared" si="320"/>
        <v>2014</v>
      </c>
      <c r="J1035" s="80">
        <f t="shared" si="321"/>
        <v>3</v>
      </c>
      <c r="K1035" s="80">
        <f t="shared" si="322"/>
        <v>21</v>
      </c>
      <c r="L1035" s="80" t="str">
        <f t="shared" si="323"/>
        <v>03</v>
      </c>
      <c r="M1035" s="80">
        <f t="shared" si="324"/>
        <v>21</v>
      </c>
      <c r="N1035" s="80" t="str">
        <f t="shared" si="325"/>
        <v>'2014-03-21'</v>
      </c>
      <c r="O1035" s="80" t="str">
        <f t="shared" si="326"/>
        <v>'2014-03-21 00:00:00'</v>
      </c>
      <c r="P1035" s="7">
        <v>45372</v>
      </c>
      <c r="Q1035" s="80">
        <f t="shared" si="327"/>
        <v>2024</v>
      </c>
      <c r="R1035" s="80">
        <f t="shared" si="328"/>
        <v>3</v>
      </c>
      <c r="S1035" s="80">
        <f t="shared" si="329"/>
        <v>21</v>
      </c>
      <c r="T1035" s="80" t="str">
        <f t="shared" si="330"/>
        <v>03</v>
      </c>
      <c r="U1035" s="80">
        <f t="shared" si="331"/>
        <v>21</v>
      </c>
      <c r="V1035" s="80" t="str">
        <f t="shared" si="332"/>
        <v>'2024-03-21'</v>
      </c>
      <c r="W1035" s="80"/>
      <c r="X1035" s="80" t="str">
        <f t="shared" si="333"/>
        <v>null</v>
      </c>
      <c r="Y1035" s="3" t="s">
        <v>5323</v>
      </c>
      <c r="Z1035" s="124">
        <f>IFERROR(IF(Y1035="","null",VLOOKUP(Y1035,Marcas!$A$2:$C$2024,2,0)),"")</f>
        <v>181</v>
      </c>
      <c r="AA1035" s="3" t="s">
        <v>5323</v>
      </c>
      <c r="AB1035" s="3">
        <f>IFERROR(IF(AA1035="","",IF(AA1035="EMPORIO LEGAL",1,VLOOKUP(AA1035,Clientes!$A$2:$B$1190,2,0))),"")</f>
        <v>119</v>
      </c>
      <c r="AC1035" s="3">
        <f>IFERROR(IF(Tabla1[[#This Row],[id_control]]="null","",VLOOKUP(CONCATENATE(Tabla1[[#This Row],[CLIENTE]],"-",Tabla1[[#This Row],[id_control]]),Hoja1!$C$2:$D$1994,2,0)),"")</f>
        <v>1035</v>
      </c>
      <c r="AD1035" s="3" t="s">
        <v>5324</v>
      </c>
      <c r="AE1035" s="3"/>
      <c r="AF1035" s="3"/>
      <c r="AG1035" s="3"/>
      <c r="AH1035" s="3"/>
      <c r="AI1035" s="3"/>
      <c r="AJ1035" s="3"/>
      <c r="AK1035" s="3"/>
      <c r="AL1035" s="3" t="s">
        <v>5325</v>
      </c>
      <c r="AM1035" s="6"/>
      <c r="AN1035" s="6"/>
      <c r="AO1035" s="6"/>
      <c r="AP1035" s="6"/>
      <c r="AQ1035" s="6"/>
      <c r="AR1035" s="6"/>
      <c r="AS1035" s="6"/>
      <c r="AT1035" s="6"/>
      <c r="AU1035" s="6"/>
      <c r="AV1035" s="8" t="s">
        <v>5326</v>
      </c>
      <c r="AW1035" s="6"/>
      <c r="AX1035" s="6"/>
      <c r="AY1035" s="6"/>
      <c r="AZ1035" s="6"/>
      <c r="BA1035" s="6"/>
      <c r="BB1035" s="6"/>
      <c r="BC1035" s="6"/>
      <c r="BD1035" s="6" t="s">
        <v>5325</v>
      </c>
      <c r="BE1035" s="8">
        <v>1034</v>
      </c>
      <c r="BF1035" s="6" t="str">
        <f t="shared" si="334"/>
        <v>insert into bitacoras_estatus (numero_expediente, numero_registro, representante, fecha_inicio, fecha_vencimiento, id_cliente, id_admin, id_bitacoras_estatus, id_estatus, id_clase, id_marca, created_at, updated_at) values('1469236','1465752','JOSE BUENA MUÑOZ','2014-03-21','2024-03-21','119','2','1','1',null,181,'2014-03-21 00:00:00','2014-03-21 00:00:00');</v>
      </c>
      <c r="BG1035" s="6" t="str">
        <f t="shared" si="335"/>
        <v>insert into servicios_comentarios (comentario, id_admin, id_estatus, created_at, updated_at) values('TITULO RECIBIDO 28/AGO/14',1,1034,'2014-03-21 00:00:00','2014-03-21 00:00:00');</v>
      </c>
      <c r="BH1035" s="6" t="str">
        <f t="shared" si="336"/>
        <v>insert into servicios_comentarios (comentario, id_admin, id_estatus, created_at, updated_at) values('639 472 0554 CEL 639 129 87 37',1,1034,'2014-03-21 00:00:00','2014-03-21 00:00:00');</v>
      </c>
      <c r="BI1035" s="137" t="str">
        <f t="shared" si="337"/>
        <v>update bitacoras_estatus set comprobacion_uso = 1, id_estatus=10 where id=1034;</v>
      </c>
      <c r="BJ1035" s="137" t="str">
        <f t="shared" si="338"/>
        <v>update bitacoras_estatus set numero_expediente = '1469236', numero_registro = '1465752', id_estatus = 10, fecha_inicio = '2014-03-21', fecha_vencimiento ='2024-03-21', created_at ='2014-03-21 00:00:00', updated_at ='2014-03-21 00:00:00', id_clase=null, id_marca=181, id_cliente=119, vigencia = 1 where id =1034;</v>
      </c>
      <c r="BK1035" s="137" t="str">
        <f t="shared" si="339"/>
        <v>update bitacoras_estatus set id_estatus = 10 where id =1034;</v>
      </c>
    </row>
    <row r="1036" spans="1:63">
      <c r="A1036" s="3">
        <v>1100818</v>
      </c>
      <c r="B1036" s="3">
        <v>1221290</v>
      </c>
      <c r="C1036" s="3">
        <f>IF(Tabla1[[#This Row],[No. REG.]]="","",1)</f>
        <v>1</v>
      </c>
      <c r="D1036" s="3" t="s">
        <v>46</v>
      </c>
      <c r="E1036" s="3">
        <f>IF(Tabla1[[#This Row],[STATUS]]="","",VLOOKUP(D1036,Estatus!$A$2:$B$13,2,0))</f>
        <v>10</v>
      </c>
      <c r="F1036" s="3">
        <f>IF(Tabla1[[#This Row],[STATUS]]="","",VLOOKUP(D1036,Estatus!$A$2:$I$12,9,0))</f>
        <v>1</v>
      </c>
      <c r="G1036" s="12" t="s">
        <v>5327</v>
      </c>
      <c r="H1036" s="7">
        <v>40357</v>
      </c>
      <c r="I1036" s="80">
        <f t="shared" si="320"/>
        <v>2010</v>
      </c>
      <c r="J1036" s="80">
        <f t="shared" si="321"/>
        <v>6</v>
      </c>
      <c r="K1036" s="80">
        <f t="shared" si="322"/>
        <v>28</v>
      </c>
      <c r="L1036" s="80" t="str">
        <f t="shared" si="323"/>
        <v>06</v>
      </c>
      <c r="M1036" s="80">
        <f t="shared" si="324"/>
        <v>28</v>
      </c>
      <c r="N1036" s="80" t="str">
        <f t="shared" si="325"/>
        <v>'2010-06-28'</v>
      </c>
      <c r="O1036" s="80" t="str">
        <f t="shared" si="326"/>
        <v>'2010-06-28 00:00:00'</v>
      </c>
      <c r="P1036" s="7">
        <v>44010</v>
      </c>
      <c r="Q1036" s="80">
        <f t="shared" si="327"/>
        <v>2020</v>
      </c>
      <c r="R1036" s="80">
        <f t="shared" si="328"/>
        <v>6</v>
      </c>
      <c r="S1036" s="80">
        <f t="shared" si="329"/>
        <v>28</v>
      </c>
      <c r="T1036" s="80" t="str">
        <f t="shared" si="330"/>
        <v>06</v>
      </c>
      <c r="U1036" s="80">
        <f t="shared" si="331"/>
        <v>28</v>
      </c>
      <c r="V1036" s="80" t="str">
        <f t="shared" si="332"/>
        <v>'2020-06-28'</v>
      </c>
      <c r="W1036" s="80"/>
      <c r="X1036" s="80" t="str">
        <f t="shared" si="333"/>
        <v>null</v>
      </c>
      <c r="Y1036" s="3" t="s">
        <v>5328</v>
      </c>
      <c r="Z1036" s="124">
        <f>IFERROR(IF(Y1036="","null",VLOOKUP(Y1036,Marcas!$A$2:$C$2024,2,0)),"")</f>
        <v>210</v>
      </c>
      <c r="AA1036" s="3" t="s">
        <v>5329</v>
      </c>
      <c r="AB1036" s="3">
        <f>IFERROR(IF(AA1036="","",IF(AA1036="EMPORIO LEGAL",1,VLOOKUP(AA1036,Clientes!$A$2:$B$1190,2,0))),"")</f>
        <v>118</v>
      </c>
      <c r="AC1036" s="3">
        <f>IFERROR(IF(Tabla1[[#This Row],[id_control]]="null","",VLOOKUP(CONCATENATE(Tabla1[[#This Row],[CLIENTE]],"-",Tabla1[[#This Row],[id_control]]),Hoja1!$C$2:$D$1994,2,0)),"")</f>
        <v>1036</v>
      </c>
      <c r="AD1036" s="3" t="s">
        <v>3524</v>
      </c>
      <c r="AE1036" s="4" t="s">
        <v>3525</v>
      </c>
      <c r="AF1036" s="4"/>
      <c r="AG1036" s="4"/>
      <c r="AH1036" s="4"/>
      <c r="AI1036" s="4"/>
      <c r="AJ1036" s="4"/>
      <c r="AK1036" s="4"/>
      <c r="AL1036" s="3" t="s">
        <v>5330</v>
      </c>
      <c r="AM1036" s="8" t="s">
        <v>5331</v>
      </c>
      <c r="AN1036" s="6"/>
      <c r="AO1036" s="6"/>
      <c r="AP1036" s="6"/>
      <c r="AQ1036" s="6"/>
      <c r="AR1036" s="6"/>
      <c r="AS1036" s="6"/>
      <c r="AT1036" s="6"/>
      <c r="AU1036" s="6"/>
      <c r="AV1036" s="6"/>
      <c r="AW1036" s="6"/>
      <c r="AX1036" s="6"/>
      <c r="AY1036" s="6"/>
      <c r="AZ1036" s="6"/>
      <c r="BA1036" s="6"/>
      <c r="BB1036" s="6"/>
      <c r="BC1036" s="6"/>
      <c r="BD1036" s="6" t="s">
        <v>5332</v>
      </c>
      <c r="BE1036" s="8">
        <v>1035</v>
      </c>
      <c r="BF1036" s="6" t="str">
        <f t="shared" si="334"/>
        <v>insert into bitacoras_estatus (numero_expediente, numero_registro, representante, fecha_inicio, fecha_vencimiento, id_cliente, id_admin, id_bitacoras_estatus, id_estatus, id_clase, id_marca, created_at, updated_at) values('1100818','1221290','MANUEL ARNOLDO MORAN ANDREW','2010-06-28','2020-06-28','118','2','1','1',null,210,'2010-06-28 00:00:00','2010-06-28 00:00:00');</v>
      </c>
      <c r="BG1036" s="6" t="str">
        <f t="shared" si="335"/>
        <v>insert into servicios_comentarios (comentario, id_admin, id_estatus, created_at, updated_at) values('TITULO ENTREGADO 08/08/2011',1,1035,'2010-06-28 00:00:00','2010-06-28 00:00:00');</v>
      </c>
      <c r="BH1036" s="6" t="str">
        <f t="shared" si="336"/>
        <v>insert into servicios_comentarios (comentario, id_admin, id_estatus, created_at, updated_at) values('1796013, 4404200',1,1035,'2010-06-28 00:00:00','2010-06-28 00:00:00');</v>
      </c>
      <c r="BI1036" s="137" t="str">
        <f t="shared" si="337"/>
        <v>update bitacoras_estatus set comprobacion_uso = 1, id_estatus=10 where id=1035;</v>
      </c>
      <c r="BJ1036" s="137" t="str">
        <f t="shared" si="338"/>
        <v>update bitacoras_estatus set numero_expediente = '1100818', numero_registro = '1221290', id_estatus = 10, fecha_inicio = '2010-06-28', fecha_vencimiento ='2020-06-28', created_at ='2010-06-28 00:00:00', updated_at ='2010-06-28 00:00:00', id_clase=null, id_marca=210, id_cliente=118, vigencia = 1 where id =1035;</v>
      </c>
      <c r="BK1036" s="137" t="str">
        <f t="shared" si="339"/>
        <v>update bitacoras_estatus set id_estatus = 10 where id =1035;</v>
      </c>
    </row>
    <row r="1037" spans="1:63" ht="79">
      <c r="A1037" s="6">
        <v>1134130</v>
      </c>
      <c r="B1037" s="6"/>
      <c r="C1037" s="6" t="str">
        <f>IF(Tabla1[[#This Row],[No. REG.]]="","",1)</f>
        <v/>
      </c>
      <c r="D1037" s="3" t="s">
        <v>34</v>
      </c>
      <c r="E1037" s="3">
        <f>IF(Tabla1[[#This Row],[STATUS]]="","",VLOOKUP(D1037,Estatus!$A$2:$B$13,2,0))</f>
        <v>5</v>
      </c>
      <c r="F1037" s="3">
        <f>IF(Tabla1[[#This Row],[STATUS]]="","",VLOOKUP(D1037,Estatus!$A$2:$I$12,9,0))</f>
        <v>0</v>
      </c>
      <c r="G1037" s="16" t="s">
        <v>5333</v>
      </c>
      <c r="H1037" s="7">
        <v>40486</v>
      </c>
      <c r="I1037" s="80">
        <f t="shared" si="320"/>
        <v>2010</v>
      </c>
      <c r="J1037" s="80">
        <f t="shared" si="321"/>
        <v>11</v>
      </c>
      <c r="K1037" s="80">
        <f t="shared" si="322"/>
        <v>4</v>
      </c>
      <c r="L1037" s="80">
        <f t="shared" si="323"/>
        <v>11</v>
      </c>
      <c r="M1037" s="80" t="str">
        <f t="shared" si="324"/>
        <v>04</v>
      </c>
      <c r="N1037" s="80" t="str">
        <f t="shared" si="325"/>
        <v>'2010-11-04'</v>
      </c>
      <c r="O1037" s="80" t="str">
        <f t="shared" si="326"/>
        <v>'2010-11-04 00:00:00'</v>
      </c>
      <c r="P1037" s="7">
        <v>44139</v>
      </c>
      <c r="Q1037" s="80">
        <f t="shared" si="327"/>
        <v>2020</v>
      </c>
      <c r="R1037" s="80">
        <f t="shared" si="328"/>
        <v>11</v>
      </c>
      <c r="S1037" s="80">
        <f t="shared" si="329"/>
        <v>4</v>
      </c>
      <c r="T1037" s="80">
        <f t="shared" si="330"/>
        <v>11</v>
      </c>
      <c r="U1037" s="80" t="str">
        <f t="shared" si="331"/>
        <v>04</v>
      </c>
      <c r="V1037" s="80" t="str">
        <f t="shared" si="332"/>
        <v>'2020-11-04'</v>
      </c>
      <c r="W1037" s="80"/>
      <c r="X1037" s="80" t="str">
        <f t="shared" si="333"/>
        <v>null</v>
      </c>
      <c r="Y1037" s="16" t="s">
        <v>5334</v>
      </c>
      <c r="Z1037" s="126">
        <f>IFERROR(IF(Y1037="","null",VLOOKUP(Y1037,Marcas!$A$2:$C$2024,2,0)),"")</f>
        <v>178</v>
      </c>
      <c r="AA1037" t="s">
        <v>5338</v>
      </c>
      <c r="AB1037" s="6">
        <f>IFERROR(IF(AA1037="","",IF(AA1037="EMPORIO LEGAL",1,VLOOKUP(AA1037,Clientes!$A$2:$B$1190,2,0))),"")</f>
        <v>117</v>
      </c>
      <c r="AC1037" s="6">
        <f>IFERROR(IF(Tabla1[[#This Row],[id_control]]="null","",VLOOKUP(CONCATENATE(Tabla1[[#This Row],[CLIENTE]],"-",Tabla1[[#This Row],[id_control]]),Hoja1!$C$2:$D$1994,2,0)),"")</f>
        <v>1037</v>
      </c>
      <c r="AD1037" s="6" t="s">
        <v>614</v>
      </c>
      <c r="AE1037" s="6"/>
      <c r="AF1037" s="6"/>
      <c r="AG1037" s="6"/>
      <c r="AH1037" s="6"/>
      <c r="AI1037" s="6"/>
      <c r="AJ1037" s="6"/>
      <c r="AK1037" s="6"/>
      <c r="AL1037" s="3" t="s">
        <v>615</v>
      </c>
      <c r="AM1037" s="17" t="s">
        <v>5335</v>
      </c>
      <c r="AN1037" s="17" t="s">
        <v>3301</v>
      </c>
      <c r="AO1037" s="8" t="s">
        <v>616</v>
      </c>
      <c r="AP1037" s="8">
        <v>6622080294</v>
      </c>
      <c r="AQ1037" s="6"/>
      <c r="AR1037" s="6"/>
      <c r="AS1037" s="6"/>
      <c r="AT1037" s="6"/>
      <c r="AU1037" s="6"/>
      <c r="AV1037" s="8" t="s">
        <v>619</v>
      </c>
      <c r="AW1037" s="8" t="s">
        <v>620</v>
      </c>
      <c r="AX1037" s="6"/>
      <c r="AY1037" s="6"/>
      <c r="AZ1037" s="6"/>
      <c r="BA1037" s="6"/>
      <c r="BB1037" s="6"/>
      <c r="BC1037" s="6"/>
      <c r="BD1037" s="17" t="s">
        <v>621</v>
      </c>
      <c r="BE1037" s="8">
        <v>1036</v>
      </c>
      <c r="BF1037" s="6" t="str">
        <f t="shared" si="334"/>
        <v>insert into bitacoras_estatus (numero_expediente, numero_registro, representante, fecha_inicio, fecha_vencimiento, id_cliente, id_admin, id_bitacoras_estatus, id_estatus, id_clase, id_marca, created_at, updated_at) values('1134130','','LIC. VICTOR ROMO, CIF','2010-11-04','2020-11-04','117','2','1','1',null,178,'2010-11-04 00:00:00','2010-11-04 00:00:00');</v>
      </c>
      <c r="BG1037" s="6" t="str">
        <f t="shared" si="335"/>
        <v>insert into servicios_comentarios (comentario, id_admin, id_estatus, created_at, updated_at) values('IMPEDIMENTO LEGAL CONTESTADO 24/06/2011 24/05/2011',1,1036,'2010-11-04 00:00:00','2010-11-04 00:00:00');</v>
      </c>
      <c r="BH1037" s="6" t="str">
        <f t="shared" si="336"/>
        <v>insert into servicios_comentarios (comentario, id_admin, id_estatus, created_at, updated_at) values('NUEVA OFICINA
662 3 10 42 37
662 3 10 42 38
662-208-0179
662-217-0909
6622080294',1,1036,'2010-11-04 00:00:00','2010-11-04 00:00:00');</v>
      </c>
      <c r="BI1037" s="137" t="str">
        <f t="shared" si="337"/>
        <v>update bitacoras_estatus set comprobacion_uso = 1, id_estatus=5 where id=1036;</v>
      </c>
      <c r="BJ1037" s="137" t="str">
        <f t="shared" si="338"/>
        <v>update bitacoras_estatus set numero_expediente = '1134130', numero_registro = '', id_estatus = 5, fecha_inicio = '2010-11-04', fecha_vencimiento ='2020-11-04', created_at ='2010-11-04 00:00:00', updated_at ='2010-11-04 00:00:00', id_clase=null, id_marca=178, id_cliente=117, vigencia = 0 where id =1036;</v>
      </c>
      <c r="BK1037" s="137" t="str">
        <f t="shared" si="339"/>
        <v>update bitacoras_estatus set id_estatus = 5 where id =1036;</v>
      </c>
    </row>
    <row r="1038" spans="1:63" ht="85">
      <c r="A1038" s="3">
        <v>1195260</v>
      </c>
      <c r="B1038" s="3">
        <v>1253313</v>
      </c>
      <c r="C1038" s="3">
        <f>IF(Tabla1[[#This Row],[No. REG.]]="","",1)</f>
        <v>1</v>
      </c>
      <c r="D1038" s="3" t="s">
        <v>46</v>
      </c>
      <c r="E1038" s="3">
        <f>IF(Tabla1[[#This Row],[STATUS]]="","",VLOOKUP(D1038,Estatus!$A$2:$B$13,2,0))</f>
        <v>10</v>
      </c>
      <c r="F1038" s="3">
        <f>IF(Tabla1[[#This Row],[STATUS]]="","",VLOOKUP(D1038,Estatus!$A$2:$I$12,9,0))</f>
        <v>1</v>
      </c>
      <c r="G1038" s="12" t="s">
        <v>5336</v>
      </c>
      <c r="H1038" s="7">
        <v>40735</v>
      </c>
      <c r="I1038" s="80">
        <f t="shared" si="320"/>
        <v>2011</v>
      </c>
      <c r="J1038" s="80">
        <f t="shared" si="321"/>
        <v>7</v>
      </c>
      <c r="K1038" s="80">
        <f t="shared" si="322"/>
        <v>11</v>
      </c>
      <c r="L1038" s="80" t="str">
        <f t="shared" si="323"/>
        <v>07</v>
      </c>
      <c r="M1038" s="80">
        <f t="shared" si="324"/>
        <v>11</v>
      </c>
      <c r="N1038" s="80" t="str">
        <f t="shared" si="325"/>
        <v>'2011-07-11'</v>
      </c>
      <c r="O1038" s="80" t="str">
        <f t="shared" si="326"/>
        <v>'2011-07-11 00:00:00'</v>
      </c>
      <c r="P1038" s="7">
        <v>44388</v>
      </c>
      <c r="Q1038" s="80">
        <f t="shared" si="327"/>
        <v>2021</v>
      </c>
      <c r="R1038" s="80">
        <f t="shared" si="328"/>
        <v>7</v>
      </c>
      <c r="S1038" s="80">
        <f t="shared" si="329"/>
        <v>11</v>
      </c>
      <c r="T1038" s="80" t="str">
        <f t="shared" si="330"/>
        <v>07</v>
      </c>
      <c r="U1038" s="80">
        <f t="shared" si="331"/>
        <v>11</v>
      </c>
      <c r="V1038" s="80" t="str">
        <f t="shared" si="332"/>
        <v>'2021-07-11'</v>
      </c>
      <c r="W1038" s="80"/>
      <c r="X1038" s="80" t="str">
        <f t="shared" si="333"/>
        <v>null</v>
      </c>
      <c r="Y1038" s="3" t="s">
        <v>5337</v>
      </c>
      <c r="Z1038" s="124">
        <f>IFERROR(IF(Y1038="","null",VLOOKUP(Y1038,Marcas!$A$2:$C$2024,2,0)),"")</f>
        <v>174</v>
      </c>
      <c r="AA1038" s="3" t="s">
        <v>5338</v>
      </c>
      <c r="AB1038" s="3">
        <f>IFERROR(IF(AA1038="","",IF(AA1038="EMPORIO LEGAL",1,VLOOKUP(AA1038,Clientes!$A$2:$B$1190,2,0))),"")</f>
        <v>117</v>
      </c>
      <c r="AC1038" s="3">
        <f>IFERROR(IF(Tabla1[[#This Row],[id_control]]="null","",VLOOKUP(CONCATENATE(Tabla1[[#This Row],[CLIENTE]],"-",Tabla1[[#This Row],[id_control]]),Hoja1!$C$2:$D$1994,2,0)),"")</f>
        <v>1038</v>
      </c>
      <c r="AD1038" s="3" t="s">
        <v>614</v>
      </c>
      <c r="AE1038" s="3"/>
      <c r="AF1038" s="3"/>
      <c r="AG1038" s="3"/>
      <c r="AH1038" s="3"/>
      <c r="AI1038" s="3"/>
      <c r="AJ1038" s="3"/>
      <c r="AK1038" s="3"/>
      <c r="AL1038" s="3" t="s">
        <v>615</v>
      </c>
      <c r="AM1038" s="10">
        <v>6622080294</v>
      </c>
      <c r="AN1038" s="10" t="s">
        <v>616</v>
      </c>
      <c r="AO1038" s="10" t="s">
        <v>617</v>
      </c>
      <c r="AP1038" s="10" t="s">
        <v>618</v>
      </c>
      <c r="AQ1038" s="6"/>
      <c r="AR1038" s="6"/>
      <c r="AS1038" s="6"/>
      <c r="AT1038" s="6"/>
      <c r="AU1038" s="6"/>
      <c r="AV1038" s="10" t="s">
        <v>619</v>
      </c>
      <c r="AW1038" s="10" t="s">
        <v>620</v>
      </c>
      <c r="AX1038" s="6"/>
      <c r="AY1038" s="6"/>
      <c r="AZ1038" s="6"/>
      <c r="BA1038" s="6"/>
      <c r="BB1038" s="6"/>
      <c r="BC1038" s="6"/>
      <c r="BD1038" s="16" t="s">
        <v>621</v>
      </c>
      <c r="BE1038" s="8">
        <v>1037</v>
      </c>
      <c r="BF1038" s="6" t="str">
        <f t="shared" si="334"/>
        <v>insert into bitacoras_estatus (numero_expediente, numero_registro, representante, fecha_inicio, fecha_vencimiento, id_cliente, id_admin, id_bitacoras_estatus, id_estatus, id_clase, id_marca, created_at, updated_at) values('1195260','1253313','LIC. VICTOR ROMO, CIF','2011-07-11','2021-07-11','117','2','1','1',null,174,'2011-07-11 00:00:00','2011-07-11 00:00:00');</v>
      </c>
      <c r="BG1038" s="6" t="str">
        <f t="shared" si="335"/>
        <v>insert into servicios_comentarios (comentario, id_admin, id_estatus, created_at, updated_at) values('titulo recibido 30/01/2012',1,1037,'2011-07-11 00:00:00','2011-07-11 00:00:00');</v>
      </c>
      <c r="BH1038" s="6" t="str">
        <f t="shared" si="336"/>
        <v>insert into servicios_comentarios (comentario, id_admin, id_estatus, created_at, updated_at) values('NUEVA OFICINA
662 3 10 42 37
662 3 10 42 38
662-208-0179
662-217-0909
6622080294',1,1037,'2011-07-11 00:00:00','2011-07-11 00:00:00');</v>
      </c>
      <c r="BI1038" s="137" t="str">
        <f t="shared" si="337"/>
        <v>update bitacoras_estatus set comprobacion_uso = 1, id_estatus=10 where id=1037;</v>
      </c>
      <c r="BJ1038" s="137" t="str">
        <f t="shared" si="338"/>
        <v>update bitacoras_estatus set numero_expediente = '1195260', numero_registro = '1253313', id_estatus = 10, fecha_inicio = '2011-07-11', fecha_vencimiento ='2021-07-11', created_at ='2011-07-11 00:00:00', updated_at ='2011-07-11 00:00:00', id_clase=null, id_marca=174, id_cliente=117, vigencia = 1 where id =1037;</v>
      </c>
      <c r="BK1038" s="137" t="str">
        <f t="shared" si="339"/>
        <v>update bitacoras_estatus set id_estatus = 10 where id =1037;</v>
      </c>
    </row>
    <row r="1039" spans="1:63" ht="27">
      <c r="A1039" s="3">
        <v>1494585</v>
      </c>
      <c r="B1039" s="3">
        <v>1468871</v>
      </c>
      <c r="C1039" s="3">
        <f>IF(Tabla1[[#This Row],[No. REG.]]="","",1)</f>
        <v>1</v>
      </c>
      <c r="D1039" s="3" t="s">
        <v>46</v>
      </c>
      <c r="E1039" s="3">
        <f>IF(Tabla1[[#This Row],[STATUS]]="","",VLOOKUP(D1039,Estatus!$A$2:$B$13,2,0))</f>
        <v>10</v>
      </c>
      <c r="F1039" s="3">
        <f>IF(Tabla1[[#This Row],[STATUS]]="","",VLOOKUP(D1039,Estatus!$A$2:$I$12,9,0))</f>
        <v>1</v>
      </c>
      <c r="G1039" s="12" t="s">
        <v>5339</v>
      </c>
      <c r="H1039" s="7">
        <v>41800</v>
      </c>
      <c r="I1039" s="80">
        <f t="shared" si="320"/>
        <v>2014</v>
      </c>
      <c r="J1039" s="80">
        <f t="shared" si="321"/>
        <v>6</v>
      </c>
      <c r="K1039" s="80">
        <f t="shared" si="322"/>
        <v>10</v>
      </c>
      <c r="L1039" s="80" t="str">
        <f t="shared" si="323"/>
        <v>06</v>
      </c>
      <c r="M1039" s="80">
        <f t="shared" si="324"/>
        <v>10</v>
      </c>
      <c r="N1039" s="80" t="str">
        <f t="shared" si="325"/>
        <v>'2014-06-10'</v>
      </c>
      <c r="O1039" s="80" t="str">
        <f t="shared" si="326"/>
        <v>'2014-06-10 00:00:00'</v>
      </c>
      <c r="P1039" s="7">
        <v>45453</v>
      </c>
      <c r="Q1039" s="80">
        <f t="shared" si="327"/>
        <v>2024</v>
      </c>
      <c r="R1039" s="80">
        <f t="shared" si="328"/>
        <v>6</v>
      </c>
      <c r="S1039" s="80">
        <f t="shared" si="329"/>
        <v>10</v>
      </c>
      <c r="T1039" s="80" t="str">
        <f t="shared" si="330"/>
        <v>06</v>
      </c>
      <c r="U1039" s="80">
        <f t="shared" si="331"/>
        <v>10</v>
      </c>
      <c r="V1039" s="80" t="str">
        <f t="shared" si="332"/>
        <v>'2024-06-10'</v>
      </c>
      <c r="W1039" s="80"/>
      <c r="X1039" s="80" t="str">
        <f t="shared" si="333"/>
        <v>null</v>
      </c>
      <c r="Y1039" s="3" t="s">
        <v>5340</v>
      </c>
      <c r="Z1039" s="124">
        <f>IFERROR(IF(Y1039="","null",VLOOKUP(Y1039,Marcas!$A$2:$C$2024,2,0)),"")</f>
        <v>172</v>
      </c>
      <c r="AA1039" s="3" t="s">
        <v>5340</v>
      </c>
      <c r="AB1039" s="3">
        <f>IFERROR(IF(AA1039="","",IF(AA1039="EMPORIO LEGAL",1,VLOOKUP(AA1039,Clientes!$A$2:$B$1190,2,0))),"")</f>
        <v>114</v>
      </c>
      <c r="AC1039" s="3">
        <f>IFERROR(IF(Tabla1[[#This Row],[id_control]]="null","",VLOOKUP(CONCATENATE(Tabla1[[#This Row],[CLIENTE]],"-",Tabla1[[#This Row],[id_control]]),Hoja1!$C$2:$D$1994,2,0)),"")</f>
        <v>1039</v>
      </c>
      <c r="AD1039" s="3" t="s">
        <v>5341</v>
      </c>
      <c r="AE1039" s="3"/>
      <c r="AF1039" s="3"/>
      <c r="AG1039" s="3"/>
      <c r="AH1039" s="3"/>
      <c r="AI1039" s="3"/>
      <c r="AJ1039" s="3"/>
      <c r="AK1039" s="3"/>
      <c r="AL1039" s="3" t="s">
        <v>5342</v>
      </c>
      <c r="AM1039" s="6"/>
      <c r="AN1039" s="6"/>
      <c r="AO1039" s="6"/>
      <c r="AP1039" s="6"/>
      <c r="AQ1039" s="6"/>
      <c r="AR1039" s="6"/>
      <c r="AS1039" s="6"/>
      <c r="AT1039" s="6"/>
      <c r="AU1039" s="6"/>
      <c r="AV1039" s="8" t="s">
        <v>5343</v>
      </c>
      <c r="AW1039" s="8" t="s">
        <v>5344</v>
      </c>
      <c r="AX1039" s="6"/>
      <c r="AY1039" s="6"/>
      <c r="AZ1039" s="6"/>
      <c r="BA1039" s="6"/>
      <c r="BB1039" s="6"/>
      <c r="BC1039" s="6"/>
      <c r="BD1039" s="6" t="s">
        <v>5342</v>
      </c>
      <c r="BE1039" s="8">
        <v>1038</v>
      </c>
      <c r="BF1039" s="6" t="str">
        <f t="shared" si="334"/>
        <v>insert into bitacoras_estatus (numero_expediente, numero_registro, representante, fecha_inicio, fecha_vencimiento, id_cliente, id_admin, id_bitacoras_estatus, id_estatus, id_clase, id_marca, created_at, updated_at) values('1494585','1468871','JORGE ALBERTO ANGELES ZARAGOZA','2014-06-10','2024-06-10','114','2','1','1',null,172,'2014-06-10 00:00:00','2014-06-10 00:00:00');</v>
      </c>
      <c r="BG1039" s="6" t="str">
        <f t="shared" si="335"/>
        <v>insert into servicios_comentarios (comentario, id_admin, id_estatus, created_at, updated_at) values('TITULO RECIBIDO 09OCT14. TITULO ENTREGADO 20/OCT/2014',1,1038,'2014-06-10 00:00:00','2014-06-10 00:00:00');</v>
      </c>
      <c r="BH1039" s="6" t="str">
        <f t="shared" si="336"/>
        <v>insert into servicios_comentarios (comentario, id_admin, id_estatus, created_at, updated_at) values('(614) 423 5871 y 423 0757 CEL. 614.215.2348',1,1038,'2014-06-10 00:00:00','2014-06-10 00:00:00');</v>
      </c>
      <c r="BI1039" s="137" t="str">
        <f t="shared" si="337"/>
        <v>update bitacoras_estatus set comprobacion_uso = 1, id_estatus=10 where id=1038;</v>
      </c>
      <c r="BJ1039" s="137" t="str">
        <f t="shared" si="338"/>
        <v>update bitacoras_estatus set numero_expediente = '1494585', numero_registro = '1468871', id_estatus = 10, fecha_inicio = '2014-06-10', fecha_vencimiento ='2024-06-10', created_at ='2014-06-10 00:00:00', updated_at ='2014-06-10 00:00:00', id_clase=null, id_marca=172, id_cliente=114, vigencia = 1 where id =1038;</v>
      </c>
      <c r="BK1039" s="137" t="str">
        <f t="shared" si="339"/>
        <v>update bitacoras_estatus set id_estatus = 10 where id =1038;</v>
      </c>
    </row>
    <row r="1040" spans="1:63">
      <c r="A1040" s="6">
        <v>1001070</v>
      </c>
      <c r="B1040" s="6"/>
      <c r="C1040" s="6" t="str">
        <f>IF(Tabla1[[#This Row],[No. REG.]]="","",1)</f>
        <v/>
      </c>
      <c r="D1040" s="3" t="s">
        <v>34</v>
      </c>
      <c r="E1040" s="3">
        <f>IF(Tabla1[[#This Row],[STATUS]]="","",VLOOKUP(D1040,Estatus!$A$2:$B$13,2,0))</f>
        <v>5</v>
      </c>
      <c r="F1040" s="3">
        <f>IF(Tabla1[[#This Row],[STATUS]]="","",VLOOKUP(D1040,Estatus!$A$2:$I$12,9,0))</f>
        <v>0</v>
      </c>
      <c r="G1040" s="16" t="s">
        <v>5345</v>
      </c>
      <c r="H1040" s="7">
        <v>39896</v>
      </c>
      <c r="I1040" s="80">
        <f t="shared" si="320"/>
        <v>2009</v>
      </c>
      <c r="J1040" s="80">
        <f t="shared" si="321"/>
        <v>3</v>
      </c>
      <c r="K1040" s="80">
        <f t="shared" si="322"/>
        <v>24</v>
      </c>
      <c r="L1040" s="80" t="str">
        <f t="shared" si="323"/>
        <v>03</v>
      </c>
      <c r="M1040" s="80">
        <f t="shared" si="324"/>
        <v>24</v>
      </c>
      <c r="N1040" s="80" t="str">
        <f t="shared" si="325"/>
        <v>'2009-03-24'</v>
      </c>
      <c r="O1040" s="80" t="str">
        <f t="shared" si="326"/>
        <v>'2009-03-24 00:00:00'</v>
      </c>
      <c r="P1040" s="7">
        <v>43548</v>
      </c>
      <c r="Q1040" s="80">
        <f t="shared" si="327"/>
        <v>2019</v>
      </c>
      <c r="R1040" s="80">
        <f t="shared" si="328"/>
        <v>3</v>
      </c>
      <c r="S1040" s="80">
        <f t="shared" si="329"/>
        <v>24</v>
      </c>
      <c r="T1040" s="80" t="str">
        <f t="shared" si="330"/>
        <v>03</v>
      </c>
      <c r="U1040" s="80">
        <f t="shared" si="331"/>
        <v>24</v>
      </c>
      <c r="V1040" s="80" t="str">
        <f t="shared" si="332"/>
        <v>'2019-03-24'</v>
      </c>
      <c r="W1040" s="80"/>
      <c r="X1040" s="80" t="str">
        <f t="shared" si="333"/>
        <v>null</v>
      </c>
      <c r="Y1040" s="6" t="s">
        <v>5346</v>
      </c>
      <c r="Z1040" s="123">
        <f>IFERROR(IF(Y1040="","null",VLOOKUP(Y1040,Marcas!$A$2:$C$2024,2,0)),"")</f>
        <v>169</v>
      </c>
      <c r="AA1040" s="6" t="s">
        <v>5346</v>
      </c>
      <c r="AB1040" s="6">
        <f>IFERROR(IF(AA1040="","",IF(AA1040="EMPORIO LEGAL",1,VLOOKUP(AA1040,Clientes!$A$2:$B$1190,2,0))),"")</f>
        <v>112</v>
      </c>
      <c r="AC1040" s="6">
        <f>IFERROR(IF(Tabla1[[#This Row],[id_control]]="null","",VLOOKUP(CONCATENATE(Tabla1[[#This Row],[CLIENTE]],"-",Tabla1[[#This Row],[id_control]]),Hoja1!$C$2:$D$1994,2,0)),"")</f>
        <v>1040</v>
      </c>
      <c r="AD1040" s="6" t="s">
        <v>5347</v>
      </c>
      <c r="AE1040" s="6"/>
      <c r="AF1040" s="6"/>
      <c r="AG1040" s="6"/>
      <c r="AH1040" s="6"/>
      <c r="AI1040" s="6"/>
      <c r="AJ1040" s="6"/>
      <c r="AK1040" s="6"/>
      <c r="AL1040" s="3" t="s">
        <v>5348</v>
      </c>
      <c r="AM1040" s="4">
        <v>4164753</v>
      </c>
      <c r="AN1040" s="4" t="s">
        <v>5349</v>
      </c>
      <c r="AO1040" s="4" t="s">
        <v>5350</v>
      </c>
      <c r="AP1040" s="8"/>
      <c r="AQ1040" s="4">
        <v>6142202276</v>
      </c>
      <c r="AR1040" s="4">
        <v>1849229</v>
      </c>
      <c r="AS1040" s="8"/>
      <c r="AT1040" s="8"/>
      <c r="AU1040" s="8"/>
      <c r="AV1040" s="8" t="s">
        <v>5351</v>
      </c>
      <c r="AW1040" s="11" t="s">
        <v>5352</v>
      </c>
      <c r="AX1040" s="8"/>
      <c r="AY1040" s="8"/>
      <c r="AZ1040" s="8"/>
      <c r="BA1040" s="8"/>
      <c r="BB1040" s="8"/>
      <c r="BC1040" s="8"/>
      <c r="BD1040" s="8" t="s">
        <v>5353</v>
      </c>
      <c r="BE1040" s="8">
        <v>1039</v>
      </c>
      <c r="BF1040" s="6" t="str">
        <f t="shared" si="334"/>
        <v>insert into bitacoras_estatus (numero_expediente, numero_registro, representante, fecha_inicio, fecha_vencimiento, id_cliente, id_admin, id_bitacoras_estatus, id_estatus, id_clase, id_marca, created_at, updated_at) values('1001070','','CARLOS GUIZAR ESPARZA','2009-03-24','2019-03-24','112','2','1','1',null,169,'2009-03-24 00:00:00','2009-03-24 00:00:00');</v>
      </c>
      <c r="BG1040" s="6" t="str">
        <f t="shared" si="335"/>
        <v>insert into servicios_comentarios (comentario, id_admin, id_estatus, created_at, updated_at) values('Entregada 16/04/2010',1,1039,'2009-03-24 00:00:00','2009-03-24 00:00:00');</v>
      </c>
      <c r="BH1040" s="6" t="str">
        <f t="shared" si="336"/>
        <v>insert into servicios_comentarios (comentario, id_admin, id_estatus, created_at, updated_at) values('Lic. Carlos Guizar 2338523, 4164753 cel. 6142202276 Lic. Enrique Ramirez 4164753, 416 4738 cel. 1849229',1,1039,'2009-03-24 00:00:00','2009-03-24 00:00:00');</v>
      </c>
      <c r="BI1040" s="137" t="str">
        <f t="shared" si="337"/>
        <v>update bitacoras_estatus set comprobacion_uso = 1, id_estatus=5 where id=1039;</v>
      </c>
      <c r="BJ1040" s="137" t="str">
        <f t="shared" si="338"/>
        <v>update bitacoras_estatus set numero_expediente = '1001070', numero_registro = '', id_estatus = 5, fecha_inicio = '2009-03-24', fecha_vencimiento ='2019-03-24', created_at ='2009-03-24 00:00:00', updated_at ='2009-03-24 00:00:00', id_clase=null, id_marca=169, id_cliente=112, vigencia = 0 where id =1039;</v>
      </c>
      <c r="BK1040" s="137" t="str">
        <f t="shared" si="339"/>
        <v>update bitacoras_estatus set id_estatus = 5 where id =1039;</v>
      </c>
    </row>
    <row r="1041" spans="1:63">
      <c r="A1041" s="3">
        <v>1097318</v>
      </c>
      <c r="B1041" s="3">
        <v>1181767</v>
      </c>
      <c r="C1041" s="3">
        <f>IF(Tabla1[[#This Row],[No. REG.]]="","",1)</f>
        <v>1</v>
      </c>
      <c r="D1041" s="3" t="s">
        <v>46</v>
      </c>
      <c r="E1041" s="3">
        <f>IF(Tabla1[[#This Row],[STATUS]]="","",VLOOKUP(D1041,Estatus!$A$2:$B$13,2,0))</f>
        <v>10</v>
      </c>
      <c r="F1041" s="3">
        <f>IF(Tabla1[[#This Row],[STATUS]]="","",VLOOKUP(D1041,Estatus!$A$2:$I$12,9,0))</f>
        <v>1</v>
      </c>
      <c r="G1041" s="12" t="s">
        <v>4388</v>
      </c>
      <c r="H1041" s="7">
        <v>40336</v>
      </c>
      <c r="I1041" s="80">
        <f t="shared" si="320"/>
        <v>2010</v>
      </c>
      <c r="J1041" s="80">
        <f t="shared" si="321"/>
        <v>6</v>
      </c>
      <c r="K1041" s="80">
        <f t="shared" si="322"/>
        <v>7</v>
      </c>
      <c r="L1041" s="80" t="str">
        <f t="shared" si="323"/>
        <v>06</v>
      </c>
      <c r="M1041" s="80" t="str">
        <f t="shared" si="324"/>
        <v>07</v>
      </c>
      <c r="N1041" s="80" t="str">
        <f t="shared" si="325"/>
        <v>'2010-06-07'</v>
      </c>
      <c r="O1041" s="80" t="str">
        <f t="shared" si="326"/>
        <v>'2010-06-07 00:00:00'</v>
      </c>
      <c r="P1041" s="7">
        <v>43989</v>
      </c>
      <c r="Q1041" s="80">
        <f t="shared" si="327"/>
        <v>2020</v>
      </c>
      <c r="R1041" s="80">
        <f t="shared" si="328"/>
        <v>6</v>
      </c>
      <c r="S1041" s="80">
        <f t="shared" si="329"/>
        <v>7</v>
      </c>
      <c r="T1041" s="80" t="str">
        <f t="shared" si="330"/>
        <v>06</v>
      </c>
      <c r="U1041" s="80" t="str">
        <f t="shared" si="331"/>
        <v>07</v>
      </c>
      <c r="V1041" s="80" t="str">
        <f t="shared" si="332"/>
        <v>'2020-06-07'</v>
      </c>
      <c r="W1041" s="80"/>
      <c r="X1041" s="80" t="str">
        <f t="shared" si="333"/>
        <v>null</v>
      </c>
      <c r="Y1041" s="3" t="s">
        <v>5346</v>
      </c>
      <c r="Z1041" s="124">
        <f>IFERROR(IF(Y1041="","null",VLOOKUP(Y1041,Marcas!$A$2:$C$2024,2,0)),"")</f>
        <v>169</v>
      </c>
      <c r="AA1041" s="3" t="s">
        <v>5346</v>
      </c>
      <c r="AB1041" s="3">
        <f>IFERROR(IF(AA1041="","",IF(AA1041="EMPORIO LEGAL",1,VLOOKUP(AA1041,Clientes!$A$2:$B$1190,2,0))),"")</f>
        <v>112</v>
      </c>
      <c r="AC1041" s="3">
        <f>IFERROR(IF(Tabla1[[#This Row],[id_control]]="null","",VLOOKUP(CONCATENATE(Tabla1[[#This Row],[CLIENTE]],"-",Tabla1[[#This Row],[id_control]]),Hoja1!$C$2:$D$1994,2,0)),"")</f>
        <v>1040</v>
      </c>
      <c r="AD1041" s="3" t="s">
        <v>5347</v>
      </c>
      <c r="AE1041" s="3"/>
      <c r="AF1041" s="3"/>
      <c r="AG1041" s="3"/>
      <c r="AH1041" s="3"/>
      <c r="AI1041" s="3"/>
      <c r="AJ1041" s="3"/>
      <c r="AK1041" s="3"/>
      <c r="AL1041" s="3" t="s">
        <v>5354</v>
      </c>
      <c r="AM1041" s="8" t="s">
        <v>5355</v>
      </c>
      <c r="AN1041" s="8" t="s">
        <v>5355</v>
      </c>
      <c r="AO1041" s="8" t="s">
        <v>5356</v>
      </c>
      <c r="AP1041" s="8"/>
      <c r="AQ1041" s="8" t="s">
        <v>5357</v>
      </c>
      <c r="AR1041" s="8" t="s">
        <v>5358</v>
      </c>
      <c r="AS1041" s="6"/>
      <c r="AT1041" s="6"/>
      <c r="AU1041" s="6"/>
      <c r="AV1041" s="8" t="s">
        <v>5351</v>
      </c>
      <c r="AW1041" s="8" t="s">
        <v>5352</v>
      </c>
      <c r="AX1041" s="6"/>
      <c r="AY1041" s="6"/>
      <c r="AZ1041" s="6"/>
      <c r="BA1041" s="6"/>
      <c r="BB1041" s="6"/>
      <c r="BC1041" s="6"/>
      <c r="BD1041" s="6" t="s">
        <v>5353</v>
      </c>
      <c r="BE1041" s="8">
        <v>1040</v>
      </c>
      <c r="BF1041" s="6" t="str">
        <f t="shared" si="334"/>
        <v>insert into bitacoras_estatus (numero_expediente, numero_registro, representante, fecha_inicio, fecha_vencimiento, id_cliente, id_admin, id_bitacoras_estatus, id_estatus, id_clase, id_marca, created_at, updated_at) values('1097318','1181767','CARLOS GUIZAR ESPARZA','2010-06-07','2020-06-07','112','2','1','1',null,169,'2010-06-07 00:00:00','2010-06-07 00:00:00');</v>
      </c>
      <c r="BG1041" s="6" t="str">
        <f t="shared" si="335"/>
        <v>insert into servicios_comentarios (comentario, id_admin, id_estatus, created_at, updated_at) values('TITULO RECIBIDO 24/11/2010',1,1040,'2010-06-07 00:00:00','2010-06-07 00:00:00');</v>
      </c>
      <c r="BH1041" s="6" t="str">
        <f t="shared" si="336"/>
        <v>insert into servicios_comentarios (comentario, id_admin, id_estatus, created_at, updated_at) values('Lic. Carlos Guizar 2338523, 4164753 cel. 6142202276 Lic. Enrique Ramirez 4164753, 416 4738 cel. 1849229',1,1040,'2010-06-07 00:00:00','2010-06-07 00:00:00');</v>
      </c>
      <c r="BI1041" s="137" t="str">
        <f t="shared" si="337"/>
        <v>update bitacoras_estatus set comprobacion_uso = 1, id_estatus=10 where id=1040;</v>
      </c>
      <c r="BJ1041" s="137" t="str">
        <f t="shared" si="338"/>
        <v>update bitacoras_estatus set numero_expediente = '1097318', numero_registro = '1181767', id_estatus = 10, fecha_inicio = '2010-06-07', fecha_vencimiento ='2020-06-07', created_at ='2010-06-07 00:00:00', updated_at ='2010-06-07 00:00:00', id_clase=null, id_marca=169, id_cliente=112, vigencia = 1 where id =1040;</v>
      </c>
      <c r="BK1041" s="137" t="str">
        <f t="shared" si="339"/>
        <v>update bitacoras_estatus set id_estatus = 10 where id =1040;</v>
      </c>
    </row>
    <row r="1042" spans="1:63" ht="27">
      <c r="A1042" s="3">
        <v>1528587</v>
      </c>
      <c r="B1042" s="3">
        <v>1503819</v>
      </c>
      <c r="C1042" s="3">
        <f>IF(Tabla1[[#This Row],[No. REG.]]="","",1)</f>
        <v>1</v>
      </c>
      <c r="D1042" s="3" t="s">
        <v>46</v>
      </c>
      <c r="E1042" s="3">
        <f>IF(Tabla1[[#This Row],[STATUS]]="","",VLOOKUP(D1042,Estatus!$A$2:$B$13,2,0))</f>
        <v>10</v>
      </c>
      <c r="F1042" s="3">
        <f>IF(Tabla1[[#This Row],[STATUS]]="","",VLOOKUP(D1042,Estatus!$A$2:$I$12,9,0))</f>
        <v>1</v>
      </c>
      <c r="G1042" s="12" t="s">
        <v>5359</v>
      </c>
      <c r="H1042" s="7">
        <v>41900</v>
      </c>
      <c r="I1042" s="80">
        <f t="shared" si="320"/>
        <v>2014</v>
      </c>
      <c r="J1042" s="80">
        <f t="shared" si="321"/>
        <v>9</v>
      </c>
      <c r="K1042" s="80">
        <f t="shared" si="322"/>
        <v>18</v>
      </c>
      <c r="L1042" s="80" t="str">
        <f t="shared" si="323"/>
        <v>09</v>
      </c>
      <c r="M1042" s="80">
        <f t="shared" si="324"/>
        <v>18</v>
      </c>
      <c r="N1042" s="80" t="str">
        <f t="shared" si="325"/>
        <v>'2014-09-18'</v>
      </c>
      <c r="O1042" s="80" t="str">
        <f t="shared" si="326"/>
        <v>'2014-09-18 00:00:00'</v>
      </c>
      <c r="P1042" s="7">
        <v>45553</v>
      </c>
      <c r="Q1042" s="80">
        <f t="shared" si="327"/>
        <v>2024</v>
      </c>
      <c r="R1042" s="80">
        <f t="shared" si="328"/>
        <v>9</v>
      </c>
      <c r="S1042" s="80">
        <f t="shared" si="329"/>
        <v>18</v>
      </c>
      <c r="T1042" s="80" t="str">
        <f t="shared" si="330"/>
        <v>09</v>
      </c>
      <c r="U1042" s="80">
        <f t="shared" si="331"/>
        <v>18</v>
      </c>
      <c r="V1042" s="80" t="str">
        <f t="shared" si="332"/>
        <v>'2024-09-18'</v>
      </c>
      <c r="W1042" s="80"/>
      <c r="X1042" s="80" t="str">
        <f t="shared" si="333"/>
        <v>null</v>
      </c>
      <c r="Y1042" s="3" t="s">
        <v>5360</v>
      </c>
      <c r="Z1042" s="124">
        <f>IFERROR(IF(Y1042="","null",VLOOKUP(Y1042,Marcas!$A$2:$C$2024,2,0)),"")</f>
        <v>96</v>
      </c>
      <c r="AA1042" s="3" t="s">
        <v>5361</v>
      </c>
      <c r="AB1042" s="3">
        <f>IFERROR(IF(AA1042="","",IF(AA1042="EMPORIO LEGAL",1,VLOOKUP(AA1042,Clientes!$A$2:$B$1190,2,0))),"")</f>
        <v>111</v>
      </c>
      <c r="AC1042" s="3">
        <f>IFERROR(IF(Tabla1[[#This Row],[id_control]]="null","",VLOOKUP(CONCATENATE(Tabla1[[#This Row],[CLIENTE]],"-",Tabla1[[#This Row],[id_control]]),Hoja1!$C$2:$D$1994,2,0)),"")</f>
        <v>1042</v>
      </c>
      <c r="AD1042" s="3" t="s">
        <v>5347</v>
      </c>
      <c r="AE1042" s="3"/>
      <c r="AF1042" s="3"/>
      <c r="AG1042" s="3"/>
      <c r="AH1042" s="3"/>
      <c r="AI1042" s="3"/>
      <c r="AJ1042" s="3"/>
      <c r="AK1042" s="3"/>
      <c r="AL1042" s="3" t="s">
        <v>5362</v>
      </c>
      <c r="AM1042" s="6"/>
      <c r="AN1042" s="6"/>
      <c r="AO1042" s="6"/>
      <c r="AP1042" s="6"/>
      <c r="AQ1042" s="6"/>
      <c r="AR1042" s="6"/>
      <c r="AS1042" s="6"/>
      <c r="AT1042" s="6"/>
      <c r="AU1042" s="6"/>
      <c r="AV1042" s="8" t="s">
        <v>5351</v>
      </c>
      <c r="AW1042" s="8" t="s">
        <v>5352</v>
      </c>
      <c r="AX1042" s="8" t="s">
        <v>5363</v>
      </c>
      <c r="AY1042" s="8" t="s">
        <v>5364</v>
      </c>
      <c r="AZ1042" s="6"/>
      <c r="BA1042" s="6"/>
      <c r="BB1042" s="6"/>
      <c r="BC1042" s="6"/>
      <c r="BD1042" s="6" t="s">
        <v>5362</v>
      </c>
      <c r="BE1042" s="8">
        <v>1041</v>
      </c>
      <c r="BF1042" s="6" t="str">
        <f t="shared" si="334"/>
        <v>insert into bitacoras_estatus (numero_expediente, numero_registro, representante, fecha_inicio, fecha_vencimiento, id_cliente, id_admin, id_bitacoras_estatus, id_estatus, id_clase, id_marca, created_at, updated_at) values('1528587','1503819','CARLOS GUIZAR ESPARZA','2014-09-18','2024-09-18','111','2','1','1',null,96,'2014-09-18 00:00:00','2014-09-18 00:00:00');</v>
      </c>
      <c r="BG1042" s="6" t="str">
        <f t="shared" si="335"/>
        <v>insert into servicios_comentarios (comentario, id_admin, id_estatus, created_at, updated_at) values('TITULO RECIBIDO 3FEB15 TÍTULO ENTREGADO 06 MAR 15 A CARLOS GUIZAR E.',1,1041,'2014-09-18 00:00:00','2014-09-18 00:00:00');</v>
      </c>
      <c r="BH1042" s="6" t="str">
        <f t="shared" si="336"/>
        <v>insert into servicios_comentarios (comentario, id_admin, id_estatus, created_at, updated_at) values('16-47-53 ext, 131 . Lic. Carlos Guizar 2338523, 4164753 cel. 6142202276 Lic. Enrique Ramirez 4164753, 416 4738 cel. 1849229',1,1041,'2014-09-18 00:00:00','2014-09-18 00:00:00');</v>
      </c>
      <c r="BI1042" s="137" t="str">
        <f t="shared" si="337"/>
        <v>update bitacoras_estatus set comprobacion_uso = 1, id_estatus=10 where id=1041;</v>
      </c>
      <c r="BJ1042" s="137" t="str">
        <f t="shared" si="338"/>
        <v>update bitacoras_estatus set numero_expediente = '1528587', numero_registro = '1503819', id_estatus = 10, fecha_inicio = '2014-09-18', fecha_vencimiento ='2024-09-18', created_at ='2014-09-18 00:00:00', updated_at ='2014-09-18 00:00:00', id_clase=null, id_marca=96, id_cliente=111, vigencia = 1 where id =1041;</v>
      </c>
      <c r="BK1042" s="137" t="str">
        <f t="shared" si="339"/>
        <v>update bitacoras_estatus set id_estatus = 10 where id =1041;</v>
      </c>
    </row>
    <row r="1043" spans="1:63">
      <c r="A1043" s="6">
        <v>1381073</v>
      </c>
      <c r="B1043" s="6">
        <v>1399950</v>
      </c>
      <c r="C1043" s="6">
        <f>IF(Tabla1[[#This Row],[No. REG.]]="","",1)</f>
        <v>1</v>
      </c>
      <c r="D1043" s="3" t="s">
        <v>46</v>
      </c>
      <c r="E1043" s="3">
        <f>IF(Tabla1[[#This Row],[STATUS]]="","",VLOOKUP(D1043,Estatus!$A$2:$B$13,2,0))</f>
        <v>10</v>
      </c>
      <c r="F1043" s="3">
        <f>IF(Tabla1[[#This Row],[STATUS]]="","",VLOOKUP(D1043,Estatus!$A$2:$I$12,9,0))</f>
        <v>1</v>
      </c>
      <c r="G1043" s="16" t="s">
        <v>3644</v>
      </c>
      <c r="H1043" s="9">
        <v>41432</v>
      </c>
      <c r="I1043" s="81">
        <f t="shared" si="320"/>
        <v>2013</v>
      </c>
      <c r="J1043" s="81">
        <f t="shared" si="321"/>
        <v>6</v>
      </c>
      <c r="K1043" s="81">
        <f t="shared" si="322"/>
        <v>7</v>
      </c>
      <c r="L1043" s="81" t="str">
        <f t="shared" si="323"/>
        <v>06</v>
      </c>
      <c r="M1043" s="81" t="str">
        <f t="shared" si="324"/>
        <v>07</v>
      </c>
      <c r="N1043" s="81" t="str">
        <f t="shared" si="325"/>
        <v>'2013-06-07'</v>
      </c>
      <c r="O1043" s="81" t="str">
        <f t="shared" si="326"/>
        <v>'2013-06-07 00:00:00'</v>
      </c>
      <c r="P1043" s="9">
        <v>45084</v>
      </c>
      <c r="Q1043" s="81">
        <f t="shared" si="327"/>
        <v>2023</v>
      </c>
      <c r="R1043" s="81">
        <f t="shared" si="328"/>
        <v>6</v>
      </c>
      <c r="S1043" s="81">
        <f t="shared" si="329"/>
        <v>7</v>
      </c>
      <c r="T1043" s="81" t="str">
        <f t="shared" si="330"/>
        <v>06</v>
      </c>
      <c r="U1043" s="81" t="str">
        <f t="shared" si="331"/>
        <v>07</v>
      </c>
      <c r="V1043" s="81" t="str">
        <f t="shared" si="332"/>
        <v>'2023-06-07'</v>
      </c>
      <c r="W1043" s="81"/>
      <c r="X1043" s="81" t="str">
        <f t="shared" si="333"/>
        <v>null</v>
      </c>
      <c r="Y1043" s="16" t="s">
        <v>5365</v>
      </c>
      <c r="Z1043" s="126">
        <f>IFERROR(IF(Y1043="","null",VLOOKUP(Y1043,Marcas!$A$2:$C$2024,2,0)),"")</f>
        <v>165</v>
      </c>
      <c r="AA1043" s="6" t="s">
        <v>5365</v>
      </c>
      <c r="AB1043" s="6">
        <f>IFERROR(IF(AA1043="","",IF(AA1043="EMPORIO LEGAL",1,VLOOKUP(AA1043,Clientes!$A$2:$B$1190,2,0))),"")</f>
        <v>108</v>
      </c>
      <c r="AC1043" s="6">
        <f>IFERROR(IF(Tabla1[[#This Row],[id_control]]="null","",VLOOKUP(CONCATENATE(Tabla1[[#This Row],[CLIENTE]],"-",Tabla1[[#This Row],[id_control]]),Hoja1!$C$2:$D$1994,2,0)),"")</f>
        <v>1043</v>
      </c>
      <c r="AD1043" s="6" t="s">
        <v>3295</v>
      </c>
      <c r="AE1043" s="6"/>
      <c r="AF1043" s="6"/>
      <c r="AG1043" s="6"/>
      <c r="AH1043" s="6"/>
      <c r="AI1043" s="6"/>
      <c r="AJ1043" s="6"/>
      <c r="AK1043" s="6"/>
      <c r="AL1043" s="8" t="s">
        <v>5366</v>
      </c>
      <c r="AM1043" s="6"/>
      <c r="AN1043" s="6"/>
      <c r="AO1043" s="6"/>
      <c r="AP1043" s="6"/>
      <c r="AQ1043" s="10" t="s">
        <v>5367</v>
      </c>
      <c r="AR1043" s="6"/>
      <c r="AS1043" s="6"/>
      <c r="AT1043" s="6"/>
      <c r="AU1043" s="6"/>
      <c r="AV1043" s="6" t="s">
        <v>5368</v>
      </c>
      <c r="AW1043" s="6"/>
      <c r="AX1043" s="6"/>
      <c r="AY1043" s="6"/>
      <c r="AZ1043" s="6"/>
      <c r="BA1043" s="6"/>
      <c r="BB1043" s="6"/>
      <c r="BC1043" s="6"/>
      <c r="BD1043" s="6" t="s">
        <v>5369</v>
      </c>
      <c r="BE1043" s="8">
        <v>1042</v>
      </c>
      <c r="BF1043" s="6" t="str">
        <f t="shared" si="334"/>
        <v>insert into bitacoras_estatus (numero_expediente, numero_registro, representante, fecha_inicio, fecha_vencimiento, id_cliente, id_admin, id_bitacoras_estatus, id_estatus, id_clase, id_marca, created_at, updated_at) values('1381073','1399950','CESAR GUSTAVO SEPULVEDA ORTIZ','2013-06-07','2023-06-07','108','2','1','1',null,165,'2013-06-07 00:00:00','2013-06-07 00:00:00');</v>
      </c>
      <c r="BG1043" s="6" t="str">
        <f t="shared" si="335"/>
        <v>insert into servicios_comentarios (comentario, id_admin, id_estatus, created_at, updated_at) values('TITULO RECIBIDO 21/11/2013',1,1042,'2013-06-07 00:00:00','2013-06-07 00:00:00');</v>
      </c>
      <c r="BH1043" s="6" t="str">
        <f t="shared" si="336"/>
        <v>insert into servicios_comentarios (comentario, id_admin, id_estatus, created_at, updated_at) values('4 15 09 45 CEL 614 5 04 10 14',1,1042,'2013-06-07 00:00:00','2013-06-07 00:00:00');</v>
      </c>
      <c r="BI1043" s="137" t="str">
        <f t="shared" si="337"/>
        <v>update bitacoras_estatus set comprobacion_uso = 1, id_estatus=10 where id=1042;</v>
      </c>
      <c r="BJ1043" s="137" t="str">
        <f t="shared" si="338"/>
        <v>update bitacoras_estatus set numero_expediente = '1381073', numero_registro = '1399950', id_estatus = 10, fecha_inicio = '2013-06-07', fecha_vencimiento ='2023-06-07', created_at ='2013-06-07 00:00:00', updated_at ='2013-06-07 00:00:00', id_clase=null, id_marca=165, id_cliente=108, vigencia = 1 where id =1042;</v>
      </c>
      <c r="BK1043" s="137" t="str">
        <f t="shared" si="339"/>
        <v>update bitacoras_estatus set id_estatus = 10 where id =1042;</v>
      </c>
    </row>
    <row r="1044" spans="1:63">
      <c r="A1044" s="6">
        <v>876369</v>
      </c>
      <c r="B1044" s="6">
        <v>1013634</v>
      </c>
      <c r="C1044" s="6">
        <f>IF(Tabla1[[#This Row],[No. REG.]]="","",1)</f>
        <v>1</v>
      </c>
      <c r="D1044" s="3" t="s">
        <v>109</v>
      </c>
      <c r="E1044" s="3">
        <f>IF(Tabla1[[#This Row],[STATUS]]="","",VLOOKUP(D1044,Estatus!$A$2:$B$13,2,0))</f>
        <v>9</v>
      </c>
      <c r="F1044" s="3">
        <f>IF(Tabla1[[#This Row],[STATUS]]="","",VLOOKUP(D1044,Estatus!$A$2:$I$12,9,0))</f>
        <v>0</v>
      </c>
      <c r="G1044" s="12" t="s">
        <v>5370</v>
      </c>
      <c r="H1044" s="7">
        <v>39308</v>
      </c>
      <c r="I1044" s="80">
        <f t="shared" si="320"/>
        <v>2007</v>
      </c>
      <c r="J1044" s="80">
        <f t="shared" si="321"/>
        <v>8</v>
      </c>
      <c r="K1044" s="80">
        <f t="shared" si="322"/>
        <v>14</v>
      </c>
      <c r="L1044" s="80" t="str">
        <f t="shared" si="323"/>
        <v>08</v>
      </c>
      <c r="M1044" s="80">
        <f t="shared" si="324"/>
        <v>14</v>
      </c>
      <c r="N1044" s="80" t="str">
        <f t="shared" si="325"/>
        <v>'2007-08-14'</v>
      </c>
      <c r="O1044" s="80" t="str">
        <f t="shared" si="326"/>
        <v>'2007-08-14 00:00:00'</v>
      </c>
      <c r="P1044" s="7">
        <v>42961</v>
      </c>
      <c r="Q1044" s="80">
        <f t="shared" si="327"/>
        <v>2017</v>
      </c>
      <c r="R1044" s="80">
        <f t="shared" si="328"/>
        <v>8</v>
      </c>
      <c r="S1044" s="80">
        <f t="shared" si="329"/>
        <v>14</v>
      </c>
      <c r="T1044" s="80" t="str">
        <f t="shared" si="330"/>
        <v>08</v>
      </c>
      <c r="U1044" s="80">
        <f t="shared" si="331"/>
        <v>14</v>
      </c>
      <c r="V1044" s="80" t="str">
        <f t="shared" si="332"/>
        <v>'2017-08-14'</v>
      </c>
      <c r="W1044" s="80"/>
      <c r="X1044" s="80" t="str">
        <f t="shared" si="333"/>
        <v>null</v>
      </c>
      <c r="Y1044" s="6" t="s">
        <v>5371</v>
      </c>
      <c r="Z1044" s="123">
        <f>IFERROR(IF(Y1044="","null",VLOOKUP(Y1044,Marcas!$A$2:$C$2024,2,0)),"")</f>
        <v>164</v>
      </c>
      <c r="AA1044" s="6" t="s">
        <v>5371</v>
      </c>
      <c r="AB1044" s="6">
        <f>IFERROR(IF(AA1044="","",IF(AA1044="EMPORIO LEGAL",1,VLOOKUP(AA1044,Clientes!$A$2:$B$1190,2,0))),"")</f>
        <v>107</v>
      </c>
      <c r="AC1044" s="6">
        <f>IFERROR(IF(Tabla1[[#This Row],[id_control]]="null","",VLOOKUP(CONCATENATE(Tabla1[[#This Row],[CLIENTE]],"-",Tabla1[[#This Row],[id_control]]),Hoja1!$C$2:$D$1994,2,0)),"")</f>
        <v>1044</v>
      </c>
      <c r="AD1044" s="6" t="s">
        <v>570</v>
      </c>
      <c r="AE1044" s="6"/>
      <c r="AF1044" s="6"/>
      <c r="AG1044" s="6"/>
      <c r="AH1044" s="6"/>
      <c r="AI1044" s="6"/>
      <c r="AJ1044" s="6"/>
      <c r="AK1044" s="6"/>
      <c r="AL1044" s="6">
        <v>4344824</v>
      </c>
      <c r="AM1044" s="6">
        <v>4342006</v>
      </c>
      <c r="AN1044" s="6"/>
      <c r="AO1044" s="6"/>
      <c r="AP1044" s="6"/>
      <c r="AQ1044" s="6" t="s">
        <v>579</v>
      </c>
      <c r="AR1044" s="6"/>
      <c r="AS1044" s="6"/>
      <c r="AT1044" s="6"/>
      <c r="AU1044" s="6"/>
      <c r="AV1044" s="5" t="s">
        <v>574</v>
      </c>
      <c r="AW1044" s="5" t="s">
        <v>580</v>
      </c>
      <c r="AX1044" s="5"/>
      <c r="AY1044" s="5"/>
      <c r="AZ1044" s="5"/>
      <c r="BA1044" s="5"/>
      <c r="BB1044" s="5"/>
      <c r="BC1044" s="5"/>
      <c r="BD1044" s="8" t="s">
        <v>581</v>
      </c>
      <c r="BE1044" s="8">
        <v>1043</v>
      </c>
      <c r="BF1044" s="6" t="str">
        <f t="shared" si="334"/>
        <v>insert into bitacoras_estatus (numero_expediente, numero_registro, representante, fecha_inicio, fecha_vencimiento, id_cliente, id_admin, id_bitacoras_estatus, id_estatus, id_clase, id_marca, created_at, updated_at) values('876369','1013634','MIGUEL AGUIRRE RONQUILLO','2007-08-14','2017-08-14','107','2','1','1',null,164,'2007-08-14 00:00:00','2007-08-14 00:00:00');</v>
      </c>
      <c r="BG1044" s="6" t="str">
        <f t="shared" si="335"/>
        <v>insert into servicios_comentarios (comentario, id_admin, id_estatus, created_at, updated_at) values('titulo entregado 29/02/08',1,1043,'2007-08-14 00:00:00','2007-08-14 00:00:00');</v>
      </c>
      <c r="BH1044" s="6" t="str">
        <f t="shared" si="336"/>
        <v>insert into servicios_comentarios (comentario, id_admin, id_estatus, created_at, updated_at) values('434-4824, 4342006, 614 488 3028',1,1043,'2007-08-14 00:00:00','2007-08-14 00:00:00');</v>
      </c>
      <c r="BI1044" s="137" t="str">
        <f t="shared" si="337"/>
        <v>update bitacoras_estatus set comprobacion_uso = 1, id_estatus=9 where id=1043;</v>
      </c>
      <c r="BJ1044" s="137" t="str">
        <f t="shared" si="338"/>
        <v>update bitacoras_estatus set numero_expediente = '876369', numero_registro = '1013634', id_estatus = 9, fecha_inicio = '2007-08-14', fecha_vencimiento ='2017-08-14', created_at ='2007-08-14 00:00:00', updated_at ='2007-08-14 00:00:00', id_clase=null, id_marca=164, id_cliente=107, vigencia = 0 where id =1043;</v>
      </c>
      <c r="BK1044" s="137" t="str">
        <f t="shared" si="339"/>
        <v>update bitacoras_estatus set id_estatus = 9 where id =1043;</v>
      </c>
    </row>
    <row r="1045" spans="1:63">
      <c r="A1045" s="3">
        <v>1125931</v>
      </c>
      <c r="B1045" s="3">
        <v>1213600</v>
      </c>
      <c r="C1045" s="3">
        <f>IF(Tabla1[[#This Row],[No. REG.]]="","",1)</f>
        <v>1</v>
      </c>
      <c r="D1045" s="3" t="s">
        <v>46</v>
      </c>
      <c r="E1045" s="3">
        <f>IF(Tabla1[[#This Row],[STATUS]]="","",VLOOKUP(D1045,Estatus!$A$2:$B$13,2,0))</f>
        <v>10</v>
      </c>
      <c r="F1045" s="3">
        <f>IF(Tabla1[[#This Row],[STATUS]]="","",VLOOKUP(D1045,Estatus!$A$2:$I$12,9,0))</f>
        <v>1</v>
      </c>
      <c r="G1045" s="12" t="s">
        <v>5372</v>
      </c>
      <c r="H1045" s="7">
        <v>40456</v>
      </c>
      <c r="I1045" s="80">
        <f t="shared" si="320"/>
        <v>2010</v>
      </c>
      <c r="J1045" s="80">
        <f t="shared" si="321"/>
        <v>10</v>
      </c>
      <c r="K1045" s="80">
        <f t="shared" si="322"/>
        <v>5</v>
      </c>
      <c r="L1045" s="80">
        <f t="shared" si="323"/>
        <v>10</v>
      </c>
      <c r="M1045" s="80" t="str">
        <f t="shared" si="324"/>
        <v>05</v>
      </c>
      <c r="N1045" s="80" t="str">
        <f t="shared" si="325"/>
        <v>'2010-10-05'</v>
      </c>
      <c r="O1045" s="80" t="str">
        <f t="shared" si="326"/>
        <v>'2010-10-05 00:00:00'</v>
      </c>
      <c r="P1045" s="7">
        <v>44109</v>
      </c>
      <c r="Q1045" s="80">
        <f t="shared" si="327"/>
        <v>2020</v>
      </c>
      <c r="R1045" s="80">
        <f t="shared" si="328"/>
        <v>10</v>
      </c>
      <c r="S1045" s="80">
        <f t="shared" si="329"/>
        <v>5</v>
      </c>
      <c r="T1045" s="80">
        <f t="shared" si="330"/>
        <v>10</v>
      </c>
      <c r="U1045" s="80" t="str">
        <f t="shared" si="331"/>
        <v>05</v>
      </c>
      <c r="V1045" s="80" t="str">
        <f t="shared" si="332"/>
        <v>'2020-10-05'</v>
      </c>
      <c r="W1045" s="80"/>
      <c r="X1045" s="80" t="str">
        <f t="shared" si="333"/>
        <v>null</v>
      </c>
      <c r="Y1045" s="3" t="s">
        <v>5373</v>
      </c>
      <c r="Z1045" s="124">
        <f>IFERROR(IF(Y1045="","null",VLOOKUP(Y1045,Marcas!$A$2:$C$2024,2,0)),"")</f>
        <v>163</v>
      </c>
      <c r="AA1045" s="3" t="s">
        <v>5373</v>
      </c>
      <c r="AB1045" s="3">
        <f>IFERROR(IF(AA1045="","",IF(AA1045="EMPORIO LEGAL",1,VLOOKUP(AA1045,Clientes!$A$2:$B$1190,2,0))),"")</f>
        <v>106</v>
      </c>
      <c r="AC1045" s="3">
        <f>IFERROR(IF(Tabla1[[#This Row],[id_control]]="null","",VLOOKUP(CONCATENATE(Tabla1[[#This Row],[CLIENTE]],"-",Tabla1[[#This Row],[id_control]]),Hoja1!$C$2:$D$1994,2,0)),"")</f>
        <v>1045</v>
      </c>
      <c r="AD1045" s="3" t="s">
        <v>5374</v>
      </c>
      <c r="AE1045" s="3"/>
      <c r="AF1045" s="3"/>
      <c r="AG1045" s="3"/>
      <c r="AH1045" s="3"/>
      <c r="AI1045" s="3"/>
      <c r="AJ1045" s="3"/>
      <c r="AK1045" s="3"/>
      <c r="AL1045" s="3" t="s">
        <v>5375</v>
      </c>
      <c r="AM1045" s="8" t="s">
        <v>5376</v>
      </c>
      <c r="AN1045" s="8" t="s">
        <v>5377</v>
      </c>
      <c r="AO1045" s="8" t="s">
        <v>5378</v>
      </c>
      <c r="AP1045" s="8"/>
      <c r="AQ1045" s="8" t="s">
        <v>5379</v>
      </c>
      <c r="AR1045" s="6"/>
      <c r="AS1045" s="6"/>
      <c r="AT1045" s="6"/>
      <c r="AU1045" s="6"/>
      <c r="AV1045" s="8" t="s">
        <v>5380</v>
      </c>
      <c r="AW1045" s="8" t="s">
        <v>5381</v>
      </c>
      <c r="AX1045" s="13" t="s">
        <v>5382</v>
      </c>
      <c r="AY1045" s="6"/>
      <c r="AZ1045" s="6"/>
      <c r="BA1045" s="6"/>
      <c r="BB1045" s="6"/>
      <c r="BC1045" s="6"/>
      <c r="BD1045" s="6" t="s">
        <v>5383</v>
      </c>
      <c r="BE1045" s="8">
        <v>1044</v>
      </c>
      <c r="BF1045" s="6" t="str">
        <f t="shared" si="334"/>
        <v>insert into bitacoras_estatus (numero_expediente, numero_registro, representante, fecha_inicio, fecha_vencimiento, id_cliente, id_admin, id_bitacoras_estatus, id_estatus, id_clase, id_marca, created_at, updated_at) values('1125931','1213600','CARLOS EDUARDO HUERTA MENDOZA','2010-10-05','2020-10-05','106','2','1','1',null,163,'2010-10-05 00:00:00','2010-10-05 00:00:00');</v>
      </c>
      <c r="BG1045" s="6" t="str">
        <f t="shared" si="335"/>
        <v>insert into servicios_comentarios (comentario, id_admin, id_estatus, created_at, updated_at) values('TITULO ENTREGADO 02/09/2011',1,1044,'2010-10-05 00:00:00','2010-10-05 00:00:00');</v>
      </c>
      <c r="BH1045" s="6" t="str">
        <f t="shared" si="336"/>
        <v>insert into servicios_comentarios (comentario, id_admin, id_estatus, created_at, updated_at) values('2608172, 2608172, 2365960, 4230106 cel614 4 947890, 4147699',1,1044,'2010-10-05 00:00:00','2010-10-05 00:00:00');</v>
      </c>
      <c r="BI1045" s="137" t="str">
        <f t="shared" si="337"/>
        <v>update bitacoras_estatus set comprobacion_uso = 1, id_estatus=10 where id=1044;</v>
      </c>
      <c r="BJ1045" s="137" t="str">
        <f t="shared" si="338"/>
        <v>update bitacoras_estatus set numero_expediente = '1125931', numero_registro = '1213600', id_estatus = 10, fecha_inicio = '2010-10-05', fecha_vencimiento ='2020-10-05', created_at ='2010-10-05 00:00:00', updated_at ='2010-10-05 00:00:00', id_clase=null, id_marca=163, id_cliente=106, vigencia = 1 where id =1044;</v>
      </c>
      <c r="BK1045" s="137" t="str">
        <f t="shared" si="339"/>
        <v>update bitacoras_estatus set id_estatus = 10 where id =1044;</v>
      </c>
    </row>
    <row r="1046" spans="1:63">
      <c r="A1046" s="6">
        <v>880633</v>
      </c>
      <c r="B1046" s="6"/>
      <c r="C1046" s="6" t="str">
        <f>IF(Tabla1[[#This Row],[No. REG.]]="","",1)</f>
        <v/>
      </c>
      <c r="D1046" s="6" t="s">
        <v>492</v>
      </c>
      <c r="E1046" s="6">
        <f>IF(Tabla1[[#This Row],[STATUS]]="","",VLOOKUP(D1046,Estatus!$A$2:$B$13,2,0))</f>
        <v>1</v>
      </c>
      <c r="F1046" s="6">
        <f>IF(Tabla1[[#This Row],[STATUS]]="","",VLOOKUP(D1046,Estatus!$A$2:$I$12,9,0))</f>
        <v>0</v>
      </c>
      <c r="G1046" s="16" t="s">
        <v>5384</v>
      </c>
      <c r="H1046" s="7">
        <v>39321</v>
      </c>
      <c r="I1046" s="80">
        <f t="shared" si="320"/>
        <v>2007</v>
      </c>
      <c r="J1046" s="80">
        <f t="shared" si="321"/>
        <v>8</v>
      </c>
      <c r="K1046" s="80">
        <f t="shared" si="322"/>
        <v>27</v>
      </c>
      <c r="L1046" s="80" t="str">
        <f t="shared" si="323"/>
        <v>08</v>
      </c>
      <c r="M1046" s="80">
        <f t="shared" si="324"/>
        <v>27</v>
      </c>
      <c r="N1046" s="80" t="str">
        <f t="shared" si="325"/>
        <v>'2007-08-27'</v>
      </c>
      <c r="O1046" s="80" t="str">
        <f t="shared" si="326"/>
        <v>'2007-08-27 00:00:00'</v>
      </c>
      <c r="P1046" s="7">
        <v>42974</v>
      </c>
      <c r="Q1046" s="80">
        <f t="shared" si="327"/>
        <v>2017</v>
      </c>
      <c r="R1046" s="80">
        <f t="shared" si="328"/>
        <v>8</v>
      </c>
      <c r="S1046" s="80">
        <f t="shared" si="329"/>
        <v>27</v>
      </c>
      <c r="T1046" s="80" t="str">
        <f t="shared" si="330"/>
        <v>08</v>
      </c>
      <c r="U1046" s="80">
        <f t="shared" si="331"/>
        <v>27</v>
      </c>
      <c r="V1046" s="80" t="str">
        <f t="shared" si="332"/>
        <v>'2017-08-27'</v>
      </c>
      <c r="W1046" s="80"/>
      <c r="X1046" s="80" t="str">
        <f t="shared" si="333"/>
        <v>null</v>
      </c>
      <c r="Y1046" s="6"/>
      <c r="Z1046" s="123" t="str">
        <f>IFERROR(IF(Y1046="","null",VLOOKUP(Y1046,Marcas!$A$2:$C$2024,2,0)),"")</f>
        <v>null</v>
      </c>
      <c r="AA1046" s="6" t="s">
        <v>5385</v>
      </c>
      <c r="AB1046" s="6">
        <f>IFERROR(IF(AA1046="","",IF(AA1046="EMPORIO LEGAL",1,VLOOKUP(AA1046,Clientes!$A$2:$B$1190,2,0))),"")</f>
        <v>104</v>
      </c>
      <c r="AC1046" s="6" t="str">
        <f>IFERROR(IF(Tabla1[[#This Row],[id_control]]="null","",VLOOKUP(CONCATENATE(Tabla1[[#This Row],[CLIENTE]],"-",Tabla1[[#This Row],[id_control]]),Hoja1!$C$2:$D$1994,2,0)),"")</f>
        <v/>
      </c>
      <c r="AD1046" s="6" t="s">
        <v>3210</v>
      </c>
      <c r="AE1046" s="6"/>
      <c r="AF1046" s="6"/>
      <c r="AG1046" s="6"/>
      <c r="AH1046" s="6"/>
      <c r="AI1046" s="6"/>
      <c r="AJ1046" s="6"/>
      <c r="AK1046" s="6"/>
      <c r="AL1046" s="35">
        <v>4146621</v>
      </c>
      <c r="AM1046" s="6"/>
      <c r="AN1046" s="6"/>
      <c r="AO1046" s="6"/>
      <c r="AP1046" s="6"/>
      <c r="AQ1046" s="6"/>
      <c r="AR1046" s="6"/>
      <c r="AS1046" s="6"/>
      <c r="AT1046" s="6"/>
      <c r="AU1046" s="6"/>
      <c r="AV1046" s="6" t="s">
        <v>5386</v>
      </c>
      <c r="AW1046" s="6"/>
      <c r="AX1046" s="6"/>
      <c r="AY1046" s="6"/>
      <c r="AZ1046" s="6"/>
      <c r="BA1046" s="6"/>
      <c r="BB1046" s="6"/>
      <c r="BC1046" s="6"/>
      <c r="BD1046" s="6">
        <v>4146621</v>
      </c>
      <c r="BE1046" s="8">
        <v>1045</v>
      </c>
      <c r="BF1046" s="6" t="str">
        <f t="shared" si="334"/>
        <v>insert into bitacoras_estatus (numero_expediente, numero_registro, representante, fecha_inicio, fecha_vencimiento, id_cliente, id_admin, id_bitacoras_estatus, id_estatus, id_clase, id_marca, created_at, updated_at) values('880633','','OMAR GERARDO ANDUJO MENDOZA','2007-08-27','2017-08-27','104','2','1','1',null,null,'2007-08-27 00:00:00','2007-08-27 00:00:00');</v>
      </c>
      <c r="BG1046" s="6" t="str">
        <f t="shared" si="335"/>
        <v>insert into servicios_comentarios (comentario, id_admin, id_estatus, created_at, updated_at) values('TRAMITE ABANDONADO',1,1045,'2007-08-27 00:00:00','2007-08-27 00:00:00');</v>
      </c>
      <c r="BH1046" s="6" t="str">
        <f t="shared" si="336"/>
        <v>insert into servicios_comentarios (comentario, id_admin, id_estatus, created_at, updated_at) values('4146621',1,1045,'2007-08-27 00:00:00','2007-08-27 00:00:00');</v>
      </c>
      <c r="BI1046" s="137" t="str">
        <f t="shared" si="337"/>
        <v>update bitacoras_estatus set comprobacion_uso = 1, id_estatus=1 where id=1045;</v>
      </c>
      <c r="BJ1046" s="137" t="str">
        <f t="shared" si="338"/>
        <v>update bitacoras_estatus set numero_expediente = '880633', numero_registro = '', id_estatus = 1, fecha_inicio = '2007-08-27', fecha_vencimiento ='2017-08-27', created_at ='2007-08-27 00:00:00', updated_at ='2007-08-27 00:00:00', id_clase=null, id_marca=null, id_cliente=104, vigencia = 0 where id =1045;</v>
      </c>
      <c r="BK1046" s="137" t="str">
        <f t="shared" si="339"/>
        <v>update bitacoras_estatus set id_estatus = 1 where id =1045;</v>
      </c>
    </row>
    <row r="1047" spans="1:63">
      <c r="A1047" s="6">
        <v>1306811</v>
      </c>
      <c r="B1047" s="6">
        <v>1454663</v>
      </c>
      <c r="C1047" s="6">
        <f>IF(Tabla1[[#This Row],[No. REG.]]="","",1)</f>
        <v>1</v>
      </c>
      <c r="D1047" s="3" t="s">
        <v>46</v>
      </c>
      <c r="E1047" s="3">
        <f>IF(Tabla1[[#This Row],[STATUS]]="","",VLOOKUP(D1047,Estatus!$A$2:$B$13,2,0))</f>
        <v>10</v>
      </c>
      <c r="F1047" s="3">
        <f>IF(Tabla1[[#This Row],[STATUS]]="","",VLOOKUP(D1047,Estatus!$A$2:$I$12,9,0))</f>
        <v>1</v>
      </c>
      <c r="G1047" s="16" t="s">
        <v>5387</v>
      </c>
      <c r="H1047" s="9">
        <v>41159</v>
      </c>
      <c r="I1047" s="81">
        <f t="shared" si="320"/>
        <v>2012</v>
      </c>
      <c r="J1047" s="81">
        <f t="shared" si="321"/>
        <v>9</v>
      </c>
      <c r="K1047" s="81">
        <f t="shared" si="322"/>
        <v>7</v>
      </c>
      <c r="L1047" s="81" t="str">
        <f t="shared" si="323"/>
        <v>09</v>
      </c>
      <c r="M1047" s="81" t="str">
        <f t="shared" si="324"/>
        <v>07</v>
      </c>
      <c r="N1047" s="81" t="str">
        <f t="shared" si="325"/>
        <v>'2012-09-07'</v>
      </c>
      <c r="O1047" s="81" t="str">
        <f t="shared" si="326"/>
        <v>'2012-09-07 00:00:00'</v>
      </c>
      <c r="P1047" s="9">
        <v>44811</v>
      </c>
      <c r="Q1047" s="81">
        <f t="shared" si="327"/>
        <v>2022</v>
      </c>
      <c r="R1047" s="81">
        <f t="shared" si="328"/>
        <v>9</v>
      </c>
      <c r="S1047" s="81">
        <f t="shared" si="329"/>
        <v>7</v>
      </c>
      <c r="T1047" s="81" t="str">
        <f t="shared" si="330"/>
        <v>09</v>
      </c>
      <c r="U1047" s="81" t="str">
        <f t="shared" si="331"/>
        <v>07</v>
      </c>
      <c r="V1047" s="81" t="str">
        <f t="shared" si="332"/>
        <v>'2022-09-07'</v>
      </c>
      <c r="W1047" s="81"/>
      <c r="X1047" s="81" t="str">
        <f t="shared" si="333"/>
        <v>null</v>
      </c>
      <c r="Y1047" s="6" t="s">
        <v>5388</v>
      </c>
      <c r="Z1047" s="123">
        <f>IFERROR(IF(Y1047="","null",VLOOKUP(Y1047,Marcas!$A$2:$C$2024,2,0)),"")</f>
        <v>156</v>
      </c>
      <c r="AA1047" s="6" t="s">
        <v>5388</v>
      </c>
      <c r="AB1047" s="6">
        <f>IFERROR(IF(AA1047="","",IF(AA1047="EMPORIO LEGAL",1,VLOOKUP(AA1047,Clientes!$A$2:$B$1190,2,0))),"")</f>
        <v>100</v>
      </c>
      <c r="AC1047" s="6">
        <f>IFERROR(IF(Tabla1[[#This Row],[id_control]]="null","",VLOOKUP(CONCATENATE(Tabla1[[#This Row],[CLIENTE]],"-",Tabla1[[#This Row],[id_control]]),Hoja1!$C$2:$D$1994,2,0)),"")</f>
        <v>1047</v>
      </c>
      <c r="AD1047" s="6" t="s">
        <v>5389</v>
      </c>
      <c r="AE1047" s="6"/>
      <c r="AF1047" s="6"/>
      <c r="AG1047" s="6"/>
      <c r="AH1047" s="6"/>
      <c r="AI1047" s="6"/>
      <c r="AJ1047" s="6"/>
      <c r="AK1047" s="6"/>
      <c r="AL1047" s="8" t="s">
        <v>5390</v>
      </c>
      <c r="AM1047" s="6"/>
      <c r="AN1047" s="6"/>
      <c r="AO1047" s="6"/>
      <c r="AP1047" s="6"/>
      <c r="AQ1047" s="6"/>
      <c r="AR1047" s="6"/>
      <c r="AS1047" s="6"/>
      <c r="AT1047" s="6"/>
      <c r="AU1047" s="6"/>
      <c r="AV1047" s="5" t="s">
        <v>5391</v>
      </c>
      <c r="AW1047" s="6"/>
      <c r="AX1047" s="6"/>
      <c r="AY1047" s="6"/>
      <c r="AZ1047" s="6"/>
      <c r="BA1047" s="6"/>
      <c r="BB1047" s="6"/>
      <c r="BC1047" s="6"/>
      <c r="BD1047" s="6">
        <v>2970636</v>
      </c>
      <c r="BE1047" s="8">
        <v>1046</v>
      </c>
      <c r="BF1047" s="6" t="str">
        <f t="shared" si="334"/>
        <v>insert into bitacoras_estatus (numero_expediente, numero_registro, representante, fecha_inicio, fecha_vencimiento, id_cliente, id_admin, id_bitacoras_estatus, id_estatus, id_clase, id_marca, created_at, updated_at) values('1306811','1454663','DIEGO DE SANTIAGO LIGTHBOURN','2012-09-07','2022-09-07','100','2','1','1',null,156,'2012-09-07 00:00:00','2012-09-07 00:00:00');</v>
      </c>
      <c r="BG1047" s="6" t="str">
        <f t="shared" si="335"/>
        <v>insert into servicios_comentarios (comentario, id_admin, id_estatus, created_at, updated_at) values('REQUISITOS RECIBIDOS 21 02 2014',1,1046,'2012-09-07 00:00:00','2012-09-07 00:00:00');</v>
      </c>
      <c r="BH1047" s="6" t="str">
        <f t="shared" si="336"/>
        <v>insert into servicios_comentarios (comentario, id_admin, id_estatus, created_at, updated_at) values('2970636',1,1046,'2012-09-07 00:00:00','2012-09-07 00:00:00');</v>
      </c>
      <c r="BI1047" s="137" t="str">
        <f t="shared" si="337"/>
        <v>update bitacoras_estatus set comprobacion_uso = 1, id_estatus=10 where id=1046;</v>
      </c>
      <c r="BJ1047" s="137" t="str">
        <f t="shared" si="338"/>
        <v>update bitacoras_estatus set numero_expediente = '1306811', numero_registro = '1454663', id_estatus = 10, fecha_inicio = '2012-09-07', fecha_vencimiento ='2022-09-07', created_at ='2012-09-07 00:00:00', updated_at ='2012-09-07 00:00:00', id_clase=null, id_marca=156, id_cliente=100, vigencia = 1 where id =1046;</v>
      </c>
      <c r="BK1047" s="137" t="str">
        <f t="shared" si="339"/>
        <v>update bitacoras_estatus set id_estatus = 10 where id =1046;</v>
      </c>
    </row>
    <row r="1048" spans="1:63" ht="27">
      <c r="A1048" s="6">
        <v>833186</v>
      </c>
      <c r="B1048" s="6">
        <v>984804</v>
      </c>
      <c r="C1048" s="6">
        <f>IF(Tabla1[[#This Row],[No. REG.]]="","",1)</f>
        <v>1</v>
      </c>
      <c r="D1048" s="3" t="s">
        <v>109</v>
      </c>
      <c r="E1048" s="3">
        <f>IF(Tabla1[[#This Row],[STATUS]]="","",VLOOKUP(D1048,Estatus!$A$2:$B$13,2,0))</f>
        <v>9</v>
      </c>
      <c r="F1048" s="3">
        <f>IF(Tabla1[[#This Row],[STATUS]]="","",VLOOKUP(D1048,Estatus!$A$2:$I$12,9,0))</f>
        <v>0</v>
      </c>
      <c r="G1048" s="12" t="s">
        <v>8730</v>
      </c>
      <c r="H1048" s="7">
        <v>39098</v>
      </c>
      <c r="I1048" s="80">
        <f t="shared" si="320"/>
        <v>2007</v>
      </c>
      <c r="J1048" s="80">
        <f t="shared" si="321"/>
        <v>1</v>
      </c>
      <c r="K1048" s="80">
        <f t="shared" si="322"/>
        <v>16</v>
      </c>
      <c r="L1048" s="80" t="str">
        <f t="shared" si="323"/>
        <v>01</v>
      </c>
      <c r="M1048" s="80">
        <f t="shared" si="324"/>
        <v>16</v>
      </c>
      <c r="N1048" s="80" t="str">
        <f t="shared" si="325"/>
        <v>'2007-01-16'</v>
      </c>
      <c r="O1048" s="80" t="str">
        <f t="shared" si="326"/>
        <v>'2007-01-16 00:00:00'</v>
      </c>
      <c r="P1048" s="7">
        <v>42751</v>
      </c>
      <c r="Q1048" s="80">
        <f t="shared" si="327"/>
        <v>2017</v>
      </c>
      <c r="R1048" s="80">
        <f t="shared" si="328"/>
        <v>1</v>
      </c>
      <c r="S1048" s="80">
        <f t="shared" si="329"/>
        <v>16</v>
      </c>
      <c r="T1048" s="80" t="str">
        <f t="shared" si="330"/>
        <v>01</v>
      </c>
      <c r="U1048" s="80">
        <f t="shared" si="331"/>
        <v>16</v>
      </c>
      <c r="V1048" s="80" t="str">
        <f t="shared" si="332"/>
        <v>'2017-01-16'</v>
      </c>
      <c r="W1048" s="80"/>
      <c r="X1048" s="80" t="str">
        <f t="shared" si="333"/>
        <v>null</v>
      </c>
      <c r="Y1048" s="6" t="s">
        <v>5392</v>
      </c>
      <c r="Z1048" s="123">
        <f>IFERROR(IF(Y1048="","null",VLOOKUP(Y1048,Marcas!$A$2:$C$2024,2,0)),"")</f>
        <v>152</v>
      </c>
      <c r="AA1048" s="6" t="s">
        <v>5392</v>
      </c>
      <c r="AB1048" s="6">
        <f>IFERROR(IF(AA1048="","",IF(AA1048="EMPORIO LEGAL",1,VLOOKUP(AA1048,Clientes!$A$2:$B$1190,2,0))),"")</f>
        <v>97</v>
      </c>
      <c r="AC1048" s="6">
        <f>IFERROR(IF(Tabla1[[#This Row],[id_control]]="null","",VLOOKUP(CONCATENATE(Tabla1[[#This Row],[CLIENTE]],"-",Tabla1[[#This Row],[id_control]]),Hoja1!$C$2:$D$1994,2,0)),"")</f>
        <v>1048</v>
      </c>
      <c r="AD1048" s="6" t="s">
        <v>5393</v>
      </c>
      <c r="AE1048" s="6"/>
      <c r="AF1048" s="6"/>
      <c r="AG1048" s="6"/>
      <c r="AH1048" s="6"/>
      <c r="AI1048" s="6"/>
      <c r="AJ1048" s="6"/>
      <c r="AK1048" s="6"/>
      <c r="AL1048" s="6">
        <v>4106168</v>
      </c>
      <c r="AM1048" s="6">
        <v>4169595</v>
      </c>
      <c r="AN1048" s="6"/>
      <c r="AO1048" s="6"/>
      <c r="AP1048" s="6"/>
      <c r="AQ1048" s="6">
        <v>6141555777</v>
      </c>
      <c r="AR1048" s="6"/>
      <c r="AS1048" s="6"/>
      <c r="AT1048" s="6"/>
      <c r="AU1048" s="6"/>
      <c r="AV1048" s="5" t="s">
        <v>5394</v>
      </c>
      <c r="AW1048" s="5"/>
      <c r="AX1048" s="5"/>
      <c r="AY1048" s="5"/>
      <c r="AZ1048" s="5"/>
      <c r="BA1048" s="5"/>
      <c r="BB1048" s="5"/>
      <c r="BC1048" s="5"/>
      <c r="BD1048" s="8" t="s">
        <v>5395</v>
      </c>
      <c r="BE1048" s="8">
        <v>1047</v>
      </c>
      <c r="BF1048" s="6" t="str">
        <f t="shared" si="334"/>
        <v>insert into bitacoras_estatus (numero_expediente, numero_registro, representante, fecha_inicio, fecha_vencimiento, id_cliente, id_admin, id_bitacoras_estatus, id_estatus, id_clase, id_marca, created_at, updated_at) values('833186','984804','CARLOS GONZÁLEZ Y MARTINEZ SOTOMAYOR','2007-01-16','2017-01-16','97','2','1','1',null,152,'2007-01-16 00:00:00','2007-01-16 00:00:00');</v>
      </c>
      <c r="BG1048" s="6" t="str">
        <f t="shared" si="335"/>
        <v>insert into servicios_comentarios (comentario, id_admin, id_estatus, created_at, updated_at) values('Titulo entregado 01/08/07. CONTACTADO VÍA SALES UP. ABANDONARÁN LA MARCA.',1,1047,'2007-01-16 00:00:00','2007-01-16 00:00:00');</v>
      </c>
      <c r="BH1048" s="6" t="str">
        <f t="shared" si="336"/>
        <v>insert into servicios_comentarios (comentario, id_admin, id_estatus, created_at, updated_at) values('4106168, 4169595 cel. 6141555777',1,1047,'2007-01-16 00:00:00','2007-01-16 00:00:00');</v>
      </c>
      <c r="BI1048" s="137" t="str">
        <f t="shared" si="337"/>
        <v>update bitacoras_estatus set comprobacion_uso = 1, id_estatus=9 where id=1047;</v>
      </c>
      <c r="BJ1048" s="137" t="str">
        <f t="shared" si="338"/>
        <v>update bitacoras_estatus set numero_expediente = '833186', numero_registro = '984804', id_estatus = 9, fecha_inicio = '2007-01-16', fecha_vencimiento ='2017-01-16', created_at ='2007-01-16 00:00:00', updated_at ='2007-01-16 00:00:00', id_clase=null, id_marca=152, id_cliente=97, vigencia = 0 where id =1047;</v>
      </c>
      <c r="BK1048" s="137" t="str">
        <f t="shared" si="339"/>
        <v>update bitacoras_estatus set id_estatus = 9 where id =1047;</v>
      </c>
    </row>
    <row r="1049" spans="1:63" ht="53">
      <c r="A1049" s="6">
        <v>960740</v>
      </c>
      <c r="B1049" s="6">
        <v>1069174</v>
      </c>
      <c r="C1049" s="6">
        <f>IF(Tabla1[[#This Row],[No. REG.]]="","",1)</f>
        <v>1</v>
      </c>
      <c r="D1049" s="3" t="s">
        <v>109</v>
      </c>
      <c r="E1049" s="3">
        <f>IF(Tabla1[[#This Row],[STATUS]]="","",VLOOKUP(D1049,Estatus!$A$2:$B$13,2,0))</f>
        <v>9</v>
      </c>
      <c r="F1049" s="3">
        <f>IF(Tabla1[[#This Row],[STATUS]]="","",VLOOKUP(D1049,Estatus!$A$2:$I$12,9,0))</f>
        <v>0</v>
      </c>
      <c r="G1049" s="12" t="s">
        <v>5396</v>
      </c>
      <c r="H1049" s="7">
        <v>39693</v>
      </c>
      <c r="I1049" s="80">
        <f t="shared" si="320"/>
        <v>2008</v>
      </c>
      <c r="J1049" s="80">
        <f t="shared" si="321"/>
        <v>9</v>
      </c>
      <c r="K1049" s="80">
        <f t="shared" si="322"/>
        <v>2</v>
      </c>
      <c r="L1049" s="80" t="str">
        <f t="shared" si="323"/>
        <v>09</v>
      </c>
      <c r="M1049" s="80" t="str">
        <f t="shared" si="324"/>
        <v>02</v>
      </c>
      <c r="N1049" s="80" t="str">
        <f t="shared" si="325"/>
        <v>'2008-09-02'</v>
      </c>
      <c r="O1049" s="80" t="str">
        <f t="shared" si="326"/>
        <v>'2008-09-02 00:00:00'</v>
      </c>
      <c r="P1049" s="7">
        <v>43345</v>
      </c>
      <c r="Q1049" s="80">
        <f t="shared" si="327"/>
        <v>2018</v>
      </c>
      <c r="R1049" s="80">
        <f t="shared" si="328"/>
        <v>9</v>
      </c>
      <c r="S1049" s="80">
        <f t="shared" si="329"/>
        <v>2</v>
      </c>
      <c r="T1049" s="80" t="str">
        <f t="shared" si="330"/>
        <v>09</v>
      </c>
      <c r="U1049" s="80" t="str">
        <f t="shared" si="331"/>
        <v>02</v>
      </c>
      <c r="V1049" s="80" t="str">
        <f t="shared" si="332"/>
        <v>'2018-09-02'</v>
      </c>
      <c r="W1049" s="80"/>
      <c r="X1049" s="80" t="str">
        <f t="shared" si="333"/>
        <v>null</v>
      </c>
      <c r="Y1049" s="6" t="s">
        <v>5397</v>
      </c>
      <c r="Z1049" s="123">
        <f>IFERROR(IF(Y1049="","null",VLOOKUP(Y1049,Marcas!$A$2:$C$2024,2,0)),"")</f>
        <v>134</v>
      </c>
      <c r="AA1049" s="6" t="s">
        <v>5398</v>
      </c>
      <c r="AB1049" s="6">
        <f>IFERROR(IF(AA1049="","",IF(AA1049="EMPORIO LEGAL",1,VLOOKUP(AA1049,Clientes!$A$2:$B$1190,2,0))),"")</f>
        <v>96</v>
      </c>
      <c r="AC1049" s="6">
        <f>IFERROR(IF(Tabla1[[#This Row],[id_control]]="null","",VLOOKUP(CONCATENATE(Tabla1[[#This Row],[CLIENTE]],"-",Tabla1[[#This Row],[id_control]]),Hoja1!$C$2:$D$1994,2,0)),"")</f>
        <v>1049</v>
      </c>
      <c r="AD1049" s="6" t="s">
        <v>5399</v>
      </c>
      <c r="AE1049" s="6"/>
      <c r="AF1049" s="6"/>
      <c r="AG1049" s="6"/>
      <c r="AH1049" s="6"/>
      <c r="AI1049" s="6"/>
      <c r="AJ1049" s="6"/>
      <c r="AK1049" s="6"/>
      <c r="AL1049" s="6" t="s">
        <v>5400</v>
      </c>
      <c r="AM1049" s="6"/>
      <c r="AN1049" s="6"/>
      <c r="AO1049" s="6"/>
      <c r="AP1049" s="6"/>
      <c r="AQ1049" s="6">
        <v>6255890947</v>
      </c>
      <c r="AR1049" s="6"/>
      <c r="AS1049" s="6"/>
      <c r="AT1049" s="6"/>
      <c r="AU1049" s="6"/>
      <c r="AV1049" s="5" t="s">
        <v>5401</v>
      </c>
      <c r="AW1049" s="5" t="s">
        <v>5402</v>
      </c>
      <c r="AX1049" s="5"/>
      <c r="AY1049" s="5"/>
      <c r="AZ1049" s="5"/>
      <c r="BA1049" s="5"/>
      <c r="BB1049" s="5"/>
      <c r="BC1049" s="5"/>
      <c r="BD1049" s="8" t="s">
        <v>5403</v>
      </c>
      <c r="BE1049" s="8">
        <v>1048</v>
      </c>
      <c r="BF1049" s="6" t="str">
        <f t="shared" si="334"/>
        <v>insert into bitacoras_estatus (numero_expediente, numero_registro, representante, fecha_inicio, fecha_vencimiento, id_cliente, id_admin, id_bitacoras_estatus, id_estatus, id_clase, id_marca, created_at, updated_at) values('960740','1069174','CORNELIO FROESSE BANMAN','2008-09-02','2018-09-02','96','2','1','1',null,134,'2008-09-02 00:00:00','2008-09-02 00:00:00');</v>
      </c>
      <c r="BG1049" s="6" t="str">
        <f t="shared" si="335"/>
        <v>insert into servicios_comentarios (comentario, id_admin, id_estatus, created_at, updated_at) values('TITULO ENTREGADO EL 13/02/2009,NUEVO CORREO bgn250@hotmail.com, SE PRESENTÓ LA SOLICITUD DE RENOVACIÓN 03 AGOSTO 2018',1,1048,'2008-09-02 00:00:00','2008-09-02 00:00:00');</v>
      </c>
      <c r="BH1049" s="6" t="str">
        <f t="shared" si="336"/>
        <v>insert into servicios_comentarios (comentario, id_admin, id_estatus, created_at, updated_at) values('625 58770 83 Y 7283 CEL 6255890947',1,1048,'2008-09-02 00:00:00','2008-09-02 00:00:00');</v>
      </c>
      <c r="BI1049" s="137" t="str">
        <f t="shared" si="337"/>
        <v>update bitacoras_estatus set comprobacion_uso = 1, id_estatus=9 where id=1048;</v>
      </c>
      <c r="BJ1049" s="137" t="str">
        <f t="shared" si="338"/>
        <v>update bitacoras_estatus set numero_expediente = '960740', numero_registro = '1069174', id_estatus = 9, fecha_inicio = '2008-09-02', fecha_vencimiento ='2018-09-02', created_at ='2008-09-02 00:00:00', updated_at ='2008-09-02 00:00:00', id_clase=null, id_marca=134, id_cliente=96, vigencia = 0 where id =1048;</v>
      </c>
      <c r="BK1049" s="137" t="str">
        <f t="shared" si="339"/>
        <v>update bitacoras_estatus set id_estatus = 9 where id =1048;</v>
      </c>
    </row>
    <row r="1050" spans="1:63">
      <c r="A1050" s="3">
        <v>938569</v>
      </c>
      <c r="B1050" s="3">
        <v>1054274</v>
      </c>
      <c r="C1050" s="3">
        <f>IF(Tabla1[[#This Row],[No. REG.]]="","",1)</f>
        <v>1</v>
      </c>
      <c r="D1050" s="3" t="s">
        <v>41</v>
      </c>
      <c r="E1050" s="3">
        <f>IF(Tabla1[[#This Row],[STATUS]]="","",VLOOKUP(D1050,Estatus!$A$2:$B$13,2,0))</f>
        <v>6</v>
      </c>
      <c r="F1050" s="3">
        <f>IF(Tabla1[[#This Row],[STATUS]]="","",VLOOKUP(D1050,Estatus!$A$2:$I$12,9,0))</f>
        <v>1</v>
      </c>
      <c r="G1050" s="12" t="s">
        <v>5404</v>
      </c>
      <c r="H1050" s="7">
        <v>39596</v>
      </c>
      <c r="I1050" s="80">
        <f t="shared" si="320"/>
        <v>2008</v>
      </c>
      <c r="J1050" s="80">
        <f t="shared" si="321"/>
        <v>5</v>
      </c>
      <c r="K1050" s="80">
        <f t="shared" si="322"/>
        <v>28</v>
      </c>
      <c r="L1050" s="80" t="str">
        <f t="shared" si="323"/>
        <v>05</v>
      </c>
      <c r="M1050" s="80">
        <f t="shared" si="324"/>
        <v>28</v>
      </c>
      <c r="N1050" s="80" t="str">
        <f t="shared" si="325"/>
        <v>'2008-05-28'</v>
      </c>
      <c r="O1050" s="80" t="str">
        <f t="shared" si="326"/>
        <v>'2008-05-28 00:00:00'</v>
      </c>
      <c r="P1050" s="7">
        <v>43248</v>
      </c>
      <c r="Q1050" s="80">
        <f t="shared" si="327"/>
        <v>2018</v>
      </c>
      <c r="R1050" s="80">
        <f t="shared" si="328"/>
        <v>5</v>
      </c>
      <c r="S1050" s="80">
        <f t="shared" si="329"/>
        <v>28</v>
      </c>
      <c r="T1050" s="80" t="str">
        <f t="shared" si="330"/>
        <v>05</v>
      </c>
      <c r="U1050" s="80">
        <f t="shared" si="331"/>
        <v>28</v>
      </c>
      <c r="V1050" s="80" t="str">
        <f t="shared" si="332"/>
        <v>'2018-05-28'</v>
      </c>
      <c r="W1050" s="80"/>
      <c r="X1050" s="80" t="str">
        <f t="shared" si="333"/>
        <v>null</v>
      </c>
      <c r="Y1050" s="3" t="s">
        <v>5405</v>
      </c>
      <c r="Z1050" s="124">
        <f>IFERROR(IF(Y1050="","null",VLOOKUP(Y1050,Marcas!$A$2:$C$2024,2,0)),"")</f>
        <v>131</v>
      </c>
      <c r="AA1050" s="3" t="s">
        <v>5405</v>
      </c>
      <c r="AB1050" s="3">
        <f>IFERROR(IF(AA1050="","",IF(AA1050="EMPORIO LEGAL",1,VLOOKUP(AA1050,Clientes!$A$2:$B$1190,2,0))),"")</f>
        <v>95</v>
      </c>
      <c r="AC1050" s="3">
        <f>IFERROR(IF(Tabla1[[#This Row],[id_control]]="null","",VLOOKUP(CONCATENATE(Tabla1[[#This Row],[CLIENTE]],"-",Tabla1[[#This Row],[id_control]]),Hoja1!$C$2:$D$1994,2,0)),"")</f>
        <v>1050</v>
      </c>
      <c r="AD1050" s="3" t="s">
        <v>5406</v>
      </c>
      <c r="AE1050" s="3" t="s">
        <v>5407</v>
      </c>
      <c r="AF1050" s="3"/>
      <c r="AG1050" s="3"/>
      <c r="AH1050" s="3"/>
      <c r="AI1050" s="3"/>
      <c r="AJ1050" s="3"/>
      <c r="AK1050" s="3"/>
      <c r="AL1050" s="3">
        <v>4322115</v>
      </c>
      <c r="AM1050" s="5" t="s">
        <v>5408</v>
      </c>
      <c r="AN1050" s="5"/>
      <c r="AO1050" s="5"/>
      <c r="AP1050" s="5"/>
      <c r="AQ1050" s="5">
        <v>6141421933</v>
      </c>
      <c r="AR1050" s="5"/>
      <c r="AS1050" s="5"/>
      <c r="AT1050" s="5"/>
      <c r="AU1050" s="5"/>
      <c r="AV1050" s="5" t="s">
        <v>5409</v>
      </c>
      <c r="AW1050" s="11"/>
      <c r="AX1050" s="5"/>
      <c r="AY1050" s="5"/>
      <c r="AZ1050" s="5"/>
      <c r="BA1050" s="5"/>
      <c r="BB1050" s="5"/>
      <c r="BC1050" s="5"/>
      <c r="BD1050" s="8" t="s">
        <v>5410</v>
      </c>
      <c r="BE1050" s="8">
        <v>1049</v>
      </c>
      <c r="BF1050" s="6" t="str">
        <f t="shared" si="334"/>
        <v>insert into bitacoras_estatus (numero_expediente, numero_registro, representante, fecha_inicio, fecha_vencimiento, id_cliente, id_admin, id_bitacoras_estatus, id_estatus, id_clase, id_marca, created_at, updated_at) values('938569','1054274','JESUS MANUEL ALDACO OLVERA','2008-05-28','2018-05-28','95','2','1','1',null,131,'2008-05-28 00:00:00','2008-05-28 00:00:00');</v>
      </c>
      <c r="BG1050" s="6" t="str">
        <f t="shared" si="335"/>
        <v>insert into servicios_comentarios (comentario, id_admin, id_estatus, created_at, updated_at) values('TITULO ENTREGADO 12/01/09',1,1049,'2008-05-28 00:00:00','2008-05-28 00:00:00');</v>
      </c>
      <c r="BH1050" s="6" t="str">
        <f t="shared" si="336"/>
        <v>insert into servicios_comentarios (comentario, id_admin, id_estatus, created_at, updated_at) values('4322115 cel. 6141421933',1,1049,'2008-05-28 00:00:00','2008-05-28 00:00:00');</v>
      </c>
      <c r="BI1050" s="137" t="str">
        <f t="shared" si="337"/>
        <v>update bitacoras_estatus set comprobacion_uso = 1, id_estatus=6 where id=1049;</v>
      </c>
      <c r="BJ1050" s="137" t="str">
        <f t="shared" si="338"/>
        <v>update bitacoras_estatus set numero_expediente = '938569', numero_registro = '1054274', id_estatus = 6, fecha_inicio = '2008-05-28', fecha_vencimiento ='2018-05-28', created_at ='2008-05-28 00:00:00', updated_at ='2008-05-28 00:00:00', id_clase=null, id_marca=131, id_cliente=95, vigencia = 1 where id =1049;</v>
      </c>
      <c r="BK1050" s="137" t="str">
        <f t="shared" si="339"/>
        <v>update bitacoras_estatus set id_estatus = 6 where id =1049;</v>
      </c>
    </row>
    <row r="1051" spans="1:63">
      <c r="A1051" s="3">
        <v>1554747</v>
      </c>
      <c r="B1051" s="3">
        <v>1524093</v>
      </c>
      <c r="C1051" s="3">
        <f>IF(Tabla1[[#This Row],[No. REG.]]="","",1)</f>
        <v>1</v>
      </c>
      <c r="D1051" s="3" t="s">
        <v>46</v>
      </c>
      <c r="E1051" s="3">
        <f>IF(Tabla1[[#This Row],[STATUS]]="","",VLOOKUP(D1051,Estatus!$A$2:$B$13,2,0))</f>
        <v>10</v>
      </c>
      <c r="F1051" s="3">
        <f>IF(Tabla1[[#This Row],[STATUS]]="","",VLOOKUP(D1051,Estatus!$A$2:$I$12,9,0))</f>
        <v>1</v>
      </c>
      <c r="G1051" s="12" t="s">
        <v>5411</v>
      </c>
      <c r="H1051" s="7">
        <v>41975</v>
      </c>
      <c r="I1051" s="80">
        <f t="shared" si="320"/>
        <v>2014</v>
      </c>
      <c r="J1051" s="80">
        <f t="shared" si="321"/>
        <v>12</v>
      </c>
      <c r="K1051" s="80">
        <f t="shared" si="322"/>
        <v>2</v>
      </c>
      <c r="L1051" s="80">
        <f t="shared" si="323"/>
        <v>12</v>
      </c>
      <c r="M1051" s="80" t="str">
        <f t="shared" si="324"/>
        <v>02</v>
      </c>
      <c r="N1051" s="80" t="str">
        <f t="shared" si="325"/>
        <v>'2014-12-02'</v>
      </c>
      <c r="O1051" s="80" t="str">
        <f t="shared" si="326"/>
        <v>'2014-12-02 00:00:00'</v>
      </c>
      <c r="P1051" s="7">
        <v>45628</v>
      </c>
      <c r="Q1051" s="80">
        <f t="shared" si="327"/>
        <v>2024</v>
      </c>
      <c r="R1051" s="80">
        <f t="shared" si="328"/>
        <v>12</v>
      </c>
      <c r="S1051" s="80">
        <f t="shared" si="329"/>
        <v>2</v>
      </c>
      <c r="T1051" s="80">
        <f t="shared" si="330"/>
        <v>12</v>
      </c>
      <c r="U1051" s="80" t="str">
        <f t="shared" si="331"/>
        <v>02</v>
      </c>
      <c r="V1051" s="80" t="str">
        <f t="shared" si="332"/>
        <v>'2024-12-02'</v>
      </c>
      <c r="W1051" s="80"/>
      <c r="X1051" s="80" t="str">
        <f t="shared" si="333"/>
        <v>null</v>
      </c>
      <c r="Y1051" s="3" t="s">
        <v>5412</v>
      </c>
      <c r="Z1051" s="124">
        <f>IFERROR(IF(Y1051="","null",VLOOKUP(Y1051,Marcas!$A$2:$C$2024,2,0)),"")</f>
        <v>205</v>
      </c>
      <c r="AA1051" s="3" t="s">
        <v>5413</v>
      </c>
      <c r="AB1051" s="3">
        <f>IFERROR(IF(AA1051="","",IF(AA1051="EMPORIO LEGAL",1,VLOOKUP(AA1051,Clientes!$A$2:$B$1190,2,0))),"")</f>
        <v>91</v>
      </c>
      <c r="AC1051" s="3">
        <f>IFERROR(IF(Tabla1[[#This Row],[id_control]]="null","",VLOOKUP(CONCATENATE(Tabla1[[#This Row],[CLIENTE]],"-",Tabla1[[#This Row],[id_control]]),Hoja1!$C$2:$D$1994,2,0)),"")</f>
        <v>1051</v>
      </c>
      <c r="AD1051" s="3" t="s">
        <v>5414</v>
      </c>
      <c r="AE1051" s="3"/>
      <c r="AF1051" s="3"/>
      <c r="AG1051" s="3"/>
      <c r="AH1051" s="3"/>
      <c r="AI1051" s="3"/>
      <c r="AJ1051" s="3"/>
      <c r="AK1051" s="3"/>
      <c r="AL1051" s="3">
        <v>4191950</v>
      </c>
      <c r="AM1051" s="6"/>
      <c r="AN1051" s="6"/>
      <c r="AO1051" s="6"/>
      <c r="AP1051" s="6"/>
      <c r="AQ1051" s="11" t="s">
        <v>5415</v>
      </c>
      <c r="AR1051" s="6"/>
      <c r="AS1051" s="6"/>
      <c r="AT1051" s="6"/>
      <c r="AU1051" s="6"/>
      <c r="AV1051" s="6" t="s">
        <v>5416</v>
      </c>
      <c r="AW1051" s="6"/>
      <c r="AX1051" s="6"/>
      <c r="AY1051" s="6"/>
      <c r="AZ1051" s="6"/>
      <c r="BA1051" s="6"/>
      <c r="BB1051" s="6"/>
      <c r="BC1051" s="6"/>
      <c r="BD1051" s="6" t="s">
        <v>5417</v>
      </c>
      <c r="BE1051" s="8">
        <v>1050</v>
      </c>
      <c r="BF1051" s="6" t="str">
        <f t="shared" si="334"/>
        <v>insert into bitacoras_estatus (numero_expediente, numero_registro, representante, fecha_inicio, fecha_vencimiento, id_cliente, id_admin, id_bitacoras_estatus, id_estatus, id_clase, id_marca, created_at, updated_at) values('1554747','1524093','LUIS MARIO CHAVEZ DOMINGUEZ','2014-12-02','2024-12-02','91','2','1','1',null,205,'2014-12-02 00:00:00','2014-12-02 00:00:00');</v>
      </c>
      <c r="BG1051" s="6" t="str">
        <f t="shared" si="335"/>
        <v>insert into servicios_comentarios (comentario, id_admin, id_estatus, created_at, updated_at) values('TITULO ENTREGADO 06 DE JULIO DE 2015',1,1050,'2014-12-02 00:00:00','2014-12-02 00:00:00');</v>
      </c>
      <c r="BH1051" s="6" t="str">
        <f t="shared" si="336"/>
        <v>insert into servicios_comentarios (comentario, id_admin, id_estatus, created_at, updated_at) values('4191950 Y CEL 614 4 27 12 91',1,1050,'2014-12-02 00:00:00','2014-12-02 00:00:00');</v>
      </c>
      <c r="BI1051" s="137" t="str">
        <f t="shared" si="337"/>
        <v>update bitacoras_estatus set comprobacion_uso = 1, id_estatus=10 where id=1050;</v>
      </c>
      <c r="BJ1051" s="137" t="str">
        <f t="shared" si="338"/>
        <v>update bitacoras_estatus set numero_expediente = '1554747', numero_registro = '1524093', id_estatus = 10, fecha_inicio = '2014-12-02', fecha_vencimiento ='2024-12-02', created_at ='2014-12-02 00:00:00', updated_at ='2014-12-02 00:00:00', id_clase=null, id_marca=205, id_cliente=91, vigencia = 1 where id =1050;</v>
      </c>
      <c r="BK1051" s="137" t="str">
        <f t="shared" si="339"/>
        <v>update bitacoras_estatus set id_estatus = 10 where id =1050;</v>
      </c>
    </row>
    <row r="1052" spans="1:63" ht="40">
      <c r="A1052" s="3">
        <v>1516777</v>
      </c>
      <c r="B1052" s="3">
        <v>1503579</v>
      </c>
      <c r="C1052" s="3">
        <f>IF(Tabla1[[#This Row],[No. REG.]]="","",1)</f>
        <v>1</v>
      </c>
      <c r="D1052" s="3" t="s">
        <v>46</v>
      </c>
      <c r="E1052" s="3">
        <f>IF(Tabla1[[#This Row],[STATUS]]="","",VLOOKUP(D1052,Estatus!$A$2:$B$13,2,0))</f>
        <v>10</v>
      </c>
      <c r="F1052" s="3">
        <f>IF(Tabla1[[#This Row],[STATUS]]="","",VLOOKUP(D1052,Estatus!$A$2:$I$12,9,0))</f>
        <v>1</v>
      </c>
      <c r="G1052" s="12" t="s">
        <v>5418</v>
      </c>
      <c r="H1052" s="7">
        <v>41865</v>
      </c>
      <c r="I1052" s="80">
        <f t="shared" si="320"/>
        <v>2014</v>
      </c>
      <c r="J1052" s="80">
        <f t="shared" si="321"/>
        <v>8</v>
      </c>
      <c r="K1052" s="80">
        <f t="shared" si="322"/>
        <v>14</v>
      </c>
      <c r="L1052" s="80" t="str">
        <f t="shared" si="323"/>
        <v>08</v>
      </c>
      <c r="M1052" s="80">
        <f t="shared" si="324"/>
        <v>14</v>
      </c>
      <c r="N1052" s="80" t="str">
        <f t="shared" si="325"/>
        <v>'2014-08-14'</v>
      </c>
      <c r="O1052" s="80" t="str">
        <f t="shared" si="326"/>
        <v>'2014-08-14 00:00:00'</v>
      </c>
      <c r="P1052" s="7">
        <v>45518</v>
      </c>
      <c r="Q1052" s="80">
        <f t="shared" si="327"/>
        <v>2024</v>
      </c>
      <c r="R1052" s="80">
        <f t="shared" si="328"/>
        <v>8</v>
      </c>
      <c r="S1052" s="80">
        <f t="shared" si="329"/>
        <v>14</v>
      </c>
      <c r="T1052" s="80" t="str">
        <f t="shared" si="330"/>
        <v>08</v>
      </c>
      <c r="U1052" s="80">
        <f t="shared" si="331"/>
        <v>14</v>
      </c>
      <c r="V1052" s="80" t="str">
        <f t="shared" si="332"/>
        <v>'2024-08-14'</v>
      </c>
      <c r="W1052" s="80"/>
      <c r="X1052" s="80" t="str">
        <f t="shared" si="333"/>
        <v>null</v>
      </c>
      <c r="Y1052" s="3" t="s">
        <v>5419</v>
      </c>
      <c r="Z1052" s="124">
        <f>IFERROR(IF(Y1052="","null",VLOOKUP(Y1052,Marcas!$A$2:$C$2024,2,0)),"")</f>
        <v>125</v>
      </c>
      <c r="AA1052" s="3" t="s">
        <v>5419</v>
      </c>
      <c r="AB1052" s="3">
        <f>IFERROR(IF(AA1052="","",IF(AA1052="EMPORIO LEGAL",1,VLOOKUP(AA1052,Clientes!$A$2:$B$1190,2,0))),"")</f>
        <v>89</v>
      </c>
      <c r="AC1052" s="3">
        <f>IFERROR(IF(Tabla1[[#This Row],[id_control]]="null","",VLOOKUP(CONCATENATE(Tabla1[[#This Row],[CLIENTE]],"-",Tabla1[[#This Row],[id_control]]),Hoja1!$C$2:$D$1994,2,0)),"")</f>
        <v>1052</v>
      </c>
      <c r="AD1052" s="3" t="s">
        <v>5420</v>
      </c>
      <c r="AE1052" s="3"/>
      <c r="AF1052" s="3"/>
      <c r="AG1052" s="3"/>
      <c r="AH1052" s="3"/>
      <c r="AI1052" s="3"/>
      <c r="AJ1052" s="3"/>
      <c r="AK1052" s="3"/>
      <c r="AL1052" s="3" t="s">
        <v>5421</v>
      </c>
      <c r="AM1052" s="6"/>
      <c r="AN1052" s="6"/>
      <c r="AO1052" s="6"/>
      <c r="AP1052" s="6"/>
      <c r="AQ1052" s="6"/>
      <c r="AR1052" s="6"/>
      <c r="AS1052" s="6"/>
      <c r="AT1052" s="6"/>
      <c r="AU1052" s="6"/>
      <c r="AV1052" s="13" t="s">
        <v>5422</v>
      </c>
      <c r="AW1052" s="6"/>
      <c r="AX1052" s="6"/>
      <c r="AY1052" s="6"/>
      <c r="AZ1052" s="6"/>
      <c r="BA1052" s="6"/>
      <c r="BB1052" s="6"/>
      <c r="BC1052" s="6"/>
      <c r="BD1052" s="6" t="s">
        <v>5421</v>
      </c>
      <c r="BE1052" s="8">
        <v>1051</v>
      </c>
      <c r="BF1052" s="6" t="str">
        <f t="shared" si="334"/>
        <v>insert into bitacoras_estatus (numero_expediente, numero_registro, representante, fecha_inicio, fecha_vencimiento, id_cliente, id_admin, id_bitacoras_estatus, id_estatus, id_clase, id_marca, created_at, updated_at) values('1516777','1503579','ADALBERTO MORENO PEREZ','2014-08-14','2024-08-14','89','2','1','1',null,125,'2014-08-14 00:00:00','2014-08-14 00:00:00');</v>
      </c>
      <c r="BG1052" s="6" t="str">
        <f t="shared" si="335"/>
        <v>insert into servicios_comentarios (comentario, id_admin, id_estatus, created_at, updated_at) values('TITULO RECIBIDO 21 ENE 15 TÍTULO ENTREGADO 06 MAR 15 A ADALBERTO MORENO PÉREZ',1,1051,'2014-08-14 00:00:00','2014-08-14 00:00:00');</v>
      </c>
      <c r="BH1052" s="6" t="str">
        <f t="shared" si="336"/>
        <v>insert into servicios_comentarios (comentario, id_admin, id_estatus, created_at, updated_at) values('cel. 614 174 62 81',1,1051,'2014-08-14 00:00:00','2014-08-14 00:00:00');</v>
      </c>
      <c r="BI1052" s="137" t="str">
        <f t="shared" si="337"/>
        <v>update bitacoras_estatus set comprobacion_uso = 1, id_estatus=10 where id=1051;</v>
      </c>
      <c r="BJ1052" s="137" t="str">
        <f t="shared" si="338"/>
        <v>update bitacoras_estatus set numero_expediente = '1516777', numero_registro = '1503579', id_estatus = 10, fecha_inicio = '2014-08-14', fecha_vencimiento ='2024-08-14', created_at ='2014-08-14 00:00:00', updated_at ='2014-08-14 00:00:00', id_clase=null, id_marca=125, id_cliente=89, vigencia = 1 where id =1051;</v>
      </c>
      <c r="BK1052" s="137" t="str">
        <f t="shared" si="339"/>
        <v>update bitacoras_estatus set id_estatus = 10 where id =1051;</v>
      </c>
    </row>
    <row r="1053" spans="1:63" ht="27">
      <c r="A1053" s="3">
        <v>1604108</v>
      </c>
      <c r="B1053" s="3">
        <v>1555087</v>
      </c>
      <c r="C1053" s="3">
        <f>IF(Tabla1[[#This Row],[No. REG.]]="","",1)</f>
        <v>1</v>
      </c>
      <c r="D1053" s="3" t="s">
        <v>46</v>
      </c>
      <c r="E1053" s="3">
        <f>IF(Tabla1[[#This Row],[STATUS]]="","",VLOOKUP(D1053,Estatus!$A$2:$B$13,2,0))</f>
        <v>10</v>
      </c>
      <c r="F1053" s="3">
        <f>IF(Tabla1[[#This Row],[STATUS]]="","",VLOOKUP(D1053,Estatus!$A$2:$I$12,9,0))</f>
        <v>1</v>
      </c>
      <c r="G1053" s="12" t="s">
        <v>5423</v>
      </c>
      <c r="H1053" s="7">
        <v>41757</v>
      </c>
      <c r="I1053" s="80">
        <f t="shared" si="320"/>
        <v>2014</v>
      </c>
      <c r="J1053" s="80">
        <f t="shared" si="321"/>
        <v>4</v>
      </c>
      <c r="K1053" s="80">
        <f t="shared" si="322"/>
        <v>28</v>
      </c>
      <c r="L1053" s="80" t="str">
        <f t="shared" si="323"/>
        <v>04</v>
      </c>
      <c r="M1053" s="80">
        <f t="shared" si="324"/>
        <v>28</v>
      </c>
      <c r="N1053" s="80" t="str">
        <f t="shared" si="325"/>
        <v>'2014-04-28'</v>
      </c>
      <c r="O1053" s="80" t="str">
        <f t="shared" si="326"/>
        <v>'2014-04-28 00:00:00'</v>
      </c>
      <c r="P1053" s="7">
        <v>45410</v>
      </c>
      <c r="Q1053" s="80">
        <f t="shared" si="327"/>
        <v>2024</v>
      </c>
      <c r="R1053" s="80">
        <f t="shared" si="328"/>
        <v>4</v>
      </c>
      <c r="S1053" s="80">
        <f t="shared" si="329"/>
        <v>28</v>
      </c>
      <c r="T1053" s="80" t="str">
        <f t="shared" si="330"/>
        <v>04</v>
      </c>
      <c r="U1053" s="80">
        <f t="shared" si="331"/>
        <v>28</v>
      </c>
      <c r="V1053" s="80" t="str">
        <f t="shared" si="332"/>
        <v>'2024-04-28'</v>
      </c>
      <c r="W1053" s="80">
        <v>35</v>
      </c>
      <c r="X1053" s="80">
        <f t="shared" si="333"/>
        <v>35</v>
      </c>
      <c r="Y1053" s="3" t="s">
        <v>5424</v>
      </c>
      <c r="Z1053" s="124">
        <f>IFERROR(IF(Y1053="","null",VLOOKUP(Y1053,Marcas!$A$2:$C$2024,2,0)),"")</f>
        <v>306</v>
      </c>
      <c r="AA1053" s="3" t="s">
        <v>5425</v>
      </c>
      <c r="AB1053" s="3">
        <f>IFERROR(IF(AA1053="","",IF(AA1053="EMPORIO LEGAL",1,VLOOKUP(AA1053,Clientes!$A$2:$B$1190,2,0))),"")</f>
        <v>84</v>
      </c>
      <c r="AC1053" s="3">
        <f>IFERROR(IF(Tabla1[[#This Row],[id_control]]="null","",VLOOKUP(CONCATENATE(Tabla1[[#This Row],[CLIENTE]],"-",Tabla1[[#This Row],[id_control]]),Hoja1!$C$2:$D$1994,2,0)),"")</f>
        <v>1053</v>
      </c>
      <c r="AD1053" s="3" t="s">
        <v>5426</v>
      </c>
      <c r="AE1053" s="3"/>
      <c r="AF1053" s="3"/>
      <c r="AG1053" s="3"/>
      <c r="AH1053" s="3"/>
      <c r="AI1053" s="3"/>
      <c r="AJ1053" s="3"/>
      <c r="AK1053" s="3"/>
      <c r="AL1053" s="3" t="s">
        <v>5427</v>
      </c>
      <c r="AM1053" s="6"/>
      <c r="AN1053" s="6"/>
      <c r="AO1053" s="6"/>
      <c r="AP1053" s="6"/>
      <c r="AQ1053" s="6"/>
      <c r="AR1053" s="6"/>
      <c r="AS1053" s="6"/>
      <c r="AT1053" s="6"/>
      <c r="AU1053" s="6"/>
      <c r="AV1053" s="8" t="s">
        <v>5428</v>
      </c>
      <c r="AW1053" s="8" t="s">
        <v>5429</v>
      </c>
      <c r="AX1053" s="6"/>
      <c r="AY1053" s="6"/>
      <c r="AZ1053" s="6"/>
      <c r="BA1053" s="6"/>
      <c r="BB1053" s="6"/>
      <c r="BC1053" s="6"/>
      <c r="BD1053" s="6" t="s">
        <v>5427</v>
      </c>
      <c r="BE1053" s="8">
        <v>1052</v>
      </c>
      <c r="BF1053" s="6" t="str">
        <f t="shared" si="334"/>
        <v>insert into bitacoras_estatus (numero_expediente, numero_registro, representante, fecha_inicio, fecha_vencimiento, id_cliente, id_admin, id_bitacoras_estatus, id_estatus, id_clase, id_marca, created_at, updated_at) values('1604108','1555087','ROGELIO PÉREZ ELIZONDO','2014-04-28','2024-04-28','84','2','1','1',35,306,'2014-04-28 00:00:00','2014-04-28 00:00:00');</v>
      </c>
      <c r="BG1053" s="6" t="str">
        <f t="shared" si="335"/>
        <v>insert into servicios_comentarios (comentario, id_admin, id_estatus, created_at, updated_at) values('CLASE 35 / TITULO RECIBIDO 09/09/2015 ETREGADO EL 7 OCT',1,1052,'2014-04-28 00:00:00','2014-04-28 00:00:00');</v>
      </c>
      <c r="BH1053" s="6" t="str">
        <f t="shared" si="336"/>
        <v>insert into servicios_comentarios (comentario, id_admin, id_estatus, created_at, updated_at) values('(614)4180418 (614)4159066 (614)4161616 CEL: (614)1664465',1,1052,'2014-04-28 00:00:00','2014-04-28 00:00:00');</v>
      </c>
      <c r="BI1053" s="137" t="str">
        <f t="shared" si="337"/>
        <v>update bitacoras_estatus set comprobacion_uso = 1, id_estatus=10 where id=1052;</v>
      </c>
      <c r="BJ1053" s="137" t="str">
        <f t="shared" si="338"/>
        <v>update bitacoras_estatus set numero_expediente = '1604108', numero_registro = '1555087', id_estatus = 10, fecha_inicio = '2014-04-28', fecha_vencimiento ='2024-04-28', created_at ='2014-04-28 00:00:00', updated_at ='2014-04-28 00:00:00', id_clase=35, id_marca=306, id_cliente=84, vigencia = 1 where id =1052;</v>
      </c>
      <c r="BK1053" s="137" t="str">
        <f t="shared" si="339"/>
        <v>update bitacoras_estatus set id_estatus = 10 where id =1052;</v>
      </c>
    </row>
    <row r="1054" spans="1:63">
      <c r="A1054" s="3">
        <v>1481707</v>
      </c>
      <c r="B1054" s="3">
        <v>1471956</v>
      </c>
      <c r="C1054" s="3">
        <f>IF(Tabla1[[#This Row],[No. REG.]]="","",1)</f>
        <v>1</v>
      </c>
      <c r="D1054" s="3" t="s">
        <v>46</v>
      </c>
      <c r="E1054" s="3">
        <f>IF(Tabla1[[#This Row],[STATUS]]="","",VLOOKUP(D1054,Estatus!$A$2:$B$13,2,0))</f>
        <v>10</v>
      </c>
      <c r="F1054" s="3">
        <f>IF(Tabla1[[#This Row],[STATUS]]="","",VLOOKUP(D1054,Estatus!$A$2:$I$12,9,0))</f>
        <v>1</v>
      </c>
      <c r="G1054" s="12" t="s">
        <v>3286</v>
      </c>
      <c r="H1054" s="7">
        <v>41759</v>
      </c>
      <c r="I1054" s="80">
        <f t="shared" si="320"/>
        <v>2014</v>
      </c>
      <c r="J1054" s="80">
        <f t="shared" si="321"/>
        <v>4</v>
      </c>
      <c r="K1054" s="80">
        <f t="shared" si="322"/>
        <v>30</v>
      </c>
      <c r="L1054" s="80" t="str">
        <f t="shared" si="323"/>
        <v>04</v>
      </c>
      <c r="M1054" s="80">
        <f t="shared" si="324"/>
        <v>30</v>
      </c>
      <c r="N1054" s="80" t="str">
        <f t="shared" si="325"/>
        <v>'2014-04-30'</v>
      </c>
      <c r="O1054" s="80" t="str">
        <f t="shared" si="326"/>
        <v>'2014-04-30 00:00:00'</v>
      </c>
      <c r="P1054" s="7">
        <v>45412</v>
      </c>
      <c r="Q1054" s="80">
        <f t="shared" si="327"/>
        <v>2024</v>
      </c>
      <c r="R1054" s="80">
        <f t="shared" si="328"/>
        <v>4</v>
      </c>
      <c r="S1054" s="80">
        <f t="shared" si="329"/>
        <v>30</v>
      </c>
      <c r="T1054" s="80" t="str">
        <f t="shared" si="330"/>
        <v>04</v>
      </c>
      <c r="U1054" s="80">
        <f t="shared" si="331"/>
        <v>30</v>
      </c>
      <c r="V1054" s="80" t="str">
        <f t="shared" si="332"/>
        <v>'2024-04-30'</v>
      </c>
      <c r="W1054" s="80"/>
      <c r="X1054" s="80" t="str">
        <f t="shared" si="333"/>
        <v>null</v>
      </c>
      <c r="Y1054" s="3" t="s">
        <v>5425</v>
      </c>
      <c r="Z1054" s="124">
        <f>IFERROR(IF(Y1054="","null",VLOOKUP(Y1054,Marcas!$A$2:$C$2024,2,0)),"")</f>
        <v>119</v>
      </c>
      <c r="AA1054" s="3" t="s">
        <v>5425</v>
      </c>
      <c r="AB1054" s="3">
        <f>IFERROR(IF(AA1054="","",IF(AA1054="EMPORIO LEGAL",1,VLOOKUP(AA1054,Clientes!$A$2:$B$1190,2,0))),"")</f>
        <v>84</v>
      </c>
      <c r="AC1054" s="3">
        <f>IFERROR(IF(Tabla1[[#This Row],[id_control]]="null","",VLOOKUP(CONCATENATE(Tabla1[[#This Row],[CLIENTE]],"-",Tabla1[[#This Row],[id_control]]),Hoja1!$C$2:$D$1994,2,0)),"")</f>
        <v>1054</v>
      </c>
      <c r="AD1054" s="3" t="s">
        <v>1581</v>
      </c>
      <c r="AE1054" s="3"/>
      <c r="AF1054" s="3"/>
      <c r="AG1054" s="3"/>
      <c r="AH1054" s="3"/>
      <c r="AI1054" s="3"/>
      <c r="AJ1054" s="3"/>
      <c r="AK1054" s="3"/>
      <c r="AL1054" s="3" t="s">
        <v>5430</v>
      </c>
      <c r="AM1054" s="6"/>
      <c r="AN1054" s="6"/>
      <c r="AO1054" s="6"/>
      <c r="AP1054" s="6"/>
      <c r="AQ1054" s="6"/>
      <c r="AR1054" s="6"/>
      <c r="AS1054" s="6"/>
      <c r="AT1054" s="6"/>
      <c r="AU1054" s="6"/>
      <c r="AV1054" s="6" t="s">
        <v>5429</v>
      </c>
      <c r="AW1054" s="6"/>
      <c r="AX1054" s="6"/>
      <c r="AY1054" s="6"/>
      <c r="AZ1054" s="6"/>
      <c r="BA1054" s="6"/>
      <c r="BB1054" s="6"/>
      <c r="BC1054" s="6"/>
      <c r="BD1054" s="6" t="s">
        <v>5430</v>
      </c>
      <c r="BE1054" s="8">
        <v>1053</v>
      </c>
      <c r="BF1054" s="6" t="str">
        <f t="shared" si="334"/>
        <v>insert into bitacoras_estatus (numero_expediente, numero_registro, representante, fecha_inicio, fecha_vencimiento, id_cliente, id_admin, id_bitacoras_estatus, id_estatus, id_clase, id_marca, created_at, updated_at) values('1481707','1471956','ROGELIO PEREZ ELIZONDO','2014-04-30','2024-04-30','84','2','1','1',null,119,'2014-04-30 00:00:00','2014-04-30 00:00:00');</v>
      </c>
      <c r="BG1054" s="6" t="str">
        <f t="shared" si="335"/>
        <v>insert into servicios_comentarios (comentario, id_admin, id_estatus, created_at, updated_at) values('TITULO RECIBIDO 02/10/2014',1,1053,'2014-04-30 00:00:00','2014-04-30 00:00:00');</v>
      </c>
      <c r="BH1054" s="6" t="str">
        <f t="shared" si="336"/>
        <v>insert into servicios_comentarios (comentario, id_admin, id_estatus, created_at, updated_at) values('TEL. 614 418 04 18 Y CEL. 614 166 44 65',1,1053,'2014-04-30 00:00:00','2014-04-30 00:00:00');</v>
      </c>
      <c r="BI1054" s="137" t="str">
        <f t="shared" si="337"/>
        <v>update bitacoras_estatus set comprobacion_uso = 1, id_estatus=10 where id=1053;</v>
      </c>
      <c r="BJ1054" s="137" t="str">
        <f t="shared" si="338"/>
        <v>update bitacoras_estatus set numero_expediente = '1481707', numero_registro = '1471956', id_estatus = 10, fecha_inicio = '2014-04-30', fecha_vencimiento ='2024-04-30', created_at ='2014-04-30 00:00:00', updated_at ='2014-04-30 00:00:00', id_clase=null, id_marca=119, id_cliente=84, vigencia = 1 where id =1053;</v>
      </c>
      <c r="BK1054" s="137" t="str">
        <f t="shared" si="339"/>
        <v>update bitacoras_estatus set id_estatus = 10 where id =1053;</v>
      </c>
    </row>
    <row r="1055" spans="1:63" ht="27">
      <c r="A1055" s="3">
        <v>1409994</v>
      </c>
      <c r="B1055" s="3">
        <v>1426841</v>
      </c>
      <c r="C1055" s="3">
        <f>IF(Tabla1[[#This Row],[No. REG.]]="","",1)</f>
        <v>1</v>
      </c>
      <c r="D1055" s="3" t="s">
        <v>46</v>
      </c>
      <c r="E1055" s="3">
        <f>IF(Tabla1[[#This Row],[STATUS]]="","",VLOOKUP(D1055,Estatus!$A$2:$B$13,2,0))</f>
        <v>10</v>
      </c>
      <c r="F1055" s="3">
        <f>IF(Tabla1[[#This Row],[STATUS]]="","",VLOOKUP(D1055,Estatus!$A$2:$I$12,9,0))</f>
        <v>1</v>
      </c>
      <c r="G1055" s="12" t="s">
        <v>5431</v>
      </c>
      <c r="H1055" s="7">
        <v>41521</v>
      </c>
      <c r="I1055" s="80">
        <f t="shared" si="320"/>
        <v>2013</v>
      </c>
      <c r="J1055" s="80">
        <f t="shared" si="321"/>
        <v>9</v>
      </c>
      <c r="K1055" s="80">
        <f t="shared" si="322"/>
        <v>4</v>
      </c>
      <c r="L1055" s="80" t="str">
        <f t="shared" si="323"/>
        <v>09</v>
      </c>
      <c r="M1055" s="80" t="str">
        <f t="shared" si="324"/>
        <v>04</v>
      </c>
      <c r="N1055" s="80" t="str">
        <f t="shared" si="325"/>
        <v>'2013-09-04'</v>
      </c>
      <c r="O1055" s="80" t="str">
        <f t="shared" si="326"/>
        <v>'2013-09-04 00:00:00'</v>
      </c>
      <c r="P1055" s="7">
        <v>45173</v>
      </c>
      <c r="Q1055" s="80">
        <f t="shared" si="327"/>
        <v>2023</v>
      </c>
      <c r="R1055" s="80">
        <f t="shared" si="328"/>
        <v>9</v>
      </c>
      <c r="S1055" s="80">
        <f t="shared" si="329"/>
        <v>4</v>
      </c>
      <c r="T1055" s="80" t="str">
        <f t="shared" si="330"/>
        <v>09</v>
      </c>
      <c r="U1055" s="80" t="str">
        <f t="shared" si="331"/>
        <v>04</v>
      </c>
      <c r="V1055" s="80" t="str">
        <f t="shared" si="332"/>
        <v>'2023-09-04'</v>
      </c>
      <c r="W1055" s="80"/>
      <c r="X1055" s="80" t="str">
        <f t="shared" si="333"/>
        <v>null</v>
      </c>
      <c r="Y1055" s="3" t="s">
        <v>5432</v>
      </c>
      <c r="Z1055" s="124">
        <f>IFERROR(IF(Y1055="","null",VLOOKUP(Y1055,Marcas!$A$2:$C$2024,2,0)),"")</f>
        <v>116</v>
      </c>
      <c r="AA1055" s="3" t="s">
        <v>5433</v>
      </c>
      <c r="AB1055" s="3">
        <f>IFERROR(IF(AA1055="","",IF(AA1055="EMPORIO LEGAL",1,VLOOKUP(AA1055,Clientes!$A$2:$B$1190,2,0))),"")</f>
        <v>82</v>
      </c>
      <c r="AC1055" s="3">
        <f>IFERROR(IF(Tabla1[[#This Row],[id_control]]="null","",VLOOKUP(CONCATENATE(Tabla1[[#This Row],[CLIENTE]],"-",Tabla1[[#This Row],[id_control]]),Hoja1!$C$2:$D$1994,2,0)),"")</f>
        <v>1055</v>
      </c>
      <c r="AD1055" s="3" t="s">
        <v>5434</v>
      </c>
      <c r="AE1055" s="3"/>
      <c r="AF1055" s="3"/>
      <c r="AG1055" s="3"/>
      <c r="AH1055" s="3"/>
      <c r="AI1055" s="3"/>
      <c r="AJ1055" s="3"/>
      <c r="AK1055" s="3"/>
      <c r="AL1055" s="3" t="s">
        <v>5435</v>
      </c>
      <c r="AM1055" s="6"/>
      <c r="AN1055" s="6"/>
      <c r="AO1055" s="6"/>
      <c r="AP1055" s="6"/>
      <c r="AQ1055" s="6"/>
      <c r="AR1055" s="6"/>
      <c r="AS1055" s="6"/>
      <c r="AT1055" s="6"/>
      <c r="AU1055" s="6"/>
      <c r="AV1055" s="6" t="s">
        <v>5436</v>
      </c>
      <c r="AW1055" s="6"/>
      <c r="AX1055" s="6"/>
      <c r="AY1055" s="6"/>
      <c r="AZ1055" s="6"/>
      <c r="BA1055" s="6"/>
      <c r="BB1055" s="6"/>
      <c r="BC1055" s="6"/>
      <c r="BD1055" s="6" t="s">
        <v>5435</v>
      </c>
      <c r="BE1055" s="8">
        <v>1054</v>
      </c>
      <c r="BF1055" s="6" t="str">
        <f t="shared" si="334"/>
        <v>insert into bitacoras_estatus (numero_expediente, numero_registro, representante, fecha_inicio, fecha_vencimiento, id_cliente, id_admin, id_bitacoras_estatus, id_estatus, id_clase, id_marca, created_at, updated_at) values('1409994','1426841','JUAN GABRIEL CEBALLOS SUÁREZ','2013-09-04','2023-09-04','82','2','1','1',null,116,'2013-09-04 00:00:00','2013-09-04 00:00:00');</v>
      </c>
      <c r="BG1055" s="6" t="str">
        <f t="shared" si="335"/>
        <v>insert into servicios_comentarios (comentario, id_admin, id_estatus, created_at, updated_at) values('TITULO RECIBIDO 03/03/2014. TITULO ENTREGADO 16/05/2014',1,1054,'2013-09-04 00:00:00','2013-09-04 00:00:00');</v>
      </c>
      <c r="BH1055" s="6" t="str">
        <f t="shared" si="336"/>
        <v>insert into servicios_comentarios (comentario, id_admin, id_estatus, created_at, updated_at) values('6142209352/CEL 6142526016 Y 4131386',1,1054,'2013-09-04 00:00:00','2013-09-04 00:00:00');</v>
      </c>
      <c r="BI1055" s="137" t="str">
        <f t="shared" si="337"/>
        <v>update bitacoras_estatus set comprobacion_uso = 1, id_estatus=10 where id=1054;</v>
      </c>
      <c r="BJ1055" s="137" t="str">
        <f t="shared" si="338"/>
        <v>update bitacoras_estatus set numero_expediente = '1409994', numero_registro = '1426841', id_estatus = 10, fecha_inicio = '2013-09-04', fecha_vencimiento ='2023-09-04', created_at ='2013-09-04 00:00:00', updated_at ='2013-09-04 00:00:00', id_clase=null, id_marca=116, id_cliente=82, vigencia = 1 where id =1054;</v>
      </c>
      <c r="BK1055" s="137" t="str">
        <f t="shared" si="339"/>
        <v>update bitacoras_estatus set id_estatus = 10 where id =1054;</v>
      </c>
    </row>
    <row r="1056" spans="1:63" ht="71">
      <c r="A1056" s="6">
        <v>1456833</v>
      </c>
      <c r="B1056" s="6"/>
      <c r="C1056" s="6" t="str">
        <f>IF(Tabla1[[#This Row],[No. REG.]]="","",1)</f>
        <v/>
      </c>
      <c r="D1056" s="3" t="s">
        <v>34</v>
      </c>
      <c r="E1056" s="3">
        <f>IF(Tabla1[[#This Row],[STATUS]]="","",VLOOKUP(D1056,Estatus!$A$2:$B$13,2,0))</f>
        <v>5</v>
      </c>
      <c r="F1056" s="3">
        <f>IF(Tabla1[[#This Row],[STATUS]]="","",VLOOKUP(D1056,Estatus!$A$2:$I$12,9,0))</f>
        <v>0</v>
      </c>
      <c r="G1056" s="16" t="s">
        <v>5437</v>
      </c>
      <c r="H1056" s="7">
        <v>41683</v>
      </c>
      <c r="I1056" s="80">
        <f t="shared" si="320"/>
        <v>2014</v>
      </c>
      <c r="J1056" s="80">
        <f t="shared" si="321"/>
        <v>2</v>
      </c>
      <c r="K1056" s="80">
        <f t="shared" si="322"/>
        <v>13</v>
      </c>
      <c r="L1056" s="80" t="str">
        <f t="shared" si="323"/>
        <v>02</v>
      </c>
      <c r="M1056" s="80">
        <f t="shared" si="324"/>
        <v>13</v>
      </c>
      <c r="N1056" s="80" t="str">
        <f t="shared" si="325"/>
        <v>'2014-02-13'</v>
      </c>
      <c r="O1056" s="80" t="str">
        <f t="shared" si="326"/>
        <v>'2014-02-13 00:00:00'</v>
      </c>
      <c r="P1056" s="7">
        <v>45335</v>
      </c>
      <c r="Q1056" s="80">
        <f t="shared" si="327"/>
        <v>2024</v>
      </c>
      <c r="R1056" s="80">
        <f t="shared" si="328"/>
        <v>2</v>
      </c>
      <c r="S1056" s="80">
        <f t="shared" si="329"/>
        <v>13</v>
      </c>
      <c r="T1056" s="80" t="str">
        <f t="shared" si="330"/>
        <v>02</v>
      </c>
      <c r="U1056" s="80">
        <f t="shared" si="331"/>
        <v>13</v>
      </c>
      <c r="V1056" s="80" t="str">
        <f t="shared" si="332"/>
        <v>'2024-02-13'</v>
      </c>
      <c r="W1056" s="80"/>
      <c r="X1056" s="80" t="str">
        <f t="shared" si="333"/>
        <v>null</v>
      </c>
      <c r="Y1056" s="6" t="s">
        <v>5438</v>
      </c>
      <c r="Z1056" s="123">
        <f>IFERROR(IF(Y1056="","null",VLOOKUP(Y1056,Marcas!$A$2:$C$2024,2,0)),"")</f>
        <v>114</v>
      </c>
      <c r="AA1056" s="6" t="s">
        <v>5438</v>
      </c>
      <c r="AB1056" s="6">
        <f>IFERROR(IF(AA1056="","",IF(AA1056="EMPORIO LEGAL",1,VLOOKUP(AA1056,Clientes!$A$2:$B$1190,2,0))),"")</f>
        <v>81</v>
      </c>
      <c r="AC1056" s="6">
        <f>IFERROR(IF(Tabla1[[#This Row],[id_control]]="null","",VLOOKUP(CONCATENATE(Tabla1[[#This Row],[CLIENTE]],"-",Tabla1[[#This Row],[id_control]]),Hoja1!$C$2:$D$1994,2,0)),"")</f>
        <v>1056</v>
      </c>
      <c r="AD1056" s="6" t="s">
        <v>5439</v>
      </c>
      <c r="AE1056" s="6"/>
      <c r="AF1056" s="6"/>
      <c r="AG1056" s="6"/>
      <c r="AH1056" s="6"/>
      <c r="AI1056" s="6"/>
      <c r="AJ1056" s="6"/>
      <c r="AK1056" s="6"/>
      <c r="AL1056" s="6" t="s">
        <v>5440</v>
      </c>
      <c r="AM1056" s="8"/>
      <c r="AN1056" s="8"/>
      <c r="AO1056" s="8"/>
      <c r="AP1056" s="8"/>
      <c r="AQ1056" s="8"/>
      <c r="AR1056" s="8"/>
      <c r="AS1056" s="8"/>
      <c r="AT1056" s="8"/>
      <c r="AU1056" s="8"/>
      <c r="AV1056" s="8" t="s">
        <v>5441</v>
      </c>
      <c r="AW1056" s="8" t="s">
        <v>5442</v>
      </c>
      <c r="AX1056" s="8"/>
      <c r="AY1056" s="8"/>
      <c r="AZ1056" s="8"/>
      <c r="BA1056" s="8"/>
      <c r="BB1056" s="8"/>
      <c r="BC1056" s="8"/>
      <c r="BD1056" s="8" t="s">
        <v>5440</v>
      </c>
      <c r="BE1056" s="8">
        <v>1055</v>
      </c>
      <c r="BF1056" s="6" t="str">
        <f t="shared" si="334"/>
        <v>insert into bitacoras_estatus (numero_expediente, numero_registro, representante, fecha_inicio, fecha_vencimiento, id_cliente, id_admin, id_bitacoras_estatus, id_estatus, id_clase, id_marca, created_at, updated_at) values('1456833','','RAMON ENRIQUE LOZOYA','2014-02-13','2024-02-13','81','2','1','1',null,114,'2014-02-13 00:00:00','2014-02-13 00:00:00');</v>
      </c>
      <c r="BG1056" s="6" t="str">
        <f t="shared" si="335"/>
        <v>insert into servicios_comentarios (comentario, id_admin, id_estatus, created_at, updated_at) values('CITA DE ANTERIORIDAD RECIBIDA 28/07/2014. CITA DE ANTERIORIDAD CONTESTADA 29/09/2014. NEGATIVA RECIBIDA EN FECHA 12 DE MAYO DEL 2015',1,1055,'2014-02-13 00:00:00','2014-02-13 00:00:00');</v>
      </c>
      <c r="BH1056" s="6" t="str">
        <f t="shared" si="336"/>
        <v>insert into servicios_comentarios (comentario, id_admin, id_estatus, created_at, updated_at) values('2000501, 614 2781211',1,1055,'2014-02-13 00:00:00','2014-02-13 00:00:00');</v>
      </c>
      <c r="BI1056" s="137" t="str">
        <f t="shared" si="337"/>
        <v>update bitacoras_estatus set comprobacion_uso = 1, id_estatus=5 where id=1055;</v>
      </c>
      <c r="BJ1056" s="137" t="str">
        <f t="shared" si="338"/>
        <v>update bitacoras_estatus set numero_expediente = '1456833', numero_registro = '', id_estatus = 5, fecha_inicio = '2014-02-13', fecha_vencimiento ='2024-02-13', created_at ='2014-02-13 00:00:00', updated_at ='2014-02-13 00:00:00', id_clase=null, id_marca=114, id_cliente=81, vigencia = 0 where id =1055;</v>
      </c>
      <c r="BK1056" s="137" t="str">
        <f t="shared" si="339"/>
        <v>update bitacoras_estatus set id_estatus = 5 where id =1055;</v>
      </c>
    </row>
    <row r="1057" spans="1:63">
      <c r="A1057" s="3">
        <v>986230</v>
      </c>
      <c r="B1057" s="3">
        <v>1090587</v>
      </c>
      <c r="C1057" s="3">
        <f>IF(Tabla1[[#This Row],[No. REG.]]="","",1)</f>
        <v>1</v>
      </c>
      <c r="D1057" s="3" t="s">
        <v>41</v>
      </c>
      <c r="E1057" s="3">
        <f>IF(Tabla1[[#This Row],[STATUS]]="","",VLOOKUP(D1057,Estatus!$A$2:$B$13,2,0))</f>
        <v>6</v>
      </c>
      <c r="F1057" s="3">
        <f>IF(Tabla1[[#This Row],[STATUS]]="","",VLOOKUP(D1057,Estatus!$A$2:$I$12,9,0))</f>
        <v>1</v>
      </c>
      <c r="G1057" s="12" t="s">
        <v>5443</v>
      </c>
      <c r="H1057" s="7">
        <v>39820</v>
      </c>
      <c r="I1057" s="80">
        <f t="shared" si="320"/>
        <v>2009</v>
      </c>
      <c r="J1057" s="80">
        <f t="shared" si="321"/>
        <v>1</v>
      </c>
      <c r="K1057" s="80">
        <f t="shared" si="322"/>
        <v>7</v>
      </c>
      <c r="L1057" s="80" t="str">
        <f t="shared" si="323"/>
        <v>01</v>
      </c>
      <c r="M1057" s="80" t="str">
        <f t="shared" si="324"/>
        <v>07</v>
      </c>
      <c r="N1057" s="80" t="str">
        <f t="shared" si="325"/>
        <v>'2009-01-07'</v>
      </c>
      <c r="O1057" s="80" t="str">
        <f t="shared" si="326"/>
        <v>'2009-01-07 00:00:00'</v>
      </c>
      <c r="P1057" s="7">
        <v>43472</v>
      </c>
      <c r="Q1057" s="80">
        <f t="shared" si="327"/>
        <v>2019</v>
      </c>
      <c r="R1057" s="80">
        <f t="shared" si="328"/>
        <v>1</v>
      </c>
      <c r="S1057" s="80">
        <f t="shared" si="329"/>
        <v>7</v>
      </c>
      <c r="T1057" s="80" t="str">
        <f t="shared" si="330"/>
        <v>01</v>
      </c>
      <c r="U1057" s="80" t="str">
        <f t="shared" si="331"/>
        <v>07</v>
      </c>
      <c r="V1057" s="80" t="str">
        <f t="shared" si="332"/>
        <v>'2019-01-07'</v>
      </c>
      <c r="W1057" s="80"/>
      <c r="X1057" s="80" t="str">
        <f t="shared" si="333"/>
        <v>null</v>
      </c>
      <c r="Y1057" s="3" t="s">
        <v>5444</v>
      </c>
      <c r="Z1057" s="124">
        <f>IFERROR(IF(Y1057="","null",VLOOKUP(Y1057,Marcas!$A$2:$C$2024,2,0)),"")</f>
        <v>112</v>
      </c>
      <c r="AA1057" s="3" t="s">
        <v>5444</v>
      </c>
      <c r="AB1057" s="3">
        <f>IFERROR(IF(AA1057="","",IF(AA1057="EMPORIO LEGAL",1,VLOOKUP(AA1057,Clientes!$A$2:$B$1190,2,0))),"")</f>
        <v>79</v>
      </c>
      <c r="AC1057" s="3">
        <f>IFERROR(IF(Tabla1[[#This Row],[id_control]]="null","",VLOOKUP(CONCATENATE(Tabla1[[#This Row],[CLIENTE]],"-",Tabla1[[#This Row],[id_control]]),Hoja1!$C$2:$D$1994,2,0)),"")</f>
        <v>1057</v>
      </c>
      <c r="AD1057" s="3" t="s">
        <v>5445</v>
      </c>
      <c r="AE1057" s="3"/>
      <c r="AF1057" s="3"/>
      <c r="AG1057" s="3"/>
      <c r="AH1057" s="3"/>
      <c r="AI1057" s="3"/>
      <c r="AJ1057" s="3"/>
      <c r="AK1057" s="3"/>
      <c r="AL1057" s="3">
        <v>4266692</v>
      </c>
      <c r="AM1057" s="5"/>
      <c r="AN1057" s="5"/>
      <c r="AO1057" s="5"/>
      <c r="AP1057" s="5"/>
      <c r="AQ1057" s="5">
        <v>6141786482</v>
      </c>
      <c r="AR1057" s="5"/>
      <c r="AS1057" s="5"/>
      <c r="AT1057" s="5"/>
      <c r="AU1057" s="5"/>
      <c r="AV1057" s="5" t="s">
        <v>5446</v>
      </c>
      <c r="AW1057" s="11"/>
      <c r="AX1057" s="5"/>
      <c r="AY1057" s="5"/>
      <c r="AZ1057" s="5"/>
      <c r="BA1057" s="5"/>
      <c r="BB1057" s="5"/>
      <c r="BC1057" s="5"/>
      <c r="BD1057" s="8" t="s">
        <v>5447</v>
      </c>
      <c r="BE1057" s="8">
        <v>1056</v>
      </c>
      <c r="BF1057" s="6" t="str">
        <f t="shared" si="334"/>
        <v>insert into bitacoras_estatus (numero_expediente, numero_registro, representante, fecha_inicio, fecha_vencimiento, id_cliente, id_admin, id_bitacoras_estatus, id_estatus, id_clase, id_marca, created_at, updated_at) values('986230','1090587','SERVANDO ALFREDO SOTO CHAVIRA','2009-01-07','2019-01-07','79','2','1','1',null,112,'2009-01-07 00:00:00','2009-01-07 00:00:00');</v>
      </c>
      <c r="BG1057" s="6" t="str">
        <f t="shared" si="335"/>
        <v>insert into servicios_comentarios (comentario, id_admin, id_estatus, created_at, updated_at) values('Título entregado 24/06/09',1,1056,'2009-01-07 00:00:00','2009-01-07 00:00:00');</v>
      </c>
      <c r="BH1057" s="6" t="str">
        <f t="shared" si="336"/>
        <v>insert into servicios_comentarios (comentario, id_admin, id_estatus, created_at, updated_at) values('4266692 cel. 6141786482',1,1056,'2009-01-07 00:00:00','2009-01-07 00:00:00');</v>
      </c>
      <c r="BI1057" s="137" t="str">
        <f t="shared" si="337"/>
        <v>update bitacoras_estatus set comprobacion_uso = 1, id_estatus=6 where id=1056;</v>
      </c>
      <c r="BJ1057" s="137" t="str">
        <f t="shared" si="338"/>
        <v>update bitacoras_estatus set numero_expediente = '986230', numero_registro = '1090587', id_estatus = 6, fecha_inicio = '2009-01-07', fecha_vencimiento ='2019-01-07', created_at ='2009-01-07 00:00:00', updated_at ='2009-01-07 00:00:00', id_clase=null, id_marca=112, id_cliente=79, vigencia = 1 where id =1056;</v>
      </c>
      <c r="BK1057" s="137" t="str">
        <f t="shared" si="339"/>
        <v>update bitacoras_estatus set id_estatus = 6 where id =1056;</v>
      </c>
    </row>
    <row r="1058" spans="1:63">
      <c r="A1058" s="6">
        <v>1206871</v>
      </c>
      <c r="B1058" s="6"/>
      <c r="C1058" s="6" t="str">
        <f>IF(Tabla1[[#This Row],[No. REG.]]="","",1)</f>
        <v/>
      </c>
      <c r="D1058" s="3" t="s">
        <v>34</v>
      </c>
      <c r="E1058" s="3">
        <f>IF(Tabla1[[#This Row],[STATUS]]="","",VLOOKUP(D1058,Estatus!$A$2:$B$13,2,0))</f>
        <v>5</v>
      </c>
      <c r="F1058" s="3">
        <f>IF(Tabla1[[#This Row],[STATUS]]="","",VLOOKUP(D1058,Estatus!$A$2:$I$12,9,0))</f>
        <v>0</v>
      </c>
      <c r="G1058" s="16" t="s">
        <v>2183</v>
      </c>
      <c r="H1058" s="7">
        <v>40766</v>
      </c>
      <c r="I1058" s="80">
        <f t="shared" si="320"/>
        <v>2011</v>
      </c>
      <c r="J1058" s="80">
        <f t="shared" si="321"/>
        <v>8</v>
      </c>
      <c r="K1058" s="80">
        <f t="shared" si="322"/>
        <v>11</v>
      </c>
      <c r="L1058" s="80" t="str">
        <f t="shared" si="323"/>
        <v>08</v>
      </c>
      <c r="M1058" s="80">
        <f t="shared" si="324"/>
        <v>11</v>
      </c>
      <c r="N1058" s="80" t="str">
        <f t="shared" si="325"/>
        <v>'2011-08-11'</v>
      </c>
      <c r="O1058" s="80" t="str">
        <f t="shared" si="326"/>
        <v>'2011-08-11 00:00:00'</v>
      </c>
      <c r="P1058" s="7">
        <v>44419</v>
      </c>
      <c r="Q1058" s="80">
        <f t="shared" si="327"/>
        <v>2021</v>
      </c>
      <c r="R1058" s="80">
        <f t="shared" si="328"/>
        <v>8</v>
      </c>
      <c r="S1058" s="80">
        <f t="shared" si="329"/>
        <v>11</v>
      </c>
      <c r="T1058" s="80" t="str">
        <f t="shared" si="330"/>
        <v>08</v>
      </c>
      <c r="U1058" s="80">
        <f t="shared" si="331"/>
        <v>11</v>
      </c>
      <c r="V1058" s="80" t="str">
        <f t="shared" si="332"/>
        <v>'2021-08-11'</v>
      </c>
      <c r="W1058" s="80"/>
      <c r="X1058" s="80" t="str">
        <f t="shared" si="333"/>
        <v>null</v>
      </c>
      <c r="Y1058" s="6" t="s">
        <v>5448</v>
      </c>
      <c r="Z1058" s="123">
        <f>IFERROR(IF(Y1058="","null",VLOOKUP(Y1058,Marcas!$A$2:$C$2024,2,0)),"")</f>
        <v>110</v>
      </c>
      <c r="AA1058" s="6" t="s">
        <v>8598</v>
      </c>
      <c r="AB1058" s="6">
        <f>IFERROR(IF(AA1058="","",IF(AA1058="EMPORIO LEGAL",1,VLOOKUP(AA1058,Clientes!$A$2:$B$1190,2,0))),"")</f>
        <v>78</v>
      </c>
      <c r="AC1058" s="6">
        <f>IFERROR(IF(Tabla1[[#This Row],[id_control]]="null","",VLOOKUP(CONCATENATE(Tabla1[[#This Row],[CLIENTE]],"-",Tabla1[[#This Row],[id_control]]),Hoja1!$C$2:$D$1994,2,0)),"")</f>
        <v>1058</v>
      </c>
      <c r="AD1058" s="3" t="s">
        <v>5449</v>
      </c>
      <c r="AE1058" s="3" t="s">
        <v>5450</v>
      </c>
      <c r="AF1058" s="6"/>
      <c r="AG1058" s="6"/>
      <c r="AH1058" s="6"/>
      <c r="AI1058" s="6"/>
      <c r="AJ1058" s="6"/>
      <c r="AK1058" s="6"/>
      <c r="AL1058" s="3">
        <v>6394700280</v>
      </c>
      <c r="AM1058" s="6"/>
      <c r="AN1058" s="6"/>
      <c r="AO1058" s="6"/>
      <c r="AP1058" s="6"/>
      <c r="AQ1058" s="10">
        <v>6391191239</v>
      </c>
      <c r="AR1058" s="6"/>
      <c r="AS1058" s="6"/>
      <c r="AT1058" s="6"/>
      <c r="AU1058" s="6"/>
      <c r="AV1058" s="6" t="s">
        <v>5451</v>
      </c>
      <c r="AW1058" s="6"/>
      <c r="AX1058" s="6"/>
      <c r="AY1058" s="6"/>
      <c r="AZ1058" s="6"/>
      <c r="BA1058" s="6"/>
      <c r="BB1058" s="6"/>
      <c r="BC1058" s="6"/>
      <c r="BD1058" s="8" t="s">
        <v>5452</v>
      </c>
      <c r="BE1058" s="8">
        <v>1057</v>
      </c>
      <c r="BF1058" s="6" t="str">
        <f t="shared" si="334"/>
        <v>insert into bitacoras_estatus (numero_expediente, numero_registro, representante, fecha_inicio, fecha_vencimiento, id_cliente, id_admin, id_bitacoras_estatus, id_estatus, id_clase, id_marca, created_at, updated_at) values('1206871','','JORGE ALBERTO TORRES GARCIA','2011-08-11','2021-08-11','78','2','1','1',null,110,'2011-08-11 00:00:00','2011-08-11 00:00:00');</v>
      </c>
      <c r="BG1058" s="6" t="str">
        <f t="shared" si="335"/>
        <v>insert into servicios_comentarios (comentario, id_admin, id_estatus, created_at, updated_at) values('NEGATIVA RECIBIDA',1,1057,'2011-08-11 00:00:00','2011-08-11 00:00:00');</v>
      </c>
      <c r="BH1058" s="6" t="str">
        <f t="shared" si="336"/>
        <v>insert into servicios_comentarios (comentario, id_admin, id_estatus, created_at, updated_at) values('6394700280, CEL 6391191239',1,1057,'2011-08-11 00:00:00','2011-08-11 00:00:00');</v>
      </c>
      <c r="BI1058" s="137" t="str">
        <f t="shared" si="337"/>
        <v>update bitacoras_estatus set comprobacion_uso = 1, id_estatus=5 where id=1057;</v>
      </c>
      <c r="BJ1058" s="137" t="str">
        <f t="shared" si="338"/>
        <v>update bitacoras_estatus set numero_expediente = '1206871', numero_registro = '', id_estatus = 5, fecha_inicio = '2011-08-11', fecha_vencimiento ='2021-08-11', created_at ='2011-08-11 00:00:00', updated_at ='2011-08-11 00:00:00', id_clase=null, id_marca=110, id_cliente=78, vigencia = 0 where id =1057;</v>
      </c>
      <c r="BK1058" s="137" t="str">
        <f t="shared" si="339"/>
        <v>update bitacoras_estatus set id_estatus = 5 where id =1057;</v>
      </c>
    </row>
    <row r="1059" spans="1:63" ht="40">
      <c r="A1059" s="3">
        <v>873280</v>
      </c>
      <c r="B1059" s="3">
        <v>1044749</v>
      </c>
      <c r="C1059" s="3">
        <f>IF(Tabla1[[#This Row],[No. REG.]]="","",1)</f>
        <v>1</v>
      </c>
      <c r="D1059" s="3" t="s">
        <v>46</v>
      </c>
      <c r="E1059" s="3">
        <f>IF(Tabla1[[#This Row],[STATUS]]="","",VLOOKUP(D1059,Estatus!$A$2:$B$13,2,0))</f>
        <v>10</v>
      </c>
      <c r="F1059" s="3">
        <f>IF(Tabla1[[#This Row],[STATUS]]="","",VLOOKUP(D1059,Estatus!$A$2:$I$12,9,0))</f>
        <v>1</v>
      </c>
      <c r="G1059" s="12" t="s">
        <v>8731</v>
      </c>
      <c r="H1059" s="7">
        <v>42940</v>
      </c>
      <c r="I1059" s="80">
        <f t="shared" si="320"/>
        <v>2017</v>
      </c>
      <c r="J1059" s="80">
        <f t="shared" si="321"/>
        <v>7</v>
      </c>
      <c r="K1059" s="80">
        <f t="shared" si="322"/>
        <v>24</v>
      </c>
      <c r="L1059" s="80" t="str">
        <f t="shared" si="323"/>
        <v>07</v>
      </c>
      <c r="M1059" s="80">
        <f t="shared" si="324"/>
        <v>24</v>
      </c>
      <c r="N1059" s="80" t="str">
        <f t="shared" si="325"/>
        <v>'2017-07-24'</v>
      </c>
      <c r="O1059" s="80" t="str">
        <f t="shared" si="326"/>
        <v>'2017-07-24 00:00:00'</v>
      </c>
      <c r="P1059" s="7">
        <v>46592</v>
      </c>
      <c r="Q1059" s="80">
        <f t="shared" si="327"/>
        <v>2027</v>
      </c>
      <c r="R1059" s="80">
        <f t="shared" si="328"/>
        <v>7</v>
      </c>
      <c r="S1059" s="80">
        <f t="shared" si="329"/>
        <v>24</v>
      </c>
      <c r="T1059" s="80" t="str">
        <f t="shared" si="330"/>
        <v>07</v>
      </c>
      <c r="U1059" s="80">
        <f t="shared" si="331"/>
        <v>24</v>
      </c>
      <c r="V1059" s="80" t="str">
        <f t="shared" si="332"/>
        <v>'2027-07-24'</v>
      </c>
      <c r="W1059" s="80"/>
      <c r="X1059" s="80" t="str">
        <f t="shared" si="333"/>
        <v>null</v>
      </c>
      <c r="Y1059" s="3" t="s">
        <v>5453</v>
      </c>
      <c r="Z1059" s="124">
        <f>IFERROR(IF(Y1059="","null",VLOOKUP(Y1059,Marcas!$A$2:$C$2024,2,0)),"")</f>
        <v>981</v>
      </c>
      <c r="AA1059" s="3" t="s">
        <v>5454</v>
      </c>
      <c r="AB1059" s="3">
        <f>IFERROR(IF(AA1059="","",IF(AA1059="EMPORIO LEGAL",1,VLOOKUP(AA1059,Clientes!$A$2:$B$1190,2,0))),"")</f>
        <v>75</v>
      </c>
      <c r="AC1059" s="3">
        <f>IFERROR(IF(Tabla1[[#This Row],[id_control]]="null","",VLOOKUP(CONCATENATE(Tabla1[[#This Row],[CLIENTE]],"-",Tabla1[[#This Row],[id_control]]),Hoja1!$C$2:$D$1994,2,0)),"")</f>
        <v>1059</v>
      </c>
      <c r="AD1059" s="3" t="s">
        <v>5455</v>
      </c>
      <c r="AE1059" s="3"/>
      <c r="AF1059" s="3"/>
      <c r="AG1059" s="3"/>
      <c r="AH1059" s="3"/>
      <c r="AI1059" s="3"/>
      <c r="AJ1059" s="3"/>
      <c r="AK1059" s="3"/>
      <c r="AL1059" s="3">
        <v>4352258</v>
      </c>
      <c r="AM1059" s="6"/>
      <c r="AN1059" s="6"/>
      <c r="AO1059" s="6"/>
      <c r="AP1059" s="6"/>
      <c r="AQ1059" s="4">
        <v>6144355515</v>
      </c>
      <c r="AR1059" s="4">
        <v>6141843202</v>
      </c>
      <c r="AS1059" s="6"/>
      <c r="AT1059" s="6"/>
      <c r="AU1059" s="6"/>
      <c r="AV1059" s="6" t="s">
        <v>5456</v>
      </c>
      <c r="AW1059" s="4" t="s">
        <v>5457</v>
      </c>
      <c r="AX1059" s="6"/>
      <c r="AY1059" s="6"/>
      <c r="AZ1059" s="6"/>
      <c r="BA1059" s="6"/>
      <c r="BB1059" s="6"/>
      <c r="BC1059" s="6"/>
      <c r="BD1059" s="6" t="s">
        <v>5458</v>
      </c>
      <c r="BE1059" s="8">
        <v>1058</v>
      </c>
      <c r="BF1059" s="6" t="str">
        <f t="shared" si="334"/>
        <v>insert into bitacoras_estatus (numero_expediente, numero_registro, representante, fecha_inicio, fecha_vencimiento, id_cliente, id_admin, id_bitacoras_estatus, id_estatus, id_clase, id_marca, created_at, updated_at) values('873280','1044749','ROSA EMMA LUJAN GARDEA','2017-07-24','2027-07-24','75','2','1','1',null,981,'2017-07-24 00:00:00','2017-07-24 00:00:00');</v>
      </c>
      <c r="BG1059" s="6" t="str">
        <f t="shared" si="335"/>
        <v>insert into servicios_comentarios (comentario, id_admin, id_estatus, created_at, updated_at) values('SOLICITUD DE RENOVACIOÓN DE RM 7 DE ABRIL 2017. EL 30 MAYO 2017 LLEGO RENOVACION 390816-2017',1,1058,'2017-07-24 00:00:00','2017-07-24 00:00:00');</v>
      </c>
      <c r="BH1059" s="6" t="str">
        <f t="shared" si="336"/>
        <v>insert into servicios_comentarios (comentario, id_admin, id_estatus, created_at, updated_at) values('CEL: 6144355515',1,1058,'2017-07-24 00:00:00','2017-07-24 00:00:00');</v>
      </c>
      <c r="BI1059" s="137" t="str">
        <f t="shared" si="337"/>
        <v>update bitacoras_estatus set comprobacion_uso = 1, id_estatus=10 where id=1058;</v>
      </c>
      <c r="BJ1059" s="137" t="str">
        <f t="shared" si="338"/>
        <v>update bitacoras_estatus set numero_expediente = '873280', numero_registro = '1044749', id_estatus = 10, fecha_inicio = '2017-07-24', fecha_vencimiento ='2027-07-24', created_at ='2017-07-24 00:00:00', updated_at ='2017-07-24 00:00:00', id_clase=null, id_marca=981, id_cliente=75, vigencia = 1 where id =1058;</v>
      </c>
      <c r="BK1059" s="137" t="str">
        <f t="shared" si="339"/>
        <v>update bitacoras_estatus set id_estatus = 10 where id =1058;</v>
      </c>
    </row>
    <row r="1060" spans="1:63" ht="40">
      <c r="A1060" s="3">
        <v>873275</v>
      </c>
      <c r="B1060" s="3">
        <v>1033569</v>
      </c>
      <c r="C1060" s="3">
        <f>IF(Tabla1[[#This Row],[No. REG.]]="","",1)</f>
        <v>1</v>
      </c>
      <c r="D1060" s="3" t="s">
        <v>46</v>
      </c>
      <c r="E1060" s="3">
        <f>IF(Tabla1[[#This Row],[STATUS]]="","",VLOOKUP(D1060,Estatus!$A$2:$B$13,2,0))</f>
        <v>10</v>
      </c>
      <c r="F1060" s="3">
        <f>IF(Tabla1[[#This Row],[STATUS]]="","",VLOOKUP(D1060,Estatus!$A$2:$I$12,9,0))</f>
        <v>1</v>
      </c>
      <c r="G1060" s="12" t="s">
        <v>8732</v>
      </c>
      <c r="H1060" s="7">
        <v>42940</v>
      </c>
      <c r="I1060" s="80">
        <f t="shared" si="320"/>
        <v>2017</v>
      </c>
      <c r="J1060" s="80">
        <f t="shared" si="321"/>
        <v>7</v>
      </c>
      <c r="K1060" s="80">
        <f t="shared" si="322"/>
        <v>24</v>
      </c>
      <c r="L1060" s="80" t="str">
        <f t="shared" si="323"/>
        <v>07</v>
      </c>
      <c r="M1060" s="80">
        <f t="shared" si="324"/>
        <v>24</v>
      </c>
      <c r="N1060" s="80" t="str">
        <f t="shared" si="325"/>
        <v>'2017-07-24'</v>
      </c>
      <c r="O1060" s="80" t="str">
        <f t="shared" si="326"/>
        <v>'2017-07-24 00:00:00'</v>
      </c>
      <c r="P1060" s="7">
        <v>46592</v>
      </c>
      <c r="Q1060" s="80">
        <f t="shared" si="327"/>
        <v>2027</v>
      </c>
      <c r="R1060" s="80">
        <f t="shared" si="328"/>
        <v>7</v>
      </c>
      <c r="S1060" s="80">
        <f t="shared" si="329"/>
        <v>24</v>
      </c>
      <c r="T1060" s="80" t="str">
        <f t="shared" si="330"/>
        <v>07</v>
      </c>
      <c r="U1060" s="80">
        <f t="shared" si="331"/>
        <v>24</v>
      </c>
      <c r="V1060" s="80" t="str">
        <f t="shared" si="332"/>
        <v>'2027-07-24'</v>
      </c>
      <c r="W1060" s="80"/>
      <c r="X1060" s="80" t="str">
        <f t="shared" si="333"/>
        <v>null</v>
      </c>
      <c r="Y1060" s="3" t="s">
        <v>5459</v>
      </c>
      <c r="Z1060" s="124">
        <f>IFERROR(IF(Y1060="","null",VLOOKUP(Y1060,Marcas!$A$2:$C$2024,2,0)),"")</f>
        <v>1158</v>
      </c>
      <c r="AA1060" s="3" t="s">
        <v>5454</v>
      </c>
      <c r="AB1060" s="3">
        <f>IFERROR(IF(AA1060="","",IF(AA1060="EMPORIO LEGAL",1,VLOOKUP(AA1060,Clientes!$A$2:$B$1190,2,0))),"")</f>
        <v>75</v>
      </c>
      <c r="AC1060" s="3">
        <f>IFERROR(IF(Tabla1[[#This Row],[id_control]]="null","",VLOOKUP(CONCATENATE(Tabla1[[#This Row],[CLIENTE]],"-",Tabla1[[#This Row],[id_control]]),Hoja1!$C$2:$D$1994,2,0)),"")</f>
        <v>1060</v>
      </c>
      <c r="AD1060" s="3" t="s">
        <v>5460</v>
      </c>
      <c r="AE1060" s="3"/>
      <c r="AF1060" s="3"/>
      <c r="AG1060" s="3"/>
      <c r="AH1060" s="3"/>
      <c r="AI1060" s="3"/>
      <c r="AJ1060" s="3"/>
      <c r="AK1060" s="3"/>
      <c r="AL1060" s="3"/>
      <c r="AM1060" s="6"/>
      <c r="AN1060" s="6"/>
      <c r="AO1060" s="6"/>
      <c r="AP1060" s="6"/>
      <c r="AQ1060" s="4">
        <v>6144355515</v>
      </c>
      <c r="AR1060" s="6"/>
      <c r="AS1060" s="6"/>
      <c r="AT1060" s="6"/>
      <c r="AU1060" s="6"/>
      <c r="AV1060" s="6" t="s">
        <v>5456</v>
      </c>
      <c r="AW1060" s="6"/>
      <c r="AX1060" s="6"/>
      <c r="AY1060" s="6"/>
      <c r="AZ1060" s="6"/>
      <c r="BA1060" s="6"/>
      <c r="BB1060" s="6"/>
      <c r="BC1060" s="6"/>
      <c r="BD1060" s="6" t="s">
        <v>5458</v>
      </c>
      <c r="BE1060" s="8">
        <v>1059</v>
      </c>
      <c r="BF1060" s="6" t="str">
        <f t="shared" si="334"/>
        <v>insert into bitacoras_estatus (numero_expediente, numero_registro, representante, fecha_inicio, fecha_vencimiento, id_cliente, id_admin, id_bitacoras_estatus, id_estatus, id_clase, id_marca, created_at, updated_at) values('873275','1033569','MOLDES Y DETALLES, S.A DE C.V.','2017-07-24','2027-07-24','75','2','1','1',null,1158,'2017-07-24 00:00:00','2017-07-24 00:00:00');</v>
      </c>
      <c r="BG1060" s="6" t="str">
        <f t="shared" si="335"/>
        <v>insert into servicios_comentarios (comentario, id_admin, id_estatus, created_at, updated_at) values('SOLICITUD DE RENOVACIÓN DE RM DE 7 DE ABRIL DE 2017. EL 30 MAY 2017 SE RENOVO NUM. 390817/2017',1,1059,'2017-07-24 00:00:00','2017-07-24 00:00:00');</v>
      </c>
      <c r="BH1060" s="6" t="str">
        <f t="shared" si="336"/>
        <v>insert into servicios_comentarios (comentario, id_admin, id_estatus, created_at, updated_at) values('CEL: 6144355515',1,1059,'2017-07-24 00:00:00','2017-07-24 00:00:00');</v>
      </c>
      <c r="BI1060" s="137" t="str">
        <f t="shared" si="337"/>
        <v>update bitacoras_estatus set comprobacion_uso = 1, id_estatus=10 where id=1059;</v>
      </c>
      <c r="BJ1060" s="137" t="str">
        <f t="shared" si="338"/>
        <v>update bitacoras_estatus set numero_expediente = '873275', numero_registro = '1033569', id_estatus = 10, fecha_inicio = '2017-07-24', fecha_vencimiento ='2027-07-24', created_at ='2017-07-24 00:00:00', updated_at ='2017-07-24 00:00:00', id_clase=null, id_marca=1158, id_cliente=75, vigencia = 1 where id =1059;</v>
      </c>
      <c r="BK1060" s="137" t="str">
        <f t="shared" si="339"/>
        <v>update bitacoras_estatus set id_estatus = 10 where id =1059;</v>
      </c>
    </row>
    <row r="1061" spans="1:63">
      <c r="A1061" s="3">
        <v>1269976</v>
      </c>
      <c r="B1061" s="3">
        <v>1310866</v>
      </c>
      <c r="C1061" s="3">
        <f>IF(Tabla1[[#This Row],[No. REG.]]="","",1)</f>
        <v>1</v>
      </c>
      <c r="D1061" s="3" t="s">
        <v>46</v>
      </c>
      <c r="E1061" s="3">
        <f>IF(Tabla1[[#This Row],[STATUS]]="","",VLOOKUP(D1061,Estatus!$A$2:$B$13,2,0))</f>
        <v>10</v>
      </c>
      <c r="F1061" s="3">
        <f>IF(Tabla1[[#This Row],[STATUS]]="","",VLOOKUP(D1061,Estatus!$A$2:$I$12,9,0))</f>
        <v>1</v>
      </c>
      <c r="G1061" s="12" t="s">
        <v>5461</v>
      </c>
      <c r="H1061" s="7">
        <v>41026</v>
      </c>
      <c r="I1061" s="80">
        <f t="shared" si="320"/>
        <v>2012</v>
      </c>
      <c r="J1061" s="80">
        <f t="shared" si="321"/>
        <v>4</v>
      </c>
      <c r="K1061" s="80">
        <f t="shared" si="322"/>
        <v>27</v>
      </c>
      <c r="L1061" s="80" t="str">
        <f t="shared" si="323"/>
        <v>04</v>
      </c>
      <c r="M1061" s="80">
        <f t="shared" si="324"/>
        <v>27</v>
      </c>
      <c r="N1061" s="80" t="str">
        <f t="shared" si="325"/>
        <v>'2012-04-27'</v>
      </c>
      <c r="O1061" s="80" t="str">
        <f t="shared" si="326"/>
        <v>'2012-04-27 00:00:00'</v>
      </c>
      <c r="P1061" s="7">
        <v>44678</v>
      </c>
      <c r="Q1061" s="80">
        <f t="shared" si="327"/>
        <v>2022</v>
      </c>
      <c r="R1061" s="80">
        <f t="shared" si="328"/>
        <v>4</v>
      </c>
      <c r="S1061" s="80">
        <f t="shared" si="329"/>
        <v>27</v>
      </c>
      <c r="T1061" s="80" t="str">
        <f t="shared" si="330"/>
        <v>04</v>
      </c>
      <c r="U1061" s="80">
        <f t="shared" si="331"/>
        <v>27</v>
      </c>
      <c r="V1061" s="80" t="str">
        <f t="shared" si="332"/>
        <v>'2022-04-27'</v>
      </c>
      <c r="W1061" s="80">
        <v>35</v>
      </c>
      <c r="X1061" s="80">
        <f t="shared" si="333"/>
        <v>35</v>
      </c>
      <c r="Y1061" s="3" t="s">
        <v>5462</v>
      </c>
      <c r="Z1061" s="124">
        <f>IFERROR(IF(Y1061="","null",VLOOKUP(Y1061,Marcas!$A$2:$C$2024,2,0)),"")</f>
        <v>106</v>
      </c>
      <c r="AA1061" s="3" t="s">
        <v>5454</v>
      </c>
      <c r="AB1061" s="3">
        <f>IFERROR(IF(AA1061="","",IF(AA1061="EMPORIO LEGAL",1,VLOOKUP(AA1061,Clientes!$A$2:$B$1190,2,0))),"")</f>
        <v>75</v>
      </c>
      <c r="AC1061" s="3">
        <f>IFERROR(IF(Tabla1[[#This Row],[id_control]]="null","",VLOOKUP(CONCATENATE(Tabla1[[#This Row],[CLIENTE]],"-",Tabla1[[#This Row],[id_control]]),Hoja1!$C$2:$D$1994,2,0)),"")</f>
        <v>1061</v>
      </c>
      <c r="AD1061" s="3" t="s">
        <v>5463</v>
      </c>
      <c r="AE1061" s="3"/>
      <c r="AF1061" s="3"/>
      <c r="AG1061" s="3"/>
      <c r="AH1061" s="3"/>
      <c r="AI1061" s="3"/>
      <c r="AJ1061" s="3"/>
      <c r="AK1061" s="3"/>
      <c r="AL1061" s="3" t="s">
        <v>5464</v>
      </c>
      <c r="AM1061" s="6"/>
      <c r="AN1061" s="6"/>
      <c r="AO1061" s="6"/>
      <c r="AP1061" s="6"/>
      <c r="AQ1061" s="6"/>
      <c r="AR1061" s="6"/>
      <c r="AS1061" s="6"/>
      <c r="AT1061" s="6"/>
      <c r="AU1061" s="6"/>
      <c r="AV1061" s="8" t="s">
        <v>5465</v>
      </c>
      <c r="AW1061" s="8" t="s">
        <v>5457</v>
      </c>
      <c r="AX1061" s="6"/>
      <c r="AY1061" s="6"/>
      <c r="AZ1061" s="6"/>
      <c r="BA1061" s="6"/>
      <c r="BB1061" s="6"/>
      <c r="BC1061" s="6"/>
      <c r="BD1061" s="6"/>
      <c r="BE1061" s="8">
        <v>1060</v>
      </c>
      <c r="BF1061" s="6" t="str">
        <f t="shared" si="334"/>
        <v>insert into bitacoras_estatus (numero_expediente, numero_registro, representante, fecha_inicio, fecha_vencimiento, id_cliente, id_admin, id_bitacoras_estatus, id_estatus, id_clase, id_marca, created_at, updated_at) values('1269976','1310866','FERNANDO HINOJOS VILLASEÑOR','2012-04-27','2022-04-27','75','2','1','1',35,106,'2012-04-27 00:00:00','2012-04-27 00:00:00');</v>
      </c>
      <c r="BG1061" s="6" t="str">
        <f t="shared" si="335"/>
        <v>insert into servicios_comentarios (comentario, id_admin, id_estatus, created_at, updated_at) values('CLASE 35',1,1060,'2012-04-27 00:00:00','2012-04-27 00:00:00');</v>
      </c>
      <c r="BH1061" s="6" t="str">
        <f t="shared" si="336"/>
        <v/>
      </c>
      <c r="BI1061" s="137" t="str">
        <f t="shared" si="337"/>
        <v>update bitacoras_estatus set comprobacion_uso = 1, id_estatus=10 where id=1060;</v>
      </c>
      <c r="BJ1061" s="137" t="str">
        <f t="shared" si="338"/>
        <v>update bitacoras_estatus set numero_expediente = '1269976', numero_registro = '1310866', id_estatus = 10, fecha_inicio = '2012-04-27', fecha_vencimiento ='2022-04-27', created_at ='2012-04-27 00:00:00', updated_at ='2012-04-27 00:00:00', id_clase=35, id_marca=106, id_cliente=75, vigencia = 1 where id =1060;</v>
      </c>
      <c r="BK1061" s="137" t="str">
        <f t="shared" si="339"/>
        <v>update bitacoras_estatus set id_estatus = 10 where id =1060;</v>
      </c>
    </row>
    <row r="1062" spans="1:63" ht="27">
      <c r="A1062" s="3">
        <v>1558544</v>
      </c>
      <c r="B1062" s="3"/>
      <c r="C1062" s="3" t="str">
        <f>IF(Tabla1[[#This Row],[No. REG.]]="","",1)</f>
        <v/>
      </c>
      <c r="D1062" s="3" t="s">
        <v>8681</v>
      </c>
      <c r="E1062" s="3">
        <f>IF(Tabla1[[#This Row],[STATUS]]="","",VLOOKUP(D1062,Estatus!$A$2:$B$13,2,0))</f>
        <v>8</v>
      </c>
      <c r="F1062" s="3">
        <f>IF(Tabla1[[#This Row],[STATUS]]="","",VLOOKUP(D1062,Estatus!$A$2:$I$12,9,0))</f>
        <v>1</v>
      </c>
      <c r="G1062" s="12" t="s">
        <v>5466</v>
      </c>
      <c r="H1062" s="7">
        <v>41984</v>
      </c>
      <c r="I1062" s="80">
        <f t="shared" si="320"/>
        <v>2014</v>
      </c>
      <c r="J1062" s="80">
        <f t="shared" si="321"/>
        <v>12</v>
      </c>
      <c r="K1062" s="80">
        <f t="shared" si="322"/>
        <v>11</v>
      </c>
      <c r="L1062" s="80">
        <f t="shared" si="323"/>
        <v>12</v>
      </c>
      <c r="M1062" s="80">
        <f t="shared" si="324"/>
        <v>11</v>
      </c>
      <c r="N1062" s="80" t="str">
        <f t="shared" si="325"/>
        <v>'2014-12-11'</v>
      </c>
      <c r="O1062" s="80" t="str">
        <f t="shared" si="326"/>
        <v>'2014-12-11 00:00:00'</v>
      </c>
      <c r="P1062" s="7">
        <v>45637</v>
      </c>
      <c r="Q1062" s="80">
        <f t="shared" si="327"/>
        <v>2024</v>
      </c>
      <c r="R1062" s="80">
        <f t="shared" si="328"/>
        <v>12</v>
      </c>
      <c r="S1062" s="80">
        <f t="shared" si="329"/>
        <v>11</v>
      </c>
      <c r="T1062" s="80">
        <f t="shared" si="330"/>
        <v>12</v>
      </c>
      <c r="U1062" s="80">
        <f t="shared" si="331"/>
        <v>11</v>
      </c>
      <c r="V1062" s="80" t="str">
        <f t="shared" si="332"/>
        <v>'2024-12-11'</v>
      </c>
      <c r="W1062" s="80">
        <v>35</v>
      </c>
      <c r="X1062" s="80">
        <f t="shared" si="333"/>
        <v>35</v>
      </c>
      <c r="Y1062" s="3" t="s">
        <v>5467</v>
      </c>
      <c r="Z1062" s="124">
        <f>IFERROR(IF(Y1062="","null",VLOOKUP(Y1062,Marcas!$A$2:$C$2024,2,0)),"")</f>
        <v>105</v>
      </c>
      <c r="AA1062" s="3" t="s">
        <v>5454</v>
      </c>
      <c r="AB1062" s="3">
        <f>IFERROR(IF(AA1062="","",IF(AA1062="EMPORIO LEGAL",1,VLOOKUP(AA1062,Clientes!$A$2:$B$1190,2,0))),"")</f>
        <v>75</v>
      </c>
      <c r="AC1062" s="3">
        <f>IFERROR(IF(Tabla1[[#This Row],[id_control]]="null","",VLOOKUP(CONCATENATE(Tabla1[[#This Row],[CLIENTE]],"-",Tabla1[[#This Row],[id_control]]),Hoja1!$C$2:$D$1994,2,0)),"")</f>
        <v>1062</v>
      </c>
      <c r="AD1062" s="3" t="s">
        <v>5463</v>
      </c>
      <c r="AE1062" s="3"/>
      <c r="AF1062" s="3"/>
      <c r="AG1062" s="3"/>
      <c r="AH1062" s="3"/>
      <c r="AI1062" s="3"/>
      <c r="AJ1062" s="3"/>
      <c r="AK1062" s="3"/>
      <c r="AL1062" s="3"/>
      <c r="AM1062" s="6"/>
      <c r="AN1062" s="6"/>
      <c r="AO1062" s="6"/>
      <c r="AP1062" s="6"/>
      <c r="AQ1062" s="6"/>
      <c r="AR1062" s="6"/>
      <c r="AS1062" s="6"/>
      <c r="AT1062" s="6"/>
      <c r="AU1062" s="6"/>
      <c r="AV1062" s="6"/>
      <c r="AW1062" s="6"/>
      <c r="AX1062" s="6"/>
      <c r="AY1062" s="6"/>
      <c r="AZ1062" s="6"/>
      <c r="BA1062" s="6"/>
      <c r="BB1062" s="6"/>
      <c r="BC1062" s="6"/>
      <c r="BD1062" s="6"/>
      <c r="BE1062" s="8">
        <v>1061</v>
      </c>
      <c r="BF1062" s="6" t="str">
        <f t="shared" si="334"/>
        <v>insert into bitacoras_estatus (numero_expediente, numero_registro, representante, fecha_inicio, fecha_vencimiento, id_cliente, id_admin, id_bitacoras_estatus, id_estatus, id_clase, id_marca, created_at, updated_at) values('1558544','','FERNANDO HINOJOS VILLASEÑOR','2014-12-11','2024-12-11','75','2','1','1',35,105,'2014-12-11 00:00:00','2014-12-11 00:00:00');</v>
      </c>
      <c r="BG1062" s="6" t="str">
        <f t="shared" si="335"/>
        <v>insert into servicios_comentarios (comentario, id_admin, id_estatus, created_at, updated_at) values('CLASE 35 DESARROLLO DE FRANQUICIA FEHER 8-SEPT-16 EN EXP. DIGITAL',1,1061,'2014-12-11 00:00:00','2014-12-11 00:00:00');</v>
      </c>
      <c r="BH1062" s="6" t="str">
        <f t="shared" si="336"/>
        <v/>
      </c>
      <c r="BI1062" s="137" t="str">
        <f t="shared" si="337"/>
        <v>update bitacoras_estatus set comprobacion_uso = 1, id_estatus=8 where id=1061;</v>
      </c>
      <c r="BJ1062" s="137" t="str">
        <f t="shared" si="338"/>
        <v>update bitacoras_estatus set numero_expediente = '1558544', numero_registro = '', id_estatus = 8, fecha_inicio = '2014-12-11', fecha_vencimiento ='2024-12-11', created_at ='2014-12-11 00:00:00', updated_at ='2014-12-11 00:00:00', id_clase=35, id_marca=105, id_cliente=75, vigencia = 1 where id =1061;</v>
      </c>
      <c r="BK1062" s="137" t="str">
        <f t="shared" si="339"/>
        <v>update bitacoras_estatus set id_estatus = 8 where id =1061;</v>
      </c>
    </row>
    <row r="1063" spans="1:63">
      <c r="A1063" s="6">
        <v>1342094</v>
      </c>
      <c r="B1063" s="6">
        <v>1362669</v>
      </c>
      <c r="C1063" s="6">
        <f>IF(Tabla1[[#This Row],[No. REG.]]="","",1)</f>
        <v>1</v>
      </c>
      <c r="D1063" s="3" t="s">
        <v>46</v>
      </c>
      <c r="E1063" s="3">
        <f>IF(Tabla1[[#This Row],[STATUS]]="","",VLOOKUP(D1063,Estatus!$A$2:$B$13,2,0))</f>
        <v>10</v>
      </c>
      <c r="F1063" s="3">
        <f>IF(Tabla1[[#This Row],[STATUS]]="","",VLOOKUP(D1063,Estatus!$A$2:$I$12,9,0))</f>
        <v>1</v>
      </c>
      <c r="G1063" s="16" t="s">
        <v>166</v>
      </c>
      <c r="H1063" s="9">
        <v>41297</v>
      </c>
      <c r="I1063" s="81">
        <f t="shared" si="320"/>
        <v>2013</v>
      </c>
      <c r="J1063" s="81">
        <f t="shared" si="321"/>
        <v>1</v>
      </c>
      <c r="K1063" s="81">
        <f t="shared" si="322"/>
        <v>23</v>
      </c>
      <c r="L1063" s="81" t="str">
        <f t="shared" si="323"/>
        <v>01</v>
      </c>
      <c r="M1063" s="81">
        <f t="shared" si="324"/>
        <v>23</v>
      </c>
      <c r="N1063" s="81" t="str">
        <f t="shared" si="325"/>
        <v>'2013-01-23'</v>
      </c>
      <c r="O1063" s="81" t="str">
        <f t="shared" si="326"/>
        <v>'2013-01-23 00:00:00'</v>
      </c>
      <c r="P1063" s="9">
        <v>44949</v>
      </c>
      <c r="Q1063" s="81">
        <f t="shared" si="327"/>
        <v>2023</v>
      </c>
      <c r="R1063" s="81">
        <f t="shared" si="328"/>
        <v>1</v>
      </c>
      <c r="S1063" s="81">
        <f t="shared" si="329"/>
        <v>23</v>
      </c>
      <c r="T1063" s="81" t="str">
        <f t="shared" si="330"/>
        <v>01</v>
      </c>
      <c r="U1063" s="81">
        <f t="shared" si="331"/>
        <v>23</v>
      </c>
      <c r="V1063" s="81" t="str">
        <f t="shared" si="332"/>
        <v>'2023-01-23'</v>
      </c>
      <c r="W1063" s="81"/>
      <c r="X1063" s="81" t="str">
        <f t="shared" si="333"/>
        <v>null</v>
      </c>
      <c r="Y1063" s="6" t="s">
        <v>5468</v>
      </c>
      <c r="Z1063" s="123">
        <f>IFERROR(IF(Y1063="","null",VLOOKUP(Y1063,Marcas!$A$2:$C$2024,2,0)),"")</f>
        <v>162</v>
      </c>
      <c r="AA1063" s="6" t="s">
        <v>5469</v>
      </c>
      <c r="AB1063" s="6">
        <f>IFERROR(IF(AA1063="","",IF(AA1063="EMPORIO LEGAL",1,VLOOKUP(AA1063,Clientes!$A$2:$B$1190,2,0))),"")</f>
        <v>74</v>
      </c>
      <c r="AC1063" s="6">
        <f>IFERROR(IF(Tabla1[[#This Row],[id_control]]="null","",VLOOKUP(CONCATENATE(Tabla1[[#This Row],[CLIENTE]],"-",Tabla1[[#This Row],[id_control]]),Hoja1!$C$2:$D$1994,2,0)),"")</f>
        <v>1063</v>
      </c>
      <c r="AD1063" s="6" t="s">
        <v>5106</v>
      </c>
      <c r="AE1063" s="6"/>
      <c r="AF1063" s="6"/>
      <c r="AG1063" s="6"/>
      <c r="AH1063" s="6"/>
      <c r="AI1063" s="6"/>
      <c r="AJ1063" s="6"/>
      <c r="AK1063" s="6"/>
      <c r="AL1063" s="3" t="s">
        <v>5107</v>
      </c>
      <c r="AM1063" s="6"/>
      <c r="AN1063" s="6"/>
      <c r="AO1063" s="6"/>
      <c r="AP1063" s="6"/>
      <c r="AQ1063" s="8" t="s">
        <v>5108</v>
      </c>
      <c r="AR1063" s="6"/>
      <c r="AS1063" s="6"/>
      <c r="AT1063" s="6"/>
      <c r="AU1063" s="6"/>
      <c r="AV1063" s="8" t="s">
        <v>4627</v>
      </c>
      <c r="AW1063" s="8" t="s">
        <v>2214</v>
      </c>
      <c r="AX1063" s="6"/>
      <c r="AY1063" s="6"/>
      <c r="AZ1063" s="6"/>
      <c r="BA1063" s="6"/>
      <c r="BB1063" s="6"/>
      <c r="BC1063" s="6"/>
      <c r="BD1063" s="6" t="s">
        <v>5109</v>
      </c>
      <c r="BE1063" s="8">
        <v>1062</v>
      </c>
      <c r="BF1063" s="6" t="str">
        <f t="shared" si="334"/>
        <v>insert into bitacoras_estatus (numero_expediente, numero_registro, representante, fecha_inicio, fecha_vencimiento, id_cliente, id_admin, id_bitacoras_estatus, id_estatus, id_clase, id_marca, created_at, updated_at) values('1342094','1362669','LIC, MENDOZA, FRANQUICIALO','2013-01-23','2023-01-23','74','2','1','1',null,162,'2013-01-23 00:00:00','2013-01-23 00:00:00');</v>
      </c>
      <c r="BG1063" s="6" t="str">
        <f t="shared" si="335"/>
        <v>insert into servicios_comentarios (comentario, id_admin, id_estatus, created_at, updated_at) values('TITULO RECIBIDO 05/07/2013',1,1062,'2013-01-23 00:00:00','2013-01-23 00:00:00');</v>
      </c>
      <c r="BH1063" s="6" t="str">
        <f t="shared" si="336"/>
        <v>insert into servicios_comentarios (comentario, id_admin, id_estatus, created_at, updated_at) values('442 1829365 CEL 442 2755187',1,1062,'2013-01-23 00:00:00','2013-01-23 00:00:00');</v>
      </c>
      <c r="BI1063" s="137" t="str">
        <f t="shared" si="337"/>
        <v>update bitacoras_estatus set comprobacion_uso = 1, id_estatus=10 where id=1062;</v>
      </c>
      <c r="BJ1063" s="137" t="str">
        <f t="shared" si="338"/>
        <v>update bitacoras_estatus set numero_expediente = '1342094', numero_registro = '1362669', id_estatus = 10, fecha_inicio = '2013-01-23', fecha_vencimiento ='2023-01-23', created_at ='2013-01-23 00:00:00', updated_at ='2013-01-23 00:00:00', id_clase=null, id_marca=162, id_cliente=74, vigencia = 1 where id =1062;</v>
      </c>
      <c r="BK1063" s="137" t="str">
        <f t="shared" si="339"/>
        <v>update bitacoras_estatus set id_estatus = 10 where id =1062;</v>
      </c>
    </row>
    <row r="1064" spans="1:63" ht="53">
      <c r="A1064" s="3">
        <v>1549864</v>
      </c>
      <c r="B1064" s="3">
        <v>1563469</v>
      </c>
      <c r="C1064" s="3">
        <f>IF(Tabla1[[#This Row],[No. REG.]]="","",1)</f>
        <v>1</v>
      </c>
      <c r="D1064" s="3" t="s">
        <v>46</v>
      </c>
      <c r="E1064" s="3">
        <f>IF(Tabla1[[#This Row],[STATUS]]="","",VLOOKUP(D1064,Estatus!$A$2:$B$13,2,0))</f>
        <v>10</v>
      </c>
      <c r="F1064" s="3">
        <f>IF(Tabla1[[#This Row],[STATUS]]="","",VLOOKUP(D1064,Estatus!$A$2:$I$12,9,0))</f>
        <v>1</v>
      </c>
      <c r="G1064" s="12" t="s">
        <v>5470</v>
      </c>
      <c r="H1064" s="7">
        <v>41962</v>
      </c>
      <c r="I1064" s="80">
        <f t="shared" si="320"/>
        <v>2014</v>
      </c>
      <c r="J1064" s="80">
        <f t="shared" si="321"/>
        <v>11</v>
      </c>
      <c r="K1064" s="80">
        <f t="shared" si="322"/>
        <v>19</v>
      </c>
      <c r="L1064" s="80">
        <f t="shared" si="323"/>
        <v>11</v>
      </c>
      <c r="M1064" s="80">
        <f t="shared" si="324"/>
        <v>19</v>
      </c>
      <c r="N1064" s="80" t="str">
        <f t="shared" si="325"/>
        <v>'2014-11-19'</v>
      </c>
      <c r="O1064" s="80" t="str">
        <f t="shared" si="326"/>
        <v>'2014-11-19 00:00:00'</v>
      </c>
      <c r="P1064" s="7">
        <v>45615</v>
      </c>
      <c r="Q1064" s="80">
        <f t="shared" si="327"/>
        <v>2024</v>
      </c>
      <c r="R1064" s="80">
        <f t="shared" si="328"/>
        <v>11</v>
      </c>
      <c r="S1064" s="80">
        <f t="shared" si="329"/>
        <v>19</v>
      </c>
      <c r="T1064" s="80">
        <f t="shared" si="330"/>
        <v>11</v>
      </c>
      <c r="U1064" s="80">
        <f t="shared" si="331"/>
        <v>19</v>
      </c>
      <c r="V1064" s="80" t="str">
        <f t="shared" si="332"/>
        <v>'2024-11-19'</v>
      </c>
      <c r="W1064" s="80"/>
      <c r="X1064" s="80" t="str">
        <f t="shared" si="333"/>
        <v>null</v>
      </c>
      <c r="Y1064" s="3" t="s">
        <v>5471</v>
      </c>
      <c r="Z1064" s="124">
        <f>IFERROR(IF(Y1064="","null",VLOOKUP(Y1064,Marcas!$A$2:$C$2024,2,0)),"")</f>
        <v>104</v>
      </c>
      <c r="AA1064" s="3" t="s">
        <v>5471</v>
      </c>
      <c r="AB1064" s="3">
        <f>IFERROR(IF(AA1064="","",IF(AA1064="EMPORIO LEGAL",1,VLOOKUP(AA1064,Clientes!$A$2:$B$1190,2,0))),"")</f>
        <v>73</v>
      </c>
      <c r="AC1064" s="3">
        <f>IFERROR(IF(Tabla1[[#This Row],[id_control]]="null","",VLOOKUP(CONCATENATE(Tabla1[[#This Row],[CLIENTE]],"-",Tabla1[[#This Row],[id_control]]),Hoja1!$C$2:$D$1994,2,0)),"")</f>
        <v>1064</v>
      </c>
      <c r="AD1064" s="3" t="s">
        <v>5472</v>
      </c>
      <c r="AE1064" s="3"/>
      <c r="AF1064" s="3"/>
      <c r="AG1064" s="3"/>
      <c r="AH1064" s="3"/>
      <c r="AI1064" s="3"/>
      <c r="AJ1064" s="3"/>
      <c r="AK1064" s="3"/>
      <c r="AL1064" s="3" t="s">
        <v>5473</v>
      </c>
      <c r="AM1064" s="6"/>
      <c r="AN1064" s="6"/>
      <c r="AO1064" s="6"/>
      <c r="AP1064" s="6"/>
      <c r="AQ1064" s="6"/>
      <c r="AR1064" s="6"/>
      <c r="AS1064" s="6"/>
      <c r="AT1064" s="6"/>
      <c r="AU1064" s="6"/>
      <c r="AV1064" s="6" t="s">
        <v>5474</v>
      </c>
      <c r="AW1064" s="6"/>
      <c r="AX1064" s="6"/>
      <c r="AY1064" s="6"/>
      <c r="AZ1064" s="6"/>
      <c r="BA1064" s="6"/>
      <c r="BB1064" s="6"/>
      <c r="BC1064" s="6"/>
      <c r="BD1064" s="6" t="s">
        <v>5473</v>
      </c>
      <c r="BE1064" s="8">
        <v>1063</v>
      </c>
      <c r="BF1064" s="6" t="str">
        <f t="shared" si="334"/>
        <v>insert into bitacoras_estatus (numero_expediente, numero_registro, representante, fecha_inicio, fecha_vencimiento, id_cliente, id_admin, id_bitacoras_estatus, id_estatus, id_clase, id_marca, created_at, updated_at) values('1549864','1563469','ALEJANDRA MADRID RUIZ','2014-11-19','2024-11-19','73','2','1','1',null,104,'2014-11-19 00:00:00','2014-11-19 00:00:00');</v>
      </c>
      <c r="BG1064" s="6" t="str">
        <f t="shared" si="335"/>
        <v>insert into servicios_comentarios (comentario, id_admin, id_estatus, created_at, updated_at) values('SOLICITUD DE REQUISITOS RECIBIDOS 23MAR15/ CREQ 7 MAY 15. TITULO ENTREGADO 20 OCT 15. PRESENTACION DE CAMBIO DE DOMICILIO EL 3 NOV 15',1,1063,'2014-11-19 00:00:00','2014-11-19 00:00:00');</v>
      </c>
      <c r="BH1064" s="6" t="str">
        <f t="shared" si="336"/>
        <v>insert into servicios_comentarios (comentario, id_admin, id_estatus, created_at, updated_at) values('426 10 70',1,1063,'2014-11-19 00:00:00','2014-11-19 00:00:00');</v>
      </c>
      <c r="BI1064" s="137" t="str">
        <f t="shared" si="337"/>
        <v>update bitacoras_estatus set comprobacion_uso = 1, id_estatus=10 where id=1063;</v>
      </c>
      <c r="BJ1064" s="137" t="str">
        <f t="shared" si="338"/>
        <v>update bitacoras_estatus set numero_expediente = '1549864', numero_registro = '1563469', id_estatus = 10, fecha_inicio = '2014-11-19', fecha_vencimiento ='2024-11-19', created_at ='2014-11-19 00:00:00', updated_at ='2014-11-19 00:00:00', id_clase=null, id_marca=104, id_cliente=73, vigencia = 1 where id =1063;</v>
      </c>
      <c r="BK1064" s="137" t="str">
        <f t="shared" si="339"/>
        <v>update bitacoras_estatus set id_estatus = 10 where id =1063;</v>
      </c>
    </row>
    <row r="1065" spans="1:63" ht="27">
      <c r="A1065" s="3">
        <v>1043791</v>
      </c>
      <c r="B1065" s="3">
        <v>1135424</v>
      </c>
      <c r="C1065" s="3">
        <f>IF(Tabla1[[#This Row],[No. REG.]]="","",1)</f>
        <v>1</v>
      </c>
      <c r="D1065" s="3" t="s">
        <v>46</v>
      </c>
      <c r="E1065" s="3">
        <f>IF(Tabla1[[#This Row],[STATUS]]="","",VLOOKUP(D1065,Estatus!$A$2:$B$13,2,0))</f>
        <v>10</v>
      </c>
      <c r="F1065" s="3">
        <f>IF(Tabla1[[#This Row],[STATUS]]="","",VLOOKUP(D1065,Estatus!$A$2:$I$12,9,0))</f>
        <v>1</v>
      </c>
      <c r="G1065" s="12" t="s">
        <v>5475</v>
      </c>
      <c r="H1065" s="7">
        <v>40102</v>
      </c>
      <c r="I1065" s="80">
        <f t="shared" si="320"/>
        <v>2009</v>
      </c>
      <c r="J1065" s="80">
        <f t="shared" si="321"/>
        <v>10</v>
      </c>
      <c r="K1065" s="80">
        <f t="shared" si="322"/>
        <v>16</v>
      </c>
      <c r="L1065" s="80">
        <f t="shared" si="323"/>
        <v>10</v>
      </c>
      <c r="M1065" s="80">
        <f t="shared" si="324"/>
        <v>16</v>
      </c>
      <c r="N1065" s="80" t="str">
        <f t="shared" si="325"/>
        <v>'2009-10-16'</v>
      </c>
      <c r="O1065" s="80" t="str">
        <f t="shared" si="326"/>
        <v>'2009-10-16 00:00:00'</v>
      </c>
      <c r="P1065" s="7">
        <v>43754</v>
      </c>
      <c r="Q1065" s="80">
        <f t="shared" si="327"/>
        <v>2019</v>
      </c>
      <c r="R1065" s="80">
        <f t="shared" si="328"/>
        <v>10</v>
      </c>
      <c r="S1065" s="80">
        <f t="shared" si="329"/>
        <v>16</v>
      </c>
      <c r="T1065" s="80">
        <f t="shared" si="330"/>
        <v>10</v>
      </c>
      <c r="U1065" s="80">
        <f t="shared" si="331"/>
        <v>16</v>
      </c>
      <c r="V1065" s="80" t="str">
        <f t="shared" si="332"/>
        <v>'2019-10-16'</v>
      </c>
      <c r="W1065" s="80"/>
      <c r="X1065" s="80" t="str">
        <f t="shared" si="333"/>
        <v>null</v>
      </c>
      <c r="Y1065" s="3" t="s">
        <v>5476</v>
      </c>
      <c r="Z1065" s="124">
        <f>IFERROR(IF(Y1065="","null",VLOOKUP(Y1065,Marcas!$A$2:$C$2024,2,0)),"")</f>
        <v>103</v>
      </c>
      <c r="AA1065" s="3" t="s">
        <v>5476</v>
      </c>
      <c r="AB1065" s="3">
        <f>IFERROR(IF(AA1065="","",IF(AA1065="EMPORIO LEGAL",1,VLOOKUP(AA1065,Clientes!$A$2:$B$1190,2,0))),"")</f>
        <v>72</v>
      </c>
      <c r="AC1065" s="3">
        <f>IFERROR(IF(Tabla1[[#This Row],[id_control]]="null","",VLOOKUP(CONCATENATE(Tabla1[[#This Row],[CLIENTE]],"-",Tabla1[[#This Row],[id_control]]),Hoja1!$C$2:$D$1994,2,0)),"")</f>
        <v>1065</v>
      </c>
      <c r="AD1065" s="3" t="s">
        <v>5477</v>
      </c>
      <c r="AE1065" s="3" t="s">
        <v>5478</v>
      </c>
      <c r="AF1065" s="3"/>
      <c r="AG1065" s="3"/>
      <c r="AH1065" s="3"/>
      <c r="AI1065" s="3"/>
      <c r="AJ1065" s="3"/>
      <c r="AK1065" s="3"/>
      <c r="AL1065" s="3" t="s">
        <v>5479</v>
      </c>
      <c r="AM1065" s="6"/>
      <c r="AN1065" s="6"/>
      <c r="AO1065" s="6"/>
      <c r="AP1065" s="6"/>
      <c r="AQ1065" s="11" t="s">
        <v>5480</v>
      </c>
      <c r="AR1065" s="6"/>
      <c r="AS1065" s="6"/>
      <c r="AT1065" s="6"/>
      <c r="AU1065" s="6"/>
      <c r="AV1065" s="6" t="s">
        <v>5481</v>
      </c>
      <c r="AW1065" s="15"/>
      <c r="AX1065" s="15" t="s">
        <v>5482</v>
      </c>
      <c r="AY1065" s="6"/>
      <c r="AZ1065" s="6"/>
      <c r="BA1065" s="6"/>
      <c r="BB1065" s="6"/>
      <c r="BC1065" s="6"/>
      <c r="BD1065" s="6" t="s">
        <v>5483</v>
      </c>
      <c r="BE1065" s="8">
        <v>1064</v>
      </c>
      <c r="BF1065" s="6" t="str">
        <f t="shared" si="334"/>
        <v>insert into bitacoras_estatus (numero_expediente, numero_registro, representante, fecha_inicio, fecha_vencimiento, id_cliente, id_admin, id_bitacoras_estatus, id_estatus, id_clase, id_marca, created_at, updated_at) values('1043791','1135424','LIC. HECTOR MANUEL NAVARRO MONJARREZ','2009-10-16','2019-10-16','72','2','1','1',null,103,'2009-10-16 00:00:00','2009-10-16 00:00:00');</v>
      </c>
      <c r="BG1065" s="6" t="str">
        <f t="shared" si="335"/>
        <v>insert into servicios_comentarios (comentario, id_admin, id_estatus, created_at, updated_at) values('comprobacion de uso de marca enviada 21/08/2013',1,1064,'2009-10-16 00:00:00','2009-10-16 00:00:00');</v>
      </c>
      <c r="BH1065" s="6" t="str">
        <f t="shared" si="336"/>
        <v>insert into servicios_comentarios (comentario, id_admin, id_estatus, created_at, updated_at) values('4 14 68 70 FAX.- 4 14 29 790 CEL.- 614 1 69 06 89',1,1064,'2009-10-16 00:00:00','2009-10-16 00:00:00');</v>
      </c>
      <c r="BI1065" s="137" t="str">
        <f t="shared" si="337"/>
        <v>update bitacoras_estatus set comprobacion_uso = 1, id_estatus=10 where id=1064;</v>
      </c>
      <c r="BJ1065" s="137" t="str">
        <f t="shared" si="338"/>
        <v>update bitacoras_estatus set numero_expediente = '1043791', numero_registro = '1135424', id_estatus = 10, fecha_inicio = '2009-10-16', fecha_vencimiento ='2019-10-16', created_at ='2009-10-16 00:00:00', updated_at ='2009-10-16 00:00:00', id_clase=null, id_marca=103, id_cliente=72, vigencia = 1 where id =1064;</v>
      </c>
      <c r="BK1065" s="137" t="str">
        <f t="shared" si="339"/>
        <v>update bitacoras_estatus set id_estatus = 10 where id =1064;</v>
      </c>
    </row>
    <row r="1066" spans="1:63" ht="27">
      <c r="A1066" s="3">
        <v>1083441</v>
      </c>
      <c r="B1066" s="3">
        <v>1171730</v>
      </c>
      <c r="C1066" s="3">
        <f>IF(Tabla1[[#This Row],[No. REG.]]="","",1)</f>
        <v>1</v>
      </c>
      <c r="D1066" s="3" t="s">
        <v>46</v>
      </c>
      <c r="E1066" s="3">
        <f>IF(Tabla1[[#This Row],[STATUS]]="","",VLOOKUP(D1066,Estatus!$A$2:$B$13,2,0))</f>
        <v>10</v>
      </c>
      <c r="F1066" s="3">
        <f>IF(Tabla1[[#This Row],[STATUS]]="","",VLOOKUP(D1066,Estatus!$A$2:$I$12,9,0))</f>
        <v>1</v>
      </c>
      <c r="G1066" s="12" t="s">
        <v>5484</v>
      </c>
      <c r="H1066" s="7">
        <v>40275</v>
      </c>
      <c r="I1066" s="80">
        <f t="shared" si="320"/>
        <v>2010</v>
      </c>
      <c r="J1066" s="80">
        <f t="shared" si="321"/>
        <v>4</v>
      </c>
      <c r="K1066" s="80">
        <f t="shared" si="322"/>
        <v>7</v>
      </c>
      <c r="L1066" s="80" t="str">
        <f t="shared" si="323"/>
        <v>04</v>
      </c>
      <c r="M1066" s="80" t="str">
        <f t="shared" si="324"/>
        <v>07</v>
      </c>
      <c r="N1066" s="80" t="str">
        <f t="shared" si="325"/>
        <v>'2010-04-07'</v>
      </c>
      <c r="O1066" s="80" t="str">
        <f t="shared" si="326"/>
        <v>'2010-04-07 00:00:00'</v>
      </c>
      <c r="P1066" s="7">
        <v>43928</v>
      </c>
      <c r="Q1066" s="80">
        <f t="shared" si="327"/>
        <v>2020</v>
      </c>
      <c r="R1066" s="80">
        <f t="shared" si="328"/>
        <v>4</v>
      </c>
      <c r="S1066" s="80">
        <f t="shared" si="329"/>
        <v>7</v>
      </c>
      <c r="T1066" s="80" t="str">
        <f t="shared" si="330"/>
        <v>04</v>
      </c>
      <c r="U1066" s="80" t="str">
        <f t="shared" si="331"/>
        <v>07</v>
      </c>
      <c r="V1066" s="80" t="str">
        <f t="shared" si="332"/>
        <v>'2020-04-07'</v>
      </c>
      <c r="W1066" s="80"/>
      <c r="X1066" s="80" t="str">
        <f t="shared" si="333"/>
        <v>null</v>
      </c>
      <c r="Y1066" s="3" t="s">
        <v>5476</v>
      </c>
      <c r="Z1066" s="124">
        <f>IFERROR(IF(Y1066="","null",VLOOKUP(Y1066,Marcas!$A$2:$C$2024,2,0)),"")</f>
        <v>103</v>
      </c>
      <c r="AA1066" s="3" t="s">
        <v>5476</v>
      </c>
      <c r="AB1066" s="3">
        <f>IFERROR(IF(AA1066="","",IF(AA1066="EMPORIO LEGAL",1,VLOOKUP(AA1066,Clientes!$A$2:$B$1190,2,0))),"")</f>
        <v>72</v>
      </c>
      <c r="AC1066" s="3">
        <f>IFERROR(IF(Tabla1[[#This Row],[id_control]]="null","",VLOOKUP(CONCATENATE(Tabla1[[#This Row],[CLIENTE]],"-",Tabla1[[#This Row],[id_control]]),Hoja1!$C$2:$D$1994,2,0)),"")</f>
        <v>1065</v>
      </c>
      <c r="AD1066" s="3" t="s">
        <v>5485</v>
      </c>
      <c r="AE1066" s="3"/>
      <c r="AF1066" s="3"/>
      <c r="AG1066" s="3"/>
      <c r="AH1066" s="3"/>
      <c r="AI1066" s="3"/>
      <c r="AJ1066" s="3"/>
      <c r="AK1066" s="3"/>
      <c r="AL1066" s="3">
        <v>4146870</v>
      </c>
      <c r="AM1066" s="11">
        <v>4142979</v>
      </c>
      <c r="AN1066" s="6"/>
      <c r="AO1066" s="6"/>
      <c r="AP1066" s="6"/>
      <c r="AQ1066" s="11" t="s">
        <v>5486</v>
      </c>
      <c r="AR1066" s="6"/>
      <c r="AS1066" s="6"/>
      <c r="AT1066" s="6"/>
      <c r="AU1066" s="6"/>
      <c r="AV1066" s="8" t="s">
        <v>5487</v>
      </c>
      <c r="AW1066" s="11" t="s">
        <v>5482</v>
      </c>
      <c r="AX1066" s="6"/>
      <c r="AY1066" s="6"/>
      <c r="AZ1066" s="6"/>
      <c r="BA1066" s="6"/>
      <c r="BB1066" s="6"/>
      <c r="BC1066" s="6"/>
      <c r="BD1066" s="6" t="s">
        <v>5488</v>
      </c>
      <c r="BE1066" s="8">
        <v>1065</v>
      </c>
      <c r="BF1066" s="6" t="str">
        <f t="shared" si="334"/>
        <v>insert into bitacoras_estatus (numero_expediente, numero_registro, representante, fecha_inicio, fecha_vencimiento, id_cliente, id_admin, id_bitacoras_estatus, id_estatus, id_clase, id_marca, created_at, updated_at) values('1083441','1171730','HECTOR MANUEL NAVARRO MANJARREZ','2010-04-07','2020-04-07','72','2','1','1',null,103,'2010-04-07 00:00:00','2010-04-07 00:00:00');</v>
      </c>
      <c r="BG1066" s="6" t="str">
        <f t="shared" si="335"/>
        <v>insert into servicios_comentarios (comentario, id_admin, id_estatus, created_at, updated_at) values('comprobacion de uso de marca recibida el 17/10/2013',1,1065,'2010-04-07 00:00:00','2010-04-07 00:00:00');</v>
      </c>
      <c r="BH1066" s="6" t="str">
        <f t="shared" si="336"/>
        <v>insert into servicios_comentarios (comentario, id_admin, id_estatus, created_at, updated_at) values('4146870, 4142979, cel614169 0689',1,1065,'2010-04-07 00:00:00','2010-04-07 00:00:00');</v>
      </c>
      <c r="BI1066" s="137" t="str">
        <f t="shared" si="337"/>
        <v>update bitacoras_estatus set comprobacion_uso = 1, id_estatus=10 where id=1065;</v>
      </c>
      <c r="BJ1066" s="137" t="str">
        <f t="shared" si="338"/>
        <v>update bitacoras_estatus set numero_expediente = '1083441', numero_registro = '1171730', id_estatus = 10, fecha_inicio = '2010-04-07', fecha_vencimiento ='2020-04-07', created_at ='2010-04-07 00:00:00', updated_at ='2010-04-07 00:00:00', id_clase=null, id_marca=103, id_cliente=72, vigencia = 1 where id =1065;</v>
      </c>
      <c r="BK1066" s="137" t="str">
        <f t="shared" si="339"/>
        <v>update bitacoras_estatus set id_estatus = 10 where id =1065;</v>
      </c>
    </row>
    <row r="1067" spans="1:63" ht="118">
      <c r="A1067" s="3">
        <v>1480053</v>
      </c>
      <c r="B1067" s="3">
        <v>1464396</v>
      </c>
      <c r="C1067" s="3">
        <f>IF(Tabla1[[#This Row],[No. REG.]]="","",1)</f>
        <v>1</v>
      </c>
      <c r="D1067" s="3" t="s">
        <v>46</v>
      </c>
      <c r="E1067" s="3">
        <f>IF(Tabla1[[#This Row],[STATUS]]="","",VLOOKUP(D1067,Estatus!$A$2:$B$13,2,0))</f>
        <v>10</v>
      </c>
      <c r="F1067" s="3">
        <f>IF(Tabla1[[#This Row],[STATUS]]="","",VLOOKUP(D1067,Estatus!$A$2:$I$12,9,0))</f>
        <v>1</v>
      </c>
      <c r="G1067" s="12" t="s">
        <v>5489</v>
      </c>
      <c r="H1067" s="7">
        <v>41753</v>
      </c>
      <c r="I1067" s="80">
        <f t="shared" si="320"/>
        <v>2014</v>
      </c>
      <c r="J1067" s="80">
        <f t="shared" si="321"/>
        <v>4</v>
      </c>
      <c r="K1067" s="80">
        <f t="shared" si="322"/>
        <v>24</v>
      </c>
      <c r="L1067" s="80" t="str">
        <f t="shared" si="323"/>
        <v>04</v>
      </c>
      <c r="M1067" s="80">
        <f t="shared" si="324"/>
        <v>24</v>
      </c>
      <c r="N1067" s="80" t="str">
        <f t="shared" si="325"/>
        <v>'2014-04-24'</v>
      </c>
      <c r="O1067" s="80" t="str">
        <f t="shared" si="326"/>
        <v>'2014-04-24 00:00:00'</v>
      </c>
      <c r="P1067" s="7">
        <v>45406</v>
      </c>
      <c r="Q1067" s="80">
        <f t="shared" si="327"/>
        <v>2024</v>
      </c>
      <c r="R1067" s="80">
        <f t="shared" si="328"/>
        <v>4</v>
      </c>
      <c r="S1067" s="80">
        <f t="shared" si="329"/>
        <v>24</v>
      </c>
      <c r="T1067" s="80" t="str">
        <f t="shared" si="330"/>
        <v>04</v>
      </c>
      <c r="U1067" s="80">
        <f t="shared" si="331"/>
        <v>24</v>
      </c>
      <c r="V1067" s="80" t="str">
        <f t="shared" si="332"/>
        <v>'2024-04-24'</v>
      </c>
      <c r="W1067" s="80"/>
      <c r="X1067" s="80" t="str">
        <f t="shared" si="333"/>
        <v>null</v>
      </c>
      <c r="Y1067" s="3" t="s">
        <v>5490</v>
      </c>
      <c r="Z1067" s="124">
        <f>IFERROR(IF(Y1067="","null",VLOOKUP(Y1067,Marcas!$A$2:$C$2024,2,0)),"")</f>
        <v>93</v>
      </c>
      <c r="AA1067" s="3" t="s">
        <v>5490</v>
      </c>
      <c r="AB1067" s="3">
        <f>IFERROR(IF(AA1067="","",IF(AA1067="EMPORIO LEGAL",1,VLOOKUP(AA1067,Clientes!$A$2:$B$1190,2,0))),"")</f>
        <v>70</v>
      </c>
      <c r="AC1067" s="3">
        <f>IFERROR(IF(Tabla1[[#This Row],[id_control]]="null","",VLOOKUP(CONCATENATE(Tabla1[[#This Row],[CLIENTE]],"-",Tabla1[[#This Row],[id_control]]),Hoja1!$C$2:$D$1994,2,0)),"")</f>
        <v>1067</v>
      </c>
      <c r="AD1067" s="3" t="s">
        <v>5491</v>
      </c>
      <c r="AE1067" s="3"/>
      <c r="AF1067" s="3"/>
      <c r="AG1067" s="3"/>
      <c r="AH1067" s="3"/>
      <c r="AI1067" s="3"/>
      <c r="AJ1067" s="3"/>
      <c r="AK1067" s="3"/>
      <c r="AL1067" s="3" t="s">
        <v>5492</v>
      </c>
      <c r="AM1067" s="6"/>
      <c r="AN1067" s="6"/>
      <c r="AO1067" s="6"/>
      <c r="AP1067" s="6"/>
      <c r="AQ1067" s="6"/>
      <c r="AR1067" s="6"/>
      <c r="AS1067" s="6"/>
      <c r="AT1067" s="6"/>
      <c r="AU1067" s="6"/>
      <c r="AV1067" s="6" t="s">
        <v>5493</v>
      </c>
      <c r="AW1067" s="6"/>
      <c r="AX1067" s="6"/>
      <c r="AY1067" s="6"/>
      <c r="AZ1067" s="6"/>
      <c r="BA1067" s="6"/>
      <c r="BB1067" s="6"/>
      <c r="BC1067" s="6"/>
      <c r="BD1067" s="6" t="s">
        <v>5492</v>
      </c>
      <c r="BE1067" s="8">
        <v>1066</v>
      </c>
      <c r="BF1067" s="6" t="str">
        <f t="shared" si="334"/>
        <v>insert into bitacoras_estatus (numero_expediente, numero_registro, representante, fecha_inicio, fecha_vencimiento, id_cliente, id_admin, id_bitacoras_estatus, id_estatus, id_clase, id_marca, created_at, updated_at) values('1480053','1464396','LEONARDO ELOY MATA ANCHONDO','2014-04-24','2024-04-24','70','2','1','1',null,93,'2014-04-24 00:00:00','2014-04-24 00:00:00');</v>
      </c>
      <c r="BG1067" s="6" t="str">
        <f t="shared" si="335"/>
        <v>insert into servicios_comentarios (comentario, id_admin, id_estatus, created_at, updated_at) values('TITULO RECIBIDO 28/AGO/14. TITULO ENTREGADO 18/09/2014. CESIÓN DE DERECHOS ENVIADA EN FECHA 06 DE MAYO 2015/ CESIÓN DE DERECHOS 100% ELOY A JANET PRESENTADA EN FECHA 14 DE JULIO DEL 2015/ CESION DE DERECHOS RECIBIDA EL DIA 27 DE JULIO DE 2015 cecion de derechos llego el 21/10 a nombre de mirtha janeth bojorquez loya',1,1066,'2014-04-24 00:00:00','2014-04-24 00:00:00');</v>
      </c>
      <c r="BH1067" s="6" t="str">
        <f t="shared" si="336"/>
        <v>insert into servicios_comentarios (comentario, id_admin, id_estatus, created_at, updated_at) values('TEL 301 06 31 Y 293 01 93 CEL LEO 614 115 35 90 Y JANETH 614 1611745',1,1066,'2014-04-24 00:00:00','2014-04-24 00:00:00');</v>
      </c>
      <c r="BI1067" s="137" t="str">
        <f t="shared" si="337"/>
        <v>update bitacoras_estatus set comprobacion_uso = 1, id_estatus=10 where id=1066;</v>
      </c>
      <c r="BJ1067" s="137" t="str">
        <f t="shared" si="338"/>
        <v>update bitacoras_estatus set numero_expediente = '1480053', numero_registro = '1464396', id_estatus = 10, fecha_inicio = '2014-04-24', fecha_vencimiento ='2024-04-24', created_at ='2014-04-24 00:00:00', updated_at ='2014-04-24 00:00:00', id_clase=null, id_marca=93, id_cliente=70, vigencia = 1 where id =1066;</v>
      </c>
      <c r="BK1067" s="137" t="str">
        <f t="shared" si="339"/>
        <v>update bitacoras_estatus set id_estatus = 10 where id =1066;</v>
      </c>
    </row>
    <row r="1068" spans="1:63">
      <c r="A1068" s="3">
        <v>969170</v>
      </c>
      <c r="B1068" s="3">
        <v>1073691</v>
      </c>
      <c r="C1068" s="3">
        <f>IF(Tabla1[[#This Row],[No. REG.]]="","",1)</f>
        <v>1</v>
      </c>
      <c r="D1068" s="3" t="s">
        <v>41</v>
      </c>
      <c r="E1068" s="3">
        <f>IF(Tabla1[[#This Row],[STATUS]]="","",VLOOKUP(D1068,Estatus!$A$2:$B$13,2,0))</f>
        <v>6</v>
      </c>
      <c r="F1068" s="3">
        <f>IF(Tabla1[[#This Row],[STATUS]]="","",VLOOKUP(D1068,Estatus!$A$2:$I$12,9,0))</f>
        <v>1</v>
      </c>
      <c r="G1068" s="12" t="s">
        <v>5494</v>
      </c>
      <c r="H1068" s="7">
        <v>39731</v>
      </c>
      <c r="I1068" s="80">
        <f t="shared" si="320"/>
        <v>2008</v>
      </c>
      <c r="J1068" s="80">
        <f t="shared" si="321"/>
        <v>10</v>
      </c>
      <c r="K1068" s="80">
        <f t="shared" si="322"/>
        <v>10</v>
      </c>
      <c r="L1068" s="80">
        <f t="shared" si="323"/>
        <v>10</v>
      </c>
      <c r="M1068" s="80">
        <f t="shared" si="324"/>
        <v>10</v>
      </c>
      <c r="N1068" s="80" t="str">
        <f t="shared" si="325"/>
        <v>'2008-10-10'</v>
      </c>
      <c r="O1068" s="80" t="str">
        <f t="shared" si="326"/>
        <v>'2008-10-10 00:00:00'</v>
      </c>
      <c r="P1068" s="7">
        <v>43383</v>
      </c>
      <c r="Q1068" s="80">
        <f t="shared" si="327"/>
        <v>2018</v>
      </c>
      <c r="R1068" s="80">
        <f t="shared" si="328"/>
        <v>10</v>
      </c>
      <c r="S1068" s="80">
        <f t="shared" si="329"/>
        <v>10</v>
      </c>
      <c r="T1068" s="80">
        <f t="shared" si="330"/>
        <v>10</v>
      </c>
      <c r="U1068" s="80">
        <f t="shared" si="331"/>
        <v>10</v>
      </c>
      <c r="V1068" s="80" t="str">
        <f t="shared" si="332"/>
        <v>'2018-10-10'</v>
      </c>
      <c r="W1068" s="80"/>
      <c r="X1068" s="80" t="str">
        <f t="shared" si="333"/>
        <v>null</v>
      </c>
      <c r="Y1068" s="3" t="s">
        <v>5495</v>
      </c>
      <c r="Z1068" s="124">
        <f>IFERROR(IF(Y1068="","null",VLOOKUP(Y1068,Marcas!$A$2:$C$2024,2,0)),"")</f>
        <v>92</v>
      </c>
      <c r="AA1068" s="3" t="s">
        <v>5495</v>
      </c>
      <c r="AB1068" s="3">
        <f>IFERROR(IF(AA1068="","",IF(AA1068="EMPORIO LEGAL",1,VLOOKUP(AA1068,Clientes!$A$2:$B$1190,2,0))),"")</f>
        <v>69</v>
      </c>
      <c r="AC1068" s="3">
        <f>IFERROR(IF(Tabla1[[#This Row],[id_control]]="null","",VLOOKUP(CONCATENATE(Tabla1[[#This Row],[CLIENTE]],"-",Tabla1[[#This Row],[id_control]]),Hoja1!$C$2:$D$1994,2,0)),"")</f>
        <v>1068</v>
      </c>
      <c r="AD1068" s="3" t="s">
        <v>5496</v>
      </c>
      <c r="AE1068" s="3"/>
      <c r="AF1068" s="3"/>
      <c r="AG1068" s="3"/>
      <c r="AH1068" s="3"/>
      <c r="AI1068" s="3"/>
      <c r="AJ1068" s="3"/>
      <c r="AK1068" s="3"/>
      <c r="AL1068" s="3" t="s">
        <v>5497</v>
      </c>
      <c r="AM1068" s="5"/>
      <c r="AN1068" s="5"/>
      <c r="AO1068" s="5"/>
      <c r="AP1068" s="5"/>
      <c r="AQ1068" s="5" t="s">
        <v>5498</v>
      </c>
      <c r="AR1068" s="5"/>
      <c r="AS1068" s="5"/>
      <c r="AT1068" s="5"/>
      <c r="AU1068" s="5"/>
      <c r="AV1068" s="5" t="s">
        <v>5499</v>
      </c>
      <c r="AW1068" s="11"/>
      <c r="AX1068" s="5"/>
      <c r="AY1068" s="5"/>
      <c r="AZ1068" s="5"/>
      <c r="BA1068" s="5"/>
      <c r="BB1068" s="5"/>
      <c r="BC1068" s="5"/>
      <c r="BD1068" s="8" t="s">
        <v>5500</v>
      </c>
      <c r="BE1068" s="8">
        <v>1067</v>
      </c>
      <c r="BF1068" s="6" t="str">
        <f t="shared" si="334"/>
        <v>insert into bitacoras_estatus (numero_expediente, numero_registro, representante, fecha_inicio, fecha_vencimiento, id_cliente, id_admin, id_bitacoras_estatus, id_estatus, id_clase, id_marca, created_at, updated_at) values('969170','1073691','MANUEL ALBERTO GOMEZ GUZMAN','2008-10-10','2018-10-10','69','2','1','1',null,92,'2008-10-10 00:00:00','2008-10-10 00:00:00');</v>
      </c>
      <c r="BG1068" s="6" t="str">
        <f t="shared" si="335"/>
        <v>insert into servicios_comentarios (comentario, id_admin, id_estatus, created_at, updated_at) values('TITULO ENTREGADO 20/03/09',1,1067,'2008-10-10 00:00:00','2008-10-10 00:00:00');</v>
      </c>
      <c r="BH1068" s="6" t="str">
        <f t="shared" si="336"/>
        <v>insert into servicios_comentarios (comentario, id_admin, id_estatus, created_at, updated_at) values('cel614 142-23-81, 415-33-46',1,1067,'2008-10-10 00:00:00','2008-10-10 00:00:00');</v>
      </c>
      <c r="BI1068" s="137" t="str">
        <f t="shared" si="337"/>
        <v>update bitacoras_estatus set comprobacion_uso = 1, id_estatus=6 where id=1067;</v>
      </c>
      <c r="BJ1068" s="137" t="str">
        <f t="shared" si="338"/>
        <v>update bitacoras_estatus set numero_expediente = '969170', numero_registro = '1073691', id_estatus = 6, fecha_inicio = '2008-10-10', fecha_vencimiento ='2018-10-10', created_at ='2008-10-10 00:00:00', updated_at ='2008-10-10 00:00:00', id_clase=null, id_marca=92, id_cliente=69, vigencia = 1 where id =1067;</v>
      </c>
      <c r="BK1068" s="137" t="str">
        <f t="shared" si="339"/>
        <v>update bitacoras_estatus set id_estatus = 6 where id =1067;</v>
      </c>
    </row>
    <row r="1069" spans="1:63">
      <c r="A1069" s="6">
        <v>1297258</v>
      </c>
      <c r="B1069" s="6">
        <v>13333089</v>
      </c>
      <c r="C1069" s="6">
        <f>IF(Tabla1[[#This Row],[No. REG.]]="","",1)</f>
        <v>1</v>
      </c>
      <c r="D1069" s="3" t="s">
        <v>46</v>
      </c>
      <c r="E1069" s="3">
        <f>IF(Tabla1[[#This Row],[STATUS]]="","",VLOOKUP(D1069,Estatus!$A$2:$B$13,2,0))</f>
        <v>10</v>
      </c>
      <c r="F1069" s="3">
        <f>IF(Tabla1[[#This Row],[STATUS]]="","",VLOOKUP(D1069,Estatus!$A$2:$I$12,9,0))</f>
        <v>1</v>
      </c>
      <c r="G1069" s="16" t="s">
        <v>1550</v>
      </c>
      <c r="H1069" s="9">
        <v>41117</v>
      </c>
      <c r="I1069" s="81">
        <f t="shared" si="320"/>
        <v>2012</v>
      </c>
      <c r="J1069" s="81">
        <f t="shared" si="321"/>
        <v>7</v>
      </c>
      <c r="K1069" s="81">
        <f t="shared" si="322"/>
        <v>27</v>
      </c>
      <c r="L1069" s="81" t="str">
        <f t="shared" si="323"/>
        <v>07</v>
      </c>
      <c r="M1069" s="81">
        <f t="shared" si="324"/>
        <v>27</v>
      </c>
      <c r="N1069" s="81" t="str">
        <f t="shared" si="325"/>
        <v>'2012-07-27'</v>
      </c>
      <c r="O1069" s="81" t="str">
        <f t="shared" si="326"/>
        <v>'2012-07-27 00:00:00'</v>
      </c>
      <c r="P1069" s="9">
        <v>44769</v>
      </c>
      <c r="Q1069" s="81">
        <f t="shared" si="327"/>
        <v>2022</v>
      </c>
      <c r="R1069" s="81">
        <f t="shared" si="328"/>
        <v>7</v>
      </c>
      <c r="S1069" s="81">
        <f t="shared" si="329"/>
        <v>27</v>
      </c>
      <c r="T1069" s="81" t="str">
        <f t="shared" si="330"/>
        <v>07</v>
      </c>
      <c r="U1069" s="81">
        <f t="shared" si="331"/>
        <v>27</v>
      </c>
      <c r="V1069" s="81" t="str">
        <f t="shared" si="332"/>
        <v>'2022-07-27'</v>
      </c>
      <c r="W1069" s="81"/>
      <c r="X1069" s="81" t="str">
        <f t="shared" si="333"/>
        <v>null</v>
      </c>
      <c r="Y1069" s="6" t="s">
        <v>5501</v>
      </c>
      <c r="Z1069" s="123">
        <f>IFERROR(IF(Y1069="","null",VLOOKUP(Y1069,Marcas!$A$2:$C$2024,2,0)),"")</f>
        <v>90</v>
      </c>
      <c r="AA1069" s="6" t="s">
        <v>5501</v>
      </c>
      <c r="AB1069" s="6">
        <f>IFERROR(IF(AA1069="","",IF(AA1069="EMPORIO LEGAL",1,VLOOKUP(AA1069,Clientes!$A$2:$B$1190,2,0))),"")</f>
        <v>68</v>
      </c>
      <c r="AC1069" s="6">
        <f>IFERROR(IF(Tabla1[[#This Row],[id_control]]="null","",VLOOKUP(CONCATENATE(Tabla1[[#This Row],[CLIENTE]],"-",Tabla1[[#This Row],[id_control]]),Hoja1!$C$2:$D$1994,2,0)),"")</f>
        <v>1069</v>
      </c>
      <c r="AD1069" s="6" t="s">
        <v>5502</v>
      </c>
      <c r="AE1069" s="6"/>
      <c r="AF1069" s="6"/>
      <c r="AG1069" s="6"/>
      <c r="AH1069" s="6"/>
      <c r="AI1069" s="6"/>
      <c r="AJ1069" s="6"/>
      <c r="AK1069" s="6"/>
      <c r="AL1069" s="8" t="s">
        <v>5503</v>
      </c>
      <c r="AM1069" s="6"/>
      <c r="AN1069" s="6"/>
      <c r="AO1069" s="6"/>
      <c r="AP1069" s="6"/>
      <c r="AQ1069" s="10" t="s">
        <v>5504</v>
      </c>
      <c r="AR1069" s="6"/>
      <c r="AS1069" s="6"/>
      <c r="AT1069" s="6"/>
      <c r="AU1069" s="6"/>
      <c r="AV1069" s="6" t="s">
        <v>5505</v>
      </c>
      <c r="AW1069" s="6"/>
      <c r="AX1069" s="6"/>
      <c r="AY1069" s="6"/>
      <c r="AZ1069" s="6"/>
      <c r="BA1069" s="6"/>
      <c r="BB1069" s="6"/>
      <c r="BC1069" s="6"/>
      <c r="BD1069" s="6" t="s">
        <v>5506</v>
      </c>
      <c r="BE1069" s="8">
        <v>1068</v>
      </c>
      <c r="BF1069" s="6" t="str">
        <f t="shared" si="334"/>
        <v>insert into bitacoras_estatus (numero_expediente, numero_registro, representante, fecha_inicio, fecha_vencimiento, id_cliente, id_admin, id_bitacoras_estatus, id_estatus, id_clase, id_marca, created_at, updated_at) values('1297258','13333089','MARIBEL AMADO ANAYA','2012-07-27','2022-07-27','68','2','1','1',null,90,'2012-07-27 00:00:00','2012-07-27 00:00:00');</v>
      </c>
      <c r="BG1069" s="6" t="str">
        <f t="shared" si="335"/>
        <v>insert into servicios_comentarios (comentario, id_admin, id_estatus, created_at, updated_at) values('TITULO RECIBIDO 07/03/2013',1,1068,'2012-07-27 00:00:00','2012-07-27 00:00:00');</v>
      </c>
      <c r="BH1069" s="6" t="str">
        <f t="shared" si="336"/>
        <v>insert into servicios_comentarios (comentario, id_admin, id_estatus, created_at, updated_at) values('417 5589 CEL.- 290 7425',1,1068,'2012-07-27 00:00:00','2012-07-27 00:00:00');</v>
      </c>
      <c r="BI1069" s="137" t="str">
        <f t="shared" si="337"/>
        <v>update bitacoras_estatus set comprobacion_uso = 1, id_estatus=10 where id=1068;</v>
      </c>
      <c r="BJ1069" s="137" t="str">
        <f t="shared" si="338"/>
        <v>update bitacoras_estatus set numero_expediente = '1297258', numero_registro = '13333089', id_estatus = 10, fecha_inicio = '2012-07-27', fecha_vencimiento ='2022-07-27', created_at ='2012-07-27 00:00:00', updated_at ='2012-07-27 00:00:00', id_clase=null, id_marca=90, id_cliente=68, vigencia = 1 where id =1068;</v>
      </c>
      <c r="BK1069" s="137" t="str">
        <f t="shared" si="339"/>
        <v>update bitacoras_estatus set id_estatus = 10 where id =1068;</v>
      </c>
    </row>
    <row r="1070" spans="1:63" ht="85">
      <c r="A1070" s="6">
        <v>1360522</v>
      </c>
      <c r="B1070" s="6">
        <v>1392884</v>
      </c>
      <c r="C1070" s="6">
        <f>IF(Tabla1[[#This Row],[No. REG.]]="","",1)</f>
        <v>1</v>
      </c>
      <c r="D1070" s="3" t="s">
        <v>46</v>
      </c>
      <c r="E1070" s="3">
        <f>IF(Tabla1[[#This Row],[STATUS]]="","",VLOOKUP(D1070,Estatus!$A$2:$B$13,2,0))</f>
        <v>10</v>
      </c>
      <c r="F1070" s="3">
        <f>IF(Tabla1[[#This Row],[STATUS]]="","",VLOOKUP(D1070,Estatus!$A$2:$I$12,9,0))</f>
        <v>1</v>
      </c>
      <c r="G1070" s="16" t="s">
        <v>5507</v>
      </c>
      <c r="H1070" s="9">
        <v>41359</v>
      </c>
      <c r="I1070" s="81">
        <f t="shared" si="320"/>
        <v>2013</v>
      </c>
      <c r="J1070" s="81">
        <f t="shared" si="321"/>
        <v>3</v>
      </c>
      <c r="K1070" s="81">
        <f t="shared" si="322"/>
        <v>26</v>
      </c>
      <c r="L1070" s="81" t="str">
        <f t="shared" si="323"/>
        <v>03</v>
      </c>
      <c r="M1070" s="81">
        <f t="shared" si="324"/>
        <v>26</v>
      </c>
      <c r="N1070" s="81" t="str">
        <f t="shared" si="325"/>
        <v>'2013-03-26'</v>
      </c>
      <c r="O1070" s="81" t="str">
        <f t="shared" si="326"/>
        <v>'2013-03-26 00:00:00'</v>
      </c>
      <c r="P1070" s="9">
        <v>45011</v>
      </c>
      <c r="Q1070" s="81">
        <f t="shared" si="327"/>
        <v>2023</v>
      </c>
      <c r="R1070" s="81">
        <f t="shared" si="328"/>
        <v>3</v>
      </c>
      <c r="S1070" s="81">
        <f t="shared" si="329"/>
        <v>26</v>
      </c>
      <c r="T1070" s="81" t="str">
        <f t="shared" si="330"/>
        <v>03</v>
      </c>
      <c r="U1070" s="81">
        <f t="shared" si="331"/>
        <v>26</v>
      </c>
      <c r="V1070" s="81" t="str">
        <f t="shared" si="332"/>
        <v>'2023-03-26'</v>
      </c>
      <c r="W1070" s="81"/>
      <c r="X1070" s="81" t="str">
        <f t="shared" si="333"/>
        <v>null</v>
      </c>
      <c r="Y1070" s="6" t="s">
        <v>5508</v>
      </c>
      <c r="Z1070" s="123">
        <f>IFERROR(IF(Y1070="","null",VLOOKUP(Y1070,Marcas!$A$2:$C$2024,2,0)),"")</f>
        <v>89</v>
      </c>
      <c r="AA1070" s="6" t="s">
        <v>5509</v>
      </c>
      <c r="AB1070" s="6">
        <f>IFERROR(IF(AA1070="","",IF(AA1070="EMPORIO LEGAL",1,VLOOKUP(AA1070,Clientes!$A$2:$B$1190,2,0))),"")</f>
        <v>67</v>
      </c>
      <c r="AC1070" s="6">
        <f>IFERROR(IF(Tabla1[[#This Row],[id_control]]="null","",VLOOKUP(CONCATENATE(Tabla1[[#This Row],[CLIENTE]],"-",Tabla1[[#This Row],[id_control]]),Hoja1!$C$2:$D$1994,2,0)),"")</f>
        <v>1070</v>
      </c>
      <c r="AD1070" s="6" t="s">
        <v>614</v>
      </c>
      <c r="AE1070" s="6"/>
      <c r="AF1070" s="6"/>
      <c r="AG1070" s="6"/>
      <c r="AH1070" s="6"/>
      <c r="AI1070" s="6"/>
      <c r="AJ1070" s="6"/>
      <c r="AK1070" s="6"/>
      <c r="AL1070" s="3" t="s">
        <v>615</v>
      </c>
      <c r="AM1070" s="5">
        <v>6622080294</v>
      </c>
      <c r="AN1070" s="5" t="s">
        <v>616</v>
      </c>
      <c r="AO1070" s="5" t="s">
        <v>617</v>
      </c>
      <c r="AP1070" s="5" t="s">
        <v>618</v>
      </c>
      <c r="AQ1070" s="6"/>
      <c r="AR1070" s="6"/>
      <c r="AS1070" s="6"/>
      <c r="AT1070" s="6"/>
      <c r="AU1070" s="6"/>
      <c r="AV1070" s="4" t="s">
        <v>619</v>
      </c>
      <c r="AW1070" s="5" t="s">
        <v>620</v>
      </c>
      <c r="AX1070" s="6"/>
      <c r="AY1070" s="6"/>
      <c r="AZ1070" s="6"/>
      <c r="BA1070" s="6"/>
      <c r="BB1070" s="6"/>
      <c r="BC1070" s="6"/>
      <c r="BD1070" s="16" t="s">
        <v>621</v>
      </c>
      <c r="BE1070" s="8">
        <v>1069</v>
      </c>
      <c r="BF1070" s="6" t="str">
        <f t="shared" si="334"/>
        <v>insert into bitacoras_estatus (numero_expediente, numero_registro, representante, fecha_inicio, fecha_vencimiento, id_cliente, id_admin, id_bitacoras_estatus, id_estatus, id_clase, id_marca, created_at, updated_at) values('1360522','1392884','LIC. VICTOR ROMO, CIF','2013-03-26','2023-03-26','67','2','1','1',null,89,'2013-03-26 00:00:00','2013-03-26 00:00:00');</v>
      </c>
      <c r="BG1070" s="6" t="str">
        <f t="shared" si="335"/>
        <v>insert into servicios_comentarios (comentario, id_admin, id_estatus, created_at, updated_at) values('TITULO RECIBIDO 19/07/2013. TITULO ENVIADO 06/05/2014 GUIA FEDEX 8037 7611 9668',1,1069,'2013-03-26 00:00:00','2013-03-26 00:00:00');</v>
      </c>
      <c r="BH1070" s="6" t="str">
        <f t="shared" si="336"/>
        <v>insert into servicios_comentarios (comentario, id_admin, id_estatus, created_at, updated_at) values('NUEVA OFICINA
662 3 10 42 37
662 3 10 42 38
662-208-0179
662-217-0909
6622080294',1,1069,'2013-03-26 00:00:00','2013-03-26 00:00:00');</v>
      </c>
      <c r="BI1070" s="137" t="str">
        <f t="shared" si="337"/>
        <v>update bitacoras_estatus set comprobacion_uso = 1, id_estatus=10 where id=1069;</v>
      </c>
      <c r="BJ1070" s="137" t="str">
        <f t="shared" si="338"/>
        <v>update bitacoras_estatus set numero_expediente = '1360522', numero_registro = '1392884', id_estatus = 10, fecha_inicio = '2013-03-26', fecha_vencimiento ='2023-03-26', created_at ='2013-03-26 00:00:00', updated_at ='2013-03-26 00:00:00', id_clase=null, id_marca=89, id_cliente=67, vigencia = 1 where id =1069;</v>
      </c>
      <c r="BK1070" s="137" t="str">
        <f t="shared" si="339"/>
        <v>update bitacoras_estatus set id_estatus = 10 where id =1069;</v>
      </c>
    </row>
    <row r="1071" spans="1:63">
      <c r="A1071" s="6">
        <v>908508</v>
      </c>
      <c r="B1071" s="6">
        <v>1034288</v>
      </c>
      <c r="C1071" s="6">
        <f>IF(Tabla1[[#This Row],[No. REG.]]="","",1)</f>
        <v>1</v>
      </c>
      <c r="D1071" s="3" t="s">
        <v>109</v>
      </c>
      <c r="E1071" s="3">
        <f>IF(Tabla1[[#This Row],[STATUS]]="","",VLOOKUP(D1071,Estatus!$A$2:$B$13,2,0))</f>
        <v>9</v>
      </c>
      <c r="F1071" s="3">
        <f>IF(Tabla1[[#This Row],[STATUS]]="","",VLOOKUP(D1071,Estatus!$A$2:$I$12,9,0))</f>
        <v>0</v>
      </c>
      <c r="G1071" s="12" t="s">
        <v>5510</v>
      </c>
      <c r="H1071" s="7">
        <v>39454</v>
      </c>
      <c r="I1071" s="80">
        <f t="shared" si="320"/>
        <v>2008</v>
      </c>
      <c r="J1071" s="80">
        <f t="shared" si="321"/>
        <v>1</v>
      </c>
      <c r="K1071" s="80">
        <f t="shared" si="322"/>
        <v>7</v>
      </c>
      <c r="L1071" s="80" t="str">
        <f t="shared" si="323"/>
        <v>01</v>
      </c>
      <c r="M1071" s="80" t="str">
        <f t="shared" si="324"/>
        <v>07</v>
      </c>
      <c r="N1071" s="80" t="str">
        <f t="shared" si="325"/>
        <v>'2008-01-07'</v>
      </c>
      <c r="O1071" s="80" t="str">
        <f t="shared" si="326"/>
        <v>'2008-01-07 00:00:00'</v>
      </c>
      <c r="P1071" s="7">
        <v>43107</v>
      </c>
      <c r="Q1071" s="80">
        <f t="shared" si="327"/>
        <v>2018</v>
      </c>
      <c r="R1071" s="80">
        <f t="shared" si="328"/>
        <v>1</v>
      </c>
      <c r="S1071" s="80">
        <f t="shared" si="329"/>
        <v>7</v>
      </c>
      <c r="T1071" s="80" t="str">
        <f t="shared" si="330"/>
        <v>01</v>
      </c>
      <c r="U1071" s="80" t="str">
        <f t="shared" si="331"/>
        <v>07</v>
      </c>
      <c r="V1071" s="80" t="str">
        <f t="shared" si="332"/>
        <v>'2018-01-07'</v>
      </c>
      <c r="W1071" s="80"/>
      <c r="X1071" s="80" t="str">
        <f t="shared" si="333"/>
        <v>null</v>
      </c>
      <c r="Y1071" s="6" t="s">
        <v>5511</v>
      </c>
      <c r="Z1071" s="123">
        <f>IFERROR(IF(Y1071="","null",VLOOKUP(Y1071,Marcas!$A$2:$C$2024,2,0)),"")</f>
        <v>87</v>
      </c>
      <c r="AA1071" s="6" t="s">
        <v>5511</v>
      </c>
      <c r="AB1071" s="6">
        <f>IFERROR(IF(AA1071="","",IF(AA1071="EMPORIO LEGAL",1,VLOOKUP(AA1071,Clientes!$A$2:$B$1190,2,0))),"")</f>
        <v>66</v>
      </c>
      <c r="AC1071" s="6">
        <f>IFERROR(IF(Tabla1[[#This Row],[id_control]]="null","",VLOOKUP(CONCATENATE(Tabla1[[#This Row],[CLIENTE]],"-",Tabla1[[#This Row],[id_control]]),Hoja1!$C$2:$D$1994,2,0)),"")</f>
        <v>1071</v>
      </c>
      <c r="AD1071" s="6" t="s">
        <v>5512</v>
      </c>
      <c r="AE1071" s="6"/>
      <c r="AF1071" s="6"/>
      <c r="AG1071" s="6"/>
      <c r="AH1071" s="6"/>
      <c r="AI1071" s="6"/>
      <c r="AJ1071" s="6"/>
      <c r="AK1071" s="6"/>
      <c r="AL1071" s="6">
        <v>4180951</v>
      </c>
      <c r="AM1071" s="6">
        <v>4520169</v>
      </c>
      <c r="AN1071" s="6"/>
      <c r="AO1071" s="6"/>
      <c r="AP1071" s="6"/>
      <c r="AQ1071" s="6"/>
      <c r="AR1071" s="6"/>
      <c r="AS1071" s="6"/>
      <c r="AT1071" s="6"/>
      <c r="AU1071" s="6"/>
      <c r="AV1071" s="5" t="s">
        <v>5513</v>
      </c>
      <c r="AW1071" s="5"/>
      <c r="AX1071" s="5"/>
      <c r="AY1071" s="5"/>
      <c r="AZ1071" s="5"/>
      <c r="BA1071" s="5"/>
      <c r="BB1071" s="5"/>
      <c r="BC1071" s="5"/>
      <c r="BD1071" s="8" t="s">
        <v>5514</v>
      </c>
      <c r="BE1071" s="8">
        <v>1070</v>
      </c>
      <c r="BF1071" s="6" t="str">
        <f t="shared" si="334"/>
        <v>insert into bitacoras_estatus (numero_expediente, numero_registro, representante, fecha_inicio, fecha_vencimiento, id_cliente, id_admin, id_bitacoras_estatus, id_estatus, id_clase, id_marca, created_at, updated_at) values('908508','1034288','C. JESUS ANTONIO GARCIA PRECIADO','2008-01-07','2018-01-07','66','2','1','1',null,87,'2008-01-07 00:00:00','2008-01-07 00:00:00');</v>
      </c>
      <c r="BG1071" s="6" t="str">
        <f t="shared" si="335"/>
        <v>insert into servicios_comentarios (comentario, id_admin, id_estatus, created_at, updated_at) values('TITULO ENTREGADO 7 JULIO 08',1,1070,'2008-01-07 00:00:00','2008-01-07 00:00:00');</v>
      </c>
      <c r="BH1071" s="6" t="str">
        <f t="shared" si="336"/>
        <v>insert into servicios_comentarios (comentario, id_admin, id_estatus, created_at, updated_at) values('4180951, 4520169',1,1070,'2008-01-07 00:00:00','2008-01-07 00:00:00');</v>
      </c>
      <c r="BI1071" s="137" t="str">
        <f t="shared" si="337"/>
        <v>update bitacoras_estatus set comprobacion_uso = 1, id_estatus=9 where id=1070;</v>
      </c>
      <c r="BJ1071" s="137" t="str">
        <f t="shared" si="338"/>
        <v>update bitacoras_estatus set numero_expediente = '908508', numero_registro = '1034288', id_estatus = 9, fecha_inicio = '2008-01-07', fecha_vencimiento ='2018-01-07', created_at ='2008-01-07 00:00:00', updated_at ='2008-01-07 00:00:00', id_clase=null, id_marca=87, id_cliente=66, vigencia = 0 where id =1070;</v>
      </c>
      <c r="BK1071" s="137" t="str">
        <f t="shared" si="339"/>
        <v>update bitacoras_estatus set id_estatus = 9 where id =1070;</v>
      </c>
    </row>
    <row r="1072" spans="1:63">
      <c r="A1072" s="3">
        <v>979180</v>
      </c>
      <c r="B1072" s="3">
        <v>1084469</v>
      </c>
      <c r="C1072" s="3">
        <f>IF(Tabla1[[#This Row],[No. REG.]]="","",1)</f>
        <v>1</v>
      </c>
      <c r="D1072" s="3" t="s">
        <v>41</v>
      </c>
      <c r="E1072" s="3">
        <f>IF(Tabla1[[#This Row],[STATUS]]="","",VLOOKUP(D1072,Estatus!$A$2:$B$13,2,0))</f>
        <v>6</v>
      </c>
      <c r="F1072" s="3">
        <f>IF(Tabla1[[#This Row],[STATUS]]="","",VLOOKUP(D1072,Estatus!$A$2:$I$12,9,0))</f>
        <v>1</v>
      </c>
      <c r="G1072" s="12" t="s">
        <v>1238</v>
      </c>
      <c r="H1072" s="7">
        <v>39791</v>
      </c>
      <c r="I1072" s="80">
        <f t="shared" si="320"/>
        <v>2008</v>
      </c>
      <c r="J1072" s="80">
        <f t="shared" si="321"/>
        <v>12</v>
      </c>
      <c r="K1072" s="80">
        <f t="shared" si="322"/>
        <v>9</v>
      </c>
      <c r="L1072" s="80">
        <f t="shared" si="323"/>
        <v>12</v>
      </c>
      <c r="M1072" s="80" t="str">
        <f t="shared" si="324"/>
        <v>09</v>
      </c>
      <c r="N1072" s="80" t="str">
        <f t="shared" si="325"/>
        <v>'2008-12-09'</v>
      </c>
      <c r="O1072" s="80" t="str">
        <f t="shared" si="326"/>
        <v>'2008-12-09 00:00:00'</v>
      </c>
      <c r="P1072" s="7">
        <v>43443</v>
      </c>
      <c r="Q1072" s="80">
        <f t="shared" si="327"/>
        <v>2018</v>
      </c>
      <c r="R1072" s="80">
        <f t="shared" si="328"/>
        <v>12</v>
      </c>
      <c r="S1072" s="80">
        <f t="shared" si="329"/>
        <v>9</v>
      </c>
      <c r="T1072" s="80">
        <f t="shared" si="330"/>
        <v>12</v>
      </c>
      <c r="U1072" s="80" t="str">
        <f t="shared" si="331"/>
        <v>09</v>
      </c>
      <c r="V1072" s="80" t="str">
        <f t="shared" si="332"/>
        <v>'2018-12-09'</v>
      </c>
      <c r="W1072" s="80">
        <v>35</v>
      </c>
      <c r="X1072" s="80">
        <f t="shared" si="333"/>
        <v>35</v>
      </c>
      <c r="Y1072" s="12" t="s">
        <v>5515</v>
      </c>
      <c r="Z1072" s="125">
        <f>IFERROR(IF(Y1072="","null",VLOOKUP(Y1072,Marcas!$A$2:$C$2024,2,0)),"")</f>
        <v>82</v>
      </c>
      <c r="AA1072" s="12" t="s">
        <v>5524</v>
      </c>
      <c r="AB1072" s="3">
        <f>IFERROR(IF(AA1072="","",IF(AA1072="EMPORIO LEGAL",1,VLOOKUP(AA1072,Clientes!$A$2:$B$1190,2,0))),"")</f>
        <v>65</v>
      </c>
      <c r="AC1072" s="3">
        <f>IFERROR(IF(Tabla1[[#This Row],[id_control]]="null","",VLOOKUP(CONCATENATE(Tabla1[[#This Row],[CLIENTE]],"-",Tabla1[[#This Row],[id_control]]),Hoja1!$C$2:$D$1994,2,0)),"")</f>
        <v>1072</v>
      </c>
      <c r="AD1072" s="3" t="s">
        <v>5516</v>
      </c>
      <c r="AE1072" s="3"/>
      <c r="AF1072" s="3"/>
      <c r="AG1072" s="3"/>
      <c r="AH1072" s="3"/>
      <c r="AI1072" s="3"/>
      <c r="AJ1072" s="3"/>
      <c r="AK1072" s="3"/>
      <c r="AL1072" s="3">
        <v>4261626</v>
      </c>
      <c r="AM1072" s="5"/>
      <c r="AN1072" s="5"/>
      <c r="AO1072" s="5"/>
      <c r="AP1072" s="5"/>
      <c r="AQ1072" s="5">
        <v>6142356051</v>
      </c>
      <c r="AR1072" s="5"/>
      <c r="AS1072" s="5"/>
      <c r="AT1072" s="5"/>
      <c r="AU1072" s="5"/>
      <c r="AV1072" s="5" t="s">
        <v>5517</v>
      </c>
      <c r="AW1072" s="11"/>
      <c r="AX1072" s="5"/>
      <c r="AY1072" s="5"/>
      <c r="AZ1072" s="5"/>
      <c r="BA1072" s="5"/>
      <c r="BB1072" s="5"/>
      <c r="BC1072" s="5"/>
      <c r="BD1072" s="8" t="s">
        <v>5518</v>
      </c>
      <c r="BE1072" s="8">
        <v>1071</v>
      </c>
      <c r="BF1072" s="6" t="str">
        <f t="shared" si="334"/>
        <v>insert into bitacoras_estatus (numero_expediente, numero_registro, representante, fecha_inicio, fecha_vencimiento, id_cliente, id_admin, id_bitacoras_estatus, id_estatus, id_clase, id_marca, created_at, updated_at) values('979180','1084469','RICARDO GONZALEZ RODRIGUEZ','2008-12-09','2018-12-09','65','2','1','1',35,82,'2008-12-09 00:00:00','2008-12-09 00:00:00');</v>
      </c>
      <c r="BG1072" s="6" t="str">
        <f t="shared" si="335"/>
        <v>insert into servicios_comentarios (comentario, id_admin, id_estatus, created_at, updated_at) values('Título entregado 10/06/2009',1,1071,'2008-12-09 00:00:00','2008-12-09 00:00:00');</v>
      </c>
      <c r="BH1072" s="6" t="str">
        <f t="shared" si="336"/>
        <v>insert into servicios_comentarios (comentario, id_admin, id_estatus, created_at, updated_at) values('4261626, 6142356051',1,1071,'2008-12-09 00:00:00','2008-12-09 00:00:00');</v>
      </c>
      <c r="BI1072" s="137" t="str">
        <f t="shared" si="337"/>
        <v>update bitacoras_estatus set comprobacion_uso = 1, id_estatus=6 where id=1071;</v>
      </c>
      <c r="BJ1072" s="137" t="str">
        <f t="shared" si="338"/>
        <v>update bitacoras_estatus set numero_expediente = '979180', numero_registro = '1084469', id_estatus = 6, fecha_inicio = '2008-12-09', fecha_vencimiento ='2018-12-09', created_at ='2008-12-09 00:00:00', updated_at ='2008-12-09 00:00:00', id_clase=35, id_marca=82, id_cliente=65, vigencia = 1 where id =1071;</v>
      </c>
      <c r="BK1072" s="137" t="str">
        <f t="shared" si="339"/>
        <v>update bitacoras_estatus set id_estatus = 6 where id =1071;</v>
      </c>
    </row>
    <row r="1073" spans="1:63">
      <c r="A1073" s="3">
        <v>1008344</v>
      </c>
      <c r="B1073" s="3">
        <v>1109449</v>
      </c>
      <c r="C1073" s="3">
        <f>IF(Tabla1[[#This Row],[No. REG.]]="","",1)</f>
        <v>1</v>
      </c>
      <c r="D1073" s="3" t="s">
        <v>46</v>
      </c>
      <c r="E1073" s="3">
        <f>IF(Tabla1[[#This Row],[STATUS]]="","",VLOOKUP(D1073,Estatus!$A$2:$B$13,2,0))</f>
        <v>10</v>
      </c>
      <c r="F1073" s="3">
        <f>IF(Tabla1[[#This Row],[STATUS]]="","",VLOOKUP(D1073,Estatus!$A$2:$I$12,9,0))</f>
        <v>1</v>
      </c>
      <c r="G1073" s="12" t="s">
        <v>5519</v>
      </c>
      <c r="H1073" s="7">
        <v>39946</v>
      </c>
      <c r="I1073" s="80">
        <f t="shared" si="320"/>
        <v>2009</v>
      </c>
      <c r="J1073" s="80">
        <f t="shared" si="321"/>
        <v>5</v>
      </c>
      <c r="K1073" s="80">
        <f t="shared" si="322"/>
        <v>13</v>
      </c>
      <c r="L1073" s="80" t="str">
        <f t="shared" si="323"/>
        <v>05</v>
      </c>
      <c r="M1073" s="80">
        <f t="shared" si="324"/>
        <v>13</v>
      </c>
      <c r="N1073" s="80" t="str">
        <f t="shared" si="325"/>
        <v>'2009-05-13'</v>
      </c>
      <c r="O1073" s="80" t="str">
        <f t="shared" si="326"/>
        <v>'2009-05-13 00:00:00'</v>
      </c>
      <c r="P1073" s="7">
        <v>43598</v>
      </c>
      <c r="Q1073" s="80">
        <f t="shared" si="327"/>
        <v>2019</v>
      </c>
      <c r="R1073" s="80">
        <f t="shared" si="328"/>
        <v>5</v>
      </c>
      <c r="S1073" s="80">
        <f t="shared" si="329"/>
        <v>13</v>
      </c>
      <c r="T1073" s="80" t="str">
        <f t="shared" si="330"/>
        <v>05</v>
      </c>
      <c r="U1073" s="80">
        <f t="shared" si="331"/>
        <v>13</v>
      </c>
      <c r="V1073" s="80" t="str">
        <f t="shared" si="332"/>
        <v>'2019-05-13'</v>
      </c>
      <c r="W1073" s="80">
        <v>37</v>
      </c>
      <c r="X1073" s="80">
        <f t="shared" si="333"/>
        <v>37</v>
      </c>
      <c r="Y1073" s="12" t="s">
        <v>5515</v>
      </c>
      <c r="Z1073" s="125">
        <f>IFERROR(IF(Y1073="","null",VLOOKUP(Y1073,Marcas!$A$2:$C$2024,2,0)),"")</f>
        <v>82</v>
      </c>
      <c r="AA1073" s="12" t="s">
        <v>5524</v>
      </c>
      <c r="AB1073" s="3">
        <f>IFERROR(IF(AA1073="","",IF(AA1073="EMPORIO LEGAL",1,VLOOKUP(AA1073,Clientes!$A$2:$B$1190,2,0))),"")</f>
        <v>65</v>
      </c>
      <c r="AC1073" s="3">
        <f>IFERROR(IF(Tabla1[[#This Row],[id_control]]="null","",VLOOKUP(CONCATENATE(Tabla1[[#This Row],[CLIENTE]],"-",Tabla1[[#This Row],[id_control]]),Hoja1!$C$2:$D$1994,2,0)),"")</f>
        <v>1072</v>
      </c>
      <c r="AD1073" s="3" t="s">
        <v>5516</v>
      </c>
      <c r="AE1073" s="3"/>
      <c r="AF1073" s="3"/>
      <c r="AG1073" s="3"/>
      <c r="AH1073" s="3"/>
      <c r="AI1073" s="3"/>
      <c r="AJ1073" s="3"/>
      <c r="AK1073" s="3"/>
      <c r="AL1073" s="3">
        <v>4261626</v>
      </c>
      <c r="AM1073" s="6"/>
      <c r="AN1073" s="6"/>
      <c r="AO1073" s="6"/>
      <c r="AP1073" s="6"/>
      <c r="AQ1073" s="4">
        <v>6142356051</v>
      </c>
      <c r="AR1073" s="6"/>
      <c r="AS1073" s="6"/>
      <c r="AT1073" s="6"/>
      <c r="AU1073" s="6"/>
      <c r="AV1073" s="6" t="s">
        <v>5517</v>
      </c>
      <c r="AW1073" s="6"/>
      <c r="AX1073" s="6"/>
      <c r="AY1073" s="6"/>
      <c r="AZ1073" s="6"/>
      <c r="BA1073" s="6"/>
      <c r="BB1073" s="6"/>
      <c r="BC1073" s="6"/>
      <c r="BD1073" s="6" t="s">
        <v>5518</v>
      </c>
      <c r="BE1073" s="8">
        <v>1072</v>
      </c>
      <c r="BF1073" s="6" t="str">
        <f t="shared" si="334"/>
        <v>insert into bitacoras_estatus (numero_expediente, numero_registro, representante, fecha_inicio, fecha_vencimiento, id_cliente, id_admin, id_bitacoras_estatus, id_estatus, id_clase, id_marca, created_at, updated_at) values('1008344','1109449','RICARDO GONZALEZ RODRIGUEZ','2009-05-13','2019-05-13','65','2','1','1',37,82,'2009-05-13 00:00:00','2009-05-13 00:00:00');</v>
      </c>
      <c r="BG1073" s="6" t="str">
        <f t="shared" si="335"/>
        <v>insert into servicios_comentarios (comentario, id_admin, id_estatus, created_at, updated_at) values('Título entregado 12/10/2009',1,1072,'2009-05-13 00:00:00','2009-05-13 00:00:00');</v>
      </c>
      <c r="BH1073" s="6" t="str">
        <f t="shared" si="336"/>
        <v>insert into servicios_comentarios (comentario, id_admin, id_estatus, created_at, updated_at) values('4261626, 6142356051',1,1072,'2009-05-13 00:00:00','2009-05-13 00:00:00');</v>
      </c>
      <c r="BI1073" s="137" t="str">
        <f t="shared" si="337"/>
        <v>update bitacoras_estatus set comprobacion_uso = 1, id_estatus=10 where id=1072;</v>
      </c>
      <c r="BJ1073" s="137" t="str">
        <f t="shared" si="338"/>
        <v>update bitacoras_estatus set numero_expediente = '1008344', numero_registro = '1109449', id_estatus = 10, fecha_inicio = '2009-05-13', fecha_vencimiento ='2019-05-13', created_at ='2009-05-13 00:00:00', updated_at ='2009-05-13 00:00:00', id_clase=37, id_marca=82, id_cliente=65, vigencia = 1 where id =1072;</v>
      </c>
      <c r="BK1073" s="137" t="str">
        <f t="shared" si="339"/>
        <v>update bitacoras_estatus set id_estatus = 10 where id =1072;</v>
      </c>
    </row>
    <row r="1074" spans="1:63">
      <c r="A1074" s="6">
        <v>1139525</v>
      </c>
      <c r="B1074" s="6"/>
      <c r="C1074" s="6" t="str">
        <f>IF(Tabla1[[#This Row],[No. REG.]]="","",1)</f>
        <v/>
      </c>
      <c r="D1074" s="3" t="s">
        <v>34</v>
      </c>
      <c r="E1074" s="3">
        <f>IF(Tabla1[[#This Row],[STATUS]]="","",VLOOKUP(D1074,Estatus!$A$2:$B$13,2,0))</f>
        <v>5</v>
      </c>
      <c r="F1074" s="3">
        <f>IF(Tabla1[[#This Row],[STATUS]]="","",VLOOKUP(D1074,Estatus!$A$2:$I$12,9,0))</f>
        <v>0</v>
      </c>
      <c r="G1074" s="16" t="s">
        <v>5520</v>
      </c>
      <c r="H1074" s="7">
        <v>40508</v>
      </c>
      <c r="I1074" s="80">
        <f t="shared" si="320"/>
        <v>2010</v>
      </c>
      <c r="J1074" s="80">
        <f t="shared" si="321"/>
        <v>11</v>
      </c>
      <c r="K1074" s="80">
        <f t="shared" si="322"/>
        <v>26</v>
      </c>
      <c r="L1074" s="80">
        <f t="shared" si="323"/>
        <v>11</v>
      </c>
      <c r="M1074" s="80">
        <f t="shared" si="324"/>
        <v>26</v>
      </c>
      <c r="N1074" s="80" t="str">
        <f t="shared" si="325"/>
        <v>'2010-11-26'</v>
      </c>
      <c r="O1074" s="80" t="str">
        <f t="shared" si="326"/>
        <v>'2010-11-26 00:00:00'</v>
      </c>
      <c r="P1074" s="7">
        <v>44161</v>
      </c>
      <c r="Q1074" s="80">
        <f t="shared" si="327"/>
        <v>2020</v>
      </c>
      <c r="R1074" s="80">
        <f t="shared" si="328"/>
        <v>11</v>
      </c>
      <c r="S1074" s="80">
        <f t="shared" si="329"/>
        <v>26</v>
      </c>
      <c r="T1074" s="80">
        <f t="shared" si="330"/>
        <v>11</v>
      </c>
      <c r="U1074" s="80">
        <f t="shared" si="331"/>
        <v>26</v>
      </c>
      <c r="V1074" s="80" t="str">
        <f t="shared" si="332"/>
        <v>'2020-11-26'</v>
      </c>
      <c r="W1074" s="80"/>
      <c r="X1074" s="80" t="str">
        <f t="shared" si="333"/>
        <v>null</v>
      </c>
      <c r="Y1074" s="16" t="s">
        <v>5521</v>
      </c>
      <c r="Z1074" s="126">
        <f>IFERROR(IF(Y1074="","null",VLOOKUP(Y1074,Marcas!$A$2:$C$2024,2,0)),"")</f>
        <v>81</v>
      </c>
      <c r="AA1074" s="12" t="s">
        <v>5524</v>
      </c>
      <c r="AB1074" s="6">
        <f>IFERROR(IF(AA1074="","",IF(AA1074="EMPORIO LEGAL",1,VLOOKUP(AA1074,Clientes!$A$2:$B$1190,2,0))),"")</f>
        <v>65</v>
      </c>
      <c r="AC1074" s="6">
        <f>IFERROR(IF(Tabla1[[#This Row],[id_control]]="null","",VLOOKUP(CONCATENATE(Tabla1[[#This Row],[CLIENTE]],"-",Tabla1[[#This Row],[id_control]]),Hoja1!$C$2:$D$1994,2,0)),"")</f>
        <v>1074</v>
      </c>
      <c r="AD1074" s="6" t="s">
        <v>5516</v>
      </c>
      <c r="AE1074" s="6"/>
      <c r="AF1074" s="6"/>
      <c r="AG1074" s="6"/>
      <c r="AH1074" s="6"/>
      <c r="AI1074" s="6"/>
      <c r="AJ1074" s="6"/>
      <c r="AK1074" s="6"/>
      <c r="AL1074" s="3" t="s">
        <v>5522</v>
      </c>
      <c r="AM1074" s="6"/>
      <c r="AN1074" s="6"/>
      <c r="AO1074" s="6"/>
      <c r="AP1074" s="6"/>
      <c r="AQ1074" s="8">
        <v>6142356051</v>
      </c>
      <c r="AR1074" s="6"/>
      <c r="AS1074" s="6"/>
      <c r="AT1074" s="6"/>
      <c r="AU1074" s="6"/>
      <c r="AV1074" s="6" t="s">
        <v>5517</v>
      </c>
      <c r="AW1074" s="6"/>
      <c r="AX1074" s="6"/>
      <c r="AY1074" s="6"/>
      <c r="AZ1074" s="6"/>
      <c r="BA1074" s="6"/>
      <c r="BB1074" s="6"/>
      <c r="BC1074" s="6"/>
      <c r="BD1074" s="6" t="s">
        <v>5518</v>
      </c>
      <c r="BE1074" s="8">
        <v>1073</v>
      </c>
      <c r="BF1074" s="6" t="str">
        <f t="shared" si="334"/>
        <v>insert into bitacoras_estatus (numero_expediente, numero_registro, representante, fecha_inicio, fecha_vencimiento, id_cliente, id_admin, id_bitacoras_estatus, id_estatus, id_clase, id_marca, created_at, updated_at) values('1139525','','RICARDO GONZALEZ RODRIGUEZ','2010-11-26','2020-11-26','65','2','1','1',null,81,'2010-11-26 00:00:00','2010-11-26 00:00:00');</v>
      </c>
      <c r="BG1074" s="6" t="str">
        <f t="shared" si="335"/>
        <v>insert into servicios_comentarios (comentario, id_admin, id_estatus, created_at, updated_at) values('negativa recibida 21/10/2011',1,1073,'2010-11-26 00:00:00','2010-11-26 00:00:00');</v>
      </c>
      <c r="BH1074" s="6" t="str">
        <f t="shared" si="336"/>
        <v>insert into servicios_comentarios (comentario, id_admin, id_estatus, created_at, updated_at) values('4261626, 6142356051',1,1073,'2010-11-26 00:00:00','2010-11-26 00:00:00');</v>
      </c>
      <c r="BI1074" s="137" t="str">
        <f t="shared" si="337"/>
        <v>update bitacoras_estatus set comprobacion_uso = 1, id_estatus=5 where id=1073;</v>
      </c>
      <c r="BJ1074" s="137" t="str">
        <f t="shared" si="338"/>
        <v>update bitacoras_estatus set numero_expediente = '1139525', numero_registro = '', id_estatus = 5, fecha_inicio = '2010-11-26', fecha_vencimiento ='2020-11-26', created_at ='2010-11-26 00:00:00', updated_at ='2010-11-26 00:00:00', id_clase=null, id_marca=81, id_cliente=65, vigencia = 0 where id =1073;</v>
      </c>
      <c r="BK1074" s="137" t="str">
        <f t="shared" si="339"/>
        <v>update bitacoras_estatus set id_estatus = 5 where id =1073;</v>
      </c>
    </row>
    <row r="1075" spans="1:63">
      <c r="A1075" s="3">
        <v>1134131</v>
      </c>
      <c r="B1075" s="3">
        <v>1203774</v>
      </c>
      <c r="C1075" s="3">
        <f>IF(Tabla1[[#This Row],[No. REG.]]="","",1)</f>
        <v>1</v>
      </c>
      <c r="D1075" s="3" t="s">
        <v>46</v>
      </c>
      <c r="E1075" s="3">
        <f>IF(Tabla1[[#This Row],[STATUS]]="","",VLOOKUP(D1075,Estatus!$A$2:$B$13,2,0))</f>
        <v>10</v>
      </c>
      <c r="F1075" s="3">
        <f>IF(Tabla1[[#This Row],[STATUS]]="","",VLOOKUP(D1075,Estatus!$A$2:$I$12,9,0))</f>
        <v>1</v>
      </c>
      <c r="G1075" s="12" t="s">
        <v>5523</v>
      </c>
      <c r="H1075" s="7">
        <v>40486</v>
      </c>
      <c r="I1075" s="80">
        <f t="shared" si="320"/>
        <v>2010</v>
      </c>
      <c r="J1075" s="80">
        <f t="shared" si="321"/>
        <v>11</v>
      </c>
      <c r="K1075" s="80">
        <f t="shared" si="322"/>
        <v>4</v>
      </c>
      <c r="L1075" s="80">
        <f t="shared" si="323"/>
        <v>11</v>
      </c>
      <c r="M1075" s="80" t="str">
        <f t="shared" si="324"/>
        <v>04</v>
      </c>
      <c r="N1075" s="80" t="str">
        <f t="shared" si="325"/>
        <v>'2010-11-04'</v>
      </c>
      <c r="O1075" s="80" t="str">
        <f t="shared" si="326"/>
        <v>'2010-11-04 00:00:00'</v>
      </c>
      <c r="P1075" s="7">
        <v>44139</v>
      </c>
      <c r="Q1075" s="80">
        <f t="shared" si="327"/>
        <v>2020</v>
      </c>
      <c r="R1075" s="80">
        <f t="shared" si="328"/>
        <v>11</v>
      </c>
      <c r="S1075" s="80">
        <f t="shared" si="329"/>
        <v>4</v>
      </c>
      <c r="T1075" s="80">
        <f t="shared" si="330"/>
        <v>11</v>
      </c>
      <c r="U1075" s="80" t="str">
        <f t="shared" si="331"/>
        <v>04</v>
      </c>
      <c r="V1075" s="80" t="str">
        <f t="shared" si="332"/>
        <v>'2020-11-04'</v>
      </c>
      <c r="W1075" s="80"/>
      <c r="X1075" s="80" t="str">
        <f t="shared" si="333"/>
        <v>null</v>
      </c>
      <c r="Y1075" s="3" t="s">
        <v>5515</v>
      </c>
      <c r="Z1075" s="124">
        <f>IFERROR(IF(Y1075="","null",VLOOKUP(Y1075,Marcas!$A$2:$C$2024,2,0)),"")</f>
        <v>82</v>
      </c>
      <c r="AA1075" s="3" t="s">
        <v>5524</v>
      </c>
      <c r="AB1075" s="3">
        <f>IFERROR(IF(AA1075="","",IF(AA1075="EMPORIO LEGAL",1,VLOOKUP(AA1075,Clientes!$A$2:$B$1190,2,0))),"")</f>
        <v>65</v>
      </c>
      <c r="AC1075" s="3">
        <f>IFERROR(IF(Tabla1[[#This Row],[id_control]]="null","",VLOOKUP(CONCATENATE(Tabla1[[#This Row],[CLIENTE]],"-",Tabla1[[#This Row],[id_control]]),Hoja1!$C$2:$D$1994,2,0)),"")</f>
        <v>1072</v>
      </c>
      <c r="AD1075" s="3" t="s">
        <v>5516</v>
      </c>
      <c r="AE1075" s="3"/>
      <c r="AF1075" s="3"/>
      <c r="AG1075" s="3"/>
      <c r="AH1075" s="3"/>
      <c r="AI1075" s="3"/>
      <c r="AJ1075" s="3"/>
      <c r="AK1075" s="3"/>
      <c r="AL1075" s="3" t="s">
        <v>5525</v>
      </c>
      <c r="AM1075" s="6"/>
      <c r="AN1075" s="6"/>
      <c r="AO1075" s="6"/>
      <c r="AP1075" s="6"/>
      <c r="AQ1075" s="8" t="s">
        <v>5526</v>
      </c>
      <c r="AR1075" s="6"/>
      <c r="AS1075" s="6"/>
      <c r="AT1075" s="6"/>
      <c r="AU1075" s="6"/>
      <c r="AV1075" s="6" t="s">
        <v>5517</v>
      </c>
      <c r="AW1075" s="6"/>
      <c r="AX1075" s="6"/>
      <c r="AY1075" s="6"/>
      <c r="AZ1075" s="6"/>
      <c r="BA1075" s="6"/>
      <c r="BB1075" s="6"/>
      <c r="BC1075" s="6"/>
      <c r="BD1075" s="6" t="s">
        <v>5527</v>
      </c>
      <c r="BE1075" s="8">
        <v>1074</v>
      </c>
      <c r="BF1075" s="6" t="str">
        <f t="shared" si="334"/>
        <v>insert into bitacoras_estatus (numero_expediente, numero_registro, representante, fecha_inicio, fecha_vencimiento, id_cliente, id_admin, id_bitacoras_estatus, id_estatus, id_clase, id_marca, created_at, updated_at) values('1134131','1203774','RICARDO GONZALEZ RODRIGUEZ','2010-11-04','2020-11-04','65','2','1','1',null,82,'2010-11-04 00:00:00','2010-11-04 00:00:00');</v>
      </c>
      <c r="BG1075" s="6" t="str">
        <f t="shared" si="335"/>
        <v>insert into servicios_comentarios (comentario, id_admin, id_estatus, created_at, updated_at) values('TITULO RECIBIDO 18/03/2011',1,1074,'2010-11-04 00:00:00','2010-11-04 00:00:00');</v>
      </c>
      <c r="BH1075" s="6" t="str">
        <f t="shared" si="336"/>
        <v>insert into servicios_comentarios (comentario, id_admin, id_estatus, created_at, updated_at) values('426-1626 CEL RICARDO 614-235-6051',1,1074,'2010-11-04 00:00:00','2010-11-04 00:00:00');</v>
      </c>
      <c r="BI1075" s="137" t="str">
        <f t="shared" si="337"/>
        <v>update bitacoras_estatus set comprobacion_uso = 1, id_estatus=10 where id=1074;</v>
      </c>
      <c r="BJ1075" s="137" t="str">
        <f t="shared" si="338"/>
        <v>update bitacoras_estatus set numero_expediente = '1134131', numero_registro = '1203774', id_estatus = 10, fecha_inicio = '2010-11-04', fecha_vencimiento ='2020-11-04', created_at ='2010-11-04 00:00:00', updated_at ='2010-11-04 00:00:00', id_clase=null, id_marca=82, id_cliente=65, vigencia = 1 where id =1074;</v>
      </c>
      <c r="BK1075" s="137" t="str">
        <f t="shared" si="339"/>
        <v>update bitacoras_estatus set id_estatus = 10 where id =1074;</v>
      </c>
    </row>
    <row r="1076" spans="1:63">
      <c r="A1076" s="3">
        <v>1001081</v>
      </c>
      <c r="B1076" s="3">
        <v>1102920</v>
      </c>
      <c r="C1076" s="3">
        <f>IF(Tabla1[[#This Row],[No. REG.]]="","",1)</f>
        <v>1</v>
      </c>
      <c r="D1076" s="3" t="s">
        <v>41</v>
      </c>
      <c r="E1076" s="3">
        <f>IF(Tabla1[[#This Row],[STATUS]]="","",VLOOKUP(D1076,Estatus!$A$2:$B$13,2,0))</f>
        <v>6</v>
      </c>
      <c r="F1076" s="3">
        <f>IF(Tabla1[[#This Row],[STATUS]]="","",VLOOKUP(D1076,Estatus!$A$2:$I$12,9,0))</f>
        <v>1</v>
      </c>
      <c r="G1076" s="12" t="s">
        <v>5528</v>
      </c>
      <c r="H1076" s="7">
        <v>39909</v>
      </c>
      <c r="I1076" s="80">
        <f t="shared" si="320"/>
        <v>2009</v>
      </c>
      <c r="J1076" s="80">
        <f t="shared" si="321"/>
        <v>4</v>
      </c>
      <c r="K1076" s="80">
        <f t="shared" si="322"/>
        <v>6</v>
      </c>
      <c r="L1076" s="80" t="str">
        <f t="shared" si="323"/>
        <v>04</v>
      </c>
      <c r="M1076" s="80" t="str">
        <f t="shared" si="324"/>
        <v>06</v>
      </c>
      <c r="N1076" s="80" t="str">
        <f t="shared" si="325"/>
        <v>'2009-04-06'</v>
      </c>
      <c r="O1076" s="80" t="str">
        <f t="shared" si="326"/>
        <v>'2009-04-06 00:00:00'</v>
      </c>
      <c r="P1076" s="7">
        <v>43561</v>
      </c>
      <c r="Q1076" s="80">
        <f t="shared" si="327"/>
        <v>2019</v>
      </c>
      <c r="R1076" s="80">
        <f t="shared" si="328"/>
        <v>4</v>
      </c>
      <c r="S1076" s="80">
        <f t="shared" si="329"/>
        <v>6</v>
      </c>
      <c r="T1076" s="80" t="str">
        <f t="shared" si="330"/>
        <v>04</v>
      </c>
      <c r="U1076" s="80" t="str">
        <f t="shared" si="331"/>
        <v>06</v>
      </c>
      <c r="V1076" s="80" t="str">
        <f t="shared" si="332"/>
        <v>'2019-04-06'</v>
      </c>
      <c r="W1076" s="80"/>
      <c r="X1076" s="80" t="str">
        <f t="shared" si="333"/>
        <v>null</v>
      </c>
      <c r="Y1076" s="3" t="s">
        <v>5529</v>
      </c>
      <c r="Z1076" s="124">
        <f>IFERROR(IF(Y1076="","null",VLOOKUP(Y1076,Marcas!$A$2:$C$2024,2,0)),"")</f>
        <v>80</v>
      </c>
      <c r="AA1076" s="3" t="s">
        <v>5529</v>
      </c>
      <c r="AB1076" s="3">
        <f>IFERROR(IF(AA1076="","",IF(AA1076="EMPORIO LEGAL",1,VLOOKUP(AA1076,Clientes!$A$2:$B$1190,2,0))),"")</f>
        <v>64</v>
      </c>
      <c r="AC1076" s="3">
        <f>IFERROR(IF(Tabla1[[#This Row],[id_control]]="null","",VLOOKUP(CONCATENATE(Tabla1[[#This Row],[CLIENTE]],"-",Tabla1[[#This Row],[id_control]]),Hoja1!$C$2:$D$1994,2,0)),"")</f>
        <v>1076</v>
      </c>
      <c r="AD1076" s="3" t="s">
        <v>5530</v>
      </c>
      <c r="AE1076" s="3"/>
      <c r="AF1076" s="3"/>
      <c r="AG1076" s="3"/>
      <c r="AH1076" s="3"/>
      <c r="AI1076" s="3"/>
      <c r="AJ1076" s="3"/>
      <c r="AK1076" s="3"/>
      <c r="AL1076" s="3"/>
      <c r="AM1076" s="5"/>
      <c r="AN1076" s="5"/>
      <c r="AO1076" s="5"/>
      <c r="AP1076" s="5"/>
      <c r="AQ1076" s="5" t="s">
        <v>5531</v>
      </c>
      <c r="AR1076" s="5" t="s">
        <v>5532</v>
      </c>
      <c r="AS1076" s="5"/>
      <c r="AT1076" s="5"/>
      <c r="AU1076" s="5"/>
      <c r="AV1076" s="5"/>
      <c r="AW1076" s="11"/>
      <c r="AX1076" s="5"/>
      <c r="AY1076" s="5"/>
      <c r="AZ1076" s="5"/>
      <c r="BA1076" s="5"/>
      <c r="BB1076" s="5"/>
      <c r="BC1076" s="5"/>
      <c r="BD1076" s="8" t="s">
        <v>5533</v>
      </c>
      <c r="BE1076" s="8">
        <v>1075</v>
      </c>
      <c r="BF1076" s="6" t="str">
        <f t="shared" si="334"/>
        <v>insert into bitacoras_estatus (numero_expediente, numero_registro, representante, fecha_inicio, fecha_vencimiento, id_cliente, id_admin, id_bitacoras_estatus, id_estatus, id_clase, id_marca, created_at, updated_at) values('1001081','1102920','MARIELA PAVON ORDAZ','2009-04-06','2019-04-06','64','2','1','1',null,80,'2009-04-06 00:00:00','2009-04-06 00:00:00');</v>
      </c>
      <c r="BG1076" s="6" t="str">
        <f t="shared" si="335"/>
        <v>insert into servicios_comentarios (comentario, id_admin, id_estatus, created_at, updated_at) values('Recibido 28/07/2009',1,1075,'2009-04-06 00:00:00','2009-04-06 00:00:00');</v>
      </c>
      <c r="BH1076" s="6" t="str">
        <f t="shared" si="336"/>
        <v>insert into servicios_comentarios (comentario, id_admin, id_estatus, created_at, updated_at) values('LUIS 614-254-5985, MARIEL614-183-9015',1,1075,'2009-04-06 00:00:00','2009-04-06 00:00:00');</v>
      </c>
      <c r="BI1076" s="137" t="str">
        <f t="shared" si="337"/>
        <v>update bitacoras_estatus set comprobacion_uso = 1, id_estatus=6 where id=1075;</v>
      </c>
      <c r="BJ1076" s="137" t="str">
        <f t="shared" si="338"/>
        <v>update bitacoras_estatus set numero_expediente = '1001081', numero_registro = '1102920', id_estatus = 6, fecha_inicio = '2009-04-06', fecha_vencimiento ='2019-04-06', created_at ='2009-04-06 00:00:00', updated_at ='2009-04-06 00:00:00', id_clase=null, id_marca=80, id_cliente=64, vigencia = 1 where id =1075;</v>
      </c>
      <c r="BK1076" s="137" t="str">
        <f t="shared" si="339"/>
        <v>update bitacoras_estatus set id_estatus = 6 where id =1075;</v>
      </c>
    </row>
    <row r="1077" spans="1:63">
      <c r="A1077" s="3">
        <v>1018368</v>
      </c>
      <c r="B1077" s="3">
        <v>1160968</v>
      </c>
      <c r="C1077" s="3">
        <f>IF(Tabla1[[#This Row],[No. REG.]]="","",1)</f>
        <v>1</v>
      </c>
      <c r="D1077" s="3" t="s">
        <v>41</v>
      </c>
      <c r="E1077" s="3">
        <f>IF(Tabla1[[#This Row],[STATUS]]="","",VLOOKUP(D1077,Estatus!$A$2:$B$13,2,0))</f>
        <v>6</v>
      </c>
      <c r="F1077" s="3">
        <f>IF(Tabla1[[#This Row],[STATUS]]="","",VLOOKUP(D1077,Estatus!$A$2:$I$12,9,0))</f>
        <v>1</v>
      </c>
      <c r="G1077" s="12" t="s">
        <v>5534</v>
      </c>
      <c r="H1077" s="7">
        <v>39987</v>
      </c>
      <c r="I1077" s="80">
        <f t="shared" si="320"/>
        <v>2009</v>
      </c>
      <c r="J1077" s="80">
        <f t="shared" si="321"/>
        <v>6</v>
      </c>
      <c r="K1077" s="80">
        <f t="shared" si="322"/>
        <v>23</v>
      </c>
      <c r="L1077" s="80" t="str">
        <f t="shared" si="323"/>
        <v>06</v>
      </c>
      <c r="M1077" s="80">
        <f t="shared" si="324"/>
        <v>23</v>
      </c>
      <c r="N1077" s="80" t="str">
        <f t="shared" si="325"/>
        <v>'2009-06-23'</v>
      </c>
      <c r="O1077" s="80" t="str">
        <f t="shared" si="326"/>
        <v>'2009-06-23 00:00:00'</v>
      </c>
      <c r="P1077" s="7">
        <v>43639</v>
      </c>
      <c r="Q1077" s="80">
        <f t="shared" si="327"/>
        <v>2019</v>
      </c>
      <c r="R1077" s="80">
        <f t="shared" si="328"/>
        <v>6</v>
      </c>
      <c r="S1077" s="80">
        <f t="shared" si="329"/>
        <v>23</v>
      </c>
      <c r="T1077" s="80" t="str">
        <f t="shared" si="330"/>
        <v>06</v>
      </c>
      <c r="U1077" s="80">
        <f t="shared" si="331"/>
        <v>23</v>
      </c>
      <c r="V1077" s="80" t="str">
        <f t="shared" si="332"/>
        <v>'2019-06-23'</v>
      </c>
      <c r="W1077" s="80"/>
      <c r="X1077" s="80" t="str">
        <f t="shared" si="333"/>
        <v>null</v>
      </c>
      <c r="Y1077" s="3" t="s">
        <v>5535</v>
      </c>
      <c r="Z1077" s="124">
        <f>IFERROR(IF(Y1077="","null",VLOOKUP(Y1077,Marcas!$A$2:$C$2024,2,0)),"")</f>
        <v>78</v>
      </c>
      <c r="AA1077" s="3" t="s">
        <v>5535</v>
      </c>
      <c r="AB1077" s="3">
        <f>IFERROR(IF(AA1077="","",IF(AA1077="EMPORIO LEGAL",1,VLOOKUP(AA1077,Clientes!$A$2:$B$1190,2,0))),"")</f>
        <v>62</v>
      </c>
      <c r="AC1077" s="3">
        <f>IFERROR(IF(Tabla1[[#This Row],[id_control]]="null","",VLOOKUP(CONCATENATE(Tabla1[[#This Row],[CLIENTE]],"-",Tabla1[[#This Row],[id_control]]),Hoja1!$C$2:$D$1994,2,0)),"")</f>
        <v>1077</v>
      </c>
      <c r="AD1077" s="3" t="s">
        <v>5536</v>
      </c>
      <c r="AE1077" s="3"/>
      <c r="AF1077" s="3"/>
      <c r="AG1077" s="3"/>
      <c r="AH1077" s="3"/>
      <c r="AI1077" s="3"/>
      <c r="AJ1077" s="3"/>
      <c r="AK1077" s="3"/>
      <c r="AL1077" s="3" t="s">
        <v>5537</v>
      </c>
      <c r="AM1077" s="5"/>
      <c r="AN1077" s="5"/>
      <c r="AO1077" s="5"/>
      <c r="AP1077" s="5"/>
      <c r="AQ1077" s="5"/>
      <c r="AR1077" s="5"/>
      <c r="AS1077" s="5"/>
      <c r="AT1077" s="5"/>
      <c r="AU1077" s="5"/>
      <c r="AV1077" s="5"/>
      <c r="AW1077" s="11"/>
      <c r="AX1077" s="5"/>
      <c r="AY1077" s="5"/>
      <c r="AZ1077" s="5"/>
      <c r="BA1077" s="5"/>
      <c r="BB1077" s="5"/>
      <c r="BC1077" s="5"/>
      <c r="BD1077" s="8" t="s">
        <v>5537</v>
      </c>
      <c r="BE1077" s="8">
        <v>1076</v>
      </c>
      <c r="BF1077" s="6" t="str">
        <f t="shared" si="334"/>
        <v>insert into bitacoras_estatus (numero_expediente, numero_registro, representante, fecha_inicio, fecha_vencimiento, id_cliente, id_admin, id_bitacoras_estatus, id_estatus, id_clase, id_marca, created_at, updated_at) values('1018368','1160968','MANUEL NOE SARMIENTO SOTO','2009-06-23','2019-06-23','62','2','1','1',null,78,'2009-06-23 00:00:00','2009-06-23 00:00:00');</v>
      </c>
      <c r="BG1077" s="6" t="str">
        <f t="shared" si="335"/>
        <v>insert into servicios_comentarios (comentario, id_admin, id_estatus, created_at, updated_at) values('Título recibido 01/07/2010',1,1076,'2009-06-23 00:00:00','2009-06-23 00:00:00');</v>
      </c>
      <c r="BH1077" s="6" t="str">
        <f t="shared" si="336"/>
        <v>insert into servicios_comentarios (comentario, id_admin, id_estatus, created_at, updated_at) values('55-552-82-7300',1,1076,'2009-06-23 00:00:00','2009-06-23 00:00:00');</v>
      </c>
      <c r="BI1077" s="137" t="str">
        <f t="shared" si="337"/>
        <v>update bitacoras_estatus set comprobacion_uso = 1, id_estatus=6 where id=1076;</v>
      </c>
      <c r="BJ1077" s="137" t="str">
        <f t="shared" si="338"/>
        <v>update bitacoras_estatus set numero_expediente = '1018368', numero_registro = '1160968', id_estatus = 6, fecha_inicio = '2009-06-23', fecha_vencimiento ='2019-06-23', created_at ='2009-06-23 00:00:00', updated_at ='2009-06-23 00:00:00', id_clase=null, id_marca=78, id_cliente=62, vigencia = 1 where id =1076;</v>
      </c>
      <c r="BK1077" s="137" t="str">
        <f t="shared" si="339"/>
        <v>update bitacoras_estatus set id_estatus = 6 where id =1076;</v>
      </c>
    </row>
    <row r="1078" spans="1:63" ht="79">
      <c r="A1078" s="6">
        <v>1348047</v>
      </c>
      <c r="B1078" s="6"/>
      <c r="C1078" s="6" t="str">
        <f>IF(Tabla1[[#This Row],[No. REG.]]="","",1)</f>
        <v/>
      </c>
      <c r="D1078" s="3" t="s">
        <v>34</v>
      </c>
      <c r="E1078" s="3">
        <f>IF(Tabla1[[#This Row],[STATUS]]="","",VLOOKUP(D1078,Estatus!$A$2:$B$13,2,0))</f>
        <v>5</v>
      </c>
      <c r="F1078" s="3">
        <f>IF(Tabla1[[#This Row],[STATUS]]="","",VLOOKUP(D1078,Estatus!$A$2:$I$12,9,0))</f>
        <v>0</v>
      </c>
      <c r="G1078" s="16" t="s">
        <v>5538</v>
      </c>
      <c r="H1078" s="7">
        <v>41318</v>
      </c>
      <c r="I1078" s="80">
        <f t="shared" si="320"/>
        <v>2013</v>
      </c>
      <c r="J1078" s="80">
        <f t="shared" si="321"/>
        <v>2</v>
      </c>
      <c r="K1078" s="80">
        <f t="shared" si="322"/>
        <v>13</v>
      </c>
      <c r="L1078" s="80" t="str">
        <f t="shared" si="323"/>
        <v>02</v>
      </c>
      <c r="M1078" s="80">
        <f t="shared" si="324"/>
        <v>13</v>
      </c>
      <c r="N1078" s="80" t="str">
        <f t="shared" si="325"/>
        <v>'2013-02-13'</v>
      </c>
      <c r="O1078" s="80" t="str">
        <f t="shared" si="326"/>
        <v>'2013-02-13 00:00:00'</v>
      </c>
      <c r="P1078" s="7">
        <v>44970</v>
      </c>
      <c r="Q1078" s="80">
        <f t="shared" si="327"/>
        <v>2023</v>
      </c>
      <c r="R1078" s="80">
        <f t="shared" si="328"/>
        <v>2</v>
      </c>
      <c r="S1078" s="80">
        <f t="shared" si="329"/>
        <v>13</v>
      </c>
      <c r="T1078" s="80" t="str">
        <f t="shared" si="330"/>
        <v>02</v>
      </c>
      <c r="U1078" s="80">
        <f t="shared" si="331"/>
        <v>13</v>
      </c>
      <c r="V1078" s="80" t="str">
        <f t="shared" si="332"/>
        <v>'2023-02-13'</v>
      </c>
      <c r="W1078" s="80"/>
      <c r="X1078" s="80" t="str">
        <f t="shared" si="333"/>
        <v>null</v>
      </c>
      <c r="Y1078" s="6" t="s">
        <v>5539</v>
      </c>
      <c r="Z1078" s="123">
        <f>IFERROR(IF(Y1078="","null",VLOOKUP(Y1078,Marcas!$A$2:$C$2024,2,0)),"")</f>
        <v>77</v>
      </c>
      <c r="AA1078" s="6" t="s">
        <v>5539</v>
      </c>
      <c r="AB1078" s="6">
        <f>IFERROR(IF(AA1078="","",IF(AA1078="EMPORIO LEGAL",1,VLOOKUP(AA1078,Clientes!$A$2:$B$1190,2,0))),"")</f>
        <v>61</v>
      </c>
      <c r="AC1078" s="6">
        <f>IFERROR(IF(Tabla1[[#This Row],[id_control]]="null","",VLOOKUP(CONCATENATE(Tabla1[[#This Row],[CLIENTE]],"-",Tabla1[[#This Row],[id_control]]),Hoja1!$C$2:$D$1994,2,0)),"")</f>
        <v>1078</v>
      </c>
      <c r="AD1078" s="3" t="s">
        <v>887</v>
      </c>
      <c r="AE1078" s="6"/>
      <c r="AF1078" s="6"/>
      <c r="AG1078" s="6"/>
      <c r="AH1078" s="6"/>
      <c r="AI1078" s="6"/>
      <c r="AJ1078" s="6"/>
      <c r="AK1078" s="6"/>
      <c r="AL1078" s="3" t="s">
        <v>615</v>
      </c>
      <c r="AM1078" s="5">
        <v>6622080294</v>
      </c>
      <c r="AN1078" s="5" t="s">
        <v>616</v>
      </c>
      <c r="AO1078" s="5" t="s">
        <v>617</v>
      </c>
      <c r="AP1078" s="5" t="s">
        <v>618</v>
      </c>
      <c r="AQ1078" s="6"/>
      <c r="AR1078" s="6"/>
      <c r="AS1078" s="6"/>
      <c r="AT1078" s="6"/>
      <c r="AU1078" s="6"/>
      <c r="AV1078" s="4" t="s">
        <v>619</v>
      </c>
      <c r="AW1078" s="5" t="s">
        <v>620</v>
      </c>
      <c r="AX1078" s="6"/>
      <c r="AY1078" s="6"/>
      <c r="AZ1078" s="6"/>
      <c r="BA1078" s="6"/>
      <c r="BB1078" s="6"/>
      <c r="BC1078" s="6"/>
      <c r="BD1078" s="17" t="s">
        <v>621</v>
      </c>
      <c r="BE1078" s="8">
        <v>1077</v>
      </c>
      <c r="BF1078" s="6" t="str">
        <f t="shared" si="334"/>
        <v>insert into bitacoras_estatus (numero_expediente, numero_registro, representante, fecha_inicio, fecha_vencimiento, id_cliente, id_admin, id_bitacoras_estatus, id_estatus, id_clase, id_marca, created_at, updated_at) values('1348047','','VICTOR ROMO','2013-02-13','2023-02-13','61','2','1','1',null,77,'2013-02-13 00:00:00','2013-02-13 00:00:00');</v>
      </c>
      <c r="BG1078" s="6" t="str">
        <f t="shared" si="335"/>
        <v>insert into servicios_comentarios (comentario, id_admin, id_estatus, created_at, updated_at) values('anterioridad contestada 08/10/2013. NEGATIVA RECIBIDA 23/04/14',1,1077,'2013-02-13 00:00:00','2013-02-13 00:00:00');</v>
      </c>
      <c r="BH1078" s="6" t="str">
        <f t="shared" si="336"/>
        <v>insert into servicios_comentarios (comentario, id_admin, id_estatus, created_at, updated_at) values('NUEVA OFICINA
662 3 10 42 37
662 3 10 42 38
662-208-0179
662-217-0909
6622080294',1,1077,'2013-02-13 00:00:00','2013-02-13 00:00:00');</v>
      </c>
      <c r="BI1078" s="137" t="str">
        <f t="shared" si="337"/>
        <v>update bitacoras_estatus set comprobacion_uso = 1, id_estatus=5 where id=1077;</v>
      </c>
      <c r="BJ1078" s="137" t="str">
        <f t="shared" si="338"/>
        <v>update bitacoras_estatus set numero_expediente = '1348047', numero_registro = '', id_estatus = 5, fecha_inicio = '2013-02-13', fecha_vencimiento ='2023-02-13', created_at ='2013-02-13 00:00:00', updated_at ='2013-02-13 00:00:00', id_clase=null, id_marca=77, id_cliente=61, vigencia = 0 where id =1077;</v>
      </c>
      <c r="BK1078" s="137" t="str">
        <f t="shared" si="339"/>
        <v>update bitacoras_estatus set id_estatus = 5 where id =1077;</v>
      </c>
    </row>
    <row r="1079" spans="1:63" ht="169">
      <c r="A1079" s="6">
        <v>1537321</v>
      </c>
      <c r="B1079" s="6"/>
      <c r="C1079" s="6" t="str">
        <f>IF(Tabla1[[#This Row],[No. REG.]]="","",1)</f>
        <v/>
      </c>
      <c r="D1079" s="3" t="s">
        <v>34</v>
      </c>
      <c r="E1079" s="3">
        <f>IF(Tabla1[[#This Row],[STATUS]]="","",VLOOKUP(D1079,Estatus!$A$2:$B$13,2,0))</f>
        <v>5</v>
      </c>
      <c r="F1079" s="3">
        <f>IF(Tabla1[[#This Row],[STATUS]]="","",VLOOKUP(D1079,Estatus!$A$2:$I$12,9,0))</f>
        <v>0</v>
      </c>
      <c r="G1079" s="12" t="s">
        <v>5540</v>
      </c>
      <c r="H1079" s="7">
        <v>41926</v>
      </c>
      <c r="I1079" s="80">
        <f t="shared" si="320"/>
        <v>2014</v>
      </c>
      <c r="J1079" s="80">
        <f t="shared" si="321"/>
        <v>10</v>
      </c>
      <c r="K1079" s="80">
        <f t="shared" si="322"/>
        <v>14</v>
      </c>
      <c r="L1079" s="80">
        <f t="shared" si="323"/>
        <v>10</v>
      </c>
      <c r="M1079" s="80">
        <f t="shared" si="324"/>
        <v>14</v>
      </c>
      <c r="N1079" s="80" t="str">
        <f t="shared" si="325"/>
        <v>'2014-10-14'</v>
      </c>
      <c r="O1079" s="80" t="str">
        <f t="shared" si="326"/>
        <v>'2014-10-14 00:00:00'</v>
      </c>
      <c r="P1079" s="7">
        <v>45579</v>
      </c>
      <c r="Q1079" s="80">
        <f t="shared" si="327"/>
        <v>2024</v>
      </c>
      <c r="R1079" s="80">
        <f t="shared" si="328"/>
        <v>10</v>
      </c>
      <c r="S1079" s="80">
        <f t="shared" si="329"/>
        <v>14</v>
      </c>
      <c r="T1079" s="80">
        <f t="shared" si="330"/>
        <v>10</v>
      </c>
      <c r="U1079" s="80">
        <f t="shared" si="331"/>
        <v>14</v>
      </c>
      <c r="V1079" s="80" t="str">
        <f t="shared" si="332"/>
        <v>'2024-10-14'</v>
      </c>
      <c r="W1079" s="80"/>
      <c r="X1079" s="80" t="str">
        <f t="shared" si="333"/>
        <v>null</v>
      </c>
      <c r="Y1079" s="6" t="s">
        <v>5541</v>
      </c>
      <c r="Z1079" s="123">
        <f>IFERROR(IF(Y1079="","null",VLOOKUP(Y1079,Marcas!$A$2:$C$2024,2,0)),"")</f>
        <v>446</v>
      </c>
      <c r="AA1079" s="6" t="s">
        <v>5539</v>
      </c>
      <c r="AB1079" s="6">
        <f>IFERROR(IF(AA1079="","",IF(AA1079="EMPORIO LEGAL",1,VLOOKUP(AA1079,Clientes!$A$2:$B$1190,2,0))),"")</f>
        <v>61</v>
      </c>
      <c r="AC1079" s="6">
        <f>IFERROR(IF(Tabla1[[#This Row],[id_control]]="null","",VLOOKUP(CONCATENATE(Tabla1[[#This Row],[CLIENTE]],"-",Tabla1[[#This Row],[id_control]]),Hoja1!$C$2:$D$1994,2,0)),"")</f>
        <v>1079</v>
      </c>
      <c r="AD1079" s="6" t="s">
        <v>5542</v>
      </c>
      <c r="AE1079" s="6"/>
      <c r="AF1079" s="6"/>
      <c r="AG1079" s="6"/>
      <c r="AH1079" s="6"/>
      <c r="AI1079" s="6"/>
      <c r="AJ1079" s="6"/>
      <c r="AK1079" s="6"/>
      <c r="AL1079" s="16" t="s">
        <v>621</v>
      </c>
      <c r="AM1079" s="6"/>
      <c r="AN1079" s="6"/>
      <c r="AO1079" s="6"/>
      <c r="AP1079" s="6"/>
      <c r="AQ1079" s="6"/>
      <c r="AR1079" s="6"/>
      <c r="AS1079" s="6"/>
      <c r="AT1079" s="6"/>
      <c r="AU1079" s="6"/>
      <c r="AV1079" s="6" t="s">
        <v>619</v>
      </c>
      <c r="AW1079" s="15" t="s">
        <v>620</v>
      </c>
      <c r="AX1079" s="6"/>
      <c r="AY1079" s="6"/>
      <c r="AZ1079" s="6"/>
      <c r="BA1079" s="6"/>
      <c r="BB1079" s="6"/>
      <c r="BC1079" s="6"/>
      <c r="BD1079" s="17" t="s">
        <v>621</v>
      </c>
      <c r="BE1079" s="8">
        <v>1078</v>
      </c>
      <c r="BF1079" s="6" t="str">
        <f t="shared" si="334"/>
        <v>insert into bitacoras_estatus (numero_expediente, numero_registro, representante, fecha_inicio, fecha_vencimiento, id_cliente, id_admin, id_bitacoras_estatus, id_estatus, id_clase, id_marca, created_at, updated_at) values('1537321','','ALFONSO DURAZO MIRANDA','2014-10-14','2024-10-14','61','2','1','1',null,446,'2014-10-14 00:00:00','2014-10-14 00:00:00');</v>
      </c>
      <c r="BG1079" s="6" t="str">
        <f t="shared" si="335"/>
        <v>insert into servicios_comentarios (comentario, id_admin, id_estatus, created_at, updated_at) values('ANTERIORIDAD RECIBIDA 30MAR15/ CANT 01 JUNIO 2015 , NEGATIVA RECIBIDA EL 15/12/15',1,1078,'2014-10-14 00:00:00','2014-10-14 00:00:00');</v>
      </c>
      <c r="BH1079" s="6" t="str">
        <f t="shared" si="336"/>
        <v>insert into servicios_comentarios (comentario, id_admin, id_estatus, created_at, updated_at) values('NUEVA OFICINA
662 3 10 42 37
662 3 10 42 38
662-208-0179
662-217-0909
6622080294',1,1078,'2014-10-14 00:00:00','2014-10-14 00:00:00');</v>
      </c>
      <c r="BI1079" s="137" t="str">
        <f t="shared" si="337"/>
        <v>update bitacoras_estatus set comprobacion_uso = 1, id_estatus=5 where id=1078;</v>
      </c>
      <c r="BJ1079" s="137" t="str">
        <f t="shared" si="338"/>
        <v>update bitacoras_estatus set numero_expediente = '1537321', numero_registro = '', id_estatus = 5, fecha_inicio = '2014-10-14', fecha_vencimiento ='2024-10-14', created_at ='2014-10-14 00:00:00', updated_at ='2014-10-14 00:00:00', id_clase=null, id_marca=446, id_cliente=61, vigencia = 0 where id =1078;</v>
      </c>
      <c r="BK1079" s="137" t="str">
        <f t="shared" si="339"/>
        <v>update bitacoras_estatus set id_estatus = 5 where id =1078;</v>
      </c>
    </row>
    <row r="1080" spans="1:63">
      <c r="A1080" s="3">
        <v>1489533</v>
      </c>
      <c r="B1080" s="3">
        <v>1480421</v>
      </c>
      <c r="C1080" s="3">
        <f>IF(Tabla1[[#This Row],[No. REG.]]="","",1)</f>
        <v>1</v>
      </c>
      <c r="D1080" s="3" t="s">
        <v>46</v>
      </c>
      <c r="E1080" s="3">
        <f>IF(Tabla1[[#This Row],[STATUS]]="","",VLOOKUP(D1080,Estatus!$A$2:$B$13,2,0))</f>
        <v>10</v>
      </c>
      <c r="F1080" s="3">
        <f>IF(Tabla1[[#This Row],[STATUS]]="","",VLOOKUP(D1080,Estatus!$A$2:$I$12,9,0))</f>
        <v>1</v>
      </c>
      <c r="G1080" s="12" t="s">
        <v>5543</v>
      </c>
      <c r="H1080" s="7">
        <v>41785</v>
      </c>
      <c r="I1080" s="80">
        <f t="shared" si="320"/>
        <v>2014</v>
      </c>
      <c r="J1080" s="80">
        <f t="shared" si="321"/>
        <v>5</v>
      </c>
      <c r="K1080" s="80">
        <f t="shared" si="322"/>
        <v>26</v>
      </c>
      <c r="L1080" s="80" t="str">
        <f t="shared" si="323"/>
        <v>05</v>
      </c>
      <c r="M1080" s="80">
        <f t="shared" si="324"/>
        <v>26</v>
      </c>
      <c r="N1080" s="80" t="str">
        <f t="shared" si="325"/>
        <v>'2014-05-26'</v>
      </c>
      <c r="O1080" s="80" t="str">
        <f t="shared" si="326"/>
        <v>'2014-05-26 00:00:00'</v>
      </c>
      <c r="P1080" s="7">
        <v>45438</v>
      </c>
      <c r="Q1080" s="80">
        <f t="shared" si="327"/>
        <v>2024</v>
      </c>
      <c r="R1080" s="80">
        <f t="shared" si="328"/>
        <v>5</v>
      </c>
      <c r="S1080" s="80">
        <f t="shared" si="329"/>
        <v>26</v>
      </c>
      <c r="T1080" s="80" t="str">
        <f t="shared" si="330"/>
        <v>05</v>
      </c>
      <c r="U1080" s="80">
        <f t="shared" si="331"/>
        <v>26</v>
      </c>
      <c r="V1080" s="80" t="str">
        <f t="shared" si="332"/>
        <v>'2024-05-26'</v>
      </c>
      <c r="W1080" s="80"/>
      <c r="X1080" s="80" t="str">
        <f t="shared" si="333"/>
        <v>null</v>
      </c>
      <c r="Y1080" s="3" t="s">
        <v>5544</v>
      </c>
      <c r="Z1080" s="124">
        <f>IFERROR(IF(Y1080="","null",VLOOKUP(Y1080,Marcas!$A$2:$C$2024,2,0)),"")</f>
        <v>76</v>
      </c>
      <c r="AA1080" s="3" t="s">
        <v>5544</v>
      </c>
      <c r="AB1080" s="3">
        <f>IFERROR(IF(AA1080="","",IF(AA1080="EMPORIO LEGAL",1,VLOOKUP(AA1080,Clientes!$A$2:$B$1190,2,0))),"")</f>
        <v>60</v>
      </c>
      <c r="AC1080" s="3">
        <f>IFERROR(IF(Tabla1[[#This Row],[id_control]]="null","",VLOOKUP(CONCATENATE(Tabla1[[#This Row],[CLIENTE]],"-",Tabla1[[#This Row],[id_control]]),Hoja1!$C$2:$D$1994,2,0)),"")</f>
        <v>1080</v>
      </c>
      <c r="AD1080" s="3" t="s">
        <v>5545</v>
      </c>
      <c r="AE1080" s="3"/>
      <c r="AF1080" s="3"/>
      <c r="AG1080" s="3"/>
      <c r="AH1080" s="3"/>
      <c r="AI1080" s="3"/>
      <c r="AJ1080" s="3"/>
      <c r="AK1080" s="3"/>
      <c r="AL1080" s="3" t="s">
        <v>5546</v>
      </c>
      <c r="AM1080" s="6"/>
      <c r="AN1080" s="6"/>
      <c r="AO1080" s="6"/>
      <c r="AP1080" s="6"/>
      <c r="AQ1080" s="6"/>
      <c r="AR1080" s="6"/>
      <c r="AS1080" s="6"/>
      <c r="AT1080" s="6"/>
      <c r="AU1080" s="6"/>
      <c r="AV1080" s="6" t="s">
        <v>5547</v>
      </c>
      <c r="AW1080" s="6"/>
      <c r="AX1080" s="6"/>
      <c r="AY1080" s="6"/>
      <c r="AZ1080" s="6"/>
      <c r="BA1080" s="6"/>
      <c r="BB1080" s="6"/>
      <c r="BC1080" s="6"/>
      <c r="BD1080" s="6" t="s">
        <v>5546</v>
      </c>
      <c r="BE1080" s="8">
        <v>1079</v>
      </c>
      <c r="BF1080" s="6" t="str">
        <f t="shared" si="334"/>
        <v>insert into bitacoras_estatus (numero_expediente, numero_registro, representante, fecha_inicio, fecha_vencimiento, id_cliente, id_admin, id_bitacoras_estatus, id_estatus, id_clase, id_marca, created_at, updated_at) values('1489533','1480421','IRMA GONZALEZ MARTINEZ','2014-05-26','2024-05-26','60','2','1','1',null,76,'2014-05-26 00:00:00','2014-05-26 00:00:00');</v>
      </c>
      <c r="BG1080" s="6" t="str">
        <f t="shared" si="335"/>
        <v>insert into servicios_comentarios (comentario, id_admin, id_estatus, created_at, updated_at) values('TITULO RECIBIDO 17OCT14',1,1079,'2014-05-26 00:00:00','2014-05-26 00:00:00');</v>
      </c>
      <c r="BH1080" s="6" t="str">
        <f t="shared" si="336"/>
        <v>insert into servicios_comentarios (comentario, id_admin, id_estatus, created_at, updated_at) values('625 58 21323 CEL. 614184 15 08',1,1079,'2014-05-26 00:00:00','2014-05-26 00:00:00');</v>
      </c>
      <c r="BI1080" s="137" t="str">
        <f t="shared" si="337"/>
        <v>update bitacoras_estatus set comprobacion_uso = 1, id_estatus=10 where id=1079;</v>
      </c>
      <c r="BJ1080" s="137" t="str">
        <f t="shared" si="338"/>
        <v>update bitacoras_estatus set numero_expediente = '1489533', numero_registro = '1480421', id_estatus = 10, fecha_inicio = '2014-05-26', fecha_vencimiento ='2024-05-26', created_at ='2014-05-26 00:00:00', updated_at ='2014-05-26 00:00:00', id_clase=null, id_marca=76, id_cliente=60, vigencia = 1 where id =1079;</v>
      </c>
      <c r="BK1080" s="137" t="str">
        <f t="shared" si="339"/>
        <v>update bitacoras_estatus set id_estatus = 10 where id =1079;</v>
      </c>
    </row>
    <row r="1081" spans="1:63" ht="40">
      <c r="A1081" s="3">
        <v>941703</v>
      </c>
      <c r="B1081" s="3">
        <v>1054473</v>
      </c>
      <c r="C1081" s="3">
        <f>IF(Tabla1[[#This Row],[No. REG.]]="","",1)</f>
        <v>1</v>
      </c>
      <c r="D1081" s="3" t="s">
        <v>46</v>
      </c>
      <c r="E1081" s="3">
        <f>IF(Tabla1[[#This Row],[STATUS]]="","",VLOOKUP(D1081,Estatus!$A$2:$B$13,2,0))</f>
        <v>10</v>
      </c>
      <c r="F1081" s="3">
        <f>IF(Tabla1[[#This Row],[STATUS]]="","",VLOOKUP(D1081,Estatus!$A$2:$I$12,9,0))</f>
        <v>1</v>
      </c>
      <c r="G1081" s="12" t="s">
        <v>5548</v>
      </c>
      <c r="H1081" s="7">
        <v>39616</v>
      </c>
      <c r="I1081" s="80">
        <f t="shared" si="320"/>
        <v>2008</v>
      </c>
      <c r="J1081" s="80">
        <f t="shared" si="321"/>
        <v>6</v>
      </c>
      <c r="K1081" s="80">
        <f t="shared" si="322"/>
        <v>17</v>
      </c>
      <c r="L1081" s="80" t="str">
        <f t="shared" si="323"/>
        <v>06</v>
      </c>
      <c r="M1081" s="80">
        <f t="shared" si="324"/>
        <v>17</v>
      </c>
      <c r="N1081" s="80" t="str">
        <f t="shared" si="325"/>
        <v>'2008-06-17'</v>
      </c>
      <c r="O1081" s="80" t="str">
        <f t="shared" si="326"/>
        <v>'2008-06-17 00:00:00'</v>
      </c>
      <c r="P1081" s="7">
        <v>46921</v>
      </c>
      <c r="Q1081" s="80">
        <f t="shared" si="327"/>
        <v>2028</v>
      </c>
      <c r="R1081" s="80">
        <f t="shared" si="328"/>
        <v>6</v>
      </c>
      <c r="S1081" s="80">
        <f t="shared" si="329"/>
        <v>17</v>
      </c>
      <c r="T1081" s="80" t="str">
        <f t="shared" si="330"/>
        <v>06</v>
      </c>
      <c r="U1081" s="80">
        <f t="shared" si="331"/>
        <v>17</v>
      </c>
      <c r="V1081" s="80" t="str">
        <f t="shared" si="332"/>
        <v>'2028-06-17'</v>
      </c>
      <c r="W1081" s="80">
        <v>35</v>
      </c>
      <c r="X1081" s="80">
        <f t="shared" si="333"/>
        <v>35</v>
      </c>
      <c r="Y1081" s="12" t="s">
        <v>5549</v>
      </c>
      <c r="Z1081" s="125">
        <f>IFERROR(IF(Y1081="","null",VLOOKUP(Y1081,Marcas!$A$2:$C$2024,2,0)),"")</f>
        <v>75</v>
      </c>
      <c r="AA1081" s="3" t="s">
        <v>5549</v>
      </c>
      <c r="AB1081" s="3">
        <f>IFERROR(IF(AA1081="","",IF(AA1081="EMPORIO LEGAL",1,VLOOKUP(AA1081,Clientes!$A$2:$B$1190,2,0))),"")</f>
        <v>59</v>
      </c>
      <c r="AC1081" s="3">
        <f>IFERROR(IF(Tabla1[[#This Row],[id_control]]="null","",VLOOKUP(CONCATENATE(Tabla1[[#This Row],[CLIENTE]],"-",Tabla1[[#This Row],[id_control]]),Hoja1!$C$2:$D$1994,2,0)),"")</f>
        <v>1081</v>
      </c>
      <c r="AD1081" s="3" t="s">
        <v>5550</v>
      </c>
      <c r="AE1081" s="3"/>
      <c r="AF1081" s="3"/>
      <c r="AG1081" s="3"/>
      <c r="AH1081" s="3"/>
      <c r="AI1081" s="3"/>
      <c r="AJ1081" s="3"/>
      <c r="AK1081" s="3"/>
      <c r="AL1081" s="3">
        <v>4146161</v>
      </c>
      <c r="AM1081" s="4"/>
      <c r="AN1081" s="6"/>
      <c r="AO1081" s="6"/>
      <c r="AP1081" s="6"/>
      <c r="AQ1081" s="6"/>
      <c r="AR1081" s="6"/>
      <c r="AS1081" s="6"/>
      <c r="AT1081" s="6"/>
      <c r="AU1081" s="6"/>
      <c r="AV1081" s="6" t="s">
        <v>5551</v>
      </c>
      <c r="AW1081" s="6"/>
      <c r="AX1081" s="6"/>
      <c r="AY1081" s="6"/>
      <c r="AZ1081" s="6"/>
      <c r="BA1081" s="6"/>
      <c r="BB1081" s="6"/>
      <c r="BC1081" s="6"/>
      <c r="BD1081" s="6">
        <v>4146161</v>
      </c>
      <c r="BE1081" s="8">
        <v>1080</v>
      </c>
      <c r="BF1081" s="6" t="str">
        <f t="shared" si="334"/>
        <v>insert into bitacoras_estatus (numero_expediente, numero_registro, representante, fecha_inicio, fecha_vencimiento, id_cliente, id_admin, id_bitacoras_estatus, id_estatus, id_clase, id_marca, created_at, updated_at) values('941703','1054473','JOSE LUIS MIRAMONTES ESCARCEGA','2008-06-17','2028-06-17','59','2','1','1',35,75,'2008-06-17 00:00:00','2008-06-17 00:00:00');</v>
      </c>
      <c r="BG1081" s="6" t="str">
        <f t="shared" si="335"/>
        <v>insert into servicios_comentarios (comentario, id_admin, id_estatus, created_at, updated_at) values('TITULO ENTREGADO EL 29/10/08.Se presentó en la Secretaria de Economía la Solicitud de Renovación 08-08-18',1,1080,'2008-06-17 00:00:00','2008-06-17 00:00:00');</v>
      </c>
      <c r="BH1081" s="6" t="str">
        <f t="shared" si="336"/>
        <v>insert into servicios_comentarios (comentario, id_admin, id_estatus, created_at, updated_at) values('4146161',1,1080,'2008-06-17 00:00:00','2008-06-17 00:00:00');</v>
      </c>
      <c r="BI1081" s="137" t="str">
        <f t="shared" si="337"/>
        <v>update bitacoras_estatus set comprobacion_uso = 1, id_estatus=10 where id=1080;</v>
      </c>
      <c r="BJ1081" s="137" t="str">
        <f t="shared" si="338"/>
        <v>update bitacoras_estatus set numero_expediente = '941703', numero_registro = '1054473', id_estatus = 10, fecha_inicio = '2008-06-17', fecha_vencimiento ='2028-06-17', created_at ='2008-06-17 00:00:00', updated_at ='2008-06-17 00:00:00', id_clase=35, id_marca=75, id_cliente=59, vigencia = 1 where id =1080;</v>
      </c>
      <c r="BK1081" s="137" t="str">
        <f t="shared" si="339"/>
        <v>update bitacoras_estatus set id_estatus = 10 where id =1080;</v>
      </c>
    </row>
    <row r="1082" spans="1:63" ht="40">
      <c r="A1082" s="3">
        <v>941705</v>
      </c>
      <c r="B1082" s="3">
        <v>1059847</v>
      </c>
      <c r="C1082" s="3">
        <f>IF(Tabla1[[#This Row],[No. REG.]]="","",1)</f>
        <v>1</v>
      </c>
      <c r="D1082" s="3" t="s">
        <v>46</v>
      </c>
      <c r="E1082" s="3">
        <f>IF(Tabla1[[#This Row],[STATUS]]="","",VLOOKUP(D1082,Estatus!$A$2:$B$13,2,0))</f>
        <v>10</v>
      </c>
      <c r="F1082" s="3">
        <f>IF(Tabla1[[#This Row],[STATUS]]="","",VLOOKUP(D1082,Estatus!$A$2:$I$12,9,0))</f>
        <v>1</v>
      </c>
      <c r="G1082" s="12" t="s">
        <v>5552</v>
      </c>
      <c r="H1082" s="7">
        <v>39616</v>
      </c>
      <c r="I1082" s="80">
        <f t="shared" si="320"/>
        <v>2008</v>
      </c>
      <c r="J1082" s="80">
        <f t="shared" si="321"/>
        <v>6</v>
      </c>
      <c r="K1082" s="80">
        <f t="shared" si="322"/>
        <v>17</v>
      </c>
      <c r="L1082" s="80" t="str">
        <f t="shared" si="323"/>
        <v>06</v>
      </c>
      <c r="M1082" s="80">
        <f t="shared" si="324"/>
        <v>17</v>
      </c>
      <c r="N1082" s="80" t="str">
        <f t="shared" si="325"/>
        <v>'2008-06-17'</v>
      </c>
      <c r="O1082" s="80" t="str">
        <f t="shared" si="326"/>
        <v>'2008-06-17 00:00:00'</v>
      </c>
      <c r="P1082" s="7">
        <v>46921</v>
      </c>
      <c r="Q1082" s="80">
        <f t="shared" si="327"/>
        <v>2028</v>
      </c>
      <c r="R1082" s="80">
        <f t="shared" si="328"/>
        <v>6</v>
      </c>
      <c r="S1082" s="80">
        <f t="shared" si="329"/>
        <v>17</v>
      </c>
      <c r="T1082" s="80" t="str">
        <f t="shared" si="330"/>
        <v>06</v>
      </c>
      <c r="U1082" s="80">
        <f t="shared" si="331"/>
        <v>17</v>
      </c>
      <c r="V1082" s="80" t="str">
        <f t="shared" si="332"/>
        <v>'2028-06-17'</v>
      </c>
      <c r="W1082" s="80">
        <v>40</v>
      </c>
      <c r="X1082" s="80">
        <f t="shared" si="333"/>
        <v>40</v>
      </c>
      <c r="Y1082" s="12" t="s">
        <v>5549</v>
      </c>
      <c r="Z1082" s="125">
        <f>IFERROR(IF(Y1082="","null",VLOOKUP(Y1082,Marcas!$A$2:$C$2024,2,0)),"")</f>
        <v>75</v>
      </c>
      <c r="AA1082" s="3" t="s">
        <v>5549</v>
      </c>
      <c r="AB1082" s="3">
        <f>IFERROR(IF(AA1082="","",IF(AA1082="EMPORIO LEGAL",1,VLOOKUP(AA1082,Clientes!$A$2:$B$1190,2,0))),"")</f>
        <v>59</v>
      </c>
      <c r="AC1082" s="3">
        <f>IFERROR(IF(Tabla1[[#This Row],[id_control]]="null","",VLOOKUP(CONCATENATE(Tabla1[[#This Row],[CLIENTE]],"-",Tabla1[[#This Row],[id_control]]),Hoja1!$C$2:$D$1994,2,0)),"")</f>
        <v>1081</v>
      </c>
      <c r="AD1082" s="3" t="s">
        <v>5550</v>
      </c>
      <c r="AE1082" s="3"/>
      <c r="AF1082" s="3"/>
      <c r="AG1082" s="3"/>
      <c r="AH1082" s="3"/>
      <c r="AI1082" s="3"/>
      <c r="AJ1082" s="3"/>
      <c r="AK1082" s="3"/>
      <c r="AL1082" s="3">
        <v>4146161</v>
      </c>
      <c r="AM1082" s="4"/>
      <c r="AN1082" s="6"/>
      <c r="AO1082" s="6"/>
      <c r="AP1082" s="6"/>
      <c r="AQ1082" s="6"/>
      <c r="AR1082" s="6"/>
      <c r="AS1082" s="6"/>
      <c r="AT1082" s="6"/>
      <c r="AU1082" s="6"/>
      <c r="AV1082" s="6" t="s">
        <v>5551</v>
      </c>
      <c r="AW1082" s="6"/>
      <c r="AX1082" s="6"/>
      <c r="AY1082" s="6"/>
      <c r="AZ1082" s="6"/>
      <c r="BA1082" s="6"/>
      <c r="BB1082" s="6"/>
      <c r="BC1082" s="6"/>
      <c r="BD1082" s="6">
        <v>4146161</v>
      </c>
      <c r="BE1082" s="8">
        <v>1081</v>
      </c>
      <c r="BF1082" s="6" t="str">
        <f t="shared" si="334"/>
        <v>insert into bitacoras_estatus (numero_expediente, numero_registro, representante, fecha_inicio, fecha_vencimiento, id_cliente, id_admin, id_bitacoras_estatus, id_estatus, id_clase, id_marca, created_at, updated_at) values('941705','1059847','JOSE LUIS MIRAMONTES ESCARCEGA','2008-06-17','2028-06-17','59','2','1','1',40,75,'2008-06-17 00:00:00','2008-06-17 00:00:00');</v>
      </c>
      <c r="BG1082" s="6" t="str">
        <f t="shared" si="335"/>
        <v>insert into servicios_comentarios (comentario, id_admin, id_estatus, created_at, updated_at) values('TITULO ENTREGADO 7/01/09. Se presentó en la Secretaria de Economía la Solicitud de Renovación 08-08-18',1,1081,'2008-06-17 00:00:00','2008-06-17 00:00:00');</v>
      </c>
      <c r="BH1082" s="6" t="str">
        <f t="shared" si="336"/>
        <v>insert into servicios_comentarios (comentario, id_admin, id_estatus, created_at, updated_at) values('4146161',1,1081,'2008-06-17 00:00:00','2008-06-17 00:00:00');</v>
      </c>
      <c r="BI1082" s="137" t="str">
        <f t="shared" si="337"/>
        <v>update bitacoras_estatus set comprobacion_uso = 1, id_estatus=10 where id=1081;</v>
      </c>
      <c r="BJ1082" s="137" t="str">
        <f t="shared" si="338"/>
        <v>update bitacoras_estatus set numero_expediente = '941705', numero_registro = '1059847', id_estatus = 10, fecha_inicio = '2008-06-17', fecha_vencimiento ='2028-06-17', created_at ='2008-06-17 00:00:00', updated_at ='2008-06-17 00:00:00', id_clase=40, id_marca=75, id_cliente=59, vigencia = 1 where id =1081;</v>
      </c>
      <c r="BK1082" s="137" t="str">
        <f t="shared" si="339"/>
        <v>update bitacoras_estatus set id_estatus = 10 where id =1081;</v>
      </c>
    </row>
    <row r="1083" spans="1:63">
      <c r="A1083" s="3">
        <v>941700</v>
      </c>
      <c r="B1083" s="3">
        <v>1102426</v>
      </c>
      <c r="C1083" s="3">
        <f>IF(Tabla1[[#This Row],[No. REG.]]="","",1)</f>
        <v>1</v>
      </c>
      <c r="D1083" s="3" t="s">
        <v>41</v>
      </c>
      <c r="E1083" s="3">
        <f>IF(Tabla1[[#This Row],[STATUS]]="","",VLOOKUP(D1083,Estatus!$A$2:$B$13,2,0))</f>
        <v>6</v>
      </c>
      <c r="F1083" s="3">
        <f>IF(Tabla1[[#This Row],[STATUS]]="","",VLOOKUP(D1083,Estatus!$A$2:$I$12,9,0))</f>
        <v>1</v>
      </c>
      <c r="G1083" s="12" t="s">
        <v>2103</v>
      </c>
      <c r="H1083" s="7">
        <v>39616</v>
      </c>
      <c r="I1083" s="80">
        <f t="shared" si="320"/>
        <v>2008</v>
      </c>
      <c r="J1083" s="80">
        <f t="shared" si="321"/>
        <v>6</v>
      </c>
      <c r="K1083" s="80">
        <f t="shared" si="322"/>
        <v>17</v>
      </c>
      <c r="L1083" s="80" t="str">
        <f t="shared" si="323"/>
        <v>06</v>
      </c>
      <c r="M1083" s="80">
        <f t="shared" si="324"/>
        <v>17</v>
      </c>
      <c r="N1083" s="80" t="str">
        <f t="shared" si="325"/>
        <v>'2008-06-17'</v>
      </c>
      <c r="O1083" s="80" t="str">
        <f t="shared" si="326"/>
        <v>'2008-06-17 00:00:00'</v>
      </c>
      <c r="P1083" s="7">
        <v>43268</v>
      </c>
      <c r="Q1083" s="80">
        <f t="shared" si="327"/>
        <v>2018</v>
      </c>
      <c r="R1083" s="80">
        <f t="shared" si="328"/>
        <v>6</v>
      </c>
      <c r="S1083" s="80">
        <f t="shared" si="329"/>
        <v>17</v>
      </c>
      <c r="T1083" s="80" t="str">
        <f t="shared" si="330"/>
        <v>06</v>
      </c>
      <c r="U1083" s="80">
        <f t="shared" si="331"/>
        <v>17</v>
      </c>
      <c r="V1083" s="80" t="str">
        <f t="shared" si="332"/>
        <v>'2018-06-17'</v>
      </c>
      <c r="W1083" s="80"/>
      <c r="X1083" s="80" t="str">
        <f t="shared" si="333"/>
        <v>null</v>
      </c>
      <c r="Y1083" s="3" t="s">
        <v>5553</v>
      </c>
      <c r="Z1083" s="124">
        <f>IFERROR(IF(Y1083="","null",VLOOKUP(Y1083,Marcas!$A$2:$C$2024,2,0)),"")</f>
        <v>73</v>
      </c>
      <c r="AA1083" s="3" t="s">
        <v>5553</v>
      </c>
      <c r="AB1083" s="3">
        <f>IFERROR(IF(AA1083="","",IF(AA1083="EMPORIO LEGAL",1,VLOOKUP(AA1083,Clientes!$A$2:$B$1190,2,0))),"")</f>
        <v>58</v>
      </c>
      <c r="AC1083" s="3">
        <f>IFERROR(IF(Tabla1[[#This Row],[id_control]]="null","",VLOOKUP(CONCATENATE(Tabla1[[#This Row],[CLIENTE]],"-",Tabla1[[#This Row],[id_control]]),Hoja1!$C$2:$D$1994,2,0)),"")</f>
        <v>1083</v>
      </c>
      <c r="AD1083" s="3" t="s">
        <v>5554</v>
      </c>
      <c r="AE1083" s="3"/>
      <c r="AF1083" s="3"/>
      <c r="AG1083" s="3"/>
      <c r="AH1083" s="3"/>
      <c r="AI1083" s="3"/>
      <c r="AJ1083" s="3"/>
      <c r="AK1083" s="3"/>
      <c r="AL1083" s="3">
        <v>4265102</v>
      </c>
      <c r="AM1083" s="5"/>
      <c r="AN1083" s="5"/>
      <c r="AO1083" s="5"/>
      <c r="AP1083" s="5"/>
      <c r="AQ1083" s="5"/>
      <c r="AR1083" s="5"/>
      <c r="AS1083" s="5"/>
      <c r="AT1083" s="5"/>
      <c r="AU1083" s="5"/>
      <c r="AV1083" s="5" t="s">
        <v>5555</v>
      </c>
      <c r="AW1083" s="11"/>
      <c r="AX1083" s="5"/>
      <c r="AY1083" s="5"/>
      <c r="AZ1083" s="5"/>
      <c r="BA1083" s="5"/>
      <c r="BB1083" s="5"/>
      <c r="BC1083" s="5"/>
      <c r="BD1083" s="8">
        <v>4265102</v>
      </c>
      <c r="BE1083" s="8">
        <v>1082</v>
      </c>
      <c r="BF1083" s="6" t="str">
        <f t="shared" si="334"/>
        <v>insert into bitacoras_estatus (numero_expediente, numero_registro, representante, fecha_inicio, fecha_vencimiento, id_cliente, id_admin, id_bitacoras_estatus, id_estatus, id_clase, id_marca, created_at, updated_at) values('941700','1102426','JUAN ERNESTO LOPEZ TORRES','2008-06-17','2018-06-17','58','2','1','1',null,73,'2008-06-17 00:00:00','2008-06-17 00:00:00');</v>
      </c>
      <c r="BG1083" s="6" t="str">
        <f t="shared" si="335"/>
        <v>insert into servicios_comentarios (comentario, id_admin, id_estatus, created_at, updated_at) values('Título entregado 10/07/2009',1,1082,'2008-06-17 00:00:00','2008-06-17 00:00:00');</v>
      </c>
      <c r="BH1083" s="6" t="str">
        <f t="shared" si="336"/>
        <v>insert into servicios_comentarios (comentario, id_admin, id_estatus, created_at, updated_at) values('4265102',1,1082,'2008-06-17 00:00:00','2008-06-17 00:00:00');</v>
      </c>
      <c r="BI1083" s="137" t="str">
        <f t="shared" si="337"/>
        <v>update bitacoras_estatus set comprobacion_uso = 1, id_estatus=6 where id=1082;</v>
      </c>
      <c r="BJ1083" s="137" t="str">
        <f t="shared" si="338"/>
        <v>update bitacoras_estatus set numero_expediente = '941700', numero_registro = '1102426', id_estatus = 6, fecha_inicio = '2008-06-17', fecha_vencimiento ='2018-06-17', created_at ='2008-06-17 00:00:00', updated_at ='2008-06-17 00:00:00', id_clase=null, id_marca=73, id_cliente=58, vigencia = 1 where id =1082;</v>
      </c>
      <c r="BK1083" s="137" t="str">
        <f t="shared" si="339"/>
        <v>update bitacoras_estatus set id_estatus = 6 where id =1082;</v>
      </c>
    </row>
    <row r="1084" spans="1:63" ht="40">
      <c r="A1084" s="3">
        <v>1414594</v>
      </c>
      <c r="B1084" s="3">
        <v>1432066</v>
      </c>
      <c r="C1084" s="3">
        <f>IF(Tabla1[[#This Row],[No. REG.]]="","",1)</f>
        <v>1</v>
      </c>
      <c r="D1084" s="3" t="s">
        <v>46</v>
      </c>
      <c r="E1084" s="3">
        <f>IF(Tabla1[[#This Row],[STATUS]]="","",VLOOKUP(D1084,Estatus!$A$2:$B$13,2,0))</f>
        <v>10</v>
      </c>
      <c r="F1084" s="3">
        <f>IF(Tabla1[[#This Row],[STATUS]]="","",VLOOKUP(D1084,Estatus!$A$2:$I$12,9,0))</f>
        <v>1</v>
      </c>
      <c r="G1084" s="12" t="s">
        <v>5556</v>
      </c>
      <c r="H1084" s="7">
        <v>41536</v>
      </c>
      <c r="I1084" s="80">
        <f t="shared" si="320"/>
        <v>2013</v>
      </c>
      <c r="J1084" s="80">
        <f t="shared" si="321"/>
        <v>9</v>
      </c>
      <c r="K1084" s="80">
        <f t="shared" si="322"/>
        <v>19</v>
      </c>
      <c r="L1084" s="80" t="str">
        <f t="shared" si="323"/>
        <v>09</v>
      </c>
      <c r="M1084" s="80">
        <f t="shared" si="324"/>
        <v>19</v>
      </c>
      <c r="N1084" s="80" t="str">
        <f t="shared" si="325"/>
        <v>'2013-09-19'</v>
      </c>
      <c r="O1084" s="80" t="str">
        <f t="shared" si="326"/>
        <v>'2013-09-19 00:00:00'</v>
      </c>
      <c r="P1084" s="7">
        <v>45188</v>
      </c>
      <c r="Q1084" s="80">
        <f t="shared" si="327"/>
        <v>2023</v>
      </c>
      <c r="R1084" s="80">
        <f t="shared" si="328"/>
        <v>9</v>
      </c>
      <c r="S1084" s="80">
        <f t="shared" si="329"/>
        <v>19</v>
      </c>
      <c r="T1084" s="80" t="str">
        <f t="shared" si="330"/>
        <v>09</v>
      </c>
      <c r="U1084" s="80">
        <f t="shared" si="331"/>
        <v>19</v>
      </c>
      <c r="V1084" s="80" t="str">
        <f t="shared" si="332"/>
        <v>'2023-09-19'</v>
      </c>
      <c r="W1084" s="80"/>
      <c r="X1084" s="80" t="str">
        <f t="shared" si="333"/>
        <v>null</v>
      </c>
      <c r="Y1084" s="3" t="s">
        <v>5557</v>
      </c>
      <c r="Z1084" s="124">
        <f>IFERROR(IF(Y1084="","null",VLOOKUP(Y1084,Marcas!$A$2:$C$2024,2,0)),"")</f>
        <v>816</v>
      </c>
      <c r="AA1084" s="3" t="s">
        <v>5558</v>
      </c>
      <c r="AB1084" s="3">
        <f>IFERROR(IF(AA1084="","",IF(AA1084="EMPORIO LEGAL",1,VLOOKUP(AA1084,Clientes!$A$2:$B$1190,2,0))),"")</f>
        <v>57</v>
      </c>
      <c r="AC1084" s="3">
        <f>IFERROR(IF(Tabla1[[#This Row],[id_control]]="null","",VLOOKUP(CONCATENATE(Tabla1[[#This Row],[CLIENTE]],"-",Tabla1[[#This Row],[id_control]]),Hoja1!$C$2:$D$1994,2,0)),"")</f>
        <v>1084</v>
      </c>
      <c r="AD1084" s="3" t="s">
        <v>5559</v>
      </c>
      <c r="AE1084" s="3"/>
      <c r="AF1084" s="3"/>
      <c r="AG1084" s="3"/>
      <c r="AH1084" s="3"/>
      <c r="AI1084" s="3"/>
      <c r="AJ1084" s="3"/>
      <c r="AK1084" s="3"/>
      <c r="AL1084" s="3" t="s">
        <v>5560</v>
      </c>
      <c r="AM1084" s="6"/>
      <c r="AN1084" s="6"/>
      <c r="AO1084" s="6"/>
      <c r="AP1084" s="6"/>
      <c r="AQ1084" s="6"/>
      <c r="AR1084" s="6"/>
      <c r="AS1084" s="6"/>
      <c r="AT1084" s="6"/>
      <c r="AU1084" s="6"/>
      <c r="AV1084" s="6" t="s">
        <v>5561</v>
      </c>
      <c r="AW1084" s="6"/>
      <c r="AX1084" s="6"/>
      <c r="AY1084" s="6"/>
      <c r="AZ1084" s="6"/>
      <c r="BA1084" s="6"/>
      <c r="BB1084" s="6"/>
      <c r="BC1084" s="6"/>
      <c r="BD1084" s="6" t="s">
        <v>5560</v>
      </c>
      <c r="BE1084" s="8">
        <v>1083</v>
      </c>
      <c r="BF1084" s="6" t="str">
        <f t="shared" si="334"/>
        <v>insert into bitacoras_estatus (numero_expediente, numero_registro, representante, fecha_inicio, fecha_vencimiento, id_cliente, id_admin, id_bitacoras_estatus, id_estatus, id_clase, id_marca, created_at, updated_at) values('1414594','1432066','EMILIO RENTERIA TORRES','2013-09-19','2023-09-19','57','2','1','1',null,816,'2013-09-19 00:00:00','2013-09-19 00:00:00');</v>
      </c>
      <c r="BG1084" s="6" t="str">
        <f t="shared" si="335"/>
        <v>insert into servicios_comentarios (comentario, id_admin, id_estatus, created_at, updated_at) values('TITULO RECIBIDO 04/04/14. TITULO ENVIADO POR FEDEX GUIA NO. 8037 7611 9727 0449 EL DIA 10/04/14',1,1083,'2013-09-19 00:00:00','2013-09-19 00:00:00');</v>
      </c>
      <c r="BH1084" s="6" t="str">
        <f t="shared" si="336"/>
        <v>insert into servicios_comentarios (comentario, id_admin, id_estatus, created_at, updated_at) values('625 5 83 20 15, 10, CEL.- 625 1 22 90 53',1,1083,'2013-09-19 00:00:00','2013-09-19 00:00:00');</v>
      </c>
      <c r="BI1084" s="137" t="str">
        <f t="shared" si="337"/>
        <v>update bitacoras_estatus set comprobacion_uso = 1, id_estatus=10 where id=1083;</v>
      </c>
      <c r="BJ1084" s="137" t="str">
        <f t="shared" si="338"/>
        <v>update bitacoras_estatus set numero_expediente = '1414594', numero_registro = '1432066', id_estatus = 10, fecha_inicio = '2013-09-19', fecha_vencimiento ='2023-09-19', created_at ='2013-09-19 00:00:00', updated_at ='2013-09-19 00:00:00', id_clase=null, id_marca=816, id_cliente=57, vigencia = 1 where id =1083;</v>
      </c>
      <c r="BK1084" s="137" t="str">
        <f t="shared" si="339"/>
        <v>update bitacoras_estatus set id_estatus = 10 where id =1083;</v>
      </c>
    </row>
    <row r="1085" spans="1:63" ht="27">
      <c r="A1085" s="3">
        <v>1008348</v>
      </c>
      <c r="B1085" s="3">
        <v>1108068</v>
      </c>
      <c r="C1085" s="3">
        <f>IF(Tabla1[[#This Row],[No. REG.]]="","",1)</f>
        <v>1</v>
      </c>
      <c r="D1085" s="3" t="s">
        <v>41</v>
      </c>
      <c r="E1085" s="3">
        <f>IF(Tabla1[[#This Row],[STATUS]]="","",VLOOKUP(D1085,Estatus!$A$2:$B$13,2,0))</f>
        <v>6</v>
      </c>
      <c r="F1085" s="3">
        <f>IF(Tabla1[[#This Row],[STATUS]]="","",VLOOKUP(D1085,Estatus!$A$2:$I$12,9,0))</f>
        <v>1</v>
      </c>
      <c r="G1085" s="12" t="s">
        <v>5562</v>
      </c>
      <c r="H1085" s="7">
        <v>39952</v>
      </c>
      <c r="I1085" s="80">
        <f t="shared" si="320"/>
        <v>2009</v>
      </c>
      <c r="J1085" s="80">
        <f t="shared" si="321"/>
        <v>5</v>
      </c>
      <c r="K1085" s="80">
        <f t="shared" si="322"/>
        <v>19</v>
      </c>
      <c r="L1085" s="80" t="str">
        <f t="shared" si="323"/>
        <v>05</v>
      </c>
      <c r="M1085" s="80">
        <f t="shared" si="324"/>
        <v>19</v>
      </c>
      <c r="N1085" s="80" t="str">
        <f t="shared" si="325"/>
        <v>'2009-05-19'</v>
      </c>
      <c r="O1085" s="80" t="str">
        <f t="shared" si="326"/>
        <v>'2009-05-19 00:00:00'</v>
      </c>
      <c r="P1085" s="7">
        <v>43604</v>
      </c>
      <c r="Q1085" s="80">
        <f t="shared" si="327"/>
        <v>2019</v>
      </c>
      <c r="R1085" s="80">
        <f t="shared" si="328"/>
        <v>5</v>
      </c>
      <c r="S1085" s="80">
        <f t="shared" si="329"/>
        <v>19</v>
      </c>
      <c r="T1085" s="80" t="str">
        <f t="shared" si="330"/>
        <v>05</v>
      </c>
      <c r="U1085" s="80">
        <f t="shared" si="331"/>
        <v>19</v>
      </c>
      <c r="V1085" s="80" t="str">
        <f t="shared" si="332"/>
        <v>'2019-05-19'</v>
      </c>
      <c r="W1085" s="80"/>
      <c r="X1085" s="80" t="str">
        <f t="shared" si="333"/>
        <v>null</v>
      </c>
      <c r="Y1085" s="3" t="s">
        <v>5563</v>
      </c>
      <c r="Z1085" s="124">
        <f>IFERROR(IF(Y1085="","null",VLOOKUP(Y1085,Marcas!$A$2:$C$2024,2,0)),"")</f>
        <v>71</v>
      </c>
      <c r="AA1085" s="3" t="s">
        <v>5563</v>
      </c>
      <c r="AB1085" s="3">
        <f>IFERROR(IF(AA1085="","",IF(AA1085="EMPORIO LEGAL",1,VLOOKUP(AA1085,Clientes!$A$2:$B$1190,2,0))),"")</f>
        <v>56</v>
      </c>
      <c r="AC1085" s="3">
        <f>IFERROR(IF(Tabla1[[#This Row],[id_control]]="null","",VLOOKUP(CONCATENATE(Tabla1[[#This Row],[CLIENTE]],"-",Tabla1[[#This Row],[id_control]]),Hoja1!$C$2:$D$1994,2,0)),"")</f>
        <v>1085</v>
      </c>
      <c r="AD1085" s="3" t="s">
        <v>5564</v>
      </c>
      <c r="AE1085" s="3"/>
      <c r="AF1085" s="3"/>
      <c r="AG1085" s="3"/>
      <c r="AH1085" s="3"/>
      <c r="AI1085" s="3"/>
      <c r="AJ1085" s="3"/>
      <c r="AK1085" s="3"/>
      <c r="AL1085" s="3" t="s">
        <v>5565</v>
      </c>
      <c r="AM1085" s="5"/>
      <c r="AN1085" s="5"/>
      <c r="AO1085" s="5"/>
      <c r="AP1085" s="5"/>
      <c r="AQ1085" s="5"/>
      <c r="AR1085" s="5"/>
      <c r="AS1085" s="5"/>
      <c r="AT1085" s="5"/>
      <c r="AU1085" s="5"/>
      <c r="AV1085" s="5" t="s">
        <v>5566</v>
      </c>
      <c r="AW1085" s="11" t="s">
        <v>5567</v>
      </c>
      <c r="AX1085" s="5" t="s">
        <v>5568</v>
      </c>
      <c r="AY1085" s="5"/>
      <c r="AZ1085" s="5"/>
      <c r="BA1085" s="5"/>
      <c r="BB1085" s="5"/>
      <c r="BC1085" s="5"/>
      <c r="BD1085" s="8" t="s">
        <v>5565</v>
      </c>
      <c r="BE1085" s="8">
        <v>1084</v>
      </c>
      <c r="BF1085" s="6" t="str">
        <f t="shared" si="334"/>
        <v>insert into bitacoras_estatus (numero_expediente, numero_registro, representante, fecha_inicio, fecha_vencimiento, id_cliente, id_admin, id_bitacoras_estatus, id_estatus, id_clase, id_marca, created_at, updated_at) values('1008348','1108068','CARLOS JOSE GARCIA FELIX','2009-05-19','2019-05-19','56','2','1','1',null,71,'2009-05-19 00:00:00','2009-05-19 00:00:00');</v>
      </c>
      <c r="BG1085" s="6" t="str">
        <f t="shared" si="335"/>
        <v>insert into servicios_comentarios (comentario, id_admin, id_estatus, created_at, updated_at) values('COMPROBACION DE USO DEMARCA ENVIADA 24/10/2013',1,1084,'2009-05-19 00:00:00','2009-05-19 00:00:00');</v>
      </c>
      <c r="BH1085" s="6" t="str">
        <f t="shared" si="336"/>
        <v>insert into servicios_comentarios (comentario, id_admin, id_estatus, created_at, updated_at) values('4920032,',1,1084,'2009-05-19 00:00:00','2009-05-19 00:00:00');</v>
      </c>
      <c r="BI1085" s="137" t="str">
        <f t="shared" si="337"/>
        <v>update bitacoras_estatus set comprobacion_uso = 1, id_estatus=6 where id=1084;</v>
      </c>
      <c r="BJ1085" s="137" t="str">
        <f t="shared" si="338"/>
        <v>update bitacoras_estatus set numero_expediente = '1008348', numero_registro = '1108068', id_estatus = 6, fecha_inicio = '2009-05-19', fecha_vencimiento ='2019-05-19', created_at ='2009-05-19 00:00:00', updated_at ='2009-05-19 00:00:00', id_clase=null, id_marca=71, id_cliente=56, vigencia = 1 where id =1084;</v>
      </c>
      <c r="BK1085" s="137" t="str">
        <f t="shared" si="339"/>
        <v>update bitacoras_estatus set id_estatus = 6 where id =1084;</v>
      </c>
    </row>
    <row r="1086" spans="1:63" ht="29">
      <c r="A1086" s="6">
        <v>1371981</v>
      </c>
      <c r="B1086" s="6"/>
      <c r="C1086" s="6" t="str">
        <f>IF(Tabla1[[#This Row],[No. REG.]]="","",1)</f>
        <v/>
      </c>
      <c r="D1086" s="3" t="s">
        <v>34</v>
      </c>
      <c r="E1086" s="3">
        <f>IF(Tabla1[[#This Row],[STATUS]]="","",VLOOKUP(D1086,Estatus!$A$2:$B$13,2,0))</f>
        <v>5</v>
      </c>
      <c r="F1086" s="3">
        <f>IF(Tabla1[[#This Row],[STATUS]]="","",VLOOKUP(D1086,Estatus!$A$2:$I$12,9,0))</f>
        <v>0</v>
      </c>
      <c r="G1086" s="16" t="s">
        <v>5569</v>
      </c>
      <c r="H1086" s="7">
        <v>41403</v>
      </c>
      <c r="I1086" s="80">
        <f t="shared" si="320"/>
        <v>2013</v>
      </c>
      <c r="J1086" s="80">
        <f t="shared" si="321"/>
        <v>5</v>
      </c>
      <c r="K1086" s="80">
        <f t="shared" si="322"/>
        <v>9</v>
      </c>
      <c r="L1086" s="80" t="str">
        <f t="shared" si="323"/>
        <v>05</v>
      </c>
      <c r="M1086" s="80" t="str">
        <f t="shared" si="324"/>
        <v>09</v>
      </c>
      <c r="N1086" s="80" t="str">
        <f t="shared" si="325"/>
        <v>'2013-05-09'</v>
      </c>
      <c r="O1086" s="80" t="str">
        <f t="shared" si="326"/>
        <v>'2013-05-09 00:00:00'</v>
      </c>
      <c r="P1086" s="7">
        <v>45051</v>
      </c>
      <c r="Q1086" s="80">
        <f t="shared" si="327"/>
        <v>2023</v>
      </c>
      <c r="R1086" s="80">
        <f t="shared" si="328"/>
        <v>5</v>
      </c>
      <c r="S1086" s="80">
        <f t="shared" si="329"/>
        <v>5</v>
      </c>
      <c r="T1086" s="80" t="str">
        <f t="shared" si="330"/>
        <v>05</v>
      </c>
      <c r="U1086" s="80" t="str">
        <f t="shared" si="331"/>
        <v>05</v>
      </c>
      <c r="V1086" s="80" t="str">
        <f t="shared" si="332"/>
        <v>'2023-05-05'</v>
      </c>
      <c r="W1086" s="80"/>
      <c r="X1086" s="80" t="str">
        <f t="shared" si="333"/>
        <v>null</v>
      </c>
      <c r="Y1086" s="6" t="s">
        <v>5570</v>
      </c>
      <c r="Z1086" s="123">
        <f>IFERROR(IF(Y1086="","null",VLOOKUP(Y1086,Marcas!$A$2:$C$2024,2,0)),"")</f>
        <v>776</v>
      </c>
      <c r="AA1086" s="6" t="s">
        <v>5571</v>
      </c>
      <c r="AB1086" s="6">
        <f>IFERROR(IF(AA1086="","",IF(AA1086="EMPORIO LEGAL",1,VLOOKUP(AA1086,Clientes!$A$2:$B$1190,2,0))),"")</f>
        <v>55</v>
      </c>
      <c r="AC1086" s="6">
        <f>IFERROR(IF(Tabla1[[#This Row],[id_control]]="null","",VLOOKUP(CONCATENATE(Tabla1[[#This Row],[CLIENTE]],"-",Tabla1[[#This Row],[id_control]]),Hoja1!$C$2:$D$1994,2,0)),"")</f>
        <v>1086</v>
      </c>
      <c r="AD1086" s="3" t="s">
        <v>5572</v>
      </c>
      <c r="AE1086" s="6"/>
      <c r="AF1086" s="6"/>
      <c r="AG1086" s="6"/>
      <c r="AH1086" s="6"/>
      <c r="AI1086" s="6"/>
      <c r="AJ1086" s="6"/>
      <c r="AK1086" s="6"/>
      <c r="AL1086" s="3" t="s">
        <v>5573</v>
      </c>
      <c r="AM1086" s="5" t="s">
        <v>5574</v>
      </c>
      <c r="AN1086" s="6"/>
      <c r="AO1086" s="6"/>
      <c r="AP1086" s="6"/>
      <c r="AQ1086" s="5" t="s">
        <v>5575</v>
      </c>
      <c r="AR1086" s="6"/>
      <c r="AS1086" s="6"/>
      <c r="AT1086" s="6"/>
      <c r="AU1086" s="6"/>
      <c r="AV1086" s="6" t="s">
        <v>5576</v>
      </c>
      <c r="AW1086" s="6"/>
      <c r="AX1086" s="6"/>
      <c r="AY1086" s="6"/>
      <c r="AZ1086" s="6"/>
      <c r="BA1086" s="6"/>
      <c r="BB1086" s="6"/>
      <c r="BC1086" s="6"/>
      <c r="BD1086" s="8" t="s">
        <v>5577</v>
      </c>
      <c r="BE1086" s="8">
        <v>1085</v>
      </c>
      <c r="BF1086" s="6" t="str">
        <f t="shared" si="334"/>
        <v>insert into bitacoras_estatus (numero_expediente, numero_registro, representante, fecha_inicio, fecha_vencimiento, id_cliente, id_admin, id_bitacoras_estatus, id_estatus, id_clase, id_marca, created_at, updated_at) values('1371981','','JOSE CARLOS ARAMBULA HERNANDEZ','2013-05-09','2023-05-05','55','2','1','1',null,776,'2013-05-09 00:00:00','2013-05-09 00:00:00');</v>
      </c>
      <c r="BG1086" s="6" t="str">
        <f t="shared" si="335"/>
        <v>insert into servicios_comentarios (comentario, id_admin, id_estatus, created_at, updated_at) values('ANTERIORIDAD CONTESTADA 05 NOV 2013',1,1085,'2013-05-09 00:00:00','2013-05-09 00:00:00');</v>
      </c>
      <c r="BH1086" s="6" t="str">
        <f t="shared" si="336"/>
        <v>insert into servicios_comentarios (comentario, id_admin, id_estatus, created_at, updated_at) values('4162822 4159330 CEL.- 614 2 20 96 82',1,1085,'2013-05-09 00:00:00','2013-05-09 00:00:00');</v>
      </c>
      <c r="BI1086" s="137" t="str">
        <f t="shared" si="337"/>
        <v>update bitacoras_estatus set comprobacion_uso = 1, id_estatus=5 where id=1085;</v>
      </c>
      <c r="BJ1086" s="137" t="str">
        <f t="shared" si="338"/>
        <v>update bitacoras_estatus set numero_expediente = '1371981', numero_registro = '', id_estatus = 5, fecha_inicio = '2013-05-09', fecha_vencimiento ='2023-05-05', created_at ='2013-05-09 00:00:00', updated_at ='2013-05-09 00:00:00', id_clase=null, id_marca=776, id_cliente=55, vigencia = 0 where id =1085;</v>
      </c>
      <c r="BK1086" s="137" t="str">
        <f t="shared" si="339"/>
        <v>update bitacoras_estatus set id_estatus = 5 where id =1085;</v>
      </c>
    </row>
    <row r="1087" spans="1:63" ht="131">
      <c r="A1087" s="3">
        <v>1152689</v>
      </c>
      <c r="B1087" s="3">
        <v>1221262</v>
      </c>
      <c r="C1087" s="3">
        <f>IF(Tabla1[[#This Row],[No. REG.]]="","",1)</f>
        <v>1</v>
      </c>
      <c r="D1087" s="3" t="s">
        <v>46</v>
      </c>
      <c r="E1087" s="3">
        <f>IF(Tabla1[[#This Row],[STATUS]]="","",VLOOKUP(D1087,Estatus!$A$2:$B$13,2,0))</f>
        <v>10</v>
      </c>
      <c r="F1087" s="3">
        <f>IF(Tabla1[[#This Row],[STATUS]]="","",VLOOKUP(D1087,Estatus!$A$2:$I$12,9,0))</f>
        <v>1</v>
      </c>
      <c r="G1087" s="12" t="s">
        <v>5578</v>
      </c>
      <c r="H1087" s="7">
        <v>40564</v>
      </c>
      <c r="I1087" s="80">
        <f t="shared" si="320"/>
        <v>2011</v>
      </c>
      <c r="J1087" s="80">
        <f t="shared" si="321"/>
        <v>1</v>
      </c>
      <c r="K1087" s="80">
        <f t="shared" si="322"/>
        <v>21</v>
      </c>
      <c r="L1087" s="80" t="str">
        <f t="shared" si="323"/>
        <v>01</v>
      </c>
      <c r="M1087" s="80">
        <f t="shared" si="324"/>
        <v>21</v>
      </c>
      <c r="N1087" s="80" t="str">
        <f t="shared" si="325"/>
        <v>'2011-01-21'</v>
      </c>
      <c r="O1087" s="80" t="str">
        <f t="shared" si="326"/>
        <v>'2011-01-21 00:00:00'</v>
      </c>
      <c r="P1087" s="7">
        <v>44217</v>
      </c>
      <c r="Q1087" s="80">
        <f t="shared" si="327"/>
        <v>2021</v>
      </c>
      <c r="R1087" s="80">
        <f t="shared" si="328"/>
        <v>1</v>
      </c>
      <c r="S1087" s="80">
        <f t="shared" si="329"/>
        <v>21</v>
      </c>
      <c r="T1087" s="80" t="str">
        <f t="shared" si="330"/>
        <v>01</v>
      </c>
      <c r="U1087" s="80">
        <f t="shared" si="331"/>
        <v>21</v>
      </c>
      <c r="V1087" s="80" t="str">
        <f t="shared" si="332"/>
        <v>'2021-01-21'</v>
      </c>
      <c r="W1087" s="80"/>
      <c r="X1087" s="80" t="str">
        <f t="shared" si="333"/>
        <v>null</v>
      </c>
      <c r="Y1087" s="3" t="s">
        <v>5579</v>
      </c>
      <c r="Z1087" s="124">
        <f>IFERROR(IF(Y1087="","null",VLOOKUP(Y1087,Marcas!$A$2:$C$2024,2,0)),"")</f>
        <v>70</v>
      </c>
      <c r="AA1087" s="3" t="s">
        <v>5579</v>
      </c>
      <c r="AB1087" s="3">
        <f>IFERROR(IF(AA1087="","",IF(AA1087="EMPORIO LEGAL",1,VLOOKUP(AA1087,Clientes!$A$2:$B$1190,2,0))),"")</f>
        <v>54</v>
      </c>
      <c r="AC1087" s="3">
        <f>IFERROR(IF(Tabla1[[#This Row],[id_control]]="null","",VLOOKUP(CONCATENATE(Tabla1[[#This Row],[CLIENTE]],"-",Tabla1[[#This Row],[id_control]]),Hoja1!$C$2:$D$1994,2,0)),"")</f>
        <v>1087</v>
      </c>
      <c r="AD1087" s="3" t="s">
        <v>5580</v>
      </c>
      <c r="AE1087" s="3" t="s">
        <v>5581</v>
      </c>
      <c r="AF1087" s="3"/>
      <c r="AG1087" s="3"/>
      <c r="AH1087" s="3"/>
      <c r="AI1087" s="3"/>
      <c r="AJ1087" s="3"/>
      <c r="AK1087" s="3"/>
      <c r="AL1087" s="3" t="s">
        <v>5582</v>
      </c>
      <c r="AM1087" s="10" t="s">
        <v>5583</v>
      </c>
      <c r="AN1087" s="6"/>
      <c r="AO1087" s="6"/>
      <c r="AP1087" s="6"/>
      <c r="AQ1087" s="10" t="s">
        <v>5584</v>
      </c>
      <c r="AR1087" s="6"/>
      <c r="AS1087" s="6"/>
      <c r="AT1087" s="6"/>
      <c r="AU1087" s="6"/>
      <c r="AV1087" s="6" t="s">
        <v>5585</v>
      </c>
      <c r="AW1087" s="6"/>
      <c r="AX1087" s="6"/>
      <c r="AY1087" s="6"/>
      <c r="AZ1087" s="6"/>
      <c r="BA1087" s="6"/>
      <c r="BB1087" s="6"/>
      <c r="BC1087" s="6"/>
      <c r="BD1087" s="6" t="s">
        <v>5586</v>
      </c>
      <c r="BE1087" s="8">
        <v>1086</v>
      </c>
      <c r="BF1087" s="6" t="str">
        <f t="shared" si="334"/>
        <v>insert into bitacoras_estatus (numero_expediente, numero_registro, representante, fecha_inicio, fecha_vencimiento, id_cliente, id_admin, id_bitacoras_estatus, id_estatus, id_clase, id_marca, created_at, updated_at) values('1152689','1221262','ARMANDO GOMEZ AGUILAR','2011-01-21','2021-01-21','54','2','1','1',null,70,'2011-01-21 00:00:00','2011-01-21 00:00:00');</v>
      </c>
      <c r="BG1087" s="6" t="str">
        <f t="shared" si="335"/>
        <v>insert into servicios_comentarios (comentario, id_admin, id_estatus, created_at, updated_at) values('EL 21 DE MARZO DE 2018 SE RECIBIO NOTIFICACION DE LA SOLICITUD ADMINISTRATIVA DE NULIDAD PROMOVIDA POR ROBERTO NORIEGA SOTO RECLAMANDO LA CADUCIDAD DE LA MARCA / SE RECIBE NOTIF IMPI ASUNTO: NO SE ENTRA AL ESTUDIO DE FONDO DEL PRESENTE ASUNTO POR HABER OPERADO DE OFICIO LA EXCEPCION DE FALTA DE INTERES JURIDICO 28 AGO 2018',1,1086,'2011-01-21 00:00:00','2011-01-21 00:00:00');</v>
      </c>
      <c r="BH1087" s="6" t="str">
        <f t="shared" si="336"/>
        <v>insert into servicios_comentarios (comentario, id_admin, id_estatus, created_at, updated_at) values('4400911, 614290 0316 NEXTEL 2900316',1,1086,'2011-01-21 00:00:00','2011-01-21 00:00:00');</v>
      </c>
      <c r="BI1087" s="137" t="str">
        <f t="shared" si="337"/>
        <v>update bitacoras_estatus set comprobacion_uso = 1, id_estatus=10 where id=1086;</v>
      </c>
      <c r="BJ1087" s="137" t="str">
        <f t="shared" si="338"/>
        <v>update bitacoras_estatus set numero_expediente = '1152689', numero_registro = '1221262', id_estatus = 10, fecha_inicio = '2011-01-21', fecha_vencimiento ='2021-01-21', created_at ='2011-01-21 00:00:00', updated_at ='2011-01-21 00:00:00', id_clase=null, id_marca=70, id_cliente=54, vigencia = 1 where id =1086;</v>
      </c>
      <c r="BK1087" s="137" t="str">
        <f t="shared" si="339"/>
        <v>update bitacoras_estatus set id_estatus = 10 where id =1086;</v>
      </c>
    </row>
    <row r="1088" spans="1:63">
      <c r="A1088" s="3">
        <v>1220153</v>
      </c>
      <c r="B1088" s="3">
        <v>1274969</v>
      </c>
      <c r="C1088" s="3">
        <f>IF(Tabla1[[#This Row],[No. REG.]]="","",1)</f>
        <v>1</v>
      </c>
      <c r="D1088" s="3" t="s">
        <v>46</v>
      </c>
      <c r="E1088" s="3">
        <f>IF(Tabla1[[#This Row],[STATUS]]="","",VLOOKUP(D1088,Estatus!$A$2:$B$13,2,0))</f>
        <v>10</v>
      </c>
      <c r="F1088" s="3">
        <f>IF(Tabla1[[#This Row],[STATUS]]="","",VLOOKUP(D1088,Estatus!$A$2:$I$12,9,0))</f>
        <v>1</v>
      </c>
      <c r="G1088" s="12" t="s">
        <v>3123</v>
      </c>
      <c r="H1088" s="7">
        <v>40819</v>
      </c>
      <c r="I1088" s="80">
        <f t="shared" si="320"/>
        <v>2011</v>
      </c>
      <c r="J1088" s="80">
        <f t="shared" si="321"/>
        <v>10</v>
      </c>
      <c r="K1088" s="80">
        <f t="shared" si="322"/>
        <v>3</v>
      </c>
      <c r="L1088" s="80">
        <f t="shared" si="323"/>
        <v>10</v>
      </c>
      <c r="M1088" s="80" t="str">
        <f t="shared" si="324"/>
        <v>03</v>
      </c>
      <c r="N1088" s="80" t="str">
        <f t="shared" si="325"/>
        <v>'2011-10-03'</v>
      </c>
      <c r="O1088" s="80" t="str">
        <f t="shared" si="326"/>
        <v>'2011-10-03 00:00:00'</v>
      </c>
      <c r="P1088" s="7">
        <v>44472</v>
      </c>
      <c r="Q1088" s="80">
        <f t="shared" si="327"/>
        <v>2021</v>
      </c>
      <c r="R1088" s="80">
        <f t="shared" si="328"/>
        <v>10</v>
      </c>
      <c r="S1088" s="80">
        <f t="shared" si="329"/>
        <v>3</v>
      </c>
      <c r="T1088" s="80">
        <f t="shared" si="330"/>
        <v>10</v>
      </c>
      <c r="U1088" s="80" t="str">
        <f t="shared" si="331"/>
        <v>03</v>
      </c>
      <c r="V1088" s="80" t="str">
        <f t="shared" si="332"/>
        <v>'2021-10-03'</v>
      </c>
      <c r="W1088" s="80"/>
      <c r="X1088" s="80" t="str">
        <f t="shared" si="333"/>
        <v>null</v>
      </c>
      <c r="Y1088" s="3" t="s">
        <v>5587</v>
      </c>
      <c r="Z1088" s="124">
        <f>IFERROR(IF(Y1088="","null",VLOOKUP(Y1088,Marcas!$A$2:$C$2024,2,0)),"")</f>
        <v>350</v>
      </c>
      <c r="AA1088" s="3" t="s">
        <v>5579</v>
      </c>
      <c r="AB1088" s="3">
        <f>IFERROR(IF(AA1088="","",IF(AA1088="EMPORIO LEGAL",1,VLOOKUP(AA1088,Clientes!$A$2:$B$1190,2,0))),"")</f>
        <v>54</v>
      </c>
      <c r="AC1088" s="3">
        <f>IFERROR(IF(Tabla1[[#This Row],[id_control]]="null","",VLOOKUP(CONCATENATE(Tabla1[[#This Row],[CLIENTE]],"-",Tabla1[[#This Row],[id_control]]),Hoja1!$C$2:$D$1994,2,0)),"")</f>
        <v>1088</v>
      </c>
      <c r="AD1088" s="3" t="s">
        <v>5580</v>
      </c>
      <c r="AE1088" s="3" t="s">
        <v>5581</v>
      </c>
      <c r="AF1088" s="3"/>
      <c r="AG1088" s="3"/>
      <c r="AH1088" s="3"/>
      <c r="AI1088" s="3"/>
      <c r="AJ1088" s="3"/>
      <c r="AK1088" s="3"/>
      <c r="AL1088" s="3" t="s">
        <v>5582</v>
      </c>
      <c r="AM1088" s="10" t="s">
        <v>5583</v>
      </c>
      <c r="AN1088" s="6"/>
      <c r="AO1088" s="6"/>
      <c r="AP1088" s="6"/>
      <c r="AQ1088" s="10" t="s">
        <v>5588</v>
      </c>
      <c r="AR1088" s="6"/>
      <c r="AS1088" s="6"/>
      <c r="AT1088" s="6"/>
      <c r="AU1088" s="6"/>
      <c r="AV1088" s="6" t="s">
        <v>5585</v>
      </c>
      <c r="AW1088" s="6"/>
      <c r="AX1088" s="6"/>
      <c r="AY1088" s="6"/>
      <c r="AZ1088" s="6"/>
      <c r="BA1088" s="6"/>
      <c r="BB1088" s="6"/>
      <c r="BC1088" s="6"/>
      <c r="BD1088" s="6" t="s">
        <v>5586</v>
      </c>
      <c r="BE1088" s="8">
        <v>1087</v>
      </c>
      <c r="BF1088" s="6" t="str">
        <f t="shared" si="334"/>
        <v>insert into bitacoras_estatus (numero_expediente, numero_registro, representante, fecha_inicio, fecha_vencimiento, id_cliente, id_admin, id_bitacoras_estatus, id_estatus, id_clase, id_marca, created_at, updated_at) values('1220153','1274969','ARMANDO GOMEZ AGUILAR','2011-10-03','2021-10-03','54','2','1','1',null,350,'2011-10-03 00:00:00','2011-10-03 00:00:00');</v>
      </c>
      <c r="BG1088" s="6" t="str">
        <f t="shared" si="335"/>
        <v>insert into servicios_comentarios (comentario, id_admin, id_estatus, created_at, updated_at) values('TITULO RECIBIDO 27/04/2012',1,1087,'2011-10-03 00:00:00','2011-10-03 00:00:00');</v>
      </c>
      <c r="BH1088" s="6" t="str">
        <f t="shared" si="336"/>
        <v>insert into servicios_comentarios (comentario, id_admin, id_estatus, created_at, updated_at) values('4400911, 614290 0316 NEXTEL 2900316',1,1087,'2011-10-03 00:00:00','2011-10-03 00:00:00');</v>
      </c>
      <c r="BI1088" s="137" t="str">
        <f t="shared" si="337"/>
        <v>update bitacoras_estatus set comprobacion_uso = 1, id_estatus=10 where id=1087;</v>
      </c>
      <c r="BJ1088" s="137" t="str">
        <f t="shared" si="338"/>
        <v>update bitacoras_estatus set numero_expediente = '1220153', numero_registro = '1274969', id_estatus = 10, fecha_inicio = '2011-10-03', fecha_vencimiento ='2021-10-03', created_at ='2011-10-03 00:00:00', updated_at ='2011-10-03 00:00:00', id_clase=null, id_marca=350, id_cliente=54, vigencia = 1 where id =1087;</v>
      </c>
      <c r="BK1088" s="137" t="str">
        <f t="shared" si="339"/>
        <v>update bitacoras_estatus set id_estatus = 10 where id =1087;</v>
      </c>
    </row>
    <row r="1089" spans="1:63" ht="53">
      <c r="A1089" s="6">
        <v>1528593</v>
      </c>
      <c r="B1089" s="6"/>
      <c r="C1089" s="6" t="str">
        <f>IF(Tabla1[[#This Row],[No. REG.]]="","",1)</f>
        <v/>
      </c>
      <c r="D1089" s="6" t="s">
        <v>492</v>
      </c>
      <c r="E1089" s="6">
        <f>IF(Tabla1[[#This Row],[STATUS]]="","",VLOOKUP(D1089,Estatus!$A$2:$B$13,2,0))</f>
        <v>1</v>
      </c>
      <c r="F1089" s="6">
        <f>IF(Tabla1[[#This Row],[STATUS]]="","",VLOOKUP(D1089,Estatus!$A$2:$I$12,9,0))</f>
        <v>0</v>
      </c>
      <c r="G1089" s="12" t="s">
        <v>5589</v>
      </c>
      <c r="H1089" s="7">
        <v>41900</v>
      </c>
      <c r="I1089" s="80">
        <f t="shared" si="320"/>
        <v>2014</v>
      </c>
      <c r="J1089" s="80">
        <f t="shared" si="321"/>
        <v>9</v>
      </c>
      <c r="K1089" s="80">
        <f t="shared" si="322"/>
        <v>18</v>
      </c>
      <c r="L1089" s="80" t="str">
        <f t="shared" si="323"/>
        <v>09</v>
      </c>
      <c r="M1089" s="80">
        <f t="shared" si="324"/>
        <v>18</v>
      </c>
      <c r="N1089" s="80" t="str">
        <f t="shared" si="325"/>
        <v>'2014-09-18'</v>
      </c>
      <c r="O1089" s="80" t="str">
        <f t="shared" si="326"/>
        <v>'2014-09-18 00:00:00'</v>
      </c>
      <c r="P1089" s="7">
        <v>45553</v>
      </c>
      <c r="Q1089" s="80">
        <f t="shared" si="327"/>
        <v>2024</v>
      </c>
      <c r="R1089" s="80">
        <f t="shared" si="328"/>
        <v>9</v>
      </c>
      <c r="S1089" s="80">
        <f t="shared" si="329"/>
        <v>18</v>
      </c>
      <c r="T1089" s="80" t="str">
        <f t="shared" si="330"/>
        <v>09</v>
      </c>
      <c r="U1089" s="80">
        <f t="shared" si="331"/>
        <v>18</v>
      </c>
      <c r="V1089" s="80" t="str">
        <f t="shared" si="332"/>
        <v>'2024-09-18'</v>
      </c>
      <c r="W1089" s="80"/>
      <c r="X1089" s="80" t="str">
        <f t="shared" si="333"/>
        <v>null</v>
      </c>
      <c r="Y1089" s="6" t="s">
        <v>5590</v>
      </c>
      <c r="Z1089" s="123">
        <f>IFERROR(IF(Y1089="","null",VLOOKUP(Y1089,Marcas!$A$2:$C$2024,2,0)),"")</f>
        <v>69</v>
      </c>
      <c r="AA1089" s="6" t="s">
        <v>5590</v>
      </c>
      <c r="AB1089" s="6">
        <f>IFERROR(IF(AA1089="","",IF(AA1089="EMPORIO LEGAL",1,VLOOKUP(AA1089,Clientes!$A$2:$B$1190,2,0))),"")</f>
        <v>53</v>
      </c>
      <c r="AC1089" s="6">
        <f>IFERROR(IF(Tabla1[[#This Row],[id_control]]="null","",VLOOKUP(CONCATENATE(Tabla1[[#This Row],[CLIENTE]],"-",Tabla1[[#This Row],[id_control]]),Hoja1!$C$2:$D$1994,2,0)),"")</f>
        <v>1089</v>
      </c>
      <c r="AD1089" s="6" t="s">
        <v>5591</v>
      </c>
      <c r="AE1089" s="6"/>
      <c r="AF1089" s="6"/>
      <c r="AG1089" s="6"/>
      <c r="AH1089" s="6"/>
      <c r="AI1089" s="6"/>
      <c r="AJ1089" s="6"/>
      <c r="AK1089" s="6"/>
      <c r="AL1089" s="6" t="s">
        <v>5592</v>
      </c>
      <c r="AM1089" s="6"/>
      <c r="AN1089" s="6"/>
      <c r="AO1089" s="6"/>
      <c r="AP1089" s="6"/>
      <c r="AQ1089" s="6"/>
      <c r="AR1089" s="6"/>
      <c r="AS1089" s="6"/>
      <c r="AT1089" s="6"/>
      <c r="AU1089" s="6"/>
      <c r="AV1089" s="6" t="s">
        <v>5593</v>
      </c>
      <c r="AW1089" s="15" t="s">
        <v>5594</v>
      </c>
      <c r="AX1089" s="6"/>
      <c r="AY1089" s="6"/>
      <c r="AZ1089" s="6"/>
      <c r="BA1089" s="6"/>
      <c r="BB1089" s="6"/>
      <c r="BC1089" s="6"/>
      <c r="BD1089" s="8" t="s">
        <v>5592</v>
      </c>
      <c r="BE1089" s="8">
        <v>1088</v>
      </c>
      <c r="BF1089" s="6" t="str">
        <f t="shared" si="334"/>
        <v>insert into bitacoras_estatus (numero_expediente, numero_registro, representante, fecha_inicio, fecha_vencimiento, id_cliente, id_admin, id_bitacoras_estatus, id_estatus, id_clase, id_marca, created_at, updated_at) values('1528593','','JACINTO GOMEZ RUIZ','2014-09-18','2024-09-18','53','2','1','1',null,69,'2014-09-18 00:00:00','2014-09-18 00:00:00');</v>
      </c>
      <c r="BG1089" s="6" t="str">
        <f t="shared" si="335"/>
        <v>insert into servicios_comentarios (comentario, id_admin, id_estatus, created_at, updated_at) values('PRESENTACIÓN ESCRITO DESISTIMIENTO DE REGISTRO PRESENTADO EL 26 DE JUNIO DEL 2015, NOFICACION OFICIAL DE ABANDONO RECIBIDA EL 17/2/16',1,1088,'2014-09-18 00:00:00','2014-09-18 00:00:00');</v>
      </c>
      <c r="BH1089" s="6" t="str">
        <f t="shared" si="336"/>
        <v>insert into servicios_comentarios (comentario, id_admin, id_estatus, created_at, updated_at) values('4989653 Jacinto cel 614 2318160 Sergio cel 614 1 89 89 59',1,1088,'2014-09-18 00:00:00','2014-09-18 00:00:00');</v>
      </c>
      <c r="BI1089" s="137" t="str">
        <f t="shared" si="337"/>
        <v>update bitacoras_estatus set comprobacion_uso = 1, id_estatus=1 where id=1088;</v>
      </c>
      <c r="BJ1089" s="137" t="str">
        <f t="shared" si="338"/>
        <v>update bitacoras_estatus set numero_expediente = '1528593', numero_registro = '', id_estatus = 1, fecha_inicio = '2014-09-18', fecha_vencimiento ='2024-09-18', created_at ='2014-09-18 00:00:00', updated_at ='2014-09-18 00:00:00', id_clase=null, id_marca=69, id_cliente=53, vigencia = 0 where id =1088;</v>
      </c>
      <c r="BK1089" s="137" t="str">
        <f t="shared" si="339"/>
        <v>update bitacoras_estatus set id_estatus = 1 where id =1088;</v>
      </c>
    </row>
    <row r="1090" spans="1:63">
      <c r="A1090" s="3">
        <v>1005772</v>
      </c>
      <c r="B1090" s="3">
        <v>1142118</v>
      </c>
      <c r="C1090" s="3">
        <f>IF(Tabla1[[#This Row],[No. REG.]]="","",1)</f>
        <v>1</v>
      </c>
      <c r="D1090" s="3" t="s">
        <v>41</v>
      </c>
      <c r="E1090" s="3">
        <f>IF(Tabla1[[#This Row],[STATUS]]="","",VLOOKUP(D1090,Estatus!$A$2:$B$13,2,0))</f>
        <v>6</v>
      </c>
      <c r="F1090" s="3">
        <f>IF(Tabla1[[#This Row],[STATUS]]="","",VLOOKUP(D1090,Estatus!$A$2:$I$12,9,0))</f>
        <v>1</v>
      </c>
      <c r="G1090" s="12" t="s">
        <v>5595</v>
      </c>
      <c r="H1090" s="7">
        <v>39932</v>
      </c>
      <c r="I1090" s="80">
        <f t="shared" ref="I1090:I1153" si="340">YEAR(H1090)</f>
        <v>2009</v>
      </c>
      <c r="J1090" s="80">
        <f t="shared" ref="J1090:J1153" si="341">MONTH(H1090)</f>
        <v>4</v>
      </c>
      <c r="K1090" s="80">
        <f t="shared" ref="K1090:K1153" si="342">DAY(H1090)</f>
        <v>29</v>
      </c>
      <c r="L1090" s="80" t="str">
        <f t="shared" ref="L1090:L1153" si="343">IF(LEN(J1090)=1,CONCATENATE("0",J1090),J1090)</f>
        <v>04</v>
      </c>
      <c r="M1090" s="80">
        <f t="shared" ref="M1090:M1153" si="344">IF(LEN(K1090)=1,CONCATENATE("0",K1090),K1090)</f>
        <v>29</v>
      </c>
      <c r="N1090" s="80" t="str">
        <f t="shared" ref="N1090:N1153" si="345">IFERROR(IF(H1090="","null",CONCATENATE("'",I1090,"-",L1090,"-",M1090,"'")),"null")</f>
        <v>'2009-04-29'</v>
      </c>
      <c r="O1090" s="80" t="str">
        <f t="shared" ref="O1090:O1153" si="346">IF(N1090="null","'2018-11-08 00:00:00'",CONCATENATE("'",I1090,"-",L1090,"-",M1090," 00:00:00'"))</f>
        <v>'2009-04-29 00:00:00'</v>
      </c>
      <c r="P1090" s="7">
        <v>43584</v>
      </c>
      <c r="Q1090" s="80">
        <f t="shared" ref="Q1090:Q1153" si="347">YEAR(P1090)</f>
        <v>2019</v>
      </c>
      <c r="R1090" s="80">
        <f t="shared" ref="R1090:R1153" si="348">MONTH(P1090)</f>
        <v>4</v>
      </c>
      <c r="S1090" s="80">
        <f t="shared" ref="S1090:S1153" si="349">DAY(P1090)</f>
        <v>29</v>
      </c>
      <c r="T1090" s="80" t="str">
        <f t="shared" ref="T1090:T1153" si="350">IF(LEN(R1090)=1,CONCATENATE("0",R1090),R1090)</f>
        <v>04</v>
      </c>
      <c r="U1090" s="80">
        <f t="shared" ref="U1090:U1153" si="351">IF(LEN(S1090)=1,CONCATENATE("0",S1090),S1090)</f>
        <v>29</v>
      </c>
      <c r="V1090" s="80" t="str">
        <f t="shared" ref="V1090:V1153" si="352">IFERROR(IF(P1090="","null",CONCATENATE("'",Q1090,"-",T1090,"-",U1090,"'")),"null")</f>
        <v>'2019-04-29'</v>
      </c>
      <c r="W1090" s="80"/>
      <c r="X1090" s="80" t="str">
        <f t="shared" ref="X1090:X1153" si="353">IF(W1090="","null",W1090)</f>
        <v>null</v>
      </c>
      <c r="Y1090" s="3" t="s">
        <v>5596</v>
      </c>
      <c r="Z1090" s="124">
        <f>IFERROR(IF(Y1090="","null",VLOOKUP(Y1090,Marcas!$A$2:$C$2024,2,0)),"")</f>
        <v>68</v>
      </c>
      <c r="AA1090" s="3" t="s">
        <v>5597</v>
      </c>
      <c r="AB1090" s="3">
        <f>IFERROR(IF(AA1090="","",IF(AA1090="EMPORIO LEGAL",1,VLOOKUP(AA1090,Clientes!$A$2:$B$1190,2,0))),"")</f>
        <v>52</v>
      </c>
      <c r="AC1090" s="3">
        <f>IFERROR(IF(Tabla1[[#This Row],[id_control]]="null","",VLOOKUP(CONCATENATE(Tabla1[[#This Row],[CLIENTE]],"-",Tabla1[[#This Row],[id_control]]),Hoja1!$C$2:$D$1994,2,0)),"")</f>
        <v>1090</v>
      </c>
      <c r="AD1090" s="3" t="s">
        <v>5598</v>
      </c>
      <c r="AE1090" s="3"/>
      <c r="AF1090" s="3"/>
      <c r="AG1090" s="3"/>
      <c r="AH1090" s="3"/>
      <c r="AI1090" s="3"/>
      <c r="AJ1090" s="3"/>
      <c r="AK1090" s="3"/>
      <c r="AL1090" s="3">
        <v>4193696</v>
      </c>
      <c r="AM1090" s="5"/>
      <c r="AN1090" s="5"/>
      <c r="AO1090" s="5"/>
      <c r="AP1090" s="5"/>
      <c r="AQ1090" s="5" t="s">
        <v>5599</v>
      </c>
      <c r="AR1090" s="5"/>
      <c r="AS1090" s="5"/>
      <c r="AT1090" s="5"/>
      <c r="AU1090" s="5"/>
      <c r="AV1090" s="5"/>
      <c r="AW1090" s="11"/>
      <c r="AX1090" s="5"/>
      <c r="AY1090" s="5"/>
      <c r="AZ1090" s="5"/>
      <c r="BA1090" s="5"/>
      <c r="BB1090" s="5"/>
      <c r="BC1090" s="5"/>
      <c r="BD1090" s="8" t="s">
        <v>5600</v>
      </c>
      <c r="BE1090" s="8">
        <v>1089</v>
      </c>
      <c r="BF1090" s="6" t="str">
        <f t="shared" ref="BF1090:BF1153" si="354">CONCATENATE($BG$1,A1090,"','",B1090,"','",AD1090,"',",N1090,",",V1090,",'",AB1090,"','2','1','1',",X1090,",",Z1090,",",O1090,",",O1090,");")</f>
        <v>insert into bitacoras_estatus (numero_expediente, numero_registro, representante, fecha_inicio, fecha_vencimiento, id_cliente, id_admin, id_bitacoras_estatus, id_estatus, id_clase, id_marca, created_at, updated_at) values('1005772','1142118','DIONISIA VALDERRABANO FERNANDEZ','2009-04-29','2019-04-29','52','2','1','1',null,68,'2009-04-29 00:00:00','2009-04-29 00:00:00');</v>
      </c>
      <c r="BG1090" s="6" t="str">
        <f t="shared" ref="BG1090:BG1153" si="355">IF(OR(G1090="",BE1090=""),"",CONCATENATE("insert into servicios_comentarios (comentario, id_admin, id_estatus, created_at, updated_at) values('",G1090,"',1,",BE1090,",",O1090,",",O1090,");"))</f>
        <v>insert into servicios_comentarios (comentario, id_admin, id_estatus, created_at, updated_at) values('Título entregado 29/03/2010',1,1089,'2009-04-29 00:00:00','2009-04-29 00:00:00');</v>
      </c>
      <c r="BH1090" s="6" t="str">
        <f t="shared" ref="BH1090:BH1153" si="356">IF(OR(BD1090="",BE1090=""),"",CONCATENATE("insert into servicios_comentarios (comentario, id_admin, id_estatus, created_at, updated_at) values('",BD1090,"',1,",BE1090,",",O1090,",",O1090,");"))</f>
        <v>insert into servicios_comentarios (comentario, id_admin, id_estatus, created_at, updated_at) values('4193696 614 235 7082',1,1089,'2009-04-29 00:00:00','2009-04-29 00:00:00');</v>
      </c>
      <c r="BI1090" s="137" t="str">
        <f t="shared" ref="BI1090:BI1153" si="357">CONCATENATE("update bitacoras_estatus set comprobacion_uso = 1, id_estatus=",E1090," where id=",BE1090,";")</f>
        <v>update bitacoras_estatus set comprobacion_uso = 1, id_estatus=6 where id=1089;</v>
      </c>
      <c r="BJ1090" s="137" t="str">
        <f t="shared" ref="BJ1090:BJ1153" si="358">IF(BE1090="","",CONCATENATE("update bitacoras_estatus set numero_expediente = '",A1090,"', numero_registro = '",B1090,"', id_estatus = ",E1090,", fecha_inicio = ",N1090,", fecha_vencimiento =",V1090,", created_at =",O1090,", updated_at =",O1090,", id_clase=",X1090,", id_marca=", Z1090,", id_cliente=", AB1090,", vigencia = ",F1090," where id =",BE1090,";"))</f>
        <v>update bitacoras_estatus set numero_expediente = '1005772', numero_registro = '1142118', id_estatus = 6, fecha_inicio = '2009-04-29', fecha_vencimiento ='2019-04-29', created_at ='2009-04-29 00:00:00', updated_at ='2009-04-29 00:00:00', id_clase=null, id_marca=68, id_cliente=52, vigencia = 1 where id =1089;</v>
      </c>
      <c r="BK1090" s="137" t="str">
        <f t="shared" ref="BK1090:BK1153" si="359">IF(OR(E1090="",BE1090=""),"",CONCATENATE("update bitacoras_estatus set id_estatus = ",E1090," where id =",BE1090,";"))</f>
        <v>update bitacoras_estatus set id_estatus = 6 where id =1089;</v>
      </c>
    </row>
    <row r="1091" spans="1:63" ht="40">
      <c r="A1091" s="3">
        <v>805399</v>
      </c>
      <c r="B1091" s="3">
        <v>1084840</v>
      </c>
      <c r="C1091" s="3">
        <f>IF(Tabla1[[#This Row],[No. REG.]]="","",1)</f>
        <v>1</v>
      </c>
      <c r="D1091" s="3" t="s">
        <v>46</v>
      </c>
      <c r="E1091" s="3">
        <f>IF(Tabla1[[#This Row],[STATUS]]="","",VLOOKUP(D1091,Estatus!$A$2:$B$13,2,0))</f>
        <v>10</v>
      </c>
      <c r="F1091" s="3">
        <f>IF(Tabla1[[#This Row],[STATUS]]="","",VLOOKUP(D1091,Estatus!$A$2:$I$12,9,0))</f>
        <v>1</v>
      </c>
      <c r="G1091" s="12" t="s">
        <v>5601</v>
      </c>
      <c r="H1091" s="7">
        <v>39142</v>
      </c>
      <c r="I1091" s="80">
        <f t="shared" si="340"/>
        <v>2007</v>
      </c>
      <c r="J1091" s="80">
        <f t="shared" si="341"/>
        <v>3</v>
      </c>
      <c r="K1091" s="80">
        <f t="shared" si="342"/>
        <v>1</v>
      </c>
      <c r="L1091" s="80" t="str">
        <f t="shared" si="343"/>
        <v>03</v>
      </c>
      <c r="M1091" s="80" t="str">
        <f t="shared" si="344"/>
        <v>01</v>
      </c>
      <c r="N1091" s="80" t="str">
        <f t="shared" si="345"/>
        <v>'2007-03-01'</v>
      </c>
      <c r="O1091" s="80" t="str">
        <f t="shared" si="346"/>
        <v>'2007-03-01 00:00:00'</v>
      </c>
      <c r="P1091" s="7">
        <v>46264</v>
      </c>
      <c r="Q1091" s="80">
        <f t="shared" si="347"/>
        <v>2026</v>
      </c>
      <c r="R1091" s="80">
        <f t="shared" si="348"/>
        <v>8</v>
      </c>
      <c r="S1091" s="80">
        <f t="shared" si="349"/>
        <v>30</v>
      </c>
      <c r="T1091" s="80" t="str">
        <f t="shared" si="350"/>
        <v>08</v>
      </c>
      <c r="U1091" s="80">
        <f t="shared" si="351"/>
        <v>30</v>
      </c>
      <c r="V1091" s="80" t="str">
        <f t="shared" si="352"/>
        <v>'2026-08-30'</v>
      </c>
      <c r="W1091" s="80"/>
      <c r="X1091" s="80" t="str">
        <f t="shared" si="353"/>
        <v>null</v>
      </c>
      <c r="Y1091" s="3" t="s">
        <v>5602</v>
      </c>
      <c r="Z1091" s="124">
        <f>IFERROR(IF(Y1091="","null",VLOOKUP(Y1091,Marcas!$A$2:$C$2024,2,0)),"")</f>
        <v>838</v>
      </c>
      <c r="AA1091" s="3" t="s">
        <v>5603</v>
      </c>
      <c r="AB1091" s="3">
        <f>IFERROR(IF(AA1091="","",IF(AA1091="EMPORIO LEGAL",1,VLOOKUP(AA1091,Clientes!$A$2:$B$1190,2,0))),"")</f>
        <v>50</v>
      </c>
      <c r="AC1091" s="3">
        <f>IFERROR(IF(Tabla1[[#This Row],[id_control]]="null","",VLOOKUP(CONCATENATE(Tabla1[[#This Row],[CLIENTE]],"-",Tabla1[[#This Row],[id_control]]),Hoja1!$C$2:$D$1994,2,0)),"")</f>
        <v>1091</v>
      </c>
      <c r="AD1091" s="3" t="s">
        <v>5572</v>
      </c>
      <c r="AE1091" s="3"/>
      <c r="AF1091" s="3"/>
      <c r="AG1091" s="3"/>
      <c r="AH1091" s="3"/>
      <c r="AI1091" s="3"/>
      <c r="AJ1091" s="3"/>
      <c r="AK1091" s="3"/>
      <c r="AL1091" s="3">
        <v>4162822</v>
      </c>
      <c r="AM1091" s="6">
        <v>4159530</v>
      </c>
      <c r="AN1091" s="6">
        <v>2209682</v>
      </c>
      <c r="AO1091" s="6"/>
      <c r="AP1091" s="6"/>
      <c r="AQ1091" s="4"/>
      <c r="AR1091" s="4"/>
      <c r="AS1091" s="6"/>
      <c r="AT1091" s="6"/>
      <c r="AU1091" s="6"/>
      <c r="AV1091" s="5" t="s">
        <v>5604</v>
      </c>
      <c r="AW1091" s="5" t="s">
        <v>5576</v>
      </c>
      <c r="AX1091" s="5"/>
      <c r="AY1091" s="5"/>
      <c r="AZ1091" s="5"/>
      <c r="BA1091" s="5"/>
      <c r="BB1091" s="5"/>
      <c r="BC1091" s="5"/>
      <c r="BD1091" s="6" t="s">
        <v>5605</v>
      </c>
      <c r="BE1091" s="8">
        <v>1090</v>
      </c>
      <c r="BF1091" s="6" t="str">
        <f t="shared" si="354"/>
        <v>insert into bitacoras_estatus (numero_expediente, numero_registro, representante, fecha_inicio, fecha_vencimiento, id_cliente, id_admin, id_bitacoras_estatus, id_estatus, id_clase, id_marca, created_at, updated_at) values('805399','1084840','JOSE CARLOS ARAMBULA HERNANDEZ','2007-03-01','2026-08-30','50','2','1','1',null,838,'2007-03-01 00:00:00','2007-03-01 00:00:00');</v>
      </c>
      <c r="BG1091" s="6" t="str">
        <f t="shared" si="355"/>
        <v>insert into servicios_comentarios (comentario, id_admin, id_estatus, created_at, updated_at) values('TITULO ENTREGADO 20/04/2009. CONTACTADO VÍA SALES UP. SOLICITUD DE RENOVACION PRESENTADA 7-NOV-2016.',1,1090,'2007-03-01 00:00:00','2007-03-01 00:00:00');</v>
      </c>
      <c r="BH1091" s="6" t="str">
        <f t="shared" si="356"/>
        <v>insert into servicios_comentarios (comentario, id_admin, id_estatus, created_at, updated_at) values('4162822,4159530, 2209682',1,1090,'2007-03-01 00:00:00','2007-03-01 00:00:00');</v>
      </c>
      <c r="BI1091" s="137" t="str">
        <f t="shared" si="357"/>
        <v>update bitacoras_estatus set comprobacion_uso = 1, id_estatus=10 where id=1090;</v>
      </c>
      <c r="BJ1091" s="137" t="str">
        <f t="shared" si="358"/>
        <v>update bitacoras_estatus set numero_expediente = '805399', numero_registro = '1084840', id_estatus = 10, fecha_inicio = '2007-03-01', fecha_vencimiento ='2026-08-30', created_at ='2007-03-01 00:00:00', updated_at ='2007-03-01 00:00:00', id_clase=null, id_marca=838, id_cliente=50, vigencia = 1 where id =1090;</v>
      </c>
      <c r="BK1091" s="137" t="str">
        <f t="shared" si="359"/>
        <v>update bitacoras_estatus set id_estatus = 10 where id =1090;</v>
      </c>
    </row>
    <row r="1092" spans="1:63">
      <c r="A1092" s="6">
        <v>868051</v>
      </c>
      <c r="B1092" s="6"/>
      <c r="C1092" s="6" t="str">
        <f>IF(Tabla1[[#This Row],[No. REG.]]="","",1)</f>
        <v/>
      </c>
      <c r="D1092" s="3" t="s">
        <v>34</v>
      </c>
      <c r="E1092" s="3">
        <f>IF(Tabla1[[#This Row],[STATUS]]="","",VLOOKUP(D1092,Estatus!$A$2:$B$13,2,0))</f>
        <v>5</v>
      </c>
      <c r="F1092" s="3">
        <f>IF(Tabla1[[#This Row],[STATUS]]="","",VLOOKUP(D1092,Estatus!$A$2:$I$12,9,0))</f>
        <v>0</v>
      </c>
      <c r="G1092" s="16" t="s">
        <v>5606</v>
      </c>
      <c r="H1092" s="7">
        <v>39269</v>
      </c>
      <c r="I1092" s="80">
        <f t="shared" si="340"/>
        <v>2007</v>
      </c>
      <c r="J1092" s="80">
        <f t="shared" si="341"/>
        <v>7</v>
      </c>
      <c r="K1092" s="80">
        <f t="shared" si="342"/>
        <v>6</v>
      </c>
      <c r="L1092" s="80" t="str">
        <f t="shared" si="343"/>
        <v>07</v>
      </c>
      <c r="M1092" s="80" t="str">
        <f t="shared" si="344"/>
        <v>06</v>
      </c>
      <c r="N1092" s="80" t="str">
        <f t="shared" si="345"/>
        <v>'2007-07-06'</v>
      </c>
      <c r="O1092" s="80" t="str">
        <f t="shared" si="346"/>
        <v>'2007-07-06 00:00:00'</v>
      </c>
      <c r="P1092" s="7">
        <v>42922</v>
      </c>
      <c r="Q1092" s="80">
        <f t="shared" si="347"/>
        <v>2017</v>
      </c>
      <c r="R1092" s="80">
        <f t="shared" si="348"/>
        <v>7</v>
      </c>
      <c r="S1092" s="80">
        <f t="shared" si="349"/>
        <v>6</v>
      </c>
      <c r="T1092" s="80" t="str">
        <f t="shared" si="350"/>
        <v>07</v>
      </c>
      <c r="U1092" s="80" t="str">
        <f t="shared" si="351"/>
        <v>06</v>
      </c>
      <c r="V1092" s="80" t="str">
        <f t="shared" si="352"/>
        <v>'2017-07-06'</v>
      </c>
      <c r="W1092" s="80"/>
      <c r="X1092" s="80" t="str">
        <f t="shared" si="353"/>
        <v>null</v>
      </c>
      <c r="Y1092" s="6" t="s">
        <v>5607</v>
      </c>
      <c r="Z1092" s="123">
        <f>IFERROR(IF(Y1092="","null",VLOOKUP(Y1092,Marcas!$A$2:$C$2024,2,0)),"")</f>
        <v>439</v>
      </c>
      <c r="AA1092" s="6" t="s">
        <v>5603</v>
      </c>
      <c r="AB1092" s="6">
        <f>IFERROR(IF(AA1092="","",IF(AA1092="EMPORIO LEGAL",1,VLOOKUP(AA1092,Clientes!$A$2:$B$1190,2,0))),"")</f>
        <v>50</v>
      </c>
      <c r="AC1092" s="6">
        <f>IFERROR(IF(Tabla1[[#This Row],[id_control]]="null","",VLOOKUP(CONCATENATE(Tabla1[[#This Row],[CLIENTE]],"-",Tabla1[[#This Row],[id_control]]),Hoja1!$C$2:$D$1994,2,0)),"")</f>
        <v>1092</v>
      </c>
      <c r="AD1092" s="6" t="s">
        <v>5572</v>
      </c>
      <c r="AE1092" s="6"/>
      <c r="AF1092" s="6"/>
      <c r="AG1092" s="6"/>
      <c r="AH1092" s="6"/>
      <c r="AI1092" s="6"/>
      <c r="AJ1092" s="6"/>
      <c r="AK1092" s="6"/>
      <c r="AL1092" s="3">
        <v>4162822</v>
      </c>
      <c r="AM1092" s="4">
        <v>4159530</v>
      </c>
      <c r="AN1092" s="4">
        <v>2209682</v>
      </c>
      <c r="AO1092" s="6"/>
      <c r="AP1092" s="6"/>
      <c r="AQ1092" s="6"/>
      <c r="AR1092" s="6"/>
      <c r="AS1092" s="6"/>
      <c r="AT1092" s="6"/>
      <c r="AU1092" s="6"/>
      <c r="AV1092" s="6" t="s">
        <v>5608</v>
      </c>
      <c r="AW1092" s="6"/>
      <c r="AX1092" s="6"/>
      <c r="AY1092" s="6"/>
      <c r="AZ1092" s="6"/>
      <c r="BA1092" s="6"/>
      <c r="BB1092" s="6"/>
      <c r="BC1092" s="6"/>
      <c r="BD1092" s="8" t="s">
        <v>5605</v>
      </c>
      <c r="BE1092" s="8">
        <v>1091</v>
      </c>
      <c r="BF1092" s="6" t="str">
        <f t="shared" si="354"/>
        <v>insert into bitacoras_estatus (numero_expediente, numero_registro, representante, fecha_inicio, fecha_vencimiento, id_cliente, id_admin, id_bitacoras_estatus, id_estatus, id_clase, id_marca, created_at, updated_at) values('868051','','JOSE CARLOS ARAMBULA HERNANDEZ','2007-07-06','2017-07-06','50','2','1','1',null,439,'2007-07-06 00:00:00','2007-07-06 00:00:00');</v>
      </c>
      <c r="BG1092" s="6" t="str">
        <f t="shared" si="355"/>
        <v>insert into servicios_comentarios (comentario, id_admin, id_estatus, created_at, updated_at) values('Negativa 16/07/08',1,1091,'2007-07-06 00:00:00','2007-07-06 00:00:00');</v>
      </c>
      <c r="BH1092" s="6" t="str">
        <f t="shared" si="356"/>
        <v>insert into servicios_comentarios (comentario, id_admin, id_estatus, created_at, updated_at) values('4162822,4159530, 2209682',1,1091,'2007-07-06 00:00:00','2007-07-06 00:00:00');</v>
      </c>
      <c r="BI1092" s="137" t="str">
        <f t="shared" si="357"/>
        <v>update bitacoras_estatus set comprobacion_uso = 1, id_estatus=5 where id=1091;</v>
      </c>
      <c r="BJ1092" s="137" t="str">
        <f t="shared" si="358"/>
        <v>update bitacoras_estatus set numero_expediente = '868051', numero_registro = '', id_estatus = 5, fecha_inicio = '2007-07-06', fecha_vencimiento ='2017-07-06', created_at ='2007-07-06 00:00:00', updated_at ='2007-07-06 00:00:00', id_clase=null, id_marca=439, id_cliente=50, vigencia = 0 where id =1091;</v>
      </c>
      <c r="BK1092" s="137" t="str">
        <f t="shared" si="359"/>
        <v>update bitacoras_estatus set id_estatus = 5 where id =1091;</v>
      </c>
    </row>
    <row r="1093" spans="1:63" ht="53">
      <c r="A1093" s="3">
        <v>869241</v>
      </c>
      <c r="B1093" s="3">
        <v>1054723</v>
      </c>
      <c r="C1093" s="3">
        <f>IF(Tabla1[[#This Row],[No. REG.]]="","",1)</f>
        <v>1</v>
      </c>
      <c r="D1093" s="3" t="s">
        <v>46</v>
      </c>
      <c r="E1093" s="3">
        <f>IF(Tabla1[[#This Row],[STATUS]]="","",VLOOKUP(D1093,Estatus!$A$2:$B$13,2,0))</f>
        <v>10</v>
      </c>
      <c r="F1093" s="3">
        <f>IF(Tabla1[[#This Row],[STATUS]]="","",VLOOKUP(D1093,Estatus!$A$2:$I$12,9,0))</f>
        <v>1</v>
      </c>
      <c r="G1093" s="12" t="s">
        <v>8733</v>
      </c>
      <c r="H1093" s="7">
        <v>42929</v>
      </c>
      <c r="I1093" s="80">
        <f t="shared" si="340"/>
        <v>2017</v>
      </c>
      <c r="J1093" s="80">
        <f t="shared" si="341"/>
        <v>7</v>
      </c>
      <c r="K1093" s="80">
        <f t="shared" si="342"/>
        <v>13</v>
      </c>
      <c r="L1093" s="80" t="str">
        <f t="shared" si="343"/>
        <v>07</v>
      </c>
      <c r="M1093" s="80">
        <f t="shared" si="344"/>
        <v>13</v>
      </c>
      <c r="N1093" s="80" t="str">
        <f t="shared" si="345"/>
        <v>'2017-07-13'</v>
      </c>
      <c r="O1093" s="80" t="str">
        <f t="shared" si="346"/>
        <v>'2017-07-13 00:00:00'</v>
      </c>
      <c r="P1093" s="7">
        <v>46581</v>
      </c>
      <c r="Q1093" s="80">
        <f t="shared" si="347"/>
        <v>2027</v>
      </c>
      <c r="R1093" s="80">
        <f t="shared" si="348"/>
        <v>7</v>
      </c>
      <c r="S1093" s="80">
        <f t="shared" si="349"/>
        <v>13</v>
      </c>
      <c r="T1093" s="80" t="str">
        <f t="shared" si="350"/>
        <v>07</v>
      </c>
      <c r="U1093" s="80">
        <f t="shared" si="351"/>
        <v>13</v>
      </c>
      <c r="V1093" s="80" t="str">
        <f t="shared" si="352"/>
        <v>'2027-07-13'</v>
      </c>
      <c r="W1093" s="80"/>
      <c r="X1093" s="80" t="str">
        <f t="shared" si="353"/>
        <v>null</v>
      </c>
      <c r="Y1093" s="3" t="s">
        <v>5609</v>
      </c>
      <c r="Z1093" s="124">
        <f>IFERROR(IF(Y1093="","null",VLOOKUP(Y1093,Marcas!$A$2:$C$2024,2,0)),"")</f>
        <v>1353</v>
      </c>
      <c r="AA1093" s="3" t="s">
        <v>5603</v>
      </c>
      <c r="AB1093" s="3">
        <f>IFERROR(IF(AA1093="","",IF(AA1093="EMPORIO LEGAL",1,VLOOKUP(AA1093,Clientes!$A$2:$B$1190,2,0))),"")</f>
        <v>50</v>
      </c>
      <c r="AC1093" s="3">
        <f>IFERROR(IF(Tabla1[[#This Row],[id_control]]="null","",VLOOKUP(CONCATENATE(Tabla1[[#This Row],[CLIENTE]],"-",Tabla1[[#This Row],[id_control]]),Hoja1!$C$2:$D$1994,2,0)),"")</f>
        <v>1093</v>
      </c>
      <c r="AD1093" s="3" t="s">
        <v>5572</v>
      </c>
      <c r="AE1093" s="3"/>
      <c r="AF1093" s="3"/>
      <c r="AG1093" s="3"/>
      <c r="AH1093" s="3"/>
      <c r="AI1093" s="3"/>
      <c r="AJ1093" s="3"/>
      <c r="AK1093" s="3"/>
      <c r="AL1093" s="3">
        <v>4162822</v>
      </c>
      <c r="AM1093" s="4">
        <v>4159530</v>
      </c>
      <c r="AN1093" s="4">
        <v>2209682</v>
      </c>
      <c r="AO1093" s="6"/>
      <c r="AP1093" s="6"/>
      <c r="AQ1093" s="6"/>
      <c r="AR1093" s="6"/>
      <c r="AS1093" s="6"/>
      <c r="AT1093" s="6"/>
      <c r="AU1093" s="6"/>
      <c r="AV1093" s="6" t="s">
        <v>5608</v>
      </c>
      <c r="AW1093" s="6"/>
      <c r="AX1093" s="6"/>
      <c r="AY1093" s="6"/>
      <c r="AZ1093" s="6"/>
      <c r="BA1093" s="6"/>
      <c r="BB1093" s="6"/>
      <c r="BC1093" s="6"/>
      <c r="BD1093" s="6" t="s">
        <v>5605</v>
      </c>
      <c r="BE1093" s="8">
        <v>1092</v>
      </c>
      <c r="BF1093" s="6" t="str">
        <f t="shared" si="354"/>
        <v>insert into bitacoras_estatus (numero_expediente, numero_registro, representante, fecha_inicio, fecha_vencimiento, id_cliente, id_admin, id_bitacoras_estatus, id_estatus, id_clase, id_marca, created_at, updated_at) values('869241','1054723','JOSE CARLOS ARAMBULA HERNANDEZ','2017-07-13','2027-07-13','50','2','1','1',null,1353,'2017-07-13 00:00:00','2017-07-13 00:00:00');</v>
      </c>
      <c r="BG1093" s="6" t="str">
        <f t="shared" si="355"/>
        <v>insert into servicios_comentarios (comentario, id_admin, id_estatus, created_at, updated_at) values('SOLICITUD DE RENOVACION DE MARCA PRESENTADA 25/01/2017. EL 4 ABR 2017 SE COMUNICA RENOVACION DEL REGISTRO DE MARCA',1,1092,'2017-07-13 00:00:00','2017-07-13 00:00:00');</v>
      </c>
      <c r="BH1093" s="6" t="str">
        <f t="shared" si="356"/>
        <v>insert into servicios_comentarios (comentario, id_admin, id_estatus, created_at, updated_at) values('4162822,4159530, 2209682',1,1092,'2017-07-13 00:00:00','2017-07-13 00:00:00');</v>
      </c>
      <c r="BI1093" s="137" t="str">
        <f t="shared" si="357"/>
        <v>update bitacoras_estatus set comprobacion_uso = 1, id_estatus=10 where id=1092;</v>
      </c>
      <c r="BJ1093" s="137" t="str">
        <f t="shared" si="358"/>
        <v>update bitacoras_estatus set numero_expediente = '869241', numero_registro = '1054723', id_estatus = 10, fecha_inicio = '2017-07-13', fecha_vencimiento ='2027-07-13', created_at ='2017-07-13 00:00:00', updated_at ='2017-07-13 00:00:00', id_clase=null, id_marca=1353, id_cliente=50, vigencia = 1 where id =1092;</v>
      </c>
      <c r="BK1093" s="137" t="str">
        <f t="shared" si="359"/>
        <v>update bitacoras_estatus set id_estatus = 10 where id =1092;</v>
      </c>
    </row>
    <row r="1094" spans="1:63" ht="53">
      <c r="A1094" s="3">
        <v>873260</v>
      </c>
      <c r="B1094" s="3">
        <v>1052717</v>
      </c>
      <c r="C1094" s="3">
        <f>IF(Tabla1[[#This Row],[No. REG.]]="","",1)</f>
        <v>1</v>
      </c>
      <c r="D1094" s="3" t="s">
        <v>46</v>
      </c>
      <c r="E1094" s="3">
        <f>IF(Tabla1[[#This Row],[STATUS]]="","",VLOOKUP(D1094,Estatus!$A$2:$B$13,2,0))</f>
        <v>10</v>
      </c>
      <c r="F1094" s="3">
        <f>IF(Tabla1[[#This Row],[STATUS]]="","",VLOOKUP(D1094,Estatus!$A$2:$I$12,9,0))</f>
        <v>1</v>
      </c>
      <c r="G1094" s="12" t="s">
        <v>5610</v>
      </c>
      <c r="H1094" s="7">
        <v>42939</v>
      </c>
      <c r="I1094" s="80">
        <f t="shared" si="340"/>
        <v>2017</v>
      </c>
      <c r="J1094" s="80">
        <f t="shared" si="341"/>
        <v>7</v>
      </c>
      <c r="K1094" s="80">
        <f t="shared" si="342"/>
        <v>23</v>
      </c>
      <c r="L1094" s="80" t="str">
        <f t="shared" si="343"/>
        <v>07</v>
      </c>
      <c r="M1094" s="80">
        <f t="shared" si="344"/>
        <v>23</v>
      </c>
      <c r="N1094" s="80" t="str">
        <f t="shared" si="345"/>
        <v>'2017-07-23'</v>
      </c>
      <c r="O1094" s="80" t="str">
        <f t="shared" si="346"/>
        <v>'2017-07-23 00:00:00'</v>
      </c>
      <c r="P1094" s="7">
        <v>46591</v>
      </c>
      <c r="Q1094" s="80">
        <f t="shared" si="347"/>
        <v>2027</v>
      </c>
      <c r="R1094" s="80">
        <f t="shared" si="348"/>
        <v>7</v>
      </c>
      <c r="S1094" s="80">
        <f t="shared" si="349"/>
        <v>23</v>
      </c>
      <c r="T1094" s="80" t="str">
        <f t="shared" si="350"/>
        <v>07</v>
      </c>
      <c r="U1094" s="80">
        <f t="shared" si="351"/>
        <v>23</v>
      </c>
      <c r="V1094" s="80" t="str">
        <f t="shared" si="352"/>
        <v>'2027-07-23'</v>
      </c>
      <c r="W1094" s="80"/>
      <c r="X1094" s="80" t="str">
        <f t="shared" si="353"/>
        <v>null</v>
      </c>
      <c r="Y1094" s="3" t="s">
        <v>5611</v>
      </c>
      <c r="Z1094" s="124">
        <f>IFERROR(IF(Y1094="","null",VLOOKUP(Y1094,Marcas!$A$2:$C$2024,2,0)),"")</f>
        <v>66</v>
      </c>
      <c r="AA1094" s="3" t="s">
        <v>5603</v>
      </c>
      <c r="AB1094" s="3">
        <f>IFERROR(IF(AA1094="","",IF(AA1094="EMPORIO LEGAL",1,VLOOKUP(AA1094,Clientes!$A$2:$B$1190,2,0))),"")</f>
        <v>50</v>
      </c>
      <c r="AC1094" s="3">
        <f>IFERROR(IF(Tabla1[[#This Row],[id_control]]="null","",VLOOKUP(CONCATENATE(Tabla1[[#This Row],[CLIENTE]],"-",Tabla1[[#This Row],[id_control]]),Hoja1!$C$2:$D$1994,2,0)),"")</f>
        <v>1094</v>
      </c>
      <c r="AD1094" s="3" t="s">
        <v>5572</v>
      </c>
      <c r="AE1094" s="3"/>
      <c r="AF1094" s="3"/>
      <c r="AG1094" s="3"/>
      <c r="AH1094" s="3"/>
      <c r="AI1094" s="3"/>
      <c r="AJ1094" s="3"/>
      <c r="AK1094" s="3"/>
      <c r="AL1094" s="3">
        <v>4162822</v>
      </c>
      <c r="AM1094" s="4">
        <v>4159530</v>
      </c>
      <c r="AN1094" s="4">
        <v>2209682</v>
      </c>
      <c r="AO1094" s="6"/>
      <c r="AP1094" s="6"/>
      <c r="AQ1094" s="6"/>
      <c r="AR1094" s="6"/>
      <c r="AS1094" s="6"/>
      <c r="AT1094" s="6"/>
      <c r="AU1094" s="6"/>
      <c r="AV1094" s="6" t="s">
        <v>5608</v>
      </c>
      <c r="AW1094" s="6"/>
      <c r="AX1094" s="6"/>
      <c r="AY1094" s="6"/>
      <c r="AZ1094" s="6"/>
      <c r="BA1094" s="6"/>
      <c r="BB1094" s="6"/>
      <c r="BC1094" s="6"/>
      <c r="BD1094" s="6" t="s">
        <v>5605</v>
      </c>
      <c r="BE1094" s="8">
        <v>1093</v>
      </c>
      <c r="BF1094" s="6" t="str">
        <f t="shared" si="354"/>
        <v>insert into bitacoras_estatus (numero_expediente, numero_registro, representante, fecha_inicio, fecha_vencimiento, id_cliente, id_admin, id_bitacoras_estatus, id_estatus, id_clase, id_marca, created_at, updated_at) values('873260','1052717','JOSE CARLOS ARAMBULA HERNANDEZ','2017-07-23','2027-07-23','50','2','1','1',null,66,'2017-07-23 00:00:00','2017-07-23 00:00:00');</v>
      </c>
      <c r="BG1094" s="6" t="str">
        <f t="shared" si="355"/>
        <v>insert into servicios_comentarios (comentario, id_admin, id_estatus, created_at, updated_at) values('TITULO RECIBIDO 25/09/08. EN FECHA 23 DE AGOSTO 2017 SE PRESENTÓ SOLICITUD DE RENOVACIÓN DE MARCA. SE COMUNICA LA RENOVACION DE LA MARCA EL 29 DIC 2017',1,1093,'2017-07-23 00:00:00','2017-07-23 00:00:00');</v>
      </c>
      <c r="BH1094" s="6" t="str">
        <f t="shared" si="356"/>
        <v>insert into servicios_comentarios (comentario, id_admin, id_estatus, created_at, updated_at) values('4162822,4159530, 2209682',1,1093,'2017-07-23 00:00:00','2017-07-23 00:00:00');</v>
      </c>
      <c r="BI1094" s="137" t="str">
        <f t="shared" si="357"/>
        <v>update bitacoras_estatus set comprobacion_uso = 1, id_estatus=10 where id=1093;</v>
      </c>
      <c r="BJ1094" s="137" t="str">
        <f t="shared" si="358"/>
        <v>update bitacoras_estatus set numero_expediente = '873260', numero_registro = '1052717', id_estatus = 10, fecha_inicio = '2017-07-23', fecha_vencimiento ='2027-07-23', created_at ='2017-07-23 00:00:00', updated_at ='2017-07-23 00:00:00', id_clase=null, id_marca=66, id_cliente=50, vigencia = 1 where id =1093;</v>
      </c>
      <c r="BK1094" s="137" t="str">
        <f t="shared" si="359"/>
        <v>update bitacoras_estatus set id_estatus = 10 where id =1093;</v>
      </c>
    </row>
    <row r="1095" spans="1:63" ht="29">
      <c r="A1095" s="6">
        <v>1005773</v>
      </c>
      <c r="B1095" s="6"/>
      <c r="C1095" s="6" t="str">
        <f>IF(Tabla1[[#This Row],[No. REG.]]="","",1)</f>
        <v/>
      </c>
      <c r="D1095" s="3" t="s">
        <v>34</v>
      </c>
      <c r="E1095" s="3">
        <f>IF(Tabla1[[#This Row],[STATUS]]="","",VLOOKUP(D1095,Estatus!$A$2:$B$13,2,0))</f>
        <v>5</v>
      </c>
      <c r="F1095" s="3">
        <f>IF(Tabla1[[#This Row],[STATUS]]="","",VLOOKUP(D1095,Estatus!$A$2:$I$12,9,0))</f>
        <v>0</v>
      </c>
      <c r="G1095" s="16" t="s">
        <v>5612</v>
      </c>
      <c r="H1095" s="7">
        <v>39932</v>
      </c>
      <c r="I1095" s="80">
        <f t="shared" si="340"/>
        <v>2009</v>
      </c>
      <c r="J1095" s="80">
        <f t="shared" si="341"/>
        <v>4</v>
      </c>
      <c r="K1095" s="80">
        <f t="shared" si="342"/>
        <v>29</v>
      </c>
      <c r="L1095" s="80" t="str">
        <f t="shared" si="343"/>
        <v>04</v>
      </c>
      <c r="M1095" s="80">
        <f t="shared" si="344"/>
        <v>29</v>
      </c>
      <c r="N1095" s="80" t="str">
        <f t="shared" si="345"/>
        <v>'2009-04-29'</v>
      </c>
      <c r="O1095" s="80" t="str">
        <f t="shared" si="346"/>
        <v>'2009-04-29 00:00:00'</v>
      </c>
      <c r="P1095" s="7">
        <v>43584</v>
      </c>
      <c r="Q1095" s="80">
        <f t="shared" si="347"/>
        <v>2019</v>
      </c>
      <c r="R1095" s="80">
        <f t="shared" si="348"/>
        <v>4</v>
      </c>
      <c r="S1095" s="80">
        <f t="shared" si="349"/>
        <v>29</v>
      </c>
      <c r="T1095" s="80" t="str">
        <f t="shared" si="350"/>
        <v>04</v>
      </c>
      <c r="U1095" s="80">
        <f t="shared" si="351"/>
        <v>29</v>
      </c>
      <c r="V1095" s="80" t="str">
        <f t="shared" si="352"/>
        <v>'2019-04-29'</v>
      </c>
      <c r="W1095" s="80"/>
      <c r="X1095" s="80" t="str">
        <f t="shared" si="353"/>
        <v>null</v>
      </c>
      <c r="Y1095" s="6" t="s">
        <v>5613</v>
      </c>
      <c r="Z1095" s="123">
        <f>IFERROR(IF(Y1095="","null",VLOOKUP(Y1095,Marcas!$A$2:$C$2024,2,0)),"")</f>
        <v>553</v>
      </c>
      <c r="AA1095" s="6" t="s">
        <v>5603</v>
      </c>
      <c r="AB1095" s="6">
        <f>IFERROR(IF(AA1095="","",IF(AA1095="EMPORIO LEGAL",1,VLOOKUP(AA1095,Clientes!$A$2:$B$1190,2,0))),"")</f>
        <v>50</v>
      </c>
      <c r="AC1095" s="6">
        <f>IFERROR(IF(Tabla1[[#This Row],[id_control]]="null","",VLOOKUP(CONCATENATE(Tabla1[[#This Row],[CLIENTE]],"-",Tabla1[[#This Row],[id_control]]),Hoja1!$C$2:$D$1994,2,0)),"")</f>
        <v>1095</v>
      </c>
      <c r="AD1095" s="6" t="s">
        <v>5572</v>
      </c>
      <c r="AE1095" s="6"/>
      <c r="AF1095" s="6"/>
      <c r="AG1095" s="6"/>
      <c r="AH1095" s="6"/>
      <c r="AI1095" s="6"/>
      <c r="AJ1095" s="6"/>
      <c r="AK1095" s="6"/>
      <c r="AL1095" s="3">
        <v>4162822</v>
      </c>
      <c r="AM1095" s="4">
        <v>4159530</v>
      </c>
      <c r="AN1095" s="4">
        <v>2209682</v>
      </c>
      <c r="AO1095" s="6"/>
      <c r="AP1095" s="6"/>
      <c r="AQ1095" s="6"/>
      <c r="AR1095" s="6"/>
      <c r="AS1095" s="6"/>
      <c r="AT1095" s="6"/>
      <c r="AU1095" s="6"/>
      <c r="AV1095" s="6" t="s">
        <v>5614</v>
      </c>
      <c r="AW1095" s="15" t="s">
        <v>5576</v>
      </c>
      <c r="AX1095" s="6"/>
      <c r="AY1095" s="6"/>
      <c r="AZ1095" s="6"/>
      <c r="BA1095" s="6"/>
      <c r="BB1095" s="6"/>
      <c r="BC1095" s="6"/>
      <c r="BD1095" s="8" t="s">
        <v>5605</v>
      </c>
      <c r="BE1095" s="8">
        <v>1094</v>
      </c>
      <c r="BF1095" s="6" t="str">
        <f t="shared" si="354"/>
        <v>insert into bitacoras_estatus (numero_expediente, numero_registro, representante, fecha_inicio, fecha_vencimiento, id_cliente, id_admin, id_bitacoras_estatus, id_estatus, id_clase, id_marca, created_at, updated_at) values('1005773','','JOSE CARLOS ARAMBULA HERNANDEZ','2009-04-29','2019-04-29','50','2','1','1',null,553,'2009-04-29 00:00:00','2009-04-29 00:00:00');</v>
      </c>
      <c r="BG1095" s="6" t="str">
        <f t="shared" si="355"/>
        <v>insert into servicios_comentarios (comentario, id_admin, id_estatus, created_at, updated_at) values('Solicitud desechada por firma. Recibida 22/09/2009',1,1094,'2009-04-29 00:00:00','2009-04-29 00:00:00');</v>
      </c>
      <c r="BH1095" s="6" t="str">
        <f t="shared" si="356"/>
        <v>insert into servicios_comentarios (comentario, id_admin, id_estatus, created_at, updated_at) values('4162822,4159530, 2209682',1,1094,'2009-04-29 00:00:00','2009-04-29 00:00:00');</v>
      </c>
      <c r="BI1095" s="137" t="str">
        <f t="shared" si="357"/>
        <v>update bitacoras_estatus set comprobacion_uso = 1, id_estatus=5 where id=1094;</v>
      </c>
      <c r="BJ1095" s="137" t="str">
        <f t="shared" si="358"/>
        <v>update bitacoras_estatus set numero_expediente = '1005773', numero_registro = '', id_estatus = 5, fecha_inicio = '2009-04-29', fecha_vencimiento ='2019-04-29', created_at ='2009-04-29 00:00:00', updated_at ='2009-04-29 00:00:00', id_clase=null, id_marca=553, id_cliente=50, vigencia = 0 where id =1094;</v>
      </c>
      <c r="BK1095" s="137" t="str">
        <f t="shared" si="359"/>
        <v>update bitacoras_estatus set id_estatus = 5 where id =1094;</v>
      </c>
    </row>
    <row r="1096" spans="1:63">
      <c r="A1096" s="3">
        <v>1065918</v>
      </c>
      <c r="B1096" s="3"/>
      <c r="C1096" s="3" t="str">
        <f>IF(Tabla1[[#This Row],[No. REG.]]="","",1)</f>
        <v/>
      </c>
      <c r="D1096" s="3" t="s">
        <v>46</v>
      </c>
      <c r="E1096" s="3">
        <f>IF(Tabla1[[#This Row],[STATUS]]="","",VLOOKUP(D1096,Estatus!$A$2:$B$13,2,0))</f>
        <v>10</v>
      </c>
      <c r="F1096" s="3">
        <f>IF(Tabla1[[#This Row],[STATUS]]="","",VLOOKUP(D1096,Estatus!$A$2:$I$12,9,0))</f>
        <v>1</v>
      </c>
      <c r="G1096" s="12" t="s">
        <v>5615</v>
      </c>
      <c r="H1096" s="7">
        <v>40214</v>
      </c>
      <c r="I1096" s="80">
        <f t="shared" si="340"/>
        <v>2010</v>
      </c>
      <c r="J1096" s="80">
        <f t="shared" si="341"/>
        <v>2</v>
      </c>
      <c r="K1096" s="80">
        <f t="shared" si="342"/>
        <v>5</v>
      </c>
      <c r="L1096" s="80" t="str">
        <f t="shared" si="343"/>
        <v>02</v>
      </c>
      <c r="M1096" s="80" t="str">
        <f t="shared" si="344"/>
        <v>05</v>
      </c>
      <c r="N1096" s="80" t="str">
        <f t="shared" si="345"/>
        <v>'2010-02-05'</v>
      </c>
      <c r="O1096" s="80" t="str">
        <f t="shared" si="346"/>
        <v>'2010-02-05 00:00:00'</v>
      </c>
      <c r="P1096" s="7">
        <v>43866</v>
      </c>
      <c r="Q1096" s="80">
        <f t="shared" si="347"/>
        <v>2020</v>
      </c>
      <c r="R1096" s="80">
        <f t="shared" si="348"/>
        <v>2</v>
      </c>
      <c r="S1096" s="80">
        <f t="shared" si="349"/>
        <v>5</v>
      </c>
      <c r="T1096" s="80" t="str">
        <f t="shared" si="350"/>
        <v>02</v>
      </c>
      <c r="U1096" s="80" t="str">
        <f t="shared" si="351"/>
        <v>05</v>
      </c>
      <c r="V1096" s="80" t="str">
        <f t="shared" si="352"/>
        <v>'2020-02-05'</v>
      </c>
      <c r="W1096" s="80"/>
      <c r="X1096" s="80" t="str">
        <f t="shared" si="353"/>
        <v>null</v>
      </c>
      <c r="Y1096" s="3" t="s">
        <v>5613</v>
      </c>
      <c r="Z1096" s="124">
        <f>IFERROR(IF(Y1096="","null",VLOOKUP(Y1096,Marcas!$A$2:$C$2024,2,0)),"")</f>
        <v>553</v>
      </c>
      <c r="AA1096" s="3" t="s">
        <v>5603</v>
      </c>
      <c r="AB1096" s="3">
        <f>IFERROR(IF(AA1096="","",IF(AA1096="EMPORIO LEGAL",1,VLOOKUP(AA1096,Clientes!$A$2:$B$1190,2,0))),"")</f>
        <v>50</v>
      </c>
      <c r="AC1096" s="3">
        <f>IFERROR(IF(Tabla1[[#This Row],[id_control]]="null","",VLOOKUP(CONCATENATE(Tabla1[[#This Row],[CLIENTE]],"-",Tabla1[[#This Row],[id_control]]),Hoja1!$C$2:$D$1994,2,0)),"")</f>
        <v>1095</v>
      </c>
      <c r="AD1096" s="3" t="s">
        <v>5572</v>
      </c>
      <c r="AE1096" s="3"/>
      <c r="AF1096" s="3"/>
      <c r="AG1096" s="3"/>
      <c r="AH1096" s="3"/>
      <c r="AI1096" s="3"/>
      <c r="AJ1096" s="3"/>
      <c r="AK1096" s="3"/>
      <c r="AL1096" s="3">
        <v>4162822</v>
      </c>
      <c r="AM1096" s="11">
        <v>4159530</v>
      </c>
      <c r="AN1096" s="6"/>
      <c r="AO1096" s="6"/>
      <c r="AP1096" s="6"/>
      <c r="AQ1096" s="11">
        <v>2209682</v>
      </c>
      <c r="AR1096" s="6"/>
      <c r="AS1096" s="6"/>
      <c r="AT1096" s="6"/>
      <c r="AU1096" s="6"/>
      <c r="AV1096" s="6" t="s">
        <v>5616</v>
      </c>
      <c r="AW1096" s="15" t="s">
        <v>5576</v>
      </c>
      <c r="AX1096" s="6"/>
      <c r="AY1096" s="6"/>
      <c r="AZ1096" s="6"/>
      <c r="BA1096" s="6"/>
      <c r="BB1096" s="6"/>
      <c r="BC1096" s="6"/>
      <c r="BD1096" s="6" t="s">
        <v>5605</v>
      </c>
      <c r="BE1096" s="8">
        <v>1095</v>
      </c>
      <c r="BF1096" s="6" t="str">
        <f t="shared" si="354"/>
        <v>insert into bitacoras_estatus (numero_expediente, numero_registro, representante, fecha_inicio, fecha_vencimiento, id_cliente, id_admin, id_bitacoras_estatus, id_estatus, id_clase, id_marca, created_at, updated_at) values('1065918','','JOSE CARLOS ARAMBULA HERNANDEZ','2010-02-05','2020-02-05','50','2','1','1',null,553,'2010-02-05 00:00:00','2010-02-05 00:00:00');</v>
      </c>
      <c r="BG1096" s="6" t="str">
        <f t="shared" si="355"/>
        <v>insert into servicios_comentarios (comentario, id_admin, id_estatus, created_at, updated_at) values('Titulo entregado 28-octubre-2010',1,1095,'2010-02-05 00:00:00','2010-02-05 00:00:00');</v>
      </c>
      <c r="BH1096" s="6" t="str">
        <f t="shared" si="356"/>
        <v>insert into servicios_comentarios (comentario, id_admin, id_estatus, created_at, updated_at) values('4162822,4159530, 2209682',1,1095,'2010-02-05 00:00:00','2010-02-05 00:00:00');</v>
      </c>
      <c r="BI1096" s="137" t="str">
        <f t="shared" si="357"/>
        <v>update bitacoras_estatus set comprobacion_uso = 1, id_estatus=10 where id=1095;</v>
      </c>
      <c r="BJ1096" s="137" t="str">
        <f t="shared" si="358"/>
        <v>update bitacoras_estatus set numero_expediente = '1065918', numero_registro = '', id_estatus = 10, fecha_inicio = '2010-02-05', fecha_vencimiento ='2020-02-05', created_at ='2010-02-05 00:00:00', updated_at ='2010-02-05 00:00:00', id_clase=null, id_marca=553, id_cliente=50, vigencia = 1 where id =1095;</v>
      </c>
      <c r="BK1096" s="137" t="str">
        <f t="shared" si="359"/>
        <v>update bitacoras_estatus set id_estatus = 10 where id =1095;</v>
      </c>
    </row>
    <row r="1097" spans="1:63">
      <c r="A1097" s="3">
        <v>1118923</v>
      </c>
      <c r="B1097" s="3">
        <v>1193290</v>
      </c>
      <c r="C1097" s="3">
        <f>IF(Tabla1[[#This Row],[No. REG.]]="","",1)</f>
        <v>1</v>
      </c>
      <c r="D1097" s="3" t="s">
        <v>46</v>
      </c>
      <c r="E1097" s="3">
        <f>IF(Tabla1[[#This Row],[STATUS]]="","",VLOOKUP(D1097,Estatus!$A$2:$B$13,2,0))</f>
        <v>10</v>
      </c>
      <c r="F1097" s="3">
        <f>IF(Tabla1[[#This Row],[STATUS]]="","",VLOOKUP(D1097,Estatus!$A$2:$I$12,9,0))</f>
        <v>1</v>
      </c>
      <c r="G1097" s="12" t="s">
        <v>5617</v>
      </c>
      <c r="H1097" s="7">
        <v>40417</v>
      </c>
      <c r="I1097" s="80">
        <f t="shared" si="340"/>
        <v>2010</v>
      </c>
      <c r="J1097" s="80">
        <f t="shared" si="341"/>
        <v>8</v>
      </c>
      <c r="K1097" s="80">
        <f t="shared" si="342"/>
        <v>27</v>
      </c>
      <c r="L1097" s="80" t="str">
        <f t="shared" si="343"/>
        <v>08</v>
      </c>
      <c r="M1097" s="80">
        <f t="shared" si="344"/>
        <v>27</v>
      </c>
      <c r="N1097" s="80" t="str">
        <f t="shared" si="345"/>
        <v>'2010-08-27'</v>
      </c>
      <c r="O1097" s="80" t="str">
        <f t="shared" si="346"/>
        <v>'2010-08-27 00:00:00'</v>
      </c>
      <c r="P1097" s="7">
        <v>44070</v>
      </c>
      <c r="Q1097" s="80">
        <f t="shared" si="347"/>
        <v>2020</v>
      </c>
      <c r="R1097" s="80">
        <f t="shared" si="348"/>
        <v>8</v>
      </c>
      <c r="S1097" s="80">
        <f t="shared" si="349"/>
        <v>27</v>
      </c>
      <c r="T1097" s="80" t="str">
        <f t="shared" si="350"/>
        <v>08</v>
      </c>
      <c r="U1097" s="80">
        <f t="shared" si="351"/>
        <v>27</v>
      </c>
      <c r="V1097" s="80" t="str">
        <f t="shared" si="352"/>
        <v>'2020-08-27'</v>
      </c>
      <c r="W1097" s="80"/>
      <c r="X1097" s="80" t="str">
        <f t="shared" si="353"/>
        <v>null</v>
      </c>
      <c r="Y1097" s="3" t="s">
        <v>5611</v>
      </c>
      <c r="Z1097" s="124">
        <f>IFERROR(IF(Y1097="","null",VLOOKUP(Y1097,Marcas!$A$2:$C$2024,2,0)),"")</f>
        <v>66</v>
      </c>
      <c r="AA1097" s="3" t="s">
        <v>5603</v>
      </c>
      <c r="AB1097" s="3">
        <f>IFERROR(IF(AA1097="","",IF(AA1097="EMPORIO LEGAL",1,VLOOKUP(AA1097,Clientes!$A$2:$B$1190,2,0))),"")</f>
        <v>50</v>
      </c>
      <c r="AC1097" s="3">
        <f>IFERROR(IF(Tabla1[[#This Row],[id_control]]="null","",VLOOKUP(CONCATENATE(Tabla1[[#This Row],[CLIENTE]],"-",Tabla1[[#This Row],[id_control]]),Hoja1!$C$2:$D$1994,2,0)),"")</f>
        <v>1094</v>
      </c>
      <c r="AD1097" s="3" t="s">
        <v>5572</v>
      </c>
      <c r="AE1097" s="3"/>
      <c r="AF1097" s="3"/>
      <c r="AG1097" s="3"/>
      <c r="AH1097" s="3"/>
      <c r="AI1097" s="3"/>
      <c r="AJ1097" s="3"/>
      <c r="AK1097" s="3"/>
      <c r="AL1097" s="3" t="s">
        <v>5573</v>
      </c>
      <c r="AM1097" s="8" t="s">
        <v>5618</v>
      </c>
      <c r="AN1097" s="8" t="s">
        <v>5619</v>
      </c>
      <c r="AO1097" s="6"/>
      <c r="AP1097" s="6"/>
      <c r="AQ1097" s="6"/>
      <c r="AR1097" s="6"/>
      <c r="AS1097" s="6"/>
      <c r="AT1097" s="6"/>
      <c r="AU1097" s="6"/>
      <c r="AV1097" s="8" t="s">
        <v>5604</v>
      </c>
      <c r="AW1097" s="8" t="s">
        <v>5576</v>
      </c>
      <c r="AX1097" s="6"/>
      <c r="AY1097" s="6"/>
      <c r="AZ1097" s="6"/>
      <c r="BA1097" s="6"/>
      <c r="BB1097" s="6"/>
      <c r="BC1097" s="6"/>
      <c r="BD1097" s="6" t="s">
        <v>5605</v>
      </c>
      <c r="BE1097" s="8">
        <v>1096</v>
      </c>
      <c r="BF1097" s="6" t="str">
        <f t="shared" si="354"/>
        <v>insert into bitacoras_estatus (numero_expediente, numero_registro, representante, fecha_inicio, fecha_vencimiento, id_cliente, id_admin, id_bitacoras_estatus, id_estatus, id_clase, id_marca, created_at, updated_at) values('1118923','1193290','JOSE CARLOS ARAMBULA HERNANDEZ','2010-08-27','2020-08-27','50','2','1','1',null,66,'2010-08-27 00:00:00','2010-08-27 00:00:00');</v>
      </c>
      <c r="BG1097" s="6" t="str">
        <f t="shared" si="355"/>
        <v>insert into servicios_comentarios (comentario, id_admin, id_estatus, created_at, updated_at) values('TITULO ENTREGADO 01 /02/2011',1,1096,'2010-08-27 00:00:00','2010-08-27 00:00:00');</v>
      </c>
      <c r="BH1097" s="6" t="str">
        <f t="shared" si="356"/>
        <v>insert into servicios_comentarios (comentario, id_admin, id_estatus, created_at, updated_at) values('4162822,4159530, 2209682',1,1096,'2010-08-27 00:00:00','2010-08-27 00:00:00');</v>
      </c>
      <c r="BI1097" s="137" t="str">
        <f t="shared" si="357"/>
        <v>update bitacoras_estatus set comprobacion_uso = 1, id_estatus=10 where id=1096;</v>
      </c>
      <c r="BJ1097" s="137" t="str">
        <f t="shared" si="358"/>
        <v>update bitacoras_estatus set numero_expediente = '1118923', numero_registro = '1193290', id_estatus = 10, fecha_inicio = '2010-08-27', fecha_vencimiento ='2020-08-27', created_at ='2010-08-27 00:00:00', updated_at ='2010-08-27 00:00:00', id_clase=null, id_marca=66, id_cliente=50, vigencia = 1 where id =1096;</v>
      </c>
      <c r="BK1097" s="137" t="str">
        <f t="shared" si="359"/>
        <v>update bitacoras_estatus set id_estatus = 10 where id =1096;</v>
      </c>
    </row>
    <row r="1098" spans="1:63" ht="27">
      <c r="A1098" s="3">
        <v>1510473</v>
      </c>
      <c r="B1098" s="3">
        <v>1505189</v>
      </c>
      <c r="C1098" s="3">
        <f>IF(Tabla1[[#This Row],[No. REG.]]="","",1)</f>
        <v>1</v>
      </c>
      <c r="D1098" s="3" t="s">
        <v>46</v>
      </c>
      <c r="E1098" s="3">
        <f>IF(Tabla1[[#This Row],[STATUS]]="","",VLOOKUP(D1098,Estatus!$A$2:$B$13,2,0))</f>
        <v>10</v>
      </c>
      <c r="F1098" s="3">
        <f>IF(Tabla1[[#This Row],[STATUS]]="","",VLOOKUP(D1098,Estatus!$A$2:$I$12,9,0))</f>
        <v>1</v>
      </c>
      <c r="G1098" s="12" t="s">
        <v>5620</v>
      </c>
      <c r="H1098" s="7">
        <v>41848</v>
      </c>
      <c r="I1098" s="80">
        <f t="shared" si="340"/>
        <v>2014</v>
      </c>
      <c r="J1098" s="80">
        <f t="shared" si="341"/>
        <v>7</v>
      </c>
      <c r="K1098" s="80">
        <f t="shared" si="342"/>
        <v>28</v>
      </c>
      <c r="L1098" s="80" t="str">
        <f t="shared" si="343"/>
        <v>07</v>
      </c>
      <c r="M1098" s="80">
        <f t="shared" si="344"/>
        <v>28</v>
      </c>
      <c r="N1098" s="80" t="str">
        <f t="shared" si="345"/>
        <v>'2014-07-28'</v>
      </c>
      <c r="O1098" s="80" t="str">
        <f t="shared" si="346"/>
        <v>'2014-07-28 00:00:00'</v>
      </c>
      <c r="P1098" s="7">
        <v>45501</v>
      </c>
      <c r="Q1098" s="80">
        <f t="shared" si="347"/>
        <v>2024</v>
      </c>
      <c r="R1098" s="80">
        <f t="shared" si="348"/>
        <v>7</v>
      </c>
      <c r="S1098" s="80">
        <f t="shared" si="349"/>
        <v>28</v>
      </c>
      <c r="T1098" s="80" t="str">
        <f t="shared" si="350"/>
        <v>07</v>
      </c>
      <c r="U1098" s="80">
        <f t="shared" si="351"/>
        <v>28</v>
      </c>
      <c r="V1098" s="80" t="str">
        <f t="shared" si="352"/>
        <v>'2024-07-28'</v>
      </c>
      <c r="W1098" s="80"/>
      <c r="X1098" s="80" t="str">
        <f t="shared" si="353"/>
        <v>null</v>
      </c>
      <c r="Y1098" s="3" t="s">
        <v>5621</v>
      </c>
      <c r="Z1098" s="124">
        <f>IFERROR(IF(Y1098="","null",VLOOKUP(Y1098,Marcas!$A$2:$C$2024,2,0)),"")</f>
        <v>775</v>
      </c>
      <c r="AA1098" s="3" t="s">
        <v>5603</v>
      </c>
      <c r="AB1098" s="3">
        <f>IFERROR(IF(AA1098="","",IF(AA1098="EMPORIO LEGAL",1,VLOOKUP(AA1098,Clientes!$A$2:$B$1190,2,0))),"")</f>
        <v>50</v>
      </c>
      <c r="AC1098" s="3">
        <f>IFERROR(IF(Tabla1[[#This Row],[id_control]]="null","",VLOOKUP(CONCATENATE(Tabla1[[#This Row],[CLIENTE]],"-",Tabla1[[#This Row],[id_control]]),Hoja1!$C$2:$D$1994,2,0)),"")</f>
        <v>1098</v>
      </c>
      <c r="AD1098" s="3" t="s">
        <v>5572</v>
      </c>
      <c r="AE1098" s="3"/>
      <c r="AF1098" s="3"/>
      <c r="AG1098" s="3"/>
      <c r="AH1098" s="3"/>
      <c r="AI1098" s="3"/>
      <c r="AJ1098" s="3"/>
      <c r="AK1098" s="3"/>
      <c r="AL1098" s="3" t="s">
        <v>5622</v>
      </c>
      <c r="AM1098" s="6"/>
      <c r="AN1098" s="6"/>
      <c r="AO1098" s="6"/>
      <c r="AP1098" s="6"/>
      <c r="AQ1098" s="6"/>
      <c r="AR1098" s="6"/>
      <c r="AS1098" s="6"/>
      <c r="AT1098" s="6"/>
      <c r="AU1098" s="6"/>
      <c r="AV1098" s="13" t="s">
        <v>5604</v>
      </c>
      <c r="AW1098" s="15" t="s">
        <v>5576</v>
      </c>
      <c r="AX1098" s="6"/>
      <c r="AY1098" s="6"/>
      <c r="AZ1098" s="6"/>
      <c r="BA1098" s="6"/>
      <c r="BB1098" s="6"/>
      <c r="BC1098" s="6"/>
      <c r="BD1098" s="6" t="s">
        <v>5622</v>
      </c>
      <c r="BE1098" s="8">
        <v>1097</v>
      </c>
      <c r="BF1098" s="6" t="str">
        <f t="shared" si="354"/>
        <v>insert into bitacoras_estatus (numero_expediente, numero_registro, representante, fecha_inicio, fecha_vencimiento, id_cliente, id_admin, id_bitacoras_estatus, id_estatus, id_clase, id_marca, created_at, updated_at) values('1510473','1505189','JOSE CARLOS ARAMBULA HERNANDEZ','2014-07-28','2024-07-28','50','2','1','1',null,775,'2014-07-28 00:00:00','2014-07-28 00:00:00');</v>
      </c>
      <c r="BG1098" s="6" t="str">
        <f t="shared" si="355"/>
        <v>insert into servicios_comentarios (comentario, id_admin, id_estatus, created_at, updated_at) values('TITULO RECIBIDO 3 FEB 15. TITULO ENTREGADO 5FEB 15',1,1097,'2014-07-28 00:00:00','2014-07-28 00:00:00');</v>
      </c>
      <c r="BH1098" s="6" t="str">
        <f t="shared" si="356"/>
        <v>insert into servicios_comentarios (comentario, id_admin, id_estatus, created_at, updated_at) values('TEL 416 28 22 415 95 30',1,1097,'2014-07-28 00:00:00','2014-07-28 00:00:00');</v>
      </c>
      <c r="BI1098" s="137" t="str">
        <f t="shared" si="357"/>
        <v>update bitacoras_estatus set comprobacion_uso = 1, id_estatus=10 where id=1097;</v>
      </c>
      <c r="BJ1098" s="137" t="str">
        <f t="shared" si="358"/>
        <v>update bitacoras_estatus set numero_expediente = '1510473', numero_registro = '1505189', id_estatus = 10, fecha_inicio = '2014-07-28', fecha_vencimiento ='2024-07-28', created_at ='2014-07-28 00:00:00', updated_at ='2014-07-28 00:00:00', id_clase=null, id_marca=775, id_cliente=50, vigencia = 1 where id =1097;</v>
      </c>
      <c r="BK1098" s="137" t="str">
        <f t="shared" si="359"/>
        <v>update bitacoras_estatus set id_estatus = 10 where id =1097;</v>
      </c>
    </row>
    <row r="1099" spans="1:63">
      <c r="A1099" s="6">
        <v>1277027</v>
      </c>
      <c r="B1099" s="6">
        <v>1317345</v>
      </c>
      <c r="C1099" s="6">
        <f>IF(Tabla1[[#This Row],[No. REG.]]="","",1)</f>
        <v>1</v>
      </c>
      <c r="D1099" s="3" t="s">
        <v>46</v>
      </c>
      <c r="E1099" s="3">
        <f>IF(Tabla1[[#This Row],[STATUS]]="","",VLOOKUP(D1099,Estatus!$A$2:$B$13,2,0))</f>
        <v>10</v>
      </c>
      <c r="F1099" s="3">
        <f>IF(Tabla1[[#This Row],[STATUS]]="","",VLOOKUP(D1099,Estatus!$A$2:$I$12,9,0))</f>
        <v>1</v>
      </c>
      <c r="G1099" s="16"/>
      <c r="H1099" s="9">
        <v>41043</v>
      </c>
      <c r="I1099" s="81">
        <f t="shared" si="340"/>
        <v>2012</v>
      </c>
      <c r="J1099" s="81">
        <f t="shared" si="341"/>
        <v>5</v>
      </c>
      <c r="K1099" s="81">
        <f t="shared" si="342"/>
        <v>14</v>
      </c>
      <c r="L1099" s="81" t="str">
        <f t="shared" si="343"/>
        <v>05</v>
      </c>
      <c r="M1099" s="81">
        <f t="shared" si="344"/>
        <v>14</v>
      </c>
      <c r="N1099" s="81" t="str">
        <f t="shared" si="345"/>
        <v>'2012-05-14'</v>
      </c>
      <c r="O1099" s="81" t="str">
        <f t="shared" si="346"/>
        <v>'2012-05-14 00:00:00'</v>
      </c>
      <c r="P1099" s="9">
        <v>44695</v>
      </c>
      <c r="Q1099" s="81">
        <f t="shared" si="347"/>
        <v>2022</v>
      </c>
      <c r="R1099" s="81">
        <f t="shared" si="348"/>
        <v>5</v>
      </c>
      <c r="S1099" s="81">
        <f t="shared" si="349"/>
        <v>14</v>
      </c>
      <c r="T1099" s="81" t="str">
        <f t="shared" si="350"/>
        <v>05</v>
      </c>
      <c r="U1099" s="81">
        <f t="shared" si="351"/>
        <v>14</v>
      </c>
      <c r="V1099" s="81" t="str">
        <f t="shared" si="352"/>
        <v>'2022-05-14'</v>
      </c>
      <c r="W1099" s="81"/>
      <c r="X1099" s="81" t="str">
        <f t="shared" si="353"/>
        <v>null</v>
      </c>
      <c r="Y1099" s="6" t="s">
        <v>5623</v>
      </c>
      <c r="Z1099" s="123">
        <f>IFERROR(IF(Y1099="","null",VLOOKUP(Y1099,Marcas!$A$2:$C$2024,2,0)),"")</f>
        <v>65</v>
      </c>
      <c r="AA1099" s="6" t="s">
        <v>5623</v>
      </c>
      <c r="AB1099" s="6">
        <f>IFERROR(IF(AA1099="","",IF(AA1099="EMPORIO LEGAL",1,VLOOKUP(AA1099,Clientes!$A$2:$B$1190,2,0))),"")</f>
        <v>48</v>
      </c>
      <c r="AC1099" s="6">
        <f>IFERROR(IF(Tabla1[[#This Row],[id_control]]="null","",VLOOKUP(CONCATENATE(Tabla1[[#This Row],[CLIENTE]],"-",Tabla1[[#This Row],[id_control]]),Hoja1!$C$2:$D$1994,2,0)),"")</f>
        <v>1099</v>
      </c>
      <c r="AD1099" s="6" t="s">
        <v>5624</v>
      </c>
      <c r="AE1099" s="6"/>
      <c r="AF1099" s="6"/>
      <c r="AG1099" s="6"/>
      <c r="AH1099" s="6"/>
      <c r="AI1099" s="6"/>
      <c r="AJ1099" s="6"/>
      <c r="AK1099" s="6"/>
      <c r="AL1099" s="8" t="s">
        <v>695</v>
      </c>
      <c r="AM1099" s="6"/>
      <c r="AN1099" s="6"/>
      <c r="AO1099" s="6"/>
      <c r="AP1099" s="6"/>
      <c r="AQ1099" s="6"/>
      <c r="AR1099" s="6"/>
      <c r="AS1099" s="6"/>
      <c r="AT1099" s="6"/>
      <c r="AU1099" s="6"/>
      <c r="AV1099" s="8" t="s">
        <v>5625</v>
      </c>
      <c r="AW1099" s="6"/>
      <c r="AX1099" s="6"/>
      <c r="AY1099" s="6"/>
      <c r="AZ1099" s="6"/>
      <c r="BA1099" s="6"/>
      <c r="BB1099" s="6"/>
      <c r="BC1099" s="6"/>
      <c r="BD1099" s="6" t="s">
        <v>5626</v>
      </c>
      <c r="BE1099" s="8">
        <v>1098</v>
      </c>
      <c r="BF1099" s="6" t="str">
        <f t="shared" si="354"/>
        <v>insert into bitacoras_estatus (numero_expediente, numero_registro, representante, fecha_inicio, fecha_vencimiento, id_cliente, id_admin, id_bitacoras_estatus, id_estatus, id_clase, id_marca, created_at, updated_at) values('1277027','1317345','LIC. GERARDO SALVADOR RENTERIA LUGO','2012-05-14','2022-05-14','48','2','1','1',null,65,'2012-05-14 00:00:00','2012-05-14 00:00:00');</v>
      </c>
      <c r="BG1099" s="6" t="str">
        <f t="shared" si="355"/>
        <v/>
      </c>
      <c r="BH1099" s="6" t="str">
        <f t="shared" si="356"/>
        <v>insert into servicios_comentarios (comentario, id_admin, id_estatus, created_at, updated_at) values('4 82 53 74 Nadia Lopez pagos.',1,1098,'2012-05-14 00:00:00','2012-05-14 00:00:00');</v>
      </c>
      <c r="BI1099" s="137" t="str">
        <f t="shared" si="357"/>
        <v>update bitacoras_estatus set comprobacion_uso = 1, id_estatus=10 where id=1098;</v>
      </c>
      <c r="BJ1099" s="137" t="str">
        <f t="shared" si="358"/>
        <v>update bitacoras_estatus set numero_expediente = '1277027', numero_registro = '1317345', id_estatus = 10, fecha_inicio = '2012-05-14', fecha_vencimiento ='2022-05-14', created_at ='2012-05-14 00:00:00', updated_at ='2012-05-14 00:00:00', id_clase=null, id_marca=65, id_cliente=48, vigencia = 1 where id =1098;</v>
      </c>
      <c r="BK1099" s="137" t="str">
        <f t="shared" si="359"/>
        <v>update bitacoras_estatus set id_estatus = 10 where id =1098;</v>
      </c>
    </row>
    <row r="1100" spans="1:63">
      <c r="A1100" s="6">
        <v>975431</v>
      </c>
      <c r="B1100" s="6"/>
      <c r="C1100" s="6" t="str">
        <f>IF(Tabla1[[#This Row],[No. REG.]]="","",1)</f>
        <v/>
      </c>
      <c r="D1100" s="3" t="s">
        <v>34</v>
      </c>
      <c r="E1100" s="3">
        <f>IF(Tabla1[[#This Row],[STATUS]]="","",VLOOKUP(D1100,Estatus!$A$2:$B$13,2,0))</f>
        <v>5</v>
      </c>
      <c r="F1100" s="3">
        <f>IF(Tabla1[[#This Row],[STATUS]]="","",VLOOKUP(D1100,Estatus!$A$2:$I$12,9,0))</f>
        <v>0</v>
      </c>
      <c r="G1100" s="16" t="s">
        <v>5627</v>
      </c>
      <c r="H1100" s="7">
        <v>39766</v>
      </c>
      <c r="I1100" s="80">
        <f t="shared" si="340"/>
        <v>2008</v>
      </c>
      <c r="J1100" s="80">
        <f t="shared" si="341"/>
        <v>11</v>
      </c>
      <c r="K1100" s="80">
        <f t="shared" si="342"/>
        <v>14</v>
      </c>
      <c r="L1100" s="80">
        <f t="shared" si="343"/>
        <v>11</v>
      </c>
      <c r="M1100" s="80">
        <f t="shared" si="344"/>
        <v>14</v>
      </c>
      <c r="N1100" s="80" t="str">
        <f t="shared" si="345"/>
        <v>'2008-11-14'</v>
      </c>
      <c r="O1100" s="80" t="str">
        <f t="shared" si="346"/>
        <v>'2008-11-14 00:00:00'</v>
      </c>
      <c r="P1100" s="7">
        <v>43418</v>
      </c>
      <c r="Q1100" s="80">
        <f t="shared" si="347"/>
        <v>2018</v>
      </c>
      <c r="R1100" s="80">
        <f t="shared" si="348"/>
        <v>11</v>
      </c>
      <c r="S1100" s="80">
        <f t="shared" si="349"/>
        <v>14</v>
      </c>
      <c r="T1100" s="80">
        <f t="shared" si="350"/>
        <v>11</v>
      </c>
      <c r="U1100" s="80">
        <f t="shared" si="351"/>
        <v>14</v>
      </c>
      <c r="V1100" s="80" t="str">
        <f t="shared" si="352"/>
        <v>'2018-11-14'</v>
      </c>
      <c r="W1100" s="80"/>
      <c r="X1100" s="80" t="str">
        <f t="shared" si="353"/>
        <v>null</v>
      </c>
      <c r="Y1100" s="6" t="s">
        <v>5628</v>
      </c>
      <c r="Z1100" s="123">
        <f>IFERROR(IF(Y1100="","null",VLOOKUP(Y1100,Marcas!$A$2:$C$2024,2,0)),"")</f>
        <v>64</v>
      </c>
      <c r="AA1100" s="6" t="s">
        <v>5628</v>
      </c>
      <c r="AB1100" s="6">
        <f>IFERROR(IF(AA1100="","",IF(AA1100="EMPORIO LEGAL",1,VLOOKUP(AA1100,Clientes!$A$2:$B$1190,2,0))),"")</f>
        <v>47</v>
      </c>
      <c r="AC1100" s="6">
        <f>IFERROR(IF(Tabla1[[#This Row],[id_control]]="null","",VLOOKUP(CONCATENATE(Tabla1[[#This Row],[CLIENTE]],"-",Tabla1[[#This Row],[id_control]]),Hoja1!$C$2:$D$1994,2,0)),"")</f>
        <v>1100</v>
      </c>
      <c r="AD1100" s="6" t="s">
        <v>5629</v>
      </c>
      <c r="AE1100" s="6"/>
      <c r="AF1100" s="6"/>
      <c r="AG1100" s="6"/>
      <c r="AH1100" s="6"/>
      <c r="AI1100" s="6"/>
      <c r="AJ1100" s="6"/>
      <c r="AK1100" s="6"/>
      <c r="AL1100" s="6" t="s">
        <v>5630</v>
      </c>
      <c r="AM1100" s="8"/>
      <c r="AN1100" s="8"/>
      <c r="AO1100" s="8"/>
      <c r="AP1100" s="8"/>
      <c r="AQ1100" s="8"/>
      <c r="AR1100" s="8"/>
      <c r="AS1100" s="8"/>
      <c r="AT1100" s="8"/>
      <c r="AU1100" s="8"/>
      <c r="AV1100" s="8" t="s">
        <v>5631</v>
      </c>
      <c r="AW1100" s="8"/>
      <c r="AX1100" s="8"/>
      <c r="AY1100" s="8"/>
      <c r="AZ1100" s="8"/>
      <c r="BA1100" s="8"/>
      <c r="BB1100" s="8"/>
      <c r="BC1100" s="8"/>
      <c r="BD1100" s="8" t="s">
        <v>5630</v>
      </c>
      <c r="BE1100" s="8">
        <v>1099</v>
      </c>
      <c r="BF1100" s="6" t="str">
        <f t="shared" si="354"/>
        <v>insert into bitacoras_estatus (numero_expediente, numero_registro, representante, fecha_inicio, fecha_vencimiento, id_cliente, id_admin, id_bitacoras_estatus, id_estatus, id_clase, id_marca, created_at, updated_at) values('975431','','PATRICIA GRACIELA MORALES PEÑA','2008-11-14','2018-11-14','47','2','1','1',null,64,'2008-11-14 00:00:00','2008-11-14 00:00:00');</v>
      </c>
      <c r="BG1100" s="6" t="str">
        <f t="shared" si="355"/>
        <v>insert into servicios_comentarios (comentario, id_admin, id_estatus, created_at, updated_at) values('Recibida 01/03/2010',1,1099,'2008-11-14 00:00:00','2008-11-14 00:00:00');</v>
      </c>
      <c r="BH1100" s="6" t="str">
        <f t="shared" si="356"/>
        <v>insert into servicios_comentarios (comentario, id_admin, id_estatus, created_at, updated_at) values('417-1616',1,1099,'2008-11-14 00:00:00','2008-11-14 00:00:00');</v>
      </c>
      <c r="BI1100" s="137" t="str">
        <f t="shared" si="357"/>
        <v>update bitacoras_estatus set comprobacion_uso = 1, id_estatus=5 where id=1099;</v>
      </c>
      <c r="BJ1100" s="137" t="str">
        <f t="shared" si="358"/>
        <v>update bitacoras_estatus set numero_expediente = '975431', numero_registro = '', id_estatus = 5, fecha_inicio = '2008-11-14', fecha_vencimiento ='2018-11-14', created_at ='2008-11-14 00:00:00', updated_at ='2008-11-14 00:00:00', id_clase=null, id_marca=64, id_cliente=47, vigencia = 0 where id =1099;</v>
      </c>
      <c r="BK1100" s="137" t="str">
        <f t="shared" si="359"/>
        <v>update bitacoras_estatus set id_estatus = 5 where id =1099;</v>
      </c>
    </row>
    <row r="1101" spans="1:63" ht="27">
      <c r="A1101" s="3">
        <v>941698</v>
      </c>
      <c r="B1101" s="3">
        <v>1054472</v>
      </c>
      <c r="C1101" s="3">
        <f>IF(Tabla1[[#This Row],[No. REG.]]="","",1)</f>
        <v>1</v>
      </c>
      <c r="D1101" s="3" t="s">
        <v>41</v>
      </c>
      <c r="E1101" s="3">
        <f>IF(Tabla1[[#This Row],[STATUS]]="","",VLOOKUP(D1101,Estatus!$A$2:$B$13,2,0))</f>
        <v>6</v>
      </c>
      <c r="F1101" s="3">
        <f>IF(Tabla1[[#This Row],[STATUS]]="","",VLOOKUP(D1101,Estatus!$A$2:$I$12,9,0))</f>
        <v>1</v>
      </c>
      <c r="G1101" s="12" t="s">
        <v>5632</v>
      </c>
      <c r="H1101" s="7">
        <v>39616</v>
      </c>
      <c r="I1101" s="80">
        <f t="shared" si="340"/>
        <v>2008</v>
      </c>
      <c r="J1101" s="80">
        <f t="shared" si="341"/>
        <v>6</v>
      </c>
      <c r="K1101" s="80">
        <f t="shared" si="342"/>
        <v>17</v>
      </c>
      <c r="L1101" s="80" t="str">
        <f t="shared" si="343"/>
        <v>06</v>
      </c>
      <c r="M1101" s="80">
        <f t="shared" si="344"/>
        <v>17</v>
      </c>
      <c r="N1101" s="80" t="str">
        <f t="shared" si="345"/>
        <v>'2008-06-17'</v>
      </c>
      <c r="O1101" s="80" t="str">
        <f t="shared" si="346"/>
        <v>'2008-06-17 00:00:00'</v>
      </c>
      <c r="P1101" s="7">
        <v>43268</v>
      </c>
      <c r="Q1101" s="80">
        <f t="shared" si="347"/>
        <v>2018</v>
      </c>
      <c r="R1101" s="80">
        <f t="shared" si="348"/>
        <v>6</v>
      </c>
      <c r="S1101" s="80">
        <f t="shared" si="349"/>
        <v>17</v>
      </c>
      <c r="T1101" s="80" t="str">
        <f t="shared" si="350"/>
        <v>06</v>
      </c>
      <c r="U1101" s="80">
        <f t="shared" si="351"/>
        <v>17</v>
      </c>
      <c r="V1101" s="80" t="str">
        <f t="shared" si="352"/>
        <v>'2018-06-17'</v>
      </c>
      <c r="W1101" s="80"/>
      <c r="X1101" s="80" t="str">
        <f t="shared" si="353"/>
        <v>null</v>
      </c>
      <c r="Y1101" s="3" t="s">
        <v>5633</v>
      </c>
      <c r="Z1101" s="124">
        <f>IFERROR(IF(Y1101="","null",VLOOKUP(Y1101,Marcas!$A$2:$C$2024,2,0)),"")</f>
        <v>63</v>
      </c>
      <c r="AA1101" s="3" t="s">
        <v>5633</v>
      </c>
      <c r="AB1101" s="3">
        <f>IFERROR(IF(AA1101="","",IF(AA1101="EMPORIO LEGAL",1,VLOOKUP(AA1101,Clientes!$A$2:$B$1190,2,0))),"")</f>
        <v>46</v>
      </c>
      <c r="AC1101" s="3">
        <f>IFERROR(IF(Tabla1[[#This Row],[id_control]]="null","",VLOOKUP(CONCATENATE(Tabla1[[#This Row],[CLIENTE]],"-",Tabla1[[#This Row],[id_control]]),Hoja1!$C$2:$D$1994,2,0)),"")</f>
        <v>1101</v>
      </c>
      <c r="AD1101" s="3" t="s">
        <v>5634</v>
      </c>
      <c r="AE1101" s="3"/>
      <c r="AF1101" s="3"/>
      <c r="AG1101" s="3"/>
      <c r="AH1101" s="3"/>
      <c r="AI1101" s="3"/>
      <c r="AJ1101" s="3"/>
      <c r="AK1101" s="3"/>
      <c r="AL1101" s="3">
        <v>4145037</v>
      </c>
      <c r="AM1101" s="5">
        <v>4142460</v>
      </c>
      <c r="AN1101" s="5"/>
      <c r="AO1101" s="5"/>
      <c r="AP1101" s="5"/>
      <c r="AQ1101" s="5"/>
      <c r="AR1101" s="5"/>
      <c r="AS1101" s="5"/>
      <c r="AT1101" s="5"/>
      <c r="AU1101" s="5"/>
      <c r="AV1101" s="5" t="s">
        <v>5635</v>
      </c>
      <c r="AW1101" s="11"/>
      <c r="AX1101" s="5"/>
      <c r="AY1101" s="5"/>
      <c r="AZ1101" s="5"/>
      <c r="BA1101" s="5"/>
      <c r="BB1101" s="5"/>
      <c r="BC1101" s="5"/>
      <c r="BD1101" s="8">
        <v>41450374142460</v>
      </c>
      <c r="BE1101" s="8">
        <v>1100</v>
      </c>
      <c r="BF1101" s="6" t="str">
        <f t="shared" si="354"/>
        <v>insert into bitacoras_estatus (numero_expediente, numero_registro, representante, fecha_inicio, fecha_vencimiento, id_cliente, id_admin, id_bitacoras_estatus, id_estatus, id_clase, id_marca, created_at, updated_at) values('941698','1054472','LIC. LUIS ALFONSO NEVAREZ FERNANDEZ','2008-06-17','2018-06-17','46','2','1','1',null,63,'2008-06-17 00:00:00','2008-06-17 00:00:00');</v>
      </c>
      <c r="BG1101" s="6" t="str">
        <f t="shared" si="355"/>
        <v>insert into servicios_comentarios (comentario, id_admin, id_estatus, created_at, updated_at) values('COMPROVACION VOLUNTARIA DE USO DE MARCA ENVIADA 16/06/2011',1,1100,'2008-06-17 00:00:00','2008-06-17 00:00:00');</v>
      </c>
      <c r="BH1101" s="6" t="str">
        <f t="shared" si="356"/>
        <v>insert into servicios_comentarios (comentario, id_admin, id_estatus, created_at, updated_at) values('41450374142460',1,1100,'2008-06-17 00:00:00','2008-06-17 00:00:00');</v>
      </c>
      <c r="BI1101" s="137" t="str">
        <f t="shared" si="357"/>
        <v>update bitacoras_estatus set comprobacion_uso = 1, id_estatus=6 where id=1100;</v>
      </c>
      <c r="BJ1101" s="137" t="str">
        <f t="shared" si="358"/>
        <v>update bitacoras_estatus set numero_expediente = '941698', numero_registro = '1054472', id_estatus = 6, fecha_inicio = '2008-06-17', fecha_vencimiento ='2018-06-17', created_at ='2008-06-17 00:00:00', updated_at ='2008-06-17 00:00:00', id_clase=null, id_marca=63, id_cliente=46, vigencia = 1 where id =1100;</v>
      </c>
      <c r="BK1101" s="137" t="str">
        <f t="shared" si="359"/>
        <v>update bitacoras_estatus set id_estatus = 6 where id =1100;</v>
      </c>
    </row>
    <row r="1102" spans="1:63">
      <c r="A1102" s="6">
        <v>354746</v>
      </c>
      <c r="B1102" s="6">
        <v>712018</v>
      </c>
      <c r="C1102" s="6">
        <f>IF(Tabla1[[#This Row],[No. REG.]]="","",1)</f>
        <v>1</v>
      </c>
      <c r="D1102" s="6" t="s">
        <v>492</v>
      </c>
      <c r="E1102" s="6">
        <f>IF(Tabla1[[#This Row],[STATUS]]="","",VLOOKUP(D1102,Estatus!$A$2:$B$13,2,0))</f>
        <v>1</v>
      </c>
      <c r="F1102" s="6">
        <f>IF(Tabla1[[#This Row],[STATUS]]="","",VLOOKUP(D1102,Estatus!$A$2:$I$12,9,0))</f>
        <v>0</v>
      </c>
      <c r="G1102" s="16" t="s">
        <v>5636</v>
      </c>
      <c r="H1102" s="7">
        <v>36111</v>
      </c>
      <c r="I1102" s="80">
        <f t="shared" si="340"/>
        <v>1998</v>
      </c>
      <c r="J1102" s="80">
        <f t="shared" si="341"/>
        <v>11</v>
      </c>
      <c r="K1102" s="80">
        <f t="shared" si="342"/>
        <v>12</v>
      </c>
      <c r="L1102" s="80">
        <f t="shared" si="343"/>
        <v>11</v>
      </c>
      <c r="M1102" s="80">
        <f t="shared" si="344"/>
        <v>12</v>
      </c>
      <c r="N1102" s="80" t="str">
        <f t="shared" si="345"/>
        <v>'1998-11-12'</v>
      </c>
      <c r="O1102" s="80" t="str">
        <f t="shared" si="346"/>
        <v>'1998-11-12 00:00:00'</v>
      </c>
      <c r="P1102" s="7">
        <v>39764</v>
      </c>
      <c r="Q1102" s="80">
        <f t="shared" si="347"/>
        <v>2008</v>
      </c>
      <c r="R1102" s="80">
        <f t="shared" si="348"/>
        <v>11</v>
      </c>
      <c r="S1102" s="80">
        <f t="shared" si="349"/>
        <v>12</v>
      </c>
      <c r="T1102" s="80">
        <f t="shared" si="350"/>
        <v>11</v>
      </c>
      <c r="U1102" s="80">
        <f t="shared" si="351"/>
        <v>12</v>
      </c>
      <c r="V1102" s="80" t="str">
        <f t="shared" si="352"/>
        <v>'2008-11-12'</v>
      </c>
      <c r="W1102" s="80"/>
      <c r="X1102" s="80" t="str">
        <f t="shared" si="353"/>
        <v>null</v>
      </c>
      <c r="Y1102" s="3" t="s">
        <v>5637</v>
      </c>
      <c r="Z1102" s="124">
        <f>IFERROR(IF(Y1102="","null",VLOOKUP(Y1102,Marcas!$A$2:$C$2024,2,0)),"")</f>
        <v>1591</v>
      </c>
      <c r="AA1102" s="1" t="s">
        <v>5638</v>
      </c>
      <c r="AB1102" s="1">
        <f>IFERROR(IF(AA1102="","",IF(AA1102="EMPORIO LEGAL",1,VLOOKUP(AA1102,Clientes!$A$2:$B$1190,2,0))),"")</f>
        <v>45</v>
      </c>
      <c r="AC1102" s="1">
        <f>IFERROR(IF(Tabla1[[#This Row],[id_control]]="null","",VLOOKUP(CONCATENATE(Tabla1[[#This Row],[CLIENTE]],"-",Tabla1[[#This Row],[id_control]]),Hoja1!$C$2:$D$1994,2,0)),"")</f>
        <v>1102</v>
      </c>
      <c r="AD1102" s="6" t="s">
        <v>5639</v>
      </c>
      <c r="AE1102" s="6"/>
      <c r="AF1102" s="6"/>
      <c r="AG1102" s="6"/>
      <c r="AH1102" s="6"/>
      <c r="AI1102" s="6"/>
      <c r="AJ1102" s="6"/>
      <c r="AK1102" s="6"/>
      <c r="AL1102" s="3">
        <v>4145300</v>
      </c>
      <c r="AM1102" s="5">
        <v>4267118</v>
      </c>
      <c r="AN1102" s="5"/>
      <c r="AO1102" s="5"/>
      <c r="AP1102" s="5"/>
      <c r="AQ1102" s="5">
        <v>6144271664</v>
      </c>
      <c r="AR1102" s="5"/>
      <c r="AS1102" s="5"/>
      <c r="AT1102" s="5"/>
      <c r="AU1102" s="5"/>
      <c r="AV1102" s="6" t="s">
        <v>5640</v>
      </c>
      <c r="AW1102" s="6"/>
      <c r="AX1102" s="6"/>
      <c r="AY1102" s="6"/>
      <c r="AZ1102" s="6"/>
      <c r="BA1102" s="6"/>
      <c r="BB1102" s="6"/>
      <c r="BC1102" s="6"/>
      <c r="BD1102" s="8" t="s">
        <v>5641</v>
      </c>
      <c r="BE1102" s="8">
        <v>1101</v>
      </c>
      <c r="BF1102" s="6" t="str">
        <f t="shared" si="354"/>
        <v>insert into bitacoras_estatus (numero_expediente, numero_registro, representante, fecha_inicio, fecha_vencimiento, id_cliente, id_admin, id_bitacoras_estatus, id_estatus, id_clase, id_marca, created_at, updated_at) values('354746','712018','DELIA SOLEDAD CHAVEZ PORTILLO','1998-11-12','2008-11-12','45','2','1','1',null,1591,'1998-11-12 00:00:00','1998-11-12 00:00:00');</v>
      </c>
      <c r="BG1102" s="6" t="str">
        <f t="shared" si="355"/>
        <v>insert into servicios_comentarios (comentario, id_admin, id_estatus, created_at, updated_at) values('cambio de apoderado FAVORABLE',1,1101,'1998-11-12 00:00:00','1998-11-12 00:00:00');</v>
      </c>
      <c r="BH1102" s="6" t="str">
        <f t="shared" si="356"/>
        <v>insert into servicios_comentarios (comentario, id_admin, id_estatus, created_at, updated_at) values('414-5300 426-7118, cel. 6144 271664',1,1101,'1998-11-12 00:00:00','1998-11-12 00:00:00');</v>
      </c>
      <c r="BI1102" s="137" t="str">
        <f t="shared" si="357"/>
        <v>update bitacoras_estatus set comprobacion_uso = 1, id_estatus=1 where id=1101;</v>
      </c>
      <c r="BJ1102" s="137" t="str">
        <f t="shared" si="358"/>
        <v>update bitacoras_estatus set numero_expediente = '354746', numero_registro = '712018', id_estatus = 1, fecha_inicio = '1998-11-12', fecha_vencimiento ='2008-11-12', created_at ='1998-11-12 00:00:00', updated_at ='1998-11-12 00:00:00', id_clase=null, id_marca=1591, id_cliente=45, vigencia = 0 where id =1101;</v>
      </c>
      <c r="BK1102" s="137" t="str">
        <f t="shared" si="359"/>
        <v>update bitacoras_estatus set id_estatus = 1 where id =1101;</v>
      </c>
    </row>
    <row r="1103" spans="1:63">
      <c r="A1103" s="6">
        <v>1247295</v>
      </c>
      <c r="B1103" s="6">
        <v>1293633</v>
      </c>
      <c r="C1103" s="6">
        <f>IF(Tabla1[[#This Row],[No. REG.]]="","",1)</f>
        <v>1</v>
      </c>
      <c r="D1103" s="3" t="s">
        <v>46</v>
      </c>
      <c r="E1103" s="3">
        <f>IF(Tabla1[[#This Row],[STATUS]]="","",VLOOKUP(D1103,Estatus!$A$2:$B$13,2,0))</f>
        <v>10</v>
      </c>
      <c r="F1103" s="3">
        <f>IF(Tabla1[[#This Row],[STATUS]]="","",VLOOKUP(D1103,Estatus!$A$2:$I$12,9,0))</f>
        <v>1</v>
      </c>
      <c r="G1103" s="16" t="s">
        <v>5642</v>
      </c>
      <c r="H1103" s="9">
        <v>40935</v>
      </c>
      <c r="I1103" s="81">
        <f t="shared" si="340"/>
        <v>2012</v>
      </c>
      <c r="J1103" s="81">
        <f t="shared" si="341"/>
        <v>1</v>
      </c>
      <c r="K1103" s="81">
        <f t="shared" si="342"/>
        <v>27</v>
      </c>
      <c r="L1103" s="81" t="str">
        <f t="shared" si="343"/>
        <v>01</v>
      </c>
      <c r="M1103" s="81">
        <f t="shared" si="344"/>
        <v>27</v>
      </c>
      <c r="N1103" s="81" t="str">
        <f t="shared" si="345"/>
        <v>'2012-01-27'</v>
      </c>
      <c r="O1103" s="81" t="str">
        <f t="shared" si="346"/>
        <v>'2012-01-27 00:00:00'</v>
      </c>
      <c r="P1103" s="9">
        <v>44588</v>
      </c>
      <c r="Q1103" s="81">
        <f t="shared" si="347"/>
        <v>2022</v>
      </c>
      <c r="R1103" s="81">
        <f t="shared" si="348"/>
        <v>1</v>
      </c>
      <c r="S1103" s="81">
        <f t="shared" si="349"/>
        <v>27</v>
      </c>
      <c r="T1103" s="81" t="str">
        <f t="shared" si="350"/>
        <v>01</v>
      </c>
      <c r="U1103" s="81">
        <f t="shared" si="351"/>
        <v>27</v>
      </c>
      <c r="V1103" s="81" t="str">
        <f t="shared" si="352"/>
        <v>'2022-01-27'</v>
      </c>
      <c r="W1103" s="81"/>
      <c r="X1103" s="81" t="str">
        <f t="shared" si="353"/>
        <v>null</v>
      </c>
      <c r="Y1103" s="6" t="s">
        <v>5643</v>
      </c>
      <c r="Z1103" s="123">
        <f>IFERROR(IF(Y1103="","null",VLOOKUP(Y1103,Marcas!$A$2:$C$2024,2,0)),"")</f>
        <v>61</v>
      </c>
      <c r="AA1103" s="6" t="s">
        <v>5644</v>
      </c>
      <c r="AB1103" s="6">
        <f>IFERROR(IF(AA1103="","",IF(AA1103="EMPORIO LEGAL",1,VLOOKUP(AA1103,Clientes!$A$2:$B$1190,2,0))),"")</f>
        <v>44</v>
      </c>
      <c r="AC1103" s="6">
        <f>IFERROR(IF(Tabla1[[#This Row],[id_control]]="null","",VLOOKUP(CONCATENATE(Tabla1[[#This Row],[CLIENTE]],"-",Tabla1[[#This Row],[id_control]]),Hoja1!$C$2:$D$1994,2,0)),"")</f>
        <v>1103</v>
      </c>
      <c r="AD1103" s="6" t="s">
        <v>5645</v>
      </c>
      <c r="AE1103" s="6"/>
      <c r="AF1103" s="6"/>
      <c r="AG1103" s="6"/>
      <c r="AH1103" s="6"/>
      <c r="AI1103" s="6"/>
      <c r="AJ1103" s="6"/>
      <c r="AK1103" s="6"/>
      <c r="AL1103" s="8" t="s">
        <v>5646</v>
      </c>
      <c r="AM1103" s="6"/>
      <c r="AN1103" s="6"/>
      <c r="AO1103" s="6"/>
      <c r="AP1103" s="6"/>
      <c r="AQ1103" s="8" t="s">
        <v>5647</v>
      </c>
      <c r="AR1103" s="6"/>
      <c r="AS1103" s="6"/>
      <c r="AT1103" s="6"/>
      <c r="AU1103" s="6"/>
      <c r="AV1103" s="6" t="s">
        <v>5648</v>
      </c>
      <c r="AW1103" s="6"/>
      <c r="AX1103" s="6"/>
      <c r="AY1103" s="6"/>
      <c r="AZ1103" s="6"/>
      <c r="BA1103" s="6"/>
      <c r="BB1103" s="6"/>
      <c r="BC1103" s="6"/>
      <c r="BD1103" s="6" t="s">
        <v>5649</v>
      </c>
      <c r="BE1103" s="8">
        <v>1102</v>
      </c>
      <c r="BF1103" s="6" t="str">
        <f t="shared" si="354"/>
        <v>insert into bitacoras_estatus (numero_expediente, numero_registro, representante, fecha_inicio, fecha_vencimiento, id_cliente, id_admin, id_bitacoras_estatus, id_estatus, id_clase, id_marca, created_at, updated_at) values('1247295','1293633','ALEJANDRO MEDINA MIRAMONTES','2012-01-27','2022-01-27','44','2','1','1',null,61,'2012-01-27 00:00:00','2012-01-27 00:00:00');</v>
      </c>
      <c r="BG1103" s="6" t="str">
        <f t="shared" si="355"/>
        <v>insert into servicios_comentarios (comentario, id_admin, id_estatus, created_at, updated_at) values('TITULO ENTREGADO 20/08/2012',1,1102,'2012-01-27 00:00:00','2012-01-27 00:00:00');</v>
      </c>
      <c r="BH1103" s="6" t="str">
        <f t="shared" si="356"/>
        <v>insert into servicios_comentarios (comentario, id_admin, id_estatus, created_at, updated_at) values('2599991099 CEL 614 278 2025',1,1102,'2012-01-27 00:00:00','2012-01-27 00:00:00');</v>
      </c>
      <c r="BI1103" s="137" t="str">
        <f t="shared" si="357"/>
        <v>update bitacoras_estatus set comprobacion_uso = 1, id_estatus=10 where id=1102;</v>
      </c>
      <c r="BJ1103" s="137" t="str">
        <f t="shared" si="358"/>
        <v>update bitacoras_estatus set numero_expediente = '1247295', numero_registro = '1293633', id_estatus = 10, fecha_inicio = '2012-01-27', fecha_vencimiento ='2022-01-27', created_at ='2012-01-27 00:00:00', updated_at ='2012-01-27 00:00:00', id_clase=null, id_marca=61, id_cliente=44, vigencia = 1 where id =1102;</v>
      </c>
      <c r="BK1103" s="137" t="str">
        <f t="shared" si="359"/>
        <v>update bitacoras_estatus set id_estatus = 10 where id =1102;</v>
      </c>
    </row>
    <row r="1104" spans="1:63" ht="27">
      <c r="A1104" s="6">
        <v>807613</v>
      </c>
      <c r="B1104" s="6">
        <v>962344</v>
      </c>
      <c r="C1104" s="6">
        <f>IF(Tabla1[[#This Row],[No. REG.]]="","",1)</f>
        <v>1</v>
      </c>
      <c r="D1104" s="3" t="s">
        <v>109</v>
      </c>
      <c r="E1104" s="3">
        <f>IF(Tabla1[[#This Row],[STATUS]]="","",VLOOKUP(D1104,Estatus!$A$2:$B$13,2,0))</f>
        <v>9</v>
      </c>
      <c r="F1104" s="3">
        <f>IF(Tabla1[[#This Row],[STATUS]]="","",VLOOKUP(D1104,Estatus!$A$2:$I$12,9,0))</f>
        <v>0</v>
      </c>
      <c r="G1104" s="12" t="s">
        <v>8734</v>
      </c>
      <c r="H1104" s="7">
        <v>38968</v>
      </c>
      <c r="I1104" s="80">
        <f t="shared" si="340"/>
        <v>2006</v>
      </c>
      <c r="J1104" s="80">
        <f t="shared" si="341"/>
        <v>9</v>
      </c>
      <c r="K1104" s="80">
        <f t="shared" si="342"/>
        <v>8</v>
      </c>
      <c r="L1104" s="80" t="str">
        <f t="shared" si="343"/>
        <v>09</v>
      </c>
      <c r="M1104" s="80" t="str">
        <f t="shared" si="344"/>
        <v>08</v>
      </c>
      <c r="N1104" s="80" t="str">
        <f t="shared" si="345"/>
        <v>'2006-09-08'</v>
      </c>
      <c r="O1104" s="80" t="str">
        <f t="shared" si="346"/>
        <v>'2006-09-08 00:00:00'</v>
      </c>
      <c r="P1104" s="7">
        <v>42621</v>
      </c>
      <c r="Q1104" s="80">
        <f t="shared" si="347"/>
        <v>2016</v>
      </c>
      <c r="R1104" s="80">
        <f t="shared" si="348"/>
        <v>9</v>
      </c>
      <c r="S1104" s="80">
        <f t="shared" si="349"/>
        <v>8</v>
      </c>
      <c r="T1104" s="80" t="str">
        <f t="shared" si="350"/>
        <v>09</v>
      </c>
      <c r="U1104" s="80" t="str">
        <f t="shared" si="351"/>
        <v>08</v>
      </c>
      <c r="V1104" s="80" t="str">
        <f t="shared" si="352"/>
        <v>'2016-09-08'</v>
      </c>
      <c r="W1104" s="80"/>
      <c r="X1104" s="80" t="str">
        <f t="shared" si="353"/>
        <v>null</v>
      </c>
      <c r="Y1104" s="6" t="s">
        <v>5650</v>
      </c>
      <c r="Z1104" s="123">
        <f>IFERROR(IF(Y1104="","null",VLOOKUP(Y1104,Marcas!$A$2:$C$2024,2,0)),"")</f>
        <v>60</v>
      </c>
      <c r="AA1104" s="6" t="s">
        <v>5650</v>
      </c>
      <c r="AB1104" s="6">
        <f>IFERROR(IF(AA1104="","",IF(AA1104="EMPORIO LEGAL",1,VLOOKUP(AA1104,Clientes!$A$2:$B$1190,2,0))),"")</f>
        <v>43</v>
      </c>
      <c r="AC1104" s="6">
        <f>IFERROR(IF(Tabla1[[#This Row],[id_control]]="null","",VLOOKUP(CONCATENATE(Tabla1[[#This Row],[CLIENTE]],"-",Tabla1[[#This Row],[id_control]]),Hoja1!$C$2:$D$1994,2,0)),"")</f>
        <v>1104</v>
      </c>
      <c r="AD1104" s="6" t="s">
        <v>5651</v>
      </c>
      <c r="AE1104" s="6"/>
      <c r="AF1104" s="6"/>
      <c r="AG1104" s="6"/>
      <c r="AH1104" s="6"/>
      <c r="AI1104" s="6"/>
      <c r="AJ1104" s="6"/>
      <c r="AK1104" s="6"/>
      <c r="AL1104" s="6">
        <v>5755302</v>
      </c>
      <c r="AM1104" s="6"/>
      <c r="AN1104" s="6"/>
      <c r="AO1104" s="6"/>
      <c r="AP1104" s="6"/>
      <c r="AQ1104" s="6"/>
      <c r="AR1104" s="6"/>
      <c r="AS1104" s="6"/>
      <c r="AT1104" s="6"/>
      <c r="AU1104" s="6"/>
      <c r="AV1104" s="5" t="s">
        <v>5652</v>
      </c>
      <c r="AW1104" s="5"/>
      <c r="AX1104" s="5"/>
      <c r="AY1104" s="5"/>
      <c r="AZ1104" s="5"/>
      <c r="BA1104" s="5"/>
      <c r="BB1104" s="5"/>
      <c r="BC1104" s="5"/>
      <c r="BD1104" s="8">
        <v>5755302</v>
      </c>
      <c r="BE1104" s="8">
        <v>1103</v>
      </c>
      <c r="BF1104" s="6" t="str">
        <f t="shared" si="354"/>
        <v>insert into bitacoras_estatus (numero_expediente, numero_registro, representante, fecha_inicio, fecha_vencimiento, id_cliente, id_admin, id_bitacoras_estatus, id_estatus, id_clase, id_marca, created_at, updated_at) values('807613','962344','JUAN ANTONIO SALOMON MATUK','2006-09-08','2016-09-08','43','2','1','1',null,60,'2006-09-08 00:00:00','2006-09-08 00:00:00');</v>
      </c>
      <c r="BG1104" s="6" t="str">
        <f t="shared" si="355"/>
        <v>insert into servicios_comentarios (comentario, id_admin, id_estatus, created_at, updated_at) values('Recibido el 21/02/07. CONTACTADO VÍA SALES UP. NO RENOVARÁN.',1,1103,'2006-09-08 00:00:00','2006-09-08 00:00:00');</v>
      </c>
      <c r="BH1104" s="6" t="str">
        <f t="shared" si="356"/>
        <v>insert into servicios_comentarios (comentario, id_admin, id_estatus, created_at, updated_at) values('5755302',1,1103,'2006-09-08 00:00:00','2006-09-08 00:00:00');</v>
      </c>
      <c r="BI1104" s="137" t="str">
        <f t="shared" si="357"/>
        <v>update bitacoras_estatus set comprobacion_uso = 1, id_estatus=9 where id=1103;</v>
      </c>
      <c r="BJ1104" s="137" t="str">
        <f t="shared" si="358"/>
        <v>update bitacoras_estatus set numero_expediente = '807613', numero_registro = '962344', id_estatus = 9, fecha_inicio = '2006-09-08', fecha_vencimiento ='2016-09-08', created_at ='2006-09-08 00:00:00', updated_at ='2006-09-08 00:00:00', id_clase=null, id_marca=60, id_cliente=43, vigencia = 0 where id =1103;</v>
      </c>
      <c r="BK1104" s="137" t="str">
        <f t="shared" si="359"/>
        <v>update bitacoras_estatus set id_estatus = 9 where id =1103;</v>
      </c>
    </row>
    <row r="1105" spans="1:63">
      <c r="A1105" s="6">
        <v>1001075</v>
      </c>
      <c r="B1105" s="6"/>
      <c r="C1105" s="6" t="str">
        <f>IF(Tabla1[[#This Row],[No. REG.]]="","",1)</f>
        <v/>
      </c>
      <c r="D1105" s="3" t="s">
        <v>34</v>
      </c>
      <c r="E1105" s="3">
        <f>IF(Tabla1[[#This Row],[STATUS]]="","",VLOOKUP(D1105,Estatus!$A$2:$B$13,2,0))</f>
        <v>5</v>
      </c>
      <c r="F1105" s="3">
        <f>IF(Tabla1[[#This Row],[STATUS]]="","",VLOOKUP(D1105,Estatus!$A$2:$I$12,9,0))</f>
        <v>0</v>
      </c>
      <c r="G1105" s="16" t="s">
        <v>5653</v>
      </c>
      <c r="H1105" s="7">
        <v>39899</v>
      </c>
      <c r="I1105" s="80">
        <f t="shared" si="340"/>
        <v>2009</v>
      </c>
      <c r="J1105" s="80">
        <f t="shared" si="341"/>
        <v>3</v>
      </c>
      <c r="K1105" s="80">
        <f t="shared" si="342"/>
        <v>27</v>
      </c>
      <c r="L1105" s="80" t="str">
        <f t="shared" si="343"/>
        <v>03</v>
      </c>
      <c r="M1105" s="80">
        <f t="shared" si="344"/>
        <v>27</v>
      </c>
      <c r="N1105" s="80" t="str">
        <f t="shared" si="345"/>
        <v>'2009-03-27'</v>
      </c>
      <c r="O1105" s="80" t="str">
        <f t="shared" si="346"/>
        <v>'2009-03-27 00:00:00'</v>
      </c>
      <c r="P1105" s="7">
        <v>43551</v>
      </c>
      <c r="Q1105" s="80">
        <f t="shared" si="347"/>
        <v>2019</v>
      </c>
      <c r="R1105" s="80">
        <f t="shared" si="348"/>
        <v>3</v>
      </c>
      <c r="S1105" s="80">
        <f t="shared" si="349"/>
        <v>27</v>
      </c>
      <c r="T1105" s="80" t="str">
        <f t="shared" si="350"/>
        <v>03</v>
      </c>
      <c r="U1105" s="80">
        <f t="shared" si="351"/>
        <v>27</v>
      </c>
      <c r="V1105" s="80" t="str">
        <f t="shared" si="352"/>
        <v>'2019-03-27'</v>
      </c>
      <c r="W1105" s="80"/>
      <c r="X1105" s="80" t="str">
        <f t="shared" si="353"/>
        <v>null</v>
      </c>
      <c r="Y1105" s="6" t="s">
        <v>5654</v>
      </c>
      <c r="Z1105" s="123">
        <f>IFERROR(IF(Y1105="","null",VLOOKUP(Y1105,Marcas!$A$2:$C$2024,2,0)),"")</f>
        <v>59</v>
      </c>
      <c r="AA1105" s="6" t="s">
        <v>5654</v>
      </c>
      <c r="AB1105" s="6">
        <f>IFERROR(IF(AA1105="","",IF(AA1105="EMPORIO LEGAL",1,VLOOKUP(AA1105,Clientes!$A$2:$B$1190,2,0))),"")</f>
        <v>42</v>
      </c>
      <c r="AC1105" s="6">
        <f>IFERROR(IF(Tabla1[[#This Row],[id_control]]="null","",VLOOKUP(CONCATENATE(Tabla1[[#This Row],[CLIENTE]],"-",Tabla1[[#This Row],[id_control]]),Hoja1!$C$2:$D$1994,2,0)),"")</f>
        <v>1105</v>
      </c>
      <c r="AD1105" s="6" t="s">
        <v>5655</v>
      </c>
      <c r="AE1105" s="6"/>
      <c r="AF1105" s="6"/>
      <c r="AG1105" s="6"/>
      <c r="AH1105" s="6"/>
      <c r="AI1105" s="6"/>
      <c r="AJ1105" s="6"/>
      <c r="AK1105" s="6"/>
      <c r="AL1105" s="6"/>
      <c r="AM1105" s="8"/>
      <c r="AN1105" s="8"/>
      <c r="AO1105" s="8"/>
      <c r="AP1105" s="8"/>
      <c r="AQ1105" s="8"/>
      <c r="AR1105" s="8"/>
      <c r="AS1105" s="8"/>
      <c r="AT1105" s="8"/>
      <c r="AU1105" s="8"/>
      <c r="AV1105" s="8"/>
      <c r="AW1105" s="8"/>
      <c r="AX1105" s="8"/>
      <c r="AY1105" s="8"/>
      <c r="AZ1105" s="8"/>
      <c r="BA1105" s="8"/>
      <c r="BB1105" s="8"/>
      <c r="BC1105" s="8"/>
      <c r="BD1105" s="8"/>
      <c r="BE1105" s="8">
        <v>1104</v>
      </c>
      <c r="BF1105" s="6" t="str">
        <f t="shared" si="354"/>
        <v>insert into bitacoras_estatus (numero_expediente, numero_registro, representante, fecha_inicio, fecha_vencimiento, id_cliente, id_admin, id_bitacoras_estatus, id_estatus, id_clase, id_marca, created_at, updated_at) values('1001075','','PALOMA YADIRA RUIZ GRANADOS','2009-03-27','2019-03-27','42','2','1','1',null,59,'2009-03-27 00:00:00','2009-03-27 00:00:00');</v>
      </c>
      <c r="BG1105" s="6" t="str">
        <f t="shared" si="355"/>
        <v>insert into servicios_comentarios (comentario, id_admin, id_estatus, created_at, updated_at) values('Recibida 21/05/2010',1,1104,'2009-03-27 00:00:00','2009-03-27 00:00:00');</v>
      </c>
      <c r="BH1105" s="6" t="str">
        <f t="shared" si="356"/>
        <v/>
      </c>
      <c r="BI1105" s="137" t="str">
        <f t="shared" si="357"/>
        <v>update bitacoras_estatus set comprobacion_uso = 1, id_estatus=5 where id=1104;</v>
      </c>
      <c r="BJ1105" s="137" t="str">
        <f t="shared" si="358"/>
        <v>update bitacoras_estatus set numero_expediente = '1001075', numero_registro = '', id_estatus = 5, fecha_inicio = '2009-03-27', fecha_vencimiento ='2019-03-27', created_at ='2009-03-27 00:00:00', updated_at ='2009-03-27 00:00:00', id_clase=null, id_marca=59, id_cliente=42, vigencia = 0 where id =1104;</v>
      </c>
      <c r="BK1105" s="137" t="str">
        <f t="shared" si="359"/>
        <v>update bitacoras_estatus set id_estatus = 5 where id =1104;</v>
      </c>
    </row>
    <row r="1106" spans="1:63">
      <c r="A1106" s="3">
        <v>1115657</v>
      </c>
      <c r="B1106" s="3">
        <v>1181878</v>
      </c>
      <c r="C1106" s="3">
        <f>IF(Tabla1[[#This Row],[No. REG.]]="","",1)</f>
        <v>1</v>
      </c>
      <c r="D1106" s="3" t="s">
        <v>46</v>
      </c>
      <c r="E1106" s="3">
        <f>IF(Tabla1[[#This Row],[STATUS]]="","",VLOOKUP(D1106,Estatus!$A$2:$B$13,2,0))</f>
        <v>10</v>
      </c>
      <c r="F1106" s="3">
        <f>IF(Tabla1[[#This Row],[STATUS]]="","",VLOOKUP(D1106,Estatus!$A$2:$I$12,9,0))</f>
        <v>1</v>
      </c>
      <c r="G1106" s="12" t="s">
        <v>5656</v>
      </c>
      <c r="H1106" s="7">
        <v>40402</v>
      </c>
      <c r="I1106" s="80">
        <f t="shared" si="340"/>
        <v>2010</v>
      </c>
      <c r="J1106" s="80">
        <f t="shared" si="341"/>
        <v>8</v>
      </c>
      <c r="K1106" s="80">
        <f t="shared" si="342"/>
        <v>12</v>
      </c>
      <c r="L1106" s="80" t="str">
        <f t="shared" si="343"/>
        <v>08</v>
      </c>
      <c r="M1106" s="80">
        <f t="shared" si="344"/>
        <v>12</v>
      </c>
      <c r="N1106" s="80" t="str">
        <f t="shared" si="345"/>
        <v>'2010-08-12'</v>
      </c>
      <c r="O1106" s="80" t="str">
        <f t="shared" si="346"/>
        <v>'2010-08-12 00:00:00'</v>
      </c>
      <c r="P1106" s="7">
        <v>44055</v>
      </c>
      <c r="Q1106" s="80">
        <f t="shared" si="347"/>
        <v>2020</v>
      </c>
      <c r="R1106" s="80">
        <f t="shared" si="348"/>
        <v>8</v>
      </c>
      <c r="S1106" s="80">
        <f t="shared" si="349"/>
        <v>12</v>
      </c>
      <c r="T1106" s="80" t="str">
        <f t="shared" si="350"/>
        <v>08</v>
      </c>
      <c r="U1106" s="80">
        <f t="shared" si="351"/>
        <v>12</v>
      </c>
      <c r="V1106" s="80" t="str">
        <f t="shared" si="352"/>
        <v>'2020-08-12'</v>
      </c>
      <c r="W1106" s="80"/>
      <c r="X1106" s="80" t="str">
        <f t="shared" si="353"/>
        <v>null</v>
      </c>
      <c r="Y1106" s="3" t="s">
        <v>5657</v>
      </c>
      <c r="Z1106" s="124">
        <f>IFERROR(IF(Y1106="","null",VLOOKUP(Y1106,Marcas!$A$2:$C$2024,2,0)),"")</f>
        <v>1044</v>
      </c>
      <c r="AA1106" s="3" t="s">
        <v>5654</v>
      </c>
      <c r="AB1106" s="3">
        <f>IFERROR(IF(AA1106="","",IF(AA1106="EMPORIO LEGAL",1,VLOOKUP(AA1106,Clientes!$A$2:$B$1190,2,0))),"")</f>
        <v>42</v>
      </c>
      <c r="AC1106" s="3">
        <f>IFERROR(IF(Tabla1[[#This Row],[id_control]]="null","",VLOOKUP(CONCATENATE(Tabla1[[#This Row],[CLIENTE]],"-",Tabla1[[#This Row],[id_control]]),Hoja1!$C$2:$D$1994,2,0)),"")</f>
        <v>1106</v>
      </c>
      <c r="AD1106" s="3" t="s">
        <v>5654</v>
      </c>
      <c r="AE1106" s="3"/>
      <c r="AF1106" s="3"/>
      <c r="AG1106" s="3"/>
      <c r="AH1106" s="3"/>
      <c r="AI1106" s="3"/>
      <c r="AJ1106" s="3"/>
      <c r="AK1106" s="3"/>
      <c r="AL1106" s="3" t="s">
        <v>5658</v>
      </c>
      <c r="AM1106" s="6"/>
      <c r="AN1106" s="6"/>
      <c r="AO1106" s="6"/>
      <c r="AP1106" s="6"/>
      <c r="AQ1106" s="8" t="s">
        <v>5659</v>
      </c>
      <c r="AR1106" s="6"/>
      <c r="AS1106" s="6"/>
      <c r="AT1106" s="6"/>
      <c r="AU1106" s="6"/>
      <c r="AV1106" s="6" t="s">
        <v>5660</v>
      </c>
      <c r="AW1106" s="6"/>
      <c r="AX1106" s="6"/>
      <c r="AY1106" s="6"/>
      <c r="AZ1106" s="6"/>
      <c r="BA1106" s="6"/>
      <c r="BB1106" s="6"/>
      <c r="BC1106" s="6"/>
      <c r="BD1106" s="6" t="s">
        <v>5661</v>
      </c>
      <c r="BE1106" s="8">
        <v>1105</v>
      </c>
      <c r="BF1106" s="6" t="str">
        <f t="shared" si="354"/>
        <v>insert into bitacoras_estatus (numero_expediente, numero_registro, representante, fecha_inicio, fecha_vencimiento, id_cliente, id_admin, id_bitacoras_estatus, id_estatus, id_clase, id_marca, created_at, updated_at) values('1115657','1181878','ANIMANIA','2010-08-12','2020-08-12','42','2','1','1',null,1044,'2010-08-12 00:00:00','2010-08-12 00:00:00');</v>
      </c>
      <c r="BG1106" s="6" t="str">
        <f t="shared" si="355"/>
        <v>insert into servicios_comentarios (comentario, id_admin, id_estatus, created_at, updated_at) values('TITULO ENTREGADO 24/11/2010',1,1105,'2010-08-12 00:00:00','2010-08-12 00:00:00');</v>
      </c>
      <c r="BH1106" s="6" t="str">
        <f t="shared" si="356"/>
        <v>insert into servicios_comentarios (comentario, id_admin, id_estatus, created_at, updated_at) values('201-7166 CEL614-255-4928',1,1105,'2010-08-12 00:00:00','2010-08-12 00:00:00');</v>
      </c>
      <c r="BI1106" s="137" t="str">
        <f t="shared" si="357"/>
        <v>update bitacoras_estatus set comprobacion_uso = 1, id_estatus=10 where id=1105;</v>
      </c>
      <c r="BJ1106" s="137" t="str">
        <f t="shared" si="358"/>
        <v>update bitacoras_estatus set numero_expediente = '1115657', numero_registro = '1181878', id_estatus = 10, fecha_inicio = '2010-08-12', fecha_vencimiento ='2020-08-12', created_at ='2010-08-12 00:00:00', updated_at ='2010-08-12 00:00:00', id_clase=null, id_marca=1044, id_cliente=42, vigencia = 1 where id =1105;</v>
      </c>
      <c r="BK1106" s="137" t="str">
        <f t="shared" si="359"/>
        <v>update bitacoras_estatus set id_estatus = 10 where id =1105;</v>
      </c>
    </row>
    <row r="1107" spans="1:63">
      <c r="A1107" s="6">
        <v>1365165</v>
      </c>
      <c r="B1107" s="6">
        <v>1383480</v>
      </c>
      <c r="C1107" s="6">
        <f>IF(Tabla1[[#This Row],[No. REG.]]="","",1)</f>
        <v>1</v>
      </c>
      <c r="D1107" s="3" t="s">
        <v>46</v>
      </c>
      <c r="E1107" s="3">
        <f>IF(Tabla1[[#This Row],[STATUS]]="","",VLOOKUP(D1107,Estatus!$A$2:$B$13,2,0))</f>
        <v>10</v>
      </c>
      <c r="F1107" s="3">
        <f>IF(Tabla1[[#This Row],[STATUS]]="","",VLOOKUP(D1107,Estatus!$A$2:$I$12,9,0))</f>
        <v>1</v>
      </c>
      <c r="G1107" s="16" t="s">
        <v>1774</v>
      </c>
      <c r="H1107" s="9">
        <v>41379</v>
      </c>
      <c r="I1107" s="81">
        <f t="shared" si="340"/>
        <v>2013</v>
      </c>
      <c r="J1107" s="81">
        <f t="shared" si="341"/>
        <v>4</v>
      </c>
      <c r="K1107" s="81">
        <f t="shared" si="342"/>
        <v>15</v>
      </c>
      <c r="L1107" s="81" t="str">
        <f t="shared" si="343"/>
        <v>04</v>
      </c>
      <c r="M1107" s="81">
        <f t="shared" si="344"/>
        <v>15</v>
      </c>
      <c r="N1107" s="81" t="str">
        <f t="shared" si="345"/>
        <v>'2013-04-15'</v>
      </c>
      <c r="O1107" s="81" t="str">
        <f t="shared" si="346"/>
        <v>'2013-04-15 00:00:00'</v>
      </c>
      <c r="P1107" s="9">
        <v>45031</v>
      </c>
      <c r="Q1107" s="81">
        <f t="shared" si="347"/>
        <v>2023</v>
      </c>
      <c r="R1107" s="81">
        <f t="shared" si="348"/>
        <v>4</v>
      </c>
      <c r="S1107" s="81">
        <f t="shared" si="349"/>
        <v>15</v>
      </c>
      <c r="T1107" s="81" t="str">
        <f t="shared" si="350"/>
        <v>04</v>
      </c>
      <c r="U1107" s="81">
        <f t="shared" si="351"/>
        <v>15</v>
      </c>
      <c r="V1107" s="81" t="str">
        <f t="shared" si="352"/>
        <v>'2023-04-15'</v>
      </c>
      <c r="W1107" s="81"/>
      <c r="X1107" s="81" t="str">
        <f t="shared" si="353"/>
        <v>null</v>
      </c>
      <c r="Y1107" s="6" t="s">
        <v>5662</v>
      </c>
      <c r="Z1107" s="123">
        <f>IFERROR(IF(Y1107="","null",VLOOKUP(Y1107,Marcas!$A$2:$C$2024,2,0)),"")</f>
        <v>58</v>
      </c>
      <c r="AA1107" s="6" t="s">
        <v>5663</v>
      </c>
      <c r="AB1107" s="6">
        <f>IFERROR(IF(AA1107="","",IF(AA1107="EMPORIO LEGAL",1,VLOOKUP(AA1107,Clientes!$A$2:$B$1190,2,0))),"")</f>
        <v>40</v>
      </c>
      <c r="AC1107" s="6">
        <f>IFERROR(IF(Tabla1[[#This Row],[id_control]]="null","",VLOOKUP(CONCATENATE(Tabla1[[#This Row],[CLIENTE]],"-",Tabla1[[#This Row],[id_control]]),Hoja1!$C$2:$D$1994,2,0)),"")</f>
        <v>1107</v>
      </c>
      <c r="AD1107" s="6" t="s">
        <v>5664</v>
      </c>
      <c r="AE1107" s="6"/>
      <c r="AF1107" s="6"/>
      <c r="AG1107" s="6"/>
      <c r="AH1107" s="6"/>
      <c r="AI1107" s="6"/>
      <c r="AJ1107" s="6"/>
      <c r="AK1107" s="6"/>
      <c r="AL1107" s="8" t="s">
        <v>5665</v>
      </c>
      <c r="AM1107" s="6"/>
      <c r="AN1107" s="6"/>
      <c r="AO1107" s="6"/>
      <c r="AP1107" s="6"/>
      <c r="AQ1107" s="10" t="s">
        <v>5666</v>
      </c>
      <c r="AR1107" s="6"/>
      <c r="AS1107" s="6"/>
      <c r="AT1107" s="6"/>
      <c r="AU1107" s="6"/>
      <c r="AV1107" s="6" t="s">
        <v>5667</v>
      </c>
      <c r="AW1107" s="6"/>
      <c r="AX1107" s="6"/>
      <c r="AY1107" s="6"/>
      <c r="AZ1107" s="6"/>
      <c r="BA1107" s="6"/>
      <c r="BB1107" s="6"/>
      <c r="BC1107" s="6"/>
      <c r="BD1107" s="6" t="s">
        <v>5668</v>
      </c>
      <c r="BE1107" s="8">
        <v>1106</v>
      </c>
      <c r="BF1107" s="6" t="str">
        <f t="shared" si="354"/>
        <v>insert into bitacoras_estatus (numero_expediente, numero_registro, representante, fecha_inicio, fecha_vencimiento, id_cliente, id_admin, id_bitacoras_estatus, id_estatus, id_clase, id_marca, created_at, updated_at) values('1365165','1383480','ALFREDO CORRAL SERNA','2013-04-15','2023-04-15','40','2','1','1',null,58,'2013-04-15 00:00:00','2013-04-15 00:00:00');</v>
      </c>
      <c r="BG1107" s="6" t="str">
        <f t="shared" si="355"/>
        <v>insert into servicios_comentarios (comentario, id_admin, id_estatus, created_at, updated_at) values('TITULO ENTREGADO 26/09/2013',1,1106,'2013-04-15 00:00:00','2013-04-15 00:00:00');</v>
      </c>
      <c r="BH1107" s="6" t="str">
        <f t="shared" si="356"/>
        <v>insert into servicios_comentarios (comentario, id_admin, id_estatus, created_at, updated_at) values('4 16 45 45 CEL.- 2 15 30 55',1,1106,'2013-04-15 00:00:00','2013-04-15 00:00:00');</v>
      </c>
      <c r="BI1107" s="137" t="str">
        <f t="shared" si="357"/>
        <v>update bitacoras_estatus set comprobacion_uso = 1, id_estatus=10 where id=1106;</v>
      </c>
      <c r="BJ1107" s="137" t="str">
        <f t="shared" si="358"/>
        <v>update bitacoras_estatus set numero_expediente = '1365165', numero_registro = '1383480', id_estatus = 10, fecha_inicio = '2013-04-15', fecha_vencimiento ='2023-04-15', created_at ='2013-04-15 00:00:00', updated_at ='2013-04-15 00:00:00', id_clase=null, id_marca=58, id_cliente=40, vigencia = 1 where id =1106;</v>
      </c>
      <c r="BK1107" s="137" t="str">
        <f t="shared" si="359"/>
        <v>update bitacoras_estatus set id_estatus = 10 where id =1106;</v>
      </c>
    </row>
    <row r="1108" spans="1:63">
      <c r="A1108" s="6">
        <v>1365168</v>
      </c>
      <c r="B1108" s="6">
        <v>1383481</v>
      </c>
      <c r="C1108" s="6">
        <f>IF(Tabla1[[#This Row],[No. REG.]]="","",1)</f>
        <v>1</v>
      </c>
      <c r="D1108" s="3" t="s">
        <v>46</v>
      </c>
      <c r="E1108" s="3">
        <f>IF(Tabla1[[#This Row],[STATUS]]="","",VLOOKUP(D1108,Estatus!$A$2:$B$13,2,0))</f>
        <v>10</v>
      </c>
      <c r="F1108" s="3">
        <f>IF(Tabla1[[#This Row],[STATUS]]="","",VLOOKUP(D1108,Estatus!$A$2:$I$12,9,0))</f>
        <v>1</v>
      </c>
      <c r="G1108" s="16" t="s">
        <v>816</v>
      </c>
      <c r="H1108" s="9">
        <v>41379</v>
      </c>
      <c r="I1108" s="81">
        <f t="shared" si="340"/>
        <v>2013</v>
      </c>
      <c r="J1108" s="81">
        <f t="shared" si="341"/>
        <v>4</v>
      </c>
      <c r="K1108" s="81">
        <f t="shared" si="342"/>
        <v>15</v>
      </c>
      <c r="L1108" s="81" t="str">
        <f t="shared" si="343"/>
        <v>04</v>
      </c>
      <c r="M1108" s="81">
        <f t="shared" si="344"/>
        <v>15</v>
      </c>
      <c r="N1108" s="81" t="str">
        <f t="shared" si="345"/>
        <v>'2013-04-15'</v>
      </c>
      <c r="O1108" s="81" t="str">
        <f t="shared" si="346"/>
        <v>'2013-04-15 00:00:00'</v>
      </c>
      <c r="P1108" s="9">
        <v>45031</v>
      </c>
      <c r="Q1108" s="81">
        <f t="shared" si="347"/>
        <v>2023</v>
      </c>
      <c r="R1108" s="81">
        <f t="shared" si="348"/>
        <v>4</v>
      </c>
      <c r="S1108" s="81">
        <f t="shared" si="349"/>
        <v>15</v>
      </c>
      <c r="T1108" s="81" t="str">
        <f t="shared" si="350"/>
        <v>04</v>
      </c>
      <c r="U1108" s="81">
        <f t="shared" si="351"/>
        <v>15</v>
      </c>
      <c r="V1108" s="81" t="str">
        <f t="shared" si="352"/>
        <v>'2023-04-15'</v>
      </c>
      <c r="W1108" s="81"/>
      <c r="X1108" s="81" t="str">
        <f t="shared" si="353"/>
        <v>null</v>
      </c>
      <c r="Y1108" s="6" t="s">
        <v>5662</v>
      </c>
      <c r="Z1108" s="123">
        <f>IFERROR(IF(Y1108="","null",VLOOKUP(Y1108,Marcas!$A$2:$C$2024,2,0)),"")</f>
        <v>58</v>
      </c>
      <c r="AA1108" s="6" t="s">
        <v>5663</v>
      </c>
      <c r="AB1108" s="6">
        <f>IFERROR(IF(AA1108="","",IF(AA1108="EMPORIO LEGAL",1,VLOOKUP(AA1108,Clientes!$A$2:$B$1190,2,0))),"")</f>
        <v>40</v>
      </c>
      <c r="AC1108" s="6">
        <f>IFERROR(IF(Tabla1[[#This Row],[id_control]]="null","",VLOOKUP(CONCATENATE(Tabla1[[#This Row],[CLIENTE]],"-",Tabla1[[#This Row],[id_control]]),Hoja1!$C$2:$D$1994,2,0)),"")</f>
        <v>1107</v>
      </c>
      <c r="AD1108" s="6" t="s">
        <v>5664</v>
      </c>
      <c r="AE1108" s="6"/>
      <c r="AF1108" s="6"/>
      <c r="AG1108" s="6"/>
      <c r="AH1108" s="6"/>
      <c r="AI1108" s="6"/>
      <c r="AJ1108" s="6"/>
      <c r="AK1108" s="6"/>
      <c r="AL1108" s="8" t="s">
        <v>5665</v>
      </c>
      <c r="AM1108" s="6"/>
      <c r="AN1108" s="6"/>
      <c r="AO1108" s="6"/>
      <c r="AP1108" s="6"/>
      <c r="AQ1108" s="10" t="s">
        <v>5666</v>
      </c>
      <c r="AR1108" s="6"/>
      <c r="AS1108" s="6"/>
      <c r="AT1108" s="6"/>
      <c r="AU1108" s="6"/>
      <c r="AV1108" s="6" t="s">
        <v>5667</v>
      </c>
      <c r="AW1108" s="6"/>
      <c r="AX1108" s="6"/>
      <c r="AY1108" s="6"/>
      <c r="AZ1108" s="6"/>
      <c r="BA1108" s="6"/>
      <c r="BB1108" s="6"/>
      <c r="BC1108" s="6"/>
      <c r="BD1108" s="6" t="s">
        <v>5668</v>
      </c>
      <c r="BE1108" s="8">
        <v>1107</v>
      </c>
      <c r="BF1108" s="6" t="str">
        <f t="shared" si="354"/>
        <v>insert into bitacoras_estatus (numero_expediente, numero_registro, representante, fecha_inicio, fecha_vencimiento, id_cliente, id_admin, id_bitacoras_estatus, id_estatus, id_clase, id_marca, created_at, updated_at) values('1365168','1383481','ALFREDO CORRAL SERNA','2013-04-15','2023-04-15','40','2','1','1',null,58,'2013-04-15 00:00:00','2013-04-15 00:00:00');</v>
      </c>
      <c r="BG1108" s="6" t="str">
        <f t="shared" si="355"/>
        <v>insert into servicios_comentarios (comentario, id_admin, id_estatus, created_at, updated_at) values('TITULO RECIBIDO 19/09/2013',1,1107,'2013-04-15 00:00:00','2013-04-15 00:00:00');</v>
      </c>
      <c r="BH1108" s="6" t="str">
        <f t="shared" si="356"/>
        <v>insert into servicios_comentarios (comentario, id_admin, id_estatus, created_at, updated_at) values('4 16 45 45 CEL.- 2 15 30 55',1,1107,'2013-04-15 00:00:00','2013-04-15 00:00:00');</v>
      </c>
      <c r="BI1108" s="137" t="str">
        <f t="shared" si="357"/>
        <v>update bitacoras_estatus set comprobacion_uso = 1, id_estatus=10 where id=1107;</v>
      </c>
      <c r="BJ1108" s="137" t="str">
        <f t="shared" si="358"/>
        <v>update bitacoras_estatus set numero_expediente = '1365168', numero_registro = '1383481', id_estatus = 10, fecha_inicio = '2013-04-15', fecha_vencimiento ='2023-04-15', created_at ='2013-04-15 00:00:00', updated_at ='2013-04-15 00:00:00', id_clase=null, id_marca=58, id_cliente=40, vigencia = 1 where id =1107;</v>
      </c>
      <c r="BK1108" s="137" t="str">
        <f t="shared" si="359"/>
        <v>update bitacoras_estatus set id_estatus = 10 where id =1107;</v>
      </c>
    </row>
    <row r="1109" spans="1:63">
      <c r="A1109" s="3">
        <v>986228</v>
      </c>
      <c r="B1109" s="3">
        <v>1107961</v>
      </c>
      <c r="C1109" s="3">
        <f>IF(Tabla1[[#This Row],[No. REG.]]="","",1)</f>
        <v>1</v>
      </c>
      <c r="D1109" s="3" t="s">
        <v>41</v>
      </c>
      <c r="E1109" s="3">
        <f>IF(Tabla1[[#This Row],[STATUS]]="","",VLOOKUP(D1109,Estatus!$A$2:$B$13,2,0))</f>
        <v>6</v>
      </c>
      <c r="F1109" s="3">
        <f>IF(Tabla1[[#This Row],[STATUS]]="","",VLOOKUP(D1109,Estatus!$A$2:$I$12,9,0))</f>
        <v>1</v>
      </c>
      <c r="G1109" s="12" t="s">
        <v>292</v>
      </c>
      <c r="H1109" s="7">
        <v>39820</v>
      </c>
      <c r="I1109" s="80">
        <f t="shared" si="340"/>
        <v>2009</v>
      </c>
      <c r="J1109" s="80">
        <f t="shared" si="341"/>
        <v>1</v>
      </c>
      <c r="K1109" s="80">
        <f t="shared" si="342"/>
        <v>7</v>
      </c>
      <c r="L1109" s="80" t="str">
        <f t="shared" si="343"/>
        <v>01</v>
      </c>
      <c r="M1109" s="80" t="str">
        <f t="shared" si="344"/>
        <v>07</v>
      </c>
      <c r="N1109" s="80" t="str">
        <f t="shared" si="345"/>
        <v>'2009-01-07'</v>
      </c>
      <c r="O1109" s="80" t="str">
        <f t="shared" si="346"/>
        <v>'2009-01-07 00:00:00'</v>
      </c>
      <c r="P1109" s="7">
        <v>43472</v>
      </c>
      <c r="Q1109" s="80">
        <f t="shared" si="347"/>
        <v>2019</v>
      </c>
      <c r="R1109" s="80">
        <f t="shared" si="348"/>
        <v>1</v>
      </c>
      <c r="S1109" s="80">
        <f t="shared" si="349"/>
        <v>7</v>
      </c>
      <c r="T1109" s="80" t="str">
        <f t="shared" si="350"/>
        <v>01</v>
      </c>
      <c r="U1109" s="80" t="str">
        <f t="shared" si="351"/>
        <v>07</v>
      </c>
      <c r="V1109" s="80" t="str">
        <f t="shared" si="352"/>
        <v>'2019-01-07'</v>
      </c>
      <c r="W1109" s="80"/>
      <c r="X1109" s="80" t="str">
        <f t="shared" si="353"/>
        <v>null</v>
      </c>
      <c r="Y1109" s="3" t="s">
        <v>5669</v>
      </c>
      <c r="Z1109" s="124">
        <f>IFERROR(IF(Y1109="","null",VLOOKUP(Y1109,Marcas!$A$2:$C$2024,2,0)),"")</f>
        <v>54</v>
      </c>
      <c r="AA1109" s="3" t="s">
        <v>5670</v>
      </c>
      <c r="AB1109" s="3">
        <f>IFERROR(IF(AA1109="","",IF(AA1109="EMPORIO LEGAL",1,VLOOKUP(AA1109,Clientes!$A$2:$B$1190,2,0))),"")</f>
        <v>38</v>
      </c>
      <c r="AC1109" s="3">
        <f>IFERROR(IF(Tabla1[[#This Row],[id_control]]="null","",VLOOKUP(CONCATENATE(Tabla1[[#This Row],[CLIENTE]],"-",Tabla1[[#This Row],[id_control]]),Hoja1!$C$2:$D$1994,2,0)),"")</f>
        <v>1109</v>
      </c>
      <c r="AD1109" s="3" t="s">
        <v>5671</v>
      </c>
      <c r="AE1109" s="3"/>
      <c r="AF1109" s="3"/>
      <c r="AG1109" s="3"/>
      <c r="AH1109" s="3"/>
      <c r="AI1109" s="3"/>
      <c r="AJ1109" s="3"/>
      <c r="AK1109" s="3"/>
      <c r="AL1109" s="3" t="s">
        <v>5672</v>
      </c>
      <c r="AM1109" s="5"/>
      <c r="AN1109" s="5"/>
      <c r="AO1109" s="5"/>
      <c r="AP1109" s="5"/>
      <c r="AQ1109" s="5" t="s">
        <v>5673</v>
      </c>
      <c r="AR1109" s="5"/>
      <c r="AS1109" s="5"/>
      <c r="AT1109" s="5"/>
      <c r="AU1109" s="5"/>
      <c r="AV1109" s="5" t="s">
        <v>5674</v>
      </c>
      <c r="AW1109" s="11"/>
      <c r="AX1109" s="5"/>
      <c r="AY1109" s="5"/>
      <c r="AZ1109" s="5"/>
      <c r="BA1109" s="5"/>
      <c r="BB1109" s="5"/>
      <c r="BC1109" s="5"/>
      <c r="BD1109" s="8" t="s">
        <v>5675</v>
      </c>
      <c r="BE1109" s="8">
        <v>1108</v>
      </c>
      <c r="BF1109" s="6" t="str">
        <f t="shared" si="354"/>
        <v>insert into bitacoras_estatus (numero_expediente, numero_registro, representante, fecha_inicio, fecha_vencimiento, id_cliente, id_admin, id_bitacoras_estatus, id_estatus, id_clase, id_marca, created_at, updated_at) values('986228','1107961','LUIS MANUEL MEDEL SANCHEZ','2009-01-07','2019-01-07','38','2','1','1',null,54,'2009-01-07 00:00:00','2009-01-07 00:00:00');</v>
      </c>
      <c r="BG1109" s="6" t="str">
        <f t="shared" si="355"/>
        <v>insert into servicios_comentarios (comentario, id_admin, id_estatus, created_at, updated_at) values('Título entregado 03/09/2009',1,1108,'2009-01-07 00:00:00','2009-01-07 00:00:00');</v>
      </c>
      <c r="BH1109" s="6" t="str">
        <f t="shared" si="356"/>
        <v>insert into servicios_comentarios (comentario, id_admin, id_estatus, created_at, updated_at) values('414-32-86 CEL.221-11-90',1,1108,'2009-01-07 00:00:00','2009-01-07 00:00:00');</v>
      </c>
      <c r="BI1109" s="137" t="str">
        <f t="shared" si="357"/>
        <v>update bitacoras_estatus set comprobacion_uso = 1, id_estatus=6 where id=1108;</v>
      </c>
      <c r="BJ1109" s="137" t="str">
        <f t="shared" si="358"/>
        <v>update bitacoras_estatus set numero_expediente = '986228', numero_registro = '1107961', id_estatus = 6, fecha_inicio = '2009-01-07', fecha_vencimiento ='2019-01-07', created_at ='2009-01-07 00:00:00', updated_at ='2009-01-07 00:00:00', id_clase=null, id_marca=54, id_cliente=38, vigencia = 1 where id =1108;</v>
      </c>
      <c r="BK1109" s="137" t="str">
        <f t="shared" si="359"/>
        <v>update bitacoras_estatus set id_estatus = 6 where id =1108;</v>
      </c>
    </row>
    <row r="1110" spans="1:63">
      <c r="A1110" s="6">
        <v>1123456</v>
      </c>
      <c r="B1110" s="6"/>
      <c r="C1110" s="6" t="str">
        <f>IF(Tabla1[[#This Row],[No. REG.]]="","",1)</f>
        <v/>
      </c>
      <c r="D1110" s="3" t="s">
        <v>34</v>
      </c>
      <c r="E1110" s="3">
        <f>IF(Tabla1[[#This Row],[STATUS]]="","",VLOOKUP(D1110,Estatus!$A$2:$B$13,2,0))</f>
        <v>5</v>
      </c>
      <c r="F1110" s="3">
        <f>IF(Tabla1[[#This Row],[STATUS]]="","",VLOOKUP(D1110,Estatus!$A$2:$I$12,9,0))</f>
        <v>0</v>
      </c>
      <c r="G1110" s="16" t="s">
        <v>5676</v>
      </c>
      <c r="H1110" s="7">
        <v>40444</v>
      </c>
      <c r="I1110" s="80">
        <f t="shared" si="340"/>
        <v>2010</v>
      </c>
      <c r="J1110" s="80">
        <f t="shared" si="341"/>
        <v>9</v>
      </c>
      <c r="K1110" s="80">
        <f t="shared" si="342"/>
        <v>23</v>
      </c>
      <c r="L1110" s="80" t="str">
        <f t="shared" si="343"/>
        <v>09</v>
      </c>
      <c r="M1110" s="80">
        <f t="shared" si="344"/>
        <v>23</v>
      </c>
      <c r="N1110" s="80" t="str">
        <f t="shared" si="345"/>
        <v>'2010-09-23'</v>
      </c>
      <c r="O1110" s="80" t="str">
        <f t="shared" si="346"/>
        <v>'2010-09-23 00:00:00'</v>
      </c>
      <c r="P1110" s="7">
        <v>44097</v>
      </c>
      <c r="Q1110" s="80">
        <f t="shared" si="347"/>
        <v>2020</v>
      </c>
      <c r="R1110" s="80">
        <f t="shared" si="348"/>
        <v>9</v>
      </c>
      <c r="S1110" s="80">
        <f t="shared" si="349"/>
        <v>23</v>
      </c>
      <c r="T1110" s="80" t="str">
        <f t="shared" si="350"/>
        <v>09</v>
      </c>
      <c r="U1110" s="80">
        <f t="shared" si="351"/>
        <v>23</v>
      </c>
      <c r="V1110" s="80" t="str">
        <f t="shared" si="352"/>
        <v>'2020-09-23'</v>
      </c>
      <c r="W1110" s="80"/>
      <c r="X1110" s="80" t="str">
        <f t="shared" si="353"/>
        <v>null</v>
      </c>
      <c r="Y1110" s="6" t="s">
        <v>5677</v>
      </c>
      <c r="Z1110" s="123">
        <f>IFERROR(IF(Y1110="","null",VLOOKUP(Y1110,Marcas!$A$2:$C$2024,2,0)),"")</f>
        <v>53</v>
      </c>
      <c r="AA1110" s="6" t="s">
        <v>5677</v>
      </c>
      <c r="AB1110" s="6">
        <f>IFERROR(IF(AA1110="","",IF(AA1110="EMPORIO LEGAL",1,VLOOKUP(AA1110,Clientes!$A$2:$B$1190,2,0))),"")</f>
        <v>37</v>
      </c>
      <c r="AC1110" s="6">
        <f>IFERROR(IF(Tabla1[[#This Row],[id_control]]="null","",VLOOKUP(CONCATENATE(Tabla1[[#This Row],[CLIENTE]],"-",Tabla1[[#This Row],[id_control]]),Hoja1!$C$2:$D$1994,2,0)),"")</f>
        <v>1110</v>
      </c>
      <c r="AD1110" s="6" t="s">
        <v>5678</v>
      </c>
      <c r="AE1110" s="6"/>
      <c r="AF1110" s="6"/>
      <c r="AG1110" s="6"/>
      <c r="AH1110" s="6"/>
      <c r="AI1110" s="6"/>
      <c r="AJ1110" s="6"/>
      <c r="AK1110" s="6"/>
      <c r="AL1110" s="3">
        <v>4267730</v>
      </c>
      <c r="AM1110" s="6"/>
      <c r="AN1110" s="6"/>
      <c r="AO1110" s="6"/>
      <c r="AP1110" s="6"/>
      <c r="AQ1110" s="8">
        <v>6144276616</v>
      </c>
      <c r="AR1110" s="6"/>
      <c r="AS1110" s="6"/>
      <c r="AT1110" s="6"/>
      <c r="AU1110" s="6"/>
      <c r="AV1110" s="6" t="s">
        <v>5679</v>
      </c>
      <c r="AW1110" s="6"/>
      <c r="AX1110" s="6"/>
      <c r="AY1110" s="6"/>
      <c r="AZ1110" s="6"/>
      <c r="BA1110" s="6"/>
      <c r="BB1110" s="6"/>
      <c r="BC1110" s="6"/>
      <c r="BD1110" s="8" t="s">
        <v>5680</v>
      </c>
      <c r="BE1110" s="8">
        <v>1109</v>
      </c>
      <c r="BF1110" s="6" t="str">
        <f t="shared" si="354"/>
        <v>insert into bitacoras_estatus (numero_expediente, numero_registro, representante, fecha_inicio, fecha_vencimiento, id_cliente, id_admin, id_bitacoras_estatus, id_estatus, id_clase, id_marca, created_at, updated_at) values('1123456','','LUIS ARTURO DIAZ ROBLEDO','2010-09-23','2020-09-23','37','2','1','1',null,53,'2010-09-23 00:00:00','2010-09-23 00:00:00');</v>
      </c>
      <c r="BG1110" s="6" t="str">
        <f t="shared" si="355"/>
        <v>insert into servicios_comentarios (comentario, id_admin, id_estatus, created_at, updated_at) values('NEGATIVA RECIBIDA 12/09/2011',1,1109,'2010-09-23 00:00:00','2010-09-23 00:00:00');</v>
      </c>
      <c r="BH1110" s="6" t="str">
        <f t="shared" si="356"/>
        <v>insert into servicios_comentarios (comentario, id_admin, id_estatus, created_at, updated_at) values('4267730 cel 6144276616',1,1109,'2010-09-23 00:00:00','2010-09-23 00:00:00');</v>
      </c>
      <c r="BI1110" s="137" t="str">
        <f t="shared" si="357"/>
        <v>update bitacoras_estatus set comprobacion_uso = 1, id_estatus=5 where id=1109;</v>
      </c>
      <c r="BJ1110" s="137" t="str">
        <f t="shared" si="358"/>
        <v>update bitacoras_estatus set numero_expediente = '1123456', numero_registro = '', id_estatus = 5, fecha_inicio = '2010-09-23', fecha_vencimiento ='2020-09-23', created_at ='2010-09-23 00:00:00', updated_at ='2010-09-23 00:00:00', id_clase=null, id_marca=53, id_cliente=37, vigencia = 0 where id =1109;</v>
      </c>
      <c r="BK1110" s="137" t="str">
        <f t="shared" si="359"/>
        <v>update bitacoras_estatus set id_estatus = 5 where id =1109;</v>
      </c>
    </row>
    <row r="1111" spans="1:63">
      <c r="A1111" s="3">
        <v>1123454</v>
      </c>
      <c r="B1111" s="3">
        <v>1207695</v>
      </c>
      <c r="C1111" s="3">
        <f>IF(Tabla1[[#This Row],[No. REG.]]="","",1)</f>
        <v>1</v>
      </c>
      <c r="D1111" s="3" t="s">
        <v>46</v>
      </c>
      <c r="E1111" s="3">
        <f>IF(Tabla1[[#This Row],[STATUS]]="","",VLOOKUP(D1111,Estatus!$A$2:$B$13,2,0))</f>
        <v>10</v>
      </c>
      <c r="F1111" s="3">
        <f>IF(Tabla1[[#This Row],[STATUS]]="","",VLOOKUP(D1111,Estatus!$A$2:$I$12,9,0))</f>
        <v>1</v>
      </c>
      <c r="G1111" s="12" t="s">
        <v>5681</v>
      </c>
      <c r="H1111" s="7">
        <v>40444</v>
      </c>
      <c r="I1111" s="80">
        <f t="shared" si="340"/>
        <v>2010</v>
      </c>
      <c r="J1111" s="80">
        <f t="shared" si="341"/>
        <v>9</v>
      </c>
      <c r="K1111" s="80">
        <f t="shared" si="342"/>
        <v>23</v>
      </c>
      <c r="L1111" s="80" t="str">
        <f t="shared" si="343"/>
        <v>09</v>
      </c>
      <c r="M1111" s="80">
        <f t="shared" si="344"/>
        <v>23</v>
      </c>
      <c r="N1111" s="80" t="str">
        <f t="shared" si="345"/>
        <v>'2010-09-23'</v>
      </c>
      <c r="O1111" s="80" t="str">
        <f t="shared" si="346"/>
        <v>'2010-09-23 00:00:00'</v>
      </c>
      <c r="P1111" s="7">
        <v>44097</v>
      </c>
      <c r="Q1111" s="80">
        <f t="shared" si="347"/>
        <v>2020</v>
      </c>
      <c r="R1111" s="80">
        <f t="shared" si="348"/>
        <v>9</v>
      </c>
      <c r="S1111" s="80">
        <f t="shared" si="349"/>
        <v>23</v>
      </c>
      <c r="T1111" s="80" t="str">
        <f t="shared" si="350"/>
        <v>09</v>
      </c>
      <c r="U1111" s="80">
        <f t="shared" si="351"/>
        <v>23</v>
      </c>
      <c r="V1111" s="80" t="str">
        <f t="shared" si="352"/>
        <v>'2020-09-23'</v>
      </c>
      <c r="W1111" s="80"/>
      <c r="X1111" s="80" t="str">
        <f t="shared" si="353"/>
        <v>null</v>
      </c>
      <c r="Y1111" s="3" t="s">
        <v>5682</v>
      </c>
      <c r="Z1111" s="124">
        <f>IFERROR(IF(Y1111="","null",VLOOKUP(Y1111,Marcas!$A$2:$C$2024,2,0)),"")</f>
        <v>52</v>
      </c>
      <c r="AA1111" s="3" t="s">
        <v>5682</v>
      </c>
      <c r="AB1111" s="3">
        <f>IFERROR(IF(AA1111="","",IF(AA1111="EMPORIO LEGAL",1,VLOOKUP(AA1111,Clientes!$A$2:$B$1190,2,0))),"")</f>
        <v>36</v>
      </c>
      <c r="AC1111" s="3">
        <f>IFERROR(IF(Tabla1[[#This Row],[id_control]]="null","",VLOOKUP(CONCATENATE(Tabla1[[#This Row],[CLIENTE]],"-",Tabla1[[#This Row],[id_control]]),Hoja1!$C$2:$D$1994,2,0)),"")</f>
        <v>1111</v>
      </c>
      <c r="AD1111" s="3" t="s">
        <v>5683</v>
      </c>
      <c r="AE1111" s="3"/>
      <c r="AF1111" s="3"/>
      <c r="AG1111" s="3"/>
      <c r="AH1111" s="3"/>
      <c r="AI1111" s="3"/>
      <c r="AJ1111" s="3"/>
      <c r="AK1111" s="3"/>
      <c r="AL1111" s="3" t="s">
        <v>5684</v>
      </c>
      <c r="AM1111" s="6"/>
      <c r="AN1111" s="6"/>
      <c r="AO1111" s="6"/>
      <c r="AP1111" s="6"/>
      <c r="AQ1111" s="8" t="s">
        <v>5685</v>
      </c>
      <c r="AR1111" s="6"/>
      <c r="AS1111" s="6"/>
      <c r="AT1111" s="6"/>
      <c r="AU1111" s="6"/>
      <c r="AV1111" s="6" t="s">
        <v>5686</v>
      </c>
      <c r="AW1111" s="6"/>
      <c r="AX1111" s="6"/>
      <c r="AY1111" s="6"/>
      <c r="AZ1111" s="6"/>
      <c r="BA1111" s="6"/>
      <c r="BB1111" s="6"/>
      <c r="BC1111" s="6"/>
      <c r="BD1111" s="6" t="s">
        <v>5687</v>
      </c>
      <c r="BE1111" s="8">
        <v>1110</v>
      </c>
      <c r="BF1111" s="6" t="str">
        <f t="shared" si="354"/>
        <v>insert into bitacoras_estatus (numero_expediente, numero_registro, representante, fecha_inicio, fecha_vencimiento, id_cliente, id_admin, id_bitacoras_estatus, id_estatus, id_clase, id_marca, created_at, updated_at) values('1123454','1207695','CARLOS REFUGIO GARCIA GUERRA','2010-09-23','2020-09-23','36','2','1','1',null,52,'2010-09-23 00:00:00','2010-09-23 00:00:00');</v>
      </c>
      <c r="BG1111" s="6" t="str">
        <f t="shared" si="355"/>
        <v>insert into servicios_comentarios (comentario, id_admin, id_estatus, created_at, updated_at) values('TITULO ENTREGADO 13/04/2011',1,1110,'2010-09-23 00:00:00','2010-09-23 00:00:00');</v>
      </c>
      <c r="BH1111" s="6" t="str">
        <f t="shared" si="356"/>
        <v>insert into servicios_comentarios (comentario, id_admin, id_estatus, created_at, updated_at) values('4817783, 614160 54 46',1,1110,'2010-09-23 00:00:00','2010-09-23 00:00:00');</v>
      </c>
      <c r="BI1111" s="137" t="str">
        <f t="shared" si="357"/>
        <v>update bitacoras_estatus set comprobacion_uso = 1, id_estatus=10 where id=1110;</v>
      </c>
      <c r="BJ1111" s="137" t="str">
        <f t="shared" si="358"/>
        <v>update bitacoras_estatus set numero_expediente = '1123454', numero_registro = '1207695', id_estatus = 10, fecha_inicio = '2010-09-23', fecha_vencimiento ='2020-09-23', created_at ='2010-09-23 00:00:00', updated_at ='2010-09-23 00:00:00', id_clase=null, id_marca=52, id_cliente=36, vigencia = 1 where id =1110;</v>
      </c>
      <c r="BK1111" s="137" t="str">
        <f t="shared" si="359"/>
        <v>update bitacoras_estatus set id_estatus = 10 where id =1110;</v>
      </c>
    </row>
    <row r="1112" spans="1:63" ht="79">
      <c r="A1112" s="3">
        <v>944881</v>
      </c>
      <c r="B1112" s="3">
        <v>1061641</v>
      </c>
      <c r="C1112" s="3">
        <f>IF(Tabla1[[#This Row],[No. REG.]]="","",1)</f>
        <v>1</v>
      </c>
      <c r="D1112" s="3" t="s">
        <v>41</v>
      </c>
      <c r="E1112" s="3">
        <f>IF(Tabla1[[#This Row],[STATUS]]="","",VLOOKUP(D1112,Estatus!$A$2:$B$13,2,0))</f>
        <v>6</v>
      </c>
      <c r="F1112" s="3">
        <f>IF(Tabla1[[#This Row],[STATUS]]="","",VLOOKUP(D1112,Estatus!$A$2:$I$12,9,0))</f>
        <v>1</v>
      </c>
      <c r="G1112" s="12" t="s">
        <v>1644</v>
      </c>
      <c r="H1112" s="7">
        <v>39624</v>
      </c>
      <c r="I1112" s="80">
        <f t="shared" si="340"/>
        <v>2008</v>
      </c>
      <c r="J1112" s="80">
        <f t="shared" si="341"/>
        <v>6</v>
      </c>
      <c r="K1112" s="80">
        <f t="shared" si="342"/>
        <v>25</v>
      </c>
      <c r="L1112" s="80" t="str">
        <f t="shared" si="343"/>
        <v>06</v>
      </c>
      <c r="M1112" s="80">
        <f t="shared" si="344"/>
        <v>25</v>
      </c>
      <c r="N1112" s="80" t="str">
        <f t="shared" si="345"/>
        <v>'2008-06-25'</v>
      </c>
      <c r="O1112" s="80" t="str">
        <f t="shared" si="346"/>
        <v>'2008-06-25 00:00:00'</v>
      </c>
      <c r="P1112" s="7">
        <v>43276</v>
      </c>
      <c r="Q1112" s="80">
        <f t="shared" si="347"/>
        <v>2018</v>
      </c>
      <c r="R1112" s="80">
        <f t="shared" si="348"/>
        <v>6</v>
      </c>
      <c r="S1112" s="80">
        <f t="shared" si="349"/>
        <v>25</v>
      </c>
      <c r="T1112" s="80" t="str">
        <f t="shared" si="350"/>
        <v>06</v>
      </c>
      <c r="U1112" s="80">
        <f t="shared" si="351"/>
        <v>25</v>
      </c>
      <c r="V1112" s="80" t="str">
        <f t="shared" si="352"/>
        <v>'2018-06-25'</v>
      </c>
      <c r="W1112" s="80">
        <v>37</v>
      </c>
      <c r="X1112" s="80">
        <f t="shared" si="353"/>
        <v>37</v>
      </c>
      <c r="Y1112" s="12" t="s">
        <v>5549</v>
      </c>
      <c r="Z1112" s="125">
        <f>IFERROR(IF(Y1112="","null",VLOOKUP(Y1112,Marcas!$A$2:$C$2024,2,0)),"")</f>
        <v>75</v>
      </c>
      <c r="AA1112" s="3" t="s">
        <v>5688</v>
      </c>
      <c r="AB1112" s="3">
        <f>IFERROR(IF(AA1112="","",IF(AA1112="EMPORIO LEGAL",1,VLOOKUP(AA1112,Clientes!$A$2:$B$1190,2,0))),"")</f>
        <v>34</v>
      </c>
      <c r="AC1112" s="3" t="str">
        <f>IFERROR(IF(Tabla1[[#This Row],[id_control]]="null","",VLOOKUP(CONCATENATE(Tabla1[[#This Row],[CLIENTE]],"-",Tabla1[[#This Row],[id_control]]),Hoja1!$C$2:$D$1994,2,0)),"")</f>
        <v/>
      </c>
      <c r="AD1112" s="3" t="s">
        <v>5689</v>
      </c>
      <c r="AE1112" s="12" t="s">
        <v>5690</v>
      </c>
      <c r="AF1112" s="3"/>
      <c r="AG1112" s="3"/>
      <c r="AH1112" s="3"/>
      <c r="AI1112" s="3"/>
      <c r="AJ1112" s="3"/>
      <c r="AK1112" s="3"/>
      <c r="AL1112" s="3">
        <v>4103398</v>
      </c>
      <c r="AM1112" s="5">
        <v>4129004</v>
      </c>
      <c r="AN1112" s="5"/>
      <c r="AO1112" s="5"/>
      <c r="AP1112" s="5"/>
      <c r="AQ1112" s="5" t="s">
        <v>5691</v>
      </c>
      <c r="AR1112" s="5"/>
      <c r="AS1112" s="5"/>
      <c r="AT1112" s="5"/>
      <c r="AU1112" s="5"/>
      <c r="AV1112" s="5" t="s">
        <v>5692</v>
      </c>
      <c r="AW1112" s="11"/>
      <c r="AX1112" s="5"/>
      <c r="AY1112" s="5"/>
      <c r="AZ1112" s="5"/>
      <c r="BA1112" s="5"/>
      <c r="BB1112" s="5"/>
      <c r="BC1112" s="5"/>
      <c r="BD1112" s="8" t="s">
        <v>5693</v>
      </c>
      <c r="BE1112" s="8">
        <v>1111</v>
      </c>
      <c r="BF1112" s="6" t="str">
        <f t="shared" si="354"/>
        <v>insert into bitacoras_estatus (numero_expediente, numero_registro, representante, fecha_inicio, fecha_vencimiento, id_cliente, id_admin, id_bitacoras_estatus, id_estatus, id_clase, id_marca, created_at, updated_at) values('944881','1061641','SERGIO CARLOS OCHOA MUÑOZ','2008-06-25','2018-06-25','34','2','1','1',37,75,'2008-06-25 00:00:00','2008-06-25 00:00:00');</v>
      </c>
      <c r="BG1112" s="6" t="str">
        <f t="shared" si="355"/>
        <v>insert into servicios_comentarios (comentario, id_admin, id_estatus, created_at, updated_at) values('TITULO ENTREGADO 8/12/08',1,1111,'2008-06-25 00:00:00','2008-06-25 00:00:00');</v>
      </c>
      <c r="BH1112" s="6" t="str">
        <f t="shared" si="356"/>
        <v>insert into servicios_comentarios (comentario, id_admin, id_estatus, created_at, updated_at) values('4103398, 4129004, 614 4279818',1,1111,'2008-06-25 00:00:00','2008-06-25 00:00:00');</v>
      </c>
      <c r="BI1112" s="137" t="str">
        <f t="shared" si="357"/>
        <v>update bitacoras_estatus set comprobacion_uso = 1, id_estatus=6 where id=1111;</v>
      </c>
      <c r="BJ1112" s="137" t="str">
        <f t="shared" si="358"/>
        <v>update bitacoras_estatus set numero_expediente = '944881', numero_registro = '1061641', id_estatus = 6, fecha_inicio = '2008-06-25', fecha_vencimiento ='2018-06-25', created_at ='2008-06-25 00:00:00', updated_at ='2008-06-25 00:00:00', id_clase=37, id_marca=75, id_cliente=34, vigencia = 1 where id =1111;</v>
      </c>
      <c r="BK1112" s="137" t="str">
        <f t="shared" si="359"/>
        <v>update bitacoras_estatus set id_estatus = 6 where id =1111;</v>
      </c>
    </row>
    <row r="1113" spans="1:63" ht="79">
      <c r="A1113" s="3">
        <v>944879</v>
      </c>
      <c r="B1113" s="3">
        <v>1058578</v>
      </c>
      <c r="C1113" s="3">
        <f>IF(Tabla1[[#This Row],[No. REG.]]="","",1)</f>
        <v>1</v>
      </c>
      <c r="D1113" s="3" t="s">
        <v>41</v>
      </c>
      <c r="E1113" s="3">
        <f>IF(Tabla1[[#This Row],[STATUS]]="","",VLOOKUP(D1113,Estatus!$A$2:$B$13,2,0))</f>
        <v>6</v>
      </c>
      <c r="F1113" s="3">
        <f>IF(Tabla1[[#This Row],[STATUS]]="","",VLOOKUP(D1113,Estatus!$A$2:$I$12,9,0))</f>
        <v>1</v>
      </c>
      <c r="G1113" s="12" t="s">
        <v>5694</v>
      </c>
      <c r="H1113" s="7">
        <v>39624</v>
      </c>
      <c r="I1113" s="80">
        <f t="shared" si="340"/>
        <v>2008</v>
      </c>
      <c r="J1113" s="80">
        <f t="shared" si="341"/>
        <v>6</v>
      </c>
      <c r="K1113" s="80">
        <f t="shared" si="342"/>
        <v>25</v>
      </c>
      <c r="L1113" s="80" t="str">
        <f t="shared" si="343"/>
        <v>06</v>
      </c>
      <c r="M1113" s="80">
        <f t="shared" si="344"/>
        <v>25</v>
      </c>
      <c r="N1113" s="80" t="str">
        <f t="shared" si="345"/>
        <v>'2008-06-25'</v>
      </c>
      <c r="O1113" s="80" t="str">
        <f t="shared" si="346"/>
        <v>'2008-06-25 00:00:00'</v>
      </c>
      <c r="P1113" s="7">
        <v>43276</v>
      </c>
      <c r="Q1113" s="80">
        <f t="shared" si="347"/>
        <v>2018</v>
      </c>
      <c r="R1113" s="80">
        <f t="shared" si="348"/>
        <v>6</v>
      </c>
      <c r="S1113" s="80">
        <f t="shared" si="349"/>
        <v>25</v>
      </c>
      <c r="T1113" s="80" t="str">
        <f t="shared" si="350"/>
        <v>06</v>
      </c>
      <c r="U1113" s="80">
        <f t="shared" si="351"/>
        <v>25</v>
      </c>
      <c r="V1113" s="80" t="str">
        <f t="shared" si="352"/>
        <v>'2018-06-25'</v>
      </c>
      <c r="W1113" s="80">
        <v>44</v>
      </c>
      <c r="X1113" s="80">
        <f t="shared" si="353"/>
        <v>44</v>
      </c>
      <c r="Y1113" s="12" t="s">
        <v>5688</v>
      </c>
      <c r="Z1113" s="125">
        <f>IFERROR(IF(Y1113="","null",VLOOKUP(Y1113,Marcas!$A$2:$C$2024,2,0)),"")</f>
        <v>49</v>
      </c>
      <c r="AA1113" s="3" t="s">
        <v>5688</v>
      </c>
      <c r="AB1113" s="3">
        <f>IFERROR(IF(AA1113="","",IF(AA1113="EMPORIO LEGAL",1,VLOOKUP(AA1113,Clientes!$A$2:$B$1190,2,0))),"")</f>
        <v>34</v>
      </c>
      <c r="AC1113" s="3">
        <f>IFERROR(IF(Tabla1[[#This Row],[id_control]]="null","",VLOOKUP(CONCATENATE(Tabla1[[#This Row],[CLIENTE]],"-",Tabla1[[#This Row],[id_control]]),Hoja1!$C$2:$D$1994,2,0)),"")</f>
        <v>1112</v>
      </c>
      <c r="AD1113" s="3" t="s">
        <v>5689</v>
      </c>
      <c r="AE1113" s="12" t="s">
        <v>5690</v>
      </c>
      <c r="AF1113" s="3"/>
      <c r="AG1113" s="3"/>
      <c r="AH1113" s="3"/>
      <c r="AI1113" s="3"/>
      <c r="AJ1113" s="3"/>
      <c r="AK1113" s="3"/>
      <c r="AL1113" s="3">
        <v>4103398</v>
      </c>
      <c r="AM1113" s="5">
        <v>4129004</v>
      </c>
      <c r="AN1113" s="5"/>
      <c r="AO1113" s="5"/>
      <c r="AP1113" s="5"/>
      <c r="AQ1113" s="5" t="s">
        <v>5691</v>
      </c>
      <c r="AR1113" s="5"/>
      <c r="AS1113" s="5"/>
      <c r="AT1113" s="5"/>
      <c r="AU1113" s="5"/>
      <c r="AV1113" s="5" t="s">
        <v>5692</v>
      </c>
      <c r="AW1113" s="11"/>
      <c r="AX1113" s="5"/>
      <c r="AY1113" s="5"/>
      <c r="AZ1113" s="5"/>
      <c r="BA1113" s="5"/>
      <c r="BB1113" s="5"/>
      <c r="BC1113" s="5"/>
      <c r="BD1113" s="8" t="s">
        <v>5693</v>
      </c>
      <c r="BE1113" s="8">
        <v>1112</v>
      </c>
      <c r="BF1113" s="6" t="str">
        <f t="shared" si="354"/>
        <v>insert into bitacoras_estatus (numero_expediente, numero_registro, representante, fecha_inicio, fecha_vencimiento, id_cliente, id_admin, id_bitacoras_estatus, id_estatus, id_clase, id_marca, created_at, updated_at) values('944879','1058578','SERGIO CARLOS OCHOA MUÑOZ','2008-06-25','2018-06-25','34','2','1','1',44,49,'2008-06-25 00:00:00','2008-06-25 00:00:00');</v>
      </c>
      <c r="BG1113" s="6" t="str">
        <f t="shared" si="355"/>
        <v>insert into servicios_comentarios (comentario, id_admin, id_estatus, created_at, updated_at) values('TITULO ENTREGADO 27/01/09',1,1112,'2008-06-25 00:00:00','2008-06-25 00:00:00');</v>
      </c>
      <c r="BH1113" s="6" t="str">
        <f t="shared" si="356"/>
        <v>insert into servicios_comentarios (comentario, id_admin, id_estatus, created_at, updated_at) values('4103398, 4129004, 614 4279818',1,1112,'2008-06-25 00:00:00','2008-06-25 00:00:00');</v>
      </c>
      <c r="BI1113" s="137" t="str">
        <f t="shared" si="357"/>
        <v>update bitacoras_estatus set comprobacion_uso = 1, id_estatus=6 where id=1112;</v>
      </c>
      <c r="BJ1113" s="137" t="str">
        <f t="shared" si="358"/>
        <v>update bitacoras_estatus set numero_expediente = '944879', numero_registro = '1058578', id_estatus = 6, fecha_inicio = '2008-06-25', fecha_vencimiento ='2018-06-25', created_at ='2008-06-25 00:00:00', updated_at ='2008-06-25 00:00:00', id_clase=44, id_marca=49, id_cliente=34, vigencia = 1 where id =1112;</v>
      </c>
      <c r="BK1113" s="137" t="str">
        <f t="shared" si="359"/>
        <v>update bitacoras_estatus set id_estatus = 6 where id =1112;</v>
      </c>
    </row>
    <row r="1114" spans="1:63">
      <c r="A1114" s="3">
        <v>1108634</v>
      </c>
      <c r="B1114" s="3">
        <v>1183959</v>
      </c>
      <c r="C1114" s="3">
        <f>IF(Tabla1[[#This Row],[No. REG.]]="","",1)</f>
        <v>1</v>
      </c>
      <c r="D1114" s="3" t="s">
        <v>46</v>
      </c>
      <c r="E1114" s="3">
        <f>IF(Tabla1[[#This Row],[STATUS]]="","",VLOOKUP(D1114,Estatus!$A$2:$B$13,2,0))</f>
        <v>10</v>
      </c>
      <c r="F1114" s="3">
        <f>IF(Tabla1[[#This Row],[STATUS]]="","",VLOOKUP(D1114,Estatus!$A$2:$I$12,9,0))</f>
        <v>1</v>
      </c>
      <c r="G1114" s="12" t="s">
        <v>5695</v>
      </c>
      <c r="H1114" s="7">
        <v>40374</v>
      </c>
      <c r="I1114" s="80">
        <f t="shared" si="340"/>
        <v>2010</v>
      </c>
      <c r="J1114" s="80">
        <f t="shared" si="341"/>
        <v>7</v>
      </c>
      <c r="K1114" s="80">
        <f t="shared" si="342"/>
        <v>15</v>
      </c>
      <c r="L1114" s="80" t="str">
        <f t="shared" si="343"/>
        <v>07</v>
      </c>
      <c r="M1114" s="80">
        <f t="shared" si="344"/>
        <v>15</v>
      </c>
      <c r="N1114" s="80" t="str">
        <f t="shared" si="345"/>
        <v>'2010-07-15'</v>
      </c>
      <c r="O1114" s="80" t="str">
        <f t="shared" si="346"/>
        <v>'2010-07-15 00:00:00'</v>
      </c>
      <c r="P1114" s="7">
        <v>44027</v>
      </c>
      <c r="Q1114" s="80">
        <f t="shared" si="347"/>
        <v>2020</v>
      </c>
      <c r="R1114" s="80">
        <f t="shared" si="348"/>
        <v>7</v>
      </c>
      <c r="S1114" s="80">
        <f t="shared" si="349"/>
        <v>15</v>
      </c>
      <c r="T1114" s="80" t="str">
        <f t="shared" si="350"/>
        <v>07</v>
      </c>
      <c r="U1114" s="80">
        <f t="shared" si="351"/>
        <v>15</v>
      </c>
      <c r="V1114" s="80" t="str">
        <f t="shared" si="352"/>
        <v>'2020-07-15'</v>
      </c>
      <c r="W1114" s="80"/>
      <c r="X1114" s="80" t="str">
        <f t="shared" si="353"/>
        <v>null</v>
      </c>
      <c r="Y1114" s="3" t="s">
        <v>5696</v>
      </c>
      <c r="Z1114" s="124">
        <f>IFERROR(IF(Y1114="","null",VLOOKUP(Y1114,Marcas!$A$2:$C$2024,2,0)),"")</f>
        <v>40</v>
      </c>
      <c r="AA1114" s="3" t="s">
        <v>5697</v>
      </c>
      <c r="AB1114" s="3">
        <f>IFERROR(IF(AA1114="","",IF(AA1114="EMPORIO LEGAL",1,VLOOKUP(AA1114,Clientes!$A$2:$B$1190,2,0))),"")</f>
        <v>30</v>
      </c>
      <c r="AC1114" s="3">
        <f>IFERROR(IF(Tabla1[[#This Row],[id_control]]="null","",VLOOKUP(CONCATENATE(Tabla1[[#This Row],[CLIENTE]],"-",Tabla1[[#This Row],[id_control]]),Hoja1!$C$2:$D$1994,2,0)),"")</f>
        <v>1114</v>
      </c>
      <c r="AD1114" s="3" t="s">
        <v>1079</v>
      </c>
      <c r="AE1114" s="3"/>
      <c r="AF1114" s="3"/>
      <c r="AG1114" s="3"/>
      <c r="AH1114" s="3"/>
      <c r="AI1114" s="3"/>
      <c r="AJ1114" s="3"/>
      <c r="AK1114" s="3"/>
      <c r="AL1114" s="3" t="s">
        <v>5698</v>
      </c>
      <c r="AM1114" s="6"/>
      <c r="AN1114" s="6"/>
      <c r="AO1114" s="6"/>
      <c r="AP1114" s="6"/>
      <c r="AQ1114" s="6"/>
      <c r="AR1114" s="6"/>
      <c r="AS1114" s="6"/>
      <c r="AT1114" s="6"/>
      <c r="AU1114" s="6"/>
      <c r="AV1114" s="8" t="s">
        <v>5699</v>
      </c>
      <c r="AW1114" s="8" t="s">
        <v>5700</v>
      </c>
      <c r="AX1114" s="6"/>
      <c r="AY1114" s="6"/>
      <c r="AZ1114" s="6"/>
      <c r="BA1114" s="6"/>
      <c r="BB1114" s="6"/>
      <c r="BC1114" s="6"/>
      <c r="BD1114" s="6">
        <v>4166666</v>
      </c>
      <c r="BE1114" s="8">
        <v>1113</v>
      </c>
      <c r="BF1114" s="6" t="str">
        <f t="shared" si="354"/>
        <v>insert into bitacoras_estatus (numero_expediente, numero_registro, representante, fecha_inicio, fecha_vencimiento, id_cliente, id_admin, id_bitacoras_estatus, id_estatus, id_clase, id_marca, created_at, updated_at) values('1108634','1183959','MAGDIEL JUAN HEBER ARIAS ROJAS','2010-07-15','2020-07-15','30','2','1','1',null,40,'2010-07-15 00:00:00','2010-07-15 00:00:00');</v>
      </c>
      <c r="BG1114" s="6" t="str">
        <f t="shared" si="355"/>
        <v>insert into servicios_comentarios (comentario, id_admin, id_estatus, created_at, updated_at) values('titulo entregado 03/01/2011',1,1113,'2010-07-15 00:00:00','2010-07-15 00:00:00');</v>
      </c>
      <c r="BH1114" s="6" t="str">
        <f t="shared" si="356"/>
        <v>insert into servicios_comentarios (comentario, id_admin, id_estatus, created_at, updated_at) values('4166666',1,1113,'2010-07-15 00:00:00','2010-07-15 00:00:00');</v>
      </c>
      <c r="BI1114" s="137" t="str">
        <f t="shared" si="357"/>
        <v>update bitacoras_estatus set comprobacion_uso = 1, id_estatus=10 where id=1113;</v>
      </c>
      <c r="BJ1114" s="137" t="str">
        <f t="shared" si="358"/>
        <v>update bitacoras_estatus set numero_expediente = '1108634', numero_registro = '1183959', id_estatus = 10, fecha_inicio = '2010-07-15', fecha_vencimiento ='2020-07-15', created_at ='2010-07-15 00:00:00', updated_at ='2010-07-15 00:00:00', id_clase=null, id_marca=40, id_cliente=30, vigencia = 1 where id =1113;</v>
      </c>
      <c r="BK1114" s="137" t="str">
        <f t="shared" si="359"/>
        <v>update bitacoras_estatus set id_estatus = 10 where id =1113;</v>
      </c>
    </row>
    <row r="1115" spans="1:63">
      <c r="A1115" s="3">
        <v>1212261</v>
      </c>
      <c r="B1115" s="3">
        <v>1265104</v>
      </c>
      <c r="C1115" s="3">
        <f>IF(Tabla1[[#This Row],[No. REG.]]="","",1)</f>
        <v>1</v>
      </c>
      <c r="D1115" s="3" t="s">
        <v>46</v>
      </c>
      <c r="E1115" s="3">
        <f>IF(Tabla1[[#This Row],[STATUS]]="","",VLOOKUP(D1115,Estatus!$A$2:$B$13,2,0))</f>
        <v>10</v>
      </c>
      <c r="F1115" s="3">
        <f>IF(Tabla1[[#This Row],[STATUS]]="","",VLOOKUP(D1115,Estatus!$A$2:$I$12,9,0))</f>
        <v>1</v>
      </c>
      <c r="G1115" s="12" t="s">
        <v>5701</v>
      </c>
      <c r="H1115" s="7">
        <v>40780</v>
      </c>
      <c r="I1115" s="80">
        <f t="shared" si="340"/>
        <v>2011</v>
      </c>
      <c r="J1115" s="80">
        <f t="shared" si="341"/>
        <v>8</v>
      </c>
      <c r="K1115" s="80">
        <f t="shared" si="342"/>
        <v>25</v>
      </c>
      <c r="L1115" s="80" t="str">
        <f t="shared" si="343"/>
        <v>08</v>
      </c>
      <c r="M1115" s="80">
        <f t="shared" si="344"/>
        <v>25</v>
      </c>
      <c r="N1115" s="80" t="str">
        <f t="shared" si="345"/>
        <v>'2011-08-25'</v>
      </c>
      <c r="O1115" s="80" t="str">
        <f t="shared" si="346"/>
        <v>'2011-08-25 00:00:00'</v>
      </c>
      <c r="P1115" s="7">
        <v>44433</v>
      </c>
      <c r="Q1115" s="80">
        <f t="shared" si="347"/>
        <v>2021</v>
      </c>
      <c r="R1115" s="80">
        <f t="shared" si="348"/>
        <v>8</v>
      </c>
      <c r="S1115" s="80">
        <f t="shared" si="349"/>
        <v>25</v>
      </c>
      <c r="T1115" s="80" t="str">
        <f t="shared" si="350"/>
        <v>08</v>
      </c>
      <c r="U1115" s="80">
        <f t="shared" si="351"/>
        <v>25</v>
      </c>
      <c r="V1115" s="80" t="str">
        <f t="shared" si="352"/>
        <v>'2021-08-25'</v>
      </c>
      <c r="W1115" s="80"/>
      <c r="X1115" s="80" t="str">
        <f t="shared" si="353"/>
        <v>null</v>
      </c>
      <c r="Y1115" s="3" t="s">
        <v>5702</v>
      </c>
      <c r="Z1115" s="124">
        <f>IFERROR(IF(Y1115="","null",VLOOKUP(Y1115,Marcas!$A$2:$C$2024,2,0)),"")</f>
        <v>38</v>
      </c>
      <c r="AA1115" s="3" t="s">
        <v>5702</v>
      </c>
      <c r="AB1115" s="3">
        <f>IFERROR(IF(AA1115="","",IF(AA1115="EMPORIO LEGAL",1,VLOOKUP(AA1115,Clientes!$A$2:$B$1190,2,0))),"")</f>
        <v>28</v>
      </c>
      <c r="AC1115" s="3">
        <f>IFERROR(IF(Tabla1[[#This Row],[id_control]]="null","",VLOOKUP(CONCATENATE(Tabla1[[#This Row],[CLIENTE]],"-",Tabla1[[#This Row],[id_control]]),Hoja1!$C$2:$D$1994,2,0)),"")</f>
        <v>1115</v>
      </c>
      <c r="AD1115" s="3" t="s">
        <v>5703</v>
      </c>
      <c r="AE1115" s="3" t="s">
        <v>5704</v>
      </c>
      <c r="AF1115" s="3"/>
      <c r="AG1115" s="3"/>
      <c r="AH1115" s="3"/>
      <c r="AI1115" s="3"/>
      <c r="AJ1115" s="3"/>
      <c r="AK1115" s="3"/>
      <c r="AL1115" s="3">
        <v>6394725474</v>
      </c>
      <c r="AM1115" s="6"/>
      <c r="AN1115" s="6"/>
      <c r="AO1115" s="6"/>
      <c r="AP1115" s="6"/>
      <c r="AQ1115" s="8" t="s">
        <v>5705</v>
      </c>
      <c r="AR1115" s="6"/>
      <c r="AS1115" s="6"/>
      <c r="AT1115" s="6"/>
      <c r="AU1115" s="6"/>
      <c r="AV1115" s="6" t="s">
        <v>5706</v>
      </c>
      <c r="AW1115" s="6"/>
      <c r="AX1115" s="6"/>
      <c r="AY1115" s="6"/>
      <c r="AZ1115" s="6"/>
      <c r="BA1115" s="6"/>
      <c r="BB1115" s="6"/>
      <c r="BC1115" s="6"/>
      <c r="BD1115" s="6" t="s">
        <v>5707</v>
      </c>
      <c r="BE1115" s="8">
        <v>1114</v>
      </c>
      <c r="BF1115" s="6" t="str">
        <f t="shared" si="354"/>
        <v>insert into bitacoras_estatus (numero_expediente, numero_registro, representante, fecha_inicio, fecha_vencimiento, id_cliente, id_admin, id_bitacoras_estatus, id_estatus, id_clase, id_marca, created_at, updated_at) values('1212261','1265104','MARIA ELVA SEPULVEDA REYES','2011-08-25','2021-08-25','28','2','1','1',null,38,'2011-08-25 00:00:00','2011-08-25 00:00:00');</v>
      </c>
      <c r="BG1115" s="6" t="str">
        <f t="shared" si="355"/>
        <v>insert into servicios_comentarios (comentario, id_admin, id_estatus, created_at, updated_at) values('TITULO RECIBIDO 14/03/02013',1,1114,'2011-08-25 00:00:00','2011-08-25 00:00:00');</v>
      </c>
      <c r="BH1115" s="6" t="str">
        <f t="shared" si="356"/>
        <v>insert into servicios_comentarios (comentario, id_admin, id_estatus, created_at, updated_at) values('6394725474 CEL 639 106 95 40',1,1114,'2011-08-25 00:00:00','2011-08-25 00:00:00');</v>
      </c>
      <c r="BI1115" s="137" t="str">
        <f t="shared" si="357"/>
        <v>update bitacoras_estatus set comprobacion_uso = 1, id_estatus=10 where id=1114;</v>
      </c>
      <c r="BJ1115" s="137" t="str">
        <f t="shared" si="358"/>
        <v>update bitacoras_estatus set numero_expediente = '1212261', numero_registro = '1265104', id_estatus = 10, fecha_inicio = '2011-08-25', fecha_vencimiento ='2021-08-25', created_at ='2011-08-25 00:00:00', updated_at ='2011-08-25 00:00:00', id_clase=null, id_marca=38, id_cliente=28, vigencia = 1 where id =1114;</v>
      </c>
      <c r="BK1115" s="137" t="str">
        <f t="shared" si="359"/>
        <v>update bitacoras_estatus set id_estatus = 10 where id =1114;</v>
      </c>
    </row>
    <row r="1116" spans="1:63" ht="53">
      <c r="A1116" s="3">
        <v>1459516</v>
      </c>
      <c r="B1116" s="3">
        <v>1523117</v>
      </c>
      <c r="C1116" s="3">
        <f>IF(Tabla1[[#This Row],[No. REG.]]="","",1)</f>
        <v>1</v>
      </c>
      <c r="D1116" s="3" t="s">
        <v>46</v>
      </c>
      <c r="E1116" s="3">
        <f>IF(Tabla1[[#This Row],[STATUS]]="","",VLOOKUP(D1116,Estatus!$A$2:$B$13,2,0))</f>
        <v>10</v>
      </c>
      <c r="F1116" s="3">
        <f>IF(Tabla1[[#This Row],[STATUS]]="","",VLOOKUP(D1116,Estatus!$A$2:$I$12,9,0))</f>
        <v>1</v>
      </c>
      <c r="G1116" s="12" t="s">
        <v>5708</v>
      </c>
      <c r="H1116" s="7">
        <v>41690</v>
      </c>
      <c r="I1116" s="80">
        <f t="shared" si="340"/>
        <v>2014</v>
      </c>
      <c r="J1116" s="80">
        <f t="shared" si="341"/>
        <v>2</v>
      </c>
      <c r="K1116" s="80">
        <f t="shared" si="342"/>
        <v>20</v>
      </c>
      <c r="L1116" s="80" t="str">
        <f t="shared" si="343"/>
        <v>02</v>
      </c>
      <c r="M1116" s="80">
        <f t="shared" si="344"/>
        <v>20</v>
      </c>
      <c r="N1116" s="80" t="str">
        <f t="shared" si="345"/>
        <v>'2014-02-20'</v>
      </c>
      <c r="O1116" s="80" t="str">
        <f t="shared" si="346"/>
        <v>'2014-02-20 00:00:00'</v>
      </c>
      <c r="P1116" s="7">
        <v>45342</v>
      </c>
      <c r="Q1116" s="80">
        <f t="shared" si="347"/>
        <v>2024</v>
      </c>
      <c r="R1116" s="80">
        <f t="shared" si="348"/>
        <v>2</v>
      </c>
      <c r="S1116" s="80">
        <f t="shared" si="349"/>
        <v>20</v>
      </c>
      <c r="T1116" s="80" t="str">
        <f t="shared" si="350"/>
        <v>02</v>
      </c>
      <c r="U1116" s="80">
        <f t="shared" si="351"/>
        <v>20</v>
      </c>
      <c r="V1116" s="80" t="str">
        <f t="shared" si="352"/>
        <v>'2024-02-20'</v>
      </c>
      <c r="W1116" s="80"/>
      <c r="X1116" s="80" t="str">
        <f t="shared" si="353"/>
        <v>null</v>
      </c>
      <c r="Y1116" s="3" t="s">
        <v>5709</v>
      </c>
      <c r="Z1116" s="124">
        <f>IFERROR(IF(Y1116="","null",VLOOKUP(Y1116,Marcas!$A$2:$C$2024,2,0)),"")</f>
        <v>36</v>
      </c>
      <c r="AA1116" s="3" t="s">
        <v>5709</v>
      </c>
      <c r="AB1116" s="3">
        <f>IFERROR(IF(AA1116="","",IF(AA1116="EMPORIO LEGAL",1,VLOOKUP(AA1116,Clientes!$A$2:$B$1190,2,0))),"")</f>
        <v>27</v>
      </c>
      <c r="AC1116" s="3">
        <f>IFERROR(IF(Tabla1[[#This Row],[id_control]]="null","",VLOOKUP(CONCATENATE(Tabla1[[#This Row],[CLIENTE]],"-",Tabla1[[#This Row],[id_control]]),Hoja1!$C$2:$D$1994,2,0)),"")</f>
        <v>1116</v>
      </c>
      <c r="AD1116" s="3" t="s">
        <v>5710</v>
      </c>
      <c r="AE1116" s="3"/>
      <c r="AF1116" s="3"/>
      <c r="AG1116" s="3"/>
      <c r="AH1116" s="3"/>
      <c r="AI1116" s="3"/>
      <c r="AJ1116" s="3"/>
      <c r="AK1116" s="3"/>
      <c r="AL1116" s="3" t="s">
        <v>5711</v>
      </c>
      <c r="AM1116" s="6"/>
      <c r="AN1116" s="6"/>
      <c r="AO1116" s="6"/>
      <c r="AP1116" s="6"/>
      <c r="AQ1116" s="6"/>
      <c r="AR1116" s="6"/>
      <c r="AS1116" s="6"/>
      <c r="AT1116" s="6"/>
      <c r="AU1116" s="6"/>
      <c r="AV1116" s="6" t="s">
        <v>5712</v>
      </c>
      <c r="AW1116" s="6"/>
      <c r="AX1116" s="6"/>
      <c r="AY1116" s="6"/>
      <c r="AZ1116" s="6"/>
      <c r="BA1116" s="6"/>
      <c r="BB1116" s="6"/>
      <c r="BC1116" s="6"/>
      <c r="BD1116" s="6" t="s">
        <v>5711</v>
      </c>
      <c r="BE1116" s="8">
        <v>1115</v>
      </c>
      <c r="BF1116" s="6" t="str">
        <f t="shared" si="354"/>
        <v>insert into bitacoras_estatus (numero_expediente, numero_registro, representante, fecha_inicio, fecha_vencimiento, id_cliente, id_admin, id_bitacoras_estatus, id_estatus, id_clase, id_marca, created_at, updated_at) values('1459516','1523117','RICARDO BARRETO PEREZ','2014-02-20','2024-02-20','27','2','1','1',null,36,'2014-02-20 00:00:00','2014-02-20 00:00:00');</v>
      </c>
      <c r="BG1116" s="6" t="str">
        <f t="shared" si="355"/>
        <v>insert into servicios_comentarios (comentario, id_admin, id_estatus, created_at, updated_at) values('TRAMITE REGISTRO DE MARCA. CITA DE ANTERIORIDAD RECIBIDA 28/07/2014. CITA DE ANTERIORIDAD CONTESTADA 29/09/2014 / TÍTULO RECIBIDO 27 DE MAYO 2015',1,1115,'2014-02-20 00:00:00','2014-02-20 00:00:00');</v>
      </c>
      <c r="BH1116" s="6" t="str">
        <f t="shared" si="356"/>
        <v>insert into servicios_comentarios (comentario, id_admin, id_estatus, created_at, updated_at) values('424 50 69, 424 51 74, 424 4918, 4245069 fax 4245071 cel. 6141421444',1,1115,'2014-02-20 00:00:00','2014-02-20 00:00:00');</v>
      </c>
      <c r="BI1116" s="137" t="str">
        <f t="shared" si="357"/>
        <v>update bitacoras_estatus set comprobacion_uso = 1, id_estatus=10 where id=1115;</v>
      </c>
      <c r="BJ1116" s="137" t="str">
        <f t="shared" si="358"/>
        <v>update bitacoras_estatus set numero_expediente = '1459516', numero_registro = '1523117', id_estatus = 10, fecha_inicio = '2014-02-20', fecha_vencimiento ='2024-02-20', created_at ='2014-02-20 00:00:00', updated_at ='2014-02-20 00:00:00', id_clase=null, id_marca=36, id_cliente=27, vigencia = 1 where id =1115;</v>
      </c>
      <c r="BK1116" s="137" t="str">
        <f t="shared" si="359"/>
        <v>update bitacoras_estatus set id_estatus = 10 where id =1115;</v>
      </c>
    </row>
    <row r="1117" spans="1:63" ht="27">
      <c r="A1117" s="6">
        <v>420887</v>
      </c>
      <c r="B1117" s="6">
        <v>663254</v>
      </c>
      <c r="C1117" s="6">
        <f>IF(Tabla1[[#This Row],[No. REG.]]="","",1)</f>
        <v>1</v>
      </c>
      <c r="D1117" s="6" t="s">
        <v>492</v>
      </c>
      <c r="E1117" s="6">
        <f>IF(Tabla1[[#This Row],[STATUS]]="","",VLOOKUP(D1117,Estatus!$A$2:$B$13,2,0))</f>
        <v>1</v>
      </c>
      <c r="F1117" s="6">
        <f>IF(Tabla1[[#This Row],[STATUS]]="","",VLOOKUP(D1117,Estatus!$A$2:$I$12,9,0))</f>
        <v>0</v>
      </c>
      <c r="G1117" s="12" t="s">
        <v>5713</v>
      </c>
      <c r="H1117" s="7">
        <v>36621</v>
      </c>
      <c r="I1117" s="80">
        <f t="shared" si="340"/>
        <v>2000</v>
      </c>
      <c r="J1117" s="80">
        <f t="shared" si="341"/>
        <v>4</v>
      </c>
      <c r="K1117" s="80">
        <f t="shared" si="342"/>
        <v>5</v>
      </c>
      <c r="L1117" s="80" t="str">
        <f t="shared" si="343"/>
        <v>04</v>
      </c>
      <c r="M1117" s="80" t="str">
        <f t="shared" si="344"/>
        <v>05</v>
      </c>
      <c r="N1117" s="80" t="str">
        <f t="shared" si="345"/>
        <v>'2000-04-05'</v>
      </c>
      <c r="O1117" s="80" t="str">
        <f t="shared" si="346"/>
        <v>'2000-04-05 00:00:00'</v>
      </c>
      <c r="P1117" s="7">
        <v>40273</v>
      </c>
      <c r="Q1117" s="80">
        <f t="shared" si="347"/>
        <v>2010</v>
      </c>
      <c r="R1117" s="80">
        <f t="shared" si="348"/>
        <v>4</v>
      </c>
      <c r="S1117" s="80">
        <f t="shared" si="349"/>
        <v>5</v>
      </c>
      <c r="T1117" s="80" t="str">
        <f t="shared" si="350"/>
        <v>04</v>
      </c>
      <c r="U1117" s="80" t="str">
        <f t="shared" si="351"/>
        <v>05</v>
      </c>
      <c r="V1117" s="80" t="str">
        <f t="shared" si="352"/>
        <v>'2010-04-05'</v>
      </c>
      <c r="W1117" s="80"/>
      <c r="X1117" s="80" t="str">
        <f t="shared" si="353"/>
        <v>null</v>
      </c>
      <c r="Y1117" s="6" t="s">
        <v>5714</v>
      </c>
      <c r="Z1117" s="123">
        <f>IFERROR(IF(Y1117="","null",VLOOKUP(Y1117,Marcas!$A$2:$C$2024,2,0)),"")</f>
        <v>402</v>
      </c>
      <c r="AA1117" s="3" t="s">
        <v>5715</v>
      </c>
      <c r="AB1117" s="3">
        <f>IFERROR(IF(AA1117="","",IF(AA1117="EMPORIO LEGAL",1,VLOOKUP(AA1117,Clientes!$A$2:$B$1190,2,0))),"")</f>
        <v>24</v>
      </c>
      <c r="AC1117" s="3">
        <f>IFERROR(IF(Tabla1[[#This Row],[id_control]]="null","",VLOOKUP(CONCATENATE(Tabla1[[#This Row],[CLIENTE]],"-",Tabla1[[#This Row],[id_control]]),Hoja1!$C$2:$D$1994,2,0)),"")</f>
        <v>1117</v>
      </c>
      <c r="AD1117" s="6" t="s">
        <v>5716</v>
      </c>
      <c r="AE1117" s="6"/>
      <c r="AF1117" s="6"/>
      <c r="AG1117" s="6"/>
      <c r="AH1117" s="6"/>
      <c r="AI1117" s="6"/>
      <c r="AJ1117" s="6"/>
      <c r="AK1117" s="6"/>
      <c r="AL1117" s="6">
        <v>6484621550</v>
      </c>
      <c r="AM1117" s="6"/>
      <c r="AN1117" s="6"/>
      <c r="AO1117" s="6"/>
      <c r="AP1117" s="6"/>
      <c r="AQ1117" s="6"/>
      <c r="AR1117" s="6"/>
      <c r="AS1117" s="6"/>
      <c r="AT1117" s="6"/>
      <c r="AU1117" s="6"/>
      <c r="AV1117" s="5" t="s">
        <v>5717</v>
      </c>
      <c r="AW1117" s="5" t="s">
        <v>5718</v>
      </c>
      <c r="AX1117" s="6"/>
      <c r="AY1117" s="6"/>
      <c r="AZ1117" s="6"/>
      <c r="BA1117" s="6"/>
      <c r="BB1117" s="6"/>
      <c r="BC1117" s="6"/>
      <c r="BD1117" s="8">
        <v>6484621550</v>
      </c>
      <c r="BE1117" s="8">
        <v>1116</v>
      </c>
      <c r="BF1117" s="6" t="str">
        <f t="shared" si="354"/>
        <v>insert into bitacoras_estatus (numero_expediente, numero_registro, representante, fecha_inicio, fecha_vencimiento, id_cliente, id_admin, id_bitacoras_estatus, id_estatus, id_clase, id_marca, created_at, updated_at) values('420887','663254','RAFAEL GARCIA ARANDA','2000-04-05','2010-04-05','24','2','1','1',null,402,'2000-04-05 00:00:00','2000-04-05 00:00:00');</v>
      </c>
      <c r="BG1117" s="6" t="str">
        <f t="shared" si="355"/>
        <v>insert into servicios_comentarios (comentario, id_admin, id_estatus, created_at, updated_at) values('
',1,1116,'2000-04-05 00:00:00','2000-04-05 00:00:00');</v>
      </c>
      <c r="BH1117" s="6" t="str">
        <f t="shared" si="356"/>
        <v>insert into servicios_comentarios (comentario, id_admin, id_estatus, created_at, updated_at) values('6484621550',1,1116,'2000-04-05 00:00:00','2000-04-05 00:00:00');</v>
      </c>
      <c r="BI1117" s="137" t="str">
        <f t="shared" si="357"/>
        <v>update bitacoras_estatus set comprobacion_uso = 1, id_estatus=1 where id=1116;</v>
      </c>
      <c r="BJ1117" s="137" t="str">
        <f t="shared" si="358"/>
        <v>update bitacoras_estatus set numero_expediente = '420887', numero_registro = '663254', id_estatus = 1, fecha_inicio = '2000-04-05', fecha_vencimiento ='2010-04-05', created_at ='2000-04-05 00:00:00', updated_at ='2000-04-05 00:00:00', id_clase=null, id_marca=402, id_cliente=24, vigencia = 0 where id =1116;</v>
      </c>
      <c r="BK1117" s="137" t="str">
        <f t="shared" si="359"/>
        <v>update bitacoras_estatus set id_estatus = 1 where id =1116;</v>
      </c>
    </row>
    <row r="1118" spans="1:63">
      <c r="A1118" s="6">
        <v>420888</v>
      </c>
      <c r="B1118" s="6">
        <v>674776</v>
      </c>
      <c r="C1118" s="6">
        <f>IF(Tabla1[[#This Row],[No. REG.]]="","",1)</f>
        <v>1</v>
      </c>
      <c r="D1118" s="6" t="s">
        <v>492</v>
      </c>
      <c r="E1118" s="6">
        <f>IF(Tabla1[[#This Row],[STATUS]]="","",VLOOKUP(D1118,Estatus!$A$2:$B$13,2,0))</f>
        <v>1</v>
      </c>
      <c r="F1118" s="6">
        <f>IF(Tabla1[[#This Row],[STATUS]]="","",VLOOKUP(D1118,Estatus!$A$2:$I$12,9,0))</f>
        <v>0</v>
      </c>
      <c r="G1118" s="51" t="s">
        <v>5719</v>
      </c>
      <c r="H1118" s="7">
        <v>36621</v>
      </c>
      <c r="I1118" s="80">
        <f t="shared" si="340"/>
        <v>2000</v>
      </c>
      <c r="J1118" s="80">
        <f t="shared" si="341"/>
        <v>4</v>
      </c>
      <c r="K1118" s="80">
        <f t="shared" si="342"/>
        <v>5</v>
      </c>
      <c r="L1118" s="80" t="str">
        <f t="shared" si="343"/>
        <v>04</v>
      </c>
      <c r="M1118" s="80" t="str">
        <f t="shared" si="344"/>
        <v>05</v>
      </c>
      <c r="N1118" s="80" t="str">
        <f t="shared" si="345"/>
        <v>'2000-04-05'</v>
      </c>
      <c r="O1118" s="80" t="str">
        <f t="shared" si="346"/>
        <v>'2000-04-05 00:00:00'</v>
      </c>
      <c r="P1118" s="7">
        <v>40273</v>
      </c>
      <c r="Q1118" s="80">
        <f t="shared" si="347"/>
        <v>2010</v>
      </c>
      <c r="R1118" s="80">
        <f t="shared" si="348"/>
        <v>4</v>
      </c>
      <c r="S1118" s="80">
        <f t="shared" si="349"/>
        <v>5</v>
      </c>
      <c r="T1118" s="80" t="str">
        <f t="shared" si="350"/>
        <v>04</v>
      </c>
      <c r="U1118" s="80" t="str">
        <f t="shared" si="351"/>
        <v>05</v>
      </c>
      <c r="V1118" s="80" t="str">
        <f t="shared" si="352"/>
        <v>'2010-04-05'</v>
      </c>
      <c r="W1118" s="80"/>
      <c r="X1118" s="80" t="str">
        <f t="shared" si="353"/>
        <v>null</v>
      </c>
      <c r="Y1118" s="6" t="s">
        <v>5714</v>
      </c>
      <c r="Z1118" s="123">
        <f>IFERROR(IF(Y1118="","null",VLOOKUP(Y1118,Marcas!$A$2:$C$2024,2,0)),"")</f>
        <v>402</v>
      </c>
      <c r="AA1118" s="3" t="s">
        <v>5715</v>
      </c>
      <c r="AB1118" s="3">
        <f>IFERROR(IF(AA1118="","",IF(AA1118="EMPORIO LEGAL",1,VLOOKUP(AA1118,Clientes!$A$2:$B$1190,2,0))),"")</f>
        <v>24</v>
      </c>
      <c r="AC1118" s="3">
        <f>IFERROR(IF(Tabla1[[#This Row],[id_control]]="null","",VLOOKUP(CONCATENATE(Tabla1[[#This Row],[CLIENTE]],"-",Tabla1[[#This Row],[id_control]]),Hoja1!$C$2:$D$1994,2,0)),"")</f>
        <v>1117</v>
      </c>
      <c r="AD1118" s="6" t="s">
        <v>5716</v>
      </c>
      <c r="AE1118" s="6"/>
      <c r="AF1118" s="6"/>
      <c r="AG1118" s="6"/>
      <c r="AH1118" s="6"/>
      <c r="AI1118" s="6"/>
      <c r="AJ1118" s="6"/>
      <c r="AK1118" s="6"/>
      <c r="AL1118" s="6">
        <v>6484621550</v>
      </c>
      <c r="AM1118" s="6"/>
      <c r="AN1118" s="6"/>
      <c r="AO1118" s="6"/>
      <c r="AP1118" s="6"/>
      <c r="AQ1118" s="6"/>
      <c r="AR1118" s="6"/>
      <c r="AS1118" s="6"/>
      <c r="AT1118" s="6"/>
      <c r="AU1118" s="6"/>
      <c r="AV1118" s="6" t="s">
        <v>5720</v>
      </c>
      <c r="AW1118" s="6"/>
      <c r="AX1118" s="6"/>
      <c r="AY1118" s="6"/>
      <c r="AZ1118" s="6"/>
      <c r="BA1118" s="6"/>
      <c r="BB1118" s="6"/>
      <c r="BC1118" s="6"/>
      <c r="BD1118" s="8">
        <v>6484621550</v>
      </c>
      <c r="BE1118" s="8">
        <v>1117</v>
      </c>
      <c r="BF1118" s="6" t="str">
        <f t="shared" si="354"/>
        <v>insert into bitacoras_estatus (numero_expediente, numero_registro, representante, fecha_inicio, fecha_vencimiento, id_cliente, id_admin, id_bitacoras_estatus, id_estatus, id_clase, id_marca, created_at, updated_at) values('420888','674776','RAFAEL GARCIA ARANDA','2000-04-05','2010-04-05','24','2','1','1',null,402,'2000-04-05 00:00:00','2000-04-05 00:00:00');</v>
      </c>
      <c r="BG1118" s="6" t="str">
        <f t="shared" si="355"/>
        <v>insert into servicios_comentarios (comentario, id_admin, id_estatus, created_at, updated_at) values('Renovada con trámite nuevo enviado en 2009',1,1117,'2000-04-05 00:00:00','2000-04-05 00:00:00');</v>
      </c>
      <c r="BH1118" s="6" t="str">
        <f t="shared" si="356"/>
        <v>insert into servicios_comentarios (comentario, id_admin, id_estatus, created_at, updated_at) values('6484621550',1,1117,'2000-04-05 00:00:00','2000-04-05 00:00:00');</v>
      </c>
      <c r="BI1118" s="137" t="str">
        <f t="shared" si="357"/>
        <v>update bitacoras_estatus set comprobacion_uso = 1, id_estatus=1 where id=1117;</v>
      </c>
      <c r="BJ1118" s="137" t="str">
        <f t="shared" si="358"/>
        <v>update bitacoras_estatus set numero_expediente = '420888', numero_registro = '674776', id_estatus = 1, fecha_inicio = '2000-04-05', fecha_vencimiento ='2010-04-05', created_at ='2000-04-05 00:00:00', updated_at ='2000-04-05 00:00:00', id_clase=null, id_marca=402, id_cliente=24, vigencia = 0 where id =1117;</v>
      </c>
      <c r="BK1118" s="137" t="str">
        <f t="shared" si="359"/>
        <v>update bitacoras_estatus set id_estatus = 1 where id =1117;</v>
      </c>
    </row>
    <row r="1119" spans="1:63" ht="27">
      <c r="A1119" s="3">
        <v>1043823</v>
      </c>
      <c r="B1119" s="3">
        <v>1183355</v>
      </c>
      <c r="C1119" s="3">
        <f>IF(Tabla1[[#This Row],[No. REG.]]="","",1)</f>
        <v>1</v>
      </c>
      <c r="D1119" s="3" t="s">
        <v>46</v>
      </c>
      <c r="E1119" s="3">
        <f>IF(Tabla1[[#This Row],[STATUS]]="","",VLOOKUP(D1119,Estatus!$A$2:$B$13,2,0))</f>
        <v>10</v>
      </c>
      <c r="F1119" s="3">
        <f>IF(Tabla1[[#This Row],[STATUS]]="","",VLOOKUP(D1119,Estatus!$A$2:$I$12,9,0))</f>
        <v>1</v>
      </c>
      <c r="G1119" s="12" t="s">
        <v>5721</v>
      </c>
      <c r="H1119" s="7">
        <v>40112</v>
      </c>
      <c r="I1119" s="80">
        <f t="shared" si="340"/>
        <v>2009</v>
      </c>
      <c r="J1119" s="80">
        <f t="shared" si="341"/>
        <v>10</v>
      </c>
      <c r="K1119" s="80">
        <f t="shared" si="342"/>
        <v>26</v>
      </c>
      <c r="L1119" s="80">
        <f t="shared" si="343"/>
        <v>10</v>
      </c>
      <c r="M1119" s="80">
        <f t="shared" si="344"/>
        <v>26</v>
      </c>
      <c r="N1119" s="80" t="str">
        <f t="shared" si="345"/>
        <v>'2009-10-26'</v>
      </c>
      <c r="O1119" s="80" t="str">
        <f t="shared" si="346"/>
        <v>'2009-10-26 00:00:00'</v>
      </c>
      <c r="P1119" s="7">
        <v>43764</v>
      </c>
      <c r="Q1119" s="80">
        <f t="shared" si="347"/>
        <v>2019</v>
      </c>
      <c r="R1119" s="80">
        <f t="shared" si="348"/>
        <v>10</v>
      </c>
      <c r="S1119" s="80">
        <f t="shared" si="349"/>
        <v>26</v>
      </c>
      <c r="T1119" s="80">
        <f t="shared" si="350"/>
        <v>10</v>
      </c>
      <c r="U1119" s="80">
        <f t="shared" si="351"/>
        <v>26</v>
      </c>
      <c r="V1119" s="80" t="str">
        <f t="shared" si="352"/>
        <v>'2019-10-26'</v>
      </c>
      <c r="W1119" s="80"/>
      <c r="X1119" s="80" t="str">
        <f t="shared" si="353"/>
        <v>null</v>
      </c>
      <c r="Y1119" s="3" t="s">
        <v>5714</v>
      </c>
      <c r="Z1119" s="124">
        <f>IFERROR(IF(Y1119="","null",VLOOKUP(Y1119,Marcas!$A$2:$C$2024,2,0)),"")</f>
        <v>402</v>
      </c>
      <c r="AA1119" s="3" t="s">
        <v>5715</v>
      </c>
      <c r="AB1119" s="3">
        <f>IFERROR(IF(AA1119="","",IF(AA1119="EMPORIO LEGAL",1,VLOOKUP(AA1119,Clientes!$A$2:$B$1190,2,0))),"")</f>
        <v>24</v>
      </c>
      <c r="AC1119" s="3">
        <f>IFERROR(IF(Tabla1[[#This Row],[id_control]]="null","",VLOOKUP(CONCATENATE(Tabla1[[#This Row],[CLIENTE]],"-",Tabla1[[#This Row],[id_control]]),Hoja1!$C$2:$D$1994,2,0)),"")</f>
        <v>1117</v>
      </c>
      <c r="AD1119" s="3" t="s">
        <v>5716</v>
      </c>
      <c r="AE1119" s="3"/>
      <c r="AF1119" s="3"/>
      <c r="AG1119" s="3"/>
      <c r="AH1119" s="3"/>
      <c r="AI1119" s="3"/>
      <c r="AJ1119" s="3"/>
      <c r="AK1119" s="3"/>
      <c r="AL1119" s="3">
        <v>6484621550</v>
      </c>
      <c r="AM1119" s="6"/>
      <c r="AN1119" s="6"/>
      <c r="AO1119" s="6"/>
      <c r="AP1119" s="6"/>
      <c r="AQ1119" s="6"/>
      <c r="AR1119" s="6"/>
      <c r="AS1119" s="6"/>
      <c r="AT1119" s="6"/>
      <c r="AU1119" s="6"/>
      <c r="AV1119" s="8" t="s">
        <v>5722</v>
      </c>
      <c r="AW1119" s="11" t="s">
        <v>5718</v>
      </c>
      <c r="AX1119" s="6"/>
      <c r="AY1119" s="6"/>
      <c r="AZ1119" s="6"/>
      <c r="BA1119" s="6"/>
      <c r="BB1119" s="6"/>
      <c r="BC1119" s="6"/>
      <c r="BD1119" s="6">
        <v>6484621550</v>
      </c>
      <c r="BE1119" s="8">
        <v>1118</v>
      </c>
      <c r="BF1119" s="6" t="str">
        <f t="shared" si="354"/>
        <v>insert into bitacoras_estatus (numero_expediente, numero_registro, representante, fecha_inicio, fecha_vencimiento, id_cliente, id_admin, id_bitacoras_estatus, id_estatus, id_clase, id_marca, created_at, updated_at) values('1043823','1183355','RAFAEL GARCIA ARANDA','2009-10-26','2019-10-26','24','2','1','1',null,402,'2009-10-26 00:00:00','2009-10-26 00:00:00');</v>
      </c>
      <c r="BG1119" s="6" t="str">
        <f t="shared" si="355"/>
        <v>insert into servicios_comentarios (comentario, id_admin, id_estatus, created_at, updated_at) values('comprobacion de uso de marca recibida 30/09/2013',1,1118,'2009-10-26 00:00:00','2009-10-26 00:00:00');</v>
      </c>
      <c r="BH1119" s="6" t="str">
        <f t="shared" si="356"/>
        <v>insert into servicios_comentarios (comentario, id_admin, id_estatus, created_at, updated_at) values('6484621550',1,1118,'2009-10-26 00:00:00','2009-10-26 00:00:00');</v>
      </c>
      <c r="BI1119" s="137" t="str">
        <f t="shared" si="357"/>
        <v>update bitacoras_estatus set comprobacion_uso = 1, id_estatus=10 where id=1118;</v>
      </c>
      <c r="BJ1119" s="137" t="str">
        <f t="shared" si="358"/>
        <v>update bitacoras_estatus set numero_expediente = '1043823', numero_registro = '1183355', id_estatus = 10, fecha_inicio = '2009-10-26', fecha_vencimiento ='2019-10-26', created_at ='2009-10-26 00:00:00', updated_at ='2009-10-26 00:00:00', id_clase=null, id_marca=402, id_cliente=24, vigencia = 1 where id =1118;</v>
      </c>
      <c r="BK1119" s="137" t="str">
        <f t="shared" si="359"/>
        <v>update bitacoras_estatus set id_estatus = 10 where id =1118;</v>
      </c>
    </row>
    <row r="1120" spans="1:63">
      <c r="A1120" s="6">
        <v>1331406</v>
      </c>
      <c r="B1120" s="6">
        <v>1359463</v>
      </c>
      <c r="C1120" s="6">
        <f>IF(Tabla1[[#This Row],[No. REG.]]="","",1)</f>
        <v>1</v>
      </c>
      <c r="D1120" s="3" t="s">
        <v>46</v>
      </c>
      <c r="E1120" s="3">
        <f>IF(Tabla1[[#This Row],[STATUS]]="","",VLOOKUP(D1120,Estatus!$A$2:$B$13,2,0))</f>
        <v>10</v>
      </c>
      <c r="F1120" s="3">
        <f>IF(Tabla1[[#This Row],[STATUS]]="","",VLOOKUP(D1120,Estatus!$A$2:$I$12,9,0))</f>
        <v>1</v>
      </c>
      <c r="G1120" s="16" t="s">
        <v>57</v>
      </c>
      <c r="H1120" s="9">
        <v>41247</v>
      </c>
      <c r="I1120" s="81">
        <f t="shared" si="340"/>
        <v>2012</v>
      </c>
      <c r="J1120" s="81">
        <f t="shared" si="341"/>
        <v>12</v>
      </c>
      <c r="K1120" s="81">
        <f t="shared" si="342"/>
        <v>4</v>
      </c>
      <c r="L1120" s="81">
        <f t="shared" si="343"/>
        <v>12</v>
      </c>
      <c r="M1120" s="81" t="str">
        <f t="shared" si="344"/>
        <v>04</v>
      </c>
      <c r="N1120" s="81" t="str">
        <f t="shared" si="345"/>
        <v>'2012-12-04'</v>
      </c>
      <c r="O1120" s="81" t="str">
        <f t="shared" si="346"/>
        <v>'2012-12-04 00:00:00'</v>
      </c>
      <c r="P1120" s="9">
        <v>44899</v>
      </c>
      <c r="Q1120" s="81">
        <f t="shared" si="347"/>
        <v>2022</v>
      </c>
      <c r="R1120" s="81">
        <f t="shared" si="348"/>
        <v>12</v>
      </c>
      <c r="S1120" s="81">
        <f t="shared" si="349"/>
        <v>4</v>
      </c>
      <c r="T1120" s="81">
        <f t="shared" si="350"/>
        <v>12</v>
      </c>
      <c r="U1120" s="81" t="str">
        <f t="shared" si="351"/>
        <v>04</v>
      </c>
      <c r="V1120" s="81" t="str">
        <f t="shared" si="352"/>
        <v>'2022-12-04'</v>
      </c>
      <c r="W1120" s="81"/>
      <c r="X1120" s="81" t="str">
        <f t="shared" si="353"/>
        <v>null</v>
      </c>
      <c r="Y1120" s="6" t="s">
        <v>5723</v>
      </c>
      <c r="Z1120" s="123">
        <f>IFERROR(IF(Y1120="","null",VLOOKUP(Y1120,Marcas!$A$2:$C$2024,2,0)),"")</f>
        <v>949</v>
      </c>
      <c r="AA1120" s="8" t="s">
        <v>5724</v>
      </c>
      <c r="AB1120" s="8">
        <f>IFERROR(IF(AA1120="","",IF(AA1120="EMPORIO LEGAL",1,VLOOKUP(AA1120,Clientes!$A$2:$B$1190,2,0))),"")</f>
        <v>22</v>
      </c>
      <c r="AC1120" s="8">
        <f>IFERROR(IF(Tabla1[[#This Row],[id_control]]="null","",VLOOKUP(CONCATENATE(Tabla1[[#This Row],[CLIENTE]],"-",Tabla1[[#This Row],[id_control]]),Hoja1!$C$2:$D$1994,2,0)),"")</f>
        <v>1120</v>
      </c>
      <c r="AD1120" s="6" t="s">
        <v>5725</v>
      </c>
      <c r="AE1120" s="6"/>
      <c r="AF1120" s="6"/>
      <c r="AG1120" s="6"/>
      <c r="AH1120" s="6"/>
      <c r="AI1120" s="6"/>
      <c r="AJ1120" s="6"/>
      <c r="AK1120" s="6"/>
      <c r="AL1120" s="8" t="s">
        <v>5726</v>
      </c>
      <c r="AM1120" s="6"/>
      <c r="AN1120" s="6"/>
      <c r="AO1120" s="6"/>
      <c r="AP1120" s="6"/>
      <c r="AQ1120" s="6"/>
      <c r="AR1120" s="6"/>
      <c r="AS1120" s="6"/>
      <c r="AT1120" s="6"/>
      <c r="AU1120" s="10" t="s">
        <v>5727</v>
      </c>
      <c r="AV1120" s="6" t="s">
        <v>5728</v>
      </c>
      <c r="AW1120" s="6"/>
      <c r="AX1120" s="6"/>
      <c r="AY1120" s="6"/>
      <c r="AZ1120" s="6"/>
      <c r="BA1120" s="6"/>
      <c r="BB1120" s="6"/>
      <c r="BC1120" s="6"/>
      <c r="BD1120" s="6"/>
      <c r="BE1120" s="8">
        <v>1119</v>
      </c>
      <c r="BF1120" s="6" t="str">
        <f t="shared" si="354"/>
        <v>insert into bitacoras_estatus (numero_expediente, numero_registro, representante, fecha_inicio, fecha_vencimiento, id_cliente, id_admin, id_bitacoras_estatus, id_estatus, id_clase, id_marca, created_at, updated_at) values('1331406','1359463','MIGUEL ANGEL GONZALEZ ESCARCEGA','2012-12-04','2022-12-04','22','2','1','1',null,949,'2012-12-04 00:00:00','2012-12-04 00:00:00');</v>
      </c>
      <c r="BG1120" s="6" t="str">
        <f t="shared" si="355"/>
        <v>insert into servicios_comentarios (comentario, id_admin, id_estatus, created_at, updated_at) values('titulo recibido 24/06/2013',1,1119,'2012-12-04 00:00:00','2012-12-04 00:00:00');</v>
      </c>
      <c r="BH1120" s="6" t="str">
        <f t="shared" si="356"/>
        <v/>
      </c>
      <c r="BI1120" s="137" t="str">
        <f t="shared" si="357"/>
        <v>update bitacoras_estatus set comprobacion_uso = 1, id_estatus=10 where id=1119;</v>
      </c>
      <c r="BJ1120" s="137" t="str">
        <f t="shared" si="358"/>
        <v>update bitacoras_estatus set numero_expediente = '1331406', numero_registro = '1359463', id_estatus = 10, fecha_inicio = '2012-12-04', fecha_vencimiento ='2022-12-04', created_at ='2012-12-04 00:00:00', updated_at ='2012-12-04 00:00:00', id_clase=null, id_marca=949, id_cliente=22, vigencia = 1 where id =1119;</v>
      </c>
      <c r="BK1120" s="137" t="str">
        <f t="shared" si="359"/>
        <v>update bitacoras_estatus set id_estatus = 10 where id =1119;</v>
      </c>
    </row>
    <row r="1121" spans="1:63" ht="53">
      <c r="A1121" s="3">
        <v>963145</v>
      </c>
      <c r="B1121" s="3">
        <v>1069918</v>
      </c>
      <c r="C1121" s="3">
        <f>IF(Tabla1[[#This Row],[No. REG.]]="","",1)</f>
        <v>1</v>
      </c>
      <c r="D1121" s="3" t="s">
        <v>46</v>
      </c>
      <c r="E1121" s="3">
        <f>IF(Tabla1[[#This Row],[STATUS]]="","",VLOOKUP(D1121,Estatus!$A$2:$B$13,2,0))</f>
        <v>10</v>
      </c>
      <c r="F1121" s="3">
        <f>IF(Tabla1[[#This Row],[STATUS]]="","",VLOOKUP(D1121,Estatus!$A$2:$I$12,9,0))</f>
        <v>1</v>
      </c>
      <c r="G1121" s="12" t="s">
        <v>5729</v>
      </c>
      <c r="H1121" s="7">
        <v>39701</v>
      </c>
      <c r="I1121" s="80">
        <f t="shared" si="340"/>
        <v>2008</v>
      </c>
      <c r="J1121" s="80">
        <f t="shared" si="341"/>
        <v>9</v>
      </c>
      <c r="K1121" s="80">
        <f t="shared" si="342"/>
        <v>10</v>
      </c>
      <c r="L1121" s="80" t="str">
        <f t="shared" si="343"/>
        <v>09</v>
      </c>
      <c r="M1121" s="80">
        <f t="shared" si="344"/>
        <v>10</v>
      </c>
      <c r="N1121" s="80" t="str">
        <f t="shared" si="345"/>
        <v>'2008-09-10'</v>
      </c>
      <c r="O1121" s="80" t="str">
        <f t="shared" si="346"/>
        <v>'2008-09-10 00:00:00'</v>
      </c>
      <c r="P1121" s="7">
        <v>47006</v>
      </c>
      <c r="Q1121" s="80">
        <f t="shared" si="347"/>
        <v>2028</v>
      </c>
      <c r="R1121" s="80">
        <f t="shared" si="348"/>
        <v>9</v>
      </c>
      <c r="S1121" s="80">
        <f t="shared" si="349"/>
        <v>10</v>
      </c>
      <c r="T1121" s="80" t="str">
        <f t="shared" si="350"/>
        <v>09</v>
      </c>
      <c r="U1121" s="80">
        <f t="shared" si="351"/>
        <v>10</v>
      </c>
      <c r="V1121" s="80" t="str">
        <f t="shared" si="352"/>
        <v>'2028-09-10'</v>
      </c>
      <c r="W1121" s="80"/>
      <c r="X1121" s="80" t="str">
        <f t="shared" si="353"/>
        <v>null</v>
      </c>
      <c r="Y1121" s="12" t="s">
        <v>5730</v>
      </c>
      <c r="Z1121" s="125">
        <f>IFERROR(IF(Y1121="","null",VLOOKUP(Y1121,Marcas!$A$2:$C$2024,2,0)),"")</f>
        <v>33</v>
      </c>
      <c r="AA1121" s="12" t="s">
        <v>5724</v>
      </c>
      <c r="AB1121" s="3">
        <f>IFERROR(IF(AA1121="","",IF(AA1121="EMPORIO LEGAL",1,VLOOKUP(AA1121,Clientes!$A$2:$B$1190,2,0))),"")</f>
        <v>22</v>
      </c>
      <c r="AC1121" s="3">
        <f>IFERROR(IF(Tabla1[[#This Row],[id_control]]="null","",VLOOKUP(CONCATENATE(Tabla1[[#This Row],[CLIENTE]],"-",Tabla1[[#This Row],[id_control]]),Hoja1!$C$2:$D$1994,2,0)),"")</f>
        <v>1121</v>
      </c>
      <c r="AD1121" s="3" t="s">
        <v>5725</v>
      </c>
      <c r="AE1121" s="3"/>
      <c r="AF1121" s="3"/>
      <c r="AG1121" s="3"/>
      <c r="AH1121" s="3"/>
      <c r="AI1121" s="3"/>
      <c r="AJ1121" s="3"/>
      <c r="AK1121" s="3"/>
      <c r="AL1121" s="3"/>
      <c r="AM1121" s="4"/>
      <c r="AN1121" s="6"/>
      <c r="AO1121" s="6"/>
      <c r="AP1121" s="6"/>
      <c r="AQ1121" s="6" t="s">
        <v>5731</v>
      </c>
      <c r="AR1121" s="6" t="s">
        <v>5732</v>
      </c>
      <c r="AS1121" s="6" t="s">
        <v>5733</v>
      </c>
      <c r="AT1121" s="6"/>
      <c r="AU1121" s="6"/>
      <c r="AV1121" s="6" t="s">
        <v>5728</v>
      </c>
      <c r="AW1121" s="6"/>
      <c r="AX1121" s="6"/>
      <c r="AY1121" s="6"/>
      <c r="AZ1121" s="6"/>
      <c r="BA1121" s="6"/>
      <c r="BB1121" s="6"/>
      <c r="BC1121" s="6"/>
      <c r="BD1121" s="6" t="s">
        <v>5734</v>
      </c>
      <c r="BE1121" s="8">
        <v>1120</v>
      </c>
      <c r="BF1121" s="6" t="str">
        <f t="shared" si="354"/>
        <v>insert into bitacoras_estatus (numero_expediente, numero_registro, representante, fecha_inicio, fecha_vencimiento, id_cliente, id_admin, id_bitacoras_estatus, id_estatus, id_clase, id_marca, created_at, updated_at) values('963145','1069918','MIGUEL ANGEL GONZALEZ ESCARCEGA','2008-09-10','2028-09-10','22','2','1','1',null,33,'2008-09-10 00:00:00','2008-09-10 00:00:00');</v>
      </c>
      <c r="BG1121" s="6" t="str">
        <f t="shared" si="355"/>
        <v>insert into servicios_comentarios (comentario, id_admin, id_estatus, created_at, updated_at) values('TITULO ENTREGADO EL 13/02/2009, COMPROBACION DE USO DE MARCA ENVIADA 18/11/2011. Se presentó en la Secretaria de Economia la solicitud de renovación 08/08/18.',1,1120,'2008-09-10 00:00:00','2008-09-10 00:00:00');</v>
      </c>
      <c r="BH1121" s="6" t="str">
        <f t="shared" si="356"/>
        <v>insert into servicios_comentarios (comentario, id_admin, id_estatus, created_at, updated_at) values('625587 7380, 625-587-7370,614106-93-22',1,1120,'2008-09-10 00:00:00','2008-09-10 00:00:00');</v>
      </c>
      <c r="BI1121" s="137" t="str">
        <f t="shared" si="357"/>
        <v>update bitacoras_estatus set comprobacion_uso = 1, id_estatus=10 where id=1120;</v>
      </c>
      <c r="BJ1121" s="137" t="str">
        <f t="shared" si="358"/>
        <v>update bitacoras_estatus set numero_expediente = '963145', numero_registro = '1069918', id_estatus = 10, fecha_inicio = '2008-09-10', fecha_vencimiento ='2028-09-10', created_at ='2008-09-10 00:00:00', updated_at ='2008-09-10 00:00:00', id_clase=null, id_marca=33, id_cliente=22, vigencia = 1 where id =1120;</v>
      </c>
      <c r="BK1121" s="137" t="str">
        <f t="shared" si="359"/>
        <v>update bitacoras_estatus set id_estatus = 10 where id =1120;</v>
      </c>
    </row>
    <row r="1122" spans="1:63">
      <c r="A1122" s="6">
        <v>1323530</v>
      </c>
      <c r="B1122" s="6">
        <v>1352238</v>
      </c>
      <c r="C1122" s="6">
        <f>IF(Tabla1[[#This Row],[No. REG.]]="","",1)</f>
        <v>1</v>
      </c>
      <c r="D1122" s="3" t="s">
        <v>46</v>
      </c>
      <c r="E1122" s="3">
        <f>IF(Tabla1[[#This Row],[STATUS]]="","",VLOOKUP(D1122,Estatus!$A$2:$B$13,2,0))</f>
        <v>10</v>
      </c>
      <c r="F1122" s="3">
        <f>IF(Tabla1[[#This Row],[STATUS]]="","",VLOOKUP(D1122,Estatus!$A$2:$I$12,9,0))</f>
        <v>1</v>
      </c>
      <c r="G1122" s="16" t="s">
        <v>5735</v>
      </c>
      <c r="H1122" s="9">
        <v>41219</v>
      </c>
      <c r="I1122" s="81">
        <f t="shared" si="340"/>
        <v>2012</v>
      </c>
      <c r="J1122" s="81">
        <f t="shared" si="341"/>
        <v>11</v>
      </c>
      <c r="K1122" s="81">
        <f t="shared" si="342"/>
        <v>6</v>
      </c>
      <c r="L1122" s="81">
        <f t="shared" si="343"/>
        <v>11</v>
      </c>
      <c r="M1122" s="81" t="str">
        <f t="shared" si="344"/>
        <v>06</v>
      </c>
      <c r="N1122" s="81" t="str">
        <f t="shared" si="345"/>
        <v>'2012-11-06'</v>
      </c>
      <c r="O1122" s="81" t="str">
        <f t="shared" si="346"/>
        <v>'2012-11-06 00:00:00'</v>
      </c>
      <c r="P1122" s="9">
        <v>44871</v>
      </c>
      <c r="Q1122" s="81">
        <f t="shared" si="347"/>
        <v>2022</v>
      </c>
      <c r="R1122" s="81">
        <f t="shared" si="348"/>
        <v>11</v>
      </c>
      <c r="S1122" s="81">
        <f t="shared" si="349"/>
        <v>6</v>
      </c>
      <c r="T1122" s="81">
        <f t="shared" si="350"/>
        <v>11</v>
      </c>
      <c r="U1122" s="81" t="str">
        <f t="shared" si="351"/>
        <v>06</v>
      </c>
      <c r="V1122" s="81" t="str">
        <f t="shared" si="352"/>
        <v>'2022-11-06'</v>
      </c>
      <c r="W1122" s="81"/>
      <c r="X1122" s="81" t="str">
        <f t="shared" si="353"/>
        <v>null</v>
      </c>
      <c r="Y1122" s="6" t="s">
        <v>5736</v>
      </c>
      <c r="Z1122" s="123">
        <f>IFERROR(IF(Y1122="","null",VLOOKUP(Y1122,Marcas!$A$2:$C$2024,2,0)),"")</f>
        <v>31</v>
      </c>
      <c r="AA1122" s="6" t="s">
        <v>5736</v>
      </c>
      <c r="AB1122" s="6">
        <f>IFERROR(IF(AA1122="","",IF(AA1122="EMPORIO LEGAL",1,VLOOKUP(AA1122,Clientes!$A$2:$B$1190,2,0))),"")</f>
        <v>21</v>
      </c>
      <c r="AC1122" s="6">
        <f>IFERROR(IF(Tabla1[[#This Row],[id_control]]="null","",VLOOKUP(CONCATENATE(Tabla1[[#This Row],[CLIENTE]],"-",Tabla1[[#This Row],[id_control]]),Hoja1!$C$2:$D$1994,2,0)),"")</f>
        <v>1122</v>
      </c>
      <c r="AD1122" s="8" t="s">
        <v>5737</v>
      </c>
      <c r="AE1122" s="8" t="s">
        <v>5738</v>
      </c>
      <c r="AF1122" s="6"/>
      <c r="AG1122" s="6"/>
      <c r="AH1122" s="6"/>
      <c r="AI1122" s="6"/>
      <c r="AJ1122" s="6"/>
      <c r="AK1122" s="6"/>
      <c r="AL1122" s="8" t="s">
        <v>5739</v>
      </c>
      <c r="AM1122" s="6"/>
      <c r="AN1122" s="6"/>
      <c r="AO1122" s="6"/>
      <c r="AP1122" s="6"/>
      <c r="AQ1122" s="10" t="s">
        <v>5740</v>
      </c>
      <c r="AR1122" s="6"/>
      <c r="AS1122" s="6"/>
      <c r="AT1122" s="6"/>
      <c r="AU1122" s="6"/>
      <c r="AV1122" s="6" t="s">
        <v>5741</v>
      </c>
      <c r="AW1122" s="6"/>
      <c r="AX1122" s="6"/>
      <c r="AY1122" s="6"/>
      <c r="AZ1122" s="6"/>
      <c r="BA1122" s="6"/>
      <c r="BB1122" s="6"/>
      <c r="BC1122" s="6"/>
      <c r="BD1122" s="6" t="s">
        <v>5742</v>
      </c>
      <c r="BE1122" s="8">
        <v>1121</v>
      </c>
      <c r="BF1122" s="6" t="str">
        <f t="shared" si="354"/>
        <v>insert into bitacoras_estatus (numero_expediente, numero_registro, representante, fecha_inicio, fecha_vencimiento, id_cliente, id_admin, id_bitacoras_estatus, id_estatus, id_clase, id_marca, created_at, updated_at) values('1323530','1352238','LEOPOLDO JOSE CASTILLO MATA','2012-11-06','2022-11-06','21','2','1','1',null,31,'2012-11-06 00:00:00','2012-11-06 00:00:00');</v>
      </c>
      <c r="BG1122" s="6" t="str">
        <f t="shared" si="355"/>
        <v>insert into servicios_comentarios (comentario, id_admin, id_estatus, created_at, updated_at) values('titulo entregado 14/05/2013',1,1121,'2012-11-06 00:00:00','2012-11-06 00:00:00');</v>
      </c>
      <c r="BH1122" s="6" t="str">
        <f t="shared" si="356"/>
        <v>insert into servicios_comentarios (comentario, id_admin, id_estatus, created_at, updated_at) values('639 4 77 00 88, CEL.- 639 106 00 31',1,1121,'2012-11-06 00:00:00','2012-11-06 00:00:00');</v>
      </c>
      <c r="BI1122" s="137" t="str">
        <f t="shared" si="357"/>
        <v>update bitacoras_estatus set comprobacion_uso = 1, id_estatus=10 where id=1121;</v>
      </c>
      <c r="BJ1122" s="137" t="str">
        <f t="shared" si="358"/>
        <v>update bitacoras_estatus set numero_expediente = '1323530', numero_registro = '1352238', id_estatus = 10, fecha_inicio = '2012-11-06', fecha_vencimiento ='2022-11-06', created_at ='2012-11-06 00:00:00', updated_at ='2012-11-06 00:00:00', id_clase=null, id_marca=31, id_cliente=21, vigencia = 1 where id =1121;</v>
      </c>
      <c r="BK1122" s="137" t="str">
        <f t="shared" si="359"/>
        <v>update bitacoras_estatus set id_estatus = 10 where id =1121;</v>
      </c>
    </row>
    <row r="1123" spans="1:63">
      <c r="A1123" s="6">
        <v>742863</v>
      </c>
      <c r="B1123" s="6">
        <v>912911</v>
      </c>
      <c r="C1123" s="6">
        <f>IF(Tabla1[[#This Row],[No. REG.]]="","",1)</f>
        <v>1</v>
      </c>
      <c r="D1123" s="3" t="s">
        <v>109</v>
      </c>
      <c r="E1123" s="3">
        <f>IF(Tabla1[[#This Row],[STATUS]]="","",VLOOKUP(D1123,Estatus!$A$2:$B$13,2,0))</f>
        <v>9</v>
      </c>
      <c r="F1123" s="3">
        <f>IF(Tabla1[[#This Row],[STATUS]]="","",VLOOKUP(D1123,Estatus!$A$2:$I$12,9,0))</f>
        <v>0</v>
      </c>
      <c r="G1123" s="12" t="s">
        <v>5743</v>
      </c>
      <c r="H1123" s="7">
        <v>38622</v>
      </c>
      <c r="I1123" s="80">
        <f t="shared" si="340"/>
        <v>2005</v>
      </c>
      <c r="J1123" s="80">
        <f t="shared" si="341"/>
        <v>9</v>
      </c>
      <c r="K1123" s="80">
        <f t="shared" si="342"/>
        <v>27</v>
      </c>
      <c r="L1123" s="80" t="str">
        <f t="shared" si="343"/>
        <v>09</v>
      </c>
      <c r="M1123" s="80">
        <f t="shared" si="344"/>
        <v>27</v>
      </c>
      <c r="N1123" s="80" t="str">
        <f t="shared" si="345"/>
        <v>'2005-09-27'</v>
      </c>
      <c r="O1123" s="80" t="str">
        <f t="shared" si="346"/>
        <v>'2005-09-27 00:00:00'</v>
      </c>
      <c r="P1123" s="7">
        <v>42274</v>
      </c>
      <c r="Q1123" s="80">
        <f t="shared" si="347"/>
        <v>2015</v>
      </c>
      <c r="R1123" s="80">
        <f t="shared" si="348"/>
        <v>9</v>
      </c>
      <c r="S1123" s="80">
        <f t="shared" si="349"/>
        <v>27</v>
      </c>
      <c r="T1123" s="80" t="str">
        <f t="shared" si="350"/>
        <v>09</v>
      </c>
      <c r="U1123" s="80">
        <f t="shared" si="351"/>
        <v>27</v>
      </c>
      <c r="V1123" s="80" t="str">
        <f t="shared" si="352"/>
        <v>'2015-09-27'</v>
      </c>
      <c r="W1123" s="80"/>
      <c r="X1123" s="80" t="str">
        <f t="shared" si="353"/>
        <v>null</v>
      </c>
      <c r="Y1123" s="6" t="s">
        <v>5744</v>
      </c>
      <c r="Z1123" s="123">
        <f>IFERROR(IF(Y1123="","null",VLOOKUP(Y1123,Marcas!$A$2:$C$2024,2,0)),"")</f>
        <v>30</v>
      </c>
      <c r="AA1123" s="6" t="s">
        <v>5744</v>
      </c>
      <c r="AB1123" s="6">
        <f>IFERROR(IF(AA1123="","",IF(AA1123="EMPORIO LEGAL",1,VLOOKUP(AA1123,Clientes!$A$2:$B$1190,2,0))),"")</f>
        <v>20</v>
      </c>
      <c r="AC1123" s="6">
        <f>IFERROR(IF(Tabla1[[#This Row],[id_control]]="null","",VLOOKUP(CONCATENATE(Tabla1[[#This Row],[CLIENTE]],"-",Tabla1[[#This Row],[id_control]]),Hoja1!$C$2:$D$1994,2,0)),"")</f>
        <v>1123</v>
      </c>
      <c r="AD1123" s="6" t="s">
        <v>4926</v>
      </c>
      <c r="AE1123" s="6" t="s">
        <v>1341</v>
      </c>
      <c r="AF1123" s="6" t="s">
        <v>1342</v>
      </c>
      <c r="AG1123" s="6"/>
      <c r="AH1123" s="6"/>
      <c r="AI1123" s="6"/>
      <c r="AJ1123" s="6"/>
      <c r="AK1123" s="6"/>
      <c r="AL1123" s="6" t="s">
        <v>1343</v>
      </c>
      <c r="AM1123" s="6" t="s">
        <v>1344</v>
      </c>
      <c r="AN1123" s="6"/>
      <c r="AO1123" s="6"/>
      <c r="AP1123" s="6"/>
      <c r="AQ1123" s="6" t="s">
        <v>1345</v>
      </c>
      <c r="AR1123" s="6"/>
      <c r="AS1123" s="6"/>
      <c r="AT1123" s="6"/>
      <c r="AU1123" s="6"/>
      <c r="AV1123" s="5"/>
      <c r="AW1123" s="5"/>
      <c r="AX1123" s="5"/>
      <c r="AY1123" s="5"/>
      <c r="AZ1123" s="5"/>
      <c r="BA1123" s="5"/>
      <c r="BB1123" s="5"/>
      <c r="BC1123" s="5"/>
      <c r="BD1123" s="8"/>
      <c r="BE1123" s="8">
        <v>1122</v>
      </c>
      <c r="BF1123" s="6" t="str">
        <f t="shared" si="354"/>
        <v>insert into bitacoras_estatus (numero_expediente, numero_registro, representante, fecha_inicio, fecha_vencimiento, id_cliente, id_admin, id_bitacoras_estatus, id_estatus, id_clase, id_marca, created_at, updated_at) values('742863','912911','EDUARDO RAMIREZ BALDERRAMA','2005-09-27','2015-09-27','20','2','1','1',null,30,'2005-09-27 00:00:00','2005-09-27 00:00:00');</v>
      </c>
      <c r="BG1123" s="6" t="str">
        <f t="shared" si="355"/>
        <v>insert into servicios_comentarios (comentario, id_admin, id_estatus, created_at, updated_at) values('V.O.B.O.',1,1122,'2005-09-27 00:00:00','2005-09-27 00:00:00');</v>
      </c>
      <c r="BH1123" s="6" t="str">
        <f t="shared" si="356"/>
        <v/>
      </c>
      <c r="BI1123" s="137" t="str">
        <f t="shared" si="357"/>
        <v>update bitacoras_estatus set comprobacion_uso = 1, id_estatus=9 where id=1122;</v>
      </c>
      <c r="BJ1123" s="137" t="str">
        <f t="shared" si="358"/>
        <v>update bitacoras_estatus set numero_expediente = '742863', numero_registro = '912911', id_estatus = 9, fecha_inicio = '2005-09-27', fecha_vencimiento ='2015-09-27', created_at ='2005-09-27 00:00:00', updated_at ='2005-09-27 00:00:00', id_clase=null, id_marca=30, id_cliente=20, vigencia = 0 where id =1122;</v>
      </c>
      <c r="BK1123" s="137" t="str">
        <f t="shared" si="359"/>
        <v>update bitacoras_estatus set id_estatus = 9 where id =1122;</v>
      </c>
    </row>
    <row r="1124" spans="1:63" ht="53">
      <c r="A1124" s="3">
        <v>833193</v>
      </c>
      <c r="B1124" s="3">
        <v>982578</v>
      </c>
      <c r="C1124" s="3">
        <f>IF(Tabla1[[#This Row],[No. REG.]]="","",1)</f>
        <v>1</v>
      </c>
      <c r="D1124" s="3" t="s">
        <v>46</v>
      </c>
      <c r="E1124" s="3">
        <f>IF(Tabla1[[#This Row],[STATUS]]="","",VLOOKUP(D1124,Estatus!$A$2:$B$13,2,0))</f>
        <v>10</v>
      </c>
      <c r="F1124" s="3">
        <f>IF(Tabla1[[#This Row],[STATUS]]="","",VLOOKUP(D1124,Estatus!$A$2:$I$12,9,0))</f>
        <v>1</v>
      </c>
      <c r="G1124" s="12" t="s">
        <v>5745</v>
      </c>
      <c r="H1124" s="7">
        <v>42929</v>
      </c>
      <c r="I1124" s="80">
        <f t="shared" si="340"/>
        <v>2017</v>
      </c>
      <c r="J1124" s="80">
        <f t="shared" si="341"/>
        <v>7</v>
      </c>
      <c r="K1124" s="80">
        <f t="shared" si="342"/>
        <v>13</v>
      </c>
      <c r="L1124" s="80" t="str">
        <f t="shared" si="343"/>
        <v>07</v>
      </c>
      <c r="M1124" s="80">
        <f t="shared" si="344"/>
        <v>13</v>
      </c>
      <c r="N1124" s="80" t="str">
        <f t="shared" si="345"/>
        <v>'2017-07-13'</v>
      </c>
      <c r="O1124" s="80" t="str">
        <f t="shared" si="346"/>
        <v>'2017-07-13 00:00:00'</v>
      </c>
      <c r="P1124" s="7">
        <v>46406</v>
      </c>
      <c r="Q1124" s="80">
        <f t="shared" si="347"/>
        <v>2027</v>
      </c>
      <c r="R1124" s="80">
        <f t="shared" si="348"/>
        <v>1</v>
      </c>
      <c r="S1124" s="80">
        <f t="shared" si="349"/>
        <v>19</v>
      </c>
      <c r="T1124" s="80" t="str">
        <f t="shared" si="350"/>
        <v>01</v>
      </c>
      <c r="U1124" s="80">
        <f t="shared" si="351"/>
        <v>19</v>
      </c>
      <c r="V1124" s="80" t="str">
        <f t="shared" si="352"/>
        <v>'2027-01-19'</v>
      </c>
      <c r="W1124" s="80"/>
      <c r="X1124" s="80" t="str">
        <f t="shared" si="353"/>
        <v>null</v>
      </c>
      <c r="Y1124" s="3" t="s">
        <v>5746</v>
      </c>
      <c r="Z1124" s="124">
        <f>IFERROR(IF(Y1124="","null",VLOOKUP(Y1124,Marcas!$A$2:$C$2024,2,0)),"")</f>
        <v>28</v>
      </c>
      <c r="AA1124" s="3" t="s">
        <v>5746</v>
      </c>
      <c r="AB1124" s="3">
        <f>IFERROR(IF(AA1124="","",IF(AA1124="EMPORIO LEGAL",1,VLOOKUP(AA1124,Clientes!$A$2:$B$1190,2,0))),"")</f>
        <v>19</v>
      </c>
      <c r="AC1124" s="3">
        <f>IFERROR(IF(Tabla1[[#This Row],[id_control]]="null","",VLOOKUP(CONCATENATE(Tabla1[[#This Row],[CLIENTE]],"-",Tabla1[[#This Row],[id_control]]),Hoja1!$C$2:$D$1994,2,0)),"")</f>
        <v>1124</v>
      </c>
      <c r="AD1124" s="3" t="s">
        <v>5747</v>
      </c>
      <c r="AE1124" s="3"/>
      <c r="AF1124" s="3"/>
      <c r="AG1124" s="3"/>
      <c r="AH1124" s="3"/>
      <c r="AI1124" s="3"/>
      <c r="AJ1124" s="3"/>
      <c r="AK1124" s="3"/>
      <c r="AL1124" s="3" t="s">
        <v>5748</v>
      </c>
      <c r="AM1124" s="4">
        <v>4832230</v>
      </c>
      <c r="AN1124" s="6"/>
      <c r="AO1124" s="6"/>
      <c r="AP1124" s="6"/>
      <c r="AQ1124" s="6"/>
      <c r="AR1124" s="6"/>
      <c r="AS1124" s="6"/>
      <c r="AT1124" s="6"/>
      <c r="AU1124" s="6"/>
      <c r="AV1124" s="5" t="s">
        <v>5749</v>
      </c>
      <c r="AW1124" s="11" t="s">
        <v>5750</v>
      </c>
      <c r="AX1124" s="6"/>
      <c r="AY1124" s="6"/>
      <c r="AZ1124" s="6"/>
      <c r="BA1124" s="6"/>
      <c r="BB1124" s="6"/>
      <c r="BC1124" s="6"/>
      <c r="BD1124" s="6" t="s">
        <v>5751</v>
      </c>
      <c r="BE1124" s="8">
        <v>1123</v>
      </c>
      <c r="BF1124" s="6" t="str">
        <f t="shared" si="354"/>
        <v>insert into bitacoras_estatus (numero_expediente, numero_registro, representante, fecha_inicio, fecha_vencimiento, id_cliente, id_admin, id_bitacoras_estatus, id_estatus, id_clase, id_marca, created_at, updated_at) values('833193','982578','ING. JORGE EDUARDO SEPÚLVEDA PÉREZ RODRÍGUEZ','2017-07-13','2027-01-19','19','2','1','1',null,28,'2017-07-13 00:00:00','2017-07-13 00:00:00');</v>
      </c>
      <c r="BG1124" s="6" t="str">
        <f t="shared" si="355"/>
        <v>insert into servicios_comentarios (comentario, id_admin, id_estatus, created_at, updated_at) values('Titulo entregado 30/07/07. CONTACTADO VÍA SALES UP. SOLICITUD DE RENOVACION DE MARCA PRESENTADA 25/01/2017. RENOVACION REGISTRO DE MARCA 4 ABR 2017',1,1123,'2017-07-13 00:00:00','2017-07-13 00:00:00');</v>
      </c>
      <c r="BH1124" s="6" t="str">
        <f t="shared" si="356"/>
        <v>insert into servicios_comentarios (comentario, id_admin, id_estatus, created_at, updated_at) values('483-2220 483-2230',1,1123,'2017-07-13 00:00:00','2017-07-13 00:00:00');</v>
      </c>
      <c r="BI1124" s="137" t="str">
        <f t="shared" si="357"/>
        <v>update bitacoras_estatus set comprobacion_uso = 1, id_estatus=10 where id=1123;</v>
      </c>
      <c r="BJ1124" s="137" t="str">
        <f t="shared" si="358"/>
        <v>update bitacoras_estatus set numero_expediente = '833193', numero_registro = '982578', id_estatus = 10, fecha_inicio = '2017-07-13', fecha_vencimiento ='2027-01-19', created_at ='2017-07-13 00:00:00', updated_at ='2017-07-13 00:00:00', id_clase=null, id_marca=28, id_cliente=19, vigencia = 1 where id =1123;</v>
      </c>
      <c r="BK1124" s="137" t="str">
        <f t="shared" si="359"/>
        <v>update bitacoras_estatus set id_estatus = 10 where id =1123;</v>
      </c>
    </row>
    <row r="1125" spans="1:63" ht="53">
      <c r="A1125" s="3">
        <v>1469227</v>
      </c>
      <c r="B1125" s="3">
        <v>1465751</v>
      </c>
      <c r="C1125" s="3">
        <f>IF(Tabla1[[#This Row],[No. REG.]]="","",1)</f>
        <v>1</v>
      </c>
      <c r="D1125" s="3" t="s">
        <v>46</v>
      </c>
      <c r="E1125" s="3">
        <f>IF(Tabla1[[#This Row],[STATUS]]="","",VLOOKUP(D1125,Estatus!$A$2:$B$13,2,0))</f>
        <v>10</v>
      </c>
      <c r="F1125" s="3">
        <f>IF(Tabla1[[#This Row],[STATUS]]="","",VLOOKUP(D1125,Estatus!$A$2:$I$12,9,0))</f>
        <v>1</v>
      </c>
      <c r="G1125" s="12" t="s">
        <v>5752</v>
      </c>
      <c r="H1125" s="7">
        <v>41719</v>
      </c>
      <c r="I1125" s="80">
        <f t="shared" si="340"/>
        <v>2014</v>
      </c>
      <c r="J1125" s="80">
        <f t="shared" si="341"/>
        <v>3</v>
      </c>
      <c r="K1125" s="80">
        <f t="shared" si="342"/>
        <v>21</v>
      </c>
      <c r="L1125" s="80" t="str">
        <f t="shared" si="343"/>
        <v>03</v>
      </c>
      <c r="M1125" s="80">
        <f t="shared" si="344"/>
        <v>21</v>
      </c>
      <c r="N1125" s="80" t="str">
        <f t="shared" si="345"/>
        <v>'2014-03-21'</v>
      </c>
      <c r="O1125" s="80" t="str">
        <f t="shared" si="346"/>
        <v>'2014-03-21 00:00:00'</v>
      </c>
      <c r="P1125" s="7">
        <v>45372</v>
      </c>
      <c r="Q1125" s="80">
        <f t="shared" si="347"/>
        <v>2024</v>
      </c>
      <c r="R1125" s="80">
        <f t="shared" si="348"/>
        <v>3</v>
      </c>
      <c r="S1125" s="80">
        <f t="shared" si="349"/>
        <v>21</v>
      </c>
      <c r="T1125" s="80" t="str">
        <f t="shared" si="350"/>
        <v>03</v>
      </c>
      <c r="U1125" s="80">
        <f t="shared" si="351"/>
        <v>21</v>
      </c>
      <c r="V1125" s="80" t="str">
        <f t="shared" si="352"/>
        <v>'2024-03-21'</v>
      </c>
      <c r="W1125" s="80"/>
      <c r="X1125" s="80" t="str">
        <f t="shared" si="353"/>
        <v>null</v>
      </c>
      <c r="Y1125" s="3" t="s">
        <v>5753</v>
      </c>
      <c r="Z1125" s="124">
        <f>IFERROR(IF(Y1125="","null",VLOOKUP(Y1125,Marcas!$A$2:$C$2024,2,0)),"")</f>
        <v>29</v>
      </c>
      <c r="AA1125" s="3" t="s">
        <v>5746</v>
      </c>
      <c r="AB1125" s="3">
        <f>IFERROR(IF(AA1125="","",IF(AA1125="EMPORIO LEGAL",1,VLOOKUP(AA1125,Clientes!$A$2:$B$1190,2,0))),"")</f>
        <v>19</v>
      </c>
      <c r="AC1125" s="3">
        <f>IFERROR(IF(Tabla1[[#This Row],[id_control]]="null","",VLOOKUP(CONCATENATE(Tabla1[[#This Row],[CLIENTE]],"-",Tabla1[[#This Row],[id_control]]),Hoja1!$C$2:$D$1994,2,0)),"")</f>
        <v>1125</v>
      </c>
      <c r="AD1125" s="3" t="s">
        <v>5754</v>
      </c>
      <c r="AE1125" s="3"/>
      <c r="AF1125" s="3"/>
      <c r="AG1125" s="3"/>
      <c r="AH1125" s="3"/>
      <c r="AI1125" s="3"/>
      <c r="AJ1125" s="3"/>
      <c r="AK1125" s="3"/>
      <c r="AL1125" s="3" t="s">
        <v>5755</v>
      </c>
      <c r="AM1125" s="6"/>
      <c r="AN1125" s="6"/>
      <c r="AO1125" s="6"/>
      <c r="AP1125" s="6"/>
      <c r="AQ1125" s="6"/>
      <c r="AR1125" s="6"/>
      <c r="AS1125" s="6"/>
      <c r="AT1125" s="6"/>
      <c r="AU1125" s="6"/>
      <c r="AV1125" s="8" t="s">
        <v>5756</v>
      </c>
      <c r="AW1125" s="8" t="s">
        <v>5757</v>
      </c>
      <c r="AX1125" s="8" t="s">
        <v>5758</v>
      </c>
      <c r="AY1125" s="6"/>
      <c r="AZ1125" s="6"/>
      <c r="BA1125" s="6"/>
      <c r="BB1125" s="6"/>
      <c r="BC1125" s="6"/>
      <c r="BD1125" s="6" t="s">
        <v>5755</v>
      </c>
      <c r="BE1125" s="8">
        <v>1124</v>
      </c>
      <c r="BF1125" s="6" t="str">
        <f t="shared" si="354"/>
        <v>insert into bitacoras_estatus (numero_expediente, numero_registro, representante, fecha_inicio, fecha_vencimiento, id_cliente, id_admin, id_bitacoras_estatus, id_estatus, id_clase, id_marca, created_at, updated_at) values('1469227','1465751','ING. JORGE SEPULVEDA','2014-03-21','2024-03-21','19','2','1','1',null,29,'2014-03-21 00:00:00','2014-03-21 00:00:00');</v>
      </c>
      <c r="BG1125" s="6" t="str">
        <f t="shared" si="355"/>
        <v>insert into servicios_comentarios (comentario, id_admin, id_estatus, created_at, updated_at) values('TRAMITE DE REGISTRO DE MARCA AFC LOGISTICS WAREHOUSING TRANSPORTATION. TITULO RECIBIDO 28/08/2014. TITULO ENTREGADO 15SEP14',1,1124,'2014-03-21 00:00:00','2014-03-21 00:00:00');</v>
      </c>
      <c r="BH1125" s="6" t="str">
        <f t="shared" si="356"/>
        <v>insert into servicios_comentarios (comentario, id_admin, id_estatus, created_at, updated_at) values('4832220 EXT. 118 CEL. ING. SEPULVEDA 6141283053',1,1124,'2014-03-21 00:00:00','2014-03-21 00:00:00');</v>
      </c>
      <c r="BI1125" s="137" t="str">
        <f t="shared" si="357"/>
        <v>update bitacoras_estatus set comprobacion_uso = 1, id_estatus=10 where id=1124;</v>
      </c>
      <c r="BJ1125" s="137" t="str">
        <f t="shared" si="358"/>
        <v>update bitacoras_estatus set numero_expediente = '1469227', numero_registro = '1465751', id_estatus = 10, fecha_inicio = '2014-03-21', fecha_vencimiento ='2024-03-21', created_at ='2014-03-21 00:00:00', updated_at ='2014-03-21 00:00:00', id_clase=null, id_marca=29, id_cliente=19, vigencia = 1 where id =1124;</v>
      </c>
      <c r="BK1125" s="137" t="str">
        <f t="shared" si="359"/>
        <v>update bitacoras_estatus set id_estatus = 10 where id =1124;</v>
      </c>
    </row>
    <row r="1126" spans="1:63" ht="53">
      <c r="A1126" s="3">
        <v>880616</v>
      </c>
      <c r="B1126" s="3">
        <v>1014499</v>
      </c>
      <c r="C1126" s="3">
        <f>IF(Tabla1[[#This Row],[No. REG.]]="","",1)</f>
        <v>1</v>
      </c>
      <c r="D1126" s="3" t="s">
        <v>46</v>
      </c>
      <c r="E1126" s="3">
        <f>IF(Tabla1[[#This Row],[STATUS]]="","",VLOOKUP(D1126,Estatus!$A$2:$B$13,2,0))</f>
        <v>10</v>
      </c>
      <c r="F1126" s="3">
        <f>IF(Tabla1[[#This Row],[STATUS]]="","",VLOOKUP(D1126,Estatus!$A$2:$I$12,9,0))</f>
        <v>1</v>
      </c>
      <c r="G1126" s="12" t="s">
        <v>9062</v>
      </c>
      <c r="H1126" s="7">
        <v>42974</v>
      </c>
      <c r="I1126" s="80">
        <f t="shared" si="340"/>
        <v>2017</v>
      </c>
      <c r="J1126" s="80">
        <f t="shared" si="341"/>
        <v>8</v>
      </c>
      <c r="K1126" s="80">
        <f t="shared" si="342"/>
        <v>27</v>
      </c>
      <c r="L1126" s="80" t="str">
        <f t="shared" si="343"/>
        <v>08</v>
      </c>
      <c r="M1126" s="80">
        <f t="shared" si="344"/>
        <v>27</v>
      </c>
      <c r="N1126" s="80" t="str">
        <f t="shared" si="345"/>
        <v>'2017-08-27'</v>
      </c>
      <c r="O1126" s="80" t="str">
        <f t="shared" si="346"/>
        <v>'2017-08-27 00:00:00'</v>
      </c>
      <c r="P1126" s="7">
        <v>46626</v>
      </c>
      <c r="Q1126" s="80">
        <f t="shared" si="347"/>
        <v>2027</v>
      </c>
      <c r="R1126" s="80">
        <f t="shared" si="348"/>
        <v>8</v>
      </c>
      <c r="S1126" s="80">
        <f t="shared" si="349"/>
        <v>27</v>
      </c>
      <c r="T1126" s="80" t="str">
        <f t="shared" si="350"/>
        <v>08</v>
      </c>
      <c r="U1126" s="80">
        <f t="shared" si="351"/>
        <v>27</v>
      </c>
      <c r="V1126" s="80" t="str">
        <f t="shared" si="352"/>
        <v>'2027-08-27'</v>
      </c>
      <c r="W1126" s="80"/>
      <c r="X1126" s="80" t="str">
        <f t="shared" si="353"/>
        <v>null</v>
      </c>
      <c r="Y1126" s="3" t="s">
        <v>5759</v>
      </c>
      <c r="Z1126" s="124">
        <f>IFERROR(IF(Y1126="","null",VLOOKUP(Y1126,Marcas!$A$2:$C$2024,2,0)),"")</f>
        <v>26</v>
      </c>
      <c r="AA1126" s="3" t="s">
        <v>5759</v>
      </c>
      <c r="AB1126" s="3">
        <f>IFERROR(IF(AA1126="","",IF(AA1126="EMPORIO LEGAL",1,VLOOKUP(AA1126,Clientes!$A$2:$B$1190,2,0))),"")</f>
        <v>17</v>
      </c>
      <c r="AC1126" s="3">
        <f>IFERROR(IF(Tabla1[[#This Row],[id_control]]="null","",VLOOKUP(CONCATENATE(Tabla1[[#This Row],[CLIENTE]],"-",Tabla1[[#This Row],[id_control]]),Hoja1!$C$2:$D$1994,2,0)),"")</f>
        <v>1126</v>
      </c>
      <c r="AD1126" s="3" t="s">
        <v>5760</v>
      </c>
      <c r="AE1126" s="3"/>
      <c r="AF1126" s="3"/>
      <c r="AG1126" s="3"/>
      <c r="AH1126" s="3"/>
      <c r="AI1126" s="3"/>
      <c r="AJ1126" s="3"/>
      <c r="AK1126" s="3"/>
      <c r="AL1126" s="3" t="s">
        <v>5761</v>
      </c>
      <c r="AM1126" s="4">
        <v>2007556</v>
      </c>
      <c r="AN1126" s="6"/>
      <c r="AO1126" s="6"/>
      <c r="AP1126" s="6"/>
      <c r="AQ1126" s="6"/>
      <c r="AR1126" s="6"/>
      <c r="AS1126" s="6"/>
      <c r="AT1126" s="6"/>
      <c r="AU1126" s="6"/>
      <c r="AV1126" s="14" t="s">
        <v>5762</v>
      </c>
      <c r="AW1126" s="36" t="s">
        <v>5763</v>
      </c>
      <c r="AX1126" s="6"/>
      <c r="AY1126" s="6"/>
      <c r="AZ1126" s="6"/>
      <c r="BA1126" s="6"/>
      <c r="BB1126" s="6"/>
      <c r="BC1126" s="6"/>
      <c r="BD1126" s="6" t="s">
        <v>5764</v>
      </c>
      <c r="BE1126" s="8">
        <v>1125</v>
      </c>
      <c r="BF1126" s="6" t="str">
        <f t="shared" si="354"/>
        <v>insert into bitacoras_estatus (numero_expediente, numero_registro, representante, fecha_inicio, fecha_vencimiento, id_cliente, id_admin, id_bitacoras_estatus, id_estatus, id_clase, id_marca, created_at, updated_at) values('880616','1014499','ING. ALEJANDRO ACOSTA FLORES','2017-08-27','2027-08-27','17','2','1','1',null,26,'2017-08-27 00:00:00','2017-08-27 00:00:00');</v>
      </c>
      <c r="BG1126" s="6" t="str">
        <f t="shared" si="355"/>
        <v>insert into servicios_comentarios (comentario, id_admin, id_estatus, created_at, updated_at) values('Titulo entregado 27/03/08. EN FECHA 23 DE JUNIO 2´017 SE INGRESO SOLICITUD DE RENOVACION. EL 4 OCT 2017 SE COMUNICA RENOVACION DE LA MARCA',1,1125,'2017-08-27 00:00:00','2017-08-27 00:00:00');</v>
      </c>
      <c r="BH1126" s="6" t="str">
        <f t="shared" si="356"/>
        <v>insert into servicios_comentarios (comentario, id_admin, id_estatus, created_at, updated_at) values('414-98-75 200-75-56',1,1125,'2017-08-27 00:00:00','2017-08-27 00:00:00');</v>
      </c>
      <c r="BI1126" s="137" t="str">
        <f t="shared" si="357"/>
        <v>update bitacoras_estatus set comprobacion_uso = 1, id_estatus=10 where id=1125;</v>
      </c>
      <c r="BJ1126" s="137" t="str">
        <f t="shared" si="358"/>
        <v>update bitacoras_estatus set numero_expediente = '880616', numero_registro = '1014499', id_estatus = 10, fecha_inicio = '2017-08-27', fecha_vencimiento ='2027-08-27', created_at ='2017-08-27 00:00:00', updated_at ='2017-08-27 00:00:00', id_clase=null, id_marca=26, id_cliente=17, vigencia = 1 where id =1125;</v>
      </c>
      <c r="BK1126" s="137" t="str">
        <f t="shared" si="359"/>
        <v>update bitacoras_estatus set id_estatus = 10 where id =1125;</v>
      </c>
    </row>
    <row r="1127" spans="1:63" ht="27">
      <c r="A1127" s="3">
        <v>1429117</v>
      </c>
      <c r="B1127" s="3">
        <v>1436050</v>
      </c>
      <c r="C1127" s="3">
        <f>IF(Tabla1[[#This Row],[No. REG.]]="","",1)</f>
        <v>1</v>
      </c>
      <c r="D1127" s="3" t="s">
        <v>46</v>
      </c>
      <c r="E1127" s="3">
        <f>IF(Tabla1[[#This Row],[STATUS]]="","",VLOOKUP(D1127,Estatus!$A$2:$B$13,2,0))</f>
        <v>10</v>
      </c>
      <c r="F1127" s="3">
        <f>IF(Tabla1[[#This Row],[STATUS]]="","",VLOOKUP(D1127,Estatus!$A$2:$I$12,9,0))</f>
        <v>1</v>
      </c>
      <c r="G1127" s="12" t="s">
        <v>5765</v>
      </c>
      <c r="H1127" s="7">
        <v>41583</v>
      </c>
      <c r="I1127" s="80">
        <f t="shared" si="340"/>
        <v>2013</v>
      </c>
      <c r="J1127" s="80">
        <f t="shared" si="341"/>
        <v>11</v>
      </c>
      <c r="K1127" s="80">
        <f t="shared" si="342"/>
        <v>5</v>
      </c>
      <c r="L1127" s="80">
        <f t="shared" si="343"/>
        <v>11</v>
      </c>
      <c r="M1127" s="80" t="str">
        <f t="shared" si="344"/>
        <v>05</v>
      </c>
      <c r="N1127" s="80" t="str">
        <f t="shared" si="345"/>
        <v>'2013-11-05'</v>
      </c>
      <c r="O1127" s="80" t="str">
        <f t="shared" si="346"/>
        <v>'2013-11-05 00:00:00'</v>
      </c>
      <c r="P1127" s="7">
        <v>45235</v>
      </c>
      <c r="Q1127" s="80">
        <f t="shared" si="347"/>
        <v>2023</v>
      </c>
      <c r="R1127" s="80">
        <f t="shared" si="348"/>
        <v>11</v>
      </c>
      <c r="S1127" s="80">
        <f t="shared" si="349"/>
        <v>5</v>
      </c>
      <c r="T1127" s="80">
        <f t="shared" si="350"/>
        <v>11</v>
      </c>
      <c r="U1127" s="80" t="str">
        <f t="shared" si="351"/>
        <v>05</v>
      </c>
      <c r="V1127" s="80" t="str">
        <f t="shared" si="352"/>
        <v>'2023-11-05'</v>
      </c>
      <c r="W1127" s="80"/>
      <c r="X1127" s="80" t="str">
        <f t="shared" si="353"/>
        <v>null</v>
      </c>
      <c r="Y1127" s="3" t="s">
        <v>5766</v>
      </c>
      <c r="Z1127" s="124">
        <f>IFERROR(IF(Y1127="","null",VLOOKUP(Y1127,Marcas!$A$2:$C$2024,2,0)),"")</f>
        <v>25</v>
      </c>
      <c r="AA1127" s="3" t="s">
        <v>5766</v>
      </c>
      <c r="AB1127" s="3">
        <f>IFERROR(IF(AA1127="","",IF(AA1127="EMPORIO LEGAL",1,VLOOKUP(AA1127,Clientes!$A$2:$B$1190,2,0))),"")</f>
        <v>16</v>
      </c>
      <c r="AC1127" s="3">
        <f>IFERROR(IF(Tabla1[[#This Row],[id_control]]="null","",VLOOKUP(CONCATENATE(Tabla1[[#This Row],[CLIENTE]],"-",Tabla1[[#This Row],[id_control]]),Hoja1!$C$2:$D$1994,2,0)),"")</f>
        <v>1127</v>
      </c>
      <c r="AD1127" s="3" t="s">
        <v>5767</v>
      </c>
      <c r="AE1127" s="3"/>
      <c r="AF1127" s="3"/>
      <c r="AG1127" s="3"/>
      <c r="AH1127" s="3"/>
      <c r="AI1127" s="3"/>
      <c r="AJ1127" s="3"/>
      <c r="AK1127" s="3"/>
      <c r="AL1127" s="3" t="s">
        <v>5768</v>
      </c>
      <c r="AM1127" s="6"/>
      <c r="AN1127" s="6"/>
      <c r="AO1127" s="6"/>
      <c r="AP1127" s="6"/>
      <c r="AQ1127" s="6"/>
      <c r="AR1127" s="6"/>
      <c r="AS1127" s="6"/>
      <c r="AT1127" s="6"/>
      <c r="AU1127" s="6"/>
      <c r="AV1127" s="6" t="s">
        <v>5769</v>
      </c>
      <c r="AW1127" s="6"/>
      <c r="AX1127" s="6"/>
      <c r="AY1127" s="6"/>
      <c r="AZ1127" s="6"/>
      <c r="BA1127" s="6"/>
      <c r="BB1127" s="6"/>
      <c r="BC1127" s="6"/>
      <c r="BD1127" s="6" t="s">
        <v>5768</v>
      </c>
      <c r="BE1127" s="8">
        <v>1126</v>
      </c>
      <c r="BF1127" s="6" t="str">
        <f t="shared" si="354"/>
        <v>insert into bitacoras_estatus (numero_expediente, numero_registro, representante, fecha_inicio, fecha_vencimiento, id_cliente, id_admin, id_bitacoras_estatus, id_estatus, id_clase, id_marca, created_at, updated_at) values('1429117','1436050','JORGE ENRIQUE ALVAREZ ALVAREZ','2013-11-05','2023-11-05','16','2','1','1',null,25,'2013-11-05 00:00:00','2013-11-05 00:00:00');</v>
      </c>
      <c r="BG1127" s="6" t="str">
        <f t="shared" si="355"/>
        <v>insert into servicios_comentarios (comentario, id_admin, id_estatus, created_at, updated_at) values('TITULO RECIBIDO 03/ABR/14//TITULO ENTREGADO 11/04/14',1,1126,'2013-11-05 00:00:00','2013-11-05 00:00:00');</v>
      </c>
      <c r="BH1127" s="6" t="str">
        <f t="shared" si="356"/>
        <v>insert into servicios_comentarios (comentario, id_admin, id_estatus, created_at, updated_at) values('201 7781',1,1126,'2013-11-05 00:00:00','2013-11-05 00:00:00');</v>
      </c>
      <c r="BI1127" s="137" t="str">
        <f t="shared" si="357"/>
        <v>update bitacoras_estatus set comprobacion_uso = 1, id_estatus=10 where id=1126;</v>
      </c>
      <c r="BJ1127" s="137" t="str">
        <f t="shared" si="358"/>
        <v>update bitacoras_estatus set numero_expediente = '1429117', numero_registro = '1436050', id_estatus = 10, fecha_inicio = '2013-11-05', fecha_vencimiento ='2023-11-05', created_at ='2013-11-05 00:00:00', updated_at ='2013-11-05 00:00:00', id_clase=null, id_marca=25, id_cliente=16, vigencia = 1 where id =1126;</v>
      </c>
      <c r="BK1127" s="137" t="str">
        <f t="shared" si="359"/>
        <v>update bitacoras_estatus set id_estatus = 10 where id =1126;</v>
      </c>
    </row>
    <row r="1128" spans="1:63">
      <c r="A1128" s="3">
        <v>1398361</v>
      </c>
      <c r="B1128" s="3">
        <v>1408935</v>
      </c>
      <c r="C1128" s="3">
        <f>IF(Tabla1[[#This Row],[No. REG.]]="","",1)</f>
        <v>1</v>
      </c>
      <c r="D1128" s="3" t="s">
        <v>46</v>
      </c>
      <c r="E1128" s="3">
        <f>IF(Tabla1[[#This Row],[STATUS]]="","",VLOOKUP(D1128,Estatus!$A$2:$B$13,2,0))</f>
        <v>10</v>
      </c>
      <c r="F1128" s="3">
        <f>IF(Tabla1[[#This Row],[STATUS]]="","",VLOOKUP(D1128,Estatus!$A$2:$I$12,9,0))</f>
        <v>1</v>
      </c>
      <c r="G1128" s="12" t="s">
        <v>1817</v>
      </c>
      <c r="H1128" s="7">
        <v>41486</v>
      </c>
      <c r="I1128" s="80">
        <f t="shared" si="340"/>
        <v>2013</v>
      </c>
      <c r="J1128" s="80">
        <f t="shared" si="341"/>
        <v>7</v>
      </c>
      <c r="K1128" s="80">
        <f t="shared" si="342"/>
        <v>31</v>
      </c>
      <c r="L1128" s="80" t="str">
        <f t="shared" si="343"/>
        <v>07</v>
      </c>
      <c r="M1128" s="80">
        <f t="shared" si="344"/>
        <v>31</v>
      </c>
      <c r="N1128" s="80" t="str">
        <f t="shared" si="345"/>
        <v>'2013-07-31'</v>
      </c>
      <c r="O1128" s="80" t="str">
        <f t="shared" si="346"/>
        <v>'2013-07-31 00:00:00'</v>
      </c>
      <c r="P1128" s="7">
        <v>45138</v>
      </c>
      <c r="Q1128" s="80">
        <f t="shared" si="347"/>
        <v>2023</v>
      </c>
      <c r="R1128" s="80">
        <f t="shared" si="348"/>
        <v>7</v>
      </c>
      <c r="S1128" s="80">
        <f t="shared" si="349"/>
        <v>31</v>
      </c>
      <c r="T1128" s="80" t="str">
        <f t="shared" si="350"/>
        <v>07</v>
      </c>
      <c r="U1128" s="80">
        <f t="shared" si="351"/>
        <v>31</v>
      </c>
      <c r="V1128" s="80" t="str">
        <f t="shared" si="352"/>
        <v>'2023-07-31'</v>
      </c>
      <c r="W1128" s="80"/>
      <c r="X1128" s="80" t="str">
        <f t="shared" si="353"/>
        <v>null</v>
      </c>
      <c r="Y1128" s="3" t="s">
        <v>5770</v>
      </c>
      <c r="Z1128" s="124">
        <f>IFERROR(IF(Y1128="","null",VLOOKUP(Y1128,Marcas!$A$2:$C$2024,2,0)),"")</f>
        <v>10</v>
      </c>
      <c r="AA1128" s="3" t="s">
        <v>5771</v>
      </c>
      <c r="AB1128" s="3">
        <f>IFERROR(IF(AA1128="","",IF(AA1128="EMPORIO LEGAL",1,VLOOKUP(AA1128,Clientes!$A$2:$B$1190,2,0))),"")</f>
        <v>14</v>
      </c>
      <c r="AC1128" s="3">
        <f>IFERROR(IF(Tabla1[[#This Row],[id_control]]="null","",VLOOKUP(CONCATENATE(Tabla1[[#This Row],[CLIENTE]],"-",Tabla1[[#This Row],[id_control]]),Hoja1!$C$2:$D$1994,2,0)),"")</f>
        <v>1128</v>
      </c>
      <c r="AD1128" s="3" t="s">
        <v>3651</v>
      </c>
      <c r="AE1128" s="3"/>
      <c r="AF1128" s="3"/>
      <c r="AG1128" s="3"/>
      <c r="AH1128" s="3"/>
      <c r="AI1128" s="3"/>
      <c r="AJ1128" s="3"/>
      <c r="AK1128" s="3"/>
      <c r="AL1128" s="3"/>
      <c r="AM1128" s="6"/>
      <c r="AN1128" s="6"/>
      <c r="AO1128" s="6"/>
      <c r="AP1128" s="6"/>
      <c r="AQ1128" s="6"/>
      <c r="AR1128" s="6"/>
      <c r="AS1128" s="6"/>
      <c r="AT1128" s="6"/>
      <c r="AU1128" s="6"/>
      <c r="AV1128" s="6"/>
      <c r="AW1128" s="6"/>
      <c r="AX1128" s="6"/>
      <c r="AY1128" s="6"/>
      <c r="AZ1128" s="6"/>
      <c r="BA1128" s="6"/>
      <c r="BB1128" s="6"/>
      <c r="BC1128" s="6"/>
      <c r="BD1128" s="6"/>
      <c r="BE1128" s="8">
        <v>1127</v>
      </c>
      <c r="BF1128" s="6" t="str">
        <f t="shared" si="354"/>
        <v>insert into bitacoras_estatus (numero_expediente, numero_registro, representante, fecha_inicio, fecha_vencimiento, id_cliente, id_admin, id_bitacoras_estatus, id_estatus, id_clase, id_marca, created_at, updated_at) values('1398361','1408935','RAYMUNDO ANDRES CARDONA VILLARREAL','2013-07-31','2023-07-31','14','2','1','1',null,10,'2013-07-31 00:00:00','2013-07-31 00:00:00');</v>
      </c>
      <c r="BG1128" s="6" t="str">
        <f t="shared" si="355"/>
        <v>insert into servicios_comentarios (comentario, id_admin, id_estatus, created_at, updated_at) values('TITULO RECIBIDO 19/12/13',1,1127,'2013-07-31 00:00:00','2013-07-31 00:00:00');</v>
      </c>
      <c r="BH1128" s="6" t="str">
        <f t="shared" si="356"/>
        <v/>
      </c>
      <c r="BI1128" s="137" t="str">
        <f t="shared" si="357"/>
        <v>update bitacoras_estatus set comprobacion_uso = 1, id_estatus=10 where id=1127;</v>
      </c>
      <c r="BJ1128" s="137" t="str">
        <f t="shared" si="358"/>
        <v>update bitacoras_estatus set numero_expediente = '1398361', numero_registro = '1408935', id_estatus = 10, fecha_inicio = '2013-07-31', fecha_vencimiento ='2023-07-31', created_at ='2013-07-31 00:00:00', updated_at ='2013-07-31 00:00:00', id_clase=null, id_marca=10, id_cliente=14, vigencia = 1 where id =1127;</v>
      </c>
      <c r="BK1128" s="137" t="str">
        <f t="shared" si="359"/>
        <v>update bitacoras_estatus set id_estatus = 10 where id =1127;</v>
      </c>
    </row>
    <row r="1129" spans="1:63">
      <c r="A1129" s="6">
        <v>935522</v>
      </c>
      <c r="B1129" s="6">
        <v>1054216</v>
      </c>
      <c r="C1129" s="6">
        <f>IF(Tabla1[[#This Row],[No. REG.]]="","",1)</f>
        <v>1</v>
      </c>
      <c r="D1129" s="3" t="s">
        <v>109</v>
      </c>
      <c r="E1129" s="3">
        <f>IF(Tabla1[[#This Row],[STATUS]]="","",VLOOKUP(D1129,Estatus!$A$2:$B$13,2,0))</f>
        <v>9</v>
      </c>
      <c r="F1129" s="3">
        <f>IF(Tabla1[[#This Row],[STATUS]]="","",VLOOKUP(D1129,Estatus!$A$2:$I$12,9,0))</f>
        <v>0</v>
      </c>
      <c r="G1129" s="12" t="s">
        <v>5772</v>
      </c>
      <c r="H1129" s="7">
        <v>39577</v>
      </c>
      <c r="I1129" s="80">
        <f t="shared" si="340"/>
        <v>2008</v>
      </c>
      <c r="J1129" s="80">
        <f t="shared" si="341"/>
        <v>5</v>
      </c>
      <c r="K1129" s="80">
        <f t="shared" si="342"/>
        <v>9</v>
      </c>
      <c r="L1129" s="80" t="str">
        <f t="shared" si="343"/>
        <v>05</v>
      </c>
      <c r="M1129" s="80" t="str">
        <f t="shared" si="344"/>
        <v>09</v>
      </c>
      <c r="N1129" s="80" t="str">
        <f t="shared" si="345"/>
        <v>'2008-05-09'</v>
      </c>
      <c r="O1129" s="80" t="str">
        <f t="shared" si="346"/>
        <v>'2008-05-09 00:00:00'</v>
      </c>
      <c r="P1129" s="7">
        <v>43229</v>
      </c>
      <c r="Q1129" s="80">
        <f t="shared" si="347"/>
        <v>2018</v>
      </c>
      <c r="R1129" s="80">
        <f t="shared" si="348"/>
        <v>5</v>
      </c>
      <c r="S1129" s="80">
        <f t="shared" si="349"/>
        <v>9</v>
      </c>
      <c r="T1129" s="80" t="str">
        <f t="shared" si="350"/>
        <v>05</v>
      </c>
      <c r="U1129" s="80" t="str">
        <f t="shared" si="351"/>
        <v>09</v>
      </c>
      <c r="V1129" s="80" t="str">
        <f t="shared" si="352"/>
        <v>'2018-05-09'</v>
      </c>
      <c r="W1129" s="80"/>
      <c r="X1129" s="80" t="str">
        <f t="shared" si="353"/>
        <v>null</v>
      </c>
      <c r="Y1129" s="6" t="s">
        <v>8889</v>
      </c>
      <c r="Z1129" s="123">
        <f>IFERROR(IF(Y1129="","null",VLOOKUP(Y1129,Marcas!$A$2:$C$2024,2,0)),"")</f>
        <v>21</v>
      </c>
      <c r="AA1129" s="6" t="s">
        <v>5774</v>
      </c>
      <c r="AB1129" s="6">
        <f>IFERROR(IF(AA1129="","",IF(AA1129="EMPORIO LEGAL",1,VLOOKUP(AA1129,Clientes!$A$2:$B$1190,2,0))),"")</f>
        <v>12</v>
      </c>
      <c r="AC1129" s="6">
        <f>IFERROR(IF(Tabla1[[#This Row],[id_control]]="null","",VLOOKUP(CONCATENATE(Tabla1[[#This Row],[CLIENTE]],"-",Tabla1[[#This Row],[id_control]]),Hoja1!$C$2:$D$1994,2,0)),"")</f>
        <v>1129</v>
      </c>
      <c r="AD1129" s="6" t="s">
        <v>2022</v>
      </c>
      <c r="AE1129" s="6"/>
      <c r="AF1129" s="6"/>
      <c r="AG1129" s="6"/>
      <c r="AH1129" s="6"/>
      <c r="AI1129" s="6"/>
      <c r="AJ1129" s="6"/>
      <c r="AK1129" s="6"/>
      <c r="AL1129" s="6" t="s">
        <v>5775</v>
      </c>
      <c r="AM1129" s="6"/>
      <c r="AN1129" s="6"/>
      <c r="AO1129" s="6"/>
      <c r="AP1129" s="6"/>
      <c r="AQ1129" s="6"/>
      <c r="AR1129" s="6"/>
      <c r="AS1129" s="6"/>
      <c r="AT1129" s="6"/>
      <c r="AU1129" s="6"/>
      <c r="AV1129" s="5"/>
      <c r="AW1129" s="5"/>
      <c r="AX1129" s="5"/>
      <c r="AY1129" s="5"/>
      <c r="AZ1129" s="5"/>
      <c r="BA1129" s="5"/>
      <c r="BB1129" s="5"/>
      <c r="BC1129" s="5"/>
      <c r="BD1129" s="8" t="s">
        <v>5775</v>
      </c>
      <c r="BE1129" s="8">
        <v>1128</v>
      </c>
      <c r="BF1129" s="6" t="str">
        <f t="shared" si="354"/>
        <v>insert into bitacoras_estatus (numero_expediente, numero_registro, representante, fecha_inicio, fecha_vencimiento, id_cliente, id_admin, id_bitacoras_estatus, id_estatus, id_clase, id_marca, created_at, updated_at) values('935522','1054216','GERARDO SALVADOR RENTERIA LUGO','2008-05-09','2018-05-09','12','2','1','1',null,21,'2008-05-09 00:00:00','2008-05-09 00:00:00');</v>
      </c>
      <c r="BG1129" s="6" t="str">
        <f t="shared" si="355"/>
        <v>insert into servicios_comentarios (comentario, id_admin, id_estatus, created_at, updated_at) values('TITULO ENTREGADO 7/11/08',1,1128,'2008-05-09 00:00:00','2008-05-09 00:00:00');</v>
      </c>
      <c r="BH1129" s="6" t="str">
        <f t="shared" si="356"/>
        <v>insert into servicios_comentarios (comentario, id_admin, id_estatus, created_at, updated_at) values('200-7039',1,1128,'2008-05-09 00:00:00','2008-05-09 00:00:00');</v>
      </c>
      <c r="BI1129" s="137" t="str">
        <f t="shared" si="357"/>
        <v>update bitacoras_estatus set comprobacion_uso = 1, id_estatus=9 where id=1128;</v>
      </c>
      <c r="BJ1129" s="137" t="str">
        <f t="shared" si="358"/>
        <v>update bitacoras_estatus set numero_expediente = '935522', numero_registro = '1054216', id_estatus = 9, fecha_inicio = '2008-05-09', fecha_vencimiento ='2018-05-09', created_at ='2008-05-09 00:00:00', updated_at ='2008-05-09 00:00:00', id_clase=null, id_marca=21, id_cliente=12, vigencia = 0 where id =1128;</v>
      </c>
      <c r="BK1129" s="137" t="str">
        <f t="shared" si="359"/>
        <v>update bitacoras_estatus set id_estatus = 9 where id =1128;</v>
      </c>
    </row>
    <row r="1130" spans="1:63">
      <c r="A1130" s="6">
        <v>1333716</v>
      </c>
      <c r="B1130" s="6">
        <v>1359204</v>
      </c>
      <c r="C1130" s="6">
        <f>IF(Tabla1[[#This Row],[No. REG.]]="","",1)</f>
        <v>1</v>
      </c>
      <c r="D1130" s="3" t="s">
        <v>46</v>
      </c>
      <c r="E1130" s="3">
        <f>IF(Tabla1[[#This Row],[STATUS]]="","",VLOOKUP(D1130,Estatus!$A$2:$B$13,2,0))</f>
        <v>10</v>
      </c>
      <c r="F1130" s="3">
        <f>IF(Tabla1[[#This Row],[STATUS]]="","",VLOOKUP(D1130,Estatus!$A$2:$I$12,9,0))</f>
        <v>1</v>
      </c>
      <c r="G1130" s="16" t="s">
        <v>57</v>
      </c>
      <c r="H1130" s="9">
        <v>41256</v>
      </c>
      <c r="I1130" s="81">
        <f t="shared" si="340"/>
        <v>2012</v>
      </c>
      <c r="J1130" s="81">
        <f t="shared" si="341"/>
        <v>12</v>
      </c>
      <c r="K1130" s="81">
        <f t="shared" si="342"/>
        <v>13</v>
      </c>
      <c r="L1130" s="81">
        <f t="shared" si="343"/>
        <v>12</v>
      </c>
      <c r="M1130" s="81">
        <f t="shared" si="344"/>
        <v>13</v>
      </c>
      <c r="N1130" s="81" t="str">
        <f t="shared" si="345"/>
        <v>'2012-12-13'</v>
      </c>
      <c r="O1130" s="81" t="str">
        <f t="shared" si="346"/>
        <v>'2012-12-13 00:00:00'</v>
      </c>
      <c r="P1130" s="9">
        <v>44908</v>
      </c>
      <c r="Q1130" s="81">
        <f t="shared" si="347"/>
        <v>2022</v>
      </c>
      <c r="R1130" s="81">
        <f t="shared" si="348"/>
        <v>12</v>
      </c>
      <c r="S1130" s="81">
        <f t="shared" si="349"/>
        <v>13</v>
      </c>
      <c r="T1130" s="81">
        <f t="shared" si="350"/>
        <v>12</v>
      </c>
      <c r="U1130" s="81">
        <f t="shared" si="351"/>
        <v>13</v>
      </c>
      <c r="V1130" s="81" t="str">
        <f t="shared" si="352"/>
        <v>'2022-12-13'</v>
      </c>
      <c r="W1130" s="81"/>
      <c r="X1130" s="81" t="str">
        <f t="shared" si="353"/>
        <v>null</v>
      </c>
      <c r="Y1130" s="6" t="s">
        <v>5776</v>
      </c>
      <c r="Z1130" s="123">
        <f>IFERROR(IF(Y1130="","null",VLOOKUP(Y1130,Marcas!$A$2:$C$2024,2,0)),"")</f>
        <v>20</v>
      </c>
      <c r="AA1130" s="6" t="s">
        <v>5776</v>
      </c>
      <c r="AB1130" s="6">
        <f>IFERROR(IF(AA1130="","",IF(AA1130="EMPORIO LEGAL",1,VLOOKUP(AA1130,Clientes!$A$2:$B$1190,2,0))),"")</f>
        <v>11</v>
      </c>
      <c r="AC1130" s="6">
        <f>IFERROR(IF(Tabla1[[#This Row],[id_control]]="null","",VLOOKUP(CONCATENATE(Tabla1[[#This Row],[CLIENTE]],"-",Tabla1[[#This Row],[id_control]]),Hoja1!$C$2:$D$1994,2,0)),"")</f>
        <v>1130</v>
      </c>
      <c r="AD1130" s="6" t="s">
        <v>5777</v>
      </c>
      <c r="AE1130" s="6"/>
      <c r="AF1130" s="6"/>
      <c r="AG1130" s="6"/>
      <c r="AH1130" s="6"/>
      <c r="AI1130" s="6"/>
      <c r="AJ1130" s="6"/>
      <c r="AK1130" s="6"/>
      <c r="AL1130" s="3" t="s">
        <v>5778</v>
      </c>
      <c r="AM1130" s="6"/>
      <c r="AN1130" s="6"/>
      <c r="AO1130" s="6"/>
      <c r="AP1130" s="6"/>
      <c r="AQ1130" s="5" t="s">
        <v>5779</v>
      </c>
      <c r="AR1130" s="6"/>
      <c r="AS1130" s="6"/>
      <c r="AT1130" s="6"/>
      <c r="AU1130" s="6"/>
      <c r="AV1130" s="6" t="s">
        <v>5780</v>
      </c>
      <c r="AW1130" s="6"/>
      <c r="AX1130" s="6"/>
      <c r="AY1130" s="6"/>
      <c r="AZ1130" s="6"/>
      <c r="BA1130" s="6"/>
      <c r="BB1130" s="6"/>
      <c r="BC1130" s="6"/>
      <c r="BD1130" s="6" t="s">
        <v>5781</v>
      </c>
      <c r="BE1130" s="8">
        <v>1129</v>
      </c>
      <c r="BF1130" s="6" t="str">
        <f t="shared" si="354"/>
        <v>insert into bitacoras_estatus (numero_expediente, numero_registro, representante, fecha_inicio, fecha_vencimiento, id_cliente, id_admin, id_bitacoras_estatus, id_estatus, id_clase, id_marca, created_at, updated_at) values('1333716','1359204','RAMONA MARIA ELENA VILLALBA NUÑEZ','2012-12-13','2022-12-13','11','2','1','1',null,20,'2012-12-13 00:00:00','2012-12-13 00:00:00');</v>
      </c>
      <c r="BG1130" s="6" t="str">
        <f t="shared" si="355"/>
        <v>insert into servicios_comentarios (comentario, id_admin, id_estatus, created_at, updated_at) values('titulo recibido 24/06/2013',1,1129,'2012-12-13 00:00:00','2012-12-13 00:00:00');</v>
      </c>
      <c r="BH1130" s="6" t="str">
        <f t="shared" si="356"/>
        <v>insert into servicios_comentarios (comentario, id_admin, id_estatus, created_at, updated_at) values('4 21 32 00 CEL.- 614 2 93 31 55',1,1129,'2012-12-13 00:00:00','2012-12-13 00:00:00');</v>
      </c>
      <c r="BI1130" s="137" t="str">
        <f t="shared" si="357"/>
        <v>update bitacoras_estatus set comprobacion_uso = 1, id_estatus=10 where id=1129;</v>
      </c>
      <c r="BJ1130" s="137" t="str">
        <f t="shared" si="358"/>
        <v>update bitacoras_estatus set numero_expediente = '1333716', numero_registro = '1359204', id_estatus = 10, fecha_inicio = '2012-12-13', fecha_vencimiento ='2022-12-13', created_at ='2012-12-13 00:00:00', updated_at ='2012-12-13 00:00:00', id_clase=null, id_marca=20, id_cliente=11, vigencia = 1 where id =1129;</v>
      </c>
      <c r="BK1130" s="137" t="str">
        <f t="shared" si="359"/>
        <v>update bitacoras_estatus set id_estatus = 10 where id =1129;</v>
      </c>
    </row>
    <row r="1131" spans="1:63">
      <c r="A1131" s="6">
        <v>1272902</v>
      </c>
      <c r="B1131" s="6">
        <v>1313316</v>
      </c>
      <c r="C1131" s="6">
        <f>IF(Tabla1[[#This Row],[No. REG.]]="","",1)</f>
        <v>1</v>
      </c>
      <c r="D1131" s="3" t="s">
        <v>46</v>
      </c>
      <c r="E1131" s="3">
        <f>IF(Tabla1[[#This Row],[STATUS]]="","",VLOOKUP(D1131,Estatus!$A$2:$B$13,2,0))</f>
        <v>10</v>
      </c>
      <c r="F1131" s="3">
        <f>IF(Tabla1[[#This Row],[STATUS]]="","",VLOOKUP(D1131,Estatus!$A$2:$I$12,9,0))</f>
        <v>1</v>
      </c>
      <c r="G1131" s="16" t="s">
        <v>5782</v>
      </c>
      <c r="H1131" s="9">
        <v>41025</v>
      </c>
      <c r="I1131" s="81">
        <f t="shared" si="340"/>
        <v>2012</v>
      </c>
      <c r="J1131" s="81">
        <f t="shared" si="341"/>
        <v>4</v>
      </c>
      <c r="K1131" s="81">
        <f t="shared" si="342"/>
        <v>26</v>
      </c>
      <c r="L1131" s="81" t="str">
        <f t="shared" si="343"/>
        <v>04</v>
      </c>
      <c r="M1131" s="81">
        <f t="shared" si="344"/>
        <v>26</v>
      </c>
      <c r="N1131" s="81" t="str">
        <f t="shared" si="345"/>
        <v>'2012-04-26'</v>
      </c>
      <c r="O1131" s="81" t="str">
        <f t="shared" si="346"/>
        <v>'2012-04-26 00:00:00'</v>
      </c>
      <c r="P1131" s="9">
        <v>44677</v>
      </c>
      <c r="Q1131" s="81">
        <f t="shared" si="347"/>
        <v>2022</v>
      </c>
      <c r="R1131" s="81">
        <f t="shared" si="348"/>
        <v>4</v>
      </c>
      <c r="S1131" s="81">
        <f t="shared" si="349"/>
        <v>26</v>
      </c>
      <c r="T1131" s="81" t="str">
        <f t="shared" si="350"/>
        <v>04</v>
      </c>
      <c r="U1131" s="81">
        <f t="shared" si="351"/>
        <v>26</v>
      </c>
      <c r="V1131" s="81" t="str">
        <f t="shared" si="352"/>
        <v>'2022-04-26'</v>
      </c>
      <c r="W1131" s="81"/>
      <c r="X1131" s="81" t="str">
        <f t="shared" si="353"/>
        <v>null</v>
      </c>
      <c r="Y1131" s="6" t="s">
        <v>5783</v>
      </c>
      <c r="Z1131" s="123">
        <f>IFERROR(IF(Y1131="","null",VLOOKUP(Y1131,Marcas!$A$2:$C$2024,2,0)),"")</f>
        <v>19</v>
      </c>
      <c r="AA1131" s="6" t="s">
        <v>5783</v>
      </c>
      <c r="AB1131" s="6">
        <f>IFERROR(IF(AA1131="","",IF(AA1131="EMPORIO LEGAL",1,VLOOKUP(AA1131,Clientes!$A$2:$B$1190,2,0))),"")</f>
        <v>9</v>
      </c>
      <c r="AC1131" s="6">
        <f>IFERROR(IF(Tabla1[[#This Row],[id_control]]="null","",VLOOKUP(CONCATENATE(Tabla1[[#This Row],[CLIENTE]],"-",Tabla1[[#This Row],[id_control]]),Hoja1!$C$2:$D$1994,2,0)),"")</f>
        <v>1131</v>
      </c>
      <c r="AD1131" s="8" t="s">
        <v>5784</v>
      </c>
      <c r="AE1131" s="8" t="s">
        <v>5785</v>
      </c>
      <c r="AF1131" s="6"/>
      <c r="AG1131" s="6"/>
      <c r="AH1131" s="6"/>
      <c r="AI1131" s="6"/>
      <c r="AJ1131" s="6"/>
      <c r="AK1131" s="6"/>
      <c r="AL1131" s="8" t="s">
        <v>5786</v>
      </c>
      <c r="AM1131" s="6"/>
      <c r="AN1131" s="6"/>
      <c r="AO1131" s="6"/>
      <c r="AP1131" s="6"/>
      <c r="AQ1131" s="10" t="s">
        <v>5787</v>
      </c>
      <c r="AR1131" s="6"/>
      <c r="AS1131" s="6"/>
      <c r="AT1131" s="6"/>
      <c r="AU1131" s="6"/>
      <c r="AV1131" s="8" t="s">
        <v>5788</v>
      </c>
      <c r="AW1131" s="10" t="s">
        <v>5789</v>
      </c>
      <c r="AX1131" s="6"/>
      <c r="AY1131" s="6"/>
      <c r="AZ1131" s="6"/>
      <c r="BA1131" s="6"/>
      <c r="BB1131" s="6"/>
      <c r="BC1131" s="6"/>
      <c r="BD1131" s="6" t="s">
        <v>5790</v>
      </c>
      <c r="BE1131" s="8">
        <v>1130</v>
      </c>
      <c r="BF1131" s="6" t="str">
        <f t="shared" si="354"/>
        <v>insert into bitacoras_estatus (numero_expediente, numero_registro, representante, fecha_inicio, fecha_vencimiento, id_cliente, id_admin, id_bitacoras_estatus, id_estatus, id_clase, id_marca, created_at, updated_at) values('1272902','1313316','MARIA CRISTINA CHAVIRA','2012-04-26','2022-04-26','9','2','1','1',null,19,'2012-04-26 00:00:00','2012-04-26 00:00:00');</v>
      </c>
      <c r="BG1131" s="6" t="str">
        <f t="shared" si="355"/>
        <v>insert into servicios_comentarios (comentario, id_admin, id_estatus, created_at, updated_at) values('titulo entregado 23/11/2012',1,1130,'2012-04-26 00:00:00','2012-04-26 00:00:00');</v>
      </c>
      <c r="BH1131" s="6" t="str">
        <f t="shared" si="356"/>
        <v>insert into servicios_comentarios (comentario, id_admin, id_estatus, created_at, updated_at) values('413 7337 CEL.- 614 1 84 51 71',1,1130,'2012-04-26 00:00:00','2012-04-26 00:00:00');</v>
      </c>
      <c r="BI1131" s="137" t="str">
        <f t="shared" si="357"/>
        <v>update bitacoras_estatus set comprobacion_uso = 1, id_estatus=10 where id=1130;</v>
      </c>
      <c r="BJ1131" s="137" t="str">
        <f t="shared" si="358"/>
        <v>update bitacoras_estatus set numero_expediente = '1272902', numero_registro = '1313316', id_estatus = 10, fecha_inicio = '2012-04-26', fecha_vencimiento ='2022-04-26', created_at ='2012-04-26 00:00:00', updated_at ='2012-04-26 00:00:00', id_clase=null, id_marca=19, id_cliente=9, vigencia = 1 where id =1130;</v>
      </c>
      <c r="BK1131" s="137" t="str">
        <f t="shared" si="359"/>
        <v>update bitacoras_estatus set id_estatus = 10 where id =1130;</v>
      </c>
    </row>
    <row r="1132" spans="1:63">
      <c r="A1132" s="6">
        <v>1122121</v>
      </c>
      <c r="B1132" s="6">
        <v>1196552</v>
      </c>
      <c r="C1132" s="6">
        <f>IF(Tabla1[[#This Row],[No. REG.]]="","",1)</f>
        <v>1</v>
      </c>
      <c r="D1132" s="3" t="s">
        <v>46</v>
      </c>
      <c r="E1132" s="3">
        <f>IF(Tabla1[[#This Row],[STATUS]]="","",VLOOKUP(D1132,Estatus!$A$2:$B$13,2,0))</f>
        <v>10</v>
      </c>
      <c r="F1132" s="3">
        <f>IF(Tabla1[[#This Row],[STATUS]]="","",VLOOKUP(D1132,Estatus!$A$2:$I$12,9,0))</f>
        <v>1</v>
      </c>
      <c r="G1132" s="16" t="s">
        <v>231</v>
      </c>
      <c r="H1132" s="9">
        <v>40430</v>
      </c>
      <c r="I1132" s="81">
        <f t="shared" si="340"/>
        <v>2010</v>
      </c>
      <c r="J1132" s="81">
        <f t="shared" si="341"/>
        <v>9</v>
      </c>
      <c r="K1132" s="81">
        <f t="shared" si="342"/>
        <v>9</v>
      </c>
      <c r="L1132" s="81" t="str">
        <f t="shared" si="343"/>
        <v>09</v>
      </c>
      <c r="M1132" s="81" t="str">
        <f t="shared" si="344"/>
        <v>09</v>
      </c>
      <c r="N1132" s="81" t="str">
        <f t="shared" si="345"/>
        <v>'2010-09-09'</v>
      </c>
      <c r="O1132" s="81" t="str">
        <f t="shared" si="346"/>
        <v>'2010-09-09 00:00:00'</v>
      </c>
      <c r="P1132" s="9">
        <v>44083</v>
      </c>
      <c r="Q1132" s="81">
        <f t="shared" si="347"/>
        <v>2020</v>
      </c>
      <c r="R1132" s="81">
        <f t="shared" si="348"/>
        <v>9</v>
      </c>
      <c r="S1132" s="81">
        <f t="shared" si="349"/>
        <v>9</v>
      </c>
      <c r="T1132" s="81" t="str">
        <f t="shared" si="350"/>
        <v>09</v>
      </c>
      <c r="U1132" s="81" t="str">
        <f t="shared" si="351"/>
        <v>09</v>
      </c>
      <c r="V1132" s="81" t="str">
        <f t="shared" si="352"/>
        <v>'2020-09-09'</v>
      </c>
      <c r="W1132" s="81">
        <v>14</v>
      </c>
      <c r="X1132" s="81">
        <f t="shared" si="353"/>
        <v>14</v>
      </c>
      <c r="Y1132" s="16" t="s">
        <v>5791</v>
      </c>
      <c r="Z1132" s="126">
        <f>IFERROR(IF(Y1132="","null",VLOOKUP(Y1132,Marcas!$A$2:$C$2024,2,0)),"")</f>
        <v>18</v>
      </c>
      <c r="AA1132" s="6" t="s">
        <v>5791</v>
      </c>
      <c r="AB1132" s="6">
        <f>IFERROR(IF(AA1132="","",IF(AA1132="EMPORIO LEGAL",1,VLOOKUP(AA1132,Clientes!$A$2:$B$1190,2,0))),"")</f>
        <v>8</v>
      </c>
      <c r="AC1132" s="6">
        <f>IFERROR(IF(Tabla1[[#This Row],[id_control]]="null","",VLOOKUP(CONCATENATE(Tabla1[[#This Row],[CLIENTE]],"-",Tabla1[[#This Row],[id_control]]),Hoja1!$C$2:$D$1994,2,0)),"")</f>
        <v>1132</v>
      </c>
      <c r="AD1132" s="6" t="s">
        <v>5792</v>
      </c>
      <c r="AE1132" s="6"/>
      <c r="AF1132" s="6"/>
      <c r="AG1132" s="6"/>
      <c r="AH1132" s="6"/>
      <c r="AI1132" s="6"/>
      <c r="AJ1132" s="6"/>
      <c r="AK1132" s="6"/>
      <c r="AL1132" s="3" t="s">
        <v>5793</v>
      </c>
      <c r="AM1132" s="6"/>
      <c r="AN1132" s="6"/>
      <c r="AO1132" s="6"/>
      <c r="AP1132" s="6"/>
      <c r="AQ1132" s="8" t="s">
        <v>5794</v>
      </c>
      <c r="AR1132" s="8">
        <v>6141658107</v>
      </c>
      <c r="AS1132" s="6"/>
      <c r="AT1132" s="6"/>
      <c r="AU1132" s="6"/>
      <c r="AV1132" s="6" t="s">
        <v>5795</v>
      </c>
      <c r="AW1132" s="6"/>
      <c r="AX1132" s="6"/>
      <c r="AY1132" s="6"/>
      <c r="AZ1132" s="6"/>
      <c r="BA1132" s="6"/>
      <c r="BB1132" s="6"/>
      <c r="BC1132" s="6"/>
      <c r="BD1132" s="6" t="s">
        <v>5796</v>
      </c>
      <c r="BE1132" s="8">
        <v>1131</v>
      </c>
      <c r="BF1132" s="6" t="str">
        <f t="shared" si="354"/>
        <v>insert into bitacoras_estatus (numero_expediente, numero_registro, representante, fecha_inicio, fecha_vencimiento, id_cliente, id_admin, id_bitacoras_estatus, id_estatus, id_clase, id_marca, created_at, updated_at) values('1122121','1196552','MA DEL ROSARIO NOVOA CONTRERAS','2010-09-09','2020-09-09','8','2','1','1',14,18,'2010-09-09 00:00:00','2010-09-09 00:00:00');</v>
      </c>
      <c r="BG1132" s="6" t="str">
        <f t="shared" si="355"/>
        <v>insert into servicios_comentarios (comentario, id_admin, id_estatus, created_at, updated_at) values('TITULO ENTREGADO',1,1131,'2010-09-09 00:00:00','2010-09-09 00:00:00');</v>
      </c>
      <c r="BH1132" s="6" t="str">
        <f t="shared" si="356"/>
        <v>insert into servicios_comentarios (comentario, id_admin, id_estatus, created_at, updated_at) values('4181521,Rosario 614172 6665 Marco 6141658107',1,1131,'2010-09-09 00:00:00','2010-09-09 00:00:00');</v>
      </c>
      <c r="BI1132" s="137" t="str">
        <f t="shared" si="357"/>
        <v>update bitacoras_estatus set comprobacion_uso = 1, id_estatus=10 where id=1131;</v>
      </c>
      <c r="BJ1132" s="137" t="str">
        <f t="shared" si="358"/>
        <v>update bitacoras_estatus set numero_expediente = '1122121', numero_registro = '1196552', id_estatus = 10, fecha_inicio = '2010-09-09', fecha_vencimiento ='2020-09-09', created_at ='2010-09-09 00:00:00', updated_at ='2010-09-09 00:00:00', id_clase=14, id_marca=18, id_cliente=8, vigencia = 1 where id =1131;</v>
      </c>
      <c r="BK1132" s="137" t="str">
        <f t="shared" si="359"/>
        <v>update bitacoras_estatus set id_estatus = 10 where id =1131;</v>
      </c>
    </row>
    <row r="1133" spans="1:63">
      <c r="A1133" s="6">
        <v>1122122</v>
      </c>
      <c r="B1133" s="6"/>
      <c r="C1133" s="6" t="str">
        <f>IF(Tabla1[[#This Row],[No. REG.]]="","",1)</f>
        <v/>
      </c>
      <c r="D1133" s="3" t="s">
        <v>34</v>
      </c>
      <c r="E1133" s="3">
        <f>IF(Tabla1[[#This Row],[STATUS]]="","",VLOOKUP(D1133,Estatus!$A$2:$B$13,2,0))</f>
        <v>5</v>
      </c>
      <c r="F1133" s="3">
        <f>IF(Tabla1[[#This Row],[STATUS]]="","",VLOOKUP(D1133,Estatus!$A$2:$I$12,9,0))</f>
        <v>0</v>
      </c>
      <c r="G1133" s="16" t="s">
        <v>5676</v>
      </c>
      <c r="H1133" s="7">
        <v>40430</v>
      </c>
      <c r="I1133" s="80">
        <f t="shared" si="340"/>
        <v>2010</v>
      </c>
      <c r="J1133" s="80">
        <f t="shared" si="341"/>
        <v>9</v>
      </c>
      <c r="K1133" s="80">
        <f t="shared" si="342"/>
        <v>9</v>
      </c>
      <c r="L1133" s="80" t="str">
        <f t="shared" si="343"/>
        <v>09</v>
      </c>
      <c r="M1133" s="80" t="str">
        <f t="shared" si="344"/>
        <v>09</v>
      </c>
      <c r="N1133" s="80" t="str">
        <f t="shared" si="345"/>
        <v>'2010-09-09'</v>
      </c>
      <c r="O1133" s="80" t="str">
        <f t="shared" si="346"/>
        <v>'2010-09-09 00:00:00'</v>
      </c>
      <c r="P1133" s="7">
        <v>44083</v>
      </c>
      <c r="Q1133" s="80">
        <f t="shared" si="347"/>
        <v>2020</v>
      </c>
      <c r="R1133" s="80">
        <f t="shared" si="348"/>
        <v>9</v>
      </c>
      <c r="S1133" s="80">
        <f t="shared" si="349"/>
        <v>9</v>
      </c>
      <c r="T1133" s="80" t="str">
        <f t="shared" si="350"/>
        <v>09</v>
      </c>
      <c r="U1133" s="80" t="str">
        <f t="shared" si="351"/>
        <v>09</v>
      </c>
      <c r="V1133" s="80" t="str">
        <f t="shared" si="352"/>
        <v>'2020-09-09'</v>
      </c>
      <c r="W1133" s="80">
        <v>20</v>
      </c>
      <c r="X1133" s="80">
        <f t="shared" si="353"/>
        <v>20</v>
      </c>
      <c r="Y1133" s="16" t="s">
        <v>5791</v>
      </c>
      <c r="Z1133" s="126">
        <f>IFERROR(IF(Y1133="","null",VLOOKUP(Y1133,Marcas!$A$2:$C$2024,2,0)),"")</f>
        <v>18</v>
      </c>
      <c r="AA1133" s="6" t="s">
        <v>5791</v>
      </c>
      <c r="AB1133" s="6">
        <f>IFERROR(IF(AA1133="","",IF(AA1133="EMPORIO LEGAL",1,VLOOKUP(AA1133,Clientes!$A$2:$B$1190,2,0))),"")</f>
        <v>8</v>
      </c>
      <c r="AC1133" s="6">
        <f>IFERROR(IF(Tabla1[[#This Row],[id_control]]="null","",VLOOKUP(CONCATENATE(Tabla1[[#This Row],[CLIENTE]],"-",Tabla1[[#This Row],[id_control]]),Hoja1!$C$2:$D$1994,2,0)),"")</f>
        <v>1132</v>
      </c>
      <c r="AD1133" s="6" t="s">
        <v>5792</v>
      </c>
      <c r="AE1133" s="6"/>
      <c r="AF1133" s="6"/>
      <c r="AG1133" s="6"/>
      <c r="AH1133" s="6"/>
      <c r="AI1133" s="6"/>
      <c r="AJ1133" s="6"/>
      <c r="AK1133" s="6"/>
      <c r="AL1133" s="3" t="s">
        <v>5793</v>
      </c>
      <c r="AM1133" s="6"/>
      <c r="AN1133" s="6"/>
      <c r="AO1133" s="6"/>
      <c r="AP1133" s="6"/>
      <c r="AQ1133" s="8" t="s">
        <v>5794</v>
      </c>
      <c r="AR1133" s="8">
        <v>6141658107</v>
      </c>
      <c r="AS1133" s="6"/>
      <c r="AT1133" s="6"/>
      <c r="AU1133" s="6"/>
      <c r="AV1133" s="6" t="s">
        <v>5795</v>
      </c>
      <c r="AW1133" s="6"/>
      <c r="AX1133" s="6"/>
      <c r="AY1133" s="6"/>
      <c r="AZ1133" s="6"/>
      <c r="BA1133" s="6"/>
      <c r="BB1133" s="6"/>
      <c r="BC1133" s="6"/>
      <c r="BD1133" s="8" t="s">
        <v>5796</v>
      </c>
      <c r="BE1133" s="8">
        <v>1132</v>
      </c>
      <c r="BF1133" s="6" t="str">
        <f t="shared" si="354"/>
        <v>insert into bitacoras_estatus (numero_expediente, numero_registro, representante, fecha_inicio, fecha_vencimiento, id_cliente, id_admin, id_bitacoras_estatus, id_estatus, id_clase, id_marca, created_at, updated_at) values('1122122','','MA DEL ROSARIO NOVOA CONTRERAS','2010-09-09','2020-09-09','8','2','1','1',20,18,'2010-09-09 00:00:00','2010-09-09 00:00:00');</v>
      </c>
      <c r="BG1133" s="6" t="str">
        <f t="shared" si="355"/>
        <v>insert into servicios_comentarios (comentario, id_admin, id_estatus, created_at, updated_at) values('NEGATIVA RECIBIDA 12/09/2011',1,1132,'2010-09-09 00:00:00','2010-09-09 00:00:00');</v>
      </c>
      <c r="BH1133" s="6" t="str">
        <f t="shared" si="356"/>
        <v>insert into servicios_comentarios (comentario, id_admin, id_estatus, created_at, updated_at) values('4181521,Rosario 614172 6665 Marco 6141658107',1,1132,'2010-09-09 00:00:00','2010-09-09 00:00:00');</v>
      </c>
      <c r="BI1133" s="137" t="str">
        <f t="shared" si="357"/>
        <v>update bitacoras_estatus set comprobacion_uso = 1, id_estatus=5 where id=1132;</v>
      </c>
      <c r="BJ1133" s="137" t="str">
        <f t="shared" si="358"/>
        <v>update bitacoras_estatus set numero_expediente = '1122122', numero_registro = '', id_estatus = 5, fecha_inicio = '2010-09-09', fecha_vencimiento ='2020-09-09', created_at ='2010-09-09 00:00:00', updated_at ='2010-09-09 00:00:00', id_clase=20, id_marca=18, id_cliente=8, vigencia = 0 where id =1132;</v>
      </c>
      <c r="BK1133" s="137" t="str">
        <f t="shared" si="359"/>
        <v>update bitacoras_estatus set id_estatus = 5 where id =1132;</v>
      </c>
    </row>
    <row r="1134" spans="1:63">
      <c r="A1134" s="6">
        <v>1122123</v>
      </c>
      <c r="B1134" s="6">
        <v>1199403</v>
      </c>
      <c r="C1134" s="6">
        <f>IF(Tabla1[[#This Row],[No. REG.]]="","",1)</f>
        <v>1</v>
      </c>
      <c r="D1134" s="3" t="s">
        <v>46</v>
      </c>
      <c r="E1134" s="3">
        <f>IF(Tabla1[[#This Row],[STATUS]]="","",VLOOKUP(D1134,Estatus!$A$2:$B$13,2,0))</f>
        <v>10</v>
      </c>
      <c r="F1134" s="3">
        <f>IF(Tabla1[[#This Row],[STATUS]]="","",VLOOKUP(D1134,Estatus!$A$2:$I$12,9,0))</f>
        <v>1</v>
      </c>
      <c r="G1134" s="16" t="s">
        <v>5797</v>
      </c>
      <c r="H1134" s="9">
        <v>40430</v>
      </c>
      <c r="I1134" s="81">
        <f t="shared" si="340"/>
        <v>2010</v>
      </c>
      <c r="J1134" s="81">
        <f t="shared" si="341"/>
        <v>9</v>
      </c>
      <c r="K1134" s="81">
        <f t="shared" si="342"/>
        <v>9</v>
      </c>
      <c r="L1134" s="81" t="str">
        <f t="shared" si="343"/>
        <v>09</v>
      </c>
      <c r="M1134" s="81" t="str">
        <f t="shared" si="344"/>
        <v>09</v>
      </c>
      <c r="N1134" s="81" t="str">
        <f t="shared" si="345"/>
        <v>'2010-09-09'</v>
      </c>
      <c r="O1134" s="81" t="str">
        <f t="shared" si="346"/>
        <v>'2010-09-09 00:00:00'</v>
      </c>
      <c r="P1134" s="9">
        <v>44083</v>
      </c>
      <c r="Q1134" s="81">
        <f t="shared" si="347"/>
        <v>2020</v>
      </c>
      <c r="R1134" s="81">
        <f t="shared" si="348"/>
        <v>9</v>
      </c>
      <c r="S1134" s="81">
        <f t="shared" si="349"/>
        <v>9</v>
      </c>
      <c r="T1134" s="81" t="str">
        <f t="shared" si="350"/>
        <v>09</v>
      </c>
      <c r="U1134" s="81" t="str">
        <f t="shared" si="351"/>
        <v>09</v>
      </c>
      <c r="V1134" s="81" t="str">
        <f t="shared" si="352"/>
        <v>'2020-09-09'</v>
      </c>
      <c r="W1134" s="81">
        <v>24</v>
      </c>
      <c r="X1134" s="81">
        <f t="shared" si="353"/>
        <v>24</v>
      </c>
      <c r="Y1134" s="16" t="s">
        <v>5791</v>
      </c>
      <c r="Z1134" s="126">
        <f>IFERROR(IF(Y1134="","null",VLOOKUP(Y1134,Marcas!$A$2:$C$2024,2,0)),"")</f>
        <v>18</v>
      </c>
      <c r="AA1134" s="6" t="s">
        <v>5791</v>
      </c>
      <c r="AB1134" s="6">
        <f>IFERROR(IF(AA1134="","",IF(AA1134="EMPORIO LEGAL",1,VLOOKUP(AA1134,Clientes!$A$2:$B$1190,2,0))),"")</f>
        <v>8</v>
      </c>
      <c r="AC1134" s="6">
        <f>IFERROR(IF(Tabla1[[#This Row],[id_control]]="null","",VLOOKUP(CONCATENATE(Tabla1[[#This Row],[CLIENTE]],"-",Tabla1[[#This Row],[id_control]]),Hoja1!$C$2:$D$1994,2,0)),"")</f>
        <v>1132</v>
      </c>
      <c r="AD1134" s="6" t="s">
        <v>5792</v>
      </c>
      <c r="AE1134" s="6"/>
      <c r="AF1134" s="6"/>
      <c r="AG1134" s="6"/>
      <c r="AH1134" s="6"/>
      <c r="AI1134" s="6"/>
      <c r="AJ1134" s="6"/>
      <c r="AK1134" s="6"/>
      <c r="AL1134" s="3" t="s">
        <v>5793</v>
      </c>
      <c r="AM1134" s="6"/>
      <c r="AN1134" s="6"/>
      <c r="AO1134" s="6"/>
      <c r="AP1134" s="6"/>
      <c r="AQ1134" s="8" t="s">
        <v>5794</v>
      </c>
      <c r="AR1134" s="8">
        <v>6141658107</v>
      </c>
      <c r="AS1134" s="6"/>
      <c r="AT1134" s="6"/>
      <c r="AU1134" s="6"/>
      <c r="AV1134" s="6" t="s">
        <v>5795</v>
      </c>
      <c r="AW1134" s="6"/>
      <c r="AX1134" s="6"/>
      <c r="AY1134" s="6"/>
      <c r="AZ1134" s="6"/>
      <c r="BA1134" s="6"/>
      <c r="BB1134" s="6"/>
      <c r="BC1134" s="6"/>
      <c r="BD1134" s="6" t="s">
        <v>5796</v>
      </c>
      <c r="BE1134" s="8">
        <v>1133</v>
      </c>
      <c r="BF1134" s="6" t="str">
        <f t="shared" si="354"/>
        <v>insert into bitacoras_estatus (numero_expediente, numero_registro, representante, fecha_inicio, fecha_vencimiento, id_cliente, id_admin, id_bitacoras_estatus, id_estatus, id_clase, id_marca, created_at, updated_at) values('1122123','1199403','MA DEL ROSARIO NOVOA CONTRERAS','2010-09-09','2020-09-09','8','2','1','1',24,18,'2010-09-09 00:00:00','2010-09-09 00:00:00');</v>
      </c>
      <c r="BG1134" s="6" t="str">
        <f t="shared" si="355"/>
        <v>insert into servicios_comentarios (comentario, id_admin, id_estatus, created_at, updated_at) values('TITULO ENTREGADO 25/02/2011',1,1133,'2010-09-09 00:00:00','2010-09-09 00:00:00');</v>
      </c>
      <c r="BH1134" s="6" t="str">
        <f t="shared" si="356"/>
        <v>insert into servicios_comentarios (comentario, id_admin, id_estatus, created_at, updated_at) values('4181521,Rosario 614172 6665 Marco 6141658107',1,1133,'2010-09-09 00:00:00','2010-09-09 00:00:00');</v>
      </c>
      <c r="BI1134" s="137" t="str">
        <f t="shared" si="357"/>
        <v>update bitacoras_estatus set comprobacion_uso = 1, id_estatus=10 where id=1133;</v>
      </c>
      <c r="BJ1134" s="137" t="str">
        <f t="shared" si="358"/>
        <v>update bitacoras_estatus set numero_expediente = '1122123', numero_registro = '1199403', id_estatus = 10, fecha_inicio = '2010-09-09', fecha_vencimiento ='2020-09-09', created_at ='2010-09-09 00:00:00', updated_at ='2010-09-09 00:00:00', id_clase=24, id_marca=18, id_cliente=8, vigencia = 1 where id =1133;</v>
      </c>
      <c r="BK1134" s="137" t="str">
        <f t="shared" si="359"/>
        <v>update bitacoras_estatus set id_estatus = 10 where id =1133;</v>
      </c>
    </row>
    <row r="1135" spans="1:63">
      <c r="A1135" s="3">
        <v>1223760</v>
      </c>
      <c r="B1135" s="3">
        <v>1318321</v>
      </c>
      <c r="C1135" s="3">
        <f>IF(Tabla1[[#This Row],[No. REG.]]="","",1)</f>
        <v>1</v>
      </c>
      <c r="D1135" s="3" t="s">
        <v>46</v>
      </c>
      <c r="E1135" s="3">
        <f>IF(Tabla1[[#This Row],[STATUS]]="","",VLOOKUP(D1135,Estatus!$A$2:$B$13,2,0))</f>
        <v>10</v>
      </c>
      <c r="F1135" s="3">
        <f>IF(Tabla1[[#This Row],[STATUS]]="","",VLOOKUP(D1135,Estatus!$A$2:$I$12,9,0))</f>
        <v>1</v>
      </c>
      <c r="G1135" s="12" t="s">
        <v>5798</v>
      </c>
      <c r="H1135" s="7">
        <v>40841</v>
      </c>
      <c r="I1135" s="80">
        <f t="shared" si="340"/>
        <v>2011</v>
      </c>
      <c r="J1135" s="80">
        <f t="shared" si="341"/>
        <v>10</v>
      </c>
      <c r="K1135" s="80">
        <f t="shared" si="342"/>
        <v>25</v>
      </c>
      <c r="L1135" s="80">
        <f t="shared" si="343"/>
        <v>10</v>
      </c>
      <c r="M1135" s="80">
        <f t="shared" si="344"/>
        <v>25</v>
      </c>
      <c r="N1135" s="80" t="str">
        <f t="shared" si="345"/>
        <v>'2011-10-25'</v>
      </c>
      <c r="O1135" s="80" t="str">
        <f t="shared" si="346"/>
        <v>'2011-10-25 00:00:00'</v>
      </c>
      <c r="P1135" s="7">
        <v>44494</v>
      </c>
      <c r="Q1135" s="80">
        <f t="shared" si="347"/>
        <v>2021</v>
      </c>
      <c r="R1135" s="80">
        <f t="shared" si="348"/>
        <v>10</v>
      </c>
      <c r="S1135" s="80">
        <f t="shared" si="349"/>
        <v>25</v>
      </c>
      <c r="T1135" s="80">
        <f t="shared" si="350"/>
        <v>10</v>
      </c>
      <c r="U1135" s="80">
        <f t="shared" si="351"/>
        <v>25</v>
      </c>
      <c r="V1135" s="80" t="str">
        <f t="shared" si="352"/>
        <v>'2021-10-25'</v>
      </c>
      <c r="W1135" s="80"/>
      <c r="X1135" s="80" t="str">
        <f t="shared" si="353"/>
        <v>null</v>
      </c>
      <c r="Y1135" s="3" t="s">
        <v>5799</v>
      </c>
      <c r="Z1135" s="124">
        <f>IFERROR(IF(Y1135="","null",VLOOKUP(Y1135,Marcas!$A$2:$C$2024,2,0)),"")</f>
        <v>16</v>
      </c>
      <c r="AA1135" s="3" t="s">
        <v>5800</v>
      </c>
      <c r="AB1135" s="3">
        <f>IFERROR(IF(AA1135="","",IF(AA1135="EMPORIO LEGAL",1,VLOOKUP(AA1135,Clientes!$A$2:$B$1190,2,0))),"")</f>
        <v>7</v>
      </c>
      <c r="AC1135" s="3">
        <f>IFERROR(IF(Tabla1[[#This Row],[id_control]]="null","",VLOOKUP(CONCATENATE(Tabla1[[#This Row],[CLIENTE]],"-",Tabla1[[#This Row],[id_control]]),Hoja1!$C$2:$D$1994,2,0)),"")</f>
        <v>1135</v>
      </c>
      <c r="AD1135" s="3" t="s">
        <v>5801</v>
      </c>
      <c r="AE1135" s="3"/>
      <c r="AF1135" s="3"/>
      <c r="AG1135" s="3"/>
      <c r="AH1135" s="3"/>
      <c r="AI1135" s="3"/>
      <c r="AJ1135" s="3"/>
      <c r="AK1135" s="3"/>
      <c r="AL1135" s="3" t="s">
        <v>5802</v>
      </c>
      <c r="AM1135" s="6"/>
      <c r="AN1135" s="6"/>
      <c r="AO1135" s="6"/>
      <c r="AP1135" s="6"/>
      <c r="AQ1135" s="10" t="s">
        <v>5803</v>
      </c>
      <c r="AR1135" s="6"/>
      <c r="AS1135" s="6"/>
      <c r="AT1135" s="6"/>
      <c r="AU1135" s="6"/>
      <c r="AV1135" s="6" t="s">
        <v>5804</v>
      </c>
      <c r="AW1135" s="6"/>
      <c r="AX1135" s="6"/>
      <c r="AY1135" s="6"/>
      <c r="AZ1135" s="6"/>
      <c r="BA1135" s="6"/>
      <c r="BB1135" s="6"/>
      <c r="BC1135" s="6"/>
      <c r="BD1135" s="6" t="s">
        <v>5805</v>
      </c>
      <c r="BE1135" s="8">
        <v>1134</v>
      </c>
      <c r="BF1135" s="6" t="str">
        <f t="shared" si="354"/>
        <v>insert into bitacoras_estatus (numero_expediente, numero_registro, representante, fecha_inicio, fecha_vencimiento, id_cliente, id_admin, id_bitacoras_estatus, id_estatus, id_clase, id_marca, created_at, updated_at) values('1223760','1318321','OSCAR HUMBERTO REZ BAYLON','2011-10-25','2021-10-25','7','2','1','1',null,16,'2011-10-25 00:00:00','2011-10-25 00:00:00');</v>
      </c>
      <c r="BG1135" s="6" t="str">
        <f t="shared" si="355"/>
        <v>insert into servicios_comentarios (comentario, id_admin, id_estatus, created_at, updated_at) values('TITULO ENTREGADO 17/12/2012',1,1134,'2011-10-25 00:00:00','2011-10-25 00:00:00');</v>
      </c>
      <c r="BH1135" s="6" t="str">
        <f t="shared" si="356"/>
        <v>insert into servicios_comentarios (comentario, id_admin, id_estatus, created_at, updated_at) values('4153534, CEL 2337926',1,1134,'2011-10-25 00:00:00','2011-10-25 00:00:00');</v>
      </c>
      <c r="BI1135" s="137" t="str">
        <f t="shared" si="357"/>
        <v>update bitacoras_estatus set comprobacion_uso = 1, id_estatus=10 where id=1134;</v>
      </c>
      <c r="BJ1135" s="137" t="str">
        <f t="shared" si="358"/>
        <v>update bitacoras_estatus set numero_expediente = '1223760', numero_registro = '1318321', id_estatus = 10, fecha_inicio = '2011-10-25', fecha_vencimiento ='2021-10-25', created_at ='2011-10-25 00:00:00', updated_at ='2011-10-25 00:00:00', id_clase=null, id_marca=16, id_cliente=7, vigencia = 1 where id =1134;</v>
      </c>
      <c r="BK1135" s="137" t="str">
        <f t="shared" si="359"/>
        <v>update bitacoras_estatus set id_estatus = 10 where id =1134;</v>
      </c>
    </row>
    <row r="1136" spans="1:63">
      <c r="A1136" s="6">
        <v>873265</v>
      </c>
      <c r="B1136" s="6">
        <v>1028203</v>
      </c>
      <c r="C1136" s="6">
        <f>IF(Tabla1[[#This Row],[No. REG.]]="","",1)</f>
        <v>1</v>
      </c>
      <c r="D1136" s="3" t="s">
        <v>109</v>
      </c>
      <c r="E1136" s="3">
        <f>IF(Tabla1[[#This Row],[STATUS]]="","",VLOOKUP(D1136,Estatus!$A$2:$B$13,2,0))</f>
        <v>9</v>
      </c>
      <c r="F1136" s="3">
        <f>IF(Tabla1[[#This Row],[STATUS]]="","",VLOOKUP(D1136,Estatus!$A$2:$I$12,9,0))</f>
        <v>0</v>
      </c>
      <c r="G1136" s="12" t="s">
        <v>8735</v>
      </c>
      <c r="H1136" s="7">
        <v>39286</v>
      </c>
      <c r="I1136" s="80">
        <f t="shared" si="340"/>
        <v>2007</v>
      </c>
      <c r="J1136" s="80">
        <f t="shared" si="341"/>
        <v>7</v>
      </c>
      <c r="K1136" s="80">
        <f t="shared" si="342"/>
        <v>23</v>
      </c>
      <c r="L1136" s="80" t="str">
        <f t="shared" si="343"/>
        <v>07</v>
      </c>
      <c r="M1136" s="80">
        <f t="shared" si="344"/>
        <v>23</v>
      </c>
      <c r="N1136" s="80" t="str">
        <f t="shared" si="345"/>
        <v>'2007-07-23'</v>
      </c>
      <c r="O1136" s="80" t="str">
        <f t="shared" si="346"/>
        <v>'2007-07-23 00:00:00'</v>
      </c>
      <c r="P1136" s="7">
        <v>42939</v>
      </c>
      <c r="Q1136" s="80">
        <f t="shared" si="347"/>
        <v>2017</v>
      </c>
      <c r="R1136" s="80">
        <f t="shared" si="348"/>
        <v>7</v>
      </c>
      <c r="S1136" s="80">
        <f t="shared" si="349"/>
        <v>23</v>
      </c>
      <c r="T1136" s="80" t="str">
        <f t="shared" si="350"/>
        <v>07</v>
      </c>
      <c r="U1136" s="80">
        <f t="shared" si="351"/>
        <v>23</v>
      </c>
      <c r="V1136" s="80" t="str">
        <f t="shared" si="352"/>
        <v>'2017-07-23'</v>
      </c>
      <c r="W1136" s="80"/>
      <c r="X1136" s="80" t="str">
        <f t="shared" si="353"/>
        <v>null</v>
      </c>
      <c r="Y1136" s="6" t="s">
        <v>5806</v>
      </c>
      <c r="Z1136" s="123">
        <f>IFERROR(IF(Y1136="","null",VLOOKUP(Y1136,Marcas!$A$2:$C$2024,2,0)),"")</f>
        <v>5</v>
      </c>
      <c r="AA1136" s="6" t="s">
        <v>5806</v>
      </c>
      <c r="AB1136" s="6">
        <f>IFERROR(IF(AA1136="","",IF(AA1136="EMPORIO LEGAL",1,VLOOKUP(AA1136,Clientes!$A$2:$B$1190,2,0))),"")</f>
        <v>5</v>
      </c>
      <c r="AC1136" s="6">
        <f>IFERROR(IF(Tabla1[[#This Row],[id_control]]="null","",VLOOKUP(CONCATENATE(Tabla1[[#This Row],[CLIENTE]],"-",Tabla1[[#This Row],[id_control]]),Hoja1!$C$2:$D$1994,2,0)),"")</f>
        <v>1136</v>
      </c>
      <c r="AD1136" s="6" t="s">
        <v>5807</v>
      </c>
      <c r="AE1136" s="6"/>
      <c r="AF1136" s="6"/>
      <c r="AG1136" s="6"/>
      <c r="AH1136" s="6"/>
      <c r="AI1136" s="6"/>
      <c r="AJ1136" s="6"/>
      <c r="AK1136" s="6"/>
      <c r="AL1136" s="6"/>
      <c r="AM1136" s="6"/>
      <c r="AN1136" s="6"/>
      <c r="AO1136" s="6"/>
      <c r="AP1136" s="6"/>
      <c r="AQ1136" s="6" t="s">
        <v>5808</v>
      </c>
      <c r="AR1136" s="6"/>
      <c r="AS1136" s="6"/>
      <c r="AT1136" s="6"/>
      <c r="AU1136" s="6"/>
      <c r="AV1136" s="5" t="s">
        <v>5809</v>
      </c>
      <c r="AW1136" s="5"/>
      <c r="AX1136" s="5"/>
      <c r="AY1136" s="5"/>
      <c r="AZ1136" s="5"/>
      <c r="BA1136" s="5"/>
      <c r="BB1136" s="5"/>
      <c r="BC1136" s="5"/>
      <c r="BD1136" s="8" t="s">
        <v>5810</v>
      </c>
      <c r="BE1136" s="8">
        <v>1135</v>
      </c>
      <c r="BF1136" s="6" t="str">
        <f t="shared" si="354"/>
        <v>insert into bitacoras_estatus (numero_expediente, numero_registro, representante, fecha_inicio, fecha_vencimiento, id_cliente, id_admin, id_bitacoras_estatus, id_estatus, id_clase, id_marca, created_at, updated_at) values('873265','1028203','DARIO GABALDON ACOSTA','2007-07-23','2017-07-23','5','2','1','1',null,5,'2007-07-23 00:00:00','2007-07-23 00:00:00');</v>
      </c>
      <c r="BG1136" s="6" t="str">
        <f t="shared" si="355"/>
        <v>insert into servicios_comentarios (comentario, id_admin, id_estatus, created_at, updated_at) values('makino NO RENOVARÁN',1,1135,'2007-07-23 00:00:00','2007-07-23 00:00:00');</v>
      </c>
      <c r="BH1136" s="6" t="str">
        <f t="shared" si="356"/>
        <v>insert into servicios_comentarios (comentario, id_admin, id_estatus, created_at, updated_at) values('CEL614 427-9029',1,1135,'2007-07-23 00:00:00','2007-07-23 00:00:00');</v>
      </c>
      <c r="BI1136" s="137" t="str">
        <f t="shared" si="357"/>
        <v>update bitacoras_estatus set comprobacion_uso = 1, id_estatus=9 where id=1135;</v>
      </c>
      <c r="BJ1136" s="137" t="str">
        <f t="shared" si="358"/>
        <v>update bitacoras_estatus set numero_expediente = '873265', numero_registro = '1028203', id_estatus = 9, fecha_inicio = '2007-07-23', fecha_vencimiento ='2017-07-23', created_at ='2007-07-23 00:00:00', updated_at ='2007-07-23 00:00:00', id_clase=null, id_marca=5, id_cliente=5, vigencia = 0 where id =1135;</v>
      </c>
      <c r="BK1136" s="137" t="str">
        <f t="shared" si="359"/>
        <v>update bitacoras_estatus set id_estatus = 9 where id =1135;</v>
      </c>
    </row>
    <row r="1137" spans="1:63">
      <c r="A1137" s="3">
        <v>1062749</v>
      </c>
      <c r="B1137" s="3">
        <v>1150715</v>
      </c>
      <c r="C1137" s="3">
        <f>IF(Tabla1[[#This Row],[No. REG.]]="","",1)</f>
        <v>1</v>
      </c>
      <c r="D1137" s="3" t="s">
        <v>46</v>
      </c>
      <c r="E1137" s="3">
        <f>IF(Tabla1[[#This Row],[STATUS]]="","",VLOOKUP(D1137,Estatus!$A$2:$B$13,2,0))</f>
        <v>10</v>
      </c>
      <c r="F1137" s="3">
        <f>IF(Tabla1[[#This Row],[STATUS]]="","",VLOOKUP(D1137,Estatus!$A$2:$I$12,9,0))</f>
        <v>1</v>
      </c>
      <c r="G1137" s="12" t="s">
        <v>5811</v>
      </c>
      <c r="H1137" s="7">
        <v>40203</v>
      </c>
      <c r="I1137" s="80">
        <f t="shared" si="340"/>
        <v>2010</v>
      </c>
      <c r="J1137" s="80">
        <f t="shared" si="341"/>
        <v>1</v>
      </c>
      <c r="K1137" s="80">
        <f t="shared" si="342"/>
        <v>25</v>
      </c>
      <c r="L1137" s="80" t="str">
        <f t="shared" si="343"/>
        <v>01</v>
      </c>
      <c r="M1137" s="80">
        <f t="shared" si="344"/>
        <v>25</v>
      </c>
      <c r="N1137" s="80" t="str">
        <f t="shared" si="345"/>
        <v>'2010-01-25'</v>
      </c>
      <c r="O1137" s="80" t="str">
        <f t="shared" si="346"/>
        <v>'2010-01-25 00:00:00'</v>
      </c>
      <c r="P1137" s="7">
        <v>43855</v>
      </c>
      <c r="Q1137" s="80">
        <f t="shared" si="347"/>
        <v>2020</v>
      </c>
      <c r="R1137" s="80">
        <f t="shared" si="348"/>
        <v>1</v>
      </c>
      <c r="S1137" s="80">
        <f t="shared" si="349"/>
        <v>25</v>
      </c>
      <c r="T1137" s="80" t="str">
        <f t="shared" si="350"/>
        <v>01</v>
      </c>
      <c r="U1137" s="80">
        <f t="shared" si="351"/>
        <v>25</v>
      </c>
      <c r="V1137" s="80" t="str">
        <f t="shared" si="352"/>
        <v>'2020-01-25'</v>
      </c>
      <c r="W1137" s="80"/>
      <c r="X1137" s="80" t="str">
        <f t="shared" si="353"/>
        <v>null</v>
      </c>
      <c r="Y1137" s="3" t="s">
        <v>5812</v>
      </c>
      <c r="Z1137" s="124">
        <f>IFERROR(IF(Y1137="","null",VLOOKUP(Y1137,Marcas!$A$2:$C$2024,2,0)),"")</f>
        <v>4</v>
      </c>
      <c r="AA1137" s="3" t="s">
        <v>5812</v>
      </c>
      <c r="AB1137" s="3">
        <f>IFERROR(IF(AA1137="","",IF(AA1137="EMPORIO LEGAL",1,VLOOKUP(AA1137,Clientes!$A$2:$B$1190,2,0))),"")</f>
        <v>4</v>
      </c>
      <c r="AC1137" s="3">
        <f>IFERROR(IF(Tabla1[[#This Row],[id_control]]="null","",VLOOKUP(CONCATENATE(Tabla1[[#This Row],[CLIENTE]],"-",Tabla1[[#This Row],[id_control]]),Hoja1!$C$2:$D$1994,2,0)),"")</f>
        <v>1137</v>
      </c>
      <c r="AD1137" s="3" t="s">
        <v>5813</v>
      </c>
      <c r="AE1137" s="3"/>
      <c r="AF1137" s="3"/>
      <c r="AG1137" s="3"/>
      <c r="AH1137" s="3"/>
      <c r="AI1137" s="3"/>
      <c r="AJ1137" s="3"/>
      <c r="AK1137" s="3"/>
      <c r="AL1137" s="3" t="s">
        <v>5814</v>
      </c>
      <c r="AM1137" s="6"/>
      <c r="AN1137" s="6"/>
      <c r="AO1137" s="6"/>
      <c r="AP1137" s="6"/>
      <c r="AQ1137" s="6"/>
      <c r="AR1137" s="6"/>
      <c r="AS1137" s="6"/>
      <c r="AT1137" s="6"/>
      <c r="AU1137" s="6"/>
      <c r="AV1137" s="6" t="s">
        <v>5815</v>
      </c>
      <c r="AW1137" s="6"/>
      <c r="AX1137" s="6"/>
      <c r="AY1137" s="6"/>
      <c r="AZ1137" s="6"/>
      <c r="BA1137" s="6"/>
      <c r="BB1137" s="6"/>
      <c r="BC1137" s="6"/>
      <c r="BD1137" s="6" t="s">
        <v>5814</v>
      </c>
      <c r="BE1137" s="8">
        <v>1136</v>
      </c>
      <c r="BF1137" s="6" t="str">
        <f t="shared" si="354"/>
        <v>insert into bitacoras_estatus (numero_expediente, numero_registro, representante, fecha_inicio, fecha_vencimiento, id_cliente, id_admin, id_bitacoras_estatus, id_estatus, id_clase, id_marca, created_at, updated_at) values('1062749','1150715','JOSE LUIS PEREZ RAMIREZ','2010-01-25','2020-01-25','4','2','1','1',null,4,'2010-01-25 00:00:00','2010-01-25 00:00:00');</v>
      </c>
      <c r="BG1137" s="6" t="str">
        <f t="shared" si="355"/>
        <v>insert into servicios_comentarios (comentario, id_admin, id_estatus, created_at, updated_at) values('Título entregado 15/06/2010',1,1136,'2010-01-25 00:00:00','2010-01-25 00:00:00');</v>
      </c>
      <c r="BH1137" s="6" t="str">
        <f t="shared" si="356"/>
        <v>insert into servicios_comentarios (comentario, id_admin, id_estatus, created_at, updated_at) values('(614) 414-1480',1,1136,'2010-01-25 00:00:00','2010-01-25 00:00:00');</v>
      </c>
      <c r="BI1137" s="137" t="str">
        <f t="shared" si="357"/>
        <v>update bitacoras_estatus set comprobacion_uso = 1, id_estatus=10 where id=1136;</v>
      </c>
      <c r="BJ1137" s="137" t="str">
        <f t="shared" si="358"/>
        <v>update bitacoras_estatus set numero_expediente = '1062749', numero_registro = '1150715', id_estatus = 10, fecha_inicio = '2010-01-25', fecha_vencimiento ='2020-01-25', created_at ='2010-01-25 00:00:00', updated_at ='2010-01-25 00:00:00', id_clase=null, id_marca=4, id_cliente=4, vigencia = 1 where id =1136;</v>
      </c>
      <c r="BK1137" s="137" t="str">
        <f t="shared" si="359"/>
        <v>update bitacoras_estatus set id_estatus = 10 where id =1136;</v>
      </c>
    </row>
    <row r="1138" spans="1:63">
      <c r="A1138" s="3">
        <v>1152683</v>
      </c>
      <c r="B1138" s="3">
        <v>1221741</v>
      </c>
      <c r="C1138" s="3">
        <f>IF(Tabla1[[#This Row],[No. REG.]]="","",1)</f>
        <v>1</v>
      </c>
      <c r="D1138" s="3" t="s">
        <v>46</v>
      </c>
      <c r="E1138" s="3">
        <f>IF(Tabla1[[#This Row],[STATUS]]="","",VLOOKUP(D1138,Estatus!$A$2:$B$13,2,0))</f>
        <v>10</v>
      </c>
      <c r="F1138" s="3">
        <f>IF(Tabla1[[#This Row],[STATUS]]="","",VLOOKUP(D1138,Estatus!$A$2:$I$12,9,0))</f>
        <v>1</v>
      </c>
      <c r="G1138" s="12" t="s">
        <v>5816</v>
      </c>
      <c r="H1138" s="7">
        <v>40562</v>
      </c>
      <c r="I1138" s="80">
        <f t="shared" si="340"/>
        <v>2011</v>
      </c>
      <c r="J1138" s="80">
        <f t="shared" si="341"/>
        <v>1</v>
      </c>
      <c r="K1138" s="80">
        <f t="shared" si="342"/>
        <v>19</v>
      </c>
      <c r="L1138" s="80" t="str">
        <f t="shared" si="343"/>
        <v>01</v>
      </c>
      <c r="M1138" s="80">
        <f t="shared" si="344"/>
        <v>19</v>
      </c>
      <c r="N1138" s="80" t="str">
        <f t="shared" si="345"/>
        <v>'2011-01-19'</v>
      </c>
      <c r="O1138" s="80" t="str">
        <f t="shared" si="346"/>
        <v>'2011-01-19 00:00:00'</v>
      </c>
      <c r="P1138" s="7">
        <v>44215</v>
      </c>
      <c r="Q1138" s="80">
        <f t="shared" si="347"/>
        <v>2021</v>
      </c>
      <c r="R1138" s="80">
        <f t="shared" si="348"/>
        <v>1</v>
      </c>
      <c r="S1138" s="80">
        <f t="shared" si="349"/>
        <v>19</v>
      </c>
      <c r="T1138" s="80" t="str">
        <f t="shared" si="350"/>
        <v>01</v>
      </c>
      <c r="U1138" s="80">
        <f t="shared" si="351"/>
        <v>19</v>
      </c>
      <c r="V1138" s="80" t="str">
        <f t="shared" si="352"/>
        <v>'2021-01-19'</v>
      </c>
      <c r="W1138" s="80"/>
      <c r="X1138" s="80" t="str">
        <f t="shared" si="353"/>
        <v>null</v>
      </c>
      <c r="Y1138" s="3" t="s">
        <v>5817</v>
      </c>
      <c r="Z1138" s="124">
        <f>IFERROR(IF(Y1138="","null",VLOOKUP(Y1138,Marcas!$A$2:$C$2024,2,0)),"")</f>
        <v>2</v>
      </c>
      <c r="AA1138" s="3" t="s">
        <v>5817</v>
      </c>
      <c r="AB1138" s="3">
        <f>IFERROR(IF(AA1138="","",IF(AA1138="EMPORIO LEGAL",1,VLOOKUP(AA1138,Clientes!$A$2:$B$1190,2,0))),"")</f>
        <v>2</v>
      </c>
      <c r="AC1138" s="3">
        <f>IFERROR(IF(Tabla1[[#This Row],[id_control]]="null","",VLOOKUP(CONCATENATE(Tabla1[[#This Row],[CLIENTE]],"-",Tabla1[[#This Row],[id_control]]),Hoja1!$C$2:$D$1994,2,0)),"")</f>
        <v>1138</v>
      </c>
      <c r="AD1138" s="3" t="s">
        <v>5818</v>
      </c>
      <c r="AE1138" s="3"/>
      <c r="AF1138" s="3"/>
      <c r="AG1138" s="3"/>
      <c r="AH1138" s="3"/>
      <c r="AI1138" s="3"/>
      <c r="AJ1138" s="3"/>
      <c r="AK1138" s="3"/>
      <c r="AL1138" s="3" t="s">
        <v>5819</v>
      </c>
      <c r="AM1138" s="6"/>
      <c r="AN1138" s="6"/>
      <c r="AO1138" s="6"/>
      <c r="AP1138" s="6"/>
      <c r="AQ1138" s="8">
        <v>6141814161</v>
      </c>
      <c r="AR1138" s="6"/>
      <c r="AS1138" s="6"/>
      <c r="AT1138" s="6"/>
      <c r="AU1138" s="6"/>
      <c r="AV1138" s="6" t="s">
        <v>5820</v>
      </c>
      <c r="AW1138" s="6"/>
      <c r="AX1138" s="6"/>
      <c r="AY1138" s="6"/>
      <c r="AZ1138" s="6"/>
      <c r="BA1138" s="6"/>
      <c r="BB1138" s="6"/>
      <c r="BC1138" s="6"/>
      <c r="BD1138" s="6" t="s">
        <v>5821</v>
      </c>
      <c r="BE1138" s="8">
        <v>1137</v>
      </c>
      <c r="BF1138" s="6" t="str">
        <f t="shared" si="354"/>
        <v>insert into bitacoras_estatus (numero_expediente, numero_registro, representante, fecha_inicio, fecha_vencimiento, id_cliente, id_admin, id_bitacoras_estatus, id_estatus, id_clase, id_marca, created_at, updated_at) values('1152683','1221741','CARMEN LETICIA LEAL DOMINGUEZ','2011-01-19','2021-01-19','2','2','1','1',null,2,'2011-01-19 00:00:00','2011-01-19 00:00:00');</v>
      </c>
      <c r="BG1138" s="6" t="str">
        <f t="shared" si="355"/>
        <v>insert into servicios_comentarios (comentario, id_admin, id_estatus, created_at, updated_at) values('TITULO ENTERGADO 03/08/2011',1,1137,'2011-01-19 00:00:00','2011-01-19 00:00:00');</v>
      </c>
      <c r="BH1138" s="6" t="str">
        <f t="shared" si="356"/>
        <v>insert into servicios_comentarios (comentario, id_admin, id_estatus, created_at, updated_at) values('426 0724, CEL 6141814161',1,1137,'2011-01-19 00:00:00','2011-01-19 00:00:00');</v>
      </c>
      <c r="BI1138" s="137" t="str">
        <f t="shared" si="357"/>
        <v>update bitacoras_estatus set comprobacion_uso = 1, id_estatus=10 where id=1137;</v>
      </c>
      <c r="BJ1138" s="137" t="str">
        <f t="shared" si="358"/>
        <v>update bitacoras_estatus set numero_expediente = '1152683', numero_registro = '1221741', id_estatus = 10, fecha_inicio = '2011-01-19', fecha_vencimiento ='2021-01-19', created_at ='2011-01-19 00:00:00', updated_at ='2011-01-19 00:00:00', id_clase=null, id_marca=2, id_cliente=2, vigencia = 1 where id =1137;</v>
      </c>
      <c r="BK1138" s="137" t="str">
        <f t="shared" si="359"/>
        <v>update bitacoras_estatus set id_estatus = 10 where id =1137;</v>
      </c>
    </row>
    <row r="1139" spans="1:63" ht="27">
      <c r="A1139" s="6">
        <v>453603</v>
      </c>
      <c r="B1139" s="6">
        <v>695380</v>
      </c>
      <c r="C1139" s="6">
        <f>IF(Tabla1[[#This Row],[No. REG.]]="","",1)</f>
        <v>1</v>
      </c>
      <c r="D1139" s="3" t="s">
        <v>46</v>
      </c>
      <c r="E1139" s="3">
        <f>IF(Tabla1[[#This Row],[STATUS]]="","",VLOOKUP(D1139,Estatus!$A$2:$B$13,2,0))</f>
        <v>10</v>
      </c>
      <c r="F1139" s="3">
        <f>IF(Tabla1[[#This Row],[STATUS]]="","",VLOOKUP(D1139,Estatus!$A$2:$I$12,9,0))</f>
        <v>1</v>
      </c>
      <c r="G1139" s="12" t="s">
        <v>8736</v>
      </c>
      <c r="H1139" s="7">
        <v>36811</v>
      </c>
      <c r="I1139" s="80">
        <f t="shared" si="340"/>
        <v>2000</v>
      </c>
      <c r="J1139" s="80">
        <f t="shared" si="341"/>
        <v>10</v>
      </c>
      <c r="K1139" s="80">
        <f t="shared" si="342"/>
        <v>12</v>
      </c>
      <c r="L1139" s="80">
        <f t="shared" si="343"/>
        <v>10</v>
      </c>
      <c r="M1139" s="80">
        <f t="shared" si="344"/>
        <v>12</v>
      </c>
      <c r="N1139" s="80" t="str">
        <f t="shared" si="345"/>
        <v>'2000-10-12'</v>
      </c>
      <c r="O1139" s="80" t="str">
        <f t="shared" si="346"/>
        <v>'2000-10-12 00:00:00'</v>
      </c>
      <c r="P1139" s="7">
        <v>44116</v>
      </c>
      <c r="Q1139" s="80">
        <f t="shared" si="347"/>
        <v>2020</v>
      </c>
      <c r="R1139" s="80">
        <f t="shared" si="348"/>
        <v>10</v>
      </c>
      <c r="S1139" s="80">
        <f t="shared" si="349"/>
        <v>12</v>
      </c>
      <c r="T1139" s="80">
        <f t="shared" si="350"/>
        <v>10</v>
      </c>
      <c r="U1139" s="80">
        <f t="shared" si="351"/>
        <v>12</v>
      </c>
      <c r="V1139" s="80" t="str">
        <f t="shared" si="352"/>
        <v>'2020-10-12'</v>
      </c>
      <c r="W1139" s="80"/>
      <c r="X1139" s="80" t="str">
        <f t="shared" si="353"/>
        <v>null</v>
      </c>
      <c r="Y1139" s="51" t="s">
        <v>1542</v>
      </c>
      <c r="Z1139" s="131">
        <f>IFERROR(IF(Y1139="","null",VLOOKUP(Y1139,Marcas!$A$2:$C$2024,2,0)),"")</f>
        <v>1178</v>
      </c>
      <c r="AA1139" s="16" t="s">
        <v>1542</v>
      </c>
      <c r="AB1139" s="6">
        <f>IFERROR(IF(AA1139="","",IF(AA1139="EMPORIO LEGAL",1,VLOOKUP(AA1139,Clientes!$A$2:$B$1190,2,0))),"")</f>
        <v>834</v>
      </c>
      <c r="AC1139" s="6">
        <f>IFERROR(IF(Tabla1[[#This Row],[id_control]]="null","",VLOOKUP(CONCATENATE(Tabla1[[#This Row],[CLIENTE]],"-",Tabla1[[#This Row],[id_control]]),Hoja1!$C$2:$D$1994,2,0)),"")</f>
        <v>285</v>
      </c>
      <c r="AD1139" s="6" t="s">
        <v>1543</v>
      </c>
      <c r="AE1139" s="6"/>
      <c r="AF1139" s="6"/>
      <c r="AG1139" s="6"/>
      <c r="AH1139" s="6"/>
      <c r="AI1139" s="6"/>
      <c r="AJ1139" s="6"/>
      <c r="AK1139" s="6"/>
      <c r="AL1139" s="3">
        <v>6142054603</v>
      </c>
      <c r="AM1139" s="5">
        <v>6142008499</v>
      </c>
      <c r="AN1139" s="5">
        <v>6142008498</v>
      </c>
      <c r="AO1139" s="5"/>
      <c r="AP1139" s="5"/>
      <c r="AQ1139" s="5">
        <v>6141049305</v>
      </c>
      <c r="AR1139" s="5">
        <v>6141877619</v>
      </c>
      <c r="AS1139" s="5"/>
      <c r="AT1139" s="5"/>
      <c r="AU1139" s="5"/>
      <c r="AV1139" s="6" t="s">
        <v>1544</v>
      </c>
      <c r="AW1139" s="6"/>
      <c r="AX1139" s="6"/>
      <c r="AY1139" s="6"/>
      <c r="AZ1139" s="6"/>
      <c r="BA1139" s="6"/>
      <c r="BB1139" s="6"/>
      <c r="BC1139" s="6"/>
      <c r="BD1139" s="8" t="s">
        <v>1545</v>
      </c>
      <c r="BE1139" s="8">
        <v>1138</v>
      </c>
      <c r="BF1139" s="6" t="str">
        <f t="shared" si="354"/>
        <v>insert into bitacoras_estatus (numero_expediente, numero_registro, representante, fecha_inicio, fecha_vencimiento, id_cliente, id_admin, id_bitacoras_estatus, id_estatus, id_clase, id_marca, created_at, updated_at) values('453603','695380','LEOPOLDO PIZARRO LEE','2000-10-12','2020-10-12','834','2','1','1',null,1178,'2000-10-12 00:00:00','2000-10-12 00:00:00');</v>
      </c>
      <c r="BG1139" s="6" t="str">
        <f t="shared" si="355"/>
        <v>insert into servicios_comentarios (comentario, id_admin, id_estatus, created_at, updated_at) values('LLAMAR EL 12 ABRIL 2010. YA RENOVARON. MONITOREO PARA PRÓXIMA RENOVACIÓN.',1,1138,'2000-10-12 00:00:00','2000-10-12 00:00:00');</v>
      </c>
      <c r="BH1139" s="6" t="str">
        <f t="shared" si="356"/>
        <v>insert into servicios_comentarios (comentario, id_admin, id_estatus, created_at, updated_at) values('CEL.- 104-9305, CEL.- 187-7619, 205-4603, 200-8499, 98,',1,1138,'2000-10-12 00:00:00','2000-10-12 00:00:00');</v>
      </c>
      <c r="BI1139" s="137" t="str">
        <f t="shared" si="357"/>
        <v>update bitacoras_estatus set comprobacion_uso = 1, id_estatus=10 where id=1138;</v>
      </c>
      <c r="BJ1139" s="137" t="str">
        <f t="shared" si="358"/>
        <v>update bitacoras_estatus set numero_expediente = '453603', numero_registro = '695380', id_estatus = 10, fecha_inicio = '2000-10-12', fecha_vencimiento ='2020-10-12', created_at ='2000-10-12 00:00:00', updated_at ='2000-10-12 00:00:00', id_clase=null, id_marca=1178, id_cliente=834, vigencia = 1 where id =1138;</v>
      </c>
      <c r="BK1139" s="137" t="str">
        <f t="shared" si="359"/>
        <v>update bitacoras_estatus set id_estatus = 10 where id =1138;</v>
      </c>
    </row>
    <row r="1140" spans="1:63">
      <c r="A1140" s="23">
        <v>481382</v>
      </c>
      <c r="B1140" s="23">
        <v>714395</v>
      </c>
      <c r="C1140" s="23">
        <f>IF(Tabla1[[#This Row],[No. REG.]]="","",1)</f>
        <v>1</v>
      </c>
      <c r="D1140" s="23" t="s">
        <v>109</v>
      </c>
      <c r="E1140" s="23">
        <f>IF(Tabla1[[#This Row],[STATUS]]="","",VLOOKUP(D1140,Estatus!$A$2:$B$13,2,0))</f>
        <v>9</v>
      </c>
      <c r="F1140" s="23">
        <f>IF(Tabla1[[#This Row],[STATUS]]="","",VLOOKUP(D1140,Estatus!$A$2:$I$12,9,0))</f>
        <v>0</v>
      </c>
      <c r="G1140" s="97"/>
      <c r="H1140" s="24">
        <v>37000</v>
      </c>
      <c r="I1140" s="98">
        <f t="shared" si="340"/>
        <v>2001</v>
      </c>
      <c r="J1140" s="98">
        <f t="shared" si="341"/>
        <v>4</v>
      </c>
      <c r="K1140" s="98">
        <f t="shared" si="342"/>
        <v>19</v>
      </c>
      <c r="L1140" s="98" t="str">
        <f t="shared" si="343"/>
        <v>04</v>
      </c>
      <c r="M1140" s="98">
        <f t="shared" si="344"/>
        <v>19</v>
      </c>
      <c r="N1140" s="98" t="str">
        <f t="shared" si="345"/>
        <v>'2001-04-19'</v>
      </c>
      <c r="O1140" s="98" t="str">
        <f t="shared" si="346"/>
        <v>'2001-04-19 00:00:00'</v>
      </c>
      <c r="P1140" s="24">
        <v>40652</v>
      </c>
      <c r="Q1140" s="98">
        <f t="shared" si="347"/>
        <v>2011</v>
      </c>
      <c r="R1140" s="98">
        <f t="shared" si="348"/>
        <v>4</v>
      </c>
      <c r="S1140" s="98">
        <f t="shared" si="349"/>
        <v>19</v>
      </c>
      <c r="T1140" s="98" t="str">
        <f t="shared" si="350"/>
        <v>04</v>
      </c>
      <c r="U1140" s="98">
        <f t="shared" si="351"/>
        <v>19</v>
      </c>
      <c r="V1140" s="98" t="str">
        <f t="shared" si="352"/>
        <v>'2011-04-19'</v>
      </c>
      <c r="W1140" s="98"/>
      <c r="X1140" s="98" t="str">
        <f t="shared" si="353"/>
        <v>null</v>
      </c>
      <c r="Y1140" s="53" t="s">
        <v>5822</v>
      </c>
      <c r="Z1140" s="132">
        <f>IFERROR(IF(Y1140="","null",VLOOKUP(Y1140,Marcas!$A$2:$C$2024,2,0)),"")</f>
        <v>188</v>
      </c>
      <c r="AA1140" s="54" t="s">
        <v>8623</v>
      </c>
      <c r="AB1140" s="23">
        <f>IFERROR(IF(AA1140="","",IF(AA1140="EMPORIO LEGAL",1,VLOOKUP(AA1140,Clientes!$A$2:$B$1190,2,0))),"")</f>
        <v>1134</v>
      </c>
      <c r="AC1140" s="23">
        <f>IFERROR(IF(Tabla1[[#This Row],[id_control]]="null","",VLOOKUP(CONCATENATE(Tabla1[[#This Row],[CLIENTE]],"-",Tabla1[[#This Row],[id_control]]),Hoja1!$C$2:$D$1994,2,0)),"")</f>
        <v>1140</v>
      </c>
      <c r="AD1140" s="23"/>
      <c r="AE1140" s="23"/>
      <c r="AF1140" s="23"/>
      <c r="AG1140" s="23"/>
      <c r="AH1140" s="23"/>
      <c r="AI1140" s="23"/>
      <c r="AJ1140" s="23"/>
      <c r="AK1140" s="23"/>
      <c r="AL1140" s="25"/>
      <c r="AM1140" s="6"/>
      <c r="AN1140" s="6"/>
      <c r="AO1140" s="6"/>
      <c r="AP1140" s="6"/>
      <c r="AQ1140" s="6"/>
      <c r="AR1140" s="6"/>
      <c r="AS1140" s="6"/>
      <c r="AT1140" s="6"/>
      <c r="AU1140" s="6"/>
      <c r="AV1140" s="6"/>
      <c r="AW1140" s="6"/>
      <c r="AX1140" s="6"/>
      <c r="AY1140" s="6"/>
      <c r="AZ1140" s="6"/>
      <c r="BA1140" s="6"/>
      <c r="BB1140" s="6"/>
      <c r="BC1140" s="6"/>
      <c r="BD1140" s="25"/>
      <c r="BE1140" s="8">
        <v>1139</v>
      </c>
      <c r="BF1140" s="6" t="str">
        <f t="shared" si="354"/>
        <v>insert into bitacoras_estatus (numero_expediente, numero_registro, representante, fecha_inicio, fecha_vencimiento, id_cliente, id_admin, id_bitacoras_estatus, id_estatus, id_clase, id_marca, created_at, updated_at) values('481382','714395','','2001-04-19','2011-04-19','1134','2','1','1',null,188,'2001-04-19 00:00:00','2001-04-19 00:00:00');</v>
      </c>
      <c r="BG1140" s="6" t="str">
        <f t="shared" si="355"/>
        <v/>
      </c>
      <c r="BH1140" s="6" t="str">
        <f t="shared" si="356"/>
        <v/>
      </c>
      <c r="BI1140" s="137" t="str">
        <f t="shared" si="357"/>
        <v>update bitacoras_estatus set comprobacion_uso = 1, id_estatus=9 where id=1139;</v>
      </c>
      <c r="BJ1140" s="137" t="str">
        <f t="shared" si="358"/>
        <v>update bitacoras_estatus set numero_expediente = '481382', numero_registro = '714395', id_estatus = 9, fecha_inicio = '2001-04-19', fecha_vencimiento ='2011-04-19', created_at ='2001-04-19 00:00:00', updated_at ='2001-04-19 00:00:00', id_clase=null, id_marca=188, id_cliente=1134, vigencia = 0 where id =1139;</v>
      </c>
      <c r="BK1140" s="137" t="str">
        <f t="shared" si="359"/>
        <v>update bitacoras_estatus set id_estatus = 9 where id =1139;</v>
      </c>
    </row>
    <row r="1141" spans="1:63">
      <c r="A1141" s="23">
        <v>536905</v>
      </c>
      <c r="B1141" s="23">
        <v>956444</v>
      </c>
      <c r="C1141" s="23">
        <f>IF(Tabla1[[#This Row],[No. REG.]]="","",1)</f>
        <v>1</v>
      </c>
      <c r="D1141" s="23" t="s">
        <v>109</v>
      </c>
      <c r="E1141" s="23">
        <f>IF(Tabla1[[#This Row],[STATUS]]="","",VLOOKUP(D1141,Estatus!$A$2:$B$13,2,0))</f>
        <v>9</v>
      </c>
      <c r="F1141" s="23">
        <f>IF(Tabla1[[#This Row],[STATUS]]="","",VLOOKUP(D1141,Estatus!$A$2:$I$12,9,0))</f>
        <v>0</v>
      </c>
      <c r="G1141" s="97" t="s">
        <v>3629</v>
      </c>
      <c r="H1141" s="24">
        <v>37316</v>
      </c>
      <c r="I1141" s="98">
        <f t="shared" si="340"/>
        <v>2002</v>
      </c>
      <c r="J1141" s="98">
        <f t="shared" si="341"/>
        <v>3</v>
      </c>
      <c r="K1141" s="98">
        <f t="shared" si="342"/>
        <v>1</v>
      </c>
      <c r="L1141" s="98" t="str">
        <f t="shared" si="343"/>
        <v>03</v>
      </c>
      <c r="M1141" s="98" t="str">
        <f t="shared" si="344"/>
        <v>01</v>
      </c>
      <c r="N1141" s="98" t="str">
        <f t="shared" si="345"/>
        <v>'2002-03-01'</v>
      </c>
      <c r="O1141" s="98" t="str">
        <f t="shared" si="346"/>
        <v>'2002-03-01 00:00:00'</v>
      </c>
      <c r="P1141" s="24">
        <v>40969</v>
      </c>
      <c r="Q1141" s="98">
        <f t="shared" si="347"/>
        <v>2012</v>
      </c>
      <c r="R1141" s="98">
        <f t="shared" si="348"/>
        <v>3</v>
      </c>
      <c r="S1141" s="98">
        <f t="shared" si="349"/>
        <v>1</v>
      </c>
      <c r="T1141" s="98" t="str">
        <f t="shared" si="350"/>
        <v>03</v>
      </c>
      <c r="U1141" s="98" t="str">
        <f t="shared" si="351"/>
        <v>01</v>
      </c>
      <c r="V1141" s="98" t="str">
        <f t="shared" si="352"/>
        <v>'2012-03-01'</v>
      </c>
      <c r="W1141" s="98"/>
      <c r="X1141" s="98" t="str">
        <f t="shared" si="353"/>
        <v>null</v>
      </c>
      <c r="Y1141" s="54" t="s">
        <v>5823</v>
      </c>
      <c r="Z1141" s="133">
        <f>IFERROR(IF(Y1141="","null",VLOOKUP(Y1141,Marcas!$A$2:$C$2024,2,0)),"")</f>
        <v>595</v>
      </c>
      <c r="AA1141" s="54" t="s">
        <v>8622</v>
      </c>
      <c r="AB1141" s="23">
        <f>IFERROR(IF(AA1141="","",IF(AA1141="EMPORIO LEGAL",1,VLOOKUP(AA1141,Clientes!$A$2:$B$1190,2,0))),"")</f>
        <v>1135</v>
      </c>
      <c r="AC1141" s="23">
        <f>IFERROR(IF(Tabla1[[#This Row],[id_control]]="null","",VLOOKUP(CONCATENATE(Tabla1[[#This Row],[CLIENTE]],"-",Tabla1[[#This Row],[id_control]]),Hoja1!$C$2:$D$1994,2,0)),"")</f>
        <v>1141</v>
      </c>
      <c r="AD1141" s="23" t="s">
        <v>5824</v>
      </c>
      <c r="AE1141" s="23"/>
      <c r="AF1141" s="23"/>
      <c r="AG1141" s="23"/>
      <c r="AH1141" s="23"/>
      <c r="AI1141" s="23"/>
      <c r="AJ1141" s="23"/>
      <c r="AK1141" s="23"/>
      <c r="AL1141" s="25"/>
      <c r="AM1141" s="6"/>
      <c r="AN1141" s="6"/>
      <c r="AO1141" s="6"/>
      <c r="AP1141" s="6"/>
      <c r="AQ1141" s="6"/>
      <c r="AR1141" s="6"/>
      <c r="AS1141" s="6"/>
      <c r="AT1141" s="6"/>
      <c r="AU1141" s="6"/>
      <c r="AV1141" s="6"/>
      <c r="AW1141" s="6"/>
      <c r="AX1141" s="6"/>
      <c r="AY1141" s="6"/>
      <c r="AZ1141" s="6"/>
      <c r="BA1141" s="6"/>
      <c r="BB1141" s="6"/>
      <c r="BC1141" s="6"/>
      <c r="BD1141" s="25" t="s">
        <v>3449</v>
      </c>
      <c r="BE1141" s="8">
        <v>1140</v>
      </c>
      <c r="BF1141" s="6" t="str">
        <f t="shared" si="354"/>
        <v>insert into bitacoras_estatus (numero_expediente, numero_registro, representante, fecha_inicio, fecha_vencimiento, id_cliente, id_admin, id_bitacoras_estatus, id_estatus, id_clase, id_marca, created_at, updated_at) values('536905','956444','ANTONIA HERRERA RAMIREZ (PON GARABATOS)','2002-03-01','2012-03-01','1135','2','1','1',null,595,'2002-03-01 00:00:00','2002-03-01 00:00:00');</v>
      </c>
      <c r="BG1141" s="6" t="str">
        <f t="shared" si="355"/>
        <v>insert into servicios_comentarios (comentario, id_admin, id_estatus, created_at, updated_at) values('MONITOREO HASTA VENCIMIENTO',1,1140,'2002-03-01 00:00:00','2002-03-01 00:00:00');</v>
      </c>
      <c r="BH1141" s="6" t="str">
        <f t="shared" si="356"/>
        <v>insert into servicios_comentarios (comentario, id_admin, id_estatus, created_at, updated_at) values('MAS 6 MESES',1,1140,'2002-03-01 00:00:00','2002-03-01 00:00:00');</v>
      </c>
      <c r="BI1141" s="137" t="str">
        <f t="shared" si="357"/>
        <v>update bitacoras_estatus set comprobacion_uso = 1, id_estatus=9 where id=1140;</v>
      </c>
      <c r="BJ1141" s="137" t="str">
        <f t="shared" si="358"/>
        <v>update bitacoras_estatus set numero_expediente = '536905', numero_registro = '956444', id_estatus = 9, fecha_inicio = '2002-03-01', fecha_vencimiento ='2012-03-01', created_at ='2002-03-01 00:00:00', updated_at ='2002-03-01 00:00:00', id_clase=null, id_marca=595, id_cliente=1135, vigencia = 0 where id =1140;</v>
      </c>
      <c r="BK1141" s="137" t="str">
        <f t="shared" si="359"/>
        <v>update bitacoras_estatus set id_estatus = 9 where id =1140;</v>
      </c>
    </row>
    <row r="1142" spans="1:63">
      <c r="A1142" s="3">
        <v>1605707</v>
      </c>
      <c r="B1142" s="3">
        <v>1558820</v>
      </c>
      <c r="C1142" s="3">
        <f>IF(Tabla1[[#This Row],[No. REG.]]="","",1)</f>
        <v>1</v>
      </c>
      <c r="D1142" s="3" t="s">
        <v>46</v>
      </c>
      <c r="E1142" s="3">
        <f>IF(Tabla1[[#This Row],[STATUS]]="","",VLOOKUP(D1142,Estatus!$A$2:$B$13,2,0))</f>
        <v>10</v>
      </c>
      <c r="F1142" s="3">
        <f>IF(Tabla1[[#This Row],[STATUS]]="","",VLOOKUP(D1142,Estatus!$A$2:$I$12,9,0))</f>
        <v>1</v>
      </c>
      <c r="G1142" s="12" t="s">
        <v>5825</v>
      </c>
      <c r="H1142" s="7">
        <v>42128</v>
      </c>
      <c r="I1142" s="80">
        <f t="shared" si="340"/>
        <v>2015</v>
      </c>
      <c r="J1142" s="80">
        <f t="shared" si="341"/>
        <v>5</v>
      </c>
      <c r="K1142" s="80">
        <f t="shared" si="342"/>
        <v>4</v>
      </c>
      <c r="L1142" s="80" t="str">
        <f t="shared" si="343"/>
        <v>05</v>
      </c>
      <c r="M1142" s="80" t="str">
        <f t="shared" si="344"/>
        <v>04</v>
      </c>
      <c r="N1142" s="80" t="str">
        <f t="shared" si="345"/>
        <v>'2015-05-04'</v>
      </c>
      <c r="O1142" s="80" t="str">
        <f t="shared" si="346"/>
        <v>'2015-05-04 00:00:00'</v>
      </c>
      <c r="P1142" s="7">
        <v>45781</v>
      </c>
      <c r="Q1142" s="80">
        <f t="shared" si="347"/>
        <v>2025</v>
      </c>
      <c r="R1142" s="80">
        <f t="shared" si="348"/>
        <v>5</v>
      </c>
      <c r="S1142" s="80">
        <f t="shared" si="349"/>
        <v>4</v>
      </c>
      <c r="T1142" s="80" t="str">
        <f t="shared" si="350"/>
        <v>05</v>
      </c>
      <c r="U1142" s="80" t="str">
        <f t="shared" si="351"/>
        <v>04</v>
      </c>
      <c r="V1142" s="80" t="str">
        <f t="shared" si="352"/>
        <v>'2025-05-04'</v>
      </c>
      <c r="W1142" s="80"/>
      <c r="X1142" s="80" t="str">
        <f t="shared" si="353"/>
        <v>null</v>
      </c>
      <c r="Y1142" s="3" t="s">
        <v>5454</v>
      </c>
      <c r="Z1142" s="124">
        <f>IFERROR(IF(Y1142="","null",VLOOKUP(Y1142,Marcas!$A$2:$C$2024,2,0)),"")</f>
        <v>107</v>
      </c>
      <c r="AA1142" s="3" t="s">
        <v>5454</v>
      </c>
      <c r="AB1142" s="3">
        <f>IFERROR(IF(AA1142="","",IF(AA1142="EMPORIO LEGAL",1,VLOOKUP(AA1142,Clientes!$A$2:$B$1190,2,0))),"")</f>
        <v>75</v>
      </c>
      <c r="AC1142" s="3">
        <f>IFERROR(IF(Tabla1[[#This Row],[id_control]]="null","",VLOOKUP(CONCATENATE(Tabla1[[#This Row],[CLIENTE]],"-",Tabla1[[#This Row],[id_control]]),Hoja1!$C$2:$D$1994,2,0)),"")</f>
        <v>1142</v>
      </c>
      <c r="AD1142" s="3" t="s">
        <v>5463</v>
      </c>
      <c r="AE1142" s="3"/>
      <c r="AF1142" s="3"/>
      <c r="AG1142" s="3"/>
      <c r="AH1142" s="3"/>
      <c r="AI1142" s="3"/>
      <c r="AJ1142" s="3"/>
      <c r="AK1142" s="3"/>
      <c r="AL1142" s="3"/>
      <c r="AM1142" s="6"/>
      <c r="AN1142" s="6"/>
      <c r="AO1142" s="6"/>
      <c r="AP1142" s="6"/>
      <c r="AQ1142" s="8"/>
      <c r="AR1142" s="6"/>
      <c r="AS1142" s="6"/>
      <c r="AT1142" s="6"/>
      <c r="AU1142" s="6"/>
      <c r="AV1142" s="6"/>
      <c r="AW1142" s="6"/>
      <c r="AX1142" s="6"/>
      <c r="AY1142" s="6"/>
      <c r="AZ1142" s="6"/>
      <c r="BA1142" s="6"/>
      <c r="BB1142" s="6"/>
      <c r="BC1142" s="6"/>
      <c r="BD1142" s="6"/>
      <c r="BE1142" s="8">
        <v>1141</v>
      </c>
      <c r="BF1142" s="6" t="str">
        <f t="shared" si="354"/>
        <v>insert into bitacoras_estatus (numero_expediente, numero_registro, representante, fecha_inicio, fecha_vencimiento, id_cliente, id_admin, id_bitacoras_estatus, id_estatus, id_clase, id_marca, created_at, updated_at) values('1605707','1558820','FERNANDO HINOJOS VILLASEÑOR','2015-05-04','2025-05-04','75','2','1','1',null,107,'2015-05-04 00:00:00','2015-05-04 00:00:00');</v>
      </c>
      <c r="BG1142" s="6" t="str">
        <f t="shared" si="355"/>
        <v>insert into servicios_comentarios (comentario, id_admin, id_estatus, created_at, updated_at) values('MARCA REGISTRADA',1,1141,'2015-05-04 00:00:00','2015-05-04 00:00:00');</v>
      </c>
      <c r="BH1142" s="6" t="str">
        <f t="shared" si="356"/>
        <v/>
      </c>
      <c r="BI1142" s="137" t="str">
        <f t="shared" si="357"/>
        <v>update bitacoras_estatus set comprobacion_uso = 1, id_estatus=10 where id=1141;</v>
      </c>
      <c r="BJ1142" s="137" t="str">
        <f t="shared" si="358"/>
        <v>update bitacoras_estatus set numero_expediente = '1605707', numero_registro = '1558820', id_estatus = 10, fecha_inicio = '2015-05-04', fecha_vencimiento ='2025-05-04', created_at ='2015-05-04 00:00:00', updated_at ='2015-05-04 00:00:00', id_clase=null, id_marca=107, id_cliente=75, vigencia = 1 where id =1141;</v>
      </c>
      <c r="BK1142" s="137" t="str">
        <f t="shared" si="359"/>
        <v>update bitacoras_estatus set id_estatus = 10 where id =1141;</v>
      </c>
    </row>
    <row r="1143" spans="1:63" ht="53">
      <c r="A1143" s="3">
        <v>696545</v>
      </c>
      <c r="B1143" s="3">
        <v>877403</v>
      </c>
      <c r="C1143" s="3">
        <f>IF(Tabla1[[#This Row],[No. REG.]]="","",1)</f>
        <v>1</v>
      </c>
      <c r="D1143" s="3" t="s">
        <v>46</v>
      </c>
      <c r="E1143" s="3">
        <f>IF(Tabla1[[#This Row],[STATUS]]="","",VLOOKUP(D1143,Estatus!$A$2:$B$13,2,0))</f>
        <v>10</v>
      </c>
      <c r="F1143" s="3">
        <f>IF(Tabla1[[#This Row],[STATUS]]="","",VLOOKUP(D1143,Estatus!$A$2:$I$12,9,0))</f>
        <v>1</v>
      </c>
      <c r="G1143" s="12" t="s">
        <v>5826</v>
      </c>
      <c r="H1143" s="7">
        <v>38335</v>
      </c>
      <c r="I1143" s="80">
        <f t="shared" si="340"/>
        <v>2004</v>
      </c>
      <c r="J1143" s="80">
        <f t="shared" si="341"/>
        <v>12</v>
      </c>
      <c r="K1143" s="80">
        <f t="shared" si="342"/>
        <v>14</v>
      </c>
      <c r="L1143" s="80">
        <f t="shared" si="343"/>
        <v>12</v>
      </c>
      <c r="M1143" s="80">
        <f t="shared" si="344"/>
        <v>14</v>
      </c>
      <c r="N1143" s="80" t="str">
        <f t="shared" si="345"/>
        <v>'2004-12-14'</v>
      </c>
      <c r="O1143" s="80" t="str">
        <f t="shared" si="346"/>
        <v>'2004-12-14 00:00:00'</v>
      </c>
      <c r="P1143" s="7">
        <v>45640</v>
      </c>
      <c r="Q1143" s="80">
        <f t="shared" si="347"/>
        <v>2024</v>
      </c>
      <c r="R1143" s="80">
        <f t="shared" si="348"/>
        <v>12</v>
      </c>
      <c r="S1143" s="80">
        <f t="shared" si="349"/>
        <v>14</v>
      </c>
      <c r="T1143" s="80">
        <f t="shared" si="350"/>
        <v>12</v>
      </c>
      <c r="U1143" s="80">
        <f t="shared" si="351"/>
        <v>14</v>
      </c>
      <c r="V1143" s="80" t="str">
        <f t="shared" si="352"/>
        <v>'2024-12-14'</v>
      </c>
      <c r="W1143" s="80"/>
      <c r="X1143" s="80" t="str">
        <f t="shared" si="353"/>
        <v>null</v>
      </c>
      <c r="Y1143" s="3" t="s">
        <v>5827</v>
      </c>
      <c r="Z1143" s="124">
        <f>IFERROR(IF(Y1143="","null",VLOOKUP(Y1143,Marcas!$A$2:$C$2024,2,0)),"")</f>
        <v>1224</v>
      </c>
      <c r="AA1143" s="3" t="s">
        <v>5827</v>
      </c>
      <c r="AB1143" s="3">
        <f>IFERROR(IF(AA1143="","",IF(AA1143="EMPORIO LEGAL",1,VLOOKUP(AA1143,Clientes!$A$2:$B$1190,2,0))),"")</f>
        <v>867</v>
      </c>
      <c r="AC1143" s="3">
        <f>IFERROR(IF(Tabla1[[#This Row],[id_control]]="null","",VLOOKUP(CONCATENATE(Tabla1[[#This Row],[CLIENTE]],"-",Tabla1[[#This Row],[id_control]]),Hoja1!$C$2:$D$1994,2,0)),"")</f>
        <v>1143</v>
      </c>
      <c r="AD1143" s="3" t="s">
        <v>5828</v>
      </c>
      <c r="AE1143" s="3"/>
      <c r="AF1143" s="3"/>
      <c r="AG1143" s="3"/>
      <c r="AH1143" s="3"/>
      <c r="AI1143" s="3"/>
      <c r="AJ1143" s="3"/>
      <c r="AK1143" s="3"/>
      <c r="AL1143" s="3" t="s">
        <v>5829</v>
      </c>
      <c r="AM1143" s="6"/>
      <c r="AN1143" s="6"/>
      <c r="AO1143" s="6"/>
      <c r="AP1143" s="6"/>
      <c r="AQ1143" s="8" t="s">
        <v>5830</v>
      </c>
      <c r="AR1143" s="6"/>
      <c r="AS1143" s="6"/>
      <c r="AT1143" s="6"/>
      <c r="AU1143" s="6"/>
      <c r="AV1143" s="6" t="s">
        <v>5831</v>
      </c>
      <c r="AW1143" s="6"/>
      <c r="AX1143" s="6"/>
      <c r="AY1143" s="6"/>
      <c r="AZ1143" s="6"/>
      <c r="BA1143" s="6"/>
      <c r="BB1143" s="6"/>
      <c r="BC1143" s="6"/>
      <c r="BD1143" s="6" t="s">
        <v>5832</v>
      </c>
      <c r="BE1143" s="8">
        <v>1142</v>
      </c>
      <c r="BF1143" s="6" t="str">
        <f t="shared" si="354"/>
        <v>insert into bitacoras_estatus (numero_expediente, numero_registro, representante, fecha_inicio, fecha_vencimiento, id_cliente, id_admin, id_bitacoras_estatus, id_estatus, id_clase, id_marca, created_at, updated_at) values('696545','877403','RAFAEL ALMANZA MATA','2004-12-14','2024-12-14','867','2','1','1',null,1224,'2004-12-14 00:00:00','2004-12-14 00:00:00');</v>
      </c>
      <c r="BG1143" s="6" t="str">
        <f t="shared" si="355"/>
        <v>insert into servicios_comentarios (comentario, id_admin, id_estatus, created_at, updated_at) values('RENOVACION ENVIADA 15/10/14. RENOVACION RECIBIDA 22/12/2014. RENOVACION ENVIADA 02/JUL/2015 RECIBIDA 4/JUL/2015 POR OLIVIA TARANGO',1,1142,'2004-12-14 00:00:00','2004-12-14 00:00:00');</v>
      </c>
      <c r="BH1143" s="6" t="str">
        <f t="shared" si="356"/>
        <v>insert into servicios_comentarios (comentario, id_admin, id_estatus, created_at, updated_at) values('639 473 37 76, 639 467 80 60 CEL 639 102 63 34',1,1142,'2004-12-14 00:00:00','2004-12-14 00:00:00');</v>
      </c>
      <c r="BI1143" s="137" t="str">
        <f t="shared" si="357"/>
        <v>update bitacoras_estatus set comprobacion_uso = 1, id_estatus=10 where id=1142;</v>
      </c>
      <c r="BJ1143" s="137" t="str">
        <f t="shared" si="358"/>
        <v>update bitacoras_estatus set numero_expediente = '696545', numero_registro = '877403', id_estatus = 10, fecha_inicio = '2004-12-14', fecha_vencimiento ='2024-12-14', created_at ='2004-12-14 00:00:00', updated_at ='2004-12-14 00:00:00', id_clase=null, id_marca=1224, id_cliente=867, vigencia = 1 where id =1142;</v>
      </c>
      <c r="BK1143" s="137" t="str">
        <f t="shared" si="359"/>
        <v>update bitacoras_estatus set id_estatus = 10 where id =1142;</v>
      </c>
    </row>
    <row r="1144" spans="1:63" ht="85">
      <c r="A1144" s="3">
        <v>696270</v>
      </c>
      <c r="B1144" s="3">
        <v>922650</v>
      </c>
      <c r="C1144" s="3">
        <f>IF(Tabla1[[#This Row],[No. REG.]]="","",1)</f>
        <v>1</v>
      </c>
      <c r="D1144" s="3" t="s">
        <v>46</v>
      </c>
      <c r="E1144" s="3">
        <f>IF(Tabla1[[#This Row],[STATUS]]="","",VLOOKUP(D1144,Estatus!$A$2:$B$13,2,0))</f>
        <v>10</v>
      </c>
      <c r="F1144" s="3">
        <f>IF(Tabla1[[#This Row],[STATUS]]="","",VLOOKUP(D1144,Estatus!$A$2:$I$12,9,0))</f>
        <v>1</v>
      </c>
      <c r="G1144" s="12" t="s">
        <v>5833</v>
      </c>
      <c r="H1144" s="7">
        <v>38336</v>
      </c>
      <c r="I1144" s="80">
        <f t="shared" si="340"/>
        <v>2004</v>
      </c>
      <c r="J1144" s="80">
        <f t="shared" si="341"/>
        <v>12</v>
      </c>
      <c r="K1144" s="80">
        <f t="shared" si="342"/>
        <v>15</v>
      </c>
      <c r="L1144" s="80">
        <f t="shared" si="343"/>
        <v>12</v>
      </c>
      <c r="M1144" s="80">
        <f t="shared" si="344"/>
        <v>15</v>
      </c>
      <c r="N1144" s="80" t="str">
        <f t="shared" si="345"/>
        <v>'2004-12-15'</v>
      </c>
      <c r="O1144" s="80" t="str">
        <f t="shared" si="346"/>
        <v>'2004-12-15 00:00:00'</v>
      </c>
      <c r="P1144" s="7">
        <v>45641</v>
      </c>
      <c r="Q1144" s="80">
        <f t="shared" si="347"/>
        <v>2024</v>
      </c>
      <c r="R1144" s="80">
        <f t="shared" si="348"/>
        <v>12</v>
      </c>
      <c r="S1144" s="80">
        <f t="shared" si="349"/>
        <v>15</v>
      </c>
      <c r="T1144" s="80">
        <f t="shared" si="350"/>
        <v>12</v>
      </c>
      <c r="U1144" s="80">
        <f t="shared" si="351"/>
        <v>15</v>
      </c>
      <c r="V1144" s="80" t="str">
        <f t="shared" si="352"/>
        <v>'2024-12-15'</v>
      </c>
      <c r="W1144" s="80"/>
      <c r="X1144" s="80" t="str">
        <f t="shared" si="353"/>
        <v>null</v>
      </c>
      <c r="Y1144" s="3" t="s">
        <v>5834</v>
      </c>
      <c r="Z1144" s="124">
        <f>IFERROR(IF(Y1144="","null",VLOOKUP(Y1144,Marcas!$A$2:$C$2024,2,0)),"")</f>
        <v>501</v>
      </c>
      <c r="AA1144" s="3" t="s">
        <v>2251</v>
      </c>
      <c r="AB1144" s="3">
        <f>IFERROR(IF(AA1144="","",IF(AA1144="EMPORIO LEGAL",1,VLOOKUP(AA1144,Clientes!$A$2:$B$1190,2,0))),"")</f>
        <v>712</v>
      </c>
      <c r="AC1144" s="3">
        <f>IFERROR(IF(Tabla1[[#This Row],[id_control]]="null","",VLOOKUP(CONCATENATE(Tabla1[[#This Row],[CLIENTE]],"-",Tabla1[[#This Row],[id_control]]),Hoja1!$C$2:$D$1994,2,0)),"")</f>
        <v>1144</v>
      </c>
      <c r="AD1144" s="3" t="s">
        <v>614</v>
      </c>
      <c r="AE1144" s="3"/>
      <c r="AF1144" s="3"/>
      <c r="AG1144" s="3"/>
      <c r="AH1144" s="3"/>
      <c r="AI1144" s="3"/>
      <c r="AJ1144" s="3"/>
      <c r="AK1144" s="3"/>
      <c r="AL1144" s="12" t="s">
        <v>5835</v>
      </c>
      <c r="AM1144" s="21" t="s">
        <v>5335</v>
      </c>
      <c r="AN1144" s="10">
        <v>6622080179</v>
      </c>
      <c r="AO1144" s="8">
        <v>6622170909</v>
      </c>
      <c r="AP1144" s="6"/>
      <c r="AQ1144" s="6"/>
      <c r="AR1144" s="6"/>
      <c r="AS1144" s="6"/>
      <c r="AT1144" s="6"/>
      <c r="AU1144" s="6"/>
      <c r="AV1144" s="8" t="s">
        <v>619</v>
      </c>
      <c r="AW1144" s="8" t="s">
        <v>620</v>
      </c>
      <c r="AX1144" s="6"/>
      <c r="AY1144" s="6"/>
      <c r="AZ1144" s="6"/>
      <c r="BA1144" s="6"/>
      <c r="BB1144" s="6"/>
      <c r="BC1144" s="6"/>
      <c r="BD1144" s="16" t="s">
        <v>621</v>
      </c>
      <c r="BE1144" s="8">
        <v>1143</v>
      </c>
      <c r="BF1144" s="6" t="str">
        <f t="shared" si="354"/>
        <v>insert into bitacoras_estatus (numero_expediente, numero_registro, representante, fecha_inicio, fecha_vencimiento, id_cliente, id_admin, id_bitacoras_estatus, id_estatus, id_clase, id_marca, created_at, updated_at) values('696270','922650','LIC. VICTOR ROMO, CIF','2004-12-15','2024-12-15','712','2','1','1',null,501,'2004-12-15 00:00:00','2004-12-15 00:00:00');</v>
      </c>
      <c r="BG1144" s="6" t="str">
        <f t="shared" si="355"/>
        <v>insert into servicios_comentarios (comentario, id_admin, id_estatus, created_at, updated_at) values('INSCRIPCION DE LICENCIA A FAVOR DE MARIA LIZETH GARCIA VAZQUER RECIBIDA 05/09/2012. RENOVACION ENVIADA 08JUL14. RENOVACION RECIBIDA 10/09/2014',1,1143,'2004-12-15 00:00:00','2004-12-15 00:00:00');</v>
      </c>
      <c r="BH1144" s="6" t="str">
        <f t="shared" si="356"/>
        <v>insert into servicios_comentarios (comentario, id_admin, id_estatus, created_at, updated_at) values('NUEVA OFICINA
662 3 10 42 37
662 3 10 42 38
662-208-0179
662-217-0909
6622080294',1,1143,'2004-12-15 00:00:00','2004-12-15 00:00:00');</v>
      </c>
      <c r="BI1144" s="137" t="str">
        <f t="shared" si="357"/>
        <v>update bitacoras_estatus set comprobacion_uso = 1, id_estatus=10 where id=1143;</v>
      </c>
      <c r="BJ1144" s="137" t="str">
        <f t="shared" si="358"/>
        <v>update bitacoras_estatus set numero_expediente = '696270', numero_registro = '922650', id_estatus = 10, fecha_inicio = '2004-12-15', fecha_vencimiento ='2024-12-15', created_at ='2004-12-15 00:00:00', updated_at ='2004-12-15 00:00:00', id_clase=null, id_marca=501, id_cliente=712, vigencia = 1 where id =1143;</v>
      </c>
      <c r="BK1144" s="137" t="str">
        <f t="shared" si="359"/>
        <v>update bitacoras_estatus set id_estatus = 10 where id =1143;</v>
      </c>
    </row>
    <row r="1145" spans="1:63" ht="85">
      <c r="A1145" s="3">
        <v>696271</v>
      </c>
      <c r="B1145" s="3">
        <v>922651</v>
      </c>
      <c r="C1145" s="3">
        <f>IF(Tabla1[[#This Row],[No. REG.]]="","",1)</f>
        <v>1</v>
      </c>
      <c r="D1145" s="3" t="s">
        <v>46</v>
      </c>
      <c r="E1145" s="3">
        <f>IF(Tabla1[[#This Row],[STATUS]]="","",VLOOKUP(D1145,Estatus!$A$2:$B$13,2,0))</f>
        <v>10</v>
      </c>
      <c r="F1145" s="3">
        <f>IF(Tabla1[[#This Row],[STATUS]]="","",VLOOKUP(D1145,Estatus!$A$2:$I$12,9,0))</f>
        <v>1</v>
      </c>
      <c r="G1145" s="12" t="s">
        <v>5833</v>
      </c>
      <c r="H1145" s="7">
        <v>38336</v>
      </c>
      <c r="I1145" s="80">
        <f t="shared" si="340"/>
        <v>2004</v>
      </c>
      <c r="J1145" s="80">
        <f t="shared" si="341"/>
        <v>12</v>
      </c>
      <c r="K1145" s="80">
        <f t="shared" si="342"/>
        <v>15</v>
      </c>
      <c r="L1145" s="80">
        <f t="shared" si="343"/>
        <v>12</v>
      </c>
      <c r="M1145" s="80">
        <f t="shared" si="344"/>
        <v>15</v>
      </c>
      <c r="N1145" s="80" t="str">
        <f t="shared" si="345"/>
        <v>'2004-12-15'</v>
      </c>
      <c r="O1145" s="80" t="str">
        <f t="shared" si="346"/>
        <v>'2004-12-15 00:00:00'</v>
      </c>
      <c r="P1145" s="7">
        <v>45641</v>
      </c>
      <c r="Q1145" s="80">
        <f t="shared" si="347"/>
        <v>2024</v>
      </c>
      <c r="R1145" s="80">
        <f t="shared" si="348"/>
        <v>12</v>
      </c>
      <c r="S1145" s="80">
        <f t="shared" si="349"/>
        <v>15</v>
      </c>
      <c r="T1145" s="80">
        <f t="shared" si="350"/>
        <v>12</v>
      </c>
      <c r="U1145" s="80">
        <f t="shared" si="351"/>
        <v>15</v>
      </c>
      <c r="V1145" s="80" t="str">
        <f t="shared" si="352"/>
        <v>'2024-12-15'</v>
      </c>
      <c r="W1145" s="80"/>
      <c r="X1145" s="80" t="str">
        <f t="shared" si="353"/>
        <v>null</v>
      </c>
      <c r="Y1145" s="3" t="s">
        <v>2251</v>
      </c>
      <c r="Z1145" s="124">
        <f>IFERROR(IF(Y1145="","null",VLOOKUP(Y1145,Marcas!$A$2:$C$2024,2,0)),"")</f>
        <v>996</v>
      </c>
      <c r="AA1145" s="3" t="s">
        <v>2251</v>
      </c>
      <c r="AB1145" s="3">
        <f>IFERROR(IF(AA1145="","",IF(AA1145="EMPORIO LEGAL",1,VLOOKUP(AA1145,Clientes!$A$2:$B$1190,2,0))),"")</f>
        <v>712</v>
      </c>
      <c r="AC1145" s="3">
        <f>IFERROR(IF(Tabla1[[#This Row],[id_control]]="null","",VLOOKUP(CONCATENATE(Tabla1[[#This Row],[CLIENTE]],"-",Tabla1[[#This Row],[id_control]]),Hoja1!$C$2:$D$1994,2,0)),"")</f>
        <v>1145</v>
      </c>
      <c r="AD1145" s="3" t="s">
        <v>614</v>
      </c>
      <c r="AE1145" s="3"/>
      <c r="AF1145" s="3"/>
      <c r="AG1145" s="3"/>
      <c r="AH1145" s="3"/>
      <c r="AI1145" s="3"/>
      <c r="AJ1145" s="3"/>
      <c r="AK1145" s="3"/>
      <c r="AL1145" s="12" t="s">
        <v>5835</v>
      </c>
      <c r="AM1145" s="21" t="s">
        <v>5335</v>
      </c>
      <c r="AN1145" s="10">
        <v>6622080179</v>
      </c>
      <c r="AO1145" s="8">
        <v>6622170909</v>
      </c>
      <c r="AP1145" s="6"/>
      <c r="AQ1145" s="6"/>
      <c r="AR1145" s="6"/>
      <c r="AS1145" s="6"/>
      <c r="AT1145" s="6"/>
      <c r="AU1145" s="6"/>
      <c r="AV1145" s="8" t="s">
        <v>620</v>
      </c>
      <c r="AW1145" s="15" t="s">
        <v>619</v>
      </c>
      <c r="AX1145" s="6"/>
      <c r="AY1145" s="6"/>
      <c r="AZ1145" s="6"/>
      <c r="BA1145" s="6"/>
      <c r="BB1145" s="6"/>
      <c r="BC1145" s="6"/>
      <c r="BD1145" s="16" t="s">
        <v>621</v>
      </c>
      <c r="BE1145" s="8">
        <v>1144</v>
      </c>
      <c r="BF1145" s="6" t="str">
        <f t="shared" si="354"/>
        <v>insert into bitacoras_estatus (numero_expediente, numero_registro, representante, fecha_inicio, fecha_vencimiento, id_cliente, id_admin, id_bitacoras_estatus, id_estatus, id_clase, id_marca, created_at, updated_at) values('696271','922651','LIC. VICTOR ROMO, CIF','2004-12-15','2024-12-15','712','2','1','1',null,996,'2004-12-15 00:00:00','2004-12-15 00:00:00');</v>
      </c>
      <c r="BG1145" s="6" t="str">
        <f t="shared" si="355"/>
        <v>insert into servicios_comentarios (comentario, id_admin, id_estatus, created_at, updated_at) values('INSCRIPCION DE LICENCIA A FAVOR DE MARIA LIZETH GARCIA VAZQUER RECIBIDA 05/09/2012. RENOVACION ENVIADA 08JUL14. RENOVACION RECIBIDA 10/09/2014',1,1144,'2004-12-15 00:00:00','2004-12-15 00:00:00');</v>
      </c>
      <c r="BH1145" s="6" t="str">
        <f t="shared" si="356"/>
        <v>insert into servicios_comentarios (comentario, id_admin, id_estatus, created_at, updated_at) values('NUEVA OFICINA
662 3 10 42 37
662 3 10 42 38
662-208-0179
662-217-0909
6622080294',1,1144,'2004-12-15 00:00:00','2004-12-15 00:00:00');</v>
      </c>
      <c r="BI1145" s="137" t="str">
        <f t="shared" si="357"/>
        <v>update bitacoras_estatus set comprobacion_uso = 1, id_estatus=10 where id=1144;</v>
      </c>
      <c r="BJ1145" s="137" t="str">
        <f t="shared" si="358"/>
        <v>update bitacoras_estatus set numero_expediente = '696271', numero_registro = '922651', id_estatus = 10, fecha_inicio = '2004-12-15', fecha_vencimiento ='2024-12-15', created_at ='2004-12-15 00:00:00', updated_at ='2004-12-15 00:00:00', id_clase=null, id_marca=996, id_cliente=712, vigencia = 1 where id =1144;</v>
      </c>
      <c r="BK1145" s="137" t="str">
        <f t="shared" si="359"/>
        <v>update bitacoras_estatus set id_estatus = 10 where id =1144;</v>
      </c>
    </row>
    <row r="1146" spans="1:63">
      <c r="A1146" s="3">
        <v>696272</v>
      </c>
      <c r="B1146" s="3">
        <v>963467</v>
      </c>
      <c r="C1146" s="3">
        <f>IF(Tabla1[[#This Row],[No. REG.]]="","",1)</f>
        <v>1</v>
      </c>
      <c r="D1146" s="3" t="s">
        <v>46</v>
      </c>
      <c r="E1146" s="3">
        <f>IF(Tabla1[[#This Row],[STATUS]]="","",VLOOKUP(D1146,Estatus!$A$2:$B$13,2,0))</f>
        <v>10</v>
      </c>
      <c r="F1146" s="3">
        <f>IF(Tabla1[[#This Row],[STATUS]]="","",VLOOKUP(D1146,Estatus!$A$2:$I$12,9,0))</f>
        <v>1</v>
      </c>
      <c r="G1146" s="12" t="s">
        <v>5836</v>
      </c>
      <c r="H1146" s="7">
        <v>38337</v>
      </c>
      <c r="I1146" s="80">
        <f t="shared" si="340"/>
        <v>2004</v>
      </c>
      <c r="J1146" s="80">
        <f t="shared" si="341"/>
        <v>12</v>
      </c>
      <c r="K1146" s="80">
        <f t="shared" si="342"/>
        <v>16</v>
      </c>
      <c r="L1146" s="80">
        <f t="shared" si="343"/>
        <v>12</v>
      </c>
      <c r="M1146" s="80">
        <f t="shared" si="344"/>
        <v>16</v>
      </c>
      <c r="N1146" s="80" t="str">
        <f t="shared" si="345"/>
        <v>'2004-12-16'</v>
      </c>
      <c r="O1146" s="80" t="str">
        <f t="shared" si="346"/>
        <v>'2004-12-16 00:00:00'</v>
      </c>
      <c r="P1146" s="7">
        <v>45642</v>
      </c>
      <c r="Q1146" s="80">
        <f t="shared" si="347"/>
        <v>2024</v>
      </c>
      <c r="R1146" s="80">
        <f t="shared" si="348"/>
        <v>12</v>
      </c>
      <c r="S1146" s="80">
        <f t="shared" si="349"/>
        <v>16</v>
      </c>
      <c r="T1146" s="80">
        <f t="shared" si="350"/>
        <v>12</v>
      </c>
      <c r="U1146" s="80">
        <f t="shared" si="351"/>
        <v>16</v>
      </c>
      <c r="V1146" s="80" t="str">
        <f t="shared" si="352"/>
        <v>'2024-12-16'</v>
      </c>
      <c r="W1146" s="80"/>
      <c r="X1146" s="80" t="str">
        <f t="shared" si="353"/>
        <v>null</v>
      </c>
      <c r="Y1146" s="3" t="s">
        <v>5837</v>
      </c>
      <c r="Z1146" s="124">
        <f>IFERROR(IF(Y1146="","null",VLOOKUP(Y1146,Marcas!$A$2:$C$2024,2,0)),"")</f>
        <v>57</v>
      </c>
      <c r="AA1146" s="3" t="s">
        <v>5837</v>
      </c>
      <c r="AB1146" s="3">
        <f>IFERROR(IF(AA1146="","",IF(AA1146="EMPORIO LEGAL",1,VLOOKUP(AA1146,Clientes!$A$2:$B$1190,2,0))),"")</f>
        <v>39</v>
      </c>
      <c r="AC1146" s="3">
        <f>IFERROR(IF(Tabla1[[#This Row],[id_control]]="null","",VLOOKUP(CONCATENATE(Tabla1[[#This Row],[CLIENTE]],"-",Tabla1[[#This Row],[id_control]]),Hoja1!$C$2:$D$1994,2,0)),"")</f>
        <v>1146</v>
      </c>
      <c r="AD1146" s="3" t="s">
        <v>1296</v>
      </c>
      <c r="AE1146" s="3"/>
      <c r="AF1146" s="3"/>
      <c r="AG1146" s="3"/>
      <c r="AH1146" s="3"/>
      <c r="AI1146" s="3"/>
      <c r="AJ1146" s="3"/>
      <c r="AK1146" s="3"/>
      <c r="AL1146" s="3">
        <v>16622501224</v>
      </c>
      <c r="AM1146" s="10">
        <v>16622175634</v>
      </c>
      <c r="AN1146" s="10"/>
      <c r="AO1146" s="8"/>
      <c r="AP1146" s="6"/>
      <c r="AQ1146" s="6"/>
      <c r="AR1146" s="6"/>
      <c r="AS1146" s="6"/>
      <c r="AT1146" s="6"/>
      <c r="AU1146" s="6"/>
      <c r="AV1146" s="8"/>
      <c r="AW1146" s="15"/>
      <c r="AX1146" s="6"/>
      <c r="AY1146" s="6"/>
      <c r="AZ1146" s="6"/>
      <c r="BA1146" s="6"/>
      <c r="BB1146" s="6"/>
      <c r="BC1146" s="6"/>
      <c r="BD1146" s="6" t="s">
        <v>5838</v>
      </c>
      <c r="BE1146" s="8">
        <v>1145</v>
      </c>
      <c r="BF1146" s="6" t="str">
        <f t="shared" si="354"/>
        <v>insert into bitacoras_estatus (numero_expediente, numero_registro, representante, fecha_inicio, fecha_vencimiento, id_cliente, id_admin, id_bitacoras_estatus, id_estatus, id_clase, id_marca, created_at, updated_at) values('696272','963467','JORGE CASTULO ESPINOZA LUNA','2004-12-16','2024-12-16','39','2','1','1',null,57,'2004-12-16 00:00:00','2004-12-16 00:00:00');</v>
      </c>
      <c r="BG1146" s="6" t="str">
        <f t="shared" si="355"/>
        <v>insert into servicios_comentarios (comentario, id_admin, id_estatus, created_at, updated_at) values('CAMBIO DE APODERADO 18/12/2014',1,1145,'2004-12-16 00:00:00','2004-12-16 00:00:00');</v>
      </c>
      <c r="BH1146" s="6" t="str">
        <f t="shared" si="356"/>
        <v>insert into servicios_comentarios (comentario, id_admin, id_estatus, created_at, updated_at) values('16622501224, 16622175634',1,1145,'2004-12-16 00:00:00','2004-12-16 00:00:00');</v>
      </c>
      <c r="BI1146" s="137" t="str">
        <f t="shared" si="357"/>
        <v>update bitacoras_estatus set comprobacion_uso = 1, id_estatus=10 where id=1145;</v>
      </c>
      <c r="BJ1146" s="137" t="str">
        <f t="shared" si="358"/>
        <v>update bitacoras_estatus set numero_expediente = '696272', numero_registro = '963467', id_estatus = 10, fecha_inicio = '2004-12-16', fecha_vencimiento ='2024-12-16', created_at ='2004-12-16 00:00:00', updated_at ='2004-12-16 00:00:00', id_clase=null, id_marca=57, id_cliente=39, vigencia = 1 where id =1145;</v>
      </c>
      <c r="BK1146" s="137" t="str">
        <f t="shared" si="359"/>
        <v>update bitacoras_estatus set id_estatus = 10 where id =1145;</v>
      </c>
    </row>
    <row r="1147" spans="1:63">
      <c r="A1147" s="3">
        <v>1561297</v>
      </c>
      <c r="B1147" s="3">
        <v>1524175</v>
      </c>
      <c r="C1147" s="3">
        <f>IF(Tabla1[[#This Row],[No. REG.]]="","",1)</f>
        <v>1</v>
      </c>
      <c r="D1147" s="3" t="s">
        <v>46</v>
      </c>
      <c r="E1147" s="3">
        <f>IF(Tabla1[[#This Row],[STATUS]]="","",VLOOKUP(D1147,Estatus!$A$2:$B$13,2,0))</f>
        <v>10</v>
      </c>
      <c r="F1147" s="3">
        <f>IF(Tabla1[[#This Row],[STATUS]]="","",VLOOKUP(D1147,Estatus!$A$2:$I$12,9,0))</f>
        <v>1</v>
      </c>
      <c r="G1147" s="12" t="s">
        <v>5839</v>
      </c>
      <c r="H1147" s="7">
        <v>41990</v>
      </c>
      <c r="I1147" s="80">
        <f t="shared" si="340"/>
        <v>2014</v>
      </c>
      <c r="J1147" s="80">
        <f t="shared" si="341"/>
        <v>12</v>
      </c>
      <c r="K1147" s="80">
        <f t="shared" si="342"/>
        <v>17</v>
      </c>
      <c r="L1147" s="80">
        <f t="shared" si="343"/>
        <v>12</v>
      </c>
      <c r="M1147" s="80">
        <f t="shared" si="344"/>
        <v>17</v>
      </c>
      <c r="N1147" s="80" t="str">
        <f t="shared" si="345"/>
        <v>'2014-12-17'</v>
      </c>
      <c r="O1147" s="80" t="str">
        <f t="shared" si="346"/>
        <v>'2014-12-17 00:00:00'</v>
      </c>
      <c r="P1147" s="7">
        <v>45643</v>
      </c>
      <c r="Q1147" s="80">
        <f t="shared" si="347"/>
        <v>2024</v>
      </c>
      <c r="R1147" s="80">
        <f t="shared" si="348"/>
        <v>12</v>
      </c>
      <c r="S1147" s="80">
        <f t="shared" si="349"/>
        <v>17</v>
      </c>
      <c r="T1147" s="80">
        <f t="shared" si="350"/>
        <v>12</v>
      </c>
      <c r="U1147" s="80">
        <f t="shared" si="351"/>
        <v>17</v>
      </c>
      <c r="V1147" s="80" t="str">
        <f t="shared" si="352"/>
        <v>'2024-12-17'</v>
      </c>
      <c r="W1147" s="80"/>
      <c r="X1147" s="80" t="str">
        <f t="shared" si="353"/>
        <v>null</v>
      </c>
      <c r="Y1147" s="3" t="s">
        <v>5840</v>
      </c>
      <c r="Z1147" s="124">
        <f>IFERROR(IF(Y1147="","null",VLOOKUP(Y1147,Marcas!$A$2:$C$2024,2,0)),"")</f>
        <v>24</v>
      </c>
      <c r="AA1147" s="3" t="s">
        <v>5841</v>
      </c>
      <c r="AB1147" s="3">
        <f>IFERROR(IF(AA1147="","",IF(AA1147="EMPORIO LEGAL",1,VLOOKUP(AA1147,Clientes!$A$2:$B$1190,2,0))),"")</f>
        <v>41</v>
      </c>
      <c r="AC1147" s="3">
        <f>IFERROR(IF(Tabla1[[#This Row],[id_control]]="null","",VLOOKUP(CONCATENATE(Tabla1[[#This Row],[CLIENTE]],"-",Tabla1[[#This Row],[id_control]]),Hoja1!$C$2:$D$1994,2,0)),"")</f>
        <v>1147</v>
      </c>
      <c r="AD1147" s="3" t="s">
        <v>2186</v>
      </c>
      <c r="AE1147" s="3"/>
      <c r="AF1147" s="3"/>
      <c r="AG1147" s="3"/>
      <c r="AH1147" s="3"/>
      <c r="AI1147" s="3"/>
      <c r="AJ1147" s="3"/>
      <c r="AK1147" s="3"/>
      <c r="AL1147" s="3">
        <v>5752121</v>
      </c>
      <c r="AM1147" s="8">
        <v>4195428</v>
      </c>
      <c r="AN1147" s="10"/>
      <c r="AO1147" s="6"/>
      <c r="AP1147" s="6"/>
      <c r="AQ1147" s="6"/>
      <c r="AR1147" s="6"/>
      <c r="AS1147" s="6"/>
      <c r="AT1147" s="6"/>
      <c r="AU1147" s="6"/>
      <c r="AV1147" s="6" t="s">
        <v>2189</v>
      </c>
      <c r="AW1147" s="6"/>
      <c r="AX1147" s="6"/>
      <c r="AY1147" s="6"/>
      <c r="AZ1147" s="6"/>
      <c r="BA1147" s="6"/>
      <c r="BB1147" s="6"/>
      <c r="BC1147" s="6"/>
      <c r="BD1147" s="6" t="s">
        <v>2190</v>
      </c>
      <c r="BE1147" s="8">
        <v>1146</v>
      </c>
      <c r="BF1147" s="6" t="str">
        <f t="shared" si="354"/>
        <v>insert into bitacoras_estatus (numero_expediente, numero_registro, representante, fecha_inicio, fecha_vencimiento, id_cliente, id_admin, id_bitacoras_estatus, id_estatus, id_clase, id_marca, created_at, updated_at) values('1561297','1524175','HENRY ANDRES TRUJILLO OROZCO','2014-12-17','2024-12-17','41','2','1','1',null,24,'2014-12-17 00:00:00','2014-12-17 00:00:00');</v>
      </c>
      <c r="BG1147" s="6" t="str">
        <f t="shared" si="355"/>
        <v>insert into servicios_comentarios (comentario, id_admin, id_estatus, created_at, updated_at) values('TITULO ENTREGADO 28/SEP/2015',1,1146,'2014-12-17 00:00:00','2014-12-17 00:00:00');</v>
      </c>
      <c r="BH1147" s="6" t="str">
        <f t="shared" si="356"/>
        <v>insert into servicios_comentarios (comentario, id_admin, id_estatus, created_at, updated_at) values('5752121, 4195428',1,1146,'2014-12-17 00:00:00','2014-12-17 00:00:00');</v>
      </c>
      <c r="BI1147" s="137" t="str">
        <f t="shared" si="357"/>
        <v>update bitacoras_estatus set comprobacion_uso = 1, id_estatus=10 where id=1146;</v>
      </c>
      <c r="BJ1147" s="137" t="str">
        <f t="shared" si="358"/>
        <v>update bitacoras_estatus set numero_expediente = '1561297', numero_registro = '1524175', id_estatus = 10, fecha_inicio = '2014-12-17', fecha_vencimiento ='2024-12-17', created_at ='2014-12-17 00:00:00', updated_at ='2014-12-17 00:00:00', id_clase=null, id_marca=24, id_cliente=41, vigencia = 1 where id =1146;</v>
      </c>
      <c r="BK1147" s="137" t="str">
        <f t="shared" si="359"/>
        <v>update bitacoras_estatus set id_estatus = 10 where id =1146;</v>
      </c>
    </row>
    <row r="1148" spans="1:63" ht="66">
      <c r="A1148" s="3">
        <v>1561302</v>
      </c>
      <c r="B1148" s="3">
        <v>1539634</v>
      </c>
      <c r="C1148" s="3">
        <f>IF(Tabla1[[#This Row],[No. REG.]]="","",1)</f>
        <v>1</v>
      </c>
      <c r="D1148" s="3" t="s">
        <v>46</v>
      </c>
      <c r="E1148" s="3">
        <f>IF(Tabla1[[#This Row],[STATUS]]="","",VLOOKUP(D1148,Estatus!$A$2:$B$13,2,0))</f>
        <v>10</v>
      </c>
      <c r="F1148" s="3">
        <f>IF(Tabla1[[#This Row],[STATUS]]="","",VLOOKUP(D1148,Estatus!$A$2:$I$12,9,0))</f>
        <v>1</v>
      </c>
      <c r="G1148" s="12" t="s">
        <v>5842</v>
      </c>
      <c r="H1148" s="7">
        <v>41990</v>
      </c>
      <c r="I1148" s="80">
        <f t="shared" si="340"/>
        <v>2014</v>
      </c>
      <c r="J1148" s="80">
        <f t="shared" si="341"/>
        <v>12</v>
      </c>
      <c r="K1148" s="80">
        <f t="shared" si="342"/>
        <v>17</v>
      </c>
      <c r="L1148" s="80">
        <f t="shared" si="343"/>
        <v>12</v>
      </c>
      <c r="M1148" s="80">
        <f t="shared" si="344"/>
        <v>17</v>
      </c>
      <c r="N1148" s="80" t="str">
        <f t="shared" si="345"/>
        <v>'2014-12-17'</v>
      </c>
      <c r="O1148" s="80" t="str">
        <f t="shared" si="346"/>
        <v>'2014-12-17 00:00:00'</v>
      </c>
      <c r="P1148" s="7">
        <v>45643</v>
      </c>
      <c r="Q1148" s="80">
        <f t="shared" si="347"/>
        <v>2024</v>
      </c>
      <c r="R1148" s="80">
        <f t="shared" si="348"/>
        <v>12</v>
      </c>
      <c r="S1148" s="80">
        <f t="shared" si="349"/>
        <v>17</v>
      </c>
      <c r="T1148" s="80">
        <f t="shared" si="350"/>
        <v>12</v>
      </c>
      <c r="U1148" s="80">
        <f t="shared" si="351"/>
        <v>17</v>
      </c>
      <c r="V1148" s="80" t="str">
        <f t="shared" si="352"/>
        <v>'2024-12-17'</v>
      </c>
      <c r="W1148" s="80">
        <v>31</v>
      </c>
      <c r="X1148" s="80">
        <f t="shared" si="353"/>
        <v>31</v>
      </c>
      <c r="Y1148" s="3" t="s">
        <v>2038</v>
      </c>
      <c r="Z1148" s="124">
        <f>IFERROR(IF(Y1148="","null",VLOOKUP(Y1148,Marcas!$A$2:$C$2024,2,0)),"")</f>
        <v>573</v>
      </c>
      <c r="AA1148" s="3" t="s">
        <v>2039</v>
      </c>
      <c r="AB1148" s="3">
        <f>IFERROR(IF(AA1148="","",IF(AA1148="EMPORIO LEGAL",1,VLOOKUP(AA1148,Clientes!$A$2:$B$1190,2,0))),"")</f>
        <v>746</v>
      </c>
      <c r="AC1148" s="3">
        <f>IFERROR(IF(Tabla1[[#This Row],[id_control]]="null","",VLOOKUP(CONCATENATE(Tabla1[[#This Row],[CLIENTE]],"-",Tabla1[[#This Row],[id_control]]),Hoja1!$C$2:$D$1994,2,0)),"")</f>
        <v>391</v>
      </c>
      <c r="AD1148" s="3" t="s">
        <v>2040</v>
      </c>
      <c r="AE1148" s="3"/>
      <c r="AF1148" s="3"/>
      <c r="AG1148" s="3"/>
      <c r="AH1148" s="3"/>
      <c r="AI1148" s="3"/>
      <c r="AJ1148" s="3"/>
      <c r="AK1148" s="3"/>
      <c r="AL1148" s="3" t="s">
        <v>5843</v>
      </c>
      <c r="AM1148" s="6"/>
      <c r="AN1148" s="6"/>
      <c r="AO1148" s="6"/>
      <c r="AP1148" s="6"/>
      <c r="AQ1148" s="11" t="s">
        <v>5844</v>
      </c>
      <c r="AR1148" s="6"/>
      <c r="AS1148" s="6"/>
      <c r="AT1148" s="6"/>
      <c r="AU1148" s="6"/>
      <c r="AV1148" s="6" t="s">
        <v>5845</v>
      </c>
      <c r="AW1148" s="6"/>
      <c r="AX1148" s="6"/>
      <c r="AY1148" s="6"/>
      <c r="AZ1148" s="6"/>
      <c r="BA1148" s="6"/>
      <c r="BB1148" s="6"/>
      <c r="BC1148" s="6"/>
      <c r="BD1148" s="8" t="s">
        <v>5846</v>
      </c>
      <c r="BE1148" s="8">
        <v>1147</v>
      </c>
      <c r="BF1148" s="6" t="str">
        <f t="shared" si="354"/>
        <v>insert into bitacoras_estatus (numero_expediente, numero_registro, representante, fecha_inicio, fecha_vencimiento, id_cliente, id_admin, id_bitacoras_estatus, id_estatus, id_clase, id_marca, created_at, updated_at) values('1561302','1539634','FORTALEZA AGRICOLA DE TRANSPORTE, S. DE R.L. DE C.V. CONTACTO FLOR ORTEGA','2014-12-17','2024-12-17','746','2','1','1',31,573,'2014-12-17 00:00:00','2014-12-17 00:00:00');</v>
      </c>
      <c r="BG1148" s="6" t="str">
        <f t="shared" si="355"/>
        <v>insert into servicios_comentarios (comentario, id_admin, id_estatus, created_at, updated_at) values('CLASE 31. 7ene15 SE ENVIO ENMIENDA VOLUNTARIA PORQUE A ALLAN LE FALTO PONERLE LA CLASE CUANDO LA PAGO. TITULO RECIBIDO 25 JUNIODE 2015. TITULO ENTREGADO 23JULIO DE 2015.',1,1147,'2014-12-17 00:00:00','2014-12-17 00:00:00');</v>
      </c>
      <c r="BH1148" s="6" t="str">
        <f t="shared" si="356"/>
        <v>insert into servicios_comentarios (comentario, id_admin, id_estatus, created_at, updated_at) values('TEL. 262 45 88 Y CEL. 614 199 62 86, VERONICA ASISTENTE',1,1147,'2014-12-17 00:00:00','2014-12-17 00:00:00');</v>
      </c>
      <c r="BI1148" s="137" t="str">
        <f t="shared" si="357"/>
        <v>update bitacoras_estatus set comprobacion_uso = 1, id_estatus=10 where id=1147;</v>
      </c>
      <c r="BJ1148" s="137" t="str">
        <f t="shared" si="358"/>
        <v>update bitacoras_estatus set numero_expediente = '1561302', numero_registro = '1539634', id_estatus = 10, fecha_inicio = '2014-12-17', fecha_vencimiento ='2024-12-17', created_at ='2014-12-17 00:00:00', updated_at ='2014-12-17 00:00:00', id_clase=31, id_marca=573, id_cliente=746, vigencia = 1 where id =1147;</v>
      </c>
      <c r="BK1148" s="137" t="str">
        <f t="shared" si="359"/>
        <v>update bitacoras_estatus set id_estatus = 10 where id =1147;</v>
      </c>
    </row>
    <row r="1149" spans="1:63" ht="27">
      <c r="A1149" s="3">
        <v>1561299</v>
      </c>
      <c r="B1149" s="3">
        <v>1544128</v>
      </c>
      <c r="C1149" s="3">
        <f>IF(Tabla1[[#This Row],[No. REG.]]="","",1)</f>
        <v>1</v>
      </c>
      <c r="D1149" s="3" t="s">
        <v>46</v>
      </c>
      <c r="E1149" s="3">
        <f>IF(Tabla1[[#This Row],[STATUS]]="","",VLOOKUP(D1149,Estatus!$A$2:$B$13,2,0))</f>
        <v>10</v>
      </c>
      <c r="F1149" s="3">
        <f>IF(Tabla1[[#This Row],[STATUS]]="","",VLOOKUP(D1149,Estatus!$A$2:$I$12,9,0))</f>
        <v>1</v>
      </c>
      <c r="G1149" s="12" t="s">
        <v>5847</v>
      </c>
      <c r="H1149" s="7">
        <v>41990</v>
      </c>
      <c r="I1149" s="80">
        <f t="shared" si="340"/>
        <v>2014</v>
      </c>
      <c r="J1149" s="80">
        <f t="shared" si="341"/>
        <v>12</v>
      </c>
      <c r="K1149" s="80">
        <f t="shared" si="342"/>
        <v>17</v>
      </c>
      <c r="L1149" s="80">
        <f t="shared" si="343"/>
        <v>12</v>
      </c>
      <c r="M1149" s="80">
        <f t="shared" si="344"/>
        <v>17</v>
      </c>
      <c r="N1149" s="80" t="str">
        <f t="shared" si="345"/>
        <v>'2014-12-17'</v>
      </c>
      <c r="O1149" s="80" t="str">
        <f t="shared" si="346"/>
        <v>'2014-12-17 00:00:00'</v>
      </c>
      <c r="P1149" s="7">
        <v>45643</v>
      </c>
      <c r="Q1149" s="80">
        <f t="shared" si="347"/>
        <v>2024</v>
      </c>
      <c r="R1149" s="80">
        <f t="shared" si="348"/>
        <v>12</v>
      </c>
      <c r="S1149" s="80">
        <f t="shared" si="349"/>
        <v>17</v>
      </c>
      <c r="T1149" s="80">
        <f t="shared" si="350"/>
        <v>12</v>
      </c>
      <c r="U1149" s="80">
        <f t="shared" si="351"/>
        <v>17</v>
      </c>
      <c r="V1149" s="80" t="str">
        <f t="shared" si="352"/>
        <v>'2024-12-17'</v>
      </c>
      <c r="W1149" s="80">
        <v>29</v>
      </c>
      <c r="X1149" s="80">
        <f t="shared" si="353"/>
        <v>29</v>
      </c>
      <c r="Y1149" s="3" t="s">
        <v>2038</v>
      </c>
      <c r="Z1149" s="124">
        <f>IFERROR(IF(Y1149="","null",VLOOKUP(Y1149,Marcas!$A$2:$C$2024,2,0)),"")</f>
        <v>573</v>
      </c>
      <c r="AA1149" s="3" t="s">
        <v>2039</v>
      </c>
      <c r="AB1149" s="3">
        <f>IFERROR(IF(AA1149="","",IF(AA1149="EMPORIO LEGAL",1,VLOOKUP(AA1149,Clientes!$A$2:$B$1190,2,0))),"")</f>
        <v>746</v>
      </c>
      <c r="AC1149" s="3">
        <f>IFERROR(IF(Tabla1[[#This Row],[id_control]]="null","",VLOOKUP(CONCATENATE(Tabla1[[#This Row],[CLIENTE]],"-",Tabla1[[#This Row],[id_control]]),Hoja1!$C$2:$D$1994,2,0)),"")</f>
        <v>391</v>
      </c>
      <c r="AD1149" s="3" t="s">
        <v>2040</v>
      </c>
      <c r="AE1149" s="3"/>
      <c r="AF1149" s="3"/>
      <c r="AG1149" s="3"/>
      <c r="AH1149" s="3"/>
      <c r="AI1149" s="3"/>
      <c r="AJ1149" s="3"/>
      <c r="AK1149" s="3"/>
      <c r="AL1149" s="3" t="s">
        <v>5843</v>
      </c>
      <c r="AM1149" s="6"/>
      <c r="AN1149" s="6"/>
      <c r="AO1149" s="6"/>
      <c r="AP1149" s="6"/>
      <c r="AQ1149" s="11" t="s">
        <v>5844</v>
      </c>
      <c r="AR1149" s="6"/>
      <c r="AS1149" s="6"/>
      <c r="AT1149" s="6"/>
      <c r="AU1149" s="6"/>
      <c r="AV1149" s="6" t="s">
        <v>5845</v>
      </c>
      <c r="AW1149" s="6"/>
      <c r="AX1149" s="6"/>
      <c r="AY1149" s="6"/>
      <c r="AZ1149" s="6"/>
      <c r="BA1149" s="6"/>
      <c r="BB1149" s="6"/>
      <c r="BC1149" s="6"/>
      <c r="BD1149" s="8" t="s">
        <v>5846</v>
      </c>
      <c r="BE1149" s="8">
        <v>1148</v>
      </c>
      <c r="BF1149" s="6" t="str">
        <f t="shared" si="354"/>
        <v>insert into bitacoras_estatus (numero_expediente, numero_registro, representante, fecha_inicio, fecha_vencimiento, id_cliente, id_admin, id_bitacoras_estatus, id_estatus, id_clase, id_marca, created_at, updated_at) values('1561299','1544128','FORTALEZA AGRICOLA DE TRANSPORTE, S. DE R.L. DE C.V. CONTACTO FLOR ORTEGA','2014-12-17','2024-12-17','746','2','1','1',29,573,'2014-12-17 00:00:00','2014-12-17 00:00:00');</v>
      </c>
      <c r="BG1149" s="6" t="str">
        <f t="shared" si="355"/>
        <v>insert into servicios_comentarios (comentario, id_admin, id_estatus, created_at, updated_at) values('CLASE 29, TITULO RECIBIDO 07 JULIO DE 2015. TITULO ENTREGADO 23 DE JULIO DE 2015.',1,1148,'2014-12-17 00:00:00','2014-12-17 00:00:00');</v>
      </c>
      <c r="BH1149" s="6" t="str">
        <f t="shared" si="356"/>
        <v>insert into servicios_comentarios (comentario, id_admin, id_estatus, created_at, updated_at) values('TEL. 262 45 88 Y CEL. 614 199 62 86, VERONICA ASISTENTE',1,1148,'2014-12-17 00:00:00','2014-12-17 00:00:00');</v>
      </c>
      <c r="BI1149" s="137" t="str">
        <f t="shared" si="357"/>
        <v>update bitacoras_estatus set comprobacion_uso = 1, id_estatus=10 where id=1148;</v>
      </c>
      <c r="BJ1149" s="137" t="str">
        <f t="shared" si="358"/>
        <v>update bitacoras_estatus set numero_expediente = '1561299', numero_registro = '1544128', id_estatus = 10, fecha_inicio = '2014-12-17', fecha_vencimiento ='2024-12-17', created_at ='2014-12-17 00:00:00', updated_at ='2014-12-17 00:00:00', id_clase=29, id_marca=573, id_cliente=746, vigencia = 1 where id =1148;</v>
      </c>
      <c r="BK1149" s="137" t="str">
        <f t="shared" si="359"/>
        <v>update bitacoras_estatus set id_estatus = 10 where id =1148;</v>
      </c>
    </row>
    <row r="1150" spans="1:63" ht="53">
      <c r="A1150" s="6">
        <v>1561301</v>
      </c>
      <c r="B1150" s="6"/>
      <c r="C1150" s="6" t="str">
        <f>IF(Tabla1[[#This Row],[No. REG.]]="","",1)</f>
        <v/>
      </c>
      <c r="D1150" s="3" t="s">
        <v>34</v>
      </c>
      <c r="E1150" s="3">
        <f>IF(Tabla1[[#This Row],[STATUS]]="","",VLOOKUP(D1150,Estatus!$A$2:$B$13,2,0))</f>
        <v>5</v>
      </c>
      <c r="F1150" s="3">
        <f>IF(Tabla1[[#This Row],[STATUS]]="","",VLOOKUP(D1150,Estatus!$A$2:$I$12,9,0))</f>
        <v>0</v>
      </c>
      <c r="G1150" s="12" t="s">
        <v>5848</v>
      </c>
      <c r="H1150" s="7">
        <v>41990</v>
      </c>
      <c r="I1150" s="80">
        <f t="shared" si="340"/>
        <v>2014</v>
      </c>
      <c r="J1150" s="80">
        <f t="shared" si="341"/>
        <v>12</v>
      </c>
      <c r="K1150" s="80">
        <f t="shared" si="342"/>
        <v>17</v>
      </c>
      <c r="L1150" s="80">
        <f t="shared" si="343"/>
        <v>12</v>
      </c>
      <c r="M1150" s="80">
        <f t="shared" si="344"/>
        <v>17</v>
      </c>
      <c r="N1150" s="80" t="str">
        <f t="shared" si="345"/>
        <v>'2014-12-17'</v>
      </c>
      <c r="O1150" s="80" t="str">
        <f t="shared" si="346"/>
        <v>'2014-12-17 00:00:00'</v>
      </c>
      <c r="P1150" s="7">
        <v>45643</v>
      </c>
      <c r="Q1150" s="80">
        <f t="shared" si="347"/>
        <v>2024</v>
      </c>
      <c r="R1150" s="80">
        <f t="shared" si="348"/>
        <v>12</v>
      </c>
      <c r="S1150" s="80">
        <f t="shared" si="349"/>
        <v>17</v>
      </c>
      <c r="T1150" s="80">
        <f t="shared" si="350"/>
        <v>12</v>
      </c>
      <c r="U1150" s="80">
        <f t="shared" si="351"/>
        <v>17</v>
      </c>
      <c r="V1150" s="80" t="str">
        <f t="shared" si="352"/>
        <v>'2024-12-17'</v>
      </c>
      <c r="W1150" s="80">
        <v>39</v>
      </c>
      <c r="X1150" s="80">
        <f t="shared" si="353"/>
        <v>39</v>
      </c>
      <c r="Y1150" s="6" t="s">
        <v>2038</v>
      </c>
      <c r="Z1150" s="123">
        <f>IFERROR(IF(Y1150="","null",VLOOKUP(Y1150,Marcas!$A$2:$C$2024,2,0)),"")</f>
        <v>573</v>
      </c>
      <c r="AA1150" s="6" t="s">
        <v>2039</v>
      </c>
      <c r="AB1150" s="6">
        <f>IFERROR(IF(AA1150="","",IF(AA1150="EMPORIO LEGAL",1,VLOOKUP(AA1150,Clientes!$A$2:$B$1190,2,0))),"")</f>
        <v>746</v>
      </c>
      <c r="AC1150" s="6">
        <f>IFERROR(IF(Tabla1[[#This Row],[id_control]]="null","",VLOOKUP(CONCATENATE(Tabla1[[#This Row],[CLIENTE]],"-",Tabla1[[#This Row],[id_control]]),Hoja1!$C$2:$D$1994,2,0)),"")</f>
        <v>391</v>
      </c>
      <c r="AD1150" s="3" t="s">
        <v>2040</v>
      </c>
      <c r="AE1150" s="3"/>
      <c r="AF1150" s="3"/>
      <c r="AG1150" s="3"/>
      <c r="AH1150" s="3"/>
      <c r="AI1150" s="3"/>
      <c r="AJ1150" s="3"/>
      <c r="AK1150" s="3"/>
      <c r="AL1150" s="3" t="s">
        <v>5849</v>
      </c>
      <c r="AM1150" s="6"/>
      <c r="AN1150" s="6"/>
      <c r="AO1150" s="6"/>
      <c r="AP1150" s="6"/>
      <c r="AQ1150" s="11" t="s">
        <v>5844</v>
      </c>
      <c r="AR1150" s="6"/>
      <c r="AS1150" s="6"/>
      <c r="AT1150" s="6"/>
      <c r="AU1150" s="6"/>
      <c r="AV1150" s="6" t="s">
        <v>5845</v>
      </c>
      <c r="AW1150" s="6"/>
      <c r="AX1150" s="6"/>
      <c r="AY1150" s="6"/>
      <c r="AZ1150" s="6"/>
      <c r="BA1150" s="6"/>
      <c r="BB1150" s="6"/>
      <c r="BC1150" s="6"/>
      <c r="BD1150" s="8" t="s">
        <v>2041</v>
      </c>
      <c r="BE1150" s="8">
        <v>1149</v>
      </c>
      <c r="BF1150" s="6" t="str">
        <f t="shared" si="354"/>
        <v>insert into bitacoras_estatus (numero_expediente, numero_registro, representante, fecha_inicio, fecha_vencimiento, id_cliente, id_admin, id_bitacoras_estatus, id_estatus, id_clase, id_marca, created_at, updated_at) values('1561301','','FORTALEZA AGRICOLA DE TRANSPORTE, S. DE R.L. DE C.V. CONTACTO FLOR ORTEGA','2014-12-17','2024-12-17','746','2','1','1',39,573,'2014-12-17 00:00:00','2014-12-17 00:00:00');</v>
      </c>
      <c r="BG1150" s="6" t="str">
        <f t="shared" si="355"/>
        <v>insert into servicios_comentarios (comentario, id_admin, id_estatus, created_at, updated_at) values('CLASE 39, ANTERIORIDAD RECIBIDA EL 20 DE JULIO DE 2015/ CANT EN FECHA 17 DE SEPTIEMBRE DEL 2015 NEGATRIVA RECIBIDA EL 25/4/16',1,1149,'2014-12-17 00:00:00','2014-12-17 00:00:00');</v>
      </c>
      <c r="BH1150" s="6" t="str">
        <f t="shared" si="356"/>
        <v>insert into servicios_comentarios (comentario, id_admin, id_estatus, created_at, updated_at) values('TEL. 262 45 88 Y CEL. 614 199 62 86',1,1149,'2014-12-17 00:00:00','2014-12-17 00:00:00');</v>
      </c>
      <c r="BI1150" s="137" t="str">
        <f t="shared" si="357"/>
        <v>update bitacoras_estatus set comprobacion_uso = 1, id_estatus=5 where id=1149;</v>
      </c>
      <c r="BJ1150" s="137" t="str">
        <f t="shared" si="358"/>
        <v>update bitacoras_estatus set numero_expediente = '1561301', numero_registro = '', id_estatus = 5, fecha_inicio = '2014-12-17', fecha_vencimiento ='2024-12-17', created_at ='2014-12-17 00:00:00', updated_at ='2014-12-17 00:00:00', id_clase=39, id_marca=573, id_cliente=746, vigencia = 0 where id =1149;</v>
      </c>
      <c r="BK1150" s="137" t="str">
        <f t="shared" si="359"/>
        <v>update bitacoras_estatus set id_estatus = 5 where id =1149;</v>
      </c>
    </row>
    <row r="1151" spans="1:63" ht="66">
      <c r="A1151" s="3">
        <v>1561298</v>
      </c>
      <c r="B1151" s="3">
        <v>1608241</v>
      </c>
      <c r="C1151" s="3">
        <f>IF(Tabla1[[#This Row],[No. REG.]]="","",1)</f>
        <v>1</v>
      </c>
      <c r="D1151" s="3" t="s">
        <v>46</v>
      </c>
      <c r="E1151" s="3">
        <f>IF(Tabla1[[#This Row],[STATUS]]="","",VLOOKUP(D1151,Estatus!$A$2:$B$13,2,0))</f>
        <v>10</v>
      </c>
      <c r="F1151" s="3">
        <f>IF(Tabla1[[#This Row],[STATUS]]="","",VLOOKUP(D1151,Estatus!$A$2:$I$12,9,0))</f>
        <v>1</v>
      </c>
      <c r="G1151" s="12" t="s">
        <v>5850</v>
      </c>
      <c r="H1151" s="7">
        <v>41990</v>
      </c>
      <c r="I1151" s="80">
        <f t="shared" si="340"/>
        <v>2014</v>
      </c>
      <c r="J1151" s="80">
        <f t="shared" si="341"/>
        <v>12</v>
      </c>
      <c r="K1151" s="80">
        <f t="shared" si="342"/>
        <v>17</v>
      </c>
      <c r="L1151" s="80">
        <f t="shared" si="343"/>
        <v>12</v>
      </c>
      <c r="M1151" s="80">
        <f t="shared" si="344"/>
        <v>17</v>
      </c>
      <c r="N1151" s="80" t="str">
        <f t="shared" si="345"/>
        <v>'2014-12-17'</v>
      </c>
      <c r="O1151" s="80" t="str">
        <f t="shared" si="346"/>
        <v>'2014-12-17 00:00:00'</v>
      </c>
      <c r="P1151" s="7">
        <v>45643</v>
      </c>
      <c r="Q1151" s="80">
        <f t="shared" si="347"/>
        <v>2024</v>
      </c>
      <c r="R1151" s="80">
        <f t="shared" si="348"/>
        <v>12</v>
      </c>
      <c r="S1151" s="80">
        <f t="shared" si="349"/>
        <v>17</v>
      </c>
      <c r="T1151" s="80">
        <f t="shared" si="350"/>
        <v>12</v>
      </c>
      <c r="U1151" s="80">
        <f t="shared" si="351"/>
        <v>17</v>
      </c>
      <c r="V1151" s="80" t="str">
        <f t="shared" si="352"/>
        <v>'2024-12-17'</v>
      </c>
      <c r="W1151" s="80"/>
      <c r="X1151" s="80" t="str">
        <f t="shared" si="353"/>
        <v>null</v>
      </c>
      <c r="Y1151" s="3" t="s">
        <v>5851</v>
      </c>
      <c r="Z1151" s="124">
        <f>IFERROR(IF(Y1151="","null",VLOOKUP(Y1151,Marcas!$A$2:$C$2024,2,0)),"")</f>
        <v>614</v>
      </c>
      <c r="AA1151" s="3" t="s">
        <v>5851</v>
      </c>
      <c r="AB1151" s="3">
        <f>IFERROR(IF(AA1151="","",IF(AA1151="EMPORIO LEGAL",1,VLOOKUP(AA1151,Clientes!$A$2:$B$1190,2,0))),"")</f>
        <v>422</v>
      </c>
      <c r="AC1151" s="3">
        <f>IFERROR(IF(Tabla1[[#This Row],[id_control]]="null","",VLOOKUP(CONCATENATE(Tabla1[[#This Row],[CLIENTE]],"-",Tabla1[[#This Row],[id_control]]),Hoja1!$C$2:$D$1994,2,0)),"")</f>
        <v>1151</v>
      </c>
      <c r="AD1151" s="3" t="s">
        <v>5852</v>
      </c>
      <c r="AE1151" s="3"/>
      <c r="AF1151" s="3"/>
      <c r="AG1151" s="3"/>
      <c r="AH1151" s="3"/>
      <c r="AI1151" s="3"/>
      <c r="AJ1151" s="3"/>
      <c r="AK1151" s="3"/>
      <c r="AL1151" s="3" t="s">
        <v>5853</v>
      </c>
      <c r="AM1151" s="6"/>
      <c r="AN1151" s="6"/>
      <c r="AO1151" s="6"/>
      <c r="AP1151" s="6"/>
      <c r="AQ1151" s="11" t="s">
        <v>5854</v>
      </c>
      <c r="AR1151" s="6"/>
      <c r="AS1151" s="6"/>
      <c r="AT1151" s="6"/>
      <c r="AU1151" s="6"/>
      <c r="AV1151" s="6" t="s">
        <v>5855</v>
      </c>
      <c r="AW1151" s="6"/>
      <c r="AX1151" s="6"/>
      <c r="AY1151" s="6"/>
      <c r="AZ1151" s="6"/>
      <c r="BA1151" s="6"/>
      <c r="BB1151" s="6"/>
      <c r="BC1151" s="6"/>
      <c r="BD1151" s="6" t="s">
        <v>5856</v>
      </c>
      <c r="BE1151" s="8">
        <v>1150</v>
      </c>
      <c r="BF1151" s="6" t="str">
        <f t="shared" si="354"/>
        <v>insert into bitacoras_estatus (numero_expediente, numero_registro, representante, fecha_inicio, fecha_vencimiento, id_cliente, id_admin, id_bitacoras_estatus, id_estatus, id_clase, id_marca, created_at, updated_at) values('1561298','1608241','GLORIA IVONNE ORTIZ VIVO','2014-12-17','2024-12-17','422','2','1','1',null,614,'2014-12-17 00:00:00','2014-12-17 00:00:00');</v>
      </c>
      <c r="BG1151" s="6" t="str">
        <f t="shared" si="355"/>
        <v>insert into servicios_comentarios (comentario, id_admin, id_estatus, created_at, updated_at) values('ANTERIORIDAD RECIBIDA 04 JUNIO 2015 CONTESTACION A CITA DE ANTERIORIDAD CON FECHA DE 05/AGOSTO/15 TITUYLO RECIBIDO EL 15/3/16, CAMBIO DE DOMICIOLIO PRESENTADO EL 28/3/16',1,1150,'2014-12-17 00:00:00','2014-12-17 00:00:00');</v>
      </c>
      <c r="BH1151" s="6" t="str">
        <f t="shared" si="356"/>
        <v>insert into servicios_comentarios (comentario, id_admin, id_estatus, created_at, updated_at) values('418 23 63 cel. 614 176 54 75',1,1150,'2014-12-17 00:00:00','2014-12-17 00:00:00');</v>
      </c>
      <c r="BI1151" s="137" t="str">
        <f t="shared" si="357"/>
        <v>update bitacoras_estatus set comprobacion_uso = 1, id_estatus=10 where id=1150;</v>
      </c>
      <c r="BJ1151" s="137" t="str">
        <f t="shared" si="358"/>
        <v>update bitacoras_estatus set numero_expediente = '1561298', numero_registro = '1608241', id_estatus = 10, fecha_inicio = '2014-12-17', fecha_vencimiento ='2024-12-17', created_at ='2014-12-17 00:00:00', updated_at ='2014-12-17 00:00:00', id_clase=null, id_marca=614, id_cliente=422, vigencia = 1 where id =1150;</v>
      </c>
      <c r="BK1151" s="137" t="str">
        <f t="shared" si="359"/>
        <v>update bitacoras_estatus set id_estatus = 10 where id =1150;</v>
      </c>
    </row>
    <row r="1152" spans="1:63">
      <c r="A1152" s="3">
        <v>1561296</v>
      </c>
      <c r="B1152" s="3">
        <v>1539633</v>
      </c>
      <c r="C1152" s="3">
        <f>IF(Tabla1[[#This Row],[No. REG.]]="","",1)</f>
        <v>1</v>
      </c>
      <c r="D1152" s="3" t="s">
        <v>46</v>
      </c>
      <c r="E1152" s="3">
        <f>IF(Tabla1[[#This Row],[STATUS]]="","",VLOOKUP(D1152,Estatus!$A$2:$B$13,2,0))</f>
        <v>10</v>
      </c>
      <c r="F1152" s="3">
        <f>IF(Tabla1[[#This Row],[STATUS]]="","",VLOOKUP(D1152,Estatus!$A$2:$I$12,9,0))</f>
        <v>1</v>
      </c>
      <c r="G1152" s="12" t="s">
        <v>5857</v>
      </c>
      <c r="H1152" s="7">
        <v>41990</v>
      </c>
      <c r="I1152" s="80">
        <f t="shared" si="340"/>
        <v>2014</v>
      </c>
      <c r="J1152" s="80">
        <f t="shared" si="341"/>
        <v>12</v>
      </c>
      <c r="K1152" s="80">
        <f t="shared" si="342"/>
        <v>17</v>
      </c>
      <c r="L1152" s="80">
        <f t="shared" si="343"/>
        <v>12</v>
      </c>
      <c r="M1152" s="80">
        <f t="shared" si="344"/>
        <v>17</v>
      </c>
      <c r="N1152" s="80" t="str">
        <f t="shared" si="345"/>
        <v>'2014-12-17'</v>
      </c>
      <c r="O1152" s="80" t="str">
        <f t="shared" si="346"/>
        <v>'2014-12-17 00:00:00'</v>
      </c>
      <c r="P1152" s="7">
        <v>45643</v>
      </c>
      <c r="Q1152" s="80">
        <f t="shared" si="347"/>
        <v>2024</v>
      </c>
      <c r="R1152" s="80">
        <f t="shared" si="348"/>
        <v>12</v>
      </c>
      <c r="S1152" s="80">
        <f t="shared" si="349"/>
        <v>17</v>
      </c>
      <c r="T1152" s="80">
        <f t="shared" si="350"/>
        <v>12</v>
      </c>
      <c r="U1152" s="80">
        <f t="shared" si="351"/>
        <v>17</v>
      </c>
      <c r="V1152" s="80" t="str">
        <f t="shared" si="352"/>
        <v>'2024-12-17'</v>
      </c>
      <c r="W1152" s="80"/>
      <c r="X1152" s="80" t="str">
        <f t="shared" si="353"/>
        <v>null</v>
      </c>
      <c r="Y1152" s="3" t="s">
        <v>5858</v>
      </c>
      <c r="Z1152" s="124">
        <f>IFERROR(IF(Y1152="","null",VLOOKUP(Y1152,Marcas!$A$2:$C$2024,2,0)),"")</f>
        <v>657</v>
      </c>
      <c r="AA1152" s="3" t="s">
        <v>5501</v>
      </c>
      <c r="AB1152" s="3">
        <f>IFERROR(IF(AA1152="","",IF(AA1152="EMPORIO LEGAL",1,VLOOKUP(AA1152,Clientes!$A$2:$B$1190,2,0))),"")</f>
        <v>68</v>
      </c>
      <c r="AC1152" s="3">
        <f>IFERROR(IF(Tabla1[[#This Row],[id_control]]="null","",VLOOKUP(CONCATENATE(Tabla1[[#This Row],[CLIENTE]],"-",Tabla1[[#This Row],[id_control]]),Hoja1!$C$2:$D$1994,2,0)),"")</f>
        <v>1152</v>
      </c>
      <c r="AD1152" s="3" t="s">
        <v>5859</v>
      </c>
      <c r="AE1152" s="3"/>
      <c r="AF1152" s="3"/>
      <c r="AG1152" s="3"/>
      <c r="AH1152" s="3"/>
      <c r="AI1152" s="3"/>
      <c r="AJ1152" s="3"/>
      <c r="AK1152" s="3"/>
      <c r="AL1152" s="3">
        <v>4175589</v>
      </c>
      <c r="AM1152" s="6"/>
      <c r="AN1152" s="6"/>
      <c r="AO1152" s="6"/>
      <c r="AP1152" s="6"/>
      <c r="AQ1152" s="11" t="s">
        <v>5860</v>
      </c>
      <c r="AR1152" s="6"/>
      <c r="AS1152" s="6"/>
      <c r="AT1152" s="6"/>
      <c r="AU1152" s="6"/>
      <c r="AV1152" s="6" t="s">
        <v>5861</v>
      </c>
      <c r="AW1152" s="6"/>
      <c r="AX1152" s="6"/>
      <c r="AY1152" s="6"/>
      <c r="AZ1152" s="6"/>
      <c r="BA1152" s="6"/>
      <c r="BB1152" s="6"/>
      <c r="BC1152" s="6"/>
      <c r="BD1152" s="6" t="s">
        <v>5862</v>
      </c>
      <c r="BE1152" s="8">
        <v>1151</v>
      </c>
      <c r="BF1152" s="6" t="str">
        <f t="shared" si="354"/>
        <v>insert into bitacoras_estatus (numero_expediente, numero_registro, representante, fecha_inicio, fecha_vencimiento, id_cliente, id_admin, id_bitacoras_estatus, id_estatus, id_clase, id_marca, created_at, updated_at) values('1561296','1539633','CRESCENCIANO MOLINA SERNA','2014-12-17','2024-12-17','68','2','1','1',null,657,'2014-12-17 00:00:00','2014-12-17 00:00:00');</v>
      </c>
      <c r="BG1152" s="6" t="str">
        <f t="shared" si="355"/>
        <v>insert into servicios_comentarios (comentario, id_admin, id_estatus, created_at, updated_at) values('TITULO ENTREGADO 18/08/2015',1,1151,'2014-12-17 00:00:00','2014-12-17 00:00:00');</v>
      </c>
      <c r="BH1152" s="6" t="str">
        <f t="shared" si="356"/>
        <v>insert into servicios_comentarios (comentario, id_admin, id_estatus, created_at, updated_at) values('4175589 cel. 290 74 25',1,1151,'2014-12-17 00:00:00','2014-12-17 00:00:00');</v>
      </c>
      <c r="BI1152" s="137" t="str">
        <f t="shared" si="357"/>
        <v>update bitacoras_estatus set comprobacion_uso = 1, id_estatus=10 where id=1151;</v>
      </c>
      <c r="BJ1152" s="137" t="str">
        <f t="shared" si="358"/>
        <v>update bitacoras_estatus set numero_expediente = '1561296', numero_registro = '1539633', id_estatus = 10, fecha_inicio = '2014-12-17', fecha_vencimiento ='2024-12-17', created_at ='2014-12-17 00:00:00', updated_at ='2014-12-17 00:00:00', id_clase=null, id_marca=657, id_cliente=68, vigencia = 1 where id =1151;</v>
      </c>
      <c r="BK1152" s="137" t="str">
        <f t="shared" si="359"/>
        <v>update bitacoras_estatus set id_estatus = 10 where id =1151;</v>
      </c>
    </row>
    <row r="1153" spans="1:63">
      <c r="A1153" s="3">
        <v>1561300</v>
      </c>
      <c r="B1153" s="3">
        <v>1519357</v>
      </c>
      <c r="C1153" s="3">
        <f>IF(Tabla1[[#This Row],[No. REG.]]="","",1)</f>
        <v>1</v>
      </c>
      <c r="D1153" s="3" t="s">
        <v>46</v>
      </c>
      <c r="E1153" s="3">
        <f>IF(Tabla1[[#This Row],[STATUS]]="","",VLOOKUP(D1153,Estatus!$A$2:$B$13,2,0))</f>
        <v>10</v>
      </c>
      <c r="F1153" s="3">
        <f>IF(Tabla1[[#This Row],[STATUS]]="","",VLOOKUP(D1153,Estatus!$A$2:$I$12,9,0))</f>
        <v>1</v>
      </c>
      <c r="G1153" s="12" t="s">
        <v>5863</v>
      </c>
      <c r="H1153" s="7">
        <v>41990</v>
      </c>
      <c r="I1153" s="80">
        <f t="shared" si="340"/>
        <v>2014</v>
      </c>
      <c r="J1153" s="80">
        <f t="shared" si="341"/>
        <v>12</v>
      </c>
      <c r="K1153" s="80">
        <f t="shared" si="342"/>
        <v>17</v>
      </c>
      <c r="L1153" s="80">
        <f t="shared" si="343"/>
        <v>12</v>
      </c>
      <c r="M1153" s="80">
        <f t="shared" si="344"/>
        <v>17</v>
      </c>
      <c r="N1153" s="80" t="str">
        <f t="shared" si="345"/>
        <v>'2014-12-17'</v>
      </c>
      <c r="O1153" s="80" t="str">
        <f t="shared" si="346"/>
        <v>'2014-12-17 00:00:00'</v>
      </c>
      <c r="P1153" s="7">
        <v>45643</v>
      </c>
      <c r="Q1153" s="80">
        <f t="shared" si="347"/>
        <v>2024</v>
      </c>
      <c r="R1153" s="80">
        <f t="shared" si="348"/>
        <v>12</v>
      </c>
      <c r="S1153" s="80">
        <f t="shared" si="349"/>
        <v>17</v>
      </c>
      <c r="T1153" s="80">
        <f t="shared" si="350"/>
        <v>12</v>
      </c>
      <c r="U1153" s="80">
        <f t="shared" si="351"/>
        <v>17</v>
      </c>
      <c r="V1153" s="80" t="str">
        <f t="shared" si="352"/>
        <v>'2024-12-17'</v>
      </c>
      <c r="W1153" s="80"/>
      <c r="X1153" s="80" t="str">
        <f t="shared" si="353"/>
        <v>null</v>
      </c>
      <c r="Y1153" s="3" t="s">
        <v>5864</v>
      </c>
      <c r="Z1153" s="124">
        <f>IFERROR(IF(Y1153="","null",VLOOKUP(Y1153,Marcas!$A$2:$C$2024,2,0)),"")</f>
        <v>1477</v>
      </c>
      <c r="AA1153" s="3" t="s">
        <v>801</v>
      </c>
      <c r="AB1153" s="3">
        <f>IFERROR(IF(AA1153="","",IF(AA1153="EMPORIO LEGAL",1,VLOOKUP(AA1153,Clientes!$A$2:$B$1190,2,0))),"")</f>
        <v>987</v>
      </c>
      <c r="AC1153" s="3">
        <f>IFERROR(IF(Tabla1[[#This Row],[id_control]]="null","",VLOOKUP(CONCATENATE(Tabla1[[#This Row],[CLIENTE]],"-",Tabla1[[#This Row],[id_control]]),Hoja1!$C$2:$D$1994,2,0)),"")</f>
        <v>1153</v>
      </c>
      <c r="AD1153" s="3" t="s">
        <v>5865</v>
      </c>
      <c r="AE1153" s="3"/>
      <c r="AF1153" s="3"/>
      <c r="AG1153" s="3"/>
      <c r="AH1153" s="3"/>
      <c r="AI1153" s="3"/>
      <c r="AJ1153" s="3"/>
      <c r="AK1153" s="3"/>
      <c r="AL1153" s="3" t="s">
        <v>5866</v>
      </c>
      <c r="AM1153" s="6"/>
      <c r="AN1153" s="6"/>
      <c r="AO1153" s="6"/>
      <c r="AP1153" s="6"/>
      <c r="AQ1153" s="11">
        <v>6141845089</v>
      </c>
      <c r="AR1153" s="11" t="s">
        <v>805</v>
      </c>
      <c r="AS1153" s="11" t="s">
        <v>805</v>
      </c>
      <c r="AT1153" s="11" t="s">
        <v>805</v>
      </c>
      <c r="AU1153" s="6"/>
      <c r="AV1153" s="6" t="s">
        <v>814</v>
      </c>
      <c r="AW1153" s="6"/>
      <c r="AX1153" s="6"/>
      <c r="AY1153" s="6"/>
      <c r="AZ1153" s="6"/>
      <c r="BA1153" s="6"/>
      <c r="BB1153" s="6"/>
      <c r="BC1153" s="6"/>
      <c r="BD1153" s="6" t="s">
        <v>809</v>
      </c>
      <c r="BE1153" s="8">
        <v>1152</v>
      </c>
      <c r="BF1153" s="6" t="str">
        <f t="shared" si="354"/>
        <v>insert into bitacoras_estatus (numero_expediente, numero_registro, representante, fecha_inicio, fecha_vencimiento, id_cliente, id_admin, id_bitacoras_estatus, id_estatus, id_clase, id_marca, created_at, updated_at) values('1561300','1519357','JESUS RIOS SIMENTAL, CONTACTO ELY GALAN','2014-12-17','2024-12-17','987','2','1','1',null,1477,'2014-12-17 00:00:00','2014-12-17 00:00:00');</v>
      </c>
      <c r="BG1153" s="6" t="str">
        <f t="shared" si="355"/>
        <v>insert into servicios_comentarios (comentario, id_admin, id_estatus, created_at, updated_at) values('TITULO RECIBIDO 15 JUNIO DE 2015',1,1152,'2014-12-17 00:00:00','2014-12-17 00:00:00');</v>
      </c>
      <c r="BH1153" s="6" t="str">
        <f t="shared" si="356"/>
        <v>insert into servicios_comentarios (comentario, id_admin, id_estatus, created_at, updated_at) values('ELY GALAN 416 1390, CEL ELY 6141845089, 614 2 35 35 28; 614 2 35 35 28 SR. SIMENTAL 394 42 86',1,1152,'2014-12-17 00:00:00','2014-12-17 00:00:00');</v>
      </c>
      <c r="BI1153" s="137" t="str">
        <f t="shared" si="357"/>
        <v>update bitacoras_estatus set comprobacion_uso = 1, id_estatus=10 where id=1152;</v>
      </c>
      <c r="BJ1153" s="137" t="str">
        <f t="shared" si="358"/>
        <v>update bitacoras_estatus set numero_expediente = '1561300', numero_registro = '1519357', id_estatus = 10, fecha_inicio = '2014-12-17', fecha_vencimiento ='2024-12-17', created_at ='2014-12-17 00:00:00', updated_at ='2014-12-17 00:00:00', id_clase=null, id_marca=1477, id_cliente=987, vigencia = 1 where id =1152;</v>
      </c>
      <c r="BK1153" s="137" t="str">
        <f t="shared" si="359"/>
        <v>update bitacoras_estatus set id_estatus = 10 where id =1152;</v>
      </c>
    </row>
    <row r="1154" spans="1:63">
      <c r="A1154" s="3">
        <v>1818702</v>
      </c>
      <c r="B1154" s="3">
        <v>1737101</v>
      </c>
      <c r="C1154" s="3">
        <f>IF(Tabla1[[#This Row],[No. REG.]]="","",1)</f>
        <v>1</v>
      </c>
      <c r="D1154" s="3" t="s">
        <v>46</v>
      </c>
      <c r="E1154" s="3">
        <f>IF(Tabla1[[#This Row],[STATUS]]="","",VLOOKUP(D1154,Estatus!$A$2:$B$13,2,0))</f>
        <v>10</v>
      </c>
      <c r="F1154" s="3">
        <f>IF(Tabla1[[#This Row],[STATUS]]="","",VLOOKUP(D1154,Estatus!$A$2:$I$12,9,0))</f>
        <v>1</v>
      </c>
      <c r="G1154" s="12" t="s">
        <v>5867</v>
      </c>
      <c r="H1154" s="7">
        <v>42683</v>
      </c>
      <c r="I1154" s="80">
        <f t="shared" ref="I1154:I1217" si="360">YEAR(H1154)</f>
        <v>2016</v>
      </c>
      <c r="J1154" s="80">
        <f t="shared" ref="J1154:J1217" si="361">MONTH(H1154)</f>
        <v>11</v>
      </c>
      <c r="K1154" s="80">
        <f t="shared" ref="K1154:K1217" si="362">DAY(H1154)</f>
        <v>9</v>
      </c>
      <c r="L1154" s="80">
        <f t="shared" ref="L1154:L1217" si="363">IF(LEN(J1154)=1,CONCATENATE("0",J1154),J1154)</f>
        <v>11</v>
      </c>
      <c r="M1154" s="80" t="str">
        <f t="shared" ref="M1154:M1217" si="364">IF(LEN(K1154)=1,CONCATENATE("0",K1154),K1154)</f>
        <v>09</v>
      </c>
      <c r="N1154" s="80" t="str">
        <f t="shared" ref="N1154:N1217" si="365">IFERROR(IF(H1154="","null",CONCATENATE("'",I1154,"-",L1154,"-",M1154,"'")),"null")</f>
        <v>'2016-11-09'</v>
      </c>
      <c r="O1154" s="80" t="str">
        <f t="shared" ref="O1154:O1217" si="366">IF(N1154="null","'2018-11-08 00:00:00'",CONCATENATE("'",I1154,"-",L1154,"-",M1154," 00:00:00'"))</f>
        <v>'2016-11-09 00:00:00'</v>
      </c>
      <c r="P1154" s="7">
        <v>46335</v>
      </c>
      <c r="Q1154" s="80">
        <f t="shared" ref="Q1154:Q1217" si="367">YEAR(P1154)</f>
        <v>2026</v>
      </c>
      <c r="R1154" s="80">
        <f t="shared" ref="R1154:R1217" si="368">MONTH(P1154)</f>
        <v>11</v>
      </c>
      <c r="S1154" s="80">
        <f t="shared" ref="S1154:S1217" si="369">DAY(P1154)</f>
        <v>9</v>
      </c>
      <c r="T1154" s="80">
        <f t="shared" ref="T1154:T1217" si="370">IF(LEN(R1154)=1,CONCATENATE("0",R1154),R1154)</f>
        <v>11</v>
      </c>
      <c r="U1154" s="80" t="str">
        <f t="shared" ref="U1154:U1217" si="371">IF(LEN(S1154)=1,CONCATENATE("0",S1154),S1154)</f>
        <v>09</v>
      </c>
      <c r="V1154" s="80" t="str">
        <f t="shared" ref="V1154:V1217" si="372">IFERROR(IF(P1154="","null",CONCATENATE("'",Q1154,"-",T1154,"-",U1154,"'")),"null")</f>
        <v>'2026-11-09'</v>
      </c>
      <c r="W1154" s="80">
        <v>25</v>
      </c>
      <c r="X1154" s="80">
        <f t="shared" ref="X1154:X1217" si="373">IF(W1154="","null",W1154)</f>
        <v>25</v>
      </c>
      <c r="Y1154" s="12" t="s">
        <v>5864</v>
      </c>
      <c r="Z1154" s="125">
        <f>IFERROR(IF(Y1154="","null",VLOOKUP(Y1154,Marcas!$A$2:$C$2024,2,0)),"")</f>
        <v>1477</v>
      </c>
      <c r="AA1154" s="3" t="s">
        <v>801</v>
      </c>
      <c r="AB1154" s="3">
        <f>IFERROR(IF(AA1154="","",IF(AA1154="EMPORIO LEGAL",1,VLOOKUP(AA1154,Clientes!$A$2:$B$1190,2,0))),"")</f>
        <v>987</v>
      </c>
      <c r="AC1154" s="3">
        <f>IFERROR(IF(Tabla1[[#This Row],[id_control]]="null","",VLOOKUP(CONCATENATE(Tabla1[[#This Row],[CLIENTE]],"-",Tabla1[[#This Row],[id_control]]),Hoja1!$C$2:$D$1994,2,0)),"")</f>
        <v>1153</v>
      </c>
      <c r="AD1154" s="3" t="s">
        <v>5865</v>
      </c>
      <c r="AE1154" s="3"/>
      <c r="AF1154" s="3"/>
      <c r="AG1154" s="3"/>
      <c r="AH1154" s="3"/>
      <c r="AI1154" s="3"/>
      <c r="AJ1154" s="3"/>
      <c r="AK1154" s="3"/>
      <c r="AL1154" s="3" t="s">
        <v>5866</v>
      </c>
      <c r="AM1154" s="6"/>
      <c r="AN1154" s="6"/>
      <c r="AO1154" s="6"/>
      <c r="AP1154" s="6"/>
      <c r="AQ1154" s="11">
        <v>6141845089</v>
      </c>
      <c r="AR1154" s="11" t="s">
        <v>805</v>
      </c>
      <c r="AS1154" s="11" t="s">
        <v>805</v>
      </c>
      <c r="AT1154" s="11" t="s">
        <v>805</v>
      </c>
      <c r="AU1154" s="6"/>
      <c r="AV1154" s="6" t="s">
        <v>814</v>
      </c>
      <c r="AW1154" s="6"/>
      <c r="AX1154" s="6"/>
      <c r="AY1154" s="6"/>
      <c r="AZ1154" s="6"/>
      <c r="BA1154" s="6"/>
      <c r="BB1154" s="6"/>
      <c r="BC1154" s="6"/>
      <c r="BD1154" s="6" t="s">
        <v>809</v>
      </c>
      <c r="BE1154" s="8">
        <v>1153</v>
      </c>
      <c r="BF1154" s="6" t="str">
        <f t="shared" ref="BF1154:BF1217" si="374">CONCATENATE($BG$1,A1154,"','",B1154,"','",AD1154,"',",N1154,",",V1154,",'",AB1154,"','2','1','1',",X1154,",",Z1154,",",O1154,",",O1154,");")</f>
        <v>insert into bitacoras_estatus (numero_expediente, numero_registro, representante, fecha_inicio, fecha_vencimiento, id_cliente, id_admin, id_bitacoras_estatus, id_estatus, id_clase, id_marca, created_at, updated_at) values('1818702','1737101','JESUS RIOS SIMENTAL, CONTACTO ELY GALAN','2016-11-09','2026-11-09','987','2','1','1',25,1477,'2016-11-09 00:00:00','2016-11-09 00:00:00');</v>
      </c>
      <c r="BG1154" s="6" t="str">
        <f t="shared" ref="BG1154:BG1217" si="375">IF(OR(G1154="",BE1154=""),"",CONCATENATE("insert into servicios_comentarios (comentario, id_admin, id_estatus, created_at, updated_at) values('",G1154,"',1,",BE1154,",",O1154,",",O1154,");"))</f>
        <v>insert into servicios_comentarios (comentario, id_admin, id_estatus, created_at, updated_at) values('TITULO RECIBIDO 11 MAYO 2017',1,1153,'2016-11-09 00:00:00','2016-11-09 00:00:00');</v>
      </c>
      <c r="BH1154" s="6" t="str">
        <f t="shared" ref="BH1154:BH1217" si="376">IF(OR(BD1154="",BE1154=""),"",CONCATENATE("insert into servicios_comentarios (comentario, id_admin, id_estatus, created_at, updated_at) values('",BD1154,"',1,",BE1154,",",O1154,",",O1154,");"))</f>
        <v>insert into servicios_comentarios (comentario, id_admin, id_estatus, created_at, updated_at) values('ELY GALAN 416 1390, CEL ELY 6141845089, 614 2 35 35 28; 614 2 35 35 28 SR. SIMENTAL 394 42 86',1,1153,'2016-11-09 00:00:00','2016-11-09 00:00:00');</v>
      </c>
      <c r="BI1154" s="137" t="str">
        <f t="shared" ref="BI1154:BI1217" si="377">CONCATENATE("update bitacoras_estatus set comprobacion_uso = 1, id_estatus=",E1154," where id=",BE1154,";")</f>
        <v>update bitacoras_estatus set comprobacion_uso = 1, id_estatus=10 where id=1153;</v>
      </c>
      <c r="BJ1154" s="137" t="str">
        <f t="shared" ref="BJ1154:BJ1217" si="378">IF(BE1154="","",CONCATENATE("update bitacoras_estatus set numero_expediente = '",A1154,"', numero_registro = '",B1154,"', id_estatus = ",E1154,", fecha_inicio = ",N1154,", fecha_vencimiento =",V1154,", created_at =",O1154,", updated_at =",O1154,", id_clase=",X1154,", id_marca=", Z1154,", id_cliente=", AB1154,", vigencia = ",F1154," where id =",BE1154,";"))</f>
        <v>update bitacoras_estatus set numero_expediente = '1818702', numero_registro = '1737101', id_estatus = 10, fecha_inicio = '2016-11-09', fecha_vencimiento ='2026-11-09', created_at ='2016-11-09 00:00:00', updated_at ='2016-11-09 00:00:00', id_clase=25, id_marca=1477, id_cliente=987, vigencia = 1 where id =1153;</v>
      </c>
      <c r="BK1154" s="137" t="str">
        <f t="shared" ref="BK1154:BK1217" si="379">IF(OR(E1154="",BE1154=""),"",CONCATENATE("update bitacoras_estatus set id_estatus = ",E1154," where id =",BE1154,";"))</f>
        <v>update bitacoras_estatus set id_estatus = 10 where id =1153;</v>
      </c>
    </row>
    <row r="1155" spans="1:63">
      <c r="A1155" s="3">
        <v>1563777</v>
      </c>
      <c r="B1155" s="3">
        <v>1540107</v>
      </c>
      <c r="C1155" s="3">
        <f>IF(Tabla1[[#This Row],[No. REG.]]="","",1)</f>
        <v>1</v>
      </c>
      <c r="D1155" s="3" t="s">
        <v>46</v>
      </c>
      <c r="E1155" s="3">
        <f>IF(Tabla1[[#This Row],[STATUS]]="","",VLOOKUP(D1155,Estatus!$A$2:$B$13,2,0))</f>
        <v>10</v>
      </c>
      <c r="F1155" s="3">
        <f>IF(Tabla1[[#This Row],[STATUS]]="","",VLOOKUP(D1155,Estatus!$A$2:$I$12,9,0))</f>
        <v>1</v>
      </c>
      <c r="G1155" s="12" t="s">
        <v>5868</v>
      </c>
      <c r="H1155" s="7">
        <v>42011</v>
      </c>
      <c r="I1155" s="80">
        <f t="shared" si="360"/>
        <v>2015</v>
      </c>
      <c r="J1155" s="80">
        <f t="shared" si="361"/>
        <v>1</v>
      </c>
      <c r="K1155" s="80">
        <f t="shared" si="362"/>
        <v>7</v>
      </c>
      <c r="L1155" s="80" t="str">
        <f t="shared" si="363"/>
        <v>01</v>
      </c>
      <c r="M1155" s="80" t="str">
        <f t="shared" si="364"/>
        <v>07</v>
      </c>
      <c r="N1155" s="80" t="str">
        <f t="shared" si="365"/>
        <v>'2015-01-07'</v>
      </c>
      <c r="O1155" s="80" t="str">
        <f t="shared" si="366"/>
        <v>'2015-01-07 00:00:00'</v>
      </c>
      <c r="P1155" s="7">
        <v>45664</v>
      </c>
      <c r="Q1155" s="80">
        <f t="shared" si="367"/>
        <v>2025</v>
      </c>
      <c r="R1155" s="80">
        <f t="shared" si="368"/>
        <v>1</v>
      </c>
      <c r="S1155" s="80">
        <f t="shared" si="369"/>
        <v>7</v>
      </c>
      <c r="T1155" s="80" t="str">
        <f t="shared" si="370"/>
        <v>01</v>
      </c>
      <c r="U1155" s="80" t="str">
        <f t="shared" si="371"/>
        <v>07</v>
      </c>
      <c r="V1155" s="80" t="str">
        <f t="shared" si="372"/>
        <v>'2025-01-07'</v>
      </c>
      <c r="W1155" s="80"/>
      <c r="X1155" s="80" t="str">
        <f t="shared" si="373"/>
        <v>null</v>
      </c>
      <c r="Y1155" s="3" t="s">
        <v>5869</v>
      </c>
      <c r="Z1155" s="124">
        <f>IFERROR(IF(Y1155="","null",VLOOKUP(Y1155,Marcas!$A$2:$C$2024,2,0)),"")</f>
        <v>519</v>
      </c>
      <c r="AA1155" s="3" t="s">
        <v>5870</v>
      </c>
      <c r="AB1155" s="3">
        <f>IFERROR(IF(AA1155="","",IF(AA1155="EMPORIO LEGAL",1,VLOOKUP(AA1155,Clientes!$A$2:$B$1190,2,0))),"")</f>
        <v>365</v>
      </c>
      <c r="AC1155" s="3">
        <f>IFERROR(IF(Tabla1[[#This Row],[id_control]]="null","",VLOOKUP(CONCATENATE(Tabla1[[#This Row],[CLIENTE]],"-",Tabla1[[#This Row],[id_control]]),Hoja1!$C$2:$D$1994,2,0)),"")</f>
        <v>1155</v>
      </c>
      <c r="AD1155" s="3" t="s">
        <v>2892</v>
      </c>
      <c r="AE1155" s="3"/>
      <c r="AF1155" s="3"/>
      <c r="AG1155" s="3"/>
      <c r="AH1155" s="3"/>
      <c r="AI1155" s="3"/>
      <c r="AJ1155" s="3"/>
      <c r="AK1155" s="3"/>
      <c r="AL1155" s="3" t="s">
        <v>5871</v>
      </c>
      <c r="AM1155" s="6"/>
      <c r="AN1155" s="6"/>
      <c r="AO1155" s="6"/>
      <c r="AP1155" s="6"/>
      <c r="AQ1155" s="11" t="s">
        <v>5872</v>
      </c>
      <c r="AR1155" s="6"/>
      <c r="AS1155" s="6"/>
      <c r="AT1155" s="6"/>
      <c r="AU1155" s="6"/>
      <c r="AV1155" s="6" t="s">
        <v>5873</v>
      </c>
      <c r="AW1155" s="6"/>
      <c r="AX1155" s="6"/>
      <c r="AY1155" s="6"/>
      <c r="AZ1155" s="6"/>
      <c r="BA1155" s="6"/>
      <c r="BB1155" s="6"/>
      <c r="BC1155" s="6"/>
      <c r="BD1155" s="6" t="s">
        <v>5874</v>
      </c>
      <c r="BE1155" s="8">
        <v>1154</v>
      </c>
      <c r="BF1155" s="6" t="str">
        <f t="shared" si="374"/>
        <v>insert into bitacoras_estatus (numero_expediente, numero_registro, representante, fecha_inicio, fecha_vencimiento, id_cliente, id_admin, id_bitacoras_estatus, id_estatus, id_clase, id_marca, created_at, updated_at) values('1563777','1540107','ALEJANDRO BALDERRAMA DIAZ','2015-01-07','2025-01-07','365','2','1','1',null,519,'2015-01-07 00:00:00','2015-01-07 00:00:00');</v>
      </c>
      <c r="BG1155" s="6" t="str">
        <f t="shared" si="375"/>
        <v>insert into servicios_comentarios (comentario, id_admin, id_estatus, created_at, updated_at) values('SE ENTREGO TITULO EL DIA 24/07/15',1,1154,'2015-01-07 00:00:00','2015-01-07 00:00:00');</v>
      </c>
      <c r="BH1155" s="6" t="str">
        <f t="shared" si="376"/>
        <v>insert into servicios_comentarios (comentario, id_admin, id_estatus, created_at, updated_at) values('TEL 410 09 27 Y CEL 614 427 74 43',1,1154,'2015-01-07 00:00:00','2015-01-07 00:00:00');</v>
      </c>
      <c r="BI1155" s="137" t="str">
        <f t="shared" si="377"/>
        <v>update bitacoras_estatus set comprobacion_uso = 1, id_estatus=10 where id=1154;</v>
      </c>
      <c r="BJ1155" s="137" t="str">
        <f t="shared" si="378"/>
        <v>update bitacoras_estatus set numero_expediente = '1563777', numero_registro = '1540107', id_estatus = 10, fecha_inicio = '2015-01-07', fecha_vencimiento ='2025-01-07', created_at ='2015-01-07 00:00:00', updated_at ='2015-01-07 00:00:00', id_clase=null, id_marca=519, id_cliente=365, vigencia = 1 where id =1154;</v>
      </c>
      <c r="BK1155" s="137" t="str">
        <f t="shared" si="379"/>
        <v>update bitacoras_estatus set id_estatus = 10 where id =1154;</v>
      </c>
    </row>
    <row r="1156" spans="1:63" ht="27">
      <c r="A1156" s="3">
        <v>1563752</v>
      </c>
      <c r="B1156" s="1">
        <v>1524579</v>
      </c>
      <c r="C1156" s="1">
        <f>IF(Tabla1[[#This Row],[No. REG.]]="","",1)</f>
        <v>1</v>
      </c>
      <c r="D1156" s="3" t="s">
        <v>46</v>
      </c>
      <c r="E1156" s="3">
        <f>IF(Tabla1[[#This Row],[STATUS]]="","",VLOOKUP(D1156,Estatus!$A$2:$B$13,2,0))</f>
        <v>10</v>
      </c>
      <c r="F1156" s="3">
        <f>IF(Tabla1[[#This Row],[STATUS]]="","",VLOOKUP(D1156,Estatus!$A$2:$I$12,9,0))</f>
        <v>1</v>
      </c>
      <c r="G1156" s="12" t="s">
        <v>5875</v>
      </c>
      <c r="H1156" s="7">
        <v>42011</v>
      </c>
      <c r="I1156" s="80">
        <f t="shared" si="360"/>
        <v>2015</v>
      </c>
      <c r="J1156" s="80">
        <f t="shared" si="361"/>
        <v>1</v>
      </c>
      <c r="K1156" s="80">
        <f t="shared" si="362"/>
        <v>7</v>
      </c>
      <c r="L1156" s="80" t="str">
        <f t="shared" si="363"/>
        <v>01</v>
      </c>
      <c r="M1156" s="80" t="str">
        <f t="shared" si="364"/>
        <v>07</v>
      </c>
      <c r="N1156" s="80" t="str">
        <f t="shared" si="365"/>
        <v>'2015-01-07'</v>
      </c>
      <c r="O1156" s="80" t="str">
        <f t="shared" si="366"/>
        <v>'2015-01-07 00:00:00'</v>
      </c>
      <c r="P1156" s="7">
        <v>45664</v>
      </c>
      <c r="Q1156" s="80">
        <f t="shared" si="367"/>
        <v>2025</v>
      </c>
      <c r="R1156" s="80">
        <f t="shared" si="368"/>
        <v>1</v>
      </c>
      <c r="S1156" s="80">
        <f t="shared" si="369"/>
        <v>7</v>
      </c>
      <c r="T1156" s="80" t="str">
        <f t="shared" si="370"/>
        <v>01</v>
      </c>
      <c r="U1156" s="80" t="str">
        <f t="shared" si="371"/>
        <v>07</v>
      </c>
      <c r="V1156" s="80" t="str">
        <f t="shared" si="372"/>
        <v>'2025-01-07'</v>
      </c>
      <c r="W1156" s="80">
        <v>35</v>
      </c>
      <c r="X1156" s="80">
        <f t="shared" si="373"/>
        <v>35</v>
      </c>
      <c r="Y1156" s="3" t="s">
        <v>5876</v>
      </c>
      <c r="Z1156" s="124">
        <f>IFERROR(IF(Y1156="","null",VLOOKUP(Y1156,Marcas!$A$2:$C$2024,2,0)),"")</f>
        <v>748</v>
      </c>
      <c r="AA1156" s="3" t="s">
        <v>5876</v>
      </c>
      <c r="AB1156" s="3">
        <f>IFERROR(IF(AA1156="","",IF(AA1156="EMPORIO LEGAL",1,VLOOKUP(AA1156,Clientes!$A$2:$B$1190,2,0))),"")</f>
        <v>532</v>
      </c>
      <c r="AC1156" s="3">
        <f>IFERROR(IF(Tabla1[[#This Row],[id_control]]="null","",VLOOKUP(CONCATENATE(Tabla1[[#This Row],[CLIENTE]],"-",Tabla1[[#This Row],[id_control]]),Hoja1!$C$2:$D$1994,2,0)),"")</f>
        <v>1156</v>
      </c>
      <c r="AD1156" s="3" t="s">
        <v>5877</v>
      </c>
      <c r="AE1156" s="3"/>
      <c r="AF1156" s="3"/>
      <c r="AG1156" s="3"/>
      <c r="AH1156" s="3"/>
      <c r="AI1156" s="3"/>
      <c r="AJ1156" s="3"/>
      <c r="AK1156" s="3"/>
      <c r="AL1156" s="3" t="s">
        <v>5878</v>
      </c>
      <c r="AM1156" s="11" t="s">
        <v>5879</v>
      </c>
      <c r="AN1156" s="6"/>
      <c r="AO1156" s="6"/>
      <c r="AP1156" s="6"/>
      <c r="AQ1156" s="11" t="s">
        <v>5880</v>
      </c>
      <c r="AR1156" s="11" t="s">
        <v>5881</v>
      </c>
      <c r="AS1156" s="6"/>
      <c r="AT1156" s="6"/>
      <c r="AU1156" s="6"/>
      <c r="AV1156" s="8" t="s">
        <v>5882</v>
      </c>
      <c r="AW1156" s="11" t="s">
        <v>5883</v>
      </c>
      <c r="AX1156" s="8" t="s">
        <v>5884</v>
      </c>
      <c r="AY1156" s="11" t="s">
        <v>5885</v>
      </c>
      <c r="AZ1156" s="6"/>
      <c r="BA1156" s="6"/>
      <c r="BB1156" s="6"/>
      <c r="BC1156" s="6"/>
      <c r="BD1156" s="6" t="s">
        <v>5886</v>
      </c>
      <c r="BE1156" s="8">
        <v>1155</v>
      </c>
      <c r="BF1156" s="6" t="str">
        <f t="shared" si="374"/>
        <v>insert into bitacoras_estatus (numero_expediente, numero_registro, representante, fecha_inicio, fecha_vencimiento, id_cliente, id_admin, id_bitacoras_estatus, id_estatus, id_clase, id_marca, created_at, updated_at) values('1563752','1524579','VCL DESARROLLOS Y SISTEMAS, S.A. DE C.V.','2015-01-07','2025-01-07','532','2','1','1',35,748,'2015-01-07 00:00:00','2015-01-07 00:00:00');</v>
      </c>
      <c r="BG1156" s="6" t="str">
        <f t="shared" si="375"/>
        <v>insert into servicios_comentarios (comentario, id_admin, id_estatus, created_at, updated_at) values('clase 35. contacto LIC. MONICA GUILLEN FRANCO, TITULO ENTREGADO',1,1155,'2015-01-07 00:00:00','2015-01-07 00:00:00');</v>
      </c>
      <c r="BH1156" s="6" t="str">
        <f t="shared" si="376"/>
        <v>insert into servicios_comentarios (comentario, id_admin, id_estatus, created_at, updated_at) values('421 67 61, 421 54 23 CEL. 614 427 53 74 Y 614 104 92 67',1,1155,'2015-01-07 00:00:00','2015-01-07 00:00:00');</v>
      </c>
      <c r="BI1156" s="137" t="str">
        <f t="shared" si="377"/>
        <v>update bitacoras_estatus set comprobacion_uso = 1, id_estatus=10 where id=1155;</v>
      </c>
      <c r="BJ1156" s="137" t="str">
        <f t="shared" si="378"/>
        <v>update bitacoras_estatus set numero_expediente = '1563752', numero_registro = '1524579', id_estatus = 10, fecha_inicio = '2015-01-07', fecha_vencimiento ='2025-01-07', created_at ='2015-01-07 00:00:00', updated_at ='2015-01-07 00:00:00', id_clase=35, id_marca=748, id_cliente=532, vigencia = 1 where id =1155;</v>
      </c>
      <c r="BK1156" s="137" t="str">
        <f t="shared" si="379"/>
        <v>update bitacoras_estatus set id_estatus = 10 where id =1155;</v>
      </c>
    </row>
    <row r="1157" spans="1:63" ht="27">
      <c r="A1157" s="3">
        <v>1563762</v>
      </c>
      <c r="B1157" s="1">
        <v>1540106</v>
      </c>
      <c r="C1157" s="1">
        <f>IF(Tabla1[[#This Row],[No. REG.]]="","",1)</f>
        <v>1</v>
      </c>
      <c r="D1157" s="3" t="s">
        <v>46</v>
      </c>
      <c r="E1157" s="3">
        <f>IF(Tabla1[[#This Row],[STATUS]]="","",VLOOKUP(D1157,Estatus!$A$2:$B$13,2,0))</f>
        <v>10</v>
      </c>
      <c r="F1157" s="3">
        <f>IF(Tabla1[[#This Row],[STATUS]]="","",VLOOKUP(D1157,Estatus!$A$2:$I$12,9,0))</f>
        <v>1</v>
      </c>
      <c r="G1157" s="12" t="s">
        <v>5887</v>
      </c>
      <c r="H1157" s="7">
        <v>42011</v>
      </c>
      <c r="I1157" s="80">
        <f t="shared" si="360"/>
        <v>2015</v>
      </c>
      <c r="J1157" s="80">
        <f t="shared" si="361"/>
        <v>1</v>
      </c>
      <c r="K1157" s="80">
        <f t="shared" si="362"/>
        <v>7</v>
      </c>
      <c r="L1157" s="80" t="str">
        <f t="shared" si="363"/>
        <v>01</v>
      </c>
      <c r="M1157" s="80" t="str">
        <f t="shared" si="364"/>
        <v>07</v>
      </c>
      <c r="N1157" s="80" t="str">
        <f t="shared" si="365"/>
        <v>'2015-01-07'</v>
      </c>
      <c r="O1157" s="80" t="str">
        <f t="shared" si="366"/>
        <v>'2015-01-07 00:00:00'</v>
      </c>
      <c r="P1157" s="7">
        <v>45664</v>
      </c>
      <c r="Q1157" s="80">
        <f t="shared" si="367"/>
        <v>2025</v>
      </c>
      <c r="R1157" s="80">
        <f t="shared" si="368"/>
        <v>1</v>
      </c>
      <c r="S1157" s="80">
        <f t="shared" si="369"/>
        <v>7</v>
      </c>
      <c r="T1157" s="80" t="str">
        <f t="shared" si="370"/>
        <v>01</v>
      </c>
      <c r="U1157" s="80" t="str">
        <f t="shared" si="371"/>
        <v>07</v>
      </c>
      <c r="V1157" s="80" t="str">
        <f t="shared" si="372"/>
        <v>'2025-01-07'</v>
      </c>
      <c r="W1157" s="80">
        <v>42</v>
      </c>
      <c r="X1157" s="80">
        <f t="shared" si="373"/>
        <v>42</v>
      </c>
      <c r="Y1157" s="3" t="s">
        <v>5876</v>
      </c>
      <c r="Z1157" s="124">
        <f>IFERROR(IF(Y1157="","null",VLOOKUP(Y1157,Marcas!$A$2:$C$2024,2,0)),"")</f>
        <v>748</v>
      </c>
      <c r="AA1157" s="3" t="s">
        <v>5876</v>
      </c>
      <c r="AB1157" s="3">
        <f>IFERROR(IF(AA1157="","",IF(AA1157="EMPORIO LEGAL",1,VLOOKUP(AA1157,Clientes!$A$2:$B$1190,2,0))),"")</f>
        <v>532</v>
      </c>
      <c r="AC1157" s="3">
        <f>IFERROR(IF(Tabla1[[#This Row],[id_control]]="null","",VLOOKUP(CONCATENATE(Tabla1[[#This Row],[CLIENTE]],"-",Tabla1[[#This Row],[id_control]]),Hoja1!$C$2:$D$1994,2,0)),"")</f>
        <v>1156</v>
      </c>
      <c r="AD1157" s="3" t="s">
        <v>5877</v>
      </c>
      <c r="AE1157" s="3"/>
      <c r="AF1157" s="3"/>
      <c r="AG1157" s="3"/>
      <c r="AH1157" s="3"/>
      <c r="AI1157" s="3"/>
      <c r="AJ1157" s="3"/>
      <c r="AK1157" s="3"/>
      <c r="AL1157" s="3" t="s">
        <v>5888</v>
      </c>
      <c r="AM1157" s="11" t="s">
        <v>5889</v>
      </c>
      <c r="AN1157" s="6"/>
      <c r="AO1157" s="6"/>
      <c r="AP1157" s="6"/>
      <c r="AQ1157" s="11" t="s">
        <v>5890</v>
      </c>
      <c r="AR1157" s="11" t="s">
        <v>5891</v>
      </c>
      <c r="AS1157" s="6"/>
      <c r="AT1157" s="6"/>
      <c r="AU1157" s="6"/>
      <c r="AV1157" s="8" t="s">
        <v>5882</v>
      </c>
      <c r="AW1157" s="11" t="s">
        <v>5883</v>
      </c>
      <c r="AX1157" s="8" t="s">
        <v>5884</v>
      </c>
      <c r="AY1157" s="11" t="s">
        <v>5885</v>
      </c>
      <c r="AZ1157" s="6"/>
      <c r="BA1157" s="6"/>
      <c r="BB1157" s="6"/>
      <c r="BC1157" s="6"/>
      <c r="BD1157" s="6" t="s">
        <v>5886</v>
      </c>
      <c r="BE1157" s="8">
        <v>1156</v>
      </c>
      <c r="BF1157" s="6" t="str">
        <f t="shared" si="374"/>
        <v>insert into bitacoras_estatus (numero_expediente, numero_registro, representante, fecha_inicio, fecha_vencimiento, id_cliente, id_admin, id_bitacoras_estatus, id_estatus, id_clase, id_marca, created_at, updated_at) values('1563762','1540106','VCL DESARROLLOS Y SISTEMAS, S.A. DE C.V.','2015-01-07','2025-01-07','532','2','1','1',42,748,'2015-01-07 00:00:00','2015-01-07 00:00:00');</v>
      </c>
      <c r="BG1157" s="6" t="str">
        <f t="shared" si="375"/>
        <v>insert into servicios_comentarios (comentario, id_admin, id_estatus, created_at, updated_at) values('CLASE 42. contacto LIC. MONICA GUILLEN FRANCO, TITULO ENTREGADO',1,1156,'2015-01-07 00:00:00','2015-01-07 00:00:00');</v>
      </c>
      <c r="BH1157" s="6" t="str">
        <f t="shared" si="376"/>
        <v>insert into servicios_comentarios (comentario, id_admin, id_estatus, created_at, updated_at) values('421 67 61, 421 54 23 CEL. 614 427 53 74 Y 614 104 92 67',1,1156,'2015-01-07 00:00:00','2015-01-07 00:00:00');</v>
      </c>
      <c r="BI1157" s="137" t="str">
        <f t="shared" si="377"/>
        <v>update bitacoras_estatus set comprobacion_uso = 1, id_estatus=10 where id=1156;</v>
      </c>
      <c r="BJ1157" s="137" t="str">
        <f t="shared" si="378"/>
        <v>update bitacoras_estatus set numero_expediente = '1563762', numero_registro = '1540106', id_estatus = 10, fecha_inicio = '2015-01-07', fecha_vencimiento ='2025-01-07', created_at ='2015-01-07 00:00:00', updated_at ='2015-01-07 00:00:00', id_clase=42, id_marca=748, id_cliente=532, vigencia = 1 where id =1156;</v>
      </c>
      <c r="BK1157" s="137" t="str">
        <f t="shared" si="379"/>
        <v>update bitacoras_estatus set id_estatus = 10 where id =1156;</v>
      </c>
    </row>
    <row r="1158" spans="1:63" ht="27">
      <c r="A1158" s="3">
        <v>1563756</v>
      </c>
      <c r="B1158" s="1">
        <v>1540105</v>
      </c>
      <c r="C1158" s="1">
        <f>IF(Tabla1[[#This Row],[No. REG.]]="","",1)</f>
        <v>1</v>
      </c>
      <c r="D1158" s="3" t="s">
        <v>46</v>
      </c>
      <c r="E1158" s="3">
        <f>IF(Tabla1[[#This Row],[STATUS]]="","",VLOOKUP(D1158,Estatus!$A$2:$B$13,2,0))</f>
        <v>10</v>
      </c>
      <c r="F1158" s="3">
        <f>IF(Tabla1[[#This Row],[STATUS]]="","",VLOOKUP(D1158,Estatus!$A$2:$I$12,9,0))</f>
        <v>1</v>
      </c>
      <c r="G1158" s="12" t="s">
        <v>5892</v>
      </c>
      <c r="H1158" s="7">
        <v>42011</v>
      </c>
      <c r="I1158" s="80">
        <f t="shared" si="360"/>
        <v>2015</v>
      </c>
      <c r="J1158" s="80">
        <f t="shared" si="361"/>
        <v>1</v>
      </c>
      <c r="K1158" s="80">
        <f t="shared" si="362"/>
        <v>7</v>
      </c>
      <c r="L1158" s="80" t="str">
        <f t="shared" si="363"/>
        <v>01</v>
      </c>
      <c r="M1158" s="80" t="str">
        <f t="shared" si="364"/>
        <v>07</v>
      </c>
      <c r="N1158" s="80" t="str">
        <f t="shared" si="365"/>
        <v>'2015-01-07'</v>
      </c>
      <c r="O1158" s="80" t="str">
        <f t="shared" si="366"/>
        <v>'2015-01-07 00:00:00'</v>
      </c>
      <c r="P1158" s="7">
        <v>45664</v>
      </c>
      <c r="Q1158" s="80">
        <f t="shared" si="367"/>
        <v>2025</v>
      </c>
      <c r="R1158" s="80">
        <f t="shared" si="368"/>
        <v>1</v>
      </c>
      <c r="S1158" s="80">
        <f t="shared" si="369"/>
        <v>7</v>
      </c>
      <c r="T1158" s="80" t="str">
        <f t="shared" si="370"/>
        <v>01</v>
      </c>
      <c r="U1158" s="80" t="str">
        <f t="shared" si="371"/>
        <v>07</v>
      </c>
      <c r="V1158" s="80" t="str">
        <f t="shared" si="372"/>
        <v>'2025-01-07'</v>
      </c>
      <c r="W1158" s="80">
        <v>9</v>
      </c>
      <c r="X1158" s="80">
        <f t="shared" si="373"/>
        <v>9</v>
      </c>
      <c r="Y1158" s="3" t="s">
        <v>5876</v>
      </c>
      <c r="Z1158" s="124">
        <f>IFERROR(IF(Y1158="","null",VLOOKUP(Y1158,Marcas!$A$2:$C$2024,2,0)),"")</f>
        <v>748</v>
      </c>
      <c r="AA1158" s="3" t="s">
        <v>5876</v>
      </c>
      <c r="AB1158" s="3">
        <f>IFERROR(IF(AA1158="","",IF(AA1158="EMPORIO LEGAL",1,VLOOKUP(AA1158,Clientes!$A$2:$B$1190,2,0))),"")</f>
        <v>532</v>
      </c>
      <c r="AC1158" s="3">
        <f>IFERROR(IF(Tabla1[[#This Row],[id_control]]="null","",VLOOKUP(CONCATENATE(Tabla1[[#This Row],[CLIENTE]],"-",Tabla1[[#This Row],[id_control]]),Hoja1!$C$2:$D$1994,2,0)),"")</f>
        <v>1156</v>
      </c>
      <c r="AD1158" s="3" t="s">
        <v>5877</v>
      </c>
      <c r="AE1158" s="3"/>
      <c r="AF1158" s="3"/>
      <c r="AG1158" s="3"/>
      <c r="AH1158" s="3"/>
      <c r="AI1158" s="3"/>
      <c r="AJ1158" s="3"/>
      <c r="AK1158" s="3"/>
      <c r="AL1158" s="3" t="s">
        <v>5893</v>
      </c>
      <c r="AM1158" s="11" t="s">
        <v>5894</v>
      </c>
      <c r="AN1158" s="6"/>
      <c r="AO1158" s="6"/>
      <c r="AP1158" s="6"/>
      <c r="AQ1158" s="11" t="s">
        <v>5895</v>
      </c>
      <c r="AR1158" s="11" t="s">
        <v>5896</v>
      </c>
      <c r="AS1158" s="6"/>
      <c r="AT1158" s="6"/>
      <c r="AU1158" s="6"/>
      <c r="AV1158" s="8" t="s">
        <v>5882</v>
      </c>
      <c r="AW1158" s="11" t="s">
        <v>5883</v>
      </c>
      <c r="AX1158" s="8" t="s">
        <v>5884</v>
      </c>
      <c r="AY1158" s="11" t="s">
        <v>5885</v>
      </c>
      <c r="AZ1158" s="6"/>
      <c r="BA1158" s="6"/>
      <c r="BB1158" s="6"/>
      <c r="BC1158" s="6"/>
      <c r="BD1158" s="6" t="s">
        <v>5886</v>
      </c>
      <c r="BE1158" s="8">
        <v>1157</v>
      </c>
      <c r="BF1158" s="6" t="str">
        <f t="shared" si="374"/>
        <v>insert into bitacoras_estatus (numero_expediente, numero_registro, representante, fecha_inicio, fecha_vencimiento, id_cliente, id_admin, id_bitacoras_estatus, id_estatus, id_clase, id_marca, created_at, updated_at) values('1563756','1540105','VCL DESARROLLOS Y SISTEMAS, S.A. DE C.V.','2015-01-07','2025-01-07','532','2','1','1',9,748,'2015-01-07 00:00:00','2015-01-07 00:00:00');</v>
      </c>
      <c r="BG1158" s="6" t="str">
        <f t="shared" si="375"/>
        <v>insert into servicios_comentarios (comentario, id_admin, id_estatus, created_at, updated_at) values('CLASE 09 CONTACTO. LIC. MONICA GUILLEN FRANCO, TITULO ENTREGADO',1,1157,'2015-01-07 00:00:00','2015-01-07 00:00:00');</v>
      </c>
      <c r="BH1158" s="6" t="str">
        <f t="shared" si="376"/>
        <v>insert into servicios_comentarios (comentario, id_admin, id_estatus, created_at, updated_at) values('421 67 61, 421 54 23 CEL. 614 427 53 74 Y 614 104 92 67',1,1157,'2015-01-07 00:00:00','2015-01-07 00:00:00');</v>
      </c>
      <c r="BI1158" s="137" t="str">
        <f t="shared" si="377"/>
        <v>update bitacoras_estatus set comprobacion_uso = 1, id_estatus=10 where id=1157;</v>
      </c>
      <c r="BJ1158" s="137" t="str">
        <f t="shared" si="378"/>
        <v>update bitacoras_estatus set numero_expediente = '1563756', numero_registro = '1540105', id_estatus = 10, fecha_inicio = '2015-01-07', fecha_vencimiento ='2025-01-07', created_at ='2015-01-07 00:00:00', updated_at ='2015-01-07 00:00:00', id_clase=9, id_marca=748, id_cliente=532, vigencia = 1 where id =1157;</v>
      </c>
      <c r="BK1158" s="137" t="str">
        <f t="shared" si="379"/>
        <v>update bitacoras_estatus set id_estatus = 10 where id =1157;</v>
      </c>
    </row>
    <row r="1159" spans="1:63">
      <c r="A1159" s="3">
        <v>1563771</v>
      </c>
      <c r="B1159" s="3">
        <v>1524581</v>
      </c>
      <c r="C1159" s="3">
        <f>IF(Tabla1[[#This Row],[No. REG.]]="","",1)</f>
        <v>1</v>
      </c>
      <c r="D1159" s="3" t="s">
        <v>46</v>
      </c>
      <c r="E1159" s="3">
        <f>IF(Tabla1[[#This Row],[STATUS]]="","",VLOOKUP(D1159,Estatus!$A$2:$B$13,2,0))</f>
        <v>10</v>
      </c>
      <c r="F1159" s="3">
        <f>IF(Tabla1[[#This Row],[STATUS]]="","",VLOOKUP(D1159,Estatus!$A$2:$I$12,9,0))</f>
        <v>1</v>
      </c>
      <c r="G1159" s="12" t="s">
        <v>5897</v>
      </c>
      <c r="H1159" s="7">
        <v>42011</v>
      </c>
      <c r="I1159" s="80">
        <f t="shared" si="360"/>
        <v>2015</v>
      </c>
      <c r="J1159" s="80">
        <f t="shared" si="361"/>
        <v>1</v>
      </c>
      <c r="K1159" s="80">
        <f t="shared" si="362"/>
        <v>7</v>
      </c>
      <c r="L1159" s="80" t="str">
        <f t="shared" si="363"/>
        <v>01</v>
      </c>
      <c r="M1159" s="80" t="str">
        <f t="shared" si="364"/>
        <v>07</v>
      </c>
      <c r="N1159" s="80" t="str">
        <f t="shared" si="365"/>
        <v>'2015-01-07'</v>
      </c>
      <c r="O1159" s="80" t="str">
        <f t="shared" si="366"/>
        <v>'2015-01-07 00:00:00'</v>
      </c>
      <c r="P1159" s="7">
        <v>45664</v>
      </c>
      <c r="Q1159" s="80">
        <f t="shared" si="367"/>
        <v>2025</v>
      </c>
      <c r="R1159" s="80">
        <f t="shared" si="368"/>
        <v>1</v>
      </c>
      <c r="S1159" s="80">
        <f t="shared" si="369"/>
        <v>7</v>
      </c>
      <c r="T1159" s="80" t="str">
        <f t="shared" si="370"/>
        <v>01</v>
      </c>
      <c r="U1159" s="80" t="str">
        <f t="shared" si="371"/>
        <v>07</v>
      </c>
      <c r="V1159" s="80" t="str">
        <f t="shared" si="372"/>
        <v>'2025-01-07'</v>
      </c>
      <c r="W1159" s="80"/>
      <c r="X1159" s="80" t="str">
        <f t="shared" si="373"/>
        <v>null</v>
      </c>
      <c r="Y1159" s="3" t="s">
        <v>5898</v>
      </c>
      <c r="Z1159" s="124">
        <f>IFERROR(IF(Y1159="","null",VLOOKUP(Y1159,Marcas!$A$2:$C$2024,2,0)),"")</f>
        <v>1243</v>
      </c>
      <c r="AA1159" s="3" t="s">
        <v>5899</v>
      </c>
      <c r="AB1159" s="3">
        <f>IFERROR(IF(AA1159="","",IF(AA1159="EMPORIO LEGAL",1,VLOOKUP(AA1159,Clientes!$A$2:$B$1190,2,0))),"")</f>
        <v>880</v>
      </c>
      <c r="AC1159" s="3">
        <f>IFERROR(IF(Tabla1[[#This Row],[id_control]]="null","",VLOOKUP(CONCATENATE(Tabla1[[#This Row],[CLIENTE]],"-",Tabla1[[#This Row],[id_control]]),Hoja1!$C$2:$D$1994,2,0)),"")</f>
        <v>1159</v>
      </c>
      <c r="AD1159" s="3" t="s">
        <v>5900</v>
      </c>
      <c r="AE1159" s="3"/>
      <c r="AF1159" s="3"/>
      <c r="AG1159" s="3"/>
      <c r="AH1159" s="3"/>
      <c r="AI1159" s="3"/>
      <c r="AJ1159" s="3"/>
      <c r="AK1159" s="3"/>
      <c r="AL1159" s="3" t="s">
        <v>5901</v>
      </c>
      <c r="AM1159" s="6"/>
      <c r="AN1159" s="6"/>
      <c r="AO1159" s="6"/>
      <c r="AP1159" s="6"/>
      <c r="AQ1159" s="11" t="s">
        <v>5902</v>
      </c>
      <c r="AR1159" s="6"/>
      <c r="AS1159" s="6"/>
      <c r="AT1159" s="6"/>
      <c r="AU1159" s="6"/>
      <c r="AV1159" s="8" t="s">
        <v>5903</v>
      </c>
      <c r="AW1159" s="8" t="s">
        <v>5904</v>
      </c>
      <c r="AX1159" s="6"/>
      <c r="AY1159" s="6"/>
      <c r="AZ1159" s="6"/>
      <c r="BA1159" s="6"/>
      <c r="BB1159" s="6"/>
      <c r="BC1159" s="6"/>
      <c r="BD1159" s="8" t="s">
        <v>5905</v>
      </c>
      <c r="BE1159" s="8">
        <v>1158</v>
      </c>
      <c r="BF1159" s="6" t="str">
        <f t="shared" si="374"/>
        <v>insert into bitacoras_estatus (numero_expediente, numero_registro, representante, fecha_inicio, fecha_vencimiento, id_cliente, id_admin, id_bitacoras_estatus, id_estatus, id_clase, id_marca, created_at, updated_at) values('1563771','1524581','JOEL DAVID RODARTE DELGADO','2015-01-07','2025-01-07','880','2','1','1',null,1243,'2015-01-07 00:00:00','2015-01-07 00:00:00');</v>
      </c>
      <c r="BG1159" s="6" t="str">
        <f t="shared" si="375"/>
        <v>insert into servicios_comentarios (comentario, id_admin, id_estatus, created_at, updated_at) values('TITULO ENTREGADO 03 JULIO DE 2015',1,1158,'2015-01-07 00:00:00','2015-01-07 00:00:00');</v>
      </c>
      <c r="BH1159" s="6" t="str">
        <f t="shared" si="376"/>
        <v>insert into servicios_comentarios (comentario, id_admin, id_estatus, created_at, updated_at) values('CONTACTO RICARDO SEIRA CEL. 614 196 43 17 ricardo cel. 614 196 4317 cel. 625 100 70 44',1,1158,'2015-01-07 00:00:00','2015-01-07 00:00:00');</v>
      </c>
      <c r="BI1159" s="137" t="str">
        <f t="shared" si="377"/>
        <v>update bitacoras_estatus set comprobacion_uso = 1, id_estatus=10 where id=1158;</v>
      </c>
      <c r="BJ1159" s="137" t="str">
        <f t="shared" si="378"/>
        <v>update bitacoras_estatus set numero_expediente = '1563771', numero_registro = '1524581', id_estatus = 10, fecha_inicio = '2015-01-07', fecha_vencimiento ='2025-01-07', created_at ='2015-01-07 00:00:00', updated_at ='2015-01-07 00:00:00', id_clase=null, id_marca=1243, id_cliente=880, vigencia = 1 where id =1158;</v>
      </c>
      <c r="BK1159" s="137" t="str">
        <f t="shared" si="379"/>
        <v>update bitacoras_estatus set id_estatus = 10 where id =1158;</v>
      </c>
    </row>
    <row r="1160" spans="1:63">
      <c r="A1160" s="3">
        <v>1563781</v>
      </c>
      <c r="B1160" s="3">
        <v>1524582</v>
      </c>
      <c r="C1160" s="3">
        <f>IF(Tabla1[[#This Row],[No. REG.]]="","",1)</f>
        <v>1</v>
      </c>
      <c r="D1160" s="3" t="s">
        <v>46</v>
      </c>
      <c r="E1160" s="3">
        <f>IF(Tabla1[[#This Row],[STATUS]]="","",VLOOKUP(D1160,Estatus!$A$2:$B$13,2,0))</f>
        <v>10</v>
      </c>
      <c r="F1160" s="3">
        <f>IF(Tabla1[[#This Row],[STATUS]]="","",VLOOKUP(D1160,Estatus!$A$2:$I$12,9,0))</f>
        <v>1</v>
      </c>
      <c r="G1160" s="12" t="s">
        <v>5863</v>
      </c>
      <c r="H1160" s="7">
        <v>42011</v>
      </c>
      <c r="I1160" s="80">
        <f t="shared" si="360"/>
        <v>2015</v>
      </c>
      <c r="J1160" s="80">
        <f t="shared" si="361"/>
        <v>1</v>
      </c>
      <c r="K1160" s="80">
        <f t="shared" si="362"/>
        <v>7</v>
      </c>
      <c r="L1160" s="80" t="str">
        <f t="shared" si="363"/>
        <v>01</v>
      </c>
      <c r="M1160" s="80" t="str">
        <f t="shared" si="364"/>
        <v>07</v>
      </c>
      <c r="N1160" s="80" t="str">
        <f t="shared" si="365"/>
        <v>'2015-01-07'</v>
      </c>
      <c r="O1160" s="80" t="str">
        <f t="shared" si="366"/>
        <v>'2015-01-07 00:00:00'</v>
      </c>
      <c r="P1160" s="7">
        <v>45664</v>
      </c>
      <c r="Q1160" s="80">
        <f t="shared" si="367"/>
        <v>2025</v>
      </c>
      <c r="R1160" s="80">
        <f t="shared" si="368"/>
        <v>1</v>
      </c>
      <c r="S1160" s="80">
        <f t="shared" si="369"/>
        <v>7</v>
      </c>
      <c r="T1160" s="80" t="str">
        <f t="shared" si="370"/>
        <v>01</v>
      </c>
      <c r="U1160" s="80" t="str">
        <f t="shared" si="371"/>
        <v>07</v>
      </c>
      <c r="V1160" s="80" t="str">
        <f t="shared" si="372"/>
        <v>'2025-01-07'</v>
      </c>
      <c r="W1160" s="80"/>
      <c r="X1160" s="80" t="str">
        <f t="shared" si="373"/>
        <v>null</v>
      </c>
      <c r="Y1160" s="3" t="s">
        <v>5906</v>
      </c>
      <c r="Z1160" s="124">
        <f>IFERROR(IF(Y1160="","null",VLOOKUP(Y1160,Marcas!$A$2:$C$2024,2,0)),"")</f>
        <v>1485</v>
      </c>
      <c r="AA1160" s="3" t="s">
        <v>5907</v>
      </c>
      <c r="AB1160" s="3">
        <f>IFERROR(IF(AA1160="","",IF(AA1160="EMPORIO LEGAL",1,VLOOKUP(AA1160,Clientes!$A$2:$B$1190,2,0))),"")</f>
        <v>371</v>
      </c>
      <c r="AC1160" s="3">
        <f>IFERROR(IF(Tabla1[[#This Row],[id_control]]="null","",VLOOKUP(CONCATENATE(Tabla1[[#This Row],[CLIENTE]],"-",Tabla1[[#This Row],[id_control]]),Hoja1!$C$2:$D$1994,2,0)),"")</f>
        <v>1160</v>
      </c>
      <c r="AD1160" s="3" t="s">
        <v>5908</v>
      </c>
      <c r="AE1160" s="3"/>
      <c r="AF1160" s="3"/>
      <c r="AG1160" s="3"/>
      <c r="AH1160" s="3"/>
      <c r="AI1160" s="3"/>
      <c r="AJ1160" s="3"/>
      <c r="AK1160" s="3"/>
      <c r="AL1160" s="3" t="s">
        <v>5909</v>
      </c>
      <c r="AM1160" s="6"/>
      <c r="AN1160" s="6"/>
      <c r="AO1160" s="6"/>
      <c r="AP1160" s="6"/>
      <c r="AQ1160" s="6"/>
      <c r="AR1160" s="6"/>
      <c r="AS1160" s="6"/>
      <c r="AT1160" s="6"/>
      <c r="AU1160" s="6"/>
      <c r="AV1160" s="6" t="s">
        <v>4480</v>
      </c>
      <c r="AW1160" s="6"/>
      <c r="AX1160" s="6"/>
      <c r="AY1160" s="6"/>
      <c r="AZ1160" s="6"/>
      <c r="BA1160" s="6"/>
      <c r="BB1160" s="6"/>
      <c r="BC1160" s="6"/>
      <c r="BD1160" s="6" t="s">
        <v>5909</v>
      </c>
      <c r="BE1160" s="8">
        <v>1159</v>
      </c>
      <c r="BF1160" s="6" t="str">
        <f t="shared" si="374"/>
        <v>insert into bitacoras_estatus (numero_expediente, numero_registro, representante, fecha_inicio, fecha_vencimiento, id_cliente, id_admin, id_bitacoras_estatus, id_estatus, id_clase, id_marca, created_at, updated_at) values('1563781','1524582','ANUAR JESUS BUJAIDAR MEXEN','2015-01-07','2025-01-07','371','2','1','1',null,1485,'2015-01-07 00:00:00','2015-01-07 00:00:00');</v>
      </c>
      <c r="BG1160" s="6" t="str">
        <f t="shared" si="375"/>
        <v>insert into servicios_comentarios (comentario, id_admin, id_estatus, created_at, updated_at) values('TITULO RECIBIDO 15 JUNIO DE 2015',1,1159,'2015-01-07 00:00:00','2015-01-07 00:00:00');</v>
      </c>
      <c r="BH1160" s="6" t="str">
        <f t="shared" si="376"/>
        <v>insert into servicios_comentarios (comentario, id_admin, id_estatus, created_at, updated_at) values('TEL. 413 19 79 CEL 614 239 53 08',1,1159,'2015-01-07 00:00:00','2015-01-07 00:00:00');</v>
      </c>
      <c r="BI1160" s="137" t="str">
        <f t="shared" si="377"/>
        <v>update bitacoras_estatus set comprobacion_uso = 1, id_estatus=10 where id=1159;</v>
      </c>
      <c r="BJ1160" s="137" t="str">
        <f t="shared" si="378"/>
        <v>update bitacoras_estatus set numero_expediente = '1563781', numero_registro = '1524582', id_estatus = 10, fecha_inicio = '2015-01-07', fecha_vencimiento ='2025-01-07', created_at ='2015-01-07 00:00:00', updated_at ='2015-01-07 00:00:00', id_clase=null, id_marca=1485, id_cliente=371, vigencia = 1 where id =1159;</v>
      </c>
      <c r="BK1160" s="137" t="str">
        <f t="shared" si="379"/>
        <v>update bitacoras_estatus set id_estatus = 10 where id =1159;</v>
      </c>
    </row>
    <row r="1161" spans="1:63" ht="27">
      <c r="A1161" s="3">
        <v>1563768</v>
      </c>
      <c r="B1161" s="3">
        <v>1524580</v>
      </c>
      <c r="C1161" s="3">
        <f>IF(Tabla1[[#This Row],[No. REG.]]="","",1)</f>
        <v>1</v>
      </c>
      <c r="D1161" s="3" t="s">
        <v>46</v>
      </c>
      <c r="E1161" s="3">
        <f>IF(Tabla1[[#This Row],[STATUS]]="","",VLOOKUP(D1161,Estatus!$A$2:$B$13,2,0))</f>
        <v>10</v>
      </c>
      <c r="F1161" s="3">
        <f>IF(Tabla1[[#This Row],[STATUS]]="","",VLOOKUP(D1161,Estatus!$A$2:$I$12,9,0))</f>
        <v>1</v>
      </c>
      <c r="G1161" s="12" t="s">
        <v>5910</v>
      </c>
      <c r="H1161" s="7">
        <v>42011</v>
      </c>
      <c r="I1161" s="80">
        <f t="shared" si="360"/>
        <v>2015</v>
      </c>
      <c r="J1161" s="80">
        <f t="shared" si="361"/>
        <v>1</v>
      </c>
      <c r="K1161" s="80">
        <f t="shared" si="362"/>
        <v>7</v>
      </c>
      <c r="L1161" s="80" t="str">
        <f t="shared" si="363"/>
        <v>01</v>
      </c>
      <c r="M1161" s="80" t="str">
        <f t="shared" si="364"/>
        <v>07</v>
      </c>
      <c r="N1161" s="80" t="str">
        <f t="shared" si="365"/>
        <v>'2015-01-07'</v>
      </c>
      <c r="O1161" s="80" t="str">
        <f t="shared" si="366"/>
        <v>'2015-01-07 00:00:00'</v>
      </c>
      <c r="P1161" s="7">
        <v>45664</v>
      </c>
      <c r="Q1161" s="80">
        <f t="shared" si="367"/>
        <v>2025</v>
      </c>
      <c r="R1161" s="80">
        <f t="shared" si="368"/>
        <v>1</v>
      </c>
      <c r="S1161" s="80">
        <f t="shared" si="369"/>
        <v>7</v>
      </c>
      <c r="T1161" s="80" t="str">
        <f t="shared" si="370"/>
        <v>01</v>
      </c>
      <c r="U1161" s="80" t="str">
        <f t="shared" si="371"/>
        <v>07</v>
      </c>
      <c r="V1161" s="80" t="str">
        <f t="shared" si="372"/>
        <v>'2025-01-07'</v>
      </c>
      <c r="W1161" s="80"/>
      <c r="X1161" s="80" t="str">
        <f t="shared" si="373"/>
        <v>null</v>
      </c>
      <c r="Y1161" s="3" t="s">
        <v>5911</v>
      </c>
      <c r="Z1161" s="124">
        <f>IFERROR(IF(Y1161="","null",VLOOKUP(Y1161,Marcas!$A$2:$C$2024,2,0)),"")</f>
        <v>1487</v>
      </c>
      <c r="AA1161" s="3" t="s">
        <v>5911</v>
      </c>
      <c r="AB1161" s="3">
        <f>IFERROR(IF(AA1161="","",IF(AA1161="EMPORIO LEGAL",1,VLOOKUP(AA1161,Clientes!$A$2:$B$1190,2,0))),"")</f>
        <v>1044</v>
      </c>
      <c r="AC1161" s="3">
        <f>IFERROR(IF(Tabla1[[#This Row],[id_control]]="null","",VLOOKUP(CONCATENATE(Tabla1[[#This Row],[CLIENTE]],"-",Tabla1[[#This Row],[id_control]]),Hoja1!$C$2:$D$1994,2,0)),"")</f>
        <v>1161</v>
      </c>
      <c r="AD1161" s="3" t="s">
        <v>5912</v>
      </c>
      <c r="AE1161" s="3"/>
      <c r="AF1161" s="3"/>
      <c r="AG1161" s="3"/>
      <c r="AH1161" s="3"/>
      <c r="AI1161" s="3"/>
      <c r="AJ1161" s="3"/>
      <c r="AK1161" s="3"/>
      <c r="AL1161" s="3" t="s">
        <v>5913</v>
      </c>
      <c r="AM1161" s="6"/>
      <c r="AN1161" s="6"/>
      <c r="AO1161" s="6"/>
      <c r="AP1161" s="6"/>
      <c r="AQ1161" s="6"/>
      <c r="AR1161" s="6"/>
      <c r="AS1161" s="6"/>
      <c r="AT1161" s="6"/>
      <c r="AU1161" s="6"/>
      <c r="AV1161" s="6" t="s">
        <v>5914</v>
      </c>
      <c r="AW1161" s="6"/>
      <c r="AX1161" s="6"/>
      <c r="AY1161" s="6"/>
      <c r="AZ1161" s="6"/>
      <c r="BA1161" s="6"/>
      <c r="BB1161" s="6"/>
      <c r="BC1161" s="6"/>
      <c r="BD1161" s="6" t="s">
        <v>5913</v>
      </c>
      <c r="BE1161" s="8">
        <v>1160</v>
      </c>
      <c r="BF1161" s="6" t="str">
        <f t="shared" si="374"/>
        <v>insert into bitacoras_estatus (numero_expediente, numero_registro, representante, fecha_inicio, fecha_vencimiento, id_cliente, id_admin, id_bitacoras_estatus, id_estatus, id_clase, id_marca, created_at, updated_at) values('1563768','1524580','TOP MEDIOS S.A. DE C.V.','2015-01-07','2025-01-07','1044','2','1','1',null,1487,'2015-01-07 00:00:00','2015-01-07 00:00:00');</v>
      </c>
      <c r="BG1161" s="6" t="str">
        <f t="shared" si="375"/>
        <v>insert into servicios_comentarios (comentario, id_admin, id_estatus, created_at, updated_at) values('CONTACTO GUILLERMO ANTONIO OROZCO SALOMON, TITULO RECIBIDO 15 JUNIO DE 2015',1,1160,'2015-01-07 00:00:00','2015-01-07 00:00:00');</v>
      </c>
      <c r="BH1161" s="6" t="str">
        <f t="shared" si="376"/>
        <v>insert into servicios_comentarios (comentario, id_admin, id_estatus, created_at, updated_at) values('413 40 70 Y CEL. 614 427 26 53',1,1160,'2015-01-07 00:00:00','2015-01-07 00:00:00');</v>
      </c>
      <c r="BI1161" s="137" t="str">
        <f t="shared" si="377"/>
        <v>update bitacoras_estatus set comprobacion_uso = 1, id_estatus=10 where id=1160;</v>
      </c>
      <c r="BJ1161" s="137" t="str">
        <f t="shared" si="378"/>
        <v>update bitacoras_estatus set numero_expediente = '1563768', numero_registro = '1524580', id_estatus = 10, fecha_inicio = '2015-01-07', fecha_vencimiento ='2025-01-07', created_at ='2015-01-07 00:00:00', updated_at ='2015-01-07 00:00:00', id_clase=null, id_marca=1487, id_cliente=1044, vigencia = 1 where id =1160;</v>
      </c>
      <c r="BK1161" s="137" t="str">
        <f t="shared" si="379"/>
        <v>update bitacoras_estatus set id_estatus = 10 where id =1160;</v>
      </c>
    </row>
    <row r="1162" spans="1:63" ht="27">
      <c r="A1162" s="3">
        <v>1563787</v>
      </c>
      <c r="B1162" s="3">
        <v>1526590</v>
      </c>
      <c r="C1162" s="3">
        <f>IF(Tabla1[[#This Row],[No. REG.]]="","",1)</f>
        <v>1</v>
      </c>
      <c r="D1162" s="3" t="s">
        <v>46</v>
      </c>
      <c r="E1162" s="3">
        <f>IF(Tabla1[[#This Row],[STATUS]]="","",VLOOKUP(D1162,Estatus!$A$2:$B$13,2,0))</f>
        <v>10</v>
      </c>
      <c r="F1162" s="3">
        <f>IF(Tabla1[[#This Row],[STATUS]]="","",VLOOKUP(D1162,Estatus!$A$2:$I$12,9,0))</f>
        <v>1</v>
      </c>
      <c r="G1162" s="12" t="s">
        <v>5915</v>
      </c>
      <c r="H1162" s="7">
        <v>42011</v>
      </c>
      <c r="I1162" s="80">
        <f t="shared" si="360"/>
        <v>2015</v>
      </c>
      <c r="J1162" s="80">
        <f t="shared" si="361"/>
        <v>1</v>
      </c>
      <c r="K1162" s="80">
        <f t="shared" si="362"/>
        <v>7</v>
      </c>
      <c r="L1162" s="80" t="str">
        <f t="shared" si="363"/>
        <v>01</v>
      </c>
      <c r="M1162" s="80" t="str">
        <f t="shared" si="364"/>
        <v>07</v>
      </c>
      <c r="N1162" s="80" t="str">
        <f t="shared" si="365"/>
        <v>'2015-01-07'</v>
      </c>
      <c r="O1162" s="80" t="str">
        <f t="shared" si="366"/>
        <v>'2015-01-07 00:00:00'</v>
      </c>
      <c r="P1162" s="7">
        <v>45664</v>
      </c>
      <c r="Q1162" s="80">
        <f t="shared" si="367"/>
        <v>2025</v>
      </c>
      <c r="R1162" s="80">
        <f t="shared" si="368"/>
        <v>1</v>
      </c>
      <c r="S1162" s="80">
        <f t="shared" si="369"/>
        <v>7</v>
      </c>
      <c r="T1162" s="80" t="str">
        <f t="shared" si="370"/>
        <v>01</v>
      </c>
      <c r="U1162" s="80" t="str">
        <f t="shared" si="371"/>
        <v>07</v>
      </c>
      <c r="V1162" s="80" t="str">
        <f t="shared" si="372"/>
        <v>'2025-01-07'</v>
      </c>
      <c r="W1162" s="80"/>
      <c r="X1162" s="80" t="str">
        <f t="shared" si="373"/>
        <v>null</v>
      </c>
      <c r="Y1162" s="3" t="s">
        <v>5916</v>
      </c>
      <c r="Z1162" s="124">
        <f>IFERROR(IF(Y1162="","null",VLOOKUP(Y1162,Marcas!$A$2:$C$2024,2,0)),"")</f>
        <v>1500</v>
      </c>
      <c r="AA1162" s="3" t="s">
        <v>5916</v>
      </c>
      <c r="AB1162" s="3">
        <f>IFERROR(IF(AA1162="","",IF(AA1162="EMPORIO LEGAL",1,VLOOKUP(AA1162,Clientes!$A$2:$B$1190,2,0))),"")</f>
        <v>1053</v>
      </c>
      <c r="AC1162" s="3">
        <f>IFERROR(IF(Tabla1[[#This Row],[id_control]]="null","",VLOOKUP(CONCATENATE(Tabla1[[#This Row],[CLIENTE]],"-",Tabla1[[#This Row],[id_control]]),Hoja1!$C$2:$D$1994,2,0)),"")</f>
        <v>1162</v>
      </c>
      <c r="AD1162" s="3" t="s">
        <v>5917</v>
      </c>
      <c r="AE1162" s="3"/>
      <c r="AF1162" s="3"/>
      <c r="AG1162" s="3"/>
      <c r="AH1162" s="3"/>
      <c r="AI1162" s="3"/>
      <c r="AJ1162" s="3"/>
      <c r="AK1162" s="3"/>
      <c r="AL1162" s="3">
        <v>4190153</v>
      </c>
      <c r="AM1162" s="6"/>
      <c r="AN1162" s="6"/>
      <c r="AO1162" s="6"/>
      <c r="AP1162" s="6"/>
      <c r="AQ1162" s="6"/>
      <c r="AR1162" s="6"/>
      <c r="AS1162" s="6"/>
      <c r="AT1162" s="6"/>
      <c r="AU1162" s="6"/>
      <c r="AV1162" s="6" t="s">
        <v>5918</v>
      </c>
      <c r="AW1162" s="6"/>
      <c r="AX1162" s="6"/>
      <c r="AY1162" s="6"/>
      <c r="AZ1162" s="6"/>
      <c r="BA1162" s="6"/>
      <c r="BB1162" s="6"/>
      <c r="BC1162" s="6"/>
      <c r="BD1162" s="6" t="s">
        <v>5919</v>
      </c>
      <c r="BE1162" s="8">
        <v>1161</v>
      </c>
      <c r="BF1162" s="6" t="str">
        <f t="shared" si="374"/>
        <v>insert into bitacoras_estatus (numero_expediente, numero_registro, representante, fecha_inicio, fecha_vencimiento, id_cliente, id_admin, id_bitacoras_estatus, id_estatus, id_clase, id_marca, created_at, updated_at) values('1563787','1526590','ANDRES RAUL MARTINEZ GRAJEDA','2015-01-07','2025-01-07','1053','2','1','1',null,1500,'2015-01-07 00:00:00','2015-01-07 00:00:00');</v>
      </c>
      <c r="BG1162" s="6" t="str">
        <f t="shared" si="375"/>
        <v>insert into servicios_comentarios (comentario, id_admin, id_estatus, created_at, updated_at) values('TITULO RECIBIDO 15 JUNIO DE 2015. TITULO ENTREGADO 15JUL2015',1,1161,'2015-01-07 00:00:00','2015-01-07 00:00:00');</v>
      </c>
      <c r="BH1162" s="6" t="str">
        <f t="shared" si="376"/>
        <v>insert into servicios_comentarios (comentario, id_admin, id_estatus, created_at, updated_at) values('TEL 4190153 CEL. 614427 32 49',1,1161,'2015-01-07 00:00:00','2015-01-07 00:00:00');</v>
      </c>
      <c r="BI1162" s="137" t="str">
        <f t="shared" si="377"/>
        <v>update bitacoras_estatus set comprobacion_uso = 1, id_estatus=10 where id=1161;</v>
      </c>
      <c r="BJ1162" s="137" t="str">
        <f t="shared" si="378"/>
        <v>update bitacoras_estatus set numero_expediente = '1563787', numero_registro = '1526590', id_estatus = 10, fecha_inicio = '2015-01-07', fecha_vencimiento ='2025-01-07', created_at ='2015-01-07 00:00:00', updated_at ='2015-01-07 00:00:00', id_clase=null, id_marca=1500, id_cliente=1053, vigencia = 1 where id =1161;</v>
      </c>
      <c r="BK1162" s="137" t="str">
        <f t="shared" si="379"/>
        <v>update bitacoras_estatus set id_estatus = 10 where id =1161;</v>
      </c>
    </row>
    <row r="1163" spans="1:63" ht="79">
      <c r="A1163" s="3">
        <v>1563588</v>
      </c>
      <c r="B1163" s="3">
        <v>1571613</v>
      </c>
      <c r="C1163" s="3">
        <f>IF(Tabla1[[#This Row],[No. REG.]]="","",1)</f>
        <v>1</v>
      </c>
      <c r="D1163" s="3" t="s">
        <v>46</v>
      </c>
      <c r="E1163" s="3">
        <f>IF(Tabla1[[#This Row],[STATUS]]="","",VLOOKUP(D1163,Estatus!$A$2:$B$13,2,0))</f>
        <v>10</v>
      </c>
      <c r="F1163" s="3">
        <f>IF(Tabla1[[#This Row],[STATUS]]="","",VLOOKUP(D1163,Estatus!$A$2:$I$12,9,0))</f>
        <v>1</v>
      </c>
      <c r="G1163" s="12" t="s">
        <v>5920</v>
      </c>
      <c r="H1163" s="7">
        <v>42011</v>
      </c>
      <c r="I1163" s="80">
        <f t="shared" si="360"/>
        <v>2015</v>
      </c>
      <c r="J1163" s="80">
        <f t="shared" si="361"/>
        <v>1</v>
      </c>
      <c r="K1163" s="80">
        <f t="shared" si="362"/>
        <v>7</v>
      </c>
      <c r="L1163" s="80" t="str">
        <f t="shared" si="363"/>
        <v>01</v>
      </c>
      <c r="M1163" s="80" t="str">
        <f t="shared" si="364"/>
        <v>07</v>
      </c>
      <c r="N1163" s="80" t="str">
        <f t="shared" si="365"/>
        <v>'2015-01-07'</v>
      </c>
      <c r="O1163" s="80" t="str">
        <f t="shared" si="366"/>
        <v>'2015-01-07 00:00:00'</v>
      </c>
      <c r="P1163" s="7">
        <v>45664</v>
      </c>
      <c r="Q1163" s="80">
        <f t="shared" si="367"/>
        <v>2025</v>
      </c>
      <c r="R1163" s="80">
        <f t="shared" si="368"/>
        <v>1</v>
      </c>
      <c r="S1163" s="80">
        <f t="shared" si="369"/>
        <v>7</v>
      </c>
      <c r="T1163" s="80" t="str">
        <f t="shared" si="370"/>
        <v>01</v>
      </c>
      <c r="U1163" s="80" t="str">
        <f t="shared" si="371"/>
        <v>07</v>
      </c>
      <c r="V1163" s="80" t="str">
        <f t="shared" si="372"/>
        <v>'2025-01-07'</v>
      </c>
      <c r="W1163" s="80"/>
      <c r="X1163" s="80" t="str">
        <f t="shared" si="373"/>
        <v>null</v>
      </c>
      <c r="Y1163" s="3" t="s">
        <v>5921</v>
      </c>
      <c r="Z1163" s="124">
        <f>IFERROR(IF(Y1163="","null",VLOOKUP(Y1163,Marcas!$A$2:$C$2024,2,0)),"")</f>
        <v>1609</v>
      </c>
      <c r="AA1163" s="3" t="s">
        <v>5922</v>
      </c>
      <c r="AB1163" s="3">
        <f>IFERROR(IF(AA1163="","",IF(AA1163="EMPORIO LEGAL",1,VLOOKUP(AA1163,Clientes!$A$2:$B$1190,2,0))),"")</f>
        <v>1063</v>
      </c>
      <c r="AC1163" s="3">
        <f>IFERROR(IF(Tabla1[[#This Row],[id_control]]="null","",VLOOKUP(CONCATENATE(Tabla1[[#This Row],[CLIENTE]],"-",Tabla1[[#This Row],[id_control]]),Hoja1!$C$2:$D$1994,2,0)),"")</f>
        <v>1163</v>
      </c>
      <c r="AD1163" s="3" t="s">
        <v>5923</v>
      </c>
      <c r="AE1163" s="3"/>
      <c r="AF1163" s="3"/>
      <c r="AG1163" s="3"/>
      <c r="AH1163" s="3"/>
      <c r="AI1163" s="3"/>
      <c r="AJ1163" s="3"/>
      <c r="AK1163" s="3"/>
      <c r="AL1163" s="3">
        <v>6141421932</v>
      </c>
      <c r="AM1163" s="6"/>
      <c r="AN1163" s="6"/>
      <c r="AO1163" s="6"/>
      <c r="AP1163" s="6"/>
      <c r="AQ1163" s="6"/>
      <c r="AR1163" s="6"/>
      <c r="AS1163" s="6"/>
      <c r="AT1163" s="6"/>
      <c r="AU1163" s="6"/>
      <c r="AV1163" s="6" t="s">
        <v>5924</v>
      </c>
      <c r="AW1163" s="6"/>
      <c r="AX1163" s="6"/>
      <c r="AY1163" s="6"/>
      <c r="AZ1163" s="6"/>
      <c r="BA1163" s="6"/>
      <c r="BB1163" s="6"/>
      <c r="BC1163" s="6"/>
      <c r="BD1163" s="6" t="s">
        <v>5925</v>
      </c>
      <c r="BE1163" s="8">
        <v>1162</v>
      </c>
      <c r="BF1163" s="6" t="str">
        <f t="shared" si="374"/>
        <v>insert into bitacoras_estatus (numero_expediente, numero_registro, representante, fecha_inicio, fecha_vencimiento, id_cliente, id_admin, id_bitacoras_estatus, id_estatus, id_clase, id_marca, created_at, updated_at) values('1563588','1571613','PROMOTORA DE PROYECTOS ANSA, S.A. DE C.V. SOFOM E.N.R.','2015-01-07','2025-01-07','1063','2','1','1',null,1609,'2015-01-07 00:00:00','2015-01-07 00:00:00');</v>
      </c>
      <c r="BG1163" s="6" t="str">
        <f t="shared" si="375"/>
        <v>insert into servicios_comentarios (comentario, id_admin, id_estatus, created_at, updated_at) values('REQUISITOS DE FECHA RECIBIDOS EL 15 DE ABRIL 2015/ CREQ EN FECHA 15 DE JUNIO DEL 2015, TITULO RECIBIDO EL 22/10/15 TRAMITE ENTREGADO 15/12/2015 CAMBIO DE DOMICILIO PRESENTADO EL 28/2016, CAMBIO DE DOMICILIO RECIBIDO 29/06/16',1,1162,'2015-01-07 00:00:00','2015-01-07 00:00:00');</v>
      </c>
      <c r="BH1163" s="6" t="str">
        <f t="shared" si="376"/>
        <v>insert into servicios_comentarios (comentario, id_admin, id_estatus, created_at, updated_at) values('614-142-1932, tel.-575-5305, ext.-107, Oscar 116,',1,1162,'2015-01-07 00:00:00','2015-01-07 00:00:00');</v>
      </c>
      <c r="BI1163" s="137" t="str">
        <f t="shared" si="377"/>
        <v>update bitacoras_estatus set comprobacion_uso = 1, id_estatus=10 where id=1162;</v>
      </c>
      <c r="BJ1163" s="137" t="str">
        <f t="shared" si="378"/>
        <v>update bitacoras_estatus set numero_expediente = '1563588', numero_registro = '1571613', id_estatus = 10, fecha_inicio = '2015-01-07', fecha_vencimiento ='2025-01-07', created_at ='2015-01-07 00:00:00', updated_at ='2015-01-07 00:00:00', id_clase=null, id_marca=1609, id_cliente=1063, vigencia = 1 where id =1162;</v>
      </c>
      <c r="BK1163" s="137" t="str">
        <f t="shared" si="379"/>
        <v>update bitacoras_estatus set id_estatus = 10 where id =1162;</v>
      </c>
    </row>
    <row r="1164" spans="1:63" ht="79">
      <c r="A1164" s="3">
        <v>698199</v>
      </c>
      <c r="B1164" s="3">
        <v>877800</v>
      </c>
      <c r="C1164" s="3">
        <f>IF(Tabla1[[#This Row],[No. REG.]]="","",1)</f>
        <v>1</v>
      </c>
      <c r="D1164" s="3" t="s">
        <v>46</v>
      </c>
      <c r="E1164" s="3">
        <f>IF(Tabla1[[#This Row],[STATUS]]="","",VLOOKUP(D1164,Estatus!$A$2:$B$13,2,0))</f>
        <v>10</v>
      </c>
      <c r="F1164" s="3">
        <f>IF(Tabla1[[#This Row],[STATUS]]="","",VLOOKUP(D1164,Estatus!$A$2:$I$12,9,0))</f>
        <v>1</v>
      </c>
      <c r="G1164" s="12" t="s">
        <v>5926</v>
      </c>
      <c r="H1164" s="7">
        <v>38364</v>
      </c>
      <c r="I1164" s="80">
        <f t="shared" si="360"/>
        <v>2005</v>
      </c>
      <c r="J1164" s="80">
        <f t="shared" si="361"/>
        <v>1</v>
      </c>
      <c r="K1164" s="80">
        <f t="shared" si="362"/>
        <v>12</v>
      </c>
      <c r="L1164" s="80" t="str">
        <f t="shared" si="363"/>
        <v>01</v>
      </c>
      <c r="M1164" s="80">
        <f t="shared" si="364"/>
        <v>12</v>
      </c>
      <c r="N1164" s="80" t="str">
        <f t="shared" si="365"/>
        <v>'2005-01-12'</v>
      </c>
      <c r="O1164" s="80" t="str">
        <f t="shared" si="366"/>
        <v>'2005-01-12 00:00:00'</v>
      </c>
      <c r="P1164" s="7">
        <v>45669</v>
      </c>
      <c r="Q1164" s="80">
        <f t="shared" si="367"/>
        <v>2025</v>
      </c>
      <c r="R1164" s="80">
        <f t="shared" si="368"/>
        <v>1</v>
      </c>
      <c r="S1164" s="80">
        <f t="shared" si="369"/>
        <v>12</v>
      </c>
      <c r="T1164" s="80" t="str">
        <f t="shared" si="370"/>
        <v>01</v>
      </c>
      <c r="U1164" s="80">
        <f t="shared" si="371"/>
        <v>12</v>
      </c>
      <c r="V1164" s="80" t="str">
        <f t="shared" si="372"/>
        <v>'2025-01-12'</v>
      </c>
      <c r="W1164" s="80"/>
      <c r="X1164" s="80" t="str">
        <f t="shared" si="373"/>
        <v>null</v>
      </c>
      <c r="Y1164" s="3" t="s">
        <v>5927</v>
      </c>
      <c r="Z1164" s="124">
        <f>IFERROR(IF(Y1164="","null",VLOOKUP(Y1164,Marcas!$A$2:$C$2024,2,0)),"")</f>
        <v>826</v>
      </c>
      <c r="AA1164" s="3" t="s">
        <v>2509</v>
      </c>
      <c r="AB1164" s="3">
        <f>IFERROR(IF(AA1164="","",IF(AA1164="EMPORIO LEGAL",1,VLOOKUP(AA1164,Clientes!$A$2:$B$1190,2,0))),"")</f>
        <v>661</v>
      </c>
      <c r="AC1164" s="3">
        <f>IFERROR(IF(Tabla1[[#This Row],[id_control]]="null","",VLOOKUP(CONCATENATE(Tabla1[[#This Row],[CLIENTE]],"-",Tabla1[[#This Row],[id_control]]),Hoja1!$C$2:$D$1994,2,0)),"")</f>
        <v>1164</v>
      </c>
      <c r="AD1164" s="3" t="s">
        <v>2510</v>
      </c>
      <c r="AE1164" s="3"/>
      <c r="AF1164" s="3"/>
      <c r="AG1164" s="3"/>
      <c r="AH1164" s="3"/>
      <c r="AI1164" s="3"/>
      <c r="AJ1164" s="3"/>
      <c r="AK1164" s="3"/>
      <c r="AL1164" s="3" t="s">
        <v>5928</v>
      </c>
      <c r="AM1164" s="4" t="s">
        <v>5929</v>
      </c>
      <c r="AN1164" s="6"/>
      <c r="AO1164" s="6"/>
      <c r="AP1164" s="6"/>
      <c r="AQ1164" s="4" t="s">
        <v>5930</v>
      </c>
      <c r="AR1164" s="6"/>
      <c r="AS1164" s="6"/>
      <c r="AT1164" s="6"/>
      <c r="AU1164" s="6"/>
      <c r="AV1164" s="8" t="s">
        <v>2512</v>
      </c>
      <c r="AW1164" s="11" t="s">
        <v>2513</v>
      </c>
      <c r="AX1164" s="6"/>
      <c r="AY1164" s="6"/>
      <c r="AZ1164" s="6"/>
      <c r="BA1164" s="6"/>
      <c r="BB1164" s="6"/>
      <c r="BC1164" s="6"/>
      <c r="BD1164" s="6" t="s">
        <v>5931</v>
      </c>
      <c r="BE1164" s="8">
        <v>1163</v>
      </c>
      <c r="BF1164" s="6" t="str">
        <f t="shared" si="374"/>
        <v>insert into bitacoras_estatus (numero_expediente, numero_registro, representante, fecha_inicio, fecha_vencimiento, id_cliente, id_admin, id_bitacoras_estatus, id_estatus, id_clase, id_marca, created_at, updated_at) values('698199','877800','ESTEBAN CHAVEZ HERNANDEZ','2005-01-12','2025-01-12','661','2','1','1',null,826,'2005-01-12 00:00:00','2005-01-12 00:00:00');</v>
      </c>
      <c r="BG1164" s="6" t="str">
        <f t="shared" si="375"/>
        <v>insert into servicios_comentarios (comentario, id_admin, id_estatus, created_at, updated_at) values('RENOVACION ENVIADA 22/AGO/14. CAMBIO DE DOMICILIO ENVIADO 22/AGO/14. CONSTANCIA DE RENOVACION RECIBIDA 17OCT14. SE HA TOMADO NOTA DEBIDA DEL CAMBIO DE DOM DEL ESTABLECIMIENTO 17OCT14. TITULO ENTREGADO 05MAR15 ESTEBAN CHAVEZ.',1,1163,'2005-01-12 00:00:00','2005-01-12 00:00:00');</v>
      </c>
      <c r="BH1164" s="6" t="str">
        <f t="shared" si="376"/>
        <v>insert into servicios_comentarios (comentario, id_admin, id_estatus, created_at, updated_at) values('436 08 88, 436 16 26, 4361614 CEL. 614 427 02 10 CEL MARINA 614 427 5659',1,1163,'2005-01-12 00:00:00','2005-01-12 00:00:00');</v>
      </c>
      <c r="BI1164" s="137" t="str">
        <f t="shared" si="377"/>
        <v>update bitacoras_estatus set comprobacion_uso = 1, id_estatus=10 where id=1163;</v>
      </c>
      <c r="BJ1164" s="137" t="str">
        <f t="shared" si="378"/>
        <v>update bitacoras_estatus set numero_expediente = '698199', numero_registro = '877800', id_estatus = 10, fecha_inicio = '2005-01-12', fecha_vencimiento ='2025-01-12', created_at ='2005-01-12 00:00:00', updated_at ='2005-01-12 00:00:00', id_clase=null, id_marca=826, id_cliente=661, vigencia = 1 where id =1163;</v>
      </c>
      <c r="BK1164" s="137" t="str">
        <f t="shared" si="379"/>
        <v>update bitacoras_estatus set id_estatus = 10 where id =1163;</v>
      </c>
    </row>
    <row r="1165" spans="1:63">
      <c r="A1165" s="3">
        <v>1565653</v>
      </c>
      <c r="B1165" s="3">
        <v>1538172</v>
      </c>
      <c r="C1165" s="3">
        <f>IF(Tabla1[[#This Row],[No. REG.]]="","",1)</f>
        <v>1</v>
      </c>
      <c r="D1165" s="3" t="s">
        <v>46</v>
      </c>
      <c r="E1165" s="3">
        <f>IF(Tabla1[[#This Row],[STATUS]]="","",VLOOKUP(D1165,Estatus!$A$2:$B$13,2,0))</f>
        <v>10</v>
      </c>
      <c r="F1165" s="3">
        <f>IF(Tabla1[[#This Row],[STATUS]]="","",VLOOKUP(D1165,Estatus!$A$2:$I$12,9,0))</f>
        <v>1</v>
      </c>
      <c r="G1165" s="12" t="s">
        <v>5932</v>
      </c>
      <c r="H1165" s="7">
        <v>42016</v>
      </c>
      <c r="I1165" s="80">
        <f t="shared" si="360"/>
        <v>2015</v>
      </c>
      <c r="J1165" s="80">
        <f t="shared" si="361"/>
        <v>1</v>
      </c>
      <c r="K1165" s="80">
        <f t="shared" si="362"/>
        <v>12</v>
      </c>
      <c r="L1165" s="80" t="str">
        <f t="shared" si="363"/>
        <v>01</v>
      </c>
      <c r="M1165" s="80">
        <f t="shared" si="364"/>
        <v>12</v>
      </c>
      <c r="N1165" s="80" t="str">
        <f t="shared" si="365"/>
        <v>'2015-01-12'</v>
      </c>
      <c r="O1165" s="80" t="str">
        <f t="shared" si="366"/>
        <v>'2015-01-12 00:00:00'</v>
      </c>
      <c r="P1165" s="7">
        <v>45669</v>
      </c>
      <c r="Q1165" s="80">
        <f t="shared" si="367"/>
        <v>2025</v>
      </c>
      <c r="R1165" s="80">
        <f t="shared" si="368"/>
        <v>1</v>
      </c>
      <c r="S1165" s="80">
        <f t="shared" si="369"/>
        <v>12</v>
      </c>
      <c r="T1165" s="80" t="str">
        <f t="shared" si="370"/>
        <v>01</v>
      </c>
      <c r="U1165" s="80">
        <f t="shared" si="371"/>
        <v>12</v>
      </c>
      <c r="V1165" s="80" t="str">
        <f t="shared" si="372"/>
        <v>'2025-01-12'</v>
      </c>
      <c r="W1165" s="80">
        <v>12</v>
      </c>
      <c r="X1165" s="80">
        <f t="shared" si="373"/>
        <v>12</v>
      </c>
      <c r="Y1165" s="3" t="s">
        <v>4685</v>
      </c>
      <c r="Z1165" s="124">
        <f>IFERROR(IF(Y1165="","null",VLOOKUP(Y1165,Marcas!$A$2:$C$2024,2,0)),"")</f>
        <v>345</v>
      </c>
      <c r="AA1165" s="3" t="s">
        <v>4686</v>
      </c>
      <c r="AB1165" s="3">
        <f>IFERROR(IF(AA1165="","",IF(AA1165="EMPORIO LEGAL",1,VLOOKUP(AA1165,Clientes!$A$2:$B$1190,2,0))),"")</f>
        <v>240</v>
      </c>
      <c r="AC1165" s="3">
        <f>IFERROR(IF(Tabla1[[#This Row],[id_control]]="null","",VLOOKUP(CONCATENATE(Tabla1[[#This Row],[CLIENTE]],"-",Tabla1[[#This Row],[id_control]]),Hoja1!$C$2:$D$1994,2,0)),"")</f>
        <v>910</v>
      </c>
      <c r="AD1165" s="3" t="s">
        <v>4687</v>
      </c>
      <c r="AE1165" s="3"/>
      <c r="AF1165" s="3"/>
      <c r="AG1165" s="3"/>
      <c r="AH1165" s="3"/>
      <c r="AI1165" s="3"/>
      <c r="AJ1165" s="3"/>
      <c r="AK1165" s="3"/>
      <c r="AL1165" s="3" t="s">
        <v>4688</v>
      </c>
      <c r="AM1165" s="8"/>
      <c r="AN1165" s="8"/>
      <c r="AO1165" s="8"/>
      <c r="AP1165" s="8"/>
      <c r="AQ1165" s="8">
        <v>6141845307</v>
      </c>
      <c r="AR1165" s="8"/>
      <c r="AS1165" s="8"/>
      <c r="AT1165" s="8"/>
      <c r="AU1165" s="8"/>
      <c r="AV1165" s="8" t="s">
        <v>4690</v>
      </c>
      <c r="AW1165" s="8" t="s">
        <v>4692</v>
      </c>
      <c r="AX1165" s="11" t="s">
        <v>4691</v>
      </c>
      <c r="AY1165" s="8"/>
      <c r="AZ1165" s="8"/>
      <c r="BA1165" s="8"/>
      <c r="BB1165" s="8"/>
      <c r="BC1165" s="8"/>
      <c r="BD1165" s="6" t="s">
        <v>4693</v>
      </c>
      <c r="BE1165" s="8">
        <v>1164</v>
      </c>
      <c r="BF1165" s="6" t="str">
        <f t="shared" si="374"/>
        <v>insert into bitacoras_estatus (numero_expediente, numero_registro, representante, fecha_inicio, fecha_vencimiento, id_cliente, id_admin, id_bitacoras_estatus, id_estatus, id_clase, id_marca, created_at, updated_at) values('1565653','1538172','CESAR ADRIAN BERMUDEZ AGUILAR','2015-01-12','2025-01-12','240','2','1','1',12,345,'2015-01-12 00:00:00','2015-01-12 00:00:00');</v>
      </c>
      <c r="BG1165" s="6" t="str">
        <f t="shared" si="375"/>
        <v>insert into servicios_comentarios (comentario, id_admin, id_estatus, created_at, updated_at) values('CLASE 12 titulo ENTREGADO 06/08/2015',1,1164,'2015-01-12 00:00:00','2015-01-12 00:00:00');</v>
      </c>
      <c r="BH1165" s="6" t="str">
        <f t="shared" si="376"/>
        <v>insert into servicios_comentarios (comentario, id_admin, id_estatus, created_at, updated_at) values('419 16 88 CEL. 614 1 84 53 07',1,1164,'2015-01-12 00:00:00','2015-01-12 00:00:00');</v>
      </c>
      <c r="BI1165" s="137" t="str">
        <f t="shared" si="377"/>
        <v>update bitacoras_estatus set comprobacion_uso = 1, id_estatus=10 where id=1164;</v>
      </c>
      <c r="BJ1165" s="137" t="str">
        <f t="shared" si="378"/>
        <v>update bitacoras_estatus set numero_expediente = '1565653', numero_registro = '1538172', id_estatus = 10, fecha_inicio = '2015-01-12', fecha_vencimiento ='2025-01-12', created_at ='2015-01-12 00:00:00', updated_at ='2015-01-12 00:00:00', id_clase=12, id_marca=345, id_cliente=240, vigencia = 1 where id =1164;</v>
      </c>
      <c r="BK1165" s="137" t="str">
        <f t="shared" si="379"/>
        <v>update bitacoras_estatus set id_estatus = 10 where id =1164;</v>
      </c>
    </row>
    <row r="1166" spans="1:63">
      <c r="A1166" s="3">
        <v>1565656</v>
      </c>
      <c r="B1166" s="3">
        <v>1531226</v>
      </c>
      <c r="C1166" s="3">
        <f>IF(Tabla1[[#This Row],[No. REG.]]="","",1)</f>
        <v>1</v>
      </c>
      <c r="D1166" s="3" t="s">
        <v>46</v>
      </c>
      <c r="E1166" s="3">
        <f>IF(Tabla1[[#This Row],[STATUS]]="","",VLOOKUP(D1166,Estatus!$A$2:$B$13,2,0))</f>
        <v>10</v>
      </c>
      <c r="F1166" s="3">
        <f>IF(Tabla1[[#This Row],[STATUS]]="","",VLOOKUP(D1166,Estatus!$A$2:$I$12,9,0))</f>
        <v>1</v>
      </c>
      <c r="G1166" s="12" t="s">
        <v>5933</v>
      </c>
      <c r="H1166" s="7">
        <v>42016</v>
      </c>
      <c r="I1166" s="80">
        <f t="shared" si="360"/>
        <v>2015</v>
      </c>
      <c r="J1166" s="80">
        <f t="shared" si="361"/>
        <v>1</v>
      </c>
      <c r="K1166" s="80">
        <f t="shared" si="362"/>
        <v>12</v>
      </c>
      <c r="L1166" s="80" t="str">
        <f t="shared" si="363"/>
        <v>01</v>
      </c>
      <c r="M1166" s="80">
        <f t="shared" si="364"/>
        <v>12</v>
      </c>
      <c r="N1166" s="80" t="str">
        <f t="shared" si="365"/>
        <v>'2015-01-12'</v>
      </c>
      <c r="O1166" s="80" t="str">
        <f t="shared" si="366"/>
        <v>'2015-01-12 00:00:00'</v>
      </c>
      <c r="P1166" s="7">
        <v>45669</v>
      </c>
      <c r="Q1166" s="80">
        <f t="shared" si="367"/>
        <v>2025</v>
      </c>
      <c r="R1166" s="80">
        <f t="shared" si="368"/>
        <v>1</v>
      </c>
      <c r="S1166" s="80">
        <f t="shared" si="369"/>
        <v>12</v>
      </c>
      <c r="T1166" s="80" t="str">
        <f t="shared" si="370"/>
        <v>01</v>
      </c>
      <c r="U1166" s="80">
        <f t="shared" si="371"/>
        <v>12</v>
      </c>
      <c r="V1166" s="80" t="str">
        <f t="shared" si="372"/>
        <v>'2025-01-12'</v>
      </c>
      <c r="W1166" s="80"/>
      <c r="X1166" s="80" t="str">
        <f t="shared" si="373"/>
        <v>null</v>
      </c>
      <c r="Y1166" s="3" t="s">
        <v>5934</v>
      </c>
      <c r="Z1166" s="124">
        <f>IFERROR(IF(Y1166="","null",VLOOKUP(Y1166,Marcas!$A$2:$C$2024,2,0)),"")</f>
        <v>568</v>
      </c>
      <c r="AA1166" s="3" t="s">
        <v>3889</v>
      </c>
      <c r="AB1166" s="3">
        <f>IFERROR(IF(AA1166="","",IF(AA1166="EMPORIO LEGAL",1,VLOOKUP(AA1166,Clientes!$A$2:$B$1190,2,0))),"")</f>
        <v>396</v>
      </c>
      <c r="AC1166" s="3">
        <f>IFERROR(IF(Tabla1[[#This Row],[id_control]]="null","",VLOOKUP(CONCATENATE(Tabla1[[#This Row],[CLIENTE]],"-",Tabla1[[#This Row],[id_control]]),Hoja1!$C$2:$D$1994,2,0)),"")</f>
        <v>1166</v>
      </c>
      <c r="AD1166" s="3" t="s">
        <v>5935</v>
      </c>
      <c r="AE1166" s="3"/>
      <c r="AF1166" s="3"/>
      <c r="AG1166" s="3"/>
      <c r="AH1166" s="3"/>
      <c r="AI1166" s="3"/>
      <c r="AJ1166" s="3"/>
      <c r="AK1166" s="3"/>
      <c r="AL1166" s="3" t="s">
        <v>5936</v>
      </c>
      <c r="AM1166" s="6"/>
      <c r="AN1166" s="6"/>
      <c r="AO1166" s="6"/>
      <c r="AP1166" s="6"/>
      <c r="AQ1166" s="6"/>
      <c r="AR1166" s="6"/>
      <c r="AS1166" s="6"/>
      <c r="AT1166" s="6"/>
      <c r="AU1166" s="6"/>
      <c r="AV1166" s="8" t="s">
        <v>3893</v>
      </c>
      <c r="AW1166" s="11" t="s">
        <v>3894</v>
      </c>
      <c r="AX1166" s="6"/>
      <c r="AY1166" s="6"/>
      <c r="AZ1166" s="6"/>
      <c r="BA1166" s="6"/>
      <c r="BB1166" s="6"/>
      <c r="BC1166" s="6"/>
      <c r="BD1166" s="6" t="s">
        <v>5936</v>
      </c>
      <c r="BE1166" s="8">
        <v>1165</v>
      </c>
      <c r="BF1166" s="6" t="str">
        <f t="shared" si="374"/>
        <v>insert into bitacoras_estatus (numero_expediente, numero_registro, representante, fecha_inicio, fecha_vencimiento, id_cliente, id_admin, id_bitacoras_estatus, id_estatus, id_clase, id_marca, created_at, updated_at) values('1565656','1531226','IRMA GEORGINA YAMADA WECKMANN','2015-01-12','2025-01-12','396','2','1','1',null,568,'2015-01-12 00:00:00','2015-01-12 00:00:00');</v>
      </c>
      <c r="BG1166" s="6" t="str">
        <f t="shared" si="375"/>
        <v>insert into servicios_comentarios (comentario, id_admin, id_estatus, created_at, updated_at) values('titulo entregado 11/08/2015',1,1165,'2015-01-12 00:00:00','2015-01-12 00:00:00');</v>
      </c>
      <c r="BH1166" s="6" t="str">
        <f t="shared" si="376"/>
        <v>insert into servicios_comentarios (comentario, id_admin, id_estatus, created_at, updated_at) values('614 196 35 95',1,1165,'2015-01-12 00:00:00','2015-01-12 00:00:00');</v>
      </c>
      <c r="BI1166" s="137" t="str">
        <f t="shared" si="377"/>
        <v>update bitacoras_estatus set comprobacion_uso = 1, id_estatus=10 where id=1165;</v>
      </c>
      <c r="BJ1166" s="137" t="str">
        <f t="shared" si="378"/>
        <v>update bitacoras_estatus set numero_expediente = '1565656', numero_registro = '1531226', id_estatus = 10, fecha_inicio = '2015-01-12', fecha_vencimiento ='2025-01-12', created_at ='2015-01-12 00:00:00', updated_at ='2015-01-12 00:00:00', id_clase=null, id_marca=568, id_cliente=396, vigencia = 1 where id =1165;</v>
      </c>
      <c r="BK1166" s="137" t="str">
        <f t="shared" si="379"/>
        <v>update bitacoras_estatus set id_estatus = 10 where id =1165;</v>
      </c>
    </row>
    <row r="1167" spans="1:63" ht="27">
      <c r="A1167" s="3">
        <v>1565654</v>
      </c>
      <c r="B1167" s="3">
        <v>1537685</v>
      </c>
      <c r="C1167" s="3">
        <f>IF(Tabla1[[#This Row],[No. REG.]]="","",1)</f>
        <v>1</v>
      </c>
      <c r="D1167" s="3" t="s">
        <v>46</v>
      </c>
      <c r="E1167" s="3">
        <f>IF(Tabla1[[#This Row],[STATUS]]="","",VLOOKUP(D1167,Estatus!$A$2:$B$13,2,0))</f>
        <v>10</v>
      </c>
      <c r="F1167" s="3">
        <f>IF(Tabla1[[#This Row],[STATUS]]="","",VLOOKUP(D1167,Estatus!$A$2:$I$12,9,0))</f>
        <v>1</v>
      </c>
      <c r="G1167" s="12" t="s">
        <v>5937</v>
      </c>
      <c r="H1167" s="7">
        <v>42016</v>
      </c>
      <c r="I1167" s="80">
        <f t="shared" si="360"/>
        <v>2015</v>
      </c>
      <c r="J1167" s="80">
        <f t="shared" si="361"/>
        <v>1</v>
      </c>
      <c r="K1167" s="80">
        <f t="shared" si="362"/>
        <v>12</v>
      </c>
      <c r="L1167" s="80" t="str">
        <f t="shared" si="363"/>
        <v>01</v>
      </c>
      <c r="M1167" s="80">
        <f t="shared" si="364"/>
        <v>12</v>
      </c>
      <c r="N1167" s="80" t="str">
        <f t="shared" si="365"/>
        <v>'2015-01-12'</v>
      </c>
      <c r="O1167" s="80" t="str">
        <f t="shared" si="366"/>
        <v>'2015-01-12 00:00:00'</v>
      </c>
      <c r="P1167" s="7">
        <v>45669</v>
      </c>
      <c r="Q1167" s="80">
        <f t="shared" si="367"/>
        <v>2025</v>
      </c>
      <c r="R1167" s="80">
        <f t="shared" si="368"/>
        <v>1</v>
      </c>
      <c r="S1167" s="80">
        <f t="shared" si="369"/>
        <v>12</v>
      </c>
      <c r="T1167" s="80" t="str">
        <f t="shared" si="370"/>
        <v>01</v>
      </c>
      <c r="U1167" s="80">
        <f t="shared" si="371"/>
        <v>12</v>
      </c>
      <c r="V1167" s="80" t="str">
        <f t="shared" si="372"/>
        <v>'2025-01-12'</v>
      </c>
      <c r="W1167" s="80"/>
      <c r="X1167" s="80" t="str">
        <f t="shared" si="373"/>
        <v>null</v>
      </c>
      <c r="Y1167" s="3" t="s">
        <v>5938</v>
      </c>
      <c r="Z1167" s="124">
        <f>IFERROR(IF(Y1167="","null",VLOOKUP(Y1167,Marcas!$A$2:$C$2024,2,0)),"")</f>
        <v>842</v>
      </c>
      <c r="AA1167" s="3" t="s">
        <v>5938</v>
      </c>
      <c r="AB1167" s="3">
        <f>IFERROR(IF(AA1167="","",IF(AA1167="EMPORIO LEGAL",1,VLOOKUP(AA1167,Clientes!$A$2:$B$1190,2,0))),"")</f>
        <v>592</v>
      </c>
      <c r="AC1167" s="3">
        <f>IFERROR(IF(Tabla1[[#This Row],[id_control]]="null","",VLOOKUP(CONCATENATE(Tabla1[[#This Row],[CLIENTE]],"-",Tabla1[[#This Row],[id_control]]),Hoja1!$C$2:$D$1994,2,0)),"")</f>
        <v>1167</v>
      </c>
      <c r="AD1167" s="3" t="s">
        <v>5939</v>
      </c>
      <c r="AE1167" s="3"/>
      <c r="AF1167" s="3"/>
      <c r="AG1167" s="3"/>
      <c r="AH1167" s="3"/>
      <c r="AI1167" s="3"/>
      <c r="AJ1167" s="3"/>
      <c r="AK1167" s="3"/>
      <c r="AL1167" s="3">
        <v>4190153</v>
      </c>
      <c r="AM1167" s="6"/>
      <c r="AN1167" s="6"/>
      <c r="AO1167" s="6"/>
      <c r="AP1167" s="6"/>
      <c r="AQ1167" s="8" t="s">
        <v>5940</v>
      </c>
      <c r="AR1167" s="6"/>
      <c r="AS1167" s="6"/>
      <c r="AT1167" s="6"/>
      <c r="AU1167" s="6"/>
      <c r="AV1167" s="6" t="s">
        <v>5918</v>
      </c>
      <c r="AW1167" s="6"/>
      <c r="AX1167" s="6"/>
      <c r="AY1167" s="6"/>
      <c r="AZ1167" s="6"/>
      <c r="BA1167" s="6"/>
      <c r="BB1167" s="6"/>
      <c r="BC1167" s="6"/>
      <c r="BD1167" s="6" t="s">
        <v>5919</v>
      </c>
      <c r="BE1167" s="8">
        <v>1166</v>
      </c>
      <c r="BF1167" s="6" t="str">
        <f t="shared" si="374"/>
        <v>insert into bitacoras_estatus (numero_expediente, numero_registro, representante, fecha_inicio, fecha_vencimiento, id_cliente, id_admin, id_bitacoras_estatus, id_estatus, id_clase, id_marca, created_at, updated_at) values('1565654','1537685','MARIA MIRELES ANTILLON','2015-01-12','2025-01-12','592','2','1','1',null,842,'2015-01-12 00:00:00','2015-01-12 00:00:00');</v>
      </c>
      <c r="BG1167" s="6" t="str">
        <f t="shared" si="375"/>
        <v>insert into servicios_comentarios (comentario, id_admin, id_estatus, created_at, updated_at) values('TITULO RECIBIDO 21 DE JULIO DE 2015. TITULO ENTREGADO 28 DE JULIO DE 2015.',1,1166,'2015-01-12 00:00:00','2015-01-12 00:00:00');</v>
      </c>
      <c r="BH1167" s="6" t="str">
        <f t="shared" si="376"/>
        <v>insert into servicios_comentarios (comentario, id_admin, id_estatus, created_at, updated_at) values('TEL 4190153 CEL. 614427 32 49',1,1166,'2015-01-12 00:00:00','2015-01-12 00:00:00');</v>
      </c>
      <c r="BI1167" s="137" t="str">
        <f t="shared" si="377"/>
        <v>update bitacoras_estatus set comprobacion_uso = 1, id_estatus=10 where id=1166;</v>
      </c>
      <c r="BJ1167" s="137" t="str">
        <f t="shared" si="378"/>
        <v>update bitacoras_estatus set numero_expediente = '1565654', numero_registro = '1537685', id_estatus = 10, fecha_inicio = '2015-01-12', fecha_vencimiento ='2025-01-12', created_at ='2015-01-12 00:00:00', updated_at ='2015-01-12 00:00:00', id_clase=null, id_marca=842, id_cliente=592, vigencia = 1 where id =1166;</v>
      </c>
      <c r="BK1167" s="137" t="str">
        <f t="shared" si="379"/>
        <v>update bitacoras_estatus set id_estatus = 10 where id =1166;</v>
      </c>
    </row>
    <row r="1168" spans="1:63">
      <c r="A1168" s="3">
        <v>1565655</v>
      </c>
      <c r="B1168" s="3">
        <v>1531225</v>
      </c>
      <c r="C1168" s="3">
        <f>IF(Tabla1[[#This Row],[No. REG.]]="","",1)</f>
        <v>1</v>
      </c>
      <c r="D1168" s="3" t="s">
        <v>46</v>
      </c>
      <c r="E1168" s="3">
        <f>IF(Tabla1[[#This Row],[STATUS]]="","",VLOOKUP(D1168,Estatus!$A$2:$B$13,2,0))</f>
        <v>10</v>
      </c>
      <c r="F1168" s="3">
        <f>IF(Tabla1[[#This Row],[STATUS]]="","",VLOOKUP(D1168,Estatus!$A$2:$I$12,9,0))</f>
        <v>1</v>
      </c>
      <c r="G1168" s="12" t="s">
        <v>5941</v>
      </c>
      <c r="H1168" s="7">
        <v>42016</v>
      </c>
      <c r="I1168" s="80">
        <f t="shared" si="360"/>
        <v>2015</v>
      </c>
      <c r="J1168" s="80">
        <f t="shared" si="361"/>
        <v>1</v>
      </c>
      <c r="K1168" s="80">
        <f t="shared" si="362"/>
        <v>12</v>
      </c>
      <c r="L1168" s="80" t="str">
        <f t="shared" si="363"/>
        <v>01</v>
      </c>
      <c r="M1168" s="80">
        <f t="shared" si="364"/>
        <v>12</v>
      </c>
      <c r="N1168" s="80" t="str">
        <f t="shared" si="365"/>
        <v>'2015-01-12'</v>
      </c>
      <c r="O1168" s="80" t="str">
        <f t="shared" si="366"/>
        <v>'2015-01-12 00:00:00'</v>
      </c>
      <c r="P1168" s="7">
        <v>45669</v>
      </c>
      <c r="Q1168" s="80">
        <f t="shared" si="367"/>
        <v>2025</v>
      </c>
      <c r="R1168" s="80">
        <f t="shared" si="368"/>
        <v>1</v>
      </c>
      <c r="S1168" s="80">
        <f t="shared" si="369"/>
        <v>12</v>
      </c>
      <c r="T1168" s="80" t="str">
        <f t="shared" si="370"/>
        <v>01</v>
      </c>
      <c r="U1168" s="80">
        <f t="shared" si="371"/>
        <v>12</v>
      </c>
      <c r="V1168" s="80" t="str">
        <f t="shared" si="372"/>
        <v>'2025-01-12'</v>
      </c>
      <c r="W1168" s="80"/>
      <c r="X1168" s="80" t="str">
        <f t="shared" si="373"/>
        <v>null</v>
      </c>
      <c r="Y1168" s="3" t="s">
        <v>5942</v>
      </c>
      <c r="Z1168" s="124">
        <f>IFERROR(IF(Y1168="","null",VLOOKUP(Y1168,Marcas!$A$2:$C$2024,2,0)),"")</f>
        <v>1198</v>
      </c>
      <c r="AA1168" s="3" t="s">
        <v>5942</v>
      </c>
      <c r="AB1168" s="3">
        <f>IFERROR(IF(AA1168="","",IF(AA1168="EMPORIO LEGAL",1,VLOOKUP(AA1168,Clientes!$A$2:$B$1190,2,0))),"")</f>
        <v>849</v>
      </c>
      <c r="AC1168" s="3">
        <f>IFERROR(IF(Tabla1[[#This Row],[id_control]]="null","",VLOOKUP(CONCATENATE(Tabla1[[#This Row],[CLIENTE]],"-",Tabla1[[#This Row],[id_control]]),Hoja1!$C$2:$D$1994,2,0)),"")</f>
        <v>1168</v>
      </c>
      <c r="AD1168" s="3" t="s">
        <v>5943</v>
      </c>
      <c r="AE1168" s="3"/>
      <c r="AF1168" s="3"/>
      <c r="AG1168" s="3"/>
      <c r="AH1168" s="3"/>
      <c r="AI1168" s="3"/>
      <c r="AJ1168" s="3"/>
      <c r="AK1168" s="3"/>
      <c r="AL1168" s="3">
        <v>6144119707</v>
      </c>
      <c r="AM1168" s="6"/>
      <c r="AN1168" s="6"/>
      <c r="AO1168" s="6"/>
      <c r="AP1168" s="6"/>
      <c r="AQ1168" s="6"/>
      <c r="AR1168" s="6"/>
      <c r="AS1168" s="6"/>
      <c r="AT1168" s="6"/>
      <c r="AU1168" s="6"/>
      <c r="AV1168" s="6" t="s">
        <v>5944</v>
      </c>
      <c r="AW1168" s="6"/>
      <c r="AX1168" s="6"/>
      <c r="AY1168" s="6"/>
      <c r="AZ1168" s="6"/>
      <c r="BA1168" s="6"/>
      <c r="BB1168" s="6"/>
      <c r="BC1168" s="6"/>
      <c r="BD1168" s="6" t="s">
        <v>5945</v>
      </c>
      <c r="BE1168" s="8">
        <v>1167</v>
      </c>
      <c r="BF1168" s="6" t="str">
        <f t="shared" si="374"/>
        <v>insert into bitacoras_estatus (numero_expediente, numero_registro, representante, fecha_inicio, fecha_vencimiento, id_cliente, id_admin, id_bitacoras_estatus, id_estatus, id_clase, id_marca, created_at, updated_at) values('1565655','1531225','FRANCISCO ALONSO GONZALEZ DAVILA','2015-01-12','2025-01-12','849','2','1','1',null,1198,'2015-01-12 00:00:00','2015-01-12 00:00:00');</v>
      </c>
      <c r="BG1168" s="6" t="str">
        <f t="shared" si="375"/>
        <v>insert into servicios_comentarios (comentario, id_admin, id_estatus, created_at, updated_at) values('TITULO ENTREGADO 03 DE AGOSTO DE 2015',1,1167,'2015-01-12 00:00:00','2015-01-12 00:00:00');</v>
      </c>
      <c r="BH1168" s="6" t="str">
        <f t="shared" si="376"/>
        <v>insert into servicios_comentarios (comentario, id_admin, id_estatus, created_at, updated_at) values('614-411-9707',1,1167,'2015-01-12 00:00:00','2015-01-12 00:00:00');</v>
      </c>
      <c r="BI1168" s="137" t="str">
        <f t="shared" si="377"/>
        <v>update bitacoras_estatus set comprobacion_uso = 1, id_estatus=10 where id=1167;</v>
      </c>
      <c r="BJ1168" s="137" t="str">
        <f t="shared" si="378"/>
        <v>update bitacoras_estatus set numero_expediente = '1565655', numero_registro = '1531225', id_estatus = 10, fecha_inicio = '2015-01-12', fecha_vencimiento ='2025-01-12', created_at ='2015-01-12 00:00:00', updated_at ='2015-01-12 00:00:00', id_clase=null, id_marca=1198, id_cliente=849, vigencia = 1 where id =1167;</v>
      </c>
      <c r="BK1168" s="137" t="str">
        <f t="shared" si="379"/>
        <v>update bitacoras_estatus set id_estatus = 10 where id =1167;</v>
      </c>
    </row>
    <row r="1169" spans="1:63" ht="27">
      <c r="A1169" s="3">
        <v>701803</v>
      </c>
      <c r="B1169" s="3">
        <v>911028</v>
      </c>
      <c r="C1169" s="3">
        <f>IF(Tabla1[[#This Row],[No. REG.]]="","",1)</f>
        <v>1</v>
      </c>
      <c r="D1169" s="3" t="s">
        <v>46</v>
      </c>
      <c r="E1169" s="3">
        <f>IF(Tabla1[[#This Row],[STATUS]]="","",VLOOKUP(D1169,Estatus!$A$2:$B$13,2,0))</f>
        <v>10</v>
      </c>
      <c r="F1169" s="3">
        <f>IF(Tabla1[[#This Row],[STATUS]]="","",VLOOKUP(D1169,Estatus!$A$2:$I$12,9,0))</f>
        <v>1</v>
      </c>
      <c r="G1169" s="12" t="s">
        <v>2303</v>
      </c>
      <c r="H1169" s="7">
        <v>38385</v>
      </c>
      <c r="I1169" s="80">
        <f t="shared" si="360"/>
        <v>2005</v>
      </c>
      <c r="J1169" s="80">
        <f t="shared" si="361"/>
        <v>2</v>
      </c>
      <c r="K1169" s="80">
        <f t="shared" si="362"/>
        <v>2</v>
      </c>
      <c r="L1169" s="80" t="str">
        <f t="shared" si="363"/>
        <v>02</v>
      </c>
      <c r="M1169" s="80" t="str">
        <f t="shared" si="364"/>
        <v>02</v>
      </c>
      <c r="N1169" s="80" t="str">
        <f t="shared" si="365"/>
        <v>'2005-02-02'</v>
      </c>
      <c r="O1169" s="80" t="str">
        <f t="shared" si="366"/>
        <v>'2005-02-02 00:00:00'</v>
      </c>
      <c r="P1169" s="7">
        <v>45690</v>
      </c>
      <c r="Q1169" s="80">
        <f t="shared" si="367"/>
        <v>2025</v>
      </c>
      <c r="R1169" s="80">
        <f t="shared" si="368"/>
        <v>2</v>
      </c>
      <c r="S1169" s="80">
        <f t="shared" si="369"/>
        <v>2</v>
      </c>
      <c r="T1169" s="80" t="str">
        <f t="shared" si="370"/>
        <v>02</v>
      </c>
      <c r="U1169" s="80" t="str">
        <f t="shared" si="371"/>
        <v>02</v>
      </c>
      <c r="V1169" s="80" t="str">
        <f t="shared" si="372"/>
        <v>'2025-02-02'</v>
      </c>
      <c r="W1169" s="80"/>
      <c r="X1169" s="80" t="str">
        <f t="shared" si="373"/>
        <v>null</v>
      </c>
      <c r="Y1169" s="3" t="s">
        <v>5946</v>
      </c>
      <c r="Z1169" s="124">
        <f>IFERROR(IF(Y1169="","null",VLOOKUP(Y1169,Marcas!$A$2:$C$2024,2,0)),"")</f>
        <v>394</v>
      </c>
      <c r="AA1169" s="3" t="s">
        <v>5946</v>
      </c>
      <c r="AB1169" s="3">
        <f>IFERROR(IF(AA1169="","",IF(AA1169="EMPORIO LEGAL",1,VLOOKUP(AA1169,Clientes!$A$2:$B$1190,2,0))),"")</f>
        <v>276</v>
      </c>
      <c r="AC1169" s="3">
        <f>IFERROR(IF(Tabla1[[#This Row],[id_control]]="null","",VLOOKUP(CONCATENATE(Tabla1[[#This Row],[CLIENTE]],"-",Tabla1[[#This Row],[id_control]]),Hoja1!$C$2:$D$1994,2,0)),"")</f>
        <v>1169</v>
      </c>
      <c r="AD1169" s="3" t="s">
        <v>5947</v>
      </c>
      <c r="AE1169" s="3"/>
      <c r="AF1169" s="3"/>
      <c r="AG1169" s="3"/>
      <c r="AH1169" s="3"/>
      <c r="AI1169" s="3"/>
      <c r="AJ1169" s="3"/>
      <c r="AK1169" s="3"/>
      <c r="AL1169" s="3">
        <v>4105723</v>
      </c>
      <c r="AM1169" s="6"/>
      <c r="AN1169" s="6"/>
      <c r="AO1169" s="6"/>
      <c r="AP1169" s="6"/>
      <c r="AQ1169" s="6"/>
      <c r="AR1169" s="6"/>
      <c r="AS1169" s="6"/>
      <c r="AT1169" s="6"/>
      <c r="AU1169" s="6"/>
      <c r="AV1169" s="6" t="s">
        <v>5948</v>
      </c>
      <c r="AW1169" s="6"/>
      <c r="AX1169" s="6"/>
      <c r="AY1169" s="6"/>
      <c r="AZ1169" s="6"/>
      <c r="BA1169" s="6"/>
      <c r="BB1169" s="6"/>
      <c r="BC1169" s="6"/>
      <c r="BD1169" s="6">
        <v>4105723</v>
      </c>
      <c r="BE1169" s="8">
        <v>1168</v>
      </c>
      <c r="BF1169" s="6" t="str">
        <f t="shared" si="374"/>
        <v>insert into bitacoras_estatus (numero_expediente, numero_registro, representante, fecha_inicio, fecha_vencimiento, id_cliente, id_admin, id_bitacoras_estatus, id_estatus, id_clase, id_marca, created_at, updated_at) values('701803','911028','DENTAL TECHNOLOGIES, S.A. DE C.V. REPRESENTADO POR JORGE MEZA','2005-02-02','2025-02-02','276','2','1','1',null,394,'2005-02-02 00:00:00','2005-02-02 00:00:00');</v>
      </c>
      <c r="BG1169" s="6" t="str">
        <f t="shared" si="375"/>
        <v>insert into servicios_comentarios (comentario, id_admin, id_estatus, created_at, updated_at) values('RENOVACION ENVIADA 29/09/2014. RENOVACION RECIBIDA 26NOV 14',1,1168,'2005-02-02 00:00:00','2005-02-02 00:00:00');</v>
      </c>
      <c r="BH1169" s="6" t="str">
        <f t="shared" si="376"/>
        <v>insert into servicios_comentarios (comentario, id_admin, id_estatus, created_at, updated_at) values('4105723',1,1168,'2005-02-02 00:00:00','2005-02-02 00:00:00');</v>
      </c>
      <c r="BI1169" s="137" t="str">
        <f t="shared" si="377"/>
        <v>update bitacoras_estatus set comprobacion_uso = 1, id_estatus=10 where id=1168;</v>
      </c>
      <c r="BJ1169" s="137" t="str">
        <f t="shared" si="378"/>
        <v>update bitacoras_estatus set numero_expediente = '701803', numero_registro = '911028', id_estatus = 10, fecha_inicio = '2005-02-02', fecha_vencimiento ='2025-02-02', created_at ='2005-02-02 00:00:00', updated_at ='2005-02-02 00:00:00', id_clase=null, id_marca=394, id_cliente=276, vigencia = 1 where id =1168;</v>
      </c>
      <c r="BK1169" s="137" t="str">
        <f t="shared" si="379"/>
        <v>update bitacoras_estatus set id_estatus = 10 where id =1168;</v>
      </c>
    </row>
    <row r="1170" spans="1:63" ht="53">
      <c r="A1170" s="3">
        <v>701805</v>
      </c>
      <c r="B1170" s="3">
        <v>904644</v>
      </c>
      <c r="C1170" s="3">
        <f>IF(Tabla1[[#This Row],[No. REG.]]="","",1)</f>
        <v>1</v>
      </c>
      <c r="D1170" s="3" t="s">
        <v>46</v>
      </c>
      <c r="E1170" s="3">
        <f>IF(Tabla1[[#This Row],[STATUS]]="","",VLOOKUP(D1170,Estatus!$A$2:$B$13,2,0))</f>
        <v>10</v>
      </c>
      <c r="F1170" s="3">
        <f>IF(Tabla1[[#This Row],[STATUS]]="","",VLOOKUP(D1170,Estatus!$A$2:$I$12,9,0))</f>
        <v>1</v>
      </c>
      <c r="G1170" s="12" t="s">
        <v>5949</v>
      </c>
      <c r="H1170" s="7">
        <v>38385</v>
      </c>
      <c r="I1170" s="80">
        <f t="shared" si="360"/>
        <v>2005</v>
      </c>
      <c r="J1170" s="80">
        <f t="shared" si="361"/>
        <v>2</v>
      </c>
      <c r="K1170" s="80">
        <f t="shared" si="362"/>
        <v>2</v>
      </c>
      <c r="L1170" s="80" t="str">
        <f t="shared" si="363"/>
        <v>02</v>
      </c>
      <c r="M1170" s="80" t="str">
        <f t="shared" si="364"/>
        <v>02</v>
      </c>
      <c r="N1170" s="80" t="str">
        <f t="shared" si="365"/>
        <v>'2005-02-02'</v>
      </c>
      <c r="O1170" s="80" t="str">
        <f t="shared" si="366"/>
        <v>'2005-02-02 00:00:00'</v>
      </c>
      <c r="P1170" s="7">
        <v>45690</v>
      </c>
      <c r="Q1170" s="80">
        <f t="shared" si="367"/>
        <v>2025</v>
      </c>
      <c r="R1170" s="80">
        <f t="shared" si="368"/>
        <v>2</v>
      </c>
      <c r="S1170" s="80">
        <f t="shared" si="369"/>
        <v>2</v>
      </c>
      <c r="T1170" s="80" t="str">
        <f t="shared" si="370"/>
        <v>02</v>
      </c>
      <c r="U1170" s="80" t="str">
        <f t="shared" si="371"/>
        <v>02</v>
      </c>
      <c r="V1170" s="80" t="str">
        <f t="shared" si="372"/>
        <v>'2025-02-02'</v>
      </c>
      <c r="W1170" s="80"/>
      <c r="X1170" s="80" t="str">
        <f t="shared" si="373"/>
        <v>null</v>
      </c>
      <c r="Y1170" s="3" t="s">
        <v>5950</v>
      </c>
      <c r="Z1170" s="124">
        <f>IFERROR(IF(Y1170="","null",VLOOKUP(Y1170,Marcas!$A$2:$C$2024,2,0)),"")</f>
        <v>1508</v>
      </c>
      <c r="AA1170" s="3" t="s">
        <v>5950</v>
      </c>
      <c r="AB1170" s="3">
        <f>IFERROR(IF(AA1170="","",IF(AA1170="EMPORIO LEGAL",1,VLOOKUP(AA1170,Clientes!$A$2:$B$1190,2,0))),"")</f>
        <v>1060</v>
      </c>
      <c r="AC1170" s="3">
        <f>IFERROR(IF(Tabla1[[#This Row],[id_control]]="null","",VLOOKUP(CONCATENATE(Tabla1[[#This Row],[CLIENTE]],"-",Tabla1[[#This Row],[id_control]]),Hoja1!$C$2:$D$1994,2,0)),"")</f>
        <v>1170</v>
      </c>
      <c r="AD1170" s="3" t="s">
        <v>5951</v>
      </c>
      <c r="AE1170" s="3"/>
      <c r="AF1170" s="3"/>
      <c r="AG1170" s="3"/>
      <c r="AH1170" s="3"/>
      <c r="AI1170" s="3"/>
      <c r="AJ1170" s="3"/>
      <c r="AK1170" s="3"/>
      <c r="AL1170" s="3" t="s">
        <v>5952</v>
      </c>
      <c r="AM1170" s="6"/>
      <c r="AN1170" s="6"/>
      <c r="AO1170" s="6"/>
      <c r="AP1170" s="6"/>
      <c r="AQ1170" s="10" t="s">
        <v>5953</v>
      </c>
      <c r="AR1170" s="6"/>
      <c r="AS1170" s="6"/>
      <c r="AT1170" s="6"/>
      <c r="AU1170" s="6"/>
      <c r="AV1170" s="6" t="s">
        <v>5954</v>
      </c>
      <c r="AW1170" s="6"/>
      <c r="AX1170" s="6"/>
      <c r="AY1170" s="6"/>
      <c r="AZ1170" s="6"/>
      <c r="BA1170" s="6"/>
      <c r="BB1170" s="6"/>
      <c r="BC1170" s="6"/>
      <c r="BD1170" s="6" t="s">
        <v>5955</v>
      </c>
      <c r="BE1170" s="8">
        <v>1169</v>
      </c>
      <c r="BF1170" s="6" t="str">
        <f t="shared" si="374"/>
        <v>insert into bitacoras_estatus (numero_expediente, numero_registro, representante, fecha_inicio, fecha_vencimiento, id_cliente, id_admin, id_bitacoras_estatus, id_estatus, id_clase, id_marca, created_at, updated_at) values('701805','904644','PETER PETERS DICK CONTACTO LUIS AGUIRRE','2005-02-02','2025-02-02','1060','2','1','1',null,1508,'2005-02-02 00:00:00','2005-02-02 00:00:00');</v>
      </c>
      <c r="BG1170" s="6" t="str">
        <f t="shared" si="375"/>
        <v>insert into servicios_comentarios (comentario, id_admin, id_estatus, created_at, updated_at) values('SE ENVIA SOLICITUD DE CORRECCION DE APELLIDO DE TITULAR 29/09/2014. SE ENVIA SOLICITUD DE RENOVACION DE MARCA 29/ 09/2014. RENOVACION RECIBIDA 26NOV14',1,1169,'2005-02-02 00:00:00','2005-02-02 00:00:00');</v>
      </c>
      <c r="BH1170" s="6" t="str">
        <f t="shared" si="376"/>
        <v>insert into servicios_comentarios (comentario, id_admin, id_estatus, created_at, updated_at) values('01 625 586 51 86 CEL. 045 625 106 30 18',1,1169,'2005-02-02 00:00:00','2005-02-02 00:00:00');</v>
      </c>
      <c r="BI1170" s="137" t="str">
        <f t="shared" si="377"/>
        <v>update bitacoras_estatus set comprobacion_uso = 1, id_estatus=10 where id=1169;</v>
      </c>
      <c r="BJ1170" s="137" t="str">
        <f t="shared" si="378"/>
        <v>update bitacoras_estatus set numero_expediente = '701805', numero_registro = '904644', id_estatus = 10, fecha_inicio = '2005-02-02', fecha_vencimiento ='2025-02-02', created_at ='2005-02-02 00:00:00', updated_at ='2005-02-02 00:00:00', id_clase=null, id_marca=1508, id_cliente=1060, vigencia = 1 where id =1169;</v>
      </c>
      <c r="BK1170" s="137" t="str">
        <f t="shared" si="379"/>
        <v>update bitacoras_estatus set id_estatus = 10 where id =1169;</v>
      </c>
    </row>
    <row r="1171" spans="1:63" ht="27">
      <c r="A1171" s="3">
        <v>1575486</v>
      </c>
      <c r="B1171" s="3">
        <v>1539715</v>
      </c>
      <c r="C1171" s="3">
        <f>IF(Tabla1[[#This Row],[No. REG.]]="","",1)</f>
        <v>1</v>
      </c>
      <c r="D1171" s="3" t="s">
        <v>46</v>
      </c>
      <c r="E1171" s="3">
        <f>IF(Tabla1[[#This Row],[STATUS]]="","",VLOOKUP(D1171,Estatus!$A$2:$B$13,2,0))</f>
        <v>10</v>
      </c>
      <c r="F1171" s="3">
        <f>IF(Tabla1[[#This Row],[STATUS]]="","",VLOOKUP(D1171,Estatus!$A$2:$I$12,9,0))</f>
        <v>1</v>
      </c>
      <c r="G1171" s="12" t="s">
        <v>5956</v>
      </c>
      <c r="H1171" s="7">
        <v>42041</v>
      </c>
      <c r="I1171" s="80">
        <f t="shared" si="360"/>
        <v>2015</v>
      </c>
      <c r="J1171" s="80">
        <f t="shared" si="361"/>
        <v>2</v>
      </c>
      <c r="K1171" s="80">
        <f t="shared" si="362"/>
        <v>6</v>
      </c>
      <c r="L1171" s="80" t="str">
        <f t="shared" si="363"/>
        <v>02</v>
      </c>
      <c r="M1171" s="80" t="str">
        <f t="shared" si="364"/>
        <v>06</v>
      </c>
      <c r="N1171" s="80" t="str">
        <f t="shared" si="365"/>
        <v>'2015-02-06'</v>
      </c>
      <c r="O1171" s="80" t="str">
        <f t="shared" si="366"/>
        <v>'2015-02-06 00:00:00'</v>
      </c>
      <c r="P1171" s="7">
        <v>45694</v>
      </c>
      <c r="Q1171" s="80">
        <f t="shared" si="367"/>
        <v>2025</v>
      </c>
      <c r="R1171" s="80">
        <f t="shared" si="368"/>
        <v>2</v>
      </c>
      <c r="S1171" s="80">
        <f t="shared" si="369"/>
        <v>6</v>
      </c>
      <c r="T1171" s="80" t="str">
        <f t="shared" si="370"/>
        <v>02</v>
      </c>
      <c r="U1171" s="80" t="str">
        <f t="shared" si="371"/>
        <v>06</v>
      </c>
      <c r="V1171" s="80" t="str">
        <f t="shared" si="372"/>
        <v>'2025-02-06'</v>
      </c>
      <c r="W1171" s="80">
        <v>35</v>
      </c>
      <c r="X1171" s="80">
        <f t="shared" si="373"/>
        <v>35</v>
      </c>
      <c r="Y1171" s="3" t="s">
        <v>5957</v>
      </c>
      <c r="Z1171" s="124">
        <f>IFERROR(IF(Y1171="","null",VLOOKUP(Y1171,Marcas!$A$2:$C$2024,2,0)),"")</f>
        <v>124</v>
      </c>
      <c r="AA1171" s="3" t="s">
        <v>5958</v>
      </c>
      <c r="AB1171" s="3">
        <f>IFERROR(IF(AA1171="","",IF(AA1171="EMPORIO LEGAL",1,VLOOKUP(AA1171,Clientes!$A$2:$B$1190,2,0))),"")</f>
        <v>88</v>
      </c>
      <c r="AC1171" s="3">
        <f>IFERROR(IF(Tabla1[[#This Row],[id_control]]="null","",VLOOKUP(CONCATENATE(Tabla1[[#This Row],[CLIENTE]],"-",Tabla1[[#This Row],[id_control]]),Hoja1!$C$2:$D$1994,2,0)),"")</f>
        <v>1171</v>
      </c>
      <c r="AD1171" s="3" t="s">
        <v>5959</v>
      </c>
      <c r="AE1171" s="3"/>
      <c r="AF1171" s="3"/>
      <c r="AG1171" s="3"/>
      <c r="AH1171" s="3"/>
      <c r="AI1171" s="3"/>
      <c r="AJ1171" s="3"/>
      <c r="AK1171" s="3"/>
      <c r="AL1171" s="3" t="s">
        <v>5960</v>
      </c>
      <c r="AM1171" s="6"/>
      <c r="AN1171" s="6"/>
      <c r="AO1171" s="6"/>
      <c r="AP1171" s="6"/>
      <c r="AQ1171" s="5">
        <v>6142902900</v>
      </c>
      <c r="AR1171" s="6"/>
      <c r="AS1171" s="6"/>
      <c r="AT1171" s="6"/>
      <c r="AU1171" s="6"/>
      <c r="AV1171" s="6" t="s">
        <v>5961</v>
      </c>
      <c r="AW1171" s="6"/>
      <c r="AX1171" s="6"/>
      <c r="AY1171" s="6"/>
      <c r="AZ1171" s="6"/>
      <c r="BA1171" s="6"/>
      <c r="BB1171" s="6"/>
      <c r="BC1171" s="6"/>
      <c r="BD1171" s="6" t="s">
        <v>5960</v>
      </c>
      <c r="BE1171" s="8">
        <v>1170</v>
      </c>
      <c r="BF1171" s="6" t="str">
        <f t="shared" si="374"/>
        <v>insert into bitacoras_estatus (numero_expediente, numero_registro, representante, fecha_inicio, fecha_vencimiento, id_cliente, id_admin, id_bitacoras_estatus, id_estatus, id_clase, id_marca, created_at, updated_at) values('1575486','1539715','FABIOLA ELVIRA ARMENTA OLIVAS','2015-02-06','2025-02-06','88','2','1','1',35,124,'2015-02-06 00:00:00','2015-02-06 00:00:00');</v>
      </c>
      <c r="BG1171" s="6" t="str">
        <f t="shared" si="375"/>
        <v>insert into servicios_comentarios (comentario, id_admin, id_estatus, created_at, updated_at) values('CLASE 35 TITULO RECIBIDO 03/08/15. TITULO ENTREGADO 10/AGO/2015',1,1170,'2015-02-06 00:00:00','2015-02-06 00:00:00');</v>
      </c>
      <c r="BH1171" s="6" t="str">
        <f t="shared" si="376"/>
        <v>insert into servicios_comentarios (comentario, id_admin, id_estatus, created_at, updated_at) values('6144266822 CEL. 6142902900',1,1170,'2015-02-06 00:00:00','2015-02-06 00:00:00');</v>
      </c>
      <c r="BI1171" s="137" t="str">
        <f t="shared" si="377"/>
        <v>update bitacoras_estatus set comprobacion_uso = 1, id_estatus=10 where id=1170;</v>
      </c>
      <c r="BJ1171" s="137" t="str">
        <f t="shared" si="378"/>
        <v>update bitacoras_estatus set numero_expediente = '1575486', numero_registro = '1539715', id_estatus = 10, fecha_inicio = '2015-02-06', fecha_vencimiento ='2025-02-06', created_at ='2015-02-06 00:00:00', updated_at ='2015-02-06 00:00:00', id_clase=35, id_marca=124, id_cliente=88, vigencia = 1 where id =1170;</v>
      </c>
      <c r="BK1171" s="137" t="str">
        <f t="shared" si="379"/>
        <v>update bitacoras_estatus set id_estatus = 10 where id =1170;</v>
      </c>
    </row>
    <row r="1172" spans="1:63" ht="27">
      <c r="A1172" s="3">
        <v>1575480</v>
      </c>
      <c r="B1172" s="3">
        <v>1635181</v>
      </c>
      <c r="C1172" s="3">
        <f>IF(Tabla1[[#This Row],[No. REG.]]="","",1)</f>
        <v>1</v>
      </c>
      <c r="D1172" s="3" t="s">
        <v>46</v>
      </c>
      <c r="E1172" s="3">
        <f>IF(Tabla1[[#This Row],[STATUS]]="","",VLOOKUP(D1172,Estatus!$A$2:$B$13,2,0))</f>
        <v>10</v>
      </c>
      <c r="F1172" s="3">
        <f>IF(Tabla1[[#This Row],[STATUS]]="","",VLOOKUP(D1172,Estatus!$A$2:$I$12,9,0))</f>
        <v>1</v>
      </c>
      <c r="G1172" s="12" t="s">
        <v>5962</v>
      </c>
      <c r="H1172" s="7">
        <v>42041</v>
      </c>
      <c r="I1172" s="80">
        <f t="shared" si="360"/>
        <v>2015</v>
      </c>
      <c r="J1172" s="80">
        <f t="shared" si="361"/>
        <v>2</v>
      </c>
      <c r="K1172" s="80">
        <f t="shared" si="362"/>
        <v>6</v>
      </c>
      <c r="L1172" s="80" t="str">
        <f t="shared" si="363"/>
        <v>02</v>
      </c>
      <c r="M1172" s="80" t="str">
        <f t="shared" si="364"/>
        <v>06</v>
      </c>
      <c r="N1172" s="80" t="str">
        <f t="shared" si="365"/>
        <v>'2015-02-06'</v>
      </c>
      <c r="O1172" s="80" t="str">
        <f t="shared" si="366"/>
        <v>'2015-02-06 00:00:00'</v>
      </c>
      <c r="P1172" s="7">
        <v>45694</v>
      </c>
      <c r="Q1172" s="80">
        <f t="shared" si="367"/>
        <v>2025</v>
      </c>
      <c r="R1172" s="80">
        <f t="shared" si="368"/>
        <v>2</v>
      </c>
      <c r="S1172" s="80">
        <f t="shared" si="369"/>
        <v>6</v>
      </c>
      <c r="T1172" s="80" t="str">
        <f t="shared" si="370"/>
        <v>02</v>
      </c>
      <c r="U1172" s="80" t="str">
        <f t="shared" si="371"/>
        <v>06</v>
      </c>
      <c r="V1172" s="80" t="str">
        <f t="shared" si="372"/>
        <v>'2025-02-06'</v>
      </c>
      <c r="W1172" s="80"/>
      <c r="X1172" s="80" t="str">
        <f t="shared" si="373"/>
        <v>null</v>
      </c>
      <c r="Y1172" s="3" t="s">
        <v>5963</v>
      </c>
      <c r="Z1172" s="124">
        <f>IFERROR(IF(Y1172="","null",VLOOKUP(Y1172,Marcas!$A$2:$C$2024,2,0)),"")</f>
        <v>126</v>
      </c>
      <c r="AA1172" s="3" t="s">
        <v>5438</v>
      </c>
      <c r="AB1172" s="3">
        <f>IFERROR(IF(AA1172="","",IF(AA1172="EMPORIO LEGAL",1,VLOOKUP(AA1172,Clientes!$A$2:$B$1190,2,0))),"")</f>
        <v>81</v>
      </c>
      <c r="AC1172" s="3">
        <f>IFERROR(IF(Tabla1[[#This Row],[id_control]]="null","",VLOOKUP(CONCATENATE(Tabla1[[#This Row],[CLIENTE]],"-",Tabla1[[#This Row],[id_control]]),Hoja1!$C$2:$D$1994,2,0)),"")</f>
        <v>1172</v>
      </c>
      <c r="AD1172" s="3" t="s">
        <v>5964</v>
      </c>
      <c r="AE1172" s="3"/>
      <c r="AF1172" s="3"/>
      <c r="AG1172" s="3"/>
      <c r="AH1172" s="3"/>
      <c r="AI1172" s="3"/>
      <c r="AJ1172" s="3"/>
      <c r="AK1172" s="3"/>
      <c r="AL1172" s="3">
        <v>2000501</v>
      </c>
      <c r="AM1172" s="6"/>
      <c r="AN1172" s="6"/>
      <c r="AO1172" s="6"/>
      <c r="AP1172" s="6"/>
      <c r="AQ1172" s="8">
        <v>6142781211</v>
      </c>
      <c r="AR1172" s="8" t="s">
        <v>5965</v>
      </c>
      <c r="AS1172" s="6"/>
      <c r="AT1172" s="6"/>
      <c r="AU1172" s="6"/>
      <c r="AV1172" s="8" t="s">
        <v>5966</v>
      </c>
      <c r="AW1172" s="8" t="s">
        <v>5442</v>
      </c>
      <c r="AX1172" s="6"/>
      <c r="AY1172" s="6"/>
      <c r="AZ1172" s="6"/>
      <c r="BA1172" s="6"/>
      <c r="BB1172" s="6"/>
      <c r="BC1172" s="6"/>
      <c r="BD1172" s="6" t="s">
        <v>5967</v>
      </c>
      <c r="BE1172" s="8">
        <v>1171</v>
      </c>
      <c r="BF1172" s="6" t="str">
        <f t="shared" si="374"/>
        <v>insert into bitacoras_estatus (numero_expediente, numero_registro, representante, fecha_inicio, fecha_vencimiento, id_cliente, id_admin, id_bitacoras_estatus, id_estatus, id_clase, id_marca, created_at, updated_at) values('1575480','1635181','FRANQUICIAS BARBACOA EL CAMPEON S.A. DE C.V. (RAMÓN ENRÍQUEZ LOZOYA)','2015-02-06','2025-02-06','81','2','1','1',null,126,'2015-02-06 00:00:00','2015-02-06 00:00:00');</v>
      </c>
      <c r="BG1172" s="6" t="str">
        <f t="shared" si="375"/>
        <v>insert into servicios_comentarios (comentario, id_admin, id_estatus, created_at, updated_at) values('CONTESTADA EL 11/11/15, TITULO RECIBIDO 13/06/16, TITULO ENTREGADO 16/06/16',1,1171,'2015-02-06 00:00:00','2015-02-06 00:00:00');</v>
      </c>
      <c r="BH1172" s="6" t="str">
        <f t="shared" si="376"/>
        <v>insert into servicios_comentarios (comentario, id_admin, id_estatus, created_at, updated_at) values('2000501, 02, CEL: 6142781211, NEXTEL 2333910,',1,1171,'2015-02-06 00:00:00','2015-02-06 00:00:00');</v>
      </c>
      <c r="BI1172" s="137" t="str">
        <f t="shared" si="377"/>
        <v>update bitacoras_estatus set comprobacion_uso = 1, id_estatus=10 where id=1171;</v>
      </c>
      <c r="BJ1172" s="137" t="str">
        <f t="shared" si="378"/>
        <v>update bitacoras_estatus set numero_expediente = '1575480', numero_registro = '1635181', id_estatus = 10, fecha_inicio = '2015-02-06', fecha_vencimiento ='2025-02-06', created_at ='2015-02-06 00:00:00', updated_at ='2015-02-06 00:00:00', id_clase=null, id_marca=126, id_cliente=81, vigencia = 1 where id =1171;</v>
      </c>
      <c r="BK1172" s="137" t="str">
        <f t="shared" si="379"/>
        <v>update bitacoras_estatus set id_estatus = 10 where id =1171;</v>
      </c>
    </row>
    <row r="1173" spans="1:63" ht="27">
      <c r="A1173" s="3">
        <v>1575482</v>
      </c>
      <c r="B1173" s="3">
        <v>1539711</v>
      </c>
      <c r="C1173" s="3">
        <f>IF(Tabla1[[#This Row],[No. REG.]]="","",1)</f>
        <v>1</v>
      </c>
      <c r="D1173" s="3" t="s">
        <v>46</v>
      </c>
      <c r="E1173" s="3">
        <f>IF(Tabla1[[#This Row],[STATUS]]="","",VLOOKUP(D1173,Estatus!$A$2:$B$13,2,0))</f>
        <v>10</v>
      </c>
      <c r="F1173" s="3">
        <f>IF(Tabla1[[#This Row],[STATUS]]="","",VLOOKUP(D1173,Estatus!$A$2:$I$12,9,0))</f>
        <v>1</v>
      </c>
      <c r="G1173" s="12" t="s">
        <v>5968</v>
      </c>
      <c r="H1173" s="7">
        <v>42041</v>
      </c>
      <c r="I1173" s="80">
        <f t="shared" si="360"/>
        <v>2015</v>
      </c>
      <c r="J1173" s="80">
        <f t="shared" si="361"/>
        <v>2</v>
      </c>
      <c r="K1173" s="80">
        <f t="shared" si="362"/>
        <v>6</v>
      </c>
      <c r="L1173" s="80" t="str">
        <f t="shared" si="363"/>
        <v>02</v>
      </c>
      <c r="M1173" s="80" t="str">
        <f t="shared" si="364"/>
        <v>06</v>
      </c>
      <c r="N1173" s="80" t="str">
        <f t="shared" si="365"/>
        <v>'2015-02-06'</v>
      </c>
      <c r="O1173" s="80" t="str">
        <f t="shared" si="366"/>
        <v>'2015-02-06 00:00:00'</v>
      </c>
      <c r="P1173" s="7">
        <v>45694</v>
      </c>
      <c r="Q1173" s="80">
        <f t="shared" si="367"/>
        <v>2025</v>
      </c>
      <c r="R1173" s="80">
        <f t="shared" si="368"/>
        <v>2</v>
      </c>
      <c r="S1173" s="80">
        <f t="shared" si="369"/>
        <v>6</v>
      </c>
      <c r="T1173" s="80" t="str">
        <f t="shared" si="370"/>
        <v>02</v>
      </c>
      <c r="U1173" s="80" t="str">
        <f t="shared" si="371"/>
        <v>06</v>
      </c>
      <c r="V1173" s="80" t="str">
        <f t="shared" si="372"/>
        <v>'2025-02-06'</v>
      </c>
      <c r="W1173" s="80">
        <v>35</v>
      </c>
      <c r="X1173" s="80">
        <f t="shared" si="373"/>
        <v>35</v>
      </c>
      <c r="Y1173" s="3" t="s">
        <v>5969</v>
      </c>
      <c r="Z1173" s="124">
        <f>IFERROR(IF(Y1173="","null",VLOOKUP(Y1173,Marcas!$A$2:$C$2024,2,0)),"")</f>
        <v>926</v>
      </c>
      <c r="AA1173" s="3" t="s">
        <v>5969</v>
      </c>
      <c r="AB1173" s="3">
        <f>IFERROR(IF(AA1173="","",IF(AA1173="EMPORIO LEGAL",1,VLOOKUP(AA1173,Clientes!$A$2:$B$1190,2,0))),"")</f>
        <v>660</v>
      </c>
      <c r="AC1173" s="3">
        <f>IFERROR(IF(Tabla1[[#This Row],[id_control]]="null","",VLOOKUP(CONCATENATE(Tabla1[[#This Row],[CLIENTE]],"-",Tabla1[[#This Row],[id_control]]),Hoja1!$C$2:$D$1994,2,0)),"")</f>
        <v>1173</v>
      </c>
      <c r="AD1173" s="3" t="s">
        <v>5970</v>
      </c>
      <c r="AE1173" s="3"/>
      <c r="AF1173" s="3"/>
      <c r="AG1173" s="3"/>
      <c r="AH1173" s="3"/>
      <c r="AI1173" s="3"/>
      <c r="AJ1173" s="3"/>
      <c r="AK1173" s="3"/>
      <c r="AL1173" s="3">
        <v>4173999</v>
      </c>
      <c r="AM1173" s="8"/>
      <c r="AN1173" s="8"/>
      <c r="AO1173" s="8"/>
      <c r="AP1173" s="8"/>
      <c r="AQ1173" s="8">
        <v>6144880631</v>
      </c>
      <c r="AR1173" s="8"/>
      <c r="AS1173" s="8"/>
      <c r="AT1173" s="8"/>
      <c r="AU1173" s="8"/>
      <c r="AV1173" s="8" t="s">
        <v>5971</v>
      </c>
      <c r="AW1173" s="15" t="s">
        <v>5972</v>
      </c>
      <c r="AX1173" s="8"/>
      <c r="AY1173" s="8"/>
      <c r="AZ1173" s="8"/>
      <c r="BA1173" s="8"/>
      <c r="BB1173" s="8"/>
      <c r="BC1173" s="8"/>
      <c r="BD1173" s="6" t="s">
        <v>5973</v>
      </c>
      <c r="BE1173" s="8">
        <v>1172</v>
      </c>
      <c r="BF1173" s="6" t="str">
        <f t="shared" si="374"/>
        <v>insert into bitacoras_estatus (numero_expediente, numero_registro, representante, fecha_inicio, fecha_vencimiento, id_cliente, id_admin, id_bitacoras_estatus, id_estatus, id_clase, id_marca, created_at, updated_at) values('1575482','1539711','DULCE GABRIELA HERNANDEZ DUARTE','2015-02-06','2025-02-06','660','2','1','1',35,926,'2015-02-06 00:00:00','2015-02-06 00:00:00');</v>
      </c>
      <c r="BG1173" s="6" t="str">
        <f t="shared" si="375"/>
        <v>insert into servicios_comentarios (comentario, id_admin, id_estatus, created_at, updated_at) values('CLASE 35 TITULO RECIBIDO 03/08/15 TITULO ENTREGADO 25/11/215',1,1172,'2015-02-06 00:00:00','2015-02-06 00:00:00');</v>
      </c>
      <c r="BH1173" s="6" t="str">
        <f t="shared" si="376"/>
        <v>insert into servicios_comentarios (comentario, id_admin, id_estatus, created_at, updated_at) values('2977795, 4173999, 3696, CEL. 6144880631 (CEL LUIS MÁRQUEZ ALMEIDA) CONTACTO. LUIS MÁRQUEZ',1,1172,'2015-02-06 00:00:00','2015-02-06 00:00:00');</v>
      </c>
      <c r="BI1173" s="137" t="str">
        <f t="shared" si="377"/>
        <v>update bitacoras_estatus set comprobacion_uso = 1, id_estatus=10 where id=1172;</v>
      </c>
      <c r="BJ1173" s="137" t="str">
        <f t="shared" si="378"/>
        <v>update bitacoras_estatus set numero_expediente = '1575482', numero_registro = '1539711', id_estatus = 10, fecha_inicio = '2015-02-06', fecha_vencimiento ='2025-02-06', created_at ='2015-02-06 00:00:00', updated_at ='2015-02-06 00:00:00', id_clase=35, id_marca=926, id_cliente=660, vigencia = 1 where id =1172;</v>
      </c>
      <c r="BK1173" s="137" t="str">
        <f t="shared" si="379"/>
        <v>update bitacoras_estatus set id_estatus = 10 where id =1172;</v>
      </c>
    </row>
    <row r="1174" spans="1:63" ht="79">
      <c r="A1174" s="3">
        <v>1575485</v>
      </c>
      <c r="B1174" s="3">
        <v>1539714</v>
      </c>
      <c r="C1174" s="3">
        <f>IF(Tabla1[[#This Row],[No. REG.]]="","",1)</f>
        <v>1</v>
      </c>
      <c r="D1174" s="3" t="s">
        <v>46</v>
      </c>
      <c r="E1174" s="3">
        <f>IF(Tabla1[[#This Row],[STATUS]]="","",VLOOKUP(D1174,Estatus!$A$2:$B$13,2,0))</f>
        <v>10</v>
      </c>
      <c r="F1174" s="3">
        <f>IF(Tabla1[[#This Row],[STATUS]]="","",VLOOKUP(D1174,Estatus!$A$2:$I$12,9,0))</f>
        <v>1</v>
      </c>
      <c r="G1174" s="12" t="s">
        <v>5974</v>
      </c>
      <c r="H1174" s="7">
        <v>42041</v>
      </c>
      <c r="I1174" s="80">
        <f t="shared" si="360"/>
        <v>2015</v>
      </c>
      <c r="J1174" s="80">
        <f t="shared" si="361"/>
        <v>2</v>
      </c>
      <c r="K1174" s="80">
        <f t="shared" si="362"/>
        <v>6</v>
      </c>
      <c r="L1174" s="80" t="str">
        <f t="shared" si="363"/>
        <v>02</v>
      </c>
      <c r="M1174" s="80" t="str">
        <f t="shared" si="364"/>
        <v>06</v>
      </c>
      <c r="N1174" s="80" t="str">
        <f t="shared" si="365"/>
        <v>'2015-02-06'</v>
      </c>
      <c r="O1174" s="80" t="str">
        <f t="shared" si="366"/>
        <v>'2015-02-06 00:00:00'</v>
      </c>
      <c r="P1174" s="7">
        <v>45694</v>
      </c>
      <c r="Q1174" s="80">
        <f t="shared" si="367"/>
        <v>2025</v>
      </c>
      <c r="R1174" s="80">
        <f t="shared" si="368"/>
        <v>2</v>
      </c>
      <c r="S1174" s="80">
        <f t="shared" si="369"/>
        <v>6</v>
      </c>
      <c r="T1174" s="80" t="str">
        <f t="shared" si="370"/>
        <v>02</v>
      </c>
      <c r="U1174" s="80" t="str">
        <f t="shared" si="371"/>
        <v>06</v>
      </c>
      <c r="V1174" s="80" t="str">
        <f t="shared" si="372"/>
        <v>'2025-02-06'</v>
      </c>
      <c r="W1174" s="80">
        <v>30</v>
      </c>
      <c r="X1174" s="80">
        <f t="shared" si="373"/>
        <v>30</v>
      </c>
      <c r="Y1174" s="3" t="s">
        <v>5975</v>
      </c>
      <c r="Z1174" s="124">
        <f>IFERROR(IF(Y1174="","null",VLOOKUP(Y1174,Marcas!$A$2:$C$2024,2,0)),"")</f>
        <v>1038</v>
      </c>
      <c r="AA1174" s="3" t="s">
        <v>5976</v>
      </c>
      <c r="AB1174" s="3">
        <f>IFERROR(IF(AA1174="","",IF(AA1174="EMPORIO LEGAL",1,VLOOKUP(AA1174,Clientes!$A$2:$B$1190,2,0))),"")</f>
        <v>1026</v>
      </c>
      <c r="AC1174" s="3">
        <f>IFERROR(IF(Tabla1[[#This Row],[id_control]]="null","",VLOOKUP(CONCATENATE(Tabla1[[#This Row],[CLIENTE]],"-",Tabla1[[#This Row],[id_control]]),Hoja1!$C$2:$D$1994,2,0)),"")</f>
        <v>1174</v>
      </c>
      <c r="AD1174" s="3" t="s">
        <v>5977</v>
      </c>
      <c r="AE1174" s="3"/>
      <c r="AF1174" s="3"/>
      <c r="AG1174" s="3"/>
      <c r="AH1174" s="3"/>
      <c r="AI1174" s="3"/>
      <c r="AJ1174" s="3"/>
      <c r="AK1174" s="3"/>
      <c r="AL1174" s="3">
        <v>6566663580</v>
      </c>
      <c r="AM1174" s="8"/>
      <c r="AN1174" s="8"/>
      <c r="AO1174" s="8"/>
      <c r="AP1174" s="8"/>
      <c r="AQ1174" s="8">
        <v>6562659947</v>
      </c>
      <c r="AR1174" s="8"/>
      <c r="AS1174" s="8"/>
      <c r="AT1174" s="8"/>
      <c r="AU1174" s="8"/>
      <c r="AV1174" s="8" t="s">
        <v>5978</v>
      </c>
      <c r="AW1174" s="11" t="s">
        <v>5979</v>
      </c>
      <c r="AX1174" s="8"/>
      <c r="AY1174" s="8"/>
      <c r="AZ1174" s="8"/>
      <c r="BA1174" s="8"/>
      <c r="BB1174" s="8"/>
      <c r="BC1174" s="8"/>
      <c r="BD1174" s="6" t="s">
        <v>5980</v>
      </c>
      <c r="BE1174" s="8">
        <v>1173</v>
      </c>
      <c r="BF1174" s="6" t="str">
        <f t="shared" si="374"/>
        <v>insert into bitacoras_estatus (numero_expediente, numero_registro, representante, fecha_inicio, fecha_vencimiento, id_cliente, id_admin, id_bitacoras_estatus, id_estatus, id_clase, id_marca, created_at, updated_at) values('1575485','1539714','DANIEL DAVID BATISTA DELGADO','2015-02-06','2025-02-06','1026','2','1','1',30,1038,'2015-02-06 00:00:00','2015-02-06 00:00:00');</v>
      </c>
      <c r="BG1174" s="6" t="str">
        <f t="shared" si="375"/>
        <v>insert into servicios_comentarios (comentario, id_admin, id_estatus, created_at, updated_at) values('CLASE 30 TITULO RECIBIDO 03/08/15 INSCRIPCION DE LICIENCIA DE USO PRESENTADA EL 21/12/15 LICENCIA DE USO OTORGADA 10/5/16 INSCRIPCIÓN DE FRANQUICIA RECIBIDA 21/06/16, TUITULO ENTREGADO EL 21 DIC 2016',1,1173,'2015-02-06 00:00:00','2015-02-06 00:00:00');</v>
      </c>
      <c r="BH1174" s="6" t="str">
        <f t="shared" si="376"/>
        <v>insert into servicios_comentarios (comentario, id_admin, id_estatus, created_at, updated_at) values('6566663580 CEL. 6562659947',1,1173,'2015-02-06 00:00:00','2015-02-06 00:00:00');</v>
      </c>
      <c r="BI1174" s="137" t="str">
        <f t="shared" si="377"/>
        <v>update bitacoras_estatus set comprobacion_uso = 1, id_estatus=10 where id=1173;</v>
      </c>
      <c r="BJ1174" s="137" t="str">
        <f t="shared" si="378"/>
        <v>update bitacoras_estatus set numero_expediente = '1575485', numero_registro = '1539714', id_estatus = 10, fecha_inicio = '2015-02-06', fecha_vencimiento ='2025-02-06', created_at ='2015-02-06 00:00:00', updated_at ='2015-02-06 00:00:00', id_clase=30, id_marca=1038, id_cliente=1026, vigencia = 1 where id =1173;</v>
      </c>
      <c r="BK1174" s="137" t="str">
        <f t="shared" si="379"/>
        <v>update bitacoras_estatus set id_estatus = 10 where id =1173;</v>
      </c>
    </row>
    <row r="1175" spans="1:63" ht="79">
      <c r="A1175" s="3">
        <v>1614070</v>
      </c>
      <c r="B1175" s="3">
        <v>1539713</v>
      </c>
      <c r="C1175" s="3">
        <f>IF(Tabla1[[#This Row],[No. REG.]]="","",1)</f>
        <v>1</v>
      </c>
      <c r="D1175" s="3" t="s">
        <v>46</v>
      </c>
      <c r="E1175" s="3">
        <f>IF(Tabla1[[#This Row],[STATUS]]="","",VLOOKUP(D1175,Estatus!$A$2:$B$13,2,0))</f>
        <v>10</v>
      </c>
      <c r="F1175" s="3">
        <f>IF(Tabla1[[#This Row],[STATUS]]="","",VLOOKUP(D1175,Estatus!$A$2:$I$12,9,0))</f>
        <v>1</v>
      </c>
      <c r="G1175" s="12" t="s">
        <v>5981</v>
      </c>
      <c r="H1175" s="7">
        <v>42041</v>
      </c>
      <c r="I1175" s="80">
        <f t="shared" si="360"/>
        <v>2015</v>
      </c>
      <c r="J1175" s="80">
        <f t="shared" si="361"/>
        <v>2</v>
      </c>
      <c r="K1175" s="80">
        <f t="shared" si="362"/>
        <v>6</v>
      </c>
      <c r="L1175" s="80" t="str">
        <f t="shared" si="363"/>
        <v>02</v>
      </c>
      <c r="M1175" s="80" t="str">
        <f t="shared" si="364"/>
        <v>06</v>
      </c>
      <c r="N1175" s="80" t="str">
        <f t="shared" si="365"/>
        <v>'2015-02-06'</v>
      </c>
      <c r="O1175" s="80" t="str">
        <f t="shared" si="366"/>
        <v>'2015-02-06 00:00:00'</v>
      </c>
      <c r="P1175" s="7">
        <v>45694</v>
      </c>
      <c r="Q1175" s="80">
        <f t="shared" si="367"/>
        <v>2025</v>
      </c>
      <c r="R1175" s="80">
        <f t="shared" si="368"/>
        <v>2</v>
      </c>
      <c r="S1175" s="80">
        <f t="shared" si="369"/>
        <v>6</v>
      </c>
      <c r="T1175" s="80" t="str">
        <f t="shared" si="370"/>
        <v>02</v>
      </c>
      <c r="U1175" s="80" t="str">
        <f t="shared" si="371"/>
        <v>06</v>
      </c>
      <c r="V1175" s="80" t="str">
        <f t="shared" si="372"/>
        <v>'2025-02-06'</v>
      </c>
      <c r="W1175" s="80">
        <v>30</v>
      </c>
      <c r="X1175" s="80">
        <f t="shared" si="373"/>
        <v>30</v>
      </c>
      <c r="Y1175" s="3" t="s">
        <v>5975</v>
      </c>
      <c r="Z1175" s="124">
        <f>IFERROR(IF(Y1175="","null",VLOOKUP(Y1175,Marcas!$A$2:$C$2024,2,0)),"")</f>
        <v>1038</v>
      </c>
      <c r="AA1175" s="3" t="s">
        <v>5976</v>
      </c>
      <c r="AB1175" s="3">
        <f>IFERROR(IF(AA1175="","",IF(AA1175="EMPORIO LEGAL",1,VLOOKUP(AA1175,Clientes!$A$2:$B$1190,2,0))),"")</f>
        <v>1026</v>
      </c>
      <c r="AC1175" s="3">
        <f>IFERROR(IF(Tabla1[[#This Row],[id_control]]="null","",VLOOKUP(CONCATENATE(Tabla1[[#This Row],[CLIENTE]],"-",Tabla1[[#This Row],[id_control]]),Hoja1!$C$2:$D$1994,2,0)),"")</f>
        <v>1174</v>
      </c>
      <c r="AD1175" s="3" t="s">
        <v>5977</v>
      </c>
      <c r="AE1175" s="3"/>
      <c r="AF1175" s="3"/>
      <c r="AG1175" s="3"/>
      <c r="AH1175" s="3"/>
      <c r="AI1175" s="3"/>
      <c r="AJ1175" s="3"/>
      <c r="AK1175" s="3"/>
      <c r="AL1175" s="3">
        <v>6566663580</v>
      </c>
      <c r="AM1175" s="8"/>
      <c r="AN1175" s="8"/>
      <c r="AO1175" s="8"/>
      <c r="AP1175" s="8"/>
      <c r="AQ1175" s="8">
        <v>6562659947</v>
      </c>
      <c r="AR1175" s="8"/>
      <c r="AS1175" s="8"/>
      <c r="AT1175" s="8"/>
      <c r="AU1175" s="8"/>
      <c r="AV1175" s="8" t="s">
        <v>5978</v>
      </c>
      <c r="AW1175" s="11" t="s">
        <v>5979</v>
      </c>
      <c r="AX1175" s="8"/>
      <c r="AY1175" s="8"/>
      <c r="AZ1175" s="8"/>
      <c r="BA1175" s="8"/>
      <c r="BB1175" s="8"/>
      <c r="BC1175" s="8"/>
      <c r="BD1175" s="6" t="s">
        <v>5980</v>
      </c>
      <c r="BE1175" s="8">
        <v>1174</v>
      </c>
      <c r="BF1175" s="6" t="str">
        <f t="shared" si="374"/>
        <v>insert into bitacoras_estatus (numero_expediente, numero_registro, representante, fecha_inicio, fecha_vencimiento, id_cliente, id_admin, id_bitacoras_estatus, id_estatus, id_clase, id_marca, created_at, updated_at) values('1614070','1539713','DANIEL DAVID BATISTA DELGADO','2015-02-06','2025-02-06','1026','2','1','1',30,1038,'2015-02-06 00:00:00','2015-02-06 00:00:00');</v>
      </c>
      <c r="BG1175" s="6" t="str">
        <f t="shared" si="375"/>
        <v>insert into servicios_comentarios (comentario, id_admin, id_estatus, created_at, updated_at) values('CLASE 30 TITULO RECIBIDO 03/08/15INSCRIPCION DE LICIENCIA DE USO PRESENTADA EL 21/12/15 LICENCIA DE USO OTORGADA 10/5/16 INSCRIPCIÓN DE FRANQUICIA RECIBIDA 21/06/16. TITULO ENTREGADO EL 21 DIC 2016',1,1174,'2015-02-06 00:00:00','2015-02-06 00:00:00');</v>
      </c>
      <c r="BH1175" s="6" t="str">
        <f t="shared" si="376"/>
        <v>insert into servicios_comentarios (comentario, id_admin, id_estatus, created_at, updated_at) values('6566663580 CEL. 6562659947',1,1174,'2015-02-06 00:00:00','2015-02-06 00:00:00');</v>
      </c>
      <c r="BI1175" s="137" t="str">
        <f t="shared" si="377"/>
        <v>update bitacoras_estatus set comprobacion_uso = 1, id_estatus=10 where id=1174;</v>
      </c>
      <c r="BJ1175" s="137" t="str">
        <f t="shared" si="378"/>
        <v>update bitacoras_estatus set numero_expediente = '1614070', numero_registro = '1539713', id_estatus = 10, fecha_inicio = '2015-02-06', fecha_vencimiento ='2025-02-06', created_at ='2015-02-06 00:00:00', updated_at ='2015-02-06 00:00:00', id_clase=30, id_marca=1038, id_cliente=1026, vigencia = 1 where id =1174;</v>
      </c>
      <c r="BK1175" s="137" t="str">
        <f t="shared" si="379"/>
        <v>update bitacoras_estatus set id_estatus = 10 where id =1174;</v>
      </c>
    </row>
    <row r="1176" spans="1:63" ht="79">
      <c r="A1176" s="3">
        <v>1575483</v>
      </c>
      <c r="B1176" s="3">
        <v>1539712</v>
      </c>
      <c r="C1176" s="3">
        <f>IF(Tabla1[[#This Row],[No. REG.]]="","",1)</f>
        <v>1</v>
      </c>
      <c r="D1176" s="3" t="s">
        <v>46</v>
      </c>
      <c r="E1176" s="3">
        <f>IF(Tabla1[[#This Row],[STATUS]]="","",VLOOKUP(D1176,Estatus!$A$2:$B$13,2,0))</f>
        <v>10</v>
      </c>
      <c r="F1176" s="3">
        <f>IF(Tabla1[[#This Row],[STATUS]]="","",VLOOKUP(D1176,Estatus!$A$2:$I$12,9,0))</f>
        <v>1</v>
      </c>
      <c r="G1176" s="12" t="s">
        <v>5981</v>
      </c>
      <c r="H1176" s="7">
        <v>42041</v>
      </c>
      <c r="I1176" s="80">
        <f t="shared" si="360"/>
        <v>2015</v>
      </c>
      <c r="J1176" s="80">
        <f t="shared" si="361"/>
        <v>2</v>
      </c>
      <c r="K1176" s="80">
        <f t="shared" si="362"/>
        <v>6</v>
      </c>
      <c r="L1176" s="80" t="str">
        <f t="shared" si="363"/>
        <v>02</v>
      </c>
      <c r="M1176" s="80" t="str">
        <f t="shared" si="364"/>
        <v>06</v>
      </c>
      <c r="N1176" s="80" t="str">
        <f t="shared" si="365"/>
        <v>'2015-02-06'</v>
      </c>
      <c r="O1176" s="80" t="str">
        <f t="shared" si="366"/>
        <v>'2015-02-06 00:00:00'</v>
      </c>
      <c r="P1176" s="7">
        <v>45694</v>
      </c>
      <c r="Q1176" s="80">
        <f t="shared" si="367"/>
        <v>2025</v>
      </c>
      <c r="R1176" s="80">
        <f t="shared" si="368"/>
        <v>2</v>
      </c>
      <c r="S1176" s="80">
        <f t="shared" si="369"/>
        <v>6</v>
      </c>
      <c r="T1176" s="80" t="str">
        <f t="shared" si="370"/>
        <v>02</v>
      </c>
      <c r="U1176" s="80" t="str">
        <f t="shared" si="371"/>
        <v>06</v>
      </c>
      <c r="V1176" s="80" t="str">
        <f t="shared" si="372"/>
        <v>'2025-02-06'</v>
      </c>
      <c r="W1176" s="80">
        <v>30</v>
      </c>
      <c r="X1176" s="80">
        <f t="shared" si="373"/>
        <v>30</v>
      </c>
      <c r="Y1176" s="3" t="s">
        <v>5975</v>
      </c>
      <c r="Z1176" s="124">
        <f>IFERROR(IF(Y1176="","null",VLOOKUP(Y1176,Marcas!$A$2:$C$2024,2,0)),"")</f>
        <v>1038</v>
      </c>
      <c r="AA1176" s="3" t="s">
        <v>5976</v>
      </c>
      <c r="AB1176" s="3">
        <f>IFERROR(IF(AA1176="","",IF(AA1176="EMPORIO LEGAL",1,VLOOKUP(AA1176,Clientes!$A$2:$B$1190,2,0))),"")</f>
        <v>1026</v>
      </c>
      <c r="AC1176" s="3">
        <f>IFERROR(IF(Tabla1[[#This Row],[id_control]]="null","",VLOOKUP(CONCATENATE(Tabla1[[#This Row],[CLIENTE]],"-",Tabla1[[#This Row],[id_control]]),Hoja1!$C$2:$D$1994,2,0)),"")</f>
        <v>1174</v>
      </c>
      <c r="AD1176" s="3" t="s">
        <v>5977</v>
      </c>
      <c r="AE1176" s="3"/>
      <c r="AF1176" s="3"/>
      <c r="AG1176" s="3"/>
      <c r="AH1176" s="3"/>
      <c r="AI1176" s="3"/>
      <c r="AJ1176" s="3"/>
      <c r="AK1176" s="3"/>
      <c r="AL1176" s="3">
        <v>6566663580</v>
      </c>
      <c r="AM1176" s="8"/>
      <c r="AN1176" s="8"/>
      <c r="AO1176" s="8"/>
      <c r="AP1176" s="8"/>
      <c r="AQ1176" s="8">
        <v>6562659947</v>
      </c>
      <c r="AR1176" s="8"/>
      <c r="AS1176" s="8"/>
      <c r="AT1176" s="8"/>
      <c r="AU1176" s="8"/>
      <c r="AV1176" s="8" t="s">
        <v>5978</v>
      </c>
      <c r="AW1176" s="11" t="s">
        <v>5979</v>
      </c>
      <c r="AX1176" s="8"/>
      <c r="AY1176" s="8"/>
      <c r="AZ1176" s="8"/>
      <c r="BA1176" s="8"/>
      <c r="BB1176" s="8"/>
      <c r="BC1176" s="8"/>
      <c r="BD1176" s="6" t="s">
        <v>5980</v>
      </c>
      <c r="BE1176" s="8">
        <v>1175</v>
      </c>
      <c r="BF1176" s="6" t="str">
        <f t="shared" si="374"/>
        <v>insert into bitacoras_estatus (numero_expediente, numero_registro, representante, fecha_inicio, fecha_vencimiento, id_cliente, id_admin, id_bitacoras_estatus, id_estatus, id_clase, id_marca, created_at, updated_at) values('1575483','1539712','DANIEL DAVID BATISTA DELGADO','2015-02-06','2025-02-06','1026','2','1','1',30,1038,'2015-02-06 00:00:00','2015-02-06 00:00:00');</v>
      </c>
      <c r="BG1176" s="6" t="str">
        <f t="shared" si="375"/>
        <v>insert into servicios_comentarios (comentario, id_admin, id_estatus, created_at, updated_at) values('CLASE 30 TITULO RECIBIDO 03/08/15INSCRIPCION DE LICIENCIA DE USO PRESENTADA EL 21/12/15 LICENCIA DE USO OTORGADA 10/5/16 INSCRIPCIÓN DE FRANQUICIA RECIBIDA 21/06/16. TITULO ENTREGADO EL 21 DIC 2016',1,1175,'2015-02-06 00:00:00','2015-02-06 00:00:00');</v>
      </c>
      <c r="BH1176" s="6" t="str">
        <f t="shared" si="376"/>
        <v>insert into servicios_comentarios (comentario, id_admin, id_estatus, created_at, updated_at) values('6566663580 CEL. 6562659947',1,1175,'2015-02-06 00:00:00','2015-02-06 00:00:00');</v>
      </c>
      <c r="BI1176" s="137" t="str">
        <f t="shared" si="377"/>
        <v>update bitacoras_estatus set comprobacion_uso = 1, id_estatus=10 where id=1175;</v>
      </c>
      <c r="BJ1176" s="137" t="str">
        <f t="shared" si="378"/>
        <v>update bitacoras_estatus set numero_expediente = '1575483', numero_registro = '1539712', id_estatus = 10, fecha_inicio = '2015-02-06', fecha_vencimiento ='2025-02-06', created_at ='2015-02-06 00:00:00', updated_at ='2015-02-06 00:00:00', id_clase=30, id_marca=1038, id_cliente=1026, vigencia = 1 where id =1175;</v>
      </c>
      <c r="BK1176" s="137" t="str">
        <f t="shared" si="379"/>
        <v>update bitacoras_estatus set id_estatus = 10 where id =1175;</v>
      </c>
    </row>
    <row r="1177" spans="1:63" ht="40">
      <c r="A1177" s="3">
        <v>1575487</v>
      </c>
      <c r="B1177" s="3">
        <v>1542345</v>
      </c>
      <c r="C1177" s="3">
        <f>IF(Tabla1[[#This Row],[No. REG.]]="","",1)</f>
        <v>1</v>
      </c>
      <c r="D1177" s="3" t="s">
        <v>46</v>
      </c>
      <c r="E1177" s="3">
        <f>IF(Tabla1[[#This Row],[STATUS]]="","",VLOOKUP(D1177,Estatus!$A$2:$B$13,2,0))</f>
        <v>10</v>
      </c>
      <c r="F1177" s="3">
        <f>IF(Tabla1[[#This Row],[STATUS]]="","",VLOOKUP(D1177,Estatus!$A$2:$I$12,9,0))</f>
        <v>1</v>
      </c>
      <c r="G1177" s="12" t="s">
        <v>5982</v>
      </c>
      <c r="H1177" s="7">
        <v>42041</v>
      </c>
      <c r="I1177" s="80">
        <f t="shared" si="360"/>
        <v>2015</v>
      </c>
      <c r="J1177" s="80">
        <f t="shared" si="361"/>
        <v>2</v>
      </c>
      <c r="K1177" s="80">
        <f t="shared" si="362"/>
        <v>6</v>
      </c>
      <c r="L1177" s="80" t="str">
        <f t="shared" si="363"/>
        <v>02</v>
      </c>
      <c r="M1177" s="80" t="str">
        <f t="shared" si="364"/>
        <v>06</v>
      </c>
      <c r="N1177" s="80" t="str">
        <f t="shared" si="365"/>
        <v>'2015-02-06'</v>
      </c>
      <c r="O1177" s="80" t="str">
        <f t="shared" si="366"/>
        <v>'2015-02-06 00:00:00'</v>
      </c>
      <c r="P1177" s="7">
        <v>45694</v>
      </c>
      <c r="Q1177" s="80">
        <f t="shared" si="367"/>
        <v>2025</v>
      </c>
      <c r="R1177" s="80">
        <f t="shared" si="368"/>
        <v>2</v>
      </c>
      <c r="S1177" s="80">
        <f t="shared" si="369"/>
        <v>6</v>
      </c>
      <c r="T1177" s="80" t="str">
        <f t="shared" si="370"/>
        <v>02</v>
      </c>
      <c r="U1177" s="80" t="str">
        <f t="shared" si="371"/>
        <v>06</v>
      </c>
      <c r="V1177" s="80" t="str">
        <f t="shared" si="372"/>
        <v>'2025-02-06'</v>
      </c>
      <c r="W1177" s="80">
        <v>39</v>
      </c>
      <c r="X1177" s="80">
        <f t="shared" si="373"/>
        <v>39</v>
      </c>
      <c r="Y1177" s="3" t="s">
        <v>5983</v>
      </c>
      <c r="Z1177" s="124">
        <f>IFERROR(IF(Y1177="","null",VLOOKUP(Y1177,Marcas!$A$2:$C$2024,2,0)),"")</f>
        <v>1212</v>
      </c>
      <c r="AA1177" s="3" t="s">
        <v>5983</v>
      </c>
      <c r="AB1177" s="3">
        <f>IFERROR(IF(AA1177="","",IF(AA1177="EMPORIO LEGAL",1,VLOOKUP(AA1177,Clientes!$A$2:$B$1190,2,0))),"")</f>
        <v>858</v>
      </c>
      <c r="AC1177" s="3">
        <f>IFERROR(IF(Tabla1[[#This Row],[id_control]]="null","",VLOOKUP(CONCATENATE(Tabla1[[#This Row],[CLIENTE]],"-",Tabla1[[#This Row],[id_control]]),Hoja1!$C$2:$D$1994,2,0)),"")</f>
        <v>1177</v>
      </c>
      <c r="AD1177" s="3" t="s">
        <v>5984</v>
      </c>
      <c r="AE1177" s="3"/>
      <c r="AF1177" s="3"/>
      <c r="AG1177" s="3"/>
      <c r="AH1177" s="3"/>
      <c r="AI1177" s="3"/>
      <c r="AJ1177" s="3"/>
      <c r="AK1177" s="3"/>
      <c r="AL1177" s="3">
        <v>2618435</v>
      </c>
      <c r="AM1177" s="6"/>
      <c r="AN1177" s="6"/>
      <c r="AO1177" s="6"/>
      <c r="AP1177" s="6"/>
      <c r="AQ1177" s="8">
        <v>6142356576</v>
      </c>
      <c r="AR1177" s="6"/>
      <c r="AS1177" s="6"/>
      <c r="AT1177" s="6"/>
      <c r="AU1177" s="6"/>
      <c r="AV1177" s="8" t="s">
        <v>5985</v>
      </c>
      <c r="AW1177" s="11" t="s">
        <v>5986</v>
      </c>
      <c r="AX1177" s="6"/>
      <c r="AY1177" s="6"/>
      <c r="AZ1177" s="6"/>
      <c r="BA1177" s="6"/>
      <c r="BB1177" s="6"/>
      <c r="BC1177" s="6"/>
      <c r="BD1177" s="6" t="s">
        <v>5987</v>
      </c>
      <c r="BE1177" s="8">
        <v>1176</v>
      </c>
      <c r="BF1177" s="6" t="str">
        <f t="shared" si="374"/>
        <v>insert into bitacoras_estatus (numero_expediente, numero_registro, representante, fecha_inicio, fecha_vencimiento, id_cliente, id_admin, id_bitacoras_estatus, id_estatus, id_clase, id_marca, created_at, updated_at) values('1575487','1542345','PAOLA GABRIELA GRANILLO CERECERES','2015-02-06','2025-02-06','858','2','1','1',39,1212,'2015-02-06 00:00:00','2015-02-06 00:00:00');</v>
      </c>
      <c r="BG1177" s="6" t="str">
        <f t="shared" si="375"/>
        <v>insert into servicios_comentarios (comentario, id_admin, id_estatus, created_at, updated_at) values('CLASE 39 CONTACTO: MARTÍN ALFREDO GRANILLO SALAIS. TITULO ENTREGADO 12AGOSTO15',1,1176,'2015-02-06 00:00:00','2015-02-06 00:00:00');</v>
      </c>
      <c r="BH1177" s="6" t="str">
        <f t="shared" si="376"/>
        <v>insert into servicios_comentarios (comentario, id_admin, id_estatus, created_at, updated_at) values('2618435 CEL. 6142356576 (SR. GRANILLO)',1,1176,'2015-02-06 00:00:00','2015-02-06 00:00:00');</v>
      </c>
      <c r="BI1177" s="137" t="str">
        <f t="shared" si="377"/>
        <v>update bitacoras_estatus set comprobacion_uso = 1, id_estatus=10 where id=1176;</v>
      </c>
      <c r="BJ1177" s="137" t="str">
        <f t="shared" si="378"/>
        <v>update bitacoras_estatus set numero_expediente = '1575487', numero_registro = '1542345', id_estatus = 10, fecha_inicio = '2015-02-06', fecha_vencimiento ='2025-02-06', created_at ='2015-02-06 00:00:00', updated_at ='2015-02-06 00:00:00', id_clase=39, id_marca=1212, id_cliente=858, vigencia = 1 where id =1176;</v>
      </c>
      <c r="BK1177" s="137" t="str">
        <f t="shared" si="379"/>
        <v>update bitacoras_estatus set id_estatus = 10 where id =1176;</v>
      </c>
    </row>
    <row r="1178" spans="1:63" ht="27">
      <c r="A1178" s="3">
        <v>1575481</v>
      </c>
      <c r="B1178" s="3">
        <v>1545134</v>
      </c>
      <c r="C1178" s="3">
        <f>IF(Tabla1[[#This Row],[No. REG.]]="","",1)</f>
        <v>1</v>
      </c>
      <c r="D1178" s="3" t="s">
        <v>46</v>
      </c>
      <c r="E1178" s="3">
        <f>IF(Tabla1[[#This Row],[STATUS]]="","",VLOOKUP(D1178,Estatus!$A$2:$B$13,2,0))</f>
        <v>10</v>
      </c>
      <c r="F1178" s="3">
        <f>IF(Tabla1[[#This Row],[STATUS]]="","",VLOOKUP(D1178,Estatus!$A$2:$I$12,9,0))</f>
        <v>1</v>
      </c>
      <c r="G1178" s="12" t="s">
        <v>5988</v>
      </c>
      <c r="H1178" s="7">
        <v>42041</v>
      </c>
      <c r="I1178" s="80">
        <f t="shared" si="360"/>
        <v>2015</v>
      </c>
      <c r="J1178" s="80">
        <f t="shared" si="361"/>
        <v>2</v>
      </c>
      <c r="K1178" s="80">
        <f t="shared" si="362"/>
        <v>6</v>
      </c>
      <c r="L1178" s="80" t="str">
        <f t="shared" si="363"/>
        <v>02</v>
      </c>
      <c r="M1178" s="80" t="str">
        <f t="shared" si="364"/>
        <v>06</v>
      </c>
      <c r="N1178" s="80" t="str">
        <f t="shared" si="365"/>
        <v>'2015-02-06'</v>
      </c>
      <c r="O1178" s="80" t="str">
        <f t="shared" si="366"/>
        <v>'2015-02-06 00:00:00'</v>
      </c>
      <c r="P1178" s="7">
        <v>45694</v>
      </c>
      <c r="Q1178" s="80">
        <f t="shared" si="367"/>
        <v>2025</v>
      </c>
      <c r="R1178" s="80">
        <f t="shared" si="368"/>
        <v>2</v>
      </c>
      <c r="S1178" s="80">
        <f t="shared" si="369"/>
        <v>6</v>
      </c>
      <c r="T1178" s="80" t="str">
        <f t="shared" si="370"/>
        <v>02</v>
      </c>
      <c r="U1178" s="80" t="str">
        <f t="shared" si="371"/>
        <v>06</v>
      </c>
      <c r="V1178" s="80" t="str">
        <f t="shared" si="372"/>
        <v>'2025-02-06'</v>
      </c>
      <c r="W1178" s="80"/>
      <c r="X1178" s="80" t="str">
        <f t="shared" si="373"/>
        <v>null</v>
      </c>
      <c r="Y1178" s="3" t="s">
        <v>5989</v>
      </c>
      <c r="Z1178" s="124">
        <f>IFERROR(IF(Y1178="","null",VLOOKUP(Y1178,Marcas!$A$2:$C$2024,2,0)),"")</f>
        <v>1369</v>
      </c>
      <c r="AA1178" s="3" t="s">
        <v>5989</v>
      </c>
      <c r="AB1178" s="3">
        <f>IFERROR(IF(AA1178="","",IF(AA1178="EMPORIO LEGAL",1,VLOOKUP(AA1178,Clientes!$A$2:$B$1190,2,0))),"")</f>
        <v>973</v>
      </c>
      <c r="AC1178" s="3">
        <f>IFERROR(IF(Tabla1[[#This Row],[id_control]]="null","",VLOOKUP(CONCATENATE(Tabla1[[#This Row],[CLIENTE]],"-",Tabla1[[#This Row],[id_control]]),Hoja1!$C$2:$D$1994,2,0)),"")</f>
        <v>1178</v>
      </c>
      <c r="AD1178" s="3" t="s">
        <v>5990</v>
      </c>
      <c r="AE1178" s="3"/>
      <c r="AF1178" s="3"/>
      <c r="AG1178" s="3"/>
      <c r="AH1178" s="3"/>
      <c r="AI1178" s="3"/>
      <c r="AJ1178" s="3"/>
      <c r="AK1178" s="3"/>
      <c r="AL1178" s="3">
        <v>6142143223</v>
      </c>
      <c r="AM1178" s="8"/>
      <c r="AN1178" s="8"/>
      <c r="AO1178" s="8"/>
      <c r="AP1178" s="8"/>
      <c r="AQ1178" s="8">
        <v>6144884420</v>
      </c>
      <c r="AR1178" s="8">
        <v>6142859485</v>
      </c>
      <c r="AS1178" s="8"/>
      <c r="AT1178" s="8"/>
      <c r="AU1178" s="8"/>
      <c r="AV1178" s="8" t="s">
        <v>5991</v>
      </c>
      <c r="AW1178" s="15" t="s">
        <v>5992</v>
      </c>
      <c r="AX1178" s="15" t="s">
        <v>5993</v>
      </c>
      <c r="AY1178" s="8"/>
      <c r="AZ1178" s="8"/>
      <c r="BA1178" s="8"/>
      <c r="BB1178" s="8"/>
      <c r="BC1178" s="8"/>
      <c r="BD1178" s="8" t="s">
        <v>5994</v>
      </c>
      <c r="BE1178" s="8">
        <v>1177</v>
      </c>
      <c r="BF1178" s="6" t="str">
        <f t="shared" si="374"/>
        <v>insert into bitacoras_estatus (numero_expediente, numero_registro, representante, fecha_inicio, fecha_vencimiento, id_cliente, id_admin, id_bitacoras_estatus, id_estatus, id_clase, id_marca, created_at, updated_at) values('1575481','1545134','ALAN RAÚL HERNÁNDEZ ACOSTA Y VANESA HERLINDA RAMÍREZ PRIETO','2015-02-06','2025-02-06','973','2','1','1',null,1369,'2015-02-06 00:00:00','2015-02-06 00:00:00');</v>
      </c>
      <c r="BG1178" s="6" t="str">
        <f t="shared" si="375"/>
        <v>insert into servicios_comentarios (comentario, id_admin, id_estatus, created_at, updated_at) values('TITULO ENTREGADO 07/08/2015 / AVISO DE PRIVACIDAD el 25 de AGO 2015',1,1177,'2015-02-06 00:00:00','2015-02-06 00:00:00');</v>
      </c>
      <c r="BH1178" s="6" t="str">
        <f t="shared" si="376"/>
        <v>insert into servicios_comentarios (comentario, id_admin, id_estatus, created_at, updated_at) values('6142143223 CEL. 6144884420 (VANESA), 6142859485 (RAÚL)',1,1177,'2015-02-06 00:00:00','2015-02-06 00:00:00');</v>
      </c>
      <c r="BI1178" s="137" t="str">
        <f t="shared" si="377"/>
        <v>update bitacoras_estatus set comprobacion_uso = 1, id_estatus=10 where id=1177;</v>
      </c>
      <c r="BJ1178" s="137" t="str">
        <f t="shared" si="378"/>
        <v>update bitacoras_estatus set numero_expediente = '1575481', numero_registro = '1545134', id_estatus = 10, fecha_inicio = '2015-02-06', fecha_vencimiento ='2025-02-06', created_at ='2015-02-06 00:00:00', updated_at ='2015-02-06 00:00:00', id_clase=null, id_marca=1369, id_cliente=973, vigencia = 1 where id =1177;</v>
      </c>
      <c r="BK1178" s="137" t="str">
        <f t="shared" si="379"/>
        <v>update bitacoras_estatus set id_estatus = 10 where id =1177;</v>
      </c>
    </row>
    <row r="1179" spans="1:63" ht="27">
      <c r="A1179" s="3">
        <v>1580339</v>
      </c>
      <c r="B1179" s="3">
        <v>1540388</v>
      </c>
      <c r="C1179" s="3">
        <f>IF(Tabla1[[#This Row],[No. REG.]]="","",1)</f>
        <v>1</v>
      </c>
      <c r="D1179" s="3" t="s">
        <v>46</v>
      </c>
      <c r="E1179" s="3">
        <f>IF(Tabla1[[#This Row],[STATUS]]="","",VLOOKUP(D1179,Estatus!$A$2:$B$13,2,0))</f>
        <v>10</v>
      </c>
      <c r="F1179" s="3">
        <f>IF(Tabla1[[#This Row],[STATUS]]="","",VLOOKUP(D1179,Estatus!$A$2:$I$12,9,0))</f>
        <v>1</v>
      </c>
      <c r="G1179" s="12" t="s">
        <v>5995</v>
      </c>
      <c r="H1179" s="7">
        <v>42054</v>
      </c>
      <c r="I1179" s="80">
        <f t="shared" si="360"/>
        <v>2015</v>
      </c>
      <c r="J1179" s="80">
        <f t="shared" si="361"/>
        <v>2</v>
      </c>
      <c r="K1179" s="80">
        <f t="shared" si="362"/>
        <v>19</v>
      </c>
      <c r="L1179" s="80" t="str">
        <f t="shared" si="363"/>
        <v>02</v>
      </c>
      <c r="M1179" s="80">
        <f t="shared" si="364"/>
        <v>19</v>
      </c>
      <c r="N1179" s="80" t="str">
        <f t="shared" si="365"/>
        <v>'2015-02-19'</v>
      </c>
      <c r="O1179" s="80" t="str">
        <f t="shared" si="366"/>
        <v>'2015-02-19 00:00:00'</v>
      </c>
      <c r="P1179" s="7">
        <v>45707</v>
      </c>
      <c r="Q1179" s="80">
        <f t="shared" si="367"/>
        <v>2025</v>
      </c>
      <c r="R1179" s="80">
        <f t="shared" si="368"/>
        <v>2</v>
      </c>
      <c r="S1179" s="80">
        <f t="shared" si="369"/>
        <v>19</v>
      </c>
      <c r="T1179" s="80" t="str">
        <f t="shared" si="370"/>
        <v>02</v>
      </c>
      <c r="U1179" s="80">
        <f t="shared" si="371"/>
        <v>19</v>
      </c>
      <c r="V1179" s="80" t="str">
        <f t="shared" si="372"/>
        <v>'2025-02-19'</v>
      </c>
      <c r="W1179" s="80">
        <v>29</v>
      </c>
      <c r="X1179" s="80">
        <f t="shared" si="373"/>
        <v>29</v>
      </c>
      <c r="Y1179" s="3" t="s">
        <v>5996</v>
      </c>
      <c r="Z1179" s="124">
        <f>IFERROR(IF(Y1179="","null",VLOOKUP(Y1179,Marcas!$A$2:$C$2024,2,0)),"")</f>
        <v>115</v>
      </c>
      <c r="AA1179" s="3" t="s">
        <v>5438</v>
      </c>
      <c r="AB1179" s="3">
        <f>IFERROR(IF(AA1179="","",IF(AA1179="EMPORIO LEGAL",1,VLOOKUP(AA1179,Clientes!$A$2:$B$1190,2,0))),"")</f>
        <v>81</v>
      </c>
      <c r="AC1179" s="3">
        <f>IFERROR(IF(Tabla1[[#This Row],[id_control]]="null","",VLOOKUP(CONCATENATE(Tabla1[[#This Row],[CLIENTE]],"-",Tabla1[[#This Row],[id_control]]),Hoja1!$C$2:$D$1994,2,0)),"")</f>
        <v>1179</v>
      </c>
      <c r="AD1179" s="3" t="s">
        <v>5964</v>
      </c>
      <c r="AE1179" s="3"/>
      <c r="AF1179" s="3"/>
      <c r="AG1179" s="3"/>
      <c r="AH1179" s="3"/>
      <c r="AI1179" s="3"/>
      <c r="AJ1179" s="3"/>
      <c r="AK1179" s="3"/>
      <c r="AL1179" s="3">
        <v>2000501</v>
      </c>
      <c r="AM1179" s="8"/>
      <c r="AN1179" s="8"/>
      <c r="AO1179" s="8"/>
      <c r="AP1179" s="8"/>
      <c r="AQ1179" s="8">
        <v>6142781211</v>
      </c>
      <c r="AR1179" s="8">
        <v>2333910</v>
      </c>
      <c r="AS1179" s="8"/>
      <c r="AT1179" s="8"/>
      <c r="AU1179" s="8"/>
      <c r="AV1179" s="8" t="s">
        <v>5997</v>
      </c>
      <c r="AW1179" s="11" t="s">
        <v>5442</v>
      </c>
      <c r="AX1179" s="8"/>
      <c r="AY1179" s="8"/>
      <c r="AZ1179" s="8"/>
      <c r="BA1179" s="8"/>
      <c r="BB1179" s="8"/>
      <c r="BC1179" s="8"/>
      <c r="BD1179" s="6" t="s">
        <v>5967</v>
      </c>
      <c r="BE1179" s="8">
        <v>1178</v>
      </c>
      <c r="BF1179" s="6" t="str">
        <f t="shared" si="374"/>
        <v>insert into bitacoras_estatus (numero_expediente, numero_registro, representante, fecha_inicio, fecha_vencimiento, id_cliente, id_admin, id_bitacoras_estatus, id_estatus, id_clase, id_marca, created_at, updated_at) values('1580339','1540388','FRANQUICIAS BARBACOA EL CAMPEON S.A. DE C.V. (RAMÓN ENRÍQUEZ LOZOYA)','2015-02-19','2025-02-19','81','2','1','1',29,115,'2015-02-19 00:00:00','2015-02-19 00:00:00');</v>
      </c>
      <c r="BG1179" s="6" t="str">
        <f t="shared" si="375"/>
        <v>insert into servicios_comentarios (comentario, id_admin, id_estatus, created_at, updated_at) values('CLASE 29 TITULO RECIBIDO 06 DE JULIO E 2015',1,1178,'2015-02-19 00:00:00','2015-02-19 00:00:00');</v>
      </c>
      <c r="BH1179" s="6" t="str">
        <f t="shared" si="376"/>
        <v>insert into servicios_comentarios (comentario, id_admin, id_estatus, created_at, updated_at) values('2000501, 02, CEL: 6142781211, NEXTEL 2333910,',1,1178,'2015-02-19 00:00:00','2015-02-19 00:00:00');</v>
      </c>
      <c r="BI1179" s="137" t="str">
        <f t="shared" si="377"/>
        <v>update bitacoras_estatus set comprobacion_uso = 1, id_estatus=10 where id=1178;</v>
      </c>
      <c r="BJ1179" s="137" t="str">
        <f t="shared" si="378"/>
        <v>update bitacoras_estatus set numero_expediente = '1580339', numero_registro = '1540388', id_estatus = 10, fecha_inicio = '2015-02-19', fecha_vencimiento ='2025-02-19', created_at ='2015-02-19 00:00:00', updated_at ='2015-02-19 00:00:00', id_clase=29, id_marca=115, id_cliente=81, vigencia = 1 where id =1178;</v>
      </c>
      <c r="BK1179" s="137" t="str">
        <f t="shared" si="379"/>
        <v>update bitacoras_estatus set id_estatus = 10 where id =1178;</v>
      </c>
    </row>
    <row r="1180" spans="1:63" ht="27">
      <c r="A1180" s="3">
        <v>1580338</v>
      </c>
      <c r="B1180" s="3">
        <v>1540387</v>
      </c>
      <c r="C1180" s="3">
        <f>IF(Tabla1[[#This Row],[No. REG.]]="","",1)</f>
        <v>1</v>
      </c>
      <c r="D1180" s="3" t="s">
        <v>46</v>
      </c>
      <c r="E1180" s="3">
        <f>IF(Tabla1[[#This Row],[STATUS]]="","",VLOOKUP(D1180,Estatus!$A$2:$B$13,2,0))</f>
        <v>10</v>
      </c>
      <c r="F1180" s="3">
        <f>IF(Tabla1[[#This Row],[STATUS]]="","",VLOOKUP(D1180,Estatus!$A$2:$I$12,9,0))</f>
        <v>1</v>
      </c>
      <c r="G1180" s="12" t="s">
        <v>5998</v>
      </c>
      <c r="H1180" s="7">
        <v>42054</v>
      </c>
      <c r="I1180" s="80">
        <f t="shared" si="360"/>
        <v>2015</v>
      </c>
      <c r="J1180" s="80">
        <f t="shared" si="361"/>
        <v>2</v>
      </c>
      <c r="K1180" s="80">
        <f t="shared" si="362"/>
        <v>19</v>
      </c>
      <c r="L1180" s="80" t="str">
        <f t="shared" si="363"/>
        <v>02</v>
      </c>
      <c r="M1180" s="80">
        <f t="shared" si="364"/>
        <v>19</v>
      </c>
      <c r="N1180" s="80" t="str">
        <f t="shared" si="365"/>
        <v>'2015-02-19'</v>
      </c>
      <c r="O1180" s="80" t="str">
        <f t="shared" si="366"/>
        <v>'2015-02-19 00:00:00'</v>
      </c>
      <c r="P1180" s="7">
        <v>45707</v>
      </c>
      <c r="Q1180" s="80">
        <f t="shared" si="367"/>
        <v>2025</v>
      </c>
      <c r="R1180" s="80">
        <f t="shared" si="368"/>
        <v>2</v>
      </c>
      <c r="S1180" s="80">
        <f t="shared" si="369"/>
        <v>19</v>
      </c>
      <c r="T1180" s="80" t="str">
        <f t="shared" si="370"/>
        <v>02</v>
      </c>
      <c r="U1180" s="80">
        <f t="shared" si="371"/>
        <v>19</v>
      </c>
      <c r="V1180" s="80" t="str">
        <f t="shared" si="372"/>
        <v>'2025-02-19'</v>
      </c>
      <c r="W1180" s="80">
        <v>35</v>
      </c>
      <c r="X1180" s="80">
        <f t="shared" si="373"/>
        <v>35</v>
      </c>
      <c r="Y1180" s="3" t="s">
        <v>5999</v>
      </c>
      <c r="Z1180" s="124">
        <f>IFERROR(IF(Y1180="","null",VLOOKUP(Y1180,Marcas!$A$2:$C$2024,2,0)),"")</f>
        <v>262</v>
      </c>
      <c r="AA1180" s="3" t="s">
        <v>6000</v>
      </c>
      <c r="AB1180" s="3">
        <f>IFERROR(IF(AA1180="","",IF(AA1180="EMPORIO LEGAL",1,VLOOKUP(AA1180,Clientes!$A$2:$B$1190,2,0))),"")</f>
        <v>178</v>
      </c>
      <c r="AC1180" s="3">
        <f>IFERROR(IF(Tabla1[[#This Row],[id_control]]="null","",VLOOKUP(CONCATENATE(Tabla1[[#This Row],[CLIENTE]],"-",Tabla1[[#This Row],[id_control]]),Hoja1!$C$2:$D$1994,2,0)),"")</f>
        <v>1180</v>
      </c>
      <c r="AD1180" s="3" t="s">
        <v>6001</v>
      </c>
      <c r="AE1180" s="3"/>
      <c r="AF1180" s="3"/>
      <c r="AG1180" s="3"/>
      <c r="AH1180" s="3"/>
      <c r="AI1180" s="3"/>
      <c r="AJ1180" s="3"/>
      <c r="AK1180" s="3"/>
      <c r="AL1180" s="3">
        <v>6144236266</v>
      </c>
      <c r="AM1180" s="8"/>
      <c r="AN1180" s="8"/>
      <c r="AO1180" s="8"/>
      <c r="AP1180" s="8"/>
      <c r="AQ1180" s="8">
        <v>6141844433</v>
      </c>
      <c r="AR1180" s="8"/>
      <c r="AS1180" s="8"/>
      <c r="AT1180" s="8"/>
      <c r="AU1180" s="8"/>
      <c r="AV1180" s="8" t="s">
        <v>6002</v>
      </c>
      <c r="AW1180" s="11" t="s">
        <v>6003</v>
      </c>
      <c r="AX1180" s="8"/>
      <c r="AY1180" s="8"/>
      <c r="AZ1180" s="8"/>
      <c r="BA1180" s="8"/>
      <c r="BB1180" s="8"/>
      <c r="BC1180" s="8"/>
      <c r="BD1180" s="6" t="s">
        <v>6004</v>
      </c>
      <c r="BE1180" s="8">
        <v>1179</v>
      </c>
      <c r="BF1180" s="6" t="str">
        <f t="shared" si="374"/>
        <v>insert into bitacoras_estatus (numero_expediente, numero_registro, representante, fecha_inicio, fecha_vencimiento, id_cliente, id_admin, id_bitacoras_estatus, id_estatus, id_clase, id_marca, created_at, updated_at) values('1580338','1540387','VICTOR LEOPOLDO SILVA ÁVILA','2015-02-19','2025-02-19','178','2','1','1',35,262,'2015-02-19 00:00:00','2015-02-19 00:00:00');</v>
      </c>
      <c r="BG1180" s="6" t="str">
        <f t="shared" si="375"/>
        <v>insert into servicios_comentarios (comentario, id_admin, id_estatus, created_at, updated_at) values('CLASE 35 TITULO RECIBIDO 06 DE JULIO E 2015 TITULO ENTREGADO EL 10 DE FEB 16',1,1179,'2015-02-19 00:00:00','2015-02-19 00:00:00');</v>
      </c>
      <c r="BH1180" s="6" t="str">
        <f t="shared" si="376"/>
        <v>insert into servicios_comentarios (comentario, id_admin, id_estatus, created_at, updated_at) values('6144236266, CEL: 6141844433',1,1179,'2015-02-19 00:00:00','2015-02-19 00:00:00');</v>
      </c>
      <c r="BI1180" s="137" t="str">
        <f t="shared" si="377"/>
        <v>update bitacoras_estatus set comprobacion_uso = 1, id_estatus=10 where id=1179;</v>
      </c>
      <c r="BJ1180" s="137" t="str">
        <f t="shared" si="378"/>
        <v>update bitacoras_estatus set numero_expediente = '1580338', numero_registro = '1540387', id_estatus = 10, fecha_inicio = '2015-02-19', fecha_vencimiento ='2025-02-19', created_at ='2015-02-19 00:00:00', updated_at ='2015-02-19 00:00:00', id_clase=35, id_marca=262, id_cliente=178, vigencia = 1 where id =1179;</v>
      </c>
      <c r="BK1180" s="137" t="str">
        <f t="shared" si="379"/>
        <v>update bitacoras_estatus set id_estatus = 10 where id =1179;</v>
      </c>
    </row>
    <row r="1181" spans="1:63" ht="66">
      <c r="A1181" s="6">
        <v>1580342</v>
      </c>
      <c r="B1181" s="6"/>
      <c r="C1181" s="6" t="str">
        <f>IF(Tabla1[[#This Row],[No. REG.]]="","",1)</f>
        <v/>
      </c>
      <c r="D1181" s="3" t="s">
        <v>34</v>
      </c>
      <c r="E1181" s="3">
        <f>IF(Tabla1[[#This Row],[STATUS]]="","",VLOOKUP(D1181,Estatus!$A$2:$B$13,2,0))</f>
        <v>5</v>
      </c>
      <c r="F1181" s="3">
        <f>IF(Tabla1[[#This Row],[STATUS]]="","",VLOOKUP(D1181,Estatus!$A$2:$I$12,9,0))</f>
        <v>0</v>
      </c>
      <c r="G1181" s="12" t="s">
        <v>6005</v>
      </c>
      <c r="H1181" s="7">
        <v>42054</v>
      </c>
      <c r="I1181" s="80">
        <f t="shared" si="360"/>
        <v>2015</v>
      </c>
      <c r="J1181" s="80">
        <f t="shared" si="361"/>
        <v>2</v>
      </c>
      <c r="K1181" s="80">
        <f t="shared" si="362"/>
        <v>19</v>
      </c>
      <c r="L1181" s="80" t="str">
        <f t="shared" si="363"/>
        <v>02</v>
      </c>
      <c r="M1181" s="80">
        <f t="shared" si="364"/>
        <v>19</v>
      </c>
      <c r="N1181" s="80" t="str">
        <f t="shared" si="365"/>
        <v>'2015-02-19'</v>
      </c>
      <c r="O1181" s="80" t="str">
        <f t="shared" si="366"/>
        <v>'2015-02-19 00:00:00'</v>
      </c>
      <c r="P1181" s="7">
        <v>45707</v>
      </c>
      <c r="Q1181" s="80">
        <f t="shared" si="367"/>
        <v>2025</v>
      </c>
      <c r="R1181" s="80">
        <f t="shared" si="368"/>
        <v>2</v>
      </c>
      <c r="S1181" s="80">
        <f t="shared" si="369"/>
        <v>19</v>
      </c>
      <c r="T1181" s="80" t="str">
        <f t="shared" si="370"/>
        <v>02</v>
      </c>
      <c r="U1181" s="80">
        <f t="shared" si="371"/>
        <v>19</v>
      </c>
      <c r="V1181" s="80" t="str">
        <f t="shared" si="372"/>
        <v>'2025-02-19'</v>
      </c>
      <c r="W1181" s="80">
        <v>35</v>
      </c>
      <c r="X1181" s="80">
        <f t="shared" si="373"/>
        <v>35</v>
      </c>
      <c r="Y1181" s="6" t="s">
        <v>6006</v>
      </c>
      <c r="Z1181" s="123">
        <f>IFERROR(IF(Y1181="","null",VLOOKUP(Y1181,Marcas!$A$2:$C$2024,2,0)),"")</f>
        <v>840</v>
      </c>
      <c r="AA1181" s="3" t="s">
        <v>6007</v>
      </c>
      <c r="AB1181" s="3">
        <f>IFERROR(IF(AA1181="","",IF(AA1181="EMPORIO LEGAL",1,VLOOKUP(AA1181,Clientes!$A$2:$B$1190,2,0))),"")</f>
        <v>590</v>
      </c>
      <c r="AC1181" s="3">
        <f>IFERROR(IF(Tabla1[[#This Row],[id_control]]="null","",VLOOKUP(CONCATENATE(Tabla1[[#This Row],[CLIENTE]],"-",Tabla1[[#This Row],[id_control]]),Hoja1!$C$2:$D$1994,2,0)),"")</f>
        <v>1181</v>
      </c>
      <c r="AD1181" s="6" t="s">
        <v>6008</v>
      </c>
      <c r="AE1181" s="6"/>
      <c r="AF1181" s="6"/>
      <c r="AG1181" s="6"/>
      <c r="AH1181" s="6"/>
      <c r="AI1181" s="6"/>
      <c r="AJ1181" s="6"/>
      <c r="AK1181" s="6"/>
      <c r="AL1181" s="6">
        <v>6144135866</v>
      </c>
      <c r="AM1181" s="6"/>
      <c r="AN1181" s="6"/>
      <c r="AO1181" s="6"/>
      <c r="AP1181" s="6"/>
      <c r="AQ1181" s="6"/>
      <c r="AR1181" s="6"/>
      <c r="AS1181" s="6"/>
      <c r="AT1181" s="6"/>
      <c r="AU1181" s="6"/>
      <c r="AV1181" s="6" t="s">
        <v>1998</v>
      </c>
      <c r="AW1181" s="6"/>
      <c r="AX1181" s="6"/>
      <c r="AY1181" s="6"/>
      <c r="AZ1181" s="6"/>
      <c r="BA1181" s="6"/>
      <c r="BB1181" s="6"/>
      <c r="BC1181" s="6"/>
      <c r="BD1181" s="8">
        <v>6144135866</v>
      </c>
      <c r="BE1181" s="8">
        <v>1180</v>
      </c>
      <c r="BF1181" s="6" t="str">
        <f t="shared" si="374"/>
        <v>insert into bitacoras_estatus (numero_expediente, numero_registro, representante, fecha_inicio, fecha_vencimiento, id_cliente, id_admin, id_bitacoras_estatus, id_estatus, id_clase, id_marca, created_at, updated_at) values('1580342','','JESÚS ANTONIO CHAVIRA ARAGÓN','2015-02-19','2025-02-19','590','2','1','1',35,840,'2015-02-19 00:00:00','2015-02-19 00:00:00');</v>
      </c>
      <c r="BG1181" s="6" t="str">
        <f t="shared" si="375"/>
        <v>insert into servicios_comentarios (comentario, id_admin, id_estatus, created_at, updated_at) values('CLASE 35 IMPEDIMENTO LEGAL RECIBIDO EL 25 DE JUNIO DE 2015/ CONTESTACIÓN A IMPEDIMENTO LEGAL EN FECHA 26 DE AGOSTO DEL 2015 , NEGATIVA RECIBIDA EL 26/2/16',1,1180,'2015-02-19 00:00:00','2015-02-19 00:00:00');</v>
      </c>
      <c r="BH1181" s="6" t="str">
        <f t="shared" si="376"/>
        <v>insert into servicios_comentarios (comentario, id_admin, id_estatus, created_at, updated_at) values('6144135866',1,1180,'2015-02-19 00:00:00','2015-02-19 00:00:00');</v>
      </c>
      <c r="BI1181" s="137" t="str">
        <f t="shared" si="377"/>
        <v>update bitacoras_estatus set comprobacion_uso = 1, id_estatus=5 where id=1180;</v>
      </c>
      <c r="BJ1181" s="137" t="str">
        <f t="shared" si="378"/>
        <v>update bitacoras_estatus set numero_expediente = '1580342', numero_registro = '', id_estatus = 5, fecha_inicio = '2015-02-19', fecha_vencimiento ='2025-02-19', created_at ='2015-02-19 00:00:00', updated_at ='2015-02-19 00:00:00', id_clase=35, id_marca=840, id_cliente=590, vigencia = 0 where id =1180;</v>
      </c>
      <c r="BK1181" s="137" t="str">
        <f t="shared" si="379"/>
        <v>update bitacoras_estatus set id_estatus = 5 where id =1180;</v>
      </c>
    </row>
    <row r="1182" spans="1:63" ht="27">
      <c r="A1182" s="3">
        <v>1580341</v>
      </c>
      <c r="B1182" s="3">
        <v>1540389</v>
      </c>
      <c r="C1182" s="3">
        <f>IF(Tabla1[[#This Row],[No. REG.]]="","",1)</f>
        <v>1</v>
      </c>
      <c r="D1182" s="3" t="s">
        <v>46</v>
      </c>
      <c r="E1182" s="3">
        <f>IF(Tabla1[[#This Row],[STATUS]]="","",VLOOKUP(D1182,Estatus!$A$2:$B$13,2,0))</f>
        <v>10</v>
      </c>
      <c r="F1182" s="3">
        <f>IF(Tabla1[[#This Row],[STATUS]]="","",VLOOKUP(D1182,Estatus!$A$2:$I$12,9,0))</f>
        <v>1</v>
      </c>
      <c r="G1182" s="12" t="s">
        <v>6009</v>
      </c>
      <c r="H1182" s="7">
        <v>42054</v>
      </c>
      <c r="I1182" s="80">
        <f t="shared" si="360"/>
        <v>2015</v>
      </c>
      <c r="J1182" s="80">
        <f t="shared" si="361"/>
        <v>2</v>
      </c>
      <c r="K1182" s="80">
        <f t="shared" si="362"/>
        <v>19</v>
      </c>
      <c r="L1182" s="80" t="str">
        <f t="shared" si="363"/>
        <v>02</v>
      </c>
      <c r="M1182" s="80">
        <f t="shared" si="364"/>
        <v>19</v>
      </c>
      <c r="N1182" s="80" t="str">
        <f t="shared" si="365"/>
        <v>'2015-02-19'</v>
      </c>
      <c r="O1182" s="80" t="str">
        <f t="shared" si="366"/>
        <v>'2015-02-19 00:00:00'</v>
      </c>
      <c r="P1182" s="7">
        <v>45707</v>
      </c>
      <c r="Q1182" s="80">
        <f t="shared" si="367"/>
        <v>2025</v>
      </c>
      <c r="R1182" s="80">
        <f t="shared" si="368"/>
        <v>2</v>
      </c>
      <c r="S1182" s="80">
        <f t="shared" si="369"/>
        <v>19</v>
      </c>
      <c r="T1182" s="80" t="str">
        <f t="shared" si="370"/>
        <v>02</v>
      </c>
      <c r="U1182" s="80">
        <f t="shared" si="371"/>
        <v>19</v>
      </c>
      <c r="V1182" s="80" t="str">
        <f t="shared" si="372"/>
        <v>'2025-02-19'</v>
      </c>
      <c r="W1182" s="80">
        <v>35</v>
      </c>
      <c r="X1182" s="80">
        <f t="shared" si="373"/>
        <v>35</v>
      </c>
      <c r="Y1182" s="3" t="s">
        <v>6010</v>
      </c>
      <c r="Z1182" s="124">
        <f>IFERROR(IF(Y1182="","null",VLOOKUP(Y1182,Marcas!$A$2:$C$2024,2,0)),"")</f>
        <v>914</v>
      </c>
      <c r="AA1182" s="3" t="s">
        <v>6011</v>
      </c>
      <c r="AB1182" s="3">
        <f>IFERROR(IF(AA1182="","",IF(AA1182="EMPORIO LEGAL",1,VLOOKUP(AA1182,Clientes!$A$2:$B$1190,2,0))),"")</f>
        <v>649</v>
      </c>
      <c r="AC1182" s="3">
        <f>IFERROR(IF(Tabla1[[#This Row],[id_control]]="null","",VLOOKUP(CONCATENATE(Tabla1[[#This Row],[CLIENTE]],"-",Tabla1[[#This Row],[id_control]]),Hoja1!$C$2:$D$1994,2,0)),"")</f>
        <v>1182</v>
      </c>
      <c r="AD1182" s="3" t="s">
        <v>6012</v>
      </c>
      <c r="AE1182" s="3"/>
      <c r="AF1182" s="3"/>
      <c r="AG1182" s="3"/>
      <c r="AH1182" s="3"/>
      <c r="AI1182" s="3"/>
      <c r="AJ1182" s="3"/>
      <c r="AK1182" s="3"/>
      <c r="AL1182" s="3">
        <v>4300309</v>
      </c>
      <c r="AM1182" s="5">
        <v>5434709</v>
      </c>
      <c r="AN1182" s="6"/>
      <c r="AO1182" s="6"/>
      <c r="AP1182" s="6"/>
      <c r="AQ1182" s="5">
        <v>6142358663</v>
      </c>
      <c r="AR1182" s="6"/>
      <c r="AS1182" s="6"/>
      <c r="AT1182" s="6"/>
      <c r="AU1182" s="6"/>
      <c r="AV1182" s="6" t="s">
        <v>6013</v>
      </c>
      <c r="AW1182" s="6"/>
      <c r="AX1182" s="6"/>
      <c r="AY1182" s="6"/>
      <c r="AZ1182" s="6"/>
      <c r="BA1182" s="6"/>
      <c r="BB1182" s="6"/>
      <c r="BC1182" s="6"/>
      <c r="BD1182" s="6" t="s">
        <v>6014</v>
      </c>
      <c r="BE1182" s="8">
        <v>1181</v>
      </c>
      <c r="BF1182" s="6" t="str">
        <f t="shared" si="374"/>
        <v>insert into bitacoras_estatus (numero_expediente, numero_registro, representante, fecha_inicio, fecha_vencimiento, id_cliente, id_admin, id_bitacoras_estatus, id_estatus, id_clase, id_marca, created_at, updated_at) values('1580341','1540389','OLGA MARCELA YÁÑEZ MORENO','2015-02-19','2025-02-19','649','2','1','1',35,914,'2015-02-19 00:00:00','2015-02-19 00:00:00');</v>
      </c>
      <c r="BG1182" s="6" t="str">
        <f t="shared" si="375"/>
        <v>insert into servicios_comentarios (comentario, id_admin, id_estatus, created_at, updated_at) values('CLASE 35 TITULO RECIBIDO 06 DE JULIO E 2015. TITULO ENTREGADO 13AGO15',1,1181,'2015-02-19 00:00:00','2015-02-19 00:00:00');</v>
      </c>
      <c r="BH1182" s="6" t="str">
        <f t="shared" si="376"/>
        <v>insert into servicios_comentarios (comentario, id_admin, id_estatus, created_at, updated_at) values('4300309/ 5434709, CEL: 6142358663',1,1181,'2015-02-19 00:00:00','2015-02-19 00:00:00');</v>
      </c>
      <c r="BI1182" s="137" t="str">
        <f t="shared" si="377"/>
        <v>update bitacoras_estatus set comprobacion_uso = 1, id_estatus=10 where id=1181;</v>
      </c>
      <c r="BJ1182" s="137" t="str">
        <f t="shared" si="378"/>
        <v>update bitacoras_estatus set numero_expediente = '1580341', numero_registro = '1540389', id_estatus = 10, fecha_inicio = '2015-02-19', fecha_vencimiento ='2025-02-19', created_at ='2015-02-19 00:00:00', updated_at ='2015-02-19 00:00:00', id_clase=35, id_marca=914, id_cliente=649, vigencia = 1 where id =1181;</v>
      </c>
      <c r="BK1182" s="137" t="str">
        <f t="shared" si="379"/>
        <v>update bitacoras_estatus set id_estatus = 10 where id =1181;</v>
      </c>
    </row>
    <row r="1183" spans="1:63">
      <c r="A1183" s="3">
        <v>1580357</v>
      </c>
      <c r="B1183" s="3">
        <v>1540395</v>
      </c>
      <c r="C1183" s="3">
        <f>IF(Tabla1[[#This Row],[No. REG.]]="","",1)</f>
        <v>1</v>
      </c>
      <c r="D1183" s="3" t="s">
        <v>46</v>
      </c>
      <c r="E1183" s="3">
        <f>IF(Tabla1[[#This Row],[STATUS]]="","",VLOOKUP(D1183,Estatus!$A$2:$B$13,2,0))</f>
        <v>10</v>
      </c>
      <c r="F1183" s="3">
        <f>IF(Tabla1[[#This Row],[STATUS]]="","",VLOOKUP(D1183,Estatus!$A$2:$I$12,9,0))</f>
        <v>1</v>
      </c>
      <c r="G1183" s="12" t="s">
        <v>6015</v>
      </c>
      <c r="H1183" s="7">
        <v>42054</v>
      </c>
      <c r="I1183" s="80">
        <f t="shared" si="360"/>
        <v>2015</v>
      </c>
      <c r="J1183" s="80">
        <f t="shared" si="361"/>
        <v>2</v>
      </c>
      <c r="K1183" s="80">
        <f t="shared" si="362"/>
        <v>19</v>
      </c>
      <c r="L1183" s="80" t="str">
        <f t="shared" si="363"/>
        <v>02</v>
      </c>
      <c r="M1183" s="80">
        <f t="shared" si="364"/>
        <v>19</v>
      </c>
      <c r="N1183" s="80" t="str">
        <f t="shared" si="365"/>
        <v>'2015-02-19'</v>
      </c>
      <c r="O1183" s="80" t="str">
        <f t="shared" si="366"/>
        <v>'2015-02-19 00:00:00'</v>
      </c>
      <c r="P1183" s="7">
        <v>45707</v>
      </c>
      <c r="Q1183" s="80">
        <f t="shared" si="367"/>
        <v>2025</v>
      </c>
      <c r="R1183" s="80">
        <f t="shared" si="368"/>
        <v>2</v>
      </c>
      <c r="S1183" s="80">
        <f t="shared" si="369"/>
        <v>19</v>
      </c>
      <c r="T1183" s="80" t="str">
        <f t="shared" si="370"/>
        <v>02</v>
      </c>
      <c r="U1183" s="80">
        <f t="shared" si="371"/>
        <v>19</v>
      </c>
      <c r="V1183" s="80" t="str">
        <f t="shared" si="372"/>
        <v>'2025-02-19'</v>
      </c>
      <c r="W1183" s="80">
        <v>36</v>
      </c>
      <c r="X1183" s="80">
        <f t="shared" si="373"/>
        <v>36</v>
      </c>
      <c r="Y1183" s="3" t="s">
        <v>6016</v>
      </c>
      <c r="Z1183" s="124">
        <f>IFERROR(IF(Y1183="","null",VLOOKUP(Y1183,Marcas!$A$2:$C$2024,2,0)),"")</f>
        <v>1134</v>
      </c>
      <c r="AA1183" s="3" t="s">
        <v>6017</v>
      </c>
      <c r="AB1183" s="3">
        <f>IFERROR(IF(AA1183="","",IF(AA1183="EMPORIO LEGAL",1,VLOOKUP(AA1183,Clientes!$A$2:$B$1190,2,0))),"")</f>
        <v>460</v>
      </c>
      <c r="AC1183" s="3">
        <f>IFERROR(IF(Tabla1[[#This Row],[id_control]]="null","",VLOOKUP(CONCATENATE(Tabla1[[#This Row],[CLIENTE]],"-",Tabla1[[#This Row],[id_control]]),Hoja1!$C$2:$D$1994,2,0)),"")</f>
        <v>1183</v>
      </c>
      <c r="AD1183" s="3" t="s">
        <v>6018</v>
      </c>
      <c r="AE1183" s="3"/>
      <c r="AF1183" s="3"/>
      <c r="AG1183" s="3"/>
      <c r="AH1183" s="3"/>
      <c r="AI1183" s="3"/>
      <c r="AJ1183" s="3"/>
      <c r="AK1183" s="3"/>
      <c r="AL1183" s="3">
        <v>6144300139</v>
      </c>
      <c r="AM1183" s="6"/>
      <c r="AN1183" s="6"/>
      <c r="AO1183" s="6"/>
      <c r="AP1183" s="6"/>
      <c r="AQ1183" s="8">
        <v>2003435</v>
      </c>
      <c r="AR1183" s="6"/>
      <c r="AS1183" s="6"/>
      <c r="AT1183" s="6"/>
      <c r="AU1183" s="6"/>
      <c r="AV1183" s="6" t="s">
        <v>3427</v>
      </c>
      <c r="AW1183" s="6"/>
      <c r="AX1183" s="6"/>
      <c r="AY1183" s="6"/>
      <c r="AZ1183" s="6"/>
      <c r="BA1183" s="6"/>
      <c r="BB1183" s="6"/>
      <c r="BC1183" s="6"/>
      <c r="BD1183" s="6" t="s">
        <v>6019</v>
      </c>
      <c r="BE1183" s="8">
        <v>1182</v>
      </c>
      <c r="BF1183" s="6" t="str">
        <f t="shared" si="374"/>
        <v>insert into bitacoras_estatus (numero_expediente, numero_registro, representante, fecha_inicio, fecha_vencimiento, id_cliente, id_admin, id_bitacoras_estatus, id_estatus, id_clase, id_marca, created_at, updated_at) values('1580357','1540395','LUIS GERARDO TERRAZAS VALLES','2015-02-19','2025-02-19','460','2','1','1',36,1134,'2015-02-19 00:00:00','2015-02-19 00:00:00');</v>
      </c>
      <c r="BG1183" s="6" t="str">
        <f t="shared" si="375"/>
        <v>insert into servicios_comentarios (comentario, id_admin, id_estatus, created_at, updated_at) values('CLASE 36 titulo entregado',1,1182,'2015-02-19 00:00:00','2015-02-19 00:00:00');</v>
      </c>
      <c r="BH1183" s="6" t="str">
        <f t="shared" si="376"/>
        <v>insert into servicios_comentarios (comentario, id_admin, id_estatus, created_at, updated_at) values('6144300139, 2003435',1,1182,'2015-02-19 00:00:00','2015-02-19 00:00:00');</v>
      </c>
      <c r="BI1183" s="137" t="str">
        <f t="shared" si="377"/>
        <v>update bitacoras_estatus set comprobacion_uso = 1, id_estatus=10 where id=1182;</v>
      </c>
      <c r="BJ1183" s="137" t="str">
        <f t="shared" si="378"/>
        <v>update bitacoras_estatus set numero_expediente = '1580357', numero_registro = '1540395', id_estatus = 10, fecha_inicio = '2015-02-19', fecha_vencimiento ='2025-02-19', created_at ='2015-02-19 00:00:00', updated_at ='2015-02-19 00:00:00', id_clase=36, id_marca=1134, id_cliente=460, vigencia = 1 where id =1182;</v>
      </c>
      <c r="BK1183" s="137" t="str">
        <f t="shared" si="379"/>
        <v>update bitacoras_estatus set id_estatus = 10 where id =1182;</v>
      </c>
    </row>
    <row r="1184" spans="1:63">
      <c r="A1184" s="3">
        <v>1580356</v>
      </c>
      <c r="B1184" s="3">
        <v>1540394</v>
      </c>
      <c r="C1184" s="3">
        <f>IF(Tabla1[[#This Row],[No. REG.]]="","",1)</f>
        <v>1</v>
      </c>
      <c r="D1184" s="3" t="s">
        <v>46</v>
      </c>
      <c r="E1184" s="3">
        <f>IF(Tabla1[[#This Row],[STATUS]]="","",VLOOKUP(D1184,Estatus!$A$2:$B$13,2,0))</f>
        <v>10</v>
      </c>
      <c r="F1184" s="3">
        <f>IF(Tabla1[[#This Row],[STATUS]]="","",VLOOKUP(D1184,Estatus!$A$2:$I$12,9,0))</f>
        <v>1</v>
      </c>
      <c r="G1184" s="12" t="s">
        <v>6020</v>
      </c>
      <c r="H1184" s="7">
        <v>42054</v>
      </c>
      <c r="I1184" s="80">
        <f t="shared" si="360"/>
        <v>2015</v>
      </c>
      <c r="J1184" s="80">
        <f t="shared" si="361"/>
        <v>2</v>
      </c>
      <c r="K1184" s="80">
        <f t="shared" si="362"/>
        <v>19</v>
      </c>
      <c r="L1184" s="80" t="str">
        <f t="shared" si="363"/>
        <v>02</v>
      </c>
      <c r="M1184" s="80">
        <f t="shared" si="364"/>
        <v>19</v>
      </c>
      <c r="N1184" s="80" t="str">
        <f t="shared" si="365"/>
        <v>'2015-02-19'</v>
      </c>
      <c r="O1184" s="80" t="str">
        <f t="shared" si="366"/>
        <v>'2015-02-19 00:00:00'</v>
      </c>
      <c r="P1184" s="7">
        <v>45707</v>
      </c>
      <c r="Q1184" s="80">
        <f t="shared" si="367"/>
        <v>2025</v>
      </c>
      <c r="R1184" s="80">
        <f t="shared" si="368"/>
        <v>2</v>
      </c>
      <c r="S1184" s="80">
        <f t="shared" si="369"/>
        <v>19</v>
      </c>
      <c r="T1184" s="80" t="str">
        <f t="shared" si="370"/>
        <v>02</v>
      </c>
      <c r="U1184" s="80">
        <f t="shared" si="371"/>
        <v>19</v>
      </c>
      <c r="V1184" s="80" t="str">
        <f t="shared" si="372"/>
        <v>'2025-02-19'</v>
      </c>
      <c r="W1184" s="80">
        <v>35</v>
      </c>
      <c r="X1184" s="80">
        <f t="shared" si="373"/>
        <v>35</v>
      </c>
      <c r="Y1184" s="3" t="s">
        <v>6016</v>
      </c>
      <c r="Z1184" s="124">
        <f>IFERROR(IF(Y1184="","null",VLOOKUP(Y1184,Marcas!$A$2:$C$2024,2,0)),"")</f>
        <v>1134</v>
      </c>
      <c r="AA1184" s="3" t="s">
        <v>6017</v>
      </c>
      <c r="AB1184" s="3">
        <f>IFERROR(IF(AA1184="","",IF(AA1184="EMPORIO LEGAL",1,VLOOKUP(AA1184,Clientes!$A$2:$B$1190,2,0))),"")</f>
        <v>460</v>
      </c>
      <c r="AC1184" s="3">
        <f>IFERROR(IF(Tabla1[[#This Row],[id_control]]="null","",VLOOKUP(CONCATENATE(Tabla1[[#This Row],[CLIENTE]],"-",Tabla1[[#This Row],[id_control]]),Hoja1!$C$2:$D$1994,2,0)),"")</f>
        <v>1183</v>
      </c>
      <c r="AD1184" s="3" t="s">
        <v>6018</v>
      </c>
      <c r="AE1184" s="3"/>
      <c r="AF1184" s="3"/>
      <c r="AG1184" s="3"/>
      <c r="AH1184" s="3"/>
      <c r="AI1184" s="3"/>
      <c r="AJ1184" s="3"/>
      <c r="AK1184" s="3"/>
      <c r="AL1184" s="3">
        <v>6144300139</v>
      </c>
      <c r="AM1184" s="6"/>
      <c r="AN1184" s="6"/>
      <c r="AO1184" s="6"/>
      <c r="AP1184" s="6"/>
      <c r="AQ1184" s="5">
        <v>2003435</v>
      </c>
      <c r="AR1184" s="6"/>
      <c r="AS1184" s="6"/>
      <c r="AT1184" s="6"/>
      <c r="AU1184" s="6"/>
      <c r="AV1184" s="6" t="s">
        <v>3427</v>
      </c>
      <c r="AW1184" s="6"/>
      <c r="AX1184" s="6"/>
      <c r="AY1184" s="6"/>
      <c r="AZ1184" s="6"/>
      <c r="BA1184" s="6"/>
      <c r="BB1184" s="6"/>
      <c r="BC1184" s="6"/>
      <c r="BD1184" s="6" t="s">
        <v>6019</v>
      </c>
      <c r="BE1184" s="8">
        <v>1183</v>
      </c>
      <c r="BF1184" s="6" t="str">
        <f t="shared" si="374"/>
        <v>insert into bitacoras_estatus (numero_expediente, numero_registro, representante, fecha_inicio, fecha_vencimiento, id_cliente, id_admin, id_bitacoras_estatus, id_estatus, id_clase, id_marca, created_at, updated_at) values('1580356','1540394','LUIS GERARDO TERRAZAS VALLES','2015-02-19','2025-02-19','460','2','1','1',35,1134,'2015-02-19 00:00:00','2015-02-19 00:00:00');</v>
      </c>
      <c r="BG1184" s="6" t="str">
        <f t="shared" si="375"/>
        <v>insert into servicios_comentarios (comentario, id_admin, id_estatus, created_at, updated_at) values('CLASE 35 titulo entregado',1,1183,'2015-02-19 00:00:00','2015-02-19 00:00:00');</v>
      </c>
      <c r="BH1184" s="6" t="str">
        <f t="shared" si="376"/>
        <v>insert into servicios_comentarios (comentario, id_admin, id_estatus, created_at, updated_at) values('6144300139, 2003435',1,1183,'2015-02-19 00:00:00','2015-02-19 00:00:00');</v>
      </c>
      <c r="BI1184" s="137" t="str">
        <f t="shared" si="377"/>
        <v>update bitacoras_estatus set comprobacion_uso = 1, id_estatus=10 where id=1183;</v>
      </c>
      <c r="BJ1184" s="137" t="str">
        <f t="shared" si="378"/>
        <v>update bitacoras_estatus set numero_expediente = '1580356', numero_registro = '1540394', id_estatus = 10, fecha_inicio = '2015-02-19', fecha_vencimiento ='2025-02-19', created_at ='2015-02-19 00:00:00', updated_at ='2015-02-19 00:00:00', id_clase=35, id_marca=1134, id_cliente=460, vigencia = 1 where id =1183;</v>
      </c>
      <c r="BK1184" s="137" t="str">
        <f t="shared" si="379"/>
        <v>update bitacoras_estatus set id_estatus = 10 where id =1183;</v>
      </c>
    </row>
    <row r="1185" spans="1:63">
      <c r="A1185" s="3">
        <v>1580336</v>
      </c>
      <c r="B1185" s="3">
        <v>1540386</v>
      </c>
      <c r="C1185" s="3">
        <f>IF(Tabla1[[#This Row],[No. REG.]]="","",1)</f>
        <v>1</v>
      </c>
      <c r="D1185" s="3" t="s">
        <v>46</v>
      </c>
      <c r="E1185" s="3">
        <f>IF(Tabla1[[#This Row],[STATUS]]="","",VLOOKUP(D1185,Estatus!$A$2:$B$13,2,0))</f>
        <v>10</v>
      </c>
      <c r="F1185" s="3">
        <f>IF(Tabla1[[#This Row],[STATUS]]="","",VLOOKUP(D1185,Estatus!$A$2:$I$12,9,0))</f>
        <v>1</v>
      </c>
      <c r="G1185" s="12" t="s">
        <v>6021</v>
      </c>
      <c r="H1185" s="7">
        <v>42054</v>
      </c>
      <c r="I1185" s="80">
        <f t="shared" si="360"/>
        <v>2015</v>
      </c>
      <c r="J1185" s="80">
        <f t="shared" si="361"/>
        <v>2</v>
      </c>
      <c r="K1185" s="80">
        <f t="shared" si="362"/>
        <v>19</v>
      </c>
      <c r="L1185" s="80" t="str">
        <f t="shared" si="363"/>
        <v>02</v>
      </c>
      <c r="M1185" s="80">
        <f t="shared" si="364"/>
        <v>19</v>
      </c>
      <c r="N1185" s="80" t="str">
        <f t="shared" si="365"/>
        <v>'2015-02-19'</v>
      </c>
      <c r="O1185" s="80" t="str">
        <f t="shared" si="366"/>
        <v>'2015-02-19 00:00:00'</v>
      </c>
      <c r="P1185" s="7">
        <v>45707</v>
      </c>
      <c r="Q1185" s="80">
        <f t="shared" si="367"/>
        <v>2025</v>
      </c>
      <c r="R1185" s="80">
        <f t="shared" si="368"/>
        <v>2</v>
      </c>
      <c r="S1185" s="80">
        <f t="shared" si="369"/>
        <v>19</v>
      </c>
      <c r="T1185" s="80" t="str">
        <f t="shared" si="370"/>
        <v>02</v>
      </c>
      <c r="U1185" s="80">
        <f t="shared" si="371"/>
        <v>19</v>
      </c>
      <c r="V1185" s="80" t="str">
        <f t="shared" si="372"/>
        <v>'2025-02-19'</v>
      </c>
      <c r="W1185" s="80">
        <v>41</v>
      </c>
      <c r="X1185" s="80">
        <f t="shared" si="373"/>
        <v>41</v>
      </c>
      <c r="Y1185" s="3" t="s">
        <v>6022</v>
      </c>
      <c r="Z1185" s="124">
        <f>IFERROR(IF(Y1185="","null",VLOOKUP(Y1185,Marcas!$A$2:$C$2024,2,0)),"")</f>
        <v>1280</v>
      </c>
      <c r="AA1185" s="3" t="s">
        <v>6022</v>
      </c>
      <c r="AB1185" s="3">
        <f>IFERROR(IF(AA1185="","",IF(AA1185="EMPORIO LEGAL",1,VLOOKUP(AA1185,Clientes!$A$2:$B$1190,2,0))),"")</f>
        <v>907</v>
      </c>
      <c r="AC1185" s="3">
        <f>IFERROR(IF(Tabla1[[#This Row],[id_control]]="null","",VLOOKUP(CONCATENATE(Tabla1[[#This Row],[CLIENTE]],"-",Tabla1[[#This Row],[id_control]]),Hoja1!$C$2:$D$1994,2,0)),"")</f>
        <v>1185</v>
      </c>
      <c r="AD1185" s="3" t="s">
        <v>6023</v>
      </c>
      <c r="AE1185" s="3"/>
      <c r="AF1185" s="3"/>
      <c r="AG1185" s="3"/>
      <c r="AH1185" s="3"/>
      <c r="AI1185" s="3"/>
      <c r="AJ1185" s="3"/>
      <c r="AK1185" s="3"/>
      <c r="AL1185" s="3">
        <v>5534778764</v>
      </c>
      <c r="AM1185" s="8"/>
      <c r="AN1185" s="8"/>
      <c r="AO1185" s="8"/>
      <c r="AP1185" s="8"/>
      <c r="AQ1185" s="8"/>
      <c r="AR1185" s="8"/>
      <c r="AS1185" s="8"/>
      <c r="AT1185" s="8"/>
      <c r="AU1185" s="8"/>
      <c r="AV1185" s="13" t="s">
        <v>6024</v>
      </c>
      <c r="AW1185" s="8"/>
      <c r="AX1185" s="8"/>
      <c r="AY1185" s="8"/>
      <c r="AZ1185" s="8"/>
      <c r="BA1185" s="8"/>
      <c r="BB1185" s="8"/>
      <c r="BC1185" s="8"/>
      <c r="BD1185" s="6">
        <v>5534778764</v>
      </c>
      <c r="BE1185" s="8">
        <v>1184</v>
      </c>
      <c r="BF1185" s="6" t="str">
        <f t="shared" si="374"/>
        <v>insert into bitacoras_estatus (numero_expediente, numero_registro, representante, fecha_inicio, fecha_vencimiento, id_cliente, id_admin, id_bitacoras_estatus, id_estatus, id_clase, id_marca, created_at, updated_at) values('1580336','1540386','CRISTOBAL ANTONIO PONCE JUÁREZ','2015-02-19','2025-02-19','907','2','1','1',41,1280,'2015-02-19 00:00:00','2015-02-19 00:00:00');</v>
      </c>
      <c r="BG1185" s="6" t="str">
        <f t="shared" si="375"/>
        <v>insert into servicios_comentarios (comentario, id_admin, id_estatus, created_at, updated_at) values('CLASE 41TITULO RECIBIDO 06 DE JULIO E 2015',1,1184,'2015-02-19 00:00:00','2015-02-19 00:00:00');</v>
      </c>
      <c r="BH1185" s="6" t="str">
        <f t="shared" si="376"/>
        <v>insert into servicios_comentarios (comentario, id_admin, id_estatus, created_at, updated_at) values('5534778764',1,1184,'2015-02-19 00:00:00','2015-02-19 00:00:00');</v>
      </c>
      <c r="BI1185" s="137" t="str">
        <f t="shared" si="377"/>
        <v>update bitacoras_estatus set comprobacion_uso = 1, id_estatus=10 where id=1184;</v>
      </c>
      <c r="BJ1185" s="137" t="str">
        <f t="shared" si="378"/>
        <v>update bitacoras_estatus set numero_expediente = '1580336', numero_registro = '1540386', id_estatus = 10, fecha_inicio = '2015-02-19', fecha_vencimiento ='2025-02-19', created_at ='2015-02-19 00:00:00', updated_at ='2015-02-19 00:00:00', id_clase=41, id_marca=1280, id_cliente=907, vigencia = 1 where id =1184;</v>
      </c>
      <c r="BK1185" s="137" t="str">
        <f t="shared" si="379"/>
        <v>update bitacoras_estatus set id_estatus = 10 where id =1184;</v>
      </c>
    </row>
    <row r="1186" spans="1:63" ht="27">
      <c r="A1186" s="3">
        <v>1580347</v>
      </c>
      <c r="B1186" s="3">
        <v>1543672</v>
      </c>
      <c r="C1186" s="3">
        <f>IF(Tabla1[[#This Row],[No. REG.]]="","",1)</f>
        <v>1</v>
      </c>
      <c r="D1186" s="3" t="s">
        <v>46</v>
      </c>
      <c r="E1186" s="3">
        <f>IF(Tabla1[[#This Row],[STATUS]]="","",VLOOKUP(D1186,Estatus!$A$2:$B$13,2,0))</f>
        <v>10</v>
      </c>
      <c r="F1186" s="3">
        <f>IF(Tabla1[[#This Row],[STATUS]]="","",VLOOKUP(D1186,Estatus!$A$2:$I$12,9,0))</f>
        <v>1</v>
      </c>
      <c r="G1186" s="12" t="s">
        <v>6025</v>
      </c>
      <c r="H1186" s="7">
        <v>42054</v>
      </c>
      <c r="I1186" s="80">
        <f t="shared" si="360"/>
        <v>2015</v>
      </c>
      <c r="J1186" s="80">
        <f t="shared" si="361"/>
        <v>2</v>
      </c>
      <c r="K1186" s="80">
        <f t="shared" si="362"/>
        <v>19</v>
      </c>
      <c r="L1186" s="80" t="str">
        <f t="shared" si="363"/>
        <v>02</v>
      </c>
      <c r="M1186" s="80">
        <f t="shared" si="364"/>
        <v>19</v>
      </c>
      <c r="N1186" s="80" t="str">
        <f t="shared" si="365"/>
        <v>'2015-02-19'</v>
      </c>
      <c r="O1186" s="80" t="str">
        <f t="shared" si="366"/>
        <v>'2015-02-19 00:00:00'</v>
      </c>
      <c r="P1186" s="7">
        <v>45707</v>
      </c>
      <c r="Q1186" s="80">
        <f t="shared" si="367"/>
        <v>2025</v>
      </c>
      <c r="R1186" s="80">
        <f t="shared" si="368"/>
        <v>2</v>
      </c>
      <c r="S1186" s="80">
        <f t="shared" si="369"/>
        <v>19</v>
      </c>
      <c r="T1186" s="80" t="str">
        <f t="shared" si="370"/>
        <v>02</v>
      </c>
      <c r="U1186" s="80">
        <f t="shared" si="371"/>
        <v>19</v>
      </c>
      <c r="V1186" s="80" t="str">
        <f t="shared" si="372"/>
        <v>'2025-02-19'</v>
      </c>
      <c r="W1186" s="80">
        <v>43</v>
      </c>
      <c r="X1186" s="80">
        <f t="shared" si="373"/>
        <v>43</v>
      </c>
      <c r="Y1186" s="3" t="s">
        <v>6026</v>
      </c>
      <c r="Z1186" s="124">
        <f>IFERROR(IF(Y1186="","null",VLOOKUP(Y1186,Marcas!$A$2:$C$2024,2,0)),"")</f>
        <v>1372</v>
      </c>
      <c r="AA1186" s="3" t="s">
        <v>6026</v>
      </c>
      <c r="AB1186" s="3">
        <f>IFERROR(IF(AA1186="","",IF(AA1186="EMPORIO LEGAL",1,VLOOKUP(AA1186,Clientes!$A$2:$B$1190,2,0))),"")</f>
        <v>978</v>
      </c>
      <c r="AC1186" s="3">
        <f>IFERROR(IF(Tabla1[[#This Row],[id_control]]="null","",VLOOKUP(CONCATENATE(Tabla1[[#This Row],[CLIENTE]],"-",Tabla1[[#This Row],[id_control]]),Hoja1!$C$2:$D$1994,2,0)),"")</f>
        <v>1186</v>
      </c>
      <c r="AD1186" s="3" t="s">
        <v>6027</v>
      </c>
      <c r="AE1186" s="3"/>
      <c r="AF1186" s="3"/>
      <c r="AG1186" s="3"/>
      <c r="AH1186" s="3"/>
      <c r="AI1186" s="3"/>
      <c r="AJ1186" s="3"/>
      <c r="AK1186" s="3"/>
      <c r="AL1186" s="3">
        <v>6255820065</v>
      </c>
      <c r="AM1186" s="6"/>
      <c r="AN1186" s="6"/>
      <c r="AO1186" s="6"/>
      <c r="AP1186" s="6"/>
      <c r="AQ1186" s="5">
        <v>6251068882</v>
      </c>
      <c r="AR1186" s="6"/>
      <c r="AS1186" s="6"/>
      <c r="AT1186" s="6"/>
      <c r="AU1186" s="6"/>
      <c r="AV1186" s="6" t="s">
        <v>6028</v>
      </c>
      <c r="AW1186" s="6"/>
      <c r="AX1186" s="6"/>
      <c r="AY1186" s="6"/>
      <c r="AZ1186" s="6"/>
      <c r="BA1186" s="6"/>
      <c r="BB1186" s="6"/>
      <c r="BC1186" s="6"/>
      <c r="BD1186" s="6" t="s">
        <v>6029</v>
      </c>
      <c r="BE1186" s="8">
        <v>1185</v>
      </c>
      <c r="BF1186" s="6" t="str">
        <f t="shared" si="374"/>
        <v>insert into bitacoras_estatus (numero_expediente, numero_registro, representante, fecha_inicio, fecha_vencimiento, id_cliente, id_admin, id_bitacoras_estatus, id_estatus, id_clase, id_marca, created_at, updated_at) values('1580347','1543672','LUIS CARLOS VARELA ERIVES','2015-02-19','2025-02-19','978','2','1','1',43,1372,'2015-02-19 00:00:00','2015-02-19 00:00:00');</v>
      </c>
      <c r="BG1186" s="6" t="str">
        <f t="shared" si="375"/>
        <v>insert into servicios_comentarios (comentario, id_admin, id_estatus, created_at, updated_at) values('CLASE 43 TITULO RECIBIBIDO 27 DE JULIO DE 2015. titulo enviado por paqueteria 19OCT15',1,1185,'2015-02-19 00:00:00','2015-02-19 00:00:00');</v>
      </c>
      <c r="BH1186" s="6" t="str">
        <f t="shared" si="376"/>
        <v>insert into servicios_comentarios (comentario, id_admin, id_estatus, created_at, updated_at) values('6255820065, CEL:6251068882',1,1185,'2015-02-19 00:00:00','2015-02-19 00:00:00');</v>
      </c>
      <c r="BI1186" s="137" t="str">
        <f t="shared" si="377"/>
        <v>update bitacoras_estatus set comprobacion_uso = 1, id_estatus=10 where id=1185;</v>
      </c>
      <c r="BJ1186" s="137" t="str">
        <f t="shared" si="378"/>
        <v>update bitacoras_estatus set numero_expediente = '1580347', numero_registro = '1543672', id_estatus = 10, fecha_inicio = '2015-02-19', fecha_vencimiento ='2025-02-19', created_at ='2015-02-19 00:00:00', updated_at ='2015-02-19 00:00:00', id_clase=43, id_marca=1372, id_cliente=978, vigencia = 1 where id =1185;</v>
      </c>
      <c r="BK1186" s="137" t="str">
        <f t="shared" si="379"/>
        <v>update bitacoras_estatus set id_estatus = 10 where id =1185;</v>
      </c>
    </row>
    <row r="1187" spans="1:63" ht="40">
      <c r="A1187" s="3">
        <v>1580337</v>
      </c>
      <c r="B1187" s="3">
        <v>1593112</v>
      </c>
      <c r="C1187" s="3">
        <f>IF(Tabla1[[#This Row],[No. REG.]]="","",1)</f>
        <v>1</v>
      </c>
      <c r="D1187" s="3" t="s">
        <v>46</v>
      </c>
      <c r="E1187" s="3">
        <f>IF(Tabla1[[#This Row],[STATUS]]="","",VLOOKUP(D1187,Estatus!$A$2:$B$13,2,0))</f>
        <v>10</v>
      </c>
      <c r="F1187" s="3">
        <f>IF(Tabla1[[#This Row],[STATUS]]="","",VLOOKUP(D1187,Estatus!$A$2:$I$12,9,0))</f>
        <v>1</v>
      </c>
      <c r="G1187" s="12" t="s">
        <v>6030</v>
      </c>
      <c r="H1187" s="7">
        <v>42054</v>
      </c>
      <c r="I1187" s="80">
        <f t="shared" si="360"/>
        <v>2015</v>
      </c>
      <c r="J1187" s="80">
        <f t="shared" si="361"/>
        <v>2</v>
      </c>
      <c r="K1187" s="80">
        <f t="shared" si="362"/>
        <v>19</v>
      </c>
      <c r="L1187" s="80" t="str">
        <f t="shared" si="363"/>
        <v>02</v>
      </c>
      <c r="M1187" s="80">
        <f t="shared" si="364"/>
        <v>19</v>
      </c>
      <c r="N1187" s="80" t="str">
        <f t="shared" si="365"/>
        <v>'2015-02-19'</v>
      </c>
      <c r="O1187" s="80" t="str">
        <f t="shared" si="366"/>
        <v>'2015-02-19 00:00:00'</v>
      </c>
      <c r="P1187" s="7">
        <v>45707</v>
      </c>
      <c r="Q1187" s="80">
        <f t="shared" si="367"/>
        <v>2025</v>
      </c>
      <c r="R1187" s="80">
        <f t="shared" si="368"/>
        <v>2</v>
      </c>
      <c r="S1187" s="80">
        <f t="shared" si="369"/>
        <v>19</v>
      </c>
      <c r="T1187" s="80" t="str">
        <f t="shared" si="370"/>
        <v>02</v>
      </c>
      <c r="U1187" s="80">
        <f t="shared" si="371"/>
        <v>19</v>
      </c>
      <c r="V1187" s="80" t="str">
        <f t="shared" si="372"/>
        <v>'2025-02-19'</v>
      </c>
      <c r="W1187" s="80">
        <v>40</v>
      </c>
      <c r="X1187" s="80">
        <f t="shared" si="373"/>
        <v>40</v>
      </c>
      <c r="Y1187" s="3" t="s">
        <v>6031</v>
      </c>
      <c r="Z1187" s="124">
        <f>IFERROR(IF(Y1187="","null",VLOOKUP(Y1187,Marcas!$A$2:$C$2024,2,0)),"")</f>
        <v>1430</v>
      </c>
      <c r="AA1187" s="3" t="s">
        <v>6032</v>
      </c>
      <c r="AB1187" s="3">
        <f>IFERROR(IF(AA1187="","",IF(AA1187="EMPORIO LEGAL",1,VLOOKUP(AA1187,Clientes!$A$2:$B$1190,2,0))),"")</f>
        <v>1031</v>
      </c>
      <c r="AC1187" s="3">
        <f>IFERROR(IF(Tabla1[[#This Row],[id_control]]="null","",VLOOKUP(CONCATENATE(Tabla1[[#This Row],[CLIENTE]],"-",Tabla1[[#This Row],[id_control]]),Hoja1!$C$2:$D$1994,2,0)),"")</f>
        <v>1187</v>
      </c>
      <c r="AD1187" s="3" t="s">
        <v>6033</v>
      </c>
      <c r="AE1187" s="3"/>
      <c r="AF1187" s="3"/>
      <c r="AG1187" s="3"/>
      <c r="AH1187" s="3"/>
      <c r="AI1187" s="3"/>
      <c r="AJ1187" s="3"/>
      <c r="AK1187" s="3"/>
      <c r="AL1187" s="3">
        <v>6144240876</v>
      </c>
      <c r="AM1187" s="8"/>
      <c r="AN1187" s="8"/>
      <c r="AO1187" s="8"/>
      <c r="AP1187" s="8"/>
      <c r="AQ1187" s="8" t="s">
        <v>6034</v>
      </c>
      <c r="AR1187" s="8"/>
      <c r="AS1187" s="8"/>
      <c r="AT1187" s="8"/>
      <c r="AU1187" s="8"/>
      <c r="AV1187" s="13" t="s">
        <v>6035</v>
      </c>
      <c r="AW1187" s="8"/>
      <c r="AX1187" s="8"/>
      <c r="AY1187" s="8"/>
      <c r="AZ1187" s="8"/>
      <c r="BA1187" s="8"/>
      <c r="BB1187" s="8"/>
      <c r="BC1187" s="8"/>
      <c r="BD1187" s="6" t="s">
        <v>6036</v>
      </c>
      <c r="BE1187" s="8">
        <v>1186</v>
      </c>
      <c r="BF1187" s="6" t="str">
        <f t="shared" si="374"/>
        <v>insert into bitacoras_estatus (numero_expediente, numero_registro, representante, fecha_inicio, fecha_vencimiento, id_cliente, id_admin, id_bitacoras_estatus, id_estatus, id_clase, id_marca, created_at, updated_at) values('1580337','1593112','TÉCNICA ESPECIALIZADA DE MANTENIMIENTO ECOLÓGICO, S.A. DE C.V.','2015-02-19','2025-02-19','1031','2','1','1',40,1430,'2015-02-19 00:00:00','2015-02-19 00:00:00');</v>
      </c>
      <c r="BG1187" s="6" t="str">
        <f t="shared" si="375"/>
        <v>insert into servicios_comentarios (comentario, id_admin, id_estatus, created_at, updated_at) values('CLASE 40 TITULO 03/08/15 TITULO RECIBIDO 06 DE JULIO E 2015 TITULO ENTREGADO EL 17 DIC 2015',1,1186,'2015-02-19 00:00:00','2015-02-19 00:00:00');</v>
      </c>
      <c r="BH1187" s="6" t="str">
        <f t="shared" si="376"/>
        <v>insert into servicios_comentarios (comentario, id_admin, id_estatus, created_at, updated_at) values('6144240876, CEL: 6144240111',1,1186,'2015-02-19 00:00:00','2015-02-19 00:00:00');</v>
      </c>
      <c r="BI1187" s="137" t="str">
        <f t="shared" si="377"/>
        <v>update bitacoras_estatus set comprobacion_uso = 1, id_estatus=10 where id=1186;</v>
      </c>
      <c r="BJ1187" s="137" t="str">
        <f t="shared" si="378"/>
        <v>update bitacoras_estatus set numero_expediente = '1580337', numero_registro = '1593112', id_estatus = 10, fecha_inicio = '2015-02-19', fecha_vencimiento ='2025-02-19', created_at ='2015-02-19 00:00:00', updated_at ='2015-02-19 00:00:00', id_clase=40, id_marca=1430, id_cliente=1031, vigencia = 1 where id =1186;</v>
      </c>
      <c r="BK1187" s="137" t="str">
        <f t="shared" si="379"/>
        <v>update bitacoras_estatus set id_estatus = 10 where id =1186;</v>
      </c>
    </row>
    <row r="1188" spans="1:63" ht="53">
      <c r="A1188" s="6">
        <v>1580340</v>
      </c>
      <c r="B1188" s="6"/>
      <c r="C1188" s="6" t="str">
        <f>IF(Tabla1[[#This Row],[No. REG.]]="","",1)</f>
        <v/>
      </c>
      <c r="D1188" s="3" t="s">
        <v>34</v>
      </c>
      <c r="E1188" s="3">
        <f>IF(Tabla1[[#This Row],[STATUS]]="","",VLOOKUP(D1188,Estatus!$A$2:$B$13,2,0))</f>
        <v>5</v>
      </c>
      <c r="F1188" s="3">
        <f>IF(Tabla1[[#This Row],[STATUS]]="","",VLOOKUP(D1188,Estatus!$A$2:$I$12,9,0))</f>
        <v>0</v>
      </c>
      <c r="G1188" s="12" t="s">
        <v>6037</v>
      </c>
      <c r="H1188" s="7">
        <v>42054</v>
      </c>
      <c r="I1188" s="80">
        <f t="shared" si="360"/>
        <v>2015</v>
      </c>
      <c r="J1188" s="80">
        <f t="shared" si="361"/>
        <v>2</v>
      </c>
      <c r="K1188" s="80">
        <f t="shared" si="362"/>
        <v>19</v>
      </c>
      <c r="L1188" s="80" t="str">
        <f t="shared" si="363"/>
        <v>02</v>
      </c>
      <c r="M1188" s="80">
        <f t="shared" si="364"/>
        <v>19</v>
      </c>
      <c r="N1188" s="80" t="str">
        <f t="shared" si="365"/>
        <v>'2015-02-19'</v>
      </c>
      <c r="O1188" s="80" t="str">
        <f t="shared" si="366"/>
        <v>'2015-02-19 00:00:00'</v>
      </c>
      <c r="P1188" s="7">
        <v>45707</v>
      </c>
      <c r="Q1188" s="80">
        <f t="shared" si="367"/>
        <v>2025</v>
      </c>
      <c r="R1188" s="80">
        <f t="shared" si="368"/>
        <v>2</v>
      </c>
      <c r="S1188" s="80">
        <f t="shared" si="369"/>
        <v>19</v>
      </c>
      <c r="T1188" s="80" t="str">
        <f t="shared" si="370"/>
        <v>02</v>
      </c>
      <c r="U1188" s="80">
        <f t="shared" si="371"/>
        <v>19</v>
      </c>
      <c r="V1188" s="80" t="str">
        <f t="shared" si="372"/>
        <v>'2025-02-19'</v>
      </c>
      <c r="W1188" s="80"/>
      <c r="X1188" s="80" t="str">
        <f t="shared" si="373"/>
        <v>null</v>
      </c>
      <c r="Y1188" s="6" t="s">
        <v>6031</v>
      </c>
      <c r="Z1188" s="123">
        <f>IFERROR(IF(Y1188="","null",VLOOKUP(Y1188,Marcas!$A$2:$C$2024,2,0)),"")</f>
        <v>1430</v>
      </c>
      <c r="AA1188" s="6" t="s">
        <v>6032</v>
      </c>
      <c r="AB1188" s="6">
        <f>IFERROR(IF(AA1188="","",IF(AA1188="EMPORIO LEGAL",1,VLOOKUP(AA1188,Clientes!$A$2:$B$1190,2,0))),"")</f>
        <v>1031</v>
      </c>
      <c r="AC1188" s="6">
        <f>IFERROR(IF(Tabla1[[#This Row],[id_control]]="null","",VLOOKUP(CONCATENATE(Tabla1[[#This Row],[CLIENTE]],"-",Tabla1[[#This Row],[id_control]]),Hoja1!$C$2:$D$1994,2,0)),"")</f>
        <v>1187</v>
      </c>
      <c r="AD1188" s="6" t="s">
        <v>6033</v>
      </c>
      <c r="AE1188" s="6"/>
      <c r="AF1188" s="6"/>
      <c r="AG1188" s="6"/>
      <c r="AH1188" s="6"/>
      <c r="AI1188" s="6"/>
      <c r="AJ1188" s="6"/>
      <c r="AK1188" s="6"/>
      <c r="AL1188" s="3">
        <v>6144240876</v>
      </c>
      <c r="AM1188" s="6"/>
      <c r="AN1188" s="6"/>
      <c r="AO1188" s="6"/>
      <c r="AP1188" s="6"/>
      <c r="AQ1188" s="8">
        <v>6144240111</v>
      </c>
      <c r="AR1188" s="6"/>
      <c r="AS1188" s="6"/>
      <c r="AT1188" s="6"/>
      <c r="AU1188" s="6"/>
      <c r="AV1188" s="6" t="s">
        <v>6035</v>
      </c>
      <c r="AW1188" s="6"/>
      <c r="AX1188" s="6"/>
      <c r="AY1188" s="6"/>
      <c r="AZ1188" s="6"/>
      <c r="BA1188" s="6"/>
      <c r="BB1188" s="6"/>
      <c r="BC1188" s="6"/>
      <c r="BD1188" s="8" t="s">
        <v>6036</v>
      </c>
      <c r="BE1188" s="8">
        <v>1187</v>
      </c>
      <c r="BF1188" s="6" t="str">
        <f t="shared" si="374"/>
        <v>insert into bitacoras_estatus (numero_expediente, numero_registro, representante, fecha_inicio, fecha_vencimiento, id_cliente, id_admin, id_bitacoras_estatus, id_estatus, id_clase, id_marca, created_at, updated_at) values('1580340','','TÉCNICA ESPECIALIZADA DE MANTENIMIENTO ECOLÓGICO, S.A. DE C.V.','2015-02-19','2025-02-19','1031','2','1','1',null,1430,'2015-02-19 00:00:00','2015-02-19 00:00:00');</v>
      </c>
      <c r="BG1188" s="6" t="str">
        <f t="shared" si="375"/>
        <v>insert into servicios_comentarios (comentario, id_admin, id_estatus, created_at, updated_at) values('requisitos recibidos el 25 de mayo de 2015/ CREQ en fecha 27 de Julio del 2015 ANTERIORIDAD RECIBIDA EL 26/1/2016 CONTESTADA EL 14 DE MARZO 16. NEGATIVA RECIBIDA 6-10-16',1,1187,'2015-02-19 00:00:00','2015-02-19 00:00:00');</v>
      </c>
      <c r="BH1188" s="6" t="str">
        <f t="shared" si="376"/>
        <v>insert into servicios_comentarios (comentario, id_admin, id_estatus, created_at, updated_at) values('6144240876, CEL: 6144240111',1,1187,'2015-02-19 00:00:00','2015-02-19 00:00:00');</v>
      </c>
      <c r="BI1188" s="137" t="str">
        <f t="shared" si="377"/>
        <v>update bitacoras_estatus set comprobacion_uso = 1, id_estatus=5 where id=1187;</v>
      </c>
      <c r="BJ1188" s="137" t="str">
        <f t="shared" si="378"/>
        <v>update bitacoras_estatus set numero_expediente = '1580340', numero_registro = '', id_estatus = 5, fecha_inicio = '2015-02-19', fecha_vencimiento ='2025-02-19', created_at ='2015-02-19 00:00:00', updated_at ='2015-02-19 00:00:00', id_clase=null, id_marca=1430, id_cliente=1031, vigencia = 0 where id =1187;</v>
      </c>
      <c r="BK1188" s="137" t="str">
        <f t="shared" si="379"/>
        <v>update bitacoras_estatus set id_estatus = 5 where id =1187;</v>
      </c>
    </row>
    <row r="1189" spans="1:63" ht="53">
      <c r="A1189" s="3">
        <v>704783</v>
      </c>
      <c r="B1189" s="3">
        <v>911052</v>
      </c>
      <c r="C1189" s="3">
        <f>IF(Tabla1[[#This Row],[No. REG.]]="","",1)</f>
        <v>1</v>
      </c>
      <c r="D1189" s="3" t="s">
        <v>46</v>
      </c>
      <c r="E1189" s="3">
        <f>IF(Tabla1[[#This Row],[STATUS]]="","",VLOOKUP(D1189,Estatus!$A$2:$B$13,2,0))</f>
        <v>10</v>
      </c>
      <c r="F1189" s="3">
        <f>IF(Tabla1[[#This Row],[STATUS]]="","",VLOOKUP(D1189,Estatus!$A$2:$I$12,9,0))</f>
        <v>1</v>
      </c>
      <c r="G1189" s="12" t="s">
        <v>6038</v>
      </c>
      <c r="H1189" s="7">
        <v>38405</v>
      </c>
      <c r="I1189" s="80">
        <f t="shared" si="360"/>
        <v>2005</v>
      </c>
      <c r="J1189" s="80">
        <f t="shared" si="361"/>
        <v>2</v>
      </c>
      <c r="K1189" s="80">
        <f t="shared" si="362"/>
        <v>22</v>
      </c>
      <c r="L1189" s="80" t="str">
        <f t="shared" si="363"/>
        <v>02</v>
      </c>
      <c r="M1189" s="80">
        <f t="shared" si="364"/>
        <v>22</v>
      </c>
      <c r="N1189" s="80" t="str">
        <f t="shared" si="365"/>
        <v>'2005-02-22'</v>
      </c>
      <c r="O1189" s="80" t="str">
        <f t="shared" si="366"/>
        <v>'2005-02-22 00:00:00'</v>
      </c>
      <c r="P1189" s="7">
        <v>45710</v>
      </c>
      <c r="Q1189" s="80">
        <f t="shared" si="367"/>
        <v>2025</v>
      </c>
      <c r="R1189" s="80">
        <f t="shared" si="368"/>
        <v>2</v>
      </c>
      <c r="S1189" s="80">
        <f t="shared" si="369"/>
        <v>22</v>
      </c>
      <c r="T1189" s="80" t="str">
        <f t="shared" si="370"/>
        <v>02</v>
      </c>
      <c r="U1189" s="80">
        <f t="shared" si="371"/>
        <v>22</v>
      </c>
      <c r="V1189" s="80" t="str">
        <f t="shared" si="372"/>
        <v>'2025-02-22'</v>
      </c>
      <c r="W1189" s="80"/>
      <c r="X1189" s="80" t="str">
        <f t="shared" si="373"/>
        <v>null</v>
      </c>
      <c r="Y1189" s="3" t="s">
        <v>2090</v>
      </c>
      <c r="Z1189" s="124">
        <f>IFERROR(IF(Y1189="","null",VLOOKUP(Y1189,Marcas!$A$2:$C$2024,2,0)),"")</f>
        <v>1036</v>
      </c>
      <c r="AA1189" s="3" t="s">
        <v>2090</v>
      </c>
      <c r="AB1189" s="3">
        <f>IFERROR(IF(AA1189="","",IF(AA1189="EMPORIO LEGAL",1,VLOOKUP(AA1189,Clientes!$A$2:$B$1190,2,0))),"")</f>
        <v>738</v>
      </c>
      <c r="AC1189" s="3">
        <f>IFERROR(IF(Tabla1[[#This Row],[id_control]]="null","",VLOOKUP(CONCATENATE(Tabla1[[#This Row],[CLIENTE]],"-",Tabla1[[#This Row],[id_control]]),Hoja1!$C$2:$D$1994,2,0)),"")</f>
        <v>402</v>
      </c>
      <c r="AD1189" s="3" t="s">
        <v>2091</v>
      </c>
      <c r="AE1189" s="3"/>
      <c r="AF1189" s="3"/>
      <c r="AG1189" s="3"/>
      <c r="AH1189" s="3"/>
      <c r="AI1189" s="3"/>
      <c r="AJ1189" s="3"/>
      <c r="AK1189" s="3"/>
      <c r="AL1189" s="3">
        <v>4146123</v>
      </c>
      <c r="AM1189" s="8"/>
      <c r="AN1189" s="8"/>
      <c r="AO1189" s="8"/>
      <c r="AP1189" s="8"/>
      <c r="AQ1189" s="8">
        <v>6142555743</v>
      </c>
      <c r="AR1189" s="8"/>
      <c r="AS1189" s="8"/>
      <c r="AT1189" s="8"/>
      <c r="AU1189" s="8"/>
      <c r="AV1189" s="13" t="s">
        <v>2097</v>
      </c>
      <c r="AW1189" s="8"/>
      <c r="AX1189" s="8"/>
      <c r="AY1189" s="8"/>
      <c r="AZ1189" s="8"/>
      <c r="BA1189" s="8"/>
      <c r="BB1189" s="8"/>
      <c r="BC1189" s="8"/>
      <c r="BD1189" s="6" t="s">
        <v>2094</v>
      </c>
      <c r="BE1189" s="8">
        <v>1188</v>
      </c>
      <c r="BF1189" s="6" t="str">
        <f t="shared" si="374"/>
        <v>insert into bitacoras_estatus (numero_expediente, numero_registro, representante, fecha_inicio, fecha_vencimiento, id_cliente, id_admin, id_bitacoras_estatus, id_estatus, id_clase, id_marca, created_at, updated_at) values('704783','911052','MARIO ALBERTO MONZON BERJES','2005-02-22','2025-02-22','738','2','1','1',null,1036,'2005-02-22 00:00:00','2005-02-22 00:00:00');</v>
      </c>
      <c r="BG1189" s="6" t="str">
        <f t="shared" si="375"/>
        <v>insert into servicios_comentarios (comentario, id_admin, id_estatus, created_at, updated_at) values('INSCRIPCION DE FRANQUICIA A FAVOR DE VERONICA ALEXANDRA LETKEMAN IBARRA RECIBIDA 17/10/2012. Renovado por otro despacho.',1,1188,'2005-02-22 00:00:00','2005-02-22 00:00:00');</v>
      </c>
      <c r="BH1189" s="6" t="str">
        <f t="shared" si="376"/>
        <v>insert into servicios_comentarios (comentario, id_admin, id_estatus, created_at, updated_at) values('414-6123 CEL MARIO 614-255-5743',1,1188,'2005-02-22 00:00:00','2005-02-22 00:00:00');</v>
      </c>
      <c r="BI1189" s="137" t="str">
        <f t="shared" si="377"/>
        <v>update bitacoras_estatus set comprobacion_uso = 1, id_estatus=10 where id=1188;</v>
      </c>
      <c r="BJ1189" s="137" t="str">
        <f t="shared" si="378"/>
        <v>update bitacoras_estatus set numero_expediente = '704783', numero_registro = '911052', id_estatus = 10, fecha_inicio = '2005-02-22', fecha_vencimiento ='2025-02-22', created_at ='2005-02-22 00:00:00', updated_at ='2005-02-22 00:00:00', id_clase=null, id_marca=1036, id_cliente=738, vigencia = 1 where id =1188;</v>
      </c>
      <c r="BK1189" s="137" t="str">
        <f t="shared" si="379"/>
        <v>update bitacoras_estatus set id_estatus = 10 where id =1188;</v>
      </c>
    </row>
    <row r="1190" spans="1:63" ht="40">
      <c r="A1190" s="3">
        <v>1587947</v>
      </c>
      <c r="B1190" s="3">
        <v>1543879</v>
      </c>
      <c r="C1190" s="3">
        <f>IF(Tabla1[[#This Row],[No. REG.]]="","",1)</f>
        <v>1</v>
      </c>
      <c r="D1190" s="3" t="s">
        <v>46</v>
      </c>
      <c r="E1190" s="3">
        <f>IF(Tabla1[[#This Row],[STATUS]]="","",VLOOKUP(D1190,Estatus!$A$2:$B$13,2,0))</f>
        <v>10</v>
      </c>
      <c r="F1190" s="3">
        <f>IF(Tabla1[[#This Row],[STATUS]]="","",VLOOKUP(D1190,Estatus!$A$2:$I$12,9,0))</f>
        <v>1</v>
      </c>
      <c r="G1190" s="12" t="s">
        <v>6039</v>
      </c>
      <c r="H1190" s="7">
        <v>42075</v>
      </c>
      <c r="I1190" s="80">
        <f t="shared" si="360"/>
        <v>2015</v>
      </c>
      <c r="J1190" s="80">
        <f t="shared" si="361"/>
        <v>3</v>
      </c>
      <c r="K1190" s="80">
        <f t="shared" si="362"/>
        <v>12</v>
      </c>
      <c r="L1190" s="80" t="str">
        <f t="shared" si="363"/>
        <v>03</v>
      </c>
      <c r="M1190" s="80">
        <f t="shared" si="364"/>
        <v>12</v>
      </c>
      <c r="N1190" s="80" t="str">
        <f t="shared" si="365"/>
        <v>'2015-03-12'</v>
      </c>
      <c r="O1190" s="80" t="str">
        <f t="shared" si="366"/>
        <v>'2015-03-12 00:00:00'</v>
      </c>
      <c r="P1190" s="7">
        <v>45728</v>
      </c>
      <c r="Q1190" s="80">
        <f t="shared" si="367"/>
        <v>2025</v>
      </c>
      <c r="R1190" s="80">
        <f t="shared" si="368"/>
        <v>3</v>
      </c>
      <c r="S1190" s="80">
        <f t="shared" si="369"/>
        <v>12</v>
      </c>
      <c r="T1190" s="80" t="str">
        <f t="shared" si="370"/>
        <v>03</v>
      </c>
      <c r="U1190" s="80">
        <f t="shared" si="371"/>
        <v>12</v>
      </c>
      <c r="V1190" s="80" t="str">
        <f t="shared" si="372"/>
        <v>'2025-03-12'</v>
      </c>
      <c r="W1190" s="80">
        <v>35</v>
      </c>
      <c r="X1190" s="80">
        <f t="shared" si="373"/>
        <v>35</v>
      </c>
      <c r="Y1190" s="3" t="s">
        <v>6040</v>
      </c>
      <c r="Z1190" s="124">
        <f>IFERROR(IF(Y1190="","null",VLOOKUP(Y1190,Marcas!$A$2:$C$2024,2,0)),"")</f>
        <v>355</v>
      </c>
      <c r="AA1190" s="3" t="s">
        <v>6040</v>
      </c>
      <c r="AB1190" s="3">
        <f>IFERROR(IF(AA1190="","",IF(AA1190="EMPORIO LEGAL",1,VLOOKUP(AA1190,Clientes!$A$2:$B$1190,2,0))),"")</f>
        <v>246</v>
      </c>
      <c r="AC1190" s="3">
        <f>IFERROR(IF(Tabla1[[#This Row],[id_control]]="null","",VLOOKUP(CONCATENATE(Tabla1[[#This Row],[CLIENTE]],"-",Tabla1[[#This Row],[id_control]]),Hoja1!$C$2:$D$1994,2,0)),"")</f>
        <v>1190</v>
      </c>
      <c r="AD1190" s="3" t="s">
        <v>6041</v>
      </c>
      <c r="AE1190" s="3"/>
      <c r="AF1190" s="3"/>
      <c r="AG1190" s="3"/>
      <c r="AH1190" s="3"/>
      <c r="AI1190" s="3"/>
      <c r="AJ1190" s="3"/>
      <c r="AK1190" s="3"/>
      <c r="AL1190" s="3">
        <v>16255714060</v>
      </c>
      <c r="AM1190" s="6"/>
      <c r="AN1190" s="6"/>
      <c r="AO1190" s="6"/>
      <c r="AP1190" s="6"/>
      <c r="AQ1190" s="5">
        <v>456251064088</v>
      </c>
      <c r="AR1190" s="4">
        <v>4.0359305170000002E-3</v>
      </c>
      <c r="AS1190" s="4">
        <v>6251220259</v>
      </c>
      <c r="AT1190" s="6"/>
      <c r="AU1190" s="6"/>
      <c r="AV1190" s="4" t="s">
        <v>6042</v>
      </c>
      <c r="AW1190" s="6"/>
      <c r="AX1190" s="6"/>
      <c r="AY1190" s="6"/>
      <c r="AZ1190" s="6"/>
      <c r="BA1190" s="6"/>
      <c r="BB1190" s="6"/>
      <c r="BC1190" s="6"/>
      <c r="BD1190" s="8" t="s">
        <v>6043</v>
      </c>
      <c r="BE1190" s="8">
        <v>1189</v>
      </c>
      <c r="BF1190" s="6" t="str">
        <f t="shared" si="374"/>
        <v>insert into bitacoras_estatus (numero_expediente, numero_registro, representante, fecha_inicio, fecha_vencimiento, id_cliente, id_admin, id_bitacoras_estatus, id_estatus, id_clase, id_marca, created_at, updated_at) values('1587947','1543879','CORNELIUS WIEBE LOEWEN','2015-03-12','2025-03-12','246','2','1','1',35,355,'2015-03-12 00:00:00','2015-03-12 00:00:00');</v>
      </c>
      <c r="BG1190" s="6" t="str">
        <f t="shared" si="375"/>
        <v>insert into servicios_comentarios (comentario, id_admin, id_estatus, created_at, updated_at) values('CLASE 35 CONTACTO TRINIDAD BORBOA SÁENZ/ TITULO RECIBIDO 18 /08/2015. TITULO ENTREGADO Y PAGADO EL 9 ENE 2017',1,1189,'2015-03-12 00:00:00','2015-03-12 00:00:00');</v>
      </c>
      <c r="BH1190" s="6" t="str">
        <f t="shared" si="376"/>
        <v>insert into servicios_comentarios (comentario, id_admin, id_estatus, created_at, updated_at) values('CONTACTO 016255714060, TITULAR 0456251064088',1,1189,'2015-03-12 00:00:00','2015-03-12 00:00:00');</v>
      </c>
      <c r="BI1190" s="137" t="str">
        <f t="shared" si="377"/>
        <v>update bitacoras_estatus set comprobacion_uso = 1, id_estatus=10 where id=1189;</v>
      </c>
      <c r="BJ1190" s="137" t="str">
        <f t="shared" si="378"/>
        <v>update bitacoras_estatus set numero_expediente = '1587947', numero_registro = '1543879', id_estatus = 10, fecha_inicio = '2015-03-12', fecha_vencimiento ='2025-03-12', created_at ='2015-03-12 00:00:00', updated_at ='2015-03-12 00:00:00', id_clase=35, id_marca=355, id_cliente=246, vigencia = 1 where id =1189;</v>
      </c>
      <c r="BK1190" s="137" t="str">
        <f t="shared" si="379"/>
        <v>update bitacoras_estatus set id_estatus = 10 where id =1189;</v>
      </c>
    </row>
    <row r="1191" spans="1:63">
      <c r="A1191" s="3">
        <v>1587887</v>
      </c>
      <c r="B1191" s="3">
        <v>1545446</v>
      </c>
      <c r="C1191" s="3">
        <f>IF(Tabla1[[#This Row],[No. REG.]]="","",1)</f>
        <v>1</v>
      </c>
      <c r="D1191" s="3" t="s">
        <v>46</v>
      </c>
      <c r="E1191" s="3">
        <f>IF(Tabla1[[#This Row],[STATUS]]="","",VLOOKUP(D1191,Estatus!$A$2:$B$13,2,0))</f>
        <v>10</v>
      </c>
      <c r="F1191" s="3">
        <f>IF(Tabla1[[#This Row],[STATUS]]="","",VLOOKUP(D1191,Estatus!$A$2:$I$12,9,0))</f>
        <v>1</v>
      </c>
      <c r="G1191" s="12" t="s">
        <v>6044</v>
      </c>
      <c r="H1191" s="7">
        <v>42075</v>
      </c>
      <c r="I1191" s="80">
        <f t="shared" si="360"/>
        <v>2015</v>
      </c>
      <c r="J1191" s="80">
        <f t="shared" si="361"/>
        <v>3</v>
      </c>
      <c r="K1191" s="80">
        <f t="shared" si="362"/>
        <v>12</v>
      </c>
      <c r="L1191" s="80" t="str">
        <f t="shared" si="363"/>
        <v>03</v>
      </c>
      <c r="M1191" s="80">
        <f t="shared" si="364"/>
        <v>12</v>
      </c>
      <c r="N1191" s="80" t="str">
        <f t="shared" si="365"/>
        <v>'2015-03-12'</v>
      </c>
      <c r="O1191" s="80" t="str">
        <f t="shared" si="366"/>
        <v>'2015-03-12 00:00:00'</v>
      </c>
      <c r="P1191" s="7">
        <v>45728</v>
      </c>
      <c r="Q1191" s="80">
        <f t="shared" si="367"/>
        <v>2025</v>
      </c>
      <c r="R1191" s="80">
        <f t="shared" si="368"/>
        <v>3</v>
      </c>
      <c r="S1191" s="80">
        <f t="shared" si="369"/>
        <v>12</v>
      </c>
      <c r="T1191" s="80" t="str">
        <f t="shared" si="370"/>
        <v>03</v>
      </c>
      <c r="U1191" s="80">
        <f t="shared" si="371"/>
        <v>12</v>
      </c>
      <c r="V1191" s="80" t="str">
        <f t="shared" si="372"/>
        <v>'2025-03-12'</v>
      </c>
      <c r="W1191" s="80">
        <v>44</v>
      </c>
      <c r="X1191" s="80">
        <f t="shared" si="373"/>
        <v>44</v>
      </c>
      <c r="Y1191" s="12" t="s">
        <v>6045</v>
      </c>
      <c r="Z1191" s="125">
        <f>IFERROR(IF(Y1191="","null",VLOOKUP(Y1191,Marcas!$A$2:$C$2024,2,0)),"")</f>
        <v>970</v>
      </c>
      <c r="AA1191" s="3" t="s">
        <v>6046</v>
      </c>
      <c r="AB1191" s="3">
        <f>IFERROR(IF(AA1191="","",IF(AA1191="EMPORIO LEGAL",1,VLOOKUP(AA1191,Clientes!$A$2:$B$1190,2,0))),"")</f>
        <v>194</v>
      </c>
      <c r="AC1191" s="3">
        <f>IFERROR(IF(Tabla1[[#This Row],[id_control]]="null","",VLOOKUP(CONCATENATE(Tabla1[[#This Row],[CLIENTE]],"-",Tabla1[[#This Row],[id_control]]),Hoja1!$C$2:$D$1994,2,0)),"")</f>
        <v>1191</v>
      </c>
      <c r="AD1191" s="3" t="s">
        <v>6047</v>
      </c>
      <c r="AE1191" s="3"/>
      <c r="AF1191" s="3"/>
      <c r="AG1191" s="3"/>
      <c r="AH1191" s="3"/>
      <c r="AI1191" s="3"/>
      <c r="AJ1191" s="3"/>
      <c r="AK1191" s="3"/>
      <c r="AL1191" s="3">
        <v>6144165515</v>
      </c>
      <c r="AM1191" s="6"/>
      <c r="AN1191" s="6"/>
      <c r="AO1191" s="6"/>
      <c r="AP1191" s="6"/>
      <c r="AQ1191" s="5">
        <v>6144885052</v>
      </c>
      <c r="AR1191" s="6"/>
      <c r="AS1191" s="6"/>
      <c r="AT1191" s="6"/>
      <c r="AU1191" s="6"/>
      <c r="AV1191" s="6" t="s">
        <v>6048</v>
      </c>
      <c r="AW1191" s="6"/>
      <c r="AX1191" s="6"/>
      <c r="AY1191" s="6"/>
      <c r="AZ1191" s="6"/>
      <c r="BA1191" s="6"/>
      <c r="BB1191" s="6"/>
      <c r="BC1191" s="6"/>
      <c r="BD1191" s="6" t="s">
        <v>6049</v>
      </c>
      <c r="BE1191" s="8">
        <v>1190</v>
      </c>
      <c r="BF1191" s="6" t="str">
        <f t="shared" si="374"/>
        <v>insert into bitacoras_estatus (numero_expediente, numero_registro, representante, fecha_inicio, fecha_vencimiento, id_cliente, id_admin, id_bitacoras_estatus, id_estatus, id_clase, id_marca, created_at, updated_at) values('1587887','1545446','JOSÉ ENRIQUE CABRERA BARRERA','2015-03-12','2025-03-12','194','2','1','1',44,970,'2015-03-12 00:00:00','2015-03-12 00:00:00');</v>
      </c>
      <c r="BG1191" s="6" t="str">
        <f t="shared" si="375"/>
        <v>insert into servicios_comentarios (comentario, id_admin, id_estatus, created_at, updated_at) values('CLASE 44 TITULO ENTREGADO 18/09/2015',1,1190,'2015-03-12 00:00:00','2015-03-12 00:00:00');</v>
      </c>
      <c r="BH1191" s="6" t="str">
        <f t="shared" si="376"/>
        <v>insert into servicios_comentarios (comentario, id_admin, id_estatus, created_at, updated_at) values('6144165515, CEL:6144885052',1,1190,'2015-03-12 00:00:00','2015-03-12 00:00:00');</v>
      </c>
      <c r="BI1191" s="137" t="str">
        <f t="shared" si="377"/>
        <v>update bitacoras_estatus set comprobacion_uso = 1, id_estatus=10 where id=1190;</v>
      </c>
      <c r="BJ1191" s="137" t="str">
        <f t="shared" si="378"/>
        <v>update bitacoras_estatus set numero_expediente = '1587887', numero_registro = '1545446', id_estatus = 10, fecha_inicio = '2015-03-12', fecha_vencimiento ='2025-03-12', created_at ='2015-03-12 00:00:00', updated_at ='2015-03-12 00:00:00', id_clase=44, id_marca=970, id_cliente=194, vigencia = 1 where id =1190;</v>
      </c>
      <c r="BK1191" s="137" t="str">
        <f t="shared" si="379"/>
        <v>update bitacoras_estatus set id_estatus = 10 where id =1190;</v>
      </c>
    </row>
    <row r="1192" spans="1:63" ht="105">
      <c r="A1192" s="3">
        <v>1587913</v>
      </c>
      <c r="B1192" s="3">
        <v>1543875</v>
      </c>
      <c r="C1192" s="3">
        <f>IF(Tabla1[[#This Row],[No. REG.]]="","",1)</f>
        <v>1</v>
      </c>
      <c r="D1192" s="3" t="s">
        <v>6050</v>
      </c>
      <c r="E1192" s="3">
        <f>IF(Tabla1[[#This Row],[STATUS]]="","",VLOOKUP(D1192,Estatus!$A$2:$B$13,2,0))</f>
        <v>7</v>
      </c>
      <c r="F1192" s="3">
        <f>IF(Tabla1[[#This Row],[STATUS]]="","",VLOOKUP(D1192,Estatus!$A$2:$I$12,9,0))</f>
        <v>1</v>
      </c>
      <c r="G1192" s="12" t="s">
        <v>6051</v>
      </c>
      <c r="H1192" s="7">
        <v>42075</v>
      </c>
      <c r="I1192" s="80">
        <f t="shared" si="360"/>
        <v>2015</v>
      </c>
      <c r="J1192" s="80">
        <f t="shared" si="361"/>
        <v>3</v>
      </c>
      <c r="K1192" s="80">
        <f t="shared" si="362"/>
        <v>12</v>
      </c>
      <c r="L1192" s="80" t="str">
        <f t="shared" si="363"/>
        <v>03</v>
      </c>
      <c r="M1192" s="80">
        <f t="shared" si="364"/>
        <v>12</v>
      </c>
      <c r="N1192" s="80" t="str">
        <f t="shared" si="365"/>
        <v>'2015-03-12'</v>
      </c>
      <c r="O1192" s="80" t="str">
        <f t="shared" si="366"/>
        <v>'2015-03-12 00:00:00'</v>
      </c>
      <c r="P1192" s="7">
        <v>45728</v>
      </c>
      <c r="Q1192" s="80">
        <f t="shared" si="367"/>
        <v>2025</v>
      </c>
      <c r="R1192" s="80">
        <f t="shared" si="368"/>
        <v>3</v>
      </c>
      <c r="S1192" s="80">
        <f t="shared" si="369"/>
        <v>12</v>
      </c>
      <c r="T1192" s="80" t="str">
        <f t="shared" si="370"/>
        <v>03</v>
      </c>
      <c r="U1192" s="80">
        <f t="shared" si="371"/>
        <v>12</v>
      </c>
      <c r="V1192" s="80" t="str">
        <f t="shared" si="372"/>
        <v>'2025-03-12'</v>
      </c>
      <c r="W1192" s="80"/>
      <c r="X1192" s="80" t="str">
        <f t="shared" si="373"/>
        <v>null</v>
      </c>
      <c r="Y1192" s="3" t="s">
        <v>6052</v>
      </c>
      <c r="Z1192" s="124">
        <f>IFERROR(IF(Y1192="","null",VLOOKUP(Y1192,Marcas!$A$2:$C$2024,2,0)),"")</f>
        <v>1031</v>
      </c>
      <c r="AA1192" s="3" t="s">
        <v>6052</v>
      </c>
      <c r="AB1192" s="3">
        <f>IFERROR(IF(AA1192="","",IF(AA1192="EMPORIO LEGAL",1,VLOOKUP(AA1192,Clientes!$A$2:$B$1190,2,0))),"")</f>
        <v>735</v>
      </c>
      <c r="AC1192" s="3">
        <f>IFERROR(IF(Tabla1[[#This Row],[id_control]]="null","",VLOOKUP(CONCATENATE(Tabla1[[#This Row],[CLIENTE]],"-",Tabla1[[#This Row],[id_control]]),Hoja1!$C$2:$D$1994,2,0)),"")</f>
        <v>1192</v>
      </c>
      <c r="AD1192" s="3" t="s">
        <v>6053</v>
      </c>
      <c r="AE1192" s="3"/>
      <c r="AF1192" s="3"/>
      <c r="AG1192" s="3"/>
      <c r="AH1192" s="3"/>
      <c r="AI1192" s="3"/>
      <c r="AJ1192" s="3"/>
      <c r="AK1192" s="3"/>
      <c r="AL1192" s="3">
        <v>6144102768</v>
      </c>
      <c r="AM1192" s="6"/>
      <c r="AN1192" s="6"/>
      <c r="AO1192" s="6"/>
      <c r="AP1192" s="6"/>
      <c r="AQ1192" s="8">
        <v>6144587455</v>
      </c>
      <c r="AR1192" s="6"/>
      <c r="AS1192" s="6"/>
      <c r="AT1192" s="6"/>
      <c r="AU1192" s="6"/>
      <c r="AV1192" s="6" t="s">
        <v>6054</v>
      </c>
      <c r="AW1192" s="6"/>
      <c r="AX1192" s="6"/>
      <c r="AY1192" s="6"/>
      <c r="AZ1192" s="6"/>
      <c r="BA1192" s="6"/>
      <c r="BB1192" s="6"/>
      <c r="BC1192" s="6"/>
      <c r="BD1192" s="8" t="s">
        <v>6055</v>
      </c>
      <c r="BE1192" s="8">
        <v>1191</v>
      </c>
      <c r="BF1192" s="6" t="str">
        <f t="shared" si="374"/>
        <v>insert into bitacoras_estatus (numero_expediente, numero_registro, representante, fecha_inicio, fecha_vencimiento, id_cliente, id_admin, id_bitacoras_estatus, id_estatus, id_clase, id_marca, created_at, updated_at) values('1587913','1543875','ULISES TORRES NUÑEZ','2015-03-12','2025-03-12','735','2','1','1',null,1031,'2015-03-12 00:00:00','2015-03-12 00:00:00');</v>
      </c>
      <c r="BG1192" s="6" t="str">
        <f t="shared" si="375"/>
        <v>insert into servicios_comentarios (comentario, id_admin, id_estatus, created_at, updated_at) values('SOLICITUD DE INSCRIPCIÓN DE TRANSMIIÓN DE DERECHOS 3 DE ABRIL DE 2017 el 01 ago 2017 llegaron requistos. EN FECHA 14 DE AGOSTO DE 2017 SE PRESENTÓ LA CONTESTACIÓN DE REQUISITOS. EL 01 NOV 2017 SE COMUNICA LA TRANSMISION DE DERECHOS / NOTIF IMPI CAMBIO DE DOM ESTABLECIM 28 AGO 2018',1,1191,'2015-03-12 00:00:00','2015-03-12 00:00:00');</v>
      </c>
      <c r="BH1192" s="6" t="str">
        <f t="shared" si="376"/>
        <v>insert into servicios_comentarios (comentario, id_admin, id_estatus, created_at, updated_at) values('6144102768, CEL: 6144587455',1,1191,'2015-03-12 00:00:00','2015-03-12 00:00:00');</v>
      </c>
      <c r="BI1192" s="137" t="str">
        <f t="shared" si="377"/>
        <v>update bitacoras_estatus set comprobacion_uso = 1, id_estatus=7 where id=1191;</v>
      </c>
      <c r="BJ1192" s="137" t="str">
        <f t="shared" si="378"/>
        <v>update bitacoras_estatus set numero_expediente = '1587913', numero_registro = '1543875', id_estatus = 7, fecha_inicio = '2015-03-12', fecha_vencimiento ='2025-03-12', created_at ='2015-03-12 00:00:00', updated_at ='2015-03-12 00:00:00', id_clase=null, id_marca=1031, id_cliente=735, vigencia = 1 where id =1191;</v>
      </c>
      <c r="BK1192" s="137" t="str">
        <f t="shared" si="379"/>
        <v>update bitacoras_estatus set id_estatus = 7 where id =1191;</v>
      </c>
    </row>
    <row r="1193" spans="1:63" ht="27">
      <c r="A1193" s="3">
        <v>1587921</v>
      </c>
      <c r="B1193" s="3">
        <v>1543876</v>
      </c>
      <c r="C1193" s="3">
        <f>IF(Tabla1[[#This Row],[No. REG.]]="","",1)</f>
        <v>1</v>
      </c>
      <c r="D1193" s="3" t="s">
        <v>46</v>
      </c>
      <c r="E1193" s="3">
        <f>IF(Tabla1[[#This Row],[STATUS]]="","",VLOOKUP(D1193,Estatus!$A$2:$B$13,2,0))</f>
        <v>10</v>
      </c>
      <c r="F1193" s="3">
        <f>IF(Tabla1[[#This Row],[STATUS]]="","",VLOOKUP(D1193,Estatus!$A$2:$I$12,9,0))</f>
        <v>1</v>
      </c>
      <c r="G1193" s="12" t="s">
        <v>6056</v>
      </c>
      <c r="H1193" s="7">
        <v>42075</v>
      </c>
      <c r="I1193" s="80">
        <f t="shared" si="360"/>
        <v>2015</v>
      </c>
      <c r="J1193" s="80">
        <f t="shared" si="361"/>
        <v>3</v>
      </c>
      <c r="K1193" s="80">
        <f t="shared" si="362"/>
        <v>12</v>
      </c>
      <c r="L1193" s="80" t="str">
        <f t="shared" si="363"/>
        <v>03</v>
      </c>
      <c r="M1193" s="80">
        <f t="shared" si="364"/>
        <v>12</v>
      </c>
      <c r="N1193" s="80" t="str">
        <f t="shared" si="365"/>
        <v>'2015-03-12'</v>
      </c>
      <c r="O1193" s="80" t="str">
        <f t="shared" si="366"/>
        <v>'2015-03-12 00:00:00'</v>
      </c>
      <c r="P1193" s="7">
        <v>45728</v>
      </c>
      <c r="Q1193" s="80">
        <f t="shared" si="367"/>
        <v>2025</v>
      </c>
      <c r="R1193" s="80">
        <f t="shared" si="368"/>
        <v>3</v>
      </c>
      <c r="S1193" s="80">
        <f t="shared" si="369"/>
        <v>12</v>
      </c>
      <c r="T1193" s="80" t="str">
        <f t="shared" si="370"/>
        <v>03</v>
      </c>
      <c r="U1193" s="80">
        <f t="shared" si="371"/>
        <v>12</v>
      </c>
      <c r="V1193" s="80" t="str">
        <f t="shared" si="372"/>
        <v>'2025-03-12'</v>
      </c>
      <c r="W1193" s="80">
        <v>43</v>
      </c>
      <c r="X1193" s="80">
        <f t="shared" si="373"/>
        <v>43</v>
      </c>
      <c r="Y1193" s="3" t="s">
        <v>6057</v>
      </c>
      <c r="Z1193" s="124">
        <f>IFERROR(IF(Y1193="","null",VLOOKUP(Y1193,Marcas!$A$2:$C$2024,2,0)),"")</f>
        <v>1155</v>
      </c>
      <c r="AA1193" s="3" t="s">
        <v>6058</v>
      </c>
      <c r="AB1193" s="3">
        <f>IFERROR(IF(AA1193="","",IF(AA1193="EMPORIO LEGAL",1,VLOOKUP(AA1193,Clientes!$A$2:$B$1190,2,0))),"")</f>
        <v>818</v>
      </c>
      <c r="AC1193" s="3">
        <f>IFERROR(IF(Tabla1[[#This Row],[id_control]]="null","",VLOOKUP(CONCATENATE(Tabla1[[#This Row],[CLIENTE]],"-",Tabla1[[#This Row],[id_control]]),Hoja1!$C$2:$D$1994,2,0)),"")</f>
        <v>1193</v>
      </c>
      <c r="AD1193" s="3" t="s">
        <v>6059</v>
      </c>
      <c r="AE1193" s="3"/>
      <c r="AF1193" s="3"/>
      <c r="AG1193" s="3"/>
      <c r="AH1193" s="3"/>
      <c r="AI1193" s="3"/>
      <c r="AJ1193" s="3"/>
      <c r="AK1193" s="3"/>
      <c r="AL1193" s="3" t="s">
        <v>6060</v>
      </c>
      <c r="AM1193" s="6"/>
      <c r="AN1193" s="6"/>
      <c r="AO1193" s="6"/>
      <c r="AP1193" s="6"/>
      <c r="AQ1193" s="5" t="s">
        <v>6061</v>
      </c>
      <c r="AR1193" s="6"/>
      <c r="AS1193" s="6"/>
      <c r="AT1193" s="6"/>
      <c r="AU1193" s="6"/>
      <c r="AV1193" s="6" t="s">
        <v>6062</v>
      </c>
      <c r="AW1193" s="6"/>
      <c r="AX1193" s="6"/>
      <c r="AY1193" s="6"/>
      <c r="AZ1193" s="6"/>
      <c r="BA1193" s="6"/>
      <c r="BB1193" s="6"/>
      <c r="BC1193" s="6"/>
      <c r="BD1193" s="6" t="s">
        <v>6063</v>
      </c>
      <c r="BE1193" s="8">
        <v>1192</v>
      </c>
      <c r="BF1193" s="6" t="str">
        <f t="shared" si="374"/>
        <v>insert into bitacoras_estatus (numero_expediente, numero_registro, representante, fecha_inicio, fecha_vencimiento, id_cliente, id_admin, id_bitacoras_estatus, id_estatus, id_clase, id_marca, created_at, updated_at) values('1587921','1543876','DENISSE ALEJANDRA SANDOVAL ALVÍDREZ Y CÉSAR ALEJANDRO CABALLERO OLIVAS','2015-03-12','2025-03-12','818','2','1','1',43,1155,'2015-03-12 00:00:00','2015-03-12 00:00:00');</v>
      </c>
      <c r="BG1193" s="6" t="str">
        <f t="shared" si="375"/>
        <v>insert into servicios_comentarios (comentario, id_admin, id_estatus, created_at, updated_at) values('CLASE 43 TITULO RECIBIDO 036/08/2015. TITULO ENTREGADO 10AGO15',1,1192,'2015-03-12 00:00:00','2015-03-12 00:00:00');</v>
      </c>
      <c r="BH1193" s="6" t="str">
        <f t="shared" si="376"/>
        <v>insert into servicios_comentarios (comentario, id_admin, id_estatus, created_at, updated_at) values('cel. 614 494 82 87 local 48218 91',1,1192,'2015-03-12 00:00:00','2015-03-12 00:00:00');</v>
      </c>
      <c r="BI1193" s="137" t="str">
        <f t="shared" si="377"/>
        <v>update bitacoras_estatus set comprobacion_uso = 1, id_estatus=10 where id=1192;</v>
      </c>
      <c r="BJ1193" s="137" t="str">
        <f t="shared" si="378"/>
        <v>update bitacoras_estatus set numero_expediente = '1587921', numero_registro = '1543876', id_estatus = 10, fecha_inicio = '2015-03-12', fecha_vencimiento ='2025-03-12', created_at ='2015-03-12 00:00:00', updated_at ='2015-03-12 00:00:00', id_clase=43, id_marca=1155, id_cliente=818, vigencia = 1 where id =1192;</v>
      </c>
      <c r="BK1193" s="137" t="str">
        <f t="shared" si="379"/>
        <v>update bitacoras_estatus set id_estatus = 10 where id =1192;</v>
      </c>
    </row>
    <row r="1194" spans="1:63" ht="53">
      <c r="A1194" s="3">
        <v>1587881</v>
      </c>
      <c r="B1194" s="3">
        <v>1584880</v>
      </c>
      <c r="C1194" s="3">
        <f>IF(Tabla1[[#This Row],[No. REG.]]="","",1)</f>
        <v>1</v>
      </c>
      <c r="D1194" s="3" t="s">
        <v>46</v>
      </c>
      <c r="E1194" s="3">
        <f>IF(Tabla1[[#This Row],[STATUS]]="","",VLOOKUP(D1194,Estatus!$A$2:$B$13,2,0))</f>
        <v>10</v>
      </c>
      <c r="F1194" s="3">
        <f>IF(Tabla1[[#This Row],[STATUS]]="","",VLOOKUP(D1194,Estatus!$A$2:$I$12,9,0))</f>
        <v>1</v>
      </c>
      <c r="G1194" s="12" t="s">
        <v>6064</v>
      </c>
      <c r="H1194" s="7">
        <v>42075</v>
      </c>
      <c r="I1194" s="80">
        <f t="shared" si="360"/>
        <v>2015</v>
      </c>
      <c r="J1194" s="80">
        <f t="shared" si="361"/>
        <v>3</v>
      </c>
      <c r="K1194" s="80">
        <f t="shared" si="362"/>
        <v>12</v>
      </c>
      <c r="L1194" s="80" t="str">
        <f t="shared" si="363"/>
        <v>03</v>
      </c>
      <c r="M1194" s="80">
        <f t="shared" si="364"/>
        <v>12</v>
      </c>
      <c r="N1194" s="80" t="str">
        <f t="shared" si="365"/>
        <v>'2015-03-12'</v>
      </c>
      <c r="O1194" s="80" t="str">
        <f t="shared" si="366"/>
        <v>'2015-03-12 00:00:00'</v>
      </c>
      <c r="P1194" s="7">
        <v>45728</v>
      </c>
      <c r="Q1194" s="80">
        <f t="shared" si="367"/>
        <v>2025</v>
      </c>
      <c r="R1194" s="80">
        <f t="shared" si="368"/>
        <v>3</v>
      </c>
      <c r="S1194" s="80">
        <f t="shared" si="369"/>
        <v>12</v>
      </c>
      <c r="T1194" s="80" t="str">
        <f t="shared" si="370"/>
        <v>03</v>
      </c>
      <c r="U1194" s="80">
        <f t="shared" si="371"/>
        <v>12</v>
      </c>
      <c r="V1194" s="80" t="str">
        <f t="shared" si="372"/>
        <v>'2025-03-12'</v>
      </c>
      <c r="W1194" s="80">
        <v>35</v>
      </c>
      <c r="X1194" s="80">
        <f t="shared" si="373"/>
        <v>35</v>
      </c>
      <c r="Y1194" s="3" t="s">
        <v>163</v>
      </c>
      <c r="Z1194" s="124">
        <f>IFERROR(IF(Y1194="","null",VLOOKUP(Y1194,Marcas!$A$2:$C$2024,2,0)),"")</f>
        <v>1584</v>
      </c>
      <c r="AA1194" s="3" t="s">
        <v>163</v>
      </c>
      <c r="AB1194" s="3">
        <f>IFERROR(IF(AA1194="","",IF(AA1194="EMPORIO LEGAL",1,VLOOKUP(AA1194,Clientes!$A$2:$B$1190,2,0))),"")</f>
        <v>1114</v>
      </c>
      <c r="AC1194" s="3">
        <f>IFERROR(IF(Tabla1[[#This Row],[id_control]]="null","",VLOOKUP(CONCATENATE(Tabla1[[#This Row],[CLIENTE]],"-",Tabla1[[#This Row],[id_control]]),Hoja1!$C$2:$D$1994,2,0)),"")</f>
        <v>1194</v>
      </c>
      <c r="AD1194" s="3" t="s">
        <v>157</v>
      </c>
      <c r="AE1194" s="3"/>
      <c r="AF1194" s="3"/>
      <c r="AG1194" s="3"/>
      <c r="AH1194" s="3"/>
      <c r="AI1194" s="3"/>
      <c r="AJ1194" s="3"/>
      <c r="AK1194" s="3"/>
      <c r="AL1194" s="3">
        <v>4300311</v>
      </c>
      <c r="AM1194" s="6"/>
      <c r="AN1194" s="6"/>
      <c r="AO1194" s="6"/>
      <c r="AP1194" s="6"/>
      <c r="AQ1194" s="8"/>
      <c r="AR1194" s="6"/>
      <c r="AS1194" s="6"/>
      <c r="AT1194" s="6"/>
      <c r="AU1194" s="6"/>
      <c r="AV1194" s="8" t="s">
        <v>159</v>
      </c>
      <c r="AW1194" s="11"/>
      <c r="AX1194" s="11"/>
      <c r="AY1194" s="11"/>
      <c r="AZ1194" s="6"/>
      <c r="BA1194" s="6"/>
      <c r="BB1194" s="6"/>
      <c r="BC1194" s="6"/>
      <c r="BD1194" s="8" t="s">
        <v>160</v>
      </c>
      <c r="BE1194" s="8">
        <v>1193</v>
      </c>
      <c r="BF1194" s="6" t="str">
        <f t="shared" si="374"/>
        <v>insert into bitacoras_estatus (numero_expediente, numero_registro, representante, fecha_inicio, fecha_vencimiento, id_cliente, id_admin, id_bitacoras_estatus, id_estatus, id_clase, id_marca, created_at, updated_at) values('1587881','1584880','CESAR RODRIGUEZ WOOLFOLK','2015-03-12','2025-03-12','1114','2','1','1',35,1584,'2015-03-12 00:00:00','2015-03-12 00:00:00');</v>
      </c>
      <c r="BG1194" s="6" t="str">
        <f t="shared" si="375"/>
        <v>insert into servicios_comentarios (comentario, id_admin, id_estatus, created_at, updated_at) values('CLASE 35 REQUISITOS RECIBIDOS 15 JUNIO DE 2015/ CONTESTACION A REQUISITOS A FECHA DE 14 JULIO 2015, TITULO RECIBIDO EL 12/1/2016; TITULO ENTREGADO EL 14/1/2015',1,1193,'2015-03-12 00:00:00','2015-03-12 00:00:00');</v>
      </c>
      <c r="BH1194" s="6" t="str">
        <f t="shared" si="376"/>
        <v>insert into servicios_comentarios (comentario, id_admin, id_estatus, created_at, updated_at) values('SE DEJARON DATOS DEL ADMIN DE LA EMPRESA',1,1193,'2015-03-12 00:00:00','2015-03-12 00:00:00');</v>
      </c>
      <c r="BI1194" s="137" t="str">
        <f t="shared" si="377"/>
        <v>update bitacoras_estatus set comprobacion_uso = 1, id_estatus=10 where id=1193;</v>
      </c>
      <c r="BJ1194" s="137" t="str">
        <f t="shared" si="378"/>
        <v>update bitacoras_estatus set numero_expediente = '1587881', numero_registro = '1584880', id_estatus = 10, fecha_inicio = '2015-03-12', fecha_vencimiento ='2025-03-12', created_at ='2015-03-12 00:00:00', updated_at ='2015-03-12 00:00:00', id_clase=35, id_marca=1584, id_cliente=1114, vigencia = 1 where id =1193;</v>
      </c>
      <c r="BK1194" s="137" t="str">
        <f t="shared" si="379"/>
        <v>update bitacoras_estatus set id_estatus = 10 where id =1193;</v>
      </c>
    </row>
    <row r="1195" spans="1:63" ht="157">
      <c r="A1195" s="6">
        <v>1587853</v>
      </c>
      <c r="B1195" s="6"/>
      <c r="C1195" s="6" t="str">
        <f>IF(Tabla1[[#This Row],[No. REG.]]="","",1)</f>
        <v/>
      </c>
      <c r="D1195" s="3" t="s">
        <v>34</v>
      </c>
      <c r="E1195" s="3">
        <f>IF(Tabla1[[#This Row],[STATUS]]="","",VLOOKUP(D1195,Estatus!$A$2:$B$13,2,0))</f>
        <v>5</v>
      </c>
      <c r="F1195" s="3">
        <f>IF(Tabla1[[#This Row],[STATUS]]="","",VLOOKUP(D1195,Estatus!$A$2:$I$12,9,0))</f>
        <v>0</v>
      </c>
      <c r="G1195" s="12" t="s">
        <v>6065</v>
      </c>
      <c r="H1195" s="7">
        <v>42075</v>
      </c>
      <c r="I1195" s="80">
        <f t="shared" si="360"/>
        <v>2015</v>
      </c>
      <c r="J1195" s="80">
        <f t="shared" si="361"/>
        <v>3</v>
      </c>
      <c r="K1195" s="80">
        <f t="shared" si="362"/>
        <v>12</v>
      </c>
      <c r="L1195" s="80" t="str">
        <f t="shared" si="363"/>
        <v>03</v>
      </c>
      <c r="M1195" s="80">
        <f t="shared" si="364"/>
        <v>12</v>
      </c>
      <c r="N1195" s="80" t="str">
        <f t="shared" si="365"/>
        <v>'2015-03-12'</v>
      </c>
      <c r="O1195" s="80" t="str">
        <f t="shared" si="366"/>
        <v>'2015-03-12 00:00:00'</v>
      </c>
      <c r="P1195" s="7">
        <v>45728</v>
      </c>
      <c r="Q1195" s="80">
        <f t="shared" si="367"/>
        <v>2025</v>
      </c>
      <c r="R1195" s="80">
        <f t="shared" si="368"/>
        <v>3</v>
      </c>
      <c r="S1195" s="80">
        <f t="shared" si="369"/>
        <v>12</v>
      </c>
      <c r="T1195" s="80" t="str">
        <f t="shared" si="370"/>
        <v>03</v>
      </c>
      <c r="U1195" s="80">
        <f t="shared" si="371"/>
        <v>12</v>
      </c>
      <c r="V1195" s="80" t="str">
        <f t="shared" si="372"/>
        <v>'2025-03-12'</v>
      </c>
      <c r="W1195" s="80"/>
      <c r="X1195" s="80" t="str">
        <f t="shared" si="373"/>
        <v>null</v>
      </c>
      <c r="Y1195" s="6" t="s">
        <v>151</v>
      </c>
      <c r="Z1195" s="123">
        <f>IFERROR(IF(Y1195="","null",VLOOKUP(Y1195,Marcas!$A$2:$C$2024,2,0)),"")</f>
        <v>1585</v>
      </c>
      <c r="AA1195" s="6" t="s">
        <v>151</v>
      </c>
      <c r="AB1195" s="6">
        <f>IFERROR(IF(AA1195="","",IF(AA1195="EMPORIO LEGAL",1,VLOOKUP(AA1195,Clientes!$A$2:$B$1190,2,0))),"")</f>
        <v>1115</v>
      </c>
      <c r="AC1195" s="6">
        <f>IFERROR(IF(Tabla1[[#This Row],[id_control]]="null","",VLOOKUP(CONCATENATE(Tabla1[[#This Row],[CLIENTE]],"-",Tabla1[[#This Row],[id_control]]),Hoja1!$C$2:$D$1994,2,0)),"")</f>
        <v>24</v>
      </c>
      <c r="AD1195" s="6" t="s">
        <v>152</v>
      </c>
      <c r="AE1195" s="6"/>
      <c r="AF1195" s="6"/>
      <c r="AG1195" s="6"/>
      <c r="AH1195" s="6"/>
      <c r="AI1195" s="6"/>
      <c r="AJ1195" s="6"/>
      <c r="AK1195" s="6"/>
      <c r="AL1195" s="6">
        <v>6144210841</v>
      </c>
      <c r="AM1195" s="6"/>
      <c r="AN1195" s="6"/>
      <c r="AO1195" s="6"/>
      <c r="AP1195" s="6"/>
      <c r="AQ1195" s="6">
        <v>6142761871</v>
      </c>
      <c r="AR1195" s="6"/>
      <c r="AS1195" s="6"/>
      <c r="AT1195" s="6"/>
      <c r="AU1195" s="6"/>
      <c r="AV1195" s="6" t="s">
        <v>154</v>
      </c>
      <c r="AW1195" s="6"/>
      <c r="AX1195" s="6"/>
      <c r="AY1195" s="6"/>
      <c r="AZ1195" s="6"/>
      <c r="BA1195" s="6"/>
      <c r="BB1195" s="6"/>
      <c r="BC1195" s="6"/>
      <c r="BD1195" s="8" t="s">
        <v>6066</v>
      </c>
      <c r="BE1195" s="8">
        <v>1194</v>
      </c>
      <c r="BF1195" s="6" t="str">
        <f t="shared" si="374"/>
        <v>insert into bitacoras_estatus (numero_expediente, numero_registro, representante, fecha_inicio, fecha_vencimiento, id_cliente, id_admin, id_bitacoras_estatus, id_estatus, id_clase, id_marca, created_at, updated_at) values('1587853','','HORACIO TORRES LOPEZ','2015-03-12','2025-03-12','1115','2','1','1',null,1585,'2015-03-12 00:00:00','2015-03-12 00:00:00');</v>
      </c>
      <c r="BG1195" s="6" t="str">
        <f t="shared" si="375"/>
        <v>insert into servicios_comentarios (comentario, id_admin, id_estatus, created_at, updated_at) values('REQUISITOS RECIBIDOS 20 DE JULIO DE 2015/ CREQ EN FECHA 14 DE AGOSTO DEL 2015 REQ6ISTOS RECIBIDOS EL 19/1/2015, CONTESTADOS EL 14 DE MARZO 16, REQUISITOS RECIBIDOS 15/8/16 CONTEST. REQ. 17-OCT-2016. EL 4 DE ABRIL 2017 LLEGO CITA DE ANTERIORIDAD. EN FECHA 5/06/2017 SE PRESENTÓ LA CONTESTACION DE ANTERIORIDAD, YA QUE HUBO SUSPENSION DE LABORES DEL IMPI ENTRE EL 30 DE MAYO AL 2 DE JUNIO, REANUDANDOSE EL 5 DE JUNIO DE 2017.',1,1194,'2015-03-12 00:00:00','2015-03-12 00:00:00');</v>
      </c>
      <c r="BH1195" s="6" t="str">
        <f t="shared" si="376"/>
        <v>insert into servicios_comentarios (comentario, id_admin, id_estatus, created_at, updated_at) values('6144210841, CEL:6142761871',1,1194,'2015-03-12 00:00:00','2015-03-12 00:00:00');</v>
      </c>
      <c r="BI1195" s="137" t="str">
        <f t="shared" si="377"/>
        <v>update bitacoras_estatus set comprobacion_uso = 1, id_estatus=5 where id=1194;</v>
      </c>
      <c r="BJ1195" s="137" t="str">
        <f t="shared" si="378"/>
        <v>update bitacoras_estatus set numero_expediente = '1587853', numero_registro = '', id_estatus = 5, fecha_inicio = '2015-03-12', fecha_vencimiento ='2025-03-12', created_at ='2015-03-12 00:00:00', updated_at ='2015-03-12 00:00:00', id_clase=null, id_marca=1585, id_cliente=1115, vigencia = 0 where id =1194;</v>
      </c>
      <c r="BK1195" s="137" t="str">
        <f t="shared" si="379"/>
        <v>update bitacoras_estatus set id_estatus = 5 where id =1194;</v>
      </c>
    </row>
    <row r="1196" spans="1:63" ht="27">
      <c r="A1196" s="6">
        <v>1593547</v>
      </c>
      <c r="B1196" s="6"/>
      <c r="C1196" s="6" t="str">
        <f>IF(Tabla1[[#This Row],[No. REG.]]="","",1)</f>
        <v/>
      </c>
      <c r="D1196" s="3" t="s">
        <v>34</v>
      </c>
      <c r="E1196" s="3">
        <f>IF(Tabla1[[#This Row],[STATUS]]="","",VLOOKUP(D1196,Estatus!$A$2:$B$13,2,0))</f>
        <v>5</v>
      </c>
      <c r="F1196" s="3">
        <f>IF(Tabla1[[#This Row],[STATUS]]="","",VLOOKUP(D1196,Estatus!$A$2:$I$12,9,0))</f>
        <v>0</v>
      </c>
      <c r="G1196" s="12" t="s">
        <v>6067</v>
      </c>
      <c r="H1196" s="7">
        <v>42090</v>
      </c>
      <c r="I1196" s="80">
        <f t="shared" si="360"/>
        <v>2015</v>
      </c>
      <c r="J1196" s="80">
        <f t="shared" si="361"/>
        <v>3</v>
      </c>
      <c r="K1196" s="80">
        <f t="shared" si="362"/>
        <v>27</v>
      </c>
      <c r="L1196" s="80" t="str">
        <f t="shared" si="363"/>
        <v>03</v>
      </c>
      <c r="M1196" s="80">
        <f t="shared" si="364"/>
        <v>27</v>
      </c>
      <c r="N1196" s="80" t="str">
        <f t="shared" si="365"/>
        <v>'2015-03-27'</v>
      </c>
      <c r="O1196" s="80" t="str">
        <f t="shared" si="366"/>
        <v>'2015-03-27 00:00:00'</v>
      </c>
      <c r="P1196" s="7">
        <v>45743</v>
      </c>
      <c r="Q1196" s="80">
        <f t="shared" si="367"/>
        <v>2025</v>
      </c>
      <c r="R1196" s="80">
        <f t="shared" si="368"/>
        <v>3</v>
      </c>
      <c r="S1196" s="80">
        <f t="shared" si="369"/>
        <v>27</v>
      </c>
      <c r="T1196" s="80" t="str">
        <f t="shared" si="370"/>
        <v>03</v>
      </c>
      <c r="U1196" s="80">
        <f t="shared" si="371"/>
        <v>27</v>
      </c>
      <c r="V1196" s="80" t="str">
        <f t="shared" si="372"/>
        <v>'2025-03-27'</v>
      </c>
      <c r="W1196" s="80">
        <v>43</v>
      </c>
      <c r="X1196" s="80">
        <f t="shared" si="373"/>
        <v>43</v>
      </c>
      <c r="Y1196" s="6" t="s">
        <v>6068</v>
      </c>
      <c r="Z1196" s="123">
        <f>IFERROR(IF(Y1196="","null",VLOOKUP(Y1196,Marcas!$A$2:$C$2024,2,0)),"")</f>
        <v>556</v>
      </c>
      <c r="AA1196" s="6" t="s">
        <v>6069</v>
      </c>
      <c r="AB1196" s="6">
        <f>IFERROR(IF(AA1196="","",IF(AA1196="EMPORIO LEGAL",1,VLOOKUP(AA1196,Clientes!$A$2:$B$1190,2,0))),"")</f>
        <v>389</v>
      </c>
      <c r="AC1196" s="6">
        <f>IFERROR(IF(Tabla1[[#This Row],[id_control]]="null","",VLOOKUP(CONCATENATE(Tabla1[[#This Row],[CLIENTE]],"-",Tabla1[[#This Row],[id_control]]),Hoja1!$C$2:$D$1994,2,0)),"")</f>
        <v>1196</v>
      </c>
      <c r="AD1196" s="6" t="s">
        <v>6070</v>
      </c>
      <c r="AE1196" s="6"/>
      <c r="AF1196" s="6"/>
      <c r="AG1196" s="6"/>
      <c r="AH1196" s="6"/>
      <c r="AI1196" s="6"/>
      <c r="AJ1196" s="6"/>
      <c r="AK1196" s="6"/>
      <c r="AL1196" s="6">
        <v>6142201377</v>
      </c>
      <c r="AM1196" s="6"/>
      <c r="AN1196" s="6"/>
      <c r="AO1196" s="6"/>
      <c r="AP1196" s="6"/>
      <c r="AQ1196" s="6"/>
      <c r="AR1196" s="6"/>
      <c r="AS1196" s="6"/>
      <c r="AT1196" s="6"/>
      <c r="AU1196" s="6"/>
      <c r="AV1196" s="6" t="s">
        <v>6071</v>
      </c>
      <c r="AW1196" s="6"/>
      <c r="AX1196" s="6"/>
      <c r="AY1196" s="6"/>
      <c r="AZ1196" s="6"/>
      <c r="BA1196" s="6"/>
      <c r="BB1196" s="6"/>
      <c r="BC1196" s="6"/>
      <c r="BD1196" s="8">
        <v>6142201377</v>
      </c>
      <c r="BE1196" s="8">
        <v>1195</v>
      </c>
      <c r="BF1196" s="6" t="str">
        <f t="shared" si="374"/>
        <v>insert into bitacoras_estatus (numero_expediente, numero_registro, representante, fecha_inicio, fecha_vencimiento, id_cliente, id_admin, id_bitacoras_estatus, id_estatus, id_clase, id_marca, created_at, updated_at) values('1593547','','BEATRÍZ ARZAGA ESTRADA','2015-03-27','2025-03-27','389','2','1','1',43,556,'2015-03-27 00:00:00','2015-03-27 00:00:00');</v>
      </c>
      <c r="BG1196" s="6" t="str">
        <f t="shared" si="375"/>
        <v>insert into servicios_comentarios (comentario, id_admin, id_estatus, created_at, updated_at) values('CLASE 43/ CANTEN FECHA 17 DE SEPTIEMBRE DEL 2015, NEGATIVA RECIBIDA EL 7/4/16',1,1195,'2015-03-27 00:00:00','2015-03-27 00:00:00');</v>
      </c>
      <c r="BH1196" s="6" t="str">
        <f t="shared" si="376"/>
        <v>insert into servicios_comentarios (comentario, id_admin, id_estatus, created_at, updated_at) values('6142201377',1,1195,'2015-03-27 00:00:00','2015-03-27 00:00:00');</v>
      </c>
      <c r="BI1196" s="137" t="str">
        <f t="shared" si="377"/>
        <v>update bitacoras_estatus set comprobacion_uso = 1, id_estatus=5 where id=1195;</v>
      </c>
      <c r="BJ1196" s="137" t="str">
        <f t="shared" si="378"/>
        <v>update bitacoras_estatus set numero_expediente = '1593547', numero_registro = '', id_estatus = 5, fecha_inicio = '2015-03-27', fecha_vencimiento ='2025-03-27', created_at ='2015-03-27 00:00:00', updated_at ='2015-03-27 00:00:00', id_clase=43, id_marca=556, id_cliente=389, vigencia = 0 where id =1195;</v>
      </c>
      <c r="BK1196" s="137" t="str">
        <f t="shared" si="379"/>
        <v>update bitacoras_estatus set id_estatus = 5 where id =1195;</v>
      </c>
    </row>
    <row r="1197" spans="1:63">
      <c r="A1197" s="3">
        <v>1593627</v>
      </c>
      <c r="B1197" s="3">
        <v>1544838</v>
      </c>
      <c r="C1197" s="3">
        <f>IF(Tabla1[[#This Row],[No. REG.]]="","",1)</f>
        <v>1</v>
      </c>
      <c r="D1197" s="3" t="s">
        <v>46</v>
      </c>
      <c r="E1197" s="3">
        <f>IF(Tabla1[[#This Row],[STATUS]]="","",VLOOKUP(D1197,Estatus!$A$2:$B$13,2,0))</f>
        <v>10</v>
      </c>
      <c r="F1197" s="3">
        <f>IF(Tabla1[[#This Row],[STATUS]]="","",VLOOKUP(D1197,Estatus!$A$2:$I$12,9,0))</f>
        <v>1</v>
      </c>
      <c r="G1197" s="12" t="s">
        <v>6072</v>
      </c>
      <c r="H1197" s="7">
        <v>42090</v>
      </c>
      <c r="I1197" s="80">
        <f t="shared" si="360"/>
        <v>2015</v>
      </c>
      <c r="J1197" s="80">
        <f t="shared" si="361"/>
        <v>3</v>
      </c>
      <c r="K1197" s="80">
        <f t="shared" si="362"/>
        <v>27</v>
      </c>
      <c r="L1197" s="80" t="str">
        <f t="shared" si="363"/>
        <v>03</v>
      </c>
      <c r="M1197" s="80">
        <f t="shared" si="364"/>
        <v>27</v>
      </c>
      <c r="N1197" s="80" t="str">
        <f t="shared" si="365"/>
        <v>'2015-03-27'</v>
      </c>
      <c r="O1197" s="80" t="str">
        <f t="shared" si="366"/>
        <v>'2015-03-27 00:00:00'</v>
      </c>
      <c r="P1197" s="7">
        <v>45743</v>
      </c>
      <c r="Q1197" s="80">
        <f t="shared" si="367"/>
        <v>2025</v>
      </c>
      <c r="R1197" s="80">
        <f t="shared" si="368"/>
        <v>3</v>
      </c>
      <c r="S1197" s="80">
        <f t="shared" si="369"/>
        <v>27</v>
      </c>
      <c r="T1197" s="80" t="str">
        <f t="shared" si="370"/>
        <v>03</v>
      </c>
      <c r="U1197" s="80">
        <f t="shared" si="371"/>
        <v>27</v>
      </c>
      <c r="V1197" s="80" t="str">
        <f t="shared" si="372"/>
        <v>'2025-03-27'</v>
      </c>
      <c r="W1197" s="80">
        <v>41</v>
      </c>
      <c r="X1197" s="80">
        <f t="shared" si="373"/>
        <v>41</v>
      </c>
      <c r="Y1197" s="3" t="s">
        <v>6073</v>
      </c>
      <c r="Z1197" s="124">
        <f>IFERROR(IF(Y1197="","null",VLOOKUP(Y1197,Marcas!$A$2:$C$2024,2,0)),"")</f>
        <v>941</v>
      </c>
      <c r="AA1197" s="3" t="s">
        <v>6073</v>
      </c>
      <c r="AB1197" s="3">
        <f>IFERROR(IF(AA1197="","",IF(AA1197="EMPORIO LEGAL",1,VLOOKUP(AA1197,Clientes!$A$2:$B$1190,2,0))),"")</f>
        <v>672</v>
      </c>
      <c r="AC1197" s="3">
        <f>IFERROR(IF(Tabla1[[#This Row],[id_control]]="null","",VLOOKUP(CONCATENATE(Tabla1[[#This Row],[CLIENTE]],"-",Tabla1[[#This Row],[id_control]]),Hoja1!$C$2:$D$1994,2,0)),"")</f>
        <v>1197</v>
      </c>
      <c r="AD1197" s="3" t="s">
        <v>6074</v>
      </c>
      <c r="AE1197" s="3"/>
      <c r="AF1197" s="3"/>
      <c r="AG1197" s="3"/>
      <c r="AH1197" s="3"/>
      <c r="AI1197" s="3"/>
      <c r="AJ1197" s="3"/>
      <c r="AK1197" s="3"/>
      <c r="AL1197" s="3">
        <v>6141413843</v>
      </c>
      <c r="AM1197" s="6"/>
      <c r="AN1197" s="6"/>
      <c r="AO1197" s="6"/>
      <c r="AP1197" s="6"/>
      <c r="AQ1197" s="6"/>
      <c r="AR1197" s="6"/>
      <c r="AS1197" s="6"/>
      <c r="AT1197" s="6"/>
      <c r="AU1197" s="6"/>
      <c r="AV1197" s="6" t="s">
        <v>6075</v>
      </c>
      <c r="AW1197" s="6"/>
      <c r="AX1197" s="6"/>
      <c r="AY1197" s="6"/>
      <c r="AZ1197" s="6"/>
      <c r="BA1197" s="6"/>
      <c r="BB1197" s="6"/>
      <c r="BC1197" s="6"/>
      <c r="BD1197" s="6">
        <v>6141413843</v>
      </c>
      <c r="BE1197" s="8">
        <v>1196</v>
      </c>
      <c r="BF1197" s="6" t="str">
        <f t="shared" si="374"/>
        <v>insert into bitacoras_estatus (numero_expediente, numero_registro, representante, fecha_inicio, fecha_vencimiento, id_cliente, id_admin, id_bitacoras_estatus, id_estatus, id_clase, id_marca, created_at, updated_at) values('1593627','1544838','GUADALUPE ROSA EMMA CORRAL CORRAL','2015-03-27','2025-03-27','672','2','1','1',41,941,'2015-03-27 00:00:00','2015-03-27 00:00:00');</v>
      </c>
      <c r="BG1197" s="6" t="str">
        <f t="shared" si="375"/>
        <v>insert into servicios_comentarios (comentario, id_admin, id_estatus, created_at, updated_at) values('CLASE 41 TITULO RECIBIDO 25/08/2015',1,1196,'2015-03-27 00:00:00','2015-03-27 00:00:00');</v>
      </c>
      <c r="BH1197" s="6" t="str">
        <f t="shared" si="376"/>
        <v>insert into servicios_comentarios (comentario, id_admin, id_estatus, created_at, updated_at) values('6141413843',1,1196,'2015-03-27 00:00:00','2015-03-27 00:00:00');</v>
      </c>
      <c r="BI1197" s="137" t="str">
        <f t="shared" si="377"/>
        <v>update bitacoras_estatus set comprobacion_uso = 1, id_estatus=10 where id=1196;</v>
      </c>
      <c r="BJ1197" s="137" t="str">
        <f t="shared" si="378"/>
        <v>update bitacoras_estatus set numero_expediente = '1593627', numero_registro = '1544838', id_estatus = 10, fecha_inicio = '2015-03-27', fecha_vencimiento ='2025-03-27', created_at ='2015-03-27 00:00:00', updated_at ='2015-03-27 00:00:00', id_clase=41, id_marca=941, id_cliente=672, vigencia = 1 where id =1196;</v>
      </c>
      <c r="BK1197" s="137" t="str">
        <f t="shared" si="379"/>
        <v>update bitacoras_estatus set id_estatus = 10 where id =1196;</v>
      </c>
    </row>
    <row r="1198" spans="1:63" ht="53">
      <c r="A1198" s="3">
        <v>1593629</v>
      </c>
      <c r="B1198" s="3">
        <v>1593031</v>
      </c>
      <c r="C1198" s="3">
        <f>IF(Tabla1[[#This Row],[No. REG.]]="","",1)</f>
        <v>1</v>
      </c>
      <c r="D1198" s="3" t="s">
        <v>46</v>
      </c>
      <c r="E1198" s="3">
        <f>IF(Tabla1[[#This Row],[STATUS]]="","",VLOOKUP(D1198,Estatus!$A$2:$B$13,2,0))</f>
        <v>10</v>
      </c>
      <c r="F1198" s="3">
        <f>IF(Tabla1[[#This Row],[STATUS]]="","",VLOOKUP(D1198,Estatus!$A$2:$I$12,9,0))</f>
        <v>1</v>
      </c>
      <c r="G1198" s="12" t="s">
        <v>6076</v>
      </c>
      <c r="H1198" s="7">
        <v>42090</v>
      </c>
      <c r="I1198" s="80">
        <f t="shared" si="360"/>
        <v>2015</v>
      </c>
      <c r="J1198" s="80">
        <f t="shared" si="361"/>
        <v>3</v>
      </c>
      <c r="K1198" s="80">
        <f t="shared" si="362"/>
        <v>27</v>
      </c>
      <c r="L1198" s="80" t="str">
        <f t="shared" si="363"/>
        <v>03</v>
      </c>
      <c r="M1198" s="80">
        <f t="shared" si="364"/>
        <v>27</v>
      </c>
      <c r="N1198" s="80" t="str">
        <f t="shared" si="365"/>
        <v>'2015-03-27'</v>
      </c>
      <c r="O1198" s="80" t="str">
        <f t="shared" si="366"/>
        <v>'2015-03-27 00:00:00'</v>
      </c>
      <c r="P1198" s="7">
        <v>45743</v>
      </c>
      <c r="Q1198" s="80">
        <f t="shared" si="367"/>
        <v>2025</v>
      </c>
      <c r="R1198" s="80">
        <f t="shared" si="368"/>
        <v>3</v>
      </c>
      <c r="S1198" s="80">
        <f t="shared" si="369"/>
        <v>27</v>
      </c>
      <c r="T1198" s="80" t="str">
        <f t="shared" si="370"/>
        <v>03</v>
      </c>
      <c r="U1198" s="80">
        <f t="shared" si="371"/>
        <v>27</v>
      </c>
      <c r="V1198" s="80" t="str">
        <f t="shared" si="372"/>
        <v>'2025-03-27'</v>
      </c>
      <c r="W1198" s="80">
        <v>41</v>
      </c>
      <c r="X1198" s="80">
        <f t="shared" si="373"/>
        <v>41</v>
      </c>
      <c r="Y1198" s="3" t="s">
        <v>6077</v>
      </c>
      <c r="Z1198" s="124">
        <f>IFERROR(IF(Y1198="","null",VLOOKUP(Y1198,Marcas!$A$2:$C$2024,2,0)),"")</f>
        <v>961</v>
      </c>
      <c r="AA1198" s="3" t="s">
        <v>6078</v>
      </c>
      <c r="AB1198" s="3">
        <f>IFERROR(IF(AA1198="","",IF(AA1198="EMPORIO LEGAL",1,VLOOKUP(AA1198,Clientes!$A$2:$B$1190,2,0))),"")</f>
        <v>699</v>
      </c>
      <c r="AC1198" s="3">
        <f>IFERROR(IF(Tabla1[[#This Row],[id_control]]="null","",VLOOKUP(CONCATENATE(Tabla1[[#This Row],[CLIENTE]],"-",Tabla1[[#This Row],[id_control]]),Hoja1!$C$2:$D$1994,2,0)),"")</f>
        <v>1198</v>
      </c>
      <c r="AD1198" s="3" t="s">
        <v>6079</v>
      </c>
      <c r="AE1198" s="3"/>
      <c r="AF1198" s="3"/>
      <c r="AG1198" s="3"/>
      <c r="AH1198" s="3"/>
      <c r="AI1198" s="3"/>
      <c r="AJ1198" s="3"/>
      <c r="AK1198" s="3"/>
      <c r="AL1198" s="3" t="s">
        <v>6080</v>
      </c>
      <c r="AM1198" s="6"/>
      <c r="AN1198" s="6"/>
      <c r="AO1198" s="6"/>
      <c r="AP1198" s="6"/>
      <c r="AQ1198" s="6"/>
      <c r="AR1198" s="6"/>
      <c r="AS1198" s="6"/>
      <c r="AT1198" s="6"/>
      <c r="AU1198" s="6"/>
      <c r="AV1198" s="8" t="s">
        <v>6081</v>
      </c>
      <c r="AW1198" s="6"/>
      <c r="AX1198" s="6"/>
      <c r="AY1198" s="6"/>
      <c r="AZ1198" s="6"/>
      <c r="BA1198" s="6"/>
      <c r="BB1198" s="6"/>
      <c r="BC1198" s="6"/>
      <c r="BD1198" s="8" t="s">
        <v>6082</v>
      </c>
      <c r="BE1198" s="8">
        <v>1197</v>
      </c>
      <c r="BF1198" s="6" t="str">
        <f t="shared" si="374"/>
        <v>insert into bitacoras_estatus (numero_expediente, numero_registro, representante, fecha_inicio, fecha_vencimiento, id_cliente, id_admin, id_bitacoras_estatus, id_estatus, id_clase, id_marca, created_at, updated_at) values('1593629','1593031','MAURICIO PÉREZ CARCAÑo','2015-03-27','2025-03-27','699','2','1','1',41,961,'2015-03-27 00:00:00','2015-03-27 00:00:00');</v>
      </c>
      <c r="BG1198" s="6" t="str">
        <f t="shared" si="375"/>
        <v>insert into servicios_comentarios (comentario, id_admin, id_estatus, created_at, updated_at) values('CLASE 41, requisitos recibidos 19 de junio de 2015/ CONTESTACIÓN DE REQUISITOS EN FECHA 14 DE JULIO DEL 2015. TITULO RECIBIDO LE 4 FEB 16',1,1197,'2015-03-27 00:00:00','2015-03-27 00:00:00');</v>
      </c>
      <c r="BH1198" s="6" t="str">
        <f t="shared" si="376"/>
        <v>insert into servicios_comentarios (comentario, id_admin, id_estatus, created_at, updated_at) values('01 55 55 25 91 26',1,1197,'2015-03-27 00:00:00','2015-03-27 00:00:00');</v>
      </c>
      <c r="BI1198" s="137" t="str">
        <f t="shared" si="377"/>
        <v>update bitacoras_estatus set comprobacion_uso = 1, id_estatus=10 where id=1197;</v>
      </c>
      <c r="BJ1198" s="137" t="str">
        <f t="shared" si="378"/>
        <v>update bitacoras_estatus set numero_expediente = '1593629', numero_registro = '1593031', id_estatus = 10, fecha_inicio = '2015-03-27', fecha_vencimiento ='2025-03-27', created_at ='2015-03-27 00:00:00', updated_at ='2015-03-27 00:00:00', id_clase=41, id_marca=961, id_cliente=699, vigencia = 1 where id =1197;</v>
      </c>
      <c r="BK1198" s="137" t="str">
        <f t="shared" si="379"/>
        <v>update bitacoras_estatus set id_estatus = 10 where id =1197;</v>
      </c>
    </row>
    <row r="1199" spans="1:63">
      <c r="A1199" s="3">
        <v>1593559</v>
      </c>
      <c r="B1199" s="3">
        <v>1551410</v>
      </c>
      <c r="C1199" s="3">
        <f>IF(Tabla1[[#This Row],[No. REG.]]="","",1)</f>
        <v>1</v>
      </c>
      <c r="D1199" s="3" t="s">
        <v>46</v>
      </c>
      <c r="E1199" s="3">
        <f>IF(Tabla1[[#This Row],[STATUS]]="","",VLOOKUP(D1199,Estatus!$A$2:$B$13,2,0))</f>
        <v>10</v>
      </c>
      <c r="F1199" s="3">
        <f>IF(Tabla1[[#This Row],[STATUS]]="","",VLOOKUP(D1199,Estatus!$A$2:$I$12,9,0))</f>
        <v>1</v>
      </c>
      <c r="G1199" s="12" t="s">
        <v>6083</v>
      </c>
      <c r="H1199" s="7">
        <v>42090</v>
      </c>
      <c r="I1199" s="80">
        <f t="shared" si="360"/>
        <v>2015</v>
      </c>
      <c r="J1199" s="80">
        <f t="shared" si="361"/>
        <v>3</v>
      </c>
      <c r="K1199" s="80">
        <f t="shared" si="362"/>
        <v>27</v>
      </c>
      <c r="L1199" s="80" t="str">
        <f t="shared" si="363"/>
        <v>03</v>
      </c>
      <c r="M1199" s="80">
        <f t="shared" si="364"/>
        <v>27</v>
      </c>
      <c r="N1199" s="80" t="str">
        <f t="shared" si="365"/>
        <v>'2015-03-27'</v>
      </c>
      <c r="O1199" s="80" t="str">
        <f t="shared" si="366"/>
        <v>'2015-03-27 00:00:00'</v>
      </c>
      <c r="P1199" s="7">
        <v>45743</v>
      </c>
      <c r="Q1199" s="80">
        <f t="shared" si="367"/>
        <v>2025</v>
      </c>
      <c r="R1199" s="80">
        <f t="shared" si="368"/>
        <v>3</v>
      </c>
      <c r="S1199" s="80">
        <f t="shared" si="369"/>
        <v>27</v>
      </c>
      <c r="T1199" s="80" t="str">
        <f t="shared" si="370"/>
        <v>03</v>
      </c>
      <c r="U1199" s="80">
        <f t="shared" si="371"/>
        <v>27</v>
      </c>
      <c r="V1199" s="80" t="str">
        <f t="shared" si="372"/>
        <v>'2025-03-27'</v>
      </c>
      <c r="W1199" s="80">
        <v>42</v>
      </c>
      <c r="X1199" s="80">
        <f t="shared" si="373"/>
        <v>42</v>
      </c>
      <c r="Y1199" s="3" t="s">
        <v>6084</v>
      </c>
      <c r="Z1199" s="124">
        <f>IFERROR(IF(Y1199="","null",VLOOKUP(Y1199,Marcas!$A$2:$C$2024,2,0)),"")</f>
        <v>1055</v>
      </c>
      <c r="AA1199" s="3" t="s">
        <v>3659</v>
      </c>
      <c r="AB1199" s="3">
        <f>IFERROR(IF(AA1199="","",IF(AA1199="EMPORIO LEGAL",1,VLOOKUP(AA1199,Clientes!$A$2:$B$1190,2,0))),"")</f>
        <v>441</v>
      </c>
      <c r="AC1199" s="3">
        <f>IFERROR(IF(Tabla1[[#This Row],[id_control]]="null","",VLOOKUP(CONCATENATE(Tabla1[[#This Row],[CLIENTE]],"-",Tabla1[[#This Row],[id_control]]),Hoja1!$C$2:$D$1994,2,0)),"")</f>
        <v>1199</v>
      </c>
      <c r="AD1199" s="3" t="s">
        <v>6085</v>
      </c>
      <c r="AE1199" s="3"/>
      <c r="AF1199" s="3"/>
      <c r="AG1199" s="3"/>
      <c r="AH1199" s="3"/>
      <c r="AI1199" s="3"/>
      <c r="AJ1199" s="3"/>
      <c r="AK1199" s="3"/>
      <c r="AL1199" s="3" t="s">
        <v>6086</v>
      </c>
      <c r="AM1199" s="5" t="s">
        <v>6087</v>
      </c>
      <c r="AN1199" s="6"/>
      <c r="AO1199" s="6"/>
      <c r="AP1199" s="6"/>
      <c r="AQ1199" s="6"/>
      <c r="AR1199" s="6"/>
      <c r="AS1199" s="6"/>
      <c r="AT1199" s="6"/>
      <c r="AU1199" s="6"/>
      <c r="AV1199" s="6" t="s">
        <v>3662</v>
      </c>
      <c r="AW1199" s="6"/>
      <c r="AX1199" s="6"/>
      <c r="AY1199" s="6"/>
      <c r="AZ1199" s="6"/>
      <c r="BA1199" s="6"/>
      <c r="BB1199" s="6"/>
      <c r="BC1199" s="6"/>
      <c r="BD1199" s="8" t="s">
        <v>3661</v>
      </c>
      <c r="BE1199" s="8">
        <v>1198</v>
      </c>
      <c r="BF1199" s="6" t="str">
        <f t="shared" si="374"/>
        <v>insert into bitacoras_estatus (numero_expediente, numero_registro, representante, fecha_inicio, fecha_vencimiento, id_cliente, id_admin, id_bitacoras_estatus, id_estatus, id_clase, id_marca, created_at, updated_at) values('1593559','1551410','AGUSTÍN LÓPEZ DAUMAS','2015-03-27','2025-03-27','441','2','1','1',42,1055,'2015-03-27 00:00:00','2015-03-27 00:00:00');</v>
      </c>
      <c r="BG1199" s="6" t="str">
        <f t="shared" si="375"/>
        <v>insert into servicios_comentarios (comentario, id_admin, id_estatus, created_at, updated_at) values('CLASE 42 TITULO ENTREGADO 04/09/2015',1,1198,'2015-03-27 00:00:00','2015-03-27 00:00:00');</v>
      </c>
      <c r="BH1199" s="6" t="str">
        <f t="shared" si="376"/>
        <v>insert into servicios_comentarios (comentario, id_admin, id_estatus, created_at, updated_at) values('614 483 21 70 cel. 55 444 94024',1,1198,'2015-03-27 00:00:00','2015-03-27 00:00:00');</v>
      </c>
      <c r="BI1199" s="137" t="str">
        <f t="shared" si="377"/>
        <v>update bitacoras_estatus set comprobacion_uso = 1, id_estatus=10 where id=1198;</v>
      </c>
      <c r="BJ1199" s="137" t="str">
        <f t="shared" si="378"/>
        <v>update bitacoras_estatus set numero_expediente = '1593559', numero_registro = '1551410', id_estatus = 10, fecha_inicio = '2015-03-27', fecha_vencimiento ='2025-03-27', created_at ='2015-03-27 00:00:00', updated_at ='2015-03-27 00:00:00', id_clase=42, id_marca=1055, id_cliente=441, vigencia = 1 where id =1198;</v>
      </c>
      <c r="BK1199" s="137" t="str">
        <f t="shared" si="379"/>
        <v>update bitacoras_estatus set id_estatus = 10 where id =1198;</v>
      </c>
    </row>
    <row r="1200" spans="1:63" ht="27">
      <c r="A1200" s="3">
        <v>1593634</v>
      </c>
      <c r="B1200" s="3">
        <v>1543884</v>
      </c>
      <c r="C1200" s="3">
        <f>IF(Tabla1[[#This Row],[No. REG.]]="","",1)</f>
        <v>1</v>
      </c>
      <c r="D1200" s="3" t="s">
        <v>46</v>
      </c>
      <c r="E1200" s="3">
        <f>IF(Tabla1[[#This Row],[STATUS]]="","",VLOOKUP(D1200,Estatus!$A$2:$B$13,2,0))</f>
        <v>10</v>
      </c>
      <c r="F1200" s="3">
        <f>IF(Tabla1[[#This Row],[STATUS]]="","",VLOOKUP(D1200,Estatus!$A$2:$I$12,9,0))</f>
        <v>1</v>
      </c>
      <c r="G1200" s="12" t="s">
        <v>6088</v>
      </c>
      <c r="H1200" s="7">
        <v>42090</v>
      </c>
      <c r="I1200" s="80">
        <f t="shared" si="360"/>
        <v>2015</v>
      </c>
      <c r="J1200" s="80">
        <f t="shared" si="361"/>
        <v>3</v>
      </c>
      <c r="K1200" s="80">
        <f t="shared" si="362"/>
        <v>27</v>
      </c>
      <c r="L1200" s="80" t="str">
        <f t="shared" si="363"/>
        <v>03</v>
      </c>
      <c r="M1200" s="80">
        <f t="shared" si="364"/>
        <v>27</v>
      </c>
      <c r="N1200" s="80" t="str">
        <f t="shared" si="365"/>
        <v>'2015-03-27'</v>
      </c>
      <c r="O1200" s="80" t="str">
        <f t="shared" si="366"/>
        <v>'2015-03-27 00:00:00'</v>
      </c>
      <c r="P1200" s="7">
        <v>45743</v>
      </c>
      <c r="Q1200" s="80">
        <f t="shared" si="367"/>
        <v>2025</v>
      </c>
      <c r="R1200" s="80">
        <f t="shared" si="368"/>
        <v>3</v>
      </c>
      <c r="S1200" s="80">
        <f t="shared" si="369"/>
        <v>27</v>
      </c>
      <c r="T1200" s="80" t="str">
        <f t="shared" si="370"/>
        <v>03</v>
      </c>
      <c r="U1200" s="80">
        <f t="shared" si="371"/>
        <v>27</v>
      </c>
      <c r="V1200" s="80" t="str">
        <f t="shared" si="372"/>
        <v>'2025-03-27'</v>
      </c>
      <c r="W1200" s="80">
        <v>43</v>
      </c>
      <c r="X1200" s="80">
        <f t="shared" si="373"/>
        <v>43</v>
      </c>
      <c r="Y1200" s="3" t="s">
        <v>1312</v>
      </c>
      <c r="Z1200" s="124">
        <f>IFERROR(IF(Y1200="","null",VLOOKUP(Y1200,Marcas!$A$2:$C$2024,2,0)),"")</f>
        <v>1248</v>
      </c>
      <c r="AA1200" s="3" t="s">
        <v>1313</v>
      </c>
      <c r="AB1200" s="3">
        <f>IFERROR(IF(AA1200="","",IF(AA1200="EMPORIO LEGAL",1,VLOOKUP(AA1200,Clientes!$A$2:$B$1190,2,0))),"")</f>
        <v>884</v>
      </c>
      <c r="AC1200" s="3">
        <f>IFERROR(IF(Tabla1[[#This Row],[id_control]]="null","",VLOOKUP(CONCATENATE(Tabla1[[#This Row],[CLIENTE]],"-",Tabla1[[#This Row],[id_control]]),Hoja1!$C$2:$D$1994,2,0)),"")</f>
        <v>241</v>
      </c>
      <c r="AD1200" s="3" t="s">
        <v>1189</v>
      </c>
      <c r="AE1200" s="3"/>
      <c r="AF1200" s="3"/>
      <c r="AG1200" s="3"/>
      <c r="AH1200" s="3"/>
      <c r="AI1200" s="3"/>
      <c r="AJ1200" s="3"/>
      <c r="AK1200" s="3"/>
      <c r="AL1200" s="3" t="s">
        <v>6089</v>
      </c>
      <c r="AM1200" s="5" t="s">
        <v>1316</v>
      </c>
      <c r="AN1200" s="5" t="s">
        <v>1191</v>
      </c>
      <c r="AO1200" s="6"/>
      <c r="AP1200" s="6"/>
      <c r="AQ1200" s="6"/>
      <c r="AR1200" s="6"/>
      <c r="AS1200" s="6"/>
      <c r="AT1200" s="6"/>
      <c r="AU1200" s="6"/>
      <c r="AV1200" s="6" t="s">
        <v>1187</v>
      </c>
      <c r="AW1200" s="6"/>
      <c r="AX1200" s="6"/>
      <c r="AY1200" s="6"/>
      <c r="AZ1200" s="6"/>
      <c r="BA1200" s="6"/>
      <c r="BB1200" s="6"/>
      <c r="BC1200" s="6"/>
      <c r="BD1200" s="6" t="s">
        <v>1318</v>
      </c>
      <c r="BE1200" s="8">
        <v>1199</v>
      </c>
      <c r="BF1200" s="6" t="str">
        <f t="shared" si="374"/>
        <v>insert into bitacoras_estatus (numero_expediente, numero_registro, representante, fecha_inicio, fecha_vencimiento, id_cliente, id_admin, id_bitacoras_estatus, id_estatus, id_clase, id_marca, created_at, updated_at) values('1593634','1543884','ENRIQUE TARANGO FLORES','2015-03-27','2025-03-27','884','2','1','1',43,1248,'2015-03-27 00:00:00','2015-03-27 00:00:00');</v>
      </c>
      <c r="BG1200" s="6" t="str">
        <f t="shared" si="375"/>
        <v>insert into servicios_comentarios (comentario, id_admin, id_estatus, created_at, updated_at) values('CLASE 43 (NOMINATIVA TITULO RECIBIDO 06 DE AGOSTO DE 2015',1,1199,'2015-03-27 00:00:00','2015-03-27 00:00:00');</v>
      </c>
      <c r="BH1200" s="6" t="str">
        <f t="shared" si="376"/>
        <v>insert into servicios_comentarios (comentario, id_admin, id_estatus, created_at, updated_at) values('4 23 07 13 VRL.- 2 93 88 44. cel nydia arredondo 614 4 09 91 97',1,1199,'2015-03-27 00:00:00','2015-03-27 00:00:00');</v>
      </c>
      <c r="BI1200" s="137" t="str">
        <f t="shared" si="377"/>
        <v>update bitacoras_estatus set comprobacion_uso = 1, id_estatus=10 where id=1199;</v>
      </c>
      <c r="BJ1200" s="137" t="str">
        <f t="shared" si="378"/>
        <v>update bitacoras_estatus set numero_expediente = '1593634', numero_registro = '1543884', id_estatus = 10, fecha_inicio = '2015-03-27', fecha_vencimiento ='2025-03-27', created_at ='2015-03-27 00:00:00', updated_at ='2015-03-27 00:00:00', id_clase=43, id_marca=1248, id_cliente=884, vigencia = 1 where id =1199;</v>
      </c>
      <c r="BK1200" s="137" t="str">
        <f t="shared" si="379"/>
        <v>update bitacoras_estatus set id_estatus = 10 where id =1199;</v>
      </c>
    </row>
    <row r="1201" spans="1:63">
      <c r="A1201" s="3">
        <v>1593604</v>
      </c>
      <c r="B1201" s="3">
        <v>1548959</v>
      </c>
      <c r="C1201" s="3">
        <f>IF(Tabla1[[#This Row],[No. REG.]]="","",1)</f>
        <v>1</v>
      </c>
      <c r="D1201" s="3" t="s">
        <v>46</v>
      </c>
      <c r="E1201" s="3">
        <f>IF(Tabla1[[#This Row],[STATUS]]="","",VLOOKUP(D1201,Estatus!$A$2:$B$13,2,0))</f>
        <v>10</v>
      </c>
      <c r="F1201" s="3">
        <f>IF(Tabla1[[#This Row],[STATUS]]="","",VLOOKUP(D1201,Estatus!$A$2:$I$12,9,0))</f>
        <v>1</v>
      </c>
      <c r="G1201" s="12" t="s">
        <v>6090</v>
      </c>
      <c r="H1201" s="7">
        <v>42090</v>
      </c>
      <c r="I1201" s="80">
        <f t="shared" si="360"/>
        <v>2015</v>
      </c>
      <c r="J1201" s="80">
        <f t="shared" si="361"/>
        <v>3</v>
      </c>
      <c r="K1201" s="80">
        <f t="shared" si="362"/>
        <v>27</v>
      </c>
      <c r="L1201" s="80" t="str">
        <f t="shared" si="363"/>
        <v>03</v>
      </c>
      <c r="M1201" s="80">
        <f t="shared" si="364"/>
        <v>27</v>
      </c>
      <c r="N1201" s="80" t="str">
        <f t="shared" si="365"/>
        <v>'2015-03-27'</v>
      </c>
      <c r="O1201" s="80" t="str">
        <f t="shared" si="366"/>
        <v>'2015-03-27 00:00:00'</v>
      </c>
      <c r="P1201" s="7">
        <v>45743</v>
      </c>
      <c r="Q1201" s="80">
        <f t="shared" si="367"/>
        <v>2025</v>
      </c>
      <c r="R1201" s="80">
        <f t="shared" si="368"/>
        <v>3</v>
      </c>
      <c r="S1201" s="80">
        <f t="shared" si="369"/>
        <v>27</v>
      </c>
      <c r="T1201" s="80" t="str">
        <f t="shared" si="370"/>
        <v>03</v>
      </c>
      <c r="U1201" s="80">
        <f t="shared" si="371"/>
        <v>27</v>
      </c>
      <c r="V1201" s="80" t="str">
        <f t="shared" si="372"/>
        <v>'2025-03-27'</v>
      </c>
      <c r="W1201" s="80">
        <v>35</v>
      </c>
      <c r="X1201" s="80">
        <f t="shared" si="373"/>
        <v>35</v>
      </c>
      <c r="Y1201" s="3" t="s">
        <v>6091</v>
      </c>
      <c r="Z1201" s="124">
        <f>IFERROR(IF(Y1201="","null",VLOOKUP(Y1201,Marcas!$A$2:$C$2024,2,0)),"")</f>
        <v>1281</v>
      </c>
      <c r="AA1201" s="3" t="s">
        <v>4226</v>
      </c>
      <c r="AB1201" s="3">
        <f>IFERROR(IF(AA1201="","",IF(AA1201="EMPORIO LEGAL",1,VLOOKUP(AA1201,Clientes!$A$2:$B$1190,2,0))),"")</f>
        <v>326</v>
      </c>
      <c r="AC1201" s="3">
        <f>IFERROR(IF(Tabla1[[#This Row],[id_control]]="null","",VLOOKUP(CONCATENATE(Tabla1[[#This Row],[CLIENTE]],"-",Tabla1[[#This Row],[id_control]]),Hoja1!$C$2:$D$1994,2,0)),"")</f>
        <v>1201</v>
      </c>
      <c r="AD1201" s="3" t="s">
        <v>6092</v>
      </c>
      <c r="AE1201" s="3"/>
      <c r="AF1201" s="3"/>
      <c r="AG1201" s="3"/>
      <c r="AH1201" s="3"/>
      <c r="AI1201" s="3"/>
      <c r="AJ1201" s="3"/>
      <c r="AK1201" s="3"/>
      <c r="AL1201" s="3" t="s">
        <v>2653</v>
      </c>
      <c r="AM1201" s="6"/>
      <c r="AN1201" s="6"/>
      <c r="AO1201" s="6"/>
      <c r="AP1201" s="6"/>
      <c r="AQ1201" s="6"/>
      <c r="AR1201" s="6"/>
      <c r="AS1201" s="6"/>
      <c r="AT1201" s="6"/>
      <c r="AU1201" s="6"/>
      <c r="AV1201" s="4" t="s">
        <v>4232</v>
      </c>
      <c r="AW1201" s="15" t="s">
        <v>4233</v>
      </c>
      <c r="AX1201" s="6"/>
      <c r="AY1201" s="6"/>
      <c r="AZ1201" s="6"/>
      <c r="BA1201" s="6"/>
      <c r="BB1201" s="6"/>
      <c r="BC1201" s="6"/>
      <c r="BD1201" s="8" t="s">
        <v>2653</v>
      </c>
      <c r="BE1201" s="8">
        <v>1200</v>
      </c>
      <c r="BF1201" s="6" t="str">
        <f t="shared" si="374"/>
        <v>insert into bitacoras_estatus (numero_expediente, numero_registro, representante, fecha_inicio, fecha_vencimiento, id_cliente, id_admin, id_bitacoras_estatus, id_estatus, id_clase, id_marca, created_at, updated_at) values('1593604','1548959','MARIO HUMBERTO MEDINA DUARTE, TANIA PARDO CLEMENTINA VELA DE MEDINA','2015-03-27','2025-03-27','326','2','1','1',35,1281,'2015-03-27 00:00:00','2015-03-27 00:00:00');</v>
      </c>
      <c r="BG1201" s="6" t="str">
        <f t="shared" si="375"/>
        <v>insert into servicios_comentarios (comentario, id_admin, id_estatus, created_at, updated_at) values('CLASE 35 TITULO ENTREGADI 04/09/2015',1,1200,'2015-03-27 00:00:00','2015-03-27 00:00:00');</v>
      </c>
      <c r="BH1201" s="6" t="str">
        <f t="shared" si="376"/>
        <v>insert into servicios_comentarios (comentario, id_admin, id_estatus, created_at, updated_at) values('442-9100',1,1200,'2015-03-27 00:00:00','2015-03-27 00:00:00');</v>
      </c>
      <c r="BI1201" s="137" t="str">
        <f t="shared" si="377"/>
        <v>update bitacoras_estatus set comprobacion_uso = 1, id_estatus=10 where id=1200;</v>
      </c>
      <c r="BJ1201" s="137" t="str">
        <f t="shared" si="378"/>
        <v>update bitacoras_estatus set numero_expediente = '1593604', numero_registro = '1548959', id_estatus = 10, fecha_inicio = '2015-03-27', fecha_vencimiento ='2025-03-27', created_at ='2015-03-27 00:00:00', updated_at ='2015-03-27 00:00:00', id_clase=35, id_marca=1281, id_cliente=326, vigencia = 1 where id =1200;</v>
      </c>
      <c r="BK1201" s="137" t="str">
        <f t="shared" si="379"/>
        <v>update bitacoras_estatus set id_estatus = 10 where id =1200;</v>
      </c>
    </row>
    <row r="1202" spans="1:63" ht="53">
      <c r="A1202" s="3">
        <v>1593618</v>
      </c>
      <c r="B1202" s="3">
        <v>1581978</v>
      </c>
      <c r="C1202" s="3">
        <f>IF(Tabla1[[#This Row],[No. REG.]]="","",1)</f>
        <v>1</v>
      </c>
      <c r="D1202" s="3" t="s">
        <v>46</v>
      </c>
      <c r="E1202" s="3">
        <f>IF(Tabla1[[#This Row],[STATUS]]="","",VLOOKUP(D1202,Estatus!$A$2:$B$13,2,0))</f>
        <v>10</v>
      </c>
      <c r="F1202" s="3">
        <f>IF(Tabla1[[#This Row],[STATUS]]="","",VLOOKUP(D1202,Estatus!$A$2:$I$12,9,0))</f>
        <v>1</v>
      </c>
      <c r="G1202" s="12" t="s">
        <v>6093</v>
      </c>
      <c r="H1202" s="7">
        <v>42090</v>
      </c>
      <c r="I1202" s="80">
        <f t="shared" si="360"/>
        <v>2015</v>
      </c>
      <c r="J1202" s="80">
        <f t="shared" si="361"/>
        <v>3</v>
      </c>
      <c r="K1202" s="80">
        <f t="shared" si="362"/>
        <v>27</v>
      </c>
      <c r="L1202" s="80" t="str">
        <f t="shared" si="363"/>
        <v>03</v>
      </c>
      <c r="M1202" s="80">
        <f t="shared" si="364"/>
        <v>27</v>
      </c>
      <c r="N1202" s="80" t="str">
        <f t="shared" si="365"/>
        <v>'2015-03-27'</v>
      </c>
      <c r="O1202" s="80" t="str">
        <f t="shared" si="366"/>
        <v>'2015-03-27 00:00:00'</v>
      </c>
      <c r="P1202" s="7">
        <v>45743</v>
      </c>
      <c r="Q1202" s="80">
        <f t="shared" si="367"/>
        <v>2025</v>
      </c>
      <c r="R1202" s="80">
        <f t="shared" si="368"/>
        <v>3</v>
      </c>
      <c r="S1202" s="80">
        <f t="shared" si="369"/>
        <v>27</v>
      </c>
      <c r="T1202" s="80" t="str">
        <f t="shared" si="370"/>
        <v>03</v>
      </c>
      <c r="U1202" s="80">
        <f t="shared" si="371"/>
        <v>27</v>
      </c>
      <c r="V1202" s="80" t="str">
        <f t="shared" si="372"/>
        <v>'2025-03-27'</v>
      </c>
      <c r="W1202" s="80">
        <v>20</v>
      </c>
      <c r="X1202" s="80">
        <f t="shared" si="373"/>
        <v>20</v>
      </c>
      <c r="Y1202" s="3" t="s">
        <v>6091</v>
      </c>
      <c r="Z1202" s="124">
        <f>IFERROR(IF(Y1202="","null",VLOOKUP(Y1202,Marcas!$A$2:$C$2024,2,0)),"")</f>
        <v>1281</v>
      </c>
      <c r="AA1202" s="3" t="s">
        <v>4226</v>
      </c>
      <c r="AB1202" s="3">
        <f>IFERROR(IF(AA1202="","",IF(AA1202="EMPORIO LEGAL",1,VLOOKUP(AA1202,Clientes!$A$2:$B$1190,2,0))),"")</f>
        <v>326</v>
      </c>
      <c r="AC1202" s="3">
        <f>IFERROR(IF(Tabla1[[#This Row],[id_control]]="null","",VLOOKUP(CONCATENATE(Tabla1[[#This Row],[CLIENTE]],"-",Tabla1[[#This Row],[id_control]]),Hoja1!$C$2:$D$1994,2,0)),"")</f>
        <v>1201</v>
      </c>
      <c r="AD1202" s="3" t="s">
        <v>6092</v>
      </c>
      <c r="AE1202" s="3"/>
      <c r="AF1202" s="3"/>
      <c r="AG1202" s="3"/>
      <c r="AH1202" s="3"/>
      <c r="AI1202" s="3"/>
      <c r="AJ1202" s="3"/>
      <c r="AK1202" s="3"/>
      <c r="AL1202" s="3"/>
      <c r="AM1202" s="6"/>
      <c r="AN1202" s="6"/>
      <c r="AO1202" s="6"/>
      <c r="AP1202" s="6"/>
      <c r="AQ1202" s="6"/>
      <c r="AR1202" s="6"/>
      <c r="AS1202" s="6"/>
      <c r="AT1202" s="6"/>
      <c r="AU1202" s="6"/>
      <c r="AV1202" s="6"/>
      <c r="AW1202" s="6"/>
      <c r="AX1202" s="6"/>
      <c r="AY1202" s="6"/>
      <c r="AZ1202" s="6"/>
      <c r="BA1202" s="6"/>
      <c r="BB1202" s="6"/>
      <c r="BC1202" s="6"/>
      <c r="BD1202" s="6"/>
      <c r="BE1202" s="8">
        <v>1201</v>
      </c>
      <c r="BF1202" s="6" t="str">
        <f t="shared" si="374"/>
        <v>insert into bitacoras_estatus (numero_expediente, numero_registro, representante, fecha_inicio, fecha_vencimiento, id_cliente, id_admin, id_bitacoras_estatus, id_estatus, id_clase, id_marca, created_at, updated_at) values('1593618','1581978','MARIO HUMBERTO MEDINA DUARTE, TANIA PARDO CLEMENTINA VELA DE MEDINA','2015-03-27','2025-03-27','326','2','1','1',20,1281,'2015-03-27 00:00:00','2015-03-27 00:00:00');</v>
      </c>
      <c r="BG1202" s="6" t="str">
        <f t="shared" si="375"/>
        <v>insert into servicios_comentarios (comentario, id_admin, id_estatus, created_at, updated_at) values('CLASE 20, REQUISITOS RECIBIDOS 20 DE JULIO DE 2015/REQUISITOS CONTESTADOS EL 24 DE JULIO DEL 2015 TITULO RECIBIDO EL 24 NOV',1,1201,'2015-03-27 00:00:00','2015-03-27 00:00:00');</v>
      </c>
      <c r="BH1202" s="6" t="str">
        <f t="shared" si="376"/>
        <v/>
      </c>
      <c r="BI1202" s="137" t="str">
        <f t="shared" si="377"/>
        <v>update bitacoras_estatus set comprobacion_uso = 1, id_estatus=10 where id=1201;</v>
      </c>
      <c r="BJ1202" s="137" t="str">
        <f t="shared" si="378"/>
        <v>update bitacoras_estatus set numero_expediente = '1593618', numero_registro = '1581978', id_estatus = 10, fecha_inicio = '2015-03-27', fecha_vencimiento ='2025-03-27', created_at ='2015-03-27 00:00:00', updated_at ='2015-03-27 00:00:00', id_clase=20, id_marca=1281, id_cliente=326, vigencia = 1 where id =1201;</v>
      </c>
      <c r="BK1202" s="137" t="str">
        <f t="shared" si="379"/>
        <v>update bitacoras_estatus set id_estatus = 10 where id =1201;</v>
      </c>
    </row>
    <row r="1203" spans="1:63">
      <c r="A1203" s="3">
        <v>1593595</v>
      </c>
      <c r="B1203" s="3">
        <v>1548957</v>
      </c>
      <c r="C1203" s="3">
        <f>IF(Tabla1[[#This Row],[No. REG.]]="","",1)</f>
        <v>1</v>
      </c>
      <c r="D1203" s="3" t="s">
        <v>46</v>
      </c>
      <c r="E1203" s="3">
        <f>IF(Tabla1[[#This Row],[STATUS]]="","",VLOOKUP(D1203,Estatus!$A$2:$B$13,2,0))</f>
        <v>10</v>
      </c>
      <c r="F1203" s="3">
        <f>IF(Tabla1[[#This Row],[STATUS]]="","",VLOOKUP(D1203,Estatus!$A$2:$I$12,9,0))</f>
        <v>1</v>
      </c>
      <c r="G1203" s="12" t="s">
        <v>6094</v>
      </c>
      <c r="H1203" s="7">
        <v>42090</v>
      </c>
      <c r="I1203" s="80">
        <f t="shared" si="360"/>
        <v>2015</v>
      </c>
      <c r="J1203" s="80">
        <f t="shared" si="361"/>
        <v>3</v>
      </c>
      <c r="K1203" s="80">
        <f t="shared" si="362"/>
        <v>27</v>
      </c>
      <c r="L1203" s="80" t="str">
        <f t="shared" si="363"/>
        <v>03</v>
      </c>
      <c r="M1203" s="80">
        <f t="shared" si="364"/>
        <v>27</v>
      </c>
      <c r="N1203" s="80" t="str">
        <f t="shared" si="365"/>
        <v>'2015-03-27'</v>
      </c>
      <c r="O1203" s="80" t="str">
        <f t="shared" si="366"/>
        <v>'2015-03-27 00:00:00'</v>
      </c>
      <c r="P1203" s="7">
        <v>45743</v>
      </c>
      <c r="Q1203" s="80">
        <f t="shared" si="367"/>
        <v>2025</v>
      </c>
      <c r="R1203" s="80">
        <f t="shared" si="368"/>
        <v>3</v>
      </c>
      <c r="S1203" s="80">
        <f t="shared" si="369"/>
        <v>27</v>
      </c>
      <c r="T1203" s="80" t="str">
        <f t="shared" si="370"/>
        <v>03</v>
      </c>
      <c r="U1203" s="80">
        <f t="shared" si="371"/>
        <v>27</v>
      </c>
      <c r="V1203" s="80" t="str">
        <f t="shared" si="372"/>
        <v>'2025-03-27'</v>
      </c>
      <c r="W1203" s="80">
        <v>35</v>
      </c>
      <c r="X1203" s="80">
        <f t="shared" si="373"/>
        <v>35</v>
      </c>
      <c r="Y1203" s="3" t="s">
        <v>6095</v>
      </c>
      <c r="Z1203" s="124">
        <f>IFERROR(IF(Y1203="","null",VLOOKUP(Y1203,Marcas!$A$2:$C$2024,2,0)),"")</f>
        <v>1415</v>
      </c>
      <c r="AA1203" s="3" t="s">
        <v>2027</v>
      </c>
      <c r="AB1203" s="3">
        <f>IFERROR(IF(AA1203="","",IF(AA1203="EMPORIO LEGAL",1,VLOOKUP(AA1203,Clientes!$A$2:$B$1190,2,0))),"")</f>
        <v>748</v>
      </c>
      <c r="AC1203" s="3">
        <f>IFERROR(IF(Tabla1[[#This Row],[id_control]]="null","",VLOOKUP(CONCATENATE(Tabla1[[#This Row],[CLIENTE]],"-",Tabla1[[#This Row],[id_control]]),Hoja1!$C$2:$D$1994,2,0)),"")</f>
        <v>1203</v>
      </c>
      <c r="AD1203" s="3" t="s">
        <v>2028</v>
      </c>
      <c r="AE1203" s="3"/>
      <c r="AF1203" s="3"/>
      <c r="AG1203" s="3"/>
      <c r="AH1203" s="3"/>
      <c r="AI1203" s="3"/>
      <c r="AJ1203" s="3"/>
      <c r="AK1203" s="3"/>
      <c r="AL1203" s="3" t="s">
        <v>6096</v>
      </c>
      <c r="AM1203" s="6"/>
      <c r="AN1203" s="6"/>
      <c r="AO1203" s="6"/>
      <c r="AP1203" s="6"/>
      <c r="AQ1203" s="6"/>
      <c r="AR1203" s="6"/>
      <c r="AS1203" s="6"/>
      <c r="AT1203" s="6"/>
      <c r="AU1203" s="6"/>
      <c r="AV1203" s="4" t="s">
        <v>2033</v>
      </c>
      <c r="AW1203" s="15" t="s">
        <v>6097</v>
      </c>
      <c r="AX1203" s="6"/>
      <c r="AY1203" s="6"/>
      <c r="AZ1203" s="6"/>
      <c r="BA1203" s="6"/>
      <c r="BB1203" s="6"/>
      <c r="BC1203" s="6"/>
      <c r="BD1203" s="6" t="s">
        <v>6098</v>
      </c>
      <c r="BE1203" s="8">
        <v>1202</v>
      </c>
      <c r="BF1203" s="6" t="str">
        <f t="shared" si="374"/>
        <v>insert into bitacoras_estatus (numero_expediente, numero_registro, representante, fecha_inicio, fecha_vencimiento, id_cliente, id_admin, id_bitacoras_estatus, id_estatus, id_clase, id_marca, created_at, updated_at) values('1593595','1548957','JOSE ABELARDO GALLEGOS FERNANDEZ','2015-03-27','2025-03-27','748','2','1','1',35,1415,'2015-03-27 00:00:00','2015-03-27 00:00:00');</v>
      </c>
      <c r="BG1203" s="6" t="str">
        <f t="shared" si="375"/>
        <v>insert into servicios_comentarios (comentario, id_admin, id_estatus, created_at, updated_at) values('CLASE 35 RECIBIDO 28/08/2015',1,1202,'2015-03-27 00:00:00','2015-03-27 00:00:00');</v>
      </c>
      <c r="BH1203" s="6" t="str">
        <f t="shared" si="376"/>
        <v>insert into servicios_comentarios (comentario, id_admin, id_estatus, created_at, updated_at) values('(625) 582-20-26 CONTACTO: ALMA GALLEGOS',1,1202,'2015-03-27 00:00:00','2015-03-27 00:00:00');</v>
      </c>
      <c r="BI1203" s="137" t="str">
        <f t="shared" si="377"/>
        <v>update bitacoras_estatus set comprobacion_uso = 1, id_estatus=10 where id=1202;</v>
      </c>
      <c r="BJ1203" s="137" t="str">
        <f t="shared" si="378"/>
        <v>update bitacoras_estatus set numero_expediente = '1593595', numero_registro = '1548957', id_estatus = 10, fecha_inicio = '2015-03-27', fecha_vencimiento ='2025-03-27', created_at ='2015-03-27 00:00:00', updated_at ='2015-03-27 00:00:00', id_clase=35, id_marca=1415, id_cliente=748, vigencia = 1 where id =1202;</v>
      </c>
      <c r="BK1203" s="137" t="str">
        <f t="shared" si="379"/>
        <v>update bitacoras_estatus set id_estatus = 10 where id =1202;</v>
      </c>
    </row>
    <row r="1204" spans="1:63">
      <c r="A1204" s="3">
        <v>1593597</v>
      </c>
      <c r="B1204" s="3">
        <v>1548958</v>
      </c>
      <c r="C1204" s="3">
        <f>IF(Tabla1[[#This Row],[No. REG.]]="","",1)</f>
        <v>1</v>
      </c>
      <c r="D1204" s="3" t="s">
        <v>46</v>
      </c>
      <c r="E1204" s="3">
        <f>IF(Tabla1[[#This Row],[STATUS]]="","",VLOOKUP(D1204,Estatus!$A$2:$B$13,2,0))</f>
        <v>10</v>
      </c>
      <c r="F1204" s="3">
        <f>IF(Tabla1[[#This Row],[STATUS]]="","",VLOOKUP(D1204,Estatus!$A$2:$I$12,9,0))</f>
        <v>1</v>
      </c>
      <c r="G1204" s="12" t="s">
        <v>6099</v>
      </c>
      <c r="H1204" s="7">
        <v>42090</v>
      </c>
      <c r="I1204" s="80">
        <f t="shared" si="360"/>
        <v>2015</v>
      </c>
      <c r="J1204" s="80">
        <f t="shared" si="361"/>
        <v>3</v>
      </c>
      <c r="K1204" s="80">
        <f t="shared" si="362"/>
        <v>27</v>
      </c>
      <c r="L1204" s="80" t="str">
        <f t="shared" si="363"/>
        <v>03</v>
      </c>
      <c r="M1204" s="80">
        <f t="shared" si="364"/>
        <v>27</v>
      </c>
      <c r="N1204" s="80" t="str">
        <f t="shared" si="365"/>
        <v>'2015-03-27'</v>
      </c>
      <c r="O1204" s="80" t="str">
        <f t="shared" si="366"/>
        <v>'2015-03-27 00:00:00'</v>
      </c>
      <c r="P1204" s="7">
        <v>45743</v>
      </c>
      <c r="Q1204" s="80">
        <f t="shared" si="367"/>
        <v>2025</v>
      </c>
      <c r="R1204" s="80">
        <f t="shared" si="368"/>
        <v>3</v>
      </c>
      <c r="S1204" s="80">
        <f t="shared" si="369"/>
        <v>27</v>
      </c>
      <c r="T1204" s="80" t="str">
        <f t="shared" si="370"/>
        <v>03</v>
      </c>
      <c r="U1204" s="80">
        <f t="shared" si="371"/>
        <v>27</v>
      </c>
      <c r="V1204" s="80" t="str">
        <f t="shared" si="372"/>
        <v>'2025-03-27'</v>
      </c>
      <c r="W1204" s="80">
        <v>31</v>
      </c>
      <c r="X1204" s="80">
        <f t="shared" si="373"/>
        <v>31</v>
      </c>
      <c r="Y1204" s="3" t="s">
        <v>6095</v>
      </c>
      <c r="Z1204" s="124">
        <f>IFERROR(IF(Y1204="","null",VLOOKUP(Y1204,Marcas!$A$2:$C$2024,2,0)),"")</f>
        <v>1415</v>
      </c>
      <c r="AA1204" s="3" t="s">
        <v>2027</v>
      </c>
      <c r="AB1204" s="3">
        <f>IFERROR(IF(AA1204="","",IF(AA1204="EMPORIO LEGAL",1,VLOOKUP(AA1204,Clientes!$A$2:$B$1190,2,0))),"")</f>
        <v>748</v>
      </c>
      <c r="AC1204" s="3">
        <f>IFERROR(IF(Tabla1[[#This Row],[id_control]]="null","",VLOOKUP(CONCATENATE(Tabla1[[#This Row],[CLIENTE]],"-",Tabla1[[#This Row],[id_control]]),Hoja1!$C$2:$D$1994,2,0)),"")</f>
        <v>1203</v>
      </c>
      <c r="AD1204" s="3" t="s">
        <v>2028</v>
      </c>
      <c r="AE1204" s="3"/>
      <c r="AF1204" s="3"/>
      <c r="AG1204" s="3"/>
      <c r="AH1204" s="3"/>
      <c r="AI1204" s="3"/>
      <c r="AJ1204" s="3"/>
      <c r="AK1204" s="3"/>
      <c r="AL1204" s="3" t="s">
        <v>6096</v>
      </c>
      <c r="AM1204" s="6"/>
      <c r="AN1204" s="6"/>
      <c r="AO1204" s="6"/>
      <c r="AP1204" s="6"/>
      <c r="AQ1204" s="6"/>
      <c r="AR1204" s="6"/>
      <c r="AS1204" s="6"/>
      <c r="AT1204" s="6"/>
      <c r="AU1204" s="6"/>
      <c r="AV1204" s="4" t="s">
        <v>2033</v>
      </c>
      <c r="AW1204" s="15" t="s">
        <v>6097</v>
      </c>
      <c r="AX1204" s="6"/>
      <c r="AY1204" s="6"/>
      <c r="AZ1204" s="6"/>
      <c r="BA1204" s="6"/>
      <c r="BB1204" s="6"/>
      <c r="BC1204" s="6"/>
      <c r="BD1204" s="6" t="s">
        <v>6098</v>
      </c>
      <c r="BE1204" s="8">
        <v>1203</v>
      </c>
      <c r="BF1204" s="6" t="str">
        <f t="shared" si="374"/>
        <v>insert into bitacoras_estatus (numero_expediente, numero_registro, representante, fecha_inicio, fecha_vencimiento, id_cliente, id_admin, id_bitacoras_estatus, id_estatus, id_clase, id_marca, created_at, updated_at) values('1593597','1548958','JOSE ABELARDO GALLEGOS FERNANDEZ','2015-03-27','2025-03-27','748','2','1','1',31,1415,'2015-03-27 00:00:00','2015-03-27 00:00:00');</v>
      </c>
      <c r="BG1204" s="6" t="str">
        <f t="shared" si="375"/>
        <v>insert into servicios_comentarios (comentario, id_admin, id_estatus, created_at, updated_at) values('CLASE 31 RECIBIDO 28/08/2015',1,1203,'2015-03-27 00:00:00','2015-03-27 00:00:00');</v>
      </c>
      <c r="BH1204" s="6" t="str">
        <f t="shared" si="376"/>
        <v>insert into servicios_comentarios (comentario, id_admin, id_estatus, created_at, updated_at) values('(625) 582-20-26 CONTACTO: ALMA GALLEGOS',1,1203,'2015-03-27 00:00:00','2015-03-27 00:00:00');</v>
      </c>
      <c r="BI1204" s="137" t="str">
        <f t="shared" si="377"/>
        <v>update bitacoras_estatus set comprobacion_uso = 1, id_estatus=10 where id=1203;</v>
      </c>
      <c r="BJ1204" s="137" t="str">
        <f t="shared" si="378"/>
        <v>update bitacoras_estatus set numero_expediente = '1593597', numero_registro = '1548958', id_estatus = 10, fecha_inicio = '2015-03-27', fecha_vencimiento ='2025-03-27', created_at ='2015-03-27 00:00:00', updated_at ='2015-03-27 00:00:00', id_clase=31, id_marca=1415, id_cliente=748, vigencia = 1 where id =1203;</v>
      </c>
      <c r="BK1204" s="137" t="str">
        <f t="shared" si="379"/>
        <v>update bitacoras_estatus set id_estatus = 10 where id =1203;</v>
      </c>
    </row>
    <row r="1205" spans="1:63">
      <c r="A1205" s="3">
        <v>710949</v>
      </c>
      <c r="B1205" s="3">
        <v>885332</v>
      </c>
      <c r="C1205" s="3">
        <f>IF(Tabla1[[#This Row],[No. REG.]]="","",1)</f>
        <v>1</v>
      </c>
      <c r="D1205" s="3" t="s">
        <v>46</v>
      </c>
      <c r="E1205" s="3">
        <f>IF(Tabla1[[#This Row],[STATUS]]="","",VLOOKUP(D1205,Estatus!$A$2:$B$13,2,0))</f>
        <v>10</v>
      </c>
      <c r="F1205" s="3">
        <f>IF(Tabla1[[#This Row],[STATUS]]="","",VLOOKUP(D1205,Estatus!$A$2:$I$12,9,0))</f>
        <v>1</v>
      </c>
      <c r="G1205" s="12" t="s">
        <v>6100</v>
      </c>
      <c r="H1205" s="7">
        <v>38443</v>
      </c>
      <c r="I1205" s="80">
        <f t="shared" si="360"/>
        <v>2005</v>
      </c>
      <c r="J1205" s="80">
        <f t="shared" si="361"/>
        <v>4</v>
      </c>
      <c r="K1205" s="80">
        <f t="shared" si="362"/>
        <v>1</v>
      </c>
      <c r="L1205" s="80" t="str">
        <f t="shared" si="363"/>
        <v>04</v>
      </c>
      <c r="M1205" s="80" t="str">
        <f t="shared" si="364"/>
        <v>01</v>
      </c>
      <c r="N1205" s="80" t="str">
        <f t="shared" si="365"/>
        <v>'2005-04-01'</v>
      </c>
      <c r="O1205" s="80" t="str">
        <f t="shared" si="366"/>
        <v>'2005-04-01 00:00:00'</v>
      </c>
      <c r="P1205" s="7">
        <v>45748</v>
      </c>
      <c r="Q1205" s="80">
        <f t="shared" si="367"/>
        <v>2025</v>
      </c>
      <c r="R1205" s="80">
        <f t="shared" si="368"/>
        <v>4</v>
      </c>
      <c r="S1205" s="80">
        <f t="shared" si="369"/>
        <v>1</v>
      </c>
      <c r="T1205" s="80" t="str">
        <f t="shared" si="370"/>
        <v>04</v>
      </c>
      <c r="U1205" s="80" t="str">
        <f t="shared" si="371"/>
        <v>01</v>
      </c>
      <c r="V1205" s="80" t="str">
        <f t="shared" si="372"/>
        <v>'2025-04-01'</v>
      </c>
      <c r="W1205" s="80"/>
      <c r="X1205" s="80" t="str">
        <f t="shared" si="373"/>
        <v>null</v>
      </c>
      <c r="Y1205" s="53" t="s">
        <v>6101</v>
      </c>
      <c r="Z1205" s="132">
        <f>IFERROR(IF(Y1205="","null",VLOOKUP(Y1205,Marcas!$A$2:$C$2024,2,0)),"")</f>
        <v>1385</v>
      </c>
      <c r="AA1205" s="53" t="s">
        <v>8624</v>
      </c>
      <c r="AB1205" s="23">
        <f>IFERROR(IF(AA1205="","",IF(AA1205="EMPORIO LEGAL",1,VLOOKUP(AA1205,Clientes!$A$2:$B$1190,2,0))),"")</f>
        <v>1136</v>
      </c>
      <c r="AC1205" s="23">
        <f>IFERROR(IF(Tabla1[[#This Row],[id_control]]="null","",VLOOKUP(CONCATENATE(Tabla1[[#This Row],[CLIENTE]],"-",Tabla1[[#This Row],[id_control]]),Hoja1!$C$2:$D$1994,2,0)),"")</f>
        <v>1205</v>
      </c>
      <c r="AD1205" s="3" t="s">
        <v>6102</v>
      </c>
      <c r="AE1205" s="3"/>
      <c r="AF1205" s="3"/>
      <c r="AG1205" s="3"/>
      <c r="AH1205" s="3"/>
      <c r="AI1205" s="3"/>
      <c r="AJ1205" s="3"/>
      <c r="AK1205" s="3"/>
      <c r="AL1205" s="3"/>
      <c r="AM1205" s="6"/>
      <c r="AN1205" s="6"/>
      <c r="AO1205" s="6"/>
      <c r="AP1205" s="6"/>
      <c r="AQ1205" s="6"/>
      <c r="AR1205" s="6"/>
      <c r="AS1205" s="6"/>
      <c r="AT1205" s="6"/>
      <c r="AU1205" s="6"/>
      <c r="AV1205" s="4"/>
      <c r="AW1205" s="15"/>
      <c r="AX1205" s="6"/>
      <c r="AY1205" s="6"/>
      <c r="AZ1205" s="6"/>
      <c r="BA1205" s="6"/>
      <c r="BB1205" s="6"/>
      <c r="BC1205" s="6"/>
      <c r="BD1205" s="6"/>
      <c r="BE1205" s="8">
        <v>1204</v>
      </c>
      <c r="BF1205" s="6" t="str">
        <f t="shared" si="374"/>
        <v>insert into bitacoras_estatus (numero_expediente, numero_registro, representante, fecha_inicio, fecha_vencimiento, id_cliente, id_admin, id_bitacoras_estatus, id_estatus, id_clase, id_marca, created_at, updated_at) values('710949','885332','SPAT MAIL S.A. DE C.V.','2005-04-01','2025-04-01','1136','2','1','1',null,1385,'2005-04-01 00:00:00','2005-04-01 00:00:00');</v>
      </c>
      <c r="BG1205" s="6" t="str">
        <f t="shared" si="375"/>
        <v>insert into servicios_comentarios (comentario, id_admin, id_estatus, created_at, updated_at) values('RENOVACION 05/03/2015',1,1204,'2005-04-01 00:00:00','2005-04-01 00:00:00');</v>
      </c>
      <c r="BH1205" s="6" t="str">
        <f t="shared" si="376"/>
        <v/>
      </c>
      <c r="BI1205" s="137" t="str">
        <f t="shared" si="377"/>
        <v>update bitacoras_estatus set comprobacion_uso = 1, id_estatus=10 where id=1204;</v>
      </c>
      <c r="BJ1205" s="137" t="str">
        <f t="shared" si="378"/>
        <v>update bitacoras_estatus set numero_expediente = '710949', numero_registro = '885332', id_estatus = 10, fecha_inicio = '2005-04-01', fecha_vencimiento ='2025-04-01', created_at ='2005-04-01 00:00:00', updated_at ='2005-04-01 00:00:00', id_clase=null, id_marca=1385, id_cliente=1136, vigencia = 1 where id =1204;</v>
      </c>
      <c r="BK1205" s="137" t="str">
        <f t="shared" si="379"/>
        <v>update bitacoras_estatus set id_estatus = 10 where id =1204;</v>
      </c>
    </row>
    <row r="1206" spans="1:63" ht="40">
      <c r="A1206" s="6">
        <v>1598486</v>
      </c>
      <c r="B1206" s="6"/>
      <c r="C1206" s="6" t="str">
        <f>IF(Tabla1[[#This Row],[No. REG.]]="","",1)</f>
        <v/>
      </c>
      <c r="D1206" s="3" t="s">
        <v>34</v>
      </c>
      <c r="E1206" s="3">
        <f>IF(Tabla1[[#This Row],[STATUS]]="","",VLOOKUP(D1206,Estatus!$A$2:$B$13,2,0))</f>
        <v>5</v>
      </c>
      <c r="F1206" s="3">
        <f>IF(Tabla1[[#This Row],[STATUS]]="","",VLOOKUP(D1206,Estatus!$A$2:$I$12,9,0))</f>
        <v>0</v>
      </c>
      <c r="G1206" s="12" t="s">
        <v>6103</v>
      </c>
      <c r="H1206" s="7">
        <v>42107</v>
      </c>
      <c r="I1206" s="80">
        <f t="shared" si="360"/>
        <v>2015</v>
      </c>
      <c r="J1206" s="80">
        <f t="shared" si="361"/>
        <v>4</v>
      </c>
      <c r="K1206" s="80">
        <f t="shared" si="362"/>
        <v>13</v>
      </c>
      <c r="L1206" s="80" t="str">
        <f t="shared" si="363"/>
        <v>04</v>
      </c>
      <c r="M1206" s="80">
        <f t="shared" si="364"/>
        <v>13</v>
      </c>
      <c r="N1206" s="80" t="str">
        <f t="shared" si="365"/>
        <v>'2015-04-13'</v>
      </c>
      <c r="O1206" s="80" t="str">
        <f t="shared" si="366"/>
        <v>'2015-04-13 00:00:00'</v>
      </c>
      <c r="P1206" s="7">
        <v>45760</v>
      </c>
      <c r="Q1206" s="80">
        <f t="shared" si="367"/>
        <v>2025</v>
      </c>
      <c r="R1206" s="80">
        <f t="shared" si="368"/>
        <v>4</v>
      </c>
      <c r="S1206" s="80">
        <f t="shared" si="369"/>
        <v>13</v>
      </c>
      <c r="T1206" s="80" t="str">
        <f t="shared" si="370"/>
        <v>04</v>
      </c>
      <c r="U1206" s="80">
        <f t="shared" si="371"/>
        <v>13</v>
      </c>
      <c r="V1206" s="80" t="str">
        <f t="shared" si="372"/>
        <v>'2025-04-13'</v>
      </c>
      <c r="W1206" s="80">
        <v>5</v>
      </c>
      <c r="X1206" s="80">
        <f t="shared" si="373"/>
        <v>5</v>
      </c>
      <c r="Y1206" s="6" t="s">
        <v>6104</v>
      </c>
      <c r="Z1206" s="123">
        <f>IFERROR(IF(Y1206="","null",VLOOKUP(Y1206,Marcas!$A$2:$C$2024,2,0)),"")</f>
        <v>37</v>
      </c>
      <c r="AA1206" s="6" t="s">
        <v>2858</v>
      </c>
      <c r="AB1206" s="6">
        <f>IFERROR(IF(AA1206="","",IF(AA1206="EMPORIO LEGAL",1,VLOOKUP(AA1206,Clientes!$A$2:$B$1190,2,0))),"")</f>
        <v>597</v>
      </c>
      <c r="AC1206" s="6">
        <f>IFERROR(IF(Tabla1[[#This Row],[id_control]]="null","",VLOOKUP(CONCATENATE(Tabla1[[#This Row],[CLIENTE]],"-",Tabla1[[#This Row],[id_control]]),Hoja1!$C$2:$D$1994,2,0)),"")</f>
        <v>1206</v>
      </c>
      <c r="AD1206" s="6" t="s">
        <v>2859</v>
      </c>
      <c r="AE1206" s="6"/>
      <c r="AF1206" s="6"/>
      <c r="AG1206" s="6"/>
      <c r="AH1206" s="6"/>
      <c r="AI1206" s="6"/>
      <c r="AJ1206" s="6"/>
      <c r="AK1206" s="6"/>
      <c r="AL1206" s="3">
        <v>6394725095</v>
      </c>
      <c r="AM1206" s="6"/>
      <c r="AN1206" s="6"/>
      <c r="AO1206" s="6"/>
      <c r="AP1206" s="6"/>
      <c r="AQ1206" s="8">
        <v>6391069321</v>
      </c>
      <c r="AR1206" s="6"/>
      <c r="AS1206" s="6"/>
      <c r="AT1206" s="6"/>
      <c r="AU1206" s="6"/>
      <c r="AV1206" s="6" t="s">
        <v>2862</v>
      </c>
      <c r="AW1206" s="6"/>
      <c r="AX1206" s="6"/>
      <c r="AY1206" s="6"/>
      <c r="AZ1206" s="6"/>
      <c r="BA1206" s="6"/>
      <c r="BB1206" s="6"/>
      <c r="BC1206" s="6"/>
      <c r="BD1206" s="8" t="s">
        <v>6105</v>
      </c>
      <c r="BE1206" s="8">
        <v>1205</v>
      </c>
      <c r="BF1206" s="6" t="str">
        <f t="shared" si="374"/>
        <v>insert into bitacoras_estatus (numero_expediente, numero_registro, representante, fecha_inicio, fecha_vencimiento, id_cliente, id_admin, id_bitacoras_estatus, id_estatus, id_clase, id_marca, created_at, updated_at) values('1598486','','LUIS ALBERTO PORTILLO GUADERRAMA','2015-04-13','2025-04-13','597','2','1','1',5,37,'2015-04-13 00:00:00','2015-04-13 00:00:00');</v>
      </c>
      <c r="BG1206" s="6" t="str">
        <f t="shared" si="375"/>
        <v>insert into servicios_comentarios (comentario, id_admin, id_estatus, created_at, updated_at) values('CLASE 05 ANTERIORIDAD 4 NOV 15CONTESTADA EL 7/1/2016 NEGATIVA RECIBIDA 01/08/16',1,1205,'2015-04-13 00:00:00','2015-04-13 00:00:00');</v>
      </c>
      <c r="BH1206" s="6" t="str">
        <f t="shared" si="376"/>
        <v>insert into servicios_comentarios (comentario, id_admin, id_estatus, created_at, updated_at) values('6394725095, 6391069321',1,1205,'2015-04-13 00:00:00','2015-04-13 00:00:00');</v>
      </c>
      <c r="BI1206" s="137" t="str">
        <f t="shared" si="377"/>
        <v>update bitacoras_estatus set comprobacion_uso = 1, id_estatus=5 where id=1205;</v>
      </c>
      <c r="BJ1206" s="137" t="str">
        <f t="shared" si="378"/>
        <v>update bitacoras_estatus set numero_expediente = '1598486', numero_registro = '', id_estatus = 5, fecha_inicio = '2015-04-13', fecha_vencimiento ='2025-04-13', created_at ='2015-04-13 00:00:00', updated_at ='2015-04-13 00:00:00', id_clase=5, id_marca=37, id_cliente=597, vigencia = 0 where id =1205;</v>
      </c>
      <c r="BK1206" s="137" t="str">
        <f t="shared" si="379"/>
        <v>update bitacoras_estatus set id_estatus = 5 where id =1205;</v>
      </c>
    </row>
    <row r="1207" spans="1:63">
      <c r="A1207" s="3">
        <v>1598449</v>
      </c>
      <c r="B1207" s="3">
        <v>1544852</v>
      </c>
      <c r="C1207" s="3">
        <f>IF(Tabla1[[#This Row],[No. REG.]]="","",1)</f>
        <v>1</v>
      </c>
      <c r="D1207" s="3" t="s">
        <v>46</v>
      </c>
      <c r="E1207" s="3">
        <f>IF(Tabla1[[#This Row],[STATUS]]="","",VLOOKUP(D1207,Estatus!$A$2:$B$13,2,0))</f>
        <v>10</v>
      </c>
      <c r="F1207" s="3">
        <f>IF(Tabla1[[#This Row],[STATUS]]="","",VLOOKUP(D1207,Estatus!$A$2:$I$12,9,0))</f>
        <v>1</v>
      </c>
      <c r="G1207" s="12" t="s">
        <v>6106</v>
      </c>
      <c r="H1207" s="7">
        <v>42107</v>
      </c>
      <c r="I1207" s="80">
        <f t="shared" si="360"/>
        <v>2015</v>
      </c>
      <c r="J1207" s="80">
        <f t="shared" si="361"/>
        <v>4</v>
      </c>
      <c r="K1207" s="80">
        <f t="shared" si="362"/>
        <v>13</v>
      </c>
      <c r="L1207" s="80" t="str">
        <f t="shared" si="363"/>
        <v>04</v>
      </c>
      <c r="M1207" s="80">
        <f t="shared" si="364"/>
        <v>13</v>
      </c>
      <c r="N1207" s="80" t="str">
        <f t="shared" si="365"/>
        <v>'2015-04-13'</v>
      </c>
      <c r="O1207" s="80" t="str">
        <f t="shared" si="366"/>
        <v>'2015-04-13 00:00:00'</v>
      </c>
      <c r="P1207" s="7">
        <v>45760</v>
      </c>
      <c r="Q1207" s="80">
        <f t="shared" si="367"/>
        <v>2025</v>
      </c>
      <c r="R1207" s="80">
        <f t="shared" si="368"/>
        <v>4</v>
      </c>
      <c r="S1207" s="80">
        <f t="shared" si="369"/>
        <v>13</v>
      </c>
      <c r="T1207" s="80" t="str">
        <f t="shared" si="370"/>
        <v>04</v>
      </c>
      <c r="U1207" s="80">
        <f t="shared" si="371"/>
        <v>13</v>
      </c>
      <c r="V1207" s="80" t="str">
        <f t="shared" si="372"/>
        <v>'2025-04-13'</v>
      </c>
      <c r="W1207" s="80">
        <v>43</v>
      </c>
      <c r="X1207" s="80">
        <f t="shared" si="373"/>
        <v>43</v>
      </c>
      <c r="Y1207" s="3" t="s">
        <v>6107</v>
      </c>
      <c r="Z1207" s="124">
        <f>IFERROR(IF(Y1207="","null",VLOOKUP(Y1207,Marcas!$A$2:$C$2024,2,0)),"")</f>
        <v>120</v>
      </c>
      <c r="AA1207" s="3" t="s">
        <v>6108</v>
      </c>
      <c r="AB1207" s="3">
        <f>IFERROR(IF(AA1207="","",IF(AA1207="EMPORIO LEGAL",1,VLOOKUP(AA1207,Clientes!$A$2:$B$1190,2,0))),"")</f>
        <v>94</v>
      </c>
      <c r="AC1207" s="3">
        <f>IFERROR(IF(Tabla1[[#This Row],[id_control]]="null","",VLOOKUP(CONCATENATE(Tabla1[[#This Row],[CLIENTE]],"-",Tabla1[[#This Row],[id_control]]),Hoja1!$C$2:$D$1994,2,0)),"")</f>
        <v>1207</v>
      </c>
      <c r="AD1207" s="3" t="s">
        <v>6109</v>
      </c>
      <c r="AE1207" s="3"/>
      <c r="AF1207" s="3"/>
      <c r="AG1207" s="3"/>
      <c r="AH1207" s="3"/>
      <c r="AI1207" s="3"/>
      <c r="AJ1207" s="3"/>
      <c r="AK1207" s="3"/>
      <c r="AL1207" s="3">
        <v>6144150898</v>
      </c>
      <c r="AM1207" s="6"/>
      <c r="AN1207" s="6"/>
      <c r="AO1207" s="6"/>
      <c r="AP1207" s="6"/>
      <c r="AQ1207" s="8">
        <v>6142473145</v>
      </c>
      <c r="AR1207" s="6"/>
      <c r="AS1207" s="6"/>
      <c r="AT1207" s="6"/>
      <c r="AU1207" s="6"/>
      <c r="AV1207" s="6" t="s">
        <v>6110</v>
      </c>
      <c r="AW1207" s="6"/>
      <c r="AX1207" s="6"/>
      <c r="AY1207" s="6"/>
      <c r="AZ1207" s="6"/>
      <c r="BA1207" s="6"/>
      <c r="BB1207" s="6"/>
      <c r="BC1207" s="6"/>
      <c r="BD1207" s="6" t="s">
        <v>6111</v>
      </c>
      <c r="BE1207" s="8">
        <v>1206</v>
      </c>
      <c r="BF1207" s="6" t="str">
        <f t="shared" si="374"/>
        <v>insert into bitacoras_estatus (numero_expediente, numero_registro, representante, fecha_inicio, fecha_vencimiento, id_cliente, id_admin, id_bitacoras_estatus, id_estatus, id_clase, id_marca, created_at, updated_at) values('1598449','1544852','JOSÉ JULIO NUÑEZ GUTIÉRREZ','2015-04-13','2025-04-13','94','2','1','1',43,120,'2015-04-13 00:00:00','2015-04-13 00:00:00');</v>
      </c>
      <c r="BG1207" s="6" t="str">
        <f t="shared" si="375"/>
        <v>insert into servicios_comentarios (comentario, id_admin, id_estatus, created_at, updated_at) values('CLASE 43 / TITULO ENTREGADO 04/09/2015',1,1206,'2015-04-13 00:00:00','2015-04-13 00:00:00');</v>
      </c>
      <c r="BH1207" s="6" t="str">
        <f t="shared" si="376"/>
        <v>insert into servicios_comentarios (comentario, id_admin, id_estatus, created_at, updated_at) values('6144150898, CEL:6142473145',1,1206,'2015-04-13 00:00:00','2015-04-13 00:00:00');</v>
      </c>
      <c r="BI1207" s="137" t="str">
        <f t="shared" si="377"/>
        <v>update bitacoras_estatus set comprobacion_uso = 1, id_estatus=10 where id=1206;</v>
      </c>
      <c r="BJ1207" s="137" t="str">
        <f t="shared" si="378"/>
        <v>update bitacoras_estatus set numero_expediente = '1598449', numero_registro = '1544852', id_estatus = 10, fecha_inicio = '2015-04-13', fecha_vencimiento ='2025-04-13', created_at ='2015-04-13 00:00:00', updated_at ='2015-04-13 00:00:00', id_clase=43, id_marca=120, id_cliente=94, vigencia = 1 where id =1206;</v>
      </c>
      <c r="BK1207" s="137" t="str">
        <f t="shared" si="379"/>
        <v>update bitacoras_estatus set id_estatus = 10 where id =1206;</v>
      </c>
    </row>
    <row r="1208" spans="1:63">
      <c r="A1208" s="3">
        <v>1598444</v>
      </c>
      <c r="B1208" s="3">
        <v>1544851</v>
      </c>
      <c r="C1208" s="3">
        <f>IF(Tabla1[[#This Row],[No. REG.]]="","",1)</f>
        <v>1</v>
      </c>
      <c r="D1208" s="3" t="s">
        <v>46</v>
      </c>
      <c r="E1208" s="3">
        <f>IF(Tabla1[[#This Row],[STATUS]]="","",VLOOKUP(D1208,Estatus!$A$2:$B$13,2,0))</f>
        <v>10</v>
      </c>
      <c r="F1208" s="3">
        <f>IF(Tabla1[[#This Row],[STATUS]]="","",VLOOKUP(D1208,Estatus!$A$2:$I$12,9,0))</f>
        <v>1</v>
      </c>
      <c r="G1208" s="12" t="s">
        <v>6112</v>
      </c>
      <c r="H1208" s="7">
        <v>42107</v>
      </c>
      <c r="I1208" s="80">
        <f t="shared" si="360"/>
        <v>2015</v>
      </c>
      <c r="J1208" s="80">
        <f t="shared" si="361"/>
        <v>4</v>
      </c>
      <c r="K1208" s="80">
        <f t="shared" si="362"/>
        <v>13</v>
      </c>
      <c r="L1208" s="80" t="str">
        <f t="shared" si="363"/>
        <v>04</v>
      </c>
      <c r="M1208" s="80">
        <f t="shared" si="364"/>
        <v>13</v>
      </c>
      <c r="N1208" s="80" t="str">
        <f t="shared" si="365"/>
        <v>'2015-04-13'</v>
      </c>
      <c r="O1208" s="80" t="str">
        <f t="shared" si="366"/>
        <v>'2015-04-13 00:00:00'</v>
      </c>
      <c r="P1208" s="7">
        <v>45760</v>
      </c>
      <c r="Q1208" s="80">
        <f t="shared" si="367"/>
        <v>2025</v>
      </c>
      <c r="R1208" s="80">
        <f t="shared" si="368"/>
        <v>4</v>
      </c>
      <c r="S1208" s="80">
        <f t="shared" si="369"/>
        <v>13</v>
      </c>
      <c r="T1208" s="80" t="str">
        <f t="shared" si="370"/>
        <v>04</v>
      </c>
      <c r="U1208" s="80">
        <f t="shared" si="371"/>
        <v>13</v>
      </c>
      <c r="V1208" s="80" t="str">
        <f t="shared" si="372"/>
        <v>'2025-04-13'</v>
      </c>
      <c r="W1208" s="80">
        <v>45</v>
      </c>
      <c r="X1208" s="80">
        <f t="shared" si="373"/>
        <v>45</v>
      </c>
      <c r="Y1208" s="3" t="s">
        <v>6113</v>
      </c>
      <c r="Z1208" s="124">
        <f>IFERROR(IF(Y1208="","null",VLOOKUP(Y1208,Marcas!$A$2:$C$2024,2,0)),"")</f>
        <v>246</v>
      </c>
      <c r="AA1208" s="3" t="s">
        <v>6113</v>
      </c>
      <c r="AB1208" s="3">
        <f>IFERROR(IF(AA1208="","",IF(AA1208="EMPORIO LEGAL",1,VLOOKUP(AA1208,Clientes!$A$2:$B$1190,2,0))),"")</f>
        <v>164</v>
      </c>
      <c r="AC1208" s="3">
        <f>IFERROR(IF(Tabla1[[#This Row],[id_control]]="null","",VLOOKUP(CONCATENATE(Tabla1[[#This Row],[CLIENTE]],"-",Tabla1[[#This Row],[id_control]]),Hoja1!$C$2:$D$1994,2,0)),"")</f>
        <v>1208</v>
      </c>
      <c r="AD1208" s="3" t="s">
        <v>6114</v>
      </c>
      <c r="AE1208" s="3"/>
      <c r="AF1208" s="3"/>
      <c r="AG1208" s="3"/>
      <c r="AH1208" s="3"/>
      <c r="AI1208" s="3"/>
      <c r="AJ1208" s="3"/>
      <c r="AK1208" s="3"/>
      <c r="AL1208" s="3">
        <v>6142622001</v>
      </c>
      <c r="AM1208" s="6"/>
      <c r="AN1208" s="6"/>
      <c r="AO1208" s="6"/>
      <c r="AP1208" s="6"/>
      <c r="AQ1208" s="5">
        <v>6142615398</v>
      </c>
      <c r="AR1208" s="5">
        <v>614123072</v>
      </c>
      <c r="AS1208" s="6"/>
      <c r="AT1208" s="6"/>
      <c r="AU1208" s="6"/>
      <c r="AV1208" s="6" t="s">
        <v>6115</v>
      </c>
      <c r="AW1208" s="6"/>
      <c r="AX1208" s="6"/>
      <c r="AY1208" s="6"/>
      <c r="AZ1208" s="6"/>
      <c r="BA1208" s="6"/>
      <c r="BB1208" s="6"/>
      <c r="BC1208" s="6"/>
      <c r="BD1208" s="6" t="s">
        <v>6116</v>
      </c>
      <c r="BE1208" s="8">
        <v>1207</v>
      </c>
      <c r="BF1208" s="6" t="str">
        <f t="shared" si="374"/>
        <v>insert into bitacoras_estatus (numero_expediente, numero_registro, representante, fecha_inicio, fecha_vencimiento, id_cliente, id_admin, id_bitacoras_estatus, id_estatus, id_clase, id_marca, created_at, updated_at) values('1598444','1544851','MARÍA DEL CARMEN RAMOS MÁRQUEZ','2015-04-13','2025-04-13','164','2','1','1',45,246,'2015-04-13 00:00:00','2015-04-13 00:00:00');</v>
      </c>
      <c r="BG1208" s="6" t="str">
        <f t="shared" si="375"/>
        <v>insert into servicios_comentarios (comentario, id_admin, id_estatus, created_at, updated_at) values('CLASE 45/ TITULO ENTREGADO 02/09/2015',1,1207,'2015-04-13 00:00:00','2015-04-13 00:00:00');</v>
      </c>
      <c r="BH1208" s="6" t="str">
        <f t="shared" si="376"/>
        <v>insert into servicios_comentarios (comentario, id_admin, id_estatus, created_at, updated_at) values('6142622001, 6142615398, CEL: 6141230727',1,1207,'2015-04-13 00:00:00','2015-04-13 00:00:00');</v>
      </c>
      <c r="BI1208" s="137" t="str">
        <f t="shared" si="377"/>
        <v>update bitacoras_estatus set comprobacion_uso = 1, id_estatus=10 where id=1207;</v>
      </c>
      <c r="BJ1208" s="137" t="str">
        <f t="shared" si="378"/>
        <v>update bitacoras_estatus set numero_expediente = '1598444', numero_registro = '1544851', id_estatus = 10, fecha_inicio = '2015-04-13', fecha_vencimiento ='2025-04-13', created_at ='2015-04-13 00:00:00', updated_at ='2015-04-13 00:00:00', id_clase=45, id_marca=246, id_cliente=164, vigencia = 1 where id =1207;</v>
      </c>
      <c r="BK1208" s="137" t="str">
        <f t="shared" si="379"/>
        <v>update bitacoras_estatus set id_estatus = 10 where id =1207;</v>
      </c>
    </row>
    <row r="1209" spans="1:63" ht="40">
      <c r="A1209" s="6">
        <v>1598482</v>
      </c>
      <c r="B1209" s="6"/>
      <c r="C1209" s="6" t="str">
        <f>IF(Tabla1[[#This Row],[No. REG.]]="","",1)</f>
        <v/>
      </c>
      <c r="D1209" s="3" t="s">
        <v>34</v>
      </c>
      <c r="E1209" s="3">
        <f>IF(Tabla1[[#This Row],[STATUS]]="","",VLOOKUP(D1209,Estatus!$A$2:$B$13,2,0))</f>
        <v>5</v>
      </c>
      <c r="F1209" s="3">
        <f>IF(Tabla1[[#This Row],[STATUS]]="","",VLOOKUP(D1209,Estatus!$A$2:$I$12,9,0))</f>
        <v>0</v>
      </c>
      <c r="G1209" s="12" t="s">
        <v>6117</v>
      </c>
      <c r="H1209" s="7">
        <v>42107</v>
      </c>
      <c r="I1209" s="80">
        <f t="shared" si="360"/>
        <v>2015</v>
      </c>
      <c r="J1209" s="80">
        <f t="shared" si="361"/>
        <v>4</v>
      </c>
      <c r="K1209" s="80">
        <f t="shared" si="362"/>
        <v>13</v>
      </c>
      <c r="L1209" s="80" t="str">
        <f t="shared" si="363"/>
        <v>04</v>
      </c>
      <c r="M1209" s="80">
        <f t="shared" si="364"/>
        <v>13</v>
      </c>
      <c r="N1209" s="80" t="str">
        <f t="shared" si="365"/>
        <v>'2015-04-13'</v>
      </c>
      <c r="O1209" s="80" t="str">
        <f t="shared" si="366"/>
        <v>'2015-04-13 00:00:00'</v>
      </c>
      <c r="P1209" s="7">
        <v>45760</v>
      </c>
      <c r="Q1209" s="80">
        <f t="shared" si="367"/>
        <v>2025</v>
      </c>
      <c r="R1209" s="80">
        <f t="shared" si="368"/>
        <v>4</v>
      </c>
      <c r="S1209" s="80">
        <f t="shared" si="369"/>
        <v>13</v>
      </c>
      <c r="T1209" s="80" t="str">
        <f t="shared" si="370"/>
        <v>04</v>
      </c>
      <c r="U1209" s="80">
        <f t="shared" si="371"/>
        <v>13</v>
      </c>
      <c r="V1209" s="80" t="str">
        <f t="shared" si="372"/>
        <v>'2025-04-13'</v>
      </c>
      <c r="W1209" s="80">
        <v>14</v>
      </c>
      <c r="X1209" s="80">
        <f t="shared" si="373"/>
        <v>14</v>
      </c>
      <c r="Y1209" s="6" t="s">
        <v>6118</v>
      </c>
      <c r="Z1209" s="123">
        <f>IFERROR(IF(Y1209="","null",VLOOKUP(Y1209,Marcas!$A$2:$C$2024,2,0)),"")</f>
        <v>300</v>
      </c>
      <c r="AA1209" s="6" t="s">
        <v>6118</v>
      </c>
      <c r="AB1209" s="6">
        <f>IFERROR(IF(AA1209="","",IF(AA1209="EMPORIO LEGAL",1,VLOOKUP(AA1209,Clientes!$A$2:$B$1190,2,0))),"")</f>
        <v>205</v>
      </c>
      <c r="AC1209" s="6">
        <f>IFERROR(IF(Tabla1[[#This Row],[id_control]]="null","",VLOOKUP(CONCATENATE(Tabla1[[#This Row],[CLIENTE]],"-",Tabla1[[#This Row],[id_control]]),Hoja1!$C$2:$D$1994,2,0)),"")</f>
        <v>1209</v>
      </c>
      <c r="AD1209" s="6" t="s">
        <v>6119</v>
      </c>
      <c r="AE1209" s="6"/>
      <c r="AF1209" s="6"/>
      <c r="AG1209" s="6"/>
      <c r="AH1209" s="6"/>
      <c r="AI1209" s="6"/>
      <c r="AJ1209" s="6"/>
      <c r="AK1209" s="6"/>
      <c r="AL1209" s="3">
        <v>6562886541</v>
      </c>
      <c r="AM1209" s="6"/>
      <c r="AN1209" s="6"/>
      <c r="AO1209" s="6"/>
      <c r="AP1209" s="6"/>
      <c r="AQ1209" s="5">
        <v>6562568977</v>
      </c>
      <c r="AR1209" s="6"/>
      <c r="AS1209" s="6"/>
      <c r="AT1209" s="6"/>
      <c r="AU1209" s="6"/>
      <c r="AV1209" s="6" t="s">
        <v>6120</v>
      </c>
      <c r="AW1209" s="6"/>
      <c r="AX1209" s="6"/>
      <c r="AY1209" s="6"/>
      <c r="AZ1209" s="6"/>
      <c r="BA1209" s="6"/>
      <c r="BB1209" s="6"/>
      <c r="BC1209" s="6"/>
      <c r="BD1209" s="8" t="s">
        <v>6121</v>
      </c>
      <c r="BE1209" s="8">
        <v>1208</v>
      </c>
      <c r="BF1209" s="6" t="str">
        <f t="shared" si="374"/>
        <v>insert into bitacoras_estatus (numero_expediente, numero_registro, representante, fecha_inicio, fecha_vencimiento, id_cliente, id_admin, id_bitacoras_estatus, id_estatus, id_clase, id_marca, created_at, updated_at) values('1598482','','ALBA ILEANA JIMÉNEZ GARCÍA','2015-04-13','2025-04-13','205','2','1','1',14,300,'2015-04-13 00:00:00','2015-04-13 00:00:00');</v>
      </c>
      <c r="BG1209" s="6" t="str">
        <f t="shared" si="375"/>
        <v>insert into servicios_comentarios (comentario, id_admin, id_estatus, created_at, updated_at) values('CLASE 14 ANTERIORIDAD 4 NOV 15 CONTESTADOS EL 21/12/15, NEGATIVA RECIBIDA 29/06/16',1,1208,'2015-04-13 00:00:00','2015-04-13 00:00:00');</v>
      </c>
      <c r="BH1209" s="6" t="str">
        <f t="shared" si="376"/>
        <v>insert into servicios_comentarios (comentario, id_admin, id_estatus, created_at, updated_at) values('6562886541, CEL: 6562568977',1,1208,'2015-04-13 00:00:00','2015-04-13 00:00:00');</v>
      </c>
      <c r="BI1209" s="137" t="str">
        <f t="shared" si="377"/>
        <v>update bitacoras_estatus set comprobacion_uso = 1, id_estatus=5 where id=1208;</v>
      </c>
      <c r="BJ1209" s="137" t="str">
        <f t="shared" si="378"/>
        <v>update bitacoras_estatus set numero_expediente = '1598482', numero_registro = '', id_estatus = 5, fecha_inicio = '2015-04-13', fecha_vencimiento ='2025-04-13', created_at ='2015-04-13 00:00:00', updated_at ='2015-04-13 00:00:00', id_clase=14, id_marca=300, id_cliente=205, vigencia = 0 where id =1208;</v>
      </c>
      <c r="BK1209" s="137" t="str">
        <f t="shared" si="379"/>
        <v>update bitacoras_estatus set id_estatus = 5 where id =1208;</v>
      </c>
    </row>
    <row r="1210" spans="1:63" ht="53">
      <c r="A1210" s="3">
        <v>1598431</v>
      </c>
      <c r="B1210" s="3">
        <v>1621891</v>
      </c>
      <c r="C1210" s="3">
        <f>IF(Tabla1[[#This Row],[No. REG.]]="","",1)</f>
        <v>1</v>
      </c>
      <c r="D1210" s="3" t="s">
        <v>46</v>
      </c>
      <c r="E1210" s="3">
        <f>IF(Tabla1[[#This Row],[STATUS]]="","",VLOOKUP(D1210,Estatus!$A$2:$B$13,2,0))</f>
        <v>10</v>
      </c>
      <c r="F1210" s="3">
        <f>IF(Tabla1[[#This Row],[STATUS]]="","",VLOOKUP(D1210,Estatus!$A$2:$I$12,9,0))</f>
        <v>1</v>
      </c>
      <c r="G1210" s="12" t="s">
        <v>6122</v>
      </c>
      <c r="H1210" s="7">
        <v>42107</v>
      </c>
      <c r="I1210" s="80">
        <f t="shared" si="360"/>
        <v>2015</v>
      </c>
      <c r="J1210" s="80">
        <f t="shared" si="361"/>
        <v>4</v>
      </c>
      <c r="K1210" s="80">
        <f t="shared" si="362"/>
        <v>13</v>
      </c>
      <c r="L1210" s="80" t="str">
        <f t="shared" si="363"/>
        <v>04</v>
      </c>
      <c r="M1210" s="80">
        <f t="shared" si="364"/>
        <v>13</v>
      </c>
      <c r="N1210" s="80" t="str">
        <f t="shared" si="365"/>
        <v>'2015-04-13'</v>
      </c>
      <c r="O1210" s="80" t="str">
        <f t="shared" si="366"/>
        <v>'2015-04-13 00:00:00'</v>
      </c>
      <c r="P1210" s="7">
        <v>45760</v>
      </c>
      <c r="Q1210" s="80">
        <f t="shared" si="367"/>
        <v>2025</v>
      </c>
      <c r="R1210" s="80">
        <f t="shared" si="368"/>
        <v>4</v>
      </c>
      <c r="S1210" s="80">
        <f t="shared" si="369"/>
        <v>13</v>
      </c>
      <c r="T1210" s="80" t="str">
        <f t="shared" si="370"/>
        <v>04</v>
      </c>
      <c r="U1210" s="80">
        <f t="shared" si="371"/>
        <v>13</v>
      </c>
      <c r="V1210" s="80" t="str">
        <f t="shared" si="372"/>
        <v>'2025-04-13'</v>
      </c>
      <c r="W1210" s="80">
        <v>3</v>
      </c>
      <c r="X1210" s="80">
        <f t="shared" si="373"/>
        <v>3</v>
      </c>
      <c r="Y1210" s="3" t="s">
        <v>6123</v>
      </c>
      <c r="Z1210" s="124">
        <f>IFERROR(IF(Y1210="","null",VLOOKUP(Y1210,Marcas!$A$2:$C$2024,2,0)),"")</f>
        <v>340</v>
      </c>
      <c r="AA1210" s="3" t="s">
        <v>4698</v>
      </c>
      <c r="AB1210" s="3">
        <f>IFERROR(IF(AA1210="","",IF(AA1210="EMPORIO LEGAL",1,VLOOKUP(AA1210,Clientes!$A$2:$B$1190,2,0))),"")</f>
        <v>237</v>
      </c>
      <c r="AC1210" s="3">
        <f>IFERROR(IF(Tabla1[[#This Row],[id_control]]="null","",VLOOKUP(CONCATENATE(Tabla1[[#This Row],[CLIENTE]],"-",Tabla1[[#This Row],[id_control]]),Hoja1!$C$2:$D$1994,2,0)),"")</f>
        <v>1210</v>
      </c>
      <c r="AD1210" s="3" t="s">
        <v>4708</v>
      </c>
      <c r="AE1210" s="3"/>
      <c r="AF1210" s="3"/>
      <c r="AG1210" s="3"/>
      <c r="AH1210" s="3"/>
      <c r="AI1210" s="3"/>
      <c r="AJ1210" s="3"/>
      <c r="AK1210" s="3"/>
      <c r="AL1210" s="3">
        <v>4392864</v>
      </c>
      <c r="AM1210" s="8"/>
      <c r="AN1210" s="8"/>
      <c r="AO1210" s="8"/>
      <c r="AP1210" s="8"/>
      <c r="AQ1210" s="8"/>
      <c r="AR1210" s="8"/>
      <c r="AS1210" s="8"/>
      <c r="AT1210" s="8"/>
      <c r="AU1210" s="8"/>
      <c r="AV1210" s="8" t="s">
        <v>4703</v>
      </c>
      <c r="AW1210" s="8" t="s">
        <v>4704</v>
      </c>
      <c r="AX1210" s="8"/>
      <c r="AY1210" s="8"/>
      <c r="AZ1210" s="8"/>
      <c r="BA1210" s="8"/>
      <c r="BB1210" s="8"/>
      <c r="BC1210" s="8"/>
      <c r="BD1210" s="6" t="s">
        <v>4705</v>
      </c>
      <c r="BE1210" s="8">
        <v>1209</v>
      </c>
      <c r="BF1210" s="6" t="str">
        <f t="shared" si="374"/>
        <v>insert into bitacoras_estatus (numero_expediente, numero_registro, representante, fecha_inicio, fecha_vencimiento, id_cliente, id_admin, id_bitacoras_estatus, id_estatus, id_clase, id_marca, created_at, updated_at) values('1598431','1621891','JORGE GALVAN ANTILLON','2015-04-13','2025-04-13','237','2','1','1',3,340,'2015-04-13 00:00:00','2015-04-13 00:00:00');</v>
      </c>
      <c r="BG1210" s="6" t="str">
        <f t="shared" si="375"/>
        <v>insert into servicios_comentarios (comentario, id_admin, id_estatus, created_at, updated_at) values('CLASE 03/ANERIORIDAD RECIBIDA 13/08/2015 ANTERIORIDAD CONTESTADA EL 17 SEP TITULO RECIBIDO 18/05/16, ENTREGADO 3/06/16',1,1209,'2015-04-13 00:00:00','2015-04-13 00:00:00');</v>
      </c>
      <c r="BH1210" s="6" t="str">
        <f t="shared" si="376"/>
        <v>insert into servicios_comentarios (comentario, id_admin, id_estatus, created_at, updated_at) values('4392864, 4302700, DR. JORGE GALVAN, 233-1378',1,1209,'2015-04-13 00:00:00','2015-04-13 00:00:00');</v>
      </c>
      <c r="BI1210" s="137" t="str">
        <f t="shared" si="377"/>
        <v>update bitacoras_estatus set comprobacion_uso = 1, id_estatus=10 where id=1209;</v>
      </c>
      <c r="BJ1210" s="137" t="str">
        <f t="shared" si="378"/>
        <v>update bitacoras_estatus set numero_expediente = '1598431', numero_registro = '1621891', id_estatus = 10, fecha_inicio = '2015-04-13', fecha_vencimiento ='2025-04-13', created_at ='2015-04-13 00:00:00', updated_at ='2015-04-13 00:00:00', id_clase=3, id_marca=340, id_cliente=237, vigencia = 1 where id =1209;</v>
      </c>
      <c r="BK1210" s="137" t="str">
        <f t="shared" si="379"/>
        <v>update bitacoras_estatus set id_estatus = 10 where id =1209;</v>
      </c>
    </row>
    <row r="1211" spans="1:63" ht="53">
      <c r="A1211" s="3">
        <v>1598436</v>
      </c>
      <c r="B1211" s="3">
        <v>1625927</v>
      </c>
      <c r="C1211" s="3">
        <f>IF(Tabla1[[#This Row],[No. REG.]]="","",1)</f>
        <v>1</v>
      </c>
      <c r="D1211" s="3" t="s">
        <v>46</v>
      </c>
      <c r="E1211" s="3">
        <f>IF(Tabla1[[#This Row],[STATUS]]="","",VLOOKUP(D1211,Estatus!$A$2:$B$13,2,0))</f>
        <v>10</v>
      </c>
      <c r="F1211" s="3">
        <f>IF(Tabla1[[#This Row],[STATUS]]="","",VLOOKUP(D1211,Estatus!$A$2:$I$12,9,0))</f>
        <v>1</v>
      </c>
      <c r="G1211" s="12" t="s">
        <v>6124</v>
      </c>
      <c r="H1211" s="7">
        <v>42107</v>
      </c>
      <c r="I1211" s="80">
        <f t="shared" si="360"/>
        <v>2015</v>
      </c>
      <c r="J1211" s="80">
        <f t="shared" si="361"/>
        <v>4</v>
      </c>
      <c r="K1211" s="80">
        <f t="shared" si="362"/>
        <v>13</v>
      </c>
      <c r="L1211" s="80" t="str">
        <f t="shared" si="363"/>
        <v>04</v>
      </c>
      <c r="M1211" s="80">
        <f t="shared" si="364"/>
        <v>13</v>
      </c>
      <c r="N1211" s="80" t="str">
        <f t="shared" si="365"/>
        <v>'2015-04-13'</v>
      </c>
      <c r="O1211" s="80" t="str">
        <f t="shared" si="366"/>
        <v>'2015-04-13 00:00:00'</v>
      </c>
      <c r="P1211" s="7">
        <v>45760</v>
      </c>
      <c r="Q1211" s="80">
        <f t="shared" si="367"/>
        <v>2025</v>
      </c>
      <c r="R1211" s="80">
        <f t="shared" si="368"/>
        <v>4</v>
      </c>
      <c r="S1211" s="80">
        <f t="shared" si="369"/>
        <v>13</v>
      </c>
      <c r="T1211" s="80" t="str">
        <f t="shared" si="370"/>
        <v>04</v>
      </c>
      <c r="U1211" s="80">
        <f t="shared" si="371"/>
        <v>13</v>
      </c>
      <c r="V1211" s="80" t="str">
        <f t="shared" si="372"/>
        <v>'2025-04-13'</v>
      </c>
      <c r="W1211" s="80">
        <v>35</v>
      </c>
      <c r="X1211" s="80">
        <f t="shared" si="373"/>
        <v>35</v>
      </c>
      <c r="Y1211" s="3" t="s">
        <v>6123</v>
      </c>
      <c r="Z1211" s="124">
        <f>IFERROR(IF(Y1211="","null",VLOOKUP(Y1211,Marcas!$A$2:$C$2024,2,0)),"")</f>
        <v>340</v>
      </c>
      <c r="AA1211" s="3" t="s">
        <v>4698</v>
      </c>
      <c r="AB1211" s="3">
        <f>IFERROR(IF(AA1211="","",IF(AA1211="EMPORIO LEGAL",1,VLOOKUP(AA1211,Clientes!$A$2:$B$1190,2,0))),"")</f>
        <v>237</v>
      </c>
      <c r="AC1211" s="3">
        <f>IFERROR(IF(Tabla1[[#This Row],[id_control]]="null","",VLOOKUP(CONCATENATE(Tabla1[[#This Row],[CLIENTE]],"-",Tabla1[[#This Row],[id_control]]),Hoja1!$C$2:$D$1994,2,0)),"")</f>
        <v>1210</v>
      </c>
      <c r="AD1211" s="3" t="s">
        <v>4708</v>
      </c>
      <c r="AE1211" s="3"/>
      <c r="AF1211" s="3"/>
      <c r="AG1211" s="3"/>
      <c r="AH1211" s="3"/>
      <c r="AI1211" s="3"/>
      <c r="AJ1211" s="3"/>
      <c r="AK1211" s="3"/>
      <c r="AL1211" s="3">
        <v>4392864</v>
      </c>
      <c r="AM1211" s="8"/>
      <c r="AN1211" s="8"/>
      <c r="AO1211" s="8"/>
      <c r="AP1211" s="8"/>
      <c r="AQ1211" s="8">
        <v>6142331378</v>
      </c>
      <c r="AR1211" s="8"/>
      <c r="AS1211" s="8"/>
      <c r="AT1211" s="8"/>
      <c r="AU1211" s="8"/>
      <c r="AV1211" s="8" t="s">
        <v>6125</v>
      </c>
      <c r="AW1211" s="8"/>
      <c r="AX1211" s="8"/>
      <c r="AY1211" s="8"/>
      <c r="AZ1211" s="8"/>
      <c r="BA1211" s="8"/>
      <c r="BB1211" s="8"/>
      <c r="BC1211" s="8"/>
      <c r="BD1211" s="6" t="s">
        <v>4705</v>
      </c>
      <c r="BE1211" s="8">
        <v>1210</v>
      </c>
      <c r="BF1211" s="6" t="str">
        <f t="shared" si="374"/>
        <v>insert into bitacoras_estatus (numero_expediente, numero_registro, representante, fecha_inicio, fecha_vencimiento, id_cliente, id_admin, id_bitacoras_estatus, id_estatus, id_clase, id_marca, created_at, updated_at) values('1598436','1625927','JORGE GALVAN ANTILLON','2015-04-13','2025-04-13','237','2','1','1',35,340,'2015-04-13 00:00:00','2015-04-13 00:00:00');</v>
      </c>
      <c r="BG1211" s="6" t="str">
        <f t="shared" si="375"/>
        <v>insert into servicios_comentarios (comentario, id_admin, id_estatus, created_at, updated_at) values('CLASE 35 REQUISTOS LLEGARON EL 21 DE OCT 15 CONTESTADOS EL 12/12/15, TITULO RECIBIDO 21/06/16, TITULO ENTREGADO Y PAGADO EL 9 DIC 2016',1,1210,'2015-04-13 00:00:00','2015-04-13 00:00:00');</v>
      </c>
      <c r="BH1211" s="6" t="str">
        <f t="shared" si="376"/>
        <v>insert into servicios_comentarios (comentario, id_admin, id_estatus, created_at, updated_at) values('4392864, 4302700, DR. JORGE GALVAN, 233-1378',1,1210,'2015-04-13 00:00:00','2015-04-13 00:00:00');</v>
      </c>
      <c r="BI1211" s="137" t="str">
        <f t="shared" si="377"/>
        <v>update bitacoras_estatus set comprobacion_uso = 1, id_estatus=10 where id=1210;</v>
      </c>
      <c r="BJ1211" s="137" t="str">
        <f t="shared" si="378"/>
        <v>update bitacoras_estatus set numero_expediente = '1598436', numero_registro = '1625927', id_estatus = 10, fecha_inicio = '2015-04-13', fecha_vencimiento ='2025-04-13', created_at ='2015-04-13 00:00:00', updated_at ='2015-04-13 00:00:00', id_clase=35, id_marca=340, id_cliente=237, vigencia = 1 where id =1210;</v>
      </c>
      <c r="BK1211" s="137" t="str">
        <f t="shared" si="379"/>
        <v>update bitacoras_estatus set id_estatus = 10 where id =1210;</v>
      </c>
    </row>
    <row r="1212" spans="1:63">
      <c r="A1212" s="3">
        <v>1598426</v>
      </c>
      <c r="B1212" s="3">
        <v>1536638</v>
      </c>
      <c r="C1212" s="3">
        <f>IF(Tabla1[[#This Row],[No. REG.]]="","",1)</f>
        <v>1</v>
      </c>
      <c r="D1212" s="3" t="s">
        <v>46</v>
      </c>
      <c r="E1212" s="3">
        <f>IF(Tabla1[[#This Row],[STATUS]]="","",VLOOKUP(D1212,Estatus!$A$2:$B$13,2,0))</f>
        <v>10</v>
      </c>
      <c r="F1212" s="3">
        <f>IF(Tabla1[[#This Row],[STATUS]]="","",VLOOKUP(D1212,Estatus!$A$2:$I$12,9,0))</f>
        <v>1</v>
      </c>
      <c r="G1212" s="12" t="s">
        <v>6126</v>
      </c>
      <c r="H1212" s="7">
        <v>42107</v>
      </c>
      <c r="I1212" s="80">
        <f t="shared" si="360"/>
        <v>2015</v>
      </c>
      <c r="J1212" s="80">
        <f t="shared" si="361"/>
        <v>4</v>
      </c>
      <c r="K1212" s="80">
        <f t="shared" si="362"/>
        <v>13</v>
      </c>
      <c r="L1212" s="80" t="str">
        <f t="shared" si="363"/>
        <v>04</v>
      </c>
      <c r="M1212" s="80">
        <f t="shared" si="364"/>
        <v>13</v>
      </c>
      <c r="N1212" s="80" t="str">
        <f t="shared" si="365"/>
        <v>'2015-04-13'</v>
      </c>
      <c r="O1212" s="80" t="str">
        <f t="shared" si="366"/>
        <v>'2015-04-13 00:00:00'</v>
      </c>
      <c r="P1212" s="7">
        <v>45760</v>
      </c>
      <c r="Q1212" s="80">
        <f t="shared" si="367"/>
        <v>2025</v>
      </c>
      <c r="R1212" s="80">
        <f t="shared" si="368"/>
        <v>4</v>
      </c>
      <c r="S1212" s="80">
        <f t="shared" si="369"/>
        <v>13</v>
      </c>
      <c r="T1212" s="80" t="str">
        <f t="shared" si="370"/>
        <v>04</v>
      </c>
      <c r="U1212" s="80">
        <f t="shared" si="371"/>
        <v>13</v>
      </c>
      <c r="V1212" s="80" t="str">
        <f t="shared" si="372"/>
        <v>'2025-04-13'</v>
      </c>
      <c r="W1212" s="80">
        <v>44</v>
      </c>
      <c r="X1212" s="80">
        <f t="shared" si="373"/>
        <v>44</v>
      </c>
      <c r="Y1212" s="3" t="s">
        <v>6123</v>
      </c>
      <c r="Z1212" s="124">
        <f>IFERROR(IF(Y1212="","null",VLOOKUP(Y1212,Marcas!$A$2:$C$2024,2,0)),"")</f>
        <v>340</v>
      </c>
      <c r="AA1212" s="3" t="s">
        <v>4698</v>
      </c>
      <c r="AB1212" s="3">
        <f>IFERROR(IF(AA1212="","",IF(AA1212="EMPORIO LEGAL",1,VLOOKUP(AA1212,Clientes!$A$2:$B$1190,2,0))),"")</f>
        <v>237</v>
      </c>
      <c r="AC1212" s="3">
        <f>IFERROR(IF(Tabla1[[#This Row],[id_control]]="null","",VLOOKUP(CONCATENATE(Tabla1[[#This Row],[CLIENTE]],"-",Tabla1[[#This Row],[id_control]]),Hoja1!$C$2:$D$1994,2,0)),"")</f>
        <v>1210</v>
      </c>
      <c r="AD1212" s="3" t="s">
        <v>4708</v>
      </c>
      <c r="AE1212" s="3"/>
      <c r="AF1212" s="3"/>
      <c r="AG1212" s="3"/>
      <c r="AH1212" s="3"/>
      <c r="AI1212" s="3"/>
      <c r="AJ1212" s="3"/>
      <c r="AK1212" s="3"/>
      <c r="AL1212" s="3">
        <v>4392864</v>
      </c>
      <c r="AM1212" s="6"/>
      <c r="AN1212" s="6"/>
      <c r="AO1212" s="6"/>
      <c r="AP1212" s="6"/>
      <c r="AQ1212" s="8">
        <v>6142331378</v>
      </c>
      <c r="AR1212" s="6"/>
      <c r="AS1212" s="6"/>
      <c r="AT1212" s="6"/>
      <c r="AU1212" s="6"/>
      <c r="AV1212" s="13" t="s">
        <v>4703</v>
      </c>
      <c r="AW1212" s="6"/>
      <c r="AX1212" s="6"/>
      <c r="AY1212" s="6"/>
      <c r="AZ1212" s="6"/>
      <c r="BA1212" s="6"/>
      <c r="BB1212" s="6"/>
      <c r="BC1212" s="6"/>
      <c r="BD1212" s="6" t="s">
        <v>4705</v>
      </c>
      <c r="BE1212" s="8">
        <v>1211</v>
      </c>
      <c r="BF1212" s="6" t="str">
        <f t="shared" si="374"/>
        <v>insert into bitacoras_estatus (numero_expediente, numero_registro, representante, fecha_inicio, fecha_vencimiento, id_cliente, id_admin, id_bitacoras_estatus, id_estatus, id_clase, id_marca, created_at, updated_at) values('1598426','1536638','JORGE GALVAN ANTILLON','2015-04-13','2025-04-13','237','2','1','1',44,340,'2015-04-13 00:00:00','2015-04-13 00:00:00');</v>
      </c>
      <c r="BG1212" s="6" t="str">
        <f t="shared" si="375"/>
        <v>insert into servicios_comentarios (comentario, id_admin, id_estatus, created_at, updated_at) values('CLASE 44/ TITULO ENTREGADO 09/09/2015',1,1211,'2015-04-13 00:00:00','2015-04-13 00:00:00');</v>
      </c>
      <c r="BH1212" s="6" t="str">
        <f t="shared" si="376"/>
        <v>insert into servicios_comentarios (comentario, id_admin, id_estatus, created_at, updated_at) values('4392864, 4302700, DR. JORGE GALVAN, 233-1378',1,1211,'2015-04-13 00:00:00','2015-04-13 00:00:00');</v>
      </c>
      <c r="BI1212" s="137" t="str">
        <f t="shared" si="377"/>
        <v>update bitacoras_estatus set comprobacion_uso = 1, id_estatus=10 where id=1211;</v>
      </c>
      <c r="BJ1212" s="137" t="str">
        <f t="shared" si="378"/>
        <v>update bitacoras_estatus set numero_expediente = '1598426', numero_registro = '1536638', id_estatus = 10, fecha_inicio = '2015-04-13', fecha_vencimiento ='2025-04-13', created_at ='2015-04-13 00:00:00', updated_at ='2015-04-13 00:00:00', id_clase=44, id_marca=340, id_cliente=237, vigencia = 1 where id =1211;</v>
      </c>
      <c r="BK1212" s="137" t="str">
        <f t="shared" si="379"/>
        <v>update bitacoras_estatus set id_estatus = 10 where id =1211;</v>
      </c>
    </row>
    <row r="1213" spans="1:63">
      <c r="A1213" s="3">
        <v>1598369</v>
      </c>
      <c r="B1213" s="3">
        <v>1553173</v>
      </c>
      <c r="C1213" s="3">
        <f>IF(Tabla1[[#This Row],[No. REG.]]="","",1)</f>
        <v>1</v>
      </c>
      <c r="D1213" s="3" t="s">
        <v>46</v>
      </c>
      <c r="E1213" s="3">
        <f>IF(Tabla1[[#This Row],[STATUS]]="","",VLOOKUP(D1213,Estatus!$A$2:$B$13,2,0))</f>
        <v>10</v>
      </c>
      <c r="F1213" s="3">
        <f>IF(Tabla1[[#This Row],[STATUS]]="","",VLOOKUP(D1213,Estatus!$A$2:$I$12,9,0))</f>
        <v>1</v>
      </c>
      <c r="G1213" s="12" t="s">
        <v>6127</v>
      </c>
      <c r="H1213" s="7">
        <v>42107</v>
      </c>
      <c r="I1213" s="80">
        <f t="shared" si="360"/>
        <v>2015</v>
      </c>
      <c r="J1213" s="80">
        <f t="shared" si="361"/>
        <v>4</v>
      </c>
      <c r="K1213" s="80">
        <f t="shared" si="362"/>
        <v>13</v>
      </c>
      <c r="L1213" s="80" t="str">
        <f t="shared" si="363"/>
        <v>04</v>
      </c>
      <c r="M1213" s="80">
        <f t="shared" si="364"/>
        <v>13</v>
      </c>
      <c r="N1213" s="80" t="str">
        <f t="shared" si="365"/>
        <v>'2015-04-13'</v>
      </c>
      <c r="O1213" s="80" t="str">
        <f t="shared" si="366"/>
        <v>'2015-04-13 00:00:00'</v>
      </c>
      <c r="P1213" s="7">
        <v>45760</v>
      </c>
      <c r="Q1213" s="80">
        <f t="shared" si="367"/>
        <v>2025</v>
      </c>
      <c r="R1213" s="80">
        <f t="shared" si="368"/>
        <v>4</v>
      </c>
      <c r="S1213" s="80">
        <f t="shared" si="369"/>
        <v>13</v>
      </c>
      <c r="T1213" s="80" t="str">
        <f t="shared" si="370"/>
        <v>04</v>
      </c>
      <c r="U1213" s="80">
        <f t="shared" si="371"/>
        <v>13</v>
      </c>
      <c r="V1213" s="80" t="str">
        <f t="shared" si="372"/>
        <v>'2025-04-13'</v>
      </c>
      <c r="W1213" s="80">
        <v>38</v>
      </c>
      <c r="X1213" s="80">
        <f t="shared" si="373"/>
        <v>38</v>
      </c>
      <c r="Y1213" s="3" t="s">
        <v>6128</v>
      </c>
      <c r="Z1213" s="124">
        <f>IFERROR(IF(Y1213="","null",VLOOKUP(Y1213,Marcas!$A$2:$C$2024,2,0)),"")</f>
        <v>623</v>
      </c>
      <c r="AA1213" s="3" t="s">
        <v>6129</v>
      </c>
      <c r="AB1213" s="3">
        <f>IFERROR(IF(AA1213="","",IF(AA1213="EMPORIO LEGAL",1,VLOOKUP(AA1213,Clientes!$A$2:$B$1190,2,0))),"")</f>
        <v>431</v>
      </c>
      <c r="AC1213" s="3">
        <f>IFERROR(IF(Tabla1[[#This Row],[id_control]]="null","",VLOOKUP(CONCATENATE(Tabla1[[#This Row],[CLIENTE]],"-",Tabla1[[#This Row],[id_control]]),Hoja1!$C$2:$D$1994,2,0)),"")</f>
        <v>1213</v>
      </c>
      <c r="AD1213" s="3" t="s">
        <v>785</v>
      </c>
      <c r="AE1213" s="8" t="s">
        <v>6130</v>
      </c>
      <c r="AF1213" s="3"/>
      <c r="AG1213" s="3"/>
      <c r="AH1213" s="3"/>
      <c r="AI1213" s="3"/>
      <c r="AJ1213" s="3"/>
      <c r="AK1213" s="3"/>
      <c r="AL1213" s="3">
        <v>6144810504</v>
      </c>
      <c r="AM1213" s="6"/>
      <c r="AN1213" s="6"/>
      <c r="AO1213" s="6"/>
      <c r="AP1213" s="6"/>
      <c r="AQ1213" s="6"/>
      <c r="AR1213" s="6"/>
      <c r="AS1213" s="6"/>
      <c r="AT1213" s="6"/>
      <c r="AU1213" s="6"/>
      <c r="AV1213" s="6" t="s">
        <v>6131</v>
      </c>
      <c r="AW1213" s="6"/>
      <c r="AX1213" s="6"/>
      <c r="AY1213" s="6"/>
      <c r="AZ1213" s="6"/>
      <c r="BA1213" s="6"/>
      <c r="BB1213" s="6"/>
      <c r="BC1213" s="6"/>
      <c r="BD1213" s="6" t="s">
        <v>6132</v>
      </c>
      <c r="BE1213" s="8">
        <v>1212</v>
      </c>
      <c r="BF1213" s="6" t="str">
        <f t="shared" si="374"/>
        <v>insert into bitacoras_estatus (numero_expediente, numero_registro, representante, fecha_inicio, fecha_vencimiento, id_cliente, id_admin, id_bitacoras_estatus, id_estatus, id_clase, id_marca, created_at, updated_at) values('1598369','1553173','JORGE CABRERA ZAPATA','2015-04-13','2025-04-13','431','2','1','1',38,623,'2015-04-13 00:00:00','2015-04-13 00:00:00');</v>
      </c>
      <c r="BG1213" s="6" t="str">
        <f t="shared" si="375"/>
        <v>insert into servicios_comentarios (comentario, id_admin, id_estatus, created_at, updated_at) values('CLASE 38',1,1212,'2015-04-13 00:00:00','2015-04-13 00:00:00');</v>
      </c>
      <c r="BH1213" s="6" t="str">
        <f t="shared" si="376"/>
        <v>insert into servicios_comentarios (comentario, id_admin, id_estatus, created_at, updated_at) values('6144810504 CONTACTO EOCÍO CHACÓN TORRES, LETICIA ZUBIATE',1,1212,'2015-04-13 00:00:00','2015-04-13 00:00:00');</v>
      </c>
      <c r="BI1213" s="137" t="str">
        <f t="shared" si="377"/>
        <v>update bitacoras_estatus set comprobacion_uso = 1, id_estatus=10 where id=1212;</v>
      </c>
      <c r="BJ1213" s="137" t="str">
        <f t="shared" si="378"/>
        <v>update bitacoras_estatus set numero_expediente = '1598369', numero_registro = '1553173', id_estatus = 10, fecha_inicio = '2015-04-13', fecha_vencimiento ='2025-04-13', created_at ='2015-04-13 00:00:00', updated_at ='2015-04-13 00:00:00', id_clase=38, id_marca=623, id_cliente=431, vigencia = 1 where id =1212;</v>
      </c>
      <c r="BK1213" s="137" t="str">
        <f t="shared" si="379"/>
        <v>update bitacoras_estatus set id_estatus = 10 where id =1212;</v>
      </c>
    </row>
    <row r="1214" spans="1:63" ht="53">
      <c r="A1214" s="3">
        <v>1598477</v>
      </c>
      <c r="B1214" s="3">
        <v>1646694</v>
      </c>
      <c r="C1214" s="3">
        <f>IF(Tabla1[[#This Row],[No. REG.]]="","",1)</f>
        <v>1</v>
      </c>
      <c r="D1214" s="3" t="s">
        <v>46</v>
      </c>
      <c r="E1214" s="3">
        <f>IF(Tabla1[[#This Row],[STATUS]]="","",VLOOKUP(D1214,Estatus!$A$2:$B$13,2,0))</f>
        <v>10</v>
      </c>
      <c r="F1214" s="3">
        <f>IF(Tabla1[[#This Row],[STATUS]]="","",VLOOKUP(D1214,Estatus!$A$2:$I$12,9,0))</f>
        <v>1</v>
      </c>
      <c r="G1214" s="12" t="s">
        <v>6133</v>
      </c>
      <c r="H1214" s="7">
        <v>42107</v>
      </c>
      <c r="I1214" s="80">
        <f t="shared" si="360"/>
        <v>2015</v>
      </c>
      <c r="J1214" s="80">
        <f t="shared" si="361"/>
        <v>4</v>
      </c>
      <c r="K1214" s="80">
        <f t="shared" si="362"/>
        <v>13</v>
      </c>
      <c r="L1214" s="80" t="str">
        <f t="shared" si="363"/>
        <v>04</v>
      </c>
      <c r="M1214" s="80">
        <f t="shared" si="364"/>
        <v>13</v>
      </c>
      <c r="N1214" s="80" t="str">
        <f t="shared" si="365"/>
        <v>'2015-04-13'</v>
      </c>
      <c r="O1214" s="80" t="str">
        <f t="shared" si="366"/>
        <v>'2015-04-13 00:00:00'</v>
      </c>
      <c r="P1214" s="7">
        <v>45760</v>
      </c>
      <c r="Q1214" s="80">
        <f t="shared" si="367"/>
        <v>2025</v>
      </c>
      <c r="R1214" s="80">
        <f t="shared" si="368"/>
        <v>4</v>
      </c>
      <c r="S1214" s="80">
        <f t="shared" si="369"/>
        <v>13</v>
      </c>
      <c r="T1214" s="80" t="str">
        <f t="shared" si="370"/>
        <v>04</v>
      </c>
      <c r="U1214" s="80">
        <f t="shared" si="371"/>
        <v>13</v>
      </c>
      <c r="V1214" s="80" t="str">
        <f t="shared" si="372"/>
        <v>'2025-04-13'</v>
      </c>
      <c r="W1214" s="80">
        <v>19</v>
      </c>
      <c r="X1214" s="80">
        <f t="shared" si="373"/>
        <v>19</v>
      </c>
      <c r="Y1214" s="3" t="s">
        <v>6134</v>
      </c>
      <c r="Z1214" s="124">
        <f>IFERROR(IF(Y1214="","null",VLOOKUP(Y1214,Marcas!$A$2:$C$2024,2,0)),"")</f>
        <v>932</v>
      </c>
      <c r="AA1214" s="3" t="s">
        <v>4226</v>
      </c>
      <c r="AB1214" s="3">
        <f>IFERROR(IF(AA1214="","",IF(AA1214="EMPORIO LEGAL",1,VLOOKUP(AA1214,Clientes!$A$2:$B$1190,2,0))),"")</f>
        <v>326</v>
      </c>
      <c r="AC1214" s="3">
        <f>IFERROR(IF(Tabla1[[#This Row],[id_control]]="null","",VLOOKUP(CONCATENATE(Tabla1[[#This Row],[CLIENTE]],"-",Tabla1[[#This Row],[id_control]]),Hoja1!$C$2:$D$1994,2,0)),"")</f>
        <v>1214</v>
      </c>
      <c r="AD1214" s="3" t="s">
        <v>6092</v>
      </c>
      <c r="AE1214" s="3"/>
      <c r="AF1214" s="3"/>
      <c r="AG1214" s="3"/>
      <c r="AH1214" s="3"/>
      <c r="AI1214" s="3"/>
      <c r="AJ1214" s="3"/>
      <c r="AK1214" s="3"/>
      <c r="AL1214" s="3">
        <v>4429100</v>
      </c>
      <c r="AM1214" s="6"/>
      <c r="AN1214" s="6"/>
      <c r="AO1214" s="6"/>
      <c r="AP1214" s="6"/>
      <c r="AQ1214" s="6"/>
      <c r="AR1214" s="6"/>
      <c r="AS1214" s="6"/>
      <c r="AT1214" s="6"/>
      <c r="AU1214" s="6"/>
      <c r="AV1214" s="15" t="s">
        <v>4233</v>
      </c>
      <c r="AW1214" s="6"/>
      <c r="AX1214" s="6"/>
      <c r="AY1214" s="6"/>
      <c r="AZ1214" s="6"/>
      <c r="BA1214" s="6"/>
      <c r="BB1214" s="6"/>
      <c r="BC1214" s="6"/>
      <c r="BD1214" s="6" t="s">
        <v>2653</v>
      </c>
      <c r="BE1214" s="8">
        <v>1213</v>
      </c>
      <c r="BF1214" s="6" t="str">
        <f t="shared" si="374"/>
        <v>insert into bitacoras_estatus (numero_expediente, numero_registro, representante, fecha_inicio, fecha_vencimiento, id_cliente, id_admin, id_bitacoras_estatus, id_estatus, id_clase, id_marca, created_at, updated_at) values('1598477','1646694','MARIO HUMBERTO MEDINA DUARTE, TANIA PARDO CLEMENTINA VELA DE MEDINA','2015-04-13','2025-04-13','326','2','1','1',19,932,'2015-04-13 00:00:00','2015-04-13 00:00:00');</v>
      </c>
      <c r="BG1214" s="6" t="str">
        <f t="shared" si="375"/>
        <v>insert into servicios_comentarios (comentario, id_admin, id_estatus, created_at, updated_at) values('CLASE 19 anterioridad llego el 21/10 vence el 21/12 CONTESTADOE LE 21/12 TITULO RECIBIDO 19/07/17 TITULO ENTREGADO 02/08/16',1,1213,'2015-04-13 00:00:00','2015-04-13 00:00:00');</v>
      </c>
      <c r="BH1214" s="6" t="str">
        <f t="shared" si="376"/>
        <v>insert into servicios_comentarios (comentario, id_admin, id_estatus, created_at, updated_at) values('442-9100',1,1213,'2015-04-13 00:00:00','2015-04-13 00:00:00');</v>
      </c>
      <c r="BI1214" s="137" t="str">
        <f t="shared" si="377"/>
        <v>update bitacoras_estatus set comprobacion_uso = 1, id_estatus=10 where id=1213;</v>
      </c>
      <c r="BJ1214" s="137" t="str">
        <f t="shared" si="378"/>
        <v>update bitacoras_estatus set numero_expediente = '1598477', numero_registro = '1646694', id_estatus = 10, fecha_inicio = '2015-04-13', fecha_vencimiento ='2025-04-13', created_at ='2015-04-13 00:00:00', updated_at ='2015-04-13 00:00:00', id_clase=19, id_marca=932, id_cliente=326, vigencia = 1 where id =1213;</v>
      </c>
      <c r="BK1214" s="137" t="str">
        <f t="shared" si="379"/>
        <v>update bitacoras_estatus set id_estatus = 10 where id =1213;</v>
      </c>
    </row>
    <row r="1215" spans="1:63" ht="53">
      <c r="A1215" s="3">
        <v>1598465</v>
      </c>
      <c r="B1215" s="3">
        <v>1643641</v>
      </c>
      <c r="C1215" s="3">
        <f>IF(Tabla1[[#This Row],[No. REG.]]="","",1)</f>
        <v>1</v>
      </c>
      <c r="D1215" s="3" t="s">
        <v>46</v>
      </c>
      <c r="E1215" s="3">
        <f>IF(Tabla1[[#This Row],[STATUS]]="","",VLOOKUP(D1215,Estatus!$A$2:$B$13,2,0))</f>
        <v>10</v>
      </c>
      <c r="F1215" s="3">
        <f>IF(Tabla1[[#This Row],[STATUS]]="","",VLOOKUP(D1215,Estatus!$A$2:$I$12,9,0))</f>
        <v>1</v>
      </c>
      <c r="G1215" s="12" t="s">
        <v>6135</v>
      </c>
      <c r="H1215" s="7">
        <v>42107</v>
      </c>
      <c r="I1215" s="80">
        <f t="shared" si="360"/>
        <v>2015</v>
      </c>
      <c r="J1215" s="80">
        <f t="shared" si="361"/>
        <v>4</v>
      </c>
      <c r="K1215" s="80">
        <f t="shared" si="362"/>
        <v>13</v>
      </c>
      <c r="L1215" s="80" t="str">
        <f t="shared" si="363"/>
        <v>04</v>
      </c>
      <c r="M1215" s="80">
        <f t="shared" si="364"/>
        <v>13</v>
      </c>
      <c r="N1215" s="80" t="str">
        <f t="shared" si="365"/>
        <v>'2015-04-13'</v>
      </c>
      <c r="O1215" s="80" t="str">
        <f t="shared" si="366"/>
        <v>'2015-04-13 00:00:00'</v>
      </c>
      <c r="P1215" s="7">
        <v>45760</v>
      </c>
      <c r="Q1215" s="80">
        <f t="shared" si="367"/>
        <v>2025</v>
      </c>
      <c r="R1215" s="80">
        <f t="shared" si="368"/>
        <v>4</v>
      </c>
      <c r="S1215" s="80">
        <f t="shared" si="369"/>
        <v>13</v>
      </c>
      <c r="T1215" s="80" t="str">
        <f t="shared" si="370"/>
        <v>04</v>
      </c>
      <c r="U1215" s="80">
        <f t="shared" si="371"/>
        <v>13</v>
      </c>
      <c r="V1215" s="80" t="str">
        <f t="shared" si="372"/>
        <v>'2025-04-13'</v>
      </c>
      <c r="W1215" s="80">
        <v>40</v>
      </c>
      <c r="X1215" s="80">
        <f t="shared" si="373"/>
        <v>40</v>
      </c>
      <c r="Y1215" s="3" t="s">
        <v>6134</v>
      </c>
      <c r="Z1215" s="124">
        <f>IFERROR(IF(Y1215="","null",VLOOKUP(Y1215,Marcas!$A$2:$C$2024,2,0)),"")</f>
        <v>932</v>
      </c>
      <c r="AA1215" s="3" t="s">
        <v>4226</v>
      </c>
      <c r="AB1215" s="3">
        <f>IFERROR(IF(AA1215="","",IF(AA1215="EMPORIO LEGAL",1,VLOOKUP(AA1215,Clientes!$A$2:$B$1190,2,0))),"")</f>
        <v>326</v>
      </c>
      <c r="AC1215" s="3">
        <f>IFERROR(IF(Tabla1[[#This Row],[id_control]]="null","",VLOOKUP(CONCATENATE(Tabla1[[#This Row],[CLIENTE]],"-",Tabla1[[#This Row],[id_control]]),Hoja1!$C$2:$D$1994,2,0)),"")</f>
        <v>1214</v>
      </c>
      <c r="AD1215" s="3" t="s">
        <v>6092</v>
      </c>
      <c r="AE1215" s="3"/>
      <c r="AF1215" s="3"/>
      <c r="AG1215" s="3"/>
      <c r="AH1215" s="3"/>
      <c r="AI1215" s="3"/>
      <c r="AJ1215" s="3"/>
      <c r="AK1215" s="3"/>
      <c r="AL1215" s="3">
        <v>4429100</v>
      </c>
      <c r="AM1215" s="6"/>
      <c r="AN1215" s="6"/>
      <c r="AO1215" s="6"/>
      <c r="AP1215" s="6"/>
      <c r="AQ1215" s="6"/>
      <c r="AR1215" s="6"/>
      <c r="AS1215" s="6"/>
      <c r="AT1215" s="6"/>
      <c r="AU1215" s="6"/>
      <c r="AV1215" s="13" t="s">
        <v>6136</v>
      </c>
      <c r="AW1215" s="6"/>
      <c r="AX1215" s="6"/>
      <c r="AY1215" s="6"/>
      <c r="AZ1215" s="6"/>
      <c r="BA1215" s="6"/>
      <c r="BB1215" s="6"/>
      <c r="BC1215" s="6"/>
      <c r="BD1215" s="6" t="s">
        <v>2653</v>
      </c>
      <c r="BE1215" s="8">
        <v>1214</v>
      </c>
      <c r="BF1215" s="6" t="str">
        <f t="shared" si="374"/>
        <v>insert into bitacoras_estatus (numero_expediente, numero_registro, representante, fecha_inicio, fecha_vencimiento, id_cliente, id_admin, id_bitacoras_estatus, id_estatus, id_clase, id_marca, created_at, updated_at) values('1598465','1643641','MARIO HUMBERTO MEDINA DUARTE, TANIA PARDO CLEMENTINA VELA DE MEDINA','2015-04-13','2025-04-13','326','2','1','1',40,932,'2015-04-13 00:00:00','2015-04-13 00:00:00');</v>
      </c>
      <c r="BG1215" s="6" t="str">
        <f t="shared" si="375"/>
        <v>insert into servicios_comentarios (comentario, id_admin, id_estatus, created_at, updated_at) values('CLASE 40 REQUISITOS/ CREQ EN FECHA 14 DE AGOSTO DEL 2015, REQUISTOS A 28 DIC 15 CONTESTADOS EL 28 ENERO TITULO RECIBIDO 19/07/17 TITULO ENTREGADO 02/08/16',1,1214,'2015-04-13 00:00:00','2015-04-13 00:00:00');</v>
      </c>
      <c r="BH1215" s="6" t="str">
        <f t="shared" si="376"/>
        <v>insert into servicios_comentarios (comentario, id_admin, id_estatus, created_at, updated_at) values('442-9100',1,1214,'2015-04-13 00:00:00','2015-04-13 00:00:00');</v>
      </c>
      <c r="BI1215" s="137" t="str">
        <f t="shared" si="377"/>
        <v>update bitacoras_estatus set comprobacion_uso = 1, id_estatus=10 where id=1214;</v>
      </c>
      <c r="BJ1215" s="137" t="str">
        <f t="shared" si="378"/>
        <v>update bitacoras_estatus set numero_expediente = '1598465', numero_registro = '1643641', id_estatus = 10, fecha_inicio = '2015-04-13', fecha_vencimiento ='2025-04-13', created_at ='2015-04-13 00:00:00', updated_at ='2015-04-13 00:00:00', id_clase=40, id_marca=932, id_cliente=326, vigencia = 1 where id =1214;</v>
      </c>
      <c r="BK1215" s="137" t="str">
        <f t="shared" si="379"/>
        <v>update bitacoras_estatus set id_estatus = 10 where id =1214;</v>
      </c>
    </row>
    <row r="1216" spans="1:63">
      <c r="A1216" s="3">
        <v>1598458</v>
      </c>
      <c r="B1216" s="3">
        <v>1556626</v>
      </c>
      <c r="C1216" s="3">
        <f>IF(Tabla1[[#This Row],[No. REG.]]="","",1)</f>
        <v>1</v>
      </c>
      <c r="D1216" s="3" t="s">
        <v>46</v>
      </c>
      <c r="E1216" s="3">
        <f>IF(Tabla1[[#This Row],[STATUS]]="","",VLOOKUP(D1216,Estatus!$A$2:$B$13,2,0))</f>
        <v>10</v>
      </c>
      <c r="F1216" s="3">
        <f>IF(Tabla1[[#This Row],[STATUS]]="","",VLOOKUP(D1216,Estatus!$A$2:$I$12,9,0))</f>
        <v>1</v>
      </c>
      <c r="G1216" s="12" t="s">
        <v>5461</v>
      </c>
      <c r="H1216" s="7">
        <v>42107</v>
      </c>
      <c r="I1216" s="80">
        <f t="shared" si="360"/>
        <v>2015</v>
      </c>
      <c r="J1216" s="80">
        <f t="shared" si="361"/>
        <v>4</v>
      </c>
      <c r="K1216" s="80">
        <f t="shared" si="362"/>
        <v>13</v>
      </c>
      <c r="L1216" s="80" t="str">
        <f t="shared" si="363"/>
        <v>04</v>
      </c>
      <c r="M1216" s="80">
        <f t="shared" si="364"/>
        <v>13</v>
      </c>
      <c r="N1216" s="80" t="str">
        <f t="shared" si="365"/>
        <v>'2015-04-13'</v>
      </c>
      <c r="O1216" s="80" t="str">
        <f t="shared" si="366"/>
        <v>'2015-04-13 00:00:00'</v>
      </c>
      <c r="P1216" s="7">
        <v>45760</v>
      </c>
      <c r="Q1216" s="80">
        <f t="shared" si="367"/>
        <v>2025</v>
      </c>
      <c r="R1216" s="80">
        <f t="shared" si="368"/>
        <v>4</v>
      </c>
      <c r="S1216" s="80">
        <f t="shared" si="369"/>
        <v>13</v>
      </c>
      <c r="T1216" s="80" t="str">
        <f t="shared" si="370"/>
        <v>04</v>
      </c>
      <c r="U1216" s="80">
        <f t="shared" si="371"/>
        <v>13</v>
      </c>
      <c r="V1216" s="80" t="str">
        <f t="shared" si="372"/>
        <v>'2025-04-13'</v>
      </c>
      <c r="W1216" s="80">
        <v>35</v>
      </c>
      <c r="X1216" s="80">
        <f t="shared" si="373"/>
        <v>35</v>
      </c>
      <c r="Y1216" s="3" t="s">
        <v>6137</v>
      </c>
      <c r="Z1216" s="124">
        <f>IFERROR(IF(Y1216="","null",VLOOKUP(Y1216,Marcas!$A$2:$C$2024,2,0)),"")</f>
        <v>1026</v>
      </c>
      <c r="AA1216" s="3" t="s">
        <v>2539</v>
      </c>
      <c r="AB1216" s="3">
        <f>IFERROR(IF(AA1216="","",IF(AA1216="EMPORIO LEGAL",1,VLOOKUP(AA1216,Clientes!$A$2:$B$1190,2,0))),"")</f>
        <v>655</v>
      </c>
      <c r="AC1216" s="3">
        <f>IFERROR(IF(Tabla1[[#This Row],[id_control]]="null","",VLOOKUP(CONCATENATE(Tabla1[[#This Row],[CLIENTE]],"-",Tabla1[[#This Row],[id_control]]),Hoja1!$C$2:$D$1994,2,0)),"")</f>
        <v>1216</v>
      </c>
      <c r="AD1216" s="3" t="s">
        <v>171</v>
      </c>
      <c r="AE1216" s="3"/>
      <c r="AF1216" s="3"/>
      <c r="AG1216" s="3"/>
      <c r="AH1216" s="3"/>
      <c r="AI1216" s="3"/>
      <c r="AJ1216" s="3"/>
      <c r="AK1216" s="3"/>
      <c r="AL1216" s="3" t="s">
        <v>6138</v>
      </c>
      <c r="AM1216" s="8"/>
      <c r="AN1216" s="8"/>
      <c r="AO1216" s="8"/>
      <c r="AP1216" s="8"/>
      <c r="AQ1216" s="8"/>
      <c r="AR1216" s="8"/>
      <c r="AS1216" s="8"/>
      <c r="AT1216" s="8"/>
      <c r="AU1216" s="8"/>
      <c r="AV1216" s="8" t="s">
        <v>178</v>
      </c>
      <c r="AW1216" s="11" t="s">
        <v>182</v>
      </c>
      <c r="AX1216" s="11" t="s">
        <v>181</v>
      </c>
      <c r="AY1216" s="11" t="s">
        <v>180</v>
      </c>
      <c r="AZ1216" s="8" t="s">
        <v>6139</v>
      </c>
      <c r="BA1216" s="8"/>
      <c r="BB1216" s="8"/>
      <c r="BC1216" s="8"/>
      <c r="BD1216" s="8" t="s">
        <v>183</v>
      </c>
      <c r="BE1216" s="8">
        <v>1215</v>
      </c>
      <c r="BF1216" s="6" t="str">
        <f t="shared" si="374"/>
        <v>insert into bitacoras_estatus (numero_expediente, numero_registro, representante, fecha_inicio, fecha_vencimiento, id_cliente, id_admin, id_bitacoras_estatus, id_estatus, id_clase, id_marca, created_at, updated_at) values('1598458','1556626','SAMUEL ERNESTO SALAYANDIA JIMENEZ','2015-04-13','2025-04-13','655','2','1','1',35,1026,'2015-04-13 00:00:00','2015-04-13 00:00:00');</v>
      </c>
      <c r="BG1216" s="6" t="str">
        <f t="shared" si="375"/>
        <v>insert into servicios_comentarios (comentario, id_admin, id_estatus, created_at, updated_at) values('CLASE 35',1,1215,'2015-04-13 00:00:00','2015-04-13 00:00:00');</v>
      </c>
      <c r="BH1216" s="6" t="str">
        <f t="shared" si="376"/>
        <v>insert into servicios_comentarios (comentario, id_admin, id_estatus, created_at, updated_at) values('423-2309 cel Samuel 614-169-0466 NEXTEL BRENDA 015535401044, 423-2309 CEL. BRENDA 614 188 99 55, ALFONSO TEL.- MEXICO 01 55 52541517',1,1215,'2015-04-13 00:00:00','2015-04-13 00:00:00');</v>
      </c>
      <c r="BI1216" s="137" t="str">
        <f t="shared" si="377"/>
        <v>update bitacoras_estatus set comprobacion_uso = 1, id_estatus=10 where id=1215;</v>
      </c>
      <c r="BJ1216" s="137" t="str">
        <f t="shared" si="378"/>
        <v>update bitacoras_estatus set numero_expediente = '1598458', numero_registro = '1556626', id_estatus = 10, fecha_inicio = '2015-04-13', fecha_vencimiento ='2025-04-13', created_at ='2015-04-13 00:00:00', updated_at ='2015-04-13 00:00:00', id_clase=35, id_marca=1026, id_cliente=655, vigencia = 1 where id =1215;</v>
      </c>
      <c r="BK1216" s="137" t="str">
        <f t="shared" si="379"/>
        <v>update bitacoras_estatus set id_estatus = 10 where id =1215;</v>
      </c>
    </row>
    <row r="1217" spans="1:63">
      <c r="A1217" s="3">
        <v>1598451</v>
      </c>
      <c r="B1217" s="3">
        <v>1558779</v>
      </c>
      <c r="C1217" s="3">
        <f>IF(Tabla1[[#This Row],[No. REG.]]="","",1)</f>
        <v>1</v>
      </c>
      <c r="D1217" s="3" t="s">
        <v>46</v>
      </c>
      <c r="E1217" s="3">
        <f>IF(Tabla1[[#This Row],[STATUS]]="","",VLOOKUP(D1217,Estatus!$A$2:$B$13,2,0))</f>
        <v>10</v>
      </c>
      <c r="F1217" s="3">
        <f>IF(Tabla1[[#This Row],[STATUS]]="","",VLOOKUP(D1217,Estatus!$A$2:$I$12,9,0))</f>
        <v>1</v>
      </c>
      <c r="G1217" s="12" t="s">
        <v>6140</v>
      </c>
      <c r="H1217" s="7">
        <v>42107</v>
      </c>
      <c r="I1217" s="80">
        <f t="shared" si="360"/>
        <v>2015</v>
      </c>
      <c r="J1217" s="80">
        <f t="shared" si="361"/>
        <v>4</v>
      </c>
      <c r="K1217" s="80">
        <f t="shared" si="362"/>
        <v>13</v>
      </c>
      <c r="L1217" s="80" t="str">
        <f t="shared" si="363"/>
        <v>04</v>
      </c>
      <c r="M1217" s="80">
        <f t="shared" si="364"/>
        <v>13</v>
      </c>
      <c r="N1217" s="80" t="str">
        <f t="shared" si="365"/>
        <v>'2015-04-13'</v>
      </c>
      <c r="O1217" s="80" t="str">
        <f t="shared" si="366"/>
        <v>'2015-04-13 00:00:00'</v>
      </c>
      <c r="P1217" s="7">
        <v>45760</v>
      </c>
      <c r="Q1217" s="80">
        <f t="shared" si="367"/>
        <v>2025</v>
      </c>
      <c r="R1217" s="80">
        <f t="shared" si="368"/>
        <v>4</v>
      </c>
      <c r="S1217" s="80">
        <f t="shared" si="369"/>
        <v>13</v>
      </c>
      <c r="T1217" s="80" t="str">
        <f t="shared" si="370"/>
        <v>04</v>
      </c>
      <c r="U1217" s="80">
        <f t="shared" si="371"/>
        <v>13</v>
      </c>
      <c r="V1217" s="80" t="str">
        <f t="shared" si="372"/>
        <v>'2025-04-13'</v>
      </c>
      <c r="W1217" s="80">
        <v>41</v>
      </c>
      <c r="X1217" s="80">
        <f t="shared" si="373"/>
        <v>41</v>
      </c>
      <c r="Y1217" s="3" t="s">
        <v>6137</v>
      </c>
      <c r="Z1217" s="124">
        <f>IFERROR(IF(Y1217="","null",VLOOKUP(Y1217,Marcas!$A$2:$C$2024,2,0)),"")</f>
        <v>1026</v>
      </c>
      <c r="AA1217" s="3" t="s">
        <v>2539</v>
      </c>
      <c r="AB1217" s="3">
        <f>IFERROR(IF(AA1217="","",IF(AA1217="EMPORIO LEGAL",1,VLOOKUP(AA1217,Clientes!$A$2:$B$1190,2,0))),"")</f>
        <v>655</v>
      </c>
      <c r="AC1217" s="3">
        <f>IFERROR(IF(Tabla1[[#This Row],[id_control]]="null","",VLOOKUP(CONCATENATE(Tabla1[[#This Row],[CLIENTE]],"-",Tabla1[[#This Row],[id_control]]),Hoja1!$C$2:$D$1994,2,0)),"")</f>
        <v>1216</v>
      </c>
      <c r="AD1217" s="3" t="s">
        <v>171</v>
      </c>
      <c r="AE1217" s="3"/>
      <c r="AF1217" s="3"/>
      <c r="AG1217" s="3"/>
      <c r="AH1217" s="3"/>
      <c r="AI1217" s="3"/>
      <c r="AJ1217" s="3"/>
      <c r="AK1217" s="3"/>
      <c r="AL1217" s="3" t="s">
        <v>6141</v>
      </c>
      <c r="AM1217" s="8"/>
      <c r="AN1217" s="8"/>
      <c r="AO1217" s="8"/>
      <c r="AP1217" s="8"/>
      <c r="AQ1217" s="8"/>
      <c r="AR1217" s="8"/>
      <c r="AS1217" s="8"/>
      <c r="AT1217" s="8"/>
      <c r="AU1217" s="8"/>
      <c r="AV1217" s="8" t="s">
        <v>178</v>
      </c>
      <c r="AW1217" s="6" t="s">
        <v>179</v>
      </c>
      <c r="AX1217" s="6" t="s">
        <v>180</v>
      </c>
      <c r="AY1217" s="6" t="s">
        <v>6142</v>
      </c>
      <c r="AZ1217" s="6" t="s">
        <v>182</v>
      </c>
      <c r="BA1217" s="8"/>
      <c r="BB1217" s="8"/>
      <c r="BC1217" s="8"/>
      <c r="BD1217" s="8" t="s">
        <v>183</v>
      </c>
      <c r="BE1217" s="8">
        <v>1216</v>
      </c>
      <c r="BF1217" s="6" t="str">
        <f t="shared" si="374"/>
        <v>insert into bitacoras_estatus (numero_expediente, numero_registro, representante, fecha_inicio, fecha_vencimiento, id_cliente, id_admin, id_bitacoras_estatus, id_estatus, id_clase, id_marca, created_at, updated_at) values('1598451','1558779','SAMUEL ERNESTO SALAYANDIA JIMENEZ','2015-04-13','2025-04-13','655','2','1','1',41,1026,'2015-04-13 00:00:00','2015-04-13 00:00:00');</v>
      </c>
      <c r="BG1217" s="6" t="str">
        <f t="shared" si="375"/>
        <v>insert into servicios_comentarios (comentario, id_admin, id_estatus, created_at, updated_at) values('CLASE 41',1,1216,'2015-04-13 00:00:00','2015-04-13 00:00:00');</v>
      </c>
      <c r="BH1217" s="6" t="str">
        <f t="shared" si="376"/>
        <v>insert into servicios_comentarios (comentario, id_admin, id_estatus, created_at, updated_at) values('423-2309 cel Samuel 614-169-0466 NEXTEL BRENDA 015535401044, 423-2309 CEL. BRENDA 614 188 99 55, ALFONSO TEL.- MEXICO 01 55 52541517',1,1216,'2015-04-13 00:00:00','2015-04-13 00:00:00');</v>
      </c>
      <c r="BI1217" s="137" t="str">
        <f t="shared" si="377"/>
        <v>update bitacoras_estatus set comprobacion_uso = 1, id_estatus=10 where id=1216;</v>
      </c>
      <c r="BJ1217" s="137" t="str">
        <f t="shared" si="378"/>
        <v>update bitacoras_estatus set numero_expediente = '1598451', numero_registro = '1558779', id_estatus = 10, fecha_inicio = '2015-04-13', fecha_vencimiento ='2025-04-13', created_at ='2015-04-13 00:00:00', updated_at ='2015-04-13 00:00:00', id_clase=41, id_marca=1026, id_cliente=655, vigencia = 1 where id =1216;</v>
      </c>
      <c r="BK1217" s="137" t="str">
        <f t="shared" si="379"/>
        <v>update bitacoras_estatus set id_estatus = 10 where id =1216;</v>
      </c>
    </row>
    <row r="1218" spans="1:63" ht="27">
      <c r="A1218" s="3">
        <v>1598451</v>
      </c>
      <c r="B1218" s="3">
        <v>1558779</v>
      </c>
      <c r="C1218" s="3">
        <f>IF(Tabla1[[#This Row],[No. REG.]]="","",1)</f>
        <v>1</v>
      </c>
      <c r="D1218" s="3" t="s">
        <v>46</v>
      </c>
      <c r="E1218" s="3">
        <f>IF(Tabla1[[#This Row],[STATUS]]="","",VLOOKUP(D1218,Estatus!$A$2:$B$13,2,0))</f>
        <v>10</v>
      </c>
      <c r="F1218" s="3">
        <f>IF(Tabla1[[#This Row],[STATUS]]="","",VLOOKUP(D1218,Estatus!$A$2:$I$12,9,0))</f>
        <v>1</v>
      </c>
      <c r="G1218" s="12" t="s">
        <v>6143</v>
      </c>
      <c r="H1218" s="7">
        <v>42107</v>
      </c>
      <c r="I1218" s="80">
        <f t="shared" ref="I1218:I1281" si="380">YEAR(H1218)</f>
        <v>2015</v>
      </c>
      <c r="J1218" s="80">
        <f t="shared" ref="J1218:J1281" si="381">MONTH(H1218)</f>
        <v>4</v>
      </c>
      <c r="K1218" s="80">
        <f t="shared" ref="K1218:K1281" si="382">DAY(H1218)</f>
        <v>13</v>
      </c>
      <c r="L1218" s="80" t="str">
        <f t="shared" ref="L1218:L1281" si="383">IF(LEN(J1218)=1,CONCATENATE("0",J1218),J1218)</f>
        <v>04</v>
      </c>
      <c r="M1218" s="80">
        <f t="shared" ref="M1218:M1281" si="384">IF(LEN(K1218)=1,CONCATENATE("0",K1218),K1218)</f>
        <v>13</v>
      </c>
      <c r="N1218" s="80" t="str">
        <f t="shared" ref="N1218:N1281" si="385">IFERROR(IF(H1218="","null",CONCATENATE("'",I1218,"-",L1218,"-",M1218,"'")),"null")</f>
        <v>'2015-04-13'</v>
      </c>
      <c r="O1218" s="80" t="str">
        <f t="shared" ref="O1218:O1281" si="386">IF(N1218="null","'2018-11-08 00:00:00'",CONCATENATE("'",I1218,"-",L1218,"-",M1218," 00:00:00'"))</f>
        <v>'2015-04-13 00:00:00'</v>
      </c>
      <c r="P1218" s="7">
        <v>45760</v>
      </c>
      <c r="Q1218" s="80">
        <f t="shared" ref="Q1218:Q1281" si="387">YEAR(P1218)</f>
        <v>2025</v>
      </c>
      <c r="R1218" s="80">
        <f t="shared" ref="R1218:R1281" si="388">MONTH(P1218)</f>
        <v>4</v>
      </c>
      <c r="S1218" s="80">
        <f t="shared" ref="S1218:S1281" si="389">DAY(P1218)</f>
        <v>13</v>
      </c>
      <c r="T1218" s="80" t="str">
        <f t="shared" ref="T1218:T1281" si="390">IF(LEN(R1218)=1,CONCATENATE("0",R1218),R1218)</f>
        <v>04</v>
      </c>
      <c r="U1218" s="80">
        <f t="shared" ref="U1218:U1281" si="391">IF(LEN(S1218)=1,CONCATENATE("0",S1218),S1218)</f>
        <v>13</v>
      </c>
      <c r="V1218" s="80" t="str">
        <f t="shared" ref="V1218:V1281" si="392">IFERROR(IF(P1218="","null",CONCATENATE("'",Q1218,"-",T1218,"-",U1218,"'")),"null")</f>
        <v>'2025-04-13'</v>
      </c>
      <c r="W1218" s="80">
        <v>41</v>
      </c>
      <c r="X1218" s="80">
        <f t="shared" ref="X1218:X1281" si="393">IF(W1218="","null",W1218)</f>
        <v>41</v>
      </c>
      <c r="Y1218" s="3" t="s">
        <v>6144</v>
      </c>
      <c r="Z1218" s="124">
        <f>IFERROR(IF(Y1218="","null",VLOOKUP(Y1218,Marcas!$A$2:$C$2024,2,0)),"")</f>
        <v>1025</v>
      </c>
      <c r="AA1218" s="3" t="s">
        <v>2539</v>
      </c>
      <c r="AB1218" s="3">
        <f>IFERROR(IF(AA1218="","",IF(AA1218="EMPORIO LEGAL",1,VLOOKUP(AA1218,Clientes!$A$2:$B$1190,2,0))),"")</f>
        <v>655</v>
      </c>
      <c r="AC1218" s="3">
        <f>IFERROR(IF(Tabla1[[#This Row],[id_control]]="null","",VLOOKUP(CONCATENATE(Tabla1[[#This Row],[CLIENTE]],"-",Tabla1[[#This Row],[id_control]]),Hoja1!$C$2:$D$1994,2,0)),"")</f>
        <v>1218</v>
      </c>
      <c r="AD1218" s="3" t="s">
        <v>171</v>
      </c>
      <c r="AE1218" s="3"/>
      <c r="AF1218" s="3"/>
      <c r="AG1218" s="3"/>
      <c r="AH1218" s="3"/>
      <c r="AI1218" s="3"/>
      <c r="AJ1218" s="3"/>
      <c r="AK1218" s="3"/>
      <c r="AL1218" s="3">
        <v>6141889955</v>
      </c>
      <c r="AM1218" s="8"/>
      <c r="AN1218" s="8"/>
      <c r="AO1218" s="8"/>
      <c r="AP1218" s="8"/>
      <c r="AQ1218" s="8"/>
      <c r="AR1218" s="8"/>
      <c r="AS1218" s="8"/>
      <c r="AT1218" s="8"/>
      <c r="AU1218" s="8"/>
      <c r="AV1218" s="8" t="s">
        <v>179</v>
      </c>
      <c r="AW1218" s="8"/>
      <c r="AX1218" s="8"/>
      <c r="AY1218" s="8"/>
      <c r="AZ1218" s="8"/>
      <c r="BA1218" s="8"/>
      <c r="BB1218" s="8"/>
      <c r="BC1218" s="8"/>
      <c r="BD1218" s="8">
        <v>6141889955</v>
      </c>
      <c r="BE1218" s="8">
        <v>1217</v>
      </c>
      <c r="BF1218" s="6" t="str">
        <f t="shared" ref="BF1218:BF1281" si="394">CONCATENATE($BG$1,A1218,"','",B1218,"','",AD1218,"',",N1218,",",V1218,",'",AB1218,"','2','1','1',",X1218,",",Z1218,",",O1218,",",O1218,");")</f>
        <v>insert into bitacoras_estatus (numero_expediente, numero_registro, representante, fecha_inicio, fecha_vencimiento, id_cliente, id_admin, id_bitacoras_estatus, id_estatus, id_clase, id_marca, created_at, updated_at) values('1598451','1558779','SAMUEL ERNESTO SALAYANDIA JIMENEZ','2015-04-13','2025-04-13','655','2','1','1',41,1025,'2015-04-13 00:00:00','2015-04-13 00:00:00');</v>
      </c>
      <c r="BG1218" s="6" t="str">
        <f t="shared" ref="BG1218:BG1281" si="395">IF(OR(G1218="",BE1218=""),"",CONCATENATE("insert into servicios_comentarios (comentario, id_admin, id_estatus, created_at, updated_at) values('",G1218,"',1,",BE1218,",",O1218,",",O1218,");"))</f>
        <v>insert into servicios_comentarios (comentario, id_admin, id_estatus, created_at, updated_at) values('CLASE 41 titulo recibido 5/10 ENVIADO POR PAQUETERIA EL 27/11',1,1217,'2015-04-13 00:00:00','2015-04-13 00:00:00');</v>
      </c>
      <c r="BH1218" s="6" t="str">
        <f t="shared" ref="BH1218:BH1281" si="396">IF(OR(BD1218="",BE1218=""),"",CONCATENATE("insert into servicios_comentarios (comentario, id_admin, id_estatus, created_at, updated_at) values('",BD1218,"',1,",BE1218,",",O1218,",",O1218,");"))</f>
        <v>insert into servicios_comentarios (comentario, id_admin, id_estatus, created_at, updated_at) values('6141889955',1,1217,'2015-04-13 00:00:00','2015-04-13 00:00:00');</v>
      </c>
      <c r="BI1218" s="137" t="str">
        <f t="shared" ref="BI1218:BI1281" si="397">CONCATENATE("update bitacoras_estatus set comprobacion_uso = 1, id_estatus=",E1218," where id=",BE1218,";")</f>
        <v>update bitacoras_estatus set comprobacion_uso = 1, id_estatus=10 where id=1217;</v>
      </c>
      <c r="BJ1218" s="137" t="str">
        <f t="shared" ref="BJ1218:BJ1281" si="398">IF(BE1218="","",CONCATENATE("update bitacoras_estatus set numero_expediente = '",A1218,"', numero_registro = '",B1218,"', id_estatus = ",E1218,", fecha_inicio = ",N1218,", fecha_vencimiento =",V1218,", created_at =",O1218,", updated_at =",O1218,", id_clase=",X1218,", id_marca=", Z1218,", id_cliente=", AB1218,", vigencia = ",F1218," where id =",BE1218,";"))</f>
        <v>update bitacoras_estatus set numero_expediente = '1598451', numero_registro = '1558779', id_estatus = 10, fecha_inicio = '2015-04-13', fecha_vencimiento ='2025-04-13', created_at ='2015-04-13 00:00:00', updated_at ='2015-04-13 00:00:00', id_clase=41, id_marca=1025, id_cliente=655, vigencia = 1 where id =1217;</v>
      </c>
      <c r="BK1218" s="137" t="str">
        <f t="shared" ref="BK1218:BK1281" si="399">IF(OR(E1218="",BE1218=""),"",CONCATENATE("update bitacoras_estatus set id_estatus = ",E1218," where id =",BE1218,";"))</f>
        <v>update bitacoras_estatus set id_estatus = 10 where id =1217;</v>
      </c>
    </row>
    <row r="1219" spans="1:63" ht="27">
      <c r="A1219" s="3">
        <v>1598458</v>
      </c>
      <c r="B1219" s="3">
        <v>1556626</v>
      </c>
      <c r="C1219" s="3">
        <f>IF(Tabla1[[#This Row],[No. REG.]]="","",1)</f>
        <v>1</v>
      </c>
      <c r="D1219" s="3" t="s">
        <v>46</v>
      </c>
      <c r="E1219" s="3">
        <f>IF(Tabla1[[#This Row],[STATUS]]="","",VLOOKUP(D1219,Estatus!$A$2:$B$13,2,0))</f>
        <v>10</v>
      </c>
      <c r="F1219" s="3">
        <f>IF(Tabla1[[#This Row],[STATUS]]="","",VLOOKUP(D1219,Estatus!$A$2:$I$12,9,0))</f>
        <v>1</v>
      </c>
      <c r="G1219" s="12" t="s">
        <v>6145</v>
      </c>
      <c r="H1219" s="7">
        <v>42107</v>
      </c>
      <c r="I1219" s="80">
        <f t="shared" si="380"/>
        <v>2015</v>
      </c>
      <c r="J1219" s="80">
        <f t="shared" si="381"/>
        <v>4</v>
      </c>
      <c r="K1219" s="80">
        <f t="shared" si="382"/>
        <v>13</v>
      </c>
      <c r="L1219" s="80" t="str">
        <f t="shared" si="383"/>
        <v>04</v>
      </c>
      <c r="M1219" s="80">
        <f t="shared" si="384"/>
        <v>13</v>
      </c>
      <c r="N1219" s="80" t="str">
        <f t="shared" si="385"/>
        <v>'2015-04-13'</v>
      </c>
      <c r="O1219" s="80" t="str">
        <f t="shared" si="386"/>
        <v>'2015-04-13 00:00:00'</v>
      </c>
      <c r="P1219" s="7">
        <v>45760</v>
      </c>
      <c r="Q1219" s="80">
        <f t="shared" si="387"/>
        <v>2025</v>
      </c>
      <c r="R1219" s="80">
        <f t="shared" si="388"/>
        <v>4</v>
      </c>
      <c r="S1219" s="80">
        <f t="shared" si="389"/>
        <v>13</v>
      </c>
      <c r="T1219" s="80" t="str">
        <f t="shared" si="390"/>
        <v>04</v>
      </c>
      <c r="U1219" s="80">
        <f t="shared" si="391"/>
        <v>13</v>
      </c>
      <c r="V1219" s="80" t="str">
        <f t="shared" si="392"/>
        <v>'2025-04-13'</v>
      </c>
      <c r="W1219" s="80">
        <v>35</v>
      </c>
      <c r="X1219" s="80">
        <f t="shared" si="393"/>
        <v>35</v>
      </c>
      <c r="Y1219" s="3" t="s">
        <v>6144</v>
      </c>
      <c r="Z1219" s="124">
        <f>IFERROR(IF(Y1219="","null",VLOOKUP(Y1219,Marcas!$A$2:$C$2024,2,0)),"")</f>
        <v>1025</v>
      </c>
      <c r="AA1219" s="3" t="s">
        <v>2539</v>
      </c>
      <c r="AB1219" s="3">
        <f>IFERROR(IF(AA1219="","",IF(AA1219="EMPORIO LEGAL",1,VLOOKUP(AA1219,Clientes!$A$2:$B$1190,2,0))),"")</f>
        <v>655</v>
      </c>
      <c r="AC1219" s="3">
        <f>IFERROR(IF(Tabla1[[#This Row],[id_control]]="null","",VLOOKUP(CONCATENATE(Tabla1[[#This Row],[CLIENTE]],"-",Tabla1[[#This Row],[id_control]]),Hoja1!$C$2:$D$1994,2,0)),"")</f>
        <v>1218</v>
      </c>
      <c r="AD1219" s="3" t="s">
        <v>171</v>
      </c>
      <c r="AE1219" s="3"/>
      <c r="AF1219" s="3"/>
      <c r="AG1219" s="3"/>
      <c r="AH1219" s="3"/>
      <c r="AI1219" s="3"/>
      <c r="AJ1219" s="3"/>
      <c r="AK1219" s="3"/>
      <c r="AL1219" s="3">
        <v>6141889955</v>
      </c>
      <c r="AM1219" s="8"/>
      <c r="AN1219" s="8"/>
      <c r="AO1219" s="8"/>
      <c r="AP1219" s="8"/>
      <c r="AQ1219" s="8"/>
      <c r="AR1219" s="8"/>
      <c r="AS1219" s="8"/>
      <c r="AT1219" s="8"/>
      <c r="AU1219" s="8"/>
      <c r="AV1219" s="8" t="s">
        <v>179</v>
      </c>
      <c r="AW1219" s="8"/>
      <c r="AX1219" s="8"/>
      <c r="AY1219" s="8"/>
      <c r="AZ1219" s="8"/>
      <c r="BA1219" s="8"/>
      <c r="BB1219" s="8"/>
      <c r="BC1219" s="8"/>
      <c r="BD1219" s="8">
        <v>6141889955</v>
      </c>
      <c r="BE1219" s="8">
        <v>1218</v>
      </c>
      <c r="BF1219" s="6" t="str">
        <f t="shared" si="394"/>
        <v>insert into bitacoras_estatus (numero_expediente, numero_registro, representante, fecha_inicio, fecha_vencimiento, id_cliente, id_admin, id_bitacoras_estatus, id_estatus, id_clase, id_marca, created_at, updated_at) values('1598458','1556626','SAMUEL ERNESTO SALAYANDIA JIMENEZ','2015-04-13','2025-04-13','655','2','1','1',35,1025,'2015-04-13 00:00:00','2015-04-13 00:00:00');</v>
      </c>
      <c r="BG1219" s="6" t="str">
        <f t="shared" si="395"/>
        <v>insert into servicios_comentarios (comentario, id_admin, id_estatus, created_at, updated_at) values('CLASE 35 titulo recibido 5/10/15 ENVIADO POR PAQUETERIA EL 27/11',1,1218,'2015-04-13 00:00:00','2015-04-13 00:00:00');</v>
      </c>
      <c r="BH1219" s="6" t="str">
        <f t="shared" si="396"/>
        <v>insert into servicios_comentarios (comentario, id_admin, id_estatus, created_at, updated_at) values('6141889955',1,1218,'2015-04-13 00:00:00','2015-04-13 00:00:00');</v>
      </c>
      <c r="BI1219" s="137" t="str">
        <f t="shared" si="397"/>
        <v>update bitacoras_estatus set comprobacion_uso = 1, id_estatus=10 where id=1218;</v>
      </c>
      <c r="BJ1219" s="137" t="str">
        <f t="shared" si="398"/>
        <v>update bitacoras_estatus set numero_expediente = '1598458', numero_registro = '1556626', id_estatus = 10, fecha_inicio = '2015-04-13', fecha_vencimiento ='2025-04-13', created_at ='2015-04-13 00:00:00', updated_at ='2015-04-13 00:00:00', id_clase=35, id_marca=1025, id_cliente=655, vigencia = 1 where id =1218;</v>
      </c>
      <c r="BK1219" s="137" t="str">
        <f t="shared" si="399"/>
        <v>update bitacoras_estatus set id_estatus = 10 where id =1218;</v>
      </c>
    </row>
    <row r="1220" spans="1:63" ht="27">
      <c r="A1220" s="3">
        <v>1598481</v>
      </c>
      <c r="B1220" s="3">
        <v>1558781</v>
      </c>
      <c r="C1220" s="3">
        <f>IF(Tabla1[[#This Row],[No. REG.]]="","",1)</f>
        <v>1</v>
      </c>
      <c r="D1220" s="3" t="s">
        <v>46</v>
      </c>
      <c r="E1220" s="3">
        <f>IF(Tabla1[[#This Row],[STATUS]]="","",VLOOKUP(D1220,Estatus!$A$2:$B$13,2,0))</f>
        <v>10</v>
      </c>
      <c r="F1220" s="3">
        <f>IF(Tabla1[[#This Row],[STATUS]]="","",VLOOKUP(D1220,Estatus!$A$2:$I$12,9,0))</f>
        <v>1</v>
      </c>
      <c r="G1220" s="12" t="s">
        <v>6146</v>
      </c>
      <c r="H1220" s="7">
        <v>42107</v>
      </c>
      <c r="I1220" s="80">
        <f t="shared" si="380"/>
        <v>2015</v>
      </c>
      <c r="J1220" s="80">
        <f t="shared" si="381"/>
        <v>4</v>
      </c>
      <c r="K1220" s="80">
        <f t="shared" si="382"/>
        <v>13</v>
      </c>
      <c r="L1220" s="80" t="str">
        <f t="shared" si="383"/>
        <v>04</v>
      </c>
      <c r="M1220" s="80">
        <f t="shared" si="384"/>
        <v>13</v>
      </c>
      <c r="N1220" s="80" t="str">
        <f t="shared" si="385"/>
        <v>'2015-04-13'</v>
      </c>
      <c r="O1220" s="80" t="str">
        <f t="shared" si="386"/>
        <v>'2015-04-13 00:00:00'</v>
      </c>
      <c r="P1220" s="7">
        <v>45760</v>
      </c>
      <c r="Q1220" s="80">
        <f t="shared" si="387"/>
        <v>2025</v>
      </c>
      <c r="R1220" s="80">
        <f t="shared" si="388"/>
        <v>4</v>
      </c>
      <c r="S1220" s="80">
        <f t="shared" si="389"/>
        <v>13</v>
      </c>
      <c r="T1220" s="80" t="str">
        <f t="shared" si="390"/>
        <v>04</v>
      </c>
      <c r="U1220" s="80">
        <f t="shared" si="391"/>
        <v>13</v>
      </c>
      <c r="V1220" s="80" t="str">
        <f t="shared" si="392"/>
        <v>'2025-04-13'</v>
      </c>
      <c r="W1220" s="80"/>
      <c r="X1220" s="80" t="str">
        <f t="shared" si="393"/>
        <v>null</v>
      </c>
      <c r="Y1220" s="3" t="s">
        <v>6147</v>
      </c>
      <c r="Z1220" s="124">
        <f>IFERROR(IF(Y1220="","null",VLOOKUP(Y1220,Marcas!$A$2:$C$2024,2,0)),"")</f>
        <v>1045</v>
      </c>
      <c r="AA1220" s="3" t="s">
        <v>6147</v>
      </c>
      <c r="AB1220" s="3">
        <f>IFERROR(IF(AA1220="","",IF(AA1220="EMPORIO LEGAL",1,VLOOKUP(AA1220,Clientes!$A$2:$B$1190,2,0))),"")</f>
        <v>741</v>
      </c>
      <c r="AC1220" s="3">
        <f>IFERROR(IF(Tabla1[[#This Row],[id_control]]="null","",VLOOKUP(CONCATENATE(Tabla1[[#This Row],[CLIENTE]],"-",Tabla1[[#This Row],[id_control]]),Hoja1!$C$2:$D$1994,2,0)),"")</f>
        <v>1220</v>
      </c>
      <c r="AD1220" s="3" t="s">
        <v>6148</v>
      </c>
      <c r="AE1220" s="3"/>
      <c r="AF1220" s="3"/>
      <c r="AG1220" s="3"/>
      <c r="AH1220" s="3"/>
      <c r="AI1220" s="3"/>
      <c r="AJ1220" s="3"/>
      <c r="AK1220" s="3"/>
      <c r="AL1220" s="3">
        <v>6144334461</v>
      </c>
      <c r="AM1220" s="6"/>
      <c r="AN1220" s="6"/>
      <c r="AO1220" s="6"/>
      <c r="AP1220" s="6"/>
      <c r="AQ1220" s="6"/>
      <c r="AR1220" s="6"/>
      <c r="AS1220" s="6"/>
      <c r="AT1220" s="6"/>
      <c r="AU1220" s="6"/>
      <c r="AV1220" s="6" t="s">
        <v>6149</v>
      </c>
      <c r="AW1220" s="6"/>
      <c r="AX1220" s="6"/>
      <c r="AY1220" s="6"/>
      <c r="AZ1220" s="6"/>
      <c r="BA1220" s="6"/>
      <c r="BB1220" s="6"/>
      <c r="BC1220" s="6"/>
      <c r="BD1220" s="6">
        <v>6144334461</v>
      </c>
      <c r="BE1220" s="8">
        <v>1219</v>
      </c>
      <c r="BF1220" s="6" t="str">
        <f t="shared" si="394"/>
        <v>insert into bitacoras_estatus (numero_expediente, numero_registro, representante, fecha_inicio, fecha_vencimiento, id_cliente, id_admin, id_bitacoras_estatus, id_estatus, id_clase, id_marca, created_at, updated_at) values('1598481','1558781','MARÍA CAROLINA SANDOVAL GRANADOS','2015-04-13','2025-04-13','741','2','1','1',null,1045,'2015-04-13 00:00:00','2015-04-13 00:00:00');</v>
      </c>
      <c r="BG1220" s="6" t="str">
        <f t="shared" si="395"/>
        <v>insert into servicios_comentarios (comentario, id_admin, id_estatus, created_at, updated_at) values('TITULO RECIBIDO 13 OCT 15. TITULO ENTREGADO 21 OCT 15',1,1219,'2015-04-13 00:00:00','2015-04-13 00:00:00');</v>
      </c>
      <c r="BH1220" s="6" t="str">
        <f t="shared" si="396"/>
        <v>insert into servicios_comentarios (comentario, id_admin, id_estatus, created_at, updated_at) values('6144334461',1,1219,'2015-04-13 00:00:00','2015-04-13 00:00:00');</v>
      </c>
      <c r="BI1220" s="137" t="str">
        <f t="shared" si="397"/>
        <v>update bitacoras_estatus set comprobacion_uso = 1, id_estatus=10 where id=1219;</v>
      </c>
      <c r="BJ1220" s="137" t="str">
        <f t="shared" si="398"/>
        <v>update bitacoras_estatus set numero_expediente = '1598481', numero_registro = '1558781', id_estatus = 10, fecha_inicio = '2015-04-13', fecha_vencimiento ='2025-04-13', created_at ='2015-04-13 00:00:00', updated_at ='2015-04-13 00:00:00', id_clase=null, id_marca=1045, id_cliente=741, vigencia = 1 where id =1219;</v>
      </c>
      <c r="BK1220" s="137" t="str">
        <f t="shared" si="399"/>
        <v>update bitacoras_estatus set id_estatus = 10 where id =1219;</v>
      </c>
    </row>
    <row r="1221" spans="1:63">
      <c r="A1221" s="3">
        <v>1598423</v>
      </c>
      <c r="B1221" s="3">
        <v>1558778</v>
      </c>
      <c r="C1221" s="3">
        <f>IF(Tabla1[[#This Row],[No. REG.]]="","",1)</f>
        <v>1</v>
      </c>
      <c r="D1221" s="3" t="s">
        <v>46</v>
      </c>
      <c r="E1221" s="3">
        <f>IF(Tabla1[[#This Row],[STATUS]]="","",VLOOKUP(D1221,Estatus!$A$2:$B$13,2,0))</f>
        <v>10</v>
      </c>
      <c r="F1221" s="3">
        <f>IF(Tabla1[[#This Row],[STATUS]]="","",VLOOKUP(D1221,Estatus!$A$2:$I$12,9,0))</f>
        <v>1</v>
      </c>
      <c r="G1221" s="12" t="s">
        <v>6150</v>
      </c>
      <c r="H1221" s="7">
        <v>42107</v>
      </c>
      <c r="I1221" s="80">
        <f t="shared" si="380"/>
        <v>2015</v>
      </c>
      <c r="J1221" s="80">
        <f t="shared" si="381"/>
        <v>4</v>
      </c>
      <c r="K1221" s="80">
        <f t="shared" si="382"/>
        <v>13</v>
      </c>
      <c r="L1221" s="80" t="str">
        <f t="shared" si="383"/>
        <v>04</v>
      </c>
      <c r="M1221" s="80">
        <f t="shared" si="384"/>
        <v>13</v>
      </c>
      <c r="N1221" s="80" t="str">
        <f t="shared" si="385"/>
        <v>'2015-04-13'</v>
      </c>
      <c r="O1221" s="80" t="str">
        <f t="shared" si="386"/>
        <v>'2015-04-13 00:00:00'</v>
      </c>
      <c r="P1221" s="7">
        <v>45760</v>
      </c>
      <c r="Q1221" s="80">
        <f t="shared" si="387"/>
        <v>2025</v>
      </c>
      <c r="R1221" s="80">
        <f t="shared" si="388"/>
        <v>4</v>
      </c>
      <c r="S1221" s="80">
        <f t="shared" si="389"/>
        <v>13</v>
      </c>
      <c r="T1221" s="80" t="str">
        <f t="shared" si="390"/>
        <v>04</v>
      </c>
      <c r="U1221" s="80">
        <f t="shared" si="391"/>
        <v>13</v>
      </c>
      <c r="V1221" s="80" t="str">
        <f t="shared" si="392"/>
        <v>'2025-04-13'</v>
      </c>
      <c r="W1221" s="80">
        <v>36</v>
      </c>
      <c r="X1221" s="80">
        <f t="shared" si="393"/>
        <v>36</v>
      </c>
      <c r="Y1221" s="3" t="s">
        <v>6151</v>
      </c>
      <c r="Z1221" s="124">
        <f>IFERROR(IF(Y1221="","null",VLOOKUP(Y1221,Marcas!$A$2:$C$2024,2,0)),"")</f>
        <v>1091</v>
      </c>
      <c r="AA1221" s="3" t="s">
        <v>6151</v>
      </c>
      <c r="AB1221" s="3">
        <f>IFERROR(IF(AA1221="","",IF(AA1221="EMPORIO LEGAL",1,VLOOKUP(AA1221,Clientes!$A$2:$B$1190,2,0))),"")</f>
        <v>771</v>
      </c>
      <c r="AC1221" s="3">
        <f>IFERROR(IF(Tabla1[[#This Row],[id_control]]="null","",VLOOKUP(CONCATENATE(Tabla1[[#This Row],[CLIENTE]],"-",Tabla1[[#This Row],[id_control]]),Hoja1!$C$2:$D$1994,2,0)),"")</f>
        <v>1221</v>
      </c>
      <c r="AD1221" s="3" t="s">
        <v>6152</v>
      </c>
      <c r="AE1221" s="3"/>
      <c r="AF1221" s="3"/>
      <c r="AG1221" s="3"/>
      <c r="AH1221" s="3"/>
      <c r="AI1221" s="3"/>
      <c r="AJ1221" s="3"/>
      <c r="AK1221" s="3"/>
      <c r="AL1221" s="3">
        <v>6141798232</v>
      </c>
      <c r="AM1221" s="6"/>
      <c r="AN1221" s="6"/>
      <c r="AO1221" s="6"/>
      <c r="AP1221" s="6"/>
      <c r="AQ1221" s="4">
        <v>6144885810</v>
      </c>
      <c r="AR1221" s="6"/>
      <c r="AS1221" s="6"/>
      <c r="AT1221" s="6"/>
      <c r="AU1221" s="6"/>
      <c r="AV1221" s="8" t="s">
        <v>6153</v>
      </c>
      <c r="AW1221" s="4" t="s">
        <v>6154</v>
      </c>
      <c r="AX1221" s="6"/>
      <c r="AY1221" s="6"/>
      <c r="AZ1221" s="6"/>
      <c r="BA1221" s="6"/>
      <c r="BB1221" s="6"/>
      <c r="BC1221" s="6"/>
      <c r="BD1221" s="6" t="s">
        <v>6155</v>
      </c>
      <c r="BE1221" s="8">
        <v>1220</v>
      </c>
      <c r="BF1221" s="6" t="str">
        <f t="shared" si="394"/>
        <v>insert into bitacoras_estatus (numero_expediente, numero_registro, representante, fecha_inicio, fecha_vencimiento, id_cliente, id_admin, id_bitacoras_estatus, id_estatus, id_clase, id_marca, created_at, updated_at) values('1598423','1558778','ADRIANA RODRIGUEZ VÁZQUEZ','2015-04-13','2025-04-13','771','2','1','1',36,1091,'2015-04-13 00:00:00','2015-04-13 00:00:00');</v>
      </c>
      <c r="BG1221" s="6" t="str">
        <f t="shared" si="395"/>
        <v>insert into servicios_comentarios (comentario, id_admin, id_estatus, created_at, updated_at) values('CLASE 36. ENTREGADO 13 OCT15',1,1220,'2015-04-13 00:00:00','2015-04-13 00:00:00');</v>
      </c>
      <c r="BH1221" s="6" t="str">
        <f t="shared" si="396"/>
        <v>insert into servicios_comentarios (comentario, id_admin, id_estatus, created_at, updated_at) values('6141798232, 6144885810',1,1220,'2015-04-13 00:00:00','2015-04-13 00:00:00');</v>
      </c>
      <c r="BI1221" s="137" t="str">
        <f t="shared" si="397"/>
        <v>update bitacoras_estatus set comprobacion_uso = 1, id_estatus=10 where id=1220;</v>
      </c>
      <c r="BJ1221" s="137" t="str">
        <f t="shared" si="398"/>
        <v>update bitacoras_estatus set numero_expediente = '1598423', numero_registro = '1558778', id_estatus = 10, fecha_inicio = '2015-04-13', fecha_vencimiento ='2025-04-13', created_at ='2015-04-13 00:00:00', updated_at ='2015-04-13 00:00:00', id_clase=36, id_marca=1091, id_cliente=771, vigencia = 1 where id =1220;</v>
      </c>
      <c r="BK1221" s="137" t="str">
        <f t="shared" si="399"/>
        <v>update bitacoras_estatus set id_estatus = 10 where id =1220;</v>
      </c>
    </row>
    <row r="1222" spans="1:63" ht="27">
      <c r="A1222" s="3">
        <v>1598417</v>
      </c>
      <c r="B1222" s="3">
        <v>1545464</v>
      </c>
      <c r="C1222" s="3">
        <f>IF(Tabla1[[#This Row],[No. REG.]]="","",1)</f>
        <v>1</v>
      </c>
      <c r="D1222" s="3" t="s">
        <v>46</v>
      </c>
      <c r="E1222" s="3">
        <f>IF(Tabla1[[#This Row],[STATUS]]="","",VLOOKUP(D1222,Estatus!$A$2:$B$13,2,0))</f>
        <v>10</v>
      </c>
      <c r="F1222" s="3">
        <f>IF(Tabla1[[#This Row],[STATUS]]="","",VLOOKUP(D1222,Estatus!$A$2:$I$12,9,0))</f>
        <v>1</v>
      </c>
      <c r="G1222" s="12" t="s">
        <v>6156</v>
      </c>
      <c r="H1222" s="7">
        <v>42107</v>
      </c>
      <c r="I1222" s="80">
        <f t="shared" si="380"/>
        <v>2015</v>
      </c>
      <c r="J1222" s="80">
        <f t="shared" si="381"/>
        <v>4</v>
      </c>
      <c r="K1222" s="80">
        <f t="shared" si="382"/>
        <v>13</v>
      </c>
      <c r="L1222" s="80" t="str">
        <f t="shared" si="383"/>
        <v>04</v>
      </c>
      <c r="M1222" s="80">
        <f t="shared" si="384"/>
        <v>13</v>
      </c>
      <c r="N1222" s="80" t="str">
        <f t="shared" si="385"/>
        <v>'2015-04-13'</v>
      </c>
      <c r="O1222" s="80" t="str">
        <f t="shared" si="386"/>
        <v>'2015-04-13 00:00:00'</v>
      </c>
      <c r="P1222" s="7">
        <v>45760</v>
      </c>
      <c r="Q1222" s="80">
        <f t="shared" si="387"/>
        <v>2025</v>
      </c>
      <c r="R1222" s="80">
        <f t="shared" si="388"/>
        <v>4</v>
      </c>
      <c r="S1222" s="80">
        <f t="shared" si="389"/>
        <v>13</v>
      </c>
      <c r="T1222" s="80" t="str">
        <f t="shared" si="390"/>
        <v>04</v>
      </c>
      <c r="U1222" s="80">
        <f t="shared" si="391"/>
        <v>13</v>
      </c>
      <c r="V1222" s="80" t="str">
        <f t="shared" si="392"/>
        <v>'2025-04-13'</v>
      </c>
      <c r="W1222" s="80">
        <v>37</v>
      </c>
      <c r="X1222" s="80">
        <f t="shared" si="393"/>
        <v>37</v>
      </c>
      <c r="Y1222" s="3" t="s">
        <v>6151</v>
      </c>
      <c r="Z1222" s="124">
        <f>IFERROR(IF(Y1222="","null",VLOOKUP(Y1222,Marcas!$A$2:$C$2024,2,0)),"")</f>
        <v>1091</v>
      </c>
      <c r="AA1222" s="3" t="s">
        <v>6151</v>
      </c>
      <c r="AB1222" s="3">
        <f>IFERROR(IF(AA1222="","",IF(AA1222="EMPORIO LEGAL",1,VLOOKUP(AA1222,Clientes!$A$2:$B$1190,2,0))),"")</f>
        <v>771</v>
      </c>
      <c r="AC1222" s="3">
        <f>IFERROR(IF(Tabla1[[#This Row],[id_control]]="null","",VLOOKUP(CONCATENATE(Tabla1[[#This Row],[CLIENTE]],"-",Tabla1[[#This Row],[id_control]]),Hoja1!$C$2:$D$1994,2,0)),"")</f>
        <v>1221</v>
      </c>
      <c r="AD1222" s="3" t="s">
        <v>6152</v>
      </c>
      <c r="AE1222" s="3"/>
      <c r="AF1222" s="3"/>
      <c r="AG1222" s="3"/>
      <c r="AH1222" s="3"/>
      <c r="AI1222" s="3"/>
      <c r="AJ1222" s="3"/>
      <c r="AK1222" s="3"/>
      <c r="AL1222" s="3">
        <v>6141798232</v>
      </c>
      <c r="AM1222" s="6"/>
      <c r="AN1222" s="6"/>
      <c r="AO1222" s="6"/>
      <c r="AP1222" s="6"/>
      <c r="AQ1222" s="4">
        <v>6144885810</v>
      </c>
      <c r="AR1222" s="6"/>
      <c r="AS1222" s="6"/>
      <c r="AT1222" s="6"/>
      <c r="AU1222" s="6"/>
      <c r="AV1222" s="6" t="s">
        <v>6157</v>
      </c>
      <c r="AW1222" s="6"/>
      <c r="AX1222" s="6"/>
      <c r="AY1222" s="6"/>
      <c r="AZ1222" s="6"/>
      <c r="BA1222" s="6"/>
      <c r="BB1222" s="6"/>
      <c r="BC1222" s="6"/>
      <c r="BD1222" s="6" t="s">
        <v>6155</v>
      </c>
      <c r="BE1222" s="8">
        <v>1221</v>
      </c>
      <c r="BF1222" s="6" t="str">
        <f t="shared" si="394"/>
        <v>insert into bitacoras_estatus (numero_expediente, numero_registro, representante, fecha_inicio, fecha_vencimiento, id_cliente, id_admin, id_bitacoras_estatus, id_estatus, id_clase, id_marca, created_at, updated_at) values('1598417','1545464','ADRIANA RODRIGUEZ VÁZQUEZ','2015-04-13','2025-04-13','771','2','1','1',37,1091,'2015-04-13 00:00:00','2015-04-13 00:00:00');</v>
      </c>
      <c r="BG1222" s="6" t="str">
        <f t="shared" si="395"/>
        <v>insert into servicios_comentarios (comentario, id_admin, id_estatus, created_at, updated_at) values('CLASE 37 RECIBIDO 28/08/2015. ENTREGADO 13 OCT 15',1,1221,'2015-04-13 00:00:00','2015-04-13 00:00:00');</v>
      </c>
      <c r="BH1222" s="6" t="str">
        <f t="shared" si="396"/>
        <v>insert into servicios_comentarios (comentario, id_admin, id_estatus, created_at, updated_at) values('6141798232, 6144885810',1,1221,'2015-04-13 00:00:00','2015-04-13 00:00:00');</v>
      </c>
      <c r="BI1222" s="137" t="str">
        <f t="shared" si="397"/>
        <v>update bitacoras_estatus set comprobacion_uso = 1, id_estatus=10 where id=1221;</v>
      </c>
      <c r="BJ1222" s="137" t="str">
        <f t="shared" si="398"/>
        <v>update bitacoras_estatus set numero_expediente = '1598417', numero_registro = '1545464', id_estatus = 10, fecha_inicio = '2015-04-13', fecha_vencimiento ='2025-04-13', created_at ='2015-04-13 00:00:00', updated_at ='2015-04-13 00:00:00', id_clase=37, id_marca=1091, id_cliente=771, vigencia = 1 where id =1221;</v>
      </c>
      <c r="BK1222" s="137" t="str">
        <f t="shared" si="399"/>
        <v>update bitacoras_estatus set id_estatus = 10 where id =1221;</v>
      </c>
    </row>
    <row r="1223" spans="1:63" ht="27">
      <c r="A1223" s="3">
        <v>1598414</v>
      </c>
      <c r="B1223" s="3">
        <v>1545463</v>
      </c>
      <c r="C1223" s="3">
        <f>IF(Tabla1[[#This Row],[No. REG.]]="","",1)</f>
        <v>1</v>
      </c>
      <c r="D1223" s="3" t="s">
        <v>46</v>
      </c>
      <c r="E1223" s="3">
        <f>IF(Tabla1[[#This Row],[STATUS]]="","",VLOOKUP(D1223,Estatus!$A$2:$B$13,2,0))</f>
        <v>10</v>
      </c>
      <c r="F1223" s="3">
        <f>IF(Tabla1[[#This Row],[STATUS]]="","",VLOOKUP(D1223,Estatus!$A$2:$I$12,9,0))</f>
        <v>1</v>
      </c>
      <c r="G1223" s="12" t="s">
        <v>6158</v>
      </c>
      <c r="H1223" s="7">
        <v>42107</v>
      </c>
      <c r="I1223" s="80">
        <f t="shared" si="380"/>
        <v>2015</v>
      </c>
      <c r="J1223" s="80">
        <f t="shared" si="381"/>
        <v>4</v>
      </c>
      <c r="K1223" s="80">
        <f t="shared" si="382"/>
        <v>13</v>
      </c>
      <c r="L1223" s="80" t="str">
        <f t="shared" si="383"/>
        <v>04</v>
      </c>
      <c r="M1223" s="80">
        <f t="shared" si="384"/>
        <v>13</v>
      </c>
      <c r="N1223" s="80" t="str">
        <f t="shared" si="385"/>
        <v>'2015-04-13'</v>
      </c>
      <c r="O1223" s="80" t="str">
        <f t="shared" si="386"/>
        <v>'2015-04-13 00:00:00'</v>
      </c>
      <c r="P1223" s="7">
        <v>45760</v>
      </c>
      <c r="Q1223" s="80">
        <f t="shared" si="387"/>
        <v>2025</v>
      </c>
      <c r="R1223" s="80">
        <f t="shared" si="388"/>
        <v>4</v>
      </c>
      <c r="S1223" s="80">
        <f t="shared" si="389"/>
        <v>13</v>
      </c>
      <c r="T1223" s="80" t="str">
        <f t="shared" si="390"/>
        <v>04</v>
      </c>
      <c r="U1223" s="80">
        <f t="shared" si="391"/>
        <v>13</v>
      </c>
      <c r="V1223" s="80" t="str">
        <f t="shared" si="392"/>
        <v>'2025-04-13'</v>
      </c>
      <c r="W1223" s="80">
        <v>42</v>
      </c>
      <c r="X1223" s="80">
        <f t="shared" si="393"/>
        <v>42</v>
      </c>
      <c r="Y1223" s="3" t="s">
        <v>6151</v>
      </c>
      <c r="Z1223" s="124">
        <f>IFERROR(IF(Y1223="","null",VLOOKUP(Y1223,Marcas!$A$2:$C$2024,2,0)),"")</f>
        <v>1091</v>
      </c>
      <c r="AA1223" s="3" t="s">
        <v>6151</v>
      </c>
      <c r="AB1223" s="3">
        <f>IFERROR(IF(AA1223="","",IF(AA1223="EMPORIO LEGAL",1,VLOOKUP(AA1223,Clientes!$A$2:$B$1190,2,0))),"")</f>
        <v>771</v>
      </c>
      <c r="AC1223" s="3">
        <f>IFERROR(IF(Tabla1[[#This Row],[id_control]]="null","",VLOOKUP(CONCATENATE(Tabla1[[#This Row],[CLIENTE]],"-",Tabla1[[#This Row],[id_control]]),Hoja1!$C$2:$D$1994,2,0)),"")</f>
        <v>1221</v>
      </c>
      <c r="AD1223" s="3" t="s">
        <v>6152</v>
      </c>
      <c r="AE1223" s="3"/>
      <c r="AF1223" s="3"/>
      <c r="AG1223" s="3"/>
      <c r="AH1223" s="3"/>
      <c r="AI1223" s="3"/>
      <c r="AJ1223" s="3"/>
      <c r="AK1223" s="3"/>
      <c r="AL1223" s="3">
        <v>6141798232</v>
      </c>
      <c r="AM1223" s="6"/>
      <c r="AN1223" s="6"/>
      <c r="AO1223" s="6"/>
      <c r="AP1223" s="6"/>
      <c r="AQ1223" s="4">
        <v>6144885810</v>
      </c>
      <c r="AR1223" s="6"/>
      <c r="AS1223" s="6"/>
      <c r="AT1223" s="6"/>
      <c r="AU1223" s="6"/>
      <c r="AV1223" s="6" t="s">
        <v>6157</v>
      </c>
      <c r="AW1223" s="6"/>
      <c r="AX1223" s="6"/>
      <c r="AY1223" s="6"/>
      <c r="AZ1223" s="6"/>
      <c r="BA1223" s="6"/>
      <c r="BB1223" s="6"/>
      <c r="BC1223" s="6"/>
      <c r="BD1223" s="6" t="s">
        <v>6155</v>
      </c>
      <c r="BE1223" s="8">
        <v>1222</v>
      </c>
      <c r="BF1223" s="6" t="str">
        <f t="shared" si="394"/>
        <v>insert into bitacoras_estatus (numero_expediente, numero_registro, representante, fecha_inicio, fecha_vencimiento, id_cliente, id_admin, id_bitacoras_estatus, id_estatus, id_clase, id_marca, created_at, updated_at) values('1598414','1545463','ADRIANA RODRIGUEZ VÁZQUEZ','2015-04-13','2025-04-13','771','2','1','1',42,1091,'2015-04-13 00:00:00','2015-04-13 00:00:00');</v>
      </c>
      <c r="BG1223" s="6" t="str">
        <f t="shared" si="395"/>
        <v>insert into servicios_comentarios (comentario, id_admin, id_estatus, created_at, updated_at) values('CLASE 42 RECIBIDO 28/08/2015. ENTREGADO 13 OCT 15',1,1222,'2015-04-13 00:00:00','2015-04-13 00:00:00');</v>
      </c>
      <c r="BH1223" s="6" t="str">
        <f t="shared" si="396"/>
        <v>insert into servicios_comentarios (comentario, id_admin, id_estatus, created_at, updated_at) values('6141798232, 6144885810',1,1222,'2015-04-13 00:00:00','2015-04-13 00:00:00');</v>
      </c>
      <c r="BI1223" s="137" t="str">
        <f t="shared" si="397"/>
        <v>update bitacoras_estatus set comprobacion_uso = 1, id_estatus=10 where id=1222;</v>
      </c>
      <c r="BJ1223" s="137" t="str">
        <f t="shared" si="398"/>
        <v>update bitacoras_estatus set numero_expediente = '1598414', numero_registro = '1545463', id_estatus = 10, fecha_inicio = '2015-04-13', fecha_vencimiento ='2025-04-13', created_at ='2015-04-13 00:00:00', updated_at ='2015-04-13 00:00:00', id_clase=42, id_marca=1091, id_cliente=771, vigencia = 1 where id =1222;</v>
      </c>
      <c r="BK1223" s="137" t="str">
        <f t="shared" si="399"/>
        <v>update bitacoras_estatus set id_estatus = 10 where id =1222;</v>
      </c>
    </row>
    <row r="1224" spans="1:63" ht="27">
      <c r="A1224" s="3">
        <v>96168</v>
      </c>
      <c r="B1224" s="3">
        <v>91514</v>
      </c>
      <c r="C1224" s="3">
        <f>IF(Tabla1[[#This Row],[No. REG.]]="","",1)</f>
        <v>1</v>
      </c>
      <c r="D1224" s="3" t="s">
        <v>46</v>
      </c>
      <c r="E1224" s="3">
        <f>IF(Tabla1[[#This Row],[STATUS]]="","",VLOOKUP(D1224,Estatus!$A$2:$B$13,2,0))</f>
        <v>10</v>
      </c>
      <c r="F1224" s="3">
        <f>IF(Tabla1[[#This Row],[STATUS]]="","",VLOOKUP(D1224,Estatus!$A$2:$I$12,9,0))</f>
        <v>1</v>
      </c>
      <c r="G1224" s="12" t="s">
        <v>6159</v>
      </c>
      <c r="H1224" s="7">
        <v>42107</v>
      </c>
      <c r="I1224" s="80">
        <f t="shared" si="380"/>
        <v>2015</v>
      </c>
      <c r="J1224" s="80">
        <f t="shared" si="381"/>
        <v>4</v>
      </c>
      <c r="K1224" s="80">
        <f t="shared" si="382"/>
        <v>13</v>
      </c>
      <c r="L1224" s="80" t="str">
        <f t="shared" si="383"/>
        <v>04</v>
      </c>
      <c r="M1224" s="80">
        <f t="shared" si="384"/>
        <v>13</v>
      </c>
      <c r="N1224" s="80" t="str">
        <f t="shared" si="385"/>
        <v>'2015-04-13'</v>
      </c>
      <c r="O1224" s="80" t="str">
        <f t="shared" si="386"/>
        <v>'2015-04-13 00:00:00'</v>
      </c>
      <c r="P1224" s="7">
        <v>45760</v>
      </c>
      <c r="Q1224" s="80">
        <f t="shared" si="387"/>
        <v>2025</v>
      </c>
      <c r="R1224" s="80">
        <f t="shared" si="388"/>
        <v>4</v>
      </c>
      <c r="S1224" s="80">
        <f t="shared" si="389"/>
        <v>13</v>
      </c>
      <c r="T1224" s="80" t="str">
        <f t="shared" si="390"/>
        <v>04</v>
      </c>
      <c r="U1224" s="80">
        <f t="shared" si="391"/>
        <v>13</v>
      </c>
      <c r="V1224" s="80" t="str">
        <f t="shared" si="392"/>
        <v>'2025-04-13'</v>
      </c>
      <c r="W1224" s="80">
        <v>37</v>
      </c>
      <c r="X1224" s="80">
        <f t="shared" si="393"/>
        <v>37</v>
      </c>
      <c r="Y1224" s="3" t="s">
        <v>6160</v>
      </c>
      <c r="Z1224" s="124">
        <f>IFERROR(IF(Y1224="","null",VLOOKUP(Y1224,Marcas!$A$2:$C$2024,2,0)),"")</f>
        <v>1521</v>
      </c>
      <c r="AA1224" s="3" t="s">
        <v>6151</v>
      </c>
      <c r="AB1224" s="3">
        <f>IFERROR(IF(AA1224="","",IF(AA1224="EMPORIO LEGAL",1,VLOOKUP(AA1224,Clientes!$A$2:$B$1190,2,0))),"")</f>
        <v>771</v>
      </c>
      <c r="AC1224" s="3">
        <f>IFERROR(IF(Tabla1[[#This Row],[id_control]]="null","",VLOOKUP(CONCATENATE(Tabla1[[#This Row],[CLIENTE]],"-",Tabla1[[#This Row],[id_control]]),Hoja1!$C$2:$D$1994,2,0)),"")</f>
        <v>1224</v>
      </c>
      <c r="AD1224" s="3" t="s">
        <v>6152</v>
      </c>
      <c r="AE1224" s="3"/>
      <c r="AF1224" s="3"/>
      <c r="AG1224" s="3"/>
      <c r="AH1224" s="3"/>
      <c r="AI1224" s="3"/>
      <c r="AJ1224" s="3"/>
      <c r="AK1224" s="3"/>
      <c r="AL1224" s="3">
        <v>6141798232</v>
      </c>
      <c r="AM1224" s="6"/>
      <c r="AN1224" s="6"/>
      <c r="AO1224" s="6"/>
      <c r="AP1224" s="6"/>
      <c r="AQ1224" s="4">
        <v>6144885810</v>
      </c>
      <c r="AR1224" s="6"/>
      <c r="AS1224" s="6"/>
      <c r="AT1224" s="6"/>
      <c r="AU1224" s="6"/>
      <c r="AV1224" s="6" t="s">
        <v>6157</v>
      </c>
      <c r="AW1224" s="6"/>
      <c r="AX1224" s="6"/>
      <c r="AY1224" s="6"/>
      <c r="AZ1224" s="6"/>
      <c r="BA1224" s="6"/>
      <c r="BB1224" s="6"/>
      <c r="BC1224" s="6"/>
      <c r="BD1224" s="6" t="s">
        <v>6155</v>
      </c>
      <c r="BE1224" s="8">
        <v>1223</v>
      </c>
      <c r="BF1224" s="6" t="str">
        <f t="shared" si="394"/>
        <v>insert into bitacoras_estatus (numero_expediente, numero_registro, representante, fecha_inicio, fecha_vencimiento, id_cliente, id_admin, id_bitacoras_estatus, id_estatus, id_clase, id_marca, created_at, updated_at) values('96168','91514','ADRIANA RODRIGUEZ VÁZQUEZ','2015-04-13','2025-04-13','771','2','1','1',37,1521,'2015-04-13 00:00:00','2015-04-13 00:00:00');</v>
      </c>
      <c r="BG1224" s="6" t="str">
        <f t="shared" si="395"/>
        <v>insert into servicios_comentarios (comentario, id_admin, id_estatus, created_at, updated_at) values('CLASE 37 RECIBIDO 28/08/2015. ENTREGADO ___________',1,1223,'2015-04-13 00:00:00','2015-04-13 00:00:00');</v>
      </c>
      <c r="BH1224" s="6" t="str">
        <f t="shared" si="396"/>
        <v>insert into servicios_comentarios (comentario, id_admin, id_estatus, created_at, updated_at) values('6141798232, 6144885810',1,1223,'2015-04-13 00:00:00','2015-04-13 00:00:00');</v>
      </c>
      <c r="BI1224" s="137" t="str">
        <f t="shared" si="397"/>
        <v>update bitacoras_estatus set comprobacion_uso = 1, id_estatus=10 where id=1223;</v>
      </c>
      <c r="BJ1224" s="137" t="str">
        <f t="shared" si="398"/>
        <v>update bitacoras_estatus set numero_expediente = '96168', numero_registro = '91514', id_estatus = 10, fecha_inicio = '2015-04-13', fecha_vencimiento ='2025-04-13', created_at ='2015-04-13 00:00:00', updated_at ='2015-04-13 00:00:00', id_clase=37, id_marca=1521, id_cliente=771, vigencia = 1 where id =1223;</v>
      </c>
      <c r="BK1224" s="137" t="str">
        <f t="shared" si="399"/>
        <v>update bitacoras_estatus set id_estatus = 10 where id =1223;</v>
      </c>
    </row>
    <row r="1225" spans="1:63">
      <c r="A1225" s="3">
        <v>1598418</v>
      </c>
      <c r="B1225" s="3">
        <v>1545465</v>
      </c>
      <c r="C1225" s="3">
        <f>IF(Tabla1[[#This Row],[No. REG.]]="","",1)</f>
        <v>1</v>
      </c>
      <c r="D1225" s="3" t="s">
        <v>46</v>
      </c>
      <c r="E1225" s="3">
        <f>IF(Tabla1[[#This Row],[STATUS]]="","",VLOOKUP(D1225,Estatus!$A$2:$B$13,2,0))</f>
        <v>10</v>
      </c>
      <c r="F1225" s="3">
        <f>IF(Tabla1[[#This Row],[STATUS]]="","",VLOOKUP(D1225,Estatus!$A$2:$I$12,9,0))</f>
        <v>1</v>
      </c>
      <c r="G1225" s="12" t="s">
        <v>6161</v>
      </c>
      <c r="H1225" s="7">
        <v>42107</v>
      </c>
      <c r="I1225" s="80">
        <f t="shared" si="380"/>
        <v>2015</v>
      </c>
      <c r="J1225" s="80">
        <f t="shared" si="381"/>
        <v>4</v>
      </c>
      <c r="K1225" s="80">
        <f t="shared" si="382"/>
        <v>13</v>
      </c>
      <c r="L1225" s="80" t="str">
        <f t="shared" si="383"/>
        <v>04</v>
      </c>
      <c r="M1225" s="80">
        <f t="shared" si="384"/>
        <v>13</v>
      </c>
      <c r="N1225" s="80" t="str">
        <f t="shared" si="385"/>
        <v>'2015-04-13'</v>
      </c>
      <c r="O1225" s="80" t="str">
        <f t="shared" si="386"/>
        <v>'2015-04-13 00:00:00'</v>
      </c>
      <c r="P1225" s="7">
        <v>45760</v>
      </c>
      <c r="Q1225" s="80">
        <f t="shared" si="387"/>
        <v>2025</v>
      </c>
      <c r="R1225" s="80">
        <f t="shared" si="388"/>
        <v>4</v>
      </c>
      <c r="S1225" s="80">
        <f t="shared" si="389"/>
        <v>13</v>
      </c>
      <c r="T1225" s="80" t="str">
        <f t="shared" si="390"/>
        <v>04</v>
      </c>
      <c r="U1225" s="80">
        <f t="shared" si="391"/>
        <v>13</v>
      </c>
      <c r="V1225" s="80" t="str">
        <f t="shared" si="392"/>
        <v>'2025-04-13'</v>
      </c>
      <c r="W1225" s="80">
        <v>35</v>
      </c>
      <c r="X1225" s="80">
        <f t="shared" si="393"/>
        <v>35</v>
      </c>
      <c r="Y1225" s="3" t="s">
        <v>1254</v>
      </c>
      <c r="Z1225" s="124">
        <f>IFERROR(IF(Y1225="","null",VLOOKUP(Y1225,Marcas!$A$2:$C$2024,2,0)),"")</f>
        <v>1259</v>
      </c>
      <c r="AA1225" s="3" t="s">
        <v>1254</v>
      </c>
      <c r="AB1225" s="3">
        <f>IFERROR(IF(AA1225="","",IF(AA1225="EMPORIO LEGAL",1,VLOOKUP(AA1225,Clientes!$A$2:$B$1190,2,0))),"")</f>
        <v>893</v>
      </c>
      <c r="AC1225" s="3">
        <f>IFERROR(IF(Tabla1[[#This Row],[id_control]]="null","",VLOOKUP(CONCATENATE(Tabla1[[#This Row],[CLIENTE]],"-",Tabla1[[#This Row],[id_control]]),Hoja1!$C$2:$D$1994,2,0)),"")</f>
        <v>1225</v>
      </c>
      <c r="AD1225" s="3" t="s">
        <v>6162</v>
      </c>
      <c r="AE1225" s="3"/>
      <c r="AF1225" s="3"/>
      <c r="AG1225" s="3"/>
      <c r="AH1225" s="3"/>
      <c r="AI1225" s="3"/>
      <c r="AJ1225" s="3"/>
      <c r="AK1225" s="3"/>
      <c r="AL1225" s="3">
        <v>6144135000</v>
      </c>
      <c r="AM1225" s="6"/>
      <c r="AN1225" s="6"/>
      <c r="AO1225" s="6"/>
      <c r="AP1225" s="6"/>
      <c r="AQ1225" s="6"/>
      <c r="AR1225" s="6"/>
      <c r="AS1225" s="6"/>
      <c r="AT1225" s="6"/>
      <c r="AU1225" s="6"/>
      <c r="AV1225" s="6" t="s">
        <v>1257</v>
      </c>
      <c r="AW1225" s="6"/>
      <c r="AX1225" s="6"/>
      <c r="AY1225" s="6"/>
      <c r="AZ1225" s="6"/>
      <c r="BA1225" s="6"/>
      <c r="BB1225" s="6"/>
      <c r="BC1225" s="6"/>
      <c r="BD1225" s="6">
        <v>6144135000</v>
      </c>
      <c r="BE1225" s="8">
        <v>1224</v>
      </c>
      <c r="BF1225" s="6" t="str">
        <f t="shared" si="394"/>
        <v>insert into bitacoras_estatus (numero_expediente, numero_registro, representante, fecha_inicio, fecha_vencimiento, id_cliente, id_admin, id_bitacoras_estatus, id_estatus, id_clase, id_marca, created_at, updated_at) values('1598418','1545465','CÉSAR ALEJANDRO GÓMEZ CORRAL','2015-04-13','2025-04-13','893','2','1','1',35,1259,'2015-04-13 00:00:00','2015-04-13 00:00:00');</v>
      </c>
      <c r="BG1225" s="6" t="str">
        <f t="shared" si="395"/>
        <v>insert into servicios_comentarios (comentario, id_admin, id_estatus, created_at, updated_at) values('CLASE 35 TITULO ENTREGADO 02/09/2015',1,1224,'2015-04-13 00:00:00','2015-04-13 00:00:00');</v>
      </c>
      <c r="BH1225" s="6" t="str">
        <f t="shared" si="396"/>
        <v>insert into servicios_comentarios (comentario, id_admin, id_estatus, created_at, updated_at) values('6144135000',1,1224,'2015-04-13 00:00:00','2015-04-13 00:00:00');</v>
      </c>
      <c r="BI1225" s="137" t="str">
        <f t="shared" si="397"/>
        <v>update bitacoras_estatus set comprobacion_uso = 1, id_estatus=10 where id=1224;</v>
      </c>
      <c r="BJ1225" s="137" t="str">
        <f t="shared" si="398"/>
        <v>update bitacoras_estatus set numero_expediente = '1598418', numero_registro = '1545465', id_estatus = 10, fecha_inicio = '2015-04-13', fecha_vencimiento ='2025-04-13', created_at ='2015-04-13 00:00:00', updated_at ='2015-04-13 00:00:00', id_clase=35, id_marca=1259, id_cliente=893, vigencia = 1 where id =1224;</v>
      </c>
      <c r="BK1225" s="137" t="str">
        <f t="shared" si="399"/>
        <v>update bitacoras_estatus set id_estatus = 10 where id =1224;</v>
      </c>
    </row>
    <row r="1226" spans="1:63">
      <c r="A1226" s="3">
        <v>1598379</v>
      </c>
      <c r="B1226" s="3">
        <v>1545462</v>
      </c>
      <c r="C1226" s="3">
        <f>IF(Tabla1[[#This Row],[No. REG.]]="","",1)</f>
        <v>1</v>
      </c>
      <c r="D1226" s="3" t="s">
        <v>46</v>
      </c>
      <c r="E1226" s="3">
        <f>IF(Tabla1[[#This Row],[STATUS]]="","",VLOOKUP(D1226,Estatus!$A$2:$B$13,2,0))</f>
        <v>10</v>
      </c>
      <c r="F1226" s="3">
        <f>IF(Tabla1[[#This Row],[STATUS]]="","",VLOOKUP(D1226,Estatus!$A$2:$I$12,9,0))</f>
        <v>1</v>
      </c>
      <c r="G1226" s="12" t="s">
        <v>6163</v>
      </c>
      <c r="H1226" s="7">
        <v>42107</v>
      </c>
      <c r="I1226" s="80">
        <f t="shared" si="380"/>
        <v>2015</v>
      </c>
      <c r="J1226" s="80">
        <f t="shared" si="381"/>
        <v>4</v>
      </c>
      <c r="K1226" s="80">
        <f t="shared" si="382"/>
        <v>13</v>
      </c>
      <c r="L1226" s="80" t="str">
        <f t="shared" si="383"/>
        <v>04</v>
      </c>
      <c r="M1226" s="80">
        <f t="shared" si="384"/>
        <v>13</v>
      </c>
      <c r="N1226" s="80" t="str">
        <f t="shared" si="385"/>
        <v>'2015-04-13'</v>
      </c>
      <c r="O1226" s="80" t="str">
        <f t="shared" si="386"/>
        <v>'2015-04-13 00:00:00'</v>
      </c>
      <c r="P1226" s="7">
        <v>45760</v>
      </c>
      <c r="Q1226" s="80">
        <f t="shared" si="387"/>
        <v>2025</v>
      </c>
      <c r="R1226" s="80">
        <f t="shared" si="388"/>
        <v>4</v>
      </c>
      <c r="S1226" s="80">
        <f t="shared" si="389"/>
        <v>13</v>
      </c>
      <c r="T1226" s="80" t="str">
        <f t="shared" si="390"/>
        <v>04</v>
      </c>
      <c r="U1226" s="80">
        <f t="shared" si="391"/>
        <v>13</v>
      </c>
      <c r="V1226" s="80" t="str">
        <f t="shared" si="392"/>
        <v>'2025-04-13'</v>
      </c>
      <c r="W1226" s="80">
        <v>37</v>
      </c>
      <c r="X1226" s="80">
        <f t="shared" si="393"/>
        <v>37</v>
      </c>
      <c r="Y1226" s="3" t="s">
        <v>1254</v>
      </c>
      <c r="Z1226" s="124">
        <f>IFERROR(IF(Y1226="","null",VLOOKUP(Y1226,Marcas!$A$2:$C$2024,2,0)),"")</f>
        <v>1259</v>
      </c>
      <c r="AA1226" s="3" t="s">
        <v>1254</v>
      </c>
      <c r="AB1226" s="3">
        <f>IFERROR(IF(AA1226="","",IF(AA1226="EMPORIO LEGAL",1,VLOOKUP(AA1226,Clientes!$A$2:$B$1190,2,0))),"")</f>
        <v>893</v>
      </c>
      <c r="AC1226" s="3">
        <f>IFERROR(IF(Tabla1[[#This Row],[id_control]]="null","",VLOOKUP(CONCATENATE(Tabla1[[#This Row],[CLIENTE]],"-",Tabla1[[#This Row],[id_control]]),Hoja1!$C$2:$D$1994,2,0)),"")</f>
        <v>1225</v>
      </c>
      <c r="AD1226" s="3" t="s">
        <v>6162</v>
      </c>
      <c r="AE1226" s="3"/>
      <c r="AF1226" s="3"/>
      <c r="AG1226" s="3"/>
      <c r="AH1226" s="3"/>
      <c r="AI1226" s="3"/>
      <c r="AJ1226" s="3"/>
      <c r="AK1226" s="3"/>
      <c r="AL1226" s="3">
        <v>6144135000</v>
      </c>
      <c r="AM1226" s="6"/>
      <c r="AN1226" s="6"/>
      <c r="AO1226" s="6"/>
      <c r="AP1226" s="6"/>
      <c r="AQ1226" s="6"/>
      <c r="AR1226" s="6"/>
      <c r="AS1226" s="6"/>
      <c r="AT1226" s="6"/>
      <c r="AU1226" s="6"/>
      <c r="AV1226" s="6" t="s">
        <v>1257</v>
      </c>
      <c r="AW1226" s="6"/>
      <c r="AX1226" s="6"/>
      <c r="AY1226" s="6"/>
      <c r="AZ1226" s="6"/>
      <c r="BA1226" s="6"/>
      <c r="BB1226" s="6"/>
      <c r="BC1226" s="6"/>
      <c r="BD1226" s="6">
        <v>6144135000</v>
      </c>
      <c r="BE1226" s="8">
        <v>1225</v>
      </c>
      <c r="BF1226" s="6" t="str">
        <f t="shared" si="394"/>
        <v>insert into bitacoras_estatus (numero_expediente, numero_registro, representante, fecha_inicio, fecha_vencimiento, id_cliente, id_admin, id_bitacoras_estatus, id_estatus, id_clase, id_marca, created_at, updated_at) values('1598379','1545462','CÉSAR ALEJANDRO GÓMEZ CORRAL','2015-04-13','2025-04-13','893','2','1','1',37,1259,'2015-04-13 00:00:00','2015-04-13 00:00:00');</v>
      </c>
      <c r="BG1226" s="6" t="str">
        <f t="shared" si="395"/>
        <v>insert into servicios_comentarios (comentario, id_admin, id_estatus, created_at, updated_at) values('CLASE 37 TITULO ENTREGADO 02/09/2015',1,1225,'2015-04-13 00:00:00','2015-04-13 00:00:00');</v>
      </c>
      <c r="BH1226" s="6" t="str">
        <f t="shared" si="396"/>
        <v>insert into servicios_comentarios (comentario, id_admin, id_estatus, created_at, updated_at) values('6144135000',1,1225,'2015-04-13 00:00:00','2015-04-13 00:00:00');</v>
      </c>
      <c r="BI1226" s="137" t="str">
        <f t="shared" si="397"/>
        <v>update bitacoras_estatus set comprobacion_uso = 1, id_estatus=10 where id=1225;</v>
      </c>
      <c r="BJ1226" s="137" t="str">
        <f t="shared" si="398"/>
        <v>update bitacoras_estatus set numero_expediente = '1598379', numero_registro = '1545462', id_estatus = 10, fecha_inicio = '2015-04-13', fecha_vencimiento ='2025-04-13', created_at ='2015-04-13 00:00:00', updated_at ='2015-04-13 00:00:00', id_clase=37, id_marca=1259, id_cliente=893, vigencia = 1 where id =1225;</v>
      </c>
      <c r="BK1226" s="137" t="str">
        <f t="shared" si="399"/>
        <v>update bitacoras_estatus set id_estatus = 10 where id =1225;</v>
      </c>
    </row>
    <row r="1227" spans="1:63">
      <c r="A1227" s="3">
        <v>1598441</v>
      </c>
      <c r="B1227" s="3">
        <v>1544850</v>
      </c>
      <c r="C1227" s="3">
        <f>IF(Tabla1[[#This Row],[No. REG.]]="","",1)</f>
        <v>1</v>
      </c>
      <c r="D1227" s="3" t="s">
        <v>46</v>
      </c>
      <c r="E1227" s="3">
        <f>IF(Tabla1[[#This Row],[STATUS]]="","",VLOOKUP(D1227,Estatus!$A$2:$B$13,2,0))</f>
        <v>10</v>
      </c>
      <c r="F1227" s="3">
        <f>IF(Tabla1[[#This Row],[STATUS]]="","",VLOOKUP(D1227,Estatus!$A$2:$I$12,9,0))</f>
        <v>1</v>
      </c>
      <c r="G1227" s="12" t="s">
        <v>6164</v>
      </c>
      <c r="H1227" s="7">
        <v>42107</v>
      </c>
      <c r="I1227" s="80">
        <f t="shared" si="380"/>
        <v>2015</v>
      </c>
      <c r="J1227" s="80">
        <f t="shared" si="381"/>
        <v>4</v>
      </c>
      <c r="K1227" s="80">
        <f t="shared" si="382"/>
        <v>13</v>
      </c>
      <c r="L1227" s="80" t="str">
        <f t="shared" si="383"/>
        <v>04</v>
      </c>
      <c r="M1227" s="80">
        <f t="shared" si="384"/>
        <v>13</v>
      </c>
      <c r="N1227" s="80" t="str">
        <f t="shared" si="385"/>
        <v>'2015-04-13'</v>
      </c>
      <c r="O1227" s="80" t="str">
        <f t="shared" si="386"/>
        <v>'2015-04-13 00:00:00'</v>
      </c>
      <c r="P1227" s="7">
        <v>45760</v>
      </c>
      <c r="Q1227" s="80">
        <f t="shared" si="387"/>
        <v>2025</v>
      </c>
      <c r="R1227" s="80">
        <f t="shared" si="388"/>
        <v>4</v>
      </c>
      <c r="S1227" s="80">
        <f t="shared" si="389"/>
        <v>13</v>
      </c>
      <c r="T1227" s="80" t="str">
        <f t="shared" si="390"/>
        <v>04</v>
      </c>
      <c r="U1227" s="80">
        <f t="shared" si="391"/>
        <v>13</v>
      </c>
      <c r="V1227" s="80" t="str">
        <f t="shared" si="392"/>
        <v>'2025-04-13'</v>
      </c>
      <c r="W1227" s="80">
        <v>45</v>
      </c>
      <c r="X1227" s="80">
        <f t="shared" si="393"/>
        <v>45</v>
      </c>
      <c r="Y1227" s="3" t="s">
        <v>6165</v>
      </c>
      <c r="Z1227" s="124">
        <f>IFERROR(IF(Y1227="","null",VLOOKUP(Y1227,Marcas!$A$2:$C$2024,2,0)),"")</f>
        <v>1553</v>
      </c>
      <c r="AA1227" s="3" t="s">
        <v>6165</v>
      </c>
      <c r="AB1227" s="3">
        <f>IFERROR(IF(AA1227="","",IF(AA1227="EMPORIO LEGAL",1,VLOOKUP(AA1227,Clientes!$A$2:$B$1190,2,0))),"")</f>
        <v>1091</v>
      </c>
      <c r="AC1227" s="3">
        <f>IFERROR(IF(Tabla1[[#This Row],[id_control]]="null","",VLOOKUP(CONCATENATE(Tabla1[[#This Row],[CLIENTE]],"-",Tabla1[[#This Row],[id_control]]),Hoja1!$C$2:$D$1994,2,0)),"")</f>
        <v>1227</v>
      </c>
      <c r="AD1227" s="3" t="s">
        <v>6166</v>
      </c>
      <c r="AE1227" s="3"/>
      <c r="AF1227" s="3"/>
      <c r="AG1227" s="3"/>
      <c r="AH1227" s="3"/>
      <c r="AI1227" s="3"/>
      <c r="AJ1227" s="3"/>
      <c r="AK1227" s="3"/>
      <c r="AL1227" s="3" t="s">
        <v>6167</v>
      </c>
      <c r="AM1227" s="6"/>
      <c r="AN1227" s="6"/>
      <c r="AO1227" s="6"/>
      <c r="AP1227" s="6"/>
      <c r="AQ1227" s="4">
        <v>6142330369</v>
      </c>
      <c r="AR1227" s="6"/>
      <c r="AS1227" s="6"/>
      <c r="AT1227" s="6"/>
      <c r="AU1227" s="6"/>
      <c r="AV1227" s="6" t="s">
        <v>6168</v>
      </c>
      <c r="AW1227" s="6"/>
      <c r="AX1227" s="6"/>
      <c r="AY1227" s="6"/>
      <c r="AZ1227" s="6"/>
      <c r="BA1227" s="6"/>
      <c r="BB1227" s="6"/>
      <c r="BC1227" s="6"/>
      <c r="BD1227" s="6" t="s">
        <v>6169</v>
      </c>
      <c r="BE1227" s="8">
        <v>1226</v>
      </c>
      <c r="BF1227" s="6" t="str">
        <f t="shared" si="394"/>
        <v>insert into bitacoras_estatus (numero_expediente, numero_registro, representante, fecha_inicio, fecha_vencimiento, id_cliente, id_admin, id_bitacoras_estatus, id_estatus, id_clase, id_marca, created_at, updated_at) values('1598441','1544850','GUSTAVO ALONSO ARVIZU RUBIO','2015-04-13','2025-04-13','1091','2','1','1',45,1553,'2015-04-13 00:00:00','2015-04-13 00:00:00');</v>
      </c>
      <c r="BG1227" s="6" t="str">
        <f t="shared" si="395"/>
        <v>insert into servicios_comentarios (comentario, id_admin, id_estatus, created_at, updated_at) values('CLASE 45/ TITULO RECIBIDO 25/08/2015',1,1226,'2015-04-13 00:00:00','2015-04-13 00:00:00');</v>
      </c>
      <c r="BH1227" s="6" t="str">
        <f t="shared" si="396"/>
        <v>insert into servicios_comentarios (comentario, id_admin, id_estatus, created_at, updated_at) values('5410101, CEL: 6142330369',1,1226,'2015-04-13 00:00:00','2015-04-13 00:00:00');</v>
      </c>
      <c r="BI1227" s="137" t="str">
        <f t="shared" si="397"/>
        <v>update bitacoras_estatus set comprobacion_uso = 1, id_estatus=10 where id=1226;</v>
      </c>
      <c r="BJ1227" s="137" t="str">
        <f t="shared" si="398"/>
        <v>update bitacoras_estatus set numero_expediente = '1598441', numero_registro = '1544850', id_estatus = 10, fecha_inicio = '2015-04-13', fecha_vencimiento ='2025-04-13', created_at ='2015-04-13 00:00:00', updated_at ='2015-04-13 00:00:00', id_clase=45, id_marca=1553, id_cliente=1091, vigencia = 1 where id =1226;</v>
      </c>
      <c r="BK1227" s="137" t="str">
        <f t="shared" si="399"/>
        <v>update bitacoras_estatus set id_estatus = 10 where id =1226;</v>
      </c>
    </row>
    <row r="1228" spans="1:63" ht="27">
      <c r="A1228" s="3">
        <v>716348</v>
      </c>
      <c r="B1228" s="3">
        <v>891322</v>
      </c>
      <c r="C1228" s="3">
        <f>IF(Tabla1[[#This Row],[No. REG.]]="","",1)</f>
        <v>1</v>
      </c>
      <c r="D1228" s="3" t="s">
        <v>46</v>
      </c>
      <c r="E1228" s="3">
        <f>IF(Tabla1[[#This Row],[STATUS]]="","",VLOOKUP(D1228,Estatus!$A$2:$B$13,2,0))</f>
        <v>10</v>
      </c>
      <c r="F1228" s="3">
        <f>IF(Tabla1[[#This Row],[STATUS]]="","",VLOOKUP(D1228,Estatus!$A$2:$I$12,9,0))</f>
        <v>1</v>
      </c>
      <c r="G1228" s="12" t="s">
        <v>6170</v>
      </c>
      <c r="H1228" s="7">
        <v>38470</v>
      </c>
      <c r="I1228" s="80">
        <f t="shared" si="380"/>
        <v>2005</v>
      </c>
      <c r="J1228" s="80">
        <f t="shared" si="381"/>
        <v>4</v>
      </c>
      <c r="K1228" s="80">
        <f t="shared" si="382"/>
        <v>28</v>
      </c>
      <c r="L1228" s="80" t="str">
        <f t="shared" si="383"/>
        <v>04</v>
      </c>
      <c r="M1228" s="80">
        <f t="shared" si="384"/>
        <v>28</v>
      </c>
      <c r="N1228" s="80" t="str">
        <f t="shared" si="385"/>
        <v>'2005-04-28'</v>
      </c>
      <c r="O1228" s="80" t="str">
        <f t="shared" si="386"/>
        <v>'2005-04-28 00:00:00'</v>
      </c>
      <c r="P1228" s="7">
        <v>45775</v>
      </c>
      <c r="Q1228" s="80">
        <f t="shared" si="387"/>
        <v>2025</v>
      </c>
      <c r="R1228" s="80">
        <f t="shared" si="388"/>
        <v>4</v>
      </c>
      <c r="S1228" s="80">
        <f t="shared" si="389"/>
        <v>28</v>
      </c>
      <c r="T1228" s="80" t="str">
        <f t="shared" si="390"/>
        <v>04</v>
      </c>
      <c r="U1228" s="80">
        <f t="shared" si="391"/>
        <v>28</v>
      </c>
      <c r="V1228" s="80" t="str">
        <f t="shared" si="392"/>
        <v>'2025-04-28'</v>
      </c>
      <c r="W1228" s="80"/>
      <c r="X1228" s="80" t="str">
        <f t="shared" si="393"/>
        <v>null</v>
      </c>
      <c r="Y1228" s="3" t="s">
        <v>6171</v>
      </c>
      <c r="Z1228" s="124">
        <f>IFERROR(IF(Y1228="","null",VLOOKUP(Y1228,Marcas!$A$2:$C$2024,2,0)),"")</f>
        <v>362</v>
      </c>
      <c r="AA1228" s="3" t="s">
        <v>4226</v>
      </c>
      <c r="AB1228" s="3">
        <f>IFERROR(IF(AA1228="","",IF(AA1228="EMPORIO LEGAL",1,VLOOKUP(AA1228,Clientes!$A$2:$B$1190,2,0))),"")</f>
        <v>326</v>
      </c>
      <c r="AC1228" s="3">
        <f>IFERROR(IF(Tabla1[[#This Row],[id_control]]="null","",VLOOKUP(CONCATENATE(Tabla1[[#This Row],[CLIENTE]],"-",Tabla1[[#This Row],[id_control]]),Hoja1!$C$2:$D$1994,2,0)),"")</f>
        <v>1228</v>
      </c>
      <c r="AD1228" s="3" t="s">
        <v>6092</v>
      </c>
      <c r="AE1228" s="3"/>
      <c r="AF1228" s="3"/>
      <c r="AG1228" s="3"/>
      <c r="AH1228" s="3"/>
      <c r="AI1228" s="3"/>
      <c r="AJ1228" s="3"/>
      <c r="AK1228" s="3"/>
      <c r="AL1228" s="3">
        <v>4429100</v>
      </c>
      <c r="AM1228" s="6"/>
      <c r="AN1228" s="6"/>
      <c r="AO1228" s="6"/>
      <c r="AP1228" s="6"/>
      <c r="AQ1228" s="6"/>
      <c r="AR1228" s="6"/>
      <c r="AS1228" s="6"/>
      <c r="AT1228" s="6"/>
      <c r="AU1228" s="6"/>
      <c r="AV1228" s="6" t="s">
        <v>8946</v>
      </c>
      <c r="AW1228" s="15" t="s">
        <v>4233</v>
      </c>
      <c r="AX1228" s="6"/>
      <c r="AY1228" s="6"/>
      <c r="AZ1228" s="6"/>
      <c r="BA1228" s="6"/>
      <c r="BB1228" s="6"/>
      <c r="BC1228" s="6"/>
      <c r="BD1228" s="6" t="s">
        <v>2653</v>
      </c>
      <c r="BE1228" s="8">
        <v>1227</v>
      </c>
      <c r="BF1228" s="6" t="str">
        <f t="shared" si="394"/>
        <v>insert into bitacoras_estatus (numero_expediente, numero_registro, representante, fecha_inicio, fecha_vencimiento, id_cliente, id_admin, id_bitacoras_estatus, id_estatus, id_clase, id_marca, created_at, updated_at) values('716348','891322','MARIO HUMBERTO MEDINA DUARTE, TANIA PARDO CLEMENTINA VELA DE MEDINA','2005-04-28','2025-04-28','326','2','1','1',null,362,'2005-04-28 00:00:00','2005-04-28 00:00:00');</v>
      </c>
      <c r="BG1228" s="6" t="str">
        <f t="shared" si="395"/>
        <v>insert into servicios_comentarios (comentario, id_admin, id_estatus, created_at, updated_at) values('RENOVACION ENVIADA 4DIC14. RENOVACION RECIBIDA 11MAR 15',1,1227,'2005-04-28 00:00:00','2005-04-28 00:00:00');</v>
      </c>
      <c r="BH1228" s="6" t="str">
        <f t="shared" si="396"/>
        <v>insert into servicios_comentarios (comentario, id_admin, id_estatus, created_at, updated_at) values('442-9100',1,1227,'2005-04-28 00:00:00','2005-04-28 00:00:00');</v>
      </c>
      <c r="BI1228" s="137" t="str">
        <f t="shared" si="397"/>
        <v>update bitacoras_estatus set comprobacion_uso = 1, id_estatus=10 where id=1227;</v>
      </c>
      <c r="BJ1228" s="137" t="str">
        <f t="shared" si="398"/>
        <v>update bitacoras_estatus set numero_expediente = '716348', numero_registro = '891322', id_estatus = 10, fecha_inicio = '2005-04-28', fecha_vencimiento ='2025-04-28', created_at ='2005-04-28 00:00:00', updated_at ='2005-04-28 00:00:00', id_clase=null, id_marca=362, id_cliente=326, vigencia = 1 where id =1227;</v>
      </c>
      <c r="BK1228" s="137" t="str">
        <f t="shared" si="399"/>
        <v>update bitacoras_estatus set id_estatus = 10 where id =1227;</v>
      </c>
    </row>
    <row r="1229" spans="1:63" ht="40">
      <c r="A1229" s="3">
        <v>716536</v>
      </c>
      <c r="B1229" s="3">
        <v>891324</v>
      </c>
      <c r="C1229" s="3">
        <f>IF(Tabla1[[#This Row],[No. REG.]]="","",1)</f>
        <v>1</v>
      </c>
      <c r="D1229" s="3" t="s">
        <v>46</v>
      </c>
      <c r="E1229" s="3">
        <f>IF(Tabla1[[#This Row],[STATUS]]="","",VLOOKUP(D1229,Estatus!$A$2:$B$13,2,0))</f>
        <v>10</v>
      </c>
      <c r="F1229" s="3">
        <f>IF(Tabla1[[#This Row],[STATUS]]="","",VLOOKUP(D1229,Estatus!$A$2:$I$12,9,0))</f>
        <v>1</v>
      </c>
      <c r="G1229" s="12" t="s">
        <v>6172</v>
      </c>
      <c r="H1229" s="7">
        <v>38474</v>
      </c>
      <c r="I1229" s="80">
        <f t="shared" si="380"/>
        <v>2005</v>
      </c>
      <c r="J1229" s="80">
        <f t="shared" si="381"/>
        <v>5</v>
      </c>
      <c r="K1229" s="80">
        <f t="shared" si="382"/>
        <v>2</v>
      </c>
      <c r="L1229" s="80" t="str">
        <f t="shared" si="383"/>
        <v>05</v>
      </c>
      <c r="M1229" s="80" t="str">
        <f t="shared" si="384"/>
        <v>02</v>
      </c>
      <c r="N1229" s="80" t="str">
        <f t="shared" si="385"/>
        <v>'2005-05-02'</v>
      </c>
      <c r="O1229" s="80" t="str">
        <f t="shared" si="386"/>
        <v>'2005-05-02 00:00:00'</v>
      </c>
      <c r="P1229" s="7">
        <v>45779</v>
      </c>
      <c r="Q1229" s="80">
        <f t="shared" si="387"/>
        <v>2025</v>
      </c>
      <c r="R1229" s="80">
        <f t="shared" si="388"/>
        <v>5</v>
      </c>
      <c r="S1229" s="80">
        <f t="shared" si="389"/>
        <v>2</v>
      </c>
      <c r="T1229" s="80" t="str">
        <f t="shared" si="390"/>
        <v>05</v>
      </c>
      <c r="U1229" s="80" t="str">
        <f t="shared" si="391"/>
        <v>02</v>
      </c>
      <c r="V1229" s="80" t="str">
        <f t="shared" si="392"/>
        <v>'2025-05-02'</v>
      </c>
      <c r="W1229" s="80"/>
      <c r="X1229" s="80" t="str">
        <f t="shared" si="393"/>
        <v>null</v>
      </c>
      <c r="Y1229" s="3" t="s">
        <v>163</v>
      </c>
      <c r="Z1229" s="124">
        <f>IFERROR(IF(Y1229="","null",VLOOKUP(Y1229,Marcas!$A$2:$C$2024,2,0)),"")</f>
        <v>1584</v>
      </c>
      <c r="AA1229" s="3" t="s">
        <v>163</v>
      </c>
      <c r="AB1229" s="3">
        <f>IFERROR(IF(AA1229="","",IF(AA1229="EMPORIO LEGAL",1,VLOOKUP(AA1229,Clientes!$A$2:$B$1190,2,0))),"")</f>
        <v>1114</v>
      </c>
      <c r="AC1229" s="3">
        <f>IFERROR(IF(Tabla1[[#This Row],[id_control]]="null","",VLOOKUP(CONCATENATE(Tabla1[[#This Row],[CLIENTE]],"-",Tabla1[[#This Row],[id_control]]),Hoja1!$C$2:$D$1994,2,0)),"")</f>
        <v>1194</v>
      </c>
      <c r="AD1229" s="3" t="s">
        <v>157</v>
      </c>
      <c r="AE1229" s="3"/>
      <c r="AF1229" s="3"/>
      <c r="AG1229" s="3"/>
      <c r="AH1229" s="3"/>
      <c r="AI1229" s="3"/>
      <c r="AJ1229" s="3"/>
      <c r="AK1229" s="3"/>
      <c r="AL1229" s="3"/>
      <c r="AM1229" s="4">
        <v>6144300311</v>
      </c>
      <c r="AN1229" s="6"/>
      <c r="AO1229" s="6"/>
      <c r="AP1229" s="6"/>
      <c r="AQ1229" s="4"/>
      <c r="AR1229" s="6"/>
      <c r="AS1229" s="6"/>
      <c r="AT1229" s="6"/>
      <c r="AU1229" s="6"/>
      <c r="AV1229" s="8" t="s">
        <v>159</v>
      </c>
      <c r="AW1229" s="4"/>
      <c r="AX1229" s="4"/>
      <c r="AY1229" s="6"/>
      <c r="AZ1229" s="6"/>
      <c r="BA1229" s="6"/>
      <c r="BB1229" s="6"/>
      <c r="BC1229" s="6"/>
      <c r="BD1229" s="8" t="s">
        <v>160</v>
      </c>
      <c r="BE1229" s="8">
        <v>1228</v>
      </c>
      <c r="BF1229" s="6" t="str">
        <f t="shared" si="394"/>
        <v>insert into bitacoras_estatus (numero_expediente, numero_registro, representante, fecha_inicio, fecha_vencimiento, id_cliente, id_admin, id_bitacoras_estatus, id_estatus, id_clase, id_marca, created_at, updated_at) values('716536','891324','CESAR RODRIGUEZ WOOLFOLK','2005-05-02','2025-05-02','1114','2','1','1',null,1584,'2005-05-02 00:00:00','2005-05-02 00:00:00');</v>
      </c>
      <c r="BG1229" s="6" t="str">
        <f t="shared" si="395"/>
        <v>insert into servicios_comentarios (comentario, id_admin, id_estatus, created_at, updated_at) values('TITULO RECIBIDO, MONITOREO/ RENOVACIÓN ENVIADA EN FECHA 20 FEB 2015/ RENOVACION RECIBIDA EL 20 DE JULIO DE 2015',1,1228,'2005-05-02 00:00:00','2005-05-02 00:00:00');</v>
      </c>
      <c r="BH1229" s="6" t="str">
        <f t="shared" si="396"/>
        <v>insert into servicios_comentarios (comentario, id_admin, id_estatus, created_at, updated_at) values('SE DEJARON DATOS DEL ADMIN DE LA EMPRESA',1,1228,'2005-05-02 00:00:00','2005-05-02 00:00:00');</v>
      </c>
      <c r="BI1229" s="137" t="str">
        <f t="shared" si="397"/>
        <v>update bitacoras_estatus set comprobacion_uso = 1, id_estatus=10 where id=1228;</v>
      </c>
      <c r="BJ1229" s="137" t="str">
        <f t="shared" si="398"/>
        <v>update bitacoras_estatus set numero_expediente = '716536', numero_registro = '891324', id_estatus = 10, fecha_inicio = '2005-05-02', fecha_vencimiento ='2025-05-02', created_at ='2005-05-02 00:00:00', updated_at ='2005-05-02 00:00:00', id_clase=null, id_marca=1584, id_cliente=1114, vigencia = 1 where id =1228;</v>
      </c>
      <c r="BK1229" s="137" t="str">
        <f t="shared" si="399"/>
        <v>update bitacoras_estatus set id_estatus = 10 where id =1228;</v>
      </c>
    </row>
    <row r="1230" spans="1:63">
      <c r="A1230" s="3">
        <v>1605707</v>
      </c>
      <c r="B1230" s="3">
        <v>1558820</v>
      </c>
      <c r="C1230" s="3">
        <f>IF(Tabla1[[#This Row],[No. REG.]]="","",1)</f>
        <v>1</v>
      </c>
      <c r="D1230" s="3" t="s">
        <v>46</v>
      </c>
      <c r="E1230" s="3">
        <f>IF(Tabla1[[#This Row],[STATUS]]="","",VLOOKUP(D1230,Estatus!$A$2:$B$13,2,0))</f>
        <v>10</v>
      </c>
      <c r="F1230" s="3">
        <f>IF(Tabla1[[#This Row],[STATUS]]="","",VLOOKUP(D1230,Estatus!$A$2:$I$12,9,0))</f>
        <v>1</v>
      </c>
      <c r="G1230" s="12" t="s">
        <v>6173</v>
      </c>
      <c r="H1230" s="7">
        <v>42128</v>
      </c>
      <c r="I1230" s="80">
        <f t="shared" si="380"/>
        <v>2015</v>
      </c>
      <c r="J1230" s="80">
        <f t="shared" si="381"/>
        <v>5</v>
      </c>
      <c r="K1230" s="80">
        <f t="shared" si="382"/>
        <v>4</v>
      </c>
      <c r="L1230" s="80" t="str">
        <f t="shared" si="383"/>
        <v>05</v>
      </c>
      <c r="M1230" s="80" t="str">
        <f t="shared" si="384"/>
        <v>04</v>
      </c>
      <c r="N1230" s="80" t="str">
        <f t="shared" si="385"/>
        <v>'2015-05-04'</v>
      </c>
      <c r="O1230" s="80" t="str">
        <f t="shared" si="386"/>
        <v>'2015-05-04 00:00:00'</v>
      </c>
      <c r="P1230" s="7">
        <v>45781</v>
      </c>
      <c r="Q1230" s="80">
        <f t="shared" si="387"/>
        <v>2025</v>
      </c>
      <c r="R1230" s="80">
        <f t="shared" si="388"/>
        <v>5</v>
      </c>
      <c r="S1230" s="80">
        <f t="shared" si="389"/>
        <v>4</v>
      </c>
      <c r="T1230" s="80" t="str">
        <f t="shared" si="390"/>
        <v>05</v>
      </c>
      <c r="U1230" s="80" t="str">
        <f t="shared" si="391"/>
        <v>04</v>
      </c>
      <c r="V1230" s="80" t="str">
        <f t="shared" si="392"/>
        <v>'2025-05-04'</v>
      </c>
      <c r="W1230" s="80">
        <v>35</v>
      </c>
      <c r="X1230" s="80">
        <f t="shared" si="393"/>
        <v>35</v>
      </c>
      <c r="Y1230" s="3" t="s">
        <v>5454</v>
      </c>
      <c r="Z1230" s="124">
        <f>IFERROR(IF(Y1230="","null",VLOOKUP(Y1230,Marcas!$A$2:$C$2024,2,0)),"")</f>
        <v>107</v>
      </c>
      <c r="AA1230" s="3" t="s">
        <v>5454</v>
      </c>
      <c r="AB1230" s="3">
        <f>IFERROR(IF(AA1230="","",IF(AA1230="EMPORIO LEGAL",1,VLOOKUP(AA1230,Clientes!$A$2:$B$1190,2,0))),"")</f>
        <v>75</v>
      </c>
      <c r="AC1230" s="3">
        <f>IFERROR(IF(Tabla1[[#This Row],[id_control]]="null","",VLOOKUP(CONCATENATE(Tabla1[[#This Row],[CLIENTE]],"-",Tabla1[[#This Row],[id_control]]),Hoja1!$C$2:$D$1994,2,0)),"")</f>
        <v>1142</v>
      </c>
      <c r="AD1230" s="3" t="s">
        <v>5463</v>
      </c>
      <c r="AE1230" s="4" t="s">
        <v>6174</v>
      </c>
      <c r="AF1230" s="4" t="s">
        <v>6175</v>
      </c>
      <c r="AG1230" s="3"/>
      <c r="AH1230" s="3"/>
      <c r="AI1230" s="3"/>
      <c r="AJ1230" s="3"/>
      <c r="AK1230" s="3"/>
      <c r="AL1230" s="3">
        <v>6144352258</v>
      </c>
      <c r="AM1230" s="6"/>
      <c r="AN1230" s="6"/>
      <c r="AO1230" s="6"/>
      <c r="AP1230" s="6"/>
      <c r="AQ1230" s="4">
        <v>4275620</v>
      </c>
      <c r="AR1230" s="6"/>
      <c r="AS1230" s="6"/>
      <c r="AT1230" s="6"/>
      <c r="AU1230" s="6"/>
      <c r="AV1230" s="6" t="s">
        <v>6176</v>
      </c>
      <c r="AW1230" s="6"/>
      <c r="AX1230" s="6"/>
      <c r="AY1230" s="6"/>
      <c r="AZ1230" s="6"/>
      <c r="BA1230" s="6"/>
      <c r="BB1230" s="6"/>
      <c r="BC1230" s="6"/>
      <c r="BD1230" s="6" t="s">
        <v>6177</v>
      </c>
      <c r="BE1230" s="8">
        <v>1229</v>
      </c>
      <c r="BF1230" s="6" t="str">
        <f t="shared" si="394"/>
        <v>insert into bitacoras_estatus (numero_expediente, numero_registro, representante, fecha_inicio, fecha_vencimiento, id_cliente, id_admin, id_bitacoras_estatus, id_estatus, id_clase, id_marca, created_at, updated_at) values('1605707','1558820','FERNANDO HINOJOS VILLASEÑOR','2015-05-04','2025-05-04','75','2','1','1',35,107,'2015-05-04 00:00:00','2015-05-04 00:00:00');</v>
      </c>
      <c r="BG1230" s="6" t="str">
        <f t="shared" si="395"/>
        <v>insert into servicios_comentarios (comentario, id_admin, id_estatus, created_at, updated_at) values('CLASE 35 TITULO RECIBIDO 5/10/15',1,1229,'2015-05-04 00:00:00','2015-05-04 00:00:00');</v>
      </c>
      <c r="BH1230" s="6" t="str">
        <f t="shared" si="396"/>
        <v>insert into servicios_comentarios (comentario, id_admin, id_estatus, created_at, updated_at) values('6144352258, CEL: 4275620 CONTACTOS FERNANDO HINOJOS O JOSUÉ HINOJOS LUJÁN',1,1229,'2015-05-04 00:00:00','2015-05-04 00:00:00');</v>
      </c>
      <c r="BI1230" s="137" t="str">
        <f t="shared" si="397"/>
        <v>update bitacoras_estatus set comprobacion_uso = 1, id_estatus=10 where id=1229;</v>
      </c>
      <c r="BJ1230" s="137" t="str">
        <f t="shared" si="398"/>
        <v>update bitacoras_estatus set numero_expediente = '1605707', numero_registro = '1558820', id_estatus = 10, fecha_inicio = '2015-05-04', fecha_vencimiento ='2025-05-04', created_at ='2015-05-04 00:00:00', updated_at ='2015-05-04 00:00:00', id_clase=35, id_marca=107, id_cliente=75, vigencia = 1 where id =1229;</v>
      </c>
      <c r="BK1230" s="137" t="str">
        <f t="shared" si="399"/>
        <v>update bitacoras_estatus set id_estatus = 10 where id =1229;</v>
      </c>
    </row>
    <row r="1231" spans="1:63" ht="40">
      <c r="A1231" s="3">
        <v>1605706</v>
      </c>
      <c r="B1231" s="3">
        <v>1607995</v>
      </c>
      <c r="C1231" s="3">
        <f>IF(Tabla1[[#This Row],[No. REG.]]="","",1)</f>
        <v>1</v>
      </c>
      <c r="D1231" s="3" t="s">
        <v>46</v>
      </c>
      <c r="E1231" s="3">
        <f>IF(Tabla1[[#This Row],[STATUS]]="","",VLOOKUP(D1231,Estatus!$A$2:$B$13,2,0))</f>
        <v>10</v>
      </c>
      <c r="F1231" s="3">
        <f>IF(Tabla1[[#This Row],[STATUS]]="","",VLOOKUP(D1231,Estatus!$A$2:$I$12,9,0))</f>
        <v>1</v>
      </c>
      <c r="G1231" s="12" t="s">
        <v>6178</v>
      </c>
      <c r="H1231" s="7">
        <v>42128</v>
      </c>
      <c r="I1231" s="80">
        <f t="shared" si="380"/>
        <v>2015</v>
      </c>
      <c r="J1231" s="80">
        <f t="shared" si="381"/>
        <v>5</v>
      </c>
      <c r="K1231" s="80">
        <f t="shared" si="382"/>
        <v>4</v>
      </c>
      <c r="L1231" s="80" t="str">
        <f t="shared" si="383"/>
        <v>05</v>
      </c>
      <c r="M1231" s="80" t="str">
        <f t="shared" si="384"/>
        <v>04</v>
      </c>
      <c r="N1231" s="80" t="str">
        <f t="shared" si="385"/>
        <v>'2015-05-04'</v>
      </c>
      <c r="O1231" s="80" t="str">
        <f t="shared" si="386"/>
        <v>'2015-05-04 00:00:00'</v>
      </c>
      <c r="P1231" s="7">
        <v>45781</v>
      </c>
      <c r="Q1231" s="80">
        <f t="shared" si="387"/>
        <v>2025</v>
      </c>
      <c r="R1231" s="80">
        <f t="shared" si="388"/>
        <v>5</v>
      </c>
      <c r="S1231" s="80">
        <f t="shared" si="389"/>
        <v>4</v>
      </c>
      <c r="T1231" s="80" t="str">
        <f t="shared" si="390"/>
        <v>05</v>
      </c>
      <c r="U1231" s="80" t="str">
        <f t="shared" si="391"/>
        <v>04</v>
      </c>
      <c r="V1231" s="80" t="str">
        <f t="shared" si="392"/>
        <v>'2025-05-04'</v>
      </c>
      <c r="W1231" s="80">
        <v>1</v>
      </c>
      <c r="X1231" s="80">
        <f t="shared" si="393"/>
        <v>1</v>
      </c>
      <c r="Y1231" s="3" t="s">
        <v>4685</v>
      </c>
      <c r="Z1231" s="124">
        <f>IFERROR(IF(Y1231="","null",VLOOKUP(Y1231,Marcas!$A$2:$C$2024,2,0)),"")</f>
        <v>345</v>
      </c>
      <c r="AA1231" s="3" t="s">
        <v>4686</v>
      </c>
      <c r="AB1231" s="3">
        <f>IFERROR(IF(AA1231="","",IF(AA1231="EMPORIO LEGAL",1,VLOOKUP(AA1231,Clientes!$A$2:$B$1190,2,0))),"")</f>
        <v>240</v>
      </c>
      <c r="AC1231" s="3">
        <f>IFERROR(IF(Tabla1[[#This Row],[id_control]]="null","",VLOOKUP(CONCATENATE(Tabla1[[#This Row],[CLIENTE]],"-",Tabla1[[#This Row],[id_control]]),Hoja1!$C$2:$D$1994,2,0)),"")</f>
        <v>910</v>
      </c>
      <c r="AD1231" s="3" t="s">
        <v>4687</v>
      </c>
      <c r="AE1231" s="3"/>
      <c r="AF1231" s="3"/>
      <c r="AG1231" s="3"/>
      <c r="AH1231" s="3"/>
      <c r="AI1231" s="3"/>
      <c r="AJ1231" s="3"/>
      <c r="AK1231" s="3"/>
      <c r="AL1231" s="3" t="s">
        <v>4688</v>
      </c>
      <c r="AM1231" s="8"/>
      <c r="AN1231" s="8"/>
      <c r="AO1231" s="8"/>
      <c r="AP1231" s="8"/>
      <c r="AQ1231" s="4" t="s">
        <v>4689</v>
      </c>
      <c r="AR1231" s="8"/>
      <c r="AS1231" s="8"/>
      <c r="AT1231" s="8"/>
      <c r="AU1231" s="8"/>
      <c r="AV1231" s="8" t="s">
        <v>4690</v>
      </c>
      <c r="AW1231" s="4" t="s">
        <v>4692</v>
      </c>
      <c r="AX1231" s="4" t="s">
        <v>4691</v>
      </c>
      <c r="AY1231" s="8"/>
      <c r="AZ1231" s="8"/>
      <c r="BA1231" s="8"/>
      <c r="BB1231" s="8"/>
      <c r="BC1231" s="8"/>
      <c r="BD1231" s="6" t="s">
        <v>4693</v>
      </c>
      <c r="BE1231" s="8">
        <v>1230</v>
      </c>
      <c r="BF1231" s="6" t="str">
        <f t="shared" si="394"/>
        <v>insert into bitacoras_estatus (numero_expediente, numero_registro, representante, fecha_inicio, fecha_vencimiento, id_cliente, id_admin, id_bitacoras_estatus, id_estatus, id_clase, id_marca, created_at, updated_at) values('1605706','1607995','CESAR ADRIAN BERMUDEZ AGUILAR','2015-05-04','2025-05-04','240','2','1','1',1,345,'2015-05-04 00:00:00','2015-05-04 00:00:00');</v>
      </c>
      <c r="BG1231" s="6" t="str">
        <f t="shared" si="395"/>
        <v>insert into servicios_comentarios (comentario, id_admin, id_estatus, created_at, updated_at) values('CLASE 01 REQUISITOS RECIBIDOS 09/09/2015, CONTESTADA EL 13 OCT 15 TITULO RECIBIDO EL 14/3/16',1,1230,'2015-05-04 00:00:00','2015-05-04 00:00:00');</v>
      </c>
      <c r="BH1231" s="6" t="str">
        <f t="shared" si="396"/>
        <v>insert into servicios_comentarios (comentario, id_admin, id_estatus, created_at, updated_at) values('419 16 88 CEL. 614 1 84 53 07',1,1230,'2015-05-04 00:00:00','2015-05-04 00:00:00');</v>
      </c>
      <c r="BI1231" s="137" t="str">
        <f t="shared" si="397"/>
        <v>update bitacoras_estatus set comprobacion_uso = 1, id_estatus=10 where id=1230;</v>
      </c>
      <c r="BJ1231" s="137" t="str">
        <f t="shared" si="398"/>
        <v>update bitacoras_estatus set numero_expediente = '1605706', numero_registro = '1607995', id_estatus = 10, fecha_inicio = '2015-05-04', fecha_vencimiento ='2025-05-04', created_at ='2015-05-04 00:00:00', updated_at ='2015-05-04 00:00:00', id_clase=1, id_marca=345, id_cliente=240, vigencia = 1 where id =1230;</v>
      </c>
      <c r="BK1231" s="137" t="str">
        <f t="shared" si="399"/>
        <v>update bitacoras_estatus set id_estatus = 10 where id =1230;</v>
      </c>
    </row>
    <row r="1232" spans="1:63" ht="53">
      <c r="A1232" s="3">
        <v>1605740</v>
      </c>
      <c r="B1232" s="3">
        <v>1566579</v>
      </c>
      <c r="C1232" s="3">
        <f>IF(Tabla1[[#This Row],[No. REG.]]="","",1)</f>
        <v>1</v>
      </c>
      <c r="D1232" s="3" t="s">
        <v>46</v>
      </c>
      <c r="E1232" s="3">
        <f>IF(Tabla1[[#This Row],[STATUS]]="","",VLOOKUP(D1232,Estatus!$A$2:$B$13,2,0))</f>
        <v>10</v>
      </c>
      <c r="F1232" s="3">
        <f>IF(Tabla1[[#This Row],[STATUS]]="","",VLOOKUP(D1232,Estatus!$A$2:$I$12,9,0))</f>
        <v>1</v>
      </c>
      <c r="G1232" s="12" t="s">
        <v>6179</v>
      </c>
      <c r="H1232" s="7">
        <v>42128</v>
      </c>
      <c r="I1232" s="80">
        <f t="shared" si="380"/>
        <v>2015</v>
      </c>
      <c r="J1232" s="80">
        <f t="shared" si="381"/>
        <v>5</v>
      </c>
      <c r="K1232" s="80">
        <f t="shared" si="382"/>
        <v>4</v>
      </c>
      <c r="L1232" s="80" t="str">
        <f t="shared" si="383"/>
        <v>05</v>
      </c>
      <c r="M1232" s="80" t="str">
        <f t="shared" si="384"/>
        <v>04</v>
      </c>
      <c r="N1232" s="80" t="str">
        <f t="shared" si="385"/>
        <v>'2015-05-04'</v>
      </c>
      <c r="O1232" s="80" t="str">
        <f t="shared" si="386"/>
        <v>'2015-05-04 00:00:00'</v>
      </c>
      <c r="P1232" s="7">
        <v>45781</v>
      </c>
      <c r="Q1232" s="80">
        <f t="shared" si="387"/>
        <v>2025</v>
      </c>
      <c r="R1232" s="80">
        <f t="shared" si="388"/>
        <v>5</v>
      </c>
      <c r="S1232" s="80">
        <f t="shared" si="389"/>
        <v>4</v>
      </c>
      <c r="T1232" s="80" t="str">
        <f t="shared" si="390"/>
        <v>05</v>
      </c>
      <c r="U1232" s="80" t="str">
        <f t="shared" si="391"/>
        <v>04</v>
      </c>
      <c r="V1232" s="80" t="str">
        <f t="shared" si="392"/>
        <v>'2025-05-04'</v>
      </c>
      <c r="W1232" s="80">
        <v>37</v>
      </c>
      <c r="X1232" s="80">
        <f t="shared" si="393"/>
        <v>37</v>
      </c>
      <c r="Y1232" s="3" t="s">
        <v>6180</v>
      </c>
      <c r="Z1232" s="124">
        <f>IFERROR(IF(Y1232="","null",VLOOKUP(Y1232,Marcas!$A$2:$C$2024,2,0)),"")</f>
        <v>433</v>
      </c>
      <c r="AA1232" s="3" t="s">
        <v>6180</v>
      </c>
      <c r="AB1232" s="3">
        <f>IFERROR(IF(AA1232="","",IF(AA1232="EMPORIO LEGAL",1,VLOOKUP(AA1232,Clientes!$A$2:$B$1190,2,0))),"")</f>
        <v>304</v>
      </c>
      <c r="AC1232" s="3">
        <f>IFERROR(IF(Tabla1[[#This Row],[id_control]]="null","",VLOOKUP(CONCATENATE(Tabla1[[#This Row],[CLIENTE]],"-",Tabla1[[#This Row],[id_control]]),Hoja1!$C$2:$D$1994,2,0)),"")</f>
        <v>1232</v>
      </c>
      <c r="AD1232" s="3" t="s">
        <v>6181</v>
      </c>
      <c r="AE1232" s="3" t="s">
        <v>6182</v>
      </c>
      <c r="AF1232" s="3"/>
      <c r="AG1232" s="3"/>
      <c r="AH1232" s="3"/>
      <c r="AI1232" s="3"/>
      <c r="AJ1232" s="3"/>
      <c r="AK1232" s="3"/>
      <c r="AL1232" s="3">
        <v>4466666</v>
      </c>
      <c r="AM1232" s="6"/>
      <c r="AN1232" s="6"/>
      <c r="AO1232" s="6"/>
      <c r="AP1232" s="6"/>
      <c r="AQ1232" s="8">
        <v>6142432898</v>
      </c>
      <c r="AR1232" s="6"/>
      <c r="AS1232" s="6"/>
      <c r="AT1232" s="6"/>
      <c r="AU1232" s="6"/>
      <c r="AV1232" s="6" t="s">
        <v>6183</v>
      </c>
      <c r="AW1232" s="6"/>
      <c r="AX1232" s="6"/>
      <c r="AY1232" s="6"/>
      <c r="AZ1232" s="6"/>
      <c r="BA1232" s="6"/>
      <c r="BB1232" s="6"/>
      <c r="BC1232" s="6"/>
      <c r="BD1232" s="6" t="s">
        <v>6184</v>
      </c>
      <c r="BE1232" s="8">
        <v>1231</v>
      </c>
      <c r="BF1232" s="6" t="str">
        <f t="shared" si="394"/>
        <v>insert into bitacoras_estatus (numero_expediente, numero_registro, representante, fecha_inicio, fecha_vencimiento, id_cliente, id_admin, id_bitacoras_estatus, id_estatus, id_clase, id_marca, created_at, updated_at) values('1605740','1566579','HIDROTECNOLOGÍA ECOLÓGICA SA DE CV','2015-05-04','2025-05-04','304','2','1','1',37,433,'2015-05-04 00:00:00','2015-05-04 00:00:00');</v>
      </c>
      <c r="BG1232" s="6" t="str">
        <f t="shared" si="395"/>
        <v>insert into servicios_comentarios (comentario, id_admin, id_estatus, created_at, updated_at) values('CLASE 37 SOLICITUD DE TRANSMISION DE DERECHOS PRESENTADA EL 27/11/15, TRANSMICION DE DERECHOS ACEPTADA RECIBIDA EL 26 FEB 16',1,1231,'2015-05-04 00:00:00','2015-05-04 00:00:00');</v>
      </c>
      <c r="BH1232" s="6" t="str">
        <f t="shared" si="396"/>
        <v>insert into servicios_comentarios (comentario, id_admin, id_estatus, created_at, updated_at) values('TEL: 4466666, CEL 6142432898 CONTACATO ANDRÉS VALLES',1,1231,'2015-05-04 00:00:00','2015-05-04 00:00:00');</v>
      </c>
      <c r="BI1232" s="137" t="str">
        <f t="shared" si="397"/>
        <v>update bitacoras_estatus set comprobacion_uso = 1, id_estatus=10 where id=1231;</v>
      </c>
      <c r="BJ1232" s="137" t="str">
        <f t="shared" si="398"/>
        <v>update bitacoras_estatus set numero_expediente = '1605740', numero_registro = '1566579', id_estatus = 10, fecha_inicio = '2015-05-04', fecha_vencimiento ='2025-05-04', created_at ='2015-05-04 00:00:00', updated_at ='2015-05-04 00:00:00', id_clase=37, id_marca=433, id_cliente=304, vigencia = 1 where id =1231;</v>
      </c>
      <c r="BK1232" s="137" t="str">
        <f t="shared" si="399"/>
        <v>update bitacoras_estatus set id_estatus = 10 where id =1231;</v>
      </c>
    </row>
    <row r="1233" spans="1:63">
      <c r="A1233" s="3">
        <v>1605725</v>
      </c>
      <c r="B1233" s="3">
        <v>1558821</v>
      </c>
      <c r="C1233" s="3">
        <f>IF(Tabla1[[#This Row],[No. REG.]]="","",1)</f>
        <v>1</v>
      </c>
      <c r="D1233" s="3" t="s">
        <v>46</v>
      </c>
      <c r="E1233" s="3">
        <f>IF(Tabla1[[#This Row],[STATUS]]="","",VLOOKUP(D1233,Estatus!$A$2:$B$13,2,0))</f>
        <v>10</v>
      </c>
      <c r="F1233" s="3">
        <f>IF(Tabla1[[#This Row],[STATUS]]="","",VLOOKUP(D1233,Estatus!$A$2:$I$12,9,0))</f>
        <v>1</v>
      </c>
      <c r="G1233" s="12" t="s">
        <v>6185</v>
      </c>
      <c r="H1233" s="7">
        <v>42128</v>
      </c>
      <c r="I1233" s="80">
        <f t="shared" si="380"/>
        <v>2015</v>
      </c>
      <c r="J1233" s="80">
        <f t="shared" si="381"/>
        <v>5</v>
      </c>
      <c r="K1233" s="80">
        <f t="shared" si="382"/>
        <v>4</v>
      </c>
      <c r="L1233" s="80" t="str">
        <f t="shared" si="383"/>
        <v>05</v>
      </c>
      <c r="M1233" s="80" t="str">
        <f t="shared" si="384"/>
        <v>04</v>
      </c>
      <c r="N1233" s="80" t="str">
        <f t="shared" si="385"/>
        <v>'2015-05-04'</v>
      </c>
      <c r="O1233" s="80" t="str">
        <f t="shared" si="386"/>
        <v>'2015-05-04 00:00:00'</v>
      </c>
      <c r="P1233" s="7">
        <v>45781</v>
      </c>
      <c r="Q1233" s="80">
        <f t="shared" si="387"/>
        <v>2025</v>
      </c>
      <c r="R1233" s="80">
        <f t="shared" si="388"/>
        <v>5</v>
      </c>
      <c r="S1233" s="80">
        <f t="shared" si="389"/>
        <v>4</v>
      </c>
      <c r="T1233" s="80" t="str">
        <f t="shared" si="390"/>
        <v>05</v>
      </c>
      <c r="U1233" s="80" t="str">
        <f t="shared" si="391"/>
        <v>04</v>
      </c>
      <c r="V1233" s="80" t="str">
        <f t="shared" si="392"/>
        <v>'2025-05-04'</v>
      </c>
      <c r="W1233" s="80">
        <v>35</v>
      </c>
      <c r="X1233" s="80">
        <f t="shared" si="393"/>
        <v>35</v>
      </c>
      <c r="Y1233" s="3" t="s">
        <v>6186</v>
      </c>
      <c r="Z1233" s="124">
        <f>IFERROR(IF(Y1233="","null",VLOOKUP(Y1233,Marcas!$A$2:$C$2024,2,0)),"")</f>
        <v>561</v>
      </c>
      <c r="AA1233" s="3" t="s">
        <v>6186</v>
      </c>
      <c r="AB1233" s="3">
        <f>IFERROR(IF(AA1233="","",IF(AA1233="EMPORIO LEGAL",1,VLOOKUP(AA1233,Clientes!$A$2:$B$1190,2,0))),"")</f>
        <v>394</v>
      </c>
      <c r="AC1233" s="3">
        <f>IFERROR(IF(Tabla1[[#This Row],[id_control]]="null","",VLOOKUP(CONCATENATE(Tabla1[[#This Row],[CLIENTE]],"-",Tabla1[[#This Row],[id_control]]),Hoja1!$C$2:$D$1994,2,0)),"")</f>
        <v>1233</v>
      </c>
      <c r="AD1233" s="3" t="s">
        <v>6187</v>
      </c>
      <c r="AE1233" s="3" t="s">
        <v>6188</v>
      </c>
      <c r="AF1233" s="3"/>
      <c r="AG1233" s="3"/>
      <c r="AH1233" s="3"/>
      <c r="AI1233" s="3"/>
      <c r="AJ1233" s="3"/>
      <c r="AK1233" s="3"/>
      <c r="AL1233" s="3">
        <v>4174921</v>
      </c>
      <c r="AM1233" s="8">
        <v>4172986</v>
      </c>
      <c r="AN1233" s="6"/>
      <c r="AO1233" s="6"/>
      <c r="AP1233" s="6"/>
      <c r="AQ1233" s="6"/>
      <c r="AR1233" s="6"/>
      <c r="AS1233" s="6"/>
      <c r="AT1233" s="6"/>
      <c r="AU1233" s="6"/>
      <c r="AV1233" s="6" t="s">
        <v>6189</v>
      </c>
      <c r="AW1233" s="6"/>
      <c r="AX1233" s="6"/>
      <c r="AY1233" s="6"/>
      <c r="AZ1233" s="6"/>
      <c r="BA1233" s="6"/>
      <c r="BB1233" s="6"/>
      <c r="BC1233" s="6"/>
      <c r="BD1233" s="6" t="s">
        <v>6190</v>
      </c>
      <c r="BE1233" s="8">
        <v>1232</v>
      </c>
      <c r="BF1233" s="6" t="str">
        <f t="shared" si="394"/>
        <v>insert into bitacoras_estatus (numero_expediente, numero_registro, representante, fecha_inicio, fecha_vencimiento, id_cliente, id_admin, id_bitacoras_estatus, id_estatus, id_clase, id_marca, created_at, updated_at) values('1605725','1558821','PROMOTORA SITEC, SAPI DE CV, GILBERTO GONZÁLEZ RUSSEK','2015-05-04','2025-05-04','394','2','1','1',35,561,'2015-05-04 00:00:00','2015-05-04 00:00:00');</v>
      </c>
      <c r="BG1233" s="6" t="str">
        <f t="shared" si="395"/>
        <v>insert into servicios_comentarios (comentario, id_admin, id_estatus, created_at, updated_at) values('CLASE 35. ENTREGADO A CLIENTE 12OCT15',1,1232,'2015-05-04 00:00:00','2015-05-04 00:00:00');</v>
      </c>
      <c r="BH1233" s="6" t="str">
        <f t="shared" si="396"/>
        <v>insert into servicios_comentarios (comentario, id_admin, id_estatus, created_at, updated_at) values('4174921, CONTACTO ANDREA: 4172986',1,1232,'2015-05-04 00:00:00','2015-05-04 00:00:00');</v>
      </c>
      <c r="BI1233" s="137" t="str">
        <f t="shared" si="397"/>
        <v>update bitacoras_estatus set comprobacion_uso = 1, id_estatus=10 where id=1232;</v>
      </c>
      <c r="BJ1233" s="137" t="str">
        <f t="shared" si="398"/>
        <v>update bitacoras_estatus set numero_expediente = '1605725', numero_registro = '1558821', id_estatus = 10, fecha_inicio = '2015-05-04', fecha_vencimiento ='2025-05-04', created_at ='2015-05-04 00:00:00', updated_at ='2015-05-04 00:00:00', id_clase=35, id_marca=561, id_cliente=394, vigencia = 1 where id =1232;</v>
      </c>
      <c r="BK1233" s="137" t="str">
        <f t="shared" si="399"/>
        <v>update bitacoras_estatus set id_estatus = 10 where id =1232;</v>
      </c>
    </row>
    <row r="1234" spans="1:63" ht="27">
      <c r="A1234" s="3">
        <v>1605696</v>
      </c>
      <c r="B1234" s="3">
        <v>1569219</v>
      </c>
      <c r="C1234" s="3">
        <f>IF(Tabla1[[#This Row],[No. REG.]]="","",1)</f>
        <v>1</v>
      </c>
      <c r="D1234" s="3" t="s">
        <v>46</v>
      </c>
      <c r="E1234" s="3">
        <f>IF(Tabla1[[#This Row],[STATUS]]="","",VLOOKUP(D1234,Estatus!$A$2:$B$13,2,0))</f>
        <v>10</v>
      </c>
      <c r="F1234" s="3">
        <f>IF(Tabla1[[#This Row],[STATUS]]="","",VLOOKUP(D1234,Estatus!$A$2:$I$12,9,0))</f>
        <v>1</v>
      </c>
      <c r="G1234" s="12" t="s">
        <v>6191</v>
      </c>
      <c r="H1234" s="7">
        <v>42128</v>
      </c>
      <c r="I1234" s="80">
        <f t="shared" si="380"/>
        <v>2015</v>
      </c>
      <c r="J1234" s="80">
        <f t="shared" si="381"/>
        <v>5</v>
      </c>
      <c r="K1234" s="80">
        <f t="shared" si="382"/>
        <v>4</v>
      </c>
      <c r="L1234" s="80" t="str">
        <f t="shared" si="383"/>
        <v>05</v>
      </c>
      <c r="M1234" s="80" t="str">
        <f t="shared" si="384"/>
        <v>04</v>
      </c>
      <c r="N1234" s="80" t="str">
        <f t="shared" si="385"/>
        <v>'2015-05-04'</v>
      </c>
      <c r="O1234" s="80" t="str">
        <f t="shared" si="386"/>
        <v>'2015-05-04 00:00:00'</v>
      </c>
      <c r="P1234" s="7">
        <v>45781</v>
      </c>
      <c r="Q1234" s="80">
        <f t="shared" si="387"/>
        <v>2025</v>
      </c>
      <c r="R1234" s="80">
        <f t="shared" si="388"/>
        <v>5</v>
      </c>
      <c r="S1234" s="80">
        <f t="shared" si="389"/>
        <v>4</v>
      </c>
      <c r="T1234" s="80" t="str">
        <f t="shared" si="390"/>
        <v>05</v>
      </c>
      <c r="U1234" s="80" t="str">
        <f t="shared" si="391"/>
        <v>04</v>
      </c>
      <c r="V1234" s="80" t="str">
        <f t="shared" si="392"/>
        <v>'2025-05-04'</v>
      </c>
      <c r="W1234" s="80">
        <v>37</v>
      </c>
      <c r="X1234" s="80">
        <f t="shared" si="393"/>
        <v>37</v>
      </c>
      <c r="Y1234" s="3" t="s">
        <v>6192</v>
      </c>
      <c r="Z1234" s="124">
        <f>IFERROR(IF(Y1234="","null",VLOOKUP(Y1234,Marcas!$A$2:$C$2024,2,0)),"")</f>
        <v>641</v>
      </c>
      <c r="AA1234" s="3" t="s">
        <v>6193</v>
      </c>
      <c r="AB1234" s="3">
        <f>IFERROR(IF(AA1234="","",IF(AA1234="EMPORIO LEGAL",1,VLOOKUP(AA1234,Clientes!$A$2:$B$1190,2,0))),"")</f>
        <v>804</v>
      </c>
      <c r="AC1234" s="3">
        <f>IFERROR(IF(Tabla1[[#This Row],[id_control]]="null","",VLOOKUP(CONCATENATE(Tabla1[[#This Row],[CLIENTE]],"-",Tabla1[[#This Row],[id_control]]),Hoja1!$C$2:$D$1994,2,0)),"")</f>
        <v>1234</v>
      </c>
      <c r="AD1234" s="3" t="s">
        <v>6194</v>
      </c>
      <c r="AE1234" s="3"/>
      <c r="AF1234" s="3"/>
      <c r="AG1234" s="3"/>
      <c r="AH1234" s="3"/>
      <c r="AI1234" s="3"/>
      <c r="AJ1234" s="3"/>
      <c r="AK1234" s="3"/>
      <c r="AL1234" s="3">
        <v>6144423064</v>
      </c>
      <c r="AM1234" s="6"/>
      <c r="AN1234" s="6"/>
      <c r="AO1234" s="6"/>
      <c r="AP1234" s="6"/>
      <c r="AQ1234" s="6"/>
      <c r="AR1234" s="6"/>
      <c r="AS1234" s="6"/>
      <c r="AT1234" s="6"/>
      <c r="AU1234" s="6"/>
      <c r="AV1234" s="6" t="s">
        <v>6195</v>
      </c>
      <c r="AW1234" s="6"/>
      <c r="AX1234" s="6"/>
      <c r="AY1234" s="6"/>
      <c r="AZ1234" s="6"/>
      <c r="BA1234" s="6"/>
      <c r="BB1234" s="6"/>
      <c r="BC1234" s="6"/>
      <c r="BD1234" s="6" t="s">
        <v>6196</v>
      </c>
      <c r="BE1234" s="8">
        <v>1233</v>
      </c>
      <c r="BF1234" s="6" t="str">
        <f t="shared" si="394"/>
        <v>insert into bitacoras_estatus (numero_expediente, numero_registro, representante, fecha_inicio, fecha_vencimiento, id_cliente, id_admin, id_bitacoras_estatus, id_estatus, id_clase, id_marca, created_at, updated_at) values('1605696','1569219','PRODUCTOS AUTOMOTRICES S.A. DE C.V, MA DE LA LUZ MARTÍNEZ GARCÍA','2015-05-04','2025-05-04','804','2','1','1',37,641,'2015-05-04 00:00:00','2015-05-04 00:00:00');</v>
      </c>
      <c r="BG1234" s="6" t="str">
        <f t="shared" si="395"/>
        <v>insert into servicios_comentarios (comentario, id_admin, id_estatus, created_at, updated_at) values('CLASE 37 TITULO RECIBIDO 22/10. TITULO ENTREGADO A DENISSE SOTO 18/DIC/2015',1,1233,'2015-05-04 00:00:00','2015-05-04 00:00:00');</v>
      </c>
      <c r="BH1234" s="6" t="str">
        <f t="shared" si="396"/>
        <v>insert into servicios_comentarios (comentario, id_admin, id_estatus, created_at, updated_at) values('CONTACTO DENISSE SOTO P. TECL: 6144423064',1,1233,'2015-05-04 00:00:00','2015-05-04 00:00:00');</v>
      </c>
      <c r="BI1234" s="137" t="str">
        <f t="shared" si="397"/>
        <v>update bitacoras_estatus set comprobacion_uso = 1, id_estatus=10 where id=1233;</v>
      </c>
      <c r="BJ1234" s="137" t="str">
        <f t="shared" si="398"/>
        <v>update bitacoras_estatus set numero_expediente = '1605696', numero_registro = '1569219', id_estatus = 10, fecha_inicio = '2015-05-04', fecha_vencimiento ='2025-05-04', created_at ='2015-05-04 00:00:00', updated_at ='2015-05-04 00:00:00', id_clase=37, id_marca=641, id_cliente=804, vigencia = 1 where id =1233;</v>
      </c>
      <c r="BK1234" s="137" t="str">
        <f t="shared" si="399"/>
        <v>update bitacoras_estatus set id_estatus = 10 where id =1233;</v>
      </c>
    </row>
    <row r="1235" spans="1:63" ht="53">
      <c r="A1235" s="3">
        <v>1605699</v>
      </c>
      <c r="B1235" s="3">
        <v>1711336</v>
      </c>
      <c r="C1235" s="3">
        <f>IF(Tabla1[[#This Row],[No. REG.]]="","",1)</f>
        <v>1</v>
      </c>
      <c r="D1235" s="3" t="s">
        <v>46</v>
      </c>
      <c r="E1235" s="3">
        <f>IF(Tabla1[[#This Row],[STATUS]]="","",VLOOKUP(D1235,Estatus!$A$2:$B$13,2,0))</f>
        <v>10</v>
      </c>
      <c r="F1235" s="3">
        <f>IF(Tabla1[[#This Row],[STATUS]]="","",VLOOKUP(D1235,Estatus!$A$2:$I$12,9,0))</f>
        <v>1</v>
      </c>
      <c r="G1235" s="12" t="s">
        <v>6197</v>
      </c>
      <c r="H1235" s="7">
        <v>42128</v>
      </c>
      <c r="I1235" s="80">
        <f t="shared" si="380"/>
        <v>2015</v>
      </c>
      <c r="J1235" s="80">
        <f t="shared" si="381"/>
        <v>5</v>
      </c>
      <c r="K1235" s="80">
        <f t="shared" si="382"/>
        <v>4</v>
      </c>
      <c r="L1235" s="80" t="str">
        <f t="shared" si="383"/>
        <v>05</v>
      </c>
      <c r="M1235" s="80" t="str">
        <f t="shared" si="384"/>
        <v>04</v>
      </c>
      <c r="N1235" s="80" t="str">
        <f t="shared" si="385"/>
        <v>'2015-05-04'</v>
      </c>
      <c r="O1235" s="80" t="str">
        <f t="shared" si="386"/>
        <v>'2015-05-04 00:00:00'</v>
      </c>
      <c r="P1235" s="7">
        <v>45781</v>
      </c>
      <c r="Q1235" s="80">
        <f t="shared" si="387"/>
        <v>2025</v>
      </c>
      <c r="R1235" s="80">
        <f t="shared" si="388"/>
        <v>5</v>
      </c>
      <c r="S1235" s="80">
        <f t="shared" si="389"/>
        <v>4</v>
      </c>
      <c r="T1235" s="80" t="str">
        <f t="shared" si="390"/>
        <v>05</v>
      </c>
      <c r="U1235" s="80" t="str">
        <f t="shared" si="391"/>
        <v>04</v>
      </c>
      <c r="V1235" s="80" t="str">
        <f t="shared" si="392"/>
        <v>'2025-05-04'</v>
      </c>
      <c r="W1235" s="80">
        <v>35</v>
      </c>
      <c r="X1235" s="80">
        <f t="shared" si="393"/>
        <v>35</v>
      </c>
      <c r="Y1235" s="3" t="s">
        <v>6192</v>
      </c>
      <c r="Z1235" s="124">
        <f>IFERROR(IF(Y1235="","null",VLOOKUP(Y1235,Marcas!$A$2:$C$2024,2,0)),"")</f>
        <v>641</v>
      </c>
      <c r="AA1235" s="3" t="s">
        <v>6193</v>
      </c>
      <c r="AB1235" s="3">
        <f>IFERROR(IF(AA1235="","",IF(AA1235="EMPORIO LEGAL",1,VLOOKUP(AA1235,Clientes!$A$2:$B$1190,2,0))),"")</f>
        <v>804</v>
      </c>
      <c r="AC1235" s="3">
        <f>IFERROR(IF(Tabla1[[#This Row],[id_control]]="null","",VLOOKUP(CONCATENATE(Tabla1[[#This Row],[CLIENTE]],"-",Tabla1[[#This Row],[id_control]]),Hoja1!$C$2:$D$1994,2,0)),"")</f>
        <v>1234</v>
      </c>
      <c r="AD1235" s="3" t="s">
        <v>6194</v>
      </c>
      <c r="AE1235" s="8" t="s">
        <v>6198</v>
      </c>
      <c r="AF1235" s="3"/>
      <c r="AG1235" s="3"/>
      <c r="AH1235" s="3"/>
      <c r="AI1235" s="3"/>
      <c r="AJ1235" s="3"/>
      <c r="AK1235" s="3"/>
      <c r="AL1235" s="3">
        <v>6144423064</v>
      </c>
      <c r="AM1235" s="6"/>
      <c r="AN1235" s="6"/>
      <c r="AO1235" s="6"/>
      <c r="AP1235" s="6"/>
      <c r="AQ1235" s="6"/>
      <c r="AR1235" s="6"/>
      <c r="AS1235" s="6"/>
      <c r="AT1235" s="6"/>
      <c r="AU1235" s="6"/>
      <c r="AV1235" s="6" t="s">
        <v>6195</v>
      </c>
      <c r="AW1235" s="6"/>
      <c r="AX1235" s="6"/>
      <c r="AY1235" s="6"/>
      <c r="AZ1235" s="6"/>
      <c r="BA1235" s="6"/>
      <c r="BB1235" s="6"/>
      <c r="BC1235" s="6"/>
      <c r="BD1235" s="6" t="s">
        <v>6196</v>
      </c>
      <c r="BE1235" s="8">
        <v>1234</v>
      </c>
      <c r="BF1235" s="6" t="str">
        <f t="shared" si="394"/>
        <v>insert into bitacoras_estatus (numero_expediente, numero_registro, representante, fecha_inicio, fecha_vencimiento, id_cliente, id_admin, id_bitacoras_estatus, id_estatus, id_clase, id_marca, created_at, updated_at) values('1605699','1711336','PRODUCTOS AUTOMOTRICES S.A. DE C.V, MA DE LA LUZ MARTÍNEZ GARCÍA','2015-05-04','2025-05-04','804','2','1','1',35,641,'2015-05-04 00:00:00','2015-05-04 00:00:00');</v>
      </c>
      <c r="BG1235" s="6" t="str">
        <f t="shared" si="395"/>
        <v>insert into servicios_comentarios (comentario, id_admin, id_estatus, created_at, updated_at) values('CLASE 35. SE RECIBIO EL 15/12, SE PRESENTO EL 15 DE FEB REQUICITOS RECIBIDOS 03/08/16. REQUISITOS CONTESTADOS 10 AGOSTO 2016',1,1234,'2015-05-04 00:00:00','2015-05-04 00:00:00');</v>
      </c>
      <c r="BH1235" s="6" t="str">
        <f t="shared" si="396"/>
        <v>insert into servicios_comentarios (comentario, id_admin, id_estatus, created_at, updated_at) values('CONTACTO DENISSE SOTO P. TECL: 6144423064',1,1234,'2015-05-04 00:00:00','2015-05-04 00:00:00');</v>
      </c>
      <c r="BI1235" s="137" t="str">
        <f t="shared" si="397"/>
        <v>update bitacoras_estatus set comprobacion_uso = 1, id_estatus=10 where id=1234;</v>
      </c>
      <c r="BJ1235" s="137" t="str">
        <f t="shared" si="398"/>
        <v>update bitacoras_estatus set numero_expediente = '1605699', numero_registro = '1711336', id_estatus = 10, fecha_inicio = '2015-05-04', fecha_vencimiento ='2025-05-04', created_at ='2015-05-04 00:00:00', updated_at ='2015-05-04 00:00:00', id_clase=35, id_marca=641, id_cliente=804, vigencia = 1 where id =1234;</v>
      </c>
      <c r="BK1235" s="137" t="str">
        <f t="shared" si="399"/>
        <v>update bitacoras_estatus set id_estatus = 10 where id =1234;</v>
      </c>
    </row>
    <row r="1236" spans="1:63">
      <c r="A1236" s="3">
        <v>1605744</v>
      </c>
      <c r="B1236" s="3">
        <v>1558824</v>
      </c>
      <c r="C1236" s="3">
        <f>IF(Tabla1[[#This Row],[No. REG.]]="","",1)</f>
        <v>1</v>
      </c>
      <c r="D1236" s="3" t="s">
        <v>46</v>
      </c>
      <c r="E1236" s="3">
        <f>IF(Tabla1[[#This Row],[STATUS]]="","",VLOOKUP(D1236,Estatus!$A$2:$B$13,2,0))</f>
        <v>10</v>
      </c>
      <c r="F1236" s="3">
        <f>IF(Tabla1[[#This Row],[STATUS]]="","",VLOOKUP(D1236,Estatus!$A$2:$I$12,9,0))</f>
        <v>1</v>
      </c>
      <c r="G1236" s="12"/>
      <c r="H1236" s="7">
        <v>42128</v>
      </c>
      <c r="I1236" s="80">
        <f t="shared" si="380"/>
        <v>2015</v>
      </c>
      <c r="J1236" s="80">
        <f t="shared" si="381"/>
        <v>5</v>
      </c>
      <c r="K1236" s="80">
        <f t="shared" si="382"/>
        <v>4</v>
      </c>
      <c r="L1236" s="80" t="str">
        <f t="shared" si="383"/>
        <v>05</v>
      </c>
      <c r="M1236" s="80" t="str">
        <f t="shared" si="384"/>
        <v>04</v>
      </c>
      <c r="N1236" s="80" t="str">
        <f t="shared" si="385"/>
        <v>'2015-05-04'</v>
      </c>
      <c r="O1236" s="80" t="str">
        <f t="shared" si="386"/>
        <v>'2015-05-04 00:00:00'</v>
      </c>
      <c r="P1236" s="7">
        <v>45781</v>
      </c>
      <c r="Q1236" s="80">
        <f t="shared" si="387"/>
        <v>2025</v>
      </c>
      <c r="R1236" s="80">
        <f t="shared" si="388"/>
        <v>5</v>
      </c>
      <c r="S1236" s="80">
        <f t="shared" si="389"/>
        <v>4</v>
      </c>
      <c r="T1236" s="80" t="str">
        <f t="shared" si="390"/>
        <v>05</v>
      </c>
      <c r="U1236" s="80" t="str">
        <f t="shared" si="391"/>
        <v>04</v>
      </c>
      <c r="V1236" s="80" t="str">
        <f t="shared" si="392"/>
        <v>'2025-05-04'</v>
      </c>
      <c r="W1236" s="80"/>
      <c r="X1236" s="80" t="str">
        <f t="shared" si="393"/>
        <v>null</v>
      </c>
      <c r="Y1236" s="3" t="s">
        <v>6199</v>
      </c>
      <c r="Z1236" s="124">
        <f>IFERROR(IF(Y1236="","null",VLOOKUP(Y1236,Marcas!$A$2:$C$2024,2,0)),"")</f>
        <v>872</v>
      </c>
      <c r="AA1236" s="3" t="s">
        <v>6199</v>
      </c>
      <c r="AB1236" s="3">
        <f>IFERROR(IF(AA1236="","",IF(AA1236="EMPORIO LEGAL",1,VLOOKUP(AA1236,Clientes!$A$2:$B$1190,2,0))),"")</f>
        <v>619</v>
      </c>
      <c r="AC1236" s="3">
        <f>IFERROR(IF(Tabla1[[#This Row],[id_control]]="null","",VLOOKUP(CONCATENATE(Tabla1[[#This Row],[CLIENTE]],"-",Tabla1[[#This Row],[id_control]]),Hoja1!$C$2:$D$1994,2,0)),"")</f>
        <v>1236</v>
      </c>
      <c r="AD1236" s="3" t="s">
        <v>6200</v>
      </c>
      <c r="AE1236" s="3"/>
      <c r="AF1236" s="3"/>
      <c r="AG1236" s="3"/>
      <c r="AH1236" s="3"/>
      <c r="AI1236" s="3"/>
      <c r="AJ1236" s="3"/>
      <c r="AK1236" s="3"/>
      <c r="AL1236" s="3">
        <v>6144233237</v>
      </c>
      <c r="AM1236" s="4"/>
      <c r="AN1236" s="6"/>
      <c r="AO1236" s="6"/>
      <c r="AP1236" s="6"/>
      <c r="AQ1236" s="4">
        <v>6144231441</v>
      </c>
      <c r="AR1236" s="4">
        <v>6142716050</v>
      </c>
      <c r="AS1236" s="4">
        <v>6141560875</v>
      </c>
      <c r="AT1236" s="6"/>
      <c r="AU1236" s="6"/>
      <c r="AV1236" s="6" t="s">
        <v>6201</v>
      </c>
      <c r="AW1236" s="6"/>
      <c r="AX1236" s="6"/>
      <c r="AY1236" s="6"/>
      <c r="AZ1236" s="6"/>
      <c r="BA1236" s="6"/>
      <c r="BB1236" s="6"/>
      <c r="BC1236" s="6"/>
      <c r="BD1236" s="6" t="s">
        <v>6202</v>
      </c>
      <c r="BE1236" s="8">
        <v>1235</v>
      </c>
      <c r="BF1236" s="6" t="str">
        <f t="shared" si="394"/>
        <v>insert into bitacoras_estatus (numero_expediente, numero_registro, representante, fecha_inicio, fecha_vencimiento, id_cliente, id_admin, id_bitacoras_estatus, id_estatus, id_clase, id_marca, created_at, updated_at) values('1605744','1558824','REGAL SHOES SA DE CV, JOSÉ LUIS BLANCO MADRID, JOSÉ LUIS BLANCO VILLALOBOS','2015-05-04','2025-05-04','619','2','1','1',null,872,'2015-05-04 00:00:00','2015-05-04 00:00:00');</v>
      </c>
      <c r="BG1236" s="6" t="str">
        <f t="shared" si="395"/>
        <v/>
      </c>
      <c r="BH1236" s="6" t="str">
        <f t="shared" si="396"/>
        <v>insert into servicios_comentarios (comentario, id_admin, id_estatus, created_at, updated_at) values('6144233237, 6144231441, CEL: 6141560875, 6144231441,SR. BLANCO cel.-6142716050',1,1235,'2015-05-04 00:00:00','2015-05-04 00:00:00');</v>
      </c>
      <c r="BI1236" s="137" t="str">
        <f t="shared" si="397"/>
        <v>update bitacoras_estatus set comprobacion_uso = 1, id_estatus=10 where id=1235;</v>
      </c>
      <c r="BJ1236" s="137" t="str">
        <f t="shared" si="398"/>
        <v>update bitacoras_estatus set numero_expediente = '1605744', numero_registro = '1558824', id_estatus = 10, fecha_inicio = '2015-05-04', fecha_vencimiento ='2025-05-04', created_at ='2015-05-04 00:00:00', updated_at ='2015-05-04 00:00:00', id_clase=null, id_marca=872, id_cliente=619, vigencia = 1 where id =1235;</v>
      </c>
      <c r="BK1236" s="137" t="str">
        <f t="shared" si="399"/>
        <v>update bitacoras_estatus set id_estatus = 10 where id =1235;</v>
      </c>
    </row>
    <row r="1237" spans="1:63">
      <c r="A1237" s="3">
        <v>1605747</v>
      </c>
      <c r="B1237" s="3">
        <v>1558825</v>
      </c>
      <c r="C1237" s="3">
        <f>IF(Tabla1[[#This Row],[No. REG.]]="","",1)</f>
        <v>1</v>
      </c>
      <c r="D1237" s="3" t="s">
        <v>46</v>
      </c>
      <c r="E1237" s="3">
        <f>IF(Tabla1[[#This Row],[STATUS]]="","",VLOOKUP(D1237,Estatus!$A$2:$B$13,2,0))</f>
        <v>10</v>
      </c>
      <c r="F1237" s="3">
        <f>IF(Tabla1[[#This Row],[STATUS]]="","",VLOOKUP(D1237,Estatus!$A$2:$I$12,9,0))</f>
        <v>1</v>
      </c>
      <c r="G1237" s="12" t="s">
        <v>6203</v>
      </c>
      <c r="H1237" s="7">
        <v>42128</v>
      </c>
      <c r="I1237" s="80">
        <f t="shared" si="380"/>
        <v>2015</v>
      </c>
      <c r="J1237" s="80">
        <f t="shared" si="381"/>
        <v>5</v>
      </c>
      <c r="K1237" s="80">
        <f t="shared" si="382"/>
        <v>4</v>
      </c>
      <c r="L1237" s="80" t="str">
        <f t="shared" si="383"/>
        <v>05</v>
      </c>
      <c r="M1237" s="80" t="str">
        <f t="shared" si="384"/>
        <v>04</v>
      </c>
      <c r="N1237" s="80" t="str">
        <f t="shared" si="385"/>
        <v>'2015-05-04'</v>
      </c>
      <c r="O1237" s="80" t="str">
        <f t="shared" si="386"/>
        <v>'2015-05-04 00:00:00'</v>
      </c>
      <c r="P1237" s="7">
        <v>45781</v>
      </c>
      <c r="Q1237" s="80">
        <f t="shared" si="387"/>
        <v>2025</v>
      </c>
      <c r="R1237" s="80">
        <f t="shared" si="388"/>
        <v>5</v>
      </c>
      <c r="S1237" s="80">
        <f t="shared" si="389"/>
        <v>4</v>
      </c>
      <c r="T1237" s="80" t="str">
        <f t="shared" si="390"/>
        <v>05</v>
      </c>
      <c r="U1237" s="80" t="str">
        <f t="shared" si="391"/>
        <v>04</v>
      </c>
      <c r="V1237" s="80" t="str">
        <f t="shared" si="392"/>
        <v>'2025-05-04'</v>
      </c>
      <c r="W1237" s="80">
        <v>25</v>
      </c>
      <c r="X1237" s="80">
        <f t="shared" si="393"/>
        <v>25</v>
      </c>
      <c r="Y1237" s="3" t="s">
        <v>6204</v>
      </c>
      <c r="Z1237" s="124">
        <f>IFERROR(IF(Y1237="","null",VLOOKUP(Y1237,Marcas!$A$2:$C$2024,2,0)),"")</f>
        <v>873</v>
      </c>
      <c r="AA1237" s="3" t="s">
        <v>6199</v>
      </c>
      <c r="AB1237" s="3">
        <f>IFERROR(IF(AA1237="","",IF(AA1237="EMPORIO LEGAL",1,VLOOKUP(AA1237,Clientes!$A$2:$B$1190,2,0))),"")</f>
        <v>619</v>
      </c>
      <c r="AC1237" s="3">
        <f>IFERROR(IF(Tabla1[[#This Row],[id_control]]="null","",VLOOKUP(CONCATENATE(Tabla1[[#This Row],[CLIENTE]],"-",Tabla1[[#This Row],[id_control]]),Hoja1!$C$2:$D$1994,2,0)),"")</f>
        <v>1237</v>
      </c>
      <c r="AD1237" s="3" t="s">
        <v>6200</v>
      </c>
      <c r="AE1237" s="3"/>
      <c r="AF1237" s="3"/>
      <c r="AG1237" s="3"/>
      <c r="AH1237" s="3"/>
      <c r="AI1237" s="3"/>
      <c r="AJ1237" s="3"/>
      <c r="AK1237" s="3"/>
      <c r="AL1237" s="3">
        <v>6144233237</v>
      </c>
      <c r="AM1237" s="6"/>
      <c r="AN1237" s="6"/>
      <c r="AO1237" s="6"/>
      <c r="AP1237" s="6"/>
      <c r="AQ1237" s="4">
        <v>6144231441</v>
      </c>
      <c r="AR1237" s="4">
        <v>6142716050</v>
      </c>
      <c r="AS1237" s="4">
        <v>6141560875</v>
      </c>
      <c r="AT1237" s="6"/>
      <c r="AU1237" s="6"/>
      <c r="AV1237" s="6" t="s">
        <v>6201</v>
      </c>
      <c r="AW1237" s="6"/>
      <c r="AX1237" s="6"/>
      <c r="AY1237" s="6"/>
      <c r="AZ1237" s="6"/>
      <c r="BA1237" s="6"/>
      <c r="BB1237" s="6"/>
      <c r="BC1237" s="6"/>
      <c r="BD1237" s="6" t="s">
        <v>6202</v>
      </c>
      <c r="BE1237" s="8">
        <v>1236</v>
      </c>
      <c r="BF1237" s="6" t="str">
        <f t="shared" si="394"/>
        <v>insert into bitacoras_estatus (numero_expediente, numero_registro, representante, fecha_inicio, fecha_vencimiento, id_cliente, id_admin, id_bitacoras_estatus, id_estatus, id_clase, id_marca, created_at, updated_at) values('1605747','1558825','REGAL SHOES SA DE CV, JOSÉ LUIS BLANCO MADRID, JOSÉ LUIS BLANCO VILLALOBOS','2015-05-04','2025-05-04','619','2','1','1',25,873,'2015-05-04 00:00:00','2015-05-04 00:00:00');</v>
      </c>
      <c r="BG1237" s="6" t="str">
        <f t="shared" si="395"/>
        <v>insert into servicios_comentarios (comentario, id_admin, id_estatus, created_at, updated_at) values('CLASE 25 TITULO RECIBIDO 5/10/15',1,1236,'2015-05-04 00:00:00','2015-05-04 00:00:00');</v>
      </c>
      <c r="BH1237" s="6" t="str">
        <f t="shared" si="396"/>
        <v>insert into servicios_comentarios (comentario, id_admin, id_estatus, created_at, updated_at) values('6144233237, 6144231441, CEL: 6141560875, 6144231441,SR. BLANCO cel.-6142716050',1,1236,'2015-05-04 00:00:00','2015-05-04 00:00:00');</v>
      </c>
      <c r="BI1237" s="137" t="str">
        <f t="shared" si="397"/>
        <v>update bitacoras_estatus set comprobacion_uso = 1, id_estatus=10 where id=1236;</v>
      </c>
      <c r="BJ1237" s="137" t="str">
        <f t="shared" si="398"/>
        <v>update bitacoras_estatus set numero_expediente = '1605747', numero_registro = '1558825', id_estatus = 10, fecha_inicio = '2015-05-04', fecha_vencimiento ='2025-05-04', created_at ='2015-05-04 00:00:00', updated_at ='2015-05-04 00:00:00', id_clase=25, id_marca=873, id_cliente=619, vigencia = 1 where id =1236;</v>
      </c>
      <c r="BK1237" s="137" t="str">
        <f t="shared" si="399"/>
        <v>update bitacoras_estatus set id_estatus = 10 where id =1236;</v>
      </c>
    </row>
    <row r="1238" spans="1:63">
      <c r="A1238" s="3">
        <v>1605739</v>
      </c>
      <c r="B1238" s="3">
        <v>1558823</v>
      </c>
      <c r="C1238" s="3">
        <f>IF(Tabla1[[#This Row],[No. REG.]]="","",1)</f>
        <v>1</v>
      </c>
      <c r="D1238" s="3" t="s">
        <v>46</v>
      </c>
      <c r="E1238" s="3">
        <f>IF(Tabla1[[#This Row],[STATUS]]="","",VLOOKUP(D1238,Estatus!$A$2:$B$13,2,0))</f>
        <v>10</v>
      </c>
      <c r="F1238" s="3">
        <f>IF(Tabla1[[#This Row],[STATUS]]="","",VLOOKUP(D1238,Estatus!$A$2:$I$12,9,0))</f>
        <v>1</v>
      </c>
      <c r="G1238" s="12" t="s">
        <v>6205</v>
      </c>
      <c r="H1238" s="7">
        <v>42128</v>
      </c>
      <c r="I1238" s="80">
        <f t="shared" si="380"/>
        <v>2015</v>
      </c>
      <c r="J1238" s="80">
        <f t="shared" si="381"/>
        <v>5</v>
      </c>
      <c r="K1238" s="80">
        <f t="shared" si="382"/>
        <v>4</v>
      </c>
      <c r="L1238" s="80" t="str">
        <f t="shared" si="383"/>
        <v>05</v>
      </c>
      <c r="M1238" s="80" t="str">
        <f t="shared" si="384"/>
        <v>04</v>
      </c>
      <c r="N1238" s="80" t="str">
        <f t="shared" si="385"/>
        <v>'2015-05-04'</v>
      </c>
      <c r="O1238" s="80" t="str">
        <f t="shared" si="386"/>
        <v>'2015-05-04 00:00:00'</v>
      </c>
      <c r="P1238" s="7">
        <v>45781</v>
      </c>
      <c r="Q1238" s="80">
        <f t="shared" si="387"/>
        <v>2025</v>
      </c>
      <c r="R1238" s="80">
        <f t="shared" si="388"/>
        <v>5</v>
      </c>
      <c r="S1238" s="80">
        <f t="shared" si="389"/>
        <v>4</v>
      </c>
      <c r="T1238" s="80" t="str">
        <f t="shared" si="390"/>
        <v>05</v>
      </c>
      <c r="U1238" s="80" t="str">
        <f t="shared" si="391"/>
        <v>04</v>
      </c>
      <c r="V1238" s="80" t="str">
        <f t="shared" si="392"/>
        <v>'2025-05-04'</v>
      </c>
      <c r="W1238" s="80">
        <v>29</v>
      </c>
      <c r="X1238" s="80">
        <f t="shared" si="393"/>
        <v>29</v>
      </c>
      <c r="Y1238" s="3" t="s">
        <v>2044</v>
      </c>
      <c r="Z1238" s="124">
        <f>IFERROR(IF(Y1238="","null",VLOOKUP(Y1238,Marcas!$A$2:$C$2024,2,0)),"")</f>
        <v>1175</v>
      </c>
      <c r="AA1238" s="3" t="s">
        <v>2039</v>
      </c>
      <c r="AB1238" s="3">
        <f>IFERROR(IF(AA1238="","",IF(AA1238="EMPORIO LEGAL",1,VLOOKUP(AA1238,Clientes!$A$2:$B$1190,2,0))),"")</f>
        <v>746</v>
      </c>
      <c r="AC1238" s="3">
        <f>IFERROR(IF(Tabla1[[#This Row],[id_control]]="null","",VLOOKUP(CONCATENATE(Tabla1[[#This Row],[CLIENTE]],"-",Tabla1[[#This Row],[id_control]]),Hoja1!$C$2:$D$1994,2,0)),"")</f>
        <v>392</v>
      </c>
      <c r="AD1238" s="3" t="s">
        <v>6206</v>
      </c>
      <c r="AE1238" s="3"/>
      <c r="AF1238" s="3"/>
      <c r="AG1238" s="3"/>
      <c r="AH1238" s="3"/>
      <c r="AI1238" s="3"/>
      <c r="AJ1238" s="3"/>
      <c r="AK1238" s="3"/>
      <c r="AL1238" s="3" t="s">
        <v>5843</v>
      </c>
      <c r="AM1238" s="6"/>
      <c r="AN1238" s="6"/>
      <c r="AO1238" s="6"/>
      <c r="AP1238" s="6"/>
      <c r="AQ1238" s="10" t="s">
        <v>5844</v>
      </c>
      <c r="AR1238" s="6"/>
      <c r="AS1238" s="6"/>
      <c r="AT1238" s="6"/>
      <c r="AU1238" s="6"/>
      <c r="AV1238" s="6" t="s">
        <v>5845</v>
      </c>
      <c r="AW1238" s="6"/>
      <c r="AX1238" s="6"/>
      <c r="AY1238" s="6"/>
      <c r="AZ1238" s="6"/>
      <c r="BA1238" s="6"/>
      <c r="BB1238" s="6"/>
      <c r="BC1238" s="6"/>
      <c r="BD1238" s="6" t="s">
        <v>2041</v>
      </c>
      <c r="BE1238" s="8">
        <v>1237</v>
      </c>
      <c r="BF1238" s="6" t="str">
        <f t="shared" si="394"/>
        <v>insert into bitacoras_estatus (numero_expediente, numero_registro, representante, fecha_inicio, fecha_vencimiento, id_cliente, id_admin, id_bitacoras_estatus, id_estatus, id_clase, id_marca, created_at, updated_at) values('1605739','1558823','FORTALEZA AGRICOLA DE TRANSPORTE, S. DE R.L. DE C.V.','2015-05-04','2025-05-04','746','2','1','1',29,1175,'2015-05-04 00:00:00','2015-05-04 00:00:00');</v>
      </c>
      <c r="BG1238" s="6" t="str">
        <f t="shared" si="395"/>
        <v>insert into servicios_comentarios (comentario, id_admin, id_estatus, created_at, updated_at) values('CLASE 29. TITULO ENTREGADO 19 NOV15',1,1237,'2015-05-04 00:00:00','2015-05-04 00:00:00');</v>
      </c>
      <c r="BH1238" s="6" t="str">
        <f t="shared" si="396"/>
        <v>insert into servicios_comentarios (comentario, id_admin, id_estatus, created_at, updated_at) values('TEL. 262 45 88 Y CEL. 614 199 62 86',1,1237,'2015-05-04 00:00:00','2015-05-04 00:00:00');</v>
      </c>
      <c r="BI1238" s="137" t="str">
        <f t="shared" si="397"/>
        <v>update bitacoras_estatus set comprobacion_uso = 1, id_estatus=10 where id=1237;</v>
      </c>
      <c r="BJ1238" s="137" t="str">
        <f t="shared" si="398"/>
        <v>update bitacoras_estatus set numero_expediente = '1605739', numero_registro = '1558823', id_estatus = 10, fecha_inicio = '2015-05-04', fecha_vencimiento ='2025-05-04', created_at ='2015-05-04 00:00:00', updated_at ='2015-05-04 00:00:00', id_clase=29, id_marca=1175, id_cliente=746, vigencia = 1 where id =1237;</v>
      </c>
      <c r="BK1238" s="137" t="str">
        <f t="shared" si="399"/>
        <v>update bitacoras_estatus set id_estatus = 10 where id =1237;</v>
      </c>
    </row>
    <row r="1239" spans="1:63" ht="53">
      <c r="A1239" s="3">
        <v>1605737</v>
      </c>
      <c r="B1239" s="3">
        <v>1586673</v>
      </c>
      <c r="C1239" s="3">
        <f>IF(Tabla1[[#This Row],[No. REG.]]="","",1)</f>
        <v>1</v>
      </c>
      <c r="D1239" s="3" t="s">
        <v>46</v>
      </c>
      <c r="E1239" s="3">
        <f>IF(Tabla1[[#This Row],[STATUS]]="","",VLOOKUP(D1239,Estatus!$A$2:$B$13,2,0))</f>
        <v>10</v>
      </c>
      <c r="F1239" s="3">
        <f>IF(Tabla1[[#This Row],[STATUS]]="","",VLOOKUP(D1239,Estatus!$A$2:$I$12,9,0))</f>
        <v>1</v>
      </c>
      <c r="G1239" s="12" t="s">
        <v>6207</v>
      </c>
      <c r="H1239" s="7">
        <v>42128</v>
      </c>
      <c r="I1239" s="80">
        <f t="shared" si="380"/>
        <v>2015</v>
      </c>
      <c r="J1239" s="80">
        <f t="shared" si="381"/>
        <v>5</v>
      </c>
      <c r="K1239" s="80">
        <f t="shared" si="382"/>
        <v>4</v>
      </c>
      <c r="L1239" s="80" t="str">
        <f t="shared" si="383"/>
        <v>05</v>
      </c>
      <c r="M1239" s="80" t="str">
        <f t="shared" si="384"/>
        <v>04</v>
      </c>
      <c r="N1239" s="80" t="str">
        <f t="shared" si="385"/>
        <v>'2015-05-04'</v>
      </c>
      <c r="O1239" s="80" t="str">
        <f t="shared" si="386"/>
        <v>'2015-05-04 00:00:00'</v>
      </c>
      <c r="P1239" s="7">
        <v>45781</v>
      </c>
      <c r="Q1239" s="80">
        <f t="shared" si="387"/>
        <v>2025</v>
      </c>
      <c r="R1239" s="80">
        <f t="shared" si="388"/>
        <v>5</v>
      </c>
      <c r="S1239" s="80">
        <f t="shared" si="389"/>
        <v>4</v>
      </c>
      <c r="T1239" s="80" t="str">
        <f t="shared" si="390"/>
        <v>05</v>
      </c>
      <c r="U1239" s="80" t="str">
        <f t="shared" si="391"/>
        <v>04</v>
      </c>
      <c r="V1239" s="80" t="str">
        <f t="shared" si="392"/>
        <v>'2025-05-04'</v>
      </c>
      <c r="W1239" s="80">
        <v>31</v>
      </c>
      <c r="X1239" s="80">
        <f t="shared" si="393"/>
        <v>31</v>
      </c>
      <c r="Y1239" s="3" t="s">
        <v>2044</v>
      </c>
      <c r="Z1239" s="124">
        <f>IFERROR(IF(Y1239="","null",VLOOKUP(Y1239,Marcas!$A$2:$C$2024,2,0)),"")</f>
        <v>1175</v>
      </c>
      <c r="AA1239" s="3" t="s">
        <v>2039</v>
      </c>
      <c r="AB1239" s="3">
        <f>IFERROR(IF(AA1239="","",IF(AA1239="EMPORIO LEGAL",1,VLOOKUP(AA1239,Clientes!$A$2:$B$1190,2,0))),"")</f>
        <v>746</v>
      </c>
      <c r="AC1239" s="3">
        <f>IFERROR(IF(Tabla1[[#This Row],[id_control]]="null","",VLOOKUP(CONCATENATE(Tabla1[[#This Row],[CLIENTE]],"-",Tabla1[[#This Row],[id_control]]),Hoja1!$C$2:$D$1994,2,0)),"")</f>
        <v>392</v>
      </c>
      <c r="AD1239" s="3" t="s">
        <v>6206</v>
      </c>
      <c r="AE1239" s="3"/>
      <c r="AF1239" s="3"/>
      <c r="AG1239" s="3"/>
      <c r="AH1239" s="3"/>
      <c r="AI1239" s="3"/>
      <c r="AJ1239" s="3"/>
      <c r="AK1239" s="3"/>
      <c r="AL1239" s="3" t="s">
        <v>5843</v>
      </c>
      <c r="AM1239" s="6"/>
      <c r="AN1239" s="6"/>
      <c r="AO1239" s="6"/>
      <c r="AP1239" s="6"/>
      <c r="AQ1239" s="4" t="s">
        <v>5844</v>
      </c>
      <c r="AR1239" s="6"/>
      <c r="AS1239" s="6"/>
      <c r="AT1239" s="6"/>
      <c r="AU1239" s="6"/>
      <c r="AV1239" s="6" t="s">
        <v>5845</v>
      </c>
      <c r="AW1239" s="6"/>
      <c r="AX1239" s="6"/>
      <c r="AY1239" s="6"/>
      <c r="AZ1239" s="6"/>
      <c r="BA1239" s="6"/>
      <c r="BB1239" s="6"/>
      <c r="BC1239" s="6"/>
      <c r="BD1239" s="6" t="s">
        <v>2041</v>
      </c>
      <c r="BE1239" s="8">
        <v>1238</v>
      </c>
      <c r="BF1239" s="6" t="str">
        <f t="shared" si="394"/>
        <v>insert into bitacoras_estatus (numero_expediente, numero_registro, representante, fecha_inicio, fecha_vencimiento, id_cliente, id_admin, id_bitacoras_estatus, id_estatus, id_clase, id_marca, created_at, updated_at) values('1605737','1586673','FORTALEZA AGRICOLA DE TRANSPORTE, S. DE R.L. DE C.V.','2015-05-04','2025-05-04','746','2','1','1',31,1175,'2015-05-04 00:00:00','2015-05-04 00:00:00');</v>
      </c>
      <c r="BG1239" s="6" t="str">
        <f t="shared" si="395"/>
        <v>insert into servicios_comentarios (comentario, id_admin, id_estatus, created_at, updated_at) values('CLASE 31 TITULO RECIBIDO EL 15/ Con fecha 14 de septiembre se dio contestación a una carta de invasión de derechos, emitida por VERDE VALLE, S.A. DE C.V.,',1,1238,'2015-05-04 00:00:00','2015-05-04 00:00:00');</v>
      </c>
      <c r="BH1239" s="6" t="str">
        <f t="shared" si="396"/>
        <v>insert into servicios_comentarios (comentario, id_admin, id_estatus, created_at, updated_at) values('TEL. 262 45 88 Y CEL. 614 199 62 86',1,1238,'2015-05-04 00:00:00','2015-05-04 00:00:00');</v>
      </c>
      <c r="BI1239" s="137" t="str">
        <f t="shared" si="397"/>
        <v>update bitacoras_estatus set comprobacion_uso = 1, id_estatus=10 where id=1238;</v>
      </c>
      <c r="BJ1239" s="137" t="str">
        <f t="shared" si="398"/>
        <v>update bitacoras_estatus set numero_expediente = '1605737', numero_registro = '1586673', id_estatus = 10, fecha_inicio = '2015-05-04', fecha_vencimiento ='2025-05-04', created_at ='2015-05-04 00:00:00', updated_at ='2015-05-04 00:00:00', id_clase=31, id_marca=1175, id_cliente=746, vigencia = 1 where id =1238;</v>
      </c>
      <c r="BK1239" s="137" t="str">
        <f t="shared" si="399"/>
        <v>update bitacoras_estatus set id_estatus = 10 where id =1238;</v>
      </c>
    </row>
    <row r="1240" spans="1:63" ht="92">
      <c r="A1240" s="3">
        <v>1605735</v>
      </c>
      <c r="B1240" s="3">
        <v>1648184</v>
      </c>
      <c r="C1240" s="3">
        <f>IF(Tabla1[[#This Row],[No. REG.]]="","",1)</f>
        <v>1</v>
      </c>
      <c r="D1240" s="3" t="s">
        <v>46</v>
      </c>
      <c r="E1240" s="3">
        <f>IF(Tabla1[[#This Row],[STATUS]]="","",VLOOKUP(D1240,Estatus!$A$2:$B$13,2,0))</f>
        <v>10</v>
      </c>
      <c r="F1240" s="3">
        <f>IF(Tabla1[[#This Row],[STATUS]]="","",VLOOKUP(D1240,Estatus!$A$2:$I$12,9,0))</f>
        <v>1</v>
      </c>
      <c r="G1240" s="12" t="s">
        <v>6208</v>
      </c>
      <c r="H1240" s="7">
        <v>42128</v>
      </c>
      <c r="I1240" s="80">
        <f t="shared" si="380"/>
        <v>2015</v>
      </c>
      <c r="J1240" s="80">
        <f t="shared" si="381"/>
        <v>5</v>
      </c>
      <c r="K1240" s="80">
        <f t="shared" si="382"/>
        <v>4</v>
      </c>
      <c r="L1240" s="80" t="str">
        <f t="shared" si="383"/>
        <v>05</v>
      </c>
      <c r="M1240" s="80" t="str">
        <f t="shared" si="384"/>
        <v>04</v>
      </c>
      <c r="N1240" s="80" t="str">
        <f t="shared" si="385"/>
        <v>'2015-05-04'</v>
      </c>
      <c r="O1240" s="80" t="str">
        <f t="shared" si="386"/>
        <v>'2015-05-04 00:00:00'</v>
      </c>
      <c r="P1240" s="7">
        <v>45781</v>
      </c>
      <c r="Q1240" s="80">
        <f t="shared" si="387"/>
        <v>2025</v>
      </c>
      <c r="R1240" s="80">
        <f t="shared" si="388"/>
        <v>5</v>
      </c>
      <c r="S1240" s="80">
        <f t="shared" si="389"/>
        <v>4</v>
      </c>
      <c r="T1240" s="80" t="str">
        <f t="shared" si="390"/>
        <v>05</v>
      </c>
      <c r="U1240" s="80" t="str">
        <f t="shared" si="391"/>
        <v>04</v>
      </c>
      <c r="V1240" s="80" t="str">
        <f t="shared" si="392"/>
        <v>'2025-05-04'</v>
      </c>
      <c r="W1240" s="80">
        <v>35</v>
      </c>
      <c r="X1240" s="80">
        <f t="shared" si="393"/>
        <v>35</v>
      </c>
      <c r="Y1240" s="3" t="s">
        <v>2044</v>
      </c>
      <c r="Z1240" s="124">
        <f>IFERROR(IF(Y1240="","null",VLOOKUP(Y1240,Marcas!$A$2:$C$2024,2,0)),"")</f>
        <v>1175</v>
      </c>
      <c r="AA1240" s="3" t="s">
        <v>2039</v>
      </c>
      <c r="AB1240" s="3">
        <f>IFERROR(IF(AA1240="","",IF(AA1240="EMPORIO LEGAL",1,VLOOKUP(AA1240,Clientes!$A$2:$B$1190,2,0))),"")</f>
        <v>746</v>
      </c>
      <c r="AC1240" s="3">
        <f>IFERROR(IF(Tabla1[[#This Row],[id_control]]="null","",VLOOKUP(CONCATENATE(Tabla1[[#This Row],[CLIENTE]],"-",Tabla1[[#This Row],[id_control]]),Hoja1!$C$2:$D$1994,2,0)),"")</f>
        <v>392</v>
      </c>
      <c r="AD1240" s="3" t="s">
        <v>6206</v>
      </c>
      <c r="AE1240" s="3"/>
      <c r="AF1240" s="3"/>
      <c r="AG1240" s="3"/>
      <c r="AH1240" s="3"/>
      <c r="AI1240" s="3"/>
      <c r="AJ1240" s="3"/>
      <c r="AK1240" s="3"/>
      <c r="AL1240" s="3" t="s">
        <v>5843</v>
      </c>
      <c r="AM1240" s="6"/>
      <c r="AN1240" s="6"/>
      <c r="AO1240" s="6"/>
      <c r="AP1240" s="6"/>
      <c r="AQ1240" s="4" t="s">
        <v>5844</v>
      </c>
      <c r="AR1240" s="6"/>
      <c r="AS1240" s="6"/>
      <c r="AT1240" s="6"/>
      <c r="AU1240" s="6"/>
      <c r="AV1240" s="6" t="s">
        <v>5845</v>
      </c>
      <c r="AW1240" s="6"/>
      <c r="AX1240" s="6"/>
      <c r="AY1240" s="6"/>
      <c r="AZ1240" s="6"/>
      <c r="BA1240" s="6"/>
      <c r="BB1240" s="6"/>
      <c r="BC1240" s="6"/>
      <c r="BD1240" s="6" t="s">
        <v>2041</v>
      </c>
      <c r="BE1240" s="8">
        <v>1239</v>
      </c>
      <c r="BF1240" s="6" t="str">
        <f t="shared" si="394"/>
        <v>insert into bitacoras_estatus (numero_expediente, numero_registro, representante, fecha_inicio, fecha_vencimiento, id_cliente, id_admin, id_bitacoras_estatus, id_estatus, id_clase, id_marca, created_at, updated_at) values('1605735','1648184','FORTALEZA AGRICOLA DE TRANSPORTE, S. DE R.L. DE C.V.','2015-05-04','2025-05-04','746','2','1','1',35,1175,'2015-05-04 00:00:00','2015-05-04 00:00:00');</v>
      </c>
      <c r="BG1240" s="6" t="str">
        <f t="shared" si="395"/>
        <v>insert into servicios_comentarios (comentario, id_admin, id_estatus, created_at, updated_at) values('CLASE 35, REQUISITOS RECIBIDOS EL 20 DE JULIO DE 2015/ CREQ EN 14 DE AGOSTO DEL 2015: REQUISITOS RECIBIDOS EL 28 DIC contestados el 15 feb 16 TITULO RECIBIDO 01/8/16. PAGARON EL TITULO EL 29 NOV 2016 Y SE ENTREGO EL ORIGINAL DEL TITRM EL 30 NOV 2016.',1,1239,'2015-05-04 00:00:00','2015-05-04 00:00:00');</v>
      </c>
      <c r="BH1240" s="6" t="str">
        <f t="shared" si="396"/>
        <v>insert into servicios_comentarios (comentario, id_admin, id_estatus, created_at, updated_at) values('TEL. 262 45 88 Y CEL. 614 199 62 86',1,1239,'2015-05-04 00:00:00','2015-05-04 00:00:00');</v>
      </c>
      <c r="BI1240" s="137" t="str">
        <f t="shared" si="397"/>
        <v>update bitacoras_estatus set comprobacion_uso = 1, id_estatus=10 where id=1239;</v>
      </c>
      <c r="BJ1240" s="137" t="str">
        <f t="shared" si="398"/>
        <v>update bitacoras_estatus set numero_expediente = '1605735', numero_registro = '1648184', id_estatus = 10, fecha_inicio = '2015-05-04', fecha_vencimiento ='2025-05-04', created_at ='2015-05-04 00:00:00', updated_at ='2015-05-04 00:00:00', id_clase=35, id_marca=1175, id_cliente=746, vigencia = 1 where id =1239;</v>
      </c>
      <c r="BK1240" s="137" t="str">
        <f t="shared" si="399"/>
        <v>update bitacoras_estatus set id_estatus = 10 where id =1239;</v>
      </c>
    </row>
    <row r="1241" spans="1:63">
      <c r="A1241" s="3">
        <v>1605732</v>
      </c>
      <c r="B1241" s="3">
        <v>1558822</v>
      </c>
      <c r="C1241" s="3">
        <f>IF(Tabla1[[#This Row],[No. REG.]]="","",1)</f>
        <v>1</v>
      </c>
      <c r="D1241" s="3" t="s">
        <v>46</v>
      </c>
      <c r="E1241" s="3">
        <f>IF(Tabla1[[#This Row],[STATUS]]="","",VLOOKUP(D1241,Estatus!$A$2:$B$13,2,0))</f>
        <v>10</v>
      </c>
      <c r="F1241" s="3">
        <f>IF(Tabla1[[#This Row],[STATUS]]="","",VLOOKUP(D1241,Estatus!$A$2:$I$12,9,0))</f>
        <v>1</v>
      </c>
      <c r="G1241" s="12" t="s">
        <v>6209</v>
      </c>
      <c r="H1241" s="7">
        <v>42128</v>
      </c>
      <c r="I1241" s="80">
        <f t="shared" si="380"/>
        <v>2015</v>
      </c>
      <c r="J1241" s="80">
        <f t="shared" si="381"/>
        <v>5</v>
      </c>
      <c r="K1241" s="80">
        <f t="shared" si="382"/>
        <v>4</v>
      </c>
      <c r="L1241" s="80" t="str">
        <f t="shared" si="383"/>
        <v>05</v>
      </c>
      <c r="M1241" s="80" t="str">
        <f t="shared" si="384"/>
        <v>04</v>
      </c>
      <c r="N1241" s="80" t="str">
        <f t="shared" si="385"/>
        <v>'2015-05-04'</v>
      </c>
      <c r="O1241" s="80" t="str">
        <f t="shared" si="386"/>
        <v>'2015-05-04 00:00:00'</v>
      </c>
      <c r="P1241" s="7">
        <v>45781</v>
      </c>
      <c r="Q1241" s="80">
        <f t="shared" si="387"/>
        <v>2025</v>
      </c>
      <c r="R1241" s="80">
        <f t="shared" si="388"/>
        <v>5</v>
      </c>
      <c r="S1241" s="80">
        <f t="shared" si="389"/>
        <v>4</v>
      </c>
      <c r="T1241" s="80" t="str">
        <f t="shared" si="390"/>
        <v>05</v>
      </c>
      <c r="U1241" s="80" t="str">
        <f t="shared" si="391"/>
        <v>04</v>
      </c>
      <c r="V1241" s="80" t="str">
        <f t="shared" si="392"/>
        <v>'2025-05-04'</v>
      </c>
      <c r="W1241" s="80">
        <v>44</v>
      </c>
      <c r="X1241" s="80">
        <f t="shared" si="393"/>
        <v>44</v>
      </c>
      <c r="Y1241" s="3" t="s">
        <v>2044</v>
      </c>
      <c r="Z1241" s="124">
        <f>IFERROR(IF(Y1241="","null",VLOOKUP(Y1241,Marcas!$A$2:$C$2024,2,0)),"")</f>
        <v>1175</v>
      </c>
      <c r="AA1241" s="3" t="s">
        <v>2039</v>
      </c>
      <c r="AB1241" s="3">
        <f>IFERROR(IF(AA1241="","",IF(AA1241="EMPORIO LEGAL",1,VLOOKUP(AA1241,Clientes!$A$2:$B$1190,2,0))),"")</f>
        <v>746</v>
      </c>
      <c r="AC1241" s="3">
        <f>IFERROR(IF(Tabla1[[#This Row],[id_control]]="null","",VLOOKUP(CONCATENATE(Tabla1[[#This Row],[CLIENTE]],"-",Tabla1[[#This Row],[id_control]]),Hoja1!$C$2:$D$1994,2,0)),"")</f>
        <v>392</v>
      </c>
      <c r="AD1241" s="3" t="s">
        <v>6206</v>
      </c>
      <c r="AE1241" s="3"/>
      <c r="AF1241" s="3"/>
      <c r="AG1241" s="3"/>
      <c r="AH1241" s="3"/>
      <c r="AI1241" s="3"/>
      <c r="AJ1241" s="3"/>
      <c r="AK1241" s="3"/>
      <c r="AL1241" s="3" t="s">
        <v>5843</v>
      </c>
      <c r="AM1241" s="6"/>
      <c r="AN1241" s="6"/>
      <c r="AO1241" s="6"/>
      <c r="AP1241" s="6"/>
      <c r="AQ1241" s="4" t="s">
        <v>5844</v>
      </c>
      <c r="AR1241" s="6"/>
      <c r="AS1241" s="6"/>
      <c r="AT1241" s="6"/>
      <c r="AU1241" s="6"/>
      <c r="AV1241" s="6" t="s">
        <v>5845</v>
      </c>
      <c r="AW1241" s="6"/>
      <c r="AX1241" s="6"/>
      <c r="AY1241" s="6"/>
      <c r="AZ1241" s="6"/>
      <c r="BA1241" s="6"/>
      <c r="BB1241" s="6"/>
      <c r="BC1241" s="6"/>
      <c r="BD1241" s="6" t="s">
        <v>2041</v>
      </c>
      <c r="BE1241" s="8">
        <v>1240</v>
      </c>
      <c r="BF1241" s="6" t="str">
        <f t="shared" si="394"/>
        <v>insert into bitacoras_estatus (numero_expediente, numero_registro, representante, fecha_inicio, fecha_vencimiento, id_cliente, id_admin, id_bitacoras_estatus, id_estatus, id_clase, id_marca, created_at, updated_at) values('1605732','1558822','FORTALEZA AGRICOLA DE TRANSPORTE, S. DE R.L. DE C.V.','2015-05-04','2025-05-04','746','2','1','1',44,1175,'2015-05-04 00:00:00','2015-05-04 00:00:00');</v>
      </c>
      <c r="BG1241" s="6" t="str">
        <f t="shared" si="395"/>
        <v>insert into servicios_comentarios (comentario, id_admin, id_estatus, created_at, updated_at) values('CLASE 44. TITULO ENTREGADO 19 NOV 15',1,1240,'2015-05-04 00:00:00','2015-05-04 00:00:00');</v>
      </c>
      <c r="BH1241" s="6" t="str">
        <f t="shared" si="396"/>
        <v>insert into servicios_comentarios (comentario, id_admin, id_estatus, created_at, updated_at) values('TEL. 262 45 88 Y CEL. 614 199 62 86',1,1240,'2015-05-04 00:00:00','2015-05-04 00:00:00');</v>
      </c>
      <c r="BI1241" s="137" t="str">
        <f t="shared" si="397"/>
        <v>update bitacoras_estatus set comprobacion_uso = 1, id_estatus=10 where id=1240;</v>
      </c>
      <c r="BJ1241" s="137" t="str">
        <f t="shared" si="398"/>
        <v>update bitacoras_estatus set numero_expediente = '1605732', numero_registro = '1558822', id_estatus = 10, fecha_inicio = '2015-05-04', fecha_vencimiento ='2025-05-04', created_at ='2015-05-04 00:00:00', updated_at ='2015-05-04 00:00:00', id_clase=44, id_marca=1175, id_cliente=746, vigencia = 1 where id =1240;</v>
      </c>
      <c r="BK1241" s="137" t="str">
        <f t="shared" si="399"/>
        <v>update bitacoras_estatus set id_estatus = 10 where id =1240;</v>
      </c>
    </row>
    <row r="1242" spans="1:63" ht="79">
      <c r="A1242" s="6">
        <v>1605741</v>
      </c>
      <c r="B1242" s="6"/>
      <c r="C1242" s="6" t="str">
        <f>IF(Tabla1[[#This Row],[No. REG.]]="","",1)</f>
        <v/>
      </c>
      <c r="D1242" s="3" t="s">
        <v>34</v>
      </c>
      <c r="E1242" s="3">
        <f>IF(Tabla1[[#This Row],[STATUS]]="","",VLOOKUP(D1242,Estatus!$A$2:$B$13,2,0))</f>
        <v>5</v>
      </c>
      <c r="F1242" s="3">
        <f>IF(Tabla1[[#This Row],[STATUS]]="","",VLOOKUP(D1242,Estatus!$A$2:$I$12,9,0))</f>
        <v>0</v>
      </c>
      <c r="G1242" s="12" t="s">
        <v>6210</v>
      </c>
      <c r="H1242" s="7">
        <v>42128</v>
      </c>
      <c r="I1242" s="80">
        <f t="shared" si="380"/>
        <v>2015</v>
      </c>
      <c r="J1242" s="80">
        <f t="shared" si="381"/>
        <v>5</v>
      </c>
      <c r="K1242" s="80">
        <f t="shared" si="382"/>
        <v>4</v>
      </c>
      <c r="L1242" s="80" t="str">
        <f t="shared" si="383"/>
        <v>05</v>
      </c>
      <c r="M1242" s="80" t="str">
        <f t="shared" si="384"/>
        <v>04</v>
      </c>
      <c r="N1242" s="80" t="str">
        <f t="shared" si="385"/>
        <v>'2015-05-04'</v>
      </c>
      <c r="O1242" s="80" t="str">
        <f t="shared" si="386"/>
        <v>'2015-05-04 00:00:00'</v>
      </c>
      <c r="P1242" s="7">
        <v>45781</v>
      </c>
      <c r="Q1242" s="80">
        <f t="shared" si="387"/>
        <v>2025</v>
      </c>
      <c r="R1242" s="80">
        <f t="shared" si="388"/>
        <v>5</v>
      </c>
      <c r="S1242" s="80">
        <f t="shared" si="389"/>
        <v>4</v>
      </c>
      <c r="T1242" s="80" t="str">
        <f t="shared" si="390"/>
        <v>05</v>
      </c>
      <c r="U1242" s="80" t="str">
        <f t="shared" si="391"/>
        <v>04</v>
      </c>
      <c r="V1242" s="80" t="str">
        <f t="shared" si="392"/>
        <v>'2025-05-04'</v>
      </c>
      <c r="W1242" s="80">
        <v>35</v>
      </c>
      <c r="X1242" s="80">
        <f t="shared" si="393"/>
        <v>35</v>
      </c>
      <c r="Y1242" s="6" t="s">
        <v>6211</v>
      </c>
      <c r="Z1242" s="123">
        <f>IFERROR(IF(Y1242="","null",VLOOKUP(Y1242,Marcas!$A$2:$C$2024,2,0)),"")</f>
        <v>1388</v>
      </c>
      <c r="AA1242" s="6" t="s">
        <v>6211</v>
      </c>
      <c r="AB1242" s="6">
        <f>IFERROR(IF(AA1242="","",IF(AA1242="EMPORIO LEGAL",1,VLOOKUP(AA1242,Clientes!$A$2:$B$1190,2,0))),"")</f>
        <v>990</v>
      </c>
      <c r="AC1242" s="6">
        <f>IFERROR(IF(Tabla1[[#This Row],[id_control]]="null","",VLOOKUP(CONCATENATE(Tabla1[[#This Row],[CLIENTE]],"-",Tabla1[[#This Row],[id_control]]),Hoja1!$C$2:$D$1994,2,0)),"")</f>
        <v>1242</v>
      </c>
      <c r="AD1242" s="6" t="s">
        <v>6212</v>
      </c>
      <c r="AE1242" s="6"/>
      <c r="AF1242" s="6"/>
      <c r="AG1242" s="6"/>
      <c r="AH1242" s="6"/>
      <c r="AI1242" s="6"/>
      <c r="AJ1242" s="6"/>
      <c r="AK1242" s="6"/>
      <c r="AL1242" s="3">
        <v>6142442308</v>
      </c>
      <c r="AM1242" s="6"/>
      <c r="AN1242" s="6"/>
      <c r="AO1242" s="6"/>
      <c r="AP1242" s="6"/>
      <c r="AQ1242" s="5"/>
      <c r="AR1242" s="6"/>
      <c r="AS1242" s="6"/>
      <c r="AT1242" s="6"/>
      <c r="AU1242" s="6"/>
      <c r="AV1242" s="6" t="s">
        <v>6213</v>
      </c>
      <c r="AW1242" s="6"/>
      <c r="AX1242" s="6"/>
      <c r="AY1242" s="6"/>
      <c r="AZ1242" s="6"/>
      <c r="BA1242" s="6"/>
      <c r="BB1242" s="6"/>
      <c r="BC1242" s="6"/>
      <c r="BD1242" s="8">
        <v>6142442308</v>
      </c>
      <c r="BE1242" s="8">
        <v>1241</v>
      </c>
      <c r="BF1242" s="6" t="str">
        <f t="shared" si="394"/>
        <v>insert into bitacoras_estatus (numero_expediente, numero_registro, representante, fecha_inicio, fecha_vencimiento, id_cliente, id_admin, id_bitacoras_estatus, id_estatus, id_clase, id_marca, created_at, updated_at) values('1605741','','KARINA CASTRO CHÁVEZ','2015-05-04','2025-05-04','990','2','1','1',35,1388,'2015-05-04 00:00:00','2015-05-04 00:00:00');</v>
      </c>
      <c r="BG1242" s="6" t="str">
        <f t="shared" si="395"/>
        <v>insert into servicios_comentarios (comentario, id_admin, id_estatus, created_at, updated_at) values('CLASE 35 CANT RECIBIDA EL 15/12/15 CONTESTADOS EL 15 DE FEB. REQUICITOS RECIBIDOS 03/08/16. REQUISITOS CONTESTADOS 10-AGOSTO-16 EL 28 DE FEBRERO 2017 SE NIEGA EL REGISTRO DE LA MARCA',1,1241,'2015-05-04 00:00:00','2015-05-04 00:00:00');</v>
      </c>
      <c r="BH1242" s="6" t="str">
        <f t="shared" si="396"/>
        <v>insert into servicios_comentarios (comentario, id_admin, id_estatus, created_at, updated_at) values('6142442308',1,1241,'2015-05-04 00:00:00','2015-05-04 00:00:00');</v>
      </c>
      <c r="BI1242" s="137" t="str">
        <f t="shared" si="397"/>
        <v>update bitacoras_estatus set comprobacion_uso = 1, id_estatus=5 where id=1241;</v>
      </c>
      <c r="BJ1242" s="137" t="str">
        <f t="shared" si="398"/>
        <v>update bitacoras_estatus set numero_expediente = '1605741', numero_registro = '', id_estatus = 5, fecha_inicio = '2015-05-04', fecha_vencimiento ='2025-05-04', created_at ='2015-05-04 00:00:00', updated_at ='2015-05-04 00:00:00', id_clase=35, id_marca=1388, id_cliente=990, vigencia = 0 where id =1241;</v>
      </c>
      <c r="BK1242" s="137" t="str">
        <f t="shared" si="399"/>
        <v>update bitacoras_estatus set id_estatus = 5 where id =1241;</v>
      </c>
    </row>
    <row r="1243" spans="1:63" ht="40">
      <c r="A1243" s="3">
        <v>1605708</v>
      </c>
      <c r="B1243" s="3">
        <v>1640858</v>
      </c>
      <c r="C1243" s="3">
        <f>IF(Tabla1[[#This Row],[No. REG.]]="","",1)</f>
        <v>1</v>
      </c>
      <c r="D1243" s="3" t="s">
        <v>46</v>
      </c>
      <c r="E1243" s="3">
        <f>IF(Tabla1[[#This Row],[STATUS]]="","",VLOOKUP(D1243,Estatus!$A$2:$B$13,2,0))</f>
        <v>10</v>
      </c>
      <c r="F1243" s="3">
        <f>IF(Tabla1[[#This Row],[STATUS]]="","",VLOOKUP(D1243,Estatus!$A$2:$I$12,9,0))</f>
        <v>1</v>
      </c>
      <c r="G1243" s="12" t="s">
        <v>6214</v>
      </c>
      <c r="H1243" s="7">
        <v>42128</v>
      </c>
      <c r="I1243" s="80">
        <f t="shared" si="380"/>
        <v>2015</v>
      </c>
      <c r="J1243" s="80">
        <f t="shared" si="381"/>
        <v>5</v>
      </c>
      <c r="K1243" s="80">
        <f t="shared" si="382"/>
        <v>4</v>
      </c>
      <c r="L1243" s="80" t="str">
        <f t="shared" si="383"/>
        <v>05</v>
      </c>
      <c r="M1243" s="80" t="str">
        <f t="shared" si="384"/>
        <v>04</v>
      </c>
      <c r="N1243" s="80" t="str">
        <f t="shared" si="385"/>
        <v>'2015-05-04'</v>
      </c>
      <c r="O1243" s="80" t="str">
        <f t="shared" si="386"/>
        <v>'2015-05-04 00:00:00'</v>
      </c>
      <c r="P1243" s="7">
        <v>45781</v>
      </c>
      <c r="Q1243" s="80">
        <f t="shared" si="387"/>
        <v>2025</v>
      </c>
      <c r="R1243" s="80">
        <f t="shared" si="388"/>
        <v>5</v>
      </c>
      <c r="S1243" s="80">
        <f t="shared" si="389"/>
        <v>4</v>
      </c>
      <c r="T1243" s="80" t="str">
        <f t="shared" si="390"/>
        <v>05</v>
      </c>
      <c r="U1243" s="80" t="str">
        <f t="shared" si="391"/>
        <v>04</v>
      </c>
      <c r="V1243" s="80" t="str">
        <f t="shared" si="392"/>
        <v>'2025-05-04'</v>
      </c>
      <c r="W1243" s="80">
        <v>43</v>
      </c>
      <c r="X1243" s="80">
        <f t="shared" si="393"/>
        <v>43</v>
      </c>
      <c r="Y1243" s="3" t="s">
        <v>6215</v>
      </c>
      <c r="Z1243" s="124">
        <f>IFERROR(IF(Y1243="","null",VLOOKUP(Y1243,Marcas!$A$2:$C$2024,2,0)),"")</f>
        <v>1439</v>
      </c>
      <c r="AA1243" s="3" t="s">
        <v>6215</v>
      </c>
      <c r="AB1243" s="3">
        <f>IFERROR(IF(AA1243="","",IF(AA1243="EMPORIO LEGAL",1,VLOOKUP(AA1243,Clientes!$A$2:$B$1190,2,0))),"")</f>
        <v>1018</v>
      </c>
      <c r="AC1243" s="3">
        <f>IFERROR(IF(Tabla1[[#This Row],[id_control]]="null","",VLOOKUP(CONCATENATE(Tabla1[[#This Row],[CLIENTE]],"-",Tabla1[[#This Row],[id_control]]),Hoja1!$C$2:$D$1994,2,0)),"")</f>
        <v>1243</v>
      </c>
      <c r="AD1243" s="3" t="s">
        <v>6216</v>
      </c>
      <c r="AE1243" s="3"/>
      <c r="AF1243" s="3"/>
      <c r="AG1243" s="3"/>
      <c r="AH1243" s="3"/>
      <c r="AI1243" s="3"/>
      <c r="AJ1243" s="3"/>
      <c r="AK1243" s="3"/>
      <c r="AL1243" s="3">
        <v>6144147767</v>
      </c>
      <c r="AM1243" s="6"/>
      <c r="AN1243" s="6"/>
      <c r="AO1243" s="6"/>
      <c r="AP1243" s="6"/>
      <c r="AQ1243" s="4">
        <v>6142940531</v>
      </c>
      <c r="AR1243" s="6"/>
      <c r="AS1243" s="6"/>
      <c r="AT1243" s="6"/>
      <c r="AU1243" s="6"/>
      <c r="AV1243" s="6" t="s">
        <v>6217</v>
      </c>
      <c r="AW1243" s="6"/>
      <c r="AX1243" s="6"/>
      <c r="AY1243" s="6"/>
      <c r="AZ1243" s="6"/>
      <c r="BA1243" s="6"/>
      <c r="BB1243" s="6"/>
      <c r="BC1243" s="6"/>
      <c r="BD1243" s="6" t="s">
        <v>6218</v>
      </c>
      <c r="BE1243" s="8">
        <v>1242</v>
      </c>
      <c r="BF1243" s="6" t="str">
        <f t="shared" si="394"/>
        <v>insert into bitacoras_estatus (numero_expediente, numero_registro, representante, fecha_inicio, fecha_vencimiento, id_cliente, id_admin, id_bitacoras_estatus, id_estatus, id_clase, id_marca, created_at, updated_at) values('1605708','1640858','ABEL RAYMUNDO SALAS PORTILLO','2015-05-04','2025-05-04','1018','2','1','1',43,1439,'2015-05-04 00:00:00','2015-05-04 00:00:00');</v>
      </c>
      <c r="BG1243" s="6" t="str">
        <f t="shared" si="395"/>
        <v>insert into servicios_comentarios (comentario, id_admin, id_estatus, created_at, updated_at) values('CLASE 43 ANTERIORIDAD RECIBIDA EL 5 11 /15 CONTESTADOS EL 12/12/15, TITULO RECIBIDO 29/06/16 TITULO ENTREGADO 11/7/2016',1,1242,'2015-05-04 00:00:00','2015-05-04 00:00:00');</v>
      </c>
      <c r="BH1243" s="6" t="str">
        <f t="shared" si="396"/>
        <v>insert into servicios_comentarios (comentario, id_admin, id_estatus, created_at, updated_at) values('6144147767 CEL:6142940531',1,1242,'2015-05-04 00:00:00','2015-05-04 00:00:00');</v>
      </c>
      <c r="BI1243" s="137" t="str">
        <f t="shared" si="397"/>
        <v>update bitacoras_estatus set comprobacion_uso = 1, id_estatus=10 where id=1242;</v>
      </c>
      <c r="BJ1243" s="137" t="str">
        <f t="shared" si="398"/>
        <v>update bitacoras_estatus set numero_expediente = '1605708', numero_registro = '1640858', id_estatus = 10, fecha_inicio = '2015-05-04', fecha_vencimiento ='2025-05-04', created_at ='2015-05-04 00:00:00', updated_at ='2015-05-04 00:00:00', id_clase=43, id_marca=1439, id_cliente=1018, vigencia = 1 where id =1242;</v>
      </c>
      <c r="BK1243" s="137" t="str">
        <f t="shared" si="399"/>
        <v>update bitacoras_estatus set id_estatus = 10 where id =1242;</v>
      </c>
    </row>
    <row r="1244" spans="1:63" ht="66">
      <c r="A1244" s="3">
        <v>1852289</v>
      </c>
      <c r="B1244" s="3">
        <v>1761685</v>
      </c>
      <c r="C1244" s="3">
        <f>IF(Tabla1[[#This Row],[No. REG.]]="","",1)</f>
        <v>1</v>
      </c>
      <c r="D1244" s="3" t="s">
        <v>46</v>
      </c>
      <c r="E1244" s="3">
        <f>IF(Tabla1[[#This Row],[STATUS]]="","",VLOOKUP(D1244,Estatus!$A$2:$B$13,2,0))</f>
        <v>10</v>
      </c>
      <c r="F1244" s="3">
        <f>IF(Tabla1[[#This Row],[STATUS]]="","",VLOOKUP(D1244,Estatus!$A$2:$I$12,9,0))</f>
        <v>1</v>
      </c>
      <c r="G1244" s="12" t="s">
        <v>6219</v>
      </c>
      <c r="H1244" s="7">
        <v>42776</v>
      </c>
      <c r="I1244" s="80">
        <f t="shared" si="380"/>
        <v>2017</v>
      </c>
      <c r="J1244" s="80">
        <f t="shared" si="381"/>
        <v>2</v>
      </c>
      <c r="K1244" s="80">
        <f t="shared" si="382"/>
        <v>10</v>
      </c>
      <c r="L1244" s="80" t="str">
        <f t="shared" si="383"/>
        <v>02</v>
      </c>
      <c r="M1244" s="80">
        <f t="shared" si="384"/>
        <v>10</v>
      </c>
      <c r="N1244" s="80" t="str">
        <f t="shared" si="385"/>
        <v>'2017-02-10'</v>
      </c>
      <c r="O1244" s="80" t="str">
        <f t="shared" si="386"/>
        <v>'2017-02-10 00:00:00'</v>
      </c>
      <c r="P1244" s="7">
        <v>46428</v>
      </c>
      <c r="Q1244" s="80">
        <f t="shared" si="387"/>
        <v>2027</v>
      </c>
      <c r="R1244" s="80">
        <f t="shared" si="388"/>
        <v>2</v>
      </c>
      <c r="S1244" s="80">
        <f t="shared" si="389"/>
        <v>10</v>
      </c>
      <c r="T1244" s="80" t="str">
        <f t="shared" si="390"/>
        <v>02</v>
      </c>
      <c r="U1244" s="80">
        <f t="shared" si="391"/>
        <v>10</v>
      </c>
      <c r="V1244" s="80" t="str">
        <f t="shared" si="392"/>
        <v>'2027-02-10'</v>
      </c>
      <c r="W1244" s="80">
        <v>43</v>
      </c>
      <c r="X1244" s="80">
        <f t="shared" si="393"/>
        <v>43</v>
      </c>
      <c r="Y1244" s="3" t="s">
        <v>6220</v>
      </c>
      <c r="Z1244" s="124">
        <f>IFERROR(IF(Y1244="","null",VLOOKUP(Y1244,Marcas!$A$2:$C$2024,2,0)),"")</f>
        <v>1440</v>
      </c>
      <c r="AA1244" s="3" t="s">
        <v>6215</v>
      </c>
      <c r="AB1244" s="3">
        <f>IFERROR(IF(AA1244="","",IF(AA1244="EMPORIO LEGAL",1,VLOOKUP(AA1244,Clientes!$A$2:$B$1190,2,0))),"")</f>
        <v>1018</v>
      </c>
      <c r="AC1244" s="3">
        <f>IFERROR(IF(Tabla1[[#This Row],[id_control]]="null","",VLOOKUP(CONCATENATE(Tabla1[[#This Row],[CLIENTE]],"-",Tabla1[[#This Row],[id_control]]),Hoja1!$C$2:$D$1994,2,0)),"")</f>
        <v>1244</v>
      </c>
      <c r="AD1244" s="3" t="s">
        <v>6216</v>
      </c>
      <c r="AE1244" s="3"/>
      <c r="AF1244" s="3"/>
      <c r="AG1244" s="3"/>
      <c r="AH1244" s="3"/>
      <c r="AI1244" s="3"/>
      <c r="AJ1244" s="3"/>
      <c r="AK1244" s="3"/>
      <c r="AL1244" s="3">
        <v>6144147767</v>
      </c>
      <c r="AM1244" s="6"/>
      <c r="AN1244" s="6"/>
      <c r="AO1244" s="6"/>
      <c r="AP1244" s="6"/>
      <c r="AQ1244" s="4">
        <v>6142940531</v>
      </c>
      <c r="AR1244" s="6"/>
      <c r="AS1244" s="6"/>
      <c r="AT1244" s="6"/>
      <c r="AU1244" s="6"/>
      <c r="AV1244" s="6" t="s">
        <v>6217</v>
      </c>
      <c r="AW1244" s="6"/>
      <c r="AX1244" s="6"/>
      <c r="AY1244" s="6"/>
      <c r="AZ1244" s="6"/>
      <c r="BA1244" s="6"/>
      <c r="BB1244" s="6"/>
      <c r="BC1244" s="6"/>
      <c r="BD1244" s="6" t="s">
        <v>6218</v>
      </c>
      <c r="BE1244" s="8">
        <v>1243</v>
      </c>
      <c r="BF1244" s="6" t="str">
        <f t="shared" si="394"/>
        <v>insert into bitacoras_estatus (numero_expediente, numero_registro, representante, fecha_inicio, fecha_vencimiento, id_cliente, id_admin, id_bitacoras_estatus, id_estatus, id_clase, id_marca, created_at, updated_at) values('1852289','1761685','ABEL RAYMUNDO SALAS PORTILLO','2017-02-10','2027-02-10','1018','2','1','1',43,1440,'2017-02-10 00:00:00','2017-02-10 00:00:00');</v>
      </c>
      <c r="BG1244" s="6" t="str">
        <f t="shared" si="395"/>
        <v>insert into servicios_comentarios (comentario, id_admin, id_estatus, created_at, updated_at) values('CLASE 43 ANTERIORIDAD RECIBIDA EL 5 11 /15 CONTESTADOS EL 12/12/15, TITULO RECIBIDO 29/06/16 TITULO ENTREGADO 11/7/2016. el 10 DE JULIO LLEGO TITRM CL 43 Y SE ENREGO EL 25 JUL 2017',1,1243,'2017-02-10 00:00:00','2017-02-10 00:00:00');</v>
      </c>
      <c r="BH1244" s="6" t="str">
        <f t="shared" si="396"/>
        <v>insert into servicios_comentarios (comentario, id_admin, id_estatus, created_at, updated_at) values('6144147767 CEL:6142940531',1,1243,'2017-02-10 00:00:00','2017-02-10 00:00:00');</v>
      </c>
      <c r="BI1244" s="137" t="str">
        <f t="shared" si="397"/>
        <v>update bitacoras_estatus set comprobacion_uso = 1, id_estatus=10 where id=1243;</v>
      </c>
      <c r="BJ1244" s="137" t="str">
        <f t="shared" si="398"/>
        <v>update bitacoras_estatus set numero_expediente = '1852289', numero_registro = '1761685', id_estatus = 10, fecha_inicio = '2017-02-10', fecha_vencimiento ='2027-02-10', created_at ='2017-02-10 00:00:00', updated_at ='2017-02-10 00:00:00', id_clase=43, id_marca=1440, id_cliente=1018, vigencia = 1 where id =1243;</v>
      </c>
      <c r="BK1244" s="137" t="str">
        <f t="shared" si="399"/>
        <v>update bitacoras_estatus set id_estatus = 10 where id =1243;</v>
      </c>
    </row>
    <row r="1245" spans="1:63">
      <c r="A1245" s="3">
        <v>1605703</v>
      </c>
      <c r="B1245" s="3">
        <v>1606318</v>
      </c>
      <c r="C1245" s="3">
        <f>IF(Tabla1[[#This Row],[No. REG.]]="","",1)</f>
        <v>1</v>
      </c>
      <c r="D1245" s="3" t="s">
        <v>46</v>
      </c>
      <c r="E1245" s="3">
        <f>IF(Tabla1[[#This Row],[STATUS]]="","",VLOOKUP(D1245,Estatus!$A$2:$B$13,2,0))</f>
        <v>10</v>
      </c>
      <c r="F1245" s="3">
        <f>IF(Tabla1[[#This Row],[STATUS]]="","",VLOOKUP(D1245,Estatus!$A$2:$I$12,9,0))</f>
        <v>1</v>
      </c>
      <c r="G1245" s="12" t="s">
        <v>6221</v>
      </c>
      <c r="H1245" s="7">
        <v>42128</v>
      </c>
      <c r="I1245" s="80">
        <f t="shared" si="380"/>
        <v>2015</v>
      </c>
      <c r="J1245" s="80">
        <f t="shared" si="381"/>
        <v>5</v>
      </c>
      <c r="K1245" s="80">
        <f t="shared" si="382"/>
        <v>4</v>
      </c>
      <c r="L1245" s="80" t="str">
        <f t="shared" si="383"/>
        <v>05</v>
      </c>
      <c r="M1245" s="80" t="str">
        <f t="shared" si="384"/>
        <v>04</v>
      </c>
      <c r="N1245" s="80" t="str">
        <f t="shared" si="385"/>
        <v>'2015-05-04'</v>
      </c>
      <c r="O1245" s="80" t="str">
        <f t="shared" si="386"/>
        <v>'2015-05-04 00:00:00'</v>
      </c>
      <c r="P1245" s="7">
        <v>45781</v>
      </c>
      <c r="Q1245" s="80">
        <f t="shared" si="387"/>
        <v>2025</v>
      </c>
      <c r="R1245" s="80">
        <f t="shared" si="388"/>
        <v>5</v>
      </c>
      <c r="S1245" s="80">
        <f t="shared" si="389"/>
        <v>4</v>
      </c>
      <c r="T1245" s="80" t="str">
        <f t="shared" si="390"/>
        <v>05</v>
      </c>
      <c r="U1245" s="80" t="str">
        <f t="shared" si="391"/>
        <v>04</v>
      </c>
      <c r="V1245" s="80" t="str">
        <f t="shared" si="392"/>
        <v>'2025-05-04'</v>
      </c>
      <c r="W1245" s="80">
        <v>35</v>
      </c>
      <c r="X1245" s="80">
        <f t="shared" si="393"/>
        <v>35</v>
      </c>
      <c r="Y1245" s="3" t="s">
        <v>6222</v>
      </c>
      <c r="Z1245" s="124">
        <f>IFERROR(IF(Y1245="","null",VLOOKUP(Y1245,Marcas!$A$2:$C$2024,2,0)),"")</f>
        <v>1488</v>
      </c>
      <c r="AA1245" s="3" t="s">
        <v>6223</v>
      </c>
      <c r="AB1245" s="3">
        <f>IFERROR(IF(AA1245="","",IF(AA1245="EMPORIO LEGAL",1,VLOOKUP(AA1245,Clientes!$A$2:$B$1190,2,0))),"")</f>
        <v>1045</v>
      </c>
      <c r="AC1245" s="3">
        <f>IFERROR(IF(Tabla1[[#This Row],[id_control]]="null","",VLOOKUP(CONCATENATE(Tabla1[[#This Row],[CLIENTE]],"-",Tabla1[[#This Row],[id_control]]),Hoja1!$C$2:$D$1994,2,0)),"")</f>
        <v>1245</v>
      </c>
      <c r="AD1245" s="3" t="s">
        <v>6224</v>
      </c>
      <c r="AE1245" s="4" t="s">
        <v>6225</v>
      </c>
      <c r="AF1245" s="3"/>
      <c r="AG1245" s="3"/>
      <c r="AH1245" s="3"/>
      <c r="AI1245" s="3"/>
      <c r="AJ1245" s="3"/>
      <c r="AK1245" s="3"/>
      <c r="AL1245" s="3">
        <v>6144134070</v>
      </c>
      <c r="AM1245" s="6"/>
      <c r="AN1245" s="6"/>
      <c r="AO1245" s="6"/>
      <c r="AP1245" s="6"/>
      <c r="AQ1245" s="4">
        <v>6144272653</v>
      </c>
      <c r="AR1245" s="6"/>
      <c r="AS1245" s="6"/>
      <c r="AT1245" s="6"/>
      <c r="AU1245" s="6"/>
      <c r="AV1245" s="6" t="s">
        <v>5914</v>
      </c>
      <c r="AW1245" s="6"/>
      <c r="AX1245" s="6"/>
      <c r="AY1245" s="6"/>
      <c r="AZ1245" s="6"/>
      <c r="BA1245" s="6"/>
      <c r="BB1245" s="6"/>
      <c r="BC1245" s="6"/>
      <c r="BD1245" s="6" t="s">
        <v>6226</v>
      </c>
      <c r="BE1245" s="8">
        <v>1244</v>
      </c>
      <c r="BF1245" s="6" t="str">
        <f t="shared" si="394"/>
        <v>insert into bitacoras_estatus (numero_expediente, numero_registro, representante, fecha_inicio, fecha_vencimiento, id_cliente, id_admin, id_bitacoras_estatus, id_estatus, id_clase, id_marca, created_at, updated_at) values('1605703','1606318','TOP MEDIOS S.A. DE C.V., GUILLERMO OROZCO','2015-05-04','2025-05-04','1045','2','1','1',35,1488,'2015-05-04 00:00:00','2015-05-04 00:00:00');</v>
      </c>
      <c r="BG1245" s="6" t="str">
        <f t="shared" si="395"/>
        <v>insert into servicios_comentarios (comentario, id_admin, id_estatus, created_at, updated_at) values('CLASE 35 LLEGO EL TITULO EL 28-03-2016',1,1244,'2015-05-04 00:00:00','2015-05-04 00:00:00');</v>
      </c>
      <c r="BH1245" s="6" t="str">
        <f t="shared" si="396"/>
        <v>insert into servicios_comentarios (comentario, id_admin, id_estatus, created_at, updated_at) values('GUILLERMO OROZCO 6144134070, CEL: 6144272653',1,1244,'2015-05-04 00:00:00','2015-05-04 00:00:00');</v>
      </c>
      <c r="BI1245" s="137" t="str">
        <f t="shared" si="397"/>
        <v>update bitacoras_estatus set comprobacion_uso = 1, id_estatus=10 where id=1244;</v>
      </c>
      <c r="BJ1245" s="137" t="str">
        <f t="shared" si="398"/>
        <v>update bitacoras_estatus set numero_expediente = '1605703', numero_registro = '1606318', id_estatus = 10, fecha_inicio = '2015-05-04', fecha_vencimiento ='2025-05-04', created_at ='2015-05-04 00:00:00', updated_at ='2015-05-04 00:00:00', id_clase=35, id_marca=1488, id_cliente=1045, vigencia = 1 where id =1244;</v>
      </c>
      <c r="BK1245" s="137" t="str">
        <f t="shared" si="399"/>
        <v>update bitacoras_estatus set id_estatus = 10 where id =1244;</v>
      </c>
    </row>
    <row r="1246" spans="1:63">
      <c r="A1246" s="3">
        <v>1605700</v>
      </c>
      <c r="B1246" s="3">
        <v>1559248</v>
      </c>
      <c r="C1246" s="3">
        <f>IF(Tabla1[[#This Row],[No. REG.]]="","",1)</f>
        <v>1</v>
      </c>
      <c r="D1246" s="3" t="s">
        <v>46</v>
      </c>
      <c r="E1246" s="3">
        <f>IF(Tabla1[[#This Row],[STATUS]]="","",VLOOKUP(D1246,Estatus!$A$2:$B$13,2,0))</f>
        <v>10</v>
      </c>
      <c r="F1246" s="3">
        <f>IF(Tabla1[[#This Row],[STATUS]]="","",VLOOKUP(D1246,Estatus!$A$2:$I$12,9,0))</f>
        <v>1</v>
      </c>
      <c r="G1246" s="12" t="s">
        <v>6227</v>
      </c>
      <c r="H1246" s="7">
        <v>42128</v>
      </c>
      <c r="I1246" s="80">
        <f t="shared" si="380"/>
        <v>2015</v>
      </c>
      <c r="J1246" s="80">
        <f t="shared" si="381"/>
        <v>5</v>
      </c>
      <c r="K1246" s="80">
        <f t="shared" si="382"/>
        <v>4</v>
      </c>
      <c r="L1246" s="80" t="str">
        <f t="shared" si="383"/>
        <v>05</v>
      </c>
      <c r="M1246" s="80" t="str">
        <f t="shared" si="384"/>
        <v>04</v>
      </c>
      <c r="N1246" s="80" t="str">
        <f t="shared" si="385"/>
        <v>'2015-05-04'</v>
      </c>
      <c r="O1246" s="80" t="str">
        <f t="shared" si="386"/>
        <v>'2015-05-04 00:00:00'</v>
      </c>
      <c r="P1246" s="7">
        <v>45781</v>
      </c>
      <c r="Q1246" s="80">
        <f t="shared" si="387"/>
        <v>2025</v>
      </c>
      <c r="R1246" s="80">
        <f t="shared" si="388"/>
        <v>5</v>
      </c>
      <c r="S1246" s="80">
        <f t="shared" si="389"/>
        <v>4</v>
      </c>
      <c r="T1246" s="80" t="str">
        <f t="shared" si="390"/>
        <v>05</v>
      </c>
      <c r="U1246" s="80" t="str">
        <f t="shared" si="391"/>
        <v>04</v>
      </c>
      <c r="V1246" s="80" t="str">
        <f t="shared" si="392"/>
        <v>'2025-05-04'</v>
      </c>
      <c r="W1246" s="80">
        <v>35</v>
      </c>
      <c r="X1246" s="80">
        <f t="shared" si="393"/>
        <v>35</v>
      </c>
      <c r="Y1246" s="3" t="s">
        <v>2509</v>
      </c>
      <c r="Z1246" s="124">
        <f>IFERROR(IF(Y1246="","null",VLOOKUP(Y1246,Marcas!$A$2:$C$2024,2,0)),"")</f>
        <v>927</v>
      </c>
      <c r="AA1246" s="3" t="s">
        <v>2509</v>
      </c>
      <c r="AB1246" s="3">
        <f>IFERROR(IF(AA1246="","",IF(AA1246="EMPORIO LEGAL",1,VLOOKUP(AA1246,Clientes!$A$2:$B$1190,2,0))),"")</f>
        <v>661</v>
      </c>
      <c r="AC1246" s="3">
        <f>IFERROR(IF(Tabla1[[#This Row],[id_control]]="null","",VLOOKUP(CONCATENATE(Tabla1[[#This Row],[CLIENTE]],"-",Tabla1[[#This Row],[id_control]]),Hoja1!$C$2:$D$1994,2,0)),"")</f>
        <v>476</v>
      </c>
      <c r="AD1246" s="3" t="s">
        <v>6229</v>
      </c>
      <c r="AE1246" s="4" t="s">
        <v>6230</v>
      </c>
      <c r="AF1246" s="3"/>
      <c r="AG1246" s="3"/>
      <c r="AH1246" s="3"/>
      <c r="AI1246" s="3"/>
      <c r="AJ1246" s="3"/>
      <c r="AK1246" s="3"/>
      <c r="AL1246" s="3">
        <v>4360888</v>
      </c>
      <c r="AM1246" s="4">
        <v>4361614</v>
      </c>
      <c r="AN1246" s="4">
        <v>4361614</v>
      </c>
      <c r="AO1246" s="6"/>
      <c r="AP1246" s="6"/>
      <c r="AQ1246" s="4">
        <v>6144270210</v>
      </c>
      <c r="AR1246" s="6"/>
      <c r="AS1246" s="6"/>
      <c r="AT1246" s="6"/>
      <c r="AU1246" s="6"/>
      <c r="AV1246" s="6" t="s">
        <v>2512</v>
      </c>
      <c r="AW1246" s="6"/>
      <c r="AX1246" s="6"/>
      <c r="AY1246" s="6"/>
      <c r="AZ1246" s="6"/>
      <c r="BA1246" s="6"/>
      <c r="BB1246" s="6"/>
      <c r="BC1246" s="6"/>
      <c r="BD1246" s="6" t="s">
        <v>6231</v>
      </c>
      <c r="BE1246" s="8">
        <v>1245</v>
      </c>
      <c r="BF1246" s="6" t="str">
        <f t="shared" si="394"/>
        <v>insert into bitacoras_estatus (numero_expediente, numero_registro, representante, fecha_inicio, fecha_vencimiento, id_cliente, id_admin, id_bitacoras_estatus, id_estatus, id_clase, id_marca, created_at, updated_at) values('1605700','1559248','ESTEBAN CHÁVEZ HERNÁNDEZ','2015-05-04','2025-05-04','661','2','1','1',35,927,'2015-05-04 00:00:00','2015-05-04 00:00:00');</v>
      </c>
      <c r="BG1246" s="6" t="str">
        <f t="shared" si="395"/>
        <v>insert into servicios_comentarios (comentario, id_admin, id_estatus, created_at, updated_at) values('CLASE 35 titulo recibido 12 oct/ entregado 16oct',1,1245,'2015-05-04 00:00:00','2015-05-04 00:00:00');</v>
      </c>
      <c r="BH1246" s="6" t="str">
        <f t="shared" si="396"/>
        <v>insert into servicios_comentarios (comentario, id_admin, id_estatus, created_at, updated_at) values('CONTACTO MARINA GUZMAN TELS: 4360888, 4361614, CEL: 6144270210',1,1245,'2015-05-04 00:00:00','2015-05-04 00:00:00');</v>
      </c>
      <c r="BI1246" s="137" t="str">
        <f t="shared" si="397"/>
        <v>update bitacoras_estatus set comprobacion_uso = 1, id_estatus=10 where id=1245;</v>
      </c>
      <c r="BJ1246" s="137" t="str">
        <f t="shared" si="398"/>
        <v>update bitacoras_estatus set numero_expediente = '1605700', numero_registro = '1559248', id_estatus = 10, fecha_inicio = '2015-05-04', fecha_vencimiento ='2025-05-04', created_at ='2015-05-04 00:00:00', updated_at ='2015-05-04 00:00:00', id_clase=35, id_marca=927, id_cliente=661, vigencia = 1 where id =1245;</v>
      </c>
      <c r="BK1246" s="137" t="str">
        <f t="shared" si="399"/>
        <v>update bitacoras_estatus set id_estatus = 10 where id =1245;</v>
      </c>
    </row>
    <row r="1247" spans="1:63">
      <c r="A1247" s="3">
        <v>719754</v>
      </c>
      <c r="B1247" s="3">
        <v>890669</v>
      </c>
      <c r="C1247" s="3">
        <f>IF(Tabla1[[#This Row],[No. REG.]]="","",1)</f>
        <v>1</v>
      </c>
      <c r="D1247" s="3" t="s">
        <v>46</v>
      </c>
      <c r="E1247" s="3">
        <f>IF(Tabla1[[#This Row],[STATUS]]="","",VLOOKUP(D1247,Estatus!$A$2:$B$13,2,0))</f>
        <v>10</v>
      </c>
      <c r="F1247" s="3">
        <f>IF(Tabla1[[#This Row],[STATUS]]="","",VLOOKUP(D1247,Estatus!$A$2:$I$12,9,0))</f>
        <v>1</v>
      </c>
      <c r="G1247" s="12"/>
      <c r="H1247" s="7">
        <v>38552</v>
      </c>
      <c r="I1247" s="80">
        <f t="shared" si="380"/>
        <v>2005</v>
      </c>
      <c r="J1247" s="80">
        <f t="shared" si="381"/>
        <v>7</v>
      </c>
      <c r="K1247" s="80">
        <f t="shared" si="382"/>
        <v>19</v>
      </c>
      <c r="L1247" s="80" t="str">
        <f t="shared" si="383"/>
        <v>07</v>
      </c>
      <c r="M1247" s="80">
        <f t="shared" si="384"/>
        <v>19</v>
      </c>
      <c r="N1247" s="80" t="str">
        <f t="shared" si="385"/>
        <v>'2005-07-19'</v>
      </c>
      <c r="O1247" s="80" t="str">
        <f t="shared" si="386"/>
        <v>'2005-07-19 00:00:00'</v>
      </c>
      <c r="P1247" s="7">
        <v>45795</v>
      </c>
      <c r="Q1247" s="80">
        <f t="shared" si="387"/>
        <v>2025</v>
      </c>
      <c r="R1247" s="80">
        <f t="shared" si="388"/>
        <v>5</v>
      </c>
      <c r="S1247" s="80">
        <f t="shared" si="389"/>
        <v>18</v>
      </c>
      <c r="T1247" s="80" t="str">
        <f t="shared" si="390"/>
        <v>05</v>
      </c>
      <c r="U1247" s="80">
        <f t="shared" si="391"/>
        <v>18</v>
      </c>
      <c r="V1247" s="80" t="str">
        <f t="shared" si="392"/>
        <v>'2025-05-18'</v>
      </c>
      <c r="W1247" s="80"/>
      <c r="X1247" s="80" t="str">
        <f t="shared" si="393"/>
        <v>null</v>
      </c>
      <c r="Y1247" s="3" t="s">
        <v>1216</v>
      </c>
      <c r="Z1247" s="124">
        <f>IFERROR(IF(Y1247="","null",VLOOKUP(Y1247,Marcas!$A$2:$C$2024,2,0)),"")</f>
        <v>1269</v>
      </c>
      <c r="AA1247" s="3" t="s">
        <v>1216</v>
      </c>
      <c r="AB1247" s="3">
        <f>IFERROR(IF(AA1247="","",IF(AA1247="EMPORIO LEGAL",1,VLOOKUP(AA1247,Clientes!$A$2:$B$1190,2,0))),"")</f>
        <v>901</v>
      </c>
      <c r="AC1247" s="3">
        <f>IFERROR(IF(Tabla1[[#This Row],[id_control]]="null","",VLOOKUP(CONCATENATE(Tabla1[[#This Row],[CLIENTE]],"-",Tabla1[[#This Row],[id_control]]),Hoja1!$C$2:$D$1994,2,0)),"")</f>
        <v>1247</v>
      </c>
      <c r="AD1247" s="3" t="s">
        <v>1217</v>
      </c>
      <c r="AE1247" s="3"/>
      <c r="AF1247" s="3"/>
      <c r="AG1247" s="3"/>
      <c r="AH1247" s="3"/>
      <c r="AI1247" s="3"/>
      <c r="AJ1247" s="3"/>
      <c r="AK1247" s="3"/>
      <c r="AL1247" s="3"/>
      <c r="AM1247" s="6"/>
      <c r="AN1247" s="6"/>
      <c r="AO1247" s="6"/>
      <c r="AP1247" s="6"/>
      <c r="AQ1247" s="6"/>
      <c r="AR1247" s="6"/>
      <c r="AS1247" s="6"/>
      <c r="AT1247" s="6"/>
      <c r="AU1247" s="6"/>
      <c r="AV1247" s="6"/>
      <c r="AW1247" s="6"/>
      <c r="AX1247" s="6"/>
      <c r="AY1247" s="6"/>
      <c r="AZ1247" s="6"/>
      <c r="BA1247" s="6"/>
      <c r="BB1247" s="6"/>
      <c r="BC1247" s="6"/>
      <c r="BD1247" s="6"/>
      <c r="BE1247" s="8">
        <v>1246</v>
      </c>
      <c r="BF1247" s="6" t="str">
        <f t="shared" si="394"/>
        <v>insert into bitacoras_estatus (numero_expediente, numero_registro, representante, fecha_inicio, fecha_vencimiento, id_cliente, id_admin, id_bitacoras_estatus, id_estatus, id_clase, id_marca, created_at, updated_at) values('719754','890669','HECTOR SALVADOR RENTERIA WONG','2005-07-19','2025-05-18','901','2','1','1',null,1269,'2005-07-19 00:00:00','2005-07-19 00:00:00');</v>
      </c>
      <c r="BG1247" s="6" t="str">
        <f t="shared" si="395"/>
        <v/>
      </c>
      <c r="BH1247" s="6" t="str">
        <f t="shared" si="396"/>
        <v/>
      </c>
      <c r="BI1247" s="137" t="str">
        <f t="shared" si="397"/>
        <v>update bitacoras_estatus set comprobacion_uso = 1, id_estatus=10 where id=1246;</v>
      </c>
      <c r="BJ1247" s="137" t="str">
        <f t="shared" si="398"/>
        <v>update bitacoras_estatus set numero_expediente = '719754', numero_registro = '890669', id_estatus = 10, fecha_inicio = '2005-07-19', fecha_vencimiento ='2025-05-18', created_at ='2005-07-19 00:00:00', updated_at ='2005-07-19 00:00:00', id_clase=null, id_marca=1269, id_cliente=901, vigencia = 1 where id =1246;</v>
      </c>
      <c r="BK1247" s="137" t="str">
        <f t="shared" si="399"/>
        <v>update bitacoras_estatus set id_estatus = 10 where id =1246;</v>
      </c>
    </row>
    <row r="1248" spans="1:63" ht="27">
      <c r="A1248" s="3">
        <v>719763</v>
      </c>
      <c r="B1248" s="3">
        <v>958603</v>
      </c>
      <c r="C1248" s="3">
        <f>IF(Tabla1[[#This Row],[No. REG.]]="","",1)</f>
        <v>1</v>
      </c>
      <c r="D1248" s="3" t="s">
        <v>46</v>
      </c>
      <c r="E1248" s="3">
        <f>IF(Tabla1[[#This Row],[STATUS]]="","",VLOOKUP(D1248,Estatus!$A$2:$B$13,2,0))</f>
        <v>10</v>
      </c>
      <c r="F1248" s="3">
        <f>IF(Tabla1[[#This Row],[STATUS]]="","",VLOOKUP(D1248,Estatus!$A$2:$I$12,9,0))</f>
        <v>1</v>
      </c>
      <c r="G1248" s="12" t="s">
        <v>6232</v>
      </c>
      <c r="H1248" s="7">
        <v>38491</v>
      </c>
      <c r="I1248" s="80">
        <f t="shared" si="380"/>
        <v>2005</v>
      </c>
      <c r="J1248" s="80">
        <f t="shared" si="381"/>
        <v>5</v>
      </c>
      <c r="K1248" s="80">
        <f t="shared" si="382"/>
        <v>19</v>
      </c>
      <c r="L1248" s="80" t="str">
        <f t="shared" si="383"/>
        <v>05</v>
      </c>
      <c r="M1248" s="80">
        <f t="shared" si="384"/>
        <v>19</v>
      </c>
      <c r="N1248" s="80" t="str">
        <f t="shared" si="385"/>
        <v>'2005-05-19'</v>
      </c>
      <c r="O1248" s="80" t="str">
        <f t="shared" si="386"/>
        <v>'2005-05-19 00:00:00'</v>
      </c>
      <c r="P1248" s="7">
        <v>45796</v>
      </c>
      <c r="Q1248" s="80">
        <f t="shared" si="387"/>
        <v>2025</v>
      </c>
      <c r="R1248" s="80">
        <f t="shared" si="388"/>
        <v>5</v>
      </c>
      <c r="S1248" s="80">
        <f t="shared" si="389"/>
        <v>19</v>
      </c>
      <c r="T1248" s="80" t="str">
        <f t="shared" si="390"/>
        <v>05</v>
      </c>
      <c r="U1248" s="80">
        <f t="shared" si="391"/>
        <v>19</v>
      </c>
      <c r="V1248" s="80" t="str">
        <f t="shared" si="392"/>
        <v>'2025-05-19'</v>
      </c>
      <c r="W1248" s="80"/>
      <c r="X1248" s="80" t="str">
        <f t="shared" si="393"/>
        <v>null</v>
      </c>
      <c r="Y1248" s="3" t="s">
        <v>6233</v>
      </c>
      <c r="Z1248" s="124">
        <f>IFERROR(IF(Y1248="","null",VLOOKUP(Y1248,Marcas!$A$2:$C$2024,2,0)),"")</f>
        <v>1147</v>
      </c>
      <c r="AA1248" s="3" t="s">
        <v>1685</v>
      </c>
      <c r="AB1248" s="3">
        <f>IFERROR(IF(AA1248="","",IF(AA1248="EMPORIO LEGAL",1,VLOOKUP(AA1248,Clientes!$A$2:$B$1190,2,0))),"")</f>
        <v>813</v>
      </c>
      <c r="AC1248" s="3">
        <f>IFERROR(IF(Tabla1[[#This Row],[id_control]]="null","",VLOOKUP(CONCATENATE(Tabla1[[#This Row],[CLIENTE]],"-",Tabla1[[#This Row],[id_control]]),Hoja1!$C$2:$D$1994,2,0)),"")</f>
        <v>1248</v>
      </c>
      <c r="AD1248" s="3" t="s">
        <v>6234</v>
      </c>
      <c r="AE1248" s="3"/>
      <c r="AF1248" s="3"/>
      <c r="AG1248" s="3"/>
      <c r="AH1248" s="3"/>
      <c r="AI1248" s="3"/>
      <c r="AJ1248" s="3"/>
      <c r="AK1248" s="3"/>
      <c r="AL1248" s="3">
        <v>4824066</v>
      </c>
      <c r="AM1248" s="4">
        <v>2000766</v>
      </c>
      <c r="AN1248" s="6"/>
      <c r="AO1248" s="6"/>
      <c r="AP1248" s="6"/>
      <c r="AQ1248" s="4">
        <v>6142209717</v>
      </c>
      <c r="AR1248" s="6"/>
      <c r="AS1248" s="6"/>
      <c r="AT1248" s="6"/>
      <c r="AU1248" s="6"/>
      <c r="AV1248" s="5" t="s">
        <v>1689</v>
      </c>
      <c r="AW1248" s="4" t="s">
        <v>6235</v>
      </c>
      <c r="AX1248" s="6"/>
      <c r="AY1248" s="6"/>
      <c r="AZ1248" s="6"/>
      <c r="BA1248" s="6"/>
      <c r="BB1248" s="6"/>
      <c r="BC1248" s="6"/>
      <c r="BD1248" s="6" t="s">
        <v>6236</v>
      </c>
      <c r="BE1248" s="8">
        <v>1247</v>
      </c>
      <c r="BF1248" s="6" t="str">
        <f t="shared" si="394"/>
        <v>insert into bitacoras_estatus (numero_expediente, numero_registro, representante, fecha_inicio, fecha_vencimiento, id_cliente, id_admin, id_bitacoras_estatus, id_estatus, id_clase, id_marca, created_at, updated_at) values('719763','958603','PEDRO PINOCELY CHAVEZ, MAYRA SOTELO','2005-05-19','2025-05-19','813','2','1','1',null,1147,'2005-05-19 00:00:00','2005-05-19 00:00:00');</v>
      </c>
      <c r="BG1248" s="6" t="str">
        <f t="shared" si="395"/>
        <v>insert into servicios_comentarios (comentario, id_admin, id_estatus, created_at, updated_at) values('RRENOVACION RECIBIDA 18 DE AGOSTO DE 2015',1,1247,'2005-05-19 00:00:00','2005-05-19 00:00:00');</v>
      </c>
      <c r="BH1248" s="6" t="str">
        <f t="shared" si="396"/>
        <v>insert into servicios_comentarios (comentario, id_admin, id_estatus, created_at, updated_at) values('482-4066, 200-0766 cel 614-220-9717',1,1247,'2005-05-19 00:00:00','2005-05-19 00:00:00');</v>
      </c>
      <c r="BI1248" s="137" t="str">
        <f t="shared" si="397"/>
        <v>update bitacoras_estatus set comprobacion_uso = 1, id_estatus=10 where id=1247;</v>
      </c>
      <c r="BJ1248" s="137" t="str">
        <f t="shared" si="398"/>
        <v>update bitacoras_estatus set numero_expediente = '719763', numero_registro = '958603', id_estatus = 10, fecha_inicio = '2005-05-19', fecha_vencimiento ='2025-05-19', created_at ='2005-05-19 00:00:00', updated_at ='2005-05-19 00:00:00', id_clase=null, id_marca=1147, id_cliente=813, vigencia = 1 where id =1247;</v>
      </c>
      <c r="BK1248" s="137" t="str">
        <f t="shared" si="399"/>
        <v>update bitacoras_estatus set id_estatus = 10 where id =1247;</v>
      </c>
    </row>
    <row r="1249" spans="1:63" ht="37">
      <c r="A1249" s="3">
        <v>704785</v>
      </c>
      <c r="B1249" s="3">
        <v>909450</v>
      </c>
      <c r="C1249" s="3">
        <f>IF(Tabla1[[#This Row],[No. REG.]]="","",1)</f>
        <v>1</v>
      </c>
      <c r="D1249" s="3" t="s">
        <v>46</v>
      </c>
      <c r="E1249" s="3">
        <f>IF(Tabla1[[#This Row],[STATUS]]="","",VLOOKUP(D1249,Estatus!$A$2:$B$13,2,0))</f>
        <v>10</v>
      </c>
      <c r="F1249" s="3">
        <f>IF(Tabla1[[#This Row],[STATUS]]="","",VLOOKUP(D1249,Estatus!$A$2:$I$12,9,0))</f>
        <v>1</v>
      </c>
      <c r="G1249" s="96" t="s">
        <v>6038</v>
      </c>
      <c r="H1249" s="7">
        <v>38405</v>
      </c>
      <c r="I1249" s="80">
        <f t="shared" si="380"/>
        <v>2005</v>
      </c>
      <c r="J1249" s="80">
        <f t="shared" si="381"/>
        <v>2</v>
      </c>
      <c r="K1249" s="80">
        <f t="shared" si="382"/>
        <v>22</v>
      </c>
      <c r="L1249" s="80" t="str">
        <f t="shared" si="383"/>
        <v>02</v>
      </c>
      <c r="M1249" s="80">
        <f t="shared" si="384"/>
        <v>22</v>
      </c>
      <c r="N1249" s="80" t="str">
        <f t="shared" si="385"/>
        <v>'2005-02-22'</v>
      </c>
      <c r="O1249" s="80" t="str">
        <f t="shared" si="386"/>
        <v>'2005-02-22 00:00:00'</v>
      </c>
      <c r="P1249" s="7">
        <v>45799</v>
      </c>
      <c r="Q1249" s="80">
        <f t="shared" si="387"/>
        <v>2025</v>
      </c>
      <c r="R1249" s="80">
        <f t="shared" si="388"/>
        <v>5</v>
      </c>
      <c r="S1249" s="80">
        <f t="shared" si="389"/>
        <v>22</v>
      </c>
      <c r="T1249" s="80" t="str">
        <f t="shared" si="390"/>
        <v>05</v>
      </c>
      <c r="U1249" s="80">
        <f t="shared" si="391"/>
        <v>22</v>
      </c>
      <c r="V1249" s="80" t="str">
        <f t="shared" si="392"/>
        <v>'2025-05-22'</v>
      </c>
      <c r="W1249" s="80"/>
      <c r="X1249" s="80" t="str">
        <f t="shared" si="393"/>
        <v>null</v>
      </c>
      <c r="Y1249" s="3" t="s">
        <v>2090</v>
      </c>
      <c r="Z1249" s="124">
        <f>IFERROR(IF(Y1249="","null",VLOOKUP(Y1249,Marcas!$A$2:$C$2024,2,0)),"")</f>
        <v>1036</v>
      </c>
      <c r="AA1249" s="3" t="s">
        <v>2090</v>
      </c>
      <c r="AB1249" s="3">
        <f>IFERROR(IF(AA1249="","",IF(AA1249="EMPORIO LEGAL",1,VLOOKUP(AA1249,Clientes!$A$2:$B$1190,2,0))),"")</f>
        <v>738</v>
      </c>
      <c r="AC1249" s="3">
        <f>IFERROR(IF(Tabla1[[#This Row],[id_control]]="null","",VLOOKUP(CONCATENATE(Tabla1[[#This Row],[CLIENTE]],"-",Tabla1[[#This Row],[id_control]]),Hoja1!$C$2:$D$1994,2,0)),"")</f>
        <v>402</v>
      </c>
      <c r="AD1249" s="3" t="s">
        <v>2091</v>
      </c>
      <c r="AE1249" s="37" t="s">
        <v>6237</v>
      </c>
      <c r="AF1249" s="3"/>
      <c r="AG1249" s="3"/>
      <c r="AH1249" s="3"/>
      <c r="AI1249" s="3"/>
      <c r="AJ1249" s="3"/>
      <c r="AK1249" s="3"/>
      <c r="AL1249" s="18">
        <v>4146123</v>
      </c>
      <c r="AM1249" s="6"/>
      <c r="AN1249" s="6"/>
      <c r="AO1249" s="6"/>
      <c r="AP1249" s="6"/>
      <c r="AQ1249" s="37">
        <v>6142555743</v>
      </c>
      <c r="AR1249" s="6"/>
      <c r="AS1249" s="6"/>
      <c r="AT1249" s="6"/>
      <c r="AU1249" s="6"/>
      <c r="AV1249" s="6" t="s">
        <v>2097</v>
      </c>
      <c r="AW1249" s="6"/>
      <c r="AX1249" s="6"/>
      <c r="AY1249" s="6"/>
      <c r="AZ1249" s="6"/>
      <c r="BA1249" s="6"/>
      <c r="BB1249" s="6"/>
      <c r="BC1249" s="6"/>
      <c r="BD1249" s="37" t="s">
        <v>2094</v>
      </c>
      <c r="BE1249" s="8">
        <v>1248</v>
      </c>
      <c r="BF1249" s="6" t="str">
        <f t="shared" si="394"/>
        <v>insert into bitacoras_estatus (numero_expediente, numero_registro, representante, fecha_inicio, fecha_vencimiento, id_cliente, id_admin, id_bitacoras_estatus, id_estatus, id_clase, id_marca, created_at, updated_at) values('704785','909450','MARIO ALBERTO MONZON BERJES','2005-02-22','2025-05-22','738','2','1','1',null,1036,'2005-02-22 00:00:00','2005-02-22 00:00:00');</v>
      </c>
      <c r="BG1249" s="6" t="str">
        <f t="shared" si="395"/>
        <v>insert into servicios_comentarios (comentario, id_admin, id_estatus, created_at, updated_at) values('INSCRIPCION DE FRANQUICIA A FAVOR DE VERONICA ALEXANDRA LETKEMAN IBARRA RECIBIDA 17/10/2012. Renovado por otro despacho.',1,1248,'2005-02-22 00:00:00','2005-02-22 00:00:00');</v>
      </c>
      <c r="BH1249" s="6" t="str">
        <f t="shared" si="396"/>
        <v>insert into servicios_comentarios (comentario, id_admin, id_estatus, created_at, updated_at) values('414-6123 CEL MARIO 614-255-5743',1,1248,'2005-02-22 00:00:00','2005-02-22 00:00:00');</v>
      </c>
      <c r="BI1249" s="137" t="str">
        <f t="shared" si="397"/>
        <v>update bitacoras_estatus set comprobacion_uso = 1, id_estatus=10 where id=1248;</v>
      </c>
      <c r="BJ1249" s="137" t="str">
        <f t="shared" si="398"/>
        <v>update bitacoras_estatus set numero_expediente = '704785', numero_registro = '909450', id_estatus = 10, fecha_inicio = '2005-02-22', fecha_vencimiento ='2025-05-22', created_at ='2005-02-22 00:00:00', updated_at ='2005-02-22 00:00:00', id_clase=null, id_marca=1036, id_cliente=738, vigencia = 1 where id =1248;</v>
      </c>
      <c r="BK1249" s="137" t="str">
        <f t="shared" si="399"/>
        <v>update bitacoras_estatus set id_estatus = 10 where id =1248;</v>
      </c>
    </row>
    <row r="1250" spans="1:63" ht="27">
      <c r="A1250" s="3">
        <v>1613617</v>
      </c>
      <c r="B1250" s="3">
        <v>1579276</v>
      </c>
      <c r="C1250" s="3">
        <f>IF(Tabla1[[#This Row],[No. REG.]]="","",1)</f>
        <v>1</v>
      </c>
      <c r="D1250" s="3" t="s">
        <v>46</v>
      </c>
      <c r="E1250" s="3">
        <f>IF(Tabla1[[#This Row],[STATUS]]="","",VLOOKUP(D1250,Estatus!$A$2:$B$13,2,0))</f>
        <v>10</v>
      </c>
      <c r="F1250" s="3">
        <f>IF(Tabla1[[#This Row],[STATUS]]="","",VLOOKUP(D1250,Estatus!$A$2:$I$12,9,0))</f>
        <v>1</v>
      </c>
      <c r="G1250" s="12" t="s">
        <v>6238</v>
      </c>
      <c r="H1250" s="7">
        <v>42149</v>
      </c>
      <c r="I1250" s="80">
        <f t="shared" si="380"/>
        <v>2015</v>
      </c>
      <c r="J1250" s="80">
        <f t="shared" si="381"/>
        <v>5</v>
      </c>
      <c r="K1250" s="80">
        <f t="shared" si="382"/>
        <v>25</v>
      </c>
      <c r="L1250" s="80" t="str">
        <f t="shared" si="383"/>
        <v>05</v>
      </c>
      <c r="M1250" s="80">
        <f t="shared" si="384"/>
        <v>25</v>
      </c>
      <c r="N1250" s="80" t="str">
        <f t="shared" si="385"/>
        <v>'2015-05-25'</v>
      </c>
      <c r="O1250" s="80" t="str">
        <f t="shared" si="386"/>
        <v>'2015-05-25 00:00:00'</v>
      </c>
      <c r="P1250" s="7">
        <v>45802</v>
      </c>
      <c r="Q1250" s="80">
        <f t="shared" si="387"/>
        <v>2025</v>
      </c>
      <c r="R1250" s="80">
        <f t="shared" si="388"/>
        <v>5</v>
      </c>
      <c r="S1250" s="80">
        <f t="shared" si="389"/>
        <v>25</v>
      </c>
      <c r="T1250" s="80" t="str">
        <f t="shared" si="390"/>
        <v>05</v>
      </c>
      <c r="U1250" s="80">
        <f t="shared" si="391"/>
        <v>25</v>
      </c>
      <c r="V1250" s="80" t="str">
        <f t="shared" si="392"/>
        <v>'2025-05-25'</v>
      </c>
      <c r="W1250" s="80">
        <v>35</v>
      </c>
      <c r="X1250" s="80">
        <f t="shared" si="393"/>
        <v>35</v>
      </c>
      <c r="Y1250" s="3" t="s">
        <v>3814</v>
      </c>
      <c r="Z1250" s="124">
        <f>IFERROR(IF(Y1250="","null",VLOOKUP(Y1250,Marcas!$A$2:$C$2024,2,0)),"")</f>
        <v>1392</v>
      </c>
      <c r="AA1250" s="3" t="s">
        <v>3806</v>
      </c>
      <c r="AB1250" s="3">
        <f>IFERROR(IF(AA1250="","",IF(AA1250="EMPORIO LEGAL",1,VLOOKUP(AA1250,Clientes!$A$2:$B$1190,2,0))),"")</f>
        <v>411</v>
      </c>
      <c r="AC1250" s="3">
        <f>IFERROR(IF(Tabla1[[#This Row],[id_control]]="null","",VLOOKUP(CONCATENATE(Tabla1[[#This Row],[CLIENTE]],"-",Tabla1[[#This Row],[id_control]]),Hoja1!$C$2:$D$1994,2,0)),"")</f>
        <v>746</v>
      </c>
      <c r="AD1250" s="3" t="s">
        <v>3817</v>
      </c>
      <c r="AE1250" s="3"/>
      <c r="AF1250" s="3"/>
      <c r="AG1250" s="3"/>
      <c r="AH1250" s="3"/>
      <c r="AI1250" s="3"/>
      <c r="AJ1250" s="3"/>
      <c r="AK1250" s="3"/>
      <c r="AL1250" s="3">
        <v>6142010894</v>
      </c>
      <c r="AM1250" s="6"/>
      <c r="AN1250" s="6"/>
      <c r="AO1250" s="6"/>
      <c r="AP1250" s="6"/>
      <c r="AQ1250" s="8">
        <v>6141389303</v>
      </c>
      <c r="AR1250" s="6"/>
      <c r="AS1250" s="6"/>
      <c r="AT1250" s="6"/>
      <c r="AU1250" s="6"/>
      <c r="AV1250" s="8" t="s">
        <v>3819</v>
      </c>
      <c r="AW1250" s="6" t="s">
        <v>3820</v>
      </c>
      <c r="AX1250" s="6"/>
      <c r="AY1250" s="6"/>
      <c r="AZ1250" s="6"/>
      <c r="BA1250" s="6"/>
      <c r="BB1250" s="6"/>
      <c r="BC1250" s="6"/>
      <c r="BD1250" s="6" t="s">
        <v>3818</v>
      </c>
      <c r="BE1250" s="8">
        <v>1249</v>
      </c>
      <c r="BF1250" s="6" t="str">
        <f t="shared" si="394"/>
        <v>insert into bitacoras_estatus (numero_expediente, numero_registro, representante, fecha_inicio, fecha_vencimiento, id_cliente, id_admin, id_bitacoras_estatus, id_estatus, id_clase, id_marca, created_at, updated_at) values('1613617','1579276','OSCAR MIGUEL GARDEA CAMPOS','2015-05-25','2025-05-25','411','2','1','1',35,1392,'2015-05-25 00:00:00','2015-05-25 00:00:00');</v>
      </c>
      <c r="BG1250" s="6" t="str">
        <f t="shared" si="395"/>
        <v>insert into servicios_comentarios (comentario, id_admin, id_estatus, created_at, updated_at) values('CLASE 35 TITULO RECIBIDO EL 25 NOV TITULO ENTREGADO EL 10 DE FEB 16',1,1249,'2015-05-25 00:00:00','2015-05-25 00:00:00');</v>
      </c>
      <c r="BH1250" s="6" t="str">
        <f t="shared" si="396"/>
        <v>insert into servicios_comentarios (comentario, id_admin, id_estatus, created_at, updated_at) values('6142010894 EXT. 113 CEL: 6141389303',1,1249,'2015-05-25 00:00:00','2015-05-25 00:00:00');</v>
      </c>
      <c r="BI1250" s="137" t="str">
        <f t="shared" si="397"/>
        <v>update bitacoras_estatus set comprobacion_uso = 1, id_estatus=10 where id=1249;</v>
      </c>
      <c r="BJ1250" s="137" t="str">
        <f t="shared" si="398"/>
        <v>update bitacoras_estatus set numero_expediente = '1613617', numero_registro = '1579276', id_estatus = 10, fecha_inicio = '2015-05-25', fecha_vencimiento ='2025-05-25', created_at ='2015-05-25 00:00:00', updated_at ='2015-05-25 00:00:00', id_clase=35, id_marca=1392, id_cliente=411, vigencia = 1 where id =1249;</v>
      </c>
      <c r="BK1250" s="137" t="str">
        <f t="shared" si="399"/>
        <v>update bitacoras_estatus set id_estatus = 10 where id =1249;</v>
      </c>
    </row>
    <row r="1251" spans="1:63" ht="27">
      <c r="A1251" s="3">
        <v>1614089</v>
      </c>
      <c r="B1251" s="3">
        <v>1553491</v>
      </c>
      <c r="C1251" s="3">
        <f>IF(Tabla1[[#This Row],[No. REG.]]="","",1)</f>
        <v>1</v>
      </c>
      <c r="D1251" s="3" t="s">
        <v>46</v>
      </c>
      <c r="E1251" s="3">
        <f>IF(Tabla1[[#This Row],[STATUS]]="","",VLOOKUP(D1251,Estatus!$A$2:$B$13,2,0))</f>
        <v>10</v>
      </c>
      <c r="F1251" s="3">
        <f>IF(Tabla1[[#This Row],[STATUS]]="","",VLOOKUP(D1251,Estatus!$A$2:$I$12,9,0))</f>
        <v>1</v>
      </c>
      <c r="G1251" s="12" t="s">
        <v>6239</v>
      </c>
      <c r="H1251" s="7">
        <v>42150</v>
      </c>
      <c r="I1251" s="80">
        <f t="shared" si="380"/>
        <v>2015</v>
      </c>
      <c r="J1251" s="80">
        <f t="shared" si="381"/>
        <v>5</v>
      </c>
      <c r="K1251" s="80">
        <f t="shared" si="382"/>
        <v>26</v>
      </c>
      <c r="L1251" s="80" t="str">
        <f t="shared" si="383"/>
        <v>05</v>
      </c>
      <c r="M1251" s="80">
        <f t="shared" si="384"/>
        <v>26</v>
      </c>
      <c r="N1251" s="80" t="str">
        <f t="shared" si="385"/>
        <v>'2015-05-26'</v>
      </c>
      <c r="O1251" s="80" t="str">
        <f t="shared" si="386"/>
        <v>'2015-05-26 00:00:00'</v>
      </c>
      <c r="P1251" s="7">
        <v>45803</v>
      </c>
      <c r="Q1251" s="80">
        <f t="shared" si="387"/>
        <v>2025</v>
      </c>
      <c r="R1251" s="80">
        <f t="shared" si="388"/>
        <v>5</v>
      </c>
      <c r="S1251" s="80">
        <f t="shared" si="389"/>
        <v>26</v>
      </c>
      <c r="T1251" s="80" t="str">
        <f t="shared" si="390"/>
        <v>05</v>
      </c>
      <c r="U1251" s="80">
        <f t="shared" si="391"/>
        <v>26</v>
      </c>
      <c r="V1251" s="80" t="str">
        <f t="shared" si="392"/>
        <v>'2025-05-26'</v>
      </c>
      <c r="W1251" s="80"/>
      <c r="X1251" s="80" t="str">
        <f t="shared" si="393"/>
        <v>null</v>
      </c>
      <c r="Y1251" s="3" t="s">
        <v>6240</v>
      </c>
      <c r="Z1251" s="124">
        <f>IFERROR(IF(Y1251="","null",VLOOKUP(Y1251,Marcas!$A$2:$C$2024,2,0)),"")</f>
        <v>17</v>
      </c>
      <c r="AA1251" s="3" t="s">
        <v>437</v>
      </c>
      <c r="AB1251" s="3">
        <f>IFERROR(IF(AA1251="","",IF(AA1251="EMPORIO LEGAL",1,VLOOKUP(AA1251,Clientes!$A$2:$B$1190,2,0))),"")</f>
        <v>1062</v>
      </c>
      <c r="AC1251" s="3">
        <f>IFERROR(IF(Tabla1[[#This Row],[id_control]]="null","",VLOOKUP(CONCATENATE(Tabla1[[#This Row],[CLIENTE]],"-",Tabla1[[#This Row],[id_control]]),Hoja1!$C$2:$D$1994,2,0)),"")</f>
        <v>1251</v>
      </c>
      <c r="AD1251" s="3" t="s">
        <v>438</v>
      </c>
      <c r="AE1251" s="3"/>
      <c r="AF1251" s="3"/>
      <c r="AG1251" s="3"/>
      <c r="AH1251" s="3"/>
      <c r="AI1251" s="3"/>
      <c r="AJ1251" s="3"/>
      <c r="AK1251" s="3"/>
      <c r="AL1251" s="3">
        <v>6142004444</v>
      </c>
      <c r="AM1251" s="6"/>
      <c r="AN1251" s="6"/>
      <c r="AO1251" s="6"/>
      <c r="AP1251" s="6"/>
      <c r="AQ1251" s="8">
        <v>6141878082</v>
      </c>
      <c r="AR1251" s="6"/>
      <c r="AS1251" s="6"/>
      <c r="AT1251" s="6"/>
      <c r="AU1251" s="6"/>
      <c r="AV1251" s="4" t="s">
        <v>6241</v>
      </c>
      <c r="AW1251" s="6"/>
      <c r="AX1251" s="6"/>
      <c r="AY1251" s="6"/>
      <c r="AZ1251" s="6"/>
      <c r="BA1251" s="6"/>
      <c r="BB1251" s="6"/>
      <c r="BC1251" s="6"/>
      <c r="BD1251" s="6" t="s">
        <v>6242</v>
      </c>
      <c r="BE1251" s="8">
        <v>1250</v>
      </c>
      <c r="BF1251" s="6" t="str">
        <f t="shared" si="394"/>
        <v>insert into bitacoras_estatus (numero_expediente, numero_registro, representante, fecha_inicio, fecha_vencimiento, id_cliente, id_admin, id_bitacoras_estatus, id_estatus, id_clase, id_marca, created_at, updated_at) values('1614089','1553491','ROGELIO RIVAS SANDOVAL','2015-05-26','2025-05-26','1062','2','1','1',null,17,'2015-05-26 00:00:00','2015-05-26 00:00:00');</v>
      </c>
      <c r="BG1251" s="6" t="str">
        <f t="shared" si="395"/>
        <v>insert into servicios_comentarios (comentario, id_admin, id_estatus, created_at, updated_at) values('TITULO RECIBIDO 04/09/2015 TITULO ENTREGADO EL 30/1015',1,1250,'2015-05-26 00:00:00','2015-05-26 00:00:00');</v>
      </c>
      <c r="BH1251" s="6" t="str">
        <f t="shared" si="396"/>
        <v>insert into servicios_comentarios (comentario, id_admin, id_estatus, created_at, updated_at) values('6142004444 CEL:6141878082',1,1250,'2015-05-26 00:00:00','2015-05-26 00:00:00');</v>
      </c>
      <c r="BI1251" s="137" t="str">
        <f t="shared" si="397"/>
        <v>update bitacoras_estatus set comprobacion_uso = 1, id_estatus=10 where id=1250;</v>
      </c>
      <c r="BJ1251" s="137" t="str">
        <f t="shared" si="398"/>
        <v>update bitacoras_estatus set numero_expediente = '1614089', numero_registro = '1553491', id_estatus = 10, fecha_inicio = '2015-05-26', fecha_vencimiento ='2025-05-26', created_at ='2015-05-26 00:00:00', updated_at ='2015-05-26 00:00:00', id_clase=null, id_marca=17, id_cliente=1062, vigencia = 1 where id =1250;</v>
      </c>
      <c r="BK1251" s="137" t="str">
        <f t="shared" si="399"/>
        <v>update bitacoras_estatus set id_estatus = 10 where id =1250;</v>
      </c>
    </row>
    <row r="1252" spans="1:63" ht="40">
      <c r="A1252" s="3">
        <v>1614066</v>
      </c>
      <c r="B1252" s="3">
        <v>1626249</v>
      </c>
      <c r="C1252" s="3">
        <f>IF(Tabla1[[#This Row],[No. REG.]]="","",1)</f>
        <v>1</v>
      </c>
      <c r="D1252" s="3" t="s">
        <v>46</v>
      </c>
      <c r="E1252" s="3">
        <f>IF(Tabla1[[#This Row],[STATUS]]="","",VLOOKUP(D1252,Estatus!$A$2:$B$13,2,0))</f>
        <v>10</v>
      </c>
      <c r="F1252" s="3">
        <f>IF(Tabla1[[#This Row],[STATUS]]="","",VLOOKUP(D1252,Estatus!$A$2:$I$12,9,0))</f>
        <v>1</v>
      </c>
      <c r="G1252" s="12" t="s">
        <v>6243</v>
      </c>
      <c r="H1252" s="7">
        <v>42150</v>
      </c>
      <c r="I1252" s="80">
        <f t="shared" si="380"/>
        <v>2015</v>
      </c>
      <c r="J1252" s="80">
        <f t="shared" si="381"/>
        <v>5</v>
      </c>
      <c r="K1252" s="80">
        <f t="shared" si="382"/>
        <v>26</v>
      </c>
      <c r="L1252" s="80" t="str">
        <f t="shared" si="383"/>
        <v>05</v>
      </c>
      <c r="M1252" s="80">
        <f t="shared" si="384"/>
        <v>26</v>
      </c>
      <c r="N1252" s="80" t="str">
        <f t="shared" si="385"/>
        <v>'2015-05-26'</v>
      </c>
      <c r="O1252" s="80" t="str">
        <f t="shared" si="386"/>
        <v>'2015-05-26 00:00:00'</v>
      </c>
      <c r="P1252" s="7">
        <v>45803</v>
      </c>
      <c r="Q1252" s="80">
        <f t="shared" si="387"/>
        <v>2025</v>
      </c>
      <c r="R1252" s="80">
        <f t="shared" si="388"/>
        <v>5</v>
      </c>
      <c r="S1252" s="80">
        <f t="shared" si="389"/>
        <v>26</v>
      </c>
      <c r="T1252" s="80" t="str">
        <f t="shared" si="390"/>
        <v>05</v>
      </c>
      <c r="U1252" s="80">
        <f t="shared" si="391"/>
        <v>26</v>
      </c>
      <c r="V1252" s="80" t="str">
        <f t="shared" si="392"/>
        <v>'2025-05-26'</v>
      </c>
      <c r="W1252" s="80">
        <v>35</v>
      </c>
      <c r="X1252" s="80">
        <f t="shared" si="393"/>
        <v>35</v>
      </c>
      <c r="Y1252" s="3" t="s">
        <v>6244</v>
      </c>
      <c r="Z1252" s="124">
        <f>IFERROR(IF(Y1252="","null",VLOOKUP(Y1252,Marcas!$A$2:$C$2024,2,0)),"")</f>
        <v>47</v>
      </c>
      <c r="AA1252" s="3" t="s">
        <v>6244</v>
      </c>
      <c r="AB1252" s="3">
        <f>IFERROR(IF(AA1252="","",IF(AA1252="EMPORIO LEGAL",1,VLOOKUP(AA1252,Clientes!$A$2:$B$1190,2,0))),"")</f>
        <v>32</v>
      </c>
      <c r="AC1252" s="3">
        <f>IFERROR(IF(Tabla1[[#This Row],[id_control]]="null","",VLOOKUP(CONCATENATE(Tabla1[[#This Row],[CLIENTE]],"-",Tabla1[[#This Row],[id_control]]),Hoja1!$C$2:$D$1994,2,0)),"")</f>
        <v>1252</v>
      </c>
      <c r="AD1252" s="3" t="s">
        <v>6245</v>
      </c>
      <c r="AE1252" s="3"/>
      <c r="AF1252" s="3"/>
      <c r="AG1252" s="3"/>
      <c r="AH1252" s="3"/>
      <c r="AI1252" s="3"/>
      <c r="AJ1252" s="3"/>
      <c r="AK1252" s="3"/>
      <c r="AL1252" s="3">
        <v>6144126772</v>
      </c>
      <c r="AM1252" s="6"/>
      <c r="AN1252" s="6"/>
      <c r="AO1252" s="6"/>
      <c r="AP1252" s="6"/>
      <c r="AQ1252" s="8">
        <v>6141420512</v>
      </c>
      <c r="AR1252" s="6"/>
      <c r="AS1252" s="6"/>
      <c r="AT1252" s="6"/>
      <c r="AU1252" s="6"/>
      <c r="AV1252" s="6" t="s">
        <v>6246</v>
      </c>
      <c r="AW1252" s="6"/>
      <c r="AX1252" s="6"/>
      <c r="AY1252" s="6"/>
      <c r="AZ1252" s="6"/>
      <c r="BA1252" s="6"/>
      <c r="BB1252" s="6"/>
      <c r="BC1252" s="6"/>
      <c r="BD1252" s="6" t="s">
        <v>6247</v>
      </c>
      <c r="BE1252" s="8">
        <v>1251</v>
      </c>
      <c r="BF1252" s="6" t="str">
        <f t="shared" si="394"/>
        <v>insert into bitacoras_estatus (numero_expediente, numero_registro, representante, fecha_inicio, fecha_vencimiento, id_cliente, id_admin, id_bitacoras_estatus, id_estatus, id_clase, id_marca, created_at, updated_at) values('1614066','1626249','MARÍA MONSERRAT JAQUES GARCÍA','2015-05-26','2025-05-26','32','2','1','1',35,47,'2015-05-26 00:00:00','2015-05-26 00:00:00');</v>
      </c>
      <c r="BG1252" s="6" t="str">
        <f t="shared" si="395"/>
        <v>insert into servicios_comentarios (comentario, id_admin, id_estatus, created_at, updated_at) values('CLASE 35 anterioridad el 2/10/15 CONTESTADA EL 27/11/15 TITULO RECIVIDO 6/06/16 TITULO ENTREGADO 4/07/16',1,1251,'2015-05-26 00:00:00','2015-05-26 00:00:00');</v>
      </c>
      <c r="BH1252" s="6" t="str">
        <f t="shared" si="396"/>
        <v>insert into servicios_comentarios (comentario, id_admin, id_estatus, created_at, updated_at) values('6144126772 CEL:6141420512',1,1251,'2015-05-26 00:00:00','2015-05-26 00:00:00');</v>
      </c>
      <c r="BI1252" s="137" t="str">
        <f t="shared" si="397"/>
        <v>update bitacoras_estatus set comprobacion_uso = 1, id_estatus=10 where id=1251;</v>
      </c>
      <c r="BJ1252" s="137" t="str">
        <f t="shared" si="398"/>
        <v>update bitacoras_estatus set numero_expediente = '1614066', numero_registro = '1626249', id_estatus = 10, fecha_inicio = '2015-05-26', fecha_vencimiento ='2025-05-26', created_at ='2015-05-26 00:00:00', updated_at ='2015-05-26 00:00:00', id_clase=35, id_marca=47, id_cliente=32, vigencia = 1 where id =1251;</v>
      </c>
      <c r="BK1252" s="137" t="str">
        <f t="shared" si="399"/>
        <v>update bitacoras_estatus set id_estatus = 10 where id =1251;</v>
      </c>
    </row>
    <row r="1253" spans="1:63" ht="40">
      <c r="A1253" s="6">
        <v>1614071</v>
      </c>
      <c r="B1253" s="6"/>
      <c r="C1253" s="6" t="str">
        <f>IF(Tabla1[[#This Row],[No. REG.]]="","",1)</f>
        <v/>
      </c>
      <c r="D1253" s="3" t="s">
        <v>34</v>
      </c>
      <c r="E1253" s="3">
        <f>IF(Tabla1[[#This Row],[STATUS]]="","",VLOOKUP(D1253,Estatus!$A$2:$B$13,2,0))</f>
        <v>5</v>
      </c>
      <c r="F1253" s="3">
        <f>IF(Tabla1[[#This Row],[STATUS]]="","",VLOOKUP(D1253,Estatus!$A$2:$I$12,9,0))</f>
        <v>0</v>
      </c>
      <c r="G1253" s="12" t="s">
        <v>6248</v>
      </c>
      <c r="H1253" s="7">
        <v>42150</v>
      </c>
      <c r="I1253" s="80">
        <f t="shared" si="380"/>
        <v>2015</v>
      </c>
      <c r="J1253" s="80">
        <f t="shared" si="381"/>
        <v>5</v>
      </c>
      <c r="K1253" s="80">
        <f t="shared" si="382"/>
        <v>26</v>
      </c>
      <c r="L1253" s="80" t="str">
        <f t="shared" si="383"/>
        <v>05</v>
      </c>
      <c r="M1253" s="80">
        <f t="shared" si="384"/>
        <v>26</v>
      </c>
      <c r="N1253" s="80" t="str">
        <f t="shared" si="385"/>
        <v>'2015-05-26'</v>
      </c>
      <c r="O1253" s="80" t="str">
        <f t="shared" si="386"/>
        <v>'2015-05-26 00:00:00'</v>
      </c>
      <c r="P1253" s="7">
        <v>45803</v>
      </c>
      <c r="Q1253" s="80">
        <f t="shared" si="387"/>
        <v>2025</v>
      </c>
      <c r="R1253" s="80">
        <f t="shared" si="388"/>
        <v>5</v>
      </c>
      <c r="S1253" s="80">
        <f t="shared" si="389"/>
        <v>26</v>
      </c>
      <c r="T1253" s="80" t="str">
        <f t="shared" si="390"/>
        <v>05</v>
      </c>
      <c r="U1253" s="80">
        <f t="shared" si="391"/>
        <v>26</v>
      </c>
      <c r="V1253" s="80" t="str">
        <f t="shared" si="392"/>
        <v>'2025-05-26'</v>
      </c>
      <c r="W1253" s="80">
        <v>35</v>
      </c>
      <c r="X1253" s="80">
        <f t="shared" si="393"/>
        <v>35</v>
      </c>
      <c r="Y1253" s="6" t="s">
        <v>4474</v>
      </c>
      <c r="Z1253" s="123">
        <f>IFERROR(IF(Y1253="","null",VLOOKUP(Y1253,Marcas!$A$2:$C$2024,2,0)),"")</f>
        <v>532</v>
      </c>
      <c r="AA1253" s="6" t="s">
        <v>4475</v>
      </c>
      <c r="AB1253" s="6">
        <f>IFERROR(IF(AA1253="","",IF(AA1253="EMPORIO LEGAL",1,VLOOKUP(AA1253,Clientes!$A$2:$B$1190,2,0))),"")</f>
        <v>277</v>
      </c>
      <c r="AC1253" s="6">
        <f>IFERROR(IF(Tabla1[[#This Row],[id_control]]="null","",VLOOKUP(CONCATENATE(Tabla1[[#This Row],[CLIENTE]],"-",Tabla1[[#This Row],[id_control]]),Hoja1!$C$2:$D$1994,2,0)),"")</f>
        <v>874</v>
      </c>
      <c r="AD1253" s="6" t="s">
        <v>5908</v>
      </c>
      <c r="AE1253" s="6"/>
      <c r="AF1253" s="6"/>
      <c r="AG1253" s="6"/>
      <c r="AH1253" s="6"/>
      <c r="AI1253" s="6"/>
      <c r="AJ1253" s="6"/>
      <c r="AK1253" s="6"/>
      <c r="AL1253" s="6">
        <v>6142395308</v>
      </c>
      <c r="AM1253" s="6"/>
      <c r="AN1253" s="6"/>
      <c r="AO1253" s="6"/>
      <c r="AP1253" s="6"/>
      <c r="AQ1253" s="6"/>
      <c r="AR1253" s="6"/>
      <c r="AS1253" s="6"/>
      <c r="AT1253" s="6"/>
      <c r="AU1253" s="6"/>
      <c r="AV1253" s="6" t="s">
        <v>4480</v>
      </c>
      <c r="AW1253" s="6"/>
      <c r="AX1253" s="6"/>
      <c r="AY1253" s="6"/>
      <c r="AZ1253" s="6"/>
      <c r="BA1253" s="6"/>
      <c r="BB1253" s="6"/>
      <c r="BC1253" s="6"/>
      <c r="BD1253" s="8">
        <v>6142395308</v>
      </c>
      <c r="BE1253" s="8">
        <v>1252</v>
      </c>
      <c r="BF1253" s="6" t="str">
        <f t="shared" si="394"/>
        <v>insert into bitacoras_estatus (numero_expediente, numero_registro, representante, fecha_inicio, fecha_vencimiento, id_cliente, id_admin, id_bitacoras_estatus, id_estatus, id_clase, id_marca, created_at, updated_at) values('1614071','','ANUAR JESUS BUJAIDAR MEXEN','2015-05-26','2025-05-26','277','2','1','1',35,532,'2015-05-26 00:00:00','2015-05-26 00:00:00');</v>
      </c>
      <c r="BG1253" s="6" t="str">
        <f t="shared" si="395"/>
        <v>insert into servicios_comentarios (comentario, id_admin, id_estatus, created_at, updated_at) values('CLASE 35 antERIORIDAD RECCIBIDA 21/10/15 COTESTADOS EL 21/12/15 NEGATIVA RECIBIDA 29/06/16',1,1252,'2015-05-26 00:00:00','2015-05-26 00:00:00');</v>
      </c>
      <c r="BH1253" s="6" t="str">
        <f t="shared" si="396"/>
        <v>insert into servicios_comentarios (comentario, id_admin, id_estatus, created_at, updated_at) values('6142395308',1,1252,'2015-05-26 00:00:00','2015-05-26 00:00:00');</v>
      </c>
      <c r="BI1253" s="137" t="str">
        <f t="shared" si="397"/>
        <v>update bitacoras_estatus set comprobacion_uso = 1, id_estatus=5 where id=1252;</v>
      </c>
      <c r="BJ1253" s="137" t="str">
        <f t="shared" si="398"/>
        <v>update bitacoras_estatus set numero_expediente = '1614071', numero_registro = '', id_estatus = 5, fecha_inicio = '2015-05-26', fecha_vencimiento ='2025-05-26', created_at ='2015-05-26 00:00:00', updated_at ='2015-05-26 00:00:00', id_clase=35, id_marca=532, id_cliente=277, vigencia = 0 where id =1252;</v>
      </c>
      <c r="BK1253" s="137" t="str">
        <f t="shared" si="399"/>
        <v>update bitacoras_estatus set id_estatus = 5 where id =1252;</v>
      </c>
    </row>
    <row r="1254" spans="1:63">
      <c r="A1254" s="3">
        <v>1614077</v>
      </c>
      <c r="B1254" s="3">
        <v>1558090</v>
      </c>
      <c r="C1254" s="3">
        <f>IF(Tabla1[[#This Row],[No. REG.]]="","",1)</f>
        <v>1</v>
      </c>
      <c r="D1254" s="3" t="s">
        <v>46</v>
      </c>
      <c r="E1254" s="3">
        <f>IF(Tabla1[[#This Row],[STATUS]]="","",VLOOKUP(D1254,Estatus!$A$2:$B$13,2,0))</f>
        <v>10</v>
      </c>
      <c r="F1254" s="3">
        <f>IF(Tabla1[[#This Row],[STATUS]]="","",VLOOKUP(D1254,Estatus!$A$2:$I$12,9,0))</f>
        <v>1</v>
      </c>
      <c r="G1254" s="12" t="s">
        <v>6249</v>
      </c>
      <c r="H1254" s="7">
        <v>42150</v>
      </c>
      <c r="I1254" s="80">
        <f t="shared" si="380"/>
        <v>2015</v>
      </c>
      <c r="J1254" s="80">
        <f t="shared" si="381"/>
        <v>5</v>
      </c>
      <c r="K1254" s="80">
        <f t="shared" si="382"/>
        <v>26</v>
      </c>
      <c r="L1254" s="80" t="str">
        <f t="shared" si="383"/>
        <v>05</v>
      </c>
      <c r="M1254" s="80">
        <f t="shared" si="384"/>
        <v>26</v>
      </c>
      <c r="N1254" s="80" t="str">
        <f t="shared" si="385"/>
        <v>'2015-05-26'</v>
      </c>
      <c r="O1254" s="80" t="str">
        <f t="shared" si="386"/>
        <v>'2015-05-26 00:00:00'</v>
      </c>
      <c r="P1254" s="7">
        <v>45803</v>
      </c>
      <c r="Q1254" s="80">
        <f t="shared" si="387"/>
        <v>2025</v>
      </c>
      <c r="R1254" s="80">
        <f t="shared" si="388"/>
        <v>5</v>
      </c>
      <c r="S1254" s="80">
        <f t="shared" si="389"/>
        <v>26</v>
      </c>
      <c r="T1254" s="80" t="str">
        <f t="shared" si="390"/>
        <v>05</v>
      </c>
      <c r="U1254" s="80">
        <f t="shared" si="391"/>
        <v>26</v>
      </c>
      <c r="V1254" s="80" t="str">
        <f t="shared" si="392"/>
        <v>'2025-05-26'</v>
      </c>
      <c r="W1254" s="80"/>
      <c r="X1254" s="80" t="str">
        <f t="shared" si="393"/>
        <v>null</v>
      </c>
      <c r="Y1254" s="12" t="s">
        <v>6250</v>
      </c>
      <c r="Z1254" s="125">
        <f>IFERROR(IF(Y1254="","null",VLOOKUP(Y1254,Marcas!$A$2:$C$2024,2,0)),"")</f>
        <v>761</v>
      </c>
      <c r="AA1254" s="3" t="s">
        <v>6250</v>
      </c>
      <c r="AB1254" s="3">
        <f>IFERROR(IF(AA1254="","",IF(AA1254="EMPORIO LEGAL",1,VLOOKUP(AA1254,Clientes!$A$2:$B$1190,2,0))),"")</f>
        <v>537</v>
      </c>
      <c r="AC1254" s="3">
        <f>IFERROR(IF(Tabla1[[#This Row],[id_control]]="null","",VLOOKUP(CONCATENATE(Tabla1[[#This Row],[CLIENTE]],"-",Tabla1[[#This Row],[id_control]]),Hoja1!$C$2:$D$1994,2,0)),"")</f>
        <v>1254</v>
      </c>
      <c r="AD1254" s="3" t="s">
        <v>6251</v>
      </c>
      <c r="AE1254" s="8" t="s">
        <v>6252</v>
      </c>
      <c r="AF1254" s="4" t="s">
        <v>6253</v>
      </c>
      <c r="AG1254" s="3"/>
      <c r="AH1254" s="3"/>
      <c r="AI1254" s="3"/>
      <c r="AJ1254" s="3"/>
      <c r="AK1254" s="3"/>
      <c r="AL1254" s="3">
        <v>6144401250</v>
      </c>
      <c r="AM1254" s="6"/>
      <c r="AN1254" s="6"/>
      <c r="AO1254" s="6"/>
      <c r="AP1254" s="6"/>
      <c r="AQ1254" s="8">
        <v>6141975842</v>
      </c>
      <c r="AR1254" s="8">
        <v>6141812300</v>
      </c>
      <c r="AS1254" s="6"/>
      <c r="AT1254" s="6"/>
      <c r="AU1254" s="6"/>
      <c r="AV1254" s="6" t="s">
        <v>6254</v>
      </c>
      <c r="AW1254" s="6"/>
      <c r="AX1254" s="6"/>
      <c r="AY1254" s="6"/>
      <c r="AZ1254" s="6"/>
      <c r="BA1254" s="6"/>
      <c r="BB1254" s="6"/>
      <c r="BC1254" s="6"/>
      <c r="BD1254" s="6" t="s">
        <v>6255</v>
      </c>
      <c r="BE1254" s="8">
        <v>1253</v>
      </c>
      <c r="BF1254" s="6" t="str">
        <f t="shared" si="394"/>
        <v>insert into bitacoras_estatus (numero_expediente, numero_registro, representante, fecha_inicio, fecha_vencimiento, id_cliente, id_admin, id_bitacoras_estatus, id_estatus, id_clase, id_marca, created_at, updated_at) values('1614077','1558090','MÓNICA GABRIELA LUCERO HOLGUÍN','2015-05-26','2025-05-26','537','2','1','1',null,761,'2015-05-26 00:00:00','2015-05-26 00:00:00');</v>
      </c>
      <c r="BG1254" s="6" t="str">
        <f t="shared" si="395"/>
        <v>insert into servicios_comentarios (comentario, id_admin, id_estatus, created_at, updated_at) values('CLASE 41. ENTREGADO 24 DE NOV 15',1,1253,'2015-05-26 00:00:00','2015-05-26 00:00:00');</v>
      </c>
      <c r="BH1254" s="6" t="str">
        <f t="shared" si="396"/>
        <v>insert into servicios_comentarios (comentario, id_admin, id_estatus, created_at, updated_at) values('6144401250 CEL:6141975842 CONTACTO HUMBERTO FUENTES HUERTA, MÓNICA LUCERO CEL: 6141812300',1,1253,'2015-05-26 00:00:00','2015-05-26 00:00:00');</v>
      </c>
      <c r="BI1254" s="137" t="str">
        <f t="shared" si="397"/>
        <v>update bitacoras_estatus set comprobacion_uso = 1, id_estatus=10 where id=1253;</v>
      </c>
      <c r="BJ1254" s="137" t="str">
        <f t="shared" si="398"/>
        <v>update bitacoras_estatus set numero_expediente = '1614077', numero_registro = '1558090', id_estatus = 10, fecha_inicio = '2015-05-26', fecha_vencimiento ='2025-05-26', created_at ='2015-05-26 00:00:00', updated_at ='2015-05-26 00:00:00', id_clase=null, id_marca=761, id_cliente=537, vigencia = 1 where id =1253;</v>
      </c>
      <c r="BK1254" s="137" t="str">
        <f t="shared" si="399"/>
        <v>update bitacoras_estatus set id_estatus = 10 where id =1253;</v>
      </c>
    </row>
    <row r="1255" spans="1:63" ht="27">
      <c r="A1255" s="3">
        <v>1614090</v>
      </c>
      <c r="B1255" s="3">
        <v>1560240</v>
      </c>
      <c r="C1255" s="3">
        <f>IF(Tabla1[[#This Row],[No. REG.]]="","",1)</f>
        <v>1</v>
      </c>
      <c r="D1255" s="3" t="s">
        <v>46</v>
      </c>
      <c r="E1255" s="3">
        <f>IF(Tabla1[[#This Row],[STATUS]]="","",VLOOKUP(D1255,Estatus!$A$2:$B$13,2,0))</f>
        <v>10</v>
      </c>
      <c r="F1255" s="3">
        <f>IF(Tabla1[[#This Row],[STATUS]]="","",VLOOKUP(D1255,Estatus!$A$2:$I$12,9,0))</f>
        <v>1</v>
      </c>
      <c r="G1255" s="12" t="s">
        <v>6256</v>
      </c>
      <c r="H1255" s="7">
        <v>42150</v>
      </c>
      <c r="I1255" s="80">
        <f t="shared" si="380"/>
        <v>2015</v>
      </c>
      <c r="J1255" s="80">
        <f t="shared" si="381"/>
        <v>5</v>
      </c>
      <c r="K1255" s="80">
        <f t="shared" si="382"/>
        <v>26</v>
      </c>
      <c r="L1255" s="80" t="str">
        <f t="shared" si="383"/>
        <v>05</v>
      </c>
      <c r="M1255" s="80">
        <f t="shared" si="384"/>
        <v>26</v>
      </c>
      <c r="N1255" s="80" t="str">
        <f t="shared" si="385"/>
        <v>'2015-05-26'</v>
      </c>
      <c r="O1255" s="80" t="str">
        <f t="shared" si="386"/>
        <v>'2015-05-26 00:00:00'</v>
      </c>
      <c r="P1255" s="7">
        <v>45803</v>
      </c>
      <c r="Q1255" s="80">
        <f t="shared" si="387"/>
        <v>2025</v>
      </c>
      <c r="R1255" s="80">
        <f t="shared" si="388"/>
        <v>5</v>
      </c>
      <c r="S1255" s="80">
        <f t="shared" si="389"/>
        <v>26</v>
      </c>
      <c r="T1255" s="80" t="str">
        <f t="shared" si="390"/>
        <v>05</v>
      </c>
      <c r="U1255" s="80">
        <f t="shared" si="391"/>
        <v>26</v>
      </c>
      <c r="V1255" s="80" t="str">
        <f t="shared" si="392"/>
        <v>'2025-05-26'</v>
      </c>
      <c r="W1255" s="80">
        <v>43</v>
      </c>
      <c r="X1255" s="80">
        <f t="shared" si="393"/>
        <v>43</v>
      </c>
      <c r="Y1255" s="12" t="s">
        <v>6257</v>
      </c>
      <c r="Z1255" s="125">
        <f>IFERROR(IF(Y1255="","null",VLOOKUP(Y1255,Marcas!$A$2:$C$2024,2,0)),"")</f>
        <v>791</v>
      </c>
      <c r="AA1255" t="s">
        <v>3030</v>
      </c>
      <c r="AB1255" s="3">
        <f>IFERROR(IF(AA1255="","",IF(AA1255="EMPORIO LEGAL",1,VLOOKUP(AA1255,Clientes!$A$2:$B$1190,2,0))),"")</f>
        <v>557</v>
      </c>
      <c r="AC1255" s="3">
        <f>IFERROR(IF(Tabla1[[#This Row],[id_control]]="null","",VLOOKUP(CONCATENATE(Tabla1[[#This Row],[CLIENTE]],"-",Tabla1[[#This Row],[id_control]]),Hoja1!$C$2:$D$1994,2,0)),"")</f>
        <v>1255</v>
      </c>
      <c r="AD1255" s="3" t="s">
        <v>6258</v>
      </c>
      <c r="AE1255" s="8" t="s">
        <v>6259</v>
      </c>
      <c r="AF1255" s="3"/>
      <c r="AG1255" s="3"/>
      <c r="AH1255" s="3"/>
      <c r="AI1255" s="3"/>
      <c r="AJ1255" s="3"/>
      <c r="AK1255" s="3"/>
      <c r="AL1255" s="3">
        <v>6622132881</v>
      </c>
      <c r="AM1255" s="6"/>
      <c r="AN1255" s="6"/>
      <c r="AO1255" s="6"/>
      <c r="AP1255" s="6"/>
      <c r="AQ1255" s="8">
        <v>6621240857</v>
      </c>
      <c r="AR1255" s="6"/>
      <c r="AS1255" s="6"/>
      <c r="AT1255" s="6"/>
      <c r="AU1255" s="6"/>
      <c r="AV1255" s="6" t="s">
        <v>6260</v>
      </c>
      <c r="AW1255" s="6"/>
      <c r="AX1255" s="6"/>
      <c r="AY1255" s="6"/>
      <c r="AZ1255" s="6"/>
      <c r="BA1255" s="6"/>
      <c r="BB1255" s="6"/>
      <c r="BC1255" s="6"/>
      <c r="BD1255" s="6" t="s">
        <v>6261</v>
      </c>
      <c r="BE1255" s="8">
        <v>1254</v>
      </c>
      <c r="BF1255" s="6" t="str">
        <f t="shared" si="394"/>
        <v>insert into bitacoras_estatus (numero_expediente, numero_registro, representante, fecha_inicio, fecha_vencimiento, id_cliente, id_admin, id_bitacoras_estatus, id_estatus, id_clase, id_marca, created_at, updated_at) values('1614090','1560240','CÉSAR RENÉ CONTRERAS PAVLOVICH','2015-05-26','2025-05-26','557','2','1','1',43,791,'2015-05-26 00:00:00','2015-05-26 00:00:00');</v>
      </c>
      <c r="BG1255" s="6" t="str">
        <f t="shared" si="395"/>
        <v>insert into servicios_comentarios (comentario, id_admin, id_estatus, created_at, updated_at) values('CLASE 43 titulo recibido 19/10/15 TITULO ENVIADO EL 27/10/15',1,1254,'2015-05-26 00:00:00','2015-05-26 00:00:00');</v>
      </c>
      <c r="BH1255" s="6" t="str">
        <f t="shared" si="396"/>
        <v>insert into servicios_comentarios (comentario, id_admin, id_estatus, created_at, updated_at) values('6622132881 CEL 6621240857 CONTACTO:VANIA CONTRERAS VIDALES Y CÉSAR RENÉ CONTRERAS PAVLOVICH',1,1254,'2015-05-26 00:00:00','2015-05-26 00:00:00');</v>
      </c>
      <c r="BI1255" s="137" t="str">
        <f t="shared" si="397"/>
        <v>update bitacoras_estatus set comprobacion_uso = 1, id_estatus=10 where id=1254;</v>
      </c>
      <c r="BJ1255" s="137" t="str">
        <f t="shared" si="398"/>
        <v>update bitacoras_estatus set numero_expediente = '1614090', numero_registro = '1560240', id_estatus = 10, fecha_inicio = '2015-05-26', fecha_vencimiento ='2025-05-26', created_at ='2015-05-26 00:00:00', updated_at ='2015-05-26 00:00:00', id_clase=43, id_marca=791, id_cliente=557, vigencia = 1 where id =1254;</v>
      </c>
      <c r="BK1255" s="137" t="str">
        <f t="shared" si="399"/>
        <v>update bitacoras_estatus set id_estatus = 10 where id =1254;</v>
      </c>
    </row>
    <row r="1256" spans="1:63">
      <c r="A1256" s="3">
        <v>1614167</v>
      </c>
      <c r="B1256" s="3">
        <v>1561932</v>
      </c>
      <c r="C1256" s="3">
        <f>IF(Tabla1[[#This Row],[No. REG.]]="","",1)</f>
        <v>1</v>
      </c>
      <c r="D1256" s="3" t="s">
        <v>46</v>
      </c>
      <c r="E1256" s="3">
        <f>IF(Tabla1[[#This Row],[STATUS]]="","",VLOOKUP(D1256,Estatus!$A$2:$B$13,2,0))</f>
        <v>10</v>
      </c>
      <c r="F1256" s="3">
        <f>IF(Tabla1[[#This Row],[STATUS]]="","",VLOOKUP(D1256,Estatus!$A$2:$I$12,9,0))</f>
        <v>1</v>
      </c>
      <c r="G1256" s="12" t="s">
        <v>6262</v>
      </c>
      <c r="H1256" s="7">
        <v>42150</v>
      </c>
      <c r="I1256" s="80">
        <f t="shared" si="380"/>
        <v>2015</v>
      </c>
      <c r="J1256" s="80">
        <f t="shared" si="381"/>
        <v>5</v>
      </c>
      <c r="K1256" s="80">
        <f t="shared" si="382"/>
        <v>26</v>
      </c>
      <c r="L1256" s="80" t="str">
        <f t="shared" si="383"/>
        <v>05</v>
      </c>
      <c r="M1256" s="80">
        <f t="shared" si="384"/>
        <v>26</v>
      </c>
      <c r="N1256" s="80" t="str">
        <f t="shared" si="385"/>
        <v>'2015-05-26'</v>
      </c>
      <c r="O1256" s="80" t="str">
        <f t="shared" si="386"/>
        <v>'2015-05-26 00:00:00'</v>
      </c>
      <c r="P1256" s="7">
        <v>45803</v>
      </c>
      <c r="Q1256" s="80">
        <f t="shared" si="387"/>
        <v>2025</v>
      </c>
      <c r="R1256" s="80">
        <f t="shared" si="388"/>
        <v>5</v>
      </c>
      <c r="S1256" s="80">
        <f t="shared" si="389"/>
        <v>26</v>
      </c>
      <c r="T1256" s="80" t="str">
        <f t="shared" si="390"/>
        <v>05</v>
      </c>
      <c r="U1256" s="80">
        <f t="shared" si="391"/>
        <v>26</v>
      </c>
      <c r="V1256" s="80" t="str">
        <f t="shared" si="392"/>
        <v>'2025-05-26'</v>
      </c>
      <c r="W1256" s="80">
        <v>35</v>
      </c>
      <c r="X1256" s="80">
        <f t="shared" si="393"/>
        <v>35</v>
      </c>
      <c r="Y1256" s="12" t="s">
        <v>6257</v>
      </c>
      <c r="Z1256" s="125">
        <f>IFERROR(IF(Y1256="","null",VLOOKUP(Y1256,Marcas!$A$2:$C$2024,2,0)),"")</f>
        <v>791</v>
      </c>
      <c r="AA1256" t="s">
        <v>3030</v>
      </c>
      <c r="AB1256" s="3">
        <f>IFERROR(IF(AA1256="","",IF(AA1256="EMPORIO LEGAL",1,VLOOKUP(AA1256,Clientes!$A$2:$B$1190,2,0))),"")</f>
        <v>557</v>
      </c>
      <c r="AC1256" s="3">
        <f>IFERROR(IF(Tabla1[[#This Row],[id_control]]="null","",VLOOKUP(CONCATENATE(Tabla1[[#This Row],[CLIENTE]],"-",Tabla1[[#This Row],[id_control]]),Hoja1!$C$2:$D$1994,2,0)),"")</f>
        <v>1255</v>
      </c>
      <c r="AD1256" s="3" t="s">
        <v>6258</v>
      </c>
      <c r="AE1256" s="3"/>
      <c r="AF1256" s="3"/>
      <c r="AG1256" s="3"/>
      <c r="AH1256" s="3"/>
      <c r="AI1256" s="3"/>
      <c r="AJ1256" s="3"/>
      <c r="AK1256" s="3"/>
      <c r="AL1256" s="3">
        <v>6622132881</v>
      </c>
      <c r="AM1256" s="6"/>
      <c r="AN1256" s="6"/>
      <c r="AO1256" s="6"/>
      <c r="AP1256" s="6"/>
      <c r="AQ1256" s="11" t="s">
        <v>6263</v>
      </c>
      <c r="AR1256" s="11">
        <v>6621240857</v>
      </c>
      <c r="AS1256" s="6"/>
      <c r="AT1256" s="6"/>
      <c r="AU1256" s="6"/>
      <c r="AV1256" s="4" t="s">
        <v>6260</v>
      </c>
      <c r="AW1256" s="15" t="s">
        <v>6264</v>
      </c>
      <c r="AX1256" s="6"/>
      <c r="AY1256" s="6"/>
      <c r="AZ1256" s="6"/>
      <c r="BA1256" s="6"/>
      <c r="BB1256" s="6"/>
      <c r="BC1256" s="6"/>
      <c r="BD1256" s="8" t="s">
        <v>6265</v>
      </c>
      <c r="BE1256" s="8">
        <v>1255</v>
      </c>
      <c r="BF1256" s="6" t="str">
        <f t="shared" si="394"/>
        <v>insert into bitacoras_estatus (numero_expediente, numero_registro, representante, fecha_inicio, fecha_vencimiento, id_cliente, id_admin, id_bitacoras_estatus, id_estatus, id_clase, id_marca, created_at, updated_at) values('1614167','1561932','CÉSAR RENÉ CONTRERAS PAVLOVICH','2015-05-26','2025-05-26','557','2','1','1',35,791,'2015-05-26 00:00:00','2015-05-26 00:00:00');</v>
      </c>
      <c r="BG1256" s="6" t="str">
        <f t="shared" si="395"/>
        <v>insert into servicios_comentarios (comentario, id_admin, id_estatus, created_at, updated_at) values('CLASE 35 TITULO RECIBIDO 09/09/2015',1,1255,'2015-05-26 00:00:00','2015-05-26 00:00:00');</v>
      </c>
      <c r="BH1256" s="6" t="str">
        <f t="shared" si="396"/>
        <v>insert into servicios_comentarios (comentario, id_admin, id_estatus, created_at, updated_at) values('6622132881, 662 2 17 1801 CEL 6621240857 CONTACTO:VANIA CONTRERAS VIDALES Y CÉSAR RENÉ CONTRERAS PAVLOVICH',1,1255,'2015-05-26 00:00:00','2015-05-26 00:00:00');</v>
      </c>
      <c r="BI1256" s="137" t="str">
        <f t="shared" si="397"/>
        <v>update bitacoras_estatus set comprobacion_uso = 1, id_estatus=10 where id=1255;</v>
      </c>
      <c r="BJ1256" s="137" t="str">
        <f t="shared" si="398"/>
        <v>update bitacoras_estatus set numero_expediente = '1614167', numero_registro = '1561932', id_estatus = 10, fecha_inicio = '2015-05-26', fecha_vencimiento ='2025-05-26', created_at ='2015-05-26 00:00:00', updated_at ='2015-05-26 00:00:00', id_clase=35, id_marca=791, id_cliente=557, vigencia = 1 where id =1255;</v>
      </c>
      <c r="BK1256" s="137" t="str">
        <f t="shared" si="399"/>
        <v>update bitacoras_estatus set id_estatus = 10 where id =1255;</v>
      </c>
    </row>
    <row r="1257" spans="1:63" ht="27">
      <c r="A1257" s="3">
        <v>1614069</v>
      </c>
      <c r="B1257" s="3">
        <v>1567218</v>
      </c>
      <c r="C1257" s="3">
        <f>IF(Tabla1[[#This Row],[No. REG.]]="","",1)</f>
        <v>1</v>
      </c>
      <c r="D1257" s="3" t="s">
        <v>46</v>
      </c>
      <c r="E1257" s="3">
        <f>IF(Tabla1[[#This Row],[STATUS]]="","",VLOOKUP(D1257,Estatus!$A$2:$B$13,2,0))</f>
        <v>10</v>
      </c>
      <c r="F1257" s="3">
        <f>IF(Tabla1[[#This Row],[STATUS]]="","",VLOOKUP(D1257,Estatus!$A$2:$I$12,9,0))</f>
        <v>1</v>
      </c>
      <c r="G1257" s="12" t="s">
        <v>6266</v>
      </c>
      <c r="H1257" s="7">
        <v>42150</v>
      </c>
      <c r="I1257" s="80">
        <f t="shared" si="380"/>
        <v>2015</v>
      </c>
      <c r="J1257" s="80">
        <f t="shared" si="381"/>
        <v>5</v>
      </c>
      <c r="K1257" s="80">
        <f t="shared" si="382"/>
        <v>26</v>
      </c>
      <c r="L1257" s="80" t="str">
        <f t="shared" si="383"/>
        <v>05</v>
      </c>
      <c r="M1257" s="80">
        <f t="shared" si="384"/>
        <v>26</v>
      </c>
      <c r="N1257" s="80" t="str">
        <f t="shared" si="385"/>
        <v>'2015-05-26'</v>
      </c>
      <c r="O1257" s="80" t="str">
        <f t="shared" si="386"/>
        <v>'2015-05-26 00:00:00'</v>
      </c>
      <c r="P1257" s="7">
        <v>45803</v>
      </c>
      <c r="Q1257" s="80">
        <f t="shared" si="387"/>
        <v>2025</v>
      </c>
      <c r="R1257" s="80">
        <f t="shared" si="388"/>
        <v>5</v>
      </c>
      <c r="S1257" s="80">
        <f t="shared" si="389"/>
        <v>26</v>
      </c>
      <c r="T1257" s="80" t="str">
        <f t="shared" si="390"/>
        <v>05</v>
      </c>
      <c r="U1257" s="80">
        <f t="shared" si="391"/>
        <v>26</v>
      </c>
      <c r="V1257" s="80" t="str">
        <f t="shared" si="392"/>
        <v>'2025-05-26'</v>
      </c>
      <c r="W1257" s="80">
        <v>42</v>
      </c>
      <c r="X1257" s="80">
        <f t="shared" si="393"/>
        <v>42</v>
      </c>
      <c r="Y1257" s="3" t="s">
        <v>6267</v>
      </c>
      <c r="Z1257" s="124">
        <f>IFERROR(IF(Y1257="","null",VLOOKUP(Y1257,Marcas!$A$2:$C$2024,2,0)),"")</f>
        <v>811</v>
      </c>
      <c r="AA1257" s="3" t="s">
        <v>6268</v>
      </c>
      <c r="AB1257" s="3">
        <f>IFERROR(IF(AA1257="","",IF(AA1257="EMPORIO LEGAL",1,VLOOKUP(AA1257,Clientes!$A$2:$B$1190,2,0))),"")</f>
        <v>926</v>
      </c>
      <c r="AC1257" s="3">
        <f>IFERROR(IF(Tabla1[[#This Row],[id_control]]="null","",VLOOKUP(CONCATENATE(Tabla1[[#This Row],[CLIENTE]],"-",Tabla1[[#This Row],[id_control]]),Hoja1!$C$2:$D$1994,2,0)),"")</f>
        <v>1257</v>
      </c>
      <c r="AD1257" s="3" t="s">
        <v>6269</v>
      </c>
      <c r="AE1257" s="3"/>
      <c r="AF1257" s="3"/>
      <c r="AG1257" s="3"/>
      <c r="AH1257" s="3"/>
      <c r="AI1257" s="3"/>
      <c r="AJ1257" s="3"/>
      <c r="AK1257" s="3"/>
      <c r="AL1257" s="3">
        <v>6144133067</v>
      </c>
      <c r="AM1257" s="6"/>
      <c r="AN1257" s="6"/>
      <c r="AO1257" s="6"/>
      <c r="AP1257" s="6"/>
      <c r="AQ1257" s="5">
        <v>6144065605</v>
      </c>
      <c r="AR1257" s="6"/>
      <c r="AS1257" s="6"/>
      <c r="AT1257" s="6"/>
      <c r="AU1257" s="6"/>
      <c r="AV1257" s="6" t="s">
        <v>6270</v>
      </c>
      <c r="AW1257" s="6"/>
      <c r="AX1257" s="6"/>
      <c r="AY1257" s="6"/>
      <c r="AZ1257" s="6"/>
      <c r="BA1257" s="6"/>
      <c r="BB1257" s="6"/>
      <c r="BC1257" s="6"/>
      <c r="BD1257" s="6" t="s">
        <v>6271</v>
      </c>
      <c r="BE1257" s="8">
        <v>1256</v>
      </c>
      <c r="BF1257" s="6" t="str">
        <f t="shared" si="394"/>
        <v>insert into bitacoras_estatus (numero_expediente, numero_registro, representante, fecha_inicio, fecha_vencimiento, id_cliente, id_admin, id_bitacoras_estatus, id_estatus, id_clase, id_marca, created_at, updated_at) values('1614069','1567218','JAVIER SÁENZ HERNÁNDEZ','2015-05-26','2025-05-26','926','2','1','1',42,811,'2015-05-26 00:00:00','2015-05-26 00:00:00');</v>
      </c>
      <c r="BG1257" s="6" t="str">
        <f t="shared" si="395"/>
        <v>insert into servicios_comentarios (comentario, id_admin, id_estatus, created_at, updated_at) values('CLASE 42 TITULO RECIBIDO EL 19 OCT 15 titulo entregado el 11 de febrero del 2016',1,1256,'2015-05-26 00:00:00','2015-05-26 00:00:00');</v>
      </c>
      <c r="BH1257" s="6" t="str">
        <f t="shared" si="396"/>
        <v>insert into servicios_comentarios (comentario, id_admin, id_estatus, created_at, updated_at) values('6144133067 CEL:6144065605',1,1256,'2015-05-26 00:00:00','2015-05-26 00:00:00');</v>
      </c>
      <c r="BI1257" s="137" t="str">
        <f t="shared" si="397"/>
        <v>update bitacoras_estatus set comprobacion_uso = 1, id_estatus=10 where id=1256;</v>
      </c>
      <c r="BJ1257" s="137" t="str">
        <f t="shared" si="398"/>
        <v>update bitacoras_estatus set numero_expediente = '1614069', numero_registro = '1567218', id_estatus = 10, fecha_inicio = '2015-05-26', fecha_vencimiento ='2025-05-26', created_at ='2015-05-26 00:00:00', updated_at ='2015-05-26 00:00:00', id_clase=42, id_marca=811, id_cliente=926, vigencia = 1 where id =1256;</v>
      </c>
      <c r="BK1257" s="137" t="str">
        <f t="shared" si="399"/>
        <v>update bitacoras_estatus set id_estatus = 10 where id =1256;</v>
      </c>
    </row>
    <row r="1258" spans="1:63" ht="40">
      <c r="A1258" s="6">
        <v>1614070</v>
      </c>
      <c r="B1258" s="6"/>
      <c r="C1258" s="6" t="str">
        <f>IF(Tabla1[[#This Row],[No. REG.]]="","",1)</f>
        <v/>
      </c>
      <c r="D1258" s="3" t="s">
        <v>34</v>
      </c>
      <c r="E1258" s="3">
        <f>IF(Tabla1[[#This Row],[STATUS]]="","",VLOOKUP(D1258,Estatus!$A$2:$B$13,2,0))</f>
        <v>5</v>
      </c>
      <c r="F1258" s="3">
        <f>IF(Tabla1[[#This Row],[STATUS]]="","",VLOOKUP(D1258,Estatus!$A$2:$I$12,9,0))</f>
        <v>0</v>
      </c>
      <c r="G1258" s="12" t="s">
        <v>6272</v>
      </c>
      <c r="H1258" s="7">
        <v>42150</v>
      </c>
      <c r="I1258" s="80">
        <f t="shared" si="380"/>
        <v>2015</v>
      </c>
      <c r="J1258" s="80">
        <f t="shared" si="381"/>
        <v>5</v>
      </c>
      <c r="K1258" s="80">
        <f t="shared" si="382"/>
        <v>26</v>
      </c>
      <c r="L1258" s="80" t="str">
        <f t="shared" si="383"/>
        <v>05</v>
      </c>
      <c r="M1258" s="80">
        <f t="shared" si="384"/>
        <v>26</v>
      </c>
      <c r="N1258" s="80" t="str">
        <f t="shared" si="385"/>
        <v>'2015-05-26'</v>
      </c>
      <c r="O1258" s="80" t="str">
        <f t="shared" si="386"/>
        <v>'2015-05-26 00:00:00'</v>
      </c>
      <c r="P1258" s="7">
        <v>45803</v>
      </c>
      <c r="Q1258" s="80">
        <f t="shared" si="387"/>
        <v>2025</v>
      </c>
      <c r="R1258" s="80">
        <f t="shared" si="388"/>
        <v>5</v>
      </c>
      <c r="S1258" s="80">
        <f t="shared" si="389"/>
        <v>26</v>
      </c>
      <c r="T1258" s="80" t="str">
        <f t="shared" si="390"/>
        <v>05</v>
      </c>
      <c r="U1258" s="80">
        <f t="shared" si="391"/>
        <v>26</v>
      </c>
      <c r="V1258" s="80" t="str">
        <f t="shared" si="392"/>
        <v>'2025-05-26'</v>
      </c>
      <c r="W1258" s="80">
        <v>35</v>
      </c>
      <c r="X1258" s="80">
        <f t="shared" si="393"/>
        <v>35</v>
      </c>
      <c r="Y1258" s="6" t="s">
        <v>6267</v>
      </c>
      <c r="Z1258" s="123">
        <f>IFERROR(IF(Y1258="","null",VLOOKUP(Y1258,Marcas!$A$2:$C$2024,2,0)),"")</f>
        <v>811</v>
      </c>
      <c r="AA1258" s="6" t="s">
        <v>6268</v>
      </c>
      <c r="AB1258" s="6">
        <f>IFERROR(IF(AA1258="","",IF(AA1258="EMPORIO LEGAL",1,VLOOKUP(AA1258,Clientes!$A$2:$B$1190,2,0))),"")</f>
        <v>926</v>
      </c>
      <c r="AC1258" s="6">
        <f>IFERROR(IF(Tabla1[[#This Row],[id_control]]="null","",VLOOKUP(CONCATENATE(Tabla1[[#This Row],[CLIENTE]],"-",Tabla1[[#This Row],[id_control]]),Hoja1!$C$2:$D$1994,2,0)),"")</f>
        <v>1257</v>
      </c>
      <c r="AD1258" s="6" t="s">
        <v>6269</v>
      </c>
      <c r="AE1258" s="6"/>
      <c r="AF1258" s="6"/>
      <c r="AG1258" s="6"/>
      <c r="AH1258" s="6"/>
      <c r="AI1258" s="6"/>
      <c r="AJ1258" s="6"/>
      <c r="AK1258" s="6"/>
      <c r="AL1258" s="3">
        <v>6144133067</v>
      </c>
      <c r="AM1258" s="6"/>
      <c r="AN1258" s="6"/>
      <c r="AO1258" s="6"/>
      <c r="AP1258" s="6"/>
      <c r="AQ1258" s="8">
        <v>6144065605</v>
      </c>
      <c r="AR1258" s="6"/>
      <c r="AS1258" s="6"/>
      <c r="AT1258" s="6"/>
      <c r="AU1258" s="6"/>
      <c r="AV1258" s="6" t="s">
        <v>6270</v>
      </c>
      <c r="AW1258" s="6"/>
      <c r="AX1258" s="6"/>
      <c r="AY1258" s="6"/>
      <c r="AZ1258" s="6"/>
      <c r="BA1258" s="6"/>
      <c r="BB1258" s="6"/>
      <c r="BC1258" s="6"/>
      <c r="BD1258" s="8" t="s">
        <v>6271</v>
      </c>
      <c r="BE1258" s="8">
        <v>1257</v>
      </c>
      <c r="BF1258" s="6" t="str">
        <f t="shared" si="394"/>
        <v>insert into bitacoras_estatus (numero_expediente, numero_registro, representante, fecha_inicio, fecha_vencimiento, id_cliente, id_admin, id_bitacoras_estatus, id_estatus, id_clase, id_marca, created_at, updated_at) values('1614070','','JAVIER SÁENZ HERNÁNDEZ','2015-05-26','2025-05-26','926','2','1','1',35,811,'2015-05-26 00:00:00','2015-05-26 00:00:00');</v>
      </c>
      <c r="BG1258" s="6" t="str">
        <f t="shared" si="395"/>
        <v>insert into servicios_comentarios (comentario, id_admin, id_estatus, created_at, updated_at) values('CLASE 35 ANTERIORIDAD RECCIBIDA 13/10/15 PRESENTADA EL 27/11/15, NEGATIVA RECIBIDA 21/06/16',1,1257,'2015-05-26 00:00:00','2015-05-26 00:00:00');</v>
      </c>
      <c r="BH1258" s="6" t="str">
        <f t="shared" si="396"/>
        <v>insert into servicios_comentarios (comentario, id_admin, id_estatus, created_at, updated_at) values('6144133067 CEL:6144065605',1,1257,'2015-05-26 00:00:00','2015-05-26 00:00:00');</v>
      </c>
      <c r="BI1258" s="137" t="str">
        <f t="shared" si="397"/>
        <v>update bitacoras_estatus set comprobacion_uso = 1, id_estatus=5 where id=1257;</v>
      </c>
      <c r="BJ1258" s="137" t="str">
        <f t="shared" si="398"/>
        <v>update bitacoras_estatus set numero_expediente = '1614070', numero_registro = '', id_estatus = 5, fecha_inicio = '2015-05-26', fecha_vencimiento ='2025-05-26', created_at ='2015-05-26 00:00:00', updated_at ='2015-05-26 00:00:00', id_clase=35, id_marca=811, id_cliente=926, vigencia = 0 where id =1257;</v>
      </c>
      <c r="BK1258" s="137" t="str">
        <f t="shared" si="399"/>
        <v>update bitacoras_estatus set id_estatus = 5 where id =1257;</v>
      </c>
    </row>
    <row r="1259" spans="1:63" ht="53">
      <c r="A1259" s="6">
        <v>1614084</v>
      </c>
      <c r="B1259" s="3"/>
      <c r="C1259" s="3" t="str">
        <f>IF(Tabla1[[#This Row],[No. REG.]]="","",1)</f>
        <v/>
      </c>
      <c r="D1259" s="3" t="s">
        <v>34</v>
      </c>
      <c r="E1259" s="3">
        <f>IF(Tabla1[[#This Row],[STATUS]]="","",VLOOKUP(D1259,Estatus!$A$2:$B$13,2,0))</f>
        <v>5</v>
      </c>
      <c r="F1259" s="3">
        <f>IF(Tabla1[[#This Row],[STATUS]]="","",VLOOKUP(D1259,Estatus!$A$2:$I$12,9,0))</f>
        <v>0</v>
      </c>
      <c r="G1259" s="12" t="s">
        <v>6273</v>
      </c>
      <c r="H1259" s="7">
        <v>42150</v>
      </c>
      <c r="I1259" s="80">
        <f t="shared" si="380"/>
        <v>2015</v>
      </c>
      <c r="J1259" s="80">
        <f t="shared" si="381"/>
        <v>5</v>
      </c>
      <c r="K1259" s="80">
        <f t="shared" si="382"/>
        <v>26</v>
      </c>
      <c r="L1259" s="80" t="str">
        <f t="shared" si="383"/>
        <v>05</v>
      </c>
      <c r="M1259" s="80">
        <f t="shared" si="384"/>
        <v>26</v>
      </c>
      <c r="N1259" s="80" t="str">
        <f t="shared" si="385"/>
        <v>'2015-05-26'</v>
      </c>
      <c r="O1259" s="80" t="str">
        <f t="shared" si="386"/>
        <v>'2015-05-26 00:00:00'</v>
      </c>
      <c r="P1259" s="7">
        <v>45803</v>
      </c>
      <c r="Q1259" s="80">
        <f t="shared" si="387"/>
        <v>2025</v>
      </c>
      <c r="R1259" s="80">
        <f t="shared" si="388"/>
        <v>5</v>
      </c>
      <c r="S1259" s="80">
        <f t="shared" si="389"/>
        <v>26</v>
      </c>
      <c r="T1259" s="80" t="str">
        <f t="shared" si="390"/>
        <v>05</v>
      </c>
      <c r="U1259" s="80">
        <f t="shared" si="391"/>
        <v>26</v>
      </c>
      <c r="V1259" s="80" t="str">
        <f t="shared" si="392"/>
        <v>'2025-05-26'</v>
      </c>
      <c r="W1259" s="80">
        <v>43</v>
      </c>
      <c r="X1259" s="80">
        <f t="shared" si="393"/>
        <v>43</v>
      </c>
      <c r="Y1259" s="6" t="s">
        <v>6274</v>
      </c>
      <c r="Z1259" s="123">
        <f>IFERROR(IF(Y1259="","null",VLOOKUP(Y1259,Marcas!$A$2:$C$2024,2,0)),"")</f>
        <v>851</v>
      </c>
      <c r="AA1259" s="6" t="s">
        <v>6274</v>
      </c>
      <c r="AB1259" s="6">
        <f>IFERROR(IF(AA1259="","",IF(AA1259="EMPORIO LEGAL",1,VLOOKUP(AA1259,Clientes!$A$2:$B$1190,2,0))),"")</f>
        <v>604</v>
      </c>
      <c r="AC1259" s="6">
        <f>IFERROR(IF(Tabla1[[#This Row],[id_control]]="null","",VLOOKUP(CONCATENATE(Tabla1[[#This Row],[CLIENTE]],"-",Tabla1[[#This Row],[id_control]]),Hoja1!$C$2:$D$1994,2,0)),"")</f>
        <v>1259</v>
      </c>
      <c r="AD1259" s="6" t="s">
        <v>6275</v>
      </c>
      <c r="AE1259" s="3" t="s">
        <v>6276</v>
      </c>
      <c r="AF1259" s="6"/>
      <c r="AG1259" s="6"/>
      <c r="AH1259" s="6"/>
      <c r="AI1259" s="6"/>
      <c r="AJ1259" s="6"/>
      <c r="AK1259" s="6"/>
      <c r="AL1259" s="3">
        <v>6142056851</v>
      </c>
      <c r="AM1259" s="6"/>
      <c r="AN1259" s="6"/>
      <c r="AO1259" s="6"/>
      <c r="AP1259" s="6"/>
      <c r="AQ1259" s="8">
        <v>6142208100</v>
      </c>
      <c r="AR1259" s="8">
        <v>6144277022</v>
      </c>
      <c r="AS1259" s="6"/>
      <c r="AT1259" s="6"/>
      <c r="AU1259" s="6"/>
      <c r="AV1259" s="5" t="s">
        <v>6277</v>
      </c>
      <c r="AW1259" s="4" t="s">
        <v>6278</v>
      </c>
      <c r="AX1259" s="6"/>
      <c r="AY1259" s="6"/>
      <c r="AZ1259" s="6"/>
      <c r="BA1259" s="6"/>
      <c r="BB1259" s="6"/>
      <c r="BC1259" s="6"/>
      <c r="BD1259" s="8" t="s">
        <v>6279</v>
      </c>
      <c r="BE1259" s="8">
        <v>1258</v>
      </c>
      <c r="BF1259" s="6" t="str">
        <f t="shared" si="394"/>
        <v>insert into bitacoras_estatus (numero_expediente, numero_registro, representante, fecha_inicio, fecha_vencimiento, id_cliente, id_admin, id_bitacoras_estatus, id_estatus, id_clase, id_marca, created_at, updated_at) values('1614084','','HIPATIA CRISTINA GONZÁLEZ VILLASEÑOR','2015-05-26','2025-05-26','604','2','1','1',43,851,'2015-05-26 00:00:00','2015-05-26 00:00:00');</v>
      </c>
      <c r="BG1259" s="6" t="str">
        <f t="shared" si="395"/>
        <v>insert into servicios_comentarios (comentario, id_admin, id_estatus, created_at, updated_at) values('CLASE 43 REQUISTOS RECIBIDOS EL 12/1/2016. SEGUN CARPETA DIGITAL SE CONTESTARON REQUISITOS EL 11/3/16. NOTIF. NEGATIVA 17-OCT-2016',1,1258,'2015-05-26 00:00:00','2015-05-26 00:00:00');</v>
      </c>
      <c r="BH1259" s="6" t="str">
        <f t="shared" si="396"/>
        <v>insert into servicios_comentarios (comentario, id_admin, id_estatus, created_at, updated_at) values('6142056851 HIPATIA CEL: 6142208100 ANA ISABEL CEL: 6144277022',1,1258,'2015-05-26 00:00:00','2015-05-26 00:00:00');</v>
      </c>
      <c r="BI1259" s="137" t="str">
        <f t="shared" si="397"/>
        <v>update bitacoras_estatus set comprobacion_uso = 1, id_estatus=5 where id=1258;</v>
      </c>
      <c r="BJ1259" s="137" t="str">
        <f t="shared" si="398"/>
        <v>update bitacoras_estatus set numero_expediente = '1614084', numero_registro = '', id_estatus = 5, fecha_inicio = '2015-05-26', fecha_vencimiento ='2025-05-26', created_at ='2015-05-26 00:00:00', updated_at ='2015-05-26 00:00:00', id_clase=43, id_marca=851, id_cliente=604, vigencia = 0 where id =1258;</v>
      </c>
      <c r="BK1259" s="137" t="str">
        <f t="shared" si="399"/>
        <v>update bitacoras_estatus set id_estatus = 5 where id =1258;</v>
      </c>
    </row>
    <row r="1260" spans="1:63">
      <c r="A1260" s="3">
        <v>1614085</v>
      </c>
      <c r="B1260" s="3">
        <v>1589192</v>
      </c>
      <c r="C1260" s="3">
        <f>IF(Tabla1[[#This Row],[No. REG.]]="","",1)</f>
        <v>1</v>
      </c>
      <c r="D1260" s="3" t="s">
        <v>46</v>
      </c>
      <c r="E1260" s="3">
        <f>IF(Tabla1[[#This Row],[STATUS]]="","",VLOOKUP(D1260,Estatus!$A$2:$B$13,2,0))</f>
        <v>10</v>
      </c>
      <c r="F1260" s="3">
        <f>IF(Tabla1[[#This Row],[STATUS]]="","",VLOOKUP(D1260,Estatus!$A$2:$I$12,9,0))</f>
        <v>1</v>
      </c>
      <c r="G1260" s="12" t="s">
        <v>6280</v>
      </c>
      <c r="H1260" s="7">
        <v>42150</v>
      </c>
      <c r="I1260" s="80">
        <f t="shared" si="380"/>
        <v>2015</v>
      </c>
      <c r="J1260" s="80">
        <f t="shared" si="381"/>
        <v>5</v>
      </c>
      <c r="K1260" s="80">
        <f t="shared" si="382"/>
        <v>26</v>
      </c>
      <c r="L1260" s="80" t="str">
        <f t="shared" si="383"/>
        <v>05</v>
      </c>
      <c r="M1260" s="80">
        <f t="shared" si="384"/>
        <v>26</v>
      </c>
      <c r="N1260" s="80" t="str">
        <f t="shared" si="385"/>
        <v>'2015-05-26'</v>
      </c>
      <c r="O1260" s="80" t="str">
        <f t="shared" si="386"/>
        <v>'2015-05-26 00:00:00'</v>
      </c>
      <c r="P1260" s="7">
        <v>45803</v>
      </c>
      <c r="Q1260" s="80">
        <f t="shared" si="387"/>
        <v>2025</v>
      </c>
      <c r="R1260" s="80">
        <f t="shared" si="388"/>
        <v>5</v>
      </c>
      <c r="S1260" s="80">
        <f t="shared" si="389"/>
        <v>26</v>
      </c>
      <c r="T1260" s="80" t="str">
        <f t="shared" si="390"/>
        <v>05</v>
      </c>
      <c r="U1260" s="80">
        <f t="shared" si="391"/>
        <v>26</v>
      </c>
      <c r="V1260" s="80" t="str">
        <f t="shared" si="392"/>
        <v>'2025-05-26'</v>
      </c>
      <c r="W1260" s="80">
        <v>35</v>
      </c>
      <c r="X1260" s="80">
        <f t="shared" si="393"/>
        <v>35</v>
      </c>
      <c r="Y1260" s="3" t="s">
        <v>6274</v>
      </c>
      <c r="Z1260" s="124">
        <f>IFERROR(IF(Y1260="","null",VLOOKUP(Y1260,Marcas!$A$2:$C$2024,2,0)),"")</f>
        <v>851</v>
      </c>
      <c r="AA1260" s="3" t="s">
        <v>6274</v>
      </c>
      <c r="AB1260" s="3">
        <f>IFERROR(IF(AA1260="","",IF(AA1260="EMPORIO LEGAL",1,VLOOKUP(AA1260,Clientes!$A$2:$B$1190,2,0))),"")</f>
        <v>604</v>
      </c>
      <c r="AC1260" s="3">
        <f>IFERROR(IF(Tabla1[[#This Row],[id_control]]="null","",VLOOKUP(CONCATENATE(Tabla1[[#This Row],[CLIENTE]],"-",Tabla1[[#This Row],[id_control]]),Hoja1!$C$2:$D$1994,2,0)),"")</f>
        <v>1259</v>
      </c>
      <c r="AD1260" s="3" t="s">
        <v>6275</v>
      </c>
      <c r="AE1260" s="3" t="s">
        <v>6276</v>
      </c>
      <c r="AF1260" s="3"/>
      <c r="AG1260" s="3"/>
      <c r="AH1260" s="3"/>
      <c r="AI1260" s="3"/>
      <c r="AJ1260" s="3"/>
      <c r="AK1260" s="3"/>
      <c r="AL1260" s="3">
        <v>6142056851</v>
      </c>
      <c r="AM1260" s="6"/>
      <c r="AN1260" s="6"/>
      <c r="AO1260" s="6"/>
      <c r="AP1260" s="6"/>
      <c r="AQ1260" s="8">
        <v>6142208100</v>
      </c>
      <c r="AR1260" s="8">
        <v>6144277022</v>
      </c>
      <c r="AS1260" s="6"/>
      <c r="AT1260" s="6"/>
      <c r="AU1260" s="6"/>
      <c r="AV1260" s="5" t="s">
        <v>6277</v>
      </c>
      <c r="AW1260" s="4" t="s">
        <v>6278</v>
      </c>
      <c r="AX1260" s="6"/>
      <c r="AY1260" s="6"/>
      <c r="AZ1260" s="6"/>
      <c r="BA1260" s="6"/>
      <c r="BB1260" s="6"/>
      <c r="BC1260" s="6"/>
      <c r="BD1260" s="6" t="s">
        <v>6279</v>
      </c>
      <c r="BE1260" s="8">
        <v>1259</v>
      </c>
      <c r="BF1260" s="6" t="str">
        <f t="shared" si="394"/>
        <v>insert into bitacoras_estatus (numero_expediente, numero_registro, representante, fecha_inicio, fecha_vencimiento, id_cliente, id_admin, id_bitacoras_estatus, id_estatus, id_clase, id_marca, created_at, updated_at) values('1614085','1589192','HIPATIA CRISTINA GONZÁLEZ VILLASEÑOR','2015-05-26','2025-05-26','604','2','1','1',35,851,'2015-05-26 00:00:00','2015-05-26 00:00:00');</v>
      </c>
      <c r="BG1260" s="6" t="str">
        <f t="shared" si="395"/>
        <v>insert into servicios_comentarios (comentario, id_admin, id_estatus, created_at, updated_at) values('CLASE 35 TITULO RECIBIDO EL 28 DIC',1,1259,'2015-05-26 00:00:00','2015-05-26 00:00:00');</v>
      </c>
      <c r="BH1260" s="6" t="str">
        <f t="shared" si="396"/>
        <v>insert into servicios_comentarios (comentario, id_admin, id_estatus, created_at, updated_at) values('6142056851 HIPATIA CEL: 6142208100 ANA ISABEL CEL: 6144277022',1,1259,'2015-05-26 00:00:00','2015-05-26 00:00:00');</v>
      </c>
      <c r="BI1260" s="137" t="str">
        <f t="shared" si="397"/>
        <v>update bitacoras_estatus set comprobacion_uso = 1, id_estatus=10 where id=1259;</v>
      </c>
      <c r="BJ1260" s="137" t="str">
        <f t="shared" si="398"/>
        <v>update bitacoras_estatus set numero_expediente = '1614085', numero_registro = '1589192', id_estatus = 10, fecha_inicio = '2015-05-26', fecha_vencimiento ='2025-05-26', created_at ='2015-05-26 00:00:00', updated_at ='2015-05-26 00:00:00', id_clase=35, id_marca=851, id_cliente=604, vigencia = 1 where id =1259;</v>
      </c>
      <c r="BK1260" s="137" t="str">
        <f t="shared" si="399"/>
        <v>update bitacoras_estatus set id_estatus = 10 where id =1259;</v>
      </c>
    </row>
    <row r="1261" spans="1:63">
      <c r="A1261" s="3">
        <v>1614087</v>
      </c>
      <c r="B1261" s="8">
        <v>1560239</v>
      </c>
      <c r="C1261" s="8">
        <f>IF(Tabla1[[#This Row],[No. REG.]]="","",1)</f>
        <v>1</v>
      </c>
      <c r="D1261" s="3" t="s">
        <v>46</v>
      </c>
      <c r="E1261" s="3">
        <f>IF(Tabla1[[#This Row],[STATUS]]="","",VLOOKUP(D1261,Estatus!$A$2:$B$13,2,0))</f>
        <v>10</v>
      </c>
      <c r="F1261" s="3">
        <f>IF(Tabla1[[#This Row],[STATUS]]="","",VLOOKUP(D1261,Estatus!$A$2:$I$12,9,0))</f>
        <v>1</v>
      </c>
      <c r="G1261" s="12" t="s">
        <v>6281</v>
      </c>
      <c r="H1261" s="7">
        <v>42150</v>
      </c>
      <c r="I1261" s="80">
        <f t="shared" si="380"/>
        <v>2015</v>
      </c>
      <c r="J1261" s="80">
        <f t="shared" si="381"/>
        <v>5</v>
      </c>
      <c r="K1261" s="80">
        <f t="shared" si="382"/>
        <v>26</v>
      </c>
      <c r="L1261" s="80" t="str">
        <f t="shared" si="383"/>
        <v>05</v>
      </c>
      <c r="M1261" s="80">
        <f t="shared" si="384"/>
        <v>26</v>
      </c>
      <c r="N1261" s="80" t="str">
        <f t="shared" si="385"/>
        <v>'2015-05-26'</v>
      </c>
      <c r="O1261" s="80" t="str">
        <f t="shared" si="386"/>
        <v>'2015-05-26 00:00:00'</v>
      </c>
      <c r="P1261" s="7">
        <v>45803</v>
      </c>
      <c r="Q1261" s="80">
        <f t="shared" si="387"/>
        <v>2025</v>
      </c>
      <c r="R1261" s="80">
        <f t="shared" si="388"/>
        <v>5</v>
      </c>
      <c r="S1261" s="80">
        <f t="shared" si="389"/>
        <v>26</v>
      </c>
      <c r="T1261" s="80" t="str">
        <f t="shared" si="390"/>
        <v>05</v>
      </c>
      <c r="U1261" s="80">
        <f t="shared" si="391"/>
        <v>26</v>
      </c>
      <c r="V1261" s="80" t="str">
        <f t="shared" si="392"/>
        <v>'2025-05-26'</v>
      </c>
      <c r="W1261" s="80">
        <v>30</v>
      </c>
      <c r="X1261" s="80">
        <f t="shared" si="393"/>
        <v>30</v>
      </c>
      <c r="Y1261" s="3" t="s">
        <v>6274</v>
      </c>
      <c r="Z1261" s="124">
        <f>IFERROR(IF(Y1261="","null",VLOOKUP(Y1261,Marcas!$A$2:$C$2024,2,0)),"")</f>
        <v>851</v>
      </c>
      <c r="AA1261" s="3" t="s">
        <v>6274</v>
      </c>
      <c r="AB1261" s="3">
        <f>IFERROR(IF(AA1261="","",IF(AA1261="EMPORIO LEGAL",1,VLOOKUP(AA1261,Clientes!$A$2:$B$1190,2,0))),"")</f>
        <v>604</v>
      </c>
      <c r="AC1261" s="3">
        <f>IFERROR(IF(Tabla1[[#This Row],[id_control]]="null","",VLOOKUP(CONCATENATE(Tabla1[[#This Row],[CLIENTE]],"-",Tabla1[[#This Row],[id_control]]),Hoja1!$C$2:$D$1994,2,0)),"")</f>
        <v>1259</v>
      </c>
      <c r="AD1261" s="3" t="s">
        <v>6275</v>
      </c>
      <c r="AE1261" s="8" t="s">
        <v>6276</v>
      </c>
      <c r="AF1261" s="3"/>
      <c r="AG1261" s="3"/>
      <c r="AH1261" s="3"/>
      <c r="AI1261" s="3"/>
      <c r="AJ1261" s="3"/>
      <c r="AK1261" s="3"/>
      <c r="AL1261" s="3">
        <v>6142056851</v>
      </c>
      <c r="AM1261" s="6"/>
      <c r="AN1261" s="6"/>
      <c r="AO1261" s="6"/>
      <c r="AP1261" s="6"/>
      <c r="AQ1261" s="8">
        <v>6142208100</v>
      </c>
      <c r="AR1261" s="8">
        <v>6144277022</v>
      </c>
      <c r="AS1261" s="6"/>
      <c r="AT1261" s="6"/>
      <c r="AU1261" s="6"/>
      <c r="AV1261" s="5" t="s">
        <v>6277</v>
      </c>
      <c r="AW1261" s="4" t="s">
        <v>6278</v>
      </c>
      <c r="AX1261" s="6"/>
      <c r="AY1261" s="6"/>
      <c r="AZ1261" s="6"/>
      <c r="BA1261" s="6"/>
      <c r="BB1261" s="6"/>
      <c r="BC1261" s="6"/>
      <c r="BD1261" s="6" t="s">
        <v>6279</v>
      </c>
      <c r="BE1261" s="8">
        <v>1260</v>
      </c>
      <c r="BF1261" s="6" t="str">
        <f t="shared" si="394"/>
        <v>insert into bitacoras_estatus (numero_expediente, numero_registro, representante, fecha_inicio, fecha_vencimiento, id_cliente, id_admin, id_bitacoras_estatus, id_estatus, id_clase, id_marca, created_at, updated_at) values('1614087','1560239','HIPATIA CRISTINA GONZÁLEZ VILLASEÑOR','2015-05-26','2025-05-26','604','2','1','1',30,851,'2015-05-26 00:00:00','2015-05-26 00:00:00');</v>
      </c>
      <c r="BG1261" s="6" t="str">
        <f t="shared" si="395"/>
        <v>insert into servicios_comentarios (comentario, id_admin, id_estatus, created_at, updated_at) values('CLASE 30 TITULO RECIBIDO EL 19 OCT',1,1260,'2015-05-26 00:00:00','2015-05-26 00:00:00');</v>
      </c>
      <c r="BH1261" s="6" t="str">
        <f t="shared" si="396"/>
        <v>insert into servicios_comentarios (comentario, id_admin, id_estatus, created_at, updated_at) values('6142056851 HIPATIA CEL: 6142208100 ANA ISABEL CEL: 6144277022',1,1260,'2015-05-26 00:00:00','2015-05-26 00:00:00');</v>
      </c>
      <c r="BI1261" s="137" t="str">
        <f t="shared" si="397"/>
        <v>update bitacoras_estatus set comprobacion_uso = 1, id_estatus=10 where id=1260;</v>
      </c>
      <c r="BJ1261" s="137" t="str">
        <f t="shared" si="398"/>
        <v>update bitacoras_estatus set numero_expediente = '1614087', numero_registro = '1560239', id_estatus = 10, fecha_inicio = '2015-05-26', fecha_vencimiento ='2025-05-26', created_at ='2015-05-26 00:00:00', updated_at ='2015-05-26 00:00:00', id_clase=30, id_marca=851, id_cliente=604, vigencia = 1 where id =1260;</v>
      </c>
      <c r="BK1261" s="137" t="str">
        <f t="shared" si="399"/>
        <v>update bitacoras_estatus set id_estatus = 10 where id =1260;</v>
      </c>
    </row>
    <row r="1262" spans="1:63" ht="53">
      <c r="A1262" s="3">
        <v>1614088</v>
      </c>
      <c r="B1262" s="3">
        <v>1561931</v>
      </c>
      <c r="C1262" s="3">
        <f>IF(Tabla1[[#This Row],[No. REG.]]="","",1)</f>
        <v>1</v>
      </c>
      <c r="D1262" s="3" t="s">
        <v>46</v>
      </c>
      <c r="E1262" s="3">
        <f>IF(Tabla1[[#This Row],[STATUS]]="","",VLOOKUP(D1262,Estatus!$A$2:$B$13,2,0))</f>
        <v>10</v>
      </c>
      <c r="F1262" s="3">
        <f>IF(Tabla1[[#This Row],[STATUS]]="","",VLOOKUP(D1262,Estatus!$A$2:$I$12,9,0))</f>
        <v>1</v>
      </c>
      <c r="G1262" s="12" t="s">
        <v>6282</v>
      </c>
      <c r="H1262" s="7">
        <v>42150</v>
      </c>
      <c r="I1262" s="80">
        <f t="shared" si="380"/>
        <v>2015</v>
      </c>
      <c r="J1262" s="80">
        <f t="shared" si="381"/>
        <v>5</v>
      </c>
      <c r="K1262" s="80">
        <f t="shared" si="382"/>
        <v>26</v>
      </c>
      <c r="L1262" s="80" t="str">
        <f t="shared" si="383"/>
        <v>05</v>
      </c>
      <c r="M1262" s="80">
        <f t="shared" si="384"/>
        <v>26</v>
      </c>
      <c r="N1262" s="80" t="str">
        <f t="shared" si="385"/>
        <v>'2015-05-26'</v>
      </c>
      <c r="O1262" s="80" t="str">
        <f t="shared" si="386"/>
        <v>'2015-05-26 00:00:00'</v>
      </c>
      <c r="P1262" s="7">
        <v>45803</v>
      </c>
      <c r="Q1262" s="80">
        <f t="shared" si="387"/>
        <v>2025</v>
      </c>
      <c r="R1262" s="80">
        <f t="shared" si="388"/>
        <v>5</v>
      </c>
      <c r="S1262" s="80">
        <f t="shared" si="389"/>
        <v>26</v>
      </c>
      <c r="T1262" s="80" t="str">
        <f t="shared" si="390"/>
        <v>05</v>
      </c>
      <c r="U1262" s="80">
        <f t="shared" si="391"/>
        <v>26</v>
      </c>
      <c r="V1262" s="80" t="str">
        <f t="shared" si="392"/>
        <v>'2025-05-26'</v>
      </c>
      <c r="W1262" s="80">
        <v>44</v>
      </c>
      <c r="X1262" s="80">
        <f t="shared" si="393"/>
        <v>44</v>
      </c>
      <c r="Y1262" s="3" t="s">
        <v>6283</v>
      </c>
      <c r="Z1262" s="124">
        <f>IFERROR(IF(Y1262="","null",VLOOKUP(Y1262,Marcas!$A$2:$C$2024,2,0)),"")</f>
        <v>1370</v>
      </c>
      <c r="AA1262" s="3" t="s">
        <v>6284</v>
      </c>
      <c r="AB1262" s="3">
        <f>IFERROR(IF(AA1262="","",IF(AA1262="EMPORIO LEGAL",1,VLOOKUP(AA1262,Clientes!$A$2:$B$1190,2,0))),"")</f>
        <v>974</v>
      </c>
      <c r="AC1262" s="3">
        <f>IFERROR(IF(Tabla1[[#This Row],[id_control]]="null","",VLOOKUP(CONCATENATE(Tabla1[[#This Row],[CLIENTE]],"-",Tabla1[[#This Row],[id_control]]),Hoja1!$C$2:$D$1994,2,0)),"")</f>
        <v>1262</v>
      </c>
      <c r="AD1262" s="3" t="s">
        <v>164</v>
      </c>
      <c r="AE1262" s="3"/>
      <c r="AF1262" s="3"/>
      <c r="AG1262" s="3"/>
      <c r="AH1262" s="3"/>
      <c r="AI1262" s="3"/>
      <c r="AJ1262" s="3"/>
      <c r="AK1262" s="3"/>
      <c r="AL1262" s="3"/>
      <c r="AM1262" s="6"/>
      <c r="AN1262" s="6"/>
      <c r="AO1262" s="6"/>
      <c r="AP1262" s="6"/>
      <c r="AQ1262" s="8">
        <v>6144882736</v>
      </c>
      <c r="AR1262" s="6"/>
      <c r="AS1262" s="6"/>
      <c r="AT1262" s="6"/>
      <c r="AU1262" s="6"/>
      <c r="AV1262" s="5" t="s">
        <v>6285</v>
      </c>
      <c r="AW1262" s="6"/>
      <c r="AX1262" s="6"/>
      <c r="AY1262" s="6"/>
      <c r="AZ1262" s="6"/>
      <c r="BA1262" s="6"/>
      <c r="BB1262" s="6"/>
      <c r="BC1262" s="6"/>
      <c r="BD1262" s="8" t="s">
        <v>6286</v>
      </c>
      <c r="BE1262" s="8">
        <v>1261</v>
      </c>
      <c r="BF1262" s="6" t="str">
        <f t="shared" si="394"/>
        <v>insert into bitacoras_estatus (numero_expediente, numero_registro, representante, fecha_inicio, fecha_vencimiento, id_cliente, id_admin, id_bitacoras_estatus, id_estatus, id_clase, id_marca, created_at, updated_at) values('1614088','1561931','LUIS ALBERTO WOOLFOLK ABRIL','2015-05-26','2025-05-26','974','2','1','1',44,1370,'2015-05-26 00:00:00','2015-05-26 00:00:00');</v>
      </c>
      <c r="BG1262" s="6" t="str">
        <f t="shared" si="395"/>
        <v>insert into servicios_comentarios (comentario, id_admin, id_estatus, created_at, updated_at) values('CLASE 44 TITULO RECIBIDO 09/09/2015. TITULO ENTREGADO 19/11/2015, 14/08/2018 LLAMÓ EL SR LUIS PARA SOLCITAR MODIFICACION DE DATOS',1,1261,'2015-05-26 00:00:00','2015-05-26 00:00:00');</v>
      </c>
      <c r="BH1262" s="6" t="str">
        <f t="shared" si="396"/>
        <v>insert into servicios_comentarios (comentario, id_admin, id_estatus, created_at, updated_at) values('SE DEJARON DATOS UNICAMENTE DEL REPRESENTANTE DELGAL',1,1261,'2015-05-26 00:00:00','2015-05-26 00:00:00');</v>
      </c>
      <c r="BI1262" s="137" t="str">
        <f t="shared" si="397"/>
        <v>update bitacoras_estatus set comprobacion_uso = 1, id_estatus=10 where id=1261;</v>
      </c>
      <c r="BJ1262" s="137" t="str">
        <f t="shared" si="398"/>
        <v>update bitacoras_estatus set numero_expediente = '1614088', numero_registro = '1561931', id_estatus = 10, fecha_inicio = '2015-05-26', fecha_vencimiento ='2025-05-26', created_at ='2015-05-26 00:00:00', updated_at ='2015-05-26 00:00:00', id_clase=44, id_marca=1370, id_cliente=974, vigencia = 1 where id =1261;</v>
      </c>
      <c r="BK1262" s="137" t="str">
        <f t="shared" si="399"/>
        <v>update bitacoras_estatus set id_estatus = 10 where id =1261;</v>
      </c>
    </row>
    <row r="1263" spans="1:63" ht="40">
      <c r="A1263" s="6">
        <v>1614241</v>
      </c>
      <c r="B1263" s="6"/>
      <c r="C1263" s="6" t="str">
        <f>IF(Tabla1[[#This Row],[No. REG.]]="","",1)</f>
        <v/>
      </c>
      <c r="D1263" s="3" t="s">
        <v>34</v>
      </c>
      <c r="E1263" s="3">
        <f>IF(Tabla1[[#This Row],[STATUS]]="","",VLOOKUP(D1263,Estatus!$A$2:$B$13,2,0))</f>
        <v>5</v>
      </c>
      <c r="F1263" s="3">
        <f>IF(Tabla1[[#This Row],[STATUS]]="","",VLOOKUP(D1263,Estatus!$A$2:$I$12,9,0))</f>
        <v>0</v>
      </c>
      <c r="G1263" s="12" t="s">
        <v>6287</v>
      </c>
      <c r="H1263" s="7">
        <v>42151</v>
      </c>
      <c r="I1263" s="80">
        <f t="shared" si="380"/>
        <v>2015</v>
      </c>
      <c r="J1263" s="80">
        <f t="shared" si="381"/>
        <v>5</v>
      </c>
      <c r="K1263" s="80">
        <f t="shared" si="382"/>
        <v>27</v>
      </c>
      <c r="L1263" s="80" t="str">
        <f t="shared" si="383"/>
        <v>05</v>
      </c>
      <c r="M1263" s="80">
        <f t="shared" si="384"/>
        <v>27</v>
      </c>
      <c r="N1263" s="80" t="str">
        <f t="shared" si="385"/>
        <v>'2015-05-27'</v>
      </c>
      <c r="O1263" s="80" t="str">
        <f t="shared" si="386"/>
        <v>'2015-05-27 00:00:00'</v>
      </c>
      <c r="P1263" s="7">
        <v>45804</v>
      </c>
      <c r="Q1263" s="80">
        <f t="shared" si="387"/>
        <v>2025</v>
      </c>
      <c r="R1263" s="80">
        <f t="shared" si="388"/>
        <v>5</v>
      </c>
      <c r="S1263" s="80">
        <f t="shared" si="389"/>
        <v>27</v>
      </c>
      <c r="T1263" s="80" t="str">
        <f t="shared" si="390"/>
        <v>05</v>
      </c>
      <c r="U1263" s="80">
        <f t="shared" si="391"/>
        <v>27</v>
      </c>
      <c r="V1263" s="80" t="str">
        <f t="shared" si="392"/>
        <v>'2025-05-27'</v>
      </c>
      <c r="W1263" s="80">
        <v>4</v>
      </c>
      <c r="X1263" s="80">
        <f t="shared" si="393"/>
        <v>4</v>
      </c>
      <c r="Y1263" s="6" t="s">
        <v>6288</v>
      </c>
      <c r="Z1263" s="123">
        <f>IFERROR(IF(Y1263="","null",VLOOKUP(Y1263,Marcas!$A$2:$C$2024,2,0)),"")</f>
        <v>133</v>
      </c>
      <c r="AA1263" s="6" t="s">
        <v>6289</v>
      </c>
      <c r="AB1263" s="6">
        <f>IFERROR(IF(AA1263="","",IF(AA1263="EMPORIO LEGAL",1,VLOOKUP(AA1263,Clientes!$A$2:$B$1190,2,0))),"")</f>
        <v>99</v>
      </c>
      <c r="AC1263" s="6">
        <f>IFERROR(IF(Tabla1[[#This Row],[id_control]]="null","",VLOOKUP(CONCATENATE(Tabla1[[#This Row],[CLIENTE]],"-",Tabla1[[#This Row],[id_control]]),Hoja1!$C$2:$D$1994,2,0)),"")</f>
        <v>1263</v>
      </c>
      <c r="AD1263" s="6" t="s">
        <v>6290</v>
      </c>
      <c r="AE1263" s="6"/>
      <c r="AF1263" s="6"/>
      <c r="AG1263" s="6"/>
      <c r="AH1263" s="6"/>
      <c r="AI1263" s="6"/>
      <c r="AJ1263" s="6"/>
      <c r="AK1263" s="6"/>
      <c r="AL1263" s="3">
        <v>6144107715</v>
      </c>
      <c r="AM1263" s="6"/>
      <c r="AN1263" s="6"/>
      <c r="AO1263" s="6"/>
      <c r="AP1263" s="6"/>
      <c r="AQ1263" s="8">
        <v>6141423425</v>
      </c>
      <c r="AR1263" s="6"/>
      <c r="AS1263" s="6"/>
      <c r="AT1263" s="6"/>
      <c r="AU1263" s="6"/>
      <c r="AV1263" s="6" t="s">
        <v>460</v>
      </c>
      <c r="AW1263" s="4" t="s">
        <v>6291</v>
      </c>
      <c r="AX1263" s="6"/>
      <c r="AY1263" s="6"/>
      <c r="AZ1263" s="6"/>
      <c r="BA1263" s="6"/>
      <c r="BB1263" s="6"/>
      <c r="BC1263" s="6"/>
      <c r="BD1263" s="8" t="s">
        <v>6292</v>
      </c>
      <c r="BE1263" s="8">
        <v>1262</v>
      </c>
      <c r="BF1263" s="6" t="str">
        <f t="shared" si="394"/>
        <v>insert into bitacoras_estatus (numero_expediente, numero_registro, representante, fecha_inicio, fecha_vencimiento, id_cliente, id_admin, id_bitacoras_estatus, id_estatus, id_clase, id_marca, created_at, updated_at) values('1614241','','ERNESTO ANTONIO LAPHOND DE LA PEÑA','2015-05-27','2025-05-27','99','2','1','1',4,133,'2015-05-27 00:00:00','2015-05-27 00:00:00');</v>
      </c>
      <c r="BG1263" s="6" t="str">
        <f t="shared" si="395"/>
        <v>insert into servicios_comentarios (comentario, id_admin, id_estatus, created_at, updated_at) values('CLASE 4 ANTERIORIDAD REIBIDA 13/10/15 SE PRESENTO EL 14/11/15, NEGATIVA RECIBIDA 29/06/16',1,1262,'2015-05-27 00:00:00','2015-05-27 00:00:00');</v>
      </c>
      <c r="BH1263" s="6" t="str">
        <f t="shared" si="396"/>
        <v>insert into servicios_comentarios (comentario, id_admin, id_estatus, created_at, updated_at) values('6144107715 CEL:6141423425',1,1262,'2015-05-27 00:00:00','2015-05-27 00:00:00');</v>
      </c>
      <c r="BI1263" s="137" t="str">
        <f t="shared" si="397"/>
        <v>update bitacoras_estatus set comprobacion_uso = 1, id_estatus=5 where id=1262;</v>
      </c>
      <c r="BJ1263" s="137" t="str">
        <f t="shared" si="398"/>
        <v>update bitacoras_estatus set numero_expediente = '1614241', numero_registro = '', id_estatus = 5, fecha_inicio = '2015-05-27', fecha_vencimiento ='2025-05-27', created_at ='2015-05-27 00:00:00', updated_at ='2015-05-27 00:00:00', id_clase=4, id_marca=133, id_cliente=99, vigencia = 0 where id =1262;</v>
      </c>
      <c r="BK1263" s="137" t="str">
        <f t="shared" si="399"/>
        <v>update bitacoras_estatus set id_estatus = 5 where id =1262;</v>
      </c>
    </row>
    <row r="1264" spans="1:63" ht="79">
      <c r="A1264" s="6">
        <v>1614174</v>
      </c>
      <c r="B1264" s="6"/>
      <c r="C1264" s="6" t="str">
        <f>IF(Tabla1[[#This Row],[No. REG.]]="","",1)</f>
        <v/>
      </c>
      <c r="D1264" s="3" t="s">
        <v>34</v>
      </c>
      <c r="E1264" s="3">
        <f>IF(Tabla1[[#This Row],[STATUS]]="","",VLOOKUP(D1264,Estatus!$A$2:$B$13,2,0))</f>
        <v>5</v>
      </c>
      <c r="F1264" s="3">
        <f>IF(Tabla1[[#This Row],[STATUS]]="","",VLOOKUP(D1264,Estatus!$A$2:$I$12,9,0))</f>
        <v>0</v>
      </c>
      <c r="G1264" s="12" t="s">
        <v>6293</v>
      </c>
      <c r="H1264" s="7">
        <v>42151</v>
      </c>
      <c r="I1264" s="80">
        <f t="shared" si="380"/>
        <v>2015</v>
      </c>
      <c r="J1264" s="80">
        <f t="shared" si="381"/>
        <v>5</v>
      </c>
      <c r="K1264" s="80">
        <f t="shared" si="382"/>
        <v>27</v>
      </c>
      <c r="L1264" s="80" t="str">
        <f t="shared" si="383"/>
        <v>05</v>
      </c>
      <c r="M1264" s="80">
        <f t="shared" si="384"/>
        <v>27</v>
      </c>
      <c r="N1264" s="80" t="str">
        <f t="shared" si="385"/>
        <v>'2015-05-27'</v>
      </c>
      <c r="O1264" s="80" t="str">
        <f t="shared" si="386"/>
        <v>'2015-05-27 00:00:00'</v>
      </c>
      <c r="P1264" s="7">
        <v>45804</v>
      </c>
      <c r="Q1264" s="80">
        <f t="shared" si="387"/>
        <v>2025</v>
      </c>
      <c r="R1264" s="80">
        <f t="shared" si="388"/>
        <v>5</v>
      </c>
      <c r="S1264" s="80">
        <f t="shared" si="389"/>
        <v>27</v>
      </c>
      <c r="T1264" s="80" t="str">
        <f t="shared" si="390"/>
        <v>05</v>
      </c>
      <c r="U1264" s="80">
        <f t="shared" si="391"/>
        <v>27</v>
      </c>
      <c r="V1264" s="80" t="str">
        <f t="shared" si="392"/>
        <v>'2025-05-27'</v>
      </c>
      <c r="W1264" s="80">
        <v>42</v>
      </c>
      <c r="X1264" s="80">
        <f t="shared" si="393"/>
        <v>42</v>
      </c>
      <c r="Y1264" s="6" t="s">
        <v>6294</v>
      </c>
      <c r="Z1264" s="123">
        <f>IFERROR(IF(Y1264="","null",VLOOKUP(Y1264,Marcas!$A$2:$C$2024,2,0)),"")</f>
        <v>277</v>
      </c>
      <c r="AA1264" s="6" t="s">
        <v>6294</v>
      </c>
      <c r="AB1264" s="6">
        <f>IFERROR(IF(AA1264="","",IF(AA1264="EMPORIO LEGAL",1,VLOOKUP(AA1264,Clientes!$A$2:$B$1190,2,0))),"")</f>
        <v>188</v>
      </c>
      <c r="AC1264" s="6">
        <f>IFERROR(IF(Tabla1[[#This Row],[id_control]]="null","",VLOOKUP(CONCATENATE(Tabla1[[#This Row],[CLIENTE]],"-",Tabla1[[#This Row],[id_control]]),Hoja1!$C$2:$D$1994,2,0)),"")</f>
        <v>1264</v>
      </c>
      <c r="AD1264" s="6" t="s">
        <v>6295</v>
      </c>
      <c r="AE1264" s="6"/>
      <c r="AF1264" s="6"/>
      <c r="AG1264" s="6"/>
      <c r="AH1264" s="6"/>
      <c r="AI1264" s="6"/>
      <c r="AJ1264" s="6"/>
      <c r="AK1264" s="6"/>
      <c r="AL1264" s="3">
        <v>6144133613</v>
      </c>
      <c r="AM1264" s="6">
        <v>4139692</v>
      </c>
      <c r="AN1264" s="6"/>
      <c r="AO1264" s="6"/>
      <c r="AP1264" s="6"/>
      <c r="AQ1264" s="8">
        <v>6141841268</v>
      </c>
      <c r="AR1264" s="6"/>
      <c r="AS1264" s="6"/>
      <c r="AT1264" s="6"/>
      <c r="AU1264" s="6"/>
      <c r="AV1264" s="6" t="s">
        <v>6296</v>
      </c>
      <c r="AW1264" s="4"/>
      <c r="AX1264" s="6"/>
      <c r="AY1264" s="6"/>
      <c r="AZ1264" s="6"/>
      <c r="BA1264" s="6"/>
      <c r="BB1264" s="6"/>
      <c r="BC1264" s="6"/>
      <c r="BD1264" s="8" t="s">
        <v>6297</v>
      </c>
      <c r="BE1264" s="8">
        <v>1263</v>
      </c>
      <c r="BF1264" s="6" t="str">
        <f t="shared" si="394"/>
        <v>insert into bitacoras_estatus (numero_expediente, numero_registro, representante, fecha_inicio, fecha_vencimiento, id_cliente, id_admin, id_bitacoras_estatus, id_estatus, id_clase, id_marca, created_at, updated_at) values('1614174','','JACOBO HERIBERTO MÁRQUEZ BALDERRAMA','2015-05-27','2025-05-27','188','2','1','1',42,277,'2015-05-27 00:00:00','2015-05-27 00:00:00');</v>
      </c>
      <c r="BG1264" s="6" t="str">
        <f t="shared" si="395"/>
        <v>insert into servicios_comentarios (comentario, id_admin, id_estatus, created_at, updated_at) values('CLASE 42 / ANTERIORIDAD RECIBIDA 09/09/2015 CONTESTADA EL 10/11/15, REQUISITOS RECIBIDOS EL 7/44/16, SE CONTESTÓ REQUISITOS 6/6/16. EL 28 DE FEBRERO SE NIEGA EL REGISTRO DE LA MARCA',1,1263,'2015-05-27 00:00:00','2015-05-27 00:00:00');</v>
      </c>
      <c r="BH1264" s="6" t="str">
        <f t="shared" si="396"/>
        <v>insert into servicios_comentarios (comentario, id_admin, id_estatus, created_at, updated_at) values('6144133613 CEL: 6141841268 4139692',1,1263,'2015-05-27 00:00:00','2015-05-27 00:00:00');</v>
      </c>
      <c r="BI1264" s="137" t="str">
        <f t="shared" si="397"/>
        <v>update bitacoras_estatus set comprobacion_uso = 1, id_estatus=5 where id=1263;</v>
      </c>
      <c r="BJ1264" s="137" t="str">
        <f t="shared" si="398"/>
        <v>update bitacoras_estatus set numero_expediente = '1614174', numero_registro = '', id_estatus = 5, fecha_inicio = '2015-05-27', fecha_vencimiento ='2025-05-27', created_at ='2015-05-27 00:00:00', updated_at ='2015-05-27 00:00:00', id_clase=42, id_marca=277, id_cliente=188, vigencia = 0 where id =1263;</v>
      </c>
      <c r="BK1264" s="137" t="str">
        <f t="shared" si="399"/>
        <v>update bitacoras_estatus set id_estatus = 5 where id =1263;</v>
      </c>
    </row>
    <row r="1265" spans="1:63" ht="40">
      <c r="A1265" s="6">
        <v>1614184</v>
      </c>
      <c r="B1265" s="6"/>
      <c r="C1265" s="6" t="str">
        <f>IF(Tabla1[[#This Row],[No. REG.]]="","",1)</f>
        <v/>
      </c>
      <c r="D1265" s="3" t="s">
        <v>34</v>
      </c>
      <c r="E1265" s="3">
        <f>IF(Tabla1[[#This Row],[STATUS]]="","",VLOOKUP(D1265,Estatus!$A$2:$B$13,2,0))</f>
        <v>5</v>
      </c>
      <c r="F1265" s="3">
        <f>IF(Tabla1[[#This Row],[STATUS]]="","",VLOOKUP(D1265,Estatus!$A$2:$I$12,9,0))</f>
        <v>0</v>
      </c>
      <c r="G1265" s="12" t="s">
        <v>6298</v>
      </c>
      <c r="H1265" s="7">
        <v>42151</v>
      </c>
      <c r="I1265" s="80">
        <f t="shared" si="380"/>
        <v>2015</v>
      </c>
      <c r="J1265" s="80">
        <f t="shared" si="381"/>
        <v>5</v>
      </c>
      <c r="K1265" s="80">
        <f t="shared" si="382"/>
        <v>27</v>
      </c>
      <c r="L1265" s="80" t="str">
        <f t="shared" si="383"/>
        <v>05</v>
      </c>
      <c r="M1265" s="80">
        <f t="shared" si="384"/>
        <v>27</v>
      </c>
      <c r="N1265" s="80" t="str">
        <f t="shared" si="385"/>
        <v>'2015-05-27'</v>
      </c>
      <c r="O1265" s="80" t="str">
        <f t="shared" si="386"/>
        <v>'2015-05-27 00:00:00'</v>
      </c>
      <c r="P1265" s="7">
        <v>45804</v>
      </c>
      <c r="Q1265" s="80">
        <f t="shared" si="387"/>
        <v>2025</v>
      </c>
      <c r="R1265" s="80">
        <f t="shared" si="388"/>
        <v>5</v>
      </c>
      <c r="S1265" s="80">
        <f t="shared" si="389"/>
        <v>27</v>
      </c>
      <c r="T1265" s="80" t="str">
        <f t="shared" si="390"/>
        <v>05</v>
      </c>
      <c r="U1265" s="80">
        <f t="shared" si="391"/>
        <v>27</v>
      </c>
      <c r="V1265" s="80" t="str">
        <f t="shared" si="392"/>
        <v>'2025-05-27'</v>
      </c>
      <c r="W1265" s="80">
        <v>37</v>
      </c>
      <c r="X1265" s="80">
        <f t="shared" si="393"/>
        <v>37</v>
      </c>
      <c r="Y1265" s="6" t="s">
        <v>6294</v>
      </c>
      <c r="Z1265" s="123">
        <f>IFERROR(IF(Y1265="","null",VLOOKUP(Y1265,Marcas!$A$2:$C$2024,2,0)),"")</f>
        <v>277</v>
      </c>
      <c r="AA1265" s="6" t="s">
        <v>6294</v>
      </c>
      <c r="AB1265" s="6">
        <f>IFERROR(IF(AA1265="","",IF(AA1265="EMPORIO LEGAL",1,VLOOKUP(AA1265,Clientes!$A$2:$B$1190,2,0))),"")</f>
        <v>188</v>
      </c>
      <c r="AC1265" s="6">
        <f>IFERROR(IF(Tabla1[[#This Row],[id_control]]="null","",VLOOKUP(CONCATENATE(Tabla1[[#This Row],[CLIENTE]],"-",Tabla1[[#This Row],[id_control]]),Hoja1!$C$2:$D$1994,2,0)),"")</f>
        <v>1264</v>
      </c>
      <c r="AD1265" s="6" t="s">
        <v>6295</v>
      </c>
      <c r="AE1265" s="6"/>
      <c r="AF1265" s="6"/>
      <c r="AG1265" s="6"/>
      <c r="AH1265" s="6"/>
      <c r="AI1265" s="6"/>
      <c r="AJ1265" s="6"/>
      <c r="AK1265" s="6"/>
      <c r="AL1265" s="3">
        <v>6144133613</v>
      </c>
      <c r="AM1265" s="6"/>
      <c r="AN1265" s="6"/>
      <c r="AO1265" s="6"/>
      <c r="AP1265" s="6"/>
      <c r="AQ1265" s="8">
        <v>6141841268</v>
      </c>
      <c r="AR1265" s="6"/>
      <c r="AS1265" s="6"/>
      <c r="AT1265" s="6"/>
      <c r="AU1265" s="6"/>
      <c r="AV1265" s="6" t="s">
        <v>6296</v>
      </c>
      <c r="AW1265" s="6"/>
      <c r="AX1265" s="6"/>
      <c r="AY1265" s="6"/>
      <c r="AZ1265" s="6"/>
      <c r="BA1265" s="6"/>
      <c r="BB1265" s="6"/>
      <c r="BC1265" s="6"/>
      <c r="BD1265" s="8" t="s">
        <v>6299</v>
      </c>
      <c r="BE1265" s="8">
        <v>1264</v>
      </c>
      <c r="BF1265" s="6" t="str">
        <f t="shared" si="394"/>
        <v>insert into bitacoras_estatus (numero_expediente, numero_registro, representante, fecha_inicio, fecha_vencimiento, id_cliente, id_admin, id_bitacoras_estatus, id_estatus, id_clase, id_marca, created_at, updated_at) values('1614184','','JACOBO HERIBERTO MÁRQUEZ BALDERRAMA','2015-05-27','2025-05-27','188','2','1','1',37,277,'2015-05-27 00:00:00','2015-05-27 00:00:00');</v>
      </c>
      <c r="BG1265" s="6" t="str">
        <f t="shared" si="395"/>
        <v>insert into servicios_comentarios (comentario, id_admin, id_estatus, created_at, updated_at) values('CLASE 37 ENTERIORIDAD RECIBIDA 13/10/15 contestada el 26/11/15 NEGATIVA RECIBIDA EL 18/05/16',1,1264,'2015-05-27 00:00:00','2015-05-27 00:00:00');</v>
      </c>
      <c r="BH1265" s="6" t="str">
        <f t="shared" si="396"/>
        <v>insert into servicios_comentarios (comentario, id_admin, id_estatus, created_at, updated_at) values('6144133613 CEL: 6141841268',1,1264,'2015-05-27 00:00:00','2015-05-27 00:00:00');</v>
      </c>
      <c r="BI1265" s="137" t="str">
        <f t="shared" si="397"/>
        <v>update bitacoras_estatus set comprobacion_uso = 1, id_estatus=5 where id=1264;</v>
      </c>
      <c r="BJ1265" s="137" t="str">
        <f t="shared" si="398"/>
        <v>update bitacoras_estatus set numero_expediente = '1614184', numero_registro = '', id_estatus = 5, fecha_inicio = '2015-05-27', fecha_vencimiento ='2025-05-27', created_at ='2015-05-27 00:00:00', updated_at ='2015-05-27 00:00:00', id_clase=37, id_marca=277, id_cliente=188, vigencia = 0 where id =1264;</v>
      </c>
      <c r="BK1265" s="137" t="str">
        <f t="shared" si="399"/>
        <v>update bitacoras_estatus set id_estatus = 5 where id =1264;</v>
      </c>
    </row>
    <row r="1266" spans="1:63" ht="40">
      <c r="A1266" s="6">
        <v>1614188</v>
      </c>
      <c r="B1266" s="6"/>
      <c r="C1266" s="6" t="str">
        <f>IF(Tabla1[[#This Row],[No. REG.]]="","",1)</f>
        <v/>
      </c>
      <c r="D1266" s="3" t="s">
        <v>34</v>
      </c>
      <c r="E1266" s="3">
        <f>IF(Tabla1[[#This Row],[STATUS]]="","",VLOOKUP(D1266,Estatus!$A$2:$B$13,2,0))</f>
        <v>5</v>
      </c>
      <c r="F1266" s="3">
        <f>IF(Tabla1[[#This Row],[STATUS]]="","",VLOOKUP(D1266,Estatus!$A$2:$I$12,9,0))</f>
        <v>0</v>
      </c>
      <c r="G1266" s="12" t="s">
        <v>6300</v>
      </c>
      <c r="H1266" s="7">
        <v>42151</v>
      </c>
      <c r="I1266" s="80">
        <f t="shared" si="380"/>
        <v>2015</v>
      </c>
      <c r="J1266" s="80">
        <f t="shared" si="381"/>
        <v>5</v>
      </c>
      <c r="K1266" s="80">
        <f t="shared" si="382"/>
        <v>27</v>
      </c>
      <c r="L1266" s="80" t="str">
        <f t="shared" si="383"/>
        <v>05</v>
      </c>
      <c r="M1266" s="80">
        <f t="shared" si="384"/>
        <v>27</v>
      </c>
      <c r="N1266" s="80" t="str">
        <f t="shared" si="385"/>
        <v>'2015-05-27'</v>
      </c>
      <c r="O1266" s="80" t="str">
        <f t="shared" si="386"/>
        <v>'2015-05-27 00:00:00'</v>
      </c>
      <c r="P1266" s="7">
        <v>45804</v>
      </c>
      <c r="Q1266" s="80">
        <f t="shared" si="387"/>
        <v>2025</v>
      </c>
      <c r="R1266" s="80">
        <f t="shared" si="388"/>
        <v>5</v>
      </c>
      <c r="S1266" s="80">
        <f t="shared" si="389"/>
        <v>27</v>
      </c>
      <c r="T1266" s="80" t="str">
        <f t="shared" si="390"/>
        <v>05</v>
      </c>
      <c r="U1266" s="80">
        <f t="shared" si="391"/>
        <v>27</v>
      </c>
      <c r="V1266" s="80" t="str">
        <f t="shared" si="392"/>
        <v>'2025-05-27'</v>
      </c>
      <c r="W1266" s="80">
        <v>36</v>
      </c>
      <c r="X1266" s="80">
        <f t="shared" si="393"/>
        <v>36</v>
      </c>
      <c r="Y1266" s="6" t="s">
        <v>6294</v>
      </c>
      <c r="Z1266" s="123">
        <f>IFERROR(IF(Y1266="","null",VLOOKUP(Y1266,Marcas!$A$2:$C$2024,2,0)),"")</f>
        <v>277</v>
      </c>
      <c r="AA1266" s="6" t="s">
        <v>6294</v>
      </c>
      <c r="AB1266" s="6">
        <f>IFERROR(IF(AA1266="","",IF(AA1266="EMPORIO LEGAL",1,VLOOKUP(AA1266,Clientes!$A$2:$B$1190,2,0))),"")</f>
        <v>188</v>
      </c>
      <c r="AC1266" s="6">
        <f>IFERROR(IF(Tabla1[[#This Row],[id_control]]="null","",VLOOKUP(CONCATENATE(Tabla1[[#This Row],[CLIENTE]],"-",Tabla1[[#This Row],[id_control]]),Hoja1!$C$2:$D$1994,2,0)),"")</f>
        <v>1264</v>
      </c>
      <c r="AD1266" s="6" t="s">
        <v>6295</v>
      </c>
      <c r="AE1266" s="6"/>
      <c r="AF1266" s="6"/>
      <c r="AG1266" s="6"/>
      <c r="AH1266" s="6"/>
      <c r="AI1266" s="6"/>
      <c r="AJ1266" s="6"/>
      <c r="AK1266" s="6"/>
      <c r="AL1266" s="3">
        <v>6144133613</v>
      </c>
      <c r="AM1266" s="4">
        <v>6141841268</v>
      </c>
      <c r="AN1266" s="6"/>
      <c r="AO1266" s="6"/>
      <c r="AP1266" s="6"/>
      <c r="AQ1266" s="8">
        <v>6141841268</v>
      </c>
      <c r="AR1266" s="6"/>
      <c r="AS1266" s="6"/>
      <c r="AT1266" s="6"/>
      <c r="AU1266" s="6"/>
      <c r="AV1266" s="6" t="s">
        <v>6296</v>
      </c>
      <c r="AW1266" s="6"/>
      <c r="AX1266" s="6"/>
      <c r="AY1266" s="6"/>
      <c r="AZ1266" s="6"/>
      <c r="BA1266" s="6"/>
      <c r="BB1266" s="6"/>
      <c r="BC1266" s="6"/>
      <c r="BD1266" s="8" t="s">
        <v>6299</v>
      </c>
      <c r="BE1266" s="8">
        <v>1265</v>
      </c>
      <c r="BF1266" s="6" t="str">
        <f t="shared" si="394"/>
        <v>insert into bitacoras_estatus (numero_expediente, numero_registro, representante, fecha_inicio, fecha_vencimiento, id_cliente, id_admin, id_bitacoras_estatus, id_estatus, id_clase, id_marca, created_at, updated_at) values('1614188','','JACOBO HERIBERTO MÁRQUEZ BALDERRAMA','2015-05-27','2025-05-27','188','2','1','1',36,277,'2015-05-27 00:00:00','2015-05-27 00:00:00');</v>
      </c>
      <c r="BG1266" s="6" t="str">
        <f t="shared" si="395"/>
        <v>insert into servicios_comentarios (comentario, id_admin, id_estatus, created_at, updated_at) values('CLASE 36 ANTERIORIDAD RECIBIDA 13/10/15 CONTESTADA EL 26/11/2015 NEGATIVA RECIBIDA EL 18/05/16',1,1265,'2015-05-27 00:00:00','2015-05-27 00:00:00');</v>
      </c>
      <c r="BH1266" s="6" t="str">
        <f t="shared" si="396"/>
        <v>insert into servicios_comentarios (comentario, id_admin, id_estatus, created_at, updated_at) values('6144133613 CEL: 6141841268',1,1265,'2015-05-27 00:00:00','2015-05-27 00:00:00');</v>
      </c>
      <c r="BI1266" s="137" t="str">
        <f t="shared" si="397"/>
        <v>update bitacoras_estatus set comprobacion_uso = 1, id_estatus=5 where id=1265;</v>
      </c>
      <c r="BJ1266" s="137" t="str">
        <f t="shared" si="398"/>
        <v>update bitacoras_estatus set numero_expediente = '1614188', numero_registro = '', id_estatus = 5, fecha_inicio = '2015-05-27', fecha_vencimiento ='2025-05-27', created_at ='2015-05-27 00:00:00', updated_at ='2015-05-27 00:00:00', id_clase=36, id_marca=277, id_cliente=188, vigencia = 0 where id =1265;</v>
      </c>
      <c r="BK1266" s="137" t="str">
        <f t="shared" si="399"/>
        <v>update bitacoras_estatus set id_estatus = 5 where id =1265;</v>
      </c>
    </row>
    <row r="1267" spans="1:63" ht="40">
      <c r="A1267" s="6">
        <v>1614191</v>
      </c>
      <c r="B1267" s="6"/>
      <c r="C1267" s="6" t="str">
        <f>IF(Tabla1[[#This Row],[No. REG.]]="","",1)</f>
        <v/>
      </c>
      <c r="D1267" s="3" t="s">
        <v>34</v>
      </c>
      <c r="E1267" s="3">
        <f>IF(Tabla1[[#This Row],[STATUS]]="","",VLOOKUP(D1267,Estatus!$A$2:$B$13,2,0))</f>
        <v>5</v>
      </c>
      <c r="F1267" s="3">
        <f>IF(Tabla1[[#This Row],[STATUS]]="","",VLOOKUP(D1267,Estatus!$A$2:$I$12,9,0))</f>
        <v>0</v>
      </c>
      <c r="G1267" s="12" t="s">
        <v>6301</v>
      </c>
      <c r="H1267" s="7">
        <v>42151</v>
      </c>
      <c r="I1267" s="80">
        <f t="shared" si="380"/>
        <v>2015</v>
      </c>
      <c r="J1267" s="80">
        <f t="shared" si="381"/>
        <v>5</v>
      </c>
      <c r="K1267" s="80">
        <f t="shared" si="382"/>
        <v>27</v>
      </c>
      <c r="L1267" s="80" t="str">
        <f t="shared" si="383"/>
        <v>05</v>
      </c>
      <c r="M1267" s="80">
        <f t="shared" si="384"/>
        <v>27</v>
      </c>
      <c r="N1267" s="80" t="str">
        <f t="shared" si="385"/>
        <v>'2015-05-27'</v>
      </c>
      <c r="O1267" s="80" t="str">
        <f t="shared" si="386"/>
        <v>'2015-05-27 00:00:00'</v>
      </c>
      <c r="P1267" s="7">
        <v>45804</v>
      </c>
      <c r="Q1267" s="80">
        <f t="shared" si="387"/>
        <v>2025</v>
      </c>
      <c r="R1267" s="80">
        <f t="shared" si="388"/>
        <v>5</v>
      </c>
      <c r="S1267" s="80">
        <f t="shared" si="389"/>
        <v>27</v>
      </c>
      <c r="T1267" s="80" t="str">
        <f t="shared" si="390"/>
        <v>05</v>
      </c>
      <c r="U1267" s="80">
        <f t="shared" si="391"/>
        <v>27</v>
      </c>
      <c r="V1267" s="80" t="str">
        <f t="shared" si="392"/>
        <v>'2025-05-27'</v>
      </c>
      <c r="W1267" s="80">
        <v>35</v>
      </c>
      <c r="X1267" s="80">
        <f t="shared" si="393"/>
        <v>35</v>
      </c>
      <c r="Y1267" s="6" t="s">
        <v>6294</v>
      </c>
      <c r="Z1267" s="123">
        <f>IFERROR(IF(Y1267="","null",VLOOKUP(Y1267,Marcas!$A$2:$C$2024,2,0)),"")</f>
        <v>277</v>
      </c>
      <c r="AA1267" s="6" t="s">
        <v>6294</v>
      </c>
      <c r="AB1267" s="6">
        <f>IFERROR(IF(AA1267="","",IF(AA1267="EMPORIO LEGAL",1,VLOOKUP(AA1267,Clientes!$A$2:$B$1190,2,0))),"")</f>
        <v>188</v>
      </c>
      <c r="AC1267" s="6">
        <f>IFERROR(IF(Tabla1[[#This Row],[id_control]]="null","",VLOOKUP(CONCATENATE(Tabla1[[#This Row],[CLIENTE]],"-",Tabla1[[#This Row],[id_control]]),Hoja1!$C$2:$D$1994,2,0)),"")</f>
        <v>1264</v>
      </c>
      <c r="AD1267" s="6" t="s">
        <v>6295</v>
      </c>
      <c r="AE1267" s="6"/>
      <c r="AF1267" s="6"/>
      <c r="AG1267" s="6"/>
      <c r="AH1267" s="6"/>
      <c r="AI1267" s="6"/>
      <c r="AJ1267" s="6"/>
      <c r="AK1267" s="6"/>
      <c r="AL1267" s="3">
        <v>6144133613</v>
      </c>
      <c r="AM1267" s="6"/>
      <c r="AN1267" s="6"/>
      <c r="AO1267" s="6"/>
      <c r="AP1267" s="6"/>
      <c r="AQ1267" s="8">
        <v>6141841268</v>
      </c>
      <c r="AR1267" s="6"/>
      <c r="AS1267" s="6"/>
      <c r="AT1267" s="6"/>
      <c r="AU1267" s="6"/>
      <c r="AV1267" s="6" t="s">
        <v>6296</v>
      </c>
      <c r="AW1267" s="6"/>
      <c r="AX1267" s="6"/>
      <c r="AY1267" s="6"/>
      <c r="AZ1267" s="6"/>
      <c r="BA1267" s="6"/>
      <c r="BB1267" s="6"/>
      <c r="BC1267" s="6"/>
      <c r="BD1267" s="8" t="s">
        <v>6299</v>
      </c>
      <c r="BE1267" s="8">
        <v>1266</v>
      </c>
      <c r="BF1267" s="6" t="str">
        <f t="shared" si="394"/>
        <v>insert into bitacoras_estatus (numero_expediente, numero_registro, representante, fecha_inicio, fecha_vencimiento, id_cliente, id_admin, id_bitacoras_estatus, id_estatus, id_clase, id_marca, created_at, updated_at) values('1614191','','JACOBO HERIBERTO MÁRQUEZ BALDERRAMA','2015-05-27','2025-05-27','188','2','1','1',35,277,'2015-05-27 00:00:00','2015-05-27 00:00:00');</v>
      </c>
      <c r="BG1267" s="6" t="str">
        <f t="shared" si="395"/>
        <v>insert into servicios_comentarios (comentario, id_admin, id_estatus, created_at, updated_at) values('CLASE 35 CITA ANTERIORIDAD 2/10/15 CONTESTADA EL 26/11/15 NEGATIVA RECIBIDA EL 18/05/16',1,1266,'2015-05-27 00:00:00','2015-05-27 00:00:00');</v>
      </c>
      <c r="BH1267" s="6" t="str">
        <f t="shared" si="396"/>
        <v>insert into servicios_comentarios (comentario, id_admin, id_estatus, created_at, updated_at) values('6144133613 CEL: 6141841268',1,1266,'2015-05-27 00:00:00','2015-05-27 00:00:00');</v>
      </c>
      <c r="BI1267" s="137" t="str">
        <f t="shared" si="397"/>
        <v>update bitacoras_estatus set comprobacion_uso = 1, id_estatus=5 where id=1266;</v>
      </c>
      <c r="BJ1267" s="137" t="str">
        <f t="shared" si="398"/>
        <v>update bitacoras_estatus set numero_expediente = '1614191', numero_registro = '', id_estatus = 5, fecha_inicio = '2015-05-27', fecha_vencimiento ='2025-05-27', created_at ='2015-05-27 00:00:00', updated_at ='2015-05-27 00:00:00', id_clase=35, id_marca=277, id_cliente=188, vigencia = 0 where id =1266;</v>
      </c>
      <c r="BK1267" s="137" t="str">
        <f t="shared" si="399"/>
        <v>update bitacoras_estatus set id_estatus = 5 where id =1266;</v>
      </c>
    </row>
    <row r="1268" spans="1:63">
      <c r="A1268" s="3">
        <v>1614211</v>
      </c>
      <c r="B1268" s="3">
        <v>1561935</v>
      </c>
      <c r="C1268" s="3">
        <f>IF(Tabla1[[#This Row],[No. REG.]]="","",1)</f>
        <v>1</v>
      </c>
      <c r="D1268" s="3" t="s">
        <v>46</v>
      </c>
      <c r="E1268" s="3">
        <f>IF(Tabla1[[#This Row],[STATUS]]="","",VLOOKUP(D1268,Estatus!$A$2:$B$13,2,0))</f>
        <v>10</v>
      </c>
      <c r="F1268" s="3">
        <f>IF(Tabla1[[#This Row],[STATUS]]="","",VLOOKUP(D1268,Estatus!$A$2:$I$12,9,0))</f>
        <v>1</v>
      </c>
      <c r="G1268" s="12" t="s">
        <v>6302</v>
      </c>
      <c r="H1268" s="9">
        <v>42151</v>
      </c>
      <c r="I1268" s="81">
        <f t="shared" si="380"/>
        <v>2015</v>
      </c>
      <c r="J1268" s="81">
        <f t="shared" si="381"/>
        <v>5</v>
      </c>
      <c r="K1268" s="81">
        <f t="shared" si="382"/>
        <v>27</v>
      </c>
      <c r="L1268" s="81" t="str">
        <f t="shared" si="383"/>
        <v>05</v>
      </c>
      <c r="M1268" s="81">
        <f t="shared" si="384"/>
        <v>27</v>
      </c>
      <c r="N1268" s="81" t="str">
        <f t="shared" si="385"/>
        <v>'2015-05-27'</v>
      </c>
      <c r="O1268" s="81" t="str">
        <f t="shared" si="386"/>
        <v>'2015-05-27 00:00:00'</v>
      </c>
      <c r="P1268" s="9">
        <v>45804</v>
      </c>
      <c r="Q1268" s="81">
        <f t="shared" si="387"/>
        <v>2025</v>
      </c>
      <c r="R1268" s="81">
        <f t="shared" si="388"/>
        <v>5</v>
      </c>
      <c r="S1268" s="81">
        <f t="shared" si="389"/>
        <v>27</v>
      </c>
      <c r="T1268" s="81" t="str">
        <f t="shared" si="390"/>
        <v>05</v>
      </c>
      <c r="U1268" s="81">
        <f t="shared" si="391"/>
        <v>27</v>
      </c>
      <c r="V1268" s="81" t="str">
        <f t="shared" si="392"/>
        <v>'2025-05-27'</v>
      </c>
      <c r="W1268" s="81">
        <v>44</v>
      </c>
      <c r="X1268" s="81">
        <f t="shared" si="393"/>
        <v>44</v>
      </c>
      <c r="Y1268" s="3" t="s">
        <v>6303</v>
      </c>
      <c r="Z1268" s="124">
        <f>IFERROR(IF(Y1268="","null",VLOOKUP(Y1268,Marcas!$A$2:$C$2024,2,0)),"")</f>
        <v>745</v>
      </c>
      <c r="AA1268" s="3" t="s">
        <v>6303</v>
      </c>
      <c r="AB1268" s="3">
        <f>IFERROR(IF(AA1268="","",IF(AA1268="EMPORIO LEGAL",1,VLOOKUP(AA1268,Clientes!$A$2:$B$1190,2,0))),"")</f>
        <v>529</v>
      </c>
      <c r="AC1268" s="3">
        <f>IFERROR(IF(Tabla1[[#This Row],[id_control]]="null","",VLOOKUP(CONCATENATE(Tabla1[[#This Row],[CLIENTE]],"-",Tabla1[[#This Row],[id_control]]),Hoja1!$C$2:$D$1994,2,0)),"")</f>
        <v>1268</v>
      </c>
      <c r="AD1268" s="3" t="s">
        <v>6304</v>
      </c>
      <c r="AE1268" s="3"/>
      <c r="AF1268" s="3"/>
      <c r="AG1268" s="3"/>
      <c r="AH1268" s="3"/>
      <c r="AI1268" s="3"/>
      <c r="AJ1268" s="3"/>
      <c r="AK1268" s="3"/>
      <c r="AL1268" s="3">
        <v>4164828</v>
      </c>
      <c r="AM1268" s="6"/>
      <c r="AN1268" s="6"/>
      <c r="AO1268" s="6"/>
      <c r="AP1268" s="6"/>
      <c r="AQ1268" s="11">
        <v>6142477568</v>
      </c>
      <c r="AR1268" s="6"/>
      <c r="AS1268" s="6"/>
      <c r="AT1268" s="6"/>
      <c r="AU1268" s="6"/>
      <c r="AV1268" s="5" t="s">
        <v>6305</v>
      </c>
      <c r="AW1268" s="11" t="s">
        <v>6306</v>
      </c>
      <c r="AX1268" s="6"/>
      <c r="AY1268" s="6"/>
      <c r="AZ1268" s="6"/>
      <c r="BA1268" s="6"/>
      <c r="BB1268" s="6"/>
      <c r="BC1268" s="6"/>
      <c r="BD1268" s="6" t="s">
        <v>6307</v>
      </c>
      <c r="BE1268" s="8">
        <v>1267</v>
      </c>
      <c r="BF1268" s="6" t="str">
        <f t="shared" si="394"/>
        <v>insert into bitacoras_estatus (numero_expediente, numero_registro, representante, fecha_inicio, fecha_vencimiento, id_cliente, id_admin, id_bitacoras_estatus, id_estatus, id_clase, id_marca, created_at, updated_at) values('1614211','1561935','ALEJANDRO NIETO NUÑEZ','2015-05-27','2025-05-27','529','2','1','1',44,745,'2015-05-27 00:00:00','2015-05-27 00:00:00');</v>
      </c>
      <c r="BG1268" s="6" t="str">
        <f t="shared" si="395"/>
        <v>insert into servicios_comentarios (comentario, id_admin, id_estatus, created_at, updated_at) values('CLASE 44 TITULO ENTREGADO 15/09/2015',1,1267,'2015-05-27 00:00:00','2015-05-27 00:00:00');</v>
      </c>
      <c r="BH1268" s="6" t="str">
        <f t="shared" si="396"/>
        <v>insert into servicios_comentarios (comentario, id_admin, id_estatus, created_at, updated_at) values('4164828 CEL:6142477568',1,1267,'2015-05-27 00:00:00','2015-05-27 00:00:00');</v>
      </c>
      <c r="BI1268" s="137" t="str">
        <f t="shared" si="397"/>
        <v>update bitacoras_estatus set comprobacion_uso = 1, id_estatus=10 where id=1267;</v>
      </c>
      <c r="BJ1268" s="137" t="str">
        <f t="shared" si="398"/>
        <v>update bitacoras_estatus set numero_expediente = '1614211', numero_registro = '1561935', id_estatus = 10, fecha_inicio = '2015-05-27', fecha_vencimiento ='2025-05-27', created_at ='2015-05-27 00:00:00', updated_at ='2015-05-27 00:00:00', id_clase=44, id_marca=745, id_cliente=529, vigencia = 1 where id =1267;</v>
      </c>
      <c r="BK1268" s="137" t="str">
        <f t="shared" si="399"/>
        <v>update bitacoras_estatus set id_estatus = 10 where id =1267;</v>
      </c>
    </row>
    <row r="1269" spans="1:63">
      <c r="A1269" s="3">
        <v>1614202</v>
      </c>
      <c r="B1269" s="3">
        <v>1547170</v>
      </c>
      <c r="C1269" s="3">
        <f>IF(Tabla1[[#This Row],[No. REG.]]="","",1)</f>
        <v>1</v>
      </c>
      <c r="D1269" s="3" t="s">
        <v>46</v>
      </c>
      <c r="E1269" s="3">
        <f>IF(Tabla1[[#This Row],[STATUS]]="","",VLOOKUP(D1269,Estatus!$A$2:$B$13,2,0))</f>
        <v>10</v>
      </c>
      <c r="F1269" s="3">
        <f>IF(Tabla1[[#This Row],[STATUS]]="","",VLOOKUP(D1269,Estatus!$A$2:$I$12,9,0))</f>
        <v>1</v>
      </c>
      <c r="G1269" s="12" t="s">
        <v>6308</v>
      </c>
      <c r="H1269" s="7">
        <v>42151</v>
      </c>
      <c r="I1269" s="80">
        <f t="shared" si="380"/>
        <v>2015</v>
      </c>
      <c r="J1269" s="80">
        <f t="shared" si="381"/>
        <v>5</v>
      </c>
      <c r="K1269" s="80">
        <f t="shared" si="382"/>
        <v>27</v>
      </c>
      <c r="L1269" s="80" t="str">
        <f t="shared" si="383"/>
        <v>05</v>
      </c>
      <c r="M1269" s="80">
        <f t="shared" si="384"/>
        <v>27</v>
      </c>
      <c r="N1269" s="80" t="str">
        <f t="shared" si="385"/>
        <v>'2015-05-27'</v>
      </c>
      <c r="O1269" s="80" t="str">
        <f t="shared" si="386"/>
        <v>'2015-05-27 00:00:00'</v>
      </c>
      <c r="P1269" s="7">
        <v>45804</v>
      </c>
      <c r="Q1269" s="80">
        <f t="shared" si="387"/>
        <v>2025</v>
      </c>
      <c r="R1269" s="80">
        <f t="shared" si="388"/>
        <v>5</v>
      </c>
      <c r="S1269" s="80">
        <f t="shared" si="389"/>
        <v>27</v>
      </c>
      <c r="T1269" s="80" t="str">
        <f t="shared" si="390"/>
        <v>05</v>
      </c>
      <c r="U1269" s="80">
        <f t="shared" si="391"/>
        <v>27</v>
      </c>
      <c r="V1269" s="80" t="str">
        <f t="shared" si="392"/>
        <v>'2025-05-27'</v>
      </c>
      <c r="W1269" s="80">
        <v>35</v>
      </c>
      <c r="X1269" s="80">
        <f t="shared" si="393"/>
        <v>35</v>
      </c>
      <c r="Y1269" s="12" t="s">
        <v>2159</v>
      </c>
      <c r="Z1269" s="125">
        <f>IFERROR(IF(Y1269="","null",VLOOKUP(Y1269,Marcas!$A$2:$C$2024,2,0)),"")</f>
        <v>1021</v>
      </c>
      <c r="AA1269" s="3" t="s">
        <v>6309</v>
      </c>
      <c r="AB1269" s="3">
        <f>IFERROR(IF(AA1269="","",IF(AA1269="EMPORIO LEGAL",1,VLOOKUP(AA1269,Clientes!$A$2:$B$1190,2,0))),"")</f>
        <v>1099</v>
      </c>
      <c r="AC1269" s="3">
        <f>IFERROR(IF(Tabla1[[#This Row],[id_control]]="null","",VLOOKUP(CONCATENATE(Tabla1[[#This Row],[CLIENTE]],"-",Tabla1[[#This Row],[id_control]]),Hoja1!$C$2:$D$1994,2,0)),"")</f>
        <v>1269</v>
      </c>
      <c r="AD1269" s="3" t="s">
        <v>2160</v>
      </c>
      <c r="AE1269" s="3"/>
      <c r="AF1269" s="3"/>
      <c r="AG1269" s="3"/>
      <c r="AH1269" s="3"/>
      <c r="AI1269" s="3"/>
      <c r="AJ1269" s="3"/>
      <c r="AK1269" s="3"/>
      <c r="AL1269" s="3">
        <v>6143063323</v>
      </c>
      <c r="AM1269" s="6"/>
      <c r="AN1269" s="6"/>
      <c r="AO1269" s="6"/>
      <c r="AP1269" s="6"/>
      <c r="AQ1269" s="5">
        <v>6141256288</v>
      </c>
      <c r="AR1269" s="6"/>
      <c r="AS1269" s="6"/>
      <c r="AT1269" s="6"/>
      <c r="AU1269" s="6"/>
      <c r="AV1269" s="6" t="s">
        <v>2161</v>
      </c>
      <c r="AW1269" s="6"/>
      <c r="AX1269" s="6"/>
      <c r="AY1269" s="6"/>
      <c r="AZ1269" s="6"/>
      <c r="BA1269" s="6"/>
      <c r="BB1269" s="6"/>
      <c r="BC1269" s="6"/>
      <c r="BD1269" s="6" t="s">
        <v>2162</v>
      </c>
      <c r="BE1269" s="8">
        <v>1268</v>
      </c>
      <c r="BF1269" s="6" t="str">
        <f t="shared" si="394"/>
        <v>insert into bitacoras_estatus (numero_expediente, numero_registro, representante, fecha_inicio, fecha_vencimiento, id_cliente, id_admin, id_bitacoras_estatus, id_estatus, id_clase, id_marca, created_at, updated_at) values('1614202','1547170','EMMANUEL MENDOZA GONZÁLEZ','2015-05-27','2025-05-27','1099','2','1','1',35,1021,'2015-05-27 00:00:00','2015-05-27 00:00:00');</v>
      </c>
      <c r="BG1269" s="6" t="str">
        <f t="shared" si="395"/>
        <v>insert into servicios_comentarios (comentario, id_admin, id_estatus, created_at, updated_at) values('CLASE 35 TITULO RECIBIDO 28/08/2015',1,1268,'2015-05-27 00:00:00','2015-05-27 00:00:00');</v>
      </c>
      <c r="BH1269" s="6" t="str">
        <f t="shared" si="396"/>
        <v>insert into servicios_comentarios (comentario, id_admin, id_estatus, created_at, updated_at) values('6143063323 CEL:6141256288',1,1268,'2015-05-27 00:00:00','2015-05-27 00:00:00');</v>
      </c>
      <c r="BI1269" s="137" t="str">
        <f t="shared" si="397"/>
        <v>update bitacoras_estatus set comprobacion_uso = 1, id_estatus=10 where id=1268;</v>
      </c>
      <c r="BJ1269" s="137" t="str">
        <f t="shared" si="398"/>
        <v>update bitacoras_estatus set numero_expediente = '1614202', numero_registro = '1547170', id_estatus = 10, fecha_inicio = '2015-05-27', fecha_vencimiento ='2025-05-27', created_at ='2015-05-27 00:00:00', updated_at ='2015-05-27 00:00:00', id_clase=35, id_marca=1021, id_cliente=1099, vigencia = 1 where id =1268;</v>
      </c>
      <c r="BK1269" s="137" t="str">
        <f t="shared" si="399"/>
        <v>update bitacoras_estatus set id_estatus = 10 where id =1268;</v>
      </c>
    </row>
    <row r="1270" spans="1:63">
      <c r="A1270" s="3">
        <v>1614208</v>
      </c>
      <c r="B1270" s="3">
        <v>1547171</v>
      </c>
      <c r="C1270" s="3">
        <f>IF(Tabla1[[#This Row],[No. REG.]]="","",1)</f>
        <v>1</v>
      </c>
      <c r="D1270" s="3" t="s">
        <v>46</v>
      </c>
      <c r="E1270" s="3">
        <f>IF(Tabla1[[#This Row],[STATUS]]="","",VLOOKUP(D1270,Estatus!$A$2:$B$13,2,0))</f>
        <v>10</v>
      </c>
      <c r="F1270" s="3">
        <f>IF(Tabla1[[#This Row],[STATUS]]="","",VLOOKUP(D1270,Estatus!$A$2:$I$12,9,0))</f>
        <v>1</v>
      </c>
      <c r="G1270" s="12" t="s">
        <v>6310</v>
      </c>
      <c r="H1270" s="7">
        <v>42151</v>
      </c>
      <c r="I1270" s="80">
        <f t="shared" si="380"/>
        <v>2015</v>
      </c>
      <c r="J1270" s="80">
        <f t="shared" si="381"/>
        <v>5</v>
      </c>
      <c r="K1270" s="80">
        <f t="shared" si="382"/>
        <v>27</v>
      </c>
      <c r="L1270" s="80" t="str">
        <f t="shared" si="383"/>
        <v>05</v>
      </c>
      <c r="M1270" s="80">
        <f t="shared" si="384"/>
        <v>27</v>
      </c>
      <c r="N1270" s="80" t="str">
        <f t="shared" si="385"/>
        <v>'2015-05-27'</v>
      </c>
      <c r="O1270" s="80" t="str">
        <f t="shared" si="386"/>
        <v>'2015-05-27 00:00:00'</v>
      </c>
      <c r="P1270" s="7">
        <v>45804</v>
      </c>
      <c r="Q1270" s="80">
        <f t="shared" si="387"/>
        <v>2025</v>
      </c>
      <c r="R1270" s="80">
        <f t="shared" si="388"/>
        <v>5</v>
      </c>
      <c r="S1270" s="80">
        <f t="shared" si="389"/>
        <v>27</v>
      </c>
      <c r="T1270" s="80" t="str">
        <f t="shared" si="390"/>
        <v>05</v>
      </c>
      <c r="U1270" s="80">
        <f t="shared" si="391"/>
        <v>27</v>
      </c>
      <c r="V1270" s="80" t="str">
        <f t="shared" si="392"/>
        <v>'2025-05-27'</v>
      </c>
      <c r="W1270" s="80">
        <v>5</v>
      </c>
      <c r="X1270" s="80">
        <f t="shared" si="393"/>
        <v>5</v>
      </c>
      <c r="Y1270" s="12" t="s">
        <v>2159</v>
      </c>
      <c r="Z1270" s="125">
        <f>IFERROR(IF(Y1270="","null",VLOOKUP(Y1270,Marcas!$A$2:$C$2024,2,0)),"")</f>
        <v>1021</v>
      </c>
      <c r="AA1270" s="3" t="s">
        <v>6309</v>
      </c>
      <c r="AB1270" s="3">
        <f>IFERROR(IF(AA1270="","",IF(AA1270="EMPORIO LEGAL",1,VLOOKUP(AA1270,Clientes!$A$2:$B$1190,2,0))),"")</f>
        <v>1099</v>
      </c>
      <c r="AC1270" s="3">
        <f>IFERROR(IF(Tabla1[[#This Row],[id_control]]="null","",VLOOKUP(CONCATENATE(Tabla1[[#This Row],[CLIENTE]],"-",Tabla1[[#This Row],[id_control]]),Hoja1!$C$2:$D$1994,2,0)),"")</f>
        <v>1269</v>
      </c>
      <c r="AD1270" s="3" t="s">
        <v>2160</v>
      </c>
      <c r="AE1270" s="3"/>
      <c r="AF1270" s="3"/>
      <c r="AG1270" s="3"/>
      <c r="AH1270" s="3"/>
      <c r="AI1270" s="3"/>
      <c r="AJ1270" s="3"/>
      <c r="AK1270" s="3"/>
      <c r="AL1270" s="3">
        <v>6143063323</v>
      </c>
      <c r="AM1270" s="6"/>
      <c r="AN1270" s="6"/>
      <c r="AO1270" s="6"/>
      <c r="AP1270" s="6"/>
      <c r="AQ1270" s="5">
        <v>6141256288</v>
      </c>
      <c r="AR1270" s="6"/>
      <c r="AS1270" s="6"/>
      <c r="AT1270" s="6"/>
      <c r="AU1270" s="6"/>
      <c r="AV1270" s="6" t="s">
        <v>2161</v>
      </c>
      <c r="AW1270" s="6"/>
      <c r="AX1270" s="6"/>
      <c r="AY1270" s="6"/>
      <c r="AZ1270" s="6"/>
      <c r="BA1270" s="6"/>
      <c r="BB1270" s="6"/>
      <c r="BC1270" s="6"/>
      <c r="BD1270" s="6" t="s">
        <v>2162</v>
      </c>
      <c r="BE1270" s="8">
        <v>1269</v>
      </c>
      <c r="BF1270" s="6" t="str">
        <f t="shared" si="394"/>
        <v>insert into bitacoras_estatus (numero_expediente, numero_registro, representante, fecha_inicio, fecha_vencimiento, id_cliente, id_admin, id_bitacoras_estatus, id_estatus, id_clase, id_marca, created_at, updated_at) values('1614208','1547171','EMMANUEL MENDOZA GONZÁLEZ','2015-05-27','2025-05-27','1099','2','1','1',5,1021,'2015-05-27 00:00:00','2015-05-27 00:00:00');</v>
      </c>
      <c r="BG1270" s="6" t="str">
        <f t="shared" si="395"/>
        <v>insert into servicios_comentarios (comentario, id_admin, id_estatus, created_at, updated_at) values('CLASE 5 RECIBIDO 28/08/2015',1,1269,'2015-05-27 00:00:00','2015-05-27 00:00:00');</v>
      </c>
      <c r="BH1270" s="6" t="str">
        <f t="shared" si="396"/>
        <v>insert into servicios_comentarios (comentario, id_admin, id_estatus, created_at, updated_at) values('6143063323 CEL:6141256288',1,1269,'2015-05-27 00:00:00','2015-05-27 00:00:00');</v>
      </c>
      <c r="BI1270" s="137" t="str">
        <f t="shared" si="397"/>
        <v>update bitacoras_estatus set comprobacion_uso = 1, id_estatus=10 where id=1269;</v>
      </c>
      <c r="BJ1270" s="137" t="str">
        <f t="shared" si="398"/>
        <v>update bitacoras_estatus set numero_expediente = '1614208', numero_registro = '1547171', id_estatus = 10, fecha_inicio = '2015-05-27', fecha_vencimiento ='2025-05-27', created_at ='2015-05-27 00:00:00', updated_at ='2015-05-27 00:00:00', id_clase=5, id_marca=1021, id_cliente=1099, vigencia = 1 where id =1269;</v>
      </c>
      <c r="BK1270" s="137" t="str">
        <f t="shared" si="399"/>
        <v>update bitacoras_estatus set id_estatus = 10 where id =1269;</v>
      </c>
    </row>
    <row r="1271" spans="1:63">
      <c r="A1271" s="3">
        <v>1614195</v>
      </c>
      <c r="B1271" s="3">
        <v>1561934</v>
      </c>
      <c r="C1271" s="3">
        <f>IF(Tabla1[[#This Row],[No. REG.]]="","",1)</f>
        <v>1</v>
      </c>
      <c r="D1271" s="3" t="s">
        <v>46</v>
      </c>
      <c r="E1271" s="3">
        <f>IF(Tabla1[[#This Row],[STATUS]]="","",VLOOKUP(D1271,Estatus!$A$2:$B$13,2,0))</f>
        <v>10</v>
      </c>
      <c r="F1271" s="3">
        <f>IF(Tabla1[[#This Row],[STATUS]]="","",VLOOKUP(D1271,Estatus!$A$2:$I$12,9,0))</f>
        <v>1</v>
      </c>
      <c r="G1271" s="12" t="s">
        <v>6311</v>
      </c>
      <c r="H1271" s="7">
        <v>42151</v>
      </c>
      <c r="I1271" s="80">
        <f t="shared" si="380"/>
        <v>2015</v>
      </c>
      <c r="J1271" s="80">
        <f t="shared" si="381"/>
        <v>5</v>
      </c>
      <c r="K1271" s="80">
        <f t="shared" si="382"/>
        <v>27</v>
      </c>
      <c r="L1271" s="80" t="str">
        <f t="shared" si="383"/>
        <v>05</v>
      </c>
      <c r="M1271" s="80">
        <f t="shared" si="384"/>
        <v>27</v>
      </c>
      <c r="N1271" s="80" t="str">
        <f t="shared" si="385"/>
        <v>'2015-05-27'</v>
      </c>
      <c r="O1271" s="80" t="str">
        <f t="shared" si="386"/>
        <v>'2015-05-27 00:00:00'</v>
      </c>
      <c r="P1271" s="7">
        <v>45804</v>
      </c>
      <c r="Q1271" s="80">
        <f t="shared" si="387"/>
        <v>2025</v>
      </c>
      <c r="R1271" s="80">
        <f t="shared" si="388"/>
        <v>5</v>
      </c>
      <c r="S1271" s="80">
        <f t="shared" si="389"/>
        <v>27</v>
      </c>
      <c r="T1271" s="80" t="str">
        <f t="shared" si="390"/>
        <v>05</v>
      </c>
      <c r="U1271" s="80">
        <f t="shared" si="391"/>
        <v>27</v>
      </c>
      <c r="V1271" s="80" t="str">
        <f t="shared" si="392"/>
        <v>'2025-05-27'</v>
      </c>
      <c r="W1271" s="80">
        <v>35</v>
      </c>
      <c r="X1271" s="80">
        <f t="shared" si="393"/>
        <v>35</v>
      </c>
      <c r="Y1271" s="3" t="s">
        <v>6312</v>
      </c>
      <c r="Z1271" s="124">
        <f>IFERROR(IF(Y1271="","null",VLOOKUP(Y1271,Marcas!$A$2:$C$2024,2,0)),"")</f>
        <v>1299</v>
      </c>
      <c r="AA1271" s="3" t="s">
        <v>6313</v>
      </c>
      <c r="AB1271" s="3">
        <f>IFERROR(IF(AA1271="","",IF(AA1271="EMPORIO LEGAL",1,VLOOKUP(AA1271,Clientes!$A$2:$B$1190,2,0))),"")</f>
        <v>998</v>
      </c>
      <c r="AC1271" s="3">
        <f>IFERROR(IF(Tabla1[[#This Row],[id_control]]="null","",VLOOKUP(CONCATENATE(Tabla1[[#This Row],[CLIENTE]],"-",Tabla1[[#This Row],[id_control]]),Hoja1!$C$2:$D$1994,2,0)),"")</f>
        <v>1271</v>
      </c>
      <c r="AD1271" s="3" t="s">
        <v>6314</v>
      </c>
      <c r="AE1271" s="3"/>
      <c r="AF1271" s="3"/>
      <c r="AG1271" s="3"/>
      <c r="AH1271" s="3"/>
      <c r="AI1271" s="3"/>
      <c r="AJ1271" s="3"/>
      <c r="AK1271" s="3"/>
      <c r="AL1271" s="3">
        <v>6144251042</v>
      </c>
      <c r="AM1271" s="6"/>
      <c r="AN1271" s="6"/>
      <c r="AO1271" s="6"/>
      <c r="AP1271" s="6"/>
      <c r="AQ1271" s="4">
        <v>6141615299</v>
      </c>
      <c r="AR1271" s="6"/>
      <c r="AS1271" s="6"/>
      <c r="AT1271" s="6"/>
      <c r="AU1271" s="6"/>
      <c r="AV1271" s="6" t="s">
        <v>6315</v>
      </c>
      <c r="AW1271" s="6"/>
      <c r="AX1271" s="6"/>
      <c r="AY1271" s="6"/>
      <c r="AZ1271" s="6"/>
      <c r="BA1271" s="6"/>
      <c r="BB1271" s="6"/>
      <c r="BC1271" s="6"/>
      <c r="BD1271" s="6" t="s">
        <v>6316</v>
      </c>
      <c r="BE1271" s="8">
        <v>1270</v>
      </c>
      <c r="BF1271" s="6" t="str">
        <f t="shared" si="394"/>
        <v>insert into bitacoras_estatus (numero_expediente, numero_registro, representante, fecha_inicio, fecha_vencimiento, id_cliente, id_admin, id_bitacoras_estatus, id_estatus, id_clase, id_marca, created_at, updated_at) values('1614195','1561934','CÉSAR FRANCISCO ZARAGOZA MÁRQUEZ, MARTÍN FERNANDO REZA MENDÍAZ','2015-05-27','2025-05-27','998','2','1','1',35,1299,'2015-05-27 00:00:00','2015-05-27 00:00:00');</v>
      </c>
      <c r="BG1271" s="6" t="str">
        <f t="shared" si="395"/>
        <v>insert into servicios_comentarios (comentario, id_admin, id_estatus, created_at, updated_at) values('CLASE 35 TITULO ENTREGADO EL 27/10/15',1,1270,'2015-05-27 00:00:00','2015-05-27 00:00:00');</v>
      </c>
      <c r="BH1271" s="6" t="str">
        <f t="shared" si="396"/>
        <v>insert into servicios_comentarios (comentario, id_admin, id_estatus, created_at, updated_at) values('6144251042 CEL:6141615299',1,1270,'2015-05-27 00:00:00','2015-05-27 00:00:00');</v>
      </c>
      <c r="BI1271" s="137" t="str">
        <f t="shared" si="397"/>
        <v>update bitacoras_estatus set comprobacion_uso = 1, id_estatus=10 where id=1270;</v>
      </c>
      <c r="BJ1271" s="137" t="str">
        <f t="shared" si="398"/>
        <v>update bitacoras_estatus set numero_expediente = '1614195', numero_registro = '1561934', id_estatus = 10, fecha_inicio = '2015-05-27', fecha_vencimiento ='2025-05-27', created_at ='2015-05-27 00:00:00', updated_at ='2015-05-27 00:00:00', id_clase=35, id_marca=1299, id_cliente=998, vigencia = 1 where id =1270;</v>
      </c>
      <c r="BK1271" s="137" t="str">
        <f t="shared" si="399"/>
        <v>update bitacoras_estatus set id_estatus = 10 where id =1270;</v>
      </c>
    </row>
    <row r="1272" spans="1:63" ht="27">
      <c r="A1272" s="6">
        <v>1614223</v>
      </c>
      <c r="B1272" s="6"/>
      <c r="C1272" s="6" t="str">
        <f>IF(Tabla1[[#This Row],[No. REG.]]="","",1)</f>
        <v/>
      </c>
      <c r="D1272" s="3" t="s">
        <v>492</v>
      </c>
      <c r="E1272" s="3">
        <f>IF(Tabla1[[#This Row],[STATUS]]="","",VLOOKUP(D1272,Estatus!$A$2:$B$13,2,0))</f>
        <v>1</v>
      </c>
      <c r="F1272" s="3">
        <f>IF(Tabla1[[#This Row],[STATUS]]="","",VLOOKUP(D1272,Estatus!$A$2:$I$12,9,0))</f>
        <v>0</v>
      </c>
      <c r="G1272" s="12" t="s">
        <v>6317</v>
      </c>
      <c r="H1272" s="7">
        <v>42151</v>
      </c>
      <c r="I1272" s="80">
        <f t="shared" si="380"/>
        <v>2015</v>
      </c>
      <c r="J1272" s="80">
        <f t="shared" si="381"/>
        <v>5</v>
      </c>
      <c r="K1272" s="80">
        <f t="shared" si="382"/>
        <v>27</v>
      </c>
      <c r="L1272" s="80" t="str">
        <f t="shared" si="383"/>
        <v>05</v>
      </c>
      <c r="M1272" s="80">
        <f t="shared" si="384"/>
        <v>27</v>
      </c>
      <c r="N1272" s="80" t="str">
        <f t="shared" si="385"/>
        <v>'2015-05-27'</v>
      </c>
      <c r="O1272" s="80" t="str">
        <f t="shared" si="386"/>
        <v>'2015-05-27 00:00:00'</v>
      </c>
      <c r="P1272" s="7">
        <v>45804</v>
      </c>
      <c r="Q1272" s="80">
        <f t="shared" si="387"/>
        <v>2025</v>
      </c>
      <c r="R1272" s="80">
        <f t="shared" si="388"/>
        <v>5</v>
      </c>
      <c r="S1272" s="80">
        <f t="shared" si="389"/>
        <v>27</v>
      </c>
      <c r="T1272" s="80" t="str">
        <f t="shared" si="390"/>
        <v>05</v>
      </c>
      <c r="U1272" s="80">
        <f t="shared" si="391"/>
        <v>27</v>
      </c>
      <c r="V1272" s="80" t="str">
        <f t="shared" si="392"/>
        <v>'2025-05-27'</v>
      </c>
      <c r="W1272" s="80"/>
      <c r="X1272" s="80" t="str">
        <f t="shared" si="393"/>
        <v>null</v>
      </c>
      <c r="Y1272" s="6" t="s">
        <v>6318</v>
      </c>
      <c r="Z1272" s="123">
        <f>IFERROR(IF(Y1272="","null",VLOOKUP(Y1272,Marcas!$A$2:$C$2024,2,0)),"")</f>
        <v>1319</v>
      </c>
      <c r="AA1272" s="6" t="s">
        <v>1270</v>
      </c>
      <c r="AB1272" s="6">
        <f>IFERROR(IF(AA1272="","",IF(AA1272="EMPORIO LEGAL",1,VLOOKUP(AA1272,Clientes!$A$2:$B$1190,2,0))),"")</f>
        <v>890</v>
      </c>
      <c r="AC1272" s="6">
        <f>IFERROR(IF(Tabla1[[#This Row],[id_control]]="null","",VLOOKUP(CONCATENATE(Tabla1[[#This Row],[CLIENTE]],"-",Tabla1[[#This Row],[id_control]]),Hoja1!$C$2:$D$1994,2,0)),"")</f>
        <v>1272</v>
      </c>
      <c r="AD1272" s="6" t="s">
        <v>1272</v>
      </c>
      <c r="AE1272" s="6"/>
      <c r="AF1272" s="6"/>
      <c r="AG1272" s="6"/>
      <c r="AH1272" s="6"/>
      <c r="AI1272" s="6"/>
      <c r="AJ1272" s="6"/>
      <c r="AK1272" s="6"/>
      <c r="AL1272" s="3" t="s">
        <v>6319</v>
      </c>
      <c r="AM1272" s="6"/>
      <c r="AN1272" s="6"/>
      <c r="AO1272" s="6"/>
      <c r="AP1272" s="6"/>
      <c r="AQ1272" s="8"/>
      <c r="AR1272" s="6"/>
      <c r="AS1272" s="6"/>
      <c r="AT1272" s="6"/>
      <c r="AU1272" s="6"/>
      <c r="AV1272" s="6" t="s">
        <v>6320</v>
      </c>
      <c r="AW1272" s="6"/>
      <c r="AX1272" s="6"/>
      <c r="AY1272" s="6"/>
      <c r="AZ1272" s="6"/>
      <c r="BA1272" s="6"/>
      <c r="BB1272" s="6"/>
      <c r="BC1272" s="6"/>
      <c r="BD1272" s="8" t="s">
        <v>1276</v>
      </c>
      <c r="BE1272" s="8">
        <v>1271</v>
      </c>
      <c r="BF1272" s="6" t="str">
        <f t="shared" si="394"/>
        <v>insert into bitacoras_estatus (numero_expediente, numero_registro, representante, fecha_inicio, fecha_vencimiento, id_cliente, id_admin, id_bitacoras_estatus, id_estatus, id_clase, id_marca, created_at, updated_at) values('1614223','','JOSEFINA LOYA PINEDA','2015-05-27','2025-05-27','890','2','1','1',null,1319,'2015-05-27 00:00:00','2015-05-27 00:00:00');</v>
      </c>
      <c r="BG1272" s="6" t="str">
        <f t="shared" si="395"/>
        <v>insert into servicios_comentarios (comentario, id_admin, id_estatus, created_at, updated_at) values('notificacion por negativa de anterioridades de 28 de mazo de 2017. EL CLIENTE DESISTIÓ.',1,1271,'2015-05-27 00:00:00','2015-05-27 00:00:00');</v>
      </c>
      <c r="BH1272" s="6" t="str">
        <f t="shared" si="396"/>
        <v>insert into servicios_comentarios (comentario, id_admin, id_estatus, created_at, updated_at) values('2 60 74 98 cel.- 3 45 84 29',1,1271,'2015-05-27 00:00:00','2015-05-27 00:00:00');</v>
      </c>
      <c r="BI1272" s="137" t="str">
        <f t="shared" si="397"/>
        <v>update bitacoras_estatus set comprobacion_uso = 1, id_estatus=1 where id=1271;</v>
      </c>
      <c r="BJ1272" s="137" t="str">
        <f t="shared" si="398"/>
        <v>update bitacoras_estatus set numero_expediente = '1614223', numero_registro = '', id_estatus = 1, fecha_inicio = '2015-05-27', fecha_vencimiento ='2025-05-27', created_at ='2015-05-27 00:00:00', updated_at ='2015-05-27 00:00:00', id_clase=null, id_marca=1319, id_cliente=890, vigencia = 0 where id =1271;</v>
      </c>
      <c r="BK1272" s="137" t="str">
        <f t="shared" si="399"/>
        <v>update bitacoras_estatus set id_estatus = 1 where id =1271;</v>
      </c>
    </row>
    <row r="1273" spans="1:63">
      <c r="A1273" s="3">
        <v>1614236</v>
      </c>
      <c r="B1273" s="3">
        <v>1561936</v>
      </c>
      <c r="C1273" s="3">
        <f>IF(Tabla1[[#This Row],[No. REG.]]="","",1)</f>
        <v>1</v>
      </c>
      <c r="D1273" s="3" t="s">
        <v>46</v>
      </c>
      <c r="E1273" s="3">
        <f>IF(Tabla1[[#This Row],[STATUS]]="","",VLOOKUP(D1273,Estatus!$A$2:$B$13,2,0))</f>
        <v>10</v>
      </c>
      <c r="F1273" s="3">
        <f>IF(Tabla1[[#This Row],[STATUS]]="","",VLOOKUP(D1273,Estatus!$A$2:$I$12,9,0))</f>
        <v>1</v>
      </c>
      <c r="G1273" s="17" t="s">
        <v>6262</v>
      </c>
      <c r="H1273" s="9">
        <v>42151</v>
      </c>
      <c r="I1273" s="81">
        <f t="shared" si="380"/>
        <v>2015</v>
      </c>
      <c r="J1273" s="81">
        <f t="shared" si="381"/>
        <v>5</v>
      </c>
      <c r="K1273" s="81">
        <f t="shared" si="382"/>
        <v>27</v>
      </c>
      <c r="L1273" s="81" t="str">
        <f t="shared" si="383"/>
        <v>05</v>
      </c>
      <c r="M1273" s="81">
        <f t="shared" si="384"/>
        <v>27</v>
      </c>
      <c r="N1273" s="81" t="str">
        <f t="shared" si="385"/>
        <v>'2015-05-27'</v>
      </c>
      <c r="O1273" s="81" t="str">
        <f t="shared" si="386"/>
        <v>'2015-05-27 00:00:00'</v>
      </c>
      <c r="P1273" s="9">
        <v>45804</v>
      </c>
      <c r="Q1273" s="81">
        <f t="shared" si="387"/>
        <v>2025</v>
      </c>
      <c r="R1273" s="81">
        <f t="shared" si="388"/>
        <v>5</v>
      </c>
      <c r="S1273" s="81">
        <f t="shared" si="389"/>
        <v>27</v>
      </c>
      <c r="T1273" s="81" t="str">
        <f t="shared" si="390"/>
        <v>05</v>
      </c>
      <c r="U1273" s="81">
        <f t="shared" si="391"/>
        <v>27</v>
      </c>
      <c r="V1273" s="81" t="str">
        <f t="shared" si="392"/>
        <v>'2025-05-27'</v>
      </c>
      <c r="W1273" s="81">
        <v>35</v>
      </c>
      <c r="X1273" s="81">
        <f t="shared" si="393"/>
        <v>35</v>
      </c>
      <c r="Y1273" s="3" t="s">
        <v>2032</v>
      </c>
      <c r="Z1273" s="124">
        <f>IFERROR(IF(Y1273="","null",VLOOKUP(Y1273,Marcas!$A$2:$C$2024,2,0)),"")</f>
        <v>1414</v>
      </c>
      <c r="AA1273" s="3" t="s">
        <v>2027</v>
      </c>
      <c r="AB1273" s="3">
        <f>IFERROR(IF(AA1273="","",IF(AA1273="EMPORIO LEGAL",1,VLOOKUP(AA1273,Clientes!$A$2:$B$1190,2,0))),"")</f>
        <v>748</v>
      </c>
      <c r="AC1273" s="3">
        <f>IFERROR(IF(Tabla1[[#This Row],[id_control]]="null","",VLOOKUP(CONCATENATE(Tabla1[[#This Row],[CLIENTE]],"-",Tabla1[[#This Row],[id_control]]),Hoja1!$C$2:$D$1994,2,0)),"")</f>
        <v>388</v>
      </c>
      <c r="AD1273" s="6" t="s">
        <v>2028</v>
      </c>
      <c r="AE1273" s="6"/>
      <c r="AF1273" s="6"/>
      <c r="AG1273" s="6"/>
      <c r="AH1273" s="6"/>
      <c r="AI1273" s="6"/>
      <c r="AJ1273" s="6"/>
      <c r="AK1273" s="6"/>
      <c r="AL1273" s="8" t="s">
        <v>6096</v>
      </c>
      <c r="AM1273" s="6"/>
      <c r="AN1273" s="6"/>
      <c r="AO1273" s="6"/>
      <c r="AP1273" s="6"/>
      <c r="AQ1273" s="6"/>
      <c r="AR1273" s="6"/>
      <c r="AS1273" s="6"/>
      <c r="AT1273" s="6"/>
      <c r="AU1273" s="6"/>
      <c r="AV1273" s="6" t="s">
        <v>6321</v>
      </c>
      <c r="AW1273" s="6"/>
      <c r="AX1273" s="6"/>
      <c r="AY1273" s="6"/>
      <c r="AZ1273" s="6"/>
      <c r="BA1273" s="6"/>
      <c r="BB1273" s="6"/>
      <c r="BC1273" s="6"/>
      <c r="BD1273" s="6" t="s">
        <v>6098</v>
      </c>
      <c r="BE1273" s="8">
        <v>1272</v>
      </c>
      <c r="BF1273" s="6" t="str">
        <f t="shared" si="394"/>
        <v>insert into bitacoras_estatus (numero_expediente, numero_registro, representante, fecha_inicio, fecha_vencimiento, id_cliente, id_admin, id_bitacoras_estatus, id_estatus, id_clase, id_marca, created_at, updated_at) values('1614236','1561936','JOSE ABELARDO GALLEGOS FERNANDEZ','2015-05-27','2025-05-27','748','2','1','1',35,1414,'2015-05-27 00:00:00','2015-05-27 00:00:00');</v>
      </c>
      <c r="BG1273" s="6" t="str">
        <f t="shared" si="395"/>
        <v>insert into servicios_comentarios (comentario, id_admin, id_estatus, created_at, updated_at) values('CLASE 35 TITULO RECIBIDO 09/09/2015',1,1272,'2015-05-27 00:00:00','2015-05-27 00:00:00');</v>
      </c>
      <c r="BH1273" s="6" t="str">
        <f t="shared" si="396"/>
        <v>insert into servicios_comentarios (comentario, id_admin, id_estatus, created_at, updated_at) values('(625) 582-20-26 CONTACTO: ALMA GALLEGOS',1,1272,'2015-05-27 00:00:00','2015-05-27 00:00:00');</v>
      </c>
      <c r="BI1273" s="137" t="str">
        <f t="shared" si="397"/>
        <v>update bitacoras_estatus set comprobacion_uso = 1, id_estatus=10 where id=1272;</v>
      </c>
      <c r="BJ1273" s="137" t="str">
        <f t="shared" si="398"/>
        <v>update bitacoras_estatus set numero_expediente = '1614236', numero_registro = '1561936', id_estatus = 10, fecha_inicio = '2015-05-27', fecha_vencimiento ='2025-05-27', created_at ='2015-05-27 00:00:00', updated_at ='2015-05-27 00:00:00', id_clase=35, id_marca=1414, id_cliente=748, vigencia = 1 where id =1272;</v>
      </c>
      <c r="BK1273" s="137" t="str">
        <f t="shared" si="399"/>
        <v>update bitacoras_estatus set id_estatus = 10 where id =1272;</v>
      </c>
    </row>
    <row r="1274" spans="1:63">
      <c r="A1274" s="6">
        <v>1614239</v>
      </c>
      <c r="B1274" s="6">
        <v>1561939</v>
      </c>
      <c r="C1274" s="6">
        <f>IF(Tabla1[[#This Row],[No. REG.]]="","",1)</f>
        <v>1</v>
      </c>
      <c r="D1274" s="3" t="s">
        <v>46</v>
      </c>
      <c r="E1274" s="3">
        <f>IF(Tabla1[[#This Row],[STATUS]]="","",VLOOKUP(D1274,Estatus!$A$2:$B$13,2,0))</f>
        <v>10</v>
      </c>
      <c r="F1274" s="3">
        <f>IF(Tabla1[[#This Row],[STATUS]]="","",VLOOKUP(D1274,Estatus!$A$2:$I$12,9,0))</f>
        <v>1</v>
      </c>
      <c r="G1274" s="17" t="s">
        <v>6322</v>
      </c>
      <c r="H1274" s="9">
        <v>42151</v>
      </c>
      <c r="I1274" s="81">
        <f t="shared" si="380"/>
        <v>2015</v>
      </c>
      <c r="J1274" s="81">
        <f t="shared" si="381"/>
        <v>5</v>
      </c>
      <c r="K1274" s="81">
        <f t="shared" si="382"/>
        <v>27</v>
      </c>
      <c r="L1274" s="81" t="str">
        <f t="shared" si="383"/>
        <v>05</v>
      </c>
      <c r="M1274" s="81">
        <f t="shared" si="384"/>
        <v>27</v>
      </c>
      <c r="N1274" s="81" t="str">
        <f t="shared" si="385"/>
        <v>'2015-05-27'</v>
      </c>
      <c r="O1274" s="81" t="str">
        <f t="shared" si="386"/>
        <v>'2015-05-27 00:00:00'</v>
      </c>
      <c r="P1274" s="9">
        <v>45804</v>
      </c>
      <c r="Q1274" s="81">
        <f t="shared" si="387"/>
        <v>2025</v>
      </c>
      <c r="R1274" s="81">
        <f t="shared" si="388"/>
        <v>5</v>
      </c>
      <c r="S1274" s="81">
        <f t="shared" si="389"/>
        <v>27</v>
      </c>
      <c r="T1274" s="81" t="str">
        <f t="shared" si="390"/>
        <v>05</v>
      </c>
      <c r="U1274" s="81">
        <f t="shared" si="391"/>
        <v>27</v>
      </c>
      <c r="V1274" s="81" t="str">
        <f t="shared" si="392"/>
        <v>'2025-05-27'</v>
      </c>
      <c r="W1274" s="81">
        <v>35</v>
      </c>
      <c r="X1274" s="81">
        <f t="shared" si="393"/>
        <v>35</v>
      </c>
      <c r="Y1274" s="6" t="s">
        <v>2034</v>
      </c>
      <c r="Z1274" s="123">
        <f>IFERROR(IF(Y1274="","null",VLOOKUP(Y1274,Marcas!$A$2:$C$2024,2,0)),"")</f>
        <v>1417</v>
      </c>
      <c r="AA1274" s="6" t="s">
        <v>2027</v>
      </c>
      <c r="AB1274" s="6">
        <f>IFERROR(IF(AA1274="","",IF(AA1274="EMPORIO LEGAL",1,VLOOKUP(AA1274,Clientes!$A$2:$B$1190,2,0))),"")</f>
        <v>748</v>
      </c>
      <c r="AC1274" s="6">
        <f>IFERROR(IF(Tabla1[[#This Row],[id_control]]="null","",VLOOKUP(CONCATENATE(Tabla1[[#This Row],[CLIENTE]],"-",Tabla1[[#This Row],[id_control]]),Hoja1!$C$2:$D$1994,2,0)),"")</f>
        <v>389</v>
      </c>
      <c r="AD1274" s="6" t="s">
        <v>2028</v>
      </c>
      <c r="AE1274" s="6"/>
      <c r="AF1274" s="6"/>
      <c r="AG1274" s="6"/>
      <c r="AH1274" s="6"/>
      <c r="AI1274" s="6"/>
      <c r="AJ1274" s="6"/>
      <c r="AK1274" s="6"/>
      <c r="AL1274" s="8">
        <v>6255822026</v>
      </c>
      <c r="AM1274" s="6"/>
      <c r="AN1274" s="6"/>
      <c r="AO1274" s="6"/>
      <c r="AP1274" s="6"/>
      <c r="AQ1274" s="6"/>
      <c r="AR1274" s="6"/>
      <c r="AS1274" s="6"/>
      <c r="AT1274" s="6"/>
      <c r="AU1274" s="6"/>
      <c r="AV1274" s="13" t="s">
        <v>6323</v>
      </c>
      <c r="AW1274" s="15" t="s">
        <v>6097</v>
      </c>
      <c r="AX1274" s="6"/>
      <c r="AY1274" s="6"/>
      <c r="AZ1274" s="6"/>
      <c r="BA1274" s="6"/>
      <c r="BB1274" s="6"/>
      <c r="BC1274" s="6"/>
      <c r="BD1274" s="6" t="s">
        <v>6098</v>
      </c>
      <c r="BE1274" s="8">
        <v>1273</v>
      </c>
      <c r="BF1274" s="6" t="str">
        <f t="shared" si="394"/>
        <v>insert into bitacoras_estatus (numero_expediente, numero_registro, representante, fecha_inicio, fecha_vencimiento, id_cliente, id_admin, id_bitacoras_estatus, id_estatus, id_clase, id_marca, created_at, updated_at) values('1614239','1561939','JOSE ABELARDO GALLEGOS FERNANDEZ','2015-05-27','2025-05-27','748','2','1','1',35,1417,'2015-05-27 00:00:00','2015-05-27 00:00:00');</v>
      </c>
      <c r="BG1274" s="6" t="str">
        <f t="shared" si="395"/>
        <v>insert into servicios_comentarios (comentario, id_admin, id_estatus, created_at, updated_at) values('CLASE 35 / TITULO REIBIDO 09/09/2015',1,1273,'2015-05-27 00:00:00','2015-05-27 00:00:00');</v>
      </c>
      <c r="BH1274" s="6" t="str">
        <f t="shared" si="396"/>
        <v>insert into servicios_comentarios (comentario, id_admin, id_estatus, created_at, updated_at) values('(625) 582-20-26 CONTACTO: ALMA GALLEGOS',1,1273,'2015-05-27 00:00:00','2015-05-27 00:00:00');</v>
      </c>
      <c r="BI1274" s="137" t="str">
        <f t="shared" si="397"/>
        <v>update bitacoras_estatus set comprobacion_uso = 1, id_estatus=10 where id=1273;</v>
      </c>
      <c r="BJ1274" s="137" t="str">
        <f t="shared" si="398"/>
        <v>update bitacoras_estatus set numero_expediente = '1614239', numero_registro = '1561939', id_estatus = 10, fecha_inicio = '2015-05-27', fecha_vencimiento ='2025-05-27', created_at ='2015-05-27 00:00:00', updated_at ='2015-05-27 00:00:00', id_clase=35, id_marca=1417, id_cliente=748, vigencia = 1 where id =1273;</v>
      </c>
      <c r="BK1274" s="137" t="str">
        <f t="shared" si="399"/>
        <v>update bitacoras_estatus set id_estatus = 10 where id =1273;</v>
      </c>
    </row>
    <row r="1275" spans="1:63">
      <c r="A1275" s="6">
        <v>1614239</v>
      </c>
      <c r="B1275" s="6">
        <v>1561939</v>
      </c>
      <c r="C1275" s="6">
        <f>IF(Tabla1[[#This Row],[No. REG.]]="","",1)</f>
        <v>1</v>
      </c>
      <c r="D1275" s="3" t="s">
        <v>46</v>
      </c>
      <c r="E1275" s="3">
        <f>IF(Tabla1[[#This Row],[STATUS]]="","",VLOOKUP(D1275,Estatus!$A$2:$B$13,2,0))</f>
        <v>10</v>
      </c>
      <c r="F1275" s="3">
        <f>IF(Tabla1[[#This Row],[STATUS]]="","",VLOOKUP(D1275,Estatus!$A$2:$I$12,9,0))</f>
        <v>1</v>
      </c>
      <c r="G1275" s="17" t="s">
        <v>6322</v>
      </c>
      <c r="H1275" s="9">
        <v>42151</v>
      </c>
      <c r="I1275" s="81">
        <f t="shared" si="380"/>
        <v>2015</v>
      </c>
      <c r="J1275" s="81">
        <f t="shared" si="381"/>
        <v>5</v>
      </c>
      <c r="K1275" s="81">
        <f t="shared" si="382"/>
        <v>27</v>
      </c>
      <c r="L1275" s="81" t="str">
        <f t="shared" si="383"/>
        <v>05</v>
      </c>
      <c r="M1275" s="81">
        <f t="shared" si="384"/>
        <v>27</v>
      </c>
      <c r="N1275" s="81" t="str">
        <f t="shared" si="385"/>
        <v>'2015-05-27'</v>
      </c>
      <c r="O1275" s="81" t="str">
        <f t="shared" si="386"/>
        <v>'2015-05-27 00:00:00'</v>
      </c>
      <c r="P1275" s="9">
        <v>45804</v>
      </c>
      <c r="Q1275" s="81">
        <f t="shared" si="387"/>
        <v>2025</v>
      </c>
      <c r="R1275" s="81">
        <f t="shared" si="388"/>
        <v>5</v>
      </c>
      <c r="S1275" s="81">
        <f t="shared" si="389"/>
        <v>27</v>
      </c>
      <c r="T1275" s="81" t="str">
        <f t="shared" si="390"/>
        <v>05</v>
      </c>
      <c r="U1275" s="81">
        <f t="shared" si="391"/>
        <v>27</v>
      </c>
      <c r="V1275" s="81" t="str">
        <f t="shared" si="392"/>
        <v>'2025-05-27'</v>
      </c>
      <c r="W1275" s="81">
        <v>35</v>
      </c>
      <c r="X1275" s="81">
        <f t="shared" si="393"/>
        <v>35</v>
      </c>
      <c r="Y1275" s="6" t="s">
        <v>6324</v>
      </c>
      <c r="Z1275" s="123">
        <f>IFERROR(IF(Y1275="","null",VLOOKUP(Y1275,Marcas!$A$2:$C$2024,2,0)),"")</f>
        <v>1418</v>
      </c>
      <c r="AA1275" s="6" t="s">
        <v>2027</v>
      </c>
      <c r="AB1275" s="6">
        <f>IFERROR(IF(AA1275="","",IF(AA1275="EMPORIO LEGAL",1,VLOOKUP(AA1275,Clientes!$A$2:$B$1190,2,0))),"")</f>
        <v>748</v>
      </c>
      <c r="AC1275" s="6">
        <f>IFERROR(IF(Tabla1[[#This Row],[id_control]]="null","",VLOOKUP(CONCATENATE(Tabla1[[#This Row],[CLIENTE]],"-",Tabla1[[#This Row],[id_control]]),Hoja1!$C$2:$D$1994,2,0)),"")</f>
        <v>1275</v>
      </c>
      <c r="AD1275" s="6" t="s">
        <v>2028</v>
      </c>
      <c r="AE1275" s="8" t="s">
        <v>6325</v>
      </c>
      <c r="AF1275" s="6"/>
      <c r="AG1275" s="6"/>
      <c r="AH1275" s="6"/>
      <c r="AI1275" s="6"/>
      <c r="AJ1275" s="6"/>
      <c r="AK1275" s="6"/>
      <c r="AL1275" s="8">
        <v>6255822026</v>
      </c>
      <c r="AM1275" s="6"/>
      <c r="AN1275" s="6"/>
      <c r="AO1275" s="6"/>
      <c r="AP1275" s="6"/>
      <c r="AQ1275" s="6"/>
      <c r="AR1275" s="6"/>
      <c r="AS1275" s="6"/>
      <c r="AT1275" s="6"/>
      <c r="AU1275" s="6"/>
      <c r="AV1275" s="6" t="s">
        <v>6326</v>
      </c>
      <c r="AW1275" s="6"/>
      <c r="AX1275" s="6"/>
      <c r="AY1275" s="6"/>
      <c r="AZ1275" s="6"/>
      <c r="BA1275" s="6"/>
      <c r="BB1275" s="6"/>
      <c r="BC1275" s="6"/>
      <c r="BD1275" s="6" t="s">
        <v>6098</v>
      </c>
      <c r="BE1275" s="8">
        <v>1274</v>
      </c>
      <c r="BF1275" s="6" t="str">
        <f t="shared" si="394"/>
        <v>insert into bitacoras_estatus (numero_expediente, numero_registro, representante, fecha_inicio, fecha_vencimiento, id_cliente, id_admin, id_bitacoras_estatus, id_estatus, id_clase, id_marca, created_at, updated_at) values('1614239','1561939','JOSE ABELARDO GALLEGOS FERNANDEZ','2015-05-27','2025-05-27','748','2','1','1',35,1418,'2015-05-27 00:00:00','2015-05-27 00:00:00');</v>
      </c>
      <c r="BG1275" s="6" t="str">
        <f t="shared" si="395"/>
        <v>insert into servicios_comentarios (comentario, id_admin, id_estatus, created_at, updated_at) values('CLASE 35 / TITULO REIBIDO 09/09/2015',1,1274,'2015-05-27 00:00:00','2015-05-27 00:00:00');</v>
      </c>
      <c r="BH1275" s="6" t="str">
        <f t="shared" si="396"/>
        <v>insert into servicios_comentarios (comentario, id_admin, id_estatus, created_at, updated_at) values('(625) 582-20-26 CONTACTO: ALMA GALLEGOS',1,1274,'2015-05-27 00:00:00','2015-05-27 00:00:00');</v>
      </c>
      <c r="BI1275" s="137" t="str">
        <f t="shared" si="397"/>
        <v>update bitacoras_estatus set comprobacion_uso = 1, id_estatus=10 where id=1274;</v>
      </c>
      <c r="BJ1275" s="137" t="str">
        <f t="shared" si="398"/>
        <v>update bitacoras_estatus set numero_expediente = '1614239', numero_registro = '1561939', id_estatus = 10, fecha_inicio = '2015-05-27', fecha_vencimiento ='2025-05-27', created_at ='2015-05-27 00:00:00', updated_at ='2015-05-27 00:00:00', id_clase=35, id_marca=1418, id_cliente=748, vigencia = 1 where id =1274;</v>
      </c>
      <c r="BK1275" s="137" t="str">
        <f t="shared" si="399"/>
        <v>update bitacoras_estatus set id_estatus = 10 where id =1274;</v>
      </c>
    </row>
    <row r="1276" spans="1:63" ht="92">
      <c r="A1276" s="3">
        <v>721903</v>
      </c>
      <c r="B1276" s="3">
        <v>899348</v>
      </c>
      <c r="C1276" s="3">
        <f>IF(Tabla1[[#This Row],[No. REG.]]="","",1)</f>
        <v>1</v>
      </c>
      <c r="D1276" s="3" t="s">
        <v>46</v>
      </c>
      <c r="E1276" s="3">
        <f>IF(Tabla1[[#This Row],[STATUS]]="","",VLOOKUP(D1276,Estatus!$A$2:$B$13,2,0))</f>
        <v>10</v>
      </c>
      <c r="F1276" s="3">
        <f>IF(Tabla1[[#This Row],[STATUS]]="","",VLOOKUP(D1276,Estatus!$A$2:$I$12,9,0))</f>
        <v>1</v>
      </c>
      <c r="G1276" s="12" t="s">
        <v>6327</v>
      </c>
      <c r="H1276" s="7">
        <v>42155</v>
      </c>
      <c r="I1276" s="80">
        <f t="shared" si="380"/>
        <v>2015</v>
      </c>
      <c r="J1276" s="80">
        <f t="shared" si="381"/>
        <v>5</v>
      </c>
      <c r="K1276" s="80">
        <f t="shared" si="382"/>
        <v>31</v>
      </c>
      <c r="L1276" s="80" t="str">
        <f t="shared" si="383"/>
        <v>05</v>
      </c>
      <c r="M1276" s="80">
        <f t="shared" si="384"/>
        <v>31</v>
      </c>
      <c r="N1276" s="80" t="str">
        <f t="shared" si="385"/>
        <v>'2015-05-31'</v>
      </c>
      <c r="O1276" s="80" t="str">
        <f t="shared" si="386"/>
        <v>'2015-05-31 00:00:00'</v>
      </c>
      <c r="P1276" s="7">
        <v>45808</v>
      </c>
      <c r="Q1276" s="80">
        <f t="shared" si="387"/>
        <v>2025</v>
      </c>
      <c r="R1276" s="80">
        <f t="shared" si="388"/>
        <v>5</v>
      </c>
      <c r="S1276" s="80">
        <f t="shared" si="389"/>
        <v>31</v>
      </c>
      <c r="T1276" s="80" t="str">
        <f t="shared" si="390"/>
        <v>05</v>
      </c>
      <c r="U1276" s="80">
        <f t="shared" si="391"/>
        <v>31</v>
      </c>
      <c r="V1276" s="80" t="str">
        <f t="shared" si="392"/>
        <v>'2025-05-31'</v>
      </c>
      <c r="W1276" s="80"/>
      <c r="X1276" s="80" t="str">
        <f t="shared" si="393"/>
        <v>null</v>
      </c>
      <c r="Y1276" s="3" t="s">
        <v>6328</v>
      </c>
      <c r="Z1276" s="124">
        <f>IFERROR(IF(Y1276="","null",VLOOKUP(Y1276,Marcas!$A$2:$C$2024,2,0)),"")</f>
        <v>822</v>
      </c>
      <c r="AA1276" s="3" t="s">
        <v>6328</v>
      </c>
      <c r="AB1276" s="3">
        <f>IFERROR(IF(AA1276="","",IF(AA1276="EMPORIO LEGAL",1,VLOOKUP(AA1276,Clientes!$A$2:$B$1190,2,0))),"")</f>
        <v>578</v>
      </c>
      <c r="AC1276" s="3">
        <f>IFERROR(IF(Tabla1[[#This Row],[id_control]]="null","",VLOOKUP(CONCATENATE(Tabla1[[#This Row],[CLIENTE]],"-",Tabla1[[#This Row],[id_control]]),Hoja1!$C$2:$D$1994,2,0)),"")</f>
        <v>1276</v>
      </c>
      <c r="AD1276" s="3" t="s">
        <v>6329</v>
      </c>
      <c r="AE1276" s="3" t="s">
        <v>6330</v>
      </c>
      <c r="AF1276" s="3"/>
      <c r="AG1276" s="3"/>
      <c r="AH1276" s="3"/>
      <c r="AI1276" s="3"/>
      <c r="AJ1276" s="3"/>
      <c r="AK1276" s="3"/>
      <c r="AL1276" s="3">
        <v>4191001</v>
      </c>
      <c r="AM1276" s="11" t="s">
        <v>6331</v>
      </c>
      <c r="AN1276" s="5">
        <v>4102514</v>
      </c>
      <c r="AO1276" s="6"/>
      <c r="AP1276" s="6"/>
      <c r="AQ1276" s="6"/>
      <c r="AR1276" s="6"/>
      <c r="AS1276" s="6"/>
      <c r="AT1276" s="6"/>
      <c r="AU1276" s="6"/>
      <c r="AV1276" s="6" t="s">
        <v>6332</v>
      </c>
      <c r="AW1276" s="15" t="s">
        <v>6333</v>
      </c>
      <c r="AX1276" s="6"/>
      <c r="AY1276" s="6"/>
      <c r="AZ1276" s="6"/>
      <c r="BA1276" s="6"/>
      <c r="BB1276" s="6"/>
      <c r="BC1276" s="6"/>
      <c r="BD1276" s="6" t="s">
        <v>6334</v>
      </c>
      <c r="BE1276" s="8">
        <v>1275</v>
      </c>
      <c r="BF1276" s="6" t="str">
        <f t="shared" si="394"/>
        <v>insert into bitacoras_estatus (numero_expediente, numero_registro, representante, fecha_inicio, fecha_vencimiento, id_cliente, id_admin, id_bitacoras_estatus, id_estatus, id_clase, id_marca, created_at, updated_at) values('721903','899348','OCTAVIO SOCORRO GARCIA ALMEIDA, LAURA LOPEZ','2015-05-31','2025-05-31','578','2','1','1',null,822,'2015-05-31 00:00:00','2015-05-31 00:00:00');</v>
      </c>
      <c r="BG1276" s="6" t="str">
        <f t="shared" si="395"/>
        <v>insert into servicios_comentarios (comentario, id_admin, id_estatus, created_at, updated_at) values('REQ. COMPROBACION VOLUNTARIA DE USO RECIBIDA 27/07/2011;REQ. COMPROBACION VOLUNTARIA DE CONTESTADOS 15/09/2011; COMPROBACION RECIBIDA 23/11/2011/ RENOVACIÓN PRESENTADA EN FECHA 2 DE JULIO DEL 2015 renovacion aceptada recibida el 21/10/15',1,1275,'2015-05-31 00:00:00','2015-05-31 00:00:00');</v>
      </c>
      <c r="BH1276" s="6" t="str">
        <f t="shared" si="396"/>
        <v>insert into servicios_comentarios (comentario, id_admin, id_estatus, created_at, updated_at) values('4191001, 419 1001, LAURA 4102513, 195 38 05',1,1275,'2015-05-31 00:00:00','2015-05-31 00:00:00');</v>
      </c>
      <c r="BI1276" s="137" t="str">
        <f t="shared" si="397"/>
        <v>update bitacoras_estatus set comprobacion_uso = 1, id_estatus=10 where id=1275;</v>
      </c>
      <c r="BJ1276" s="137" t="str">
        <f t="shared" si="398"/>
        <v>update bitacoras_estatus set numero_expediente = '721903', numero_registro = '899348', id_estatus = 10, fecha_inicio = '2015-05-31', fecha_vencimiento ='2025-05-31', created_at ='2015-05-31 00:00:00', updated_at ='2015-05-31 00:00:00', id_clase=null, id_marca=822, id_cliente=578, vigencia = 1 where id =1275;</v>
      </c>
      <c r="BK1276" s="137" t="str">
        <f t="shared" si="399"/>
        <v>update bitacoras_estatus set id_estatus = 10 where id =1275;</v>
      </c>
    </row>
    <row r="1277" spans="1:63" ht="92">
      <c r="A1277" s="3">
        <v>721905</v>
      </c>
      <c r="B1277" s="6">
        <v>970466</v>
      </c>
      <c r="C1277" s="6">
        <f>IF(Tabla1[[#This Row],[No. REG.]]="","",1)</f>
        <v>1</v>
      </c>
      <c r="D1277" s="3" t="s">
        <v>46</v>
      </c>
      <c r="E1277" s="3">
        <f>IF(Tabla1[[#This Row],[STATUS]]="","",VLOOKUP(D1277,Estatus!$A$2:$B$13,2,0))</f>
        <v>10</v>
      </c>
      <c r="F1277" s="3">
        <f>IF(Tabla1[[#This Row],[STATUS]]="","",VLOOKUP(D1277,Estatus!$A$2:$I$12,9,0))</f>
        <v>1</v>
      </c>
      <c r="G1277" s="17" t="s">
        <v>6335</v>
      </c>
      <c r="H1277" s="9">
        <v>42155</v>
      </c>
      <c r="I1277" s="81">
        <f t="shared" si="380"/>
        <v>2015</v>
      </c>
      <c r="J1277" s="81">
        <f t="shared" si="381"/>
        <v>5</v>
      </c>
      <c r="K1277" s="81">
        <f t="shared" si="382"/>
        <v>31</v>
      </c>
      <c r="L1277" s="81" t="str">
        <f t="shared" si="383"/>
        <v>05</v>
      </c>
      <c r="M1277" s="81">
        <f t="shared" si="384"/>
        <v>31</v>
      </c>
      <c r="N1277" s="81" t="str">
        <f t="shared" si="385"/>
        <v>'2015-05-31'</v>
      </c>
      <c r="O1277" s="81" t="str">
        <f t="shared" si="386"/>
        <v>'2015-05-31 00:00:00'</v>
      </c>
      <c r="P1277" s="9">
        <v>45808</v>
      </c>
      <c r="Q1277" s="81">
        <f t="shared" si="387"/>
        <v>2025</v>
      </c>
      <c r="R1277" s="81">
        <f t="shared" si="388"/>
        <v>5</v>
      </c>
      <c r="S1277" s="81">
        <f t="shared" si="389"/>
        <v>31</v>
      </c>
      <c r="T1277" s="81" t="str">
        <f t="shared" si="390"/>
        <v>05</v>
      </c>
      <c r="U1277" s="81">
        <f t="shared" si="391"/>
        <v>31</v>
      </c>
      <c r="V1277" s="81" t="str">
        <f t="shared" si="392"/>
        <v>'2025-05-31'</v>
      </c>
      <c r="W1277" s="81"/>
      <c r="X1277" s="81" t="str">
        <f t="shared" si="393"/>
        <v>null</v>
      </c>
      <c r="Y1277" s="6" t="s">
        <v>6328</v>
      </c>
      <c r="Z1277" s="123">
        <f>IFERROR(IF(Y1277="","null",VLOOKUP(Y1277,Marcas!$A$2:$C$2024,2,0)),"")</f>
        <v>822</v>
      </c>
      <c r="AA1277" s="6" t="s">
        <v>6328</v>
      </c>
      <c r="AB1277" s="6">
        <f>IFERROR(IF(AA1277="","",IF(AA1277="EMPORIO LEGAL",1,VLOOKUP(AA1277,Clientes!$A$2:$B$1190,2,0))),"")</f>
        <v>578</v>
      </c>
      <c r="AC1277" s="6">
        <f>IFERROR(IF(Tabla1[[#This Row],[id_control]]="null","",VLOOKUP(CONCATENATE(Tabla1[[#This Row],[CLIENTE]],"-",Tabla1[[#This Row],[id_control]]),Hoja1!$C$2:$D$1994,2,0)),"")</f>
        <v>1276</v>
      </c>
      <c r="AD1277" s="6" t="s">
        <v>6336</v>
      </c>
      <c r="AE1277" s="8" t="s">
        <v>6330</v>
      </c>
      <c r="AF1277" s="6"/>
      <c r="AG1277" s="6"/>
      <c r="AH1277" s="6"/>
      <c r="AI1277" s="6"/>
      <c r="AJ1277" s="6"/>
      <c r="AK1277" s="6"/>
      <c r="AL1277" s="1">
        <v>4191001</v>
      </c>
      <c r="AM1277" s="11" t="s">
        <v>6331</v>
      </c>
      <c r="AN1277" s="5">
        <v>4102514</v>
      </c>
      <c r="AO1277" s="6"/>
      <c r="AP1277" s="6"/>
      <c r="AQ1277" s="6"/>
      <c r="AR1277" s="6"/>
      <c r="AS1277" s="6"/>
      <c r="AT1277" s="6"/>
      <c r="AU1277" s="6"/>
      <c r="AV1277" s="5" t="s">
        <v>6337</v>
      </c>
      <c r="AW1277" s="11" t="s">
        <v>6338</v>
      </c>
      <c r="AX1277" s="11" t="s">
        <v>6339</v>
      </c>
      <c r="AY1277" s="6"/>
      <c r="AZ1277" s="6"/>
      <c r="BA1277" s="6"/>
      <c r="BB1277" s="6"/>
      <c r="BC1277" s="6"/>
      <c r="BD1277" s="6" t="s">
        <v>6340</v>
      </c>
      <c r="BE1277" s="8">
        <v>1276</v>
      </c>
      <c r="BF1277" s="6" t="str">
        <f t="shared" si="394"/>
        <v>insert into bitacoras_estatus (numero_expediente, numero_registro, representante, fecha_inicio, fecha_vencimiento, id_cliente, id_admin, id_bitacoras_estatus, id_estatus, id_clase, id_marca, created_at, updated_at) values('721905','970466','OCTAVIO SOCORRO GARCIA ALMEIDA, ROSALVA, LAURA LOPEZ','2015-05-31','2025-05-31','578','2','1','1',null,822,'2015-05-31 00:00:00','2015-05-31 00:00:00');</v>
      </c>
      <c r="BG1277" s="6" t="str">
        <f t="shared" si="395"/>
        <v>insert into servicios_comentarios (comentario, id_admin, id_estatus, created_at, updated_at) values('RENOVACIÓN ENVIADA EN FECHA 2 DE JULIO DEL 2015/ ACREDITAMIENTO DE APODERADO PRESENTADO EN FECHA 2 DE JULIO DEL 2015. RENOVACION ACEPTADA CON FECHA DLE 31 DE MAYO DEL 2015, LLEGO EL 21 OCT SE ACREDITA LA PERSONALIDAD COMO APODERADO ALLAN PARRA',1,1276,'2015-05-31 00:00:00','2015-05-31 00:00:00');</v>
      </c>
      <c r="BH1277" s="6" t="str">
        <f t="shared" si="396"/>
        <v>insert into servicios_comentarios (comentario, id_admin, id_estatus, created_at, updated_at) values('4191001, 419 1001, LAURA 4102514',1,1276,'2015-05-31 00:00:00','2015-05-31 00:00:00');</v>
      </c>
      <c r="BI1277" s="137" t="str">
        <f t="shared" si="397"/>
        <v>update bitacoras_estatus set comprobacion_uso = 1, id_estatus=10 where id=1276;</v>
      </c>
      <c r="BJ1277" s="137" t="str">
        <f t="shared" si="398"/>
        <v>update bitacoras_estatus set numero_expediente = '721905', numero_registro = '970466', id_estatus = 10, fecha_inicio = '2015-05-31', fecha_vencimiento ='2025-05-31', created_at ='2015-05-31 00:00:00', updated_at ='2015-05-31 00:00:00', id_clase=null, id_marca=822, id_cliente=578, vigencia = 1 where id =1276;</v>
      </c>
      <c r="BK1277" s="137" t="str">
        <f t="shared" si="399"/>
        <v>update bitacoras_estatus set id_estatus = 10 where id =1276;</v>
      </c>
    </row>
    <row r="1278" spans="1:63" ht="27">
      <c r="A1278" s="3">
        <v>1616468</v>
      </c>
      <c r="B1278" s="3">
        <v>1568400</v>
      </c>
      <c r="C1278" s="3">
        <f>IF(Tabla1[[#This Row],[No. REG.]]="","",1)</f>
        <v>1</v>
      </c>
      <c r="D1278" s="3" t="s">
        <v>46</v>
      </c>
      <c r="E1278" s="3">
        <f>IF(Tabla1[[#This Row],[STATUS]]="","",VLOOKUP(D1278,Estatus!$A$2:$B$13,2,0))</f>
        <v>10</v>
      </c>
      <c r="F1278" s="3">
        <f>IF(Tabla1[[#This Row],[STATUS]]="","",VLOOKUP(D1278,Estatus!$A$2:$I$12,9,0))</f>
        <v>1</v>
      </c>
      <c r="G1278" s="12" t="s">
        <v>6341</v>
      </c>
      <c r="H1278" s="7">
        <v>42157</v>
      </c>
      <c r="I1278" s="80">
        <f t="shared" si="380"/>
        <v>2015</v>
      </c>
      <c r="J1278" s="80">
        <f t="shared" si="381"/>
        <v>6</v>
      </c>
      <c r="K1278" s="80">
        <f t="shared" si="382"/>
        <v>2</v>
      </c>
      <c r="L1278" s="80" t="str">
        <f t="shared" si="383"/>
        <v>06</v>
      </c>
      <c r="M1278" s="80" t="str">
        <f t="shared" si="384"/>
        <v>02</v>
      </c>
      <c r="N1278" s="80" t="str">
        <f t="shared" si="385"/>
        <v>'2015-06-02'</v>
      </c>
      <c r="O1278" s="80" t="str">
        <f t="shared" si="386"/>
        <v>'2015-06-02 00:00:00'</v>
      </c>
      <c r="P1278" s="7">
        <v>45810</v>
      </c>
      <c r="Q1278" s="80">
        <f t="shared" si="387"/>
        <v>2025</v>
      </c>
      <c r="R1278" s="80">
        <f t="shared" si="388"/>
        <v>6</v>
      </c>
      <c r="S1278" s="80">
        <f t="shared" si="389"/>
        <v>2</v>
      </c>
      <c r="T1278" s="80" t="str">
        <f t="shared" si="390"/>
        <v>06</v>
      </c>
      <c r="U1278" s="80" t="str">
        <f t="shared" si="391"/>
        <v>02</v>
      </c>
      <c r="V1278" s="80" t="str">
        <f t="shared" si="392"/>
        <v>'2025-06-02'</v>
      </c>
      <c r="W1278" s="80">
        <v>43</v>
      </c>
      <c r="X1278" s="80">
        <f t="shared" si="393"/>
        <v>43</v>
      </c>
      <c r="Y1278" s="3" t="s">
        <v>6342</v>
      </c>
      <c r="Z1278" s="124">
        <f>IFERROR(IF(Y1278="","null",VLOOKUP(Y1278,Marcas!$A$2:$C$2024,2,0)),"")</f>
        <v>515</v>
      </c>
      <c r="AA1278" s="3" t="s">
        <v>6342</v>
      </c>
      <c r="AB1278" s="3">
        <f>IFERROR(IF(AA1278="","",IF(AA1278="EMPORIO LEGAL",1,VLOOKUP(AA1278,Clientes!$A$2:$B$1190,2,0))),"")</f>
        <v>360</v>
      </c>
      <c r="AC1278" s="3">
        <f>IFERROR(IF(Tabla1[[#This Row],[id_control]]="null","",VLOOKUP(CONCATENATE(Tabla1[[#This Row],[CLIENTE]],"-",Tabla1[[#This Row],[id_control]]),Hoja1!$C$2:$D$1994,2,0)),"")</f>
        <v>1278</v>
      </c>
      <c r="AD1278" s="3" t="s">
        <v>6343</v>
      </c>
      <c r="AE1278" s="11" t="s">
        <v>6344</v>
      </c>
      <c r="AF1278" s="11" t="s">
        <v>6345</v>
      </c>
      <c r="AG1278" s="3"/>
      <c r="AH1278" s="3"/>
      <c r="AI1278" s="3"/>
      <c r="AJ1278" s="3"/>
      <c r="AK1278" s="3"/>
      <c r="AL1278" s="3">
        <v>61442920183</v>
      </c>
      <c r="AM1278" s="6"/>
      <c r="AN1278" s="6"/>
      <c r="AO1278" s="6"/>
      <c r="AP1278" s="6"/>
      <c r="AQ1278" s="11">
        <v>6142395177</v>
      </c>
      <c r="AR1278" s="6"/>
      <c r="AS1278" s="6"/>
      <c r="AT1278" s="6"/>
      <c r="AU1278" s="6"/>
      <c r="AV1278" s="8" t="s">
        <v>6346</v>
      </c>
      <c r="AW1278" s="11" t="s">
        <v>6347</v>
      </c>
      <c r="AX1278" s="6"/>
      <c r="AY1278" s="6"/>
      <c r="AZ1278" s="6"/>
      <c r="BA1278" s="6"/>
      <c r="BB1278" s="6"/>
      <c r="BC1278" s="6"/>
      <c r="BD1278" s="6" t="s">
        <v>6348</v>
      </c>
      <c r="BE1278" s="8">
        <v>1277</v>
      </c>
      <c r="BF1278" s="6" t="str">
        <f t="shared" si="394"/>
        <v>insert into bitacoras_estatus (numero_expediente, numero_registro, representante, fecha_inicio, fecha_vencimiento, id_cliente, id_admin, id_bitacoras_estatus, id_estatus, id_clase, id_marca, created_at, updated_at) values('1616468','1568400','CULINARIA NACIONAL SA DE CV, ARMANDO VILLARREAL','2015-06-02','2025-06-02','360','2','1','1',43,515,'2015-06-02 00:00:00','2015-06-02 00:00:00');</v>
      </c>
      <c r="BG1278" s="6" t="str">
        <f t="shared" si="395"/>
        <v>insert into servicios_comentarios (comentario, id_admin, id_estatus, created_at, updated_at) values('CLASE 43 TITULO RECIBIDO EL 22/10/15 TITULO ENTREGADO 27/10/15',1,1277,'2015-06-02 00:00:00','2015-06-02 00:00:00');</v>
      </c>
      <c r="BH1278" s="6" t="str">
        <f t="shared" si="396"/>
        <v>insert into servicios_comentarios (comentario, id_admin, id_estatus, created_at, updated_at) values('61442920183 CEL:6142395177 CONTACTO JAIME DEL CASTILLO Y ARMANDO VILLARREAL',1,1277,'2015-06-02 00:00:00','2015-06-02 00:00:00');</v>
      </c>
      <c r="BI1278" s="137" t="str">
        <f t="shared" si="397"/>
        <v>update bitacoras_estatus set comprobacion_uso = 1, id_estatus=10 where id=1277;</v>
      </c>
      <c r="BJ1278" s="137" t="str">
        <f t="shared" si="398"/>
        <v>update bitacoras_estatus set numero_expediente = '1616468', numero_registro = '1568400', id_estatus = 10, fecha_inicio = '2015-06-02', fecha_vencimiento ='2025-06-02', created_at ='2015-06-02 00:00:00', updated_at ='2015-06-02 00:00:00', id_clase=43, id_marca=515, id_cliente=360, vigencia = 1 where id =1277;</v>
      </c>
      <c r="BK1278" s="137" t="str">
        <f t="shared" si="399"/>
        <v>update bitacoras_estatus set id_estatus = 10 where id =1277;</v>
      </c>
    </row>
    <row r="1279" spans="1:63" ht="27">
      <c r="A1279" s="3">
        <v>723517</v>
      </c>
      <c r="B1279" s="3">
        <v>899356</v>
      </c>
      <c r="C1279" s="3">
        <f>IF(Tabla1[[#This Row],[No. REG.]]="","",1)</f>
        <v>1</v>
      </c>
      <c r="D1279" s="3" t="s">
        <v>46</v>
      </c>
      <c r="E1279" s="3">
        <f>IF(Tabla1[[#This Row],[STATUS]]="","",VLOOKUP(D1279,Estatus!$A$2:$B$13,2,0))</f>
        <v>10</v>
      </c>
      <c r="F1279" s="3">
        <f>IF(Tabla1[[#This Row],[STATUS]]="","",VLOOKUP(D1279,Estatus!$A$2:$I$12,9,0))</f>
        <v>1</v>
      </c>
      <c r="G1279" s="12" t="s">
        <v>6349</v>
      </c>
      <c r="H1279" s="7">
        <v>38511</v>
      </c>
      <c r="I1279" s="80">
        <f t="shared" si="380"/>
        <v>2005</v>
      </c>
      <c r="J1279" s="80">
        <f t="shared" si="381"/>
        <v>6</v>
      </c>
      <c r="K1279" s="80">
        <f t="shared" si="382"/>
        <v>8</v>
      </c>
      <c r="L1279" s="80" t="str">
        <f t="shared" si="383"/>
        <v>06</v>
      </c>
      <c r="M1279" s="80" t="str">
        <f t="shared" si="384"/>
        <v>08</v>
      </c>
      <c r="N1279" s="80" t="str">
        <f t="shared" si="385"/>
        <v>'2005-06-08'</v>
      </c>
      <c r="O1279" s="80" t="str">
        <f t="shared" si="386"/>
        <v>'2005-06-08 00:00:00'</v>
      </c>
      <c r="P1279" s="7">
        <v>45816</v>
      </c>
      <c r="Q1279" s="80">
        <f t="shared" si="387"/>
        <v>2025</v>
      </c>
      <c r="R1279" s="80">
        <f t="shared" si="388"/>
        <v>6</v>
      </c>
      <c r="S1279" s="80">
        <f t="shared" si="389"/>
        <v>8</v>
      </c>
      <c r="T1279" s="80" t="str">
        <f t="shared" si="390"/>
        <v>06</v>
      </c>
      <c r="U1279" s="80" t="str">
        <f t="shared" si="391"/>
        <v>08</v>
      </c>
      <c r="V1279" s="80" t="str">
        <f t="shared" si="392"/>
        <v>'2025-06-08'</v>
      </c>
      <c r="W1279" s="80"/>
      <c r="X1279" s="80" t="str">
        <f t="shared" si="393"/>
        <v>null</v>
      </c>
      <c r="Y1279" s="3" t="s">
        <v>6350</v>
      </c>
      <c r="Z1279" s="124">
        <f>IFERROR(IF(Y1279="","null",VLOOKUP(Y1279,Marcas!$A$2:$C$2024,2,0)),"")</f>
        <v>367</v>
      </c>
      <c r="AA1279" s="3" t="s">
        <v>4226</v>
      </c>
      <c r="AB1279" s="3">
        <f>IFERROR(IF(AA1279="","",IF(AA1279="EMPORIO LEGAL",1,VLOOKUP(AA1279,Clientes!$A$2:$B$1190,2,0))),"")</f>
        <v>326</v>
      </c>
      <c r="AC1279" s="3">
        <f>IFERROR(IF(Tabla1[[#This Row],[id_control]]="null","",VLOOKUP(CONCATENATE(Tabla1[[#This Row],[CLIENTE]],"-",Tabla1[[#This Row],[id_control]]),Hoja1!$C$2:$D$1994,2,0)),"")</f>
        <v>1279</v>
      </c>
      <c r="AD1279" s="3" t="s">
        <v>6092</v>
      </c>
      <c r="AE1279" s="3"/>
      <c r="AF1279" s="3"/>
      <c r="AG1279" s="3"/>
      <c r="AH1279" s="3"/>
      <c r="AI1279" s="3"/>
      <c r="AJ1279" s="3"/>
      <c r="AK1279" s="3"/>
      <c r="AL1279" s="3">
        <v>4429100</v>
      </c>
      <c r="AM1279" s="6"/>
      <c r="AN1279" s="6"/>
      <c r="AO1279" s="6"/>
      <c r="AP1279" s="6"/>
      <c r="AQ1279" s="6"/>
      <c r="AR1279" s="6"/>
      <c r="AS1279" s="6"/>
      <c r="AT1279" s="6"/>
      <c r="AU1279" s="6"/>
      <c r="AV1279" s="4" t="s">
        <v>6351</v>
      </c>
      <c r="AW1279" s="11" t="s">
        <v>4233</v>
      </c>
      <c r="AX1279" s="6"/>
      <c r="AY1279" s="6"/>
      <c r="AZ1279" s="6"/>
      <c r="BA1279" s="6"/>
      <c r="BB1279" s="6"/>
      <c r="BC1279" s="6"/>
      <c r="BD1279" s="6" t="s">
        <v>2653</v>
      </c>
      <c r="BE1279" s="8">
        <v>1278</v>
      </c>
      <c r="BF1279" s="6" t="str">
        <f t="shared" si="394"/>
        <v>insert into bitacoras_estatus (numero_expediente, numero_registro, representante, fecha_inicio, fecha_vencimiento, id_cliente, id_admin, id_bitacoras_estatus, id_estatus, id_clase, id_marca, created_at, updated_at) values('723517','899356','MARIO HUMBERTO MEDINA DUARTE, TANIA PARDO CLEMENTINA VELA DE MEDINA','2005-06-08','2025-06-08','326','2','1','1',null,367,'2005-06-08 00:00:00','2005-06-08 00:00:00');</v>
      </c>
      <c r="BG1279" s="6" t="str">
        <f t="shared" si="395"/>
        <v>insert into servicios_comentarios (comentario, id_admin, id_estatus, created_at, updated_at) values('SE ENVIO RENOVACION 13/ENE/2015, RENOVACION RECIBIDA 23 JUNIO DE 2015',1,1278,'2005-06-08 00:00:00','2005-06-08 00:00:00');</v>
      </c>
      <c r="BH1279" s="6" t="str">
        <f t="shared" si="396"/>
        <v>insert into servicios_comentarios (comentario, id_admin, id_estatus, created_at, updated_at) values('442-9100',1,1278,'2005-06-08 00:00:00','2005-06-08 00:00:00');</v>
      </c>
      <c r="BI1279" s="137" t="str">
        <f t="shared" si="397"/>
        <v>update bitacoras_estatus set comprobacion_uso = 1, id_estatus=10 where id=1278;</v>
      </c>
      <c r="BJ1279" s="137" t="str">
        <f t="shared" si="398"/>
        <v>update bitacoras_estatus set numero_expediente = '723517', numero_registro = '899356', id_estatus = 10, fecha_inicio = '2005-06-08', fecha_vencimiento ='2025-06-08', created_at ='2005-06-08 00:00:00', updated_at ='2005-06-08 00:00:00', id_clase=null, id_marca=367, id_cliente=326, vigencia = 1 where id =1278;</v>
      </c>
      <c r="BK1279" s="137" t="str">
        <f t="shared" si="399"/>
        <v>update bitacoras_estatus set id_estatus = 10 where id =1278;</v>
      </c>
    </row>
    <row r="1280" spans="1:63" ht="27">
      <c r="A1280" s="3">
        <v>1621052</v>
      </c>
      <c r="B1280" s="3">
        <v>1565953</v>
      </c>
      <c r="C1280" s="3">
        <f>IF(Tabla1[[#This Row],[No. REG.]]="","",1)</f>
        <v>1</v>
      </c>
      <c r="D1280" s="3" t="s">
        <v>46</v>
      </c>
      <c r="E1280" s="3">
        <f>IF(Tabla1[[#This Row],[STATUS]]="","",VLOOKUP(D1280,Estatus!$A$2:$B$13,2,0))</f>
        <v>10</v>
      </c>
      <c r="F1280" s="3">
        <f>IF(Tabla1[[#This Row],[STATUS]]="","",VLOOKUP(D1280,Estatus!$A$2:$I$12,9,0))</f>
        <v>1</v>
      </c>
      <c r="G1280" s="12" t="s">
        <v>6352</v>
      </c>
      <c r="H1280" s="7">
        <v>42166</v>
      </c>
      <c r="I1280" s="80">
        <f t="shared" si="380"/>
        <v>2015</v>
      </c>
      <c r="J1280" s="80">
        <f t="shared" si="381"/>
        <v>6</v>
      </c>
      <c r="K1280" s="80">
        <f t="shared" si="382"/>
        <v>11</v>
      </c>
      <c r="L1280" s="80" t="str">
        <f t="shared" si="383"/>
        <v>06</v>
      </c>
      <c r="M1280" s="80">
        <f t="shared" si="384"/>
        <v>11</v>
      </c>
      <c r="N1280" s="80" t="str">
        <f t="shared" si="385"/>
        <v>'2015-06-11'</v>
      </c>
      <c r="O1280" s="80" t="str">
        <f t="shared" si="386"/>
        <v>'2015-06-11 00:00:00'</v>
      </c>
      <c r="P1280" s="7">
        <v>45819</v>
      </c>
      <c r="Q1280" s="80">
        <f t="shared" si="387"/>
        <v>2025</v>
      </c>
      <c r="R1280" s="80">
        <f t="shared" si="388"/>
        <v>6</v>
      </c>
      <c r="S1280" s="80">
        <f t="shared" si="389"/>
        <v>11</v>
      </c>
      <c r="T1280" s="80" t="str">
        <f t="shared" si="390"/>
        <v>06</v>
      </c>
      <c r="U1280" s="80">
        <f t="shared" si="391"/>
        <v>11</v>
      </c>
      <c r="V1280" s="80" t="str">
        <f t="shared" si="392"/>
        <v>'2025-06-11'</v>
      </c>
      <c r="W1280" s="80"/>
      <c r="X1280" s="80" t="str">
        <f t="shared" si="393"/>
        <v>null</v>
      </c>
      <c r="Y1280" s="3" t="s">
        <v>6353</v>
      </c>
      <c r="Z1280" s="124">
        <f>IFERROR(IF(Y1280="","null",VLOOKUP(Y1280,Marcas!$A$2:$C$2024,2,0)),"")</f>
        <v>216</v>
      </c>
      <c r="AA1280" s="3" t="s">
        <v>6353</v>
      </c>
      <c r="AB1280" s="3">
        <f>IFERROR(IF(AA1280="","",IF(AA1280="EMPORIO LEGAL",1,VLOOKUP(AA1280,Clientes!$A$2:$B$1190,2,0))),"")</f>
        <v>139</v>
      </c>
      <c r="AC1280" s="3">
        <f>IFERROR(IF(Tabla1[[#This Row],[id_control]]="null","",VLOOKUP(CONCATENATE(Tabla1[[#This Row],[CLIENTE]],"-",Tabla1[[#This Row],[id_control]]),Hoja1!$C$2:$D$1994,2,0)),"")</f>
        <v>1280</v>
      </c>
      <c r="AD1280" s="3" t="s">
        <v>6354</v>
      </c>
      <c r="AE1280" s="3"/>
      <c r="AF1280" s="3"/>
      <c r="AG1280" s="3"/>
      <c r="AH1280" s="3"/>
      <c r="AI1280" s="3"/>
      <c r="AJ1280" s="3"/>
      <c r="AK1280" s="3"/>
      <c r="AL1280" s="3">
        <v>6144252121</v>
      </c>
      <c r="AM1280" s="8"/>
      <c r="AN1280" s="8"/>
      <c r="AO1280" s="8"/>
      <c r="AP1280" s="8"/>
      <c r="AQ1280" s="11">
        <v>6142782388</v>
      </c>
      <c r="AR1280" s="8"/>
      <c r="AS1280" s="8"/>
      <c r="AT1280" s="8"/>
      <c r="AU1280" s="8"/>
      <c r="AV1280" s="8" t="s">
        <v>6355</v>
      </c>
      <c r="AW1280" s="8"/>
      <c r="AX1280" s="8"/>
      <c r="AY1280" s="8"/>
      <c r="AZ1280" s="8"/>
      <c r="BA1280" s="8"/>
      <c r="BB1280" s="8"/>
      <c r="BC1280" s="8"/>
      <c r="BD1280" s="8" t="s">
        <v>6356</v>
      </c>
      <c r="BE1280" s="8">
        <v>1279</v>
      </c>
      <c r="BF1280" s="6" t="str">
        <f t="shared" si="394"/>
        <v>insert into bitacoras_estatus (numero_expediente, numero_registro, representante, fecha_inicio, fecha_vencimiento, id_cliente, id_admin, id_bitacoras_estatus, id_estatus, id_clase, id_marca, created_at, updated_at) values('1621052','1565953','EVER ALONSO MAYNEZ VILLALOBOS','2015-06-11','2025-06-11','139','2','1','1',null,216,'2015-06-11 00:00:00','2015-06-11 00:00:00');</v>
      </c>
      <c r="BG1280" s="6" t="str">
        <f t="shared" si="395"/>
        <v>insert into servicios_comentarios (comentario, id_admin, id_estatus, created_at, updated_at) values('TITULO RECIBIDO EL 24/11/2015 CL 35, titulo entregado el 24 dic',1,1279,'2015-06-11 00:00:00','2015-06-11 00:00:00');</v>
      </c>
      <c r="BH1280" s="6" t="str">
        <f t="shared" si="396"/>
        <v>insert into servicios_comentarios (comentario, id_admin, id_estatus, created_at, updated_at) values('6144252121 CEL:6142782388',1,1279,'2015-06-11 00:00:00','2015-06-11 00:00:00');</v>
      </c>
      <c r="BI1280" s="137" t="str">
        <f t="shared" si="397"/>
        <v>update bitacoras_estatus set comprobacion_uso = 1, id_estatus=10 where id=1279;</v>
      </c>
      <c r="BJ1280" s="137" t="str">
        <f t="shared" si="398"/>
        <v>update bitacoras_estatus set numero_expediente = '1621052', numero_registro = '1565953', id_estatus = 10, fecha_inicio = '2015-06-11', fecha_vencimiento ='2025-06-11', created_at ='2015-06-11 00:00:00', updated_at ='2015-06-11 00:00:00', id_clase=null, id_marca=216, id_cliente=139, vigencia = 1 where id =1279;</v>
      </c>
      <c r="BK1280" s="137" t="str">
        <f t="shared" si="399"/>
        <v>update bitacoras_estatus set id_estatus = 10 where id =1279;</v>
      </c>
    </row>
    <row r="1281" spans="1:63" ht="53">
      <c r="A1281" s="3">
        <v>1621127</v>
      </c>
      <c r="B1281" s="3">
        <v>1625941</v>
      </c>
      <c r="C1281" s="3">
        <f>IF(Tabla1[[#This Row],[No. REG.]]="","",1)</f>
        <v>1</v>
      </c>
      <c r="D1281" s="3" t="s">
        <v>46</v>
      </c>
      <c r="E1281" s="3">
        <f>IF(Tabla1[[#This Row],[STATUS]]="","",VLOOKUP(D1281,Estatus!$A$2:$B$13,2,0))</f>
        <v>10</v>
      </c>
      <c r="F1281" s="3">
        <f>IF(Tabla1[[#This Row],[STATUS]]="","",VLOOKUP(D1281,Estatus!$A$2:$I$12,9,0))</f>
        <v>1</v>
      </c>
      <c r="G1281" s="12" t="s">
        <v>6357</v>
      </c>
      <c r="H1281" s="7">
        <v>42166</v>
      </c>
      <c r="I1281" s="80">
        <f t="shared" si="380"/>
        <v>2015</v>
      </c>
      <c r="J1281" s="80">
        <f t="shared" si="381"/>
        <v>6</v>
      </c>
      <c r="K1281" s="80">
        <f t="shared" si="382"/>
        <v>11</v>
      </c>
      <c r="L1281" s="80" t="str">
        <f t="shared" si="383"/>
        <v>06</v>
      </c>
      <c r="M1281" s="80">
        <f t="shared" si="384"/>
        <v>11</v>
      </c>
      <c r="N1281" s="80" t="str">
        <f t="shared" si="385"/>
        <v>'2015-06-11'</v>
      </c>
      <c r="O1281" s="80" t="str">
        <f t="shared" si="386"/>
        <v>'2015-06-11 00:00:00'</v>
      </c>
      <c r="P1281" s="7">
        <v>45819</v>
      </c>
      <c r="Q1281" s="80">
        <f t="shared" si="387"/>
        <v>2025</v>
      </c>
      <c r="R1281" s="80">
        <f t="shared" si="388"/>
        <v>6</v>
      </c>
      <c r="S1281" s="80">
        <f t="shared" si="389"/>
        <v>11</v>
      </c>
      <c r="T1281" s="80" t="str">
        <f t="shared" si="390"/>
        <v>06</v>
      </c>
      <c r="U1281" s="80">
        <f t="shared" si="391"/>
        <v>11</v>
      </c>
      <c r="V1281" s="80" t="str">
        <f t="shared" si="392"/>
        <v>'2025-06-11'</v>
      </c>
      <c r="W1281" s="80">
        <v>35</v>
      </c>
      <c r="X1281" s="80">
        <f t="shared" si="393"/>
        <v>35</v>
      </c>
      <c r="Y1281" s="3" t="s">
        <v>6358</v>
      </c>
      <c r="Z1281" s="124">
        <f>IFERROR(IF(Y1281="","null",VLOOKUP(Y1281,Marcas!$A$2:$C$2024,2,0)),"")</f>
        <v>339</v>
      </c>
      <c r="AA1281" s="3" t="s">
        <v>4698</v>
      </c>
      <c r="AB1281" s="3">
        <f>IFERROR(IF(AA1281="","",IF(AA1281="EMPORIO LEGAL",1,VLOOKUP(AA1281,Clientes!$A$2:$B$1190,2,0))),"")</f>
        <v>237</v>
      </c>
      <c r="AC1281" s="3">
        <f>IFERROR(IF(Tabla1[[#This Row],[id_control]]="null","",VLOOKUP(CONCATENATE(Tabla1[[#This Row],[CLIENTE]],"-",Tabla1[[#This Row],[id_control]]),Hoja1!$C$2:$D$1994,2,0)),"")</f>
        <v>1281</v>
      </c>
      <c r="AD1281" s="3" t="s">
        <v>6359</v>
      </c>
      <c r="AE1281" s="3"/>
      <c r="AF1281" s="3"/>
      <c r="AG1281" s="3"/>
      <c r="AH1281" s="3"/>
      <c r="AI1281" s="3"/>
      <c r="AJ1281" s="3"/>
      <c r="AK1281" s="3"/>
      <c r="AL1281" s="3">
        <v>439286465</v>
      </c>
      <c r="AM1281" s="8"/>
      <c r="AN1281" s="8"/>
      <c r="AO1281" s="8"/>
      <c r="AP1281" s="8"/>
      <c r="AQ1281" s="11">
        <v>6142331378</v>
      </c>
      <c r="AR1281" s="8"/>
      <c r="AS1281" s="8"/>
      <c r="AT1281" s="8"/>
      <c r="AU1281" s="8"/>
      <c r="AV1281" s="8" t="s">
        <v>4703</v>
      </c>
      <c r="AW1281" s="8" t="s">
        <v>4704</v>
      </c>
      <c r="AX1281" s="8"/>
      <c r="AY1281" s="8"/>
      <c r="AZ1281" s="8"/>
      <c r="BA1281" s="8"/>
      <c r="BB1281" s="8"/>
      <c r="BC1281" s="8"/>
      <c r="BD1281" s="8" t="s">
        <v>6360</v>
      </c>
      <c r="BE1281" s="8">
        <v>1280</v>
      </c>
      <c r="BF1281" s="6" t="str">
        <f t="shared" si="394"/>
        <v>insert into bitacoras_estatus (numero_expediente, numero_registro, representante, fecha_inicio, fecha_vencimiento, id_cliente, id_admin, id_bitacoras_estatus, id_estatus, id_clase, id_marca, created_at, updated_at) values('1621127','1625941','JORGE GALVÁN ANTILLÓN','2015-06-11','2025-06-11','237','2','1','1',35,339,'2015-06-11 00:00:00','2015-06-11 00:00:00');</v>
      </c>
      <c r="BG1281" s="6" t="str">
        <f t="shared" si="395"/>
        <v>insert into servicios_comentarios (comentario, id_admin, id_estatus, created_at, updated_at) values('CLASE 35 / REQUISITOS RECIBIDOS 09/09/2015 CR CONTESTADOS EL 13 OCT 15 TITULO RECIBIDO 10/05/16, TITULO ENTREGADO 3/06/16',1,1280,'2015-06-11 00:00:00','2015-06-11 00:00:00');</v>
      </c>
      <c r="BH1281" s="6" t="str">
        <f t="shared" si="396"/>
        <v>insert into servicios_comentarios (comentario, id_admin, id_estatus, created_at, updated_at) values('439286465 CEL: 2331378',1,1280,'2015-06-11 00:00:00','2015-06-11 00:00:00');</v>
      </c>
      <c r="BI1281" s="137" t="str">
        <f t="shared" si="397"/>
        <v>update bitacoras_estatus set comprobacion_uso = 1, id_estatus=10 where id=1280;</v>
      </c>
      <c r="BJ1281" s="137" t="str">
        <f t="shared" si="398"/>
        <v>update bitacoras_estatus set numero_expediente = '1621127', numero_registro = '1625941', id_estatus = 10, fecha_inicio = '2015-06-11', fecha_vencimiento ='2025-06-11', created_at ='2015-06-11 00:00:00', updated_at ='2015-06-11 00:00:00', id_clase=35, id_marca=339, id_cliente=237, vigencia = 1 where id =1280;</v>
      </c>
      <c r="BK1281" s="137" t="str">
        <f t="shared" si="399"/>
        <v>update bitacoras_estatus set id_estatus = 10 where id =1280;</v>
      </c>
    </row>
    <row r="1282" spans="1:63">
      <c r="A1282" s="3">
        <v>1621057</v>
      </c>
      <c r="B1282" s="3">
        <v>1573648</v>
      </c>
      <c r="C1282" s="3">
        <f>IF(Tabla1[[#This Row],[No. REG.]]="","",1)</f>
        <v>1</v>
      </c>
      <c r="D1282" s="3" t="s">
        <v>46</v>
      </c>
      <c r="E1282" s="3">
        <f>IF(Tabla1[[#This Row],[STATUS]]="","",VLOOKUP(D1282,Estatus!$A$2:$B$13,2,0))</f>
        <v>10</v>
      </c>
      <c r="F1282" s="3">
        <f>IF(Tabla1[[#This Row],[STATUS]]="","",VLOOKUP(D1282,Estatus!$A$2:$I$12,9,0))</f>
        <v>1</v>
      </c>
      <c r="G1282" s="12" t="s">
        <v>6361</v>
      </c>
      <c r="H1282" s="7">
        <v>42166</v>
      </c>
      <c r="I1282" s="80">
        <f t="shared" ref="I1282:I1345" si="400">YEAR(H1282)</f>
        <v>2015</v>
      </c>
      <c r="J1282" s="80">
        <f t="shared" ref="J1282:J1345" si="401">MONTH(H1282)</f>
        <v>6</v>
      </c>
      <c r="K1282" s="80">
        <f t="shared" ref="K1282:K1345" si="402">DAY(H1282)</f>
        <v>11</v>
      </c>
      <c r="L1282" s="80" t="str">
        <f t="shared" ref="L1282:L1345" si="403">IF(LEN(J1282)=1,CONCATENATE("0",J1282),J1282)</f>
        <v>06</v>
      </c>
      <c r="M1282" s="80">
        <f t="shared" ref="M1282:M1345" si="404">IF(LEN(K1282)=1,CONCATENATE("0",K1282),K1282)</f>
        <v>11</v>
      </c>
      <c r="N1282" s="80" t="str">
        <f t="shared" ref="N1282:N1345" si="405">IFERROR(IF(H1282="","null",CONCATENATE("'",I1282,"-",L1282,"-",M1282,"'")),"null")</f>
        <v>'2015-06-11'</v>
      </c>
      <c r="O1282" s="80" t="str">
        <f t="shared" ref="O1282:O1345" si="406">IF(N1282="null","'2018-11-08 00:00:00'",CONCATENATE("'",I1282,"-",L1282,"-",M1282," 00:00:00'"))</f>
        <v>'2015-06-11 00:00:00'</v>
      </c>
      <c r="P1282" s="7">
        <v>45819</v>
      </c>
      <c r="Q1282" s="80">
        <f t="shared" ref="Q1282:Q1345" si="407">YEAR(P1282)</f>
        <v>2025</v>
      </c>
      <c r="R1282" s="80">
        <f t="shared" ref="R1282:R1345" si="408">MONTH(P1282)</f>
        <v>6</v>
      </c>
      <c r="S1282" s="80">
        <f t="shared" ref="S1282:S1345" si="409">DAY(P1282)</f>
        <v>11</v>
      </c>
      <c r="T1282" s="80" t="str">
        <f t="shared" ref="T1282:T1345" si="410">IF(LEN(R1282)=1,CONCATENATE("0",R1282),R1282)</f>
        <v>06</v>
      </c>
      <c r="U1282" s="80">
        <f t="shared" ref="U1282:U1345" si="411">IF(LEN(S1282)=1,CONCATENATE("0",S1282),S1282)</f>
        <v>11</v>
      </c>
      <c r="V1282" s="80" t="str">
        <f t="shared" ref="V1282:V1345" si="412">IFERROR(IF(P1282="","null",CONCATENATE("'",Q1282,"-",T1282,"-",U1282,"'")),"null")</f>
        <v>'2025-06-11'</v>
      </c>
      <c r="W1282" s="80">
        <v>43</v>
      </c>
      <c r="X1282" s="80">
        <f t="shared" ref="X1282:X1345" si="413">IF(W1282="","null",W1282)</f>
        <v>43</v>
      </c>
      <c r="Y1282" s="3" t="s">
        <v>6362</v>
      </c>
      <c r="Z1282" s="124">
        <f>IFERROR(IF(Y1282="","null",VLOOKUP(Y1282,Marcas!$A$2:$C$2024,2,0)),"")</f>
        <v>473</v>
      </c>
      <c r="AA1282" s="3" t="s">
        <v>6362</v>
      </c>
      <c r="AB1282" s="3">
        <f>IFERROR(IF(AA1282="","",IF(AA1282="EMPORIO LEGAL",1,VLOOKUP(AA1282,Clientes!$A$2:$B$1190,2,0))),"")</f>
        <v>325</v>
      </c>
      <c r="AC1282" s="3">
        <f>IFERROR(IF(Tabla1[[#This Row],[id_control]]="null","",VLOOKUP(CONCATENATE(Tabla1[[#This Row],[CLIENTE]],"-",Tabla1[[#This Row],[id_control]]),Hoja1!$C$2:$D$1994,2,0)),"")</f>
        <v>1282</v>
      </c>
      <c r="AD1282" s="3" t="s">
        <v>6363</v>
      </c>
      <c r="AE1282" s="3"/>
      <c r="AF1282" s="3"/>
      <c r="AG1282" s="3"/>
      <c r="AH1282" s="3"/>
      <c r="AI1282" s="3"/>
      <c r="AJ1282" s="3"/>
      <c r="AK1282" s="3"/>
      <c r="AL1282" s="3">
        <v>6145416211</v>
      </c>
      <c r="AM1282" s="8"/>
      <c r="AN1282" s="8"/>
      <c r="AO1282" s="8"/>
      <c r="AP1282" s="8"/>
      <c r="AQ1282" s="11">
        <v>6142145177</v>
      </c>
      <c r="AR1282" s="11">
        <v>6141306293</v>
      </c>
      <c r="AS1282" s="8"/>
      <c r="AT1282" s="8"/>
      <c r="AU1282" s="8"/>
      <c r="AV1282" s="8" t="s">
        <v>6364</v>
      </c>
      <c r="AW1282" s="8"/>
      <c r="AX1282" s="8"/>
      <c r="AY1282" s="8"/>
      <c r="AZ1282" s="8"/>
      <c r="BA1282" s="8"/>
      <c r="BB1282" s="8"/>
      <c r="BC1282" s="8"/>
      <c r="BD1282" s="8" t="s">
        <v>6365</v>
      </c>
      <c r="BE1282" s="8">
        <v>1281</v>
      </c>
      <c r="BF1282" s="6" t="str">
        <f t="shared" ref="BF1282:BF1345" si="414">CONCATENATE($BG$1,A1282,"','",B1282,"','",AD1282,"',",N1282,",",V1282,",'",AB1282,"','2','1','1',",X1282,",",Z1282,",",O1282,",",O1282,");")</f>
        <v>insert into bitacoras_estatus (numero_expediente, numero_registro, representante, fecha_inicio, fecha_vencimiento, id_cliente, id_admin, id_bitacoras_estatus, id_estatus, id_clase, id_marca, created_at, updated_at) values('1621057','1573648','AMINDA MAARÍA MADARIAGA PONCE EDUARDO GUTIÉRREZ PICOS','2015-06-11','2025-06-11','325','2','1','1',43,473,'2015-06-11 00:00:00','2015-06-11 00:00:00');</v>
      </c>
      <c r="BG1282" s="6" t="str">
        <f t="shared" ref="BG1282:BG1345" si="415">IF(OR(G1282="",BE1282=""),"",CONCATENATE("insert into servicios_comentarios (comentario, id_admin, id_estatus, created_at, updated_at) values('",G1282,"',1,",BE1282,",",O1282,",",O1282,");"))</f>
        <v>insert into servicios_comentarios (comentario, id_admin, id_estatus, created_at, updated_at) values('CLASE 43 TITULO RECIBIDO EL 21/10/15',1,1281,'2015-06-11 00:00:00','2015-06-11 00:00:00');</v>
      </c>
      <c r="BH1282" s="6" t="str">
        <f t="shared" ref="BH1282:BH1345" si="416">IF(OR(BD1282="",BE1282=""),"",CONCATENATE("insert into servicios_comentarios (comentario, id_admin, id_estatus, created_at, updated_at) values('",BD1282,"',1,",BE1282,",",O1282,",",O1282,");"))</f>
        <v>insert into servicios_comentarios (comentario, id_admin, id_estatus, created_at, updated_at) values('6145416211, 6142145177 CEL: 6141306293',1,1281,'2015-06-11 00:00:00','2015-06-11 00:00:00');</v>
      </c>
      <c r="BI1282" s="137" t="str">
        <f t="shared" ref="BI1282:BI1345" si="417">CONCATENATE("update bitacoras_estatus set comprobacion_uso = 1, id_estatus=",E1282," where id=",BE1282,";")</f>
        <v>update bitacoras_estatus set comprobacion_uso = 1, id_estatus=10 where id=1281;</v>
      </c>
      <c r="BJ1282" s="137" t="str">
        <f t="shared" ref="BJ1282:BJ1345" si="418">IF(BE1282="","",CONCATENATE("update bitacoras_estatus set numero_expediente = '",A1282,"', numero_registro = '",B1282,"', id_estatus = ",E1282,", fecha_inicio = ",N1282,", fecha_vencimiento =",V1282,", created_at =",O1282,", updated_at =",O1282,", id_clase=",X1282,", id_marca=", Z1282,", id_cliente=", AB1282,", vigencia = ",F1282," where id =",BE1282,";"))</f>
        <v>update bitacoras_estatus set numero_expediente = '1621057', numero_registro = '1573648', id_estatus = 10, fecha_inicio = '2015-06-11', fecha_vencimiento ='2025-06-11', created_at ='2015-06-11 00:00:00', updated_at ='2015-06-11 00:00:00', id_clase=43, id_marca=473, id_cliente=325, vigencia = 1 where id =1281;</v>
      </c>
      <c r="BK1282" s="137" t="str">
        <f t="shared" ref="BK1282:BK1345" si="419">IF(OR(E1282="",BE1282=""),"",CONCATENATE("update bitacoras_estatus set id_estatus = ",E1282," where id =",BE1282,";"))</f>
        <v>update bitacoras_estatus set id_estatus = 10 where id =1281;</v>
      </c>
    </row>
    <row r="1283" spans="1:63" ht="79">
      <c r="A1283" s="3">
        <v>1621021</v>
      </c>
      <c r="B1283" s="3">
        <v>1565952</v>
      </c>
      <c r="C1283" s="3">
        <f>IF(Tabla1[[#This Row],[No. REG.]]="","",1)</f>
        <v>1</v>
      </c>
      <c r="D1283" s="3" t="s">
        <v>46</v>
      </c>
      <c r="E1283" s="3">
        <f>IF(Tabla1[[#This Row],[STATUS]]="","",VLOOKUP(D1283,Estatus!$A$2:$B$13,2,0))</f>
        <v>10</v>
      </c>
      <c r="F1283" s="3">
        <f>IF(Tabla1[[#This Row],[STATUS]]="","",VLOOKUP(D1283,Estatus!$A$2:$I$12,9,0))</f>
        <v>1</v>
      </c>
      <c r="G1283" s="12" t="s">
        <v>6366</v>
      </c>
      <c r="H1283" s="7">
        <v>42166</v>
      </c>
      <c r="I1283" s="80">
        <f t="shared" si="400"/>
        <v>2015</v>
      </c>
      <c r="J1283" s="80">
        <f t="shared" si="401"/>
        <v>6</v>
      </c>
      <c r="K1283" s="80">
        <f t="shared" si="402"/>
        <v>11</v>
      </c>
      <c r="L1283" s="80" t="str">
        <f t="shared" si="403"/>
        <v>06</v>
      </c>
      <c r="M1283" s="80">
        <f t="shared" si="404"/>
        <v>11</v>
      </c>
      <c r="N1283" s="80" t="str">
        <f t="shared" si="405"/>
        <v>'2015-06-11'</v>
      </c>
      <c r="O1283" s="80" t="str">
        <f t="shared" si="406"/>
        <v>'2015-06-11 00:00:00'</v>
      </c>
      <c r="P1283" s="7">
        <v>45819</v>
      </c>
      <c r="Q1283" s="80">
        <f t="shared" si="407"/>
        <v>2025</v>
      </c>
      <c r="R1283" s="80">
        <f t="shared" si="408"/>
        <v>6</v>
      </c>
      <c r="S1283" s="80">
        <f t="shared" si="409"/>
        <v>11</v>
      </c>
      <c r="T1283" s="80" t="str">
        <f t="shared" si="410"/>
        <v>06</v>
      </c>
      <c r="U1283" s="80">
        <f t="shared" si="411"/>
        <v>11</v>
      </c>
      <c r="V1283" s="80" t="str">
        <f t="shared" si="412"/>
        <v>'2025-06-11'</v>
      </c>
      <c r="W1283" s="80"/>
      <c r="X1283" s="80" t="str">
        <f t="shared" si="413"/>
        <v>null</v>
      </c>
      <c r="Y1283" s="3" t="s">
        <v>6367</v>
      </c>
      <c r="Z1283" s="124">
        <f>IFERROR(IF(Y1283="","null",VLOOKUP(Y1283,Marcas!$A$2:$C$2024,2,0)),"")</f>
        <v>584</v>
      </c>
      <c r="AA1283" s="3" t="s">
        <v>6368</v>
      </c>
      <c r="AB1283" s="3">
        <f>IFERROR(IF(AA1283="","",IF(AA1283="EMPORIO LEGAL",1,VLOOKUP(AA1283,Clientes!$A$2:$B$1190,2,0))),"")</f>
        <v>435</v>
      </c>
      <c r="AC1283" s="3">
        <f>IFERROR(IF(Tabla1[[#This Row],[id_control]]="null","",VLOOKUP(CONCATENATE(Tabla1[[#This Row],[CLIENTE]],"-",Tabla1[[#This Row],[id_control]]),Hoja1!$C$2:$D$1994,2,0)),"")</f>
        <v>1283</v>
      </c>
      <c r="AD1283" s="3" t="s">
        <v>6369</v>
      </c>
      <c r="AE1283" s="3"/>
      <c r="AF1283" s="3"/>
      <c r="AG1283" s="3"/>
      <c r="AH1283" s="3"/>
      <c r="AI1283" s="3"/>
      <c r="AJ1283" s="3"/>
      <c r="AK1283" s="3"/>
      <c r="AL1283" s="3">
        <v>6255863350</v>
      </c>
      <c r="AM1283" s="8"/>
      <c r="AN1283" s="8"/>
      <c r="AO1283" s="8"/>
      <c r="AP1283" s="8"/>
      <c r="AQ1283" s="8">
        <v>6251112767</v>
      </c>
      <c r="AR1283" s="8"/>
      <c r="AS1283" s="8"/>
      <c r="AT1283" s="8"/>
      <c r="AU1283" s="8"/>
      <c r="AV1283" s="8" t="s">
        <v>6370</v>
      </c>
      <c r="AW1283" s="8"/>
      <c r="AX1283" s="8"/>
      <c r="AY1283" s="8"/>
      <c r="AZ1283" s="8"/>
      <c r="BA1283" s="8"/>
      <c r="BB1283" s="8"/>
      <c r="BC1283" s="8"/>
      <c r="BD1283" s="8" t="s">
        <v>6371</v>
      </c>
      <c r="BE1283" s="8">
        <v>1282</v>
      </c>
      <c r="BF1283" s="6" t="str">
        <f t="shared" si="414"/>
        <v>insert into bitacoras_estatus (numero_expediente, numero_registro, representante, fecha_inicio, fecha_vencimiento, id_cliente, id_admin, id_bitacoras_estatus, id_estatus, id_clase, id_marca, created_at, updated_at) values('1621021','1565952','FRANZ FROESE UNGER','2015-06-11','2025-06-11','435','2','1','1',null,584,'2015-06-11 00:00:00','2015-06-11 00:00:00');</v>
      </c>
      <c r="BG1283" s="6" t="str">
        <f t="shared" si="415"/>
        <v>insert into servicios_comentarios (comentario, id_admin, id_estatus, created_at, updated_at) values('TITULO RECIBIDO EL 24 NOV TITULO ENTREGADO EL 29 DE DIC 2015. SE PRESENTÓ SOLICITUD DE TRANSMISION DE DERECHOS POR EL 50% A FAVOR DE JACOB FROESE UNGER. EL 29 DIC 2017 SE COMUNICA LA TRANSMISION DE DERECHOS',1,1282,'2015-06-11 00:00:00','2015-06-11 00:00:00');</v>
      </c>
      <c r="BH1283" s="6" t="str">
        <f t="shared" si="416"/>
        <v>insert into servicios_comentarios (comentario, id_admin, id_estatus, created_at, updated_at) values('6255863350 CELULAR 6251112767',1,1282,'2015-06-11 00:00:00','2015-06-11 00:00:00');</v>
      </c>
      <c r="BI1283" s="137" t="str">
        <f t="shared" si="417"/>
        <v>update bitacoras_estatus set comprobacion_uso = 1, id_estatus=10 where id=1282;</v>
      </c>
      <c r="BJ1283" s="137" t="str">
        <f t="shared" si="418"/>
        <v>update bitacoras_estatus set numero_expediente = '1621021', numero_registro = '1565952', id_estatus = 10, fecha_inicio = '2015-06-11', fecha_vencimiento ='2025-06-11', created_at ='2015-06-11 00:00:00', updated_at ='2015-06-11 00:00:00', id_clase=null, id_marca=584, id_cliente=435, vigencia = 1 where id =1282;</v>
      </c>
      <c r="BK1283" s="137" t="str">
        <f t="shared" si="419"/>
        <v>update bitacoras_estatus set id_estatus = 10 where id =1282;</v>
      </c>
    </row>
    <row r="1284" spans="1:63" ht="40">
      <c r="A1284" s="3">
        <v>1621234</v>
      </c>
      <c r="B1284" s="3">
        <v>1566669</v>
      </c>
      <c r="C1284" s="3">
        <f>IF(Tabla1[[#This Row],[No. REG.]]="","",1)</f>
        <v>1</v>
      </c>
      <c r="D1284" s="3" t="s">
        <v>46</v>
      </c>
      <c r="E1284" s="3">
        <f>IF(Tabla1[[#This Row],[STATUS]]="","",VLOOKUP(D1284,Estatus!$A$2:$B$13,2,0))</f>
        <v>10</v>
      </c>
      <c r="F1284" s="3">
        <f>IF(Tabla1[[#This Row],[STATUS]]="","",VLOOKUP(D1284,Estatus!$A$2:$I$12,9,0))</f>
        <v>1</v>
      </c>
      <c r="G1284" s="12" t="s">
        <v>6372</v>
      </c>
      <c r="H1284" s="7">
        <v>42166</v>
      </c>
      <c r="I1284" s="80">
        <f t="shared" si="400"/>
        <v>2015</v>
      </c>
      <c r="J1284" s="80">
        <f t="shared" si="401"/>
        <v>6</v>
      </c>
      <c r="K1284" s="80">
        <f t="shared" si="402"/>
        <v>11</v>
      </c>
      <c r="L1284" s="80" t="str">
        <f t="shared" si="403"/>
        <v>06</v>
      </c>
      <c r="M1284" s="80">
        <f t="shared" si="404"/>
        <v>11</v>
      </c>
      <c r="N1284" s="80" t="str">
        <f t="shared" si="405"/>
        <v>'2015-06-11'</v>
      </c>
      <c r="O1284" s="80" t="str">
        <f t="shared" si="406"/>
        <v>'2015-06-11 00:00:00'</v>
      </c>
      <c r="P1284" s="7">
        <v>45819</v>
      </c>
      <c r="Q1284" s="80">
        <f t="shared" si="407"/>
        <v>2025</v>
      </c>
      <c r="R1284" s="80">
        <f t="shared" si="408"/>
        <v>6</v>
      </c>
      <c r="S1284" s="80">
        <f t="shared" si="409"/>
        <v>11</v>
      </c>
      <c r="T1284" s="80" t="str">
        <f t="shared" si="410"/>
        <v>06</v>
      </c>
      <c r="U1284" s="80">
        <f t="shared" si="411"/>
        <v>11</v>
      </c>
      <c r="V1284" s="80" t="str">
        <f t="shared" si="412"/>
        <v>'2025-06-11'</v>
      </c>
      <c r="W1284" s="80">
        <v>35</v>
      </c>
      <c r="X1284" s="80">
        <f t="shared" si="413"/>
        <v>35</v>
      </c>
      <c r="Y1284" s="3" t="s">
        <v>6373</v>
      </c>
      <c r="Z1284" s="124">
        <f>IFERROR(IF(Y1284="","null",VLOOKUP(Y1284,Marcas!$A$2:$C$2024,2,0)),"")</f>
        <v>676</v>
      </c>
      <c r="AA1284" s="3" t="s">
        <v>6373</v>
      </c>
      <c r="AB1284" s="3">
        <f>IFERROR(IF(AA1284="","",IF(AA1284="EMPORIO LEGAL",1,VLOOKUP(AA1284,Clientes!$A$2:$B$1190,2,0))),"")</f>
        <v>486</v>
      </c>
      <c r="AC1284" s="3">
        <f>IFERROR(IF(Tabla1[[#This Row],[id_control]]="null","",VLOOKUP(CONCATENATE(Tabla1[[#This Row],[CLIENTE]],"-",Tabla1[[#This Row],[id_control]]),Hoja1!$C$2:$D$1994,2,0)),"")</f>
        <v>1284</v>
      </c>
      <c r="AD1284" s="3" t="s">
        <v>6374</v>
      </c>
      <c r="AE1284" s="3"/>
      <c r="AF1284" s="3"/>
      <c r="AG1284" s="3"/>
      <c r="AH1284" s="3"/>
      <c r="AI1284" s="3"/>
      <c r="AJ1284" s="3"/>
      <c r="AK1284" s="3"/>
      <c r="AL1284" s="3">
        <v>614100805</v>
      </c>
      <c r="AM1284" s="8"/>
      <c r="AN1284" s="8"/>
      <c r="AO1284" s="8"/>
      <c r="AP1284" s="8"/>
      <c r="AQ1284" s="11">
        <v>6142834323</v>
      </c>
      <c r="AR1284" s="8"/>
      <c r="AS1284" s="8"/>
      <c r="AT1284" s="8"/>
      <c r="AU1284" s="8"/>
      <c r="AV1284" s="8" t="s">
        <v>6375</v>
      </c>
      <c r="AW1284" s="8"/>
      <c r="AX1284" s="8"/>
      <c r="AY1284" s="8"/>
      <c r="AZ1284" s="8"/>
      <c r="BA1284" s="8"/>
      <c r="BB1284" s="8"/>
      <c r="BC1284" s="8"/>
      <c r="BD1284" s="8" t="s">
        <v>6376</v>
      </c>
      <c r="BE1284" s="8">
        <v>1283</v>
      </c>
      <c r="BF1284" s="6" t="str">
        <f t="shared" si="414"/>
        <v>insert into bitacoras_estatus (numero_expediente, numero_registro, representante, fecha_inicio, fecha_vencimiento, id_cliente, id_admin, id_bitacoras_estatus, id_estatus, id_clase, id_marca, created_at, updated_at) values('1621234','1566669','ERIK GUADALUPE SAENZ PEINADO CONTACTO: JORGE SAENZ PEINADO','2015-06-11','2025-06-11','486','2','1','1',35,676,'2015-06-11 00:00:00','2015-06-11 00:00:00');</v>
      </c>
      <c r="BG1284" s="6" t="str">
        <f t="shared" si="415"/>
        <v>insert into servicios_comentarios (comentario, id_admin, id_estatus, created_at, updated_at) values('CLASE 35 TITULO RECIBIDO EL 22/10/15 TITULO ENTREGADO EL 27/10/15 SE ENVIÓ NOTIFICACIÓN POR PIRATERÍA 17/05/16',1,1283,'2015-06-11 00:00:00','2015-06-11 00:00:00');</v>
      </c>
      <c r="BH1284" s="6" t="str">
        <f t="shared" si="416"/>
        <v>insert into servicios_comentarios (comentario, id_admin, id_estatus, created_at, updated_at) values('614100805 CEL: 6142834323',1,1283,'2015-06-11 00:00:00','2015-06-11 00:00:00');</v>
      </c>
      <c r="BI1284" s="137" t="str">
        <f t="shared" si="417"/>
        <v>update bitacoras_estatus set comprobacion_uso = 1, id_estatus=10 where id=1283;</v>
      </c>
      <c r="BJ1284" s="137" t="str">
        <f t="shared" si="418"/>
        <v>update bitacoras_estatus set numero_expediente = '1621234', numero_registro = '1566669', id_estatus = 10, fecha_inicio = '2015-06-11', fecha_vencimiento ='2025-06-11', created_at ='2015-06-11 00:00:00', updated_at ='2015-06-11 00:00:00', id_clase=35, id_marca=676, id_cliente=486, vigencia = 1 where id =1283;</v>
      </c>
      <c r="BK1284" s="137" t="str">
        <f t="shared" si="419"/>
        <v>update bitacoras_estatus set id_estatus = 10 where id =1283;</v>
      </c>
    </row>
    <row r="1285" spans="1:63" ht="27">
      <c r="A1285" s="3">
        <v>1621230</v>
      </c>
      <c r="B1285" s="3">
        <v>1562897</v>
      </c>
      <c r="C1285" s="3">
        <f>IF(Tabla1[[#This Row],[No. REG.]]="","",1)</f>
        <v>1</v>
      </c>
      <c r="D1285" s="3" t="s">
        <v>46</v>
      </c>
      <c r="E1285" s="3">
        <f>IF(Tabla1[[#This Row],[STATUS]]="","",VLOOKUP(D1285,Estatus!$A$2:$B$13,2,0))</f>
        <v>10</v>
      </c>
      <c r="F1285" s="3">
        <f>IF(Tabla1[[#This Row],[STATUS]]="","",VLOOKUP(D1285,Estatus!$A$2:$I$12,9,0))</f>
        <v>1</v>
      </c>
      <c r="G1285" s="12" t="s">
        <v>6377</v>
      </c>
      <c r="H1285" s="7">
        <v>42166</v>
      </c>
      <c r="I1285" s="80">
        <f t="shared" si="400"/>
        <v>2015</v>
      </c>
      <c r="J1285" s="80">
        <f t="shared" si="401"/>
        <v>6</v>
      </c>
      <c r="K1285" s="80">
        <f t="shared" si="402"/>
        <v>11</v>
      </c>
      <c r="L1285" s="80" t="str">
        <f t="shared" si="403"/>
        <v>06</v>
      </c>
      <c r="M1285" s="80">
        <f t="shared" si="404"/>
        <v>11</v>
      </c>
      <c r="N1285" s="80" t="str">
        <f t="shared" si="405"/>
        <v>'2015-06-11'</v>
      </c>
      <c r="O1285" s="80" t="str">
        <f t="shared" si="406"/>
        <v>'2015-06-11 00:00:00'</v>
      </c>
      <c r="P1285" s="7">
        <v>45819</v>
      </c>
      <c r="Q1285" s="80">
        <f t="shared" si="407"/>
        <v>2025</v>
      </c>
      <c r="R1285" s="80">
        <f t="shared" si="408"/>
        <v>6</v>
      </c>
      <c r="S1285" s="80">
        <f t="shared" si="409"/>
        <v>11</v>
      </c>
      <c r="T1285" s="80" t="str">
        <f t="shared" si="410"/>
        <v>06</v>
      </c>
      <c r="U1285" s="80">
        <f t="shared" si="411"/>
        <v>11</v>
      </c>
      <c r="V1285" s="80" t="str">
        <f t="shared" si="412"/>
        <v>'2025-06-11'</v>
      </c>
      <c r="W1285" s="80">
        <v>43</v>
      </c>
      <c r="X1285" s="80">
        <f t="shared" si="413"/>
        <v>43</v>
      </c>
      <c r="Y1285" s="3" t="s">
        <v>6378</v>
      </c>
      <c r="Z1285" s="124">
        <f>IFERROR(IF(Y1285="","null",VLOOKUP(Y1285,Marcas!$A$2:$C$2024,2,0)),"")</f>
        <v>690</v>
      </c>
      <c r="AA1285" s="3" t="s">
        <v>6378</v>
      </c>
      <c r="AB1285" s="3">
        <f>IFERROR(IF(AA1285="","",IF(AA1285="EMPORIO LEGAL",1,VLOOKUP(AA1285,Clientes!$A$2:$B$1190,2,0))),"")</f>
        <v>496</v>
      </c>
      <c r="AC1285" s="3">
        <f>IFERROR(IF(Tabla1[[#This Row],[id_control]]="null","",VLOOKUP(CONCATENATE(Tabla1[[#This Row],[CLIENTE]],"-",Tabla1[[#This Row],[id_control]]),Hoja1!$C$2:$D$1994,2,0)),"")</f>
        <v>1285</v>
      </c>
      <c r="AD1285" s="3" t="s">
        <v>6379</v>
      </c>
      <c r="AE1285" s="3"/>
      <c r="AF1285" s="3"/>
      <c r="AG1285" s="3"/>
      <c r="AH1285" s="3"/>
      <c r="AI1285" s="3"/>
      <c r="AJ1285" s="3"/>
      <c r="AK1285" s="3"/>
      <c r="AL1285" s="3">
        <v>6144369100</v>
      </c>
      <c r="AM1285" s="8"/>
      <c r="AN1285" s="8"/>
      <c r="AO1285" s="8"/>
      <c r="AP1285" s="8"/>
      <c r="AQ1285" s="11">
        <v>6141845757</v>
      </c>
      <c r="AR1285" s="11">
        <v>6142111983</v>
      </c>
      <c r="AS1285" s="8"/>
      <c r="AT1285" s="8"/>
      <c r="AU1285" s="8"/>
      <c r="AV1285" s="8" t="s">
        <v>6380</v>
      </c>
      <c r="AW1285" s="8"/>
      <c r="AX1285" s="8"/>
      <c r="AY1285" s="8"/>
      <c r="AZ1285" s="8"/>
      <c r="BA1285" s="8"/>
      <c r="BB1285" s="8"/>
      <c r="BC1285" s="8"/>
      <c r="BD1285" s="8" t="s">
        <v>6381</v>
      </c>
      <c r="BE1285" s="8">
        <v>1284</v>
      </c>
      <c r="BF1285" s="6" t="str">
        <f t="shared" si="414"/>
        <v>insert into bitacoras_estatus (numero_expediente, numero_registro, representante, fecha_inicio, fecha_vencimiento, id_cliente, id_admin, id_bitacoras_estatus, id_estatus, id_clase, id_marca, created_at, updated_at) values('1621230','1562897','ISSAC DÍAZ GURROLA CONTACTO: MIGUEL ÁNGEL SÁNCHEZ TREJO','2015-06-11','2025-06-11','496','2','1','1',43,690,'2015-06-11 00:00:00','2015-06-11 00:00:00');</v>
      </c>
      <c r="BG1285" s="6" t="str">
        <f t="shared" si="415"/>
        <v>insert into servicios_comentarios (comentario, id_admin, id_estatus, created_at, updated_at) values('CLASE43 TITULO RECIBIDO EL 19 OCT 15 TITULO ENTREGADO EL 17/11/15',1,1284,'2015-06-11 00:00:00','2015-06-11 00:00:00');</v>
      </c>
      <c r="BH1285" s="6" t="str">
        <f t="shared" si="416"/>
        <v>insert into servicios_comentarios (comentario, id_admin, id_estatus, created_at, updated_at) values('6144369100 CEL:6141845757 CEL CONTACTO: 6142111983',1,1284,'2015-06-11 00:00:00','2015-06-11 00:00:00');</v>
      </c>
      <c r="BI1285" s="137" t="str">
        <f t="shared" si="417"/>
        <v>update bitacoras_estatus set comprobacion_uso = 1, id_estatus=10 where id=1284;</v>
      </c>
      <c r="BJ1285" s="137" t="str">
        <f t="shared" si="418"/>
        <v>update bitacoras_estatus set numero_expediente = '1621230', numero_registro = '1562897', id_estatus = 10, fecha_inicio = '2015-06-11', fecha_vencimiento ='2025-06-11', created_at ='2015-06-11 00:00:00', updated_at ='2015-06-11 00:00:00', id_clase=43, id_marca=690, id_cliente=496, vigencia = 1 where id =1284;</v>
      </c>
      <c r="BK1285" s="137" t="str">
        <f t="shared" si="419"/>
        <v>update bitacoras_estatus set id_estatus = 10 where id =1284;</v>
      </c>
    </row>
    <row r="1286" spans="1:63" ht="118">
      <c r="A1286" s="3">
        <v>1620926</v>
      </c>
      <c r="B1286" s="6"/>
      <c r="C1286" s="6" t="str">
        <f>IF(Tabla1[[#This Row],[No. REG.]]="","",1)</f>
        <v/>
      </c>
      <c r="D1286" s="3" t="s">
        <v>34</v>
      </c>
      <c r="E1286" s="3">
        <f>IF(Tabla1[[#This Row],[STATUS]]="","",VLOOKUP(D1286,Estatus!$A$2:$B$13,2,0))</f>
        <v>5</v>
      </c>
      <c r="F1286" s="3">
        <f>IF(Tabla1[[#This Row],[STATUS]]="","",VLOOKUP(D1286,Estatus!$A$2:$I$12,9,0))</f>
        <v>0</v>
      </c>
      <c r="G1286" s="12" t="s">
        <v>6382</v>
      </c>
      <c r="H1286" s="7">
        <v>42166</v>
      </c>
      <c r="I1286" s="80">
        <f t="shared" si="400"/>
        <v>2015</v>
      </c>
      <c r="J1286" s="80">
        <f t="shared" si="401"/>
        <v>6</v>
      </c>
      <c r="K1286" s="80">
        <f t="shared" si="402"/>
        <v>11</v>
      </c>
      <c r="L1286" s="80" t="str">
        <f t="shared" si="403"/>
        <v>06</v>
      </c>
      <c r="M1286" s="80">
        <f t="shared" si="404"/>
        <v>11</v>
      </c>
      <c r="N1286" s="80" t="str">
        <f t="shared" si="405"/>
        <v>'2015-06-11'</v>
      </c>
      <c r="O1286" s="80" t="str">
        <f t="shared" si="406"/>
        <v>'2015-06-11 00:00:00'</v>
      </c>
      <c r="P1286" s="7">
        <v>45819</v>
      </c>
      <c r="Q1286" s="80">
        <f t="shared" si="407"/>
        <v>2025</v>
      </c>
      <c r="R1286" s="80">
        <f t="shared" si="408"/>
        <v>6</v>
      </c>
      <c r="S1286" s="80">
        <f t="shared" si="409"/>
        <v>11</v>
      </c>
      <c r="T1286" s="80" t="str">
        <f t="shared" si="410"/>
        <v>06</v>
      </c>
      <c r="U1286" s="80">
        <f t="shared" si="411"/>
        <v>11</v>
      </c>
      <c r="V1286" s="80" t="str">
        <f t="shared" si="412"/>
        <v>'2025-06-11'</v>
      </c>
      <c r="W1286" s="80"/>
      <c r="X1286" s="80" t="str">
        <f t="shared" si="413"/>
        <v>null</v>
      </c>
      <c r="Y1286" s="3" t="s">
        <v>6383</v>
      </c>
      <c r="Z1286" s="124">
        <f>IFERROR(IF(Y1286="","null",VLOOKUP(Y1286,Marcas!$A$2:$C$2024,2,0)),"")</f>
        <v>709</v>
      </c>
      <c r="AA1286" s="3" t="s">
        <v>6384</v>
      </c>
      <c r="AB1286" s="3">
        <f>IFERROR(IF(AA1286="","",IF(AA1286="EMPORIO LEGAL",1,VLOOKUP(AA1286,Clientes!$A$2:$B$1190,2,0))),"")</f>
        <v>508</v>
      </c>
      <c r="AC1286" s="3">
        <f>IFERROR(IF(Tabla1[[#This Row],[id_control]]="null","",VLOOKUP(CONCATENATE(Tabla1[[#This Row],[CLIENTE]],"-",Tabla1[[#This Row],[id_control]]),Hoja1!$C$2:$D$1994,2,0)),"")</f>
        <v>1286</v>
      </c>
      <c r="AD1286" s="3" t="s">
        <v>6385</v>
      </c>
      <c r="AE1286" s="3"/>
      <c r="AF1286" s="3"/>
      <c r="AG1286" s="3"/>
      <c r="AH1286" s="3"/>
      <c r="AI1286" s="3"/>
      <c r="AJ1286" s="3"/>
      <c r="AK1286" s="3"/>
      <c r="AL1286" s="3">
        <v>6144160408</v>
      </c>
      <c r="AM1286" s="8"/>
      <c r="AN1286" s="8"/>
      <c r="AO1286" s="8"/>
      <c r="AP1286" s="8"/>
      <c r="AQ1286" s="11">
        <v>6144279311</v>
      </c>
      <c r="AR1286" s="8"/>
      <c r="AS1286" s="8"/>
      <c r="AT1286" s="8"/>
      <c r="AU1286" s="8"/>
      <c r="AV1286" s="8" t="s">
        <v>6386</v>
      </c>
      <c r="AW1286" s="8"/>
      <c r="AX1286" s="8"/>
      <c r="AY1286" s="8"/>
      <c r="AZ1286" s="8"/>
      <c r="BA1286" s="8"/>
      <c r="BB1286" s="8"/>
      <c r="BC1286" s="8"/>
      <c r="BD1286" s="8" t="s">
        <v>6387</v>
      </c>
      <c r="BE1286" s="8">
        <v>1285</v>
      </c>
      <c r="BF1286" s="6" t="str">
        <f t="shared" si="414"/>
        <v>insert into bitacoras_estatus (numero_expediente, numero_registro, representante, fecha_inicio, fecha_vencimiento, id_cliente, id_admin, id_bitacoras_estatus, id_estatus, id_clase, id_marca, created_at, updated_at) values('1620926','','OSCAR FEDERICO LEGARRETA ROTHE','2015-06-11','2025-06-11','508','2','1','1',null,709,'2015-06-11 00:00:00','2015-06-11 00:00:00');</v>
      </c>
      <c r="BG1286" s="6" t="str">
        <f t="shared" si="415"/>
        <v>insert into servicios_comentarios (comentario, id_admin, id_estatus, created_at, updated_at) values('TRANSMISION DE DERECHOS ENVIADA 03/10/2011; REQUISITOS DE TRANSMISION DE DERECHOS CONTESTADA 02/05/2012,DOLICITUD DE RENOVACION ENVIADA EL 28/1/2016, INSCRIPCION DE TRANSMICION DE DERECHOS PRESENTADO EL 28/1/2016 7 ANTERIORIDAD RECIBIDA EL 26/1/2016; CONTESTADA EL 14 E MARZO DEL 16. NOTIFIC. NEGATIVA 17-OCT-2016',1,1285,'2015-06-11 00:00:00','2015-06-11 00:00:00');</v>
      </c>
      <c r="BH1286" s="6" t="str">
        <f t="shared" si="416"/>
        <v>insert into servicios_comentarios (comentario, id_admin, id_estatus, created_at, updated_at) values('6144160408 CEL: 6144279311',1,1285,'2015-06-11 00:00:00','2015-06-11 00:00:00');</v>
      </c>
      <c r="BI1286" s="137" t="str">
        <f t="shared" si="417"/>
        <v>update bitacoras_estatus set comprobacion_uso = 1, id_estatus=5 where id=1285;</v>
      </c>
      <c r="BJ1286" s="137" t="str">
        <f t="shared" si="418"/>
        <v>update bitacoras_estatus set numero_expediente = '1620926', numero_registro = '', id_estatus = 5, fecha_inicio = '2015-06-11', fecha_vencimiento ='2025-06-11', created_at ='2015-06-11 00:00:00', updated_at ='2015-06-11 00:00:00', id_clase=null, id_marca=709, id_cliente=508, vigencia = 0 where id =1285;</v>
      </c>
      <c r="BK1286" s="137" t="str">
        <f t="shared" si="419"/>
        <v>update bitacoras_estatus set id_estatus = 5 where id =1285;</v>
      </c>
    </row>
    <row r="1287" spans="1:63" ht="27">
      <c r="A1287" s="3">
        <v>1621237</v>
      </c>
      <c r="B1287" s="3">
        <v>1563829</v>
      </c>
      <c r="C1287" s="3">
        <f>IF(Tabla1[[#This Row],[No. REG.]]="","",1)</f>
        <v>1</v>
      </c>
      <c r="D1287" s="3" t="s">
        <v>46</v>
      </c>
      <c r="E1287" s="3">
        <f>IF(Tabla1[[#This Row],[STATUS]]="","",VLOOKUP(D1287,Estatus!$A$2:$B$13,2,0))</f>
        <v>10</v>
      </c>
      <c r="F1287" s="3">
        <f>IF(Tabla1[[#This Row],[STATUS]]="","",VLOOKUP(D1287,Estatus!$A$2:$I$12,9,0))</f>
        <v>1</v>
      </c>
      <c r="G1287" s="12" t="s">
        <v>6388</v>
      </c>
      <c r="H1287" s="7">
        <v>42166</v>
      </c>
      <c r="I1287" s="80">
        <f t="shared" si="400"/>
        <v>2015</v>
      </c>
      <c r="J1287" s="80">
        <f t="shared" si="401"/>
        <v>6</v>
      </c>
      <c r="K1287" s="80">
        <f t="shared" si="402"/>
        <v>11</v>
      </c>
      <c r="L1287" s="80" t="str">
        <f t="shared" si="403"/>
        <v>06</v>
      </c>
      <c r="M1287" s="80">
        <f t="shared" si="404"/>
        <v>11</v>
      </c>
      <c r="N1287" s="80" t="str">
        <f t="shared" si="405"/>
        <v>'2015-06-11'</v>
      </c>
      <c r="O1287" s="80" t="str">
        <f t="shared" si="406"/>
        <v>'2015-06-11 00:00:00'</v>
      </c>
      <c r="P1287" s="7">
        <v>45819</v>
      </c>
      <c r="Q1287" s="80">
        <f t="shared" si="407"/>
        <v>2025</v>
      </c>
      <c r="R1287" s="80">
        <f t="shared" si="408"/>
        <v>6</v>
      </c>
      <c r="S1287" s="80">
        <f t="shared" si="409"/>
        <v>11</v>
      </c>
      <c r="T1287" s="80" t="str">
        <f t="shared" si="410"/>
        <v>06</v>
      </c>
      <c r="U1287" s="80">
        <f t="shared" si="411"/>
        <v>11</v>
      </c>
      <c r="V1287" s="80" t="str">
        <f t="shared" si="412"/>
        <v>'2025-06-11'</v>
      </c>
      <c r="W1287" s="80">
        <v>35</v>
      </c>
      <c r="X1287" s="80">
        <f t="shared" si="413"/>
        <v>35</v>
      </c>
      <c r="Y1287" s="3" t="s">
        <v>1249</v>
      </c>
      <c r="Z1287" s="124">
        <f>IFERROR(IF(Y1287="","null",VLOOKUP(Y1287,Marcas!$A$2:$C$2024,2,0)),"")</f>
        <v>1262</v>
      </c>
      <c r="AA1287" s="3" t="s">
        <v>1249</v>
      </c>
      <c r="AB1287" s="3">
        <f>IFERROR(IF(AA1287="","",IF(AA1287="EMPORIO LEGAL",1,VLOOKUP(AA1287,Clientes!$A$2:$B$1190,2,0))),"")</f>
        <v>894</v>
      </c>
      <c r="AC1287" s="3">
        <f>IFERROR(IF(Tabla1[[#This Row],[id_control]]="null","",VLOOKUP(CONCATENATE(Tabla1[[#This Row],[CLIENTE]],"-",Tabla1[[#This Row],[id_control]]),Hoja1!$C$2:$D$1994,2,0)),"")</f>
        <v>230</v>
      </c>
      <c r="AD1287" s="3" t="s">
        <v>6389</v>
      </c>
      <c r="AE1287" s="3"/>
      <c r="AF1287" s="3"/>
      <c r="AG1287" s="3"/>
      <c r="AH1287" s="3"/>
      <c r="AI1287" s="3"/>
      <c r="AJ1287" s="3"/>
      <c r="AK1287" s="3"/>
      <c r="AL1287" s="3">
        <v>6275230617</v>
      </c>
      <c r="AM1287" s="8"/>
      <c r="AN1287" s="8"/>
      <c r="AO1287" s="8"/>
      <c r="AP1287" s="8"/>
      <c r="AQ1287" s="8">
        <v>6271129205</v>
      </c>
      <c r="AR1287" s="8"/>
      <c r="AS1287" s="8"/>
      <c r="AT1287" s="8"/>
      <c r="AU1287" s="8"/>
      <c r="AV1287" s="8" t="s">
        <v>6390</v>
      </c>
      <c r="AW1287" s="8"/>
      <c r="AX1287" s="8"/>
      <c r="AY1287" s="8"/>
      <c r="AZ1287" s="8"/>
      <c r="BA1287" s="8"/>
      <c r="BB1287" s="8"/>
      <c r="BC1287" s="8"/>
      <c r="BD1287" s="8" t="s">
        <v>6391</v>
      </c>
      <c r="BE1287" s="8">
        <v>1286</v>
      </c>
      <c r="BF1287" s="6" t="str">
        <f t="shared" si="414"/>
        <v>insert into bitacoras_estatus (numero_expediente, numero_registro, representante, fecha_inicio, fecha_vencimiento, id_cliente, id_admin, id_bitacoras_estatus, id_estatus, id_clase, id_marca, created_at, updated_at) values('1621237','1563829','RAMÓN FELIPE AGUIRRE DE LA ROSA CONTACTO: MAYRA ALMEIDA','2015-06-11','2025-06-11','894','2','1','1',35,1262,'2015-06-11 00:00:00','2015-06-11 00:00:00');</v>
      </c>
      <c r="BG1287" s="6" t="str">
        <f t="shared" si="415"/>
        <v>insert into servicios_comentarios (comentario, id_admin, id_estatus, created_at, updated_at) values('CLASE 35 TITULO RECIBIDO 19/10/15. TITULO ENVIADO FEDEX 08 DIC 15 #8053 4515 2188',1,1286,'2015-06-11 00:00:00','2015-06-11 00:00:00');</v>
      </c>
      <c r="BH1287" s="6" t="str">
        <f t="shared" si="416"/>
        <v>insert into servicios_comentarios (comentario, id_admin, id_estatus, created_at, updated_at) values('6275230617, CEL: 6271129205',1,1286,'2015-06-11 00:00:00','2015-06-11 00:00:00');</v>
      </c>
      <c r="BI1287" s="137" t="str">
        <f t="shared" si="417"/>
        <v>update bitacoras_estatus set comprobacion_uso = 1, id_estatus=10 where id=1286;</v>
      </c>
      <c r="BJ1287" s="137" t="str">
        <f t="shared" si="418"/>
        <v>update bitacoras_estatus set numero_expediente = '1621237', numero_registro = '1563829', id_estatus = 10, fecha_inicio = '2015-06-11', fecha_vencimiento ='2025-06-11', created_at ='2015-06-11 00:00:00', updated_at ='2015-06-11 00:00:00', id_clase=35, id_marca=1262, id_cliente=894, vigencia = 1 where id =1286;</v>
      </c>
      <c r="BK1287" s="137" t="str">
        <f t="shared" si="419"/>
        <v>update bitacoras_estatus set id_estatus = 10 where id =1286;</v>
      </c>
    </row>
    <row r="1288" spans="1:63">
      <c r="A1288" s="3">
        <v>1621071</v>
      </c>
      <c r="B1288" s="3">
        <v>1577190</v>
      </c>
      <c r="C1288" s="3">
        <f>IF(Tabla1[[#This Row],[No. REG.]]="","",1)</f>
        <v>1</v>
      </c>
      <c r="D1288" s="3" t="s">
        <v>46</v>
      </c>
      <c r="E1288" s="3">
        <f>IF(Tabla1[[#This Row],[STATUS]]="","",VLOOKUP(D1288,Estatus!$A$2:$B$13,2,0))</f>
        <v>10</v>
      </c>
      <c r="F1288" s="3">
        <f>IF(Tabla1[[#This Row],[STATUS]]="","",VLOOKUP(D1288,Estatus!$A$2:$I$12,9,0))</f>
        <v>1</v>
      </c>
      <c r="G1288" s="12" t="s">
        <v>6392</v>
      </c>
      <c r="H1288" s="7">
        <v>42166</v>
      </c>
      <c r="I1288" s="80">
        <f t="shared" si="400"/>
        <v>2015</v>
      </c>
      <c r="J1288" s="80">
        <f t="shared" si="401"/>
        <v>6</v>
      </c>
      <c r="K1288" s="80">
        <f t="shared" si="402"/>
        <v>11</v>
      </c>
      <c r="L1288" s="80" t="str">
        <f t="shared" si="403"/>
        <v>06</v>
      </c>
      <c r="M1288" s="80">
        <f t="shared" si="404"/>
        <v>11</v>
      </c>
      <c r="N1288" s="80" t="str">
        <f t="shared" si="405"/>
        <v>'2015-06-11'</v>
      </c>
      <c r="O1288" s="80" t="str">
        <f t="shared" si="406"/>
        <v>'2015-06-11 00:00:00'</v>
      </c>
      <c r="P1288" s="7">
        <v>45819</v>
      </c>
      <c r="Q1288" s="80">
        <f t="shared" si="407"/>
        <v>2025</v>
      </c>
      <c r="R1288" s="80">
        <f t="shared" si="408"/>
        <v>6</v>
      </c>
      <c r="S1288" s="80">
        <f t="shared" si="409"/>
        <v>11</v>
      </c>
      <c r="T1288" s="80" t="str">
        <f t="shared" si="410"/>
        <v>06</v>
      </c>
      <c r="U1288" s="80">
        <f t="shared" si="411"/>
        <v>11</v>
      </c>
      <c r="V1288" s="80" t="str">
        <f t="shared" si="412"/>
        <v>'2025-06-11'</v>
      </c>
      <c r="W1288" s="80">
        <v>37</v>
      </c>
      <c r="X1288" s="80">
        <f t="shared" si="413"/>
        <v>37</v>
      </c>
      <c r="Y1288" s="3" t="s">
        <v>6393</v>
      </c>
      <c r="Z1288" s="124">
        <f>IFERROR(IF(Y1288="","null",VLOOKUP(Y1288,Marcas!$A$2:$C$2024,2,0)),"")</f>
        <v>1367</v>
      </c>
      <c r="AA1288" s="3" t="s">
        <v>6394</v>
      </c>
      <c r="AB1288" s="3">
        <f>IFERROR(IF(AA1288="","",IF(AA1288="EMPORIO LEGAL",1,VLOOKUP(AA1288,Clientes!$A$2:$B$1190,2,0))),"")</f>
        <v>970</v>
      </c>
      <c r="AC1288" s="3">
        <f>IFERROR(IF(Tabla1[[#This Row],[id_control]]="null","",VLOOKUP(CONCATENATE(Tabla1[[#This Row],[CLIENTE]],"-",Tabla1[[#This Row],[id_control]]),Hoja1!$C$2:$D$1994,2,0)),"")</f>
        <v>1288</v>
      </c>
      <c r="AD1288" s="3" t="s">
        <v>6395</v>
      </c>
      <c r="AE1288" s="3"/>
      <c r="AF1288" s="3"/>
      <c r="AG1288" s="3"/>
      <c r="AH1288" s="3"/>
      <c r="AI1288" s="3"/>
      <c r="AJ1288" s="3"/>
      <c r="AK1288" s="3"/>
      <c r="AL1288" s="3">
        <v>6144927055</v>
      </c>
      <c r="AM1288" s="8"/>
      <c r="AN1288" s="8"/>
      <c r="AO1288" s="8"/>
      <c r="AP1288" s="8"/>
      <c r="AQ1288" s="11">
        <v>6141888483</v>
      </c>
      <c r="AR1288" s="11">
        <v>6141363969</v>
      </c>
      <c r="AS1288" s="8"/>
      <c r="AT1288" s="8"/>
      <c r="AU1288" s="8"/>
      <c r="AV1288" s="8" t="s">
        <v>6396</v>
      </c>
      <c r="AW1288" s="8"/>
      <c r="AX1288" s="8"/>
      <c r="AY1288" s="8"/>
      <c r="AZ1288" s="8"/>
      <c r="BA1288" s="8"/>
      <c r="BB1288" s="8"/>
      <c r="BC1288" s="8"/>
      <c r="BD1288" s="8" t="s">
        <v>6397</v>
      </c>
      <c r="BE1288" s="8">
        <v>1287</v>
      </c>
      <c r="BF1288" s="6" t="str">
        <f t="shared" si="414"/>
        <v>insert into bitacoras_estatus (numero_expediente, numero_registro, representante, fecha_inicio, fecha_vencimiento, id_cliente, id_admin, id_bitacoras_estatus, id_estatus, id_clase, id_marca, created_at, updated_at) values('1621071','1577190','JUAN JAVIER VERDUGO GARCÍA','2015-06-11','2025-06-11','970','2','1','1',37,1367,'2015-06-11 00:00:00','2015-06-11 00:00:00');</v>
      </c>
      <c r="BG1288" s="6" t="str">
        <f t="shared" si="415"/>
        <v>insert into servicios_comentarios (comentario, id_admin, id_estatus, created_at, updated_at) values('CLASE 37 TITULO RECIBIDO EL 28/12',1,1287,'2015-06-11 00:00:00','2015-06-11 00:00:00');</v>
      </c>
      <c r="BH1288" s="6" t="str">
        <f t="shared" si="416"/>
        <v>insert into servicios_comentarios (comentario, id_admin, id_estatus, created_at, updated_at) values('6144927055 CELULARES:6141888483/ 6141363969',1,1287,'2015-06-11 00:00:00','2015-06-11 00:00:00');</v>
      </c>
      <c r="BI1288" s="137" t="str">
        <f t="shared" si="417"/>
        <v>update bitacoras_estatus set comprobacion_uso = 1, id_estatus=10 where id=1287;</v>
      </c>
      <c r="BJ1288" s="137" t="str">
        <f t="shared" si="418"/>
        <v>update bitacoras_estatus set numero_expediente = '1621071', numero_registro = '1577190', id_estatus = 10, fecha_inicio = '2015-06-11', fecha_vencimiento ='2025-06-11', created_at ='2015-06-11 00:00:00', updated_at ='2015-06-11 00:00:00', id_clase=37, id_marca=1367, id_cliente=970, vigencia = 1 where id =1287;</v>
      </c>
      <c r="BK1288" s="137" t="str">
        <f t="shared" si="419"/>
        <v>update bitacoras_estatus set id_estatus = 10 where id =1287;</v>
      </c>
    </row>
    <row r="1289" spans="1:63">
      <c r="A1289" s="3">
        <v>1621091</v>
      </c>
      <c r="B1289" s="3">
        <v>156289</v>
      </c>
      <c r="C1289" s="3">
        <f>IF(Tabla1[[#This Row],[No. REG.]]="","",1)</f>
        <v>1</v>
      </c>
      <c r="D1289" s="3" t="s">
        <v>46</v>
      </c>
      <c r="E1289" s="3">
        <f>IF(Tabla1[[#This Row],[STATUS]]="","",VLOOKUP(D1289,Estatus!$A$2:$B$13,2,0))</f>
        <v>10</v>
      </c>
      <c r="F1289" s="3">
        <f>IF(Tabla1[[#This Row],[STATUS]]="","",VLOOKUP(D1289,Estatus!$A$2:$I$12,9,0))</f>
        <v>1</v>
      </c>
      <c r="G1289" s="12" t="s">
        <v>6398</v>
      </c>
      <c r="H1289" s="7">
        <v>42166</v>
      </c>
      <c r="I1289" s="80">
        <f t="shared" si="400"/>
        <v>2015</v>
      </c>
      <c r="J1289" s="80">
        <f t="shared" si="401"/>
        <v>6</v>
      </c>
      <c r="K1289" s="80">
        <f t="shared" si="402"/>
        <v>11</v>
      </c>
      <c r="L1289" s="80" t="str">
        <f t="shared" si="403"/>
        <v>06</v>
      </c>
      <c r="M1289" s="80">
        <f t="shared" si="404"/>
        <v>11</v>
      </c>
      <c r="N1289" s="80" t="str">
        <f t="shared" si="405"/>
        <v>'2015-06-11'</v>
      </c>
      <c r="O1289" s="80" t="str">
        <f t="shared" si="406"/>
        <v>'2015-06-11 00:00:00'</v>
      </c>
      <c r="P1289" s="7">
        <v>45819</v>
      </c>
      <c r="Q1289" s="80">
        <f t="shared" si="407"/>
        <v>2025</v>
      </c>
      <c r="R1289" s="80">
        <f t="shared" si="408"/>
        <v>6</v>
      </c>
      <c r="S1289" s="80">
        <f t="shared" si="409"/>
        <v>11</v>
      </c>
      <c r="T1289" s="80" t="str">
        <f t="shared" si="410"/>
        <v>06</v>
      </c>
      <c r="U1289" s="80">
        <f t="shared" si="411"/>
        <v>11</v>
      </c>
      <c r="V1289" s="80" t="str">
        <f t="shared" si="412"/>
        <v>'2025-06-11'</v>
      </c>
      <c r="W1289" s="80">
        <v>35</v>
      </c>
      <c r="X1289" s="80">
        <f t="shared" si="413"/>
        <v>35</v>
      </c>
      <c r="Y1289" s="3" t="s">
        <v>6393</v>
      </c>
      <c r="Z1289" s="124">
        <f>IFERROR(IF(Y1289="","null",VLOOKUP(Y1289,Marcas!$A$2:$C$2024,2,0)),"")</f>
        <v>1367</v>
      </c>
      <c r="AA1289" s="3" t="s">
        <v>6394</v>
      </c>
      <c r="AB1289" s="3">
        <f>IFERROR(IF(AA1289="","",IF(AA1289="EMPORIO LEGAL",1,VLOOKUP(AA1289,Clientes!$A$2:$B$1190,2,0))),"")</f>
        <v>970</v>
      </c>
      <c r="AC1289" s="3">
        <f>IFERROR(IF(Tabla1[[#This Row],[id_control]]="null","",VLOOKUP(CONCATENATE(Tabla1[[#This Row],[CLIENTE]],"-",Tabla1[[#This Row],[id_control]]),Hoja1!$C$2:$D$1994,2,0)),"")</f>
        <v>1288</v>
      </c>
      <c r="AD1289" s="3" t="s">
        <v>6395</v>
      </c>
      <c r="AE1289" s="3"/>
      <c r="AF1289" s="3"/>
      <c r="AG1289" s="3"/>
      <c r="AH1289" s="3"/>
      <c r="AI1289" s="3"/>
      <c r="AJ1289" s="3"/>
      <c r="AK1289" s="3"/>
      <c r="AL1289" s="3">
        <v>6144927055</v>
      </c>
      <c r="AM1289" s="8"/>
      <c r="AN1289" s="8"/>
      <c r="AO1289" s="8"/>
      <c r="AP1289" s="8"/>
      <c r="AQ1289" s="8">
        <v>6141888483</v>
      </c>
      <c r="AR1289" s="8">
        <v>6141363969</v>
      </c>
      <c r="AS1289" s="8"/>
      <c r="AT1289" s="8"/>
      <c r="AU1289" s="8"/>
      <c r="AV1289" s="8" t="s">
        <v>6396</v>
      </c>
      <c r="AW1289" s="8"/>
      <c r="AX1289" s="8"/>
      <c r="AY1289" s="8"/>
      <c r="AZ1289" s="8"/>
      <c r="BA1289" s="8"/>
      <c r="BB1289" s="8"/>
      <c r="BC1289" s="8"/>
      <c r="BD1289" s="8" t="s">
        <v>6399</v>
      </c>
      <c r="BE1289" s="8">
        <v>1288</v>
      </c>
      <c r="BF1289" s="6" t="str">
        <f t="shared" si="414"/>
        <v>insert into bitacoras_estatus (numero_expediente, numero_registro, representante, fecha_inicio, fecha_vencimiento, id_cliente, id_admin, id_bitacoras_estatus, id_estatus, id_clase, id_marca, created_at, updated_at) values('1621091','156289','JUAN JAVIER VERDUGO GARCÍA','2015-06-11','2025-06-11','970','2','1','1',35,1367,'2015-06-11 00:00:00','2015-06-11 00:00:00');</v>
      </c>
      <c r="BG1289" s="6" t="str">
        <f t="shared" si="415"/>
        <v>insert into servicios_comentarios (comentario, id_admin, id_estatus, created_at, updated_at) values('CLASE 35 titulo recibido el 19 OCT 15',1,1288,'2015-06-11 00:00:00','2015-06-11 00:00:00');</v>
      </c>
      <c r="BH1289" s="6" t="str">
        <f t="shared" si="416"/>
        <v>insert into servicios_comentarios (comentario, id_admin, id_estatus, created_at, updated_at) values('6144927055 CELULARES: 6141888483/ 6141363969',1,1288,'2015-06-11 00:00:00','2015-06-11 00:00:00');</v>
      </c>
      <c r="BI1289" s="137" t="str">
        <f t="shared" si="417"/>
        <v>update bitacoras_estatus set comprobacion_uso = 1, id_estatus=10 where id=1288;</v>
      </c>
      <c r="BJ1289" s="137" t="str">
        <f t="shared" si="418"/>
        <v>update bitacoras_estatus set numero_expediente = '1621091', numero_registro = '156289', id_estatus = 10, fecha_inicio = '2015-06-11', fecha_vencimiento ='2025-06-11', created_at ='2015-06-11 00:00:00', updated_at ='2015-06-11 00:00:00', id_clase=35, id_marca=1367, id_cliente=970, vigencia = 1 where id =1288;</v>
      </c>
      <c r="BK1289" s="137" t="str">
        <f t="shared" si="419"/>
        <v>update bitacoras_estatus set id_estatus = 10 where id =1288;</v>
      </c>
    </row>
    <row r="1290" spans="1:63">
      <c r="A1290" s="3">
        <v>1621228</v>
      </c>
      <c r="B1290" s="3">
        <v>1573789</v>
      </c>
      <c r="C1290" s="3">
        <f>IF(Tabla1[[#This Row],[No. REG.]]="","",1)</f>
        <v>1</v>
      </c>
      <c r="D1290" s="3" t="s">
        <v>46</v>
      </c>
      <c r="E1290" s="3">
        <f>IF(Tabla1[[#This Row],[STATUS]]="","",VLOOKUP(D1290,Estatus!$A$2:$B$13,2,0))</f>
        <v>10</v>
      </c>
      <c r="F1290" s="3">
        <f>IF(Tabla1[[#This Row],[STATUS]]="","",VLOOKUP(D1290,Estatus!$A$2:$I$12,9,0))</f>
        <v>1</v>
      </c>
      <c r="G1290" s="12" t="s">
        <v>6400</v>
      </c>
      <c r="H1290" s="7">
        <v>42166</v>
      </c>
      <c r="I1290" s="80">
        <f t="shared" si="400"/>
        <v>2015</v>
      </c>
      <c r="J1290" s="80">
        <f t="shared" si="401"/>
        <v>6</v>
      </c>
      <c r="K1290" s="80">
        <f t="shared" si="402"/>
        <v>11</v>
      </c>
      <c r="L1290" s="80" t="str">
        <f t="shared" si="403"/>
        <v>06</v>
      </c>
      <c r="M1290" s="80">
        <f t="shared" si="404"/>
        <v>11</v>
      </c>
      <c r="N1290" s="80" t="str">
        <f t="shared" si="405"/>
        <v>'2015-06-11'</v>
      </c>
      <c r="O1290" s="80" t="str">
        <f t="shared" si="406"/>
        <v>'2015-06-11 00:00:00'</v>
      </c>
      <c r="P1290" s="7">
        <v>45819</v>
      </c>
      <c r="Q1290" s="80">
        <f t="shared" si="407"/>
        <v>2025</v>
      </c>
      <c r="R1290" s="80">
        <f t="shared" si="408"/>
        <v>6</v>
      </c>
      <c r="S1290" s="80">
        <f t="shared" si="409"/>
        <v>11</v>
      </c>
      <c r="T1290" s="80" t="str">
        <f t="shared" si="410"/>
        <v>06</v>
      </c>
      <c r="U1290" s="80">
        <f t="shared" si="411"/>
        <v>11</v>
      </c>
      <c r="V1290" s="80" t="str">
        <f t="shared" si="412"/>
        <v>'2025-06-11'</v>
      </c>
      <c r="W1290" s="80">
        <v>44</v>
      </c>
      <c r="X1290" s="80">
        <f t="shared" si="413"/>
        <v>44</v>
      </c>
      <c r="Y1290" s="3" t="s">
        <v>6401</v>
      </c>
      <c r="Z1290" s="124">
        <f>IFERROR(IF(Y1290="","null",VLOOKUP(Y1290,Marcas!$A$2:$C$2024,2,0)),"")</f>
        <v>1382</v>
      </c>
      <c r="AA1290" s="3" t="s">
        <v>4698</v>
      </c>
      <c r="AB1290" s="3">
        <f>IFERROR(IF(AA1290="","",IF(AA1290="EMPORIO LEGAL",1,VLOOKUP(AA1290,Clientes!$A$2:$B$1190,2,0))),"")</f>
        <v>237</v>
      </c>
      <c r="AC1290" s="3">
        <f>IFERROR(IF(Tabla1[[#This Row],[id_control]]="null","",VLOOKUP(CONCATENATE(Tabla1[[#This Row],[CLIENTE]],"-",Tabla1[[#This Row],[id_control]]),Hoja1!$C$2:$D$1994,2,0)),"")</f>
        <v>1290</v>
      </c>
      <c r="AD1290" s="3" t="s">
        <v>6359</v>
      </c>
      <c r="AE1290" s="3"/>
      <c r="AF1290" s="3"/>
      <c r="AG1290" s="3"/>
      <c r="AH1290" s="3"/>
      <c r="AI1290" s="3"/>
      <c r="AJ1290" s="3"/>
      <c r="AK1290" s="3"/>
      <c r="AL1290" s="3">
        <v>439286465</v>
      </c>
      <c r="AM1290" s="8"/>
      <c r="AN1290" s="8"/>
      <c r="AO1290" s="8"/>
      <c r="AP1290" s="8"/>
      <c r="AQ1290" s="8" t="s">
        <v>6402</v>
      </c>
      <c r="AR1290" s="8"/>
      <c r="AS1290" s="8"/>
      <c r="AT1290" s="8"/>
      <c r="AU1290" s="8"/>
      <c r="AV1290" s="8" t="s">
        <v>4703</v>
      </c>
      <c r="AW1290" s="11" t="s">
        <v>4704</v>
      </c>
      <c r="AX1290" s="8"/>
      <c r="AY1290" s="8"/>
      <c r="AZ1290" s="8"/>
      <c r="BA1290" s="8"/>
      <c r="BB1290" s="8"/>
      <c r="BC1290" s="8"/>
      <c r="BD1290" s="8" t="s">
        <v>6360</v>
      </c>
      <c r="BE1290" s="8">
        <v>1289</v>
      </c>
      <c r="BF1290" s="6" t="str">
        <f t="shared" si="414"/>
        <v>insert into bitacoras_estatus (numero_expediente, numero_registro, representante, fecha_inicio, fecha_vencimiento, id_cliente, id_admin, id_bitacoras_estatus, id_estatus, id_clase, id_marca, created_at, updated_at) values('1621228','1573789','JORGE GALVÁN ANTILLÓN','2015-06-11','2025-06-11','237','2','1','1',44,1382,'2015-06-11 00:00:00','2015-06-11 00:00:00');</v>
      </c>
      <c r="BG1290" s="6" t="str">
        <f t="shared" si="415"/>
        <v>insert into servicios_comentarios (comentario, id_admin, id_estatus, created_at, updated_at) values('CLASE 44 TITULO RECIBIDO EL 24/NOV',1,1289,'2015-06-11 00:00:00','2015-06-11 00:00:00');</v>
      </c>
      <c r="BH1290" s="6" t="str">
        <f t="shared" si="416"/>
        <v>insert into servicios_comentarios (comentario, id_admin, id_estatus, created_at, updated_at) values('439286465 CEL: 2331378',1,1289,'2015-06-11 00:00:00','2015-06-11 00:00:00');</v>
      </c>
      <c r="BI1290" s="137" t="str">
        <f t="shared" si="417"/>
        <v>update bitacoras_estatus set comprobacion_uso = 1, id_estatus=10 where id=1289;</v>
      </c>
      <c r="BJ1290" s="137" t="str">
        <f t="shared" si="418"/>
        <v>update bitacoras_estatus set numero_expediente = '1621228', numero_registro = '1573789', id_estatus = 10, fecha_inicio = '2015-06-11', fecha_vencimiento ='2025-06-11', created_at ='2015-06-11 00:00:00', updated_at ='2015-06-11 00:00:00', id_clase=44, id_marca=1382, id_cliente=237, vigencia = 1 where id =1289;</v>
      </c>
      <c r="BK1290" s="137" t="str">
        <f t="shared" si="419"/>
        <v>update bitacoras_estatus set id_estatus = 10 where id =1289;</v>
      </c>
    </row>
    <row r="1291" spans="1:63" ht="40">
      <c r="A1291" s="3">
        <v>1621032</v>
      </c>
      <c r="B1291" s="38">
        <v>1670059</v>
      </c>
      <c r="C1291" s="38">
        <f>IF(Tabla1[[#This Row],[No. REG.]]="","",1)</f>
        <v>1</v>
      </c>
      <c r="D1291" s="3" t="s">
        <v>46</v>
      </c>
      <c r="E1291" s="3">
        <f>IF(Tabla1[[#This Row],[STATUS]]="","",VLOOKUP(D1291,Estatus!$A$2:$B$13,2,0))</f>
        <v>10</v>
      </c>
      <c r="F1291" s="3">
        <f>IF(Tabla1[[#This Row],[STATUS]]="","",VLOOKUP(D1291,Estatus!$A$2:$I$12,9,0))</f>
        <v>1</v>
      </c>
      <c r="G1291" s="12" t="s">
        <v>6403</v>
      </c>
      <c r="H1291" s="7">
        <v>42166</v>
      </c>
      <c r="I1291" s="80">
        <f t="shared" si="400"/>
        <v>2015</v>
      </c>
      <c r="J1291" s="80">
        <f t="shared" si="401"/>
        <v>6</v>
      </c>
      <c r="K1291" s="80">
        <f t="shared" si="402"/>
        <v>11</v>
      </c>
      <c r="L1291" s="80" t="str">
        <f t="shared" si="403"/>
        <v>06</v>
      </c>
      <c r="M1291" s="80">
        <f t="shared" si="404"/>
        <v>11</v>
      </c>
      <c r="N1291" s="80" t="str">
        <f t="shared" si="405"/>
        <v>'2015-06-11'</v>
      </c>
      <c r="O1291" s="80" t="str">
        <f t="shared" si="406"/>
        <v>'2015-06-11 00:00:00'</v>
      </c>
      <c r="P1291" s="7">
        <v>45819</v>
      </c>
      <c r="Q1291" s="80">
        <f t="shared" si="407"/>
        <v>2025</v>
      </c>
      <c r="R1291" s="80">
        <f t="shared" si="408"/>
        <v>6</v>
      </c>
      <c r="S1291" s="80">
        <f t="shared" si="409"/>
        <v>11</v>
      </c>
      <c r="T1291" s="80" t="str">
        <f t="shared" si="410"/>
        <v>06</v>
      </c>
      <c r="U1291" s="80">
        <f t="shared" si="411"/>
        <v>11</v>
      </c>
      <c r="V1291" s="80" t="str">
        <f t="shared" si="412"/>
        <v>'2025-06-11'</v>
      </c>
      <c r="W1291" s="80">
        <v>35</v>
      </c>
      <c r="X1291" s="80">
        <f t="shared" si="413"/>
        <v>35</v>
      </c>
      <c r="Y1291" s="3" t="s">
        <v>6404</v>
      </c>
      <c r="Z1291" s="124">
        <f>IFERROR(IF(Y1291="","null",VLOOKUP(Y1291,Marcas!$A$2:$C$2024,2,0)),"")</f>
        <v>1442</v>
      </c>
      <c r="AA1291" s="3" t="s">
        <v>3806</v>
      </c>
      <c r="AB1291" s="3">
        <f>IFERROR(IF(AA1291="","",IF(AA1291="EMPORIO LEGAL",1,VLOOKUP(AA1291,Clientes!$A$2:$B$1190,2,0))),"")</f>
        <v>411</v>
      </c>
      <c r="AC1291" s="3">
        <f>IFERROR(IF(Tabla1[[#This Row],[id_control]]="null","",VLOOKUP(CONCATENATE(Tabla1[[#This Row],[CLIENTE]],"-",Tabla1[[#This Row],[id_control]]),Hoja1!$C$2:$D$1994,2,0)),"")</f>
        <v>1291</v>
      </c>
      <c r="AD1291" s="3" t="s">
        <v>6405</v>
      </c>
      <c r="AE1291" s="3"/>
      <c r="AF1291" s="3"/>
      <c r="AG1291" s="3"/>
      <c r="AH1291" s="3"/>
      <c r="AI1291" s="3"/>
      <c r="AJ1291" s="3"/>
      <c r="AK1291" s="3"/>
      <c r="AL1291" s="3">
        <v>6142010894</v>
      </c>
      <c r="AM1291" s="8"/>
      <c r="AN1291" s="8"/>
      <c r="AO1291" s="8"/>
      <c r="AP1291" s="8"/>
      <c r="AQ1291" s="8">
        <v>6141389303</v>
      </c>
      <c r="AR1291" s="8"/>
      <c r="AS1291" s="8"/>
      <c r="AT1291" s="8"/>
      <c r="AU1291" s="8"/>
      <c r="AV1291" s="8" t="s">
        <v>3819</v>
      </c>
      <c r="AW1291" s="8" t="s">
        <v>3820</v>
      </c>
      <c r="AX1291" s="8"/>
      <c r="AY1291" s="8"/>
      <c r="AZ1291" s="8"/>
      <c r="BA1291" s="8"/>
      <c r="BB1291" s="8"/>
      <c r="BC1291" s="8"/>
      <c r="BD1291" s="8" t="s">
        <v>6406</v>
      </c>
      <c r="BE1291" s="8">
        <v>1290</v>
      </c>
      <c r="BF1291" s="6" t="str">
        <f t="shared" si="414"/>
        <v>insert into bitacoras_estatus (numero_expediente, numero_registro, representante, fecha_inicio, fecha_vencimiento, id_cliente, id_admin, id_bitacoras_estatus, id_estatus, id_clase, id_marca, created_at, updated_at) values('1621032','1670059','OSCAR MIGUEL GARDEA CAMPOS/ CONTACTOS CARLOS IVAN LUNA B Y OSCAR MIGUEL GARDEA','2015-06-11','2025-06-11','411','2','1','1',35,1442,'2015-06-11 00:00:00','2015-06-11 00:00:00');</v>
      </c>
      <c r="BG1291" s="6" t="str">
        <f t="shared" si="415"/>
        <v>insert into servicios_comentarios (comentario, id_admin, id_estatus, created_at, updated_at) values('CLASE 35 ANTERIORIDAD RECIBIDA EL 26/1/16, CONTESTADOS EL 28/MARZO/16, SE ENTREGO AL SR. OSCAR GARDEA EL 10 OCT. 2016',1,1290,'2015-06-11 00:00:00','2015-06-11 00:00:00');</v>
      </c>
      <c r="BH1291" s="6" t="str">
        <f t="shared" si="416"/>
        <v>insert into servicios_comentarios (comentario, id_admin, id_estatus, created_at, updated_at) values('6142010894 EXT 113 CEL: 6141389303',1,1290,'2015-06-11 00:00:00','2015-06-11 00:00:00');</v>
      </c>
      <c r="BI1291" s="137" t="str">
        <f t="shared" si="417"/>
        <v>update bitacoras_estatus set comprobacion_uso = 1, id_estatus=10 where id=1290;</v>
      </c>
      <c r="BJ1291" s="137" t="str">
        <f t="shared" si="418"/>
        <v>update bitacoras_estatus set numero_expediente = '1621032', numero_registro = '1670059', id_estatus = 10, fecha_inicio = '2015-06-11', fecha_vencimiento ='2025-06-11', created_at ='2015-06-11 00:00:00', updated_at ='2015-06-11 00:00:00', id_clase=35, id_marca=1442, id_cliente=411, vigencia = 1 where id =1290;</v>
      </c>
      <c r="BK1291" s="137" t="str">
        <f t="shared" si="419"/>
        <v>update bitacoras_estatus set id_estatus = 10 where id =1290;</v>
      </c>
    </row>
    <row r="1292" spans="1:63" ht="40">
      <c r="A1292" s="3">
        <v>1621235</v>
      </c>
      <c r="B1292" s="6"/>
      <c r="C1292" s="6" t="str">
        <f>IF(Tabla1[[#This Row],[No. REG.]]="","",1)</f>
        <v/>
      </c>
      <c r="D1292" s="3" t="s">
        <v>34</v>
      </c>
      <c r="E1292" s="3">
        <f>IF(Tabla1[[#This Row],[STATUS]]="","",VLOOKUP(D1292,Estatus!$A$2:$B$13,2,0))</f>
        <v>5</v>
      </c>
      <c r="F1292" s="3">
        <f>IF(Tabla1[[#This Row],[STATUS]]="","",VLOOKUP(D1292,Estatus!$A$2:$I$12,9,0))</f>
        <v>0</v>
      </c>
      <c r="G1292" s="12" t="s">
        <v>6407</v>
      </c>
      <c r="H1292" s="7">
        <v>42166</v>
      </c>
      <c r="I1292" s="80">
        <f t="shared" si="400"/>
        <v>2015</v>
      </c>
      <c r="J1292" s="80">
        <f t="shared" si="401"/>
        <v>6</v>
      </c>
      <c r="K1292" s="80">
        <f t="shared" si="402"/>
        <v>11</v>
      </c>
      <c r="L1292" s="80" t="str">
        <f t="shared" si="403"/>
        <v>06</v>
      </c>
      <c r="M1292" s="80">
        <f t="shared" si="404"/>
        <v>11</v>
      </c>
      <c r="N1292" s="80" t="str">
        <f t="shared" si="405"/>
        <v>'2015-06-11'</v>
      </c>
      <c r="O1292" s="80" t="str">
        <f t="shared" si="406"/>
        <v>'2015-06-11 00:00:00'</v>
      </c>
      <c r="P1292" s="7">
        <v>45819</v>
      </c>
      <c r="Q1292" s="80">
        <f t="shared" si="407"/>
        <v>2025</v>
      </c>
      <c r="R1292" s="80">
        <f t="shared" si="408"/>
        <v>6</v>
      </c>
      <c r="S1292" s="80">
        <f t="shared" si="409"/>
        <v>11</v>
      </c>
      <c r="T1292" s="80" t="str">
        <f t="shared" si="410"/>
        <v>06</v>
      </c>
      <c r="U1292" s="80">
        <f t="shared" si="411"/>
        <v>11</v>
      </c>
      <c r="V1292" s="80" t="str">
        <f t="shared" si="412"/>
        <v>'2025-06-11'</v>
      </c>
      <c r="W1292" s="80">
        <v>35</v>
      </c>
      <c r="X1292" s="80">
        <f t="shared" si="413"/>
        <v>35</v>
      </c>
      <c r="Y1292" s="3" t="s">
        <v>6408</v>
      </c>
      <c r="Z1292" s="124">
        <f>IFERROR(IF(Y1292="","null",VLOOKUP(Y1292,Marcas!$A$2:$C$2024,2,0)),"")</f>
        <v>1545</v>
      </c>
      <c r="AA1292" s="3" t="s">
        <v>6408</v>
      </c>
      <c r="AB1292" s="3">
        <f>IFERROR(IF(AA1292="","",IF(AA1292="EMPORIO LEGAL",1,VLOOKUP(AA1292,Clientes!$A$2:$B$1190,2,0))),"")</f>
        <v>1085</v>
      </c>
      <c r="AC1292" s="3">
        <f>IFERROR(IF(Tabla1[[#This Row],[id_control]]="null","",VLOOKUP(CONCATENATE(Tabla1[[#This Row],[CLIENTE]],"-",Tabla1[[#This Row],[id_control]]),Hoja1!$C$2:$D$1994,2,0)),"")</f>
        <v>1292</v>
      </c>
      <c r="AD1292" s="3" t="s">
        <v>6409</v>
      </c>
      <c r="AE1292" s="3"/>
      <c r="AF1292" s="3"/>
      <c r="AG1292" s="3"/>
      <c r="AH1292" s="3"/>
      <c r="AI1292" s="3"/>
      <c r="AJ1292" s="3"/>
      <c r="AK1292" s="3"/>
      <c r="AL1292" s="3">
        <v>6144130828</v>
      </c>
      <c r="AM1292" s="8"/>
      <c r="AN1292" s="8"/>
      <c r="AO1292" s="8"/>
      <c r="AP1292" s="8"/>
      <c r="AQ1292" s="8">
        <v>6142473429</v>
      </c>
      <c r="AR1292" s="8"/>
      <c r="AS1292" s="8"/>
      <c r="AT1292" s="8"/>
      <c r="AU1292" s="8"/>
      <c r="AV1292" s="8" t="s">
        <v>6410</v>
      </c>
      <c r="AW1292" s="8"/>
      <c r="AX1292" s="8"/>
      <c r="AY1292" s="8"/>
      <c r="AZ1292" s="8"/>
      <c r="BA1292" s="8"/>
      <c r="BB1292" s="8"/>
      <c r="BC1292" s="8"/>
      <c r="BD1292" s="8" t="s">
        <v>6411</v>
      </c>
      <c r="BE1292" s="8">
        <v>1291</v>
      </c>
      <c r="BF1292" s="6" t="str">
        <f t="shared" si="414"/>
        <v>insert into bitacoras_estatus (numero_expediente, numero_registro, representante, fecha_inicio, fecha_vencimiento, id_cliente, id_admin, id_bitacoras_estatus, id_estatus, id_clase, id_marca, created_at, updated_at) values('1621235','','JUAN ENRIQUE VIDAL LÓPEZ','2015-06-11','2025-06-11','1085','2','1','1',35,1545,'2015-06-11 00:00:00','2015-06-11 00:00:00');</v>
      </c>
      <c r="BG1292" s="6" t="str">
        <f t="shared" si="415"/>
        <v>insert into servicios_comentarios (comentario, id_admin, id_estatus, created_at, updated_at) values('CLASE 35 anteriodiad recibida el 21/10 CONTESTADOS EL 21/12/12, NEGATIVA RECIBIDA 29/06/16',1,1291,'2015-06-11 00:00:00','2015-06-11 00:00:00');</v>
      </c>
      <c r="BH1292" s="6" t="str">
        <f t="shared" si="416"/>
        <v>insert into servicios_comentarios (comentario, id_admin, id_estatus, created_at, updated_at) values('6144130828 CEL: 6142473429',1,1291,'2015-06-11 00:00:00','2015-06-11 00:00:00');</v>
      </c>
      <c r="BI1292" s="137" t="str">
        <f t="shared" si="417"/>
        <v>update bitacoras_estatus set comprobacion_uso = 1, id_estatus=5 where id=1291;</v>
      </c>
      <c r="BJ1292" s="137" t="str">
        <f t="shared" si="418"/>
        <v>update bitacoras_estatus set numero_expediente = '1621235', numero_registro = '', id_estatus = 5, fecha_inicio = '2015-06-11', fecha_vencimiento ='2025-06-11', created_at ='2015-06-11 00:00:00', updated_at ='2015-06-11 00:00:00', id_clase=35, id_marca=1545, id_cliente=1085, vigencia = 0 where id =1291;</v>
      </c>
      <c r="BK1292" s="137" t="str">
        <f t="shared" si="419"/>
        <v>update bitacoras_estatus set id_estatus = 5 where id =1291;</v>
      </c>
    </row>
    <row r="1293" spans="1:63" ht="105">
      <c r="A1293" s="3">
        <v>89300</v>
      </c>
      <c r="B1293" s="3">
        <v>392365</v>
      </c>
      <c r="C1293" s="3">
        <f>IF(Tabla1[[#This Row],[No. REG.]]="","",1)</f>
        <v>1</v>
      </c>
      <c r="D1293" s="3" t="s">
        <v>46</v>
      </c>
      <c r="E1293" s="3">
        <f>IF(Tabla1[[#This Row],[STATUS]]="","",VLOOKUP(D1293,Estatus!$A$2:$B$13,2,0))</f>
        <v>10</v>
      </c>
      <c r="F1293" s="3">
        <f>IF(Tabla1[[#This Row],[STATUS]]="","",VLOOKUP(D1293,Estatus!$A$2:$I$12,9,0))</f>
        <v>1</v>
      </c>
      <c r="G1293" s="12" t="s">
        <v>6412</v>
      </c>
      <c r="H1293" s="7">
        <v>42169</v>
      </c>
      <c r="I1293" s="80">
        <f t="shared" si="400"/>
        <v>2015</v>
      </c>
      <c r="J1293" s="80">
        <f t="shared" si="401"/>
        <v>6</v>
      </c>
      <c r="K1293" s="80">
        <f t="shared" si="402"/>
        <v>14</v>
      </c>
      <c r="L1293" s="80" t="str">
        <f t="shared" si="403"/>
        <v>06</v>
      </c>
      <c r="M1293" s="80">
        <f t="shared" si="404"/>
        <v>14</v>
      </c>
      <c r="N1293" s="80" t="str">
        <f t="shared" si="405"/>
        <v>'2015-06-14'</v>
      </c>
      <c r="O1293" s="80" t="str">
        <f t="shared" si="406"/>
        <v>'2015-06-14 00:00:00'</v>
      </c>
      <c r="P1293" s="7">
        <v>45822</v>
      </c>
      <c r="Q1293" s="80">
        <f t="shared" si="407"/>
        <v>2025</v>
      </c>
      <c r="R1293" s="80">
        <f t="shared" si="408"/>
        <v>6</v>
      </c>
      <c r="S1293" s="80">
        <f t="shared" si="409"/>
        <v>14</v>
      </c>
      <c r="T1293" s="80" t="str">
        <f t="shared" si="410"/>
        <v>06</v>
      </c>
      <c r="U1293" s="80">
        <f t="shared" si="411"/>
        <v>14</v>
      </c>
      <c r="V1293" s="80" t="str">
        <f t="shared" si="412"/>
        <v>'2025-06-14'</v>
      </c>
      <c r="W1293" s="80"/>
      <c r="X1293" s="80" t="str">
        <f t="shared" si="413"/>
        <v>null</v>
      </c>
      <c r="Y1293" s="3" t="s">
        <v>2695</v>
      </c>
      <c r="Z1293" s="124">
        <f>IFERROR(IF(Y1293="","null",VLOOKUP(Y1293,Marcas!$A$2:$C$2024,2,0)),"")</f>
        <v>879</v>
      </c>
      <c r="AA1293" s="3" t="s">
        <v>2694</v>
      </c>
      <c r="AB1293" s="3">
        <f>IFERROR(IF(AA1293="","",IF(AA1293="EMPORIO LEGAL",1,VLOOKUP(AA1293,Clientes!$A$2:$B$1190,2,0))),"")</f>
        <v>77</v>
      </c>
      <c r="AC1293" s="3">
        <f>IFERROR(IF(Tabla1[[#This Row],[id_control]]="null","",VLOOKUP(CONCATENATE(Tabla1[[#This Row],[CLIENTE]],"-",Tabla1[[#This Row],[id_control]]),Hoja1!$C$2:$D$1994,2,0)),"")</f>
        <v>1293</v>
      </c>
      <c r="AD1293" s="3" t="s">
        <v>6413</v>
      </c>
      <c r="AE1293" s="8" t="s">
        <v>6414</v>
      </c>
      <c r="AF1293" s="3"/>
      <c r="AG1293" s="3"/>
      <c r="AH1293" s="3"/>
      <c r="AI1293" s="3"/>
      <c r="AJ1293" s="3"/>
      <c r="AK1293" s="3"/>
      <c r="AL1293" s="3" t="s">
        <v>6415</v>
      </c>
      <c r="AM1293" s="8">
        <v>4154482</v>
      </c>
      <c r="AN1293" s="8">
        <v>4154902</v>
      </c>
      <c r="AO1293" s="8"/>
      <c r="AP1293" s="8"/>
      <c r="AQ1293" s="8"/>
      <c r="AR1293" s="8"/>
      <c r="AS1293" s="8"/>
      <c r="AT1293" s="8"/>
      <c r="AU1293" s="8"/>
      <c r="AV1293" s="8" t="s">
        <v>6416</v>
      </c>
      <c r="AW1293" s="8" t="s">
        <v>6417</v>
      </c>
      <c r="AX1293" s="8"/>
      <c r="AY1293" s="8"/>
      <c r="AZ1293" s="8"/>
      <c r="BA1293" s="8"/>
      <c r="BB1293" s="8"/>
      <c r="BC1293" s="8"/>
      <c r="BD1293" s="8" t="s">
        <v>6418</v>
      </c>
      <c r="BE1293" s="8">
        <v>1292</v>
      </c>
      <c r="BF1293" s="6" t="str">
        <f t="shared" si="414"/>
        <v>insert into bitacoras_estatus (numero_expediente, numero_registro, representante, fecha_inicio, fecha_vencimiento, id_cliente, id_admin, id_bitacoras_estatus, id_estatus, id_clase, id_marca, created_at, updated_at) values('89300','392365','MANUEL SANCHEZ VERIN','2015-06-14','2025-06-14','77','2','1','1',null,879,'2015-06-14 00:00:00','2015-06-14 00:00:00');</v>
      </c>
      <c r="BG1293" s="6" t="str">
        <f t="shared" si="415"/>
        <v>insert into servicios_comentarios (comentario, id_admin, id_estatus, created_at, updated_at) values('SE PRESENTÓ ACREDITAMIENTO DE APODERADO LEGAL EN FECHA 14 DE JULIO DEL 2015/ SE PRESENTÓ RENOVACIÓN EN FECHA 14 DE JULIO DEL 2015, aceptacion de renvacion de marca llego el 21/10/15. RENOVACION ENTREGADA 19 DE NOVIEMBRE DE 2015. SE ACREDITA LA PERSONALIDAD DEL APODERADO',1,1292,'2015-06-14 00:00:00','2015-06-14 00:00:00');</v>
      </c>
      <c r="BH1293" s="6" t="str">
        <f t="shared" si="416"/>
        <v>insert into servicios_comentarios (comentario, id_admin, id_estatus, created_at, updated_at) values('(ALEJANDRO) 614 4448665, 4154482 4154902',1,1292,'2015-06-14 00:00:00','2015-06-14 00:00:00');</v>
      </c>
      <c r="BI1293" s="137" t="str">
        <f t="shared" si="417"/>
        <v>update bitacoras_estatus set comprobacion_uso = 1, id_estatus=10 where id=1292;</v>
      </c>
      <c r="BJ1293" s="137" t="str">
        <f t="shared" si="418"/>
        <v>update bitacoras_estatus set numero_expediente = '89300', numero_registro = '392365', id_estatus = 10, fecha_inicio = '2015-06-14', fecha_vencimiento ='2025-06-14', created_at ='2015-06-14 00:00:00', updated_at ='2015-06-14 00:00:00', id_clase=null, id_marca=879, id_cliente=77, vigencia = 1 where id =1292;</v>
      </c>
      <c r="BK1293" s="137" t="str">
        <f t="shared" si="419"/>
        <v>update bitacoras_estatus set id_estatus = 10 where id =1292;</v>
      </c>
    </row>
    <row r="1294" spans="1:63" ht="40">
      <c r="A1294" s="8">
        <v>1628052</v>
      </c>
      <c r="B1294" s="3">
        <v>1657526</v>
      </c>
      <c r="C1294" s="3">
        <f>IF(Tabla1[[#This Row],[No. REG.]]="","",1)</f>
        <v>1</v>
      </c>
      <c r="D1294" s="3" t="s">
        <v>46</v>
      </c>
      <c r="E1294" s="3">
        <f>IF(Tabla1[[#This Row],[STATUS]]="","",VLOOKUP(D1294,Estatus!$A$2:$B$13,2,0))</f>
        <v>10</v>
      </c>
      <c r="F1294" s="3">
        <f>IF(Tabla1[[#This Row],[STATUS]]="","",VLOOKUP(D1294,Estatus!$A$2:$I$12,9,0))</f>
        <v>1</v>
      </c>
      <c r="G1294" s="12" t="s">
        <v>6419</v>
      </c>
      <c r="H1294" s="7">
        <v>42185</v>
      </c>
      <c r="I1294" s="80">
        <f t="shared" si="400"/>
        <v>2015</v>
      </c>
      <c r="J1294" s="80">
        <f t="shared" si="401"/>
        <v>6</v>
      </c>
      <c r="K1294" s="80">
        <f t="shared" si="402"/>
        <v>30</v>
      </c>
      <c r="L1294" s="80" t="str">
        <f t="shared" si="403"/>
        <v>06</v>
      </c>
      <c r="M1294" s="80">
        <f t="shared" si="404"/>
        <v>30</v>
      </c>
      <c r="N1294" s="80" t="str">
        <f t="shared" si="405"/>
        <v>'2015-06-30'</v>
      </c>
      <c r="O1294" s="80" t="str">
        <f t="shared" si="406"/>
        <v>'2015-06-30 00:00:00'</v>
      </c>
      <c r="P1294" s="7">
        <v>45838</v>
      </c>
      <c r="Q1294" s="80">
        <f t="shared" si="407"/>
        <v>2025</v>
      </c>
      <c r="R1294" s="80">
        <f t="shared" si="408"/>
        <v>6</v>
      </c>
      <c r="S1294" s="80">
        <f t="shared" si="409"/>
        <v>30</v>
      </c>
      <c r="T1294" s="80" t="str">
        <f t="shared" si="410"/>
        <v>06</v>
      </c>
      <c r="U1294" s="80">
        <f t="shared" si="411"/>
        <v>30</v>
      </c>
      <c r="V1294" s="80" t="str">
        <f t="shared" si="412"/>
        <v>'2025-06-30'</v>
      </c>
      <c r="W1294" s="80">
        <v>35</v>
      </c>
      <c r="X1294" s="80">
        <f t="shared" si="413"/>
        <v>35</v>
      </c>
      <c r="Y1294" s="3" t="s">
        <v>6420</v>
      </c>
      <c r="Z1294" s="124">
        <f>IFERROR(IF(Y1294="","null",VLOOKUP(Y1294,Marcas!$A$2:$C$2024,2,0)),"")</f>
        <v>261</v>
      </c>
      <c r="AA1294" s="3" t="s">
        <v>6420</v>
      </c>
      <c r="AB1294" s="3">
        <f>IFERROR(IF(AA1294="","",IF(AA1294="EMPORIO LEGAL",1,VLOOKUP(AA1294,Clientes!$A$2:$B$1190,2,0))),"")</f>
        <v>175</v>
      </c>
      <c r="AC1294" s="3">
        <f>IFERROR(IF(Tabla1[[#This Row],[id_control]]="null","",VLOOKUP(CONCATENATE(Tabla1[[#This Row],[CLIENTE]],"-",Tabla1[[#This Row],[id_control]]),Hoja1!$C$2:$D$1994,2,0)),"")</f>
        <v>1294</v>
      </c>
      <c r="AD1294" s="3" t="s">
        <v>6421</v>
      </c>
      <c r="AE1294" s="3"/>
      <c r="AF1294" s="3"/>
      <c r="AG1294" s="3"/>
      <c r="AH1294" s="3"/>
      <c r="AI1294" s="3"/>
      <c r="AJ1294" s="3"/>
      <c r="AK1294" s="3"/>
      <c r="AL1294" s="3">
        <v>4262234</v>
      </c>
      <c r="AM1294" s="8"/>
      <c r="AN1294" s="8"/>
      <c r="AO1294" s="8"/>
      <c r="AP1294" s="8"/>
      <c r="AQ1294" s="8">
        <v>6141843480</v>
      </c>
      <c r="AR1294" s="8"/>
      <c r="AS1294" s="8"/>
      <c r="AT1294" s="8"/>
      <c r="AU1294" s="8"/>
      <c r="AV1294" s="8" t="s">
        <v>6422</v>
      </c>
      <c r="AW1294" s="8"/>
      <c r="AX1294" s="8"/>
      <c r="AY1294" s="8"/>
      <c r="AZ1294" s="8"/>
      <c r="BA1294" s="8"/>
      <c r="BB1294" s="8"/>
      <c r="BC1294" s="8"/>
      <c r="BD1294" s="8" t="s">
        <v>6423</v>
      </c>
      <c r="BE1294" s="8">
        <v>1293</v>
      </c>
      <c r="BF1294" s="6" t="str">
        <f t="shared" si="414"/>
        <v>insert into bitacoras_estatus (numero_expediente, numero_registro, representante, fecha_inicio, fecha_vencimiento, id_cliente, id_admin, id_bitacoras_estatus, id_estatus, id_clase, id_marca, created_at, updated_at) values('1628052','1657526','GRACIELA PALACIOS LOYA','2015-06-30','2025-06-30','175','2','1','1',35,261,'2015-06-30 00:00:00','2015-06-30 00:00:00');</v>
      </c>
      <c r="BG1294" s="6" t="str">
        <f t="shared" si="415"/>
        <v>insert into servicios_comentarios (comentario, id_admin, id_estatus, created_at, updated_at) values('CLASE 35 ANTERIORIDAD RECIBIDA EL 24 NOV CONTESTADOS EL 22/1/2016, TITULO RECIBIDO 15/8/16',1,1293,'2015-06-30 00:00:00','2015-06-30 00:00:00');</v>
      </c>
      <c r="BH1294" s="6" t="str">
        <f t="shared" si="416"/>
        <v>insert into servicios_comentarios (comentario, id_admin, id_estatus, created_at, updated_at) values('4262234 CEL: 6141843480',1,1293,'2015-06-30 00:00:00','2015-06-30 00:00:00');</v>
      </c>
      <c r="BI1294" s="137" t="str">
        <f t="shared" si="417"/>
        <v>update bitacoras_estatus set comprobacion_uso = 1, id_estatus=10 where id=1293;</v>
      </c>
      <c r="BJ1294" s="137" t="str">
        <f t="shared" si="418"/>
        <v>update bitacoras_estatus set numero_expediente = '1628052', numero_registro = '1657526', id_estatus = 10, fecha_inicio = '2015-06-30', fecha_vencimiento ='2025-06-30', created_at ='2015-06-30 00:00:00', updated_at ='2015-06-30 00:00:00', id_clase=35, id_marca=261, id_cliente=175, vigencia = 1 where id =1293;</v>
      </c>
      <c r="BK1294" s="137" t="str">
        <f t="shared" si="419"/>
        <v>update bitacoras_estatus set id_estatus = 10 where id =1293;</v>
      </c>
    </row>
    <row r="1295" spans="1:63" ht="40">
      <c r="A1295" s="3">
        <v>1628050</v>
      </c>
      <c r="B1295" s="6"/>
      <c r="C1295" s="6" t="str">
        <f>IF(Tabla1[[#This Row],[No. REG.]]="","",1)</f>
        <v/>
      </c>
      <c r="D1295" s="3" t="s">
        <v>34</v>
      </c>
      <c r="E1295" s="3">
        <f>IF(Tabla1[[#This Row],[STATUS]]="","",VLOOKUP(D1295,Estatus!$A$2:$B$13,2,0))</f>
        <v>5</v>
      </c>
      <c r="F1295" s="3">
        <f>IF(Tabla1[[#This Row],[STATUS]]="","",VLOOKUP(D1295,Estatus!$A$2:$I$12,9,0))</f>
        <v>0</v>
      </c>
      <c r="G1295" s="12" t="s">
        <v>6424</v>
      </c>
      <c r="H1295" s="7">
        <v>42185</v>
      </c>
      <c r="I1295" s="80">
        <f t="shared" si="400"/>
        <v>2015</v>
      </c>
      <c r="J1295" s="80">
        <f t="shared" si="401"/>
        <v>6</v>
      </c>
      <c r="K1295" s="80">
        <f t="shared" si="402"/>
        <v>30</v>
      </c>
      <c r="L1295" s="80" t="str">
        <f t="shared" si="403"/>
        <v>06</v>
      </c>
      <c r="M1295" s="80">
        <f t="shared" si="404"/>
        <v>30</v>
      </c>
      <c r="N1295" s="80" t="str">
        <f t="shared" si="405"/>
        <v>'2015-06-30'</v>
      </c>
      <c r="O1295" s="80" t="str">
        <f t="shared" si="406"/>
        <v>'2015-06-30 00:00:00'</v>
      </c>
      <c r="P1295" s="7">
        <v>45838</v>
      </c>
      <c r="Q1295" s="80">
        <f t="shared" si="407"/>
        <v>2025</v>
      </c>
      <c r="R1295" s="80">
        <f t="shared" si="408"/>
        <v>6</v>
      </c>
      <c r="S1295" s="80">
        <f t="shared" si="409"/>
        <v>30</v>
      </c>
      <c r="T1295" s="80" t="str">
        <f t="shared" si="410"/>
        <v>06</v>
      </c>
      <c r="U1295" s="80">
        <f t="shared" si="411"/>
        <v>30</v>
      </c>
      <c r="V1295" s="80" t="str">
        <f t="shared" si="412"/>
        <v>'2025-06-30'</v>
      </c>
      <c r="W1295" s="80">
        <v>29</v>
      </c>
      <c r="X1295" s="80">
        <f t="shared" si="413"/>
        <v>29</v>
      </c>
      <c r="Y1295" s="3" t="s">
        <v>6420</v>
      </c>
      <c r="Z1295" s="124">
        <f>IFERROR(IF(Y1295="","null",VLOOKUP(Y1295,Marcas!$A$2:$C$2024,2,0)),"")</f>
        <v>261</v>
      </c>
      <c r="AA1295" s="3" t="s">
        <v>6420</v>
      </c>
      <c r="AB1295" s="3">
        <f>IFERROR(IF(AA1295="","",IF(AA1295="EMPORIO LEGAL",1,VLOOKUP(AA1295,Clientes!$A$2:$B$1190,2,0))),"")</f>
        <v>175</v>
      </c>
      <c r="AC1295" s="3">
        <f>IFERROR(IF(Tabla1[[#This Row],[id_control]]="null","",VLOOKUP(CONCATENATE(Tabla1[[#This Row],[CLIENTE]],"-",Tabla1[[#This Row],[id_control]]),Hoja1!$C$2:$D$1994,2,0)),"")</f>
        <v>1294</v>
      </c>
      <c r="AD1295" s="3" t="s">
        <v>6421</v>
      </c>
      <c r="AE1295" s="3"/>
      <c r="AF1295" s="3"/>
      <c r="AG1295" s="3"/>
      <c r="AH1295" s="3"/>
      <c r="AI1295" s="3"/>
      <c r="AJ1295" s="3"/>
      <c r="AK1295" s="3"/>
      <c r="AL1295" s="3">
        <v>4262234</v>
      </c>
      <c r="AM1295" s="8"/>
      <c r="AN1295" s="8"/>
      <c r="AO1295" s="8"/>
      <c r="AP1295" s="8"/>
      <c r="AQ1295" s="8"/>
      <c r="AR1295" s="8"/>
      <c r="AS1295" s="8"/>
      <c r="AT1295" s="8"/>
      <c r="AU1295" s="8"/>
      <c r="AV1295" s="8" t="s">
        <v>6422</v>
      </c>
      <c r="AW1295" s="8"/>
      <c r="AX1295" s="8"/>
      <c r="AY1295" s="8"/>
      <c r="AZ1295" s="8"/>
      <c r="BA1295" s="8"/>
      <c r="BB1295" s="8"/>
      <c r="BC1295" s="8"/>
      <c r="BD1295" s="8" t="s">
        <v>6423</v>
      </c>
      <c r="BE1295" s="8">
        <v>1294</v>
      </c>
      <c r="BF1295" s="6" t="str">
        <f t="shared" si="414"/>
        <v>insert into bitacoras_estatus (numero_expediente, numero_registro, representante, fecha_inicio, fecha_vencimiento, id_cliente, id_admin, id_bitacoras_estatus, id_estatus, id_clase, id_marca, created_at, updated_at) values('1628050','','GRACIELA PALACIOS LOYA','2015-06-30','2025-06-30','175','2','1','1',29,261,'2015-06-30 00:00:00','2015-06-30 00:00:00');</v>
      </c>
      <c r="BG1295" s="6" t="str">
        <f t="shared" si="415"/>
        <v>insert into servicios_comentarios (comentario, id_admin, id_estatus, created_at, updated_at) values('CLASE 29 ANTERIORIDAD RECIBIDA EL 24 NOV CONTESTADOS EL 22/1/2016 NEGATIVA RECIBIDA 01/08/16',1,1294,'2015-06-30 00:00:00','2015-06-30 00:00:00');</v>
      </c>
      <c r="BH1295" s="6" t="str">
        <f t="shared" si="416"/>
        <v>insert into servicios_comentarios (comentario, id_admin, id_estatus, created_at, updated_at) values('4262234 CEL: 6141843480',1,1294,'2015-06-30 00:00:00','2015-06-30 00:00:00');</v>
      </c>
      <c r="BI1295" s="137" t="str">
        <f t="shared" si="417"/>
        <v>update bitacoras_estatus set comprobacion_uso = 1, id_estatus=5 where id=1294;</v>
      </c>
      <c r="BJ1295" s="137" t="str">
        <f t="shared" si="418"/>
        <v>update bitacoras_estatus set numero_expediente = '1628050', numero_registro = '', id_estatus = 5, fecha_inicio = '2015-06-30', fecha_vencimiento ='2025-06-30', created_at ='2015-06-30 00:00:00', updated_at ='2015-06-30 00:00:00', id_clase=29, id_marca=261, id_cliente=175, vigencia = 0 where id =1294;</v>
      </c>
      <c r="BK1295" s="137" t="str">
        <f t="shared" si="419"/>
        <v>update bitacoras_estatus set id_estatus = 5 where id =1294;</v>
      </c>
    </row>
    <row r="1296" spans="1:63" ht="27">
      <c r="A1296" s="3">
        <v>1628048</v>
      </c>
      <c r="B1296" s="3">
        <v>1564118</v>
      </c>
      <c r="C1296" s="3">
        <f>IF(Tabla1[[#This Row],[No. REG.]]="","",1)</f>
        <v>1</v>
      </c>
      <c r="D1296" s="3" t="s">
        <v>46</v>
      </c>
      <c r="E1296" s="3">
        <f>IF(Tabla1[[#This Row],[STATUS]]="","",VLOOKUP(D1296,Estatus!$A$2:$B$13,2,0))</f>
        <v>10</v>
      </c>
      <c r="F1296" s="3">
        <f>IF(Tabla1[[#This Row],[STATUS]]="","",VLOOKUP(D1296,Estatus!$A$2:$I$12,9,0))</f>
        <v>1</v>
      </c>
      <c r="G1296" s="12" t="s">
        <v>6425</v>
      </c>
      <c r="H1296" s="7">
        <v>42185</v>
      </c>
      <c r="I1296" s="80">
        <f t="shared" si="400"/>
        <v>2015</v>
      </c>
      <c r="J1296" s="80">
        <f t="shared" si="401"/>
        <v>6</v>
      </c>
      <c r="K1296" s="80">
        <f t="shared" si="402"/>
        <v>30</v>
      </c>
      <c r="L1296" s="80" t="str">
        <f t="shared" si="403"/>
        <v>06</v>
      </c>
      <c r="M1296" s="80">
        <f t="shared" si="404"/>
        <v>30</v>
      </c>
      <c r="N1296" s="80" t="str">
        <f t="shared" si="405"/>
        <v>'2015-06-30'</v>
      </c>
      <c r="O1296" s="80" t="str">
        <f t="shared" si="406"/>
        <v>'2015-06-30 00:00:00'</v>
      </c>
      <c r="P1296" s="7">
        <v>45838</v>
      </c>
      <c r="Q1296" s="80">
        <f t="shared" si="407"/>
        <v>2025</v>
      </c>
      <c r="R1296" s="80">
        <f t="shared" si="408"/>
        <v>6</v>
      </c>
      <c r="S1296" s="80">
        <f t="shared" si="409"/>
        <v>30</v>
      </c>
      <c r="T1296" s="80" t="str">
        <f t="shared" si="410"/>
        <v>06</v>
      </c>
      <c r="U1296" s="80">
        <f t="shared" si="411"/>
        <v>30</v>
      </c>
      <c r="V1296" s="80" t="str">
        <f t="shared" si="412"/>
        <v>'2025-06-30'</v>
      </c>
      <c r="W1296" s="80">
        <v>35</v>
      </c>
      <c r="X1296" s="80">
        <f t="shared" si="413"/>
        <v>35</v>
      </c>
      <c r="Y1296" s="3" t="s">
        <v>6426</v>
      </c>
      <c r="Z1296" s="124">
        <f>IFERROR(IF(Y1296="","null",VLOOKUP(Y1296,Marcas!$A$2:$C$2024,2,0)),"")</f>
        <v>406</v>
      </c>
      <c r="AA1296" s="3" t="s">
        <v>6427</v>
      </c>
      <c r="AB1296" s="3">
        <f>IFERROR(IF(AA1296="","",IF(AA1296="EMPORIO LEGAL",1,VLOOKUP(AA1296,Clientes!$A$2:$B$1190,2,0))),"")</f>
        <v>281</v>
      </c>
      <c r="AC1296" s="3">
        <f>IFERROR(IF(Tabla1[[#This Row],[id_control]]="null","",VLOOKUP(CONCATENATE(Tabla1[[#This Row],[CLIENTE]],"-",Tabla1[[#This Row],[id_control]]),Hoja1!$C$2:$D$1994,2,0)),"")</f>
        <v>1296</v>
      </c>
      <c r="AD1296" s="3" t="s">
        <v>6428</v>
      </c>
      <c r="AE1296" s="3"/>
      <c r="AF1296" s="3"/>
      <c r="AG1296" s="3"/>
      <c r="AH1296" s="3"/>
      <c r="AI1296" s="3"/>
      <c r="AJ1296" s="3"/>
      <c r="AK1296" s="3"/>
      <c r="AL1296" s="3" t="s">
        <v>6429</v>
      </c>
      <c r="AM1296" s="8"/>
      <c r="AN1296" s="8"/>
      <c r="AO1296" s="8"/>
      <c r="AP1296" s="8"/>
      <c r="AQ1296" s="8">
        <v>6141789519</v>
      </c>
      <c r="AR1296" s="8"/>
      <c r="AS1296" s="8"/>
      <c r="AT1296" s="8"/>
      <c r="AU1296" s="8"/>
      <c r="AV1296" s="8" t="s">
        <v>6430</v>
      </c>
      <c r="AW1296" s="8"/>
      <c r="AX1296" s="8"/>
      <c r="AY1296" s="8"/>
      <c r="AZ1296" s="8"/>
      <c r="BA1296" s="8"/>
      <c r="BB1296" s="8"/>
      <c r="BC1296" s="8"/>
      <c r="BD1296" s="8" t="s">
        <v>6431</v>
      </c>
      <c r="BE1296" s="8">
        <v>1295</v>
      </c>
      <c r="BF1296" s="6" t="str">
        <f t="shared" si="414"/>
        <v>insert into bitacoras_estatus (numero_expediente, numero_registro, representante, fecha_inicio, fecha_vencimiento, id_cliente, id_admin, id_bitacoras_estatus, id_estatus, id_clase, id_marca, created_at, updated_at) values('1628048','1564118','LUIS EDUARDO DOMÍNGUEZ LOZOYA','2015-06-30','2025-06-30','281','2','1','1',35,406,'2015-06-30 00:00:00','2015-06-30 00:00:00');</v>
      </c>
      <c r="BG1296" s="6" t="str">
        <f t="shared" si="415"/>
        <v>insert into servicios_comentarios (comentario, id_admin, id_estatus, created_at, updated_at) values('CLASE 35 TITULO RECIBIDO EL 19 OCT 15 ENTREGADO EL 28 DE OCT',1,1295,'2015-06-30 00:00:00','2015-06-30 00:00:00');</v>
      </c>
      <c r="BH1296" s="6" t="str">
        <f t="shared" si="416"/>
        <v>insert into servicios_comentarios (comentario, id_admin, id_estatus, created_at, updated_at) values('614 2054617 CEL:6141789519',1,1295,'2015-06-30 00:00:00','2015-06-30 00:00:00');</v>
      </c>
      <c r="BI1296" s="137" t="str">
        <f t="shared" si="417"/>
        <v>update bitacoras_estatus set comprobacion_uso = 1, id_estatus=10 where id=1295;</v>
      </c>
      <c r="BJ1296" s="137" t="str">
        <f t="shared" si="418"/>
        <v>update bitacoras_estatus set numero_expediente = '1628048', numero_registro = '1564118', id_estatus = 10, fecha_inicio = '2015-06-30', fecha_vencimiento ='2025-06-30', created_at ='2015-06-30 00:00:00', updated_at ='2015-06-30 00:00:00', id_clase=35, id_marca=406, id_cliente=281, vigencia = 1 where id =1295;</v>
      </c>
      <c r="BK1296" s="137" t="str">
        <f t="shared" si="419"/>
        <v>update bitacoras_estatus set id_estatus = 10 where id =1295;</v>
      </c>
    </row>
    <row r="1297" spans="1:63">
      <c r="A1297" s="3">
        <v>1628039</v>
      </c>
      <c r="B1297" s="3">
        <v>1565778</v>
      </c>
      <c r="C1297" s="3">
        <f>IF(Tabla1[[#This Row],[No. REG.]]="","",1)</f>
        <v>1</v>
      </c>
      <c r="D1297" s="3" t="s">
        <v>46</v>
      </c>
      <c r="E1297" s="3">
        <f>IF(Tabla1[[#This Row],[STATUS]]="","",VLOOKUP(D1297,Estatus!$A$2:$B$13,2,0))</f>
        <v>10</v>
      </c>
      <c r="F1297" s="3">
        <f>IF(Tabla1[[#This Row],[STATUS]]="","",VLOOKUP(D1297,Estatus!$A$2:$I$12,9,0))</f>
        <v>1</v>
      </c>
      <c r="G1297" s="12" t="s">
        <v>6432</v>
      </c>
      <c r="H1297" s="7">
        <v>42185</v>
      </c>
      <c r="I1297" s="80">
        <f t="shared" si="400"/>
        <v>2015</v>
      </c>
      <c r="J1297" s="80">
        <f t="shared" si="401"/>
        <v>6</v>
      </c>
      <c r="K1297" s="80">
        <f t="shared" si="402"/>
        <v>30</v>
      </c>
      <c r="L1297" s="80" t="str">
        <f t="shared" si="403"/>
        <v>06</v>
      </c>
      <c r="M1297" s="80">
        <f t="shared" si="404"/>
        <v>30</v>
      </c>
      <c r="N1297" s="80" t="str">
        <f t="shared" si="405"/>
        <v>'2015-06-30'</v>
      </c>
      <c r="O1297" s="80" t="str">
        <f t="shared" si="406"/>
        <v>'2015-06-30 00:00:00'</v>
      </c>
      <c r="P1297" s="7">
        <v>45838</v>
      </c>
      <c r="Q1297" s="80">
        <f t="shared" si="407"/>
        <v>2025</v>
      </c>
      <c r="R1297" s="80">
        <f t="shared" si="408"/>
        <v>6</v>
      </c>
      <c r="S1297" s="80">
        <f t="shared" si="409"/>
        <v>30</v>
      </c>
      <c r="T1297" s="80" t="str">
        <f t="shared" si="410"/>
        <v>06</v>
      </c>
      <c r="U1297" s="80">
        <f t="shared" si="411"/>
        <v>30</v>
      </c>
      <c r="V1297" s="80" t="str">
        <f t="shared" si="412"/>
        <v>'2025-06-30'</v>
      </c>
      <c r="W1297" s="80">
        <v>5</v>
      </c>
      <c r="X1297" s="80">
        <f t="shared" si="413"/>
        <v>5</v>
      </c>
      <c r="Y1297" s="3" t="s">
        <v>6433</v>
      </c>
      <c r="Z1297" s="124">
        <f>IFERROR(IF(Y1297="","null",VLOOKUP(Y1297,Marcas!$A$2:$C$2024,2,0)),"")</f>
        <v>469</v>
      </c>
      <c r="AA1297" s="3" t="s">
        <v>6434</v>
      </c>
      <c r="AB1297" s="3">
        <f>IFERROR(IF(AA1297="","",IF(AA1297="EMPORIO LEGAL",1,VLOOKUP(AA1297,Clientes!$A$2:$B$1190,2,0))),"")</f>
        <v>323</v>
      </c>
      <c r="AC1297" s="3">
        <f>IFERROR(IF(Tabla1[[#This Row],[id_control]]="null","",VLOOKUP(CONCATENATE(Tabla1[[#This Row],[CLIENTE]],"-",Tabla1[[#This Row],[id_control]]),Hoja1!$C$2:$D$1994,2,0)),"")</f>
        <v>1297</v>
      </c>
      <c r="AD1297" s="3" t="s">
        <v>6435</v>
      </c>
      <c r="AE1297" s="3"/>
      <c r="AF1297" s="3"/>
      <c r="AG1297" s="3"/>
      <c r="AH1297" s="3"/>
      <c r="AI1297" s="3"/>
      <c r="AJ1297" s="3"/>
      <c r="AK1297" s="3"/>
      <c r="AL1297" s="3">
        <v>4173819</v>
      </c>
      <c r="AM1297" s="8"/>
      <c r="AN1297" s="8"/>
      <c r="AO1297" s="8"/>
      <c r="AP1297" s="8"/>
      <c r="AQ1297" s="8">
        <v>6142076833</v>
      </c>
      <c r="AR1297" s="8"/>
      <c r="AS1297" s="8"/>
      <c r="AT1297" s="8"/>
      <c r="AU1297" s="8"/>
      <c r="AV1297" s="8" t="s">
        <v>6436</v>
      </c>
      <c r="AW1297" s="8"/>
      <c r="AX1297" s="8"/>
      <c r="AY1297" s="8"/>
      <c r="AZ1297" s="8"/>
      <c r="BA1297" s="8"/>
      <c r="BB1297" s="8"/>
      <c r="BC1297" s="8"/>
      <c r="BD1297" s="8" t="s">
        <v>6437</v>
      </c>
      <c r="BE1297" s="8">
        <v>1296</v>
      </c>
      <c r="BF1297" s="6" t="str">
        <f t="shared" si="414"/>
        <v>insert into bitacoras_estatus (numero_expediente, numero_registro, representante, fecha_inicio, fecha_vencimiento, id_cliente, id_admin, id_bitacoras_estatus, id_estatus, id_clase, id_marca, created_at, updated_at) values('1628039','1565778','FERNANDO RODRÍGUEZ CERVANTES','2015-06-30','2025-06-30','323','2','1','1',5,469,'2015-06-30 00:00:00','2015-06-30 00:00:00');</v>
      </c>
      <c r="BG1297" s="6" t="str">
        <f t="shared" si="415"/>
        <v>insert into servicios_comentarios (comentario, id_admin, id_estatus, created_at, updated_at) values('CLASE 05 TITULO RECIBIDO EL 22/10',1,1296,'2015-06-30 00:00:00','2015-06-30 00:00:00');</v>
      </c>
      <c r="BH1297" s="6" t="str">
        <f t="shared" si="416"/>
        <v>insert into servicios_comentarios (comentario, id_admin, id_estatus, created_at, updated_at) values('4173819 CEL:6142076833',1,1296,'2015-06-30 00:00:00','2015-06-30 00:00:00');</v>
      </c>
      <c r="BI1297" s="137" t="str">
        <f t="shared" si="417"/>
        <v>update bitacoras_estatus set comprobacion_uso = 1, id_estatus=10 where id=1296;</v>
      </c>
      <c r="BJ1297" s="137" t="str">
        <f t="shared" si="418"/>
        <v>update bitacoras_estatus set numero_expediente = '1628039', numero_registro = '1565778', id_estatus = 10, fecha_inicio = '2015-06-30', fecha_vencimiento ='2025-06-30', created_at ='2015-06-30 00:00:00', updated_at ='2015-06-30 00:00:00', id_clase=5, id_marca=469, id_cliente=323, vigencia = 1 where id =1296;</v>
      </c>
      <c r="BK1297" s="137" t="str">
        <f t="shared" si="419"/>
        <v>update bitacoras_estatus set id_estatus = 10 where id =1296;</v>
      </c>
    </row>
    <row r="1298" spans="1:63" ht="40">
      <c r="A1298" s="3">
        <v>1628054</v>
      </c>
      <c r="B1298" s="3">
        <v>1609123</v>
      </c>
      <c r="C1298" s="3">
        <f>IF(Tabla1[[#This Row],[No. REG.]]="","",1)</f>
        <v>1</v>
      </c>
      <c r="D1298" s="3" t="s">
        <v>46</v>
      </c>
      <c r="E1298" s="3">
        <f>IF(Tabla1[[#This Row],[STATUS]]="","",VLOOKUP(D1298,Estatus!$A$2:$B$13,2,0))</f>
        <v>10</v>
      </c>
      <c r="F1298" s="3">
        <f>IF(Tabla1[[#This Row],[STATUS]]="","",VLOOKUP(D1298,Estatus!$A$2:$I$12,9,0))</f>
        <v>1</v>
      </c>
      <c r="G1298" s="12" t="s">
        <v>6438</v>
      </c>
      <c r="H1298" s="7">
        <v>42185</v>
      </c>
      <c r="I1298" s="80">
        <f t="shared" si="400"/>
        <v>2015</v>
      </c>
      <c r="J1298" s="80">
        <f t="shared" si="401"/>
        <v>6</v>
      </c>
      <c r="K1298" s="80">
        <f t="shared" si="402"/>
        <v>30</v>
      </c>
      <c r="L1298" s="80" t="str">
        <f t="shared" si="403"/>
        <v>06</v>
      </c>
      <c r="M1298" s="80">
        <f t="shared" si="404"/>
        <v>30</v>
      </c>
      <c r="N1298" s="80" t="str">
        <f t="shared" si="405"/>
        <v>'2015-06-30'</v>
      </c>
      <c r="O1298" s="80" t="str">
        <f t="shared" si="406"/>
        <v>'2015-06-30 00:00:00'</v>
      </c>
      <c r="P1298" s="7">
        <v>45838</v>
      </c>
      <c r="Q1298" s="80">
        <f t="shared" si="407"/>
        <v>2025</v>
      </c>
      <c r="R1298" s="80">
        <f t="shared" si="408"/>
        <v>6</v>
      </c>
      <c r="S1298" s="80">
        <f t="shared" si="409"/>
        <v>30</v>
      </c>
      <c r="T1298" s="80" t="str">
        <f t="shared" si="410"/>
        <v>06</v>
      </c>
      <c r="U1298" s="80">
        <f t="shared" si="411"/>
        <v>30</v>
      </c>
      <c r="V1298" s="80" t="str">
        <f t="shared" si="412"/>
        <v>'2025-06-30'</v>
      </c>
      <c r="W1298" s="80">
        <v>35</v>
      </c>
      <c r="X1298" s="80">
        <f t="shared" si="413"/>
        <v>35</v>
      </c>
      <c r="Y1298" s="3" t="s">
        <v>3348</v>
      </c>
      <c r="Z1298" s="124">
        <f>IFERROR(IF(Y1298="","null",VLOOKUP(Y1298,Marcas!$A$2:$C$2024,2,0)),"")</f>
        <v>673</v>
      </c>
      <c r="AA1298" s="3" t="s">
        <v>3348</v>
      </c>
      <c r="AB1298" s="3">
        <f>IFERROR(IF(AA1298="","",IF(AA1298="EMPORIO LEGAL",1,VLOOKUP(AA1298,Clientes!$A$2:$B$1190,2,0))),"")</f>
        <v>484</v>
      </c>
      <c r="AC1298" s="3">
        <f>IFERROR(IF(Tabla1[[#This Row],[id_control]]="null","",VLOOKUP(CONCATENATE(Tabla1[[#This Row],[CLIENTE]],"-",Tabla1[[#This Row],[id_control]]),Hoja1!$C$2:$D$1994,2,0)),"")</f>
        <v>631</v>
      </c>
      <c r="AD1298" s="3" t="s">
        <v>3357</v>
      </c>
      <c r="AE1298" s="3"/>
      <c r="AF1298" s="3"/>
      <c r="AG1298" s="3"/>
      <c r="AH1298" s="3"/>
      <c r="AI1298" s="3"/>
      <c r="AJ1298" s="3"/>
      <c r="AK1298" s="3"/>
      <c r="AL1298" s="3">
        <v>4243115</v>
      </c>
      <c r="AM1298" s="8"/>
      <c r="AN1298" s="8"/>
      <c r="AO1298" s="8"/>
      <c r="AP1298" s="8"/>
      <c r="AQ1298" s="8">
        <v>6142202508</v>
      </c>
      <c r="AR1298" s="8"/>
      <c r="AS1298" s="8"/>
      <c r="AT1298" s="8"/>
      <c r="AU1298" s="8"/>
      <c r="AV1298" s="8" t="s">
        <v>1608</v>
      </c>
      <c r="AW1298" s="8"/>
      <c r="AX1298" s="8"/>
      <c r="AY1298" s="8"/>
      <c r="AZ1298" s="8"/>
      <c r="BA1298" s="8"/>
      <c r="BB1298" s="8"/>
      <c r="BC1298" s="8"/>
      <c r="BD1298" s="8" t="s">
        <v>6439</v>
      </c>
      <c r="BE1298" s="8">
        <v>1297</v>
      </c>
      <c r="BF1298" s="6" t="str">
        <f t="shared" si="414"/>
        <v>insert into bitacoras_estatus (numero_expediente, numero_registro, representante, fecha_inicio, fecha_vencimiento, id_cliente, id_admin, id_bitacoras_estatus, id_estatus, id_clase, id_marca, created_at, updated_at) values('1628054','1609123','ALAN RICARDO MUÑOZ FRESCAS','2015-06-30','2025-06-30','484','2','1','1',35,673,'2015-06-30 00:00:00','2015-06-30 00:00:00');</v>
      </c>
      <c r="BG1298" s="6" t="str">
        <f t="shared" si="415"/>
        <v>insert into servicios_comentarios (comentario, id_admin, id_estatus, created_at, updated_at) values('CLASE 35/ REQUISITOS RECIBIDOS 25/09/2015 ; contestacion a requisitos presentada en 25 de octubre de 2015,TITULO RECIBIDO EL 25/4/16',1,1297,'2015-06-30 00:00:00','2015-06-30 00:00:00');</v>
      </c>
      <c r="BH1298" s="6" t="str">
        <f t="shared" si="416"/>
        <v>insert into servicios_comentarios (comentario, id_admin, id_estatus, created_at, updated_at) values('4243115 CEL:6142202508',1,1297,'2015-06-30 00:00:00','2015-06-30 00:00:00');</v>
      </c>
      <c r="BI1298" s="137" t="str">
        <f t="shared" si="417"/>
        <v>update bitacoras_estatus set comprobacion_uso = 1, id_estatus=10 where id=1297;</v>
      </c>
      <c r="BJ1298" s="137" t="str">
        <f t="shared" si="418"/>
        <v>update bitacoras_estatus set numero_expediente = '1628054', numero_registro = '1609123', id_estatus = 10, fecha_inicio = '2015-06-30', fecha_vencimiento ='2025-06-30', created_at ='2015-06-30 00:00:00', updated_at ='2015-06-30 00:00:00', id_clase=35, id_marca=673, id_cliente=484, vigencia = 1 where id =1297;</v>
      </c>
      <c r="BK1298" s="137" t="str">
        <f t="shared" si="419"/>
        <v>update bitacoras_estatus set id_estatus = 10 where id =1297;</v>
      </c>
    </row>
    <row r="1299" spans="1:63">
      <c r="A1299" s="3">
        <v>1628035</v>
      </c>
      <c r="B1299" s="3">
        <v>1564115</v>
      </c>
      <c r="C1299" s="3">
        <f>IF(Tabla1[[#This Row],[No. REG.]]="","",1)</f>
        <v>1</v>
      </c>
      <c r="D1299" s="3" t="s">
        <v>46</v>
      </c>
      <c r="E1299" s="3">
        <f>IF(Tabla1[[#This Row],[STATUS]]="","",VLOOKUP(D1299,Estatus!$A$2:$B$13,2,0))</f>
        <v>10</v>
      </c>
      <c r="F1299" s="3">
        <f>IF(Tabla1[[#This Row],[STATUS]]="","",VLOOKUP(D1299,Estatus!$A$2:$I$12,9,0))</f>
        <v>1</v>
      </c>
      <c r="G1299" s="12" t="s">
        <v>6440</v>
      </c>
      <c r="H1299" s="7">
        <v>42185</v>
      </c>
      <c r="I1299" s="80">
        <f t="shared" si="400"/>
        <v>2015</v>
      </c>
      <c r="J1299" s="80">
        <f t="shared" si="401"/>
        <v>6</v>
      </c>
      <c r="K1299" s="80">
        <f t="shared" si="402"/>
        <v>30</v>
      </c>
      <c r="L1299" s="80" t="str">
        <f t="shared" si="403"/>
        <v>06</v>
      </c>
      <c r="M1299" s="80">
        <f t="shared" si="404"/>
        <v>30</v>
      </c>
      <c r="N1299" s="80" t="str">
        <f t="shared" si="405"/>
        <v>'2015-06-30'</v>
      </c>
      <c r="O1299" s="80" t="str">
        <f t="shared" si="406"/>
        <v>'2015-06-30 00:00:00'</v>
      </c>
      <c r="P1299" s="7">
        <v>45838</v>
      </c>
      <c r="Q1299" s="80">
        <f t="shared" si="407"/>
        <v>2025</v>
      </c>
      <c r="R1299" s="80">
        <f t="shared" si="408"/>
        <v>6</v>
      </c>
      <c r="S1299" s="80">
        <f t="shared" si="409"/>
        <v>30</v>
      </c>
      <c r="T1299" s="80" t="str">
        <f t="shared" si="410"/>
        <v>06</v>
      </c>
      <c r="U1299" s="80">
        <f t="shared" si="411"/>
        <v>30</v>
      </c>
      <c r="V1299" s="80" t="str">
        <f t="shared" si="412"/>
        <v>'2025-06-30'</v>
      </c>
      <c r="W1299" s="80">
        <v>41</v>
      </c>
      <c r="X1299" s="80">
        <f t="shared" si="413"/>
        <v>41</v>
      </c>
      <c r="Y1299" s="3" t="s">
        <v>6441</v>
      </c>
      <c r="Z1299" s="124">
        <f>IFERROR(IF(Y1299="","null",VLOOKUP(Y1299,Marcas!$A$2:$C$2024,2,0)),"")</f>
        <v>686</v>
      </c>
      <c r="AA1299" s="3" t="s">
        <v>6442</v>
      </c>
      <c r="AB1299" s="3">
        <f>IFERROR(IF(AA1299="","",IF(AA1299="EMPORIO LEGAL",1,VLOOKUP(AA1299,Clientes!$A$2:$B$1190,2,0))),"")</f>
        <v>493</v>
      </c>
      <c r="AC1299" s="3">
        <f>IFERROR(IF(Tabla1[[#This Row],[id_control]]="null","",VLOOKUP(CONCATENATE(Tabla1[[#This Row],[CLIENTE]],"-",Tabla1[[#This Row],[id_control]]),Hoja1!$C$2:$D$1994,2,0)),"")</f>
        <v>1299</v>
      </c>
      <c r="AD1299" s="3" t="s">
        <v>6443</v>
      </c>
      <c r="AE1299" s="3"/>
      <c r="AF1299" s="3"/>
      <c r="AG1299" s="3"/>
      <c r="AH1299" s="3"/>
      <c r="AI1299" s="3"/>
      <c r="AJ1299" s="3"/>
      <c r="AK1299" s="3"/>
      <c r="AL1299" s="3">
        <v>6144127223</v>
      </c>
      <c r="AM1299" s="8"/>
      <c r="AN1299" s="8"/>
      <c r="AO1299" s="8"/>
      <c r="AP1299" s="8"/>
      <c r="AQ1299" s="8">
        <v>6141422952</v>
      </c>
      <c r="AR1299" s="8"/>
      <c r="AS1299" s="8"/>
      <c r="AT1299" s="8"/>
      <c r="AU1299" s="8"/>
      <c r="AV1299" s="8" t="s">
        <v>6444</v>
      </c>
      <c r="AW1299" s="8"/>
      <c r="AX1299" s="8"/>
      <c r="AY1299" s="8"/>
      <c r="AZ1299" s="8"/>
      <c r="BA1299" s="8"/>
      <c r="BB1299" s="8"/>
      <c r="BC1299" s="8"/>
      <c r="BD1299" s="8" t="s">
        <v>6445</v>
      </c>
      <c r="BE1299" s="8">
        <v>1298</v>
      </c>
      <c r="BF1299" s="6" t="str">
        <f t="shared" si="414"/>
        <v>insert into bitacoras_estatus (numero_expediente, numero_registro, representante, fecha_inicio, fecha_vencimiento, id_cliente, id_admin, id_bitacoras_estatus, id_estatus, id_clase, id_marca, created_at, updated_at) values('1628035','1564115','ANDRINA DEL VALLE CEDEÑO BLANCO','2015-06-30','2025-06-30','493','2','1','1',41,686,'2015-06-30 00:00:00','2015-06-30 00:00:00');</v>
      </c>
      <c r="BG1299" s="6" t="str">
        <f t="shared" si="415"/>
        <v>insert into servicios_comentarios (comentario, id_admin, id_estatus, created_at, updated_at) values('CLASE 41 TITULO RECIBIDO 19 OCT 15',1,1298,'2015-06-30 00:00:00','2015-06-30 00:00:00');</v>
      </c>
      <c r="BH1299" s="6" t="str">
        <f t="shared" si="416"/>
        <v>insert into servicios_comentarios (comentario, id_admin, id_estatus, created_at, updated_at) values('6144127223 CEL:6141422952',1,1298,'2015-06-30 00:00:00','2015-06-30 00:00:00');</v>
      </c>
      <c r="BI1299" s="137" t="str">
        <f t="shared" si="417"/>
        <v>update bitacoras_estatus set comprobacion_uso = 1, id_estatus=10 where id=1298;</v>
      </c>
      <c r="BJ1299" s="137" t="str">
        <f t="shared" si="418"/>
        <v>update bitacoras_estatus set numero_expediente = '1628035', numero_registro = '1564115', id_estatus = 10, fecha_inicio = '2015-06-30', fecha_vencimiento ='2025-06-30', created_at ='2015-06-30 00:00:00', updated_at ='2015-06-30 00:00:00', id_clase=41, id_marca=686, id_cliente=493, vigencia = 1 where id =1298;</v>
      </c>
      <c r="BK1299" s="137" t="str">
        <f t="shared" si="419"/>
        <v>update bitacoras_estatus set id_estatus = 10 where id =1298;</v>
      </c>
    </row>
    <row r="1300" spans="1:63">
      <c r="A1300" s="3">
        <v>1628055</v>
      </c>
      <c r="B1300" s="3">
        <v>1569726</v>
      </c>
      <c r="C1300" s="3">
        <f>IF(Tabla1[[#This Row],[No. REG.]]="","",1)</f>
        <v>1</v>
      </c>
      <c r="D1300" s="3" t="s">
        <v>46</v>
      </c>
      <c r="E1300" s="3">
        <f>IF(Tabla1[[#This Row],[STATUS]]="","",VLOOKUP(D1300,Estatus!$A$2:$B$13,2,0))</f>
        <v>10</v>
      </c>
      <c r="F1300" s="3">
        <f>IF(Tabla1[[#This Row],[STATUS]]="","",VLOOKUP(D1300,Estatus!$A$2:$I$12,9,0))</f>
        <v>1</v>
      </c>
      <c r="G1300" s="12" t="s">
        <v>6446</v>
      </c>
      <c r="H1300" s="7">
        <v>42185</v>
      </c>
      <c r="I1300" s="80">
        <f t="shared" si="400"/>
        <v>2015</v>
      </c>
      <c r="J1300" s="80">
        <f t="shared" si="401"/>
        <v>6</v>
      </c>
      <c r="K1300" s="80">
        <f t="shared" si="402"/>
        <v>30</v>
      </c>
      <c r="L1300" s="80" t="str">
        <f t="shared" si="403"/>
        <v>06</v>
      </c>
      <c r="M1300" s="80">
        <f t="shared" si="404"/>
        <v>30</v>
      </c>
      <c r="N1300" s="80" t="str">
        <f t="shared" si="405"/>
        <v>'2015-06-30'</v>
      </c>
      <c r="O1300" s="80" t="str">
        <f t="shared" si="406"/>
        <v>'2015-06-30 00:00:00'</v>
      </c>
      <c r="P1300" s="7">
        <v>45838</v>
      </c>
      <c r="Q1300" s="80">
        <f t="shared" si="407"/>
        <v>2025</v>
      </c>
      <c r="R1300" s="80">
        <f t="shared" si="408"/>
        <v>6</v>
      </c>
      <c r="S1300" s="80">
        <f t="shared" si="409"/>
        <v>30</v>
      </c>
      <c r="T1300" s="80" t="str">
        <f t="shared" si="410"/>
        <v>06</v>
      </c>
      <c r="U1300" s="80">
        <f t="shared" si="411"/>
        <v>30</v>
      </c>
      <c r="V1300" s="80" t="str">
        <f t="shared" si="412"/>
        <v>'2025-06-30'</v>
      </c>
      <c r="W1300" s="80">
        <v>43</v>
      </c>
      <c r="X1300" s="80">
        <f t="shared" si="413"/>
        <v>43</v>
      </c>
      <c r="Y1300" s="3" t="s">
        <v>6447</v>
      </c>
      <c r="Z1300" s="124">
        <f>IFERROR(IF(Y1300="","null",VLOOKUP(Y1300,Marcas!$A$2:$C$2024,2,0)),"")</f>
        <v>1180</v>
      </c>
      <c r="AA1300" s="3" t="s">
        <v>6447</v>
      </c>
      <c r="AB1300" s="3">
        <f>IFERROR(IF(AA1300="","",IF(AA1300="EMPORIO LEGAL",1,VLOOKUP(AA1300,Clientes!$A$2:$B$1190,2,0))),"")</f>
        <v>836</v>
      </c>
      <c r="AC1300" s="3">
        <f>IFERROR(IF(Tabla1[[#This Row],[id_control]]="null","",VLOOKUP(CONCATENATE(Tabla1[[#This Row],[CLIENTE]],"-",Tabla1[[#This Row],[id_control]]),Hoja1!$C$2:$D$1994,2,0)),"")</f>
        <v>1300</v>
      </c>
      <c r="AD1300" s="3" t="s">
        <v>6448</v>
      </c>
      <c r="AE1300" s="3"/>
      <c r="AF1300" s="3"/>
      <c r="AG1300" s="3"/>
      <c r="AH1300" s="3"/>
      <c r="AI1300" s="3"/>
      <c r="AJ1300" s="3"/>
      <c r="AK1300" s="3"/>
      <c r="AL1300" s="3">
        <v>6144101550</v>
      </c>
      <c r="AM1300" s="8"/>
      <c r="AN1300" s="8"/>
      <c r="AO1300" s="8"/>
      <c r="AP1300" s="8"/>
      <c r="AQ1300" s="8">
        <v>6142398052</v>
      </c>
      <c r="AR1300" s="8">
        <v>6141576586</v>
      </c>
      <c r="AS1300" s="8"/>
      <c r="AT1300" s="8"/>
      <c r="AU1300" s="8"/>
      <c r="AV1300" s="8" t="s">
        <v>6449</v>
      </c>
      <c r="AW1300" s="8" t="s">
        <v>6450</v>
      </c>
      <c r="AX1300" s="8" t="s">
        <v>6451</v>
      </c>
      <c r="AY1300" s="8"/>
      <c r="AZ1300" s="8"/>
      <c r="BA1300" s="8"/>
      <c r="BB1300" s="8"/>
      <c r="BC1300" s="8"/>
      <c r="BD1300" s="8" t="s">
        <v>6452</v>
      </c>
      <c r="BE1300" s="8">
        <v>1299</v>
      </c>
      <c r="BF1300" s="6" t="str">
        <f t="shared" si="414"/>
        <v>insert into bitacoras_estatus (numero_expediente, numero_registro, representante, fecha_inicio, fecha_vencimiento, id_cliente, id_admin, id_bitacoras_estatus, id_estatus, id_clase, id_marca, created_at, updated_at) values('1628055','1569726','LIZETH AVRIL GÓMEZ LÓPEZ','2015-06-30','2025-06-30','836','2','1','1',43,1180,'2015-06-30 00:00:00','2015-06-30 00:00:00');</v>
      </c>
      <c r="BG1300" s="6" t="str">
        <f t="shared" si="415"/>
        <v>insert into servicios_comentarios (comentario, id_admin, id_estatus, created_at, updated_at) values('CLASE 43 TITULO RECIBIDO EL 22/10/15',1,1299,'2015-06-30 00:00:00','2015-06-30 00:00:00');</v>
      </c>
      <c r="BH1300" s="6" t="str">
        <f t="shared" si="416"/>
        <v>insert into servicios_comentarios (comentario, id_admin, id_estatus, created_at, updated_at) values('6144101550 CEL:6142398052, 6141576586',1,1299,'2015-06-30 00:00:00','2015-06-30 00:00:00');</v>
      </c>
      <c r="BI1300" s="137" t="str">
        <f t="shared" si="417"/>
        <v>update bitacoras_estatus set comprobacion_uso = 1, id_estatus=10 where id=1299;</v>
      </c>
      <c r="BJ1300" s="137" t="str">
        <f t="shared" si="418"/>
        <v>update bitacoras_estatus set numero_expediente = '1628055', numero_registro = '1569726', id_estatus = 10, fecha_inicio = '2015-06-30', fecha_vencimiento ='2025-06-30', created_at ='2015-06-30 00:00:00', updated_at ='2015-06-30 00:00:00', id_clase=43, id_marca=1180, id_cliente=836, vigencia = 1 where id =1299;</v>
      </c>
      <c r="BK1300" s="137" t="str">
        <f t="shared" si="419"/>
        <v>update bitacoras_estatus set id_estatus = 10 where id =1299;</v>
      </c>
    </row>
    <row r="1301" spans="1:63" ht="27">
      <c r="A1301" s="3">
        <v>1628036</v>
      </c>
      <c r="B1301" s="3">
        <v>1569725</v>
      </c>
      <c r="C1301" s="3">
        <f>IF(Tabla1[[#This Row],[No. REG.]]="","",1)</f>
        <v>1</v>
      </c>
      <c r="D1301" s="3" t="s">
        <v>46</v>
      </c>
      <c r="E1301" s="3">
        <f>IF(Tabla1[[#This Row],[STATUS]]="","",VLOOKUP(D1301,Estatus!$A$2:$B$13,2,0))</f>
        <v>10</v>
      </c>
      <c r="F1301" s="3">
        <f>IF(Tabla1[[#This Row],[STATUS]]="","",VLOOKUP(D1301,Estatus!$A$2:$I$12,9,0))</f>
        <v>1</v>
      </c>
      <c r="G1301" s="12" t="s">
        <v>6453</v>
      </c>
      <c r="H1301" s="7">
        <v>42185</v>
      </c>
      <c r="I1301" s="80">
        <f t="shared" si="400"/>
        <v>2015</v>
      </c>
      <c r="J1301" s="80">
        <f t="shared" si="401"/>
        <v>6</v>
      </c>
      <c r="K1301" s="80">
        <f t="shared" si="402"/>
        <v>30</v>
      </c>
      <c r="L1301" s="80" t="str">
        <f t="shared" si="403"/>
        <v>06</v>
      </c>
      <c r="M1301" s="80">
        <f t="shared" si="404"/>
        <v>30</v>
      </c>
      <c r="N1301" s="80" t="str">
        <f t="shared" si="405"/>
        <v>'2015-06-30'</v>
      </c>
      <c r="O1301" s="80" t="str">
        <f t="shared" si="406"/>
        <v>'2015-06-30 00:00:00'</v>
      </c>
      <c r="P1301" s="7">
        <v>45838</v>
      </c>
      <c r="Q1301" s="80">
        <f t="shared" si="407"/>
        <v>2025</v>
      </c>
      <c r="R1301" s="80">
        <f t="shared" si="408"/>
        <v>6</v>
      </c>
      <c r="S1301" s="80">
        <f t="shared" si="409"/>
        <v>30</v>
      </c>
      <c r="T1301" s="80" t="str">
        <f t="shared" si="410"/>
        <v>06</v>
      </c>
      <c r="U1301" s="80">
        <f t="shared" si="411"/>
        <v>30</v>
      </c>
      <c r="V1301" s="80" t="str">
        <f t="shared" si="412"/>
        <v>'2025-06-30'</v>
      </c>
      <c r="W1301" s="80">
        <v>43</v>
      </c>
      <c r="X1301" s="80">
        <f t="shared" si="413"/>
        <v>43</v>
      </c>
      <c r="Y1301" s="12" t="s">
        <v>6454</v>
      </c>
      <c r="Z1301" s="125">
        <f>IFERROR(IF(Y1301="","null",VLOOKUP(Y1301,Marcas!$A$2:$C$2024,2,0)),"")</f>
        <v>1278</v>
      </c>
      <c r="AA1301" t="s">
        <v>7996</v>
      </c>
      <c r="AB1301" s="3">
        <f>IFERROR(IF(AA1301="","",IF(AA1301="EMPORIO LEGAL",1,VLOOKUP(AA1301,Clientes!$A$2:$B$1190,2,0))),"")</f>
        <v>905</v>
      </c>
      <c r="AC1301" s="3">
        <f>IFERROR(IF(Tabla1[[#This Row],[id_control]]="null","",VLOOKUP(CONCATENATE(Tabla1[[#This Row],[CLIENTE]],"-",Tabla1[[#This Row],[id_control]]),Hoja1!$C$2:$D$1994,2,0)),"")</f>
        <v>1301</v>
      </c>
      <c r="AD1301" s="3" t="s">
        <v>6455</v>
      </c>
      <c r="AE1301" s="3"/>
      <c r="AF1301" s="3"/>
      <c r="AG1301" s="3"/>
      <c r="AH1301" s="3"/>
      <c r="AI1301" s="3"/>
      <c r="AJ1301" s="3"/>
      <c r="AK1301" s="3"/>
      <c r="AL1301" s="3">
        <v>4103882</v>
      </c>
      <c r="AM1301" s="8"/>
      <c r="AN1301" s="8"/>
      <c r="AO1301" s="8"/>
      <c r="AP1301" s="8"/>
      <c r="AQ1301" s="4">
        <v>6141767285</v>
      </c>
      <c r="AR1301" s="8"/>
      <c r="AS1301" s="8"/>
      <c r="AT1301" s="8"/>
      <c r="AU1301" s="8"/>
      <c r="AV1301" s="8" t="s">
        <v>6456</v>
      </c>
      <c r="AW1301" s="8"/>
      <c r="AX1301" s="8"/>
      <c r="AY1301" s="8"/>
      <c r="AZ1301" s="8"/>
      <c r="BA1301" s="8"/>
      <c r="BB1301" s="8"/>
      <c r="BC1301" s="8"/>
      <c r="BD1301" s="8" t="s">
        <v>6457</v>
      </c>
      <c r="BE1301" s="8">
        <v>1300</v>
      </c>
      <c r="BF1301" s="6" t="str">
        <f t="shared" si="414"/>
        <v>insert into bitacoras_estatus (numero_expediente, numero_registro, representante, fecha_inicio, fecha_vencimiento, id_cliente, id_admin, id_bitacoras_estatus, id_estatus, id_clase, id_marca, created_at, updated_at) values('1628036','1569725','FRANCISCO MARTÍN RICO CONCHA','2015-06-30','2025-06-30','905','2','1','1',43,1278,'2015-06-30 00:00:00','2015-06-30 00:00:00');</v>
      </c>
      <c r="BG1301" s="6" t="str">
        <f t="shared" si="415"/>
        <v>insert into servicios_comentarios (comentario, id_admin, id_estatus, created_at, updated_at) values('CLASE 43 TITULO RECIBIDO EL 22/10 INOMINADA TITULO ENTREGADO EL 28 OCT',1,1300,'2015-06-30 00:00:00','2015-06-30 00:00:00');</v>
      </c>
      <c r="BH1301" s="6" t="str">
        <f t="shared" si="416"/>
        <v>insert into servicios_comentarios (comentario, id_admin, id_estatus, created_at, updated_at) values('4103882 CEL:6141767285',1,1300,'2015-06-30 00:00:00','2015-06-30 00:00:00');</v>
      </c>
      <c r="BI1301" s="137" t="str">
        <f t="shared" si="417"/>
        <v>update bitacoras_estatus set comprobacion_uso = 1, id_estatus=10 where id=1300;</v>
      </c>
      <c r="BJ1301" s="137" t="str">
        <f t="shared" si="418"/>
        <v>update bitacoras_estatus set numero_expediente = '1628036', numero_registro = '1569725', id_estatus = 10, fecha_inicio = '2015-06-30', fecha_vencimiento ='2025-06-30', created_at ='2015-06-30 00:00:00', updated_at ='2015-06-30 00:00:00', id_clase=43, id_marca=1278, id_cliente=905, vigencia = 1 where id =1300;</v>
      </c>
      <c r="BK1301" s="137" t="str">
        <f t="shared" si="419"/>
        <v>update bitacoras_estatus set id_estatus = 10 where id =1300;</v>
      </c>
    </row>
    <row r="1302" spans="1:63" ht="66">
      <c r="A1302" s="3">
        <v>728010</v>
      </c>
      <c r="B1302" s="3">
        <v>898536</v>
      </c>
      <c r="C1302" s="3">
        <f>IF(Tabla1[[#This Row],[No. REG.]]="","",1)</f>
        <v>1</v>
      </c>
      <c r="D1302" s="3" t="s">
        <v>46</v>
      </c>
      <c r="E1302" s="3">
        <f>IF(Tabla1[[#This Row],[STATUS]]="","",VLOOKUP(D1302,Estatus!$A$2:$B$13,2,0))</f>
        <v>10</v>
      </c>
      <c r="F1302" s="3">
        <f>IF(Tabla1[[#This Row],[STATUS]]="","",VLOOKUP(D1302,Estatus!$A$2:$I$12,9,0))</f>
        <v>1</v>
      </c>
      <c r="G1302" s="12" t="s">
        <v>6458</v>
      </c>
      <c r="H1302" s="7">
        <v>42191</v>
      </c>
      <c r="I1302" s="80">
        <f t="shared" si="400"/>
        <v>2015</v>
      </c>
      <c r="J1302" s="80">
        <f t="shared" si="401"/>
        <v>7</v>
      </c>
      <c r="K1302" s="80">
        <f t="shared" si="402"/>
        <v>6</v>
      </c>
      <c r="L1302" s="80" t="str">
        <f t="shared" si="403"/>
        <v>07</v>
      </c>
      <c r="M1302" s="80" t="str">
        <f t="shared" si="404"/>
        <v>06</v>
      </c>
      <c r="N1302" s="80" t="str">
        <f t="shared" si="405"/>
        <v>'2015-07-06'</v>
      </c>
      <c r="O1302" s="80" t="str">
        <f t="shared" si="406"/>
        <v>'2015-07-06 00:00:00'</v>
      </c>
      <c r="P1302" s="7">
        <v>45844</v>
      </c>
      <c r="Q1302" s="80">
        <f t="shared" si="407"/>
        <v>2025</v>
      </c>
      <c r="R1302" s="80">
        <f t="shared" si="408"/>
        <v>7</v>
      </c>
      <c r="S1302" s="80">
        <f t="shared" si="409"/>
        <v>6</v>
      </c>
      <c r="T1302" s="80" t="str">
        <f t="shared" si="410"/>
        <v>07</v>
      </c>
      <c r="U1302" s="80" t="str">
        <f t="shared" si="411"/>
        <v>06</v>
      </c>
      <c r="V1302" s="80" t="str">
        <f t="shared" si="412"/>
        <v>'2025-07-06'</v>
      </c>
      <c r="W1302" s="80"/>
      <c r="X1302" s="80" t="str">
        <f t="shared" si="413"/>
        <v>null</v>
      </c>
      <c r="Y1302" s="3" t="s">
        <v>4230</v>
      </c>
      <c r="Z1302" s="124">
        <f>IFERROR(IF(Y1302="","null",VLOOKUP(Y1302,Marcas!$A$2:$C$2024,2,0)),"")</f>
        <v>368</v>
      </c>
      <c r="AA1302" s="3" t="s">
        <v>4226</v>
      </c>
      <c r="AB1302" s="3">
        <f>IFERROR(IF(AA1302="","",IF(AA1302="EMPORIO LEGAL",1,VLOOKUP(AA1302,Clientes!$A$2:$B$1190,2,0))),"")</f>
        <v>326</v>
      </c>
      <c r="AC1302" s="3">
        <f>IFERROR(IF(Tabla1[[#This Row],[id_control]]="null","",VLOOKUP(CONCATENATE(Tabla1[[#This Row],[CLIENTE]],"-",Tabla1[[#This Row],[id_control]]),Hoja1!$C$2:$D$1994,2,0)),"")</f>
        <v>825</v>
      </c>
      <c r="AD1302" s="3" t="s">
        <v>6092</v>
      </c>
      <c r="AE1302" s="3"/>
      <c r="AF1302" s="3"/>
      <c r="AG1302" s="3"/>
      <c r="AH1302" s="3"/>
      <c r="AI1302" s="3"/>
      <c r="AJ1302" s="3"/>
      <c r="AK1302" s="3"/>
      <c r="AL1302" s="3">
        <v>4429100</v>
      </c>
      <c r="AM1302" s="6"/>
      <c r="AN1302" s="6"/>
      <c r="AO1302" s="6"/>
      <c r="AP1302" s="6"/>
      <c r="AQ1302" s="6"/>
      <c r="AR1302" s="6"/>
      <c r="AS1302" s="6"/>
      <c r="AT1302" s="6"/>
      <c r="AU1302" s="6"/>
      <c r="AV1302" s="11" t="s">
        <v>4232</v>
      </c>
      <c r="AW1302" s="4" t="s">
        <v>4233</v>
      </c>
      <c r="AX1302" s="6"/>
      <c r="AY1302" s="6"/>
      <c r="AZ1302" s="6"/>
      <c r="BA1302" s="6"/>
      <c r="BB1302" s="6"/>
      <c r="BC1302" s="6"/>
      <c r="BD1302" s="6" t="s">
        <v>2653</v>
      </c>
      <c r="BE1302" s="8">
        <v>1301</v>
      </c>
      <c r="BF1302" s="6" t="str">
        <f t="shared" si="414"/>
        <v>insert into bitacoras_estatus (numero_expediente, numero_registro, representante, fecha_inicio, fecha_vencimiento, id_cliente, id_admin, id_bitacoras_estatus, id_estatus, id_clase, id_marca, created_at, updated_at) values('728010','898536','MARIO HUMBERTO MEDINA DUARTE, TANIA PARDO CLEMENTINA VELA DE MEDINA','2015-07-06','2025-07-06','326','2','1','1',null,368,'2015-07-06 00:00:00','2015-07-06 00:00:00');</v>
      </c>
      <c r="BG1302" s="6" t="str">
        <f t="shared" si="415"/>
        <v>insert into servicios_comentarios (comentario, id_admin, id_estatus, created_at, updated_at) values('SOLICITUD DE RENOVACION DEL REGISTRO DE MARCA ACEPTADA NO 333297/2015, LLEGO NOT. EL 21/10/15 SE ACREDITA LA PERSONALIDAD COMO APODERADO AL TITULO LLEGO EL 24 NOV',1,1301,'2015-07-06 00:00:00','2015-07-06 00:00:00');</v>
      </c>
      <c r="BH1302" s="6" t="str">
        <f t="shared" si="416"/>
        <v>insert into servicios_comentarios (comentario, id_admin, id_estatus, created_at, updated_at) values('442-9100',1,1301,'2015-07-06 00:00:00','2015-07-06 00:00:00');</v>
      </c>
      <c r="BI1302" s="137" t="str">
        <f t="shared" si="417"/>
        <v>update bitacoras_estatus set comprobacion_uso = 1, id_estatus=10 where id=1301;</v>
      </c>
      <c r="BJ1302" s="137" t="str">
        <f t="shared" si="418"/>
        <v>update bitacoras_estatus set numero_expediente = '728010', numero_registro = '898536', id_estatus = 10, fecha_inicio = '2015-07-06', fecha_vencimiento ='2025-07-06', created_at ='2015-07-06 00:00:00', updated_at ='2015-07-06 00:00:00', id_clase=null, id_marca=368, id_cliente=326, vigencia = 1 where id =1301;</v>
      </c>
      <c r="BK1302" s="137" t="str">
        <f t="shared" si="419"/>
        <v>update bitacoras_estatus set id_estatus = 10 where id =1301;</v>
      </c>
    </row>
    <row r="1303" spans="1:63" ht="27">
      <c r="A1303" s="3">
        <v>1632260</v>
      </c>
      <c r="B1303" s="3">
        <v>1579989</v>
      </c>
      <c r="C1303" s="3">
        <f>IF(Tabla1[[#This Row],[No. REG.]]="","",1)</f>
        <v>1</v>
      </c>
      <c r="D1303" s="3" t="s">
        <v>46</v>
      </c>
      <c r="E1303" s="3">
        <f>IF(Tabla1[[#This Row],[STATUS]]="","",VLOOKUP(D1303,Estatus!$A$2:$B$13,2,0))</f>
        <v>10</v>
      </c>
      <c r="F1303" s="3">
        <f>IF(Tabla1[[#This Row],[STATUS]]="","",VLOOKUP(D1303,Estatus!$A$2:$I$12,9,0))</f>
        <v>1</v>
      </c>
      <c r="G1303" s="12" t="s">
        <v>6459</v>
      </c>
      <c r="H1303" s="7">
        <v>42198</v>
      </c>
      <c r="I1303" s="80">
        <f t="shared" si="400"/>
        <v>2015</v>
      </c>
      <c r="J1303" s="80">
        <f t="shared" si="401"/>
        <v>7</v>
      </c>
      <c r="K1303" s="80">
        <f t="shared" si="402"/>
        <v>13</v>
      </c>
      <c r="L1303" s="80" t="str">
        <f t="shared" si="403"/>
        <v>07</v>
      </c>
      <c r="M1303" s="80">
        <f t="shared" si="404"/>
        <v>13</v>
      </c>
      <c r="N1303" s="80" t="str">
        <f t="shared" si="405"/>
        <v>'2015-07-13'</v>
      </c>
      <c r="O1303" s="80" t="str">
        <f t="shared" si="406"/>
        <v>'2015-07-13 00:00:00'</v>
      </c>
      <c r="P1303" s="7">
        <v>45851</v>
      </c>
      <c r="Q1303" s="80">
        <f t="shared" si="407"/>
        <v>2025</v>
      </c>
      <c r="R1303" s="80">
        <f t="shared" si="408"/>
        <v>7</v>
      </c>
      <c r="S1303" s="80">
        <f t="shared" si="409"/>
        <v>13</v>
      </c>
      <c r="T1303" s="80" t="str">
        <f t="shared" si="410"/>
        <v>07</v>
      </c>
      <c r="U1303" s="80">
        <f t="shared" si="411"/>
        <v>13</v>
      </c>
      <c r="V1303" s="80" t="str">
        <f t="shared" si="412"/>
        <v>'2025-07-13'</v>
      </c>
      <c r="W1303" s="80">
        <v>9</v>
      </c>
      <c r="X1303" s="80">
        <f t="shared" si="413"/>
        <v>9</v>
      </c>
      <c r="Y1303" s="3" t="s">
        <v>5521</v>
      </c>
      <c r="Z1303" s="124">
        <f>IFERROR(IF(Y1303="","null",VLOOKUP(Y1303,Marcas!$A$2:$C$2024,2,0)),"")</f>
        <v>81</v>
      </c>
      <c r="AA1303" s="3" t="s">
        <v>5524</v>
      </c>
      <c r="AB1303" s="3">
        <f>IFERROR(IF(AA1303="","",IF(AA1303="EMPORIO LEGAL",1,VLOOKUP(AA1303,Clientes!$A$2:$B$1190,2,0))),"")</f>
        <v>65</v>
      </c>
      <c r="AC1303" s="3">
        <f>IFERROR(IF(Tabla1[[#This Row],[id_control]]="null","",VLOOKUP(CONCATENATE(Tabla1[[#This Row],[CLIENTE]],"-",Tabla1[[#This Row],[id_control]]),Hoja1!$C$2:$D$1994,2,0)),"")</f>
        <v>1074</v>
      </c>
      <c r="AD1303" s="3" t="s">
        <v>6460</v>
      </c>
      <c r="AE1303" s="3"/>
      <c r="AF1303" s="3"/>
      <c r="AG1303" s="3"/>
      <c r="AH1303" s="3"/>
      <c r="AI1303" s="3"/>
      <c r="AJ1303" s="3"/>
      <c r="AK1303" s="3"/>
      <c r="AL1303" s="3">
        <v>4261626</v>
      </c>
      <c r="AM1303" s="8"/>
      <c r="AN1303" s="8"/>
      <c r="AO1303" s="8"/>
      <c r="AP1303" s="8"/>
      <c r="AQ1303" s="8">
        <v>6142356051</v>
      </c>
      <c r="AR1303" s="8"/>
      <c r="AS1303" s="8"/>
      <c r="AT1303" s="8"/>
      <c r="AU1303" s="8"/>
      <c r="AV1303" s="8" t="s">
        <v>5517</v>
      </c>
      <c r="AW1303" s="8"/>
      <c r="AX1303" s="8"/>
      <c r="AY1303" s="8"/>
      <c r="AZ1303" s="8"/>
      <c r="BA1303" s="8"/>
      <c r="BB1303" s="8"/>
      <c r="BC1303" s="8"/>
      <c r="BD1303" s="8" t="s">
        <v>6461</v>
      </c>
      <c r="BE1303" s="8">
        <v>1302</v>
      </c>
      <c r="BF1303" s="6" t="str">
        <f t="shared" si="414"/>
        <v>insert into bitacoras_estatus (numero_expediente, numero_registro, representante, fecha_inicio, fecha_vencimiento, id_cliente, id_admin, id_bitacoras_estatus, id_estatus, id_clase, id_marca, created_at, updated_at) values('1632260','1579989','RICARDO GONZÁLEZ RODRÍGUEZ','2015-07-13','2025-07-13','65','2','1','1',9,81,'2015-07-13 00:00:00','2015-07-13 00:00:00');</v>
      </c>
      <c r="BG1303" s="6" t="str">
        <f t="shared" si="415"/>
        <v>insert into servicios_comentarios (comentario, id_admin, id_estatus, created_at, updated_at) values('CLASE 09 TITULO RECIBIDO EL 28 DIC titulo entregado el 30/12/2015',1,1302,'2015-07-13 00:00:00','2015-07-13 00:00:00');</v>
      </c>
      <c r="BH1303" s="6" t="str">
        <f t="shared" si="416"/>
        <v>insert into servicios_comentarios (comentario, id_admin, id_estatus, created_at, updated_at) values('4261626 CEL:6142356051',1,1302,'2015-07-13 00:00:00','2015-07-13 00:00:00');</v>
      </c>
      <c r="BI1303" s="137" t="str">
        <f t="shared" si="417"/>
        <v>update bitacoras_estatus set comprobacion_uso = 1, id_estatus=10 where id=1302;</v>
      </c>
      <c r="BJ1303" s="137" t="str">
        <f t="shared" si="418"/>
        <v>update bitacoras_estatus set numero_expediente = '1632260', numero_registro = '1579989', id_estatus = 10, fecha_inicio = '2015-07-13', fecha_vencimiento ='2025-07-13', created_at ='2015-07-13 00:00:00', updated_at ='2015-07-13 00:00:00', id_clase=9, id_marca=81, id_cliente=65, vigencia = 1 where id =1302;</v>
      </c>
      <c r="BK1303" s="137" t="str">
        <f t="shared" si="419"/>
        <v>update bitacoras_estatus set id_estatus = 10 where id =1302;</v>
      </c>
    </row>
    <row r="1304" spans="1:63" ht="40">
      <c r="A1304" s="3">
        <v>1632274</v>
      </c>
      <c r="B1304" s="6"/>
      <c r="C1304" s="6" t="str">
        <f>IF(Tabla1[[#This Row],[No. REG.]]="","",1)</f>
        <v/>
      </c>
      <c r="D1304" s="3" t="s">
        <v>34</v>
      </c>
      <c r="E1304" s="3">
        <f>IF(Tabla1[[#This Row],[STATUS]]="","",VLOOKUP(D1304,Estatus!$A$2:$B$13,2,0))</f>
        <v>5</v>
      </c>
      <c r="F1304" s="3">
        <f>IF(Tabla1[[#This Row],[STATUS]]="","",VLOOKUP(D1304,Estatus!$A$2:$I$12,9,0))</f>
        <v>0</v>
      </c>
      <c r="G1304" s="12" t="s">
        <v>6462</v>
      </c>
      <c r="H1304" s="7">
        <v>42198</v>
      </c>
      <c r="I1304" s="80">
        <f t="shared" si="400"/>
        <v>2015</v>
      </c>
      <c r="J1304" s="80">
        <f t="shared" si="401"/>
        <v>7</v>
      </c>
      <c r="K1304" s="80">
        <f t="shared" si="402"/>
        <v>13</v>
      </c>
      <c r="L1304" s="80" t="str">
        <f t="shared" si="403"/>
        <v>07</v>
      </c>
      <c r="M1304" s="80">
        <f t="shared" si="404"/>
        <v>13</v>
      </c>
      <c r="N1304" s="80" t="str">
        <f t="shared" si="405"/>
        <v>'2015-07-13'</v>
      </c>
      <c r="O1304" s="80" t="str">
        <f t="shared" si="406"/>
        <v>'2015-07-13 00:00:00'</v>
      </c>
      <c r="P1304" s="7">
        <v>45851</v>
      </c>
      <c r="Q1304" s="80">
        <f t="shared" si="407"/>
        <v>2025</v>
      </c>
      <c r="R1304" s="80">
        <f t="shared" si="408"/>
        <v>7</v>
      </c>
      <c r="S1304" s="80">
        <f t="shared" si="409"/>
        <v>13</v>
      </c>
      <c r="T1304" s="80" t="str">
        <f t="shared" si="410"/>
        <v>07</v>
      </c>
      <c r="U1304" s="80">
        <f t="shared" si="411"/>
        <v>13</v>
      </c>
      <c r="V1304" s="80" t="str">
        <f t="shared" si="412"/>
        <v>'2025-07-13'</v>
      </c>
      <c r="W1304" s="80">
        <v>35</v>
      </c>
      <c r="X1304" s="80">
        <f t="shared" si="413"/>
        <v>35</v>
      </c>
      <c r="Y1304" s="3" t="s">
        <v>6463</v>
      </c>
      <c r="Z1304" s="124">
        <f>IFERROR(IF(Y1304="","null",VLOOKUP(Y1304,Marcas!$A$2:$C$2024,2,0)),"")</f>
        <v>671</v>
      </c>
      <c r="AA1304" s="3" t="s">
        <v>6464</v>
      </c>
      <c r="AB1304" s="3">
        <f>IFERROR(IF(AA1304="","",IF(AA1304="EMPORIO LEGAL",1,VLOOKUP(AA1304,Clientes!$A$2:$B$1190,2,0))),"")</f>
        <v>481</v>
      </c>
      <c r="AC1304" s="3">
        <f>IFERROR(IF(Tabla1[[#This Row],[id_control]]="null","",VLOOKUP(CONCATENATE(Tabla1[[#This Row],[CLIENTE]],"-",Tabla1[[#This Row],[id_control]]),Hoja1!$C$2:$D$1994,2,0)),"")</f>
        <v>1304</v>
      </c>
      <c r="AD1304" s="3" t="s">
        <v>6465</v>
      </c>
      <c r="AE1304" s="3"/>
      <c r="AF1304" s="3"/>
      <c r="AG1304" s="3"/>
      <c r="AH1304" s="3"/>
      <c r="AI1304" s="3"/>
      <c r="AJ1304" s="3"/>
      <c r="AK1304" s="3"/>
      <c r="AL1304" s="3">
        <v>4827733</v>
      </c>
      <c r="AM1304" s="8"/>
      <c r="AN1304" s="8"/>
      <c r="AO1304" s="8"/>
      <c r="AP1304" s="8"/>
      <c r="AQ1304" s="8"/>
      <c r="AR1304" s="8"/>
      <c r="AS1304" s="8"/>
      <c r="AT1304" s="8"/>
      <c r="AU1304" s="8"/>
      <c r="AV1304" s="8" t="s">
        <v>6466</v>
      </c>
      <c r="AW1304" s="8"/>
      <c r="AX1304" s="8"/>
      <c r="AY1304" s="8"/>
      <c r="AZ1304" s="8"/>
      <c r="BA1304" s="8"/>
      <c r="BB1304" s="8"/>
      <c r="BC1304" s="8"/>
      <c r="BD1304" s="8" t="s">
        <v>6467</v>
      </c>
      <c r="BE1304" s="8">
        <v>1303</v>
      </c>
      <c r="BF1304" s="6" t="str">
        <f t="shared" si="414"/>
        <v>insert into bitacoras_estatus (numero_expediente, numero_registro, representante, fecha_inicio, fecha_vencimiento, id_cliente, id_admin, id_bitacoras_estatus, id_estatus, id_clase, id_marca, created_at, updated_at) values('1632274','','HERMES GONZÁLEZ RASCÓN','2015-07-13','2025-07-13','481','2','1','1',35,671,'2015-07-13 00:00:00','2015-07-13 00:00:00');</v>
      </c>
      <c r="BG1304" s="6" t="str">
        <f t="shared" si="415"/>
        <v>insert into servicios_comentarios (comentario, id_admin, id_estatus, created_at, updated_at) values('CLASE 35 LLEGO ANTE EL 24 NOV 15 CONTESTADOS EL 22/1/2016, NEGATIVA RECIBIDA 15/8/2016',1,1303,'2015-07-13 00:00:00','2015-07-13 00:00:00');</v>
      </c>
      <c r="BH1304" s="6" t="str">
        <f t="shared" si="416"/>
        <v>insert into servicios_comentarios (comentario, id_admin, id_estatus, created_at, updated_at) values('4827733 CEL:6143429753',1,1303,'2015-07-13 00:00:00','2015-07-13 00:00:00');</v>
      </c>
      <c r="BI1304" s="137" t="str">
        <f t="shared" si="417"/>
        <v>update bitacoras_estatus set comprobacion_uso = 1, id_estatus=5 where id=1303;</v>
      </c>
      <c r="BJ1304" s="137" t="str">
        <f t="shared" si="418"/>
        <v>update bitacoras_estatus set numero_expediente = '1632274', numero_registro = '', id_estatus = 5, fecha_inicio = '2015-07-13', fecha_vencimiento ='2025-07-13', created_at ='2015-07-13 00:00:00', updated_at ='2015-07-13 00:00:00', id_clase=35, id_marca=671, id_cliente=481, vigencia = 0 where id =1303;</v>
      </c>
      <c r="BK1304" s="137" t="str">
        <f t="shared" si="419"/>
        <v>update bitacoras_estatus set id_estatus = 5 where id =1303;</v>
      </c>
    </row>
    <row r="1305" spans="1:63" ht="40">
      <c r="A1305" s="3">
        <v>1632266</v>
      </c>
      <c r="B1305" s="6"/>
      <c r="C1305" s="6" t="str">
        <f>IF(Tabla1[[#This Row],[No. REG.]]="","",1)</f>
        <v/>
      </c>
      <c r="D1305" s="3" t="s">
        <v>34</v>
      </c>
      <c r="E1305" s="3">
        <f>IF(Tabla1[[#This Row],[STATUS]]="","",VLOOKUP(D1305,Estatus!$A$2:$B$13,2,0))</f>
        <v>5</v>
      </c>
      <c r="F1305" s="3">
        <f>IF(Tabla1[[#This Row],[STATUS]]="","",VLOOKUP(D1305,Estatus!$A$2:$I$12,9,0))</f>
        <v>0</v>
      </c>
      <c r="G1305" s="12" t="s">
        <v>6468</v>
      </c>
      <c r="H1305" s="7">
        <v>42198</v>
      </c>
      <c r="I1305" s="80">
        <f t="shared" si="400"/>
        <v>2015</v>
      </c>
      <c r="J1305" s="80">
        <f t="shared" si="401"/>
        <v>7</v>
      </c>
      <c r="K1305" s="80">
        <f t="shared" si="402"/>
        <v>13</v>
      </c>
      <c r="L1305" s="80" t="str">
        <f t="shared" si="403"/>
        <v>07</v>
      </c>
      <c r="M1305" s="80">
        <f t="shared" si="404"/>
        <v>13</v>
      </c>
      <c r="N1305" s="80" t="str">
        <f t="shared" si="405"/>
        <v>'2015-07-13'</v>
      </c>
      <c r="O1305" s="80" t="str">
        <f t="shared" si="406"/>
        <v>'2015-07-13 00:00:00'</v>
      </c>
      <c r="P1305" s="7">
        <v>45851</v>
      </c>
      <c r="Q1305" s="80">
        <f t="shared" si="407"/>
        <v>2025</v>
      </c>
      <c r="R1305" s="80">
        <f t="shared" si="408"/>
        <v>7</v>
      </c>
      <c r="S1305" s="80">
        <f t="shared" si="409"/>
        <v>13</v>
      </c>
      <c r="T1305" s="80" t="str">
        <f t="shared" si="410"/>
        <v>07</v>
      </c>
      <c r="U1305" s="80">
        <f t="shared" si="411"/>
        <v>13</v>
      </c>
      <c r="V1305" s="80" t="str">
        <f t="shared" si="412"/>
        <v>'2025-07-13'</v>
      </c>
      <c r="W1305" s="80">
        <v>30</v>
      </c>
      <c r="X1305" s="80">
        <f t="shared" si="413"/>
        <v>30</v>
      </c>
      <c r="Y1305" s="3" t="s">
        <v>6469</v>
      </c>
      <c r="Z1305" s="124">
        <f>IFERROR(IF(Y1305="","null",VLOOKUP(Y1305,Marcas!$A$2:$C$2024,2,0)),"")</f>
        <v>746</v>
      </c>
      <c r="AA1305" s="3" t="s">
        <v>6469</v>
      </c>
      <c r="AB1305" s="3">
        <f>IFERROR(IF(AA1305="","",IF(AA1305="EMPORIO LEGAL",1,VLOOKUP(AA1305,Clientes!$A$2:$B$1190,2,0))),"")</f>
        <v>530</v>
      </c>
      <c r="AC1305" s="3">
        <f>IFERROR(IF(Tabla1[[#This Row],[id_control]]="null","",VLOOKUP(CONCATENATE(Tabla1[[#This Row],[CLIENTE]],"-",Tabla1[[#This Row],[id_control]]),Hoja1!$C$2:$D$1994,2,0)),"")</f>
        <v>1305</v>
      </c>
      <c r="AD1305" s="3" t="s">
        <v>6470</v>
      </c>
      <c r="AE1305" s="3"/>
      <c r="AF1305" s="3"/>
      <c r="AG1305" s="3"/>
      <c r="AH1305" s="3"/>
      <c r="AI1305" s="3"/>
      <c r="AJ1305" s="3"/>
      <c r="AK1305" s="3"/>
      <c r="AL1305" s="3">
        <v>6251216204</v>
      </c>
      <c r="AM1305" s="8"/>
      <c r="AN1305" s="8"/>
      <c r="AO1305" s="8"/>
      <c r="AP1305" s="8"/>
      <c r="AQ1305" s="8">
        <v>6143429753</v>
      </c>
      <c r="AR1305" s="8"/>
      <c r="AS1305" s="8"/>
      <c r="AT1305" s="8"/>
      <c r="AU1305" s="8"/>
      <c r="AV1305" s="8" t="s">
        <v>6471</v>
      </c>
      <c r="AW1305" s="8"/>
      <c r="AX1305" s="8"/>
      <c r="AY1305" s="8"/>
      <c r="AZ1305" s="8"/>
      <c r="BA1305" s="8"/>
      <c r="BB1305" s="8"/>
      <c r="BC1305" s="8"/>
      <c r="BD1305" s="8">
        <v>6251216204</v>
      </c>
      <c r="BE1305" s="8">
        <v>1304</v>
      </c>
      <c r="BF1305" s="6" t="str">
        <f t="shared" si="414"/>
        <v>insert into bitacoras_estatus (numero_expediente, numero_registro, representante, fecha_inicio, fecha_vencimiento, id_cliente, id_admin, id_bitacoras_estatus, id_estatus, id_clase, id_marca, created_at, updated_at) values('1632266','','RENDELL RUBEN REIMER PENNER Y IONNA JASIEL CUEVAS CLINGAN','2015-07-13','2025-07-13','530','2','1','1',30,746,'2015-07-13 00:00:00','2015-07-13 00:00:00');</v>
      </c>
      <c r="BG1305" s="6" t="str">
        <f t="shared" si="415"/>
        <v>insert into servicios_comentarios (comentario, id_admin, id_estatus, created_at, updated_at) values('CLASE 30 ATENRIORDAD RECIBIDA EL 26/1/2016 CONTESTADOS EL 28/3/2016. NEGATIVA RECIBIDA 6/10/16',1,1304,'2015-07-13 00:00:00','2015-07-13 00:00:00');</v>
      </c>
      <c r="BH1305" s="6" t="str">
        <f t="shared" si="416"/>
        <v>insert into servicios_comentarios (comentario, id_admin, id_estatus, created_at, updated_at) values('6251216204',1,1304,'2015-07-13 00:00:00','2015-07-13 00:00:00');</v>
      </c>
      <c r="BI1305" s="137" t="str">
        <f t="shared" si="417"/>
        <v>update bitacoras_estatus set comprobacion_uso = 1, id_estatus=5 where id=1304;</v>
      </c>
      <c r="BJ1305" s="137" t="str">
        <f t="shared" si="418"/>
        <v>update bitacoras_estatus set numero_expediente = '1632266', numero_registro = '', id_estatus = 5, fecha_inicio = '2015-07-13', fecha_vencimiento ='2025-07-13', created_at ='2015-07-13 00:00:00', updated_at ='2015-07-13 00:00:00', id_clase=30, id_marca=746, id_cliente=530, vigencia = 0 where id =1304;</v>
      </c>
      <c r="BK1305" s="137" t="str">
        <f t="shared" si="419"/>
        <v>update bitacoras_estatus set id_estatus = 5 where id =1304;</v>
      </c>
    </row>
    <row r="1306" spans="1:63" ht="27">
      <c r="A1306" s="3">
        <v>1632276</v>
      </c>
      <c r="B1306" s="3">
        <v>1581826</v>
      </c>
      <c r="C1306" s="3">
        <f>IF(Tabla1[[#This Row],[No. REG.]]="","",1)</f>
        <v>1</v>
      </c>
      <c r="D1306" s="3" t="s">
        <v>46</v>
      </c>
      <c r="E1306" s="3">
        <f>IF(Tabla1[[#This Row],[STATUS]]="","",VLOOKUP(D1306,Estatus!$A$2:$B$13,2,0))</f>
        <v>10</v>
      </c>
      <c r="F1306" s="3">
        <f>IF(Tabla1[[#This Row],[STATUS]]="","",VLOOKUP(D1306,Estatus!$A$2:$I$12,9,0))</f>
        <v>1</v>
      </c>
      <c r="G1306" s="12" t="s">
        <v>6472</v>
      </c>
      <c r="H1306" s="7">
        <v>42198</v>
      </c>
      <c r="I1306" s="80">
        <f t="shared" si="400"/>
        <v>2015</v>
      </c>
      <c r="J1306" s="80">
        <f t="shared" si="401"/>
        <v>7</v>
      </c>
      <c r="K1306" s="80">
        <f t="shared" si="402"/>
        <v>13</v>
      </c>
      <c r="L1306" s="80" t="str">
        <f t="shared" si="403"/>
        <v>07</v>
      </c>
      <c r="M1306" s="80">
        <f t="shared" si="404"/>
        <v>13</v>
      </c>
      <c r="N1306" s="80" t="str">
        <f t="shared" si="405"/>
        <v>'2015-07-13'</v>
      </c>
      <c r="O1306" s="80" t="str">
        <f t="shared" si="406"/>
        <v>'2015-07-13 00:00:00'</v>
      </c>
      <c r="P1306" s="7">
        <v>45851</v>
      </c>
      <c r="Q1306" s="80">
        <f t="shared" si="407"/>
        <v>2025</v>
      </c>
      <c r="R1306" s="80">
        <f t="shared" si="408"/>
        <v>7</v>
      </c>
      <c r="S1306" s="80">
        <f t="shared" si="409"/>
        <v>13</v>
      </c>
      <c r="T1306" s="80" t="str">
        <f t="shared" si="410"/>
        <v>07</v>
      </c>
      <c r="U1306" s="80">
        <f t="shared" si="411"/>
        <v>13</v>
      </c>
      <c r="V1306" s="80" t="str">
        <f t="shared" si="412"/>
        <v>'2025-07-13'</v>
      </c>
      <c r="W1306" s="80">
        <v>43</v>
      </c>
      <c r="X1306" s="80">
        <f t="shared" si="413"/>
        <v>43</v>
      </c>
      <c r="Y1306" s="3" t="s">
        <v>6473</v>
      </c>
      <c r="Z1306" s="124">
        <f>IFERROR(IF(Y1306="","null",VLOOKUP(Y1306,Marcas!$A$2:$C$2024,2,0)),"")</f>
        <v>1374</v>
      </c>
      <c r="AA1306" s="3" t="s">
        <v>6473</v>
      </c>
      <c r="AB1306" s="3">
        <f>IFERROR(IF(AA1306="","",IF(AA1306="EMPORIO LEGAL",1,VLOOKUP(AA1306,Clientes!$A$2:$B$1190,2,0))),"")</f>
        <v>981</v>
      </c>
      <c r="AC1306" s="3">
        <f>IFERROR(IF(Tabla1[[#This Row],[id_control]]="null","",VLOOKUP(CONCATENATE(Tabla1[[#This Row],[CLIENTE]],"-",Tabla1[[#This Row],[id_control]]),Hoja1!$C$2:$D$1994,2,0)),"")</f>
        <v>1306</v>
      </c>
      <c r="AD1306" s="3" t="s">
        <v>6474</v>
      </c>
      <c r="AE1306" s="3"/>
      <c r="AF1306" s="3"/>
      <c r="AG1306" s="3"/>
      <c r="AH1306" s="3"/>
      <c r="AI1306" s="3"/>
      <c r="AJ1306" s="3"/>
      <c r="AK1306" s="3"/>
      <c r="AL1306" s="3">
        <v>6146884461</v>
      </c>
      <c r="AM1306" s="8"/>
      <c r="AN1306" s="8"/>
      <c r="AO1306" s="8"/>
      <c r="AP1306" s="8"/>
      <c r="AQ1306" s="8" t="s">
        <v>6475</v>
      </c>
      <c r="AR1306" s="8"/>
      <c r="AS1306" s="8"/>
      <c r="AT1306" s="8"/>
      <c r="AU1306" s="8"/>
      <c r="AV1306" s="8" t="s">
        <v>6476</v>
      </c>
      <c r="AW1306" s="8" t="s">
        <v>6477</v>
      </c>
      <c r="AX1306" s="8"/>
      <c r="AY1306" s="8"/>
      <c r="AZ1306" s="8"/>
      <c r="BA1306" s="8"/>
      <c r="BB1306" s="8"/>
      <c r="BC1306" s="8"/>
      <c r="BD1306" s="8" t="s">
        <v>6478</v>
      </c>
      <c r="BE1306" s="8">
        <v>1305</v>
      </c>
      <c r="BF1306" s="6" t="str">
        <f t="shared" si="414"/>
        <v>insert into bitacoras_estatus (numero_expediente, numero_registro, representante, fecha_inicio, fecha_vencimiento, id_cliente, id_admin, id_bitacoras_estatus, id_estatus, id_clase, id_marca, created_at, updated_at) values('1632276','1581826','LETICIA PAMELA GORDILLO DE LA O Y LESLIE ALEJANDRA CARRASCO DE LA O','2015-07-13','2025-07-13','981','2','1','1',43,1374,'2015-07-13 00:00:00','2015-07-13 00:00:00');</v>
      </c>
      <c r="BG1306" s="6" t="str">
        <f t="shared" si="415"/>
        <v>insert into servicios_comentarios (comentario, id_admin, id_estatus, created_at, updated_at) values('CLASE 43 TITULO RECIBIDO EL 28 DIC TITULO ENTREGADO 28/6/2016',1,1305,'2015-07-13 00:00:00','2015-07-13 00:00:00');</v>
      </c>
      <c r="BH1306" s="6" t="str">
        <f t="shared" si="416"/>
        <v>insert into servicios_comentarios (comentario, id_admin, id_estatus, created_at, updated_at) values('6146884461 CEL:6141967538',1,1305,'2015-07-13 00:00:00','2015-07-13 00:00:00');</v>
      </c>
      <c r="BI1306" s="137" t="str">
        <f t="shared" si="417"/>
        <v>update bitacoras_estatus set comprobacion_uso = 1, id_estatus=10 where id=1305;</v>
      </c>
      <c r="BJ1306" s="137" t="str">
        <f t="shared" si="418"/>
        <v>update bitacoras_estatus set numero_expediente = '1632276', numero_registro = '1581826', id_estatus = 10, fecha_inicio = '2015-07-13', fecha_vencimiento ='2025-07-13', created_at ='2015-07-13 00:00:00', updated_at ='2015-07-13 00:00:00', id_clase=43, id_marca=1374, id_cliente=981, vigencia = 1 where id =1305;</v>
      </c>
      <c r="BK1306" s="137" t="str">
        <f t="shared" si="419"/>
        <v>update bitacoras_estatus set id_estatus = 10 where id =1305;</v>
      </c>
    </row>
    <row r="1307" spans="1:63" ht="27">
      <c r="A1307" s="3">
        <v>1636308</v>
      </c>
      <c r="B1307" s="3">
        <v>1581830</v>
      </c>
      <c r="C1307" s="3">
        <f>IF(Tabla1[[#This Row],[No. REG.]]="","",1)</f>
        <v>1</v>
      </c>
      <c r="D1307" s="3" t="s">
        <v>46</v>
      </c>
      <c r="E1307" s="3">
        <f>IF(Tabla1[[#This Row],[STATUS]]="","",VLOOKUP(D1307,Estatus!$A$2:$B$13,2,0))</f>
        <v>10</v>
      </c>
      <c r="F1307" s="3">
        <f>IF(Tabla1[[#This Row],[STATUS]]="","",VLOOKUP(D1307,Estatus!$A$2:$I$12,9,0))</f>
        <v>1</v>
      </c>
      <c r="G1307" s="12" t="s">
        <v>6479</v>
      </c>
      <c r="H1307" s="7">
        <v>42207</v>
      </c>
      <c r="I1307" s="80">
        <f t="shared" si="400"/>
        <v>2015</v>
      </c>
      <c r="J1307" s="80">
        <f t="shared" si="401"/>
        <v>7</v>
      </c>
      <c r="K1307" s="80">
        <f t="shared" si="402"/>
        <v>22</v>
      </c>
      <c r="L1307" s="80" t="str">
        <f t="shared" si="403"/>
        <v>07</v>
      </c>
      <c r="M1307" s="80">
        <f t="shared" si="404"/>
        <v>22</v>
      </c>
      <c r="N1307" s="80" t="str">
        <f t="shared" si="405"/>
        <v>'2015-07-22'</v>
      </c>
      <c r="O1307" s="80" t="str">
        <f t="shared" si="406"/>
        <v>'2015-07-22 00:00:00'</v>
      </c>
      <c r="P1307" s="7">
        <v>45860</v>
      </c>
      <c r="Q1307" s="80">
        <f t="shared" si="407"/>
        <v>2025</v>
      </c>
      <c r="R1307" s="80">
        <f t="shared" si="408"/>
        <v>7</v>
      </c>
      <c r="S1307" s="80">
        <f t="shared" si="409"/>
        <v>22</v>
      </c>
      <c r="T1307" s="80" t="str">
        <f t="shared" si="410"/>
        <v>07</v>
      </c>
      <c r="U1307" s="80">
        <f t="shared" si="411"/>
        <v>22</v>
      </c>
      <c r="V1307" s="80" t="str">
        <f t="shared" si="412"/>
        <v>'2025-07-22'</v>
      </c>
      <c r="W1307" s="80">
        <v>11</v>
      </c>
      <c r="X1307" s="80">
        <f t="shared" si="413"/>
        <v>11</v>
      </c>
      <c r="Y1307" s="3" t="s">
        <v>6480</v>
      </c>
      <c r="Z1307" s="124">
        <f>IFERROR(IF(Y1307="","null",VLOOKUP(Y1307,Marcas!$A$2:$C$2024,2,0)),"")</f>
        <v>1366</v>
      </c>
      <c r="AA1307" s="3" t="s">
        <v>6394</v>
      </c>
      <c r="AB1307" s="3">
        <f>IFERROR(IF(AA1307="","",IF(AA1307="EMPORIO LEGAL",1,VLOOKUP(AA1307,Clientes!$A$2:$B$1190,2,0))),"")</f>
        <v>970</v>
      </c>
      <c r="AC1307" s="3">
        <f>IFERROR(IF(Tabla1[[#This Row],[id_control]]="null","",VLOOKUP(CONCATENATE(Tabla1[[#This Row],[CLIENTE]],"-",Tabla1[[#This Row],[id_control]]),Hoja1!$C$2:$D$1994,2,0)),"")</f>
        <v>1307</v>
      </c>
      <c r="AD1307" s="3" t="s">
        <v>6481</v>
      </c>
      <c r="AE1307" s="3"/>
      <c r="AF1307" s="3"/>
      <c r="AG1307" s="3"/>
      <c r="AH1307" s="3"/>
      <c r="AI1307" s="3"/>
      <c r="AJ1307" s="3"/>
      <c r="AK1307" s="3"/>
      <c r="AL1307" s="3">
        <v>4927055</v>
      </c>
      <c r="AM1307" s="8"/>
      <c r="AN1307" s="8"/>
      <c r="AO1307" s="8"/>
      <c r="AP1307" s="8"/>
      <c r="AQ1307" s="8">
        <v>6141363969</v>
      </c>
      <c r="AR1307" s="8">
        <v>6141888483</v>
      </c>
      <c r="AS1307" s="8"/>
      <c r="AT1307" s="8"/>
      <c r="AU1307" s="8"/>
      <c r="AV1307" s="8" t="s">
        <v>6396</v>
      </c>
      <c r="AW1307" s="8"/>
      <c r="AX1307" s="8"/>
      <c r="AY1307" s="8"/>
      <c r="AZ1307" s="8"/>
      <c r="BA1307" s="8"/>
      <c r="BB1307" s="8"/>
      <c r="BC1307" s="8"/>
      <c r="BD1307" s="8" t="s">
        <v>6482</v>
      </c>
      <c r="BE1307" s="8">
        <v>1306</v>
      </c>
      <c r="BF1307" s="6" t="str">
        <f t="shared" si="414"/>
        <v>insert into bitacoras_estatus (numero_expediente, numero_registro, representante, fecha_inicio, fecha_vencimiento, id_cliente, id_admin, id_bitacoras_estatus, id_estatus, id_clase, id_marca, created_at, updated_at) values('1636308','1581830','JUAN JAVIER VERDUGO GARCIA','2015-07-22','2025-07-22','970','2','1','1',11,1366,'2015-07-22 00:00:00','2015-07-22 00:00:00');</v>
      </c>
      <c r="BG1307" s="6" t="str">
        <f t="shared" si="415"/>
        <v>insert into servicios_comentarios (comentario, id_admin, id_estatus, created_at, updated_at) values('CLASE 11 TITULO RECIBIDO EL 28 DIC 15. TITULO ENTREGADO 29 DIC 15',1,1306,'2015-07-22 00:00:00','2015-07-22 00:00:00');</v>
      </c>
      <c r="BH1307" s="6" t="str">
        <f t="shared" si="416"/>
        <v>insert into servicios_comentarios (comentario, id_admin, id_estatus, created_at, updated_at) values('4927055 CEL 6141888483 6141363969',1,1306,'2015-07-22 00:00:00','2015-07-22 00:00:00');</v>
      </c>
      <c r="BI1307" s="137" t="str">
        <f t="shared" si="417"/>
        <v>update bitacoras_estatus set comprobacion_uso = 1, id_estatus=10 where id=1306;</v>
      </c>
      <c r="BJ1307" s="137" t="str">
        <f t="shared" si="418"/>
        <v>update bitacoras_estatus set numero_expediente = '1636308', numero_registro = '1581830', id_estatus = 10, fecha_inicio = '2015-07-22', fecha_vencimiento ='2025-07-22', created_at ='2015-07-22 00:00:00', updated_at ='2015-07-22 00:00:00', id_clase=11, id_marca=1366, id_cliente=970, vigencia = 1 where id =1306;</v>
      </c>
      <c r="BK1307" s="137" t="str">
        <f t="shared" si="419"/>
        <v>update bitacoras_estatus set id_estatus = 10 where id =1306;</v>
      </c>
    </row>
    <row r="1308" spans="1:63" ht="40">
      <c r="A1308" s="3">
        <v>1636317</v>
      </c>
      <c r="B1308" s="3">
        <v>1577052</v>
      </c>
      <c r="C1308" s="3">
        <f>IF(Tabla1[[#This Row],[No. REG.]]="","",1)</f>
        <v>1</v>
      </c>
      <c r="D1308" s="3" t="s">
        <v>46</v>
      </c>
      <c r="E1308" s="3">
        <f>IF(Tabla1[[#This Row],[STATUS]]="","",VLOOKUP(D1308,Estatus!$A$2:$B$13,2,0))</f>
        <v>10</v>
      </c>
      <c r="F1308" s="3">
        <f>IF(Tabla1[[#This Row],[STATUS]]="","",VLOOKUP(D1308,Estatus!$A$2:$I$12,9,0))</f>
        <v>1</v>
      </c>
      <c r="G1308" s="12" t="s">
        <v>6483</v>
      </c>
      <c r="H1308" s="7">
        <v>42207</v>
      </c>
      <c r="I1308" s="80">
        <f t="shared" si="400"/>
        <v>2015</v>
      </c>
      <c r="J1308" s="80">
        <f t="shared" si="401"/>
        <v>7</v>
      </c>
      <c r="K1308" s="80">
        <f t="shared" si="402"/>
        <v>22</v>
      </c>
      <c r="L1308" s="80" t="str">
        <f t="shared" si="403"/>
        <v>07</v>
      </c>
      <c r="M1308" s="80">
        <f t="shared" si="404"/>
        <v>22</v>
      </c>
      <c r="N1308" s="80" t="str">
        <f t="shared" si="405"/>
        <v>'2015-07-22'</v>
      </c>
      <c r="O1308" s="80" t="str">
        <f t="shared" si="406"/>
        <v>'2015-07-22 00:00:00'</v>
      </c>
      <c r="P1308" s="7">
        <v>45860</v>
      </c>
      <c r="Q1308" s="80">
        <f t="shared" si="407"/>
        <v>2025</v>
      </c>
      <c r="R1308" s="80">
        <f t="shared" si="408"/>
        <v>7</v>
      </c>
      <c r="S1308" s="80">
        <f t="shared" si="409"/>
        <v>22</v>
      </c>
      <c r="T1308" s="80" t="str">
        <f t="shared" si="410"/>
        <v>07</v>
      </c>
      <c r="U1308" s="80">
        <f t="shared" si="411"/>
        <v>22</v>
      </c>
      <c r="V1308" s="80" t="str">
        <f t="shared" si="412"/>
        <v>'2025-07-22'</v>
      </c>
      <c r="W1308" s="80">
        <v>6</v>
      </c>
      <c r="X1308" s="80">
        <f t="shared" si="413"/>
        <v>6</v>
      </c>
      <c r="Y1308" s="12" t="s">
        <v>6484</v>
      </c>
      <c r="Z1308" s="125">
        <f>IFERROR(IF(Y1308="","null",VLOOKUP(Y1308,Marcas!$A$2:$C$2024,2,0)),"")</f>
        <v>1573</v>
      </c>
      <c r="AA1308" s="12" t="s">
        <v>6484</v>
      </c>
      <c r="AB1308" s="3">
        <f>IFERROR(IF(AA1308="","",IF(AA1308="EMPORIO LEGAL",1,VLOOKUP(AA1308,Clientes!$A$2:$B$1190,2,0))),"")</f>
        <v>1107</v>
      </c>
      <c r="AC1308" s="3">
        <f>IFERROR(IF(Tabla1[[#This Row],[id_control]]="null","",VLOOKUP(CONCATENATE(Tabla1[[#This Row],[CLIENTE]],"-",Tabla1[[#This Row],[id_control]]),Hoja1!$C$2:$D$1994,2,0)),"")</f>
        <v>1308</v>
      </c>
      <c r="AD1308" s="3" t="s">
        <v>6485</v>
      </c>
      <c r="AE1308" s="3"/>
      <c r="AF1308" s="3"/>
      <c r="AG1308" s="3"/>
      <c r="AH1308" s="3"/>
      <c r="AI1308" s="3"/>
      <c r="AJ1308" s="3"/>
      <c r="AK1308" s="3"/>
      <c r="AL1308" s="3">
        <v>62541043633</v>
      </c>
      <c r="AM1308" s="8"/>
      <c r="AN1308" s="8"/>
      <c r="AO1308" s="8"/>
      <c r="AP1308" s="8"/>
      <c r="AQ1308" s="8"/>
      <c r="AR1308" s="8"/>
      <c r="AS1308" s="8"/>
      <c r="AT1308" s="8"/>
      <c r="AU1308" s="8"/>
      <c r="AV1308" s="8" t="s">
        <v>6486</v>
      </c>
      <c r="AW1308" s="8"/>
      <c r="AX1308" s="8"/>
      <c r="AY1308" s="8"/>
      <c r="AZ1308" s="8"/>
      <c r="BA1308" s="8"/>
      <c r="BB1308" s="8"/>
      <c r="BC1308" s="8"/>
      <c r="BD1308" s="8">
        <v>62541043633</v>
      </c>
      <c r="BE1308" s="8">
        <v>1307</v>
      </c>
      <c r="BF1308" s="6" t="str">
        <f t="shared" si="414"/>
        <v>insert into bitacoras_estatus (numero_expediente, numero_registro, representante, fecha_inicio, fecha_vencimiento, id_cliente, id_admin, id_bitacoras_estatus, id_estatus, id_clase, id_marca, created_at, updated_at) values('1636317','1577052','JOHAN WIEBE NEUFELD','2015-07-22','2025-07-22','1107','2','1','1',6,1573,'2015-07-22 00:00:00','2015-07-22 00:00:00');</v>
      </c>
      <c r="BG1308" s="6" t="str">
        <f t="shared" si="415"/>
        <v>insert into servicios_comentarios (comentario, id_admin, id_estatus, created_at, updated_at) values('CLASE 6 TITULO RECIBIDO EL 28/12/2015. TITULO ENVIADO FEDEX 7/01/2016 GUIA #8053 3534 2300',1,1307,'2015-07-22 00:00:00','2015-07-22 00:00:00');</v>
      </c>
      <c r="BH1308" s="6" t="str">
        <f t="shared" si="416"/>
        <v>insert into servicios_comentarios (comentario, id_admin, id_estatus, created_at, updated_at) values('62541043633',1,1307,'2015-07-22 00:00:00','2015-07-22 00:00:00');</v>
      </c>
      <c r="BI1308" s="137" t="str">
        <f t="shared" si="417"/>
        <v>update bitacoras_estatus set comprobacion_uso = 1, id_estatus=10 where id=1307;</v>
      </c>
      <c r="BJ1308" s="137" t="str">
        <f t="shared" si="418"/>
        <v>update bitacoras_estatus set numero_expediente = '1636317', numero_registro = '1577052', id_estatus = 10, fecha_inicio = '2015-07-22', fecha_vencimiento ='2025-07-22', created_at ='2015-07-22 00:00:00', updated_at ='2015-07-22 00:00:00', id_clase=6, id_marca=1573, id_cliente=1107, vigencia = 1 where id =1307;</v>
      </c>
      <c r="BK1308" s="137" t="str">
        <f t="shared" si="419"/>
        <v>update bitacoras_estatus set id_estatus = 10 where id =1307;</v>
      </c>
    </row>
    <row r="1309" spans="1:63">
      <c r="A1309" s="3">
        <v>1636307</v>
      </c>
      <c r="B1309" s="3">
        <v>1577238</v>
      </c>
      <c r="C1309" s="3">
        <f>IF(Tabla1[[#This Row],[No. REG.]]="","",1)</f>
        <v>1</v>
      </c>
      <c r="D1309" s="3" t="s">
        <v>46</v>
      </c>
      <c r="E1309" s="3">
        <f>IF(Tabla1[[#This Row],[STATUS]]="","",VLOOKUP(D1309,Estatus!$A$2:$B$13,2,0))</f>
        <v>10</v>
      </c>
      <c r="F1309" s="3">
        <f>IF(Tabla1[[#This Row],[STATUS]]="","",VLOOKUP(D1309,Estatus!$A$2:$I$12,9,0))</f>
        <v>1</v>
      </c>
      <c r="G1309" s="12" t="s">
        <v>6487</v>
      </c>
      <c r="H1309" s="7">
        <v>42207</v>
      </c>
      <c r="I1309" s="80">
        <f t="shared" si="400"/>
        <v>2015</v>
      </c>
      <c r="J1309" s="80">
        <f t="shared" si="401"/>
        <v>7</v>
      </c>
      <c r="K1309" s="80">
        <f t="shared" si="402"/>
        <v>22</v>
      </c>
      <c r="L1309" s="80" t="str">
        <f t="shared" si="403"/>
        <v>07</v>
      </c>
      <c r="M1309" s="80">
        <f t="shared" si="404"/>
        <v>22</v>
      </c>
      <c r="N1309" s="80" t="str">
        <f t="shared" si="405"/>
        <v>'2015-07-22'</v>
      </c>
      <c r="O1309" s="80" t="str">
        <f t="shared" si="406"/>
        <v>'2015-07-22 00:00:00'</v>
      </c>
      <c r="P1309" s="7">
        <v>45860</v>
      </c>
      <c r="Q1309" s="80">
        <f t="shared" si="407"/>
        <v>2025</v>
      </c>
      <c r="R1309" s="80">
        <f t="shared" si="408"/>
        <v>7</v>
      </c>
      <c r="S1309" s="80">
        <f t="shared" si="409"/>
        <v>22</v>
      </c>
      <c r="T1309" s="80" t="str">
        <f t="shared" si="410"/>
        <v>07</v>
      </c>
      <c r="U1309" s="80">
        <f t="shared" si="411"/>
        <v>22</v>
      </c>
      <c r="V1309" s="80" t="str">
        <f t="shared" si="412"/>
        <v>'2025-07-22'</v>
      </c>
      <c r="W1309" s="80">
        <v>35</v>
      </c>
      <c r="X1309" s="80">
        <f t="shared" si="413"/>
        <v>35</v>
      </c>
      <c r="Y1309" s="3" t="s">
        <v>6488</v>
      </c>
      <c r="Z1309" s="124">
        <f>IFERROR(IF(Y1309="","null",VLOOKUP(Y1309,Marcas!$A$2:$C$2024,2,0)),"")</f>
        <v>67</v>
      </c>
      <c r="AA1309" s="3" t="s">
        <v>6489</v>
      </c>
      <c r="AB1309" s="3">
        <f>IFERROR(IF(AA1309="","",IF(AA1309="EMPORIO LEGAL",1,VLOOKUP(AA1309,Clientes!$A$2:$B$1190,2,0))),"")</f>
        <v>51</v>
      </c>
      <c r="AC1309" s="3">
        <f>IFERROR(IF(Tabla1[[#This Row],[id_control]]="null","",VLOOKUP(CONCATENATE(Tabla1[[#This Row],[CLIENTE]],"-",Tabla1[[#This Row],[id_control]]),Hoja1!$C$2:$D$1994,2,0)),"")</f>
        <v>1309</v>
      </c>
      <c r="AD1309" s="3" t="s">
        <v>6490</v>
      </c>
      <c r="AE1309" s="3"/>
      <c r="AF1309" s="3"/>
      <c r="AG1309" s="3"/>
      <c r="AH1309" s="3"/>
      <c r="AI1309" s="3"/>
      <c r="AJ1309" s="3"/>
      <c r="AK1309" s="3"/>
      <c r="AL1309" s="3">
        <v>4137163</v>
      </c>
      <c r="AM1309" s="8"/>
      <c r="AN1309" s="8"/>
      <c r="AO1309" s="8"/>
      <c r="AP1309" s="8"/>
      <c r="AQ1309" s="8">
        <v>6144846709</v>
      </c>
      <c r="AR1309" s="8"/>
      <c r="AS1309" s="8"/>
      <c r="AT1309" s="8"/>
      <c r="AU1309" s="8"/>
      <c r="AV1309" s="8" t="s">
        <v>6491</v>
      </c>
      <c r="AW1309" s="8"/>
      <c r="AX1309" s="8"/>
      <c r="AY1309" s="8"/>
      <c r="AZ1309" s="8"/>
      <c r="BA1309" s="8"/>
      <c r="BB1309" s="8"/>
      <c r="BC1309" s="8"/>
      <c r="BD1309" s="8" t="s">
        <v>6492</v>
      </c>
      <c r="BE1309" s="8">
        <v>1308</v>
      </c>
      <c r="BF1309" s="6" t="str">
        <f t="shared" si="414"/>
        <v>insert into bitacoras_estatus (numero_expediente, numero_registro, representante, fecha_inicio, fecha_vencimiento, id_cliente, id_admin, id_bitacoras_estatus, id_estatus, id_clase, id_marca, created_at, updated_at) values('1636307','1577238','SANDRA EUGENIA FLORES VALLINA','2015-07-22','2025-07-22','51','2','1','1',35,67,'2015-07-22 00:00:00','2015-07-22 00:00:00');</v>
      </c>
      <c r="BG1309" s="6" t="str">
        <f t="shared" si="415"/>
        <v>insert into servicios_comentarios (comentario, id_admin, id_estatus, created_at, updated_at) values('CLASE 35 TITULO ENTREGADO EL 9 FEB 16',1,1308,'2015-07-22 00:00:00','2015-07-22 00:00:00');</v>
      </c>
      <c r="BH1309" s="6" t="str">
        <f t="shared" si="416"/>
        <v>insert into servicios_comentarios (comentario, id_admin, id_estatus, created_at, updated_at) values('4137163 CEL 6144846709',1,1308,'2015-07-22 00:00:00','2015-07-22 00:00:00');</v>
      </c>
      <c r="BI1309" s="137" t="str">
        <f t="shared" si="417"/>
        <v>update bitacoras_estatus set comprobacion_uso = 1, id_estatus=10 where id=1308;</v>
      </c>
      <c r="BJ1309" s="137" t="str">
        <f t="shared" si="418"/>
        <v>update bitacoras_estatus set numero_expediente = '1636307', numero_registro = '1577238', id_estatus = 10, fecha_inicio = '2015-07-22', fecha_vencimiento ='2025-07-22', created_at ='2015-07-22 00:00:00', updated_at ='2015-07-22 00:00:00', id_clase=35, id_marca=67, id_cliente=51, vigencia = 1 where id =1308;</v>
      </c>
      <c r="BK1309" s="137" t="str">
        <f t="shared" si="419"/>
        <v>update bitacoras_estatus set id_estatus = 10 where id =1308;</v>
      </c>
    </row>
    <row r="1310" spans="1:63" ht="27">
      <c r="A1310" s="3">
        <v>1636305</v>
      </c>
      <c r="B1310" s="3">
        <v>1577236</v>
      </c>
      <c r="C1310" s="3">
        <f>IF(Tabla1[[#This Row],[No. REG.]]="","",1)</f>
        <v>1</v>
      </c>
      <c r="D1310" s="3" t="s">
        <v>46</v>
      </c>
      <c r="E1310" s="3">
        <f>IF(Tabla1[[#This Row],[STATUS]]="","",VLOOKUP(D1310,Estatus!$A$2:$B$13,2,0))</f>
        <v>10</v>
      </c>
      <c r="F1310" s="3">
        <f>IF(Tabla1[[#This Row],[STATUS]]="","",VLOOKUP(D1310,Estatus!$A$2:$I$12,9,0))</f>
        <v>1</v>
      </c>
      <c r="G1310" s="12" t="s">
        <v>6493</v>
      </c>
      <c r="H1310" s="7">
        <v>42207</v>
      </c>
      <c r="I1310" s="80">
        <f t="shared" si="400"/>
        <v>2015</v>
      </c>
      <c r="J1310" s="80">
        <f t="shared" si="401"/>
        <v>7</v>
      </c>
      <c r="K1310" s="80">
        <f t="shared" si="402"/>
        <v>22</v>
      </c>
      <c r="L1310" s="80" t="str">
        <f t="shared" si="403"/>
        <v>07</v>
      </c>
      <c r="M1310" s="80">
        <f t="shared" si="404"/>
        <v>22</v>
      </c>
      <c r="N1310" s="80" t="str">
        <f t="shared" si="405"/>
        <v>'2015-07-22'</v>
      </c>
      <c r="O1310" s="80" t="str">
        <f t="shared" si="406"/>
        <v>'2015-07-22 00:00:00'</v>
      </c>
      <c r="P1310" s="7">
        <v>45860</v>
      </c>
      <c r="Q1310" s="80">
        <f t="shared" si="407"/>
        <v>2025</v>
      </c>
      <c r="R1310" s="80">
        <f t="shared" si="408"/>
        <v>7</v>
      </c>
      <c r="S1310" s="80">
        <f t="shared" si="409"/>
        <v>22</v>
      </c>
      <c r="T1310" s="80" t="str">
        <f t="shared" si="410"/>
        <v>07</v>
      </c>
      <c r="U1310" s="80">
        <f t="shared" si="411"/>
        <v>22</v>
      </c>
      <c r="V1310" s="80" t="str">
        <f t="shared" si="412"/>
        <v>'2025-07-22'</v>
      </c>
      <c r="W1310" s="80">
        <v>35</v>
      </c>
      <c r="X1310" s="80">
        <f t="shared" si="413"/>
        <v>35</v>
      </c>
      <c r="Y1310" s="3" t="s">
        <v>6494</v>
      </c>
      <c r="Z1310" s="124">
        <f>IFERROR(IF(Y1310="","null",VLOOKUP(Y1310,Marcas!$A$2:$C$2024,2,0)),"")</f>
        <v>321</v>
      </c>
      <c r="AA1310" s="3" t="s">
        <v>3348</v>
      </c>
      <c r="AB1310" s="3">
        <f>IFERROR(IF(AA1310="","",IF(AA1310="EMPORIO LEGAL",1,VLOOKUP(AA1310,Clientes!$A$2:$B$1190,2,0))),"")</f>
        <v>484</v>
      </c>
      <c r="AC1310" s="3">
        <f>IFERROR(IF(Tabla1[[#This Row],[id_control]]="null","",VLOOKUP(CONCATENATE(Tabla1[[#This Row],[CLIENTE]],"-",Tabla1[[#This Row],[id_control]]),Hoja1!$C$2:$D$1994,2,0)),"")</f>
        <v>1310</v>
      </c>
      <c r="AD1310" s="3" t="s">
        <v>6495</v>
      </c>
      <c r="AE1310" s="3"/>
      <c r="AF1310" s="3"/>
      <c r="AG1310" s="3"/>
      <c r="AH1310" s="3"/>
      <c r="AI1310" s="3"/>
      <c r="AJ1310" s="3"/>
      <c r="AK1310" s="3"/>
      <c r="AL1310" s="3">
        <v>4255253</v>
      </c>
      <c r="AM1310" s="8"/>
      <c r="AN1310" s="8"/>
      <c r="AO1310" s="8"/>
      <c r="AP1310" s="8"/>
      <c r="AQ1310" s="8">
        <v>6142202508</v>
      </c>
      <c r="AR1310" s="8"/>
      <c r="AS1310" s="8"/>
      <c r="AT1310" s="8"/>
      <c r="AU1310" s="8"/>
      <c r="AV1310" s="8" t="s">
        <v>1609</v>
      </c>
      <c r="AW1310" s="8"/>
      <c r="AX1310" s="8"/>
      <c r="AY1310" s="8"/>
      <c r="AZ1310" s="8"/>
      <c r="BA1310" s="8"/>
      <c r="BB1310" s="8"/>
      <c r="BC1310" s="8"/>
      <c r="BD1310" s="8" t="s">
        <v>6496</v>
      </c>
      <c r="BE1310" s="8">
        <v>1309</v>
      </c>
      <c r="BF1310" s="6" t="str">
        <f t="shared" si="414"/>
        <v>insert into bitacoras_estatus (numero_expediente, numero_registro, representante, fecha_inicio, fecha_vencimiento, id_cliente, id_admin, id_bitacoras_estatus, id_estatus, id_clase, id_marca, created_at, updated_at) values('1636305','1577236','HECTOR MAURICIO MUÑOZ FRESCAS','2015-07-22','2025-07-22','484','2','1','1',35,321,'2015-07-22 00:00:00','2015-07-22 00:00:00');</v>
      </c>
      <c r="BG1310" s="6" t="str">
        <f t="shared" si="415"/>
        <v>insert into servicios_comentarios (comentario, id_admin, id_estatus, created_at, updated_at) values('CLASE35 TITULO RECIBIDO EL 4 FEB 16 TITULO ENTREGADO EL 8 FEBRERO DEL 2016',1,1309,'2015-07-22 00:00:00','2015-07-22 00:00:00');</v>
      </c>
      <c r="BH1310" s="6" t="str">
        <f t="shared" si="416"/>
        <v>insert into servicios_comentarios (comentario, id_admin, id_estatus, created_at, updated_at) values('4255253 CEL 6142202508',1,1309,'2015-07-22 00:00:00','2015-07-22 00:00:00');</v>
      </c>
      <c r="BI1310" s="137" t="str">
        <f t="shared" si="417"/>
        <v>update bitacoras_estatus set comprobacion_uso = 1, id_estatus=10 where id=1309;</v>
      </c>
      <c r="BJ1310" s="137" t="str">
        <f t="shared" si="418"/>
        <v>update bitacoras_estatus set numero_expediente = '1636305', numero_registro = '1577236', id_estatus = 10, fecha_inicio = '2015-07-22', fecha_vencimiento ='2025-07-22', created_at ='2015-07-22 00:00:00', updated_at ='2015-07-22 00:00:00', id_clase=35, id_marca=321, id_cliente=484, vigencia = 1 where id =1309;</v>
      </c>
      <c r="BK1310" s="137" t="str">
        <f t="shared" si="419"/>
        <v>update bitacoras_estatus set id_estatus = 10 where id =1309;</v>
      </c>
    </row>
    <row r="1311" spans="1:63" ht="27">
      <c r="A1311" s="3">
        <v>1636304</v>
      </c>
      <c r="B1311" s="3">
        <v>1589341</v>
      </c>
      <c r="C1311" s="3">
        <f>IF(Tabla1[[#This Row],[No. REG.]]="","",1)</f>
        <v>1</v>
      </c>
      <c r="D1311" s="3" t="s">
        <v>46</v>
      </c>
      <c r="E1311" s="3">
        <f>IF(Tabla1[[#This Row],[STATUS]]="","",VLOOKUP(D1311,Estatus!$A$2:$B$13,2,0))</f>
        <v>10</v>
      </c>
      <c r="F1311" s="3">
        <f>IF(Tabla1[[#This Row],[STATUS]]="","",VLOOKUP(D1311,Estatus!$A$2:$I$12,9,0))</f>
        <v>1</v>
      </c>
      <c r="G1311" s="12" t="s">
        <v>6497</v>
      </c>
      <c r="H1311" s="7">
        <v>42207</v>
      </c>
      <c r="I1311" s="80">
        <f t="shared" si="400"/>
        <v>2015</v>
      </c>
      <c r="J1311" s="80">
        <f t="shared" si="401"/>
        <v>7</v>
      </c>
      <c r="K1311" s="80">
        <f t="shared" si="402"/>
        <v>22</v>
      </c>
      <c r="L1311" s="80" t="str">
        <f t="shared" si="403"/>
        <v>07</v>
      </c>
      <c r="M1311" s="80">
        <f t="shared" si="404"/>
        <v>22</v>
      </c>
      <c r="N1311" s="80" t="str">
        <f t="shared" si="405"/>
        <v>'2015-07-22'</v>
      </c>
      <c r="O1311" s="80" t="str">
        <f t="shared" si="406"/>
        <v>'2015-07-22 00:00:00'</v>
      </c>
      <c r="P1311" s="7">
        <v>45860</v>
      </c>
      <c r="Q1311" s="80">
        <f t="shared" si="407"/>
        <v>2025</v>
      </c>
      <c r="R1311" s="80">
        <f t="shared" si="408"/>
        <v>7</v>
      </c>
      <c r="S1311" s="80">
        <f t="shared" si="409"/>
        <v>22</v>
      </c>
      <c r="T1311" s="80" t="str">
        <f t="shared" si="410"/>
        <v>07</v>
      </c>
      <c r="U1311" s="80">
        <f t="shared" si="411"/>
        <v>22</v>
      </c>
      <c r="V1311" s="80" t="str">
        <f t="shared" si="412"/>
        <v>'2025-07-22'</v>
      </c>
      <c r="W1311" s="80">
        <v>37</v>
      </c>
      <c r="X1311" s="80">
        <f t="shared" si="413"/>
        <v>37</v>
      </c>
      <c r="Y1311" s="3" t="s">
        <v>6498</v>
      </c>
      <c r="Z1311" s="124">
        <f>IFERROR(IF(Y1311="","null",VLOOKUP(Y1311,Marcas!$A$2:$C$2024,2,0)),"")</f>
        <v>864</v>
      </c>
      <c r="AA1311" s="3" t="s">
        <v>6498</v>
      </c>
      <c r="AB1311" s="3">
        <f>IFERROR(IF(AA1311="","",IF(AA1311="EMPORIO LEGAL",1,VLOOKUP(AA1311,Clientes!$A$2:$B$1190,2,0))),"")</f>
        <v>615</v>
      </c>
      <c r="AC1311" s="3">
        <f>IFERROR(IF(Tabla1[[#This Row],[id_control]]="null","",VLOOKUP(CONCATENATE(Tabla1[[#This Row],[CLIENTE]],"-",Tabla1[[#This Row],[id_control]]),Hoja1!$C$2:$D$1994,2,0)),"")</f>
        <v>1311</v>
      </c>
      <c r="AD1311" s="3" t="s">
        <v>6499</v>
      </c>
      <c r="AE1311" s="3"/>
      <c r="AF1311" s="3"/>
      <c r="AG1311" s="3"/>
      <c r="AH1311" s="3"/>
      <c r="AI1311" s="3"/>
      <c r="AJ1311" s="3"/>
      <c r="AK1311" s="3"/>
      <c r="AL1311" s="3">
        <v>4137137</v>
      </c>
      <c r="AM1311" s="8"/>
      <c r="AN1311" s="8"/>
      <c r="AO1311" s="8"/>
      <c r="AP1311" s="8"/>
      <c r="AQ1311" s="8">
        <v>61444270403</v>
      </c>
      <c r="AR1311" s="8"/>
      <c r="AS1311" s="8"/>
      <c r="AT1311" s="8"/>
      <c r="AU1311" s="8"/>
      <c r="AV1311" s="8" t="s">
        <v>6500</v>
      </c>
      <c r="AW1311" s="8"/>
      <c r="AX1311" s="8"/>
      <c r="AY1311" s="8"/>
      <c r="AZ1311" s="8"/>
      <c r="BA1311" s="8"/>
      <c r="BB1311" s="8"/>
      <c r="BC1311" s="8"/>
      <c r="BD1311" s="8" t="s">
        <v>6501</v>
      </c>
      <c r="BE1311" s="8">
        <v>1310</v>
      </c>
      <c r="BF1311" s="6" t="str">
        <f t="shared" si="414"/>
        <v>insert into bitacoras_estatus (numero_expediente, numero_registro, representante, fecha_inicio, fecha_vencimiento, id_cliente, id_admin, id_bitacoras_estatus, id_estatus, id_clase, id_marca, created_at, updated_at) values('1636304','1589341','LCI INTERNACIONAL S.A de C.V','2015-07-22','2025-07-22','615','2','1','1',37,864,'2015-07-22 00:00:00','2015-07-22 00:00:00');</v>
      </c>
      <c r="BG1311" s="6" t="str">
        <f t="shared" si="415"/>
        <v>insert into servicios_comentarios (comentario, id_admin, id_estatus, created_at, updated_at) values('CLASE37 TITULO RECIBIDO EL 4 FEB 16 titulo ENTREGADO EL 5 DE FEB 16',1,1310,'2015-07-22 00:00:00','2015-07-22 00:00:00');</v>
      </c>
      <c r="BH1311" s="6" t="str">
        <f t="shared" si="416"/>
        <v>insert into servicios_comentarios (comentario, id_admin, id_estatus, created_at, updated_at) values('4137137 CEL 61444270403',1,1310,'2015-07-22 00:00:00','2015-07-22 00:00:00');</v>
      </c>
      <c r="BI1311" s="137" t="str">
        <f t="shared" si="417"/>
        <v>update bitacoras_estatus set comprobacion_uso = 1, id_estatus=10 where id=1310;</v>
      </c>
      <c r="BJ1311" s="137" t="str">
        <f t="shared" si="418"/>
        <v>update bitacoras_estatus set numero_expediente = '1636304', numero_registro = '1589341', id_estatus = 10, fecha_inicio = '2015-07-22', fecha_vencimiento ='2025-07-22', created_at ='2015-07-22 00:00:00', updated_at ='2015-07-22 00:00:00', id_clase=37, id_marca=864, id_cliente=615, vigencia = 1 where id =1310;</v>
      </c>
      <c r="BK1311" s="137" t="str">
        <f t="shared" si="419"/>
        <v>update bitacoras_estatus set id_estatus = 10 where id =1310;</v>
      </c>
    </row>
    <row r="1312" spans="1:63" ht="40">
      <c r="A1312" s="3">
        <v>1636302</v>
      </c>
      <c r="B1312" s="6"/>
      <c r="C1312" s="6" t="str">
        <f>IF(Tabla1[[#This Row],[No. REG.]]="","",1)</f>
        <v/>
      </c>
      <c r="D1312" s="3" t="s">
        <v>34</v>
      </c>
      <c r="E1312" s="3">
        <f>IF(Tabla1[[#This Row],[STATUS]]="","",VLOOKUP(D1312,Estatus!$A$2:$B$13,2,0))</f>
        <v>5</v>
      </c>
      <c r="F1312" s="3">
        <f>IF(Tabla1[[#This Row],[STATUS]]="","",VLOOKUP(D1312,Estatus!$A$2:$I$12,9,0))</f>
        <v>0</v>
      </c>
      <c r="G1312" s="12" t="s">
        <v>6502</v>
      </c>
      <c r="H1312" s="7">
        <v>42207</v>
      </c>
      <c r="I1312" s="80">
        <f t="shared" si="400"/>
        <v>2015</v>
      </c>
      <c r="J1312" s="80">
        <f t="shared" si="401"/>
        <v>7</v>
      </c>
      <c r="K1312" s="80">
        <f t="shared" si="402"/>
        <v>22</v>
      </c>
      <c r="L1312" s="80" t="str">
        <f t="shared" si="403"/>
        <v>07</v>
      </c>
      <c r="M1312" s="80">
        <f t="shared" si="404"/>
        <v>22</v>
      </c>
      <c r="N1312" s="80" t="str">
        <f t="shared" si="405"/>
        <v>'2015-07-22'</v>
      </c>
      <c r="O1312" s="80" t="str">
        <f t="shared" si="406"/>
        <v>'2015-07-22 00:00:00'</v>
      </c>
      <c r="P1312" s="7">
        <v>45860</v>
      </c>
      <c r="Q1312" s="80">
        <f t="shared" si="407"/>
        <v>2025</v>
      </c>
      <c r="R1312" s="80">
        <f t="shared" si="408"/>
        <v>7</v>
      </c>
      <c r="S1312" s="80">
        <f t="shared" si="409"/>
        <v>22</v>
      </c>
      <c r="T1312" s="80" t="str">
        <f t="shared" si="410"/>
        <v>07</v>
      </c>
      <c r="U1312" s="80">
        <f t="shared" si="411"/>
        <v>22</v>
      </c>
      <c r="V1312" s="80" t="str">
        <f t="shared" si="412"/>
        <v>'2025-07-22'</v>
      </c>
      <c r="W1312" s="80">
        <v>30</v>
      </c>
      <c r="X1312" s="80">
        <f t="shared" si="413"/>
        <v>30</v>
      </c>
      <c r="Y1312" s="3" t="s">
        <v>6503</v>
      </c>
      <c r="Z1312" s="124">
        <f>IFERROR(IF(Y1312="","null",VLOOKUP(Y1312,Marcas!$A$2:$C$2024,2,0)),"")</f>
        <v>903</v>
      </c>
      <c r="AA1312" s="3" t="s">
        <v>6503</v>
      </c>
      <c r="AB1312" s="3">
        <f>IFERROR(IF(AA1312="","",IF(AA1312="EMPORIO LEGAL",1,VLOOKUP(AA1312,Clientes!$A$2:$B$1190,2,0))),"")</f>
        <v>644</v>
      </c>
      <c r="AC1312" s="3">
        <f>IFERROR(IF(Tabla1[[#This Row],[id_control]]="null","",VLOOKUP(CONCATENATE(Tabla1[[#This Row],[CLIENTE]],"-",Tabla1[[#This Row],[id_control]]),Hoja1!$C$2:$D$1994,2,0)),"")</f>
        <v>1312</v>
      </c>
      <c r="AD1312" s="3" t="s">
        <v>6504</v>
      </c>
      <c r="AE1312" s="3"/>
      <c r="AF1312" s="3"/>
      <c r="AG1312" s="3"/>
      <c r="AH1312" s="3"/>
      <c r="AI1312" s="3"/>
      <c r="AJ1312" s="3"/>
      <c r="AK1312" s="3"/>
      <c r="AL1312" s="3">
        <v>4148168</v>
      </c>
      <c r="AM1312" s="8"/>
      <c r="AN1312" s="8"/>
      <c r="AO1312" s="8"/>
      <c r="AP1312" s="8"/>
      <c r="AQ1312" s="8">
        <v>6144279879</v>
      </c>
      <c r="AR1312" s="8"/>
      <c r="AS1312" s="8"/>
      <c r="AT1312" s="8"/>
      <c r="AU1312" s="8"/>
      <c r="AV1312" s="8" t="s">
        <v>6505</v>
      </c>
      <c r="AW1312" s="8"/>
      <c r="AX1312" s="8"/>
      <c r="AY1312" s="8"/>
      <c r="AZ1312" s="8"/>
      <c r="BA1312" s="8"/>
      <c r="BB1312" s="8"/>
      <c r="BC1312" s="8"/>
      <c r="BD1312" s="8" t="s">
        <v>6506</v>
      </c>
      <c r="BE1312" s="8">
        <v>1311</v>
      </c>
      <c r="BF1312" s="6" t="str">
        <f t="shared" si="414"/>
        <v>insert into bitacoras_estatus (numero_expediente, numero_registro, representante, fecha_inicio, fecha_vencimiento, id_cliente, id_admin, id_bitacoras_estatus, id_estatus, id_clase, id_marca, created_at, updated_at) values('1636302','','GABRIELA LUCIA VALDEZ LOPEZ','2015-07-22','2025-07-22','644','2','1','1',30,903,'2015-07-22 00:00:00','2015-07-22 00:00:00');</v>
      </c>
      <c r="BG1312" s="6" t="str">
        <f t="shared" si="415"/>
        <v>insert into servicios_comentarios (comentario, id_admin, id_estatus, created_at, updated_at) values('CLASE30 ANTE.. LLEGO EL 24 NOV CONTESTADOS EL 22/1/2016, NEGATIVA RECIBIDA 15/8/2016',1,1311,'2015-07-22 00:00:00','2015-07-22 00:00:00');</v>
      </c>
      <c r="BH1312" s="6" t="str">
        <f t="shared" si="416"/>
        <v>insert into servicios_comentarios (comentario, id_admin, id_estatus, created_at, updated_at) values('4148168 CEL 6144279879',1,1311,'2015-07-22 00:00:00','2015-07-22 00:00:00');</v>
      </c>
      <c r="BI1312" s="137" t="str">
        <f t="shared" si="417"/>
        <v>update bitacoras_estatus set comprobacion_uso = 1, id_estatus=5 where id=1311;</v>
      </c>
      <c r="BJ1312" s="137" t="str">
        <f t="shared" si="418"/>
        <v>update bitacoras_estatus set numero_expediente = '1636302', numero_registro = '', id_estatus = 5, fecha_inicio = '2015-07-22', fecha_vencimiento ='2025-07-22', created_at ='2015-07-22 00:00:00', updated_at ='2015-07-22 00:00:00', id_clase=30, id_marca=903, id_cliente=644, vigencia = 0 where id =1311;</v>
      </c>
      <c r="BK1312" s="137" t="str">
        <f t="shared" si="419"/>
        <v>update bitacoras_estatus set id_estatus = 5 where id =1311;</v>
      </c>
    </row>
    <row r="1313" spans="1:63" ht="27">
      <c r="A1313" s="3">
        <v>1636303</v>
      </c>
      <c r="B1313" s="3">
        <v>1577235</v>
      </c>
      <c r="C1313" s="3">
        <f>IF(Tabla1[[#This Row],[No. REG.]]="","",1)</f>
        <v>1</v>
      </c>
      <c r="D1313" s="3" t="s">
        <v>46</v>
      </c>
      <c r="E1313" s="3">
        <f>IF(Tabla1[[#This Row],[STATUS]]="","",VLOOKUP(D1313,Estatus!$A$2:$B$13,2,0))</f>
        <v>10</v>
      </c>
      <c r="F1313" s="3">
        <f>IF(Tabla1[[#This Row],[STATUS]]="","",VLOOKUP(D1313,Estatus!$A$2:$I$12,9,0))</f>
        <v>1</v>
      </c>
      <c r="G1313" s="12" t="s">
        <v>6507</v>
      </c>
      <c r="H1313" s="7">
        <v>42207</v>
      </c>
      <c r="I1313" s="80">
        <f t="shared" si="400"/>
        <v>2015</v>
      </c>
      <c r="J1313" s="80">
        <f t="shared" si="401"/>
        <v>7</v>
      </c>
      <c r="K1313" s="80">
        <f t="shared" si="402"/>
        <v>22</v>
      </c>
      <c r="L1313" s="80" t="str">
        <f t="shared" si="403"/>
        <v>07</v>
      </c>
      <c r="M1313" s="80">
        <f t="shared" si="404"/>
        <v>22</v>
      </c>
      <c r="N1313" s="80" t="str">
        <f t="shared" si="405"/>
        <v>'2015-07-22'</v>
      </c>
      <c r="O1313" s="80" t="str">
        <f t="shared" si="406"/>
        <v>'2015-07-22 00:00:00'</v>
      </c>
      <c r="P1313" s="7">
        <v>45860</v>
      </c>
      <c r="Q1313" s="80">
        <f t="shared" si="407"/>
        <v>2025</v>
      </c>
      <c r="R1313" s="80">
        <f t="shared" si="408"/>
        <v>7</v>
      </c>
      <c r="S1313" s="80">
        <f t="shared" si="409"/>
        <v>22</v>
      </c>
      <c r="T1313" s="80" t="str">
        <f t="shared" si="410"/>
        <v>07</v>
      </c>
      <c r="U1313" s="80">
        <f t="shared" si="411"/>
        <v>22</v>
      </c>
      <c r="V1313" s="80" t="str">
        <f t="shared" si="412"/>
        <v>'2025-07-22'</v>
      </c>
      <c r="W1313" s="80">
        <v>35</v>
      </c>
      <c r="X1313" s="80">
        <f t="shared" si="413"/>
        <v>35</v>
      </c>
      <c r="Y1313" s="3" t="s">
        <v>6508</v>
      </c>
      <c r="Z1313" s="124">
        <f>IFERROR(IF(Y1313="","null",VLOOKUP(Y1313,Marcas!$A$2:$C$2024,2,0)),"")</f>
        <v>904</v>
      </c>
      <c r="AA1313" s="3" t="s">
        <v>6503</v>
      </c>
      <c r="AB1313" s="3">
        <f>IFERROR(IF(AA1313="","",IF(AA1313="EMPORIO LEGAL",1,VLOOKUP(AA1313,Clientes!$A$2:$B$1190,2,0))),"")</f>
        <v>644</v>
      </c>
      <c r="AC1313" s="3">
        <f>IFERROR(IF(Tabla1[[#This Row],[id_control]]="null","",VLOOKUP(CONCATENATE(Tabla1[[#This Row],[CLIENTE]],"-",Tabla1[[#This Row],[id_control]]),Hoja1!$C$2:$D$1994,2,0)),"")</f>
        <v>1313</v>
      </c>
      <c r="AD1313" s="3" t="s">
        <v>6504</v>
      </c>
      <c r="AE1313" s="3"/>
      <c r="AF1313" s="3"/>
      <c r="AG1313" s="3"/>
      <c r="AH1313" s="3"/>
      <c r="AI1313" s="3"/>
      <c r="AJ1313" s="3"/>
      <c r="AK1313" s="3"/>
      <c r="AL1313" s="3">
        <v>4148168</v>
      </c>
      <c r="AM1313" s="8"/>
      <c r="AN1313" s="8"/>
      <c r="AO1313" s="8"/>
      <c r="AP1313" s="8"/>
      <c r="AQ1313" s="8">
        <v>6144279879</v>
      </c>
      <c r="AR1313" s="8"/>
      <c r="AS1313" s="8"/>
      <c r="AT1313" s="8"/>
      <c r="AU1313" s="8"/>
      <c r="AV1313" s="8" t="s">
        <v>6505</v>
      </c>
      <c r="AW1313" s="8"/>
      <c r="AX1313" s="8"/>
      <c r="AY1313" s="8"/>
      <c r="AZ1313" s="8"/>
      <c r="BA1313" s="8"/>
      <c r="BB1313" s="8"/>
      <c r="BC1313" s="8"/>
      <c r="BD1313" s="8" t="s">
        <v>6506</v>
      </c>
      <c r="BE1313" s="8">
        <v>1312</v>
      </c>
      <c r="BF1313" s="6" t="str">
        <f t="shared" si="414"/>
        <v>insert into bitacoras_estatus (numero_expediente, numero_registro, representante, fecha_inicio, fecha_vencimiento, id_cliente, id_admin, id_bitacoras_estatus, id_estatus, id_clase, id_marca, created_at, updated_at) values('1636303','1577235','GABRIELA LUCIA VALDEZ LOPEZ','2015-07-22','2025-07-22','644','2','1','1',35,904,'2015-07-22 00:00:00','2015-07-22 00:00:00');</v>
      </c>
      <c r="BG1313" s="6" t="str">
        <f t="shared" si="415"/>
        <v>insert into servicios_comentarios (comentario, id_admin, id_estatus, created_at, updated_at) values('CLASE 35 TITULO RECIBIDO EL 4 FEB TITULO ENTREGADO EL 8 DE FEB 16',1,1312,'2015-07-22 00:00:00','2015-07-22 00:00:00');</v>
      </c>
      <c r="BH1313" s="6" t="str">
        <f t="shared" si="416"/>
        <v>insert into servicios_comentarios (comentario, id_admin, id_estatus, created_at, updated_at) values('4148168 CEL 6144279879',1,1312,'2015-07-22 00:00:00','2015-07-22 00:00:00');</v>
      </c>
      <c r="BI1313" s="137" t="str">
        <f t="shared" si="417"/>
        <v>update bitacoras_estatus set comprobacion_uso = 1, id_estatus=10 where id=1312;</v>
      </c>
      <c r="BJ1313" s="137" t="str">
        <f t="shared" si="418"/>
        <v>update bitacoras_estatus set numero_expediente = '1636303', numero_registro = '1577235', id_estatus = 10, fecha_inicio = '2015-07-22', fecha_vencimiento ='2025-07-22', created_at ='2015-07-22 00:00:00', updated_at ='2015-07-22 00:00:00', id_clase=35, id_marca=904, id_cliente=644, vigencia = 1 where id =1312;</v>
      </c>
      <c r="BK1313" s="137" t="str">
        <f t="shared" si="419"/>
        <v>update bitacoras_estatus set id_estatus = 10 where id =1312;</v>
      </c>
    </row>
    <row r="1314" spans="1:63" ht="40">
      <c r="A1314" s="3">
        <v>1636319</v>
      </c>
      <c r="B1314" s="6"/>
      <c r="C1314" s="6" t="str">
        <f>IF(Tabla1[[#This Row],[No. REG.]]="","",1)</f>
        <v/>
      </c>
      <c r="D1314" s="3" t="s">
        <v>34</v>
      </c>
      <c r="E1314" s="3">
        <f>IF(Tabla1[[#This Row],[STATUS]]="","",VLOOKUP(D1314,Estatus!$A$2:$B$13,2,0))</f>
        <v>5</v>
      </c>
      <c r="F1314" s="3">
        <f>IF(Tabla1[[#This Row],[STATUS]]="","",VLOOKUP(D1314,Estatus!$A$2:$I$12,9,0))</f>
        <v>0</v>
      </c>
      <c r="G1314" s="12" t="s">
        <v>6509</v>
      </c>
      <c r="H1314" s="7">
        <v>42207</v>
      </c>
      <c r="I1314" s="80">
        <f t="shared" si="400"/>
        <v>2015</v>
      </c>
      <c r="J1314" s="80">
        <f t="shared" si="401"/>
        <v>7</v>
      </c>
      <c r="K1314" s="80">
        <f t="shared" si="402"/>
        <v>22</v>
      </c>
      <c r="L1314" s="80" t="str">
        <f t="shared" si="403"/>
        <v>07</v>
      </c>
      <c r="M1314" s="80">
        <f t="shared" si="404"/>
        <v>22</v>
      </c>
      <c r="N1314" s="80" t="str">
        <f t="shared" si="405"/>
        <v>'2015-07-22'</v>
      </c>
      <c r="O1314" s="80" t="str">
        <f t="shared" si="406"/>
        <v>'2015-07-22 00:00:00'</v>
      </c>
      <c r="P1314" s="7">
        <v>45860</v>
      </c>
      <c r="Q1314" s="80">
        <f t="shared" si="407"/>
        <v>2025</v>
      </c>
      <c r="R1314" s="80">
        <f t="shared" si="408"/>
        <v>7</v>
      </c>
      <c r="S1314" s="80">
        <f t="shared" si="409"/>
        <v>22</v>
      </c>
      <c r="T1314" s="80" t="str">
        <f t="shared" si="410"/>
        <v>07</v>
      </c>
      <c r="U1314" s="80">
        <f t="shared" si="411"/>
        <v>22</v>
      </c>
      <c r="V1314" s="80" t="str">
        <f t="shared" si="412"/>
        <v>'2025-07-22'</v>
      </c>
      <c r="W1314" s="80"/>
      <c r="X1314" s="80" t="str">
        <f t="shared" si="413"/>
        <v>null</v>
      </c>
      <c r="Y1314" s="12" t="s">
        <v>6484</v>
      </c>
      <c r="Z1314" s="125">
        <f>IFERROR(IF(Y1314="","null",VLOOKUP(Y1314,Marcas!$A$2:$C$2024,2,0)),"")</f>
        <v>1573</v>
      </c>
      <c r="AA1314" s="12" t="s">
        <v>6484</v>
      </c>
      <c r="AB1314" s="3">
        <f>IFERROR(IF(AA1314="","",IF(AA1314="EMPORIO LEGAL",1,VLOOKUP(AA1314,Clientes!$A$2:$B$1190,2,0))),"")</f>
        <v>1107</v>
      </c>
      <c r="AC1314" s="3">
        <f>IFERROR(IF(Tabla1[[#This Row],[id_control]]="null","",VLOOKUP(CONCATENATE(Tabla1[[#This Row],[CLIENTE]],"-",Tabla1[[#This Row],[id_control]]),Hoja1!$C$2:$D$1994,2,0)),"")</f>
        <v>1308</v>
      </c>
      <c r="AD1314" s="3" t="s">
        <v>6485</v>
      </c>
      <c r="AE1314" s="3"/>
      <c r="AF1314" s="3"/>
      <c r="AG1314" s="3"/>
      <c r="AH1314" s="3"/>
      <c r="AI1314" s="3"/>
      <c r="AJ1314" s="3"/>
      <c r="AK1314" s="3"/>
      <c r="AL1314" s="3">
        <v>62541043633</v>
      </c>
      <c r="AM1314" s="8"/>
      <c r="AN1314" s="8"/>
      <c r="AO1314" s="8"/>
      <c r="AP1314" s="8"/>
      <c r="AQ1314" s="8"/>
      <c r="AR1314" s="8"/>
      <c r="AS1314" s="8"/>
      <c r="AT1314" s="8"/>
      <c r="AU1314" s="8"/>
      <c r="AV1314" s="8" t="s">
        <v>6486</v>
      </c>
      <c r="AW1314" s="8"/>
      <c r="AX1314" s="8"/>
      <c r="AY1314" s="8"/>
      <c r="AZ1314" s="8"/>
      <c r="BA1314" s="8"/>
      <c r="BB1314" s="8"/>
      <c r="BC1314" s="8"/>
      <c r="BD1314" s="8">
        <v>62541043633</v>
      </c>
      <c r="BE1314" s="8">
        <v>1313</v>
      </c>
      <c r="BF1314" s="6" t="str">
        <f t="shared" si="414"/>
        <v>insert into bitacoras_estatus (numero_expediente, numero_registro, representante, fecha_inicio, fecha_vencimiento, id_cliente, id_admin, id_bitacoras_estatus, id_estatus, id_clase, id_marca, created_at, updated_at) values('1636319','','JOHAN WIEBE NEUFELD','2015-07-22','2025-07-22','1107','2','1','1',null,1573,'2015-07-22 00:00:00','2015-07-22 00:00:00');</v>
      </c>
      <c r="BG1314" s="6" t="str">
        <f t="shared" si="415"/>
        <v>insert into servicios_comentarios (comentario, id_admin, id_estatus, created_at, updated_at) values('CL12 CANT LLEGO EL 24 NOV 2015 CONTESTADOS EL 22/01/2016, NEGATIVA RECIBIDA 15/8/16',1,1313,'2015-07-22 00:00:00','2015-07-22 00:00:00');</v>
      </c>
      <c r="BH1314" s="6" t="str">
        <f t="shared" si="416"/>
        <v>insert into servicios_comentarios (comentario, id_admin, id_estatus, created_at, updated_at) values('62541043633',1,1313,'2015-07-22 00:00:00','2015-07-22 00:00:00');</v>
      </c>
      <c r="BI1314" s="137" t="str">
        <f t="shared" si="417"/>
        <v>update bitacoras_estatus set comprobacion_uso = 1, id_estatus=5 where id=1313;</v>
      </c>
      <c r="BJ1314" s="137" t="str">
        <f t="shared" si="418"/>
        <v>update bitacoras_estatus set numero_expediente = '1636319', numero_registro = '', id_estatus = 5, fecha_inicio = '2015-07-22', fecha_vencimiento ='2025-07-22', created_at ='2015-07-22 00:00:00', updated_at ='2015-07-22 00:00:00', id_clase=null, id_marca=1573, id_cliente=1107, vigencia = 0 where id =1313;</v>
      </c>
      <c r="BK1314" s="137" t="str">
        <f t="shared" si="419"/>
        <v>update bitacoras_estatus set id_estatus = 5 where id =1313;</v>
      </c>
    </row>
    <row r="1315" spans="1:63" ht="40">
      <c r="A1315" s="3">
        <v>1636320</v>
      </c>
      <c r="B1315" s="6"/>
      <c r="C1315" s="6" t="str">
        <f>IF(Tabla1[[#This Row],[No. REG.]]="","",1)</f>
        <v/>
      </c>
      <c r="D1315" s="3" t="s">
        <v>34</v>
      </c>
      <c r="E1315" s="3">
        <f>IF(Tabla1[[#This Row],[STATUS]]="","",VLOOKUP(D1315,Estatus!$A$2:$B$13,2,0))</f>
        <v>5</v>
      </c>
      <c r="F1315" s="3">
        <f>IF(Tabla1[[#This Row],[STATUS]]="","",VLOOKUP(D1315,Estatus!$A$2:$I$12,9,0))</f>
        <v>0</v>
      </c>
      <c r="G1315" s="12" t="s">
        <v>6510</v>
      </c>
      <c r="H1315" s="7">
        <v>42207</v>
      </c>
      <c r="I1315" s="80">
        <f t="shared" si="400"/>
        <v>2015</v>
      </c>
      <c r="J1315" s="80">
        <f t="shared" si="401"/>
        <v>7</v>
      </c>
      <c r="K1315" s="80">
        <f t="shared" si="402"/>
        <v>22</v>
      </c>
      <c r="L1315" s="80" t="str">
        <f t="shared" si="403"/>
        <v>07</v>
      </c>
      <c r="M1315" s="80">
        <f t="shared" si="404"/>
        <v>22</v>
      </c>
      <c r="N1315" s="80" t="str">
        <f t="shared" si="405"/>
        <v>'2015-07-22'</v>
      </c>
      <c r="O1315" s="80" t="str">
        <f t="shared" si="406"/>
        <v>'2015-07-22 00:00:00'</v>
      </c>
      <c r="P1315" s="7">
        <v>45860</v>
      </c>
      <c r="Q1315" s="80">
        <f t="shared" si="407"/>
        <v>2025</v>
      </c>
      <c r="R1315" s="80">
        <f t="shared" si="408"/>
        <v>7</v>
      </c>
      <c r="S1315" s="80">
        <f t="shared" si="409"/>
        <v>22</v>
      </c>
      <c r="T1315" s="80" t="str">
        <f t="shared" si="410"/>
        <v>07</v>
      </c>
      <c r="U1315" s="80">
        <f t="shared" si="411"/>
        <v>22</v>
      </c>
      <c r="V1315" s="80" t="str">
        <f t="shared" si="412"/>
        <v>'2025-07-22'</v>
      </c>
      <c r="W1315" s="80"/>
      <c r="X1315" s="80" t="str">
        <f t="shared" si="413"/>
        <v>null</v>
      </c>
      <c r="Y1315" s="12" t="s">
        <v>6484</v>
      </c>
      <c r="Z1315" s="125">
        <f>IFERROR(IF(Y1315="","null",VLOOKUP(Y1315,Marcas!$A$2:$C$2024,2,0)),"")</f>
        <v>1573</v>
      </c>
      <c r="AA1315" s="12" t="s">
        <v>6484</v>
      </c>
      <c r="AB1315" s="3">
        <f>IFERROR(IF(AA1315="","",IF(AA1315="EMPORIO LEGAL",1,VLOOKUP(AA1315,Clientes!$A$2:$B$1190,2,0))),"")</f>
        <v>1107</v>
      </c>
      <c r="AC1315" s="3">
        <f>IFERROR(IF(Tabla1[[#This Row],[id_control]]="null","",VLOOKUP(CONCATENATE(Tabla1[[#This Row],[CLIENTE]],"-",Tabla1[[#This Row],[id_control]]),Hoja1!$C$2:$D$1994,2,0)),"")</f>
        <v>1308</v>
      </c>
      <c r="AD1315" s="3" t="s">
        <v>6485</v>
      </c>
      <c r="AE1315" s="3"/>
      <c r="AF1315" s="3"/>
      <c r="AG1315" s="3"/>
      <c r="AH1315" s="3"/>
      <c r="AI1315" s="3"/>
      <c r="AJ1315" s="3"/>
      <c r="AK1315" s="3"/>
      <c r="AL1315" s="3">
        <v>62541043633</v>
      </c>
      <c r="AM1315" s="8"/>
      <c r="AN1315" s="8"/>
      <c r="AO1315" s="8"/>
      <c r="AP1315" s="8"/>
      <c r="AQ1315" s="8"/>
      <c r="AR1315" s="8"/>
      <c r="AS1315" s="8"/>
      <c r="AT1315" s="8"/>
      <c r="AU1315" s="8"/>
      <c r="AV1315" s="8" t="s">
        <v>6486</v>
      </c>
      <c r="AW1315" s="8"/>
      <c r="AX1315" s="8"/>
      <c r="AY1315" s="8"/>
      <c r="AZ1315" s="8"/>
      <c r="BA1315" s="8"/>
      <c r="BB1315" s="8"/>
      <c r="BC1315" s="8"/>
      <c r="BD1315" s="8">
        <v>62541043633</v>
      </c>
      <c r="BE1315" s="8">
        <v>1314</v>
      </c>
      <c r="BF1315" s="6" t="str">
        <f t="shared" si="414"/>
        <v>insert into bitacoras_estatus (numero_expediente, numero_registro, representante, fecha_inicio, fecha_vencimiento, id_cliente, id_admin, id_bitacoras_estatus, id_estatus, id_clase, id_marca, created_at, updated_at) values('1636320','','JOHAN WIEBE NEUFELD','2015-07-22','2025-07-22','1107','2','1','1',null,1573,'2015-07-22 00:00:00','2015-07-22 00:00:00');</v>
      </c>
      <c r="BG1315" s="6" t="str">
        <f t="shared" si="415"/>
        <v>insert into servicios_comentarios (comentario, id_admin, id_estatus, created_at, updated_at) values('CL 35 ANTERIORIDAD LLEGO EL 24 NOV 2015 CONTESTADOS EL 22/1/2016, NEGATIVA RECIBIDA 15/8/16',1,1314,'2015-07-22 00:00:00','2015-07-22 00:00:00');</v>
      </c>
      <c r="BH1315" s="6" t="str">
        <f t="shared" si="416"/>
        <v>insert into servicios_comentarios (comentario, id_admin, id_estatus, created_at, updated_at) values('62541043633',1,1314,'2015-07-22 00:00:00','2015-07-22 00:00:00');</v>
      </c>
      <c r="BI1315" s="137" t="str">
        <f t="shared" si="417"/>
        <v>update bitacoras_estatus set comprobacion_uso = 1, id_estatus=5 where id=1314;</v>
      </c>
      <c r="BJ1315" s="137" t="str">
        <f t="shared" si="418"/>
        <v>update bitacoras_estatus set numero_expediente = '1636320', numero_registro = '', id_estatus = 5, fecha_inicio = '2015-07-22', fecha_vencimiento ='2025-07-22', created_at ='2015-07-22 00:00:00', updated_at ='2015-07-22 00:00:00', id_clase=null, id_marca=1573, id_cliente=1107, vigencia = 0 where id =1314;</v>
      </c>
      <c r="BK1315" s="137" t="str">
        <f t="shared" si="419"/>
        <v>update bitacoras_estatus set id_estatus = 5 where id =1314;</v>
      </c>
    </row>
    <row r="1316" spans="1:63" ht="27">
      <c r="A1316" s="3">
        <v>734028</v>
      </c>
      <c r="B1316" s="3">
        <v>937227</v>
      </c>
      <c r="C1316" s="3">
        <f>IF(Tabla1[[#This Row],[No. REG.]]="","",1)</f>
        <v>1</v>
      </c>
      <c r="D1316" s="3" t="s">
        <v>46</v>
      </c>
      <c r="E1316" s="3">
        <f>IF(Tabla1[[#This Row],[STATUS]]="","",VLOOKUP(D1316,Estatus!$A$2:$B$13,2,0))</f>
        <v>10</v>
      </c>
      <c r="F1316" s="3">
        <f>IF(Tabla1[[#This Row],[STATUS]]="","",VLOOKUP(D1316,Estatus!$A$2:$I$12,9,0))</f>
        <v>1</v>
      </c>
      <c r="G1316" s="12" t="s">
        <v>6511</v>
      </c>
      <c r="H1316" s="7">
        <v>42225</v>
      </c>
      <c r="I1316" s="80">
        <f t="shared" si="400"/>
        <v>2015</v>
      </c>
      <c r="J1316" s="80">
        <f t="shared" si="401"/>
        <v>8</v>
      </c>
      <c r="K1316" s="80">
        <f t="shared" si="402"/>
        <v>9</v>
      </c>
      <c r="L1316" s="80" t="str">
        <f t="shared" si="403"/>
        <v>08</v>
      </c>
      <c r="M1316" s="80" t="str">
        <f t="shared" si="404"/>
        <v>09</v>
      </c>
      <c r="N1316" s="80" t="str">
        <f t="shared" si="405"/>
        <v>'2015-08-09'</v>
      </c>
      <c r="O1316" s="80" t="str">
        <f t="shared" si="406"/>
        <v>'2015-08-09 00:00:00'</v>
      </c>
      <c r="P1316" s="7">
        <v>45878</v>
      </c>
      <c r="Q1316" s="80">
        <f t="shared" si="407"/>
        <v>2025</v>
      </c>
      <c r="R1316" s="80">
        <f t="shared" si="408"/>
        <v>8</v>
      </c>
      <c r="S1316" s="80">
        <f t="shared" si="409"/>
        <v>9</v>
      </c>
      <c r="T1316" s="80" t="str">
        <f t="shared" si="410"/>
        <v>08</v>
      </c>
      <c r="U1316" s="80" t="str">
        <f t="shared" si="411"/>
        <v>09</v>
      </c>
      <c r="V1316" s="80" t="str">
        <f t="shared" si="412"/>
        <v>'2025-08-09'</v>
      </c>
      <c r="W1316" s="80">
        <v>32</v>
      </c>
      <c r="X1316" s="80">
        <f t="shared" si="413"/>
        <v>32</v>
      </c>
      <c r="Y1316" s="3" t="s">
        <v>6512</v>
      </c>
      <c r="Z1316" s="124">
        <f>IFERROR(IF(Y1316="","null",VLOOKUP(Y1316,Marcas!$A$2:$C$2024,2,0)),"")</f>
        <v>787</v>
      </c>
      <c r="AA1316" s="3" t="s">
        <v>5413</v>
      </c>
      <c r="AB1316" s="3">
        <f>IFERROR(IF(AA1316="","",IF(AA1316="EMPORIO LEGAL",1,VLOOKUP(AA1316,Clientes!$A$2:$B$1190,2,0))),"")</f>
        <v>91</v>
      </c>
      <c r="AC1316" s="3">
        <f>IFERROR(IF(Tabla1[[#This Row],[id_control]]="null","",VLOOKUP(CONCATENATE(Tabla1[[#This Row],[CLIENTE]],"-",Tabla1[[#This Row],[id_control]]),Hoja1!$C$2:$D$1994,2,0)),"")</f>
        <v>1316</v>
      </c>
      <c r="AD1316" s="3" t="s">
        <v>6513</v>
      </c>
      <c r="AE1316" s="8" t="s">
        <v>6514</v>
      </c>
      <c r="AF1316" s="3"/>
      <c r="AG1316" s="3"/>
      <c r="AH1316" s="3"/>
      <c r="AI1316" s="3"/>
      <c r="AJ1316" s="3"/>
      <c r="AK1316" s="3"/>
      <c r="AL1316" s="3">
        <v>6144191950</v>
      </c>
      <c r="AM1316" s="6"/>
      <c r="AN1316" s="6"/>
      <c r="AO1316" s="6"/>
      <c r="AP1316" s="6"/>
      <c r="AQ1316" s="8" t="s">
        <v>6515</v>
      </c>
      <c r="AR1316" s="6"/>
      <c r="AS1316" s="6"/>
      <c r="AT1316" s="6"/>
      <c r="AU1316" s="6"/>
      <c r="AV1316" s="6" t="s">
        <v>5416</v>
      </c>
      <c r="AW1316" s="6"/>
      <c r="AX1316" s="6"/>
      <c r="AY1316" s="6"/>
      <c r="AZ1316" s="6"/>
      <c r="BA1316" s="6"/>
      <c r="BB1316" s="6"/>
      <c r="BC1316" s="6"/>
      <c r="BD1316" s="6" t="s">
        <v>6516</v>
      </c>
      <c r="BE1316" s="8">
        <v>1315</v>
      </c>
      <c r="BF1316" s="6" t="str">
        <f t="shared" si="414"/>
        <v>insert into bitacoras_estatus (numero_expediente, numero_registro, representante, fecha_inicio, fecha_vencimiento, id_cliente, id_admin, id_bitacoras_estatus, id_estatus, id_clase, id_marca, created_at, updated_at) values('734028','937227','MARIO ANTONIO CHAVEZ CHAVEZ','2015-08-09','2025-08-09','91','2','1','1',32,787,'2015-08-09 00:00:00','2015-08-09 00:00:00');</v>
      </c>
      <c r="BG1316" s="6" t="str">
        <f t="shared" si="415"/>
        <v>insert into servicios_comentarios (comentario, id_admin, id_estatus, created_at, updated_at) values('CLASE 32 /RENOVACIÓN RECIBIDA 18 AGOSTO DE 2015',1,1315,'2015-08-09 00:00:00','2015-08-09 00:00:00');</v>
      </c>
      <c r="BH1316" s="6" t="str">
        <f t="shared" si="416"/>
        <v>insert into servicios_comentarios (comentario, id_admin, id_estatus, created_at, updated_at) values('CONTACTO: LUIS MARIO CHAVEZ DOMÍNGUEZ 6144191950 CEL:6144271291',1,1315,'2015-08-09 00:00:00','2015-08-09 00:00:00');</v>
      </c>
      <c r="BI1316" s="137" t="str">
        <f t="shared" si="417"/>
        <v>update bitacoras_estatus set comprobacion_uso = 1, id_estatus=10 where id=1315;</v>
      </c>
      <c r="BJ1316" s="137" t="str">
        <f t="shared" si="418"/>
        <v>update bitacoras_estatus set numero_expediente = '734028', numero_registro = '937227', id_estatus = 10, fecha_inicio = '2015-08-09', fecha_vencimiento ='2025-08-09', created_at ='2015-08-09 00:00:00', updated_at ='2015-08-09 00:00:00', id_clase=32, id_marca=787, id_cliente=91, vigencia = 1 where id =1315;</v>
      </c>
      <c r="BK1316" s="137" t="str">
        <f t="shared" si="419"/>
        <v>update bitacoras_estatus set id_estatus = 10 where id =1315;</v>
      </c>
    </row>
    <row r="1317" spans="1:63" ht="27">
      <c r="A1317" s="3">
        <v>1644903</v>
      </c>
      <c r="B1317" s="3">
        <v>1580408</v>
      </c>
      <c r="C1317" s="3">
        <f>IF(Tabla1[[#This Row],[No. REG.]]="","",1)</f>
        <v>1</v>
      </c>
      <c r="D1317" s="3" t="s">
        <v>46</v>
      </c>
      <c r="E1317" s="3">
        <f>IF(Tabla1[[#This Row],[STATUS]]="","",VLOOKUP(D1317,Estatus!$A$2:$B$13,2,0))</f>
        <v>10</v>
      </c>
      <c r="F1317" s="3">
        <f>IF(Tabla1[[#This Row],[STATUS]]="","",VLOOKUP(D1317,Estatus!$A$2:$I$12,9,0))</f>
        <v>1</v>
      </c>
      <c r="G1317" s="12" t="s">
        <v>6517</v>
      </c>
      <c r="H1317" s="7">
        <v>42229</v>
      </c>
      <c r="I1317" s="80">
        <f t="shared" si="400"/>
        <v>2015</v>
      </c>
      <c r="J1317" s="80">
        <f t="shared" si="401"/>
        <v>8</v>
      </c>
      <c r="K1317" s="80">
        <f t="shared" si="402"/>
        <v>13</v>
      </c>
      <c r="L1317" s="80" t="str">
        <f t="shared" si="403"/>
        <v>08</v>
      </c>
      <c r="M1317" s="80">
        <f t="shared" si="404"/>
        <v>13</v>
      </c>
      <c r="N1317" s="80" t="str">
        <f t="shared" si="405"/>
        <v>'2015-08-13'</v>
      </c>
      <c r="O1317" s="80" t="str">
        <f t="shared" si="406"/>
        <v>'2015-08-13 00:00:00'</v>
      </c>
      <c r="P1317" s="7">
        <v>45882</v>
      </c>
      <c r="Q1317" s="80">
        <f t="shared" si="407"/>
        <v>2025</v>
      </c>
      <c r="R1317" s="80">
        <f t="shared" si="408"/>
        <v>8</v>
      </c>
      <c r="S1317" s="80">
        <f t="shared" si="409"/>
        <v>13</v>
      </c>
      <c r="T1317" s="80" t="str">
        <f t="shared" si="410"/>
        <v>08</v>
      </c>
      <c r="U1317" s="80">
        <f t="shared" si="411"/>
        <v>13</v>
      </c>
      <c r="V1317" s="80" t="str">
        <f t="shared" si="412"/>
        <v>'2025-08-13'</v>
      </c>
      <c r="W1317" s="80">
        <v>35</v>
      </c>
      <c r="X1317" s="80">
        <f t="shared" si="413"/>
        <v>35</v>
      </c>
      <c r="Y1317" s="12" t="s">
        <v>6518</v>
      </c>
      <c r="Z1317" s="125">
        <f>IFERROR(IF(Y1317="","null",VLOOKUP(Y1317,Marcas!$A$2:$C$2024,2,0)),"")</f>
        <v>285</v>
      </c>
      <c r="AA1317" s="3" t="s">
        <v>6518</v>
      </c>
      <c r="AB1317" s="3">
        <f>IFERROR(IF(AA1317="","",IF(AA1317="EMPORIO LEGAL",1,VLOOKUP(AA1317,Clientes!$A$2:$B$1190,2,0))),"")</f>
        <v>192</v>
      </c>
      <c r="AC1317" s="3">
        <f>IFERROR(IF(Tabla1[[#This Row],[id_control]]="null","",VLOOKUP(CONCATENATE(Tabla1[[#This Row],[CLIENTE]],"-",Tabla1[[#This Row],[id_control]]),Hoja1!$C$2:$D$1994,2,0)),"")</f>
        <v>1317</v>
      </c>
      <c r="AD1317" s="3" t="s">
        <v>6519</v>
      </c>
      <c r="AE1317" s="3"/>
      <c r="AF1317" s="3"/>
      <c r="AG1317" s="3"/>
      <c r="AH1317" s="3"/>
      <c r="AI1317" s="3"/>
      <c r="AJ1317" s="3"/>
      <c r="AK1317" s="3"/>
      <c r="AL1317" s="3">
        <v>4154808</v>
      </c>
      <c r="AM1317" s="8"/>
      <c r="AN1317" s="8"/>
      <c r="AO1317" s="8"/>
      <c r="AP1317" s="8"/>
      <c r="AQ1317" s="8">
        <v>6141761526</v>
      </c>
      <c r="AR1317" s="8"/>
      <c r="AS1317" s="8"/>
      <c r="AT1317" s="8"/>
      <c r="AU1317" s="8"/>
      <c r="AV1317" s="8" t="s">
        <v>6520</v>
      </c>
      <c r="AW1317" s="8"/>
      <c r="AX1317" s="8"/>
      <c r="AY1317" s="8"/>
      <c r="AZ1317" s="8"/>
      <c r="BA1317" s="8"/>
      <c r="BB1317" s="8"/>
      <c r="BC1317" s="8"/>
      <c r="BD1317" s="8" t="s">
        <v>6521</v>
      </c>
      <c r="BE1317" s="8">
        <v>1316</v>
      </c>
      <c r="BF1317" s="6" t="str">
        <f t="shared" si="414"/>
        <v>insert into bitacoras_estatus (numero_expediente, numero_registro, representante, fecha_inicio, fecha_vencimiento, id_cliente, id_admin, id_bitacoras_estatus, id_estatus, id_clase, id_marca, created_at, updated_at) values('1644903','1580408','VERONICA TORRES ANAYA','2015-08-13','2025-08-13','192','2','1','1',35,285,'2015-08-13 00:00:00','2015-08-13 00:00:00');</v>
      </c>
      <c r="BG1317" s="6" t="str">
        <f t="shared" si="415"/>
        <v>insert into servicios_comentarios (comentario, id_admin, id_estatus, created_at, updated_at) values('CLASE 35 TITULO RECIBIDO EL 24/11/15, TITULO ENTREGADO 15/12/2105',1,1316,'2015-08-13 00:00:00','2015-08-13 00:00:00');</v>
      </c>
      <c r="BH1317" s="6" t="str">
        <f t="shared" si="416"/>
        <v>insert into servicios_comentarios (comentario, id_admin, id_estatus, created_at, updated_at) values('4154808 6141761526',1,1316,'2015-08-13 00:00:00','2015-08-13 00:00:00');</v>
      </c>
      <c r="BI1317" s="137" t="str">
        <f t="shared" si="417"/>
        <v>update bitacoras_estatus set comprobacion_uso = 1, id_estatus=10 where id=1316;</v>
      </c>
      <c r="BJ1317" s="137" t="str">
        <f t="shared" si="418"/>
        <v>update bitacoras_estatus set numero_expediente = '1644903', numero_registro = '1580408', id_estatus = 10, fecha_inicio = '2015-08-13', fecha_vencimiento ='2025-08-13', created_at ='2015-08-13 00:00:00', updated_at ='2015-08-13 00:00:00', id_clase=35, id_marca=285, id_cliente=192, vigencia = 1 where id =1316;</v>
      </c>
      <c r="BK1317" s="137" t="str">
        <f t="shared" si="419"/>
        <v>update bitacoras_estatus set id_estatus = 10 where id =1316;</v>
      </c>
    </row>
    <row r="1318" spans="1:63" ht="27">
      <c r="A1318" s="3">
        <v>1644899</v>
      </c>
      <c r="B1318" s="3">
        <v>1580798</v>
      </c>
      <c r="C1318" s="3">
        <f>IF(Tabla1[[#This Row],[No. REG.]]="","",1)</f>
        <v>1</v>
      </c>
      <c r="D1318" s="3" t="s">
        <v>46</v>
      </c>
      <c r="E1318" s="3">
        <f>IF(Tabla1[[#This Row],[STATUS]]="","",VLOOKUP(D1318,Estatus!$A$2:$B$13,2,0))</f>
        <v>10</v>
      </c>
      <c r="F1318" s="3">
        <f>IF(Tabla1[[#This Row],[STATUS]]="","",VLOOKUP(D1318,Estatus!$A$2:$I$12,9,0))</f>
        <v>1</v>
      </c>
      <c r="G1318" s="12" t="s">
        <v>6522</v>
      </c>
      <c r="H1318" s="7">
        <v>42229</v>
      </c>
      <c r="I1318" s="80">
        <f t="shared" si="400"/>
        <v>2015</v>
      </c>
      <c r="J1318" s="80">
        <f t="shared" si="401"/>
        <v>8</v>
      </c>
      <c r="K1318" s="80">
        <f t="shared" si="402"/>
        <v>13</v>
      </c>
      <c r="L1318" s="80" t="str">
        <f t="shared" si="403"/>
        <v>08</v>
      </c>
      <c r="M1318" s="80">
        <f t="shared" si="404"/>
        <v>13</v>
      </c>
      <c r="N1318" s="80" t="str">
        <f t="shared" si="405"/>
        <v>'2015-08-13'</v>
      </c>
      <c r="O1318" s="80" t="str">
        <f t="shared" si="406"/>
        <v>'2015-08-13 00:00:00'</v>
      </c>
      <c r="P1318" s="7">
        <v>45882</v>
      </c>
      <c r="Q1318" s="80">
        <f t="shared" si="407"/>
        <v>2025</v>
      </c>
      <c r="R1318" s="80">
        <f t="shared" si="408"/>
        <v>8</v>
      </c>
      <c r="S1318" s="80">
        <f t="shared" si="409"/>
        <v>13</v>
      </c>
      <c r="T1318" s="80" t="str">
        <f t="shared" si="410"/>
        <v>08</v>
      </c>
      <c r="U1318" s="80">
        <f t="shared" si="411"/>
        <v>13</v>
      </c>
      <c r="V1318" s="80" t="str">
        <f t="shared" si="412"/>
        <v>'2025-08-13'</v>
      </c>
      <c r="W1318" s="80">
        <v>35</v>
      </c>
      <c r="X1318" s="80">
        <f t="shared" si="413"/>
        <v>35</v>
      </c>
      <c r="Y1318" s="3" t="s">
        <v>1216</v>
      </c>
      <c r="Z1318" s="124">
        <f>IFERROR(IF(Y1318="","null",VLOOKUP(Y1318,Marcas!$A$2:$C$2024,2,0)),"")</f>
        <v>1269</v>
      </c>
      <c r="AA1318" s="3" t="s">
        <v>1216</v>
      </c>
      <c r="AB1318" s="3">
        <f>IFERROR(IF(AA1318="","",IF(AA1318="EMPORIO LEGAL",1,VLOOKUP(AA1318,Clientes!$A$2:$B$1190,2,0))),"")</f>
        <v>901</v>
      </c>
      <c r="AC1318" s="3">
        <f>IFERROR(IF(Tabla1[[#This Row],[id_control]]="null","",VLOOKUP(CONCATENATE(Tabla1[[#This Row],[CLIENTE]],"-",Tabla1[[#This Row],[id_control]]),Hoja1!$C$2:$D$1994,2,0)),"")</f>
        <v>1247</v>
      </c>
      <c r="AD1318" s="3" t="s">
        <v>6523</v>
      </c>
      <c r="AE1318" s="3"/>
      <c r="AF1318" s="3"/>
      <c r="AG1318" s="3"/>
      <c r="AH1318" s="3"/>
      <c r="AI1318" s="3"/>
      <c r="AJ1318" s="3"/>
      <c r="AK1318" s="3"/>
      <c r="AL1318" s="3">
        <v>4825374</v>
      </c>
      <c r="AM1318" s="6"/>
      <c r="AN1318" s="6"/>
      <c r="AO1318" s="6"/>
      <c r="AP1318" s="6"/>
      <c r="AQ1318" s="6"/>
      <c r="AR1318" s="6"/>
      <c r="AS1318" s="6"/>
      <c r="AT1318" s="6"/>
      <c r="AU1318" s="6"/>
      <c r="AV1318" s="6"/>
      <c r="AW1318" s="6"/>
      <c r="AX1318" s="6"/>
      <c r="AY1318" s="6"/>
      <c r="AZ1318" s="6"/>
      <c r="BA1318" s="6"/>
      <c r="BB1318" s="6"/>
      <c r="BC1318" s="6"/>
      <c r="BD1318" s="8" t="s">
        <v>6524</v>
      </c>
      <c r="BE1318" s="8">
        <v>1317</v>
      </c>
      <c r="BF1318" s="6" t="str">
        <f t="shared" si="414"/>
        <v>insert into bitacoras_estatus (numero_expediente, numero_registro, representante, fecha_inicio, fecha_vencimiento, id_cliente, id_admin, id_bitacoras_estatus, id_estatus, id_clase, id_marca, created_at, updated_at) values('1644899','1580798','HECTOR MAURICIO MUÑOS FRESCAS','2015-08-13','2025-08-13','901','2','1','1',35,1269,'2015-08-13 00:00:00','2015-08-13 00:00:00');</v>
      </c>
      <c r="BG1318" s="6" t="str">
        <f t="shared" si="415"/>
        <v>insert into servicios_comentarios (comentario, id_admin, id_estatus, created_at, updated_at) values('CLASE 35 TITULO RECIBIDO EL 28/12 titulo entregado el 29/12/2015',1,1317,'2015-08-13 00:00:00','2015-08-13 00:00:00');</v>
      </c>
      <c r="BH1318" s="6" t="str">
        <f t="shared" si="416"/>
        <v>insert into servicios_comentarios (comentario, id_admin, id_estatus, created_at, updated_at) values('4825374 EXT. 111 6143450876',1,1317,'2015-08-13 00:00:00','2015-08-13 00:00:00');</v>
      </c>
      <c r="BI1318" s="137" t="str">
        <f t="shared" si="417"/>
        <v>update bitacoras_estatus set comprobacion_uso = 1, id_estatus=10 where id=1317;</v>
      </c>
      <c r="BJ1318" s="137" t="str">
        <f t="shared" si="418"/>
        <v>update bitacoras_estatus set numero_expediente = '1644899', numero_registro = '1580798', id_estatus = 10, fecha_inicio = '2015-08-13', fecha_vencimiento ='2025-08-13', created_at ='2015-08-13 00:00:00', updated_at ='2015-08-13 00:00:00', id_clase=35, id_marca=1269, id_cliente=901, vigencia = 1 where id =1317;</v>
      </c>
      <c r="BK1318" s="137" t="str">
        <f t="shared" si="419"/>
        <v>update bitacoras_estatus set id_estatus = 10 where id =1317;</v>
      </c>
    </row>
    <row r="1319" spans="1:63" ht="40">
      <c r="A1319" s="3">
        <v>1644906</v>
      </c>
      <c r="B1319" s="3">
        <v>1584970</v>
      </c>
      <c r="C1319" s="3">
        <f>IF(Tabla1[[#This Row],[No. REG.]]="","",1)</f>
        <v>1</v>
      </c>
      <c r="D1319" s="3" t="s">
        <v>46</v>
      </c>
      <c r="E1319" s="3">
        <f>IF(Tabla1[[#This Row],[STATUS]]="","",VLOOKUP(D1319,Estatus!$A$2:$B$13,2,0))</f>
        <v>10</v>
      </c>
      <c r="F1319" s="3">
        <f>IF(Tabla1[[#This Row],[STATUS]]="","",VLOOKUP(D1319,Estatus!$A$2:$I$12,9,0))</f>
        <v>1</v>
      </c>
      <c r="G1319" s="12" t="s">
        <v>6525</v>
      </c>
      <c r="H1319" s="7">
        <v>42229</v>
      </c>
      <c r="I1319" s="80">
        <f t="shared" si="400"/>
        <v>2015</v>
      </c>
      <c r="J1319" s="80">
        <f t="shared" si="401"/>
        <v>8</v>
      </c>
      <c r="K1319" s="80">
        <f t="shared" si="402"/>
        <v>13</v>
      </c>
      <c r="L1319" s="80" t="str">
        <f t="shared" si="403"/>
        <v>08</v>
      </c>
      <c r="M1319" s="80">
        <f t="shared" si="404"/>
        <v>13</v>
      </c>
      <c r="N1319" s="80" t="str">
        <f t="shared" si="405"/>
        <v>'2015-08-13'</v>
      </c>
      <c r="O1319" s="80" t="str">
        <f t="shared" si="406"/>
        <v>'2015-08-13 00:00:00'</v>
      </c>
      <c r="P1319" s="7">
        <v>45882</v>
      </c>
      <c r="Q1319" s="80">
        <f t="shared" si="407"/>
        <v>2025</v>
      </c>
      <c r="R1319" s="80">
        <f t="shared" si="408"/>
        <v>8</v>
      </c>
      <c r="S1319" s="80">
        <f t="shared" si="409"/>
        <v>13</v>
      </c>
      <c r="T1319" s="80" t="str">
        <f t="shared" si="410"/>
        <v>08</v>
      </c>
      <c r="U1319" s="80">
        <f t="shared" si="411"/>
        <v>13</v>
      </c>
      <c r="V1319" s="80" t="str">
        <f t="shared" si="412"/>
        <v>'2025-08-13'</v>
      </c>
      <c r="W1319" s="80">
        <v>35</v>
      </c>
      <c r="X1319" s="80">
        <f t="shared" si="413"/>
        <v>35</v>
      </c>
      <c r="Y1319" s="3" t="s">
        <v>6526</v>
      </c>
      <c r="Z1319" s="124">
        <f>IFERROR(IF(Y1319="","null",VLOOKUP(Y1319,Marcas!$A$2:$C$2024,2,0)),"")</f>
        <v>1525</v>
      </c>
      <c r="AA1319" s="3" t="s">
        <v>396</v>
      </c>
      <c r="AB1319" s="3">
        <f>IFERROR(IF(AA1319="","",IF(AA1319="EMPORIO LEGAL",1,VLOOKUP(AA1319,Clientes!$A$2:$B$1190,2,0))),"")</f>
        <v>1075</v>
      </c>
      <c r="AC1319" s="3">
        <f>IFERROR(IF(Tabla1[[#This Row],[id_control]]="null","",VLOOKUP(CONCATENATE(Tabla1[[#This Row],[CLIENTE]],"-",Tabla1[[#This Row],[id_control]]),Hoja1!$C$2:$D$1994,2,0)),"")</f>
        <v>1319</v>
      </c>
      <c r="AD1319" s="3" t="s">
        <v>397</v>
      </c>
      <c r="AE1319" s="3"/>
      <c r="AF1319" s="3"/>
      <c r="AG1319" s="3"/>
      <c r="AH1319" s="3"/>
      <c r="AI1319" s="3"/>
      <c r="AJ1319" s="3"/>
      <c r="AK1319" s="3"/>
      <c r="AL1319" s="3">
        <v>6255841168</v>
      </c>
      <c r="AM1319" s="8"/>
      <c r="AN1319" s="8"/>
      <c r="AO1319" s="8"/>
      <c r="AP1319" s="8"/>
      <c r="AQ1319" s="8">
        <v>6251153162</v>
      </c>
      <c r="AR1319" s="8"/>
      <c r="AS1319" s="8"/>
      <c r="AT1319" s="8"/>
      <c r="AU1319" s="8"/>
      <c r="AV1319" s="8" t="s">
        <v>6527</v>
      </c>
      <c r="AW1319" s="8"/>
      <c r="AX1319" s="8"/>
      <c r="AY1319" s="8"/>
      <c r="AZ1319" s="8"/>
      <c r="BA1319" s="8"/>
      <c r="BB1319" s="8"/>
      <c r="BC1319" s="8"/>
      <c r="BD1319" s="8" t="s">
        <v>6528</v>
      </c>
      <c r="BE1319" s="8">
        <v>1318</v>
      </c>
      <c r="BF1319" s="6" t="str">
        <f t="shared" si="414"/>
        <v>insert into bitacoras_estatus (numero_expediente, numero_registro, representante, fecha_inicio, fecha_vencimiento, id_cliente, id_admin, id_bitacoras_estatus, id_estatus, id_clase, id_marca, created_at, updated_at) values('1644906','1584970','DAVID ENSS NEUFELD','2015-08-13','2025-08-13','1075','2','1','1',35,1525,'2015-08-13 00:00:00','2015-08-13 00:00:00');</v>
      </c>
      <c r="BG1319" s="6" t="str">
        <f t="shared" si="415"/>
        <v>insert into servicios_comentarios (comentario, id_admin, id_estatus, created_at, updated_at) values('CLASE 35 TITULO RECIBIDO EL 12/1/2016, TITULO PAGADO EN ENERO 2016 Y ENVIADO POR MENSAJERIA EXPRESS EL 27 DIC 2016',1,1318,'2015-08-13 00:00:00','2015-08-13 00:00:00');</v>
      </c>
      <c r="BH1319" s="6" t="str">
        <f t="shared" si="416"/>
        <v>insert into servicios_comentarios (comentario, id_admin, id_estatus, created_at, updated_at) values('6255841168 6251153162',1,1318,'2015-08-13 00:00:00','2015-08-13 00:00:00');</v>
      </c>
      <c r="BI1319" s="137" t="str">
        <f t="shared" si="417"/>
        <v>update bitacoras_estatus set comprobacion_uso = 1, id_estatus=10 where id=1318;</v>
      </c>
      <c r="BJ1319" s="137" t="str">
        <f t="shared" si="418"/>
        <v>update bitacoras_estatus set numero_expediente = '1644906', numero_registro = '1584970', id_estatus = 10, fecha_inicio = '2015-08-13', fecha_vencimiento ='2025-08-13', created_at ='2015-08-13 00:00:00', updated_at ='2015-08-13 00:00:00', id_clase=35, id_marca=1525, id_cliente=1075, vigencia = 1 where id =1318;</v>
      </c>
      <c r="BK1319" s="137" t="str">
        <f t="shared" si="419"/>
        <v>update bitacoras_estatus set id_estatus = 10 where id =1318;</v>
      </c>
    </row>
    <row r="1320" spans="1:63" ht="53">
      <c r="A1320" s="3">
        <v>735732</v>
      </c>
      <c r="B1320" s="3">
        <v>907957</v>
      </c>
      <c r="C1320" s="3">
        <f>IF(Tabla1[[#This Row],[No. REG.]]="","",1)</f>
        <v>1</v>
      </c>
      <c r="D1320" s="3" t="s">
        <v>46</v>
      </c>
      <c r="E1320" s="3">
        <f>IF(Tabla1[[#This Row],[STATUS]]="","",VLOOKUP(D1320,Estatus!$A$2:$B$13,2,0))</f>
        <v>10</v>
      </c>
      <c r="F1320" s="3">
        <f>IF(Tabla1[[#This Row],[STATUS]]="","",VLOOKUP(D1320,Estatus!$A$2:$I$12,9,0))</f>
        <v>1</v>
      </c>
      <c r="G1320" s="12" t="s">
        <v>6529</v>
      </c>
      <c r="H1320" s="7">
        <v>38588</v>
      </c>
      <c r="I1320" s="80">
        <f t="shared" si="400"/>
        <v>2005</v>
      </c>
      <c r="J1320" s="80">
        <f t="shared" si="401"/>
        <v>8</v>
      </c>
      <c r="K1320" s="80">
        <f t="shared" si="402"/>
        <v>24</v>
      </c>
      <c r="L1320" s="80" t="str">
        <f t="shared" si="403"/>
        <v>08</v>
      </c>
      <c r="M1320" s="80">
        <f t="shared" si="404"/>
        <v>24</v>
      </c>
      <c r="N1320" s="80" t="str">
        <f t="shared" si="405"/>
        <v>'2005-08-24'</v>
      </c>
      <c r="O1320" s="80" t="str">
        <f t="shared" si="406"/>
        <v>'2005-08-24 00:00:00'</v>
      </c>
      <c r="P1320" s="7">
        <v>45893</v>
      </c>
      <c r="Q1320" s="80">
        <f t="shared" si="407"/>
        <v>2025</v>
      </c>
      <c r="R1320" s="80">
        <f t="shared" si="408"/>
        <v>8</v>
      </c>
      <c r="S1320" s="80">
        <f t="shared" si="409"/>
        <v>24</v>
      </c>
      <c r="T1320" s="80" t="str">
        <f t="shared" si="410"/>
        <v>08</v>
      </c>
      <c r="U1320" s="80">
        <f t="shared" si="411"/>
        <v>24</v>
      </c>
      <c r="V1320" s="80" t="str">
        <f t="shared" si="412"/>
        <v>'2025-08-24'</v>
      </c>
      <c r="W1320" s="80"/>
      <c r="X1320" s="80" t="str">
        <f t="shared" si="413"/>
        <v>null</v>
      </c>
      <c r="Y1320" s="12" t="s">
        <v>6530</v>
      </c>
      <c r="Z1320" s="125">
        <f>IFERROR(IF(Y1320="","null",VLOOKUP(Y1320,Marcas!$A$2:$C$2024,2,0)),"")</f>
        <v>391</v>
      </c>
      <c r="AA1320" s="12" t="s">
        <v>8316</v>
      </c>
      <c r="AB1320" s="3">
        <f>IFERROR(IF(AA1320="","",IF(AA1320="EMPORIO LEGAL",1,VLOOKUP(AA1320,Clientes!$A$2:$B$1190,2,0))),"")</f>
        <v>274</v>
      </c>
      <c r="AC1320" s="3">
        <f>IFERROR(IF(Tabla1[[#This Row],[id_control]]="null","",VLOOKUP(CONCATENATE(Tabla1[[#This Row],[CLIENTE]],"-",Tabla1[[#This Row],[id_control]]),Hoja1!$C$2:$D$1994,2,0)),"")</f>
        <v>1320</v>
      </c>
      <c r="AD1320" s="3" t="s">
        <v>6531</v>
      </c>
      <c r="AE1320" s="3" t="s">
        <v>6532</v>
      </c>
      <c r="AF1320" s="3"/>
      <c r="AG1320" s="3"/>
      <c r="AH1320" s="3"/>
      <c r="AI1320" s="3"/>
      <c r="AJ1320" s="3"/>
      <c r="AK1320" s="3"/>
      <c r="AL1320" s="3" t="s">
        <v>6533</v>
      </c>
      <c r="AM1320" s="6"/>
      <c r="AN1320" s="6"/>
      <c r="AO1320" s="6"/>
      <c r="AP1320" s="6"/>
      <c r="AQ1320" s="6"/>
      <c r="AR1320" s="6"/>
      <c r="AS1320" s="6"/>
      <c r="AT1320" s="6"/>
      <c r="AU1320" s="6"/>
      <c r="AV1320" s="5" t="s">
        <v>6534</v>
      </c>
      <c r="AW1320" s="5" t="s">
        <v>6535</v>
      </c>
      <c r="AX1320" s="5" t="s">
        <v>6536</v>
      </c>
      <c r="AY1320" s="6"/>
      <c r="AZ1320" s="6"/>
      <c r="BA1320" s="6"/>
      <c r="BB1320" s="6"/>
      <c r="BC1320" s="6"/>
      <c r="BD1320" s="8" t="s">
        <v>6537</v>
      </c>
      <c r="BE1320" s="8">
        <v>1319</v>
      </c>
      <c r="BF1320" s="6" t="str">
        <f t="shared" si="414"/>
        <v>insert into bitacoras_estatus (numero_expediente, numero_registro, representante, fecha_inicio, fecha_vencimiento, id_cliente, id_admin, id_bitacoras_estatus, id_estatus, id_clase, id_marca, created_at, updated_at) values('735732','907957','YADIRA TERRAZAS CORREA','2005-08-24','2025-08-24','274','2','1','1',null,391,'2005-08-24 00:00:00','2005-08-24 00:00:00');</v>
      </c>
      <c r="BG1320" s="6" t="str">
        <f t="shared" si="415"/>
        <v>insert into servicios_comentarios (comentario, id_admin, id_estatus, created_at, updated_at) values('ACREDITAMIENTO DE NUVO APODERADO LEGAL Y SOLICITUD DE INSRCIPCION DE LICENCIA DE USO RECIBIDA 03/02/2011. Renovada por otro despacho.',1,1319,'2005-08-24 00:00:00','2005-08-24 00:00:00');</v>
      </c>
      <c r="BH1320" s="6" t="str">
        <f t="shared" si="416"/>
        <v>insert into servicios_comentarios (comentario, id_admin, id_estatus, created_at, updated_at) values('rogelio cel 656 1998521,',1,1319,'2005-08-24 00:00:00','2005-08-24 00:00:00');</v>
      </c>
      <c r="BI1320" s="137" t="str">
        <f t="shared" si="417"/>
        <v>update bitacoras_estatus set comprobacion_uso = 1, id_estatus=10 where id=1319;</v>
      </c>
      <c r="BJ1320" s="137" t="str">
        <f t="shared" si="418"/>
        <v>update bitacoras_estatus set numero_expediente = '735732', numero_registro = '907957', id_estatus = 10, fecha_inicio = '2005-08-24', fecha_vencimiento ='2025-08-24', created_at ='2005-08-24 00:00:00', updated_at ='2005-08-24 00:00:00', id_clase=null, id_marca=391, id_cliente=274, vigencia = 1 where id =1319;</v>
      </c>
      <c r="BK1320" s="137" t="str">
        <f t="shared" si="419"/>
        <v>update bitacoras_estatus set id_estatus = 10 where id =1319;</v>
      </c>
    </row>
    <row r="1321" spans="1:63" ht="79">
      <c r="A1321" s="3">
        <v>1648683</v>
      </c>
      <c r="B1321" s="6"/>
      <c r="C1321" s="6" t="str">
        <f>IF(Tabla1[[#This Row],[No. REG.]]="","",1)</f>
        <v/>
      </c>
      <c r="D1321" s="3" t="s">
        <v>34</v>
      </c>
      <c r="E1321" s="3">
        <f>IF(Tabla1[[#This Row],[STATUS]]="","",VLOOKUP(D1321,Estatus!$A$2:$B$13,2,0))</f>
        <v>5</v>
      </c>
      <c r="F1321" s="3">
        <f>IF(Tabla1[[#This Row],[STATUS]]="","",VLOOKUP(D1321,Estatus!$A$2:$I$12,9,0))</f>
        <v>0</v>
      </c>
      <c r="G1321" s="12" t="s">
        <v>6538</v>
      </c>
      <c r="H1321" s="7">
        <v>42148</v>
      </c>
      <c r="I1321" s="80">
        <f t="shared" si="400"/>
        <v>2015</v>
      </c>
      <c r="J1321" s="80">
        <f t="shared" si="401"/>
        <v>5</v>
      </c>
      <c r="K1321" s="80">
        <f t="shared" si="402"/>
        <v>24</v>
      </c>
      <c r="L1321" s="80" t="str">
        <f t="shared" si="403"/>
        <v>05</v>
      </c>
      <c r="M1321" s="80">
        <f t="shared" si="404"/>
        <v>24</v>
      </c>
      <c r="N1321" s="80" t="str">
        <f t="shared" si="405"/>
        <v>'2015-05-24'</v>
      </c>
      <c r="O1321" s="80" t="str">
        <f t="shared" si="406"/>
        <v>'2015-05-24 00:00:00'</v>
      </c>
      <c r="P1321" s="7">
        <v>45893</v>
      </c>
      <c r="Q1321" s="80">
        <f t="shared" si="407"/>
        <v>2025</v>
      </c>
      <c r="R1321" s="80">
        <f t="shared" si="408"/>
        <v>8</v>
      </c>
      <c r="S1321" s="80">
        <f t="shared" si="409"/>
        <v>24</v>
      </c>
      <c r="T1321" s="80" t="str">
        <f t="shared" si="410"/>
        <v>08</v>
      </c>
      <c r="U1321" s="80">
        <f t="shared" si="411"/>
        <v>24</v>
      </c>
      <c r="V1321" s="80" t="str">
        <f t="shared" si="412"/>
        <v>'2025-08-24'</v>
      </c>
      <c r="W1321" s="80">
        <v>31</v>
      </c>
      <c r="X1321" s="80">
        <f t="shared" si="413"/>
        <v>31</v>
      </c>
      <c r="Y1321" s="3" t="s">
        <v>6539</v>
      </c>
      <c r="Z1321" s="124">
        <f>IFERROR(IF(Y1321="","null",VLOOKUP(Y1321,Marcas!$A$2:$C$2024,2,0)),"")</f>
        <v>1057</v>
      </c>
      <c r="AA1321" s="3" t="s">
        <v>6540</v>
      </c>
      <c r="AB1321" s="3">
        <f>IFERROR(IF(AA1321="","",IF(AA1321="EMPORIO LEGAL",1,VLOOKUP(AA1321,Clientes!$A$2:$B$1190,2,0))),"")</f>
        <v>464</v>
      </c>
      <c r="AC1321" s="3">
        <f>IFERROR(IF(Tabla1[[#This Row],[id_control]]="null","",VLOOKUP(CONCATENATE(Tabla1[[#This Row],[CLIENTE]],"-",Tabla1[[#This Row],[id_control]]),Hoja1!$C$2:$D$1994,2,0)),"")</f>
        <v>1321</v>
      </c>
      <c r="AD1321" s="3" t="s">
        <v>6541</v>
      </c>
      <c r="AE1321" s="3"/>
      <c r="AF1321" s="3"/>
      <c r="AG1321" s="3"/>
      <c r="AH1321" s="3"/>
      <c r="AI1321" s="3"/>
      <c r="AJ1321" s="3"/>
      <c r="AK1321" s="3"/>
      <c r="AL1321" s="3">
        <v>6394722203</v>
      </c>
      <c r="AM1321" s="8"/>
      <c r="AN1321" s="8"/>
      <c r="AO1321" s="8"/>
      <c r="AP1321" s="8"/>
      <c r="AQ1321" s="8">
        <v>6391069798</v>
      </c>
      <c r="AR1321" s="8">
        <v>6143020076</v>
      </c>
      <c r="AS1321" s="8"/>
      <c r="AT1321" s="8"/>
      <c r="AU1321" s="8"/>
      <c r="AV1321" s="8" t="s">
        <v>6542</v>
      </c>
      <c r="AW1321" s="8"/>
      <c r="AX1321" s="8"/>
      <c r="AY1321" s="8"/>
      <c r="AZ1321" s="8"/>
      <c r="BA1321" s="8"/>
      <c r="BB1321" s="8"/>
      <c r="BC1321" s="8"/>
      <c r="BD1321" s="8" t="s">
        <v>6543</v>
      </c>
      <c r="BE1321" s="8">
        <v>1320</v>
      </c>
      <c r="BF1321" s="6" t="str">
        <f t="shared" si="414"/>
        <v>insert into bitacoras_estatus (numero_expediente, numero_registro, representante, fecha_inicio, fecha_vencimiento, id_cliente, id_admin, id_bitacoras_estatus, id_estatus, id_clase, id_marca, created_at, updated_at) values('1648683','','HEBERT ALEJANDRO GUTIERREZ GARCIA','2015-05-24','2025-08-24','464','2','1','1',31,1057,'2015-05-24 00:00:00','2015-05-24 00:00:00');</v>
      </c>
      <c r="BG1321" s="6" t="str">
        <f t="shared" si="415"/>
        <v>insert into servicios_comentarios (comentario, id_admin, id_estatus, created_at, updated_at) values('CLASE 31 REQUISITOS RECIBIDOS EL 12/1/2016 CONTESTADOS EL 24 FEB 16 REQUISITOS RECIBIDOS 19/7/2016; PRESENTADOS 20/09/2016. TITULO PAGADO SOLO FALTA ENTREGARLO AL CLIENTE. EL 24 ABRIL LLEGO NEGATIVA',1,1320,'2015-05-24 00:00:00','2015-05-24 00:00:00');</v>
      </c>
      <c r="BH1321" s="6" t="str">
        <f t="shared" si="416"/>
        <v>insert into servicios_comentarios (comentario, id_admin, id_estatus, created_at, updated_at) values('6394722203 CEL 6391069798 6143020076',1,1320,'2015-05-24 00:00:00','2015-05-24 00:00:00');</v>
      </c>
      <c r="BI1321" s="137" t="str">
        <f t="shared" si="417"/>
        <v>update bitacoras_estatus set comprobacion_uso = 1, id_estatus=5 where id=1320;</v>
      </c>
      <c r="BJ1321" s="137" t="str">
        <f t="shared" si="418"/>
        <v>update bitacoras_estatus set numero_expediente = '1648683', numero_registro = '', id_estatus = 5, fecha_inicio = '2015-05-24', fecha_vencimiento ='2025-08-24', created_at ='2015-05-24 00:00:00', updated_at ='2015-05-24 00:00:00', id_clase=31, id_marca=1057, id_cliente=464, vigencia = 0 where id =1320;</v>
      </c>
      <c r="BK1321" s="137" t="str">
        <f t="shared" si="419"/>
        <v>update bitacoras_estatus set id_estatus = 5 where id =1320;</v>
      </c>
    </row>
    <row r="1322" spans="1:63" ht="40">
      <c r="A1322" s="3">
        <v>1648693</v>
      </c>
      <c r="B1322" s="3"/>
      <c r="C1322" s="3" t="str">
        <f>IF(Tabla1[[#This Row],[No. REG.]]="","",1)</f>
        <v/>
      </c>
      <c r="D1322" s="3" t="s">
        <v>34</v>
      </c>
      <c r="E1322" s="3">
        <f>IF(Tabla1[[#This Row],[STATUS]]="","",VLOOKUP(D1322,Estatus!$A$2:$B$13,2,0))</f>
        <v>5</v>
      </c>
      <c r="F1322" s="3">
        <f>IF(Tabla1[[#This Row],[STATUS]]="","",VLOOKUP(D1322,Estatus!$A$2:$I$12,9,0))</f>
        <v>0</v>
      </c>
      <c r="G1322" s="12" t="s">
        <v>6544</v>
      </c>
      <c r="H1322" s="7">
        <v>42240</v>
      </c>
      <c r="I1322" s="80">
        <f t="shared" si="400"/>
        <v>2015</v>
      </c>
      <c r="J1322" s="80">
        <f t="shared" si="401"/>
        <v>8</v>
      </c>
      <c r="K1322" s="80">
        <f t="shared" si="402"/>
        <v>24</v>
      </c>
      <c r="L1322" s="80" t="str">
        <f t="shared" si="403"/>
        <v>08</v>
      </c>
      <c r="M1322" s="80">
        <f t="shared" si="404"/>
        <v>24</v>
      </c>
      <c r="N1322" s="80" t="str">
        <f t="shared" si="405"/>
        <v>'2015-08-24'</v>
      </c>
      <c r="O1322" s="80" t="str">
        <f t="shared" si="406"/>
        <v>'2015-08-24 00:00:00'</v>
      </c>
      <c r="P1322" s="7">
        <v>45893</v>
      </c>
      <c r="Q1322" s="80">
        <f t="shared" si="407"/>
        <v>2025</v>
      </c>
      <c r="R1322" s="80">
        <f t="shared" si="408"/>
        <v>8</v>
      </c>
      <c r="S1322" s="80">
        <f t="shared" si="409"/>
        <v>24</v>
      </c>
      <c r="T1322" s="80" t="str">
        <f t="shared" si="410"/>
        <v>08</v>
      </c>
      <c r="U1322" s="80">
        <f t="shared" si="411"/>
        <v>24</v>
      </c>
      <c r="V1322" s="80" t="str">
        <f t="shared" si="412"/>
        <v>'2025-08-24'</v>
      </c>
      <c r="W1322" s="80">
        <v>43</v>
      </c>
      <c r="X1322" s="80">
        <f t="shared" si="413"/>
        <v>43</v>
      </c>
      <c r="Y1322" s="3" t="s">
        <v>6545</v>
      </c>
      <c r="Z1322" s="124">
        <f>IFERROR(IF(Y1322="","null",VLOOKUP(Y1322,Marcas!$A$2:$C$2024,2,0)),"")</f>
        <v>782</v>
      </c>
      <c r="AA1322" s="3" t="s">
        <v>6546</v>
      </c>
      <c r="AB1322" s="3">
        <f>IFERROR(IF(AA1322="","",IF(AA1322="EMPORIO LEGAL",1,VLOOKUP(AA1322,Clientes!$A$2:$B$1190,2,0))),"")</f>
        <v>132</v>
      </c>
      <c r="AC1322" s="3">
        <f>IFERROR(IF(Tabla1[[#This Row],[id_control]]="null","",VLOOKUP(CONCATENATE(Tabla1[[#This Row],[CLIENTE]],"-",Tabla1[[#This Row],[id_control]]),Hoja1!$C$2:$D$1994,2,0)),"")</f>
        <v>1322</v>
      </c>
      <c r="AD1322" s="3" t="s">
        <v>6547</v>
      </c>
      <c r="AE1322" s="3"/>
      <c r="AF1322" s="3"/>
      <c r="AG1322" s="3"/>
      <c r="AH1322" s="3"/>
      <c r="AI1322" s="3"/>
      <c r="AJ1322" s="3"/>
      <c r="AK1322" s="3"/>
      <c r="AL1322" s="3"/>
      <c r="AM1322" s="8"/>
      <c r="AN1322" s="8"/>
      <c r="AO1322" s="8"/>
      <c r="AP1322" s="8"/>
      <c r="AQ1322" s="8" t="s">
        <v>6548</v>
      </c>
      <c r="AR1322" s="8"/>
      <c r="AS1322" s="8"/>
      <c r="AT1322" s="8"/>
      <c r="AU1322" s="8"/>
      <c r="AV1322" s="8" t="s">
        <v>6549</v>
      </c>
      <c r="AW1322" s="8"/>
      <c r="AX1322" s="8"/>
      <c r="AY1322" s="8"/>
      <c r="AZ1322" s="8"/>
      <c r="BA1322" s="8"/>
      <c r="BB1322" s="8"/>
      <c r="BC1322" s="8"/>
      <c r="BD1322" s="8" t="s">
        <v>6548</v>
      </c>
      <c r="BE1322" s="8">
        <v>1321</v>
      </c>
      <c r="BF1322" s="6" t="str">
        <f t="shared" si="414"/>
        <v>insert into bitacoras_estatus (numero_expediente, numero_registro, representante, fecha_inicio, fecha_vencimiento, id_cliente, id_admin, id_bitacoras_estatus, id_estatus, id_clase, id_marca, created_at, updated_at) values('1648693','','JORGE OSBALDO RODRIGUEZ OROZCO','2015-08-24','2025-08-24','132','2','1','1',43,782,'2015-08-24 00:00:00','2015-08-24 00:00:00');</v>
      </c>
      <c r="BG1322" s="6" t="str">
        <f t="shared" si="415"/>
        <v>insert into servicios_comentarios (comentario, id_admin, id_estatus, created_at, updated_at) values('CLASE 43 ANTERIORIDAD RECIBIDO EL 26 FEB, contestada 24-abr-16. NEGATIVA RECIBIDA 2-DIC-206',1,1321,'2015-08-24 00:00:00','2015-08-24 00:00:00');</v>
      </c>
      <c r="BH1322" s="6" t="str">
        <f t="shared" si="416"/>
        <v>insert into servicios_comentarios (comentario, id_admin, id_estatus, created_at, updated_at) values('614 1886222',1,1321,'2015-08-24 00:00:00','2015-08-24 00:00:00');</v>
      </c>
      <c r="BI1322" s="137" t="str">
        <f t="shared" si="417"/>
        <v>update bitacoras_estatus set comprobacion_uso = 1, id_estatus=5 where id=1321;</v>
      </c>
      <c r="BJ1322" s="137" t="str">
        <f t="shared" si="418"/>
        <v>update bitacoras_estatus set numero_expediente = '1648693', numero_registro = '', id_estatus = 5, fecha_inicio = '2015-08-24', fecha_vencimiento ='2025-08-24', created_at ='2015-08-24 00:00:00', updated_at ='2015-08-24 00:00:00', id_clase=43, id_marca=782, id_cliente=132, vigencia = 0 where id =1321;</v>
      </c>
      <c r="BK1322" s="137" t="str">
        <f t="shared" si="419"/>
        <v>update bitacoras_estatus set id_estatus = 5 where id =1321;</v>
      </c>
    </row>
    <row r="1323" spans="1:63" ht="53">
      <c r="A1323" s="3">
        <v>1648650</v>
      </c>
      <c r="B1323" s="3">
        <v>1653798</v>
      </c>
      <c r="C1323" s="3">
        <f>IF(Tabla1[[#This Row],[No. REG.]]="","",1)</f>
        <v>1</v>
      </c>
      <c r="D1323" s="3" t="s">
        <v>46</v>
      </c>
      <c r="E1323" s="3">
        <f>IF(Tabla1[[#This Row],[STATUS]]="","",VLOOKUP(D1323,Estatus!$A$2:$B$13,2,0))</f>
        <v>10</v>
      </c>
      <c r="F1323" s="3">
        <f>IF(Tabla1[[#This Row],[STATUS]]="","",VLOOKUP(D1323,Estatus!$A$2:$I$12,9,0))</f>
        <v>1</v>
      </c>
      <c r="G1323" s="12" t="s">
        <v>6550</v>
      </c>
      <c r="H1323" s="7">
        <v>42240</v>
      </c>
      <c r="I1323" s="80">
        <f t="shared" si="400"/>
        <v>2015</v>
      </c>
      <c r="J1323" s="80">
        <f t="shared" si="401"/>
        <v>8</v>
      </c>
      <c r="K1323" s="80">
        <f t="shared" si="402"/>
        <v>24</v>
      </c>
      <c r="L1323" s="80" t="str">
        <f t="shared" si="403"/>
        <v>08</v>
      </c>
      <c r="M1323" s="80">
        <f t="shared" si="404"/>
        <v>24</v>
      </c>
      <c r="N1323" s="80" t="str">
        <f t="shared" si="405"/>
        <v>'2015-08-24'</v>
      </c>
      <c r="O1323" s="80" t="str">
        <f t="shared" si="406"/>
        <v>'2015-08-24 00:00:00'</v>
      </c>
      <c r="P1323" s="7">
        <v>45893</v>
      </c>
      <c r="Q1323" s="80">
        <f t="shared" si="407"/>
        <v>2025</v>
      </c>
      <c r="R1323" s="80">
        <f t="shared" si="408"/>
        <v>8</v>
      </c>
      <c r="S1323" s="80">
        <f t="shared" si="409"/>
        <v>24</v>
      </c>
      <c r="T1323" s="80" t="str">
        <f t="shared" si="410"/>
        <v>08</v>
      </c>
      <c r="U1323" s="80">
        <f t="shared" si="411"/>
        <v>24</v>
      </c>
      <c r="V1323" s="80" t="str">
        <f t="shared" si="412"/>
        <v>'2025-08-24'</v>
      </c>
      <c r="W1323" s="80">
        <v>35</v>
      </c>
      <c r="X1323" s="80">
        <f t="shared" si="413"/>
        <v>35</v>
      </c>
      <c r="Y1323" s="3" t="s">
        <v>6539</v>
      </c>
      <c r="Z1323" s="124">
        <f>IFERROR(IF(Y1323="","null",VLOOKUP(Y1323,Marcas!$A$2:$C$2024,2,0)),"")</f>
        <v>1057</v>
      </c>
      <c r="AA1323" s="3" t="s">
        <v>6540</v>
      </c>
      <c r="AB1323" s="3">
        <f>IFERROR(IF(AA1323="","",IF(AA1323="EMPORIO LEGAL",1,VLOOKUP(AA1323,Clientes!$A$2:$B$1190,2,0))),"")</f>
        <v>464</v>
      </c>
      <c r="AC1323" s="3">
        <f>IFERROR(IF(Tabla1[[#This Row],[id_control]]="null","",VLOOKUP(CONCATENATE(Tabla1[[#This Row],[CLIENTE]],"-",Tabla1[[#This Row],[id_control]]),Hoja1!$C$2:$D$1994,2,0)),"")</f>
        <v>1321</v>
      </c>
      <c r="AD1323" s="3" t="s">
        <v>6541</v>
      </c>
      <c r="AE1323" s="3"/>
      <c r="AF1323" s="3"/>
      <c r="AG1323" s="3"/>
      <c r="AH1323" s="3"/>
      <c r="AI1323" s="3"/>
      <c r="AJ1323" s="3"/>
      <c r="AK1323" s="3"/>
      <c r="AL1323" s="3">
        <v>6394722203</v>
      </c>
      <c r="AM1323" s="8"/>
      <c r="AN1323" s="8"/>
      <c r="AO1323" s="8"/>
      <c r="AP1323" s="8"/>
      <c r="AQ1323" s="4">
        <v>614300076</v>
      </c>
      <c r="AR1323" s="8">
        <v>6391069798</v>
      </c>
      <c r="AS1323" s="8"/>
      <c r="AT1323" s="8"/>
      <c r="AU1323" s="8"/>
      <c r="AV1323" s="8" t="s">
        <v>6542</v>
      </c>
      <c r="AW1323" s="8"/>
      <c r="AX1323" s="8"/>
      <c r="AY1323" s="8"/>
      <c r="AZ1323" s="8"/>
      <c r="BA1323" s="8"/>
      <c r="BB1323" s="8"/>
      <c r="BC1323" s="8"/>
      <c r="BD1323" s="8" t="s">
        <v>6551</v>
      </c>
      <c r="BE1323" s="8">
        <v>1322</v>
      </c>
      <c r="BF1323" s="6" t="str">
        <f t="shared" si="414"/>
        <v>insert into bitacoras_estatus (numero_expediente, numero_registro, representante, fecha_inicio, fecha_vencimiento, id_cliente, id_admin, id_bitacoras_estatus, id_estatus, id_clase, id_marca, created_at, updated_at) values('1648650','1653798','HEBERT ALEJANDRO GUTIERREZ GARCIA','2015-08-24','2025-08-24','464','2','1','1',35,1057,'2015-08-24 00:00:00','2015-08-24 00:00:00');</v>
      </c>
      <c r="BG1323" s="6" t="str">
        <f t="shared" si="415"/>
        <v>insert into servicios_comentarios (comentario, id_admin, id_estatus, created_at, updated_at) values('CLASE 35 REQUISITOS RECIBIDOS EL 12/1/2016 CONTESTADOS EL 24 FEB 16 TITULO RECIBIDO 03/08/16, titulo pagado el 30-11-2016 y pendiente de entregar',1,1322,'2015-08-24 00:00:00','2015-08-24 00:00:00');</v>
      </c>
      <c r="BH1323" s="6" t="str">
        <f t="shared" si="416"/>
        <v>insert into servicios_comentarios (comentario, id_admin, id_estatus, created_at, updated_at) values('6394722203 CEL 6391069798 614300076',1,1322,'2015-08-24 00:00:00','2015-08-24 00:00:00');</v>
      </c>
      <c r="BI1323" s="137" t="str">
        <f t="shared" si="417"/>
        <v>update bitacoras_estatus set comprobacion_uso = 1, id_estatus=10 where id=1322;</v>
      </c>
      <c r="BJ1323" s="137" t="str">
        <f t="shared" si="418"/>
        <v>update bitacoras_estatus set numero_expediente = '1648650', numero_registro = '1653798', id_estatus = 10, fecha_inicio = '2015-08-24', fecha_vencimiento ='2025-08-24', created_at ='2015-08-24 00:00:00', updated_at ='2015-08-24 00:00:00', id_clase=35, id_marca=1057, id_cliente=464, vigencia = 1 where id =1322;</v>
      </c>
      <c r="BK1323" s="137" t="str">
        <f t="shared" si="419"/>
        <v>update bitacoras_estatus set id_estatus = 10 where id =1322;</v>
      </c>
    </row>
    <row r="1324" spans="1:63" ht="40">
      <c r="A1324" s="3">
        <v>1652156</v>
      </c>
      <c r="B1324" s="3"/>
      <c r="C1324" s="3" t="str">
        <f>IF(Tabla1[[#This Row],[No. REG.]]="","",1)</f>
        <v/>
      </c>
      <c r="D1324" s="3" t="s">
        <v>8681</v>
      </c>
      <c r="E1324" s="3">
        <f>IF(Tabla1[[#This Row],[STATUS]]="","",VLOOKUP(D1324,Estatus!$A$2:$B$13,2,0))</f>
        <v>8</v>
      </c>
      <c r="F1324" s="3">
        <f>IF(Tabla1[[#This Row],[STATUS]]="","",VLOOKUP(D1324,Estatus!$A$2:$I$12,9,0))</f>
        <v>1</v>
      </c>
      <c r="G1324" s="12" t="s">
        <v>6552</v>
      </c>
      <c r="H1324" s="7">
        <v>42249</v>
      </c>
      <c r="I1324" s="80">
        <f t="shared" si="400"/>
        <v>2015</v>
      </c>
      <c r="J1324" s="80">
        <f t="shared" si="401"/>
        <v>9</v>
      </c>
      <c r="K1324" s="80">
        <f t="shared" si="402"/>
        <v>2</v>
      </c>
      <c r="L1324" s="80" t="str">
        <f t="shared" si="403"/>
        <v>09</v>
      </c>
      <c r="M1324" s="80" t="str">
        <f t="shared" si="404"/>
        <v>02</v>
      </c>
      <c r="N1324" s="80" t="str">
        <f t="shared" si="405"/>
        <v>'2015-09-02'</v>
      </c>
      <c r="O1324" s="80" t="str">
        <f t="shared" si="406"/>
        <v>'2015-09-02 00:00:00'</v>
      </c>
      <c r="P1324" s="7">
        <v>45902</v>
      </c>
      <c r="Q1324" s="80">
        <f t="shared" si="407"/>
        <v>2025</v>
      </c>
      <c r="R1324" s="80">
        <f t="shared" si="408"/>
        <v>9</v>
      </c>
      <c r="S1324" s="80">
        <f t="shared" si="409"/>
        <v>2</v>
      </c>
      <c r="T1324" s="80" t="str">
        <f t="shared" si="410"/>
        <v>09</v>
      </c>
      <c r="U1324" s="80" t="str">
        <f t="shared" si="411"/>
        <v>02</v>
      </c>
      <c r="V1324" s="80" t="str">
        <f t="shared" si="412"/>
        <v>'2025-09-02'</v>
      </c>
      <c r="W1324" s="80">
        <v>43</v>
      </c>
      <c r="X1324" s="80">
        <f t="shared" si="413"/>
        <v>43</v>
      </c>
      <c r="Y1324" s="3" t="s">
        <v>6553</v>
      </c>
      <c r="Z1324" s="124">
        <f>IFERROR(IF(Y1324="","null",VLOOKUP(Y1324,Marcas!$A$2:$C$2024,2,0)),"")</f>
        <v>813</v>
      </c>
      <c r="AA1324" s="3" t="s">
        <v>6553</v>
      </c>
      <c r="AB1324" s="3">
        <f>IFERROR(IF(AA1324="","",IF(AA1324="EMPORIO LEGAL",1,VLOOKUP(AA1324,Clientes!$A$2:$B$1190,2,0))),"")</f>
        <v>574</v>
      </c>
      <c r="AC1324" s="3">
        <f>IFERROR(IF(Tabla1[[#This Row],[id_control]]="null","",VLOOKUP(CONCATENATE(Tabla1[[#This Row],[CLIENTE]],"-",Tabla1[[#This Row],[id_control]]),Hoja1!$C$2:$D$1994,2,0)),"")</f>
        <v>1324</v>
      </c>
      <c r="AD1324" s="3" t="s">
        <v>6554</v>
      </c>
      <c r="AE1324" s="3"/>
      <c r="AF1324" s="3"/>
      <c r="AG1324" s="3"/>
      <c r="AH1324" s="3"/>
      <c r="AI1324" s="3"/>
      <c r="AJ1324" s="3"/>
      <c r="AK1324" s="3"/>
      <c r="AL1324" s="3">
        <v>6141684023</v>
      </c>
      <c r="AM1324" s="8"/>
      <c r="AN1324" s="8"/>
      <c r="AO1324" s="8"/>
      <c r="AP1324" s="8"/>
      <c r="AQ1324" s="8"/>
      <c r="AR1324" s="8"/>
      <c r="AS1324" s="8"/>
      <c r="AT1324" s="8"/>
      <c r="AU1324" s="8"/>
      <c r="AV1324" s="8" t="s">
        <v>6555</v>
      </c>
      <c r="AW1324" s="8"/>
      <c r="AX1324" s="8"/>
      <c r="AY1324" s="8"/>
      <c r="AZ1324" s="8"/>
      <c r="BA1324" s="8"/>
      <c r="BB1324" s="8"/>
      <c r="BC1324" s="8"/>
      <c r="BD1324" s="8">
        <v>6141684023</v>
      </c>
      <c r="BE1324" s="8">
        <v>1323</v>
      </c>
      <c r="BF1324" s="6" t="str">
        <f t="shared" si="414"/>
        <v>insert into bitacoras_estatus (numero_expediente, numero_registro, representante, fecha_inicio, fecha_vencimiento, id_cliente, id_admin, id_bitacoras_estatus, id_estatus, id_clase, id_marca, created_at, updated_at) values('1652156','','EDNA GUADALUPE FLORES','2015-09-02','2025-09-02','574','2','1','1',43,813,'2015-09-02 00:00:00','2015-09-02 00:00:00');</v>
      </c>
      <c r="BG1324" s="6" t="str">
        <f t="shared" si="415"/>
        <v>insert into servicios_comentarios (comentario, id_admin, id_estatus, created_at, updated_at) values('CLASE 43 CONTEST. ANTERIORIDAD 6-JUN-16 EL 15 FEB 2017 SE DEJA EN SUSPENSO EL TRAMITE MARCA 1652156',1,1323,'2015-09-02 00:00:00','2015-09-02 00:00:00');</v>
      </c>
      <c r="BH1324" s="6" t="str">
        <f t="shared" si="416"/>
        <v>insert into servicios_comentarios (comentario, id_admin, id_estatus, created_at, updated_at) values('6141684023',1,1323,'2015-09-02 00:00:00','2015-09-02 00:00:00');</v>
      </c>
      <c r="BI1324" s="137" t="str">
        <f t="shared" si="417"/>
        <v>update bitacoras_estatus set comprobacion_uso = 1, id_estatus=8 where id=1323;</v>
      </c>
      <c r="BJ1324" s="137" t="str">
        <f t="shared" si="418"/>
        <v>update bitacoras_estatus set numero_expediente = '1652156', numero_registro = '', id_estatus = 8, fecha_inicio = '2015-09-02', fecha_vencimiento ='2025-09-02', created_at ='2015-09-02 00:00:00', updated_at ='2015-09-02 00:00:00', id_clase=43, id_marca=813, id_cliente=574, vigencia = 1 where id =1323;</v>
      </c>
      <c r="BK1324" s="137" t="str">
        <f t="shared" si="419"/>
        <v>update bitacoras_estatus set id_estatus = 8 where id =1323;</v>
      </c>
    </row>
    <row r="1325" spans="1:63">
      <c r="A1325" s="3">
        <v>1652180</v>
      </c>
      <c r="B1325" s="3">
        <v>1598004</v>
      </c>
      <c r="C1325" s="3">
        <f>IF(Tabla1[[#This Row],[No. REG.]]="","",1)</f>
        <v>1</v>
      </c>
      <c r="D1325" s="3" t="s">
        <v>46</v>
      </c>
      <c r="E1325" s="3">
        <f>IF(Tabla1[[#This Row],[STATUS]]="","",VLOOKUP(D1325,Estatus!$A$2:$B$13,2,0))</f>
        <v>10</v>
      </c>
      <c r="F1325" s="3">
        <f>IF(Tabla1[[#This Row],[STATUS]]="","",VLOOKUP(D1325,Estatus!$A$2:$I$12,9,0))</f>
        <v>1</v>
      </c>
      <c r="G1325" s="12" t="s">
        <v>6556</v>
      </c>
      <c r="H1325" s="7">
        <v>42249</v>
      </c>
      <c r="I1325" s="80">
        <f t="shared" si="400"/>
        <v>2015</v>
      </c>
      <c r="J1325" s="80">
        <f t="shared" si="401"/>
        <v>9</v>
      </c>
      <c r="K1325" s="80">
        <f t="shared" si="402"/>
        <v>2</v>
      </c>
      <c r="L1325" s="80" t="str">
        <f t="shared" si="403"/>
        <v>09</v>
      </c>
      <c r="M1325" s="80" t="str">
        <f t="shared" si="404"/>
        <v>02</v>
      </c>
      <c r="N1325" s="80" t="str">
        <f t="shared" si="405"/>
        <v>'2015-09-02'</v>
      </c>
      <c r="O1325" s="80" t="str">
        <f t="shared" si="406"/>
        <v>'2015-09-02 00:00:00'</v>
      </c>
      <c r="P1325" s="7">
        <v>45902</v>
      </c>
      <c r="Q1325" s="80">
        <f t="shared" si="407"/>
        <v>2025</v>
      </c>
      <c r="R1325" s="80">
        <f t="shared" si="408"/>
        <v>9</v>
      </c>
      <c r="S1325" s="80">
        <f t="shared" si="409"/>
        <v>2</v>
      </c>
      <c r="T1325" s="80" t="str">
        <f t="shared" si="410"/>
        <v>09</v>
      </c>
      <c r="U1325" s="80" t="str">
        <f t="shared" si="411"/>
        <v>02</v>
      </c>
      <c r="V1325" s="80" t="str">
        <f t="shared" si="412"/>
        <v>'2025-09-02'</v>
      </c>
      <c r="W1325" s="80">
        <v>5</v>
      </c>
      <c r="X1325" s="80">
        <f t="shared" si="413"/>
        <v>5</v>
      </c>
      <c r="Y1325" s="12" t="s">
        <v>6518</v>
      </c>
      <c r="Z1325" s="125">
        <f>IFERROR(IF(Y1325="","null",VLOOKUP(Y1325,Marcas!$A$2:$C$2024,2,0)),"")</f>
        <v>285</v>
      </c>
      <c r="AA1325" s="3" t="s">
        <v>6518</v>
      </c>
      <c r="AB1325" s="3">
        <f>IFERROR(IF(AA1325="","",IF(AA1325="EMPORIO LEGAL",1,VLOOKUP(AA1325,Clientes!$A$2:$B$1190,2,0))),"")</f>
        <v>192</v>
      </c>
      <c r="AC1325" s="3">
        <f>IFERROR(IF(Tabla1[[#This Row],[id_control]]="null","",VLOOKUP(CONCATENATE(Tabla1[[#This Row],[CLIENTE]],"-",Tabla1[[#This Row],[id_control]]),Hoja1!$C$2:$D$1994,2,0)),"")</f>
        <v>1317</v>
      </c>
      <c r="AD1325" s="3" t="s">
        <v>6519</v>
      </c>
      <c r="AE1325" s="3"/>
      <c r="AF1325" s="3"/>
      <c r="AG1325" s="3"/>
      <c r="AH1325" s="3"/>
      <c r="AI1325" s="3"/>
      <c r="AJ1325" s="3"/>
      <c r="AK1325" s="3"/>
      <c r="AL1325" s="3">
        <v>6141761526</v>
      </c>
      <c r="AM1325" s="8"/>
      <c r="AN1325" s="8"/>
      <c r="AO1325" s="8"/>
      <c r="AP1325" s="8"/>
      <c r="AQ1325" s="8"/>
      <c r="AR1325" s="8"/>
      <c r="AS1325" s="8"/>
      <c r="AT1325" s="8"/>
      <c r="AU1325" s="8"/>
      <c r="AV1325" s="8" t="s">
        <v>6520</v>
      </c>
      <c r="AW1325" s="8"/>
      <c r="AX1325" s="8"/>
      <c r="AY1325" s="8"/>
      <c r="AZ1325" s="8"/>
      <c r="BA1325" s="8"/>
      <c r="BB1325" s="8"/>
      <c r="BC1325" s="8"/>
      <c r="BD1325" s="8">
        <v>6141761526</v>
      </c>
      <c r="BE1325" s="8">
        <v>1324</v>
      </c>
      <c r="BF1325" s="6" t="str">
        <f t="shared" si="414"/>
        <v>insert into bitacoras_estatus (numero_expediente, numero_registro, representante, fecha_inicio, fecha_vencimiento, id_cliente, id_admin, id_bitacoras_estatus, id_estatus, id_clase, id_marca, created_at, updated_at) values('1652180','1598004','VERONICA TORRES ANAYA','2015-09-02','2025-09-02','192','2','1','1',5,285,'2015-09-02 00:00:00','2015-09-02 00:00:00');</v>
      </c>
      <c r="BG1325" s="6" t="str">
        <f t="shared" si="415"/>
        <v>insert into servicios_comentarios (comentario, id_admin, id_estatus, created_at, updated_at) values('CLASE 5 TITULO RECIBIDO EL 4 FEB 15',1,1324,'2015-09-02 00:00:00','2015-09-02 00:00:00');</v>
      </c>
      <c r="BH1325" s="6" t="str">
        <f t="shared" si="416"/>
        <v>insert into servicios_comentarios (comentario, id_admin, id_estatus, created_at, updated_at) values('6141761526',1,1324,'2015-09-02 00:00:00','2015-09-02 00:00:00');</v>
      </c>
      <c r="BI1325" s="137" t="str">
        <f t="shared" si="417"/>
        <v>update bitacoras_estatus set comprobacion_uso = 1, id_estatus=10 where id=1324;</v>
      </c>
      <c r="BJ1325" s="137" t="str">
        <f t="shared" si="418"/>
        <v>update bitacoras_estatus set numero_expediente = '1652180', numero_registro = '1598004', id_estatus = 10, fecha_inicio = '2015-09-02', fecha_vencimiento ='2025-09-02', created_at ='2015-09-02 00:00:00', updated_at ='2015-09-02 00:00:00', id_clase=5, id_marca=285, id_cliente=192, vigencia = 1 where id =1324;</v>
      </c>
      <c r="BK1325" s="137" t="str">
        <f t="shared" si="419"/>
        <v>update bitacoras_estatus set id_estatus = 10 where id =1324;</v>
      </c>
    </row>
    <row r="1326" spans="1:63">
      <c r="A1326" s="3">
        <v>1652187</v>
      </c>
      <c r="B1326" s="3">
        <v>1598007</v>
      </c>
      <c r="C1326" s="3">
        <f>IF(Tabla1[[#This Row],[No. REG.]]="","",1)</f>
        <v>1</v>
      </c>
      <c r="D1326" s="3" t="s">
        <v>46</v>
      </c>
      <c r="E1326" s="3">
        <f>IF(Tabla1[[#This Row],[STATUS]]="","",VLOOKUP(D1326,Estatus!$A$2:$B$13,2,0))</f>
        <v>10</v>
      </c>
      <c r="F1326" s="3">
        <f>IF(Tabla1[[#This Row],[STATUS]]="","",VLOOKUP(D1326,Estatus!$A$2:$I$12,9,0))</f>
        <v>1</v>
      </c>
      <c r="G1326" s="12" t="s">
        <v>6557</v>
      </c>
      <c r="H1326" s="7">
        <v>42249</v>
      </c>
      <c r="I1326" s="80">
        <f t="shared" si="400"/>
        <v>2015</v>
      </c>
      <c r="J1326" s="80">
        <f t="shared" si="401"/>
        <v>9</v>
      </c>
      <c r="K1326" s="80">
        <f t="shared" si="402"/>
        <v>2</v>
      </c>
      <c r="L1326" s="80" t="str">
        <f t="shared" si="403"/>
        <v>09</v>
      </c>
      <c r="M1326" s="80" t="str">
        <f t="shared" si="404"/>
        <v>02</v>
      </c>
      <c r="N1326" s="80" t="str">
        <f t="shared" si="405"/>
        <v>'2015-09-02'</v>
      </c>
      <c r="O1326" s="80" t="str">
        <f t="shared" si="406"/>
        <v>'2015-09-02 00:00:00'</v>
      </c>
      <c r="P1326" s="7">
        <v>45902</v>
      </c>
      <c r="Q1326" s="80">
        <f t="shared" si="407"/>
        <v>2025</v>
      </c>
      <c r="R1326" s="80">
        <f t="shared" si="408"/>
        <v>9</v>
      </c>
      <c r="S1326" s="80">
        <f t="shared" si="409"/>
        <v>2</v>
      </c>
      <c r="T1326" s="80" t="str">
        <f t="shared" si="410"/>
        <v>09</v>
      </c>
      <c r="U1326" s="80" t="str">
        <f t="shared" si="411"/>
        <v>02</v>
      </c>
      <c r="V1326" s="80" t="str">
        <f t="shared" si="412"/>
        <v>'2025-09-02'</v>
      </c>
      <c r="W1326" s="80"/>
      <c r="X1326" s="80" t="str">
        <f t="shared" si="413"/>
        <v>null</v>
      </c>
      <c r="Y1326" s="3" t="s">
        <v>6558</v>
      </c>
      <c r="Z1326" s="124">
        <f>IFERROR(IF(Y1326="","null",VLOOKUP(Y1326,Marcas!$A$2:$C$2024,2,0)),"")</f>
        <v>762</v>
      </c>
      <c r="AA1326" s="3" t="s">
        <v>6559</v>
      </c>
      <c r="AB1326" s="3">
        <f>IFERROR(IF(AA1326="","",IF(AA1326="EMPORIO LEGAL",1,VLOOKUP(AA1326,Clientes!$A$2:$B$1190,2,0))),"")</f>
        <v>927</v>
      </c>
      <c r="AC1326" s="3">
        <f>IFERROR(IF(Tabla1[[#This Row],[id_control]]="null","",VLOOKUP(CONCATENATE(Tabla1[[#This Row],[CLIENTE]],"-",Tabla1[[#This Row],[id_control]]),Hoja1!$C$2:$D$1994,2,0)),"")</f>
        <v>1326</v>
      </c>
      <c r="AD1326" s="3" t="s">
        <v>6269</v>
      </c>
      <c r="AE1326" s="3"/>
      <c r="AF1326" s="3"/>
      <c r="AG1326" s="3"/>
      <c r="AH1326" s="3"/>
      <c r="AI1326" s="3"/>
      <c r="AJ1326" s="3"/>
      <c r="AK1326" s="3"/>
      <c r="AL1326" s="3">
        <v>6144065605</v>
      </c>
      <c r="AM1326" s="8"/>
      <c r="AN1326" s="8"/>
      <c r="AO1326" s="8"/>
      <c r="AP1326" s="8"/>
      <c r="AQ1326" s="8"/>
      <c r="AR1326" s="8"/>
      <c r="AS1326" s="8"/>
      <c r="AT1326" s="8"/>
      <c r="AU1326" s="8"/>
      <c r="AV1326" s="8" t="s">
        <v>6560</v>
      </c>
      <c r="AW1326" s="8"/>
      <c r="AX1326" s="8"/>
      <c r="AY1326" s="8"/>
      <c r="AZ1326" s="8"/>
      <c r="BA1326" s="8"/>
      <c r="BB1326" s="8"/>
      <c r="BC1326" s="8"/>
      <c r="BD1326" s="8">
        <v>6144065605</v>
      </c>
      <c r="BE1326" s="8">
        <v>1325</v>
      </c>
      <c r="BF1326" s="6" t="str">
        <f t="shared" si="414"/>
        <v>insert into bitacoras_estatus (numero_expediente, numero_registro, representante, fecha_inicio, fecha_vencimiento, id_cliente, id_admin, id_bitacoras_estatus, id_estatus, id_clase, id_marca, created_at, updated_at) values('1652187','1598007','JAVIER SÁENZ HERNÁNDEZ','2015-09-02','2025-09-02','927','2','1','1',null,762,'2015-09-02 00:00:00','2015-09-02 00:00:00');</v>
      </c>
      <c r="BG1326" s="6" t="str">
        <f t="shared" si="415"/>
        <v>insert into servicios_comentarios (comentario, id_admin, id_estatus, created_at, updated_at) values('P',1,1325,'2015-09-02 00:00:00','2015-09-02 00:00:00');</v>
      </c>
      <c r="BH1326" s="6" t="str">
        <f t="shared" si="416"/>
        <v>insert into servicios_comentarios (comentario, id_admin, id_estatus, created_at, updated_at) values('6144065605',1,1325,'2015-09-02 00:00:00','2015-09-02 00:00:00');</v>
      </c>
      <c r="BI1326" s="137" t="str">
        <f t="shared" si="417"/>
        <v>update bitacoras_estatus set comprobacion_uso = 1, id_estatus=10 where id=1325;</v>
      </c>
      <c r="BJ1326" s="137" t="str">
        <f t="shared" si="418"/>
        <v>update bitacoras_estatus set numero_expediente = '1652187', numero_registro = '1598007', id_estatus = 10, fecha_inicio = '2015-09-02', fecha_vencimiento ='2025-09-02', created_at ='2015-09-02 00:00:00', updated_at ='2015-09-02 00:00:00', id_clase=null, id_marca=762, id_cliente=927, vigencia = 1 where id =1325;</v>
      </c>
      <c r="BK1326" s="137" t="str">
        <f t="shared" si="419"/>
        <v>update bitacoras_estatus set id_estatus = 10 where id =1325;</v>
      </c>
    </row>
    <row r="1327" spans="1:63" ht="27">
      <c r="A1327" s="3">
        <v>1652169</v>
      </c>
      <c r="B1327" s="3">
        <v>1703435</v>
      </c>
      <c r="C1327" s="3">
        <f>IF(Tabla1[[#This Row],[No. REG.]]="","",1)</f>
        <v>1</v>
      </c>
      <c r="D1327" s="3" t="s">
        <v>46</v>
      </c>
      <c r="E1327" s="3">
        <f>IF(Tabla1[[#This Row],[STATUS]]="","",VLOOKUP(D1327,Estatus!$A$2:$B$13,2,0))</f>
        <v>10</v>
      </c>
      <c r="F1327" s="3">
        <f>IF(Tabla1[[#This Row],[STATUS]]="","",VLOOKUP(D1327,Estatus!$A$2:$I$12,9,0))</f>
        <v>1</v>
      </c>
      <c r="G1327" s="12" t="s">
        <v>6561</v>
      </c>
      <c r="H1327" s="7">
        <v>42249</v>
      </c>
      <c r="I1327" s="80">
        <f t="shared" si="400"/>
        <v>2015</v>
      </c>
      <c r="J1327" s="80">
        <f t="shared" si="401"/>
        <v>9</v>
      </c>
      <c r="K1327" s="80">
        <f t="shared" si="402"/>
        <v>2</v>
      </c>
      <c r="L1327" s="80" t="str">
        <f t="shared" si="403"/>
        <v>09</v>
      </c>
      <c r="M1327" s="80" t="str">
        <f t="shared" si="404"/>
        <v>02</v>
      </c>
      <c r="N1327" s="80" t="str">
        <f t="shared" si="405"/>
        <v>'2015-09-02'</v>
      </c>
      <c r="O1327" s="80" t="str">
        <f t="shared" si="406"/>
        <v>'2015-09-02 00:00:00'</v>
      </c>
      <c r="P1327" s="7">
        <v>45902</v>
      </c>
      <c r="Q1327" s="80">
        <f t="shared" si="407"/>
        <v>2025</v>
      </c>
      <c r="R1327" s="80">
        <f t="shared" si="408"/>
        <v>9</v>
      </c>
      <c r="S1327" s="80">
        <f t="shared" si="409"/>
        <v>2</v>
      </c>
      <c r="T1327" s="80" t="str">
        <f t="shared" si="410"/>
        <v>09</v>
      </c>
      <c r="U1327" s="80" t="str">
        <f t="shared" si="411"/>
        <v>02</v>
      </c>
      <c r="V1327" s="80" t="str">
        <f t="shared" si="412"/>
        <v>'2025-09-02'</v>
      </c>
      <c r="W1327" s="80">
        <v>35</v>
      </c>
      <c r="X1327" s="80">
        <f t="shared" si="413"/>
        <v>35</v>
      </c>
      <c r="Y1327" s="3" t="s">
        <v>6562</v>
      </c>
      <c r="Z1327" s="124">
        <f>IFERROR(IF(Y1327="","null",VLOOKUP(Y1327,Marcas!$A$2:$C$2024,2,0)),"")</f>
        <v>823</v>
      </c>
      <c r="AA1327" s="3" t="s">
        <v>6562</v>
      </c>
      <c r="AB1327" s="3">
        <f>IFERROR(IF(AA1327="","",IF(AA1327="EMPORIO LEGAL",1,VLOOKUP(AA1327,Clientes!$A$2:$B$1190,2,0))),"")</f>
        <v>579</v>
      </c>
      <c r="AC1327" s="3">
        <f>IFERROR(IF(Tabla1[[#This Row],[id_control]]="null","",VLOOKUP(CONCATENATE(Tabla1[[#This Row],[CLIENTE]],"-",Tabla1[[#This Row],[id_control]]),Hoja1!$C$2:$D$1994,2,0)),"")</f>
        <v>1327</v>
      </c>
      <c r="AD1327" s="3" t="s">
        <v>6563</v>
      </c>
      <c r="AE1327" s="3"/>
      <c r="AF1327" s="3"/>
      <c r="AG1327" s="3"/>
      <c r="AH1327" s="3"/>
      <c r="AI1327" s="3"/>
      <c r="AJ1327" s="3"/>
      <c r="AK1327" s="3"/>
      <c r="AL1327" s="3">
        <v>6484565697</v>
      </c>
      <c r="AM1327" s="8"/>
      <c r="AN1327" s="8"/>
      <c r="AO1327" s="8"/>
      <c r="AP1327" s="8"/>
      <c r="AQ1327" s="8"/>
      <c r="AR1327" s="8"/>
      <c r="AS1327" s="8"/>
      <c r="AT1327" s="8"/>
      <c r="AU1327" s="8"/>
      <c r="AV1327" s="8" t="s">
        <v>6564</v>
      </c>
      <c r="AW1327" s="8"/>
      <c r="AX1327" s="8"/>
      <c r="AY1327" s="8"/>
      <c r="AZ1327" s="8"/>
      <c r="BA1327" s="8"/>
      <c r="BB1327" s="8"/>
      <c r="BC1327" s="8"/>
      <c r="BD1327" s="8">
        <v>6484565697</v>
      </c>
      <c r="BE1327" s="8">
        <v>1326</v>
      </c>
      <c r="BF1327" s="6" t="str">
        <f t="shared" si="414"/>
        <v>insert into bitacoras_estatus (numero_expediente, numero_registro, representante, fecha_inicio, fecha_vencimiento, id_cliente, id_admin, id_bitacoras_estatus, id_estatus, id_clase, id_marca, created_at, updated_at) values('1652169','1703435','SALVADOR AGUILAR SANCHEZ','2015-09-02','2025-09-02','579','2','1','1',35,823,'2015-09-02 00:00:00','2015-09-02 00:00:00');</v>
      </c>
      <c r="BG1327" s="6" t="str">
        <f t="shared" si="415"/>
        <v>insert into servicios_comentarios (comentario, id_admin, id_estatus, created_at, updated_at) values('CLASE 35 RECIBIDA EL 4/4/16; SE CONTESTÓ 04/06/2016, LLEGO EL TITULO EL 30 DIC 2016',1,1326,'2015-09-02 00:00:00','2015-09-02 00:00:00');</v>
      </c>
      <c r="BH1327" s="6" t="str">
        <f t="shared" si="416"/>
        <v>insert into servicios_comentarios (comentario, id_admin, id_estatus, created_at, updated_at) values('6484565697',1,1326,'2015-09-02 00:00:00','2015-09-02 00:00:00');</v>
      </c>
      <c r="BI1327" s="137" t="str">
        <f t="shared" si="417"/>
        <v>update bitacoras_estatus set comprobacion_uso = 1, id_estatus=10 where id=1326;</v>
      </c>
      <c r="BJ1327" s="137" t="str">
        <f t="shared" si="418"/>
        <v>update bitacoras_estatus set numero_expediente = '1652169', numero_registro = '1703435', id_estatus = 10, fecha_inicio = '2015-09-02', fecha_vencimiento ='2025-09-02', created_at ='2015-09-02 00:00:00', updated_at ='2015-09-02 00:00:00', id_clase=35, id_marca=823, id_cliente=579, vigencia = 1 where id =1326;</v>
      </c>
      <c r="BK1327" s="137" t="str">
        <f t="shared" si="419"/>
        <v>update bitacoras_estatus set id_estatus = 10 where id =1326;</v>
      </c>
    </row>
    <row r="1328" spans="1:63" ht="53">
      <c r="A1328" s="3">
        <v>1652166</v>
      </c>
      <c r="B1328" s="6"/>
      <c r="C1328" s="6" t="str">
        <f>IF(Tabla1[[#This Row],[No. REG.]]="","",1)</f>
        <v/>
      </c>
      <c r="D1328" s="3" t="s">
        <v>34</v>
      </c>
      <c r="E1328" s="3">
        <f>IF(Tabla1[[#This Row],[STATUS]]="","",VLOOKUP(D1328,Estatus!$A$2:$B$13,2,0))</f>
        <v>5</v>
      </c>
      <c r="F1328" s="3">
        <f>IF(Tabla1[[#This Row],[STATUS]]="","",VLOOKUP(D1328,Estatus!$A$2:$I$12,9,0))</f>
        <v>0</v>
      </c>
      <c r="G1328" s="12" t="s">
        <v>6565</v>
      </c>
      <c r="H1328" s="7">
        <v>42249</v>
      </c>
      <c r="I1328" s="80">
        <f t="shared" si="400"/>
        <v>2015</v>
      </c>
      <c r="J1328" s="80">
        <f t="shared" si="401"/>
        <v>9</v>
      </c>
      <c r="K1328" s="80">
        <f t="shared" si="402"/>
        <v>2</v>
      </c>
      <c r="L1328" s="80" t="str">
        <f t="shared" si="403"/>
        <v>09</v>
      </c>
      <c r="M1328" s="80" t="str">
        <f t="shared" si="404"/>
        <v>02</v>
      </c>
      <c r="N1328" s="80" t="str">
        <f t="shared" si="405"/>
        <v>'2015-09-02'</v>
      </c>
      <c r="O1328" s="80" t="str">
        <f t="shared" si="406"/>
        <v>'2015-09-02 00:00:00'</v>
      </c>
      <c r="P1328" s="7">
        <v>45902</v>
      </c>
      <c r="Q1328" s="80">
        <f t="shared" si="407"/>
        <v>2025</v>
      </c>
      <c r="R1328" s="80">
        <f t="shared" si="408"/>
        <v>9</v>
      </c>
      <c r="S1328" s="80">
        <f t="shared" si="409"/>
        <v>2</v>
      </c>
      <c r="T1328" s="80" t="str">
        <f t="shared" si="410"/>
        <v>09</v>
      </c>
      <c r="U1328" s="80" t="str">
        <f t="shared" si="411"/>
        <v>02</v>
      </c>
      <c r="V1328" s="80" t="str">
        <f t="shared" si="412"/>
        <v>'2025-09-02'</v>
      </c>
      <c r="W1328" s="80">
        <v>37</v>
      </c>
      <c r="X1328" s="80">
        <f t="shared" si="413"/>
        <v>37</v>
      </c>
      <c r="Y1328" s="3" t="s">
        <v>6566</v>
      </c>
      <c r="Z1328" s="124">
        <f>IFERROR(IF(Y1328="","null",VLOOKUP(Y1328,Marcas!$A$2:$C$2024,2,0)),"")</f>
        <v>881</v>
      </c>
      <c r="AA1328" s="3" t="s">
        <v>6567</v>
      </c>
      <c r="AB1328" s="3">
        <f>IFERROR(IF(AA1328="","",IF(AA1328="EMPORIO LEGAL",1,VLOOKUP(AA1328,Clientes!$A$2:$B$1190,2,0))),"")</f>
        <v>454</v>
      </c>
      <c r="AC1328" s="3">
        <f>IFERROR(IF(Tabla1[[#This Row],[id_control]]="null","",VLOOKUP(CONCATENATE(Tabla1[[#This Row],[CLIENTE]],"-",Tabla1[[#This Row],[id_control]]),Hoja1!$C$2:$D$1994,2,0)),"")</f>
        <v>1328</v>
      </c>
      <c r="AD1328" s="3" t="s">
        <v>6568</v>
      </c>
      <c r="AE1328" s="3"/>
      <c r="AF1328" s="3"/>
      <c r="AG1328" s="3"/>
      <c r="AH1328" s="3"/>
      <c r="AI1328" s="3"/>
      <c r="AJ1328" s="3"/>
      <c r="AK1328" s="3"/>
      <c r="AL1328" s="3">
        <v>4423064</v>
      </c>
      <c r="AM1328" s="8"/>
      <c r="AN1328" s="8"/>
      <c r="AO1328" s="8"/>
      <c r="AP1328" s="8"/>
      <c r="AQ1328" s="8"/>
      <c r="AR1328" s="8"/>
      <c r="AS1328" s="8"/>
      <c r="AT1328" s="8"/>
      <c r="AU1328" s="8"/>
      <c r="AV1328" s="8" t="s">
        <v>6195</v>
      </c>
      <c r="AW1328" s="8"/>
      <c r="AX1328" s="8"/>
      <c r="AY1328" s="8"/>
      <c r="AZ1328" s="8"/>
      <c r="BA1328" s="8"/>
      <c r="BB1328" s="8"/>
      <c r="BC1328" s="8"/>
      <c r="BD1328" s="8">
        <v>4423064</v>
      </c>
      <c r="BE1328" s="8">
        <v>1327</v>
      </c>
      <c r="BF1328" s="6" t="str">
        <f t="shared" si="414"/>
        <v>insert into bitacoras_estatus (numero_expediente, numero_registro, representante, fecha_inicio, fecha_vencimiento, id_cliente, id_admin, id_bitacoras_estatus, id_estatus, id_clase, id_marca, created_at, updated_at) values('1652166','','MA. DE LA LUZ MARTINEZ GARCIA','2015-09-02','2025-09-02','454','2','1','1',37,881,'2015-09-02 00:00:00','2015-09-02 00:00:00');</v>
      </c>
      <c r="BG1328" s="6" t="str">
        <f t="shared" si="415"/>
        <v>insert into servicios_comentarios (comentario, id_admin, id_estatus, created_at, updated_at) values('CLASE 37 ANTERIORIDAD RECIBIDA EL 4/4/16; CONTESTADA EL 01/06/2016, PRESENTADA EL 07/06/2016. NEGATIVA RECIBIDA EL 30 DE DIC 2016',1,1327,'2015-09-02 00:00:00','2015-09-02 00:00:00');</v>
      </c>
      <c r="BH1328" s="6" t="str">
        <f t="shared" si="416"/>
        <v>insert into servicios_comentarios (comentario, id_admin, id_estatus, created_at, updated_at) values('4423064',1,1327,'2015-09-02 00:00:00','2015-09-02 00:00:00');</v>
      </c>
      <c r="BI1328" s="137" t="str">
        <f t="shared" si="417"/>
        <v>update bitacoras_estatus set comprobacion_uso = 1, id_estatus=5 where id=1327;</v>
      </c>
      <c r="BJ1328" s="137" t="str">
        <f t="shared" si="418"/>
        <v>update bitacoras_estatus set numero_expediente = '1652166', numero_registro = '', id_estatus = 5, fecha_inicio = '2015-09-02', fecha_vencimiento ='2025-09-02', created_at ='2015-09-02 00:00:00', updated_at ='2015-09-02 00:00:00', id_clase=37, id_marca=881, id_cliente=454, vigencia = 0 where id =1327;</v>
      </c>
      <c r="BK1328" s="137" t="str">
        <f t="shared" si="419"/>
        <v>update bitacoras_estatus set id_estatus = 5 where id =1327;</v>
      </c>
    </row>
    <row r="1329" spans="1:63" ht="27">
      <c r="A1329" s="3">
        <v>1652162</v>
      </c>
      <c r="B1329" s="3"/>
      <c r="C1329" s="3" t="str">
        <f>IF(Tabla1[[#This Row],[No. REG.]]="","",1)</f>
        <v/>
      </c>
      <c r="D1329" s="3" t="s">
        <v>34</v>
      </c>
      <c r="E1329" s="3">
        <f>IF(Tabla1[[#This Row],[STATUS]]="","",VLOOKUP(D1329,Estatus!$A$2:$B$13,2,0))</f>
        <v>5</v>
      </c>
      <c r="F1329" s="3">
        <f>IF(Tabla1[[#This Row],[STATUS]]="","",VLOOKUP(D1329,Estatus!$A$2:$I$12,9,0))</f>
        <v>0</v>
      </c>
      <c r="G1329" s="12" t="s">
        <v>6569</v>
      </c>
      <c r="H1329" s="7">
        <v>42249</v>
      </c>
      <c r="I1329" s="80">
        <f t="shared" si="400"/>
        <v>2015</v>
      </c>
      <c r="J1329" s="80">
        <f t="shared" si="401"/>
        <v>9</v>
      </c>
      <c r="K1329" s="80">
        <f t="shared" si="402"/>
        <v>2</v>
      </c>
      <c r="L1329" s="80" t="str">
        <f t="shared" si="403"/>
        <v>09</v>
      </c>
      <c r="M1329" s="80" t="str">
        <f t="shared" si="404"/>
        <v>02</v>
      </c>
      <c r="N1329" s="80" t="str">
        <f t="shared" si="405"/>
        <v>'2015-09-02'</v>
      </c>
      <c r="O1329" s="80" t="str">
        <f t="shared" si="406"/>
        <v>'2015-09-02 00:00:00'</v>
      </c>
      <c r="P1329" s="7">
        <v>45902</v>
      </c>
      <c r="Q1329" s="80">
        <f t="shared" si="407"/>
        <v>2025</v>
      </c>
      <c r="R1329" s="80">
        <f t="shared" si="408"/>
        <v>9</v>
      </c>
      <c r="S1329" s="80">
        <f t="shared" si="409"/>
        <v>2</v>
      </c>
      <c r="T1329" s="80" t="str">
        <f t="shared" si="410"/>
        <v>09</v>
      </c>
      <c r="U1329" s="80" t="str">
        <f t="shared" si="411"/>
        <v>02</v>
      </c>
      <c r="V1329" s="80" t="str">
        <f t="shared" si="412"/>
        <v>'2025-09-02'</v>
      </c>
      <c r="W1329" s="80">
        <v>35</v>
      </c>
      <c r="X1329" s="80">
        <f t="shared" si="413"/>
        <v>35</v>
      </c>
      <c r="Y1329" s="3" t="s">
        <v>6566</v>
      </c>
      <c r="Z1329" s="124">
        <f>IFERROR(IF(Y1329="","null",VLOOKUP(Y1329,Marcas!$A$2:$C$2024,2,0)),"")</f>
        <v>881</v>
      </c>
      <c r="AA1329" s="3" t="s">
        <v>6567</v>
      </c>
      <c r="AB1329" s="3">
        <f>IFERROR(IF(AA1329="","",IF(AA1329="EMPORIO LEGAL",1,VLOOKUP(AA1329,Clientes!$A$2:$B$1190,2,0))),"")</f>
        <v>454</v>
      </c>
      <c r="AC1329" s="3">
        <f>IFERROR(IF(Tabla1[[#This Row],[id_control]]="null","",VLOOKUP(CONCATENATE(Tabla1[[#This Row],[CLIENTE]],"-",Tabla1[[#This Row],[id_control]]),Hoja1!$C$2:$D$1994,2,0)),"")</f>
        <v>1328</v>
      </c>
      <c r="AD1329" s="3" t="s">
        <v>6568</v>
      </c>
      <c r="AE1329" s="3"/>
      <c r="AF1329" s="3"/>
      <c r="AG1329" s="3"/>
      <c r="AH1329" s="3"/>
      <c r="AI1329" s="3"/>
      <c r="AJ1329" s="3"/>
      <c r="AK1329" s="3"/>
      <c r="AL1329" s="3">
        <v>4423064</v>
      </c>
      <c r="AM1329" s="8"/>
      <c r="AN1329" s="8"/>
      <c r="AO1329" s="8"/>
      <c r="AP1329" s="8"/>
      <c r="AQ1329" s="8"/>
      <c r="AR1329" s="8"/>
      <c r="AS1329" s="8"/>
      <c r="AT1329" s="8"/>
      <c r="AU1329" s="8"/>
      <c r="AV1329" s="8" t="s">
        <v>6195</v>
      </c>
      <c r="AW1329" s="8"/>
      <c r="AX1329" s="8"/>
      <c r="AY1329" s="8"/>
      <c r="AZ1329" s="8"/>
      <c r="BA1329" s="8"/>
      <c r="BB1329" s="8"/>
      <c r="BC1329" s="8"/>
      <c r="BD1329" s="8">
        <v>4423064</v>
      </c>
      <c r="BE1329" s="8">
        <v>1328</v>
      </c>
      <c r="BF1329" s="6" t="str">
        <f t="shared" si="414"/>
        <v>insert into bitacoras_estatus (numero_expediente, numero_registro, representante, fecha_inicio, fecha_vencimiento, id_cliente, id_admin, id_bitacoras_estatus, id_estatus, id_clase, id_marca, created_at, updated_at) values('1652162','','MA. DE LA LUZ MARTINEZ GARCIA','2015-09-02','2025-09-02','454','2','1','1',35,881,'2015-09-02 00:00:00','2015-09-02 00:00:00');</v>
      </c>
      <c r="BG1329" s="6" t="str">
        <f t="shared" si="415"/>
        <v>insert into servicios_comentarios (comentario, id_admin, id_estatus, created_at, updated_at) values('CLASE 35 RECIBIDA EL 17/FEB/16 CONTESTADOES EL 28 MARZO',1,1328,'2015-09-02 00:00:00','2015-09-02 00:00:00');</v>
      </c>
      <c r="BH1329" s="6" t="str">
        <f t="shared" si="416"/>
        <v>insert into servicios_comentarios (comentario, id_admin, id_estatus, created_at, updated_at) values('4423064',1,1328,'2015-09-02 00:00:00','2015-09-02 00:00:00');</v>
      </c>
      <c r="BI1329" s="137" t="str">
        <f t="shared" si="417"/>
        <v>update bitacoras_estatus set comprobacion_uso = 1, id_estatus=5 where id=1328;</v>
      </c>
      <c r="BJ1329" s="137" t="str">
        <f t="shared" si="418"/>
        <v>update bitacoras_estatus set numero_expediente = '1652162', numero_registro = '', id_estatus = 5, fecha_inicio = '2015-09-02', fecha_vencimiento ='2025-09-02', created_at ='2015-09-02 00:00:00', updated_at ='2015-09-02 00:00:00', id_clase=35, id_marca=881, id_cliente=454, vigencia = 0 where id =1328;</v>
      </c>
      <c r="BK1329" s="137" t="str">
        <f t="shared" si="419"/>
        <v>update bitacoras_estatus set id_estatus = 5 where id =1328;</v>
      </c>
    </row>
    <row r="1330" spans="1:63" ht="27">
      <c r="A1330" s="3">
        <v>1652186</v>
      </c>
      <c r="B1330" s="3">
        <v>1598006</v>
      </c>
      <c r="C1330" s="3">
        <f>IF(Tabla1[[#This Row],[No. REG.]]="","",1)</f>
        <v>1</v>
      </c>
      <c r="D1330" s="3" t="s">
        <v>46</v>
      </c>
      <c r="E1330" s="3">
        <f>IF(Tabla1[[#This Row],[STATUS]]="","",VLOOKUP(D1330,Estatus!$A$2:$B$13,2,0))</f>
        <v>10</v>
      </c>
      <c r="F1330" s="3">
        <f>IF(Tabla1[[#This Row],[STATUS]]="","",VLOOKUP(D1330,Estatus!$A$2:$I$12,9,0))</f>
        <v>1</v>
      </c>
      <c r="G1330" s="12" t="s">
        <v>6570</v>
      </c>
      <c r="H1330" s="7">
        <v>42249</v>
      </c>
      <c r="I1330" s="80">
        <f t="shared" si="400"/>
        <v>2015</v>
      </c>
      <c r="J1330" s="80">
        <f t="shared" si="401"/>
        <v>9</v>
      </c>
      <c r="K1330" s="80">
        <f t="shared" si="402"/>
        <v>2</v>
      </c>
      <c r="L1330" s="80" t="str">
        <f t="shared" si="403"/>
        <v>09</v>
      </c>
      <c r="M1330" s="80" t="str">
        <f t="shared" si="404"/>
        <v>02</v>
      </c>
      <c r="N1330" s="80" t="str">
        <f t="shared" si="405"/>
        <v>'2015-09-02'</v>
      </c>
      <c r="O1330" s="80" t="str">
        <f t="shared" si="406"/>
        <v>'2015-09-02 00:00:00'</v>
      </c>
      <c r="P1330" s="7">
        <v>45902</v>
      </c>
      <c r="Q1330" s="80">
        <f t="shared" si="407"/>
        <v>2025</v>
      </c>
      <c r="R1330" s="80">
        <f t="shared" si="408"/>
        <v>9</v>
      </c>
      <c r="S1330" s="80">
        <f t="shared" si="409"/>
        <v>2</v>
      </c>
      <c r="T1330" s="80" t="str">
        <f t="shared" si="410"/>
        <v>09</v>
      </c>
      <c r="U1330" s="80" t="str">
        <f t="shared" si="411"/>
        <v>02</v>
      </c>
      <c r="V1330" s="80" t="str">
        <f t="shared" si="412"/>
        <v>'2025-09-02'</v>
      </c>
      <c r="W1330" s="80">
        <v>35</v>
      </c>
      <c r="X1330" s="80">
        <f t="shared" si="413"/>
        <v>35</v>
      </c>
      <c r="Y1330" s="3" t="s">
        <v>6571</v>
      </c>
      <c r="Z1330" s="124">
        <f>IFERROR(IF(Y1330="","null",VLOOKUP(Y1330,Marcas!$A$2:$C$2024,2,0)),"")</f>
        <v>1003</v>
      </c>
      <c r="AA1330" s="3" t="s">
        <v>6571</v>
      </c>
      <c r="AB1330" s="3">
        <f>IFERROR(IF(AA1330="","",IF(AA1330="EMPORIO LEGAL",1,VLOOKUP(AA1330,Clientes!$A$2:$B$1190,2,0))),"")</f>
        <v>718</v>
      </c>
      <c r="AC1330" s="3">
        <f>IFERROR(IF(Tabla1[[#This Row],[id_control]]="null","",VLOOKUP(CONCATENATE(Tabla1[[#This Row],[CLIENTE]],"-",Tabla1[[#This Row],[id_control]]),Hoja1!$C$2:$D$1994,2,0)),"")</f>
        <v>1330</v>
      </c>
      <c r="AD1330" s="3" t="s">
        <v>6572</v>
      </c>
      <c r="AE1330" s="3"/>
      <c r="AF1330" s="3"/>
      <c r="AG1330" s="3"/>
      <c r="AH1330" s="3"/>
      <c r="AI1330" s="3"/>
      <c r="AJ1330" s="3"/>
      <c r="AK1330" s="3"/>
      <c r="AL1330" s="3">
        <v>6141951912</v>
      </c>
      <c r="AM1330" s="8"/>
      <c r="AN1330" s="8"/>
      <c r="AO1330" s="8"/>
      <c r="AP1330" s="8"/>
      <c r="AQ1330" s="8" t="s">
        <v>6573</v>
      </c>
      <c r="AR1330" s="8"/>
      <c r="AS1330" s="8"/>
      <c r="AT1330" s="8"/>
      <c r="AU1330" s="8"/>
      <c r="AV1330" s="8" t="s">
        <v>6574</v>
      </c>
      <c r="AW1330" s="8"/>
      <c r="AX1330" s="8"/>
      <c r="AY1330" s="8"/>
      <c r="AZ1330" s="8"/>
      <c r="BA1330" s="8"/>
      <c r="BB1330" s="8"/>
      <c r="BC1330" s="8"/>
      <c r="BD1330" s="8" t="s">
        <v>6575</v>
      </c>
      <c r="BE1330" s="8">
        <v>1329</v>
      </c>
      <c r="BF1330" s="6" t="str">
        <f t="shared" si="414"/>
        <v>insert into bitacoras_estatus (numero_expediente, numero_registro, representante, fecha_inicio, fecha_vencimiento, id_cliente, id_admin, id_bitacoras_estatus, id_estatus, id_clase, id_marca, created_at, updated_at) values('1652186','1598006','JOYCE ALVAREZ','2015-09-02','2025-09-02','718','2','1','1',35,1003,'2015-09-02 00:00:00','2015-09-02 00:00:00');</v>
      </c>
      <c r="BG1330" s="6" t="str">
        <f t="shared" si="415"/>
        <v>insert into servicios_comentarios (comentario, id_admin, id_estatus, created_at, updated_at) values('CLASE 35 TITULO RECIBIDO EL 4 FEB TITULO ENTREGADO EL 10 FEB 16',1,1329,'2015-09-02 00:00:00','2015-09-02 00:00:00');</v>
      </c>
      <c r="BH1330" s="6" t="str">
        <f t="shared" si="416"/>
        <v>insert into servicios_comentarios (comentario, id_admin, id_estatus, created_at, updated_at) values('6141951912 614 4152250',1,1329,'2015-09-02 00:00:00','2015-09-02 00:00:00');</v>
      </c>
      <c r="BI1330" s="137" t="str">
        <f t="shared" si="417"/>
        <v>update bitacoras_estatus set comprobacion_uso = 1, id_estatus=10 where id=1329;</v>
      </c>
      <c r="BJ1330" s="137" t="str">
        <f t="shared" si="418"/>
        <v>update bitacoras_estatus set numero_expediente = '1652186', numero_registro = '1598006', id_estatus = 10, fecha_inicio = '2015-09-02', fecha_vencimiento ='2025-09-02', created_at ='2015-09-02 00:00:00', updated_at ='2015-09-02 00:00:00', id_clase=35, id_marca=1003, id_cliente=718, vigencia = 1 where id =1329;</v>
      </c>
      <c r="BK1330" s="137" t="str">
        <f t="shared" si="419"/>
        <v>update bitacoras_estatus set id_estatus = 10 where id =1329;</v>
      </c>
    </row>
    <row r="1331" spans="1:63" ht="27">
      <c r="A1331" s="3">
        <v>1652145</v>
      </c>
      <c r="B1331" s="3">
        <v>1598653</v>
      </c>
      <c r="C1331" s="3">
        <f>IF(Tabla1[[#This Row],[No. REG.]]="","",1)</f>
        <v>1</v>
      </c>
      <c r="D1331" s="3" t="s">
        <v>46</v>
      </c>
      <c r="E1331" s="3">
        <f>IF(Tabla1[[#This Row],[STATUS]]="","",VLOOKUP(D1331,Estatus!$A$2:$B$13,2,0))</f>
        <v>10</v>
      </c>
      <c r="F1331" s="3">
        <f>IF(Tabla1[[#This Row],[STATUS]]="","",VLOOKUP(D1331,Estatus!$A$2:$I$12,9,0))</f>
        <v>1</v>
      </c>
      <c r="G1331" s="12" t="s">
        <v>6576</v>
      </c>
      <c r="H1331" s="7">
        <v>42249</v>
      </c>
      <c r="I1331" s="80">
        <f t="shared" si="400"/>
        <v>2015</v>
      </c>
      <c r="J1331" s="80">
        <f t="shared" si="401"/>
        <v>9</v>
      </c>
      <c r="K1331" s="80">
        <f t="shared" si="402"/>
        <v>2</v>
      </c>
      <c r="L1331" s="80" t="str">
        <f t="shared" si="403"/>
        <v>09</v>
      </c>
      <c r="M1331" s="80" t="str">
        <f t="shared" si="404"/>
        <v>02</v>
      </c>
      <c r="N1331" s="80" t="str">
        <f t="shared" si="405"/>
        <v>'2015-09-02'</v>
      </c>
      <c r="O1331" s="80" t="str">
        <f t="shared" si="406"/>
        <v>'2015-09-02 00:00:00'</v>
      </c>
      <c r="P1331" s="7">
        <v>45902</v>
      </c>
      <c r="Q1331" s="80">
        <f t="shared" si="407"/>
        <v>2025</v>
      </c>
      <c r="R1331" s="80">
        <f t="shared" si="408"/>
        <v>9</v>
      </c>
      <c r="S1331" s="80">
        <f t="shared" si="409"/>
        <v>2</v>
      </c>
      <c r="T1331" s="80" t="str">
        <f t="shared" si="410"/>
        <v>09</v>
      </c>
      <c r="U1331" s="80" t="str">
        <f t="shared" si="411"/>
        <v>02</v>
      </c>
      <c r="V1331" s="80" t="str">
        <f t="shared" si="412"/>
        <v>'2025-09-02'</v>
      </c>
      <c r="W1331" s="80">
        <v>43</v>
      </c>
      <c r="X1331" s="80">
        <f t="shared" si="413"/>
        <v>43</v>
      </c>
      <c r="Y1331" s="3" t="s">
        <v>6577</v>
      </c>
      <c r="Z1331" s="124">
        <f>IFERROR(IF(Y1331="","null",VLOOKUP(Y1331,Marcas!$A$2:$C$2024,2,0)),"")</f>
        <v>1226</v>
      </c>
      <c r="AA1331" s="3" t="s">
        <v>6577</v>
      </c>
      <c r="AB1331" s="3">
        <f>IFERROR(IF(AA1331="","",IF(AA1331="EMPORIO LEGAL",1,VLOOKUP(AA1331,Clientes!$A$2:$B$1190,2,0))),"")</f>
        <v>869</v>
      </c>
      <c r="AC1331" s="3">
        <f>IFERROR(IF(Tabla1[[#This Row],[id_control]]="null","",VLOOKUP(CONCATENATE(Tabla1[[#This Row],[CLIENTE]],"-",Tabla1[[#This Row],[id_control]]),Hoja1!$C$2:$D$1994,2,0)),"")</f>
        <v>1331</v>
      </c>
      <c r="AD1331" s="3" t="s">
        <v>6578</v>
      </c>
      <c r="AE1331" s="3"/>
      <c r="AF1331" s="3"/>
      <c r="AG1331" s="3"/>
      <c r="AH1331" s="3"/>
      <c r="AI1331" s="3"/>
      <c r="AJ1331" s="3"/>
      <c r="AK1331" s="3"/>
      <c r="AL1331" s="3">
        <v>4157294</v>
      </c>
      <c r="AM1331" s="8"/>
      <c r="AN1331" s="8"/>
      <c r="AO1331" s="8"/>
      <c r="AP1331" s="8"/>
      <c r="AQ1331" s="8">
        <v>6142354426</v>
      </c>
      <c r="AR1331" s="8"/>
      <c r="AS1331" s="8"/>
      <c r="AT1331" s="8"/>
      <c r="AU1331" s="8"/>
      <c r="AV1331" s="8" t="s">
        <v>6579</v>
      </c>
      <c r="AW1331" s="8"/>
      <c r="AX1331" s="8"/>
      <c r="AY1331" s="8"/>
      <c r="AZ1331" s="8"/>
      <c r="BA1331" s="8"/>
      <c r="BB1331" s="8"/>
      <c r="BC1331" s="8"/>
      <c r="BD1331" s="8" t="s">
        <v>6580</v>
      </c>
      <c r="BE1331" s="8">
        <v>1330</v>
      </c>
      <c r="BF1331" s="6" t="str">
        <f t="shared" si="414"/>
        <v>insert into bitacoras_estatus (numero_expediente, numero_registro, representante, fecha_inicio, fecha_vencimiento, id_cliente, id_admin, id_bitacoras_estatus, id_estatus, id_clase, id_marca, created_at, updated_at) values('1652145','1598653','OMAR MANUEL BARRAZA PADILLA','2015-09-02','2025-09-02','869','2','1','1',43,1226,'2015-09-02 00:00:00','2015-09-02 00:00:00');</v>
      </c>
      <c r="BG1331" s="6" t="str">
        <f t="shared" si="415"/>
        <v>insert into servicios_comentarios (comentario, id_admin, id_estatus, created_at, updated_at) values('CLASE 43 TITULO RECIBIDO EL 28/3/16, TITULO ENTREGADO EL 9 DE DIC 2016',1,1330,'2015-09-02 00:00:00','2015-09-02 00:00:00');</v>
      </c>
      <c r="BH1331" s="6" t="str">
        <f t="shared" si="416"/>
        <v>insert into servicios_comentarios (comentario, id_admin, id_estatus, created_at, updated_at) values('4157294 6142354426',1,1330,'2015-09-02 00:00:00','2015-09-02 00:00:00');</v>
      </c>
      <c r="BI1331" s="137" t="str">
        <f t="shared" si="417"/>
        <v>update bitacoras_estatus set comprobacion_uso = 1, id_estatus=10 where id=1330;</v>
      </c>
      <c r="BJ1331" s="137" t="str">
        <f t="shared" si="418"/>
        <v>update bitacoras_estatus set numero_expediente = '1652145', numero_registro = '1598653', id_estatus = 10, fecha_inicio = '2015-09-02', fecha_vencimiento ='2025-09-02', created_at ='2015-09-02 00:00:00', updated_at ='2015-09-02 00:00:00', id_clase=43, id_marca=1226, id_cliente=869, vigencia = 1 where id =1330;</v>
      </c>
      <c r="BK1331" s="137" t="str">
        <f t="shared" si="419"/>
        <v>update bitacoras_estatus set id_estatus = 10 where id =1330;</v>
      </c>
    </row>
    <row r="1332" spans="1:63" ht="53">
      <c r="A1332" s="3">
        <v>1652147</v>
      </c>
      <c r="B1332" s="3">
        <v>1646421</v>
      </c>
      <c r="C1332" s="3">
        <f>IF(Tabla1[[#This Row],[No. REG.]]="","",1)</f>
        <v>1</v>
      </c>
      <c r="D1332" s="3" t="s">
        <v>46</v>
      </c>
      <c r="E1332" s="3">
        <f>IF(Tabla1[[#This Row],[STATUS]]="","",VLOOKUP(D1332,Estatus!$A$2:$B$13,2,0))</f>
        <v>10</v>
      </c>
      <c r="F1332" s="3">
        <f>IF(Tabla1[[#This Row],[STATUS]]="","",VLOOKUP(D1332,Estatus!$A$2:$I$12,9,0))</f>
        <v>1</v>
      </c>
      <c r="G1332" s="12" t="s">
        <v>6581</v>
      </c>
      <c r="H1332" s="7">
        <v>42249</v>
      </c>
      <c r="I1332" s="80">
        <f t="shared" si="400"/>
        <v>2015</v>
      </c>
      <c r="J1332" s="80">
        <f t="shared" si="401"/>
        <v>9</v>
      </c>
      <c r="K1332" s="80">
        <f t="shared" si="402"/>
        <v>2</v>
      </c>
      <c r="L1332" s="80" t="str">
        <f t="shared" si="403"/>
        <v>09</v>
      </c>
      <c r="M1332" s="80" t="str">
        <f t="shared" si="404"/>
        <v>02</v>
      </c>
      <c r="N1332" s="80" t="str">
        <f t="shared" si="405"/>
        <v>'2015-09-02'</v>
      </c>
      <c r="O1332" s="80" t="str">
        <f t="shared" si="406"/>
        <v>'2015-09-02 00:00:00'</v>
      </c>
      <c r="P1332" s="7">
        <v>45902</v>
      </c>
      <c r="Q1332" s="80">
        <f t="shared" si="407"/>
        <v>2025</v>
      </c>
      <c r="R1332" s="80">
        <f t="shared" si="408"/>
        <v>9</v>
      </c>
      <c r="S1332" s="80">
        <f t="shared" si="409"/>
        <v>2</v>
      </c>
      <c r="T1332" s="80" t="str">
        <f t="shared" si="410"/>
        <v>09</v>
      </c>
      <c r="U1332" s="80" t="str">
        <f t="shared" si="411"/>
        <v>02</v>
      </c>
      <c r="V1332" s="80" t="str">
        <f t="shared" si="412"/>
        <v>'2025-09-02'</v>
      </c>
      <c r="W1332" s="80">
        <v>33</v>
      </c>
      <c r="X1332" s="80">
        <f t="shared" si="413"/>
        <v>33</v>
      </c>
      <c r="Y1332" s="12" t="s">
        <v>6582</v>
      </c>
      <c r="Z1332" s="125">
        <f>IFERROR(IF(Y1332="","null",VLOOKUP(Y1332,Marcas!$A$2:$C$2024,2,0)),"")</f>
        <v>1448</v>
      </c>
      <c r="AA1332" s="12" t="s">
        <v>7636</v>
      </c>
      <c r="AB1332" s="3">
        <f>IFERROR(IF(AA1332="","",IF(AA1332="EMPORIO LEGAL",1,VLOOKUP(AA1332,Clientes!$A$2:$B$1190,2,0))),"")</f>
        <v>1022</v>
      </c>
      <c r="AC1332" s="3">
        <f>IFERROR(IF(Tabla1[[#This Row],[id_control]]="null","",VLOOKUP(CONCATENATE(Tabla1[[#This Row],[CLIENTE]],"-",Tabla1[[#This Row],[id_control]]),Hoja1!$C$2:$D$1994,2,0)),"")</f>
        <v>1332</v>
      </c>
      <c r="AD1332" s="3" t="s">
        <v>6583</v>
      </c>
      <c r="AE1332" s="3"/>
      <c r="AF1332" s="3"/>
      <c r="AG1332" s="3"/>
      <c r="AH1332" s="3"/>
      <c r="AI1332" s="3"/>
      <c r="AJ1332" s="3"/>
      <c r="AK1332" s="3"/>
      <c r="AL1332" s="3" t="s">
        <v>6584</v>
      </c>
      <c r="AM1332" s="8"/>
      <c r="AN1332" s="8"/>
      <c r="AO1332" s="8"/>
      <c r="AP1332" s="8"/>
      <c r="AQ1332" s="8"/>
      <c r="AR1332" s="8"/>
      <c r="AS1332" s="8"/>
      <c r="AT1332" s="8"/>
      <c r="AU1332" s="8"/>
      <c r="AV1332" s="8" t="s">
        <v>6585</v>
      </c>
      <c r="AW1332" s="8"/>
      <c r="AX1332" s="8"/>
      <c r="AY1332" s="8"/>
      <c r="AZ1332" s="8"/>
      <c r="BA1332" s="8"/>
      <c r="BB1332" s="8"/>
      <c r="BC1332" s="8"/>
      <c r="BD1332" s="8" t="s">
        <v>6584</v>
      </c>
      <c r="BE1332" s="8">
        <v>1331</v>
      </c>
      <c r="BF1332" s="6" t="str">
        <f t="shared" si="414"/>
        <v>insert into bitacoras_estatus (numero_expediente, numero_registro, representante, fecha_inicio, fecha_vencimiento, id_cliente, id_admin, id_bitacoras_estatus, id_estatus, id_clase, id_marca, created_at, updated_at) values('1652147','1646421','GERMAN HERNANDE TANNER','2015-09-02','2025-09-02','1022','2','1','1',33,1448,'2015-09-02 00:00:00','2015-09-02 00:00:00');</v>
      </c>
      <c r="BG1332" s="6" t="str">
        <f t="shared" si="415"/>
        <v>insert into servicios_comentarios (comentario, id_admin, id_estatus, created_at, updated_at) values('CLASE 33 REQUISITOS RECIBIDOS EL 28 DIC CONTESTADOS EL 15 FEB DEL 16 TITULO RECIBIDO 19/07/16 TITULO ENTREGADO 27/7/2016',1,1331,'2015-09-02 00:00:00','2015-09-02 00:00:00');</v>
      </c>
      <c r="BH1332" s="6" t="str">
        <f t="shared" si="416"/>
        <v>insert into servicios_comentarios (comentario, id_admin, id_estatus, created_at, updated_at) values('614 15219 23',1,1331,'2015-09-02 00:00:00','2015-09-02 00:00:00');</v>
      </c>
      <c r="BI1332" s="137" t="str">
        <f t="shared" si="417"/>
        <v>update bitacoras_estatus set comprobacion_uso = 1, id_estatus=10 where id=1331;</v>
      </c>
      <c r="BJ1332" s="137" t="str">
        <f t="shared" si="418"/>
        <v>update bitacoras_estatus set numero_expediente = '1652147', numero_registro = '1646421', id_estatus = 10, fecha_inicio = '2015-09-02', fecha_vencimiento ='2025-09-02', created_at ='2015-09-02 00:00:00', updated_at ='2015-09-02 00:00:00', id_clase=33, id_marca=1448, id_cliente=1022, vigencia = 1 where id =1331;</v>
      </c>
      <c r="BK1332" s="137" t="str">
        <f t="shared" si="419"/>
        <v>update bitacoras_estatus set id_estatus = 10 where id =1331;</v>
      </c>
    </row>
    <row r="1333" spans="1:63" ht="40">
      <c r="A1333" s="3">
        <v>1652178</v>
      </c>
      <c r="B1333" s="3"/>
      <c r="C1333" s="3" t="str">
        <f>IF(Tabla1[[#This Row],[No. REG.]]="","",1)</f>
        <v/>
      </c>
      <c r="D1333" s="3" t="s">
        <v>34</v>
      </c>
      <c r="E1333" s="3">
        <f>IF(Tabla1[[#This Row],[STATUS]]="","",VLOOKUP(D1333,Estatus!$A$2:$B$13,2,0))</f>
        <v>5</v>
      </c>
      <c r="F1333" s="3">
        <f>IF(Tabla1[[#This Row],[STATUS]]="","",VLOOKUP(D1333,Estatus!$A$2:$I$12,9,0))</f>
        <v>0</v>
      </c>
      <c r="G1333" s="12" t="s">
        <v>6586</v>
      </c>
      <c r="H1333" s="7">
        <v>42249</v>
      </c>
      <c r="I1333" s="80">
        <f t="shared" si="400"/>
        <v>2015</v>
      </c>
      <c r="J1333" s="80">
        <f t="shared" si="401"/>
        <v>9</v>
      </c>
      <c r="K1333" s="80">
        <f t="shared" si="402"/>
        <v>2</v>
      </c>
      <c r="L1333" s="80" t="str">
        <f t="shared" si="403"/>
        <v>09</v>
      </c>
      <c r="M1333" s="80" t="str">
        <f t="shared" si="404"/>
        <v>02</v>
      </c>
      <c r="N1333" s="80" t="str">
        <f t="shared" si="405"/>
        <v>'2015-09-02'</v>
      </c>
      <c r="O1333" s="80" t="str">
        <f t="shared" si="406"/>
        <v>'2015-09-02 00:00:00'</v>
      </c>
      <c r="P1333" s="7">
        <v>45902</v>
      </c>
      <c r="Q1333" s="80">
        <f t="shared" si="407"/>
        <v>2025</v>
      </c>
      <c r="R1333" s="80">
        <f t="shared" si="408"/>
        <v>9</v>
      </c>
      <c r="S1333" s="80">
        <f t="shared" si="409"/>
        <v>2</v>
      </c>
      <c r="T1333" s="80" t="str">
        <f t="shared" si="410"/>
        <v>09</v>
      </c>
      <c r="U1333" s="80" t="str">
        <f t="shared" si="411"/>
        <v>02</v>
      </c>
      <c r="V1333" s="80" t="str">
        <f t="shared" si="412"/>
        <v>'2025-09-02'</v>
      </c>
      <c r="W1333" s="80">
        <v>44</v>
      </c>
      <c r="X1333" s="80">
        <f t="shared" si="413"/>
        <v>44</v>
      </c>
      <c r="Y1333" s="3" t="s">
        <v>6587</v>
      </c>
      <c r="Z1333" s="124">
        <f>IFERROR(IF(Y1333="","null",VLOOKUP(Y1333,Marcas!$A$2:$C$2024,2,0)),"")</f>
        <v>1491</v>
      </c>
      <c r="AA1333" s="3" t="s">
        <v>479</v>
      </c>
      <c r="AB1333" s="3">
        <f>IFERROR(IF(AA1333="","",IF(AA1333="EMPORIO LEGAL",1,VLOOKUP(AA1333,Clientes!$A$2:$B$1190,2,0))),"")</f>
        <v>1051</v>
      </c>
      <c r="AC1333" s="3">
        <f>IFERROR(IF(Tabla1[[#This Row],[id_control]]="null","",VLOOKUP(CONCATENATE(Tabla1[[#This Row],[CLIENTE]],"-",Tabla1[[#This Row],[id_control]]),Hoja1!$C$2:$D$1994,2,0)),"")</f>
        <v>1333</v>
      </c>
      <c r="AD1333" s="3" t="s">
        <v>6588</v>
      </c>
      <c r="AE1333" s="3"/>
      <c r="AF1333" s="3"/>
      <c r="AG1333" s="3"/>
      <c r="AH1333" s="3"/>
      <c r="AI1333" s="3"/>
      <c r="AJ1333" s="3"/>
      <c r="AK1333" s="3"/>
      <c r="AL1333" s="3">
        <v>6144075287</v>
      </c>
      <c r="AM1333" s="8" t="s">
        <v>6589</v>
      </c>
      <c r="AN1333" s="8"/>
      <c r="AO1333" s="8"/>
      <c r="AP1333" s="8"/>
      <c r="AQ1333" s="8"/>
      <c r="AR1333" s="8"/>
      <c r="AS1333" s="8"/>
      <c r="AT1333" s="8"/>
      <c r="AU1333" s="8"/>
      <c r="AV1333" s="8" t="s">
        <v>482</v>
      </c>
      <c r="AW1333" s="8"/>
      <c r="AX1333" s="8"/>
      <c r="AY1333" s="8"/>
      <c r="AZ1333" s="8"/>
      <c r="BA1333" s="8"/>
      <c r="BB1333" s="8"/>
      <c r="BC1333" s="8"/>
      <c r="BD1333" s="8" t="s">
        <v>6590</v>
      </c>
      <c r="BE1333" s="8">
        <v>1332</v>
      </c>
      <c r="BF1333" s="6" t="str">
        <f t="shared" si="414"/>
        <v>insert into bitacoras_estatus (numero_expediente, numero_registro, representante, fecha_inicio, fecha_vencimiento, id_cliente, id_admin, id_bitacoras_estatus, id_estatus, id_clase, id_marca, created_at, updated_at) values('1652178','','VICTOR JAVIER CASAS GOMEZ, MARTIN HUMBERTO CASAS GOMEZ','2015-09-02','2025-09-02','1051','2','1','1',44,1491,'2015-09-02 00:00:00','2015-09-02 00:00:00');</v>
      </c>
      <c r="BG1333" s="6" t="str">
        <f t="shared" si="415"/>
        <v>insert into servicios_comentarios (comentario, id_admin, id_estatus, created_at, updated_at) values('CLASE 44 RECIBIDA EL 4/4/16, CONTESTADA 4/6/16. NEGATIVA DE REGISTRO RECIBIDA EL 30 DE DIC. 2016',1,1332,'2015-09-02 00:00:00','2015-09-02 00:00:00');</v>
      </c>
      <c r="BH1333" s="6" t="str">
        <f t="shared" si="416"/>
        <v>insert into servicios_comentarios (comentario, id_admin, id_estatus, created_at, updated_at) values('6144075287 614 4370606',1,1332,'2015-09-02 00:00:00','2015-09-02 00:00:00');</v>
      </c>
      <c r="BI1333" s="137" t="str">
        <f t="shared" si="417"/>
        <v>update bitacoras_estatus set comprobacion_uso = 1, id_estatus=5 where id=1332;</v>
      </c>
      <c r="BJ1333" s="137" t="str">
        <f t="shared" si="418"/>
        <v>update bitacoras_estatus set numero_expediente = '1652178', numero_registro = '', id_estatus = 5, fecha_inicio = '2015-09-02', fecha_vencimiento ='2025-09-02', created_at ='2015-09-02 00:00:00', updated_at ='2015-09-02 00:00:00', id_clase=44, id_marca=1491, id_cliente=1051, vigencia = 0 where id =1332;</v>
      </c>
      <c r="BK1333" s="137" t="str">
        <f t="shared" si="419"/>
        <v>update bitacoras_estatus set id_estatus = 5 where id =1332;</v>
      </c>
    </row>
    <row r="1334" spans="1:63">
      <c r="A1334" s="3">
        <v>1652151</v>
      </c>
      <c r="B1334" s="3">
        <v>1598654</v>
      </c>
      <c r="C1334" s="3">
        <f>IF(Tabla1[[#This Row],[No. REG.]]="","",1)</f>
        <v>1</v>
      </c>
      <c r="D1334" s="3" t="s">
        <v>46</v>
      </c>
      <c r="E1334" s="3">
        <f>IF(Tabla1[[#This Row],[STATUS]]="","",VLOOKUP(D1334,Estatus!$A$2:$B$13,2,0))</f>
        <v>10</v>
      </c>
      <c r="F1334" s="3">
        <f>IF(Tabla1[[#This Row],[STATUS]]="","",VLOOKUP(D1334,Estatus!$A$2:$I$12,9,0))</f>
        <v>1</v>
      </c>
      <c r="G1334" s="12" t="s">
        <v>6591</v>
      </c>
      <c r="H1334" s="7">
        <v>42249</v>
      </c>
      <c r="I1334" s="80">
        <f t="shared" si="400"/>
        <v>2015</v>
      </c>
      <c r="J1334" s="80">
        <f t="shared" si="401"/>
        <v>9</v>
      </c>
      <c r="K1334" s="80">
        <f t="shared" si="402"/>
        <v>2</v>
      </c>
      <c r="L1334" s="80" t="str">
        <f t="shared" si="403"/>
        <v>09</v>
      </c>
      <c r="M1334" s="80" t="str">
        <f t="shared" si="404"/>
        <v>02</v>
      </c>
      <c r="N1334" s="80" t="str">
        <f t="shared" si="405"/>
        <v>'2015-09-02'</v>
      </c>
      <c r="O1334" s="80" t="str">
        <f t="shared" si="406"/>
        <v>'2015-09-02 00:00:00'</v>
      </c>
      <c r="P1334" s="7">
        <v>45902</v>
      </c>
      <c r="Q1334" s="80">
        <f t="shared" si="407"/>
        <v>2025</v>
      </c>
      <c r="R1334" s="80">
        <f t="shared" si="408"/>
        <v>9</v>
      </c>
      <c r="S1334" s="80">
        <f t="shared" si="409"/>
        <v>2</v>
      </c>
      <c r="T1334" s="80" t="str">
        <f t="shared" si="410"/>
        <v>09</v>
      </c>
      <c r="U1334" s="80" t="str">
        <f t="shared" si="411"/>
        <v>02</v>
      </c>
      <c r="V1334" s="80" t="str">
        <f t="shared" si="412"/>
        <v>'2025-09-02'</v>
      </c>
      <c r="W1334" s="80">
        <v>42</v>
      </c>
      <c r="X1334" s="80">
        <f t="shared" si="413"/>
        <v>42</v>
      </c>
      <c r="Y1334" s="3" t="s">
        <v>6592</v>
      </c>
      <c r="Z1334" s="124">
        <f>IFERROR(IF(Y1334="","null",VLOOKUP(Y1334,Marcas!$A$2:$C$2024,2,0)),"")</f>
        <v>1583</v>
      </c>
      <c r="AA1334" s="3" t="s">
        <v>6592</v>
      </c>
      <c r="AB1334" s="3">
        <f>IFERROR(IF(AA1334="","",IF(AA1334="EMPORIO LEGAL",1,VLOOKUP(AA1334,Clientes!$A$2:$B$1190,2,0))),"")</f>
        <v>1113</v>
      </c>
      <c r="AC1334" s="3">
        <f>IFERROR(IF(Tabla1[[#This Row],[id_control]]="null","",VLOOKUP(CONCATENATE(Tabla1[[#This Row],[CLIENTE]],"-",Tabla1[[#This Row],[id_control]]),Hoja1!$C$2:$D$1994,2,0)),"")</f>
        <v>1334</v>
      </c>
      <c r="AD1334" s="3" t="s">
        <v>6593</v>
      </c>
      <c r="AE1334" s="3"/>
      <c r="AF1334" s="3"/>
      <c r="AG1334" s="3"/>
      <c r="AH1334" s="3"/>
      <c r="AI1334" s="3"/>
      <c r="AJ1334" s="3"/>
      <c r="AK1334" s="3"/>
      <c r="AL1334" s="3">
        <v>413077018</v>
      </c>
      <c r="AM1334" s="8"/>
      <c r="AN1334" s="8"/>
      <c r="AO1334" s="8"/>
      <c r="AP1334" s="8"/>
      <c r="AQ1334" s="6" t="s">
        <v>6594</v>
      </c>
      <c r="AR1334" s="8"/>
      <c r="AS1334" s="8"/>
      <c r="AT1334" s="8"/>
      <c r="AU1334" s="8"/>
      <c r="AV1334" s="8" t="s">
        <v>6595</v>
      </c>
      <c r="AW1334" s="8" t="s">
        <v>6596</v>
      </c>
      <c r="AX1334" s="8"/>
      <c r="AY1334" s="8"/>
      <c r="AZ1334" s="8"/>
      <c r="BA1334" s="8"/>
      <c r="BB1334" s="8"/>
      <c r="BC1334" s="8"/>
      <c r="BD1334" s="8" t="s">
        <v>6597</v>
      </c>
      <c r="BE1334" s="8">
        <v>1333</v>
      </c>
      <c r="BF1334" s="6" t="str">
        <f t="shared" si="414"/>
        <v>insert into bitacoras_estatus (numero_expediente, numero_registro, representante, fecha_inicio, fecha_vencimiento, id_cliente, id_admin, id_bitacoras_estatus, id_estatus, id_clase, id_marca, created_at, updated_at) values('1652151','1598654','MARCELA CASTILLO RAMOS, ROSA ELENA VIGLIANTE RUBIO','2015-09-02','2025-09-02','1113','2','1','1',42,1583,'2015-09-02 00:00:00','2015-09-02 00:00:00');</v>
      </c>
      <c r="BG1334" s="6" t="str">
        <f t="shared" si="415"/>
        <v>insert into servicios_comentarios (comentario, id_admin, id_estatus, created_at, updated_at) values('CLASE 42',1,1333,'2015-09-02 00:00:00','2015-09-02 00:00:00');</v>
      </c>
      <c r="BH1334" s="6" t="str">
        <f t="shared" si="416"/>
        <v>insert into servicios_comentarios (comentario, id_admin, id_estatus, created_at, updated_at) values('413077018 6143 420920',1,1333,'2015-09-02 00:00:00','2015-09-02 00:00:00');</v>
      </c>
      <c r="BI1334" s="137" t="str">
        <f t="shared" si="417"/>
        <v>update bitacoras_estatus set comprobacion_uso = 1, id_estatus=10 where id=1333;</v>
      </c>
      <c r="BJ1334" s="137" t="str">
        <f t="shared" si="418"/>
        <v>update bitacoras_estatus set numero_expediente = '1652151', numero_registro = '1598654', id_estatus = 10, fecha_inicio = '2015-09-02', fecha_vencimiento ='2025-09-02', created_at ='2015-09-02 00:00:00', updated_at ='2015-09-02 00:00:00', id_clase=42, id_marca=1583, id_cliente=1113, vigencia = 1 where id =1333;</v>
      </c>
      <c r="BK1334" s="137" t="str">
        <f t="shared" si="419"/>
        <v>update bitacoras_estatus set id_estatus = 10 where id =1333;</v>
      </c>
    </row>
    <row r="1335" spans="1:63" ht="27">
      <c r="A1335" s="3">
        <v>1652189</v>
      </c>
      <c r="B1335" s="3">
        <v>1598008</v>
      </c>
      <c r="C1335" s="3">
        <f>IF(Tabla1[[#This Row],[No. REG.]]="","",1)</f>
        <v>1</v>
      </c>
      <c r="D1335" s="3" t="s">
        <v>46</v>
      </c>
      <c r="E1335" s="3">
        <f>IF(Tabla1[[#This Row],[STATUS]]="","",VLOOKUP(D1335,Estatus!$A$2:$B$13,2,0))</f>
        <v>10</v>
      </c>
      <c r="F1335" s="3">
        <f>IF(Tabla1[[#This Row],[STATUS]]="","",VLOOKUP(D1335,Estatus!$A$2:$I$12,9,0))</f>
        <v>1</v>
      </c>
      <c r="G1335" s="12" t="s">
        <v>6598</v>
      </c>
      <c r="H1335" s="7">
        <v>42249</v>
      </c>
      <c r="I1335" s="80">
        <f t="shared" si="400"/>
        <v>2015</v>
      </c>
      <c r="J1335" s="80">
        <f t="shared" si="401"/>
        <v>9</v>
      </c>
      <c r="K1335" s="80">
        <f t="shared" si="402"/>
        <v>2</v>
      </c>
      <c r="L1335" s="80" t="str">
        <f t="shared" si="403"/>
        <v>09</v>
      </c>
      <c r="M1335" s="80" t="str">
        <f t="shared" si="404"/>
        <v>02</v>
      </c>
      <c r="N1335" s="80" t="str">
        <f t="shared" si="405"/>
        <v>'2015-09-02'</v>
      </c>
      <c r="O1335" s="80" t="str">
        <f t="shared" si="406"/>
        <v>'2015-09-02 00:00:00'</v>
      </c>
      <c r="P1335" s="7">
        <v>45903</v>
      </c>
      <c r="Q1335" s="80">
        <f t="shared" si="407"/>
        <v>2025</v>
      </c>
      <c r="R1335" s="80">
        <f t="shared" si="408"/>
        <v>9</v>
      </c>
      <c r="S1335" s="80">
        <f t="shared" si="409"/>
        <v>3</v>
      </c>
      <c r="T1335" s="80" t="str">
        <f t="shared" si="410"/>
        <v>09</v>
      </c>
      <c r="U1335" s="80" t="str">
        <f t="shared" si="411"/>
        <v>03</v>
      </c>
      <c r="V1335" s="80" t="str">
        <f t="shared" si="412"/>
        <v>'2025-09-03'</v>
      </c>
      <c r="W1335" s="80">
        <v>42</v>
      </c>
      <c r="X1335" s="80">
        <f t="shared" si="413"/>
        <v>42</v>
      </c>
      <c r="Y1335" s="3" t="s">
        <v>6558</v>
      </c>
      <c r="Z1335" s="124">
        <f>IFERROR(IF(Y1335="","null",VLOOKUP(Y1335,Marcas!$A$2:$C$2024,2,0)),"")</f>
        <v>762</v>
      </c>
      <c r="AA1335" s="3" t="s">
        <v>6559</v>
      </c>
      <c r="AB1335" s="3">
        <f>IFERROR(IF(AA1335="","",IF(AA1335="EMPORIO LEGAL",1,VLOOKUP(AA1335,Clientes!$A$2:$B$1190,2,0))),"")</f>
        <v>927</v>
      </c>
      <c r="AC1335" s="3">
        <f>IFERROR(IF(Tabla1[[#This Row],[id_control]]="null","",VLOOKUP(CONCATENATE(Tabla1[[#This Row],[CLIENTE]],"-",Tabla1[[#This Row],[id_control]]),Hoja1!$C$2:$D$1994,2,0)),"")</f>
        <v>1326</v>
      </c>
      <c r="AD1335" s="3" t="s">
        <v>6269</v>
      </c>
      <c r="AE1335" s="3"/>
      <c r="AF1335" s="3"/>
      <c r="AG1335" s="3"/>
      <c r="AH1335" s="3"/>
      <c r="AI1335" s="3"/>
      <c r="AJ1335" s="3"/>
      <c r="AK1335" s="3"/>
      <c r="AL1335" s="3">
        <v>6144065605</v>
      </c>
      <c r="AM1335" s="8"/>
      <c r="AN1335" s="8"/>
      <c r="AO1335" s="8"/>
      <c r="AP1335" s="8"/>
      <c r="AQ1335" s="8"/>
      <c r="AR1335" s="8"/>
      <c r="AS1335" s="8"/>
      <c r="AT1335" s="8"/>
      <c r="AU1335" s="8"/>
      <c r="AV1335" s="8" t="s">
        <v>6560</v>
      </c>
      <c r="AW1335" s="8"/>
      <c r="AX1335" s="8"/>
      <c r="AY1335" s="8"/>
      <c r="AZ1335" s="8"/>
      <c r="BA1335" s="8"/>
      <c r="BB1335" s="8"/>
      <c r="BC1335" s="8"/>
      <c r="BD1335" s="8">
        <v>6144065605</v>
      </c>
      <c r="BE1335" s="8">
        <v>1334</v>
      </c>
      <c r="BF1335" s="6" t="str">
        <f t="shared" si="414"/>
        <v>insert into bitacoras_estatus (numero_expediente, numero_registro, representante, fecha_inicio, fecha_vencimiento, id_cliente, id_admin, id_bitacoras_estatus, id_estatus, id_clase, id_marca, created_at, updated_at) values('1652189','1598008','JAVIER SÁENZ HERNÁNDEZ','2015-09-02','2025-09-03','927','2','1','1',42,762,'2015-09-02 00:00:00','2015-09-02 00:00:00');</v>
      </c>
      <c r="BG1335" s="6" t="str">
        <f t="shared" si="415"/>
        <v>insert into servicios_comentarios (comentario, id_admin, id_estatus, created_at, updated_at) values('CLASE 42 TITULO RECIBIDO EL 4 FEB 16 titulo entregado el 11 de feb del 16',1,1334,'2015-09-02 00:00:00','2015-09-02 00:00:00');</v>
      </c>
      <c r="BH1335" s="6" t="str">
        <f t="shared" si="416"/>
        <v>insert into servicios_comentarios (comentario, id_admin, id_estatus, created_at, updated_at) values('6144065605',1,1334,'2015-09-02 00:00:00','2015-09-02 00:00:00');</v>
      </c>
      <c r="BI1335" s="137" t="str">
        <f t="shared" si="417"/>
        <v>update bitacoras_estatus set comprobacion_uso = 1, id_estatus=10 where id=1334;</v>
      </c>
      <c r="BJ1335" s="137" t="str">
        <f t="shared" si="418"/>
        <v>update bitacoras_estatus set numero_expediente = '1652189', numero_registro = '1598008', id_estatus = 10, fecha_inicio = '2015-09-02', fecha_vencimiento ='2025-09-03', created_at ='2015-09-02 00:00:00', updated_at ='2015-09-02 00:00:00', id_clase=42, id_marca=762, id_cliente=927, vigencia = 1 where id =1334;</v>
      </c>
      <c r="BK1335" s="137" t="str">
        <f t="shared" si="419"/>
        <v>update bitacoras_estatus set id_estatus = 10 where id =1334;</v>
      </c>
    </row>
    <row r="1336" spans="1:63" ht="27">
      <c r="A1336" s="3">
        <v>1652184</v>
      </c>
      <c r="B1336" s="3">
        <v>1598005</v>
      </c>
      <c r="C1336" s="3">
        <f>IF(Tabla1[[#This Row],[No. REG.]]="","",1)</f>
        <v>1</v>
      </c>
      <c r="D1336" s="3" t="s">
        <v>46</v>
      </c>
      <c r="E1336" s="3">
        <f>IF(Tabla1[[#This Row],[STATUS]]="","",VLOOKUP(D1336,Estatus!$A$2:$B$13,2,0))</f>
        <v>10</v>
      </c>
      <c r="F1336" s="3">
        <f>IF(Tabla1[[#This Row],[STATUS]]="","",VLOOKUP(D1336,Estatus!$A$2:$I$12,9,0))</f>
        <v>1</v>
      </c>
      <c r="G1336" s="12" t="s">
        <v>6599</v>
      </c>
      <c r="H1336" s="7">
        <v>42249</v>
      </c>
      <c r="I1336" s="80">
        <f t="shared" si="400"/>
        <v>2015</v>
      </c>
      <c r="J1336" s="80">
        <f t="shared" si="401"/>
        <v>9</v>
      </c>
      <c r="K1336" s="80">
        <f t="shared" si="402"/>
        <v>2</v>
      </c>
      <c r="L1336" s="80" t="str">
        <f t="shared" si="403"/>
        <v>09</v>
      </c>
      <c r="M1336" s="80" t="str">
        <f t="shared" si="404"/>
        <v>02</v>
      </c>
      <c r="N1336" s="80" t="str">
        <f t="shared" si="405"/>
        <v>'2015-09-02'</v>
      </c>
      <c r="O1336" s="80" t="str">
        <f t="shared" si="406"/>
        <v>'2015-09-02 00:00:00'</v>
      </c>
      <c r="P1336" s="7">
        <v>45904</v>
      </c>
      <c r="Q1336" s="80">
        <f t="shared" si="407"/>
        <v>2025</v>
      </c>
      <c r="R1336" s="80">
        <f t="shared" si="408"/>
        <v>9</v>
      </c>
      <c r="S1336" s="80">
        <f t="shared" si="409"/>
        <v>4</v>
      </c>
      <c r="T1336" s="80" t="str">
        <f t="shared" si="410"/>
        <v>09</v>
      </c>
      <c r="U1336" s="80" t="str">
        <f t="shared" si="411"/>
        <v>04</v>
      </c>
      <c r="V1336" s="80" t="str">
        <f t="shared" si="412"/>
        <v>'2025-09-04'</v>
      </c>
      <c r="W1336" s="80">
        <v>9</v>
      </c>
      <c r="X1336" s="80">
        <f t="shared" si="413"/>
        <v>9</v>
      </c>
      <c r="Y1336" s="3" t="s">
        <v>6558</v>
      </c>
      <c r="Z1336" s="124">
        <f>IFERROR(IF(Y1336="","null",VLOOKUP(Y1336,Marcas!$A$2:$C$2024,2,0)),"")</f>
        <v>762</v>
      </c>
      <c r="AA1336" s="3" t="s">
        <v>6559</v>
      </c>
      <c r="AB1336" s="3">
        <f>IFERROR(IF(AA1336="","",IF(AA1336="EMPORIO LEGAL",1,VLOOKUP(AA1336,Clientes!$A$2:$B$1190,2,0))),"")</f>
        <v>927</v>
      </c>
      <c r="AC1336" s="3">
        <f>IFERROR(IF(Tabla1[[#This Row],[id_control]]="null","",VLOOKUP(CONCATENATE(Tabla1[[#This Row],[CLIENTE]],"-",Tabla1[[#This Row],[id_control]]),Hoja1!$C$2:$D$1994,2,0)),"")</f>
        <v>1326</v>
      </c>
      <c r="AD1336" s="3" t="s">
        <v>6269</v>
      </c>
      <c r="AE1336" s="3"/>
      <c r="AF1336" s="3"/>
      <c r="AG1336" s="3"/>
      <c r="AH1336" s="3"/>
      <c r="AI1336" s="3"/>
      <c r="AJ1336" s="3"/>
      <c r="AK1336" s="3"/>
      <c r="AL1336" s="3">
        <v>6144065605</v>
      </c>
      <c r="AM1336" s="8"/>
      <c r="AN1336" s="8"/>
      <c r="AO1336" s="8"/>
      <c r="AP1336" s="8"/>
      <c r="AQ1336" s="8"/>
      <c r="AR1336" s="8"/>
      <c r="AS1336" s="8"/>
      <c r="AT1336" s="8"/>
      <c r="AU1336" s="8"/>
      <c r="AV1336" s="8" t="s">
        <v>6560</v>
      </c>
      <c r="AW1336" s="8"/>
      <c r="AX1336" s="8"/>
      <c r="AY1336" s="8"/>
      <c r="AZ1336" s="8"/>
      <c r="BA1336" s="8"/>
      <c r="BB1336" s="8"/>
      <c r="BC1336" s="8"/>
      <c r="BD1336" s="8">
        <v>6144065605</v>
      </c>
      <c r="BE1336" s="8">
        <v>1335</v>
      </c>
      <c r="BF1336" s="6" t="str">
        <f t="shared" si="414"/>
        <v>insert into bitacoras_estatus (numero_expediente, numero_registro, representante, fecha_inicio, fecha_vencimiento, id_cliente, id_admin, id_bitacoras_estatus, id_estatus, id_clase, id_marca, created_at, updated_at) values('1652184','1598005','JAVIER SÁENZ HERNÁNDEZ','2015-09-02','2025-09-04','927','2','1','1',9,762,'2015-09-02 00:00:00','2015-09-02 00:00:00');</v>
      </c>
      <c r="BG1336" s="6" t="str">
        <f t="shared" si="415"/>
        <v>insert into servicios_comentarios (comentario, id_admin, id_estatus, created_at, updated_at) values('CLASE 9 TITULO RECIBIDO EL 4 FEB 16 titulo entregado el 11 de febrero del 16',1,1335,'2015-09-02 00:00:00','2015-09-02 00:00:00');</v>
      </c>
      <c r="BH1336" s="6" t="str">
        <f t="shared" si="416"/>
        <v>insert into servicios_comentarios (comentario, id_admin, id_estatus, created_at, updated_at) values('6144065605',1,1335,'2015-09-02 00:00:00','2015-09-02 00:00:00');</v>
      </c>
      <c r="BI1336" s="137" t="str">
        <f t="shared" si="417"/>
        <v>update bitacoras_estatus set comprobacion_uso = 1, id_estatus=10 where id=1335;</v>
      </c>
      <c r="BJ1336" s="137" t="str">
        <f t="shared" si="418"/>
        <v>update bitacoras_estatus set numero_expediente = '1652184', numero_registro = '1598005', id_estatus = 10, fecha_inicio = '2015-09-02', fecha_vencimiento ='2025-09-04', created_at ='2015-09-02 00:00:00', updated_at ='2015-09-02 00:00:00', id_clase=9, id_marca=762, id_cliente=927, vigencia = 1 where id =1335;</v>
      </c>
      <c r="BK1336" s="137" t="str">
        <f t="shared" si="419"/>
        <v>update bitacoras_estatus set id_estatus = 10 where id =1335;</v>
      </c>
    </row>
    <row r="1337" spans="1:63" ht="27">
      <c r="A1337" s="3">
        <v>1652174</v>
      </c>
      <c r="B1337" s="3">
        <v>1618109</v>
      </c>
      <c r="C1337" s="3">
        <f>IF(Tabla1[[#This Row],[No. REG.]]="","",1)</f>
        <v>1</v>
      </c>
      <c r="D1337" s="3" t="s">
        <v>46</v>
      </c>
      <c r="E1337" s="3">
        <f>IF(Tabla1[[#This Row],[STATUS]]="","",VLOOKUP(D1337,Estatus!$A$2:$B$13,2,0))</f>
        <v>10</v>
      </c>
      <c r="F1337" s="3">
        <f>IF(Tabla1[[#This Row],[STATUS]]="","",VLOOKUP(D1337,Estatus!$A$2:$I$12,9,0))</f>
        <v>1</v>
      </c>
      <c r="G1337" s="12" t="s">
        <v>6600</v>
      </c>
      <c r="H1337" s="7">
        <v>42249</v>
      </c>
      <c r="I1337" s="80">
        <f t="shared" si="400"/>
        <v>2015</v>
      </c>
      <c r="J1337" s="80">
        <f t="shared" si="401"/>
        <v>9</v>
      </c>
      <c r="K1337" s="80">
        <f t="shared" si="402"/>
        <v>2</v>
      </c>
      <c r="L1337" s="80" t="str">
        <f t="shared" si="403"/>
        <v>09</v>
      </c>
      <c r="M1337" s="80" t="str">
        <f t="shared" si="404"/>
        <v>02</v>
      </c>
      <c r="N1337" s="80" t="str">
        <f t="shared" si="405"/>
        <v>'2015-09-02'</v>
      </c>
      <c r="O1337" s="80" t="str">
        <f t="shared" si="406"/>
        <v>'2015-09-02 00:00:00'</v>
      </c>
      <c r="P1337" s="7">
        <v>45905</v>
      </c>
      <c r="Q1337" s="80">
        <f t="shared" si="407"/>
        <v>2025</v>
      </c>
      <c r="R1337" s="80">
        <f t="shared" si="408"/>
        <v>9</v>
      </c>
      <c r="S1337" s="80">
        <f t="shared" si="409"/>
        <v>5</v>
      </c>
      <c r="T1337" s="80" t="str">
        <f t="shared" si="410"/>
        <v>09</v>
      </c>
      <c r="U1337" s="80" t="str">
        <f t="shared" si="411"/>
        <v>05</v>
      </c>
      <c r="V1337" s="80" t="str">
        <f t="shared" si="412"/>
        <v>'2025-09-05'</v>
      </c>
      <c r="W1337" s="80">
        <v>43</v>
      </c>
      <c r="X1337" s="80">
        <f t="shared" si="413"/>
        <v>43</v>
      </c>
      <c r="Y1337" s="3" t="s">
        <v>6601</v>
      </c>
      <c r="Z1337" s="124">
        <f>IFERROR(IF(Y1337="","null",VLOOKUP(Y1337,Marcas!$A$2:$C$2024,2,0)),"")</f>
        <v>1490</v>
      </c>
      <c r="AA1337" s="3" t="s">
        <v>479</v>
      </c>
      <c r="AB1337" s="3">
        <f>IFERROR(IF(AA1337="","",IF(AA1337="EMPORIO LEGAL",1,VLOOKUP(AA1337,Clientes!$A$2:$B$1190,2,0))),"")</f>
        <v>1051</v>
      </c>
      <c r="AC1337" s="3">
        <f>IFERROR(IF(Tabla1[[#This Row],[id_control]]="null","",VLOOKUP(CONCATENATE(Tabla1[[#This Row],[CLIENTE]],"-",Tabla1[[#This Row],[id_control]]),Hoja1!$C$2:$D$1994,2,0)),"")</f>
        <v>1337</v>
      </c>
      <c r="AD1337" s="3" t="s">
        <v>6588</v>
      </c>
      <c r="AE1337" s="3"/>
      <c r="AF1337" s="3"/>
      <c r="AG1337" s="3"/>
      <c r="AH1337" s="3"/>
      <c r="AI1337" s="3"/>
      <c r="AJ1337" s="3"/>
      <c r="AK1337" s="3"/>
      <c r="AL1337" s="3">
        <v>6144075286</v>
      </c>
      <c r="AM1337" s="8" t="s">
        <v>6589</v>
      </c>
      <c r="AN1337" s="8"/>
      <c r="AO1337" s="8"/>
      <c r="AP1337" s="8"/>
      <c r="AQ1337" s="8"/>
      <c r="AR1337" s="8"/>
      <c r="AS1337" s="8"/>
      <c r="AT1337" s="8"/>
      <c r="AU1337" s="8"/>
      <c r="AV1337" s="8" t="s">
        <v>482</v>
      </c>
      <c r="AW1337" s="8"/>
      <c r="AX1337" s="8"/>
      <c r="AY1337" s="8"/>
      <c r="AZ1337" s="8"/>
      <c r="BA1337" s="8"/>
      <c r="BB1337" s="8"/>
      <c r="BC1337" s="8"/>
      <c r="BD1337" s="8" t="s">
        <v>6602</v>
      </c>
      <c r="BE1337" s="8">
        <v>1336</v>
      </c>
      <c r="BF1337" s="6" t="str">
        <f t="shared" si="414"/>
        <v>insert into bitacoras_estatus (numero_expediente, numero_registro, representante, fecha_inicio, fecha_vencimiento, id_cliente, id_admin, id_bitacoras_estatus, id_estatus, id_clase, id_marca, created_at, updated_at) values('1652174','1618109','VICTOR JAVIER CASAS GOMEZ, MARTIN HUMBERTO CASAS GOMEZ','2015-09-02','2025-09-05','1051','2','1','1',43,1490,'2015-09-02 00:00:00','2015-09-02 00:00:00');</v>
      </c>
      <c r="BG1337" s="6" t="str">
        <f t="shared" si="415"/>
        <v>insert into servicios_comentarios (comentario, id_admin, id_estatus, created_at, updated_at) values('CLASE 43, se mando una enmienda voluntaria el dia 14/ oct/15, TITULO RECIBIDO EL 28/3/16',1,1336,'2015-09-02 00:00:00','2015-09-02 00:00:00');</v>
      </c>
      <c r="BH1337" s="6" t="str">
        <f t="shared" si="416"/>
        <v>insert into servicios_comentarios (comentario, id_admin, id_estatus, created_at, updated_at) values('6144075286 614 4370606',1,1336,'2015-09-02 00:00:00','2015-09-02 00:00:00');</v>
      </c>
      <c r="BI1337" s="137" t="str">
        <f t="shared" si="417"/>
        <v>update bitacoras_estatus set comprobacion_uso = 1, id_estatus=10 where id=1336;</v>
      </c>
      <c r="BJ1337" s="137" t="str">
        <f t="shared" si="418"/>
        <v>update bitacoras_estatus set numero_expediente = '1652174', numero_registro = '1618109', id_estatus = 10, fecha_inicio = '2015-09-02', fecha_vencimiento ='2025-09-05', created_at ='2015-09-02 00:00:00', updated_at ='2015-09-02 00:00:00', id_clase=43, id_marca=1490, id_cliente=1051, vigencia = 1 where id =1336;</v>
      </c>
      <c r="BK1337" s="137" t="str">
        <f t="shared" si="419"/>
        <v>update bitacoras_estatus set id_estatus = 10 where id =1336;</v>
      </c>
    </row>
    <row r="1338" spans="1:63">
      <c r="A1338" s="3">
        <v>1658056</v>
      </c>
      <c r="B1338" s="3">
        <v>1600118</v>
      </c>
      <c r="C1338" s="3">
        <f>IF(Tabla1[[#This Row],[No. REG.]]="","",1)</f>
        <v>1</v>
      </c>
      <c r="D1338" s="3" t="s">
        <v>46</v>
      </c>
      <c r="E1338" s="3">
        <f>IF(Tabla1[[#This Row],[STATUS]]="","",VLOOKUP(D1338,Estatus!$A$2:$B$13,2,0))</f>
        <v>10</v>
      </c>
      <c r="F1338" s="3">
        <f>IF(Tabla1[[#This Row],[STATUS]]="","",VLOOKUP(D1338,Estatus!$A$2:$I$12,9,0))</f>
        <v>1</v>
      </c>
      <c r="G1338" s="12" t="s">
        <v>6603</v>
      </c>
      <c r="H1338" s="7">
        <v>42262</v>
      </c>
      <c r="I1338" s="80">
        <f t="shared" si="400"/>
        <v>2015</v>
      </c>
      <c r="J1338" s="80">
        <f t="shared" si="401"/>
        <v>9</v>
      </c>
      <c r="K1338" s="80">
        <f t="shared" si="402"/>
        <v>15</v>
      </c>
      <c r="L1338" s="80" t="str">
        <f t="shared" si="403"/>
        <v>09</v>
      </c>
      <c r="M1338" s="80">
        <f t="shared" si="404"/>
        <v>15</v>
      </c>
      <c r="N1338" s="80" t="str">
        <f t="shared" si="405"/>
        <v>'2015-09-15'</v>
      </c>
      <c r="O1338" s="80" t="str">
        <f t="shared" si="406"/>
        <v>'2015-09-15 00:00:00'</v>
      </c>
      <c r="P1338" s="7">
        <v>45915</v>
      </c>
      <c r="Q1338" s="80">
        <f t="shared" si="407"/>
        <v>2025</v>
      </c>
      <c r="R1338" s="80">
        <f t="shared" si="408"/>
        <v>9</v>
      </c>
      <c r="S1338" s="80">
        <f t="shared" si="409"/>
        <v>15</v>
      </c>
      <c r="T1338" s="80" t="str">
        <f t="shared" si="410"/>
        <v>09</v>
      </c>
      <c r="U1338" s="80">
        <f t="shared" si="411"/>
        <v>15</v>
      </c>
      <c r="V1338" s="80" t="str">
        <f t="shared" si="412"/>
        <v>'2025-09-15'</v>
      </c>
      <c r="W1338" s="80">
        <v>44</v>
      </c>
      <c r="X1338" s="80">
        <f t="shared" si="413"/>
        <v>44</v>
      </c>
      <c r="Y1338" s="3" t="s">
        <v>6604</v>
      </c>
      <c r="Z1338" s="124">
        <f>IFERROR(IF(Y1338="","null",VLOOKUP(Y1338,Marcas!$A$2:$C$2024,2,0)),"")</f>
        <v>495</v>
      </c>
      <c r="AA1338" s="3" t="s">
        <v>6604</v>
      </c>
      <c r="AB1338" s="3">
        <f>IFERROR(IF(AA1338="","",IF(AA1338="EMPORIO LEGAL",1,VLOOKUP(AA1338,Clientes!$A$2:$B$1190,2,0))),"")</f>
        <v>341</v>
      </c>
      <c r="AC1338" s="3">
        <f>IFERROR(IF(Tabla1[[#This Row],[id_control]]="null","",VLOOKUP(CONCATENATE(Tabla1[[#This Row],[CLIENTE]],"-",Tabla1[[#This Row],[id_control]]),Hoja1!$C$2:$D$1994,2,0)),"")</f>
        <v>1338</v>
      </c>
      <c r="AD1338" s="3" t="s">
        <v>6605</v>
      </c>
      <c r="AE1338" s="3"/>
      <c r="AF1338" s="3"/>
      <c r="AG1338" s="3"/>
      <c r="AH1338" s="3"/>
      <c r="AI1338" s="3"/>
      <c r="AJ1338" s="3"/>
      <c r="AK1338" s="3"/>
      <c r="AL1338" s="3">
        <v>4230330</v>
      </c>
      <c r="AM1338" s="8"/>
      <c r="AN1338" s="8"/>
      <c r="AO1338" s="8"/>
      <c r="AP1338" s="8"/>
      <c r="AQ1338" s="8"/>
      <c r="AR1338" s="8"/>
      <c r="AS1338" s="8"/>
      <c r="AT1338" s="8"/>
      <c r="AU1338" s="8"/>
      <c r="AV1338" s="8" t="s">
        <v>6606</v>
      </c>
      <c r="AW1338" s="8"/>
      <c r="AX1338" s="8"/>
      <c r="AY1338" s="8"/>
      <c r="AZ1338" s="8"/>
      <c r="BA1338" s="8"/>
      <c r="BB1338" s="8"/>
      <c r="BC1338" s="8"/>
      <c r="BD1338" s="8">
        <v>4230330</v>
      </c>
      <c r="BE1338" s="8">
        <v>1337</v>
      </c>
      <c r="BF1338" s="6" t="str">
        <f t="shared" si="414"/>
        <v>insert into bitacoras_estatus (numero_expediente, numero_registro, representante, fecha_inicio, fecha_vencimiento, id_cliente, id_admin, id_bitacoras_estatus, id_estatus, id_clase, id_marca, created_at, updated_at) values('1658056','1600118','JAVIER IVAN RODRIGUEZ MARTINEZ','2015-09-15','2025-09-15','341','2','1','1',44,495,'2015-09-15 00:00:00','2015-09-15 00:00:00');</v>
      </c>
      <c r="BG1338" s="6" t="str">
        <f t="shared" si="415"/>
        <v>insert into servicios_comentarios (comentario, id_admin, id_estatus, created_at, updated_at) values('CLASE 44 TITULO RECIBIDO EL 28 MARZO',1,1337,'2015-09-15 00:00:00','2015-09-15 00:00:00');</v>
      </c>
      <c r="BH1338" s="6" t="str">
        <f t="shared" si="416"/>
        <v>insert into servicios_comentarios (comentario, id_admin, id_estatus, created_at, updated_at) values('4230330',1,1337,'2015-09-15 00:00:00','2015-09-15 00:00:00');</v>
      </c>
      <c r="BI1338" s="137" t="str">
        <f t="shared" si="417"/>
        <v>update bitacoras_estatus set comprobacion_uso = 1, id_estatus=10 where id=1337;</v>
      </c>
      <c r="BJ1338" s="137" t="str">
        <f t="shared" si="418"/>
        <v>update bitacoras_estatus set numero_expediente = '1658056', numero_registro = '1600118', id_estatus = 10, fecha_inicio = '2015-09-15', fecha_vencimiento ='2025-09-15', created_at ='2015-09-15 00:00:00', updated_at ='2015-09-15 00:00:00', id_clase=44, id_marca=495, id_cliente=341, vigencia = 1 where id =1337;</v>
      </c>
      <c r="BK1338" s="137" t="str">
        <f t="shared" si="419"/>
        <v>update bitacoras_estatus set id_estatus = 10 where id =1337;</v>
      </c>
    </row>
    <row r="1339" spans="1:63">
      <c r="A1339" s="3">
        <v>1658060</v>
      </c>
      <c r="B1339" s="3">
        <v>1602318</v>
      </c>
      <c r="C1339" s="3">
        <f>IF(Tabla1[[#This Row],[No. REG.]]="","",1)</f>
        <v>1</v>
      </c>
      <c r="D1339" s="3" t="s">
        <v>46</v>
      </c>
      <c r="E1339" s="3">
        <f>IF(Tabla1[[#This Row],[STATUS]]="","",VLOOKUP(D1339,Estatus!$A$2:$B$13,2,0))</f>
        <v>10</v>
      </c>
      <c r="F1339" s="3">
        <f>IF(Tabla1[[#This Row],[STATUS]]="","",VLOOKUP(D1339,Estatus!$A$2:$I$12,9,0))</f>
        <v>1</v>
      </c>
      <c r="G1339" s="12" t="s">
        <v>6607</v>
      </c>
      <c r="H1339" s="7">
        <v>42262</v>
      </c>
      <c r="I1339" s="80">
        <f t="shared" si="400"/>
        <v>2015</v>
      </c>
      <c r="J1339" s="80">
        <f t="shared" si="401"/>
        <v>9</v>
      </c>
      <c r="K1339" s="80">
        <f t="shared" si="402"/>
        <v>15</v>
      </c>
      <c r="L1339" s="80" t="str">
        <f t="shared" si="403"/>
        <v>09</v>
      </c>
      <c r="M1339" s="80">
        <f t="shared" si="404"/>
        <v>15</v>
      </c>
      <c r="N1339" s="80" t="str">
        <f t="shared" si="405"/>
        <v>'2015-09-15'</v>
      </c>
      <c r="O1339" s="80" t="str">
        <f t="shared" si="406"/>
        <v>'2015-09-15 00:00:00'</v>
      </c>
      <c r="P1339" s="7">
        <v>45915</v>
      </c>
      <c r="Q1339" s="80">
        <f t="shared" si="407"/>
        <v>2025</v>
      </c>
      <c r="R1339" s="80">
        <f t="shared" si="408"/>
        <v>9</v>
      </c>
      <c r="S1339" s="80">
        <f t="shared" si="409"/>
        <v>15</v>
      </c>
      <c r="T1339" s="80" t="str">
        <f t="shared" si="410"/>
        <v>09</v>
      </c>
      <c r="U1339" s="80">
        <f t="shared" si="411"/>
        <v>15</v>
      </c>
      <c r="V1339" s="80" t="str">
        <f t="shared" si="412"/>
        <v>'2025-09-15'</v>
      </c>
      <c r="W1339" s="80">
        <v>43</v>
      </c>
      <c r="X1339" s="80">
        <f t="shared" si="413"/>
        <v>43</v>
      </c>
      <c r="Y1339" s="3" t="s">
        <v>6608</v>
      </c>
      <c r="Z1339" s="124">
        <f>IFERROR(IF(Y1339="","null",VLOOKUP(Y1339,Marcas!$A$2:$C$2024,2,0)),"")</f>
        <v>668</v>
      </c>
      <c r="AA1339" s="3" t="s">
        <v>6608</v>
      </c>
      <c r="AB1339" s="3">
        <f>IFERROR(IF(AA1339="","",IF(AA1339="EMPORIO LEGAL",1,VLOOKUP(AA1339,Clientes!$A$2:$B$1190,2,0))),"")</f>
        <v>477</v>
      </c>
      <c r="AC1339" s="3">
        <f>IFERROR(IF(Tabla1[[#This Row],[id_control]]="null","",VLOOKUP(CONCATENATE(Tabla1[[#This Row],[CLIENTE]],"-",Tabla1[[#This Row],[id_control]]),Hoja1!$C$2:$D$1994,2,0)),"")</f>
        <v>1339</v>
      </c>
      <c r="AD1339" s="3" t="s">
        <v>6609</v>
      </c>
      <c r="AE1339" s="3"/>
      <c r="AF1339" s="3"/>
      <c r="AG1339" s="3"/>
      <c r="AH1339" s="3"/>
      <c r="AI1339" s="3"/>
      <c r="AJ1339" s="3"/>
      <c r="AK1339" s="3"/>
      <c r="AL1339" s="3">
        <v>6394726022</v>
      </c>
      <c r="AM1339" s="8"/>
      <c r="AN1339" s="8"/>
      <c r="AO1339" s="8"/>
      <c r="AP1339" s="8"/>
      <c r="AQ1339" s="8"/>
      <c r="AR1339" s="8"/>
      <c r="AS1339" s="8"/>
      <c r="AT1339" s="8"/>
      <c r="AU1339" s="8"/>
      <c r="AV1339" s="8" t="s">
        <v>6610</v>
      </c>
      <c r="AW1339" s="8"/>
      <c r="AX1339" s="8"/>
      <c r="AY1339" s="8"/>
      <c r="AZ1339" s="8"/>
      <c r="BA1339" s="8"/>
      <c r="BB1339" s="8"/>
      <c r="BC1339" s="8"/>
      <c r="BD1339" s="8">
        <v>6394726022</v>
      </c>
      <c r="BE1339" s="8">
        <v>1338</v>
      </c>
      <c r="BF1339" s="6" t="str">
        <f t="shared" si="414"/>
        <v>insert into bitacoras_estatus (numero_expediente, numero_registro, representante, fecha_inicio, fecha_vencimiento, id_cliente, id_admin, id_bitacoras_estatus, id_estatus, id_clase, id_marca, created_at, updated_at) values('1658060','1602318','MARCO ANTONIO SANTIESTEBAN SANDOVAL','2015-09-15','2025-09-15','477','2','1','1',43,668,'2015-09-15 00:00:00','2015-09-15 00:00:00');</v>
      </c>
      <c r="BG1339" s="6" t="str">
        <f t="shared" si="415"/>
        <v>insert into servicios_comentarios (comentario, id_admin, id_estatus, created_at, updated_at) values('CLASE 43 TITULO RECIBIDO EL 4/4/16',1,1338,'2015-09-15 00:00:00','2015-09-15 00:00:00');</v>
      </c>
      <c r="BH1339" s="6" t="str">
        <f t="shared" si="416"/>
        <v>insert into servicios_comentarios (comentario, id_admin, id_estatus, created_at, updated_at) values('6394726022',1,1338,'2015-09-15 00:00:00','2015-09-15 00:00:00');</v>
      </c>
      <c r="BI1339" s="137" t="str">
        <f t="shared" si="417"/>
        <v>update bitacoras_estatus set comprobacion_uso = 1, id_estatus=10 where id=1338;</v>
      </c>
      <c r="BJ1339" s="137" t="str">
        <f t="shared" si="418"/>
        <v>update bitacoras_estatus set numero_expediente = '1658060', numero_registro = '1602318', id_estatus = 10, fecha_inicio = '2015-09-15', fecha_vencimiento ='2025-09-15', created_at ='2015-09-15 00:00:00', updated_at ='2015-09-15 00:00:00', id_clase=43, id_marca=668, id_cliente=477, vigencia = 1 where id =1338;</v>
      </c>
      <c r="BK1339" s="137" t="str">
        <f t="shared" si="419"/>
        <v>update bitacoras_estatus set id_estatus = 10 where id =1338;</v>
      </c>
    </row>
    <row r="1340" spans="1:63" ht="27">
      <c r="A1340" s="3">
        <v>1658061</v>
      </c>
      <c r="B1340" s="3"/>
      <c r="C1340" s="3" t="str">
        <f>IF(Tabla1[[#This Row],[No. REG.]]="","",1)</f>
        <v/>
      </c>
      <c r="D1340" s="3" t="s">
        <v>34</v>
      </c>
      <c r="E1340" s="3">
        <f>IF(Tabla1[[#This Row],[STATUS]]="","",VLOOKUP(D1340,Estatus!$A$2:$B$13,2,0))</f>
        <v>5</v>
      </c>
      <c r="F1340" s="3">
        <f>IF(Tabla1[[#This Row],[STATUS]]="","",VLOOKUP(D1340,Estatus!$A$2:$I$12,9,0))</f>
        <v>0</v>
      </c>
      <c r="G1340" s="12" t="s">
        <v>6611</v>
      </c>
      <c r="H1340" s="7">
        <v>42262</v>
      </c>
      <c r="I1340" s="80">
        <f t="shared" si="400"/>
        <v>2015</v>
      </c>
      <c r="J1340" s="80">
        <f t="shared" si="401"/>
        <v>9</v>
      </c>
      <c r="K1340" s="80">
        <f t="shared" si="402"/>
        <v>15</v>
      </c>
      <c r="L1340" s="80" t="str">
        <f t="shared" si="403"/>
        <v>09</v>
      </c>
      <c r="M1340" s="80">
        <f t="shared" si="404"/>
        <v>15</v>
      </c>
      <c r="N1340" s="80" t="str">
        <f t="shared" si="405"/>
        <v>'2015-09-15'</v>
      </c>
      <c r="O1340" s="80" t="str">
        <f t="shared" si="406"/>
        <v>'2015-09-15 00:00:00'</v>
      </c>
      <c r="P1340" s="7">
        <v>45915</v>
      </c>
      <c r="Q1340" s="80">
        <f t="shared" si="407"/>
        <v>2025</v>
      </c>
      <c r="R1340" s="80">
        <f t="shared" si="408"/>
        <v>9</v>
      </c>
      <c r="S1340" s="80">
        <f t="shared" si="409"/>
        <v>15</v>
      </c>
      <c r="T1340" s="80" t="str">
        <f t="shared" si="410"/>
        <v>09</v>
      </c>
      <c r="U1340" s="80">
        <f t="shared" si="411"/>
        <v>15</v>
      </c>
      <c r="V1340" s="80" t="str">
        <f t="shared" si="412"/>
        <v>'2025-09-15'</v>
      </c>
      <c r="W1340" s="80">
        <v>30</v>
      </c>
      <c r="X1340" s="80">
        <f t="shared" si="413"/>
        <v>30</v>
      </c>
      <c r="Y1340" s="3" t="s">
        <v>6608</v>
      </c>
      <c r="Z1340" s="124">
        <f>IFERROR(IF(Y1340="","null",VLOOKUP(Y1340,Marcas!$A$2:$C$2024,2,0)),"")</f>
        <v>668</v>
      </c>
      <c r="AA1340" s="3" t="s">
        <v>6608</v>
      </c>
      <c r="AB1340" s="3">
        <f>IFERROR(IF(AA1340="","",IF(AA1340="EMPORIO LEGAL",1,VLOOKUP(AA1340,Clientes!$A$2:$B$1190,2,0))),"")</f>
        <v>477</v>
      </c>
      <c r="AC1340" s="3">
        <f>IFERROR(IF(Tabla1[[#This Row],[id_control]]="null","",VLOOKUP(CONCATENATE(Tabla1[[#This Row],[CLIENTE]],"-",Tabla1[[#This Row],[id_control]]),Hoja1!$C$2:$D$1994,2,0)),"")</f>
        <v>1339</v>
      </c>
      <c r="AD1340" s="3" t="s">
        <v>6609</v>
      </c>
      <c r="AE1340" s="3"/>
      <c r="AF1340" s="3"/>
      <c r="AG1340" s="3"/>
      <c r="AH1340" s="3"/>
      <c r="AI1340" s="3"/>
      <c r="AJ1340" s="3"/>
      <c r="AK1340" s="3"/>
      <c r="AL1340" s="3">
        <v>6394726022</v>
      </c>
      <c r="AM1340" s="8"/>
      <c r="AN1340" s="8"/>
      <c r="AO1340" s="8"/>
      <c r="AP1340" s="8"/>
      <c r="AQ1340" s="8"/>
      <c r="AR1340" s="8"/>
      <c r="AS1340" s="8"/>
      <c r="AT1340" s="8"/>
      <c r="AU1340" s="8"/>
      <c r="AV1340" s="8" t="s">
        <v>6610</v>
      </c>
      <c r="AW1340" s="8"/>
      <c r="AX1340" s="8"/>
      <c r="AY1340" s="8"/>
      <c r="AZ1340" s="8"/>
      <c r="BA1340" s="8"/>
      <c r="BB1340" s="8"/>
      <c r="BC1340" s="8"/>
      <c r="BD1340" s="8">
        <v>6394726022</v>
      </c>
      <c r="BE1340" s="8">
        <v>1339</v>
      </c>
      <c r="BF1340" s="6" t="str">
        <f t="shared" si="414"/>
        <v>insert into bitacoras_estatus (numero_expediente, numero_registro, representante, fecha_inicio, fecha_vencimiento, id_cliente, id_admin, id_bitacoras_estatus, id_estatus, id_clase, id_marca, created_at, updated_at) values('1658061','','MARCO ANTONIO SANTIESTEBAN SANDOVAL','2015-09-15','2025-09-15','477','2','1','1',30,668,'2015-09-15 00:00:00','2015-09-15 00:00:00');</v>
      </c>
      <c r="BG1340" s="6" t="str">
        <f t="shared" si="415"/>
        <v>insert into servicios_comentarios (comentario, id_admin, id_estatus, created_at, updated_at) values('CLASE 30 ANTERIORIDAD RECIBIDA EL 12/1/2016, CONTESTADOS EL 14 DE MARZO 16',1,1339,'2015-09-15 00:00:00','2015-09-15 00:00:00');</v>
      </c>
      <c r="BH1340" s="6" t="str">
        <f t="shared" si="416"/>
        <v>insert into servicios_comentarios (comentario, id_admin, id_estatus, created_at, updated_at) values('6394726022',1,1339,'2015-09-15 00:00:00','2015-09-15 00:00:00');</v>
      </c>
      <c r="BI1340" s="137" t="str">
        <f t="shared" si="417"/>
        <v>update bitacoras_estatus set comprobacion_uso = 1, id_estatus=5 where id=1339;</v>
      </c>
      <c r="BJ1340" s="137" t="str">
        <f t="shared" si="418"/>
        <v>update bitacoras_estatus set numero_expediente = '1658061', numero_registro = '', id_estatus = 5, fecha_inicio = '2015-09-15', fecha_vencimiento ='2025-09-15', created_at ='2015-09-15 00:00:00', updated_at ='2015-09-15 00:00:00', id_clase=30, id_marca=668, id_cliente=477, vigencia = 0 where id =1339;</v>
      </c>
      <c r="BK1340" s="137" t="str">
        <f t="shared" si="419"/>
        <v>update bitacoras_estatus set id_estatus = 5 where id =1339;</v>
      </c>
    </row>
    <row r="1341" spans="1:63">
      <c r="A1341" s="3">
        <v>1658059</v>
      </c>
      <c r="B1341" s="3">
        <v>1599989</v>
      </c>
      <c r="C1341" s="3">
        <f>IF(Tabla1[[#This Row],[No. REG.]]="","",1)</f>
        <v>1</v>
      </c>
      <c r="D1341" s="3" t="s">
        <v>46</v>
      </c>
      <c r="E1341" s="3">
        <f>IF(Tabla1[[#This Row],[STATUS]]="","",VLOOKUP(D1341,Estatus!$A$2:$B$13,2,0))</f>
        <v>10</v>
      </c>
      <c r="F1341" s="3">
        <f>IF(Tabla1[[#This Row],[STATUS]]="","",VLOOKUP(D1341,Estatus!$A$2:$I$12,9,0))</f>
        <v>1</v>
      </c>
      <c r="G1341" s="12" t="s">
        <v>6612</v>
      </c>
      <c r="H1341" s="7">
        <v>42262</v>
      </c>
      <c r="I1341" s="80">
        <f t="shared" si="400"/>
        <v>2015</v>
      </c>
      <c r="J1341" s="80">
        <f t="shared" si="401"/>
        <v>9</v>
      </c>
      <c r="K1341" s="80">
        <f t="shared" si="402"/>
        <v>15</v>
      </c>
      <c r="L1341" s="80" t="str">
        <f t="shared" si="403"/>
        <v>09</v>
      </c>
      <c r="M1341" s="80">
        <f t="shared" si="404"/>
        <v>15</v>
      </c>
      <c r="N1341" s="80" t="str">
        <f t="shared" si="405"/>
        <v>'2015-09-15'</v>
      </c>
      <c r="O1341" s="80" t="str">
        <f t="shared" si="406"/>
        <v>'2015-09-15 00:00:00'</v>
      </c>
      <c r="P1341" s="7">
        <v>45915</v>
      </c>
      <c r="Q1341" s="80">
        <f t="shared" si="407"/>
        <v>2025</v>
      </c>
      <c r="R1341" s="80">
        <f t="shared" si="408"/>
        <v>9</v>
      </c>
      <c r="S1341" s="80">
        <f t="shared" si="409"/>
        <v>15</v>
      </c>
      <c r="T1341" s="80" t="str">
        <f t="shared" si="410"/>
        <v>09</v>
      </c>
      <c r="U1341" s="80">
        <f t="shared" si="411"/>
        <v>15</v>
      </c>
      <c r="V1341" s="80" t="str">
        <f t="shared" si="412"/>
        <v>'2025-09-15'</v>
      </c>
      <c r="W1341" s="80">
        <v>43</v>
      </c>
      <c r="X1341" s="80">
        <f t="shared" si="413"/>
        <v>43</v>
      </c>
      <c r="Y1341" s="3" t="s">
        <v>4763</v>
      </c>
      <c r="Z1341" s="124">
        <f>IFERROR(IF(Y1341="","null",VLOOKUP(Y1341,Marcas!$A$2:$C$2024,2,0)),"")</f>
        <v>739</v>
      </c>
      <c r="AA1341" s="3" t="s">
        <v>6613</v>
      </c>
      <c r="AB1341" s="3">
        <f>IFERROR(IF(AA1341="","",IF(AA1341="EMPORIO LEGAL",1,VLOOKUP(AA1341,Clientes!$A$2:$B$1190,2,0))),"")</f>
        <v>982</v>
      </c>
      <c r="AC1341" s="3">
        <f>IFERROR(IF(Tabla1[[#This Row],[id_control]]="null","",VLOOKUP(CONCATENATE(Tabla1[[#This Row],[CLIENTE]],"-",Tabla1[[#This Row],[id_control]]),Hoja1!$C$2:$D$1994,2,0)),"")</f>
        <v>1341</v>
      </c>
      <c r="AD1341" s="3" t="s">
        <v>6614</v>
      </c>
      <c r="AE1341" s="3"/>
      <c r="AF1341" s="3"/>
      <c r="AG1341" s="3"/>
      <c r="AH1341" s="3"/>
      <c r="AI1341" s="3"/>
      <c r="AJ1341" s="3"/>
      <c r="AK1341" s="3"/>
      <c r="AL1341" s="3" t="s">
        <v>6615</v>
      </c>
      <c r="AM1341" s="8"/>
      <c r="AN1341" s="8"/>
      <c r="AO1341" s="8"/>
      <c r="AP1341" s="8"/>
      <c r="AQ1341" s="8"/>
      <c r="AR1341" s="8"/>
      <c r="AS1341" s="8"/>
      <c r="AT1341" s="8"/>
      <c r="AU1341" s="8"/>
      <c r="AV1341" s="8" t="s">
        <v>6616</v>
      </c>
      <c r="AW1341" s="8"/>
      <c r="AX1341" s="8"/>
      <c r="AY1341" s="8"/>
      <c r="AZ1341" s="8"/>
      <c r="BA1341" s="8"/>
      <c r="BB1341" s="8"/>
      <c r="BC1341" s="8"/>
      <c r="BD1341" s="8" t="s">
        <v>6615</v>
      </c>
      <c r="BE1341" s="8">
        <v>1340</v>
      </c>
      <c r="BF1341" s="6" t="str">
        <f t="shared" si="414"/>
        <v>insert into bitacoras_estatus (numero_expediente, numero_registro, representante, fecha_inicio, fecha_vencimiento, id_cliente, id_admin, id_bitacoras_estatus, id_estatus, id_clase, id_marca, created_at, updated_at) values('1658059','1599989','CESAR OCTAVIO MARTINEZ ORONA','2015-09-15','2025-09-15','982','2','1','1',43,739,'2015-09-15 00:00:00','2015-09-15 00:00:00');</v>
      </c>
      <c r="BG1341" s="6" t="str">
        <f t="shared" si="415"/>
        <v>insert into servicios_comentarios (comentario, id_admin, id_estatus, created_at, updated_at) values('CLASE 43 TTITULO RECIBIDO EL 15 DE MARZO',1,1340,'2015-09-15 00:00:00','2015-09-15 00:00:00');</v>
      </c>
      <c r="BH1341" s="6" t="str">
        <f t="shared" si="416"/>
        <v>insert into servicios_comentarios (comentario, id_admin, id_estatus, created_at, updated_at) values('616 1548678',1,1340,'2015-09-15 00:00:00','2015-09-15 00:00:00');</v>
      </c>
      <c r="BI1341" s="137" t="str">
        <f t="shared" si="417"/>
        <v>update bitacoras_estatus set comprobacion_uso = 1, id_estatus=10 where id=1340;</v>
      </c>
      <c r="BJ1341" s="137" t="str">
        <f t="shared" si="418"/>
        <v>update bitacoras_estatus set numero_expediente = '1658059', numero_registro = '1599989', id_estatus = 10, fecha_inicio = '2015-09-15', fecha_vencimiento ='2025-09-15', created_at ='2015-09-15 00:00:00', updated_at ='2015-09-15 00:00:00', id_clase=43, id_marca=739, id_cliente=982, vigencia = 1 where id =1340;</v>
      </c>
      <c r="BK1341" s="137" t="str">
        <f t="shared" si="419"/>
        <v>update bitacoras_estatus set id_estatus = 10 where id =1340;</v>
      </c>
    </row>
    <row r="1342" spans="1:63" ht="27">
      <c r="A1342" s="3">
        <v>1658062</v>
      </c>
      <c r="B1342" s="3">
        <v>1593729</v>
      </c>
      <c r="C1342" s="3">
        <f>IF(Tabla1[[#This Row],[No. REG.]]="","",1)</f>
        <v>1</v>
      </c>
      <c r="D1342" s="3" t="s">
        <v>46</v>
      </c>
      <c r="E1342" s="3">
        <f>IF(Tabla1[[#This Row],[STATUS]]="","",VLOOKUP(D1342,Estatus!$A$2:$B$13,2,0))</f>
        <v>10</v>
      </c>
      <c r="F1342" s="3">
        <f>IF(Tabla1[[#This Row],[STATUS]]="","",VLOOKUP(D1342,Estatus!$A$2:$I$12,9,0))</f>
        <v>1</v>
      </c>
      <c r="G1342" s="12" t="s">
        <v>6617</v>
      </c>
      <c r="H1342" s="7">
        <v>42262</v>
      </c>
      <c r="I1342" s="80">
        <f t="shared" si="400"/>
        <v>2015</v>
      </c>
      <c r="J1342" s="80">
        <f t="shared" si="401"/>
        <v>9</v>
      </c>
      <c r="K1342" s="80">
        <f t="shared" si="402"/>
        <v>15</v>
      </c>
      <c r="L1342" s="80" t="str">
        <f t="shared" si="403"/>
        <v>09</v>
      </c>
      <c r="M1342" s="80">
        <f t="shared" si="404"/>
        <v>15</v>
      </c>
      <c r="N1342" s="80" t="str">
        <f t="shared" si="405"/>
        <v>'2015-09-15'</v>
      </c>
      <c r="O1342" s="80" t="str">
        <f t="shared" si="406"/>
        <v>'2015-09-15 00:00:00'</v>
      </c>
      <c r="P1342" s="7">
        <v>45915</v>
      </c>
      <c r="Q1342" s="80">
        <f t="shared" si="407"/>
        <v>2025</v>
      </c>
      <c r="R1342" s="80">
        <f t="shared" si="408"/>
        <v>9</v>
      </c>
      <c r="S1342" s="80">
        <f t="shared" si="409"/>
        <v>15</v>
      </c>
      <c r="T1342" s="80" t="str">
        <f t="shared" si="410"/>
        <v>09</v>
      </c>
      <c r="U1342" s="80">
        <f t="shared" si="411"/>
        <v>15</v>
      </c>
      <c r="V1342" s="80" t="str">
        <f t="shared" si="412"/>
        <v>'2025-09-15'</v>
      </c>
      <c r="W1342" s="80"/>
      <c r="X1342" s="80" t="str">
        <f t="shared" si="413"/>
        <v>null</v>
      </c>
      <c r="Y1342" s="3" t="s">
        <v>6618</v>
      </c>
      <c r="Z1342" s="124">
        <f>IFERROR(IF(Y1342="","null",VLOOKUP(Y1342,Marcas!$A$2:$C$2024,2,0)),"")</f>
        <v>877</v>
      </c>
      <c r="AA1342" s="3" t="s">
        <v>6619</v>
      </c>
      <c r="AB1342" s="3">
        <f>IFERROR(IF(AA1342="","",IF(AA1342="EMPORIO LEGAL",1,VLOOKUP(AA1342,Clientes!$A$2:$B$1190,2,0))),"")</f>
        <v>622</v>
      </c>
      <c r="AC1342" s="3">
        <f>IFERROR(IF(Tabla1[[#This Row],[id_control]]="null","",VLOOKUP(CONCATENATE(Tabla1[[#This Row],[CLIENTE]],"-",Tabla1[[#This Row],[id_control]]),Hoja1!$C$2:$D$1994,2,0)),"")</f>
        <v>1342</v>
      </c>
      <c r="AD1342" s="3" t="s">
        <v>6620</v>
      </c>
      <c r="AE1342" s="3"/>
      <c r="AF1342" s="3"/>
      <c r="AG1342" s="3"/>
      <c r="AH1342" s="3"/>
      <c r="AI1342" s="3"/>
      <c r="AJ1342" s="3"/>
      <c r="AK1342" s="3"/>
      <c r="AL1342" s="3">
        <v>4105001</v>
      </c>
      <c r="AM1342" s="8"/>
      <c r="AN1342" s="8"/>
      <c r="AO1342" s="8"/>
      <c r="AP1342" s="8"/>
      <c r="AQ1342" s="8"/>
      <c r="AR1342" s="8"/>
      <c r="AS1342" s="8"/>
      <c r="AT1342" s="8"/>
      <c r="AU1342" s="8"/>
      <c r="AV1342" s="8" t="s">
        <v>6621</v>
      </c>
      <c r="AW1342" s="8"/>
      <c r="AX1342" s="8"/>
      <c r="AY1342" s="8"/>
      <c r="AZ1342" s="8"/>
      <c r="BA1342" s="8"/>
      <c r="BB1342" s="8"/>
      <c r="BC1342" s="8"/>
      <c r="BD1342" s="8">
        <v>4105001</v>
      </c>
      <c r="BE1342" s="8">
        <v>1341</v>
      </c>
      <c r="BF1342" s="6" t="str">
        <f t="shared" si="414"/>
        <v>insert into bitacoras_estatus (numero_expediente, numero_registro, representante, fecha_inicio, fecha_vencimiento, id_cliente, id_admin, id_bitacoras_estatus, id_estatus, id_clase, id_marca, created_at, updated_at) values('1658062','1593729','LILIA GUADALUPE MERODIO REZA','2015-09-15','2025-09-15','622','2','1','1',null,877,'2015-09-15 00:00:00','2015-09-15 00:00:00');</v>
      </c>
      <c r="BG1342" s="6" t="str">
        <f t="shared" si="415"/>
        <v>insert into servicios_comentarios (comentario, id_admin, id_estatus, created_at, updated_at) values('CASE 35 TITULO RECIBIDO EL 28 DIC TITULO ENTREGADO EL 19 19 ENERO 2016',1,1341,'2015-09-15 00:00:00','2015-09-15 00:00:00');</v>
      </c>
      <c r="BH1342" s="6" t="str">
        <f t="shared" si="416"/>
        <v>insert into servicios_comentarios (comentario, id_admin, id_estatus, created_at, updated_at) values('4105001',1,1341,'2015-09-15 00:00:00','2015-09-15 00:00:00');</v>
      </c>
      <c r="BI1342" s="137" t="str">
        <f t="shared" si="417"/>
        <v>update bitacoras_estatus set comprobacion_uso = 1, id_estatus=10 where id=1341;</v>
      </c>
      <c r="BJ1342" s="137" t="str">
        <f t="shared" si="418"/>
        <v>update bitacoras_estatus set numero_expediente = '1658062', numero_registro = '1593729', id_estatus = 10, fecha_inicio = '2015-09-15', fecha_vencimiento ='2025-09-15', created_at ='2015-09-15 00:00:00', updated_at ='2015-09-15 00:00:00', id_clase=null, id_marca=877, id_cliente=622, vigencia = 1 where id =1341;</v>
      </c>
      <c r="BK1342" s="137" t="str">
        <f t="shared" si="419"/>
        <v>update bitacoras_estatus set id_estatus = 10 where id =1341;</v>
      </c>
    </row>
    <row r="1343" spans="1:63" ht="27">
      <c r="A1343" s="3">
        <v>1658057</v>
      </c>
      <c r="B1343" s="3">
        <v>1593618</v>
      </c>
      <c r="C1343" s="3">
        <f>IF(Tabla1[[#This Row],[No. REG.]]="","",1)</f>
        <v>1</v>
      </c>
      <c r="D1343" s="3" t="s">
        <v>46</v>
      </c>
      <c r="E1343" s="3">
        <f>IF(Tabla1[[#This Row],[STATUS]]="","",VLOOKUP(D1343,Estatus!$A$2:$B$13,2,0))</f>
        <v>10</v>
      </c>
      <c r="F1343" s="3">
        <f>IF(Tabla1[[#This Row],[STATUS]]="","",VLOOKUP(D1343,Estatus!$A$2:$I$12,9,0))</f>
        <v>1</v>
      </c>
      <c r="G1343" s="12" t="s">
        <v>6622</v>
      </c>
      <c r="H1343" s="7">
        <v>42262</v>
      </c>
      <c r="I1343" s="80">
        <f t="shared" si="400"/>
        <v>2015</v>
      </c>
      <c r="J1343" s="80">
        <f t="shared" si="401"/>
        <v>9</v>
      </c>
      <c r="K1343" s="80">
        <f t="shared" si="402"/>
        <v>15</v>
      </c>
      <c r="L1343" s="80" t="str">
        <f t="shared" si="403"/>
        <v>09</v>
      </c>
      <c r="M1343" s="80">
        <f t="shared" si="404"/>
        <v>15</v>
      </c>
      <c r="N1343" s="80" t="str">
        <f t="shared" si="405"/>
        <v>'2015-09-15'</v>
      </c>
      <c r="O1343" s="80" t="str">
        <f t="shared" si="406"/>
        <v>'2015-09-15 00:00:00'</v>
      </c>
      <c r="P1343" s="7">
        <v>45915</v>
      </c>
      <c r="Q1343" s="80">
        <f t="shared" si="407"/>
        <v>2025</v>
      </c>
      <c r="R1343" s="80">
        <f t="shared" si="408"/>
        <v>9</v>
      </c>
      <c r="S1343" s="80">
        <f t="shared" si="409"/>
        <v>15</v>
      </c>
      <c r="T1343" s="80" t="str">
        <f t="shared" si="410"/>
        <v>09</v>
      </c>
      <c r="U1343" s="80">
        <f t="shared" si="411"/>
        <v>15</v>
      </c>
      <c r="V1343" s="80" t="str">
        <f t="shared" si="412"/>
        <v>'2025-09-15'</v>
      </c>
      <c r="W1343" s="80">
        <v>6</v>
      </c>
      <c r="X1343" s="80">
        <f t="shared" si="413"/>
        <v>6</v>
      </c>
      <c r="Y1343" s="3" t="s">
        <v>6623</v>
      </c>
      <c r="Z1343" s="124">
        <f>IFERROR(IF(Y1343="","null",VLOOKUP(Y1343,Marcas!$A$2:$C$2024,2,0)),"")</f>
        <v>1236</v>
      </c>
      <c r="AA1343" s="3" t="s">
        <v>6623</v>
      </c>
      <c r="AB1343" s="3">
        <f>IFERROR(IF(AA1343="","",IF(AA1343="EMPORIO LEGAL",1,VLOOKUP(AA1343,Clientes!$A$2:$B$1190,2,0))),"")</f>
        <v>874</v>
      </c>
      <c r="AC1343" s="3">
        <f>IFERROR(IF(Tabla1[[#This Row],[id_control]]="null","",VLOOKUP(CONCATENATE(Tabla1[[#This Row],[CLIENTE]],"-",Tabla1[[#This Row],[id_control]]),Hoja1!$C$2:$D$1994,2,0)),"")</f>
        <v>1343</v>
      </c>
      <c r="AD1343" s="3" t="s">
        <v>6624</v>
      </c>
      <c r="AE1343" s="3"/>
      <c r="AF1343" s="3"/>
      <c r="AG1343" s="3"/>
      <c r="AH1343" s="3"/>
      <c r="AI1343" s="3"/>
      <c r="AJ1343" s="3"/>
      <c r="AK1343" s="3"/>
      <c r="AL1343" s="3">
        <v>6141603469</v>
      </c>
      <c r="AM1343" s="8"/>
      <c r="AN1343" s="8"/>
      <c r="AO1343" s="8"/>
      <c r="AP1343" s="8"/>
      <c r="AQ1343" s="8"/>
      <c r="AR1343" s="8"/>
      <c r="AS1343" s="8"/>
      <c r="AT1343" s="8"/>
      <c r="AU1343" s="8"/>
      <c r="AV1343" s="8" t="s">
        <v>6625</v>
      </c>
      <c r="AW1343" s="8"/>
      <c r="AX1343" s="8"/>
      <c r="AY1343" s="8"/>
      <c r="AZ1343" s="8"/>
      <c r="BA1343" s="8"/>
      <c r="BB1343" s="8"/>
      <c r="BC1343" s="8"/>
      <c r="BD1343" s="8">
        <v>6141603469</v>
      </c>
      <c r="BE1343" s="8">
        <v>1342</v>
      </c>
      <c r="BF1343" s="6" t="str">
        <f t="shared" si="414"/>
        <v>insert into bitacoras_estatus (numero_expediente, numero_registro, representante, fecha_inicio, fecha_vencimiento, id_cliente, id_admin, id_bitacoras_estatus, id_estatus, id_clase, id_marca, created_at, updated_at) values('1658057','1593618','LUIS ALBERTO ROBLES DELGADO','2015-09-15','2025-09-15','874','2','1','1',6,1236,'2015-09-15 00:00:00','2015-09-15 00:00:00');</v>
      </c>
      <c r="BG1343" s="6" t="str">
        <f t="shared" si="415"/>
        <v>insert into servicios_comentarios (comentario, id_admin, id_estatus, created_at, updated_at) values('CLASE 6 TITULO RECIBIDO EL 12/1/2016 TITULO ENTREGADO EL 11 DE FEB 16',1,1342,'2015-09-15 00:00:00','2015-09-15 00:00:00');</v>
      </c>
      <c r="BH1343" s="6" t="str">
        <f t="shared" si="416"/>
        <v>insert into servicios_comentarios (comentario, id_admin, id_estatus, created_at, updated_at) values('6141603469',1,1342,'2015-09-15 00:00:00','2015-09-15 00:00:00');</v>
      </c>
      <c r="BI1343" s="137" t="str">
        <f t="shared" si="417"/>
        <v>update bitacoras_estatus set comprobacion_uso = 1, id_estatus=10 where id=1342;</v>
      </c>
      <c r="BJ1343" s="137" t="str">
        <f t="shared" si="418"/>
        <v>update bitacoras_estatus set numero_expediente = '1658057', numero_registro = '1593618', id_estatus = 10, fecha_inicio = '2015-09-15', fecha_vencimiento ='2025-09-15', created_at ='2015-09-15 00:00:00', updated_at ='2015-09-15 00:00:00', id_clase=6, id_marca=1236, id_cliente=874, vigencia = 1 where id =1342;</v>
      </c>
      <c r="BK1343" s="137" t="str">
        <f t="shared" si="419"/>
        <v>update bitacoras_estatus set id_estatus = 10 where id =1342;</v>
      </c>
    </row>
    <row r="1344" spans="1:63" ht="27">
      <c r="A1344" s="3">
        <v>1658058</v>
      </c>
      <c r="B1344" s="3">
        <v>1593619</v>
      </c>
      <c r="C1344" s="3">
        <f>IF(Tabla1[[#This Row],[No. REG.]]="","",1)</f>
        <v>1</v>
      </c>
      <c r="D1344" s="3" t="s">
        <v>46</v>
      </c>
      <c r="E1344" s="3">
        <f>IF(Tabla1[[#This Row],[STATUS]]="","",VLOOKUP(D1344,Estatus!$A$2:$B$13,2,0))</f>
        <v>10</v>
      </c>
      <c r="F1344" s="3">
        <f>IF(Tabla1[[#This Row],[STATUS]]="","",VLOOKUP(D1344,Estatus!$A$2:$I$12,9,0))</f>
        <v>1</v>
      </c>
      <c r="G1344" s="12" t="s">
        <v>6626</v>
      </c>
      <c r="H1344" s="7">
        <v>42262</v>
      </c>
      <c r="I1344" s="80">
        <f t="shared" si="400"/>
        <v>2015</v>
      </c>
      <c r="J1344" s="80">
        <f t="shared" si="401"/>
        <v>9</v>
      </c>
      <c r="K1344" s="80">
        <f t="shared" si="402"/>
        <v>15</v>
      </c>
      <c r="L1344" s="80" t="str">
        <f t="shared" si="403"/>
        <v>09</v>
      </c>
      <c r="M1344" s="80">
        <f t="shared" si="404"/>
        <v>15</v>
      </c>
      <c r="N1344" s="80" t="str">
        <f t="shared" si="405"/>
        <v>'2015-09-15'</v>
      </c>
      <c r="O1344" s="80" t="str">
        <f t="shared" si="406"/>
        <v>'2015-09-15 00:00:00'</v>
      </c>
      <c r="P1344" s="7">
        <v>45915</v>
      </c>
      <c r="Q1344" s="80">
        <f t="shared" si="407"/>
        <v>2025</v>
      </c>
      <c r="R1344" s="80">
        <f t="shared" si="408"/>
        <v>9</v>
      </c>
      <c r="S1344" s="80">
        <f t="shared" si="409"/>
        <v>15</v>
      </c>
      <c r="T1344" s="80" t="str">
        <f t="shared" si="410"/>
        <v>09</v>
      </c>
      <c r="U1344" s="80">
        <f t="shared" si="411"/>
        <v>15</v>
      </c>
      <c r="V1344" s="80" t="str">
        <f t="shared" si="412"/>
        <v>'2025-09-15'</v>
      </c>
      <c r="W1344" s="80">
        <v>29</v>
      </c>
      <c r="X1344" s="80">
        <f t="shared" si="413"/>
        <v>29</v>
      </c>
      <c r="Y1344" s="3" t="s">
        <v>6623</v>
      </c>
      <c r="Z1344" s="124">
        <f>IFERROR(IF(Y1344="","null",VLOOKUP(Y1344,Marcas!$A$2:$C$2024,2,0)),"")</f>
        <v>1236</v>
      </c>
      <c r="AA1344" s="3" t="s">
        <v>6623</v>
      </c>
      <c r="AB1344" s="3">
        <f>IFERROR(IF(AA1344="","",IF(AA1344="EMPORIO LEGAL",1,VLOOKUP(AA1344,Clientes!$A$2:$B$1190,2,0))),"")</f>
        <v>874</v>
      </c>
      <c r="AC1344" s="3">
        <f>IFERROR(IF(Tabla1[[#This Row],[id_control]]="null","",VLOOKUP(CONCATENATE(Tabla1[[#This Row],[CLIENTE]],"-",Tabla1[[#This Row],[id_control]]),Hoja1!$C$2:$D$1994,2,0)),"")</f>
        <v>1343</v>
      </c>
      <c r="AD1344" s="3" t="s">
        <v>6624</v>
      </c>
      <c r="AE1344" s="3"/>
      <c r="AF1344" s="3"/>
      <c r="AG1344" s="3"/>
      <c r="AH1344" s="3"/>
      <c r="AI1344" s="3"/>
      <c r="AJ1344" s="3"/>
      <c r="AK1344" s="3"/>
      <c r="AL1344" s="3">
        <v>6141603469</v>
      </c>
      <c r="AM1344" s="8"/>
      <c r="AN1344" s="8"/>
      <c r="AO1344" s="8"/>
      <c r="AP1344" s="8"/>
      <c r="AQ1344" s="8"/>
      <c r="AR1344" s="8"/>
      <c r="AS1344" s="8"/>
      <c r="AT1344" s="8"/>
      <c r="AU1344" s="8"/>
      <c r="AV1344" s="8" t="s">
        <v>6625</v>
      </c>
      <c r="AW1344" s="8"/>
      <c r="AX1344" s="8"/>
      <c r="AY1344" s="8"/>
      <c r="AZ1344" s="8"/>
      <c r="BA1344" s="8"/>
      <c r="BB1344" s="8"/>
      <c r="BC1344" s="8"/>
      <c r="BD1344" s="8">
        <v>6141603469</v>
      </c>
      <c r="BE1344" s="8">
        <v>1343</v>
      </c>
      <c r="BF1344" s="6" t="str">
        <f t="shared" si="414"/>
        <v>insert into bitacoras_estatus (numero_expediente, numero_registro, representante, fecha_inicio, fecha_vencimiento, id_cliente, id_admin, id_bitacoras_estatus, id_estatus, id_clase, id_marca, created_at, updated_at) values('1658058','1593619','LUIS ALBERTO ROBLES DELGADO','2015-09-15','2025-09-15','874','2','1','1',29,1236,'2015-09-15 00:00:00','2015-09-15 00:00:00');</v>
      </c>
      <c r="BG1344" s="6" t="str">
        <f t="shared" si="415"/>
        <v>insert into servicios_comentarios (comentario, id_admin, id_estatus, created_at, updated_at) values('CLASE 29, TITULO RECIBIDO EL 12/1/2016 TITULO ENTREGADO EL 11 DE FEB DEL 16',1,1343,'2015-09-15 00:00:00','2015-09-15 00:00:00');</v>
      </c>
      <c r="BH1344" s="6" t="str">
        <f t="shared" si="416"/>
        <v>insert into servicios_comentarios (comentario, id_admin, id_estatus, created_at, updated_at) values('6141603469',1,1343,'2015-09-15 00:00:00','2015-09-15 00:00:00');</v>
      </c>
      <c r="BI1344" s="137" t="str">
        <f t="shared" si="417"/>
        <v>update bitacoras_estatus set comprobacion_uso = 1, id_estatus=10 where id=1343;</v>
      </c>
      <c r="BJ1344" s="137" t="str">
        <f t="shared" si="418"/>
        <v>update bitacoras_estatus set numero_expediente = '1658058', numero_registro = '1593619', id_estatus = 10, fecha_inicio = '2015-09-15', fecha_vencimiento ='2025-09-15', created_at ='2015-09-15 00:00:00', updated_at ='2015-09-15 00:00:00', id_clase=29, id_marca=1236, id_cliente=874, vigencia = 1 where id =1343;</v>
      </c>
      <c r="BK1344" s="137" t="str">
        <f t="shared" si="419"/>
        <v>update bitacoras_estatus set id_estatus = 10 where id =1343;</v>
      </c>
    </row>
    <row r="1345" spans="1:63" ht="40">
      <c r="A1345" s="3">
        <v>1658055</v>
      </c>
      <c r="B1345" s="3"/>
      <c r="C1345" s="3" t="str">
        <f>IF(Tabla1[[#This Row],[No. REG.]]="","",1)</f>
        <v/>
      </c>
      <c r="D1345" s="3" t="s">
        <v>34</v>
      </c>
      <c r="E1345" s="3">
        <f>IF(Tabla1[[#This Row],[STATUS]]="","",VLOOKUP(D1345,Estatus!$A$2:$B$13,2,0))</f>
        <v>5</v>
      </c>
      <c r="F1345" s="3">
        <f>IF(Tabla1[[#This Row],[STATUS]]="","",VLOOKUP(D1345,Estatus!$A$2:$I$12,9,0))</f>
        <v>0</v>
      </c>
      <c r="G1345" s="12" t="s">
        <v>6627</v>
      </c>
      <c r="H1345" s="7">
        <v>42262</v>
      </c>
      <c r="I1345" s="80">
        <f t="shared" si="400"/>
        <v>2015</v>
      </c>
      <c r="J1345" s="80">
        <f t="shared" si="401"/>
        <v>9</v>
      </c>
      <c r="K1345" s="80">
        <f t="shared" si="402"/>
        <v>15</v>
      </c>
      <c r="L1345" s="80" t="str">
        <f t="shared" si="403"/>
        <v>09</v>
      </c>
      <c r="M1345" s="80">
        <f t="shared" si="404"/>
        <v>15</v>
      </c>
      <c r="N1345" s="80" t="str">
        <f t="shared" si="405"/>
        <v>'2015-09-15'</v>
      </c>
      <c r="O1345" s="80" t="str">
        <f t="shared" si="406"/>
        <v>'2015-09-15 00:00:00'</v>
      </c>
      <c r="P1345" s="7">
        <v>45915</v>
      </c>
      <c r="Q1345" s="80">
        <f t="shared" si="407"/>
        <v>2025</v>
      </c>
      <c r="R1345" s="80">
        <f t="shared" si="408"/>
        <v>9</v>
      </c>
      <c r="S1345" s="80">
        <f t="shared" si="409"/>
        <v>15</v>
      </c>
      <c r="T1345" s="80" t="str">
        <f t="shared" si="410"/>
        <v>09</v>
      </c>
      <c r="U1345" s="80">
        <f t="shared" si="411"/>
        <v>15</v>
      </c>
      <c r="V1345" s="80" t="str">
        <f t="shared" si="412"/>
        <v>'2025-09-15'</v>
      </c>
      <c r="W1345" s="80">
        <v>43</v>
      </c>
      <c r="X1345" s="80">
        <f t="shared" si="413"/>
        <v>43</v>
      </c>
      <c r="Y1345" s="3" t="s">
        <v>6628</v>
      </c>
      <c r="Z1345" s="124">
        <f>IFERROR(IF(Y1345="","null",VLOOKUP(Y1345,Marcas!$A$2:$C$2024,2,0)),"")</f>
        <v>1283</v>
      </c>
      <c r="AA1345" s="3" t="s">
        <v>6629</v>
      </c>
      <c r="AB1345" s="3">
        <f>IFERROR(IF(AA1345="","",IF(AA1345="EMPORIO LEGAL",1,VLOOKUP(AA1345,Clientes!$A$2:$B$1190,2,0))),"")</f>
        <v>287</v>
      </c>
      <c r="AC1345" s="3">
        <f>IFERROR(IF(Tabla1[[#This Row],[id_control]]="null","",VLOOKUP(CONCATENATE(Tabla1[[#This Row],[CLIENTE]],"-",Tabla1[[#This Row],[id_control]]),Hoja1!$C$2:$D$1994,2,0)),"")</f>
        <v>1345</v>
      </c>
      <c r="AD1345" s="3" t="s">
        <v>6630</v>
      </c>
      <c r="AE1345" s="3"/>
      <c r="AF1345" s="3"/>
      <c r="AG1345" s="3"/>
      <c r="AH1345" s="3"/>
      <c r="AI1345" s="3"/>
      <c r="AJ1345" s="3"/>
      <c r="AK1345" s="3"/>
      <c r="AL1345" s="3">
        <v>6143458910</v>
      </c>
      <c r="AM1345" s="8"/>
      <c r="AN1345" s="8"/>
      <c r="AO1345" s="8"/>
      <c r="AP1345" s="8"/>
      <c r="AQ1345" s="8"/>
      <c r="AR1345" s="8"/>
      <c r="AS1345" s="8"/>
      <c r="AT1345" s="8"/>
      <c r="AU1345" s="8"/>
      <c r="AV1345" s="8" t="s">
        <v>6631</v>
      </c>
      <c r="AW1345" s="8" t="s">
        <v>6632</v>
      </c>
      <c r="AX1345" s="8"/>
      <c r="AY1345" s="8"/>
      <c r="AZ1345" s="8"/>
      <c r="BA1345" s="8"/>
      <c r="BB1345" s="8"/>
      <c r="BC1345" s="8"/>
      <c r="BD1345" s="8">
        <v>6143458910</v>
      </c>
      <c r="BE1345" s="8">
        <v>1344</v>
      </c>
      <c r="BF1345" s="6" t="str">
        <f t="shared" si="414"/>
        <v>insert into bitacoras_estatus (numero_expediente, numero_registro, representante, fecha_inicio, fecha_vencimiento, id_cliente, id_admin, id_bitacoras_estatus, id_estatus, id_clase, id_marca, created_at, updated_at) values('1658055','','JOSE DELFINO MERLO MERLO','2015-09-15','2025-09-15','287','2','1','1',43,1283,'2015-09-15 00:00:00','2015-09-15 00:00:00');</v>
      </c>
      <c r="BG1345" s="6" t="str">
        <f t="shared" si="415"/>
        <v>insert into servicios_comentarios (comentario, id_admin, id_estatus, created_at, updated_at) values('CLASE 43 REQUISTOS RECIBIDOS EL 12/1/2016; CONTESTADA 4/6/16. SE NIEGA EL REGISTRO RECIBIDO EL 30 DE DIC 2016',1,1344,'2015-09-15 00:00:00','2015-09-15 00:00:00');</v>
      </c>
      <c r="BH1345" s="6" t="str">
        <f t="shared" si="416"/>
        <v>insert into servicios_comentarios (comentario, id_admin, id_estatus, created_at, updated_at) values('6143458910',1,1344,'2015-09-15 00:00:00','2015-09-15 00:00:00');</v>
      </c>
      <c r="BI1345" s="137" t="str">
        <f t="shared" si="417"/>
        <v>update bitacoras_estatus set comprobacion_uso = 1, id_estatus=5 where id=1344;</v>
      </c>
      <c r="BJ1345" s="137" t="str">
        <f t="shared" si="418"/>
        <v>update bitacoras_estatus set numero_expediente = '1658055', numero_registro = '', id_estatus = 5, fecha_inicio = '2015-09-15', fecha_vencimiento ='2025-09-15', created_at ='2015-09-15 00:00:00', updated_at ='2015-09-15 00:00:00', id_clase=43, id_marca=1283, id_cliente=287, vigencia = 0 where id =1344;</v>
      </c>
      <c r="BK1345" s="137" t="str">
        <f t="shared" si="419"/>
        <v>update bitacoras_estatus set id_estatus = 5 where id =1344;</v>
      </c>
    </row>
    <row r="1346" spans="1:63">
      <c r="A1346" s="3">
        <v>1658063</v>
      </c>
      <c r="B1346" s="3">
        <v>1599990</v>
      </c>
      <c r="C1346" s="3">
        <f>IF(Tabla1[[#This Row],[No. REG.]]="","",1)</f>
        <v>1</v>
      </c>
      <c r="D1346" s="3" t="s">
        <v>46</v>
      </c>
      <c r="E1346" s="3">
        <f>IF(Tabla1[[#This Row],[STATUS]]="","",VLOOKUP(D1346,Estatus!$A$2:$B$13,2,0))</f>
        <v>10</v>
      </c>
      <c r="F1346" s="3">
        <f>IF(Tabla1[[#This Row],[STATUS]]="","",VLOOKUP(D1346,Estatus!$A$2:$I$12,9,0))</f>
        <v>1</v>
      </c>
      <c r="G1346" s="12" t="s">
        <v>6612</v>
      </c>
      <c r="H1346" s="7">
        <v>42262</v>
      </c>
      <c r="I1346" s="80">
        <f t="shared" ref="I1346:I1409" si="420">YEAR(H1346)</f>
        <v>2015</v>
      </c>
      <c r="J1346" s="80">
        <f t="shared" ref="J1346:J1409" si="421">MONTH(H1346)</f>
        <v>9</v>
      </c>
      <c r="K1346" s="80">
        <f t="shared" ref="K1346:K1409" si="422">DAY(H1346)</f>
        <v>15</v>
      </c>
      <c r="L1346" s="80" t="str">
        <f t="shared" ref="L1346:L1409" si="423">IF(LEN(J1346)=1,CONCATENATE("0",J1346),J1346)</f>
        <v>09</v>
      </c>
      <c r="M1346" s="80">
        <f t="shared" ref="M1346:M1409" si="424">IF(LEN(K1346)=1,CONCATENATE("0",K1346),K1346)</f>
        <v>15</v>
      </c>
      <c r="N1346" s="80" t="str">
        <f t="shared" ref="N1346:N1409" si="425">IFERROR(IF(H1346="","null",CONCATENATE("'",I1346,"-",L1346,"-",M1346,"'")),"null")</f>
        <v>'2015-09-15'</v>
      </c>
      <c r="O1346" s="80" t="str">
        <f t="shared" ref="O1346:O1409" si="426">IF(N1346="null","'2018-11-08 00:00:00'",CONCATENATE("'",I1346,"-",L1346,"-",M1346," 00:00:00'"))</f>
        <v>'2015-09-15 00:00:00'</v>
      </c>
      <c r="P1346" s="7">
        <v>45915</v>
      </c>
      <c r="Q1346" s="80">
        <f t="shared" ref="Q1346:Q1409" si="427">YEAR(P1346)</f>
        <v>2025</v>
      </c>
      <c r="R1346" s="80">
        <f t="shared" ref="R1346:R1409" si="428">MONTH(P1346)</f>
        <v>9</v>
      </c>
      <c r="S1346" s="80">
        <f t="shared" ref="S1346:S1409" si="429">DAY(P1346)</f>
        <v>15</v>
      </c>
      <c r="T1346" s="80" t="str">
        <f t="shared" ref="T1346:T1409" si="430">IF(LEN(R1346)=1,CONCATENATE("0",R1346),R1346)</f>
        <v>09</v>
      </c>
      <c r="U1346" s="80">
        <f t="shared" ref="U1346:U1409" si="431">IF(LEN(S1346)=1,CONCATENATE("0",S1346),S1346)</f>
        <v>15</v>
      </c>
      <c r="V1346" s="80" t="str">
        <f t="shared" ref="V1346:V1409" si="432">IFERROR(IF(P1346="","null",CONCATENATE("'",Q1346,"-",T1346,"-",U1346,"'")),"null")</f>
        <v>'2025-09-15'</v>
      </c>
      <c r="W1346" s="80">
        <v>43</v>
      </c>
      <c r="X1346" s="80">
        <f t="shared" ref="X1346:X1409" si="433">IF(W1346="","null",W1346)</f>
        <v>43</v>
      </c>
      <c r="Y1346" s="3" t="s">
        <v>6613</v>
      </c>
      <c r="Z1346" s="124">
        <f>IFERROR(IF(Y1346="","null",VLOOKUP(Y1346,Marcas!$A$2:$C$2024,2,0)),"")</f>
        <v>1375</v>
      </c>
      <c r="AA1346" s="3" t="s">
        <v>6613</v>
      </c>
      <c r="AB1346" s="3">
        <f>IFERROR(IF(AA1346="","",IF(AA1346="EMPORIO LEGAL",1,VLOOKUP(AA1346,Clientes!$A$2:$B$1190,2,0))),"")</f>
        <v>982</v>
      </c>
      <c r="AC1346" s="3">
        <f>IFERROR(IF(Tabla1[[#This Row],[id_control]]="null","",VLOOKUP(CONCATENATE(Tabla1[[#This Row],[CLIENTE]],"-",Tabla1[[#This Row],[id_control]]),Hoja1!$C$2:$D$1994,2,0)),"")</f>
        <v>1346</v>
      </c>
      <c r="AD1346" s="3" t="s">
        <v>6614</v>
      </c>
      <c r="AE1346" s="3"/>
      <c r="AF1346" s="3"/>
      <c r="AG1346" s="3"/>
      <c r="AH1346" s="3"/>
      <c r="AI1346" s="3"/>
      <c r="AJ1346" s="3"/>
      <c r="AK1346" s="3"/>
      <c r="AL1346" s="3" t="s">
        <v>6633</v>
      </c>
      <c r="AM1346" s="8"/>
      <c r="AN1346" s="8"/>
      <c r="AO1346" s="8"/>
      <c r="AP1346" s="8"/>
      <c r="AQ1346" s="8"/>
      <c r="AR1346" s="8"/>
      <c r="AS1346" s="8"/>
      <c r="AT1346" s="8"/>
      <c r="AU1346" s="8"/>
      <c r="AV1346" s="8" t="s">
        <v>6616</v>
      </c>
      <c r="AW1346" s="8"/>
      <c r="AX1346" s="8"/>
      <c r="AY1346" s="8"/>
      <c r="AZ1346" s="8"/>
      <c r="BA1346" s="8"/>
      <c r="BB1346" s="8"/>
      <c r="BC1346" s="8"/>
      <c r="BD1346" s="8" t="s">
        <v>6633</v>
      </c>
      <c r="BE1346" s="8">
        <v>1345</v>
      </c>
      <c r="BF1346" s="6" t="str">
        <f t="shared" ref="BF1346:BF1409" si="434">CONCATENATE($BG$1,A1346,"','",B1346,"','",AD1346,"',",N1346,",",V1346,",'",AB1346,"','2','1','1',",X1346,",",Z1346,",",O1346,",",O1346,");")</f>
        <v>insert into bitacoras_estatus (numero_expediente, numero_registro, representante, fecha_inicio, fecha_vencimiento, id_cliente, id_admin, id_bitacoras_estatus, id_estatus, id_clase, id_marca, created_at, updated_at) values('1658063','1599990','CESAR OCTAVIO MARTINEZ ORONA','2015-09-15','2025-09-15','982','2','1','1',43,1375,'2015-09-15 00:00:00','2015-09-15 00:00:00');</v>
      </c>
      <c r="BG1346" s="6" t="str">
        <f t="shared" ref="BG1346:BG1409" si="435">IF(OR(G1346="",BE1346=""),"",CONCATENATE("insert into servicios_comentarios (comentario, id_admin, id_estatus, created_at, updated_at) values('",G1346,"',1,",BE1346,",",O1346,",",O1346,");"))</f>
        <v>insert into servicios_comentarios (comentario, id_admin, id_estatus, created_at, updated_at) values('CLASE 43 TTITULO RECIBIDO EL 15 DE MARZO',1,1345,'2015-09-15 00:00:00','2015-09-15 00:00:00');</v>
      </c>
      <c r="BH1346" s="6" t="str">
        <f t="shared" ref="BH1346:BH1409" si="436">IF(OR(BD1346="",BE1346=""),"",CONCATENATE("insert into servicios_comentarios (comentario, id_admin, id_estatus, created_at, updated_at) values('",BD1346,"',1,",BE1346,",",O1346,",",O1346,");"))</f>
        <v>insert into servicios_comentarios (comentario, id_admin, id_estatus, created_at, updated_at) values('615 1548678',1,1345,'2015-09-15 00:00:00','2015-09-15 00:00:00');</v>
      </c>
      <c r="BI1346" s="137" t="str">
        <f t="shared" ref="BI1346:BI1409" si="437">CONCATENATE("update bitacoras_estatus set comprobacion_uso = 1, id_estatus=",E1346," where id=",BE1346,";")</f>
        <v>update bitacoras_estatus set comprobacion_uso = 1, id_estatus=10 where id=1345;</v>
      </c>
      <c r="BJ1346" s="137" t="str">
        <f t="shared" ref="BJ1346:BJ1409" si="438">IF(BE1346="","",CONCATENATE("update bitacoras_estatus set numero_expediente = '",A1346,"', numero_registro = '",B1346,"', id_estatus = ",E1346,", fecha_inicio = ",N1346,", fecha_vencimiento =",V1346,", created_at =",O1346,", updated_at =",O1346,", id_clase=",X1346,", id_marca=", Z1346,", id_cliente=", AB1346,", vigencia = ",F1346," where id =",BE1346,";"))</f>
        <v>update bitacoras_estatus set numero_expediente = '1658063', numero_registro = '1599990', id_estatus = 10, fecha_inicio = '2015-09-15', fecha_vencimiento ='2025-09-15', created_at ='2015-09-15 00:00:00', updated_at ='2015-09-15 00:00:00', id_clase=43, id_marca=1375, id_cliente=982, vigencia = 1 where id =1345;</v>
      </c>
      <c r="BK1346" s="137" t="str">
        <f t="shared" ref="BK1346:BK1409" si="439">IF(OR(E1346="",BE1346=""),"",CONCATENATE("update bitacoras_estatus set id_estatus = ",E1346," where id =",BE1346,";"))</f>
        <v>update bitacoras_estatus set id_estatus = 10 where id =1345;</v>
      </c>
    </row>
    <row r="1347" spans="1:63" ht="53">
      <c r="A1347" s="3">
        <v>1652141</v>
      </c>
      <c r="B1347" s="3">
        <v>1703376</v>
      </c>
      <c r="C1347" s="3">
        <f>IF(Tabla1[[#This Row],[No. REG.]]="","",1)</f>
        <v>1</v>
      </c>
      <c r="D1347" s="3" t="s">
        <v>46</v>
      </c>
      <c r="E1347" s="3">
        <f>IF(Tabla1[[#This Row],[STATUS]]="","",VLOOKUP(D1347,Estatus!$A$2:$B$13,2,0))</f>
        <v>10</v>
      </c>
      <c r="F1347" s="3">
        <f>IF(Tabla1[[#This Row],[STATUS]]="","",VLOOKUP(D1347,Estatus!$A$2:$I$12,9,0))</f>
        <v>1</v>
      </c>
      <c r="G1347" s="12" t="s">
        <v>6634</v>
      </c>
      <c r="H1347" s="7">
        <v>42264</v>
      </c>
      <c r="I1347" s="80">
        <f t="shared" si="420"/>
        <v>2015</v>
      </c>
      <c r="J1347" s="80">
        <f t="shared" si="421"/>
        <v>9</v>
      </c>
      <c r="K1347" s="80">
        <f t="shared" si="422"/>
        <v>17</v>
      </c>
      <c r="L1347" s="80" t="str">
        <f t="shared" si="423"/>
        <v>09</v>
      </c>
      <c r="M1347" s="80">
        <f t="shared" si="424"/>
        <v>17</v>
      </c>
      <c r="N1347" s="80" t="str">
        <f t="shared" si="425"/>
        <v>'2015-09-17'</v>
      </c>
      <c r="O1347" s="80" t="str">
        <f t="shared" si="426"/>
        <v>'2015-09-17 00:00:00'</v>
      </c>
      <c r="P1347" s="7">
        <v>45916</v>
      </c>
      <c r="Q1347" s="80">
        <f t="shared" si="427"/>
        <v>2025</v>
      </c>
      <c r="R1347" s="80">
        <f t="shared" si="428"/>
        <v>9</v>
      </c>
      <c r="S1347" s="80">
        <f t="shared" si="429"/>
        <v>16</v>
      </c>
      <c r="T1347" s="80" t="str">
        <f t="shared" si="430"/>
        <v>09</v>
      </c>
      <c r="U1347" s="80">
        <f t="shared" si="431"/>
        <v>16</v>
      </c>
      <c r="V1347" s="80" t="str">
        <f t="shared" si="432"/>
        <v>'2025-09-16'</v>
      </c>
      <c r="W1347" s="80">
        <v>37</v>
      </c>
      <c r="X1347" s="80">
        <f t="shared" si="433"/>
        <v>37</v>
      </c>
      <c r="Y1347" s="3" t="s">
        <v>6635</v>
      </c>
      <c r="Z1347" s="124">
        <f>IFERROR(IF(Y1347="","null",VLOOKUP(Y1347,Marcas!$A$2:$C$2024,2,0)),"")</f>
        <v>319</v>
      </c>
      <c r="AA1347" s="3" t="s">
        <v>6540</v>
      </c>
      <c r="AB1347" s="3">
        <f>IFERROR(IF(AA1347="","",IF(AA1347="EMPORIO LEGAL",1,VLOOKUP(AA1347,Clientes!$A$2:$B$1190,2,0))),"")</f>
        <v>464</v>
      </c>
      <c r="AC1347" s="3">
        <f>IFERROR(IF(Tabla1[[#This Row],[id_control]]="null","",VLOOKUP(CONCATENATE(Tabla1[[#This Row],[CLIENTE]],"-",Tabla1[[#This Row],[id_control]]),Hoja1!$C$2:$D$1994,2,0)),"")</f>
        <v>1347</v>
      </c>
      <c r="AD1347" s="3" t="s">
        <v>6541</v>
      </c>
      <c r="AE1347" s="3"/>
      <c r="AF1347" s="3"/>
      <c r="AG1347" s="3"/>
      <c r="AH1347" s="3"/>
      <c r="AI1347" s="3"/>
      <c r="AJ1347" s="3"/>
      <c r="AK1347" s="3"/>
      <c r="AL1347" s="3">
        <v>6394722203</v>
      </c>
      <c r="AM1347" s="8"/>
      <c r="AN1347" s="8"/>
      <c r="AO1347" s="8"/>
      <c r="AP1347" s="8"/>
      <c r="AQ1347" s="8"/>
      <c r="AR1347" s="8"/>
      <c r="AS1347" s="8"/>
      <c r="AT1347" s="8"/>
      <c r="AU1347" s="8"/>
      <c r="AV1347" s="8" t="s">
        <v>6542</v>
      </c>
      <c r="AW1347" s="8"/>
      <c r="AX1347" s="8"/>
      <c r="AY1347" s="8"/>
      <c r="AZ1347" s="8"/>
      <c r="BA1347" s="8"/>
      <c r="BB1347" s="8"/>
      <c r="BC1347" s="8"/>
      <c r="BD1347" s="8">
        <v>6394722203</v>
      </c>
      <c r="BE1347" s="8">
        <v>1346</v>
      </c>
      <c r="BF1347" s="6" t="str">
        <f t="shared" si="434"/>
        <v>insert into bitacoras_estatus (numero_expediente, numero_registro, representante, fecha_inicio, fecha_vencimiento, id_cliente, id_admin, id_bitacoras_estatus, id_estatus, id_clase, id_marca, created_at, updated_at) values('1652141','1703376','HEBERT ALEJANDRO GUTIERREZ GARCIA','2015-09-17','2025-09-16','464','2','1','1',37,319,'2015-09-17 00:00:00','2015-09-17 00:00:00');</v>
      </c>
      <c r="BG1347" s="6" t="str">
        <f t="shared" si="435"/>
        <v>insert into servicios_comentarios (comentario, id_admin, id_estatus, created_at, updated_at) values('CLASE 37 ANTERIORIDAD RECIBIDA EL 74/16, AMABS CONSTESTADAS 4/6/16. TITULO REGISTRO DE MARCA RECIBIDO EL 30 DIC 2016',1,1346,'2015-09-17 00:00:00','2015-09-17 00:00:00');</v>
      </c>
      <c r="BH1347" s="6" t="str">
        <f t="shared" si="436"/>
        <v>insert into servicios_comentarios (comentario, id_admin, id_estatus, created_at, updated_at) values('6394722203',1,1346,'2015-09-17 00:00:00','2015-09-17 00:00:00');</v>
      </c>
      <c r="BI1347" s="137" t="str">
        <f t="shared" si="437"/>
        <v>update bitacoras_estatus set comprobacion_uso = 1, id_estatus=10 where id=1346;</v>
      </c>
      <c r="BJ1347" s="137" t="str">
        <f t="shared" si="438"/>
        <v>update bitacoras_estatus set numero_expediente = '1652141', numero_registro = '1703376', id_estatus = 10, fecha_inicio = '2015-09-17', fecha_vencimiento ='2025-09-16', created_at ='2015-09-17 00:00:00', updated_at ='2015-09-17 00:00:00', id_clase=37, id_marca=319, id_cliente=464, vigencia = 1 where id =1346;</v>
      </c>
      <c r="BK1347" s="137" t="str">
        <f t="shared" si="439"/>
        <v>update bitacoras_estatus set id_estatus = 10 where id =1346;</v>
      </c>
    </row>
    <row r="1348" spans="1:63" ht="40">
      <c r="A1348" s="8">
        <v>1652132</v>
      </c>
      <c r="B1348" s="8"/>
      <c r="C1348" s="8" t="str">
        <f>IF(Tabla1[[#This Row],[No. REG.]]="","",1)</f>
        <v/>
      </c>
      <c r="D1348" s="8" t="s">
        <v>34</v>
      </c>
      <c r="E1348" s="8">
        <f>IF(Tabla1[[#This Row],[STATUS]]="","",VLOOKUP(D1348,Estatus!$A$2:$B$13,2,0))</f>
        <v>5</v>
      </c>
      <c r="F1348" s="8">
        <f>IF(Tabla1[[#This Row],[STATUS]]="","",VLOOKUP(D1348,Estatus!$A$2:$I$12,9,0))</f>
        <v>0</v>
      </c>
      <c r="G1348" s="17" t="s">
        <v>6636</v>
      </c>
      <c r="H1348" s="9">
        <v>42264</v>
      </c>
      <c r="I1348" s="81">
        <f t="shared" si="420"/>
        <v>2015</v>
      </c>
      <c r="J1348" s="81">
        <f t="shared" si="421"/>
        <v>9</v>
      </c>
      <c r="K1348" s="81">
        <f t="shared" si="422"/>
        <v>17</v>
      </c>
      <c r="L1348" s="81" t="str">
        <f t="shared" si="423"/>
        <v>09</v>
      </c>
      <c r="M1348" s="81">
        <f t="shared" si="424"/>
        <v>17</v>
      </c>
      <c r="N1348" s="81" t="str">
        <f t="shared" si="425"/>
        <v>'2015-09-17'</v>
      </c>
      <c r="O1348" s="81" t="str">
        <f t="shared" si="426"/>
        <v>'2015-09-17 00:00:00'</v>
      </c>
      <c r="P1348" s="9">
        <v>45917</v>
      </c>
      <c r="Q1348" s="81">
        <f t="shared" si="427"/>
        <v>2025</v>
      </c>
      <c r="R1348" s="81">
        <f t="shared" si="428"/>
        <v>9</v>
      </c>
      <c r="S1348" s="81">
        <f t="shared" si="429"/>
        <v>17</v>
      </c>
      <c r="T1348" s="81" t="str">
        <f t="shared" si="430"/>
        <v>09</v>
      </c>
      <c r="U1348" s="81">
        <f t="shared" si="431"/>
        <v>17</v>
      </c>
      <c r="V1348" s="81" t="str">
        <f t="shared" si="432"/>
        <v>'2025-09-17'</v>
      </c>
      <c r="W1348" s="81">
        <v>36</v>
      </c>
      <c r="X1348" s="81">
        <f t="shared" si="433"/>
        <v>36</v>
      </c>
      <c r="Y1348" s="8" t="s">
        <v>6635</v>
      </c>
      <c r="Z1348" s="128">
        <f>IFERROR(IF(Y1348="","null",VLOOKUP(Y1348,Marcas!$A$2:$C$2024,2,0)),"")</f>
        <v>319</v>
      </c>
      <c r="AA1348" s="8" t="s">
        <v>6540</v>
      </c>
      <c r="AB1348" s="8">
        <f>IFERROR(IF(AA1348="","",IF(AA1348="EMPORIO LEGAL",1,VLOOKUP(AA1348,Clientes!$A$2:$B$1190,2,0))),"")</f>
        <v>464</v>
      </c>
      <c r="AC1348" s="8">
        <f>IFERROR(IF(Tabla1[[#This Row],[id_control]]="null","",VLOOKUP(CONCATENATE(Tabla1[[#This Row],[CLIENTE]],"-",Tabla1[[#This Row],[id_control]]),Hoja1!$C$2:$D$1994,2,0)),"")</f>
        <v>1347</v>
      </c>
      <c r="AD1348" s="8" t="s">
        <v>6541</v>
      </c>
      <c r="AE1348" s="8"/>
      <c r="AF1348" s="8"/>
      <c r="AG1348" s="8"/>
      <c r="AH1348" s="8"/>
      <c r="AI1348" s="8"/>
      <c r="AJ1348" s="8"/>
      <c r="AK1348" s="8"/>
      <c r="AL1348" s="8">
        <v>6394722204</v>
      </c>
      <c r="AM1348" s="8"/>
      <c r="AN1348" s="8"/>
      <c r="AO1348" s="8"/>
      <c r="AP1348" s="8"/>
      <c r="AQ1348" s="8"/>
      <c r="AR1348" s="8"/>
      <c r="AS1348" s="8"/>
      <c r="AT1348" s="8"/>
      <c r="AU1348" s="8"/>
      <c r="AV1348" s="8" t="s">
        <v>6542</v>
      </c>
      <c r="AW1348" s="8"/>
      <c r="AX1348" s="8"/>
      <c r="AY1348" s="8"/>
      <c r="AZ1348" s="8"/>
      <c r="BA1348" s="8"/>
      <c r="BB1348" s="8"/>
      <c r="BC1348" s="8"/>
      <c r="BD1348" s="8">
        <v>6394722204</v>
      </c>
      <c r="BE1348" s="8">
        <v>1347</v>
      </c>
      <c r="BF1348" s="6" t="str">
        <f t="shared" si="434"/>
        <v>insert into bitacoras_estatus (numero_expediente, numero_registro, representante, fecha_inicio, fecha_vencimiento, id_cliente, id_admin, id_bitacoras_estatus, id_estatus, id_clase, id_marca, created_at, updated_at) values('1652132','','HEBERT ALEJANDRO GUTIERREZ GARCIA','2015-09-17','2025-09-17','464','2','1','1',36,319,'2015-09-17 00:00:00','2015-09-17 00:00:00');</v>
      </c>
      <c r="BG1348" s="6" t="str">
        <f t="shared" si="435"/>
        <v>insert into servicios_comentarios (comentario, id_admin, id_estatus, created_at, updated_at) values('CLASE 36 REQUISTOS RECIBIDOS EL 4/4/16, contest. 6-jun-16, EL 28 DE DIC 2016 SE NIEGA EL REGISTRO DE MARCA',1,1347,'2015-09-17 00:00:00','2015-09-17 00:00:00');</v>
      </c>
      <c r="BH1348" s="6" t="str">
        <f t="shared" si="436"/>
        <v>insert into servicios_comentarios (comentario, id_admin, id_estatus, created_at, updated_at) values('6394722204',1,1347,'2015-09-17 00:00:00','2015-09-17 00:00:00');</v>
      </c>
      <c r="BI1348" s="137" t="str">
        <f t="shared" si="437"/>
        <v>update bitacoras_estatus set comprobacion_uso = 1, id_estatus=5 where id=1347;</v>
      </c>
      <c r="BJ1348" s="137" t="str">
        <f t="shared" si="438"/>
        <v>update bitacoras_estatus set numero_expediente = '1652132', numero_registro = '', id_estatus = 5, fecha_inicio = '2015-09-17', fecha_vencimiento ='2025-09-17', created_at ='2015-09-17 00:00:00', updated_at ='2015-09-17 00:00:00', id_clase=36, id_marca=319, id_cliente=464, vigencia = 0 where id =1347;</v>
      </c>
      <c r="BK1348" s="137" t="str">
        <f t="shared" si="439"/>
        <v>update bitacoras_estatus set id_estatus = 5 where id =1347;</v>
      </c>
    </row>
    <row r="1349" spans="1:63" ht="53">
      <c r="A1349" s="3">
        <v>1652158</v>
      </c>
      <c r="B1349" s="3"/>
      <c r="C1349" s="3" t="str">
        <f>IF(Tabla1[[#This Row],[No. REG.]]="","",1)</f>
        <v/>
      </c>
      <c r="D1349" s="3" t="s">
        <v>8681</v>
      </c>
      <c r="E1349" s="3">
        <f>IF(Tabla1[[#This Row],[STATUS]]="","",VLOOKUP(D1349,Estatus!$A$2:$B$13,2,0))</f>
        <v>8</v>
      </c>
      <c r="F1349" s="3">
        <f>IF(Tabla1[[#This Row],[STATUS]]="","",VLOOKUP(D1349,Estatus!$A$2:$I$12,9,0))</f>
        <v>1</v>
      </c>
      <c r="G1349" s="12" t="s">
        <v>6637</v>
      </c>
      <c r="H1349" s="7">
        <v>42265</v>
      </c>
      <c r="I1349" s="80">
        <f t="shared" si="420"/>
        <v>2015</v>
      </c>
      <c r="J1349" s="80">
        <f t="shared" si="421"/>
        <v>9</v>
      </c>
      <c r="K1349" s="80">
        <f t="shared" si="422"/>
        <v>18</v>
      </c>
      <c r="L1349" s="80" t="str">
        <f t="shared" si="423"/>
        <v>09</v>
      </c>
      <c r="M1349" s="80">
        <f t="shared" si="424"/>
        <v>18</v>
      </c>
      <c r="N1349" s="80" t="str">
        <f t="shared" si="425"/>
        <v>'2015-09-18'</v>
      </c>
      <c r="O1349" s="80" t="str">
        <f t="shared" si="426"/>
        <v>'2015-09-18 00:00:00'</v>
      </c>
      <c r="P1349" s="7">
        <v>45918</v>
      </c>
      <c r="Q1349" s="80">
        <f t="shared" si="427"/>
        <v>2025</v>
      </c>
      <c r="R1349" s="80">
        <f t="shared" si="428"/>
        <v>9</v>
      </c>
      <c r="S1349" s="80">
        <f t="shared" si="429"/>
        <v>18</v>
      </c>
      <c r="T1349" s="80" t="str">
        <f t="shared" si="430"/>
        <v>09</v>
      </c>
      <c r="U1349" s="80">
        <f t="shared" si="431"/>
        <v>18</v>
      </c>
      <c r="V1349" s="80" t="str">
        <f t="shared" si="432"/>
        <v>'2025-09-18'</v>
      </c>
      <c r="W1349" s="80">
        <v>25</v>
      </c>
      <c r="X1349" s="80">
        <f t="shared" si="433"/>
        <v>25</v>
      </c>
      <c r="Y1349" s="3" t="s">
        <v>6638</v>
      </c>
      <c r="Z1349" s="124">
        <f>IFERROR(IF(Y1349="","null",VLOOKUP(Y1349,Marcas!$A$2:$C$2024,2,0)),"")</f>
        <v>1387</v>
      </c>
      <c r="AA1349" s="3" t="s">
        <v>3806</v>
      </c>
      <c r="AB1349" s="3">
        <f>IFERROR(IF(AA1349="","",IF(AA1349="EMPORIO LEGAL",1,VLOOKUP(AA1349,Clientes!$A$2:$B$1190,2,0))),"")</f>
        <v>411</v>
      </c>
      <c r="AC1349" s="3">
        <f>IFERROR(IF(Tabla1[[#This Row],[id_control]]="null","",VLOOKUP(CONCATENATE(Tabla1[[#This Row],[CLIENTE]],"-",Tabla1[[#This Row],[id_control]]),Hoja1!$C$2:$D$1994,2,0)),"")</f>
        <v>1349</v>
      </c>
      <c r="AD1349" s="3" t="s">
        <v>3807</v>
      </c>
      <c r="AE1349" s="3"/>
      <c r="AF1349" s="3"/>
      <c r="AG1349" s="3"/>
      <c r="AH1349" s="3"/>
      <c r="AI1349" s="3"/>
      <c r="AJ1349" s="3"/>
      <c r="AK1349" s="3"/>
      <c r="AL1349" s="3">
        <v>6141389303</v>
      </c>
      <c r="AM1349" s="8"/>
      <c r="AN1349" s="8"/>
      <c r="AO1349" s="8"/>
      <c r="AP1349" s="8"/>
      <c r="AQ1349" s="8"/>
      <c r="AR1349" s="8"/>
      <c r="AS1349" s="8"/>
      <c r="AT1349" s="8"/>
      <c r="AU1349" s="8"/>
      <c r="AV1349" s="8" t="s">
        <v>3819</v>
      </c>
      <c r="AW1349" s="8" t="s">
        <v>3820</v>
      </c>
      <c r="AX1349" s="8"/>
      <c r="AY1349" s="8"/>
      <c r="AZ1349" s="8"/>
      <c r="BA1349" s="8"/>
      <c r="BB1349" s="8"/>
      <c r="BC1349" s="8"/>
      <c r="BD1349" s="8">
        <v>6141389303</v>
      </c>
      <c r="BE1349" s="8">
        <v>1348</v>
      </c>
      <c r="BF1349" s="6" t="str">
        <f t="shared" si="434"/>
        <v>insert into bitacoras_estatus (numero_expediente, numero_registro, representante, fecha_inicio, fecha_vencimiento, id_cliente, id_admin, id_bitacoras_estatus, id_estatus, id_clase, id_marca, created_at, updated_at) values('1652158','','OSCAR OCTAVIO GARDEA ACOSTA','2015-09-18','2025-09-18','411','2','1','1',25,1387,'2015-09-18 00:00:00','2015-09-18 00:00:00');</v>
      </c>
      <c r="BG1349" s="6" t="str">
        <f t="shared" si="435"/>
        <v>insert into servicios_comentarios (comentario, id_admin, id_estatus, created_at, updated_at) values('CLASE25 RECIBIDA EL 7/4/16; CONTESTADA 4/6/16. SE DEJA EN SUSPENSO EL TRAMITE EN TANTO SE RESUELVA EL PROCEDIMIENTO ADMINISTRATIVO',1,1348,'2015-09-18 00:00:00','2015-09-18 00:00:00');</v>
      </c>
      <c r="BH1349" s="6" t="str">
        <f t="shared" si="436"/>
        <v>insert into servicios_comentarios (comentario, id_admin, id_estatus, created_at, updated_at) values('6141389303',1,1348,'2015-09-18 00:00:00','2015-09-18 00:00:00');</v>
      </c>
      <c r="BI1349" s="137" t="str">
        <f t="shared" si="437"/>
        <v>update bitacoras_estatus set comprobacion_uso = 1, id_estatus=8 where id=1348;</v>
      </c>
      <c r="BJ1349" s="137" t="str">
        <f t="shared" si="438"/>
        <v>update bitacoras_estatus set numero_expediente = '1652158', numero_registro = '', id_estatus = 8, fecha_inicio = '2015-09-18', fecha_vencimiento ='2025-09-18', created_at ='2015-09-18 00:00:00', updated_at ='2015-09-18 00:00:00', id_clase=25, id_marca=1387, id_cliente=411, vigencia = 1 where id =1348;</v>
      </c>
      <c r="BK1349" s="137" t="str">
        <f t="shared" si="439"/>
        <v>update bitacoras_estatus set id_estatus = 8 where id =1348;</v>
      </c>
    </row>
    <row r="1350" spans="1:63" ht="27">
      <c r="A1350" s="3">
        <v>1652146</v>
      </c>
      <c r="B1350" s="3">
        <v>1597497</v>
      </c>
      <c r="C1350" s="3">
        <f>IF(Tabla1[[#This Row],[No. REG.]]="","",1)</f>
        <v>1</v>
      </c>
      <c r="D1350" s="3" t="s">
        <v>46</v>
      </c>
      <c r="E1350" s="3">
        <f>IF(Tabla1[[#This Row],[STATUS]]="","",VLOOKUP(D1350,Estatus!$A$2:$B$13,2,0))</f>
        <v>10</v>
      </c>
      <c r="F1350" s="3">
        <f>IF(Tabla1[[#This Row],[STATUS]]="","",VLOOKUP(D1350,Estatus!$A$2:$I$12,9,0))</f>
        <v>1</v>
      </c>
      <c r="G1350" s="12" t="s">
        <v>6639</v>
      </c>
      <c r="H1350" s="7">
        <v>42266</v>
      </c>
      <c r="I1350" s="80">
        <f t="shared" si="420"/>
        <v>2015</v>
      </c>
      <c r="J1350" s="80">
        <f t="shared" si="421"/>
        <v>9</v>
      </c>
      <c r="K1350" s="80">
        <f t="shared" si="422"/>
        <v>19</v>
      </c>
      <c r="L1350" s="80" t="str">
        <f t="shared" si="423"/>
        <v>09</v>
      </c>
      <c r="M1350" s="80">
        <f t="shared" si="424"/>
        <v>19</v>
      </c>
      <c r="N1350" s="80" t="str">
        <f t="shared" si="425"/>
        <v>'2015-09-19'</v>
      </c>
      <c r="O1350" s="80" t="str">
        <f t="shared" si="426"/>
        <v>'2015-09-19 00:00:00'</v>
      </c>
      <c r="P1350" s="7">
        <v>45919</v>
      </c>
      <c r="Q1350" s="80">
        <f t="shared" si="427"/>
        <v>2025</v>
      </c>
      <c r="R1350" s="80">
        <f t="shared" si="428"/>
        <v>9</v>
      </c>
      <c r="S1350" s="80">
        <f t="shared" si="429"/>
        <v>19</v>
      </c>
      <c r="T1350" s="80" t="str">
        <f t="shared" si="430"/>
        <v>09</v>
      </c>
      <c r="U1350" s="80">
        <f t="shared" si="431"/>
        <v>19</v>
      </c>
      <c r="V1350" s="80" t="str">
        <f t="shared" si="432"/>
        <v>'2025-09-19'</v>
      </c>
      <c r="W1350" s="80">
        <v>16</v>
      </c>
      <c r="X1350" s="80">
        <f t="shared" si="433"/>
        <v>16</v>
      </c>
      <c r="Y1350" s="3" t="s">
        <v>2425</v>
      </c>
      <c r="Z1350" s="124">
        <f>IFERROR(IF(Y1350="","null",VLOOKUP(Y1350,Marcas!$A$2:$C$2024,2,0)),"")</f>
        <v>950</v>
      </c>
      <c r="AA1350" s="3" t="s">
        <v>2425</v>
      </c>
      <c r="AB1350" s="3">
        <f>IFERROR(IF(AA1350="","",IF(AA1350="EMPORIO LEGAL",1,VLOOKUP(AA1350,Clientes!$A$2:$B$1190,2,0))),"")</f>
        <v>678</v>
      </c>
      <c r="AC1350" s="3">
        <f>IFERROR(IF(Tabla1[[#This Row],[id_control]]="null","",VLOOKUP(CONCATENATE(Tabla1[[#This Row],[CLIENTE]],"-",Tabla1[[#This Row],[id_control]]),Hoja1!$C$2:$D$1994,2,0)),"")</f>
        <v>1350</v>
      </c>
      <c r="AD1350" s="3" t="s">
        <v>6640</v>
      </c>
      <c r="AE1350" s="3"/>
      <c r="AF1350" s="3"/>
      <c r="AG1350" s="3"/>
      <c r="AH1350" s="3"/>
      <c r="AI1350" s="3"/>
      <c r="AJ1350" s="3"/>
      <c r="AK1350" s="3"/>
      <c r="AL1350" s="3">
        <v>4193821</v>
      </c>
      <c r="AM1350" s="8"/>
      <c r="AN1350" s="8"/>
      <c r="AO1350" s="8"/>
      <c r="AP1350" s="8"/>
      <c r="AQ1350" s="8" t="s">
        <v>6641</v>
      </c>
      <c r="AR1350" s="8"/>
      <c r="AS1350" s="8"/>
      <c r="AT1350" s="8"/>
      <c r="AU1350" s="8"/>
      <c r="AV1350" s="8" t="s">
        <v>6642</v>
      </c>
      <c r="AW1350" s="8"/>
      <c r="AX1350" s="8"/>
      <c r="AY1350" s="8"/>
      <c r="AZ1350" s="8"/>
      <c r="BA1350" s="8"/>
      <c r="BB1350" s="8"/>
      <c r="BC1350" s="8"/>
      <c r="BD1350" s="8" t="s">
        <v>6643</v>
      </c>
      <c r="BE1350" s="8">
        <v>1349</v>
      </c>
      <c r="BF1350" s="6" t="str">
        <f t="shared" si="434"/>
        <v>insert into bitacoras_estatus (numero_expediente, numero_registro, representante, fecha_inicio, fecha_vencimiento, id_cliente, id_admin, id_bitacoras_estatus, id_estatus, id_clase, id_marca, created_at, updated_at) values('1652146','1597497','ELENA ESPINOZA PRIETO','2015-09-19','2025-09-19','678','2','1','1',16,950,'2015-09-19 00:00:00','2015-09-19 00:00:00');</v>
      </c>
      <c r="BG1350" s="6" t="str">
        <f t="shared" si="435"/>
        <v>insert into servicios_comentarios (comentario, id_admin, id_estatus, created_at, updated_at) values('CLASE 16 TITULO RECIBIDO EL 4 FEB, TITRM ENTREGADO Y PAGADO EL 8 DIC 2016',1,1349,'2015-09-19 00:00:00','2015-09-19 00:00:00');</v>
      </c>
      <c r="BH1350" s="6" t="str">
        <f t="shared" si="436"/>
        <v>insert into servicios_comentarios (comentario, id_admin, id_estatus, created_at, updated_at) values('4193821 6141966552',1,1349,'2015-09-19 00:00:00','2015-09-19 00:00:00');</v>
      </c>
      <c r="BI1350" s="137" t="str">
        <f t="shared" si="437"/>
        <v>update bitacoras_estatus set comprobacion_uso = 1, id_estatus=10 where id=1349;</v>
      </c>
      <c r="BJ1350" s="137" t="str">
        <f t="shared" si="438"/>
        <v>update bitacoras_estatus set numero_expediente = '1652146', numero_registro = '1597497', id_estatus = 10, fecha_inicio = '2015-09-19', fecha_vencimiento ='2025-09-19', created_at ='2015-09-19 00:00:00', updated_at ='2015-09-19 00:00:00', id_clase=16, id_marca=950, id_cliente=678, vigencia = 1 where id =1349;</v>
      </c>
      <c r="BK1350" s="137" t="str">
        <f t="shared" si="439"/>
        <v>update bitacoras_estatus set id_estatus = 10 where id =1349;</v>
      </c>
    </row>
    <row r="1351" spans="1:63" ht="27">
      <c r="A1351" s="3">
        <v>1667061</v>
      </c>
      <c r="B1351" s="3">
        <v>1606063</v>
      </c>
      <c r="C1351" s="3">
        <f>IF(Tabla1[[#This Row],[No. REG.]]="","",1)</f>
        <v>1</v>
      </c>
      <c r="D1351" s="3" t="s">
        <v>46</v>
      </c>
      <c r="E1351" s="3">
        <f>IF(Tabla1[[#This Row],[STATUS]]="","",VLOOKUP(D1351,Estatus!$A$2:$B$13,2,0))</f>
        <v>10</v>
      </c>
      <c r="F1351" s="3">
        <f>IF(Tabla1[[#This Row],[STATUS]]="","",VLOOKUP(D1351,Estatus!$A$2:$I$12,9,0))</f>
        <v>1</v>
      </c>
      <c r="G1351" s="12" t="s">
        <v>6644</v>
      </c>
      <c r="H1351" s="7">
        <v>42286</v>
      </c>
      <c r="I1351" s="80">
        <f t="shared" si="420"/>
        <v>2015</v>
      </c>
      <c r="J1351" s="80">
        <f t="shared" si="421"/>
        <v>10</v>
      </c>
      <c r="K1351" s="80">
        <f t="shared" si="422"/>
        <v>9</v>
      </c>
      <c r="L1351" s="80">
        <f t="shared" si="423"/>
        <v>10</v>
      </c>
      <c r="M1351" s="80" t="str">
        <f t="shared" si="424"/>
        <v>09</v>
      </c>
      <c r="N1351" s="80" t="str">
        <f t="shared" si="425"/>
        <v>'2015-10-09'</v>
      </c>
      <c r="O1351" s="80" t="str">
        <f t="shared" si="426"/>
        <v>'2015-10-09 00:00:00'</v>
      </c>
      <c r="P1351" s="7">
        <v>45939</v>
      </c>
      <c r="Q1351" s="80">
        <f t="shared" si="427"/>
        <v>2025</v>
      </c>
      <c r="R1351" s="80">
        <f t="shared" si="428"/>
        <v>10</v>
      </c>
      <c r="S1351" s="80">
        <f t="shared" si="429"/>
        <v>9</v>
      </c>
      <c r="T1351" s="80">
        <f t="shared" si="430"/>
        <v>10</v>
      </c>
      <c r="U1351" s="80" t="str">
        <f t="shared" si="431"/>
        <v>09</v>
      </c>
      <c r="V1351" s="80" t="str">
        <f t="shared" si="432"/>
        <v>'2025-10-09'</v>
      </c>
      <c r="W1351" s="80">
        <v>3</v>
      </c>
      <c r="X1351" s="80">
        <f t="shared" si="433"/>
        <v>3</v>
      </c>
      <c r="Y1351" s="12" t="s">
        <v>6518</v>
      </c>
      <c r="Z1351" s="125">
        <f>IFERROR(IF(Y1351="","null",VLOOKUP(Y1351,Marcas!$A$2:$C$2024,2,0)),"")</f>
        <v>285</v>
      </c>
      <c r="AA1351" s="3" t="s">
        <v>6518</v>
      </c>
      <c r="AB1351" s="3">
        <f>IFERROR(IF(AA1351="","",IF(AA1351="EMPORIO LEGAL",1,VLOOKUP(AA1351,Clientes!$A$2:$B$1190,2,0))),"")</f>
        <v>192</v>
      </c>
      <c r="AC1351" s="3">
        <f>IFERROR(IF(Tabla1[[#This Row],[id_control]]="null","",VLOOKUP(CONCATENATE(Tabla1[[#This Row],[CLIENTE]],"-",Tabla1[[#This Row],[id_control]]),Hoja1!$C$2:$D$1994,2,0)),"")</f>
        <v>1317</v>
      </c>
      <c r="AD1351" s="3" t="s">
        <v>6519</v>
      </c>
      <c r="AE1351" s="3"/>
      <c r="AF1351" s="3"/>
      <c r="AG1351" s="3"/>
      <c r="AH1351" s="3"/>
      <c r="AI1351" s="3"/>
      <c r="AJ1351" s="3"/>
      <c r="AK1351" s="3"/>
      <c r="AL1351" s="3">
        <v>4154808</v>
      </c>
      <c r="AM1351" s="8"/>
      <c r="AN1351" s="8"/>
      <c r="AO1351" s="8"/>
      <c r="AP1351" s="8"/>
      <c r="AQ1351" s="8"/>
      <c r="AR1351" s="8"/>
      <c r="AS1351" s="8"/>
      <c r="AT1351" s="8"/>
      <c r="AU1351" s="8"/>
      <c r="AV1351" s="8" t="s">
        <v>6520</v>
      </c>
      <c r="AW1351" s="8"/>
      <c r="AX1351" s="8"/>
      <c r="AY1351" s="8"/>
      <c r="AZ1351" s="8"/>
      <c r="BA1351" s="8"/>
      <c r="BB1351" s="8"/>
      <c r="BC1351" s="8"/>
      <c r="BD1351" s="8">
        <v>4154808</v>
      </c>
      <c r="BE1351" s="8">
        <v>1350</v>
      </c>
      <c r="BF1351" s="6" t="str">
        <f t="shared" si="434"/>
        <v>insert into bitacoras_estatus (numero_expediente, numero_registro, representante, fecha_inicio, fecha_vencimiento, id_cliente, id_admin, id_bitacoras_estatus, id_estatus, id_clase, id_marca, created_at, updated_at) values('1667061','1606063','VERONICA TORRES ANAYA','2015-10-09','2025-10-09','192','2','1','1',3,285,'2015-10-09 00:00:00','2015-10-09 00:00:00');</v>
      </c>
      <c r="BG1351" s="6" t="str">
        <f t="shared" si="435"/>
        <v>insert into servicios_comentarios (comentario, id_admin, id_estatus, created_at, updated_at) values('CLASE 3 TITULO RECIBIDO EL 29/4/16, TITULO ENTREGADO EL 9 DE NOVIEMBRE 2016',1,1350,'2015-10-09 00:00:00','2015-10-09 00:00:00');</v>
      </c>
      <c r="BH1351" s="6" t="str">
        <f t="shared" si="436"/>
        <v>insert into servicios_comentarios (comentario, id_admin, id_estatus, created_at, updated_at) values('4154808',1,1350,'2015-10-09 00:00:00','2015-10-09 00:00:00');</v>
      </c>
      <c r="BI1351" s="137" t="str">
        <f t="shared" si="437"/>
        <v>update bitacoras_estatus set comprobacion_uso = 1, id_estatus=10 where id=1350;</v>
      </c>
      <c r="BJ1351" s="137" t="str">
        <f t="shared" si="438"/>
        <v>update bitacoras_estatus set numero_expediente = '1667061', numero_registro = '1606063', id_estatus = 10, fecha_inicio = '2015-10-09', fecha_vencimiento ='2025-10-09', created_at ='2015-10-09 00:00:00', updated_at ='2015-10-09 00:00:00', id_clase=3, id_marca=285, id_cliente=192, vigencia = 1 where id =1350;</v>
      </c>
      <c r="BK1351" s="137" t="str">
        <f t="shared" si="439"/>
        <v>update bitacoras_estatus set id_estatus = 10 where id =1350;</v>
      </c>
    </row>
    <row r="1352" spans="1:63">
      <c r="A1352" s="3">
        <v>1667058</v>
      </c>
      <c r="B1352" s="3">
        <v>1591887</v>
      </c>
      <c r="C1352" s="3">
        <f>IF(Tabla1[[#This Row],[No. REG.]]="","",1)</f>
        <v>1</v>
      </c>
      <c r="D1352" s="3" t="s">
        <v>46</v>
      </c>
      <c r="E1352" s="3">
        <f>IF(Tabla1[[#This Row],[STATUS]]="","",VLOOKUP(D1352,Estatus!$A$2:$B$13,2,0))</f>
        <v>10</v>
      </c>
      <c r="F1352" s="3">
        <f>IF(Tabla1[[#This Row],[STATUS]]="","",VLOOKUP(D1352,Estatus!$A$2:$I$12,9,0))</f>
        <v>1</v>
      </c>
      <c r="G1352" s="12" t="s">
        <v>6645</v>
      </c>
      <c r="H1352" s="7">
        <v>42286</v>
      </c>
      <c r="I1352" s="80">
        <f t="shared" si="420"/>
        <v>2015</v>
      </c>
      <c r="J1352" s="80">
        <f t="shared" si="421"/>
        <v>10</v>
      </c>
      <c r="K1352" s="80">
        <f t="shared" si="422"/>
        <v>9</v>
      </c>
      <c r="L1352" s="80">
        <f t="shared" si="423"/>
        <v>10</v>
      </c>
      <c r="M1352" s="80" t="str">
        <f t="shared" si="424"/>
        <v>09</v>
      </c>
      <c r="N1352" s="80" t="str">
        <f t="shared" si="425"/>
        <v>'2015-10-09'</v>
      </c>
      <c r="O1352" s="80" t="str">
        <f t="shared" si="426"/>
        <v>'2015-10-09 00:00:00'</v>
      </c>
      <c r="P1352" s="7">
        <v>45939</v>
      </c>
      <c r="Q1352" s="80">
        <f t="shared" si="427"/>
        <v>2025</v>
      </c>
      <c r="R1352" s="80">
        <f t="shared" si="428"/>
        <v>10</v>
      </c>
      <c r="S1352" s="80">
        <f t="shared" si="429"/>
        <v>9</v>
      </c>
      <c r="T1352" s="80">
        <f t="shared" si="430"/>
        <v>10</v>
      </c>
      <c r="U1352" s="80" t="str">
        <f t="shared" si="431"/>
        <v>09</v>
      </c>
      <c r="V1352" s="80" t="str">
        <f t="shared" si="432"/>
        <v>'2025-10-09'</v>
      </c>
      <c r="W1352" s="80">
        <v>29</v>
      </c>
      <c r="X1352" s="80">
        <f t="shared" si="433"/>
        <v>29</v>
      </c>
      <c r="Y1352" s="3" t="s">
        <v>6646</v>
      </c>
      <c r="Z1352" s="124">
        <f>IFERROR(IF(Y1352="","null",VLOOKUP(Y1352,Marcas!$A$2:$C$2024,2,0)),"")</f>
        <v>431</v>
      </c>
      <c r="AA1352" s="3" t="s">
        <v>4341</v>
      </c>
      <c r="AB1352" s="3">
        <f>IFERROR(IF(AA1352="","",IF(AA1352="EMPORIO LEGAL",1,VLOOKUP(AA1352,Clientes!$A$2:$B$1190,2,0))),"")</f>
        <v>302</v>
      </c>
      <c r="AC1352" s="3">
        <f>IFERROR(IF(Tabla1[[#This Row],[id_control]]="null","",VLOOKUP(CONCATENATE(Tabla1[[#This Row],[CLIENTE]],"-",Tabla1[[#This Row],[id_control]]),Hoja1!$C$2:$D$1994,2,0)),"")</f>
        <v>1352</v>
      </c>
      <c r="AD1352" s="3" t="s">
        <v>4342</v>
      </c>
      <c r="AE1352" s="3"/>
      <c r="AF1352" s="3"/>
      <c r="AG1352" s="3"/>
      <c r="AH1352" s="3"/>
      <c r="AI1352" s="3"/>
      <c r="AJ1352" s="3"/>
      <c r="AK1352" s="3"/>
      <c r="AL1352" s="3">
        <v>6141929222</v>
      </c>
      <c r="AM1352" s="8"/>
      <c r="AN1352" s="8"/>
      <c r="AO1352" s="8"/>
      <c r="AP1352" s="8"/>
      <c r="AQ1352" s="8"/>
      <c r="AR1352" s="8"/>
      <c r="AS1352" s="8"/>
      <c r="AT1352" s="8"/>
      <c r="AU1352" s="8"/>
      <c r="AV1352" s="8" t="s">
        <v>4346</v>
      </c>
      <c r="AW1352" s="8"/>
      <c r="AX1352" s="8"/>
      <c r="AY1352" s="8"/>
      <c r="AZ1352" s="8"/>
      <c r="BA1352" s="8"/>
      <c r="BB1352" s="8"/>
      <c r="BC1352" s="8"/>
      <c r="BD1352" s="8">
        <v>6141929222</v>
      </c>
      <c r="BE1352" s="8">
        <v>1351</v>
      </c>
      <c r="BF1352" s="6" t="str">
        <f t="shared" si="434"/>
        <v>insert into bitacoras_estatus (numero_expediente, numero_registro, representante, fecha_inicio, fecha_vencimiento, id_cliente, id_admin, id_bitacoras_estatus, id_estatus, id_clase, id_marca, created_at, updated_at) values('1667058','1591887','RAFAEL CABALLERO GARCIA','2015-10-09','2025-10-09','302','2','1','1',29,431,'2015-10-09 00:00:00','2015-10-09 00:00:00');</v>
      </c>
      <c r="BG1352" s="6" t="str">
        <f t="shared" si="435"/>
        <v>insert into servicios_comentarios (comentario, id_admin, id_estatus, created_at, updated_at) values('CLASE 29 titulo entregado el 22 de febrero',1,1351,'2015-10-09 00:00:00','2015-10-09 00:00:00');</v>
      </c>
      <c r="BH1352" s="6" t="str">
        <f t="shared" si="436"/>
        <v>insert into servicios_comentarios (comentario, id_admin, id_estatus, created_at, updated_at) values('6141929222',1,1351,'2015-10-09 00:00:00','2015-10-09 00:00:00');</v>
      </c>
      <c r="BI1352" s="137" t="str">
        <f t="shared" si="437"/>
        <v>update bitacoras_estatus set comprobacion_uso = 1, id_estatus=10 where id=1351;</v>
      </c>
      <c r="BJ1352" s="137" t="str">
        <f t="shared" si="438"/>
        <v>update bitacoras_estatus set numero_expediente = '1667058', numero_registro = '1591887', id_estatus = 10, fecha_inicio = '2015-10-09', fecha_vencimiento ='2025-10-09', created_at ='2015-10-09 00:00:00', updated_at ='2015-10-09 00:00:00', id_clase=29, id_marca=431, id_cliente=302, vigencia = 1 where id =1351;</v>
      </c>
      <c r="BK1352" s="137" t="str">
        <f t="shared" si="439"/>
        <v>update bitacoras_estatus set id_estatus = 10 where id =1351;</v>
      </c>
    </row>
    <row r="1353" spans="1:63" ht="27">
      <c r="A1353" s="3">
        <v>1667056</v>
      </c>
      <c r="B1353" s="3"/>
      <c r="C1353" s="3" t="str">
        <f>IF(Tabla1[[#This Row],[No. REG.]]="","",1)</f>
        <v/>
      </c>
      <c r="D1353" s="3" t="s">
        <v>34</v>
      </c>
      <c r="E1353" s="3">
        <f>IF(Tabla1[[#This Row],[STATUS]]="","",VLOOKUP(D1353,Estatus!$A$2:$B$13,2,0))</f>
        <v>5</v>
      </c>
      <c r="F1353" s="3">
        <f>IF(Tabla1[[#This Row],[STATUS]]="","",VLOOKUP(D1353,Estatus!$A$2:$I$12,9,0))</f>
        <v>0</v>
      </c>
      <c r="G1353" s="12" t="s">
        <v>6647</v>
      </c>
      <c r="H1353" s="7">
        <v>42286</v>
      </c>
      <c r="I1353" s="80">
        <f t="shared" si="420"/>
        <v>2015</v>
      </c>
      <c r="J1353" s="80">
        <f t="shared" si="421"/>
        <v>10</v>
      </c>
      <c r="K1353" s="80">
        <f t="shared" si="422"/>
        <v>9</v>
      </c>
      <c r="L1353" s="80">
        <f t="shared" si="423"/>
        <v>10</v>
      </c>
      <c r="M1353" s="80" t="str">
        <f t="shared" si="424"/>
        <v>09</v>
      </c>
      <c r="N1353" s="80" t="str">
        <f t="shared" si="425"/>
        <v>'2015-10-09'</v>
      </c>
      <c r="O1353" s="80" t="str">
        <f t="shared" si="426"/>
        <v>'2015-10-09 00:00:00'</v>
      </c>
      <c r="P1353" s="7">
        <v>45939</v>
      </c>
      <c r="Q1353" s="80">
        <f t="shared" si="427"/>
        <v>2025</v>
      </c>
      <c r="R1353" s="80">
        <f t="shared" si="428"/>
        <v>10</v>
      </c>
      <c r="S1353" s="80">
        <f t="shared" si="429"/>
        <v>9</v>
      </c>
      <c r="T1353" s="80">
        <f t="shared" si="430"/>
        <v>10</v>
      </c>
      <c r="U1353" s="80" t="str">
        <f t="shared" si="431"/>
        <v>09</v>
      </c>
      <c r="V1353" s="80" t="str">
        <f t="shared" si="432"/>
        <v>'2025-10-09'</v>
      </c>
      <c r="W1353" s="80">
        <v>37</v>
      </c>
      <c r="X1353" s="80">
        <f t="shared" si="433"/>
        <v>37</v>
      </c>
      <c r="Y1353" s="3" t="s">
        <v>6648</v>
      </c>
      <c r="Z1353" s="124">
        <f>IFERROR(IF(Y1353="","null",VLOOKUP(Y1353,Marcas!$A$2:$C$2024,2,0)),"")</f>
        <v>454</v>
      </c>
      <c r="AA1353" s="3" t="s">
        <v>6648</v>
      </c>
      <c r="AB1353" s="3">
        <f>IFERROR(IF(AA1353="","",IF(AA1353="EMPORIO LEGAL",1,VLOOKUP(AA1353,Clientes!$A$2:$B$1190,2,0))),"")</f>
        <v>314</v>
      </c>
      <c r="AC1353" s="3">
        <f>IFERROR(IF(Tabla1[[#This Row],[id_control]]="null","",VLOOKUP(CONCATENATE(Tabla1[[#This Row],[CLIENTE]],"-",Tabla1[[#This Row],[id_control]]),Hoja1!$C$2:$D$1994,2,0)),"")</f>
        <v>1353</v>
      </c>
      <c r="AD1353" s="3" t="s">
        <v>6649</v>
      </c>
      <c r="AE1353" s="3"/>
      <c r="AF1353" s="3"/>
      <c r="AG1353" s="3"/>
      <c r="AH1353" s="3"/>
      <c r="AI1353" s="3"/>
      <c r="AJ1353" s="3"/>
      <c r="AK1353" s="3"/>
      <c r="AL1353" s="3">
        <v>6221030018</v>
      </c>
      <c r="AM1353" s="8"/>
      <c r="AN1353" s="8"/>
      <c r="AO1353" s="8"/>
      <c r="AP1353" s="8"/>
      <c r="AQ1353" s="8"/>
      <c r="AR1353" s="8"/>
      <c r="AS1353" s="8"/>
      <c r="AT1353" s="8"/>
      <c r="AU1353" s="8"/>
      <c r="AV1353" s="8" t="s">
        <v>6650</v>
      </c>
      <c r="AW1353" s="8"/>
      <c r="AX1353" s="8"/>
      <c r="AY1353" s="8"/>
      <c r="AZ1353" s="8"/>
      <c r="BA1353" s="8"/>
      <c r="BB1353" s="8"/>
      <c r="BC1353" s="8"/>
      <c r="BD1353" s="8">
        <v>6221030018</v>
      </c>
      <c r="BE1353" s="8">
        <v>1352</v>
      </c>
      <c r="BF1353" s="6" t="str">
        <f t="shared" si="434"/>
        <v>insert into bitacoras_estatus (numero_expediente, numero_registro, representante, fecha_inicio, fecha_vencimiento, id_cliente, id_admin, id_bitacoras_estatus, id_estatus, id_clase, id_marca, created_at, updated_at) values('1667056','','RICARDO ARNULFO VALDEZ SOBERANEZ','2015-10-09','2025-10-09','314','2','1','1',37,454,'2015-10-09 00:00:00','2015-10-09 00:00:00');</v>
      </c>
      <c r="BG1353" s="6" t="str">
        <f t="shared" si="435"/>
        <v>insert into servicios_comentarios (comentario, id_admin, id_estatus, created_at, updated_at) values('CLASE37 RECIBIDA EL 29/2/2016, cont. 25-abr-16. NEGATIVA RECIBIDA 2-DIC-2016',1,1352,'2015-10-09 00:00:00','2015-10-09 00:00:00');</v>
      </c>
      <c r="BH1353" s="6" t="str">
        <f t="shared" si="436"/>
        <v>insert into servicios_comentarios (comentario, id_admin, id_estatus, created_at, updated_at) values('6221030018',1,1352,'2015-10-09 00:00:00','2015-10-09 00:00:00');</v>
      </c>
      <c r="BI1353" s="137" t="str">
        <f t="shared" si="437"/>
        <v>update bitacoras_estatus set comprobacion_uso = 1, id_estatus=5 where id=1352;</v>
      </c>
      <c r="BJ1353" s="137" t="str">
        <f t="shared" si="438"/>
        <v>update bitacoras_estatus set numero_expediente = '1667056', numero_registro = '', id_estatus = 5, fecha_inicio = '2015-10-09', fecha_vencimiento ='2025-10-09', created_at ='2015-10-09 00:00:00', updated_at ='2015-10-09 00:00:00', id_clase=37, id_marca=454, id_cliente=314, vigencia = 0 where id =1352;</v>
      </c>
      <c r="BK1353" s="137" t="str">
        <f t="shared" si="439"/>
        <v>update bitacoras_estatus set id_estatus = 5 where id =1352;</v>
      </c>
    </row>
    <row r="1354" spans="1:63">
      <c r="A1354" s="3">
        <v>1667057</v>
      </c>
      <c r="B1354" s="3">
        <v>1606061</v>
      </c>
      <c r="C1354" s="3">
        <f>IF(Tabla1[[#This Row],[No. REG.]]="","",1)</f>
        <v>1</v>
      </c>
      <c r="D1354" s="3" t="s">
        <v>46</v>
      </c>
      <c r="E1354" s="3">
        <f>IF(Tabla1[[#This Row],[STATUS]]="","",VLOOKUP(D1354,Estatus!$A$2:$B$13,2,0))</f>
        <v>10</v>
      </c>
      <c r="F1354" s="3">
        <f>IF(Tabla1[[#This Row],[STATUS]]="","",VLOOKUP(D1354,Estatus!$A$2:$I$12,9,0))</f>
        <v>1</v>
      </c>
      <c r="G1354" s="12" t="s">
        <v>6651</v>
      </c>
      <c r="H1354" s="7">
        <v>42286</v>
      </c>
      <c r="I1354" s="80">
        <f t="shared" si="420"/>
        <v>2015</v>
      </c>
      <c r="J1354" s="80">
        <f t="shared" si="421"/>
        <v>10</v>
      </c>
      <c r="K1354" s="80">
        <f t="shared" si="422"/>
        <v>9</v>
      </c>
      <c r="L1354" s="80">
        <f t="shared" si="423"/>
        <v>10</v>
      </c>
      <c r="M1354" s="80" t="str">
        <f t="shared" si="424"/>
        <v>09</v>
      </c>
      <c r="N1354" s="80" t="str">
        <f t="shared" si="425"/>
        <v>'2015-10-09'</v>
      </c>
      <c r="O1354" s="80" t="str">
        <f t="shared" si="426"/>
        <v>'2015-10-09 00:00:00'</v>
      </c>
      <c r="P1354" s="7">
        <v>45939</v>
      </c>
      <c r="Q1354" s="80">
        <f t="shared" si="427"/>
        <v>2025</v>
      </c>
      <c r="R1354" s="80">
        <f t="shared" si="428"/>
        <v>10</v>
      </c>
      <c r="S1354" s="80">
        <f t="shared" si="429"/>
        <v>9</v>
      </c>
      <c r="T1354" s="80">
        <f t="shared" si="430"/>
        <v>10</v>
      </c>
      <c r="U1354" s="80" t="str">
        <f t="shared" si="431"/>
        <v>09</v>
      </c>
      <c r="V1354" s="80" t="str">
        <f t="shared" si="432"/>
        <v>'2025-10-09'</v>
      </c>
      <c r="W1354" s="80">
        <v>43</v>
      </c>
      <c r="X1354" s="80">
        <f t="shared" si="433"/>
        <v>43</v>
      </c>
      <c r="Y1354" s="3" t="s">
        <v>6652</v>
      </c>
      <c r="Z1354" s="124">
        <f>IFERROR(IF(Y1354="","null",VLOOKUP(Y1354,Marcas!$A$2:$C$2024,2,0)),"")</f>
        <v>491</v>
      </c>
      <c r="AA1354" s="3" t="s">
        <v>6652</v>
      </c>
      <c r="AB1354" s="3">
        <f>IFERROR(IF(AA1354="","",IF(AA1354="EMPORIO LEGAL",1,VLOOKUP(AA1354,Clientes!$A$2:$B$1190,2,0))),"")</f>
        <v>338</v>
      </c>
      <c r="AC1354" s="3">
        <f>IFERROR(IF(Tabla1[[#This Row],[id_control]]="null","",VLOOKUP(CONCATENATE(Tabla1[[#This Row],[CLIENTE]],"-",Tabla1[[#This Row],[id_control]]),Hoja1!$C$2:$D$1994,2,0)),"")</f>
        <v>1354</v>
      </c>
      <c r="AD1354" s="3" t="s">
        <v>6653</v>
      </c>
      <c r="AE1354" s="3"/>
      <c r="AF1354" s="3"/>
      <c r="AG1354" s="3"/>
      <c r="AH1354" s="3"/>
      <c r="AI1354" s="3"/>
      <c r="AJ1354" s="3"/>
      <c r="AK1354" s="3"/>
      <c r="AL1354" s="3">
        <v>6142780998</v>
      </c>
      <c r="AM1354" s="8"/>
      <c r="AN1354" s="8"/>
      <c r="AO1354" s="8"/>
      <c r="AP1354" s="8"/>
      <c r="AQ1354" s="8"/>
      <c r="AR1354" s="8"/>
      <c r="AS1354" s="8"/>
      <c r="AT1354" s="8"/>
      <c r="AU1354" s="8"/>
      <c r="AV1354" s="8" t="s">
        <v>6654</v>
      </c>
      <c r="AW1354" s="8"/>
      <c r="AX1354" s="8"/>
      <c r="AY1354" s="8"/>
      <c r="AZ1354" s="8"/>
      <c r="BA1354" s="8"/>
      <c r="BB1354" s="8"/>
      <c r="BC1354" s="8"/>
      <c r="BD1354" s="8">
        <v>6142780998</v>
      </c>
      <c r="BE1354" s="8">
        <v>1353</v>
      </c>
      <c r="BF1354" s="6" t="str">
        <f t="shared" si="434"/>
        <v>insert into bitacoras_estatus (numero_expediente, numero_registro, representante, fecha_inicio, fecha_vencimiento, id_cliente, id_admin, id_bitacoras_estatus, id_estatus, id_clase, id_marca, created_at, updated_at) values('1667057','1606061','YOLANDA ERIVES CONTRERAS','2015-10-09','2025-10-09','338','2','1','1',43,491,'2015-10-09 00:00:00','2015-10-09 00:00:00');</v>
      </c>
      <c r="BG1354" s="6" t="str">
        <f t="shared" si="435"/>
        <v>insert into servicios_comentarios (comentario, id_admin, id_estatus, created_at, updated_at) values('CLASEN 43 TITULO RECIBIDO EL 29/4/16',1,1353,'2015-10-09 00:00:00','2015-10-09 00:00:00');</v>
      </c>
      <c r="BH1354" s="6" t="str">
        <f t="shared" si="436"/>
        <v>insert into servicios_comentarios (comentario, id_admin, id_estatus, created_at, updated_at) values('6142780998',1,1353,'2015-10-09 00:00:00','2015-10-09 00:00:00');</v>
      </c>
      <c r="BI1354" s="137" t="str">
        <f t="shared" si="437"/>
        <v>update bitacoras_estatus set comprobacion_uso = 1, id_estatus=10 where id=1353;</v>
      </c>
      <c r="BJ1354" s="137" t="str">
        <f t="shared" si="438"/>
        <v>update bitacoras_estatus set numero_expediente = '1667057', numero_registro = '1606061', id_estatus = 10, fecha_inicio = '2015-10-09', fecha_vencimiento ='2025-10-09', created_at ='2015-10-09 00:00:00', updated_at ='2015-10-09 00:00:00', id_clase=43, id_marca=491, id_cliente=338, vigencia = 1 where id =1353;</v>
      </c>
      <c r="BK1354" s="137" t="str">
        <f t="shared" si="439"/>
        <v>update bitacoras_estatus set id_estatus = 10 where id =1353;</v>
      </c>
    </row>
    <row r="1355" spans="1:63">
      <c r="A1355" s="3">
        <v>1667063</v>
      </c>
      <c r="B1355" s="3">
        <v>1608430</v>
      </c>
      <c r="C1355" s="3">
        <f>IF(Tabla1[[#This Row],[No. REG.]]="","",1)</f>
        <v>1</v>
      </c>
      <c r="D1355" s="3" t="s">
        <v>46</v>
      </c>
      <c r="E1355" s="3">
        <f>IF(Tabla1[[#This Row],[STATUS]]="","",VLOOKUP(D1355,Estatus!$A$2:$B$13,2,0))</f>
        <v>10</v>
      </c>
      <c r="F1355" s="3">
        <f>IF(Tabla1[[#This Row],[STATUS]]="","",VLOOKUP(D1355,Estatus!$A$2:$I$12,9,0))</f>
        <v>1</v>
      </c>
      <c r="G1355" s="12" t="s">
        <v>6655</v>
      </c>
      <c r="H1355" s="7">
        <v>42286</v>
      </c>
      <c r="I1355" s="80">
        <f t="shared" si="420"/>
        <v>2015</v>
      </c>
      <c r="J1355" s="80">
        <f t="shared" si="421"/>
        <v>10</v>
      </c>
      <c r="K1355" s="80">
        <f t="shared" si="422"/>
        <v>9</v>
      </c>
      <c r="L1355" s="80">
        <f t="shared" si="423"/>
        <v>10</v>
      </c>
      <c r="M1355" s="80" t="str">
        <f t="shared" si="424"/>
        <v>09</v>
      </c>
      <c r="N1355" s="80" t="str">
        <f t="shared" si="425"/>
        <v>'2015-10-09'</v>
      </c>
      <c r="O1355" s="80" t="str">
        <f t="shared" si="426"/>
        <v>'2015-10-09 00:00:00'</v>
      </c>
      <c r="P1355" s="7">
        <v>45939</v>
      </c>
      <c r="Q1355" s="80">
        <f t="shared" si="427"/>
        <v>2025</v>
      </c>
      <c r="R1355" s="80">
        <f t="shared" si="428"/>
        <v>10</v>
      </c>
      <c r="S1355" s="80">
        <f t="shared" si="429"/>
        <v>9</v>
      </c>
      <c r="T1355" s="80">
        <f t="shared" si="430"/>
        <v>10</v>
      </c>
      <c r="U1355" s="80" t="str">
        <f t="shared" si="431"/>
        <v>09</v>
      </c>
      <c r="V1355" s="80" t="str">
        <f t="shared" si="432"/>
        <v>'2025-10-09'</v>
      </c>
      <c r="W1355" s="80">
        <v>44</v>
      </c>
      <c r="X1355" s="80">
        <f t="shared" si="433"/>
        <v>44</v>
      </c>
      <c r="Y1355" s="3" t="s">
        <v>6656</v>
      </c>
      <c r="Z1355" s="124">
        <f>IFERROR(IF(Y1355="","null",VLOOKUP(Y1355,Marcas!$A$2:$C$2024,2,0)),"")</f>
        <v>505</v>
      </c>
      <c r="AA1355" s="3" t="s">
        <v>6656</v>
      </c>
      <c r="AB1355" s="3">
        <f>IFERROR(IF(AA1355="","",IF(AA1355="EMPORIO LEGAL",1,VLOOKUP(AA1355,Clientes!$A$2:$B$1190,2,0))),"")</f>
        <v>352</v>
      </c>
      <c r="AC1355" s="3">
        <f>IFERROR(IF(Tabla1[[#This Row],[id_control]]="null","",VLOOKUP(CONCATENATE(Tabla1[[#This Row],[CLIENTE]],"-",Tabla1[[#This Row],[id_control]]),Hoja1!$C$2:$D$1994,2,0)),"")</f>
        <v>1355</v>
      </c>
      <c r="AD1355" s="3" t="s">
        <v>6657</v>
      </c>
      <c r="AE1355" s="3"/>
      <c r="AF1355" s="3"/>
      <c r="AG1355" s="3"/>
      <c r="AH1355" s="3"/>
      <c r="AI1355" s="3"/>
      <c r="AJ1355" s="3"/>
      <c r="AK1355" s="3"/>
      <c r="AL1355" s="3">
        <v>6142627817</v>
      </c>
      <c r="AM1355" s="8"/>
      <c r="AN1355" s="8"/>
      <c r="AO1355" s="8"/>
      <c r="AP1355" s="8"/>
      <c r="AQ1355" s="8"/>
      <c r="AR1355" s="8"/>
      <c r="AS1355" s="8"/>
      <c r="AT1355" s="8"/>
      <c r="AU1355" s="8"/>
      <c r="AV1355" s="8" t="s">
        <v>6658</v>
      </c>
      <c r="AW1355" s="8"/>
      <c r="AX1355" s="8"/>
      <c r="AY1355" s="8"/>
      <c r="AZ1355" s="8"/>
      <c r="BA1355" s="8"/>
      <c r="BB1355" s="8"/>
      <c r="BC1355" s="8"/>
      <c r="BD1355" s="8">
        <v>6142627817</v>
      </c>
      <c r="BE1355" s="8">
        <v>1354</v>
      </c>
      <c r="BF1355" s="6" t="str">
        <f t="shared" si="434"/>
        <v>insert into bitacoras_estatus (numero_expediente, numero_registro, representante, fecha_inicio, fecha_vencimiento, id_cliente, id_admin, id_bitacoras_estatus, id_estatus, id_clase, id_marca, created_at, updated_at) values('1667063','1608430','MIGUEL ANGEL DE LA ROSA OLIVAS / ALEJANDRO LOPEZ FIERRO','2015-10-09','2025-10-09','352','2','1','1',44,505,'2015-10-09 00:00:00','2015-10-09 00:00:00');</v>
      </c>
      <c r="BG1355" s="6" t="str">
        <f t="shared" si="435"/>
        <v>insert into servicios_comentarios (comentario, id_admin, id_estatus, created_at, updated_at) values('CLASE 44 TITULO RECIBIDO EL 29/3/16',1,1354,'2015-10-09 00:00:00','2015-10-09 00:00:00');</v>
      </c>
      <c r="BH1355" s="6" t="str">
        <f t="shared" si="436"/>
        <v>insert into servicios_comentarios (comentario, id_admin, id_estatus, created_at, updated_at) values('6142627817',1,1354,'2015-10-09 00:00:00','2015-10-09 00:00:00');</v>
      </c>
      <c r="BI1355" s="137" t="str">
        <f t="shared" si="437"/>
        <v>update bitacoras_estatus set comprobacion_uso = 1, id_estatus=10 where id=1354;</v>
      </c>
      <c r="BJ1355" s="137" t="str">
        <f t="shared" si="438"/>
        <v>update bitacoras_estatus set numero_expediente = '1667063', numero_registro = '1608430', id_estatus = 10, fecha_inicio = '2015-10-09', fecha_vencimiento ='2025-10-09', created_at ='2015-10-09 00:00:00', updated_at ='2015-10-09 00:00:00', id_clase=44, id_marca=505, id_cliente=352, vigencia = 1 where id =1354;</v>
      </c>
      <c r="BK1355" s="137" t="str">
        <f t="shared" si="439"/>
        <v>update bitacoras_estatus set id_estatus = 10 where id =1354;</v>
      </c>
    </row>
    <row r="1356" spans="1:63" ht="66">
      <c r="A1356" s="3">
        <v>1667062</v>
      </c>
      <c r="B1356" s="3">
        <v>1716801</v>
      </c>
      <c r="C1356" s="3">
        <f>IF(Tabla1[[#This Row],[No. REG.]]="","",1)</f>
        <v>1</v>
      </c>
      <c r="D1356" s="3" t="s">
        <v>46</v>
      </c>
      <c r="E1356" s="3">
        <f>IF(Tabla1[[#This Row],[STATUS]]="","",VLOOKUP(D1356,Estatus!$A$2:$B$13,2,0))</f>
        <v>10</v>
      </c>
      <c r="F1356" s="3">
        <f>IF(Tabla1[[#This Row],[STATUS]]="","",VLOOKUP(D1356,Estatus!$A$2:$I$12,9,0))</f>
        <v>1</v>
      </c>
      <c r="G1356" s="12" t="s">
        <v>6659</v>
      </c>
      <c r="H1356" s="7">
        <v>42286</v>
      </c>
      <c r="I1356" s="80">
        <f t="shared" si="420"/>
        <v>2015</v>
      </c>
      <c r="J1356" s="80">
        <f t="shared" si="421"/>
        <v>10</v>
      </c>
      <c r="K1356" s="80">
        <f t="shared" si="422"/>
        <v>9</v>
      </c>
      <c r="L1356" s="80">
        <f t="shared" si="423"/>
        <v>10</v>
      </c>
      <c r="M1356" s="80" t="str">
        <f t="shared" si="424"/>
        <v>09</v>
      </c>
      <c r="N1356" s="80" t="str">
        <f t="shared" si="425"/>
        <v>'2015-10-09'</v>
      </c>
      <c r="O1356" s="80" t="str">
        <f t="shared" si="426"/>
        <v>'2015-10-09 00:00:00'</v>
      </c>
      <c r="P1356" s="7">
        <v>45939</v>
      </c>
      <c r="Q1356" s="80">
        <f t="shared" si="427"/>
        <v>2025</v>
      </c>
      <c r="R1356" s="80">
        <f t="shared" si="428"/>
        <v>10</v>
      </c>
      <c r="S1356" s="80">
        <f t="shared" si="429"/>
        <v>9</v>
      </c>
      <c r="T1356" s="80">
        <f t="shared" si="430"/>
        <v>10</v>
      </c>
      <c r="U1356" s="80" t="str">
        <f t="shared" si="431"/>
        <v>09</v>
      </c>
      <c r="V1356" s="80" t="str">
        <f t="shared" si="432"/>
        <v>'2025-10-09'</v>
      </c>
      <c r="W1356" s="80">
        <v>35</v>
      </c>
      <c r="X1356" s="80">
        <f t="shared" si="433"/>
        <v>35</v>
      </c>
      <c r="Y1356" s="3" t="s">
        <v>6660</v>
      </c>
      <c r="Z1356" s="124">
        <f>IFERROR(IF(Y1356="","null",VLOOKUP(Y1356,Marcas!$A$2:$C$2024,2,0)),"")</f>
        <v>908</v>
      </c>
      <c r="AA1356" s="3" t="s">
        <v>6661</v>
      </c>
      <c r="AB1356" s="3">
        <f>IFERROR(IF(AA1356="","",IF(AA1356="EMPORIO LEGAL",1,VLOOKUP(AA1356,Clientes!$A$2:$B$1190,2,0))),"")</f>
        <v>1072</v>
      </c>
      <c r="AC1356" s="3">
        <f>IFERROR(IF(Tabla1[[#This Row],[id_control]]="null","",VLOOKUP(CONCATENATE(Tabla1[[#This Row],[CLIENTE]],"-",Tabla1[[#This Row],[id_control]]),Hoja1!$C$2:$D$1994,2,0)),"")</f>
        <v>1356</v>
      </c>
      <c r="AD1356" s="3" t="s">
        <v>6662</v>
      </c>
      <c r="AE1356" s="3"/>
      <c r="AF1356" s="3"/>
      <c r="AG1356" s="3"/>
      <c r="AH1356" s="3"/>
      <c r="AI1356" s="3"/>
      <c r="AJ1356" s="3"/>
      <c r="AK1356" s="3"/>
      <c r="AL1356" s="3">
        <v>6251008628</v>
      </c>
      <c r="AM1356" s="8"/>
      <c r="AN1356" s="8"/>
      <c r="AO1356" s="8"/>
      <c r="AP1356" s="8"/>
      <c r="AQ1356" s="8"/>
      <c r="AR1356" s="8"/>
      <c r="AS1356" s="8"/>
      <c r="AT1356" s="8"/>
      <c r="AU1356" s="8"/>
      <c r="AV1356" s="8" t="s">
        <v>6663</v>
      </c>
      <c r="AW1356" s="8"/>
      <c r="AX1356" s="8"/>
      <c r="AY1356" s="8"/>
      <c r="AZ1356" s="8"/>
      <c r="BA1356" s="8"/>
      <c r="BB1356" s="8"/>
      <c r="BC1356" s="8"/>
      <c r="BD1356" s="8">
        <v>6251008628</v>
      </c>
      <c r="BE1356" s="8">
        <v>1355</v>
      </c>
      <c r="BF1356" s="6" t="str">
        <f t="shared" si="434"/>
        <v>insert into bitacoras_estatus (numero_expediente, numero_registro, representante, fecha_inicio, fecha_vencimiento, id_cliente, id_admin, id_bitacoras_estatus, id_estatus, id_clase, id_marca, created_at, updated_at) values('1667062','1716801','JAVIER URQUIZA','2015-10-09','2025-10-09','1072','2','1','1',35,908,'2015-10-09 00:00:00','2015-10-09 00:00:00');</v>
      </c>
      <c r="BG1356" s="6" t="str">
        <f t="shared" si="435"/>
        <v>insert into servicios_comentarios (comentario, id_admin, id_estatus, created_at, updated_at) values('CLASE 35 REQUISITOS RECIBIDOS EL 19/1/2015, CONTESTADA EL 14/3/16 REQUICITOS RECIBIDOS 03/08/16; PRESENTADO 10/08/2016. EL 16 MZO 2017 LLEGO EL TITRM',1,1355,'2015-10-09 00:00:00','2015-10-09 00:00:00');</v>
      </c>
      <c r="BH1356" s="6" t="str">
        <f t="shared" si="436"/>
        <v>insert into servicios_comentarios (comentario, id_admin, id_estatus, created_at, updated_at) values('6251008628',1,1355,'2015-10-09 00:00:00','2015-10-09 00:00:00');</v>
      </c>
      <c r="BI1356" s="137" t="str">
        <f t="shared" si="437"/>
        <v>update bitacoras_estatus set comprobacion_uso = 1, id_estatus=10 where id=1355;</v>
      </c>
      <c r="BJ1356" s="137" t="str">
        <f t="shared" si="438"/>
        <v>update bitacoras_estatus set numero_expediente = '1667062', numero_registro = '1716801', id_estatus = 10, fecha_inicio = '2015-10-09', fecha_vencimiento ='2025-10-09', created_at ='2015-10-09 00:00:00', updated_at ='2015-10-09 00:00:00', id_clase=35, id_marca=908, id_cliente=1072, vigencia = 1 where id =1355;</v>
      </c>
      <c r="BK1356" s="137" t="str">
        <f t="shared" si="439"/>
        <v>update bitacoras_estatus set id_estatus = 10 where id =1355;</v>
      </c>
    </row>
    <row r="1357" spans="1:63">
      <c r="A1357" s="3">
        <v>1667059</v>
      </c>
      <c r="B1357" s="3">
        <v>1606062</v>
      </c>
      <c r="C1357" s="3">
        <f>IF(Tabla1[[#This Row],[No. REG.]]="","",1)</f>
        <v>1</v>
      </c>
      <c r="D1357" s="3" t="s">
        <v>46</v>
      </c>
      <c r="E1357" s="3">
        <f>IF(Tabla1[[#This Row],[STATUS]]="","",VLOOKUP(D1357,Estatus!$A$2:$B$13,2,0))</f>
        <v>10</v>
      </c>
      <c r="F1357" s="3">
        <f>IF(Tabla1[[#This Row],[STATUS]]="","",VLOOKUP(D1357,Estatus!$A$2:$I$12,9,0))</f>
        <v>1</v>
      </c>
      <c r="G1357" s="12" t="s">
        <v>6664</v>
      </c>
      <c r="H1357" s="7">
        <v>42286</v>
      </c>
      <c r="I1357" s="80">
        <f t="shared" si="420"/>
        <v>2015</v>
      </c>
      <c r="J1357" s="80">
        <f t="shared" si="421"/>
        <v>10</v>
      </c>
      <c r="K1357" s="80">
        <f t="shared" si="422"/>
        <v>9</v>
      </c>
      <c r="L1357" s="80">
        <f t="shared" si="423"/>
        <v>10</v>
      </c>
      <c r="M1357" s="80" t="str">
        <f t="shared" si="424"/>
        <v>09</v>
      </c>
      <c r="N1357" s="80" t="str">
        <f t="shared" si="425"/>
        <v>'2015-10-09'</v>
      </c>
      <c r="O1357" s="80" t="str">
        <f t="shared" si="426"/>
        <v>'2015-10-09 00:00:00'</v>
      </c>
      <c r="P1357" s="7">
        <v>45939</v>
      </c>
      <c r="Q1357" s="80">
        <f t="shared" si="427"/>
        <v>2025</v>
      </c>
      <c r="R1357" s="80">
        <f t="shared" si="428"/>
        <v>10</v>
      </c>
      <c r="S1357" s="80">
        <f t="shared" si="429"/>
        <v>9</v>
      </c>
      <c r="T1357" s="80">
        <f t="shared" si="430"/>
        <v>10</v>
      </c>
      <c r="U1357" s="80" t="str">
        <f t="shared" si="431"/>
        <v>09</v>
      </c>
      <c r="V1357" s="80" t="str">
        <f t="shared" si="432"/>
        <v>'2025-10-09'</v>
      </c>
      <c r="W1357" s="80">
        <v>43</v>
      </c>
      <c r="X1357" s="80">
        <f t="shared" si="433"/>
        <v>43</v>
      </c>
      <c r="Y1357" s="3" t="s">
        <v>6665</v>
      </c>
      <c r="Z1357" s="124">
        <f>IFERROR(IF(Y1357="","null",VLOOKUP(Y1357,Marcas!$A$2:$C$2024,2,0)),"")</f>
        <v>999</v>
      </c>
      <c r="AA1357" s="3" t="s">
        <v>6665</v>
      </c>
      <c r="AB1357" s="3">
        <f>IFERROR(IF(AA1357="","",IF(AA1357="EMPORIO LEGAL",1,VLOOKUP(AA1357,Clientes!$A$2:$B$1190,2,0))),"")</f>
        <v>715</v>
      </c>
      <c r="AC1357" s="3">
        <f>IFERROR(IF(Tabla1[[#This Row],[id_control]]="null","",VLOOKUP(CONCATENATE(Tabla1[[#This Row],[CLIENTE]],"-",Tabla1[[#This Row],[id_control]]),Hoja1!$C$2:$D$1994,2,0)),"")</f>
        <v>1357</v>
      </c>
      <c r="AD1357" s="3" t="s">
        <v>6666</v>
      </c>
      <c r="AE1357" s="3"/>
      <c r="AF1357" s="3"/>
      <c r="AG1357" s="3"/>
      <c r="AH1357" s="3"/>
      <c r="AI1357" s="3"/>
      <c r="AJ1357" s="3"/>
      <c r="AK1357" s="3"/>
      <c r="AL1357" s="3" t="s">
        <v>6667</v>
      </c>
      <c r="AM1357" s="8"/>
      <c r="AN1357" s="8"/>
      <c r="AO1357" s="8"/>
      <c r="AP1357" s="8"/>
      <c r="AQ1357" s="8"/>
      <c r="AR1357" s="8"/>
      <c r="AS1357" s="8"/>
      <c r="AT1357" s="8"/>
      <c r="AU1357" s="8"/>
      <c r="AV1357" s="8" t="s">
        <v>6668</v>
      </c>
      <c r="AW1357" s="8"/>
      <c r="AX1357" s="8"/>
      <c r="AY1357" s="8"/>
      <c r="AZ1357" s="8"/>
      <c r="BA1357" s="8"/>
      <c r="BB1357" s="8"/>
      <c r="BC1357" s="8"/>
      <c r="BD1357" s="8" t="s">
        <v>6667</v>
      </c>
      <c r="BE1357" s="8">
        <v>1356</v>
      </c>
      <c r="BF1357" s="6" t="str">
        <f t="shared" si="434"/>
        <v>insert into bitacoras_estatus (numero_expediente, numero_registro, representante, fecha_inicio, fecha_vencimiento, id_cliente, id_admin, id_bitacoras_estatus, id_estatus, id_clase, id_marca, created_at, updated_at) values('1667059','1606062','DANIEL GUSTAVO BACA ESTALA','2015-10-09','2025-10-09','715','2','1','1',43,999,'2015-10-09 00:00:00','2015-10-09 00:00:00');</v>
      </c>
      <c r="BG1357" s="6" t="str">
        <f t="shared" si="435"/>
        <v>insert into servicios_comentarios (comentario, id_admin, id_estatus, created_at, updated_at) values('CLASE 43 TITULO RECIBIDO EL 29/4/165',1,1356,'2015-10-09 00:00:00','2015-10-09 00:00:00');</v>
      </c>
      <c r="BH1357" s="6" t="str">
        <f t="shared" si="436"/>
        <v>insert into servicios_comentarios (comentario, id_admin, id_estatus, created_at, updated_at) values('636 1037523',1,1356,'2015-10-09 00:00:00','2015-10-09 00:00:00');</v>
      </c>
      <c r="BI1357" s="137" t="str">
        <f t="shared" si="437"/>
        <v>update bitacoras_estatus set comprobacion_uso = 1, id_estatus=10 where id=1356;</v>
      </c>
      <c r="BJ1357" s="137" t="str">
        <f t="shared" si="438"/>
        <v>update bitacoras_estatus set numero_expediente = '1667059', numero_registro = '1606062', id_estatus = 10, fecha_inicio = '2015-10-09', fecha_vencimiento ='2025-10-09', created_at ='2015-10-09 00:00:00', updated_at ='2015-10-09 00:00:00', id_clase=43, id_marca=999, id_cliente=715, vigencia = 1 where id =1356;</v>
      </c>
      <c r="BK1357" s="137" t="str">
        <f t="shared" si="439"/>
        <v>update bitacoras_estatus set id_estatus = 10 where id =1356;</v>
      </c>
    </row>
    <row r="1358" spans="1:63" ht="40">
      <c r="A1358" s="8">
        <v>1667060</v>
      </c>
      <c r="B1358" s="3">
        <v>1656749</v>
      </c>
      <c r="C1358" s="3">
        <f>IF(Tabla1[[#This Row],[No. REG.]]="","",1)</f>
        <v>1</v>
      </c>
      <c r="D1358" s="3" t="s">
        <v>46</v>
      </c>
      <c r="E1358" s="3">
        <f>IF(Tabla1[[#This Row],[STATUS]]="","",VLOOKUP(D1358,Estatus!$A$2:$B$13,2,0))</f>
        <v>10</v>
      </c>
      <c r="F1358" s="3">
        <f>IF(Tabla1[[#This Row],[STATUS]]="","",VLOOKUP(D1358,Estatus!$A$2:$I$12,9,0))</f>
        <v>1</v>
      </c>
      <c r="G1358" s="12" t="s">
        <v>6669</v>
      </c>
      <c r="H1358" s="7">
        <v>42286</v>
      </c>
      <c r="I1358" s="80">
        <f t="shared" si="420"/>
        <v>2015</v>
      </c>
      <c r="J1358" s="80">
        <f t="shared" si="421"/>
        <v>10</v>
      </c>
      <c r="K1358" s="80">
        <f t="shared" si="422"/>
        <v>9</v>
      </c>
      <c r="L1358" s="80">
        <f t="shared" si="423"/>
        <v>10</v>
      </c>
      <c r="M1358" s="80" t="str">
        <f t="shared" si="424"/>
        <v>09</v>
      </c>
      <c r="N1358" s="80" t="str">
        <f t="shared" si="425"/>
        <v>'2015-10-09'</v>
      </c>
      <c r="O1358" s="80" t="str">
        <f t="shared" si="426"/>
        <v>'2015-10-09 00:00:00'</v>
      </c>
      <c r="P1358" s="7">
        <v>45939</v>
      </c>
      <c r="Q1358" s="80">
        <f t="shared" si="427"/>
        <v>2025</v>
      </c>
      <c r="R1358" s="80">
        <f t="shared" si="428"/>
        <v>10</v>
      </c>
      <c r="S1358" s="80">
        <f t="shared" si="429"/>
        <v>9</v>
      </c>
      <c r="T1358" s="80">
        <f t="shared" si="430"/>
        <v>10</v>
      </c>
      <c r="U1358" s="80" t="str">
        <f t="shared" si="431"/>
        <v>09</v>
      </c>
      <c r="V1358" s="80" t="str">
        <f t="shared" si="432"/>
        <v>'2025-10-09'</v>
      </c>
      <c r="W1358" s="80">
        <v>35</v>
      </c>
      <c r="X1358" s="80">
        <f t="shared" si="433"/>
        <v>35</v>
      </c>
      <c r="Y1358" s="3" t="s">
        <v>6623</v>
      </c>
      <c r="Z1358" s="124">
        <f>IFERROR(IF(Y1358="","null",VLOOKUP(Y1358,Marcas!$A$2:$C$2024,2,0)),"")</f>
        <v>1236</v>
      </c>
      <c r="AA1358" s="3" t="s">
        <v>6623</v>
      </c>
      <c r="AB1358" s="3">
        <f>IFERROR(IF(AA1358="","",IF(AA1358="EMPORIO LEGAL",1,VLOOKUP(AA1358,Clientes!$A$2:$B$1190,2,0))),"")</f>
        <v>874</v>
      </c>
      <c r="AC1358" s="3">
        <f>IFERROR(IF(Tabla1[[#This Row],[id_control]]="null","",VLOOKUP(CONCATENATE(Tabla1[[#This Row],[CLIENTE]],"-",Tabla1[[#This Row],[id_control]]),Hoja1!$C$2:$D$1994,2,0)),"")</f>
        <v>1343</v>
      </c>
      <c r="AD1358" s="3" t="s">
        <v>6624</v>
      </c>
      <c r="AE1358" s="3"/>
      <c r="AF1358" s="3"/>
      <c r="AG1358" s="3"/>
      <c r="AH1358" s="3"/>
      <c r="AI1358" s="3"/>
      <c r="AJ1358" s="3"/>
      <c r="AK1358" s="3"/>
      <c r="AL1358" s="3" t="s">
        <v>6670</v>
      </c>
      <c r="AM1358" s="8"/>
      <c r="AN1358" s="8"/>
      <c r="AO1358" s="8"/>
      <c r="AP1358" s="8"/>
      <c r="AQ1358" s="8"/>
      <c r="AR1358" s="8"/>
      <c r="AS1358" s="8"/>
      <c r="AT1358" s="8"/>
      <c r="AU1358" s="8"/>
      <c r="AV1358" s="8" t="s">
        <v>6625</v>
      </c>
      <c r="AW1358" s="8"/>
      <c r="AX1358" s="8"/>
      <c r="AY1358" s="8"/>
      <c r="AZ1358" s="8"/>
      <c r="BA1358" s="8"/>
      <c r="BB1358" s="8"/>
      <c r="BC1358" s="8"/>
      <c r="BD1358" s="8" t="s">
        <v>6670</v>
      </c>
      <c r="BE1358" s="8">
        <v>1357</v>
      </c>
      <c r="BF1358" s="6" t="str">
        <f t="shared" si="434"/>
        <v>insert into bitacoras_estatus (numero_expediente, numero_registro, representante, fecha_inicio, fecha_vencimiento, id_cliente, id_admin, id_bitacoras_estatus, id_estatus, id_clase, id_marca, created_at, updated_at) values('1667060','1656749','LUIS ALBERTO ROBLES DELGADO','2015-10-09','2025-10-09','874','2','1','1',35,1236,'2015-10-09 00:00:00','2015-10-09 00:00:00');</v>
      </c>
      <c r="BG1358" s="6" t="str">
        <f t="shared" si="435"/>
        <v>insert into servicios_comentarios (comentario, id_admin, id_estatus, created_at, updated_at) values('CLASE 35 REQUISITOS RECIBIDOS EL 19/1/2016, CONTESTADOS EL 14 MARZO DE L16, TITULO RECIBIDO 15/8/16',1,1357,'2015-10-09 00:00:00','2015-10-09 00:00:00');</v>
      </c>
      <c r="BH1358" s="6" t="str">
        <f t="shared" si="436"/>
        <v>insert into servicios_comentarios (comentario, id_admin, id_estatus, created_at, updated_at) values('614 1603469',1,1357,'2015-10-09 00:00:00','2015-10-09 00:00:00');</v>
      </c>
      <c r="BI1358" s="137" t="str">
        <f t="shared" si="437"/>
        <v>update bitacoras_estatus set comprobacion_uso = 1, id_estatus=10 where id=1357;</v>
      </c>
      <c r="BJ1358" s="137" t="str">
        <f t="shared" si="438"/>
        <v>update bitacoras_estatus set numero_expediente = '1667060', numero_registro = '1656749', id_estatus = 10, fecha_inicio = '2015-10-09', fecha_vencimiento ='2025-10-09', created_at ='2015-10-09 00:00:00', updated_at ='2015-10-09 00:00:00', id_clase=35, id_marca=1236, id_cliente=874, vigencia = 1 where id =1357;</v>
      </c>
      <c r="BK1358" s="137" t="str">
        <f t="shared" si="439"/>
        <v>update bitacoras_estatus set id_estatus = 10 where id =1357;</v>
      </c>
    </row>
    <row r="1359" spans="1:63" ht="66">
      <c r="A1359" s="3">
        <v>746208</v>
      </c>
      <c r="B1359" s="6">
        <v>941227</v>
      </c>
      <c r="C1359" s="6">
        <f>IF(Tabla1[[#This Row],[No. REG.]]="","",1)</f>
        <v>1</v>
      </c>
      <c r="D1359" s="3" t="s">
        <v>46</v>
      </c>
      <c r="E1359" s="3">
        <f>IF(Tabla1[[#This Row],[STATUS]]="","",VLOOKUP(D1359,Estatus!$A$2:$B$13,2,0))</f>
        <v>10</v>
      </c>
      <c r="F1359" s="3">
        <f>IF(Tabla1[[#This Row],[STATUS]]="","",VLOOKUP(D1359,Estatus!$A$2:$I$12,9,0))</f>
        <v>1</v>
      </c>
      <c r="G1359" s="17" t="s">
        <v>6671</v>
      </c>
      <c r="H1359" s="9">
        <v>42289</v>
      </c>
      <c r="I1359" s="81">
        <f t="shared" si="420"/>
        <v>2015</v>
      </c>
      <c r="J1359" s="81">
        <f t="shared" si="421"/>
        <v>10</v>
      </c>
      <c r="K1359" s="81">
        <f t="shared" si="422"/>
        <v>12</v>
      </c>
      <c r="L1359" s="81">
        <f t="shared" si="423"/>
        <v>10</v>
      </c>
      <c r="M1359" s="81">
        <f t="shared" si="424"/>
        <v>12</v>
      </c>
      <c r="N1359" s="81" t="str">
        <f t="shared" si="425"/>
        <v>'2015-10-12'</v>
      </c>
      <c r="O1359" s="81" t="str">
        <f t="shared" si="426"/>
        <v>'2015-10-12 00:00:00'</v>
      </c>
      <c r="P1359" s="9">
        <v>45942</v>
      </c>
      <c r="Q1359" s="81">
        <f t="shared" si="427"/>
        <v>2025</v>
      </c>
      <c r="R1359" s="81">
        <f t="shared" si="428"/>
        <v>10</v>
      </c>
      <c r="S1359" s="81">
        <f t="shared" si="429"/>
        <v>12</v>
      </c>
      <c r="T1359" s="81">
        <f t="shared" si="430"/>
        <v>10</v>
      </c>
      <c r="U1359" s="81">
        <f t="shared" si="431"/>
        <v>12</v>
      </c>
      <c r="V1359" s="81" t="str">
        <f t="shared" si="432"/>
        <v>'2025-10-12'</v>
      </c>
      <c r="W1359" s="81"/>
      <c r="X1359" s="81" t="str">
        <f t="shared" si="433"/>
        <v>null</v>
      </c>
      <c r="Y1359" s="6" t="s">
        <v>6672</v>
      </c>
      <c r="Z1359" s="123">
        <f>IFERROR(IF(Y1359="","null",VLOOKUP(Y1359,Marcas!$A$2:$C$2024,2,0)),"")</f>
        <v>1333</v>
      </c>
      <c r="AA1359" s="6" t="s">
        <v>6672</v>
      </c>
      <c r="AB1359" s="6">
        <f>IFERROR(IF(AA1359="","",IF(AA1359="EMPORIO LEGAL",1,VLOOKUP(AA1359,Clientes!$A$2:$B$1190,2,0))),"")</f>
        <v>944</v>
      </c>
      <c r="AC1359" s="6">
        <f>IFERROR(IF(Tabla1[[#This Row],[id_control]]="null","",VLOOKUP(CONCATENATE(Tabla1[[#This Row],[CLIENTE]],"-",Tabla1[[#This Row],[id_control]]),Hoja1!$C$2:$D$1994,2,0)),"")</f>
        <v>1359</v>
      </c>
      <c r="AD1359" s="6" t="s">
        <v>6673</v>
      </c>
      <c r="AE1359" s="6"/>
      <c r="AF1359" s="6"/>
      <c r="AG1359" s="6"/>
      <c r="AH1359" s="6"/>
      <c r="AI1359" s="6"/>
      <c r="AJ1359" s="6"/>
      <c r="AK1359" s="6"/>
      <c r="AL1359" s="6"/>
      <c r="AM1359" s="6"/>
      <c r="AN1359" s="6"/>
      <c r="AO1359" s="6"/>
      <c r="AP1359" s="6"/>
      <c r="AQ1359" s="6"/>
      <c r="AR1359" s="6"/>
      <c r="AS1359" s="6"/>
      <c r="AT1359" s="6"/>
      <c r="AU1359" s="6"/>
      <c r="AV1359" s="6"/>
      <c r="AW1359" s="6"/>
      <c r="AX1359" s="6"/>
      <c r="AY1359" s="6"/>
      <c r="AZ1359" s="6"/>
      <c r="BA1359" s="6"/>
      <c r="BB1359" s="6"/>
      <c r="BC1359" s="6"/>
      <c r="BD1359" s="6"/>
      <c r="BE1359" s="8">
        <v>1358</v>
      </c>
      <c r="BF1359" s="6" t="str">
        <f t="shared" si="434"/>
        <v>insert into bitacoras_estatus (numero_expediente, numero_registro, representante, fecha_inicio, fecha_vencimiento, id_cliente, id_admin, id_bitacoras_estatus, id_estatus, id_clase, id_marca, created_at, updated_at) values('746208','941227','JORGE IVAN GINTHER ARZAGA Y VICTOR OMAR GINTHER ARZAGA','2015-10-12','2025-10-12','944','2','1','1',null,1333,'2015-10-12 00:00:00','2015-10-12 00:00:00');</v>
      </c>
      <c r="BG1359" s="6" t="str">
        <f t="shared" si="435"/>
        <v>insert into servicios_comentarios (comentario, id_admin, id_estatus, created_at, updated_at) values('Renovación enviada el 12 de Marzo 2015/ REQUISITOS RECIBDOS EN FECHA 20 DE JULIO DEL 2015 CONTESTACION A REQUISITOS CON FECHA DE 05/ AGOSTO/15 RENOVACION RECIBIDA EL 12/1/216',1,1358,'2015-10-12 00:00:00','2015-10-12 00:00:00');</v>
      </c>
      <c r="BH1359" s="6" t="str">
        <f t="shared" si="436"/>
        <v/>
      </c>
      <c r="BI1359" s="137" t="str">
        <f t="shared" si="437"/>
        <v>update bitacoras_estatus set comprobacion_uso = 1, id_estatus=10 where id=1358;</v>
      </c>
      <c r="BJ1359" s="137" t="str">
        <f t="shared" si="438"/>
        <v>update bitacoras_estatus set numero_expediente = '746208', numero_registro = '941227', id_estatus = 10, fecha_inicio = '2015-10-12', fecha_vencimiento ='2025-10-12', created_at ='2015-10-12 00:00:00', updated_at ='2015-10-12 00:00:00', id_clase=null, id_marca=1333, id_cliente=944, vigencia = 1 where id =1358;</v>
      </c>
      <c r="BK1359" s="137" t="str">
        <f t="shared" si="439"/>
        <v>update bitacoras_estatus set id_estatus = 10 where id =1358;</v>
      </c>
    </row>
    <row r="1360" spans="1:63">
      <c r="A1360" s="6">
        <v>1682636</v>
      </c>
      <c r="B1360" s="3">
        <v>1617259</v>
      </c>
      <c r="C1360" s="3">
        <f>IF(Tabla1[[#This Row],[No. REG.]]="","",1)</f>
        <v>1</v>
      </c>
      <c r="D1360" s="3" t="s">
        <v>46</v>
      </c>
      <c r="E1360" s="3">
        <f>IF(Tabla1[[#This Row],[STATUS]]="","",VLOOKUP(D1360,Estatus!$A$2:$B$13,2,0))</f>
        <v>10</v>
      </c>
      <c r="F1360" s="3">
        <f>IF(Tabla1[[#This Row],[STATUS]]="","",VLOOKUP(D1360,Estatus!$A$2:$I$12,9,0))</f>
        <v>1</v>
      </c>
      <c r="G1360" s="12" t="s">
        <v>6674</v>
      </c>
      <c r="H1360" s="7">
        <v>42327</v>
      </c>
      <c r="I1360" s="80">
        <f t="shared" si="420"/>
        <v>2015</v>
      </c>
      <c r="J1360" s="80">
        <f t="shared" si="421"/>
        <v>11</v>
      </c>
      <c r="K1360" s="80">
        <f t="shared" si="422"/>
        <v>19</v>
      </c>
      <c r="L1360" s="80">
        <f t="shared" si="423"/>
        <v>11</v>
      </c>
      <c r="M1360" s="80">
        <f t="shared" si="424"/>
        <v>19</v>
      </c>
      <c r="N1360" s="80" t="str">
        <f t="shared" si="425"/>
        <v>'2015-11-19'</v>
      </c>
      <c r="O1360" s="80" t="str">
        <f t="shared" si="426"/>
        <v>'2015-11-19 00:00:00'</v>
      </c>
      <c r="P1360" s="7">
        <v>45980</v>
      </c>
      <c r="Q1360" s="80">
        <f t="shared" si="427"/>
        <v>2025</v>
      </c>
      <c r="R1360" s="80">
        <f t="shared" si="428"/>
        <v>11</v>
      </c>
      <c r="S1360" s="80">
        <f t="shared" si="429"/>
        <v>19</v>
      </c>
      <c r="T1360" s="80">
        <f t="shared" si="430"/>
        <v>11</v>
      </c>
      <c r="U1360" s="80">
        <f t="shared" si="431"/>
        <v>19</v>
      </c>
      <c r="V1360" s="80" t="str">
        <f t="shared" si="432"/>
        <v>'2025-11-19'</v>
      </c>
      <c r="W1360" s="80">
        <v>9</v>
      </c>
      <c r="X1360" s="80">
        <f t="shared" si="433"/>
        <v>9</v>
      </c>
      <c r="Y1360" s="3" t="s">
        <v>6675</v>
      </c>
      <c r="Z1360" s="124">
        <f>IFERROR(IF(Y1360="","null",VLOOKUP(Y1360,Marcas!$A$2:$C$2024,2,0)),"")</f>
        <v>1219</v>
      </c>
      <c r="AA1360" s="3" t="s">
        <v>6676</v>
      </c>
      <c r="AB1360" s="3">
        <f>IFERROR(IF(AA1360="","",IF(AA1360="EMPORIO LEGAL",1,VLOOKUP(AA1360,Clientes!$A$2:$B$1190,2,0))),"")</f>
        <v>864</v>
      </c>
      <c r="AC1360" s="3">
        <f>IFERROR(IF(Tabla1[[#This Row],[id_control]]="null","",VLOOKUP(CONCATENATE(Tabla1[[#This Row],[CLIENTE]],"-",Tabla1[[#This Row],[id_control]]),Hoja1!$C$2:$D$1994,2,0)),"")</f>
        <v>1360</v>
      </c>
      <c r="AD1360" s="3" t="s">
        <v>6677</v>
      </c>
      <c r="AE1360" s="3"/>
      <c r="AF1360" s="3"/>
      <c r="AG1360" s="3"/>
      <c r="AH1360" s="3"/>
      <c r="AI1360" s="3"/>
      <c r="AJ1360" s="3"/>
      <c r="AK1360" s="3"/>
      <c r="AL1360" s="3">
        <v>6391202042</v>
      </c>
      <c r="AM1360" s="8"/>
      <c r="AN1360" s="8"/>
      <c r="AO1360" s="8"/>
      <c r="AP1360" s="8"/>
      <c r="AQ1360" s="8"/>
      <c r="AR1360" s="8"/>
      <c r="AS1360" s="8"/>
      <c r="AT1360" s="8"/>
      <c r="AU1360" s="8"/>
      <c r="AV1360" s="8" t="s">
        <v>6678</v>
      </c>
      <c r="AW1360" s="8"/>
      <c r="AX1360" s="8"/>
      <c r="AY1360" s="8"/>
      <c r="AZ1360" s="8"/>
      <c r="BA1360" s="8"/>
      <c r="BB1360" s="8"/>
      <c r="BC1360" s="8"/>
      <c r="BD1360" s="8">
        <v>6391202042</v>
      </c>
      <c r="BE1360" s="8">
        <v>1359</v>
      </c>
      <c r="BF1360" s="6" t="str">
        <f t="shared" si="434"/>
        <v>insert into bitacoras_estatus (numero_expediente, numero_registro, representante, fecha_inicio, fecha_vencimiento, id_cliente, id_admin, id_bitacoras_estatus, id_estatus, id_clase, id_marca, created_at, updated_at) values('1682636','1617259','HECTOR MANUEL GOMEZ SILVA','2015-11-19','2025-11-19','864','2','1','1',9,1219,'2015-11-19 00:00:00','2015-11-19 00:00:00');</v>
      </c>
      <c r="BG1360" s="6" t="str">
        <f t="shared" si="435"/>
        <v>insert into servicios_comentarios (comentario, id_admin, id_estatus, created_at, updated_at) values('CLASE 09',1,1359,'2015-11-19 00:00:00','2015-11-19 00:00:00');</v>
      </c>
      <c r="BH1360" s="6" t="str">
        <f t="shared" si="436"/>
        <v>insert into servicios_comentarios (comentario, id_admin, id_estatus, created_at, updated_at) values('6391202042',1,1359,'2015-11-19 00:00:00','2015-11-19 00:00:00');</v>
      </c>
      <c r="BI1360" s="137" t="str">
        <f t="shared" si="437"/>
        <v>update bitacoras_estatus set comprobacion_uso = 1, id_estatus=10 where id=1359;</v>
      </c>
      <c r="BJ1360" s="137" t="str">
        <f t="shared" si="438"/>
        <v>update bitacoras_estatus set numero_expediente = '1682636', numero_registro = '1617259', id_estatus = 10, fecha_inicio = '2015-11-19', fecha_vencimiento ='2025-11-19', created_at ='2015-11-19 00:00:00', updated_at ='2015-11-19 00:00:00', id_clase=9, id_marca=1219, id_cliente=864, vigencia = 1 where id =1359;</v>
      </c>
      <c r="BK1360" s="137" t="str">
        <f t="shared" si="439"/>
        <v>update bitacoras_estatus set id_estatus = 10 where id =1359;</v>
      </c>
    </row>
    <row r="1361" spans="1:63">
      <c r="A1361" s="3">
        <v>1682635</v>
      </c>
      <c r="B1361" s="3">
        <v>1617258</v>
      </c>
      <c r="C1361" s="3">
        <f>IF(Tabla1[[#This Row],[No. REG.]]="","",1)</f>
        <v>1</v>
      </c>
      <c r="D1361" s="3" t="s">
        <v>46</v>
      </c>
      <c r="E1361" s="3">
        <f>IF(Tabla1[[#This Row],[STATUS]]="","",VLOOKUP(D1361,Estatus!$A$2:$B$13,2,0))</f>
        <v>10</v>
      </c>
      <c r="F1361" s="3">
        <f>IF(Tabla1[[#This Row],[STATUS]]="","",VLOOKUP(D1361,Estatus!$A$2:$I$12,9,0))</f>
        <v>1</v>
      </c>
      <c r="G1361" s="12" t="s">
        <v>6679</v>
      </c>
      <c r="H1361" s="7">
        <v>42328</v>
      </c>
      <c r="I1361" s="80">
        <f t="shared" si="420"/>
        <v>2015</v>
      </c>
      <c r="J1361" s="80">
        <f t="shared" si="421"/>
        <v>11</v>
      </c>
      <c r="K1361" s="80">
        <f t="shared" si="422"/>
        <v>20</v>
      </c>
      <c r="L1361" s="80">
        <f t="shared" si="423"/>
        <v>11</v>
      </c>
      <c r="M1361" s="80">
        <f t="shared" si="424"/>
        <v>20</v>
      </c>
      <c r="N1361" s="80" t="str">
        <f t="shared" si="425"/>
        <v>'2015-11-20'</v>
      </c>
      <c r="O1361" s="80" t="str">
        <f t="shared" si="426"/>
        <v>'2015-11-20 00:00:00'</v>
      </c>
      <c r="P1361" s="7">
        <v>45981</v>
      </c>
      <c r="Q1361" s="80">
        <f t="shared" si="427"/>
        <v>2025</v>
      </c>
      <c r="R1361" s="80">
        <f t="shared" si="428"/>
        <v>11</v>
      </c>
      <c r="S1361" s="80">
        <f t="shared" si="429"/>
        <v>20</v>
      </c>
      <c r="T1361" s="80">
        <f t="shared" si="430"/>
        <v>11</v>
      </c>
      <c r="U1361" s="80">
        <f t="shared" si="431"/>
        <v>20</v>
      </c>
      <c r="V1361" s="80" t="str">
        <f t="shared" si="432"/>
        <v>'2025-11-20'</v>
      </c>
      <c r="W1361" s="80">
        <v>43</v>
      </c>
      <c r="X1361" s="80">
        <f t="shared" si="433"/>
        <v>43</v>
      </c>
      <c r="Y1361" s="12" t="s">
        <v>8839</v>
      </c>
      <c r="Z1361" s="125">
        <f>IFERROR(IF(Y1361="","null",VLOOKUP(Y1361,Marcas!$A$2:$C$2024,2,0)),"")</f>
        <v>97</v>
      </c>
      <c r="AA1361" s="3" t="s">
        <v>6681</v>
      </c>
      <c r="AB1361" s="3">
        <f>IFERROR(IF(AA1361="","",IF(AA1361="EMPORIO LEGAL",1,VLOOKUP(AA1361,Clientes!$A$2:$B$1190,2,0))),"")</f>
        <v>110</v>
      </c>
      <c r="AC1361" s="3">
        <f>IFERROR(IF(Tabla1[[#This Row],[id_control]]="null","",VLOOKUP(CONCATENATE(Tabla1[[#This Row],[CLIENTE]],"-",Tabla1[[#This Row],[id_control]]),Hoja1!$C$2:$D$1994,2,0)),"")</f>
        <v>1361</v>
      </c>
      <c r="AD1361" s="3" t="s">
        <v>6682</v>
      </c>
      <c r="AE1361" s="3"/>
      <c r="AF1361" s="3"/>
      <c r="AG1361" s="3"/>
      <c r="AH1361" s="3"/>
      <c r="AI1361" s="3"/>
      <c r="AJ1361" s="3"/>
      <c r="AK1361" s="3"/>
      <c r="AL1361" s="3" t="s">
        <v>6683</v>
      </c>
      <c r="AM1361" s="6"/>
      <c r="AN1361" s="6"/>
      <c r="AO1361" s="6"/>
      <c r="AP1361" s="6"/>
      <c r="AQ1361" s="6"/>
      <c r="AR1361" s="6"/>
      <c r="AS1361" s="6"/>
      <c r="AT1361" s="6"/>
      <c r="AU1361" s="6"/>
      <c r="AV1361" s="8"/>
      <c r="AW1361" s="6"/>
      <c r="AX1361" s="6"/>
      <c r="AY1361" s="6"/>
      <c r="AZ1361" s="6"/>
      <c r="BA1361" s="6"/>
      <c r="BB1361" s="6"/>
      <c r="BC1361" s="6"/>
      <c r="BD1361" s="6"/>
      <c r="BE1361" s="8">
        <v>1360</v>
      </c>
      <c r="BF1361" s="6" t="str">
        <f t="shared" si="434"/>
        <v>insert into bitacoras_estatus (numero_expediente, numero_registro, representante, fecha_inicio, fecha_vencimiento, id_cliente, id_admin, id_bitacoras_estatus, id_estatus, id_clase, id_marca, created_at, updated_at) values('1682635','1617258','ALAN VARELA ERIVES','2015-11-20','2025-11-20','110','2','1','1',43,97,'2015-11-20 00:00:00','2015-11-20 00:00:00');</v>
      </c>
      <c r="BG1361" s="6" t="str">
        <f t="shared" si="435"/>
        <v>insert into servicios_comentarios (comentario, id_admin, id_estatus, created_at, updated_at) values('CLASE 43 TITULO RECIBIDO EL 18/05/16',1,1360,'2015-11-20 00:00:00','2015-11-20 00:00:00');</v>
      </c>
      <c r="BH1361" s="6" t="str">
        <f t="shared" si="436"/>
        <v/>
      </c>
      <c r="BI1361" s="137" t="str">
        <f t="shared" si="437"/>
        <v>update bitacoras_estatus set comprobacion_uso = 1, id_estatus=10 where id=1360;</v>
      </c>
      <c r="BJ1361" s="137" t="str">
        <f t="shared" si="438"/>
        <v>update bitacoras_estatus set numero_expediente = '1682635', numero_registro = '1617258', id_estatus = 10, fecha_inicio = '2015-11-20', fecha_vencimiento ='2025-11-20', created_at ='2015-11-20 00:00:00', updated_at ='2015-11-20 00:00:00', id_clase=43, id_marca=97, id_cliente=110, vigencia = 1 where id =1360;</v>
      </c>
      <c r="BK1361" s="137" t="str">
        <f t="shared" si="439"/>
        <v>update bitacoras_estatus set id_estatus = 10 where id =1360;</v>
      </c>
    </row>
    <row r="1362" spans="1:63" ht="40">
      <c r="A1362" s="3">
        <v>1682629</v>
      </c>
      <c r="B1362" s="3"/>
      <c r="C1362" s="3" t="str">
        <f>IF(Tabla1[[#This Row],[No. REG.]]="","",1)</f>
        <v/>
      </c>
      <c r="D1362" s="3" t="s">
        <v>34</v>
      </c>
      <c r="E1362" s="3">
        <f>IF(Tabla1[[#This Row],[STATUS]]="","",VLOOKUP(D1362,Estatus!$A$2:$B$13,2,0))</f>
        <v>5</v>
      </c>
      <c r="F1362" s="3">
        <f>IF(Tabla1[[#This Row],[STATUS]]="","",VLOOKUP(D1362,Estatus!$A$2:$I$12,9,0))</f>
        <v>0</v>
      </c>
      <c r="G1362" s="12" t="s">
        <v>6684</v>
      </c>
      <c r="H1362" s="7">
        <v>42328</v>
      </c>
      <c r="I1362" s="80">
        <f t="shared" si="420"/>
        <v>2015</v>
      </c>
      <c r="J1362" s="80">
        <f t="shared" si="421"/>
        <v>11</v>
      </c>
      <c r="K1362" s="80">
        <f t="shared" si="422"/>
        <v>20</v>
      </c>
      <c r="L1362" s="80">
        <f t="shared" si="423"/>
        <v>11</v>
      </c>
      <c r="M1362" s="80">
        <f t="shared" si="424"/>
        <v>20</v>
      </c>
      <c r="N1362" s="80" t="str">
        <f t="shared" si="425"/>
        <v>'2015-11-20'</v>
      </c>
      <c r="O1362" s="80" t="str">
        <f t="shared" si="426"/>
        <v>'2015-11-20 00:00:00'</v>
      </c>
      <c r="P1362" s="7">
        <v>45981</v>
      </c>
      <c r="Q1362" s="80">
        <f t="shared" si="427"/>
        <v>2025</v>
      </c>
      <c r="R1362" s="80">
        <f t="shared" si="428"/>
        <v>11</v>
      </c>
      <c r="S1362" s="80">
        <f t="shared" si="429"/>
        <v>20</v>
      </c>
      <c r="T1362" s="80">
        <f t="shared" si="430"/>
        <v>11</v>
      </c>
      <c r="U1362" s="80">
        <f t="shared" si="431"/>
        <v>20</v>
      </c>
      <c r="V1362" s="80" t="str">
        <f t="shared" si="432"/>
        <v>'2025-11-20'</v>
      </c>
      <c r="W1362" s="80">
        <v>5</v>
      </c>
      <c r="X1362" s="80">
        <f t="shared" si="433"/>
        <v>5</v>
      </c>
      <c r="Y1362" s="12" t="s">
        <v>6685</v>
      </c>
      <c r="Z1362" s="125">
        <f>IFERROR(IF(Y1362="","null",VLOOKUP(Y1362,Marcas!$A$2:$C$2024,2,0)),"")</f>
        <v>195</v>
      </c>
      <c r="AA1362" s="12" t="s">
        <v>7448</v>
      </c>
      <c r="AB1362" s="3">
        <f>IFERROR(IF(AA1362="","",IF(AA1362="EMPORIO LEGAL",1,VLOOKUP(AA1362,Clientes!$A$2:$B$1190,2,0))),"")</f>
        <v>731</v>
      </c>
      <c r="AC1362" s="3">
        <f>IFERROR(IF(Tabla1[[#This Row],[id_control]]="null","",VLOOKUP(CONCATENATE(Tabla1[[#This Row],[CLIENTE]],"-",Tabla1[[#This Row],[id_control]]),Hoja1!$C$2:$D$1994,2,0)),"")</f>
        <v>1362</v>
      </c>
      <c r="AD1362" s="3" t="s">
        <v>2160</v>
      </c>
      <c r="AE1362" s="3"/>
      <c r="AF1362" s="3"/>
      <c r="AG1362" s="3"/>
      <c r="AH1362" s="3"/>
      <c r="AI1362" s="3"/>
      <c r="AJ1362" s="3"/>
      <c r="AK1362" s="3"/>
      <c r="AL1362" s="3">
        <v>6141256288</v>
      </c>
      <c r="AM1362" s="8"/>
      <c r="AN1362" s="8"/>
      <c r="AO1362" s="8"/>
      <c r="AP1362" s="8"/>
      <c r="AQ1362" s="8"/>
      <c r="AR1362" s="8"/>
      <c r="AS1362" s="8"/>
      <c r="AT1362" s="8"/>
      <c r="AU1362" s="8"/>
      <c r="AV1362" s="8" t="s">
        <v>6686</v>
      </c>
      <c r="AW1362" s="8"/>
      <c r="AX1362" s="8"/>
      <c r="AY1362" s="8"/>
      <c r="AZ1362" s="8"/>
      <c r="BA1362" s="8"/>
      <c r="BB1362" s="8"/>
      <c r="BC1362" s="8"/>
      <c r="BD1362" s="8">
        <v>6141256288</v>
      </c>
      <c r="BE1362" s="8">
        <v>1361</v>
      </c>
      <c r="BF1362" s="6" t="str">
        <f t="shared" si="434"/>
        <v>insert into bitacoras_estatus (numero_expediente, numero_registro, representante, fecha_inicio, fecha_vencimiento, id_cliente, id_admin, id_bitacoras_estatus, id_estatus, id_clase, id_marca, created_at, updated_at) values('1682629','','EMMANUEL MENDOZA GONZÁLEZ','2015-11-20','2025-11-20','731','2','1','1',5,195,'2015-11-20 00:00:00','2015-11-20 00:00:00');</v>
      </c>
      <c r="BG1362" s="6" t="str">
        <f t="shared" si="435"/>
        <v>insert into servicios_comentarios (comentario, id_admin, id_estatus, created_at, updated_at) values('CLASE 5, ANTERIORIDAD RECIBIDA 6/06/16; CONTESTADOS 08/08/2016. SE NIEGA EL REGISTRO EL 15 FEB 2017',1,1361,'2015-11-20 00:00:00','2015-11-20 00:00:00');</v>
      </c>
      <c r="BH1362" s="6" t="str">
        <f t="shared" si="436"/>
        <v>insert into servicios_comentarios (comentario, id_admin, id_estatus, created_at, updated_at) values('6141256288',1,1361,'2015-11-20 00:00:00','2015-11-20 00:00:00');</v>
      </c>
      <c r="BI1362" s="137" t="str">
        <f t="shared" si="437"/>
        <v>update bitacoras_estatus set comprobacion_uso = 1, id_estatus=5 where id=1361;</v>
      </c>
      <c r="BJ1362" s="137" t="str">
        <f t="shared" si="438"/>
        <v>update bitacoras_estatus set numero_expediente = '1682629', numero_registro = '', id_estatus = 5, fecha_inicio = '2015-11-20', fecha_vencimiento ='2025-11-20', created_at ='2015-11-20 00:00:00', updated_at ='2015-11-20 00:00:00', id_clase=5, id_marca=195, id_cliente=731, vigencia = 0 where id =1361;</v>
      </c>
      <c r="BK1362" s="137" t="str">
        <f t="shared" si="439"/>
        <v>update bitacoras_estatus set id_estatus = 5 where id =1361;</v>
      </c>
    </row>
    <row r="1363" spans="1:63" ht="27">
      <c r="A1363" s="3">
        <v>1682631</v>
      </c>
      <c r="B1363" s="6"/>
      <c r="C1363" s="6" t="str">
        <f>IF(Tabla1[[#This Row],[No. REG.]]="","",1)</f>
        <v/>
      </c>
      <c r="D1363" s="3" t="s">
        <v>34</v>
      </c>
      <c r="E1363" s="3">
        <f>IF(Tabla1[[#This Row],[STATUS]]="","",VLOOKUP(D1363,Estatus!$A$2:$B$13,2,0))</f>
        <v>5</v>
      </c>
      <c r="F1363" s="3">
        <f>IF(Tabla1[[#This Row],[STATUS]]="","",VLOOKUP(D1363,Estatus!$A$2:$I$12,9,0))</f>
        <v>0</v>
      </c>
      <c r="G1363" s="12" t="s">
        <v>6687</v>
      </c>
      <c r="H1363" s="7">
        <v>42328</v>
      </c>
      <c r="I1363" s="80">
        <f t="shared" si="420"/>
        <v>2015</v>
      </c>
      <c r="J1363" s="80">
        <f t="shared" si="421"/>
        <v>11</v>
      </c>
      <c r="K1363" s="80">
        <f t="shared" si="422"/>
        <v>20</v>
      </c>
      <c r="L1363" s="80">
        <f t="shared" si="423"/>
        <v>11</v>
      </c>
      <c r="M1363" s="80">
        <f t="shared" si="424"/>
        <v>20</v>
      </c>
      <c r="N1363" s="80" t="str">
        <f t="shared" si="425"/>
        <v>'2015-11-20'</v>
      </c>
      <c r="O1363" s="80" t="str">
        <f t="shared" si="426"/>
        <v>'2015-11-20 00:00:00'</v>
      </c>
      <c r="P1363" s="7">
        <v>45981</v>
      </c>
      <c r="Q1363" s="80">
        <f t="shared" si="427"/>
        <v>2025</v>
      </c>
      <c r="R1363" s="80">
        <f t="shared" si="428"/>
        <v>11</v>
      </c>
      <c r="S1363" s="80">
        <f t="shared" si="429"/>
        <v>20</v>
      </c>
      <c r="T1363" s="80">
        <f t="shared" si="430"/>
        <v>11</v>
      </c>
      <c r="U1363" s="80">
        <f t="shared" si="431"/>
        <v>20</v>
      </c>
      <c r="V1363" s="80" t="str">
        <f t="shared" si="432"/>
        <v>'2025-11-20'</v>
      </c>
      <c r="W1363" s="80"/>
      <c r="X1363" s="80" t="str">
        <f t="shared" si="433"/>
        <v>null</v>
      </c>
      <c r="Y1363" s="3" t="s">
        <v>6688</v>
      </c>
      <c r="Z1363" s="124">
        <f>IFERROR(IF(Y1363="","null",VLOOKUP(Y1363,Marcas!$A$2:$C$2024,2,0)),"")</f>
        <v>242</v>
      </c>
      <c r="AA1363" s="3" t="s">
        <v>2624</v>
      </c>
      <c r="AB1363" s="3">
        <f>IFERROR(IF(AA1363="","",IF(AA1363="EMPORIO LEGAL",1,VLOOKUP(AA1363,Clientes!$A$2:$B$1190,2,0))),"")</f>
        <v>640</v>
      </c>
      <c r="AC1363" s="3">
        <f>IFERROR(IF(Tabla1[[#This Row],[id_control]]="null","",VLOOKUP(CONCATENATE(Tabla1[[#This Row],[CLIENTE]],"-",Tabla1[[#This Row],[id_control]]),Hoja1!$C$2:$D$1994,2,0)),"")</f>
        <v>1363</v>
      </c>
      <c r="AD1363" s="3" t="s">
        <v>2625</v>
      </c>
      <c r="AE1363" s="3"/>
      <c r="AF1363" s="3"/>
      <c r="AG1363" s="3"/>
      <c r="AH1363" s="3"/>
      <c r="AI1363" s="3"/>
      <c r="AJ1363" s="3"/>
      <c r="AK1363" s="3"/>
      <c r="AL1363" s="3">
        <v>6141844125</v>
      </c>
      <c r="AM1363" s="8"/>
      <c r="AN1363" s="8"/>
      <c r="AO1363" s="8"/>
      <c r="AP1363" s="8"/>
      <c r="AQ1363" s="8"/>
      <c r="AR1363" s="8"/>
      <c r="AS1363" s="8"/>
      <c r="AT1363" s="8"/>
      <c r="AU1363" s="8"/>
      <c r="AV1363" s="8" t="s">
        <v>6689</v>
      </c>
      <c r="AW1363" s="8"/>
      <c r="AX1363" s="8"/>
      <c r="AY1363" s="8"/>
      <c r="AZ1363" s="8"/>
      <c r="BA1363" s="8"/>
      <c r="BB1363" s="8"/>
      <c r="BC1363" s="8"/>
      <c r="BD1363" s="8">
        <v>6141844125</v>
      </c>
      <c r="BE1363" s="8">
        <v>1362</v>
      </c>
      <c r="BF1363" s="6" t="str">
        <f t="shared" si="434"/>
        <v>insert into bitacoras_estatus (numero_expediente, numero_registro, representante, fecha_inicio, fecha_vencimiento, id_cliente, id_admin, id_bitacoras_estatus, id_estatus, id_clase, id_marca, created_at, updated_at) values('1682631','','ALEJANDRO ATHIE DOMINGUEZ','2015-11-20','2025-11-20','640','2','1','1',null,242,'2015-11-20 00:00:00','2015-11-20 00:00:00');</v>
      </c>
      <c r="BG1363" s="6" t="str">
        <f t="shared" si="435"/>
        <v>insert into servicios_comentarios (comentario, id_admin, id_estatus, created_at, updated_at) values('EL 12 DE JUNIO 2017 LLEGO RESOLUCION DE NEGATIVA',1,1362,'2015-11-20 00:00:00','2015-11-20 00:00:00');</v>
      </c>
      <c r="BH1363" s="6" t="str">
        <f t="shared" si="436"/>
        <v>insert into servicios_comentarios (comentario, id_admin, id_estatus, created_at, updated_at) values('6141844125',1,1362,'2015-11-20 00:00:00','2015-11-20 00:00:00');</v>
      </c>
      <c r="BI1363" s="137" t="str">
        <f t="shared" si="437"/>
        <v>update bitacoras_estatus set comprobacion_uso = 1, id_estatus=5 where id=1362;</v>
      </c>
      <c r="BJ1363" s="137" t="str">
        <f t="shared" si="438"/>
        <v>update bitacoras_estatus set numero_expediente = '1682631', numero_registro = '', id_estatus = 5, fecha_inicio = '2015-11-20', fecha_vencimiento ='2025-11-20', created_at ='2015-11-20 00:00:00', updated_at ='2015-11-20 00:00:00', id_clase=null, id_marca=242, id_cliente=640, vigencia = 0 where id =1362;</v>
      </c>
      <c r="BK1363" s="137" t="str">
        <f t="shared" si="439"/>
        <v>update bitacoras_estatus set id_estatus = 5 where id =1362;</v>
      </c>
    </row>
    <row r="1364" spans="1:63" ht="27">
      <c r="A1364" s="6">
        <v>1682632</v>
      </c>
      <c r="B1364" s="3">
        <v>1617257</v>
      </c>
      <c r="C1364" s="3">
        <f>IF(Tabla1[[#This Row],[No. REG.]]="","",1)</f>
        <v>1</v>
      </c>
      <c r="D1364" s="3" t="s">
        <v>46</v>
      </c>
      <c r="E1364" s="3">
        <f>IF(Tabla1[[#This Row],[STATUS]]="","",VLOOKUP(D1364,Estatus!$A$2:$B$13,2,0))</f>
        <v>10</v>
      </c>
      <c r="F1364" s="3">
        <f>IF(Tabla1[[#This Row],[STATUS]]="","",VLOOKUP(D1364,Estatus!$A$2:$I$12,9,0))</f>
        <v>1</v>
      </c>
      <c r="G1364" s="12" t="s">
        <v>6690</v>
      </c>
      <c r="H1364" s="7">
        <v>42328</v>
      </c>
      <c r="I1364" s="80">
        <f t="shared" si="420"/>
        <v>2015</v>
      </c>
      <c r="J1364" s="80">
        <f t="shared" si="421"/>
        <v>11</v>
      </c>
      <c r="K1364" s="80">
        <f t="shared" si="422"/>
        <v>20</v>
      </c>
      <c r="L1364" s="80">
        <f t="shared" si="423"/>
        <v>11</v>
      </c>
      <c r="M1364" s="80">
        <f t="shared" si="424"/>
        <v>20</v>
      </c>
      <c r="N1364" s="80" t="str">
        <f t="shared" si="425"/>
        <v>'2015-11-20'</v>
      </c>
      <c r="O1364" s="80" t="str">
        <f t="shared" si="426"/>
        <v>'2015-11-20 00:00:00'</v>
      </c>
      <c r="P1364" s="7">
        <v>45981</v>
      </c>
      <c r="Q1364" s="80">
        <f t="shared" si="427"/>
        <v>2025</v>
      </c>
      <c r="R1364" s="80">
        <f t="shared" si="428"/>
        <v>11</v>
      </c>
      <c r="S1364" s="80">
        <f t="shared" si="429"/>
        <v>20</v>
      </c>
      <c r="T1364" s="80">
        <f t="shared" si="430"/>
        <v>11</v>
      </c>
      <c r="U1364" s="80">
        <f t="shared" si="431"/>
        <v>20</v>
      </c>
      <c r="V1364" s="80" t="str">
        <f t="shared" si="432"/>
        <v>'2025-11-20'</v>
      </c>
      <c r="W1364" s="80">
        <v>30</v>
      </c>
      <c r="X1364" s="80">
        <f t="shared" si="433"/>
        <v>30</v>
      </c>
      <c r="Y1364" s="3" t="s">
        <v>6691</v>
      </c>
      <c r="Z1364" s="124">
        <f>IFERROR(IF(Y1364="","null",VLOOKUP(Y1364,Marcas!$A$2:$C$2024,2,0)),"")</f>
        <v>1011</v>
      </c>
      <c r="AA1364" s="3" t="s">
        <v>6691</v>
      </c>
      <c r="AB1364" s="3">
        <f>IFERROR(IF(AA1364="","",IF(AA1364="EMPORIO LEGAL",1,VLOOKUP(AA1364,Clientes!$A$2:$B$1190,2,0))),"")</f>
        <v>725</v>
      </c>
      <c r="AC1364" s="3">
        <f>IFERROR(IF(Tabla1[[#This Row],[id_control]]="null","",VLOOKUP(CONCATENATE(Tabla1[[#This Row],[CLIENTE]],"-",Tabla1[[#This Row],[id_control]]),Hoja1!$C$2:$D$1994,2,0)),"")</f>
        <v>1364</v>
      </c>
      <c r="AD1364" s="3" t="s">
        <v>6692</v>
      </c>
      <c r="AE1364" s="3"/>
      <c r="AF1364" s="3"/>
      <c r="AG1364" s="3"/>
      <c r="AH1364" s="3"/>
      <c r="AI1364" s="3"/>
      <c r="AJ1364" s="3"/>
      <c r="AK1364" s="3"/>
      <c r="AL1364" s="3" t="s">
        <v>6693</v>
      </c>
      <c r="AM1364" s="8"/>
      <c r="AN1364" s="8"/>
      <c r="AO1364" s="8"/>
      <c r="AP1364" s="8"/>
      <c r="AQ1364" s="8"/>
      <c r="AR1364" s="8"/>
      <c r="AS1364" s="8"/>
      <c r="AT1364" s="8"/>
      <c r="AU1364" s="8"/>
      <c r="AV1364" s="8" t="s">
        <v>6694</v>
      </c>
      <c r="AW1364" s="8"/>
      <c r="AX1364" s="8"/>
      <c r="AY1364" s="8"/>
      <c r="AZ1364" s="8"/>
      <c r="BA1364" s="8"/>
      <c r="BB1364" s="8"/>
      <c r="BC1364" s="8"/>
      <c r="BD1364" s="8" t="s">
        <v>6693</v>
      </c>
      <c r="BE1364" s="8">
        <v>1363</v>
      </c>
      <c r="BF1364" s="6" t="str">
        <f t="shared" si="434"/>
        <v>insert into bitacoras_estatus (numero_expediente, numero_registro, representante, fecha_inicio, fecha_vencimiento, id_cliente, id_admin, id_bitacoras_estatus, id_estatus, id_clase, id_marca, created_at, updated_at) values('1682632','1617257','MANUEL SOLIS','2015-11-20','2025-11-20','725','2','1','1',30,1011,'2015-11-20 00:00:00','2015-11-20 00:00:00');</v>
      </c>
      <c r="BG1364" s="6" t="str">
        <f t="shared" si="435"/>
        <v>insert into servicios_comentarios (comentario, id_admin, id_estatus, created_at, updated_at) values('CLASE 30 TITULO RECIBIDO EL 18/05/16, TITULO ENTREGADO 26/05/16',1,1363,'2015-11-20 00:00:00','2015-11-20 00:00:00');</v>
      </c>
      <c r="BH1364" s="6" t="str">
        <f t="shared" si="436"/>
        <v>insert into servicios_comentarios (comentario, id_admin, id_estatus, created_at, updated_at) values('01649 1018949',1,1363,'2015-11-20 00:00:00','2015-11-20 00:00:00');</v>
      </c>
      <c r="BI1364" s="137" t="str">
        <f t="shared" si="437"/>
        <v>update bitacoras_estatus set comprobacion_uso = 1, id_estatus=10 where id=1363;</v>
      </c>
      <c r="BJ1364" s="137" t="str">
        <f t="shared" si="438"/>
        <v>update bitacoras_estatus set numero_expediente = '1682632', numero_registro = '1617257', id_estatus = 10, fecha_inicio = '2015-11-20', fecha_vencimiento ='2025-11-20', created_at ='2015-11-20 00:00:00', updated_at ='2015-11-20 00:00:00', id_clase=30, id_marca=1011, id_cliente=725, vigencia = 1 where id =1363;</v>
      </c>
      <c r="BK1364" s="137" t="str">
        <f t="shared" si="439"/>
        <v>update bitacoras_estatus set id_estatus = 10 where id =1363;</v>
      </c>
    </row>
    <row r="1365" spans="1:63" ht="53">
      <c r="A1365" s="3">
        <v>1682630</v>
      </c>
      <c r="B1365" s="3">
        <v>1602700</v>
      </c>
      <c r="C1365" s="3">
        <f>IF(Tabla1[[#This Row],[No. REG.]]="","",1)</f>
        <v>1</v>
      </c>
      <c r="D1365" s="3" t="s">
        <v>46</v>
      </c>
      <c r="E1365" s="3">
        <f>IF(Tabla1[[#This Row],[STATUS]]="","",VLOOKUP(D1365,Estatus!$A$2:$B$13,2,0))</f>
        <v>10</v>
      </c>
      <c r="F1365" s="3">
        <f>IF(Tabla1[[#This Row],[STATUS]]="","",VLOOKUP(D1365,Estatus!$A$2:$I$12,9,0))</f>
        <v>1</v>
      </c>
      <c r="G1365" s="12" t="s">
        <v>6695</v>
      </c>
      <c r="H1365" s="7">
        <v>42328</v>
      </c>
      <c r="I1365" s="80">
        <f t="shared" si="420"/>
        <v>2015</v>
      </c>
      <c r="J1365" s="80">
        <f t="shared" si="421"/>
        <v>11</v>
      </c>
      <c r="K1365" s="80">
        <f t="shared" si="422"/>
        <v>20</v>
      </c>
      <c r="L1365" s="80">
        <f t="shared" si="423"/>
        <v>11</v>
      </c>
      <c r="M1365" s="80">
        <f t="shared" si="424"/>
        <v>20</v>
      </c>
      <c r="N1365" s="80" t="str">
        <f t="shared" si="425"/>
        <v>'2015-11-20'</v>
      </c>
      <c r="O1365" s="80" t="str">
        <f t="shared" si="426"/>
        <v>'2015-11-20 00:00:00'</v>
      </c>
      <c r="P1365" s="7">
        <v>45981</v>
      </c>
      <c r="Q1365" s="80">
        <f t="shared" si="427"/>
        <v>2025</v>
      </c>
      <c r="R1365" s="80">
        <f t="shared" si="428"/>
        <v>11</v>
      </c>
      <c r="S1365" s="80">
        <f t="shared" si="429"/>
        <v>20</v>
      </c>
      <c r="T1365" s="80">
        <f t="shared" si="430"/>
        <v>11</v>
      </c>
      <c r="U1365" s="80">
        <f t="shared" si="431"/>
        <v>20</v>
      </c>
      <c r="V1365" s="80" t="str">
        <f t="shared" si="432"/>
        <v>'2025-11-20'</v>
      </c>
      <c r="W1365" s="80">
        <v>43</v>
      </c>
      <c r="X1365" s="80">
        <f t="shared" si="433"/>
        <v>43</v>
      </c>
      <c r="Y1365" s="3" t="s">
        <v>485</v>
      </c>
      <c r="Z1365" s="124">
        <f>IFERROR(IF(Y1365="","null",VLOOKUP(Y1365,Marcas!$A$2:$C$2024,2,0)),"")</f>
        <v>1495</v>
      </c>
      <c r="AA1365" s="3" t="s">
        <v>485</v>
      </c>
      <c r="AB1365" s="3">
        <f>IFERROR(IF(AA1365="","",IF(AA1365="EMPORIO LEGAL",1,VLOOKUP(AA1365,Clientes!$A$2:$B$1190,2,0))),"")</f>
        <v>1050</v>
      </c>
      <c r="AC1365" s="3">
        <f>IFERROR(IF(Tabla1[[#This Row],[id_control]]="null","",VLOOKUP(CONCATENATE(Tabla1[[#This Row],[CLIENTE]],"-",Tabla1[[#This Row],[id_control]]),Hoja1!$C$2:$D$1994,2,0)),"")</f>
        <v>87</v>
      </c>
      <c r="AD1365" s="3" t="s">
        <v>6696</v>
      </c>
      <c r="AE1365" s="3"/>
      <c r="AF1365" s="3"/>
      <c r="AG1365" s="3"/>
      <c r="AH1365" s="3"/>
      <c r="AI1365" s="3"/>
      <c r="AJ1365" s="3"/>
      <c r="AK1365" s="3"/>
      <c r="AL1365" s="3" t="s">
        <v>6697</v>
      </c>
      <c r="AM1365" s="6"/>
      <c r="AN1365" s="6"/>
      <c r="AO1365" s="6"/>
      <c r="AP1365" s="6"/>
      <c r="AQ1365" s="6"/>
      <c r="AR1365" s="6"/>
      <c r="AS1365" s="6"/>
      <c r="AT1365" s="6"/>
      <c r="AU1365" s="6"/>
      <c r="AV1365" s="8" t="s">
        <v>6698</v>
      </c>
      <c r="AW1365" s="6"/>
      <c r="AX1365" s="6"/>
      <c r="AY1365" s="6"/>
      <c r="AZ1365" s="6"/>
      <c r="BA1365" s="6"/>
      <c r="BB1365" s="6"/>
      <c r="BC1365" s="6"/>
      <c r="BD1365" s="6" t="s">
        <v>6697</v>
      </c>
      <c r="BE1365" s="8">
        <v>1364</v>
      </c>
      <c r="BF1365" s="6" t="str">
        <f t="shared" si="434"/>
        <v>insert into bitacoras_estatus (numero_expediente, numero_registro, representante, fecha_inicio, fecha_vencimiento, id_cliente, id_admin, id_bitacoras_estatus, id_estatus, id_clase, id_marca, created_at, updated_at) values('1682630','1602700','ANDRES AVELINO NAVA SALINAS','2015-11-20','2025-11-20','1050','2','1','1',43,1495,'2015-11-20 00:00:00','2015-11-20 00:00:00');</v>
      </c>
      <c r="BG1365" s="6" t="str">
        <f t="shared" si="435"/>
        <v>insert into servicios_comentarios (comentario, id_admin, id_estatus, created_at, updated_at) values('CLASE 43 TITULO RECIBIDO EL 17/FEB DEL 16. SOLICITUD INSC. LICENCIA DE USO 9/12/2016, SE COMUNICA INSCRIPCION DE LA LICENCIA DE USO 3 ABRIL 2017',1,1364,'2015-11-20 00:00:00','2015-11-20 00:00:00');</v>
      </c>
      <c r="BH1365" s="6" t="str">
        <f t="shared" si="436"/>
        <v>insert into servicios_comentarios (comentario, id_admin, id_estatus, created_at, updated_at) values('614 4880961',1,1364,'2015-11-20 00:00:00','2015-11-20 00:00:00');</v>
      </c>
      <c r="BI1365" s="137" t="str">
        <f t="shared" si="437"/>
        <v>update bitacoras_estatus set comprobacion_uso = 1, id_estatus=10 where id=1364;</v>
      </c>
      <c r="BJ1365" s="137" t="str">
        <f t="shared" si="438"/>
        <v>update bitacoras_estatus set numero_expediente = '1682630', numero_registro = '1602700', id_estatus = 10, fecha_inicio = '2015-11-20', fecha_vencimiento ='2025-11-20', created_at ='2015-11-20 00:00:00', updated_at ='2015-11-20 00:00:00', id_clase=43, id_marca=1495, id_cliente=1050, vigencia = 1 where id =1364;</v>
      </c>
      <c r="BK1365" s="137" t="str">
        <f t="shared" si="439"/>
        <v>update bitacoras_estatus set id_estatus = 10 where id =1364;</v>
      </c>
    </row>
    <row r="1366" spans="1:63" ht="53">
      <c r="A1366" s="3">
        <v>1682633</v>
      </c>
      <c r="B1366" s="3">
        <v>1925605</v>
      </c>
      <c r="C1366" s="3">
        <f>IF(Tabla1[[#This Row],[No. REG.]]="","",1)</f>
        <v>1</v>
      </c>
      <c r="D1366" s="3" t="s">
        <v>46</v>
      </c>
      <c r="E1366" s="3">
        <f>IF(Tabla1[[#This Row],[STATUS]]="","",VLOOKUP(D1366,Estatus!$A$2:$B$13,2,0))</f>
        <v>10</v>
      </c>
      <c r="F1366" s="3">
        <f>IF(Tabla1[[#This Row],[STATUS]]="","",VLOOKUP(D1366,Estatus!$A$2:$I$12,9,0))</f>
        <v>1</v>
      </c>
      <c r="G1366" s="12" t="s">
        <v>6699</v>
      </c>
      <c r="H1366" s="7">
        <v>42328</v>
      </c>
      <c r="I1366" s="80">
        <f t="shared" si="420"/>
        <v>2015</v>
      </c>
      <c r="J1366" s="80">
        <f t="shared" si="421"/>
        <v>11</v>
      </c>
      <c r="K1366" s="80">
        <f t="shared" si="422"/>
        <v>20</v>
      </c>
      <c r="L1366" s="80">
        <f t="shared" si="423"/>
        <v>11</v>
      </c>
      <c r="M1366" s="80">
        <f t="shared" si="424"/>
        <v>20</v>
      </c>
      <c r="N1366" s="80" t="str">
        <f t="shared" si="425"/>
        <v>'2015-11-20'</v>
      </c>
      <c r="O1366" s="80" t="str">
        <f t="shared" si="426"/>
        <v>'2015-11-20 00:00:00'</v>
      </c>
      <c r="P1366" s="7">
        <v>45981</v>
      </c>
      <c r="Q1366" s="80">
        <f t="shared" si="427"/>
        <v>2025</v>
      </c>
      <c r="R1366" s="80">
        <f t="shared" si="428"/>
        <v>11</v>
      </c>
      <c r="S1366" s="80">
        <f t="shared" si="429"/>
        <v>20</v>
      </c>
      <c r="T1366" s="80">
        <f t="shared" si="430"/>
        <v>11</v>
      </c>
      <c r="U1366" s="80">
        <f t="shared" si="431"/>
        <v>20</v>
      </c>
      <c r="V1366" s="80" t="str">
        <f t="shared" si="432"/>
        <v>'2025-11-20'</v>
      </c>
      <c r="W1366" s="80">
        <v>30</v>
      </c>
      <c r="X1366" s="80">
        <f t="shared" si="433"/>
        <v>30</v>
      </c>
      <c r="Y1366" s="3" t="s">
        <v>485</v>
      </c>
      <c r="Z1366" s="124">
        <f>IFERROR(IF(Y1366="","null",VLOOKUP(Y1366,Marcas!$A$2:$C$2024,2,0)),"")</f>
        <v>1495</v>
      </c>
      <c r="AA1366" s="3" t="s">
        <v>485</v>
      </c>
      <c r="AB1366" s="3">
        <f>IFERROR(IF(AA1366="","",IF(AA1366="EMPORIO LEGAL",1,VLOOKUP(AA1366,Clientes!$A$2:$B$1190,2,0))),"")</f>
        <v>1050</v>
      </c>
      <c r="AC1366" s="3">
        <f>IFERROR(IF(Tabla1[[#This Row],[id_control]]="null","",VLOOKUP(CONCATENATE(Tabla1[[#This Row],[CLIENTE]],"-",Tabla1[[#This Row],[id_control]]),Hoja1!$C$2:$D$1994,2,0)),"")</f>
        <v>87</v>
      </c>
      <c r="AD1366" s="3" t="s">
        <v>6696</v>
      </c>
      <c r="AE1366" s="3"/>
      <c r="AF1366" s="3"/>
      <c r="AG1366" s="3"/>
      <c r="AH1366" s="3"/>
      <c r="AI1366" s="3"/>
      <c r="AJ1366" s="3"/>
      <c r="AK1366" s="3"/>
      <c r="AL1366" s="3" t="s">
        <v>6700</v>
      </c>
      <c r="AM1366" s="6"/>
      <c r="AN1366" s="6"/>
      <c r="AO1366" s="6"/>
      <c r="AP1366" s="6"/>
      <c r="AQ1366" s="6"/>
      <c r="AR1366" s="6"/>
      <c r="AS1366" s="6"/>
      <c r="AT1366" s="6"/>
      <c r="AU1366" s="6"/>
      <c r="AV1366" s="8" t="s">
        <v>6698</v>
      </c>
      <c r="AW1366" s="6"/>
      <c r="AX1366" s="6"/>
      <c r="AY1366" s="6"/>
      <c r="AZ1366" s="6"/>
      <c r="BA1366" s="6"/>
      <c r="BB1366" s="6"/>
      <c r="BC1366" s="6"/>
      <c r="BD1366" s="6" t="s">
        <v>6700</v>
      </c>
      <c r="BE1366" s="8">
        <v>1365</v>
      </c>
      <c r="BF1366" s="6" t="str">
        <f t="shared" si="434"/>
        <v>insert into bitacoras_estatus (numero_expediente, numero_registro, representante, fecha_inicio, fecha_vencimiento, id_cliente, id_admin, id_bitacoras_estatus, id_estatus, id_clase, id_marca, created_at, updated_at) values('1682633','1925605','ANDRES AVELINO NAVA SALINAS','2015-11-20','2025-11-20','1050','2','1','1',30,1495,'2015-11-20 00:00:00','2015-11-20 00:00:00');</v>
      </c>
      <c r="BG1366" s="6" t="str">
        <f t="shared" si="435"/>
        <v>insert into servicios_comentarios (comentario, id_admin, id_estatus, created_at, updated_at) values('CLASE 30, ANTERIORIDAD RECIBIDA EL 6/06/16; CONTESTADOS 08/08/2016, EL 28 FEB. 2017 SE NIEGA EL REGISTRO DE MARCA, CONCEDIDO 20/09/2018',1,1365,'2015-11-20 00:00:00','2015-11-20 00:00:00');</v>
      </c>
      <c r="BH1366" s="6" t="str">
        <f t="shared" si="436"/>
        <v>insert into servicios_comentarios (comentario, id_admin, id_estatus, created_at, updated_at) values('615 4880961',1,1365,'2015-11-20 00:00:00','2015-11-20 00:00:00');</v>
      </c>
      <c r="BI1366" s="137" t="str">
        <f t="shared" si="437"/>
        <v>update bitacoras_estatus set comprobacion_uso = 1, id_estatus=10 where id=1365;</v>
      </c>
      <c r="BJ1366" s="137" t="str">
        <f t="shared" si="438"/>
        <v>update bitacoras_estatus set numero_expediente = '1682633', numero_registro = '1925605', id_estatus = 10, fecha_inicio = '2015-11-20', fecha_vencimiento ='2025-11-20', created_at ='2015-11-20 00:00:00', updated_at ='2015-11-20 00:00:00', id_clase=30, id_marca=1495, id_cliente=1050, vigencia = 1 where id =1365;</v>
      </c>
      <c r="BK1366" s="137" t="str">
        <f t="shared" si="439"/>
        <v>update bitacoras_estatus set id_estatus = 10 where id =1365;</v>
      </c>
    </row>
    <row r="1367" spans="1:63" ht="66">
      <c r="A1367" s="3">
        <v>754857</v>
      </c>
      <c r="B1367" s="6">
        <v>944200</v>
      </c>
      <c r="C1367" s="6">
        <f>IF(Tabla1[[#This Row],[No. REG.]]="","",1)</f>
        <v>1</v>
      </c>
      <c r="D1367" s="3" t="s">
        <v>46</v>
      </c>
      <c r="E1367" s="3">
        <f>IF(Tabla1[[#This Row],[STATUS]]="","",VLOOKUP(D1367,Estatus!$A$2:$B$13,2,0))</f>
        <v>10</v>
      </c>
      <c r="F1367" s="3">
        <f>IF(Tabla1[[#This Row],[STATUS]]="","",VLOOKUP(D1367,Estatus!$A$2:$I$12,9,0))</f>
        <v>1</v>
      </c>
      <c r="G1367" s="17" t="s">
        <v>6701</v>
      </c>
      <c r="H1367" s="9">
        <v>42337</v>
      </c>
      <c r="I1367" s="81">
        <f t="shared" si="420"/>
        <v>2015</v>
      </c>
      <c r="J1367" s="81">
        <f t="shared" si="421"/>
        <v>11</v>
      </c>
      <c r="K1367" s="81">
        <f t="shared" si="422"/>
        <v>29</v>
      </c>
      <c r="L1367" s="81">
        <f t="shared" si="423"/>
        <v>11</v>
      </c>
      <c r="M1367" s="81">
        <f t="shared" si="424"/>
        <v>29</v>
      </c>
      <c r="N1367" s="81" t="str">
        <f t="shared" si="425"/>
        <v>'2015-11-29'</v>
      </c>
      <c r="O1367" s="81" t="str">
        <f t="shared" si="426"/>
        <v>'2015-11-29 00:00:00'</v>
      </c>
      <c r="P1367" s="9">
        <v>45990</v>
      </c>
      <c r="Q1367" s="81">
        <f t="shared" si="427"/>
        <v>2025</v>
      </c>
      <c r="R1367" s="81">
        <f t="shared" si="428"/>
        <v>11</v>
      </c>
      <c r="S1367" s="81">
        <f t="shared" si="429"/>
        <v>29</v>
      </c>
      <c r="T1367" s="81">
        <f t="shared" si="430"/>
        <v>11</v>
      </c>
      <c r="U1367" s="81">
        <f t="shared" si="431"/>
        <v>29</v>
      </c>
      <c r="V1367" s="81" t="str">
        <f t="shared" si="432"/>
        <v>'2025-11-29'</v>
      </c>
      <c r="W1367" s="81"/>
      <c r="X1367" s="81" t="str">
        <f t="shared" si="433"/>
        <v>null</v>
      </c>
      <c r="Y1367" s="6" t="s">
        <v>1697</v>
      </c>
      <c r="Z1367" s="123">
        <f>IFERROR(IF(Y1367="","null",VLOOKUP(Y1367,Marcas!$A$2:$C$2024,2,0)),"")</f>
        <v>1145</v>
      </c>
      <c r="AA1367" s="6" t="s">
        <v>1697</v>
      </c>
      <c r="AB1367" s="6">
        <f>IFERROR(IF(AA1367="","",IF(AA1367="EMPORIO LEGAL",1,VLOOKUP(AA1367,Clientes!$A$2:$B$1190,2,0))),"")</f>
        <v>812</v>
      </c>
      <c r="AC1367" s="6">
        <f>IFERROR(IF(Tabla1[[#This Row],[id_control]]="null","",VLOOKUP(CONCATENATE(Tabla1[[#This Row],[CLIENTE]],"-",Tabla1[[#This Row],[id_control]]),Hoja1!$C$2:$D$1994,2,0)),"")</f>
        <v>1367</v>
      </c>
      <c r="AD1367" s="6" t="s">
        <v>1698</v>
      </c>
      <c r="AE1367" s="6"/>
      <c r="AF1367" s="6"/>
      <c r="AG1367" s="6"/>
      <c r="AH1367" s="6"/>
      <c r="AI1367" s="6"/>
      <c r="AJ1367" s="6"/>
      <c r="AK1367" s="6"/>
      <c r="AL1367" s="8">
        <v>4198080</v>
      </c>
      <c r="AM1367" s="6"/>
      <c r="AN1367" s="6"/>
      <c r="AO1367" s="6"/>
      <c r="AP1367" s="6"/>
      <c r="AQ1367" s="6" t="s">
        <v>6702</v>
      </c>
      <c r="AR1367" s="6"/>
      <c r="AS1367" s="6"/>
      <c r="AT1367" s="6"/>
      <c r="AU1367" s="6"/>
      <c r="AV1367" s="6" t="s">
        <v>1700</v>
      </c>
      <c r="AW1367" s="11" t="s">
        <v>1701</v>
      </c>
      <c r="AX1367" s="6"/>
      <c r="AY1367" s="6"/>
      <c r="AZ1367" s="6"/>
      <c r="BA1367" s="6"/>
      <c r="BB1367" s="6"/>
      <c r="BC1367" s="6"/>
      <c r="BD1367" s="6" t="s">
        <v>1699</v>
      </c>
      <c r="BE1367" s="8">
        <v>1366</v>
      </c>
      <c r="BF1367" s="6" t="str">
        <f t="shared" si="434"/>
        <v>insert into bitacoras_estatus (numero_expediente, numero_registro, representante, fecha_inicio, fecha_vencimiento, id_cliente, id_admin, id_bitacoras_estatus, id_estatus, id_clase, id_marca, created_at, updated_at) values('754857','944200','ROGELIO CANO DÍAZ, ELISANDRO PAYAN','2015-11-29','2025-11-29','812','2','1','1',null,1145,'2015-11-29 00:00:00','2015-11-29 00:00:00');</v>
      </c>
      <c r="BG1367" s="6" t="str">
        <f t="shared" si="435"/>
        <v>insert into servicios_comentarios (comentario, id_admin, id_estatus, created_at, updated_at) values('COMPROBACION DE USO DE MARCA RECIBIDA 28/07/02011. Renovación enviada el 12 de Marzo 2015 CONTESTACION DE REQUISITOS CON RENOVACION CON FECHA 05/08/15, RENOVACION ACEPTADA EL 12/1/2016',1,1366,'2015-11-29 00:00:00','2015-11-29 00:00:00');</v>
      </c>
      <c r="BH1367" s="6" t="str">
        <f t="shared" si="436"/>
        <v>insert into servicios_comentarios (comentario, id_admin, id_estatus, created_at, updated_at) values('419-8080 CEL 427 2587',1,1366,'2015-11-29 00:00:00','2015-11-29 00:00:00');</v>
      </c>
      <c r="BI1367" s="137" t="str">
        <f t="shared" si="437"/>
        <v>update bitacoras_estatus set comprobacion_uso = 1, id_estatus=10 where id=1366;</v>
      </c>
      <c r="BJ1367" s="137" t="str">
        <f t="shared" si="438"/>
        <v>update bitacoras_estatus set numero_expediente = '754857', numero_registro = '944200', id_estatus = 10, fecha_inicio = '2015-11-29', fecha_vencimiento ='2025-11-29', created_at ='2015-11-29 00:00:00', updated_at ='2015-11-29 00:00:00', id_clase=null, id_marca=1145, id_cliente=812, vigencia = 1 where id =1366;</v>
      </c>
      <c r="BK1367" s="137" t="str">
        <f t="shared" si="439"/>
        <v>update bitacoras_estatus set id_estatus = 10 where id =1366;</v>
      </c>
    </row>
    <row r="1368" spans="1:63" ht="27">
      <c r="A1368" s="3">
        <v>1688482</v>
      </c>
      <c r="B1368" s="3">
        <v>1643227</v>
      </c>
      <c r="C1368" s="3">
        <f>IF(Tabla1[[#This Row],[No. REG.]]="","",1)</f>
        <v>1</v>
      </c>
      <c r="D1368" s="3" t="s">
        <v>46</v>
      </c>
      <c r="E1368" s="3">
        <f>IF(Tabla1[[#This Row],[STATUS]]="","",VLOOKUP(D1368,Estatus!$A$2:$B$13,2,0))</f>
        <v>10</v>
      </c>
      <c r="F1368" s="3">
        <f>IF(Tabla1[[#This Row],[STATUS]]="","",VLOOKUP(D1368,Estatus!$A$2:$I$12,9,0))</f>
        <v>1</v>
      </c>
      <c r="G1368" s="12" t="s">
        <v>6703</v>
      </c>
      <c r="H1368" s="7">
        <v>42342</v>
      </c>
      <c r="I1368" s="80">
        <f t="shared" si="420"/>
        <v>2015</v>
      </c>
      <c r="J1368" s="80">
        <f t="shared" si="421"/>
        <v>12</v>
      </c>
      <c r="K1368" s="80">
        <f t="shared" si="422"/>
        <v>4</v>
      </c>
      <c r="L1368" s="80">
        <f t="shared" si="423"/>
        <v>12</v>
      </c>
      <c r="M1368" s="80" t="str">
        <f t="shared" si="424"/>
        <v>04</v>
      </c>
      <c r="N1368" s="80" t="str">
        <f t="shared" si="425"/>
        <v>'2015-12-04'</v>
      </c>
      <c r="O1368" s="80" t="str">
        <f t="shared" si="426"/>
        <v>'2015-12-04 00:00:00'</v>
      </c>
      <c r="P1368" s="7">
        <v>45995</v>
      </c>
      <c r="Q1368" s="80">
        <f t="shared" si="427"/>
        <v>2025</v>
      </c>
      <c r="R1368" s="80">
        <f t="shared" si="428"/>
        <v>12</v>
      </c>
      <c r="S1368" s="80">
        <f t="shared" si="429"/>
        <v>4</v>
      </c>
      <c r="T1368" s="80">
        <f t="shared" si="430"/>
        <v>12</v>
      </c>
      <c r="U1368" s="80" t="str">
        <f t="shared" si="431"/>
        <v>04</v>
      </c>
      <c r="V1368" s="80" t="str">
        <f t="shared" si="432"/>
        <v>'2025-12-04'</v>
      </c>
      <c r="W1368" s="80">
        <v>9</v>
      </c>
      <c r="X1368" s="80">
        <f t="shared" si="433"/>
        <v>9</v>
      </c>
      <c r="Y1368" s="3" t="s">
        <v>6704</v>
      </c>
      <c r="Z1368" s="124">
        <f>IFERROR(IF(Y1368="","null",VLOOKUP(Y1368,Marcas!$A$2:$C$2024,2,0)),"")</f>
        <v>437</v>
      </c>
      <c r="AA1368" s="3" t="s">
        <v>2436</v>
      </c>
      <c r="AB1368" s="3">
        <f>IFERROR(IF(AA1368="","",IF(AA1368="EMPORIO LEGAL",1,VLOOKUP(AA1368,Clientes!$A$2:$B$1190,2,0))),"")</f>
        <v>677</v>
      </c>
      <c r="AC1368" s="3">
        <f>IFERROR(IF(Tabla1[[#This Row],[id_control]]="null","",VLOOKUP(CONCATENATE(Tabla1[[#This Row],[CLIENTE]],"-",Tabla1[[#This Row],[id_control]]),Hoja1!$C$2:$D$1994,2,0)),"")</f>
        <v>1368</v>
      </c>
      <c r="AD1368" s="3" t="s">
        <v>6705</v>
      </c>
      <c r="AE1368" s="3"/>
      <c r="AF1368" s="3"/>
      <c r="AG1368" s="3"/>
      <c r="AH1368" s="3"/>
      <c r="AI1368" s="3"/>
      <c r="AJ1368" s="3"/>
      <c r="AK1368" s="3"/>
      <c r="AL1368" s="3">
        <v>61424761221</v>
      </c>
      <c r="AM1368" s="8"/>
      <c r="AN1368" s="8"/>
      <c r="AO1368" s="8"/>
      <c r="AP1368" s="8"/>
      <c r="AQ1368" s="8"/>
      <c r="AR1368" s="8"/>
      <c r="AS1368" s="8"/>
      <c r="AT1368" s="8"/>
      <c r="AU1368" s="8"/>
      <c r="AV1368" s="8" t="s">
        <v>6706</v>
      </c>
      <c r="AW1368" s="8"/>
      <c r="AX1368" s="8"/>
      <c r="AY1368" s="8"/>
      <c r="AZ1368" s="8"/>
      <c r="BA1368" s="8"/>
      <c r="BB1368" s="8"/>
      <c r="BC1368" s="8"/>
      <c r="BD1368" s="8">
        <v>61424761221</v>
      </c>
      <c r="BE1368" s="8">
        <v>1367</v>
      </c>
      <c r="BF1368" s="6" t="str">
        <f t="shared" si="434"/>
        <v>insert into bitacoras_estatus (numero_expediente, numero_registro, representante, fecha_inicio, fecha_vencimiento, id_cliente, id_admin, id_bitacoras_estatus, id_estatus, id_clase, id_marca, created_at, updated_at) values('1688482','1643227','MILTON CHAVEZ','2015-12-04','2025-12-04','677','2','1','1',9,437,'2015-12-04 00:00:00','2015-12-04 00:00:00');</v>
      </c>
      <c r="BG1368" s="6" t="str">
        <f t="shared" si="435"/>
        <v>insert into servicios_comentarios (comentario, id_admin, id_estatus, created_at, updated_at) values('CLASE 9 TITULO RECIBIDO 06/07/16 TITULO ENTREGADO 26/7/2016',1,1367,'2015-12-04 00:00:00','2015-12-04 00:00:00');</v>
      </c>
      <c r="BH1368" s="6" t="str">
        <f t="shared" si="436"/>
        <v>insert into servicios_comentarios (comentario, id_admin, id_estatus, created_at, updated_at) values('61424761221',1,1367,'2015-12-04 00:00:00','2015-12-04 00:00:00');</v>
      </c>
      <c r="BI1368" s="137" t="str">
        <f t="shared" si="437"/>
        <v>update bitacoras_estatus set comprobacion_uso = 1, id_estatus=10 where id=1367;</v>
      </c>
      <c r="BJ1368" s="137" t="str">
        <f t="shared" si="438"/>
        <v>update bitacoras_estatus set numero_expediente = '1688482', numero_registro = '1643227', id_estatus = 10, fecha_inicio = '2015-12-04', fecha_vencimiento ='2025-12-04', created_at ='2015-12-04 00:00:00', updated_at ='2015-12-04 00:00:00', id_clase=9, id_marca=437, id_cliente=677, vigencia = 1 where id =1367;</v>
      </c>
      <c r="BK1368" s="137" t="str">
        <f t="shared" si="439"/>
        <v>update bitacoras_estatus set id_estatus = 10 where id =1367;</v>
      </c>
    </row>
    <row r="1369" spans="1:63" ht="40">
      <c r="A1369" s="8">
        <v>1688490</v>
      </c>
      <c r="B1369" s="3">
        <v>1620705</v>
      </c>
      <c r="C1369" s="3">
        <f>IF(Tabla1[[#This Row],[No. REG.]]="","",1)</f>
        <v>1</v>
      </c>
      <c r="D1369" s="3" t="s">
        <v>46</v>
      </c>
      <c r="E1369" s="3">
        <f>IF(Tabla1[[#This Row],[STATUS]]="","",VLOOKUP(D1369,Estatus!$A$2:$B$13,2,0))</f>
        <v>10</v>
      </c>
      <c r="F1369" s="3">
        <f>IF(Tabla1[[#This Row],[STATUS]]="","",VLOOKUP(D1369,Estatus!$A$2:$I$12,9,0))</f>
        <v>1</v>
      </c>
      <c r="G1369" s="12" t="s">
        <v>6707</v>
      </c>
      <c r="H1369" s="7">
        <v>42342</v>
      </c>
      <c r="I1369" s="80">
        <f t="shared" si="420"/>
        <v>2015</v>
      </c>
      <c r="J1369" s="80">
        <f t="shared" si="421"/>
        <v>12</v>
      </c>
      <c r="K1369" s="80">
        <f t="shared" si="422"/>
        <v>4</v>
      </c>
      <c r="L1369" s="80">
        <f t="shared" si="423"/>
        <v>12</v>
      </c>
      <c r="M1369" s="80" t="str">
        <f t="shared" si="424"/>
        <v>04</v>
      </c>
      <c r="N1369" s="80" t="str">
        <f t="shared" si="425"/>
        <v>'2015-12-04'</v>
      </c>
      <c r="O1369" s="80" t="str">
        <f t="shared" si="426"/>
        <v>'2015-12-04 00:00:00'</v>
      </c>
      <c r="P1369" s="7">
        <v>45995</v>
      </c>
      <c r="Q1369" s="80">
        <f t="shared" si="427"/>
        <v>2025</v>
      </c>
      <c r="R1369" s="80">
        <f t="shared" si="428"/>
        <v>12</v>
      </c>
      <c r="S1369" s="80">
        <f t="shared" si="429"/>
        <v>4</v>
      </c>
      <c r="T1369" s="80">
        <f t="shared" si="430"/>
        <v>12</v>
      </c>
      <c r="U1369" s="80" t="str">
        <f t="shared" si="431"/>
        <v>04</v>
      </c>
      <c r="V1369" s="80" t="str">
        <f t="shared" si="432"/>
        <v>'2025-12-04'</v>
      </c>
      <c r="W1369" s="80"/>
      <c r="X1369" s="80" t="str">
        <f t="shared" si="433"/>
        <v>null</v>
      </c>
      <c r="Y1369" s="3" t="s">
        <v>3348</v>
      </c>
      <c r="Z1369" s="124">
        <f>IFERROR(IF(Y1369="","null",VLOOKUP(Y1369,Marcas!$A$2:$C$2024,2,0)),"")</f>
        <v>673</v>
      </c>
      <c r="AA1369" s="3" t="s">
        <v>3348</v>
      </c>
      <c r="AB1369" s="3">
        <f>IFERROR(IF(AA1369="","",IF(AA1369="EMPORIO LEGAL",1,VLOOKUP(AA1369,Clientes!$A$2:$B$1190,2,0))),"")</f>
        <v>484</v>
      </c>
      <c r="AC1369" s="3">
        <f>IFERROR(IF(Tabla1[[#This Row],[id_control]]="null","",VLOOKUP(CONCATENATE(Tabla1[[#This Row],[CLIENTE]],"-",Tabla1[[#This Row],[id_control]]),Hoja1!$C$2:$D$1994,2,0)),"")</f>
        <v>631</v>
      </c>
      <c r="AD1369" s="3" t="s">
        <v>3349</v>
      </c>
      <c r="AE1369" s="3"/>
      <c r="AF1369" s="3"/>
      <c r="AG1369" s="3"/>
      <c r="AH1369" s="3"/>
      <c r="AI1369" s="3"/>
      <c r="AJ1369" s="3"/>
      <c r="AK1369" s="3"/>
      <c r="AL1369" s="3">
        <v>6142202508</v>
      </c>
      <c r="AM1369" s="8"/>
      <c r="AN1369" s="8"/>
      <c r="AO1369" s="8"/>
      <c r="AP1369" s="8"/>
      <c r="AQ1369" s="8"/>
      <c r="AR1369" s="8"/>
      <c r="AS1369" s="8"/>
      <c r="AT1369" s="8"/>
      <c r="AU1369" s="8"/>
      <c r="AV1369" s="8" t="s">
        <v>6708</v>
      </c>
      <c r="AW1369" s="8"/>
      <c r="AX1369" s="8"/>
      <c r="AY1369" s="8"/>
      <c r="AZ1369" s="8"/>
      <c r="BA1369" s="8"/>
      <c r="BB1369" s="8"/>
      <c r="BC1369" s="8"/>
      <c r="BD1369" s="8">
        <v>6142202508</v>
      </c>
      <c r="BE1369" s="8">
        <v>1368</v>
      </c>
      <c r="BF1369" s="6" t="str">
        <f t="shared" si="434"/>
        <v>insert into bitacoras_estatus (numero_expediente, numero_registro, representante, fecha_inicio, fecha_vencimiento, id_cliente, id_admin, id_bitacoras_estatus, id_estatus, id_clase, id_marca, created_at, updated_at) values('1688490','1620705','HH CONSULTORES S.C.','2015-12-04','2025-12-04','484','2','1','1',null,673,'2015-12-04 00:00:00','2015-12-04 00:00:00');</v>
      </c>
      <c r="BG1369" s="6" t="str">
        <f t="shared" si="435"/>
        <v>insert into servicios_comentarios (comentario, id_admin, id_estatus, created_at, updated_at) values('CL 45 TITULO RECIBIDO 21/06/16 TITULO ENTREGADO 29/06/16 Y PAGADO EL 9 DE DIC 2016',1,1368,'2015-12-04 00:00:00','2015-12-04 00:00:00');</v>
      </c>
      <c r="BH1369" s="6" t="str">
        <f t="shared" si="436"/>
        <v>insert into servicios_comentarios (comentario, id_admin, id_estatus, created_at, updated_at) values('6142202508',1,1368,'2015-12-04 00:00:00','2015-12-04 00:00:00');</v>
      </c>
      <c r="BI1369" s="137" t="str">
        <f t="shared" si="437"/>
        <v>update bitacoras_estatus set comprobacion_uso = 1, id_estatus=10 where id=1368;</v>
      </c>
      <c r="BJ1369" s="137" t="str">
        <f t="shared" si="438"/>
        <v>update bitacoras_estatus set numero_expediente = '1688490', numero_registro = '1620705', id_estatus = 10, fecha_inicio = '2015-12-04', fecha_vencimiento ='2025-12-04', created_at ='2015-12-04 00:00:00', updated_at ='2015-12-04 00:00:00', id_clase=null, id_marca=673, id_cliente=484, vigencia = 1 where id =1368;</v>
      </c>
      <c r="BK1369" s="137" t="str">
        <f t="shared" si="439"/>
        <v>update bitacoras_estatus set id_estatus = 10 where id =1368;</v>
      </c>
    </row>
    <row r="1370" spans="1:63" ht="40">
      <c r="A1370" s="3">
        <v>1688483</v>
      </c>
      <c r="B1370" s="3"/>
      <c r="C1370" s="3" t="str">
        <f>IF(Tabla1[[#This Row],[No. REG.]]="","",1)</f>
        <v/>
      </c>
      <c r="D1370" s="3" t="s">
        <v>34</v>
      </c>
      <c r="E1370" s="3">
        <f>IF(Tabla1[[#This Row],[STATUS]]="","",VLOOKUP(D1370,Estatus!$A$2:$B$13,2,0))</f>
        <v>5</v>
      </c>
      <c r="F1370" s="3">
        <f>IF(Tabla1[[#This Row],[STATUS]]="","",VLOOKUP(D1370,Estatus!$A$2:$I$12,9,0))</f>
        <v>0</v>
      </c>
      <c r="G1370" s="12" t="s">
        <v>6709</v>
      </c>
      <c r="H1370" s="7">
        <v>42342</v>
      </c>
      <c r="I1370" s="80">
        <f t="shared" si="420"/>
        <v>2015</v>
      </c>
      <c r="J1370" s="80">
        <f t="shared" si="421"/>
        <v>12</v>
      </c>
      <c r="K1370" s="80">
        <f t="shared" si="422"/>
        <v>4</v>
      </c>
      <c r="L1370" s="80">
        <f t="shared" si="423"/>
        <v>12</v>
      </c>
      <c r="M1370" s="80" t="str">
        <f t="shared" si="424"/>
        <v>04</v>
      </c>
      <c r="N1370" s="80" t="str">
        <f t="shared" si="425"/>
        <v>'2015-12-04'</v>
      </c>
      <c r="O1370" s="80" t="str">
        <f t="shared" si="426"/>
        <v>'2015-12-04 00:00:00'</v>
      </c>
      <c r="P1370" s="7">
        <v>45995</v>
      </c>
      <c r="Q1370" s="80">
        <f t="shared" si="427"/>
        <v>2025</v>
      </c>
      <c r="R1370" s="80">
        <f t="shared" si="428"/>
        <v>12</v>
      </c>
      <c r="S1370" s="80">
        <f t="shared" si="429"/>
        <v>4</v>
      </c>
      <c r="T1370" s="80">
        <f t="shared" si="430"/>
        <v>12</v>
      </c>
      <c r="U1370" s="80" t="str">
        <f t="shared" si="431"/>
        <v>04</v>
      </c>
      <c r="V1370" s="80" t="str">
        <f t="shared" si="432"/>
        <v>'2025-12-04'</v>
      </c>
      <c r="W1370" s="80">
        <v>9</v>
      </c>
      <c r="X1370" s="80">
        <f t="shared" si="433"/>
        <v>9</v>
      </c>
      <c r="Y1370" s="3" t="s">
        <v>6710</v>
      </c>
      <c r="Z1370" s="124">
        <f>IFERROR(IF(Y1370="","null",VLOOKUP(Y1370,Marcas!$A$2:$C$2024,2,0)),"")</f>
        <v>793</v>
      </c>
      <c r="AA1370" s="3" t="s">
        <v>2436</v>
      </c>
      <c r="AB1370" s="3">
        <f>IFERROR(IF(AA1370="","",IF(AA1370="EMPORIO LEGAL",1,VLOOKUP(AA1370,Clientes!$A$2:$B$1190,2,0))),"")</f>
        <v>677</v>
      </c>
      <c r="AC1370" s="3">
        <f>IFERROR(IF(Tabla1[[#This Row],[id_control]]="null","",VLOOKUP(CONCATENATE(Tabla1[[#This Row],[CLIENTE]],"-",Tabla1[[#This Row],[id_control]]),Hoja1!$C$2:$D$1994,2,0)),"")</f>
        <v>1370</v>
      </c>
      <c r="AD1370" s="3" t="s">
        <v>6705</v>
      </c>
      <c r="AE1370" s="3"/>
      <c r="AF1370" s="3"/>
      <c r="AG1370" s="3"/>
      <c r="AH1370" s="3"/>
      <c r="AI1370" s="3"/>
      <c r="AJ1370" s="3"/>
      <c r="AK1370" s="3"/>
      <c r="AL1370" s="3">
        <v>6142476121</v>
      </c>
      <c r="AM1370" s="8"/>
      <c r="AN1370" s="8"/>
      <c r="AO1370" s="8"/>
      <c r="AP1370" s="8"/>
      <c r="AQ1370" s="8"/>
      <c r="AR1370" s="8"/>
      <c r="AS1370" s="8"/>
      <c r="AT1370" s="8"/>
      <c r="AU1370" s="8"/>
      <c r="AV1370" s="8" t="s">
        <v>6706</v>
      </c>
      <c r="AW1370" s="8"/>
      <c r="AX1370" s="8"/>
      <c r="AY1370" s="8"/>
      <c r="AZ1370" s="8"/>
      <c r="BA1370" s="8"/>
      <c r="BB1370" s="8"/>
      <c r="BC1370" s="8"/>
      <c r="BD1370" s="8">
        <v>6142476121</v>
      </c>
      <c r="BE1370" s="8">
        <v>1369</v>
      </c>
      <c r="BF1370" s="6" t="str">
        <f t="shared" si="434"/>
        <v>insert into bitacoras_estatus (numero_expediente, numero_registro, representante, fecha_inicio, fecha_vencimiento, id_cliente, id_admin, id_bitacoras_estatus, id_estatus, id_clase, id_marca, created_at, updated_at) values('1688483','','MILTON CHAVEZ','2015-12-04','2025-12-04','677','2','1','1',9,793,'2015-12-04 00:00:00','2015-12-04 00:00:00');</v>
      </c>
      <c r="BG1370" s="6" t="str">
        <f t="shared" si="435"/>
        <v>insert into servicios_comentarios (comentario, id_admin, id_estatus, created_at, updated_at) values('CLASE 9 ANTERIORIDAD RECIBIDA EL 18/05/16; PRESENTACÓN DE CONTESTACIÓN 19/07/2016, NEGATIVA 20/09/2016',1,1369,'2015-12-04 00:00:00','2015-12-04 00:00:00');</v>
      </c>
      <c r="BH1370" s="6" t="str">
        <f t="shared" si="436"/>
        <v>insert into servicios_comentarios (comentario, id_admin, id_estatus, created_at, updated_at) values('6142476121',1,1369,'2015-12-04 00:00:00','2015-12-04 00:00:00');</v>
      </c>
      <c r="BI1370" s="137" t="str">
        <f t="shared" si="437"/>
        <v>update bitacoras_estatus set comprobacion_uso = 1, id_estatus=5 where id=1369;</v>
      </c>
      <c r="BJ1370" s="137" t="str">
        <f t="shared" si="438"/>
        <v>update bitacoras_estatus set numero_expediente = '1688483', numero_registro = '', id_estatus = 5, fecha_inicio = '2015-12-04', fecha_vencimiento ='2025-12-04', created_at ='2015-12-04 00:00:00', updated_at ='2015-12-04 00:00:00', id_clase=9, id_marca=793, id_cliente=677, vigencia = 0 where id =1369;</v>
      </c>
      <c r="BK1370" s="137" t="str">
        <f t="shared" si="439"/>
        <v>update bitacoras_estatus set id_estatus = 5 where id =1369;</v>
      </c>
    </row>
    <row r="1371" spans="1:63" ht="53">
      <c r="A1371" s="3">
        <v>1688486</v>
      </c>
      <c r="B1371" s="3"/>
      <c r="C1371" s="3" t="str">
        <f>IF(Tabla1[[#This Row],[No. REG.]]="","",1)</f>
        <v/>
      </c>
      <c r="D1371" s="3" t="s">
        <v>8681</v>
      </c>
      <c r="E1371" s="3">
        <f>IF(Tabla1[[#This Row],[STATUS]]="","",VLOOKUP(D1371,Estatus!$A$2:$B$13,2,0))</f>
        <v>8</v>
      </c>
      <c r="F1371" s="3">
        <f>IF(Tabla1[[#This Row],[STATUS]]="","",VLOOKUP(D1371,Estatus!$A$2:$I$12,9,0))</f>
        <v>1</v>
      </c>
      <c r="G1371" s="12" t="s">
        <v>6711</v>
      </c>
      <c r="H1371" s="7">
        <v>42342</v>
      </c>
      <c r="I1371" s="80">
        <f t="shared" si="420"/>
        <v>2015</v>
      </c>
      <c r="J1371" s="80">
        <f t="shared" si="421"/>
        <v>12</v>
      </c>
      <c r="K1371" s="80">
        <f t="shared" si="422"/>
        <v>4</v>
      </c>
      <c r="L1371" s="80">
        <f t="shared" si="423"/>
        <v>12</v>
      </c>
      <c r="M1371" s="80" t="str">
        <f t="shared" si="424"/>
        <v>04</v>
      </c>
      <c r="N1371" s="80" t="str">
        <f t="shared" si="425"/>
        <v>'2015-12-04'</v>
      </c>
      <c r="O1371" s="80" t="str">
        <f t="shared" si="426"/>
        <v>'2015-12-04 00:00:00'</v>
      </c>
      <c r="P1371" s="7">
        <v>45995</v>
      </c>
      <c r="Q1371" s="80">
        <f t="shared" si="427"/>
        <v>2025</v>
      </c>
      <c r="R1371" s="80">
        <f t="shared" si="428"/>
        <v>12</v>
      </c>
      <c r="S1371" s="80">
        <f t="shared" si="429"/>
        <v>4</v>
      </c>
      <c r="T1371" s="80">
        <f t="shared" si="430"/>
        <v>12</v>
      </c>
      <c r="U1371" s="80" t="str">
        <f t="shared" si="431"/>
        <v>04</v>
      </c>
      <c r="V1371" s="80" t="str">
        <f t="shared" si="432"/>
        <v>'2025-12-04'</v>
      </c>
      <c r="W1371" s="80"/>
      <c r="X1371" s="80" t="str">
        <f t="shared" si="433"/>
        <v>null</v>
      </c>
      <c r="Y1371" s="3" t="s">
        <v>6553</v>
      </c>
      <c r="Z1371" s="124">
        <f>IFERROR(IF(Y1371="","null",VLOOKUP(Y1371,Marcas!$A$2:$C$2024,2,0)),"")</f>
        <v>813</v>
      </c>
      <c r="AA1371" s="3" t="s">
        <v>6712</v>
      </c>
      <c r="AB1371" s="3">
        <f>IFERROR(IF(AA1371="","",IF(AA1371="EMPORIO LEGAL",1,VLOOKUP(AA1371,Clientes!$A$2:$B$1190,2,0))),"")</f>
        <v>130</v>
      </c>
      <c r="AC1371" s="3">
        <f>IFERROR(IF(Tabla1[[#This Row],[id_control]]="null","",VLOOKUP(CONCATENATE(Tabla1[[#This Row],[CLIENTE]],"-",Tabla1[[#This Row],[id_control]]),Hoja1!$C$2:$D$1994,2,0)),"")</f>
        <v>1371</v>
      </c>
      <c r="AD1371" s="3" t="s">
        <v>6554</v>
      </c>
      <c r="AE1371" s="3"/>
      <c r="AF1371" s="3"/>
      <c r="AG1371" s="3"/>
      <c r="AH1371" s="3"/>
      <c r="AI1371" s="3"/>
      <c r="AJ1371" s="3"/>
      <c r="AK1371" s="3"/>
      <c r="AL1371" s="3">
        <v>6141684035</v>
      </c>
      <c r="AM1371" s="8"/>
      <c r="AN1371" s="8"/>
      <c r="AO1371" s="8"/>
      <c r="AP1371" s="8"/>
      <c r="AQ1371" s="8"/>
      <c r="AR1371" s="8"/>
      <c r="AS1371" s="8"/>
      <c r="AT1371" s="8"/>
      <c r="AU1371" s="8"/>
      <c r="AV1371" s="8" t="s">
        <v>6713</v>
      </c>
      <c r="AW1371" s="8"/>
      <c r="AX1371" s="8"/>
      <c r="AY1371" s="8"/>
      <c r="AZ1371" s="8"/>
      <c r="BA1371" s="8"/>
      <c r="BB1371" s="8"/>
      <c r="BC1371" s="8"/>
      <c r="BD1371" s="8">
        <v>6141684035</v>
      </c>
      <c r="BE1371" s="8">
        <v>1370</v>
      </c>
      <c r="BF1371" s="6" t="str">
        <f t="shared" si="434"/>
        <v>insert into bitacoras_estatus (numero_expediente, numero_registro, representante, fecha_inicio, fecha_vencimiento, id_cliente, id_admin, id_bitacoras_estatus, id_estatus, id_clase, id_marca, created_at, updated_at) values('1688486','','EDNA GUADALUPE FLORES','2015-12-04','2025-12-04','130','2','1','1',null,813,'2015-12-04 00:00:00','2015-12-04 00:00:00');</v>
      </c>
      <c r="BG1371" s="6" t="str">
        <f t="shared" si="435"/>
        <v>insert into servicios_comentarios (comentario, id_admin, id_estatus, created_at, updated_at) values('CL 43 RECIBIDA EL 7/4/16 ; CONTESTADA 4/6/16; ANTERIORIDAD RECIBIDA 18/05/16; CONTESTADA 19/07/2016. NOTIFICACION DE SUSP. TRAMITE RECIBIDO 17-OCT-2016',1,1370,'2015-12-04 00:00:00','2015-12-04 00:00:00');</v>
      </c>
      <c r="BH1371" s="6" t="str">
        <f t="shared" si="436"/>
        <v>insert into servicios_comentarios (comentario, id_admin, id_estatus, created_at, updated_at) values('6141684035',1,1370,'2015-12-04 00:00:00','2015-12-04 00:00:00');</v>
      </c>
      <c r="BI1371" s="137" t="str">
        <f t="shared" si="437"/>
        <v>update bitacoras_estatus set comprobacion_uso = 1, id_estatus=8 where id=1370;</v>
      </c>
      <c r="BJ1371" s="137" t="str">
        <f t="shared" si="438"/>
        <v>update bitacoras_estatus set numero_expediente = '1688486', numero_registro = '', id_estatus = 8, fecha_inicio = '2015-12-04', fecha_vencimiento ='2025-12-04', created_at ='2015-12-04 00:00:00', updated_at ='2015-12-04 00:00:00', id_clase=null, id_marca=813, id_cliente=130, vigencia = 1 where id =1370;</v>
      </c>
      <c r="BK1371" s="137" t="str">
        <f t="shared" si="439"/>
        <v>update bitacoras_estatus set id_estatus = 8 where id =1370;</v>
      </c>
    </row>
    <row r="1372" spans="1:63" ht="27">
      <c r="A1372" s="3">
        <v>1688496</v>
      </c>
      <c r="B1372" s="3">
        <v>1637335</v>
      </c>
      <c r="C1372" s="3">
        <f>IF(Tabla1[[#This Row],[No. REG.]]="","",1)</f>
        <v>1</v>
      </c>
      <c r="D1372" s="3" t="s">
        <v>46</v>
      </c>
      <c r="E1372" s="3">
        <f>IF(Tabla1[[#This Row],[STATUS]]="","",VLOOKUP(D1372,Estatus!$A$2:$B$13,2,0))</f>
        <v>10</v>
      </c>
      <c r="F1372" s="3">
        <f>IF(Tabla1[[#This Row],[STATUS]]="","",VLOOKUP(D1372,Estatus!$A$2:$I$12,9,0))</f>
        <v>1</v>
      </c>
      <c r="G1372" s="12" t="s">
        <v>6714</v>
      </c>
      <c r="H1372" s="7">
        <v>42342</v>
      </c>
      <c r="I1372" s="80">
        <f t="shared" si="420"/>
        <v>2015</v>
      </c>
      <c r="J1372" s="80">
        <f t="shared" si="421"/>
        <v>12</v>
      </c>
      <c r="K1372" s="80">
        <f t="shared" si="422"/>
        <v>4</v>
      </c>
      <c r="L1372" s="80">
        <f t="shared" si="423"/>
        <v>12</v>
      </c>
      <c r="M1372" s="80" t="str">
        <f t="shared" si="424"/>
        <v>04</v>
      </c>
      <c r="N1372" s="80" t="str">
        <f t="shared" si="425"/>
        <v>'2015-12-04'</v>
      </c>
      <c r="O1372" s="80" t="str">
        <f t="shared" si="426"/>
        <v>'2015-12-04 00:00:00'</v>
      </c>
      <c r="P1372" s="7">
        <v>45995</v>
      </c>
      <c r="Q1372" s="80">
        <f t="shared" si="427"/>
        <v>2025</v>
      </c>
      <c r="R1372" s="80">
        <f t="shared" si="428"/>
        <v>12</v>
      </c>
      <c r="S1372" s="80">
        <f t="shared" si="429"/>
        <v>4</v>
      </c>
      <c r="T1372" s="80">
        <f t="shared" si="430"/>
        <v>12</v>
      </c>
      <c r="U1372" s="80" t="str">
        <f t="shared" si="431"/>
        <v>04</v>
      </c>
      <c r="V1372" s="80" t="str">
        <f t="shared" si="432"/>
        <v>'2025-12-04'</v>
      </c>
      <c r="W1372" s="80">
        <v>9</v>
      </c>
      <c r="X1372" s="80">
        <f t="shared" si="433"/>
        <v>9</v>
      </c>
      <c r="Y1372" s="3" t="s">
        <v>2436</v>
      </c>
      <c r="Z1372" s="124">
        <f>IFERROR(IF(Y1372="","null",VLOOKUP(Y1372,Marcas!$A$2:$C$2024,2,0)),"")</f>
        <v>948</v>
      </c>
      <c r="AA1372" s="3" t="s">
        <v>2436</v>
      </c>
      <c r="AB1372" s="3">
        <f>IFERROR(IF(AA1372="","",IF(AA1372="EMPORIO LEGAL",1,VLOOKUP(AA1372,Clientes!$A$2:$B$1190,2,0))),"")</f>
        <v>677</v>
      </c>
      <c r="AC1372" s="3">
        <f>IFERROR(IF(Tabla1[[#This Row],[id_control]]="null","",VLOOKUP(CONCATENATE(Tabla1[[#This Row],[CLIENTE]],"-",Tabla1[[#This Row],[id_control]]),Hoja1!$C$2:$D$1994,2,0)),"")</f>
        <v>462</v>
      </c>
      <c r="AD1372" s="3" t="s">
        <v>6705</v>
      </c>
      <c r="AE1372" s="3"/>
      <c r="AF1372" s="3"/>
      <c r="AG1372" s="3"/>
      <c r="AH1372" s="3"/>
      <c r="AI1372" s="3"/>
      <c r="AJ1372" s="3"/>
      <c r="AK1372" s="3"/>
      <c r="AL1372" s="3">
        <v>6142476121</v>
      </c>
      <c r="AM1372" s="8"/>
      <c r="AN1372" s="8"/>
      <c r="AO1372" s="8"/>
      <c r="AP1372" s="8"/>
      <c r="AQ1372" s="8"/>
      <c r="AR1372" s="8"/>
      <c r="AS1372" s="8"/>
      <c r="AT1372" s="8"/>
      <c r="AU1372" s="8"/>
      <c r="AV1372" s="8" t="s">
        <v>6706</v>
      </c>
      <c r="AW1372" s="8"/>
      <c r="AX1372" s="8"/>
      <c r="AY1372" s="8"/>
      <c r="AZ1372" s="8"/>
      <c r="BA1372" s="8"/>
      <c r="BB1372" s="8"/>
      <c r="BC1372" s="8"/>
      <c r="BD1372" s="8">
        <v>6142476121</v>
      </c>
      <c r="BE1372" s="8">
        <v>1371</v>
      </c>
      <c r="BF1372" s="6" t="str">
        <f t="shared" si="434"/>
        <v>insert into bitacoras_estatus (numero_expediente, numero_registro, representante, fecha_inicio, fecha_vencimiento, id_cliente, id_admin, id_bitacoras_estatus, id_estatus, id_clase, id_marca, created_at, updated_at) values('1688496','1637335','MILTON CHAVEZ','2015-12-04','2025-12-04','677','2','1','1',9,948,'2015-12-04 00:00:00','2015-12-04 00:00:00');</v>
      </c>
      <c r="BG1372" s="6" t="str">
        <f t="shared" si="435"/>
        <v>insert into servicios_comentarios (comentario, id_admin, id_estatus, created_at, updated_at) values('CLASE 9 TITULO RECIBIDO 21/06/16 TITULO ENTREGADO 26/7/2016',1,1371,'2015-12-04 00:00:00','2015-12-04 00:00:00');</v>
      </c>
      <c r="BH1372" s="6" t="str">
        <f t="shared" si="436"/>
        <v>insert into servicios_comentarios (comentario, id_admin, id_estatus, created_at, updated_at) values('6142476121',1,1371,'2015-12-04 00:00:00','2015-12-04 00:00:00');</v>
      </c>
      <c r="BI1372" s="137" t="str">
        <f t="shared" si="437"/>
        <v>update bitacoras_estatus set comprobacion_uso = 1, id_estatus=10 where id=1371;</v>
      </c>
      <c r="BJ1372" s="137" t="str">
        <f t="shared" si="438"/>
        <v>update bitacoras_estatus set numero_expediente = '1688496', numero_registro = '1637335', id_estatus = 10, fecha_inicio = '2015-12-04', fecha_vencimiento ='2025-12-04', created_at ='2015-12-04 00:00:00', updated_at ='2015-12-04 00:00:00', id_clase=9, id_marca=948, id_cliente=677, vigencia = 1 where id =1371;</v>
      </c>
      <c r="BK1372" s="137" t="str">
        <f t="shared" si="439"/>
        <v>update bitacoras_estatus set id_estatus = 10 where id =1371;</v>
      </c>
    </row>
    <row r="1373" spans="1:63" ht="27">
      <c r="A1373" s="3">
        <v>1688489</v>
      </c>
      <c r="B1373" s="3">
        <v>1637333</v>
      </c>
      <c r="C1373" s="3">
        <f>IF(Tabla1[[#This Row],[No. REG.]]="","",1)</f>
        <v>1</v>
      </c>
      <c r="D1373" s="3" t="s">
        <v>46</v>
      </c>
      <c r="E1373" s="3">
        <f>IF(Tabla1[[#This Row],[STATUS]]="","",VLOOKUP(D1373,Estatus!$A$2:$B$13,2,0))</f>
        <v>10</v>
      </c>
      <c r="F1373" s="3">
        <f>IF(Tabla1[[#This Row],[STATUS]]="","",VLOOKUP(D1373,Estatus!$A$2:$I$12,9,0))</f>
        <v>1</v>
      </c>
      <c r="G1373" s="12" t="s">
        <v>6715</v>
      </c>
      <c r="H1373" s="7">
        <v>42342</v>
      </c>
      <c r="I1373" s="80">
        <f t="shared" si="420"/>
        <v>2015</v>
      </c>
      <c r="J1373" s="80">
        <f t="shared" si="421"/>
        <v>12</v>
      </c>
      <c r="K1373" s="80">
        <f t="shared" si="422"/>
        <v>4</v>
      </c>
      <c r="L1373" s="80">
        <f t="shared" si="423"/>
        <v>12</v>
      </c>
      <c r="M1373" s="80" t="str">
        <f t="shared" si="424"/>
        <v>04</v>
      </c>
      <c r="N1373" s="80" t="str">
        <f t="shared" si="425"/>
        <v>'2015-12-04'</v>
      </c>
      <c r="O1373" s="80" t="str">
        <f t="shared" si="426"/>
        <v>'2015-12-04 00:00:00'</v>
      </c>
      <c r="P1373" s="7">
        <v>45995</v>
      </c>
      <c r="Q1373" s="80">
        <f t="shared" si="427"/>
        <v>2025</v>
      </c>
      <c r="R1373" s="80">
        <f t="shared" si="428"/>
        <v>12</v>
      </c>
      <c r="S1373" s="80">
        <f t="shared" si="429"/>
        <v>4</v>
      </c>
      <c r="T1373" s="80">
        <f t="shared" si="430"/>
        <v>12</v>
      </c>
      <c r="U1373" s="80" t="str">
        <f t="shared" si="431"/>
        <v>04</v>
      </c>
      <c r="V1373" s="80" t="str">
        <f t="shared" si="432"/>
        <v>'2025-12-04'</v>
      </c>
      <c r="W1373" s="80">
        <v>35</v>
      </c>
      <c r="X1373" s="80">
        <f t="shared" si="433"/>
        <v>35</v>
      </c>
      <c r="Y1373" s="3" t="s">
        <v>2436</v>
      </c>
      <c r="Z1373" s="124">
        <f>IFERROR(IF(Y1373="","null",VLOOKUP(Y1373,Marcas!$A$2:$C$2024,2,0)),"")</f>
        <v>948</v>
      </c>
      <c r="AA1373" s="3" t="s">
        <v>2436</v>
      </c>
      <c r="AB1373" s="3">
        <f>IFERROR(IF(AA1373="","",IF(AA1373="EMPORIO LEGAL",1,VLOOKUP(AA1373,Clientes!$A$2:$B$1190,2,0))),"")</f>
        <v>677</v>
      </c>
      <c r="AC1373" s="3">
        <f>IFERROR(IF(Tabla1[[#This Row],[id_control]]="null","",VLOOKUP(CONCATENATE(Tabla1[[#This Row],[CLIENTE]],"-",Tabla1[[#This Row],[id_control]]),Hoja1!$C$2:$D$1994,2,0)),"")</f>
        <v>462</v>
      </c>
      <c r="AD1373" s="3" t="s">
        <v>6705</v>
      </c>
      <c r="AE1373" s="3"/>
      <c r="AF1373" s="3"/>
      <c r="AG1373" s="3"/>
      <c r="AH1373" s="3"/>
      <c r="AI1373" s="3"/>
      <c r="AJ1373" s="3"/>
      <c r="AK1373" s="3"/>
      <c r="AL1373" s="3">
        <v>6142476121</v>
      </c>
      <c r="AM1373" s="8"/>
      <c r="AN1373" s="8"/>
      <c r="AO1373" s="8"/>
      <c r="AP1373" s="8"/>
      <c r="AQ1373" s="8"/>
      <c r="AR1373" s="8"/>
      <c r="AS1373" s="8"/>
      <c r="AT1373" s="8"/>
      <c r="AU1373" s="8"/>
      <c r="AV1373" s="8" t="s">
        <v>6706</v>
      </c>
      <c r="AW1373" s="8"/>
      <c r="AX1373" s="8"/>
      <c r="AY1373" s="8"/>
      <c r="AZ1373" s="8"/>
      <c r="BA1373" s="8"/>
      <c r="BB1373" s="8"/>
      <c r="BC1373" s="8"/>
      <c r="BD1373" s="8">
        <v>6142476121</v>
      </c>
      <c r="BE1373" s="8">
        <v>1372</v>
      </c>
      <c r="BF1373" s="6" t="str">
        <f t="shared" si="434"/>
        <v>insert into bitacoras_estatus (numero_expediente, numero_registro, representante, fecha_inicio, fecha_vencimiento, id_cliente, id_admin, id_bitacoras_estatus, id_estatus, id_clase, id_marca, created_at, updated_at) values('1688489','1637333','MILTON CHAVEZ','2015-12-04','2025-12-04','677','2','1','1',35,948,'2015-12-04 00:00:00','2015-12-04 00:00:00');</v>
      </c>
      <c r="BG1373" s="6" t="str">
        <f t="shared" si="435"/>
        <v>insert into servicios_comentarios (comentario, id_admin, id_estatus, created_at, updated_at) values('CLASE 35 TITULO RECIBIDO 21/06/16 TITULO ENTREGADO 26/7/2016',1,1372,'2015-12-04 00:00:00','2015-12-04 00:00:00');</v>
      </c>
      <c r="BH1373" s="6" t="str">
        <f t="shared" si="436"/>
        <v>insert into servicios_comentarios (comentario, id_admin, id_estatus, created_at, updated_at) values('6142476121',1,1372,'2015-12-04 00:00:00','2015-12-04 00:00:00');</v>
      </c>
      <c r="BI1373" s="137" t="str">
        <f t="shared" si="437"/>
        <v>update bitacoras_estatus set comprobacion_uso = 1, id_estatus=10 where id=1372;</v>
      </c>
      <c r="BJ1373" s="137" t="str">
        <f t="shared" si="438"/>
        <v>update bitacoras_estatus set numero_expediente = '1688489', numero_registro = '1637333', id_estatus = 10, fecha_inicio = '2015-12-04', fecha_vencimiento ='2025-12-04', created_at ='2015-12-04 00:00:00', updated_at ='2015-12-04 00:00:00', id_clase=35, id_marca=948, id_cliente=677, vigencia = 1 where id =1372;</v>
      </c>
      <c r="BK1373" s="137" t="str">
        <f t="shared" si="439"/>
        <v>update bitacoras_estatus set id_estatus = 10 where id =1372;</v>
      </c>
    </row>
    <row r="1374" spans="1:63" ht="40">
      <c r="A1374" s="3">
        <v>1688484</v>
      </c>
      <c r="B1374" s="3"/>
      <c r="C1374" s="3" t="str">
        <f>IF(Tabla1[[#This Row],[No. REG.]]="","",1)</f>
        <v/>
      </c>
      <c r="D1374" s="3" t="s">
        <v>34</v>
      </c>
      <c r="E1374" s="3">
        <f>IF(Tabla1[[#This Row],[STATUS]]="","",VLOOKUP(D1374,Estatus!$A$2:$B$13,2,0))</f>
        <v>5</v>
      </c>
      <c r="F1374" s="3">
        <f>IF(Tabla1[[#This Row],[STATUS]]="","",VLOOKUP(D1374,Estatus!$A$2:$I$12,9,0))</f>
        <v>0</v>
      </c>
      <c r="G1374" s="12" t="s">
        <v>6716</v>
      </c>
      <c r="H1374" s="7">
        <v>42342</v>
      </c>
      <c r="I1374" s="80">
        <f t="shared" si="420"/>
        <v>2015</v>
      </c>
      <c r="J1374" s="80">
        <f t="shared" si="421"/>
        <v>12</v>
      </c>
      <c r="K1374" s="80">
        <f t="shared" si="422"/>
        <v>4</v>
      </c>
      <c r="L1374" s="80">
        <f t="shared" si="423"/>
        <v>12</v>
      </c>
      <c r="M1374" s="80" t="str">
        <f t="shared" si="424"/>
        <v>04</v>
      </c>
      <c r="N1374" s="80" t="str">
        <f t="shared" si="425"/>
        <v>'2015-12-04'</v>
      </c>
      <c r="O1374" s="80" t="str">
        <f t="shared" si="426"/>
        <v>'2015-12-04 00:00:00'</v>
      </c>
      <c r="P1374" s="7">
        <v>45995</v>
      </c>
      <c r="Q1374" s="80">
        <f t="shared" si="427"/>
        <v>2025</v>
      </c>
      <c r="R1374" s="80">
        <f t="shared" si="428"/>
        <v>12</v>
      </c>
      <c r="S1374" s="80">
        <f t="shared" si="429"/>
        <v>4</v>
      </c>
      <c r="T1374" s="80">
        <f t="shared" si="430"/>
        <v>12</v>
      </c>
      <c r="U1374" s="80" t="str">
        <f t="shared" si="431"/>
        <v>04</v>
      </c>
      <c r="V1374" s="80" t="str">
        <f t="shared" si="432"/>
        <v>'2025-12-04'</v>
      </c>
      <c r="W1374" s="80">
        <v>9</v>
      </c>
      <c r="X1374" s="80">
        <f t="shared" si="433"/>
        <v>9</v>
      </c>
      <c r="Y1374" s="3" t="s">
        <v>6717</v>
      </c>
      <c r="Z1374" s="124">
        <f>IFERROR(IF(Y1374="","null",VLOOKUP(Y1374,Marcas!$A$2:$C$2024,2,0)),"")</f>
        <v>1085</v>
      </c>
      <c r="AA1374" s="3" t="s">
        <v>2436</v>
      </c>
      <c r="AB1374" s="3">
        <f>IFERROR(IF(AA1374="","",IF(AA1374="EMPORIO LEGAL",1,VLOOKUP(AA1374,Clientes!$A$2:$B$1190,2,0))),"")</f>
        <v>677</v>
      </c>
      <c r="AC1374" s="3">
        <f>IFERROR(IF(Tabla1[[#This Row],[id_control]]="null","",VLOOKUP(CONCATENATE(Tabla1[[#This Row],[CLIENTE]],"-",Tabla1[[#This Row],[id_control]]),Hoja1!$C$2:$D$1994,2,0)),"")</f>
        <v>1374</v>
      </c>
      <c r="AD1374" s="3" t="s">
        <v>6705</v>
      </c>
      <c r="AE1374" s="3"/>
      <c r="AF1374" s="3"/>
      <c r="AG1374" s="3"/>
      <c r="AH1374" s="3"/>
      <c r="AI1374" s="3"/>
      <c r="AJ1374" s="3"/>
      <c r="AK1374" s="3"/>
      <c r="AL1374" s="3">
        <v>6142476121</v>
      </c>
      <c r="AM1374" s="8"/>
      <c r="AN1374" s="8"/>
      <c r="AO1374" s="8"/>
      <c r="AP1374" s="8"/>
      <c r="AQ1374" s="8"/>
      <c r="AR1374" s="8"/>
      <c r="AS1374" s="8"/>
      <c r="AT1374" s="8"/>
      <c r="AU1374" s="8"/>
      <c r="AV1374" s="8" t="s">
        <v>6706</v>
      </c>
      <c r="AW1374" s="8"/>
      <c r="AX1374" s="8"/>
      <c r="AY1374" s="8"/>
      <c r="AZ1374" s="8"/>
      <c r="BA1374" s="8"/>
      <c r="BB1374" s="8"/>
      <c r="BC1374" s="8"/>
      <c r="BD1374" s="8">
        <v>6142476121</v>
      </c>
      <c r="BE1374" s="8">
        <v>1373</v>
      </c>
      <c r="BF1374" s="6" t="str">
        <f t="shared" si="434"/>
        <v>insert into bitacoras_estatus (numero_expediente, numero_registro, representante, fecha_inicio, fecha_vencimiento, id_cliente, id_admin, id_bitacoras_estatus, id_estatus, id_clase, id_marca, created_at, updated_at) values('1688484','','MILTON CHAVEZ','2015-12-04','2025-12-04','677','2','1','1',9,1085,'2015-12-04 00:00:00','2015-12-04 00:00:00');</v>
      </c>
      <c r="BG1374" s="6" t="str">
        <f t="shared" si="435"/>
        <v>insert into servicios_comentarios (comentario, id_admin, id_estatus, created_at, updated_at) values('CLASE 9 ANTERIORIDAD RECIBIDA EL 18/05/16; PRESENTACÓN DE CONTESTACIÓN 19/07/2016 NEGATIVA 20/09/2016',1,1373,'2015-12-04 00:00:00','2015-12-04 00:00:00');</v>
      </c>
      <c r="BH1374" s="6" t="str">
        <f t="shared" si="436"/>
        <v>insert into servicios_comentarios (comentario, id_admin, id_estatus, created_at, updated_at) values('6142476121',1,1373,'2015-12-04 00:00:00','2015-12-04 00:00:00');</v>
      </c>
      <c r="BI1374" s="137" t="str">
        <f t="shared" si="437"/>
        <v>update bitacoras_estatus set comprobacion_uso = 1, id_estatus=5 where id=1373;</v>
      </c>
      <c r="BJ1374" s="137" t="str">
        <f t="shared" si="438"/>
        <v>update bitacoras_estatus set numero_expediente = '1688484', numero_registro = '', id_estatus = 5, fecha_inicio = '2015-12-04', fecha_vencimiento ='2025-12-04', created_at ='2015-12-04 00:00:00', updated_at ='2015-12-04 00:00:00', id_clase=9, id_marca=1085, id_cliente=677, vigencia = 0 where id =1373;</v>
      </c>
      <c r="BK1374" s="137" t="str">
        <f t="shared" si="439"/>
        <v>update bitacoras_estatus set id_estatus = 5 where id =1373;</v>
      </c>
    </row>
    <row r="1375" spans="1:63" ht="27">
      <c r="A1375" s="3">
        <v>1688499</v>
      </c>
      <c r="B1375" s="3">
        <v>1637336</v>
      </c>
      <c r="C1375" s="3">
        <f>IF(Tabla1[[#This Row],[No. REG.]]="","",1)</f>
        <v>1</v>
      </c>
      <c r="D1375" s="3" t="s">
        <v>46</v>
      </c>
      <c r="E1375" s="3">
        <f>IF(Tabla1[[#This Row],[STATUS]]="","",VLOOKUP(D1375,Estatus!$A$2:$B$13,2,0))</f>
        <v>10</v>
      </c>
      <c r="F1375" s="3">
        <f>IF(Tabla1[[#This Row],[STATUS]]="","",VLOOKUP(D1375,Estatus!$A$2:$I$12,9,0))</f>
        <v>1</v>
      </c>
      <c r="G1375" s="12" t="s">
        <v>6718</v>
      </c>
      <c r="H1375" s="7">
        <v>42342</v>
      </c>
      <c r="I1375" s="80">
        <f t="shared" si="420"/>
        <v>2015</v>
      </c>
      <c r="J1375" s="80">
        <f t="shared" si="421"/>
        <v>12</v>
      </c>
      <c r="K1375" s="80">
        <f t="shared" si="422"/>
        <v>4</v>
      </c>
      <c r="L1375" s="80">
        <f t="shared" si="423"/>
        <v>12</v>
      </c>
      <c r="M1375" s="80" t="str">
        <f t="shared" si="424"/>
        <v>04</v>
      </c>
      <c r="N1375" s="80" t="str">
        <f t="shared" si="425"/>
        <v>'2015-12-04'</v>
      </c>
      <c r="O1375" s="80" t="str">
        <f t="shared" si="426"/>
        <v>'2015-12-04 00:00:00'</v>
      </c>
      <c r="P1375" s="7">
        <v>45995</v>
      </c>
      <c r="Q1375" s="80">
        <f t="shared" si="427"/>
        <v>2025</v>
      </c>
      <c r="R1375" s="80">
        <f t="shared" si="428"/>
        <v>12</v>
      </c>
      <c r="S1375" s="80">
        <f t="shared" si="429"/>
        <v>4</v>
      </c>
      <c r="T1375" s="80">
        <f t="shared" si="430"/>
        <v>12</v>
      </c>
      <c r="U1375" s="80" t="str">
        <f t="shared" si="431"/>
        <v>04</v>
      </c>
      <c r="V1375" s="80" t="str">
        <f t="shared" si="432"/>
        <v>'2025-12-04'</v>
      </c>
      <c r="W1375" s="80"/>
      <c r="X1375" s="80" t="str">
        <f t="shared" si="433"/>
        <v>null</v>
      </c>
      <c r="Y1375" s="3" t="s">
        <v>6676</v>
      </c>
      <c r="Z1375" s="124">
        <f>IFERROR(IF(Y1375="","null",VLOOKUP(Y1375,Marcas!$A$2:$C$2024,2,0)),"")</f>
        <v>1221</v>
      </c>
      <c r="AA1375" s="3" t="s">
        <v>6676</v>
      </c>
      <c r="AB1375" s="3">
        <f>IFERROR(IF(AA1375="","",IF(AA1375="EMPORIO LEGAL",1,VLOOKUP(AA1375,Clientes!$A$2:$B$1190,2,0))),"")</f>
        <v>864</v>
      </c>
      <c r="AC1375" s="3">
        <f>IFERROR(IF(Tabla1[[#This Row],[id_control]]="null","",VLOOKUP(CONCATENATE(Tabla1[[#This Row],[CLIENTE]],"-",Tabla1[[#This Row],[id_control]]),Hoja1!$C$2:$D$1994,2,0)),"")</f>
        <v>1375</v>
      </c>
      <c r="AD1375" s="3" t="s">
        <v>6719</v>
      </c>
      <c r="AE1375" s="3"/>
      <c r="AF1375" s="3"/>
      <c r="AG1375" s="3"/>
      <c r="AH1375" s="3"/>
      <c r="AI1375" s="3"/>
      <c r="AJ1375" s="3"/>
      <c r="AK1375" s="3"/>
      <c r="AL1375" s="3">
        <v>6391202042</v>
      </c>
      <c r="AM1375" s="8"/>
      <c r="AN1375" s="8"/>
      <c r="AO1375" s="8"/>
      <c r="AP1375" s="8"/>
      <c r="AQ1375" s="8"/>
      <c r="AR1375" s="8"/>
      <c r="AS1375" s="8"/>
      <c r="AT1375" s="8"/>
      <c r="AU1375" s="8"/>
      <c r="AV1375" s="8" t="s">
        <v>6678</v>
      </c>
      <c r="AW1375" s="8"/>
      <c r="AX1375" s="8"/>
      <c r="AY1375" s="8"/>
      <c r="AZ1375" s="8"/>
      <c r="BA1375" s="8"/>
      <c r="BB1375" s="8"/>
      <c r="BC1375" s="8"/>
      <c r="BD1375" s="8">
        <v>6391202042</v>
      </c>
      <c r="BE1375" s="8">
        <v>1374</v>
      </c>
      <c r="BF1375" s="6" t="str">
        <f t="shared" si="434"/>
        <v>insert into bitacoras_estatus (numero_expediente, numero_registro, representante, fecha_inicio, fecha_vencimiento, id_cliente, id_admin, id_bitacoras_estatus, id_estatus, id_clase, id_marca, created_at, updated_at) values('1688499','1637336','HECTO GOMEZ','2015-12-04','2025-12-04','864','2','1','1',null,1221,'2015-12-04 00:00:00','2015-12-04 00:00:00');</v>
      </c>
      <c r="BG1375" s="6" t="str">
        <f t="shared" si="435"/>
        <v>insert into servicios_comentarios (comentario, id_admin, id_estatus, created_at, updated_at) values('CL 9 TITULO RECIBIDO 21/06/16 TITULO ENTREGADO 4/07/16',1,1374,'2015-12-04 00:00:00','2015-12-04 00:00:00');</v>
      </c>
      <c r="BH1375" s="6" t="str">
        <f t="shared" si="436"/>
        <v>insert into servicios_comentarios (comentario, id_admin, id_estatus, created_at, updated_at) values('6391202042',1,1374,'2015-12-04 00:00:00','2015-12-04 00:00:00');</v>
      </c>
      <c r="BI1375" s="137" t="str">
        <f t="shared" si="437"/>
        <v>update bitacoras_estatus set comprobacion_uso = 1, id_estatus=10 where id=1374;</v>
      </c>
      <c r="BJ1375" s="137" t="str">
        <f t="shared" si="438"/>
        <v>update bitacoras_estatus set numero_expediente = '1688499', numero_registro = '1637336', id_estatus = 10, fecha_inicio = '2015-12-04', fecha_vencimiento ='2025-12-04', created_at ='2015-12-04 00:00:00', updated_at ='2015-12-04 00:00:00', id_clase=null, id_marca=1221, id_cliente=864, vigencia = 1 where id =1374;</v>
      </c>
      <c r="BK1375" s="137" t="str">
        <f t="shared" si="439"/>
        <v>update bitacoras_estatus set id_estatus = 10 where id =1374;</v>
      </c>
    </row>
    <row r="1376" spans="1:63">
      <c r="A1376" s="3">
        <v>1688492</v>
      </c>
      <c r="B1376" s="3">
        <v>1637334</v>
      </c>
      <c r="C1376" s="3">
        <f>IF(Tabla1[[#This Row],[No. REG.]]="","",1)</f>
        <v>1</v>
      </c>
      <c r="D1376" s="3" t="s">
        <v>46</v>
      </c>
      <c r="E1376" s="3">
        <f>IF(Tabla1[[#This Row],[STATUS]]="","",VLOOKUP(D1376,Estatus!$A$2:$B$13,2,0))</f>
        <v>10</v>
      </c>
      <c r="F1376" s="3">
        <f>IF(Tabla1[[#This Row],[STATUS]]="","",VLOOKUP(D1376,Estatus!$A$2:$I$12,9,0))</f>
        <v>1</v>
      </c>
      <c r="G1376" s="12" t="s">
        <v>6720</v>
      </c>
      <c r="H1376" s="7">
        <v>42342</v>
      </c>
      <c r="I1376" s="80">
        <f t="shared" si="420"/>
        <v>2015</v>
      </c>
      <c r="J1376" s="80">
        <f t="shared" si="421"/>
        <v>12</v>
      </c>
      <c r="K1376" s="80">
        <f t="shared" si="422"/>
        <v>4</v>
      </c>
      <c r="L1376" s="80">
        <f t="shared" si="423"/>
        <v>12</v>
      </c>
      <c r="M1376" s="80" t="str">
        <f t="shared" si="424"/>
        <v>04</v>
      </c>
      <c r="N1376" s="80" t="str">
        <f t="shared" si="425"/>
        <v>'2015-12-04'</v>
      </c>
      <c r="O1376" s="80" t="str">
        <f t="shared" si="426"/>
        <v>'2015-12-04 00:00:00'</v>
      </c>
      <c r="P1376" s="7">
        <v>45995</v>
      </c>
      <c r="Q1376" s="80">
        <f t="shared" si="427"/>
        <v>2025</v>
      </c>
      <c r="R1376" s="80">
        <f t="shared" si="428"/>
        <v>12</v>
      </c>
      <c r="S1376" s="80">
        <f t="shared" si="429"/>
        <v>4</v>
      </c>
      <c r="T1376" s="80">
        <f t="shared" si="430"/>
        <v>12</v>
      </c>
      <c r="U1376" s="80" t="str">
        <f t="shared" si="431"/>
        <v>04</v>
      </c>
      <c r="V1376" s="80" t="str">
        <f t="shared" si="432"/>
        <v>'2025-12-04'</v>
      </c>
      <c r="W1376" s="80">
        <v>9</v>
      </c>
      <c r="X1376" s="80">
        <f t="shared" si="433"/>
        <v>9</v>
      </c>
      <c r="Y1376" s="3" t="s">
        <v>6721</v>
      </c>
      <c r="Z1376" s="124">
        <f>IFERROR(IF(Y1376="","null",VLOOKUP(Y1376,Marcas!$A$2:$C$2024,2,0)),"")</f>
        <v>1285</v>
      </c>
      <c r="AA1376" s="3" t="s">
        <v>6722</v>
      </c>
      <c r="AB1376" s="3">
        <f>IFERROR(IF(AA1376="","",IF(AA1376="EMPORIO LEGAL",1,VLOOKUP(AA1376,Clientes!$A$2:$B$1190,2,0))),"")</f>
        <v>224</v>
      </c>
      <c r="AC1376" s="3">
        <f>IFERROR(IF(Tabla1[[#This Row],[id_control]]="null","",VLOOKUP(CONCATENATE(Tabla1[[#This Row],[CLIENTE]],"-",Tabla1[[#This Row],[id_control]]),Hoja1!$C$2:$D$1994,2,0)),"")</f>
        <v>1376</v>
      </c>
      <c r="AD1376" s="3" t="s">
        <v>6723</v>
      </c>
      <c r="AE1376" s="3"/>
      <c r="AF1376" s="3"/>
      <c r="AG1376" s="3"/>
      <c r="AH1376" s="3"/>
      <c r="AI1376" s="3"/>
      <c r="AJ1376" s="3"/>
      <c r="AK1376" s="3"/>
      <c r="AL1376" s="6">
        <v>6141680534</v>
      </c>
      <c r="AM1376" s="8"/>
      <c r="AN1376" s="8"/>
      <c r="AO1376" s="8"/>
      <c r="AP1376" s="8"/>
      <c r="AQ1376" s="8"/>
      <c r="AR1376" s="8"/>
      <c r="AS1376" s="8"/>
      <c r="AT1376" s="8"/>
      <c r="AU1376" s="8"/>
      <c r="AV1376" s="8" t="s">
        <v>6724</v>
      </c>
      <c r="AW1376" s="8"/>
      <c r="AX1376" s="8"/>
      <c r="AY1376" s="8"/>
      <c r="AZ1376" s="8"/>
      <c r="BA1376" s="8"/>
      <c r="BB1376" s="8"/>
      <c r="BC1376" s="8"/>
      <c r="BD1376" s="4">
        <v>6141680534</v>
      </c>
      <c r="BE1376" s="8">
        <v>1375</v>
      </c>
      <c r="BF1376" s="6" t="str">
        <f t="shared" si="434"/>
        <v>insert into bitacoras_estatus (numero_expediente, numero_registro, representante, fecha_inicio, fecha_vencimiento, id_cliente, id_admin, id_bitacoras_estatus, id_estatus, id_clase, id_marca, created_at, updated_at) values('1688492','1637334','RODRIGO MESTA FALOMIR','2015-12-04','2025-12-04','224','2','1','1',9,1285,'2015-12-04 00:00:00','2015-12-04 00:00:00');</v>
      </c>
      <c r="BG1376" s="6" t="str">
        <f t="shared" si="435"/>
        <v>insert into servicios_comentarios (comentario, id_admin, id_estatus, created_at, updated_at) values('CLASE 9 TITULO RECIBIDO 21/06/16',1,1375,'2015-12-04 00:00:00','2015-12-04 00:00:00');</v>
      </c>
      <c r="BH1376" s="6" t="str">
        <f t="shared" si="436"/>
        <v>insert into servicios_comentarios (comentario, id_admin, id_estatus, created_at, updated_at) values('6141680534',1,1375,'2015-12-04 00:00:00','2015-12-04 00:00:00');</v>
      </c>
      <c r="BI1376" s="137" t="str">
        <f t="shared" si="437"/>
        <v>update bitacoras_estatus set comprobacion_uso = 1, id_estatus=10 where id=1375;</v>
      </c>
      <c r="BJ1376" s="137" t="str">
        <f t="shared" si="438"/>
        <v>update bitacoras_estatus set numero_expediente = '1688492', numero_registro = '1637334', id_estatus = 10, fecha_inicio = '2015-12-04', fecha_vencimiento ='2025-12-04', created_at ='2015-12-04 00:00:00', updated_at ='2015-12-04 00:00:00', id_clase=9, id_marca=1285, id_cliente=224, vigencia = 1 where id =1375;</v>
      </c>
      <c r="BK1376" s="137" t="str">
        <f t="shared" si="439"/>
        <v>update bitacoras_estatus set id_estatus = 10 where id =1375;</v>
      </c>
    </row>
    <row r="1377" spans="1:63" ht="27">
      <c r="A1377" s="3">
        <v>1688481</v>
      </c>
      <c r="B1377" s="6">
        <v>1626033</v>
      </c>
      <c r="C1377" s="6">
        <f>IF(Tabla1[[#This Row],[No. REG.]]="","",1)</f>
        <v>1</v>
      </c>
      <c r="D1377" s="3" t="s">
        <v>46</v>
      </c>
      <c r="E1377" s="3">
        <f>IF(Tabla1[[#This Row],[STATUS]]="","",VLOOKUP(D1377,Estatus!$A$2:$B$13,2,0))</f>
        <v>10</v>
      </c>
      <c r="F1377" s="3">
        <f>IF(Tabla1[[#This Row],[STATUS]]="","",VLOOKUP(D1377,Estatus!$A$2:$I$12,9,0))</f>
        <v>1</v>
      </c>
      <c r="G1377" s="12" t="s">
        <v>6725</v>
      </c>
      <c r="H1377" s="7">
        <v>42342</v>
      </c>
      <c r="I1377" s="80">
        <f t="shared" si="420"/>
        <v>2015</v>
      </c>
      <c r="J1377" s="80">
        <f t="shared" si="421"/>
        <v>12</v>
      </c>
      <c r="K1377" s="80">
        <f t="shared" si="422"/>
        <v>4</v>
      </c>
      <c r="L1377" s="80">
        <f t="shared" si="423"/>
        <v>12</v>
      </c>
      <c r="M1377" s="80" t="str">
        <f t="shared" si="424"/>
        <v>04</v>
      </c>
      <c r="N1377" s="80" t="str">
        <f t="shared" si="425"/>
        <v>'2015-12-04'</v>
      </c>
      <c r="O1377" s="80" t="str">
        <f t="shared" si="426"/>
        <v>'2015-12-04 00:00:00'</v>
      </c>
      <c r="P1377" s="7">
        <v>45995</v>
      </c>
      <c r="Q1377" s="80">
        <f t="shared" si="427"/>
        <v>2025</v>
      </c>
      <c r="R1377" s="80">
        <f t="shared" si="428"/>
        <v>12</v>
      </c>
      <c r="S1377" s="80">
        <f t="shared" si="429"/>
        <v>4</v>
      </c>
      <c r="T1377" s="80">
        <f t="shared" si="430"/>
        <v>12</v>
      </c>
      <c r="U1377" s="80" t="str">
        <f t="shared" si="431"/>
        <v>04</v>
      </c>
      <c r="V1377" s="80" t="str">
        <f t="shared" si="432"/>
        <v>'2025-12-04'</v>
      </c>
      <c r="W1377" s="80">
        <v>7</v>
      </c>
      <c r="X1377" s="80">
        <f t="shared" si="433"/>
        <v>7</v>
      </c>
      <c r="Y1377" s="3" t="s">
        <v>6726</v>
      </c>
      <c r="Z1377" s="124">
        <f>IFERROR(IF(Y1377="","null",VLOOKUP(Y1377,Marcas!$A$2:$C$2024,2,0)),"")</f>
        <v>1286</v>
      </c>
      <c r="AA1377" s="3" t="s">
        <v>6727</v>
      </c>
      <c r="AB1377" s="3">
        <f>IFERROR(IF(AA1377="","",IF(AA1377="EMPORIO LEGAL",1,VLOOKUP(AA1377,Clientes!$A$2:$B$1190,2,0))),"")</f>
        <v>915</v>
      </c>
      <c r="AC1377" s="3">
        <f>IFERROR(IF(Tabla1[[#This Row],[id_control]]="null","",VLOOKUP(CONCATENATE(Tabla1[[#This Row],[CLIENTE]],"-",Tabla1[[#This Row],[id_control]]),Hoja1!$C$2:$D$1994,2,0)),"")</f>
        <v>1377</v>
      </c>
      <c r="AD1377" s="3" t="s">
        <v>6728</v>
      </c>
      <c r="AE1377" s="3"/>
      <c r="AF1377" s="3"/>
      <c r="AG1377" s="3"/>
      <c r="AH1377" s="3"/>
      <c r="AI1377" s="3"/>
      <c r="AJ1377" s="3"/>
      <c r="AK1377" s="3"/>
      <c r="AL1377" s="3">
        <v>4130600</v>
      </c>
      <c r="AM1377" s="8"/>
      <c r="AN1377" s="8"/>
      <c r="AO1377" s="8"/>
      <c r="AP1377" s="8"/>
      <c r="AQ1377" s="8"/>
      <c r="AR1377" s="8"/>
      <c r="AS1377" s="8"/>
      <c r="AT1377" s="8"/>
      <c r="AU1377" s="8"/>
      <c r="AV1377" s="8" t="s">
        <v>6729</v>
      </c>
      <c r="AW1377" s="8"/>
      <c r="AX1377" s="8"/>
      <c r="AY1377" s="8"/>
      <c r="AZ1377" s="8"/>
      <c r="BA1377" s="8"/>
      <c r="BB1377" s="8"/>
      <c r="BC1377" s="8"/>
      <c r="BD1377" s="8">
        <v>4130600</v>
      </c>
      <c r="BE1377" s="8">
        <v>1376</v>
      </c>
      <c r="BF1377" s="6" t="str">
        <f t="shared" si="434"/>
        <v>insert into bitacoras_estatus (numero_expediente, numero_registro, representante, fecha_inicio, fecha_vencimiento, id_cliente, id_admin, id_bitacoras_estatus, id_estatus, id_clase, id_marca, created_at, updated_at) values('1688481','1626033','SERGIO TEJADA','2015-12-04','2025-12-04','915','2','1','1',7,1286,'2015-12-04 00:00:00','2015-12-04 00:00:00');</v>
      </c>
      <c r="BG1377" s="6" t="str">
        <f t="shared" si="435"/>
        <v>insert into servicios_comentarios (comentario, id_admin, id_estatus, created_at, updated_at) values('CLASE 7 TITULO RECIBIDO 21/06/16 TITULO ENTREGADO 23/6/2016',1,1376,'2015-12-04 00:00:00','2015-12-04 00:00:00');</v>
      </c>
      <c r="BH1377" s="6" t="str">
        <f t="shared" si="436"/>
        <v>insert into servicios_comentarios (comentario, id_admin, id_estatus, created_at, updated_at) values('4130600',1,1376,'2015-12-04 00:00:00','2015-12-04 00:00:00');</v>
      </c>
      <c r="BI1377" s="137" t="str">
        <f t="shared" si="437"/>
        <v>update bitacoras_estatus set comprobacion_uso = 1, id_estatus=10 where id=1376;</v>
      </c>
      <c r="BJ1377" s="137" t="str">
        <f t="shared" si="438"/>
        <v>update bitacoras_estatus set numero_expediente = '1688481', numero_registro = '1626033', id_estatus = 10, fecha_inicio = '2015-12-04', fecha_vencimiento ='2025-12-04', created_at ='2015-12-04 00:00:00', updated_at ='2015-12-04 00:00:00', id_clase=7, id_marca=1286, id_cliente=915, vigencia = 1 where id =1376;</v>
      </c>
      <c r="BK1377" s="137" t="str">
        <f t="shared" si="439"/>
        <v>update bitacoras_estatus set id_estatus = 10 where id =1376;</v>
      </c>
    </row>
    <row r="1378" spans="1:63" ht="27">
      <c r="A1378" s="3">
        <v>1688477</v>
      </c>
      <c r="B1378" s="3">
        <v>1626032</v>
      </c>
      <c r="C1378" s="3">
        <f>IF(Tabla1[[#This Row],[No. REG.]]="","",1)</f>
        <v>1</v>
      </c>
      <c r="D1378" s="3" t="s">
        <v>46</v>
      </c>
      <c r="E1378" s="3">
        <f>IF(Tabla1[[#This Row],[STATUS]]="","",VLOOKUP(D1378,Estatus!$A$2:$B$13,2,0))</f>
        <v>10</v>
      </c>
      <c r="F1378" s="3">
        <f>IF(Tabla1[[#This Row],[STATUS]]="","",VLOOKUP(D1378,Estatus!$A$2:$I$12,9,0))</f>
        <v>1</v>
      </c>
      <c r="G1378" s="12" t="s">
        <v>6730</v>
      </c>
      <c r="H1378" s="7">
        <v>42342</v>
      </c>
      <c r="I1378" s="80">
        <f t="shared" si="420"/>
        <v>2015</v>
      </c>
      <c r="J1378" s="80">
        <f t="shared" si="421"/>
        <v>12</v>
      </c>
      <c r="K1378" s="80">
        <f t="shared" si="422"/>
        <v>4</v>
      </c>
      <c r="L1378" s="80">
        <f t="shared" si="423"/>
        <v>12</v>
      </c>
      <c r="M1378" s="80" t="str">
        <f t="shared" si="424"/>
        <v>04</v>
      </c>
      <c r="N1378" s="80" t="str">
        <f t="shared" si="425"/>
        <v>'2015-12-04'</v>
      </c>
      <c r="O1378" s="80" t="str">
        <f t="shared" si="426"/>
        <v>'2015-12-04 00:00:00'</v>
      </c>
      <c r="P1378" s="7">
        <v>45995</v>
      </c>
      <c r="Q1378" s="80">
        <f t="shared" si="427"/>
        <v>2025</v>
      </c>
      <c r="R1378" s="80">
        <f t="shared" si="428"/>
        <v>12</v>
      </c>
      <c r="S1378" s="80">
        <f t="shared" si="429"/>
        <v>4</v>
      </c>
      <c r="T1378" s="80">
        <f t="shared" si="430"/>
        <v>12</v>
      </c>
      <c r="U1378" s="80" t="str">
        <f t="shared" si="431"/>
        <v>04</v>
      </c>
      <c r="V1378" s="80" t="str">
        <f t="shared" si="432"/>
        <v>'2025-12-04'</v>
      </c>
      <c r="W1378" s="80">
        <v>41</v>
      </c>
      <c r="X1378" s="80">
        <f t="shared" si="433"/>
        <v>41</v>
      </c>
      <c r="Y1378" s="3" t="s">
        <v>6726</v>
      </c>
      <c r="Z1378" s="124">
        <f>IFERROR(IF(Y1378="","null",VLOOKUP(Y1378,Marcas!$A$2:$C$2024,2,0)),"")</f>
        <v>1286</v>
      </c>
      <c r="AA1378" s="3" t="s">
        <v>6727</v>
      </c>
      <c r="AB1378" s="3">
        <f>IFERROR(IF(AA1378="","",IF(AA1378="EMPORIO LEGAL",1,VLOOKUP(AA1378,Clientes!$A$2:$B$1190,2,0))),"")</f>
        <v>915</v>
      </c>
      <c r="AC1378" s="3">
        <f>IFERROR(IF(Tabla1[[#This Row],[id_control]]="null","",VLOOKUP(CONCATENATE(Tabla1[[#This Row],[CLIENTE]],"-",Tabla1[[#This Row],[id_control]]),Hoja1!$C$2:$D$1994,2,0)),"")</f>
        <v>1377</v>
      </c>
      <c r="AD1378" s="3" t="s">
        <v>6728</v>
      </c>
      <c r="AE1378" s="3"/>
      <c r="AF1378" s="3"/>
      <c r="AG1378" s="3"/>
      <c r="AH1378" s="3"/>
      <c r="AI1378" s="3"/>
      <c r="AJ1378" s="3"/>
      <c r="AK1378" s="3"/>
      <c r="AL1378" s="3">
        <v>4130600</v>
      </c>
      <c r="AM1378" s="8"/>
      <c r="AN1378" s="8"/>
      <c r="AO1378" s="8"/>
      <c r="AP1378" s="8"/>
      <c r="AQ1378" s="8"/>
      <c r="AR1378" s="8"/>
      <c r="AS1378" s="8"/>
      <c r="AT1378" s="8"/>
      <c r="AU1378" s="8"/>
      <c r="AV1378" s="8" t="s">
        <v>6729</v>
      </c>
      <c r="AW1378" s="8"/>
      <c r="AX1378" s="8"/>
      <c r="AY1378" s="8"/>
      <c r="AZ1378" s="8"/>
      <c r="BA1378" s="8"/>
      <c r="BB1378" s="8"/>
      <c r="BC1378" s="8"/>
      <c r="BD1378" s="8">
        <v>4130600</v>
      </c>
      <c r="BE1378" s="8">
        <v>1377</v>
      </c>
      <c r="BF1378" s="6" t="str">
        <f t="shared" si="434"/>
        <v>insert into bitacoras_estatus (numero_expediente, numero_registro, representante, fecha_inicio, fecha_vencimiento, id_cliente, id_admin, id_bitacoras_estatus, id_estatus, id_clase, id_marca, created_at, updated_at) values('1688477','1626032','SERGIO TEJADA','2015-12-04','2025-12-04','915','2','1','1',41,1286,'2015-12-04 00:00:00','2015-12-04 00:00:00');</v>
      </c>
      <c r="BG1378" s="6" t="str">
        <f t="shared" si="435"/>
        <v>insert into servicios_comentarios (comentario, id_admin, id_estatus, created_at, updated_at) values('CLASE 41 TITULO RECIBIDO 21/06/16, TITULO ENTREGADO 23/6/2016',1,1377,'2015-12-04 00:00:00','2015-12-04 00:00:00');</v>
      </c>
      <c r="BH1378" s="6" t="str">
        <f t="shared" si="436"/>
        <v>insert into servicios_comentarios (comentario, id_admin, id_estatus, created_at, updated_at) values('4130600',1,1377,'2015-12-04 00:00:00','2015-12-04 00:00:00');</v>
      </c>
      <c r="BI1378" s="137" t="str">
        <f t="shared" si="437"/>
        <v>update bitacoras_estatus set comprobacion_uso = 1, id_estatus=10 where id=1377;</v>
      </c>
      <c r="BJ1378" s="137" t="str">
        <f t="shared" si="438"/>
        <v>update bitacoras_estatus set numero_expediente = '1688477', numero_registro = '1626032', id_estatus = 10, fecha_inicio = '2015-12-04', fecha_vencimiento ='2025-12-04', created_at ='2015-12-04 00:00:00', updated_at ='2015-12-04 00:00:00', id_clase=41, id_marca=1286, id_cliente=915, vigencia = 1 where id =1377;</v>
      </c>
      <c r="BK1378" s="137" t="str">
        <f t="shared" si="439"/>
        <v>update bitacoras_estatus set id_estatus = 10 where id =1377;</v>
      </c>
    </row>
    <row r="1379" spans="1:63" ht="27">
      <c r="A1379" s="3">
        <v>1694693</v>
      </c>
      <c r="B1379" s="3">
        <v>1630681</v>
      </c>
      <c r="C1379" s="3">
        <f>IF(Tabla1[[#This Row],[No. REG.]]="","",1)</f>
        <v>1</v>
      </c>
      <c r="D1379" s="3" t="s">
        <v>46</v>
      </c>
      <c r="E1379" s="3">
        <f>IF(Tabla1[[#This Row],[STATUS]]="","",VLOOKUP(D1379,Estatus!$A$2:$B$13,2,0))</f>
        <v>10</v>
      </c>
      <c r="F1379" s="3">
        <f>IF(Tabla1[[#This Row],[STATUS]]="","",VLOOKUP(D1379,Estatus!$A$2:$I$12,9,0))</f>
        <v>1</v>
      </c>
      <c r="G1379" s="12" t="s">
        <v>6731</v>
      </c>
      <c r="H1379" s="7">
        <v>42355</v>
      </c>
      <c r="I1379" s="80">
        <f t="shared" si="420"/>
        <v>2015</v>
      </c>
      <c r="J1379" s="80">
        <f t="shared" si="421"/>
        <v>12</v>
      </c>
      <c r="K1379" s="80">
        <f t="shared" si="422"/>
        <v>17</v>
      </c>
      <c r="L1379" s="80">
        <f t="shared" si="423"/>
        <v>12</v>
      </c>
      <c r="M1379" s="80">
        <f t="shared" si="424"/>
        <v>17</v>
      </c>
      <c r="N1379" s="80" t="str">
        <f t="shared" si="425"/>
        <v>'2015-12-17'</v>
      </c>
      <c r="O1379" s="80" t="str">
        <f t="shared" si="426"/>
        <v>'2015-12-17 00:00:00'</v>
      </c>
      <c r="P1379" s="7">
        <v>46008</v>
      </c>
      <c r="Q1379" s="80">
        <f t="shared" si="427"/>
        <v>2025</v>
      </c>
      <c r="R1379" s="80">
        <f t="shared" si="428"/>
        <v>12</v>
      </c>
      <c r="S1379" s="80">
        <f t="shared" si="429"/>
        <v>17</v>
      </c>
      <c r="T1379" s="80">
        <f t="shared" si="430"/>
        <v>12</v>
      </c>
      <c r="U1379" s="80">
        <f t="shared" si="431"/>
        <v>17</v>
      </c>
      <c r="V1379" s="80" t="str">
        <f t="shared" si="432"/>
        <v>'2025-12-17'</v>
      </c>
      <c r="W1379" s="80">
        <v>25</v>
      </c>
      <c r="X1379" s="80">
        <f t="shared" si="433"/>
        <v>25</v>
      </c>
      <c r="Y1379" s="3" t="s">
        <v>6732</v>
      </c>
      <c r="Z1379" s="124">
        <f>IFERROR(IF(Y1379="","null",VLOOKUP(Y1379,Marcas!$A$2:$C$2024,2,0)),"")</f>
        <v>562</v>
      </c>
      <c r="AA1379" s="3" t="s">
        <v>6733</v>
      </c>
      <c r="AB1379" s="3">
        <f>IFERROR(IF(AA1379="","",IF(AA1379="EMPORIO LEGAL",1,VLOOKUP(AA1379,Clientes!$A$2:$B$1190,2,0))),"")</f>
        <v>1079</v>
      </c>
      <c r="AC1379" s="3">
        <f>IFERROR(IF(Tabla1[[#This Row],[id_control]]="null","",VLOOKUP(CONCATENATE(Tabla1[[#This Row],[CLIENTE]],"-",Tabla1[[#This Row],[id_control]]),Hoja1!$C$2:$D$1994,2,0)),"")</f>
        <v>1379</v>
      </c>
      <c r="AD1379" s="3" t="s">
        <v>6734</v>
      </c>
      <c r="AE1379" s="3"/>
      <c r="AF1379" s="3"/>
      <c r="AG1379" s="3"/>
      <c r="AH1379" s="3"/>
      <c r="AI1379" s="3"/>
      <c r="AJ1379" s="3"/>
      <c r="AK1379" s="3"/>
      <c r="AL1379" s="3">
        <v>4881071</v>
      </c>
      <c r="AM1379" s="8"/>
      <c r="AN1379" s="8"/>
      <c r="AO1379" s="8"/>
      <c r="AP1379" s="8"/>
      <c r="AQ1379" s="8"/>
      <c r="AR1379" s="8"/>
      <c r="AS1379" s="8"/>
      <c r="AT1379" s="8"/>
      <c r="AU1379" s="8"/>
      <c r="AV1379" s="8" t="s">
        <v>6735</v>
      </c>
      <c r="AW1379" s="8"/>
      <c r="AX1379" s="8"/>
      <c r="AY1379" s="8"/>
      <c r="AZ1379" s="8"/>
      <c r="BA1379" s="8"/>
      <c r="BB1379" s="8"/>
      <c r="BC1379" s="8"/>
      <c r="BD1379" s="8">
        <v>4881071</v>
      </c>
      <c r="BE1379" s="8">
        <v>1378</v>
      </c>
      <c r="BF1379" s="6" t="str">
        <f t="shared" si="434"/>
        <v>insert into bitacoras_estatus (numero_expediente, numero_registro, representante, fecha_inicio, fecha_vencimiento, id_cliente, id_admin, id_bitacoras_estatus, id_estatus, id_clase, id_marca, created_at, updated_at) values('1694693','1630681','VICTOR ARMANDO RAMOS','2015-12-17','2025-12-17','1079','2','1','1',25,562,'2015-12-17 00:00:00','2015-12-17 00:00:00');</v>
      </c>
      <c r="BG1379" s="6" t="str">
        <f t="shared" si="435"/>
        <v>insert into servicios_comentarios (comentario, id_admin, id_estatus, created_at, updated_at) values('CLASE 25 TITULO RECIBIDO 21/06/16 TITULO ENTREGADO 28/6/2016',1,1378,'2015-12-17 00:00:00','2015-12-17 00:00:00');</v>
      </c>
      <c r="BH1379" s="6" t="str">
        <f t="shared" si="436"/>
        <v>insert into servicios_comentarios (comentario, id_admin, id_estatus, created_at, updated_at) values('4881071',1,1378,'2015-12-17 00:00:00','2015-12-17 00:00:00');</v>
      </c>
      <c r="BI1379" s="137" t="str">
        <f t="shared" si="437"/>
        <v>update bitacoras_estatus set comprobacion_uso = 1, id_estatus=10 where id=1378;</v>
      </c>
      <c r="BJ1379" s="137" t="str">
        <f t="shared" si="438"/>
        <v>update bitacoras_estatus set numero_expediente = '1694693', numero_registro = '1630681', id_estatus = 10, fecha_inicio = '2015-12-17', fecha_vencimiento ='2025-12-17', created_at ='2015-12-17 00:00:00', updated_at ='2015-12-17 00:00:00', id_clase=25, id_marca=562, id_cliente=1079, vigencia = 1 where id =1378;</v>
      </c>
      <c r="BK1379" s="137" t="str">
        <f t="shared" si="439"/>
        <v>update bitacoras_estatus set id_estatus = 10 where id =1378;</v>
      </c>
    </row>
    <row r="1380" spans="1:63" ht="27">
      <c r="A1380" s="3">
        <v>1694686</v>
      </c>
      <c r="B1380" s="3">
        <v>1630675</v>
      </c>
      <c r="C1380" s="3">
        <f>IF(Tabla1[[#This Row],[No. REG.]]="","",1)</f>
        <v>1</v>
      </c>
      <c r="D1380" s="3" t="s">
        <v>46</v>
      </c>
      <c r="E1380" s="3">
        <f>IF(Tabla1[[#This Row],[STATUS]]="","",VLOOKUP(D1380,Estatus!$A$2:$B$13,2,0))</f>
        <v>10</v>
      </c>
      <c r="F1380" s="3">
        <f>IF(Tabla1[[#This Row],[STATUS]]="","",VLOOKUP(D1380,Estatus!$A$2:$I$12,9,0))</f>
        <v>1</v>
      </c>
      <c r="G1380" s="12" t="s">
        <v>6736</v>
      </c>
      <c r="H1380" s="7">
        <v>42355</v>
      </c>
      <c r="I1380" s="80">
        <f t="shared" si="420"/>
        <v>2015</v>
      </c>
      <c r="J1380" s="80">
        <f t="shared" si="421"/>
        <v>12</v>
      </c>
      <c r="K1380" s="80">
        <f t="shared" si="422"/>
        <v>17</v>
      </c>
      <c r="L1380" s="80">
        <f t="shared" si="423"/>
        <v>12</v>
      </c>
      <c r="M1380" s="80">
        <f t="shared" si="424"/>
        <v>17</v>
      </c>
      <c r="N1380" s="80" t="str">
        <f t="shared" si="425"/>
        <v>'2015-12-17'</v>
      </c>
      <c r="O1380" s="80" t="str">
        <f t="shared" si="426"/>
        <v>'2015-12-17 00:00:00'</v>
      </c>
      <c r="P1380" s="7">
        <v>46008</v>
      </c>
      <c r="Q1380" s="80">
        <f t="shared" si="427"/>
        <v>2025</v>
      </c>
      <c r="R1380" s="80">
        <f t="shared" si="428"/>
        <v>12</v>
      </c>
      <c r="S1380" s="80">
        <f t="shared" si="429"/>
        <v>17</v>
      </c>
      <c r="T1380" s="80">
        <f t="shared" si="430"/>
        <v>12</v>
      </c>
      <c r="U1380" s="80">
        <f t="shared" si="431"/>
        <v>17</v>
      </c>
      <c r="V1380" s="80" t="str">
        <f t="shared" si="432"/>
        <v>'2025-12-17'</v>
      </c>
      <c r="W1380" s="80">
        <v>35</v>
      </c>
      <c r="X1380" s="80">
        <f t="shared" si="433"/>
        <v>35</v>
      </c>
      <c r="Y1380" s="3" t="s">
        <v>6737</v>
      </c>
      <c r="Z1380" s="124">
        <f>IFERROR(IF(Y1380="","null",VLOOKUP(Y1380,Marcas!$A$2:$C$2024,2,0)),"")</f>
        <v>213</v>
      </c>
      <c r="AA1380" s="3" t="s">
        <v>6738</v>
      </c>
      <c r="AB1380" s="3">
        <f>IFERROR(IF(AA1380="","",IF(AA1380="EMPORIO LEGAL",1,VLOOKUP(AA1380,Clientes!$A$2:$B$1190,2,0))),"")</f>
        <v>142</v>
      </c>
      <c r="AC1380" s="3">
        <f>IFERROR(IF(Tabla1[[#This Row],[id_control]]="null","",VLOOKUP(CONCATENATE(Tabla1[[#This Row],[CLIENTE]],"-",Tabla1[[#This Row],[id_control]]),Hoja1!$C$2:$D$1994,2,0)),"")</f>
        <v>1380</v>
      </c>
      <c r="AD1380" s="3" t="s">
        <v>6739</v>
      </c>
      <c r="AE1380" s="3"/>
      <c r="AF1380" s="3"/>
      <c r="AG1380" s="3"/>
      <c r="AH1380" s="3"/>
      <c r="AI1380" s="3"/>
      <c r="AJ1380" s="3"/>
      <c r="AK1380" s="3"/>
      <c r="AL1380" s="3">
        <v>6144101513</v>
      </c>
      <c r="AM1380" s="8"/>
      <c r="AN1380" s="8"/>
      <c r="AO1380" s="8"/>
      <c r="AP1380" s="8"/>
      <c r="AQ1380" s="8"/>
      <c r="AR1380" s="8"/>
      <c r="AS1380" s="8"/>
      <c r="AT1380" s="8"/>
      <c r="AU1380" s="8"/>
      <c r="AV1380" s="36" t="s">
        <v>6740</v>
      </c>
      <c r="AW1380" s="36" t="s">
        <v>6741</v>
      </c>
      <c r="AX1380" s="8"/>
      <c r="AY1380" s="8"/>
      <c r="AZ1380" s="8"/>
      <c r="BA1380" s="8"/>
      <c r="BB1380" s="8"/>
      <c r="BC1380" s="8"/>
      <c r="BD1380" s="8" t="s">
        <v>6742</v>
      </c>
      <c r="BE1380" s="8">
        <v>1379</v>
      </c>
      <c r="BF1380" s="6" t="str">
        <f t="shared" si="434"/>
        <v>insert into bitacoras_estatus (numero_expediente, numero_registro, representante, fecha_inicio, fecha_vencimiento, id_cliente, id_admin, id_bitacoras_estatus, id_estatus, id_clase, id_marca, created_at, updated_at) values('1694686','1630675','BENIGNO CLEMENTE CONTRERAS','2015-12-17','2025-12-17','142','2','1','1',35,213,'2015-12-17 00:00:00','2015-12-17 00:00:00');</v>
      </c>
      <c r="BG1380" s="6" t="str">
        <f t="shared" si="435"/>
        <v>insert into servicios_comentarios (comentario, id_admin, id_estatus, created_at, updated_at) values('CLASE 35 TITULO RECIBIDO 21/06/16 TITULO ENTREGADO 6/07/16',1,1379,'2015-12-17 00:00:00','2015-12-17 00:00:00');</v>
      </c>
      <c r="BH1380" s="6" t="str">
        <f t="shared" si="436"/>
        <v>insert into servicios_comentarios (comentario, id_admin, id_estatus, created_at, updated_at) values('6144101513, 423-15-30',1,1379,'2015-12-17 00:00:00','2015-12-17 00:00:00');</v>
      </c>
      <c r="BI1380" s="137" t="str">
        <f t="shared" si="437"/>
        <v>update bitacoras_estatus set comprobacion_uso = 1, id_estatus=10 where id=1379;</v>
      </c>
      <c r="BJ1380" s="137" t="str">
        <f t="shared" si="438"/>
        <v>update bitacoras_estatus set numero_expediente = '1694686', numero_registro = '1630675', id_estatus = 10, fecha_inicio = '2015-12-17', fecha_vencimiento ='2025-12-17', created_at ='2015-12-17 00:00:00', updated_at ='2015-12-17 00:00:00', id_clase=35, id_marca=213, id_cliente=142, vigencia = 1 where id =1379;</v>
      </c>
      <c r="BK1380" s="137" t="str">
        <f t="shared" si="439"/>
        <v>update bitacoras_estatus set id_estatus = 10 where id =1379;</v>
      </c>
    </row>
    <row r="1381" spans="1:63">
      <c r="A1381" s="3">
        <v>1694695</v>
      </c>
      <c r="B1381" s="3">
        <v>1630682</v>
      </c>
      <c r="C1381" s="3">
        <f>IF(Tabla1[[#This Row],[No. REG.]]="","",1)</f>
        <v>1</v>
      </c>
      <c r="D1381" s="3" t="s">
        <v>46</v>
      </c>
      <c r="E1381" s="3">
        <f>IF(Tabla1[[#This Row],[STATUS]]="","",VLOOKUP(D1381,Estatus!$A$2:$B$13,2,0))</f>
        <v>10</v>
      </c>
      <c r="F1381" s="3">
        <f>IF(Tabla1[[#This Row],[STATUS]]="","",VLOOKUP(D1381,Estatus!$A$2:$I$12,9,0))</f>
        <v>1</v>
      </c>
      <c r="G1381" s="12" t="s">
        <v>6743</v>
      </c>
      <c r="H1381" s="7">
        <v>42355</v>
      </c>
      <c r="I1381" s="80">
        <f t="shared" si="420"/>
        <v>2015</v>
      </c>
      <c r="J1381" s="80">
        <f t="shared" si="421"/>
        <v>12</v>
      </c>
      <c r="K1381" s="80">
        <f t="shared" si="422"/>
        <v>17</v>
      </c>
      <c r="L1381" s="80">
        <f t="shared" si="423"/>
        <v>12</v>
      </c>
      <c r="M1381" s="80">
        <f t="shared" si="424"/>
        <v>17</v>
      </c>
      <c r="N1381" s="80" t="str">
        <f t="shared" si="425"/>
        <v>'2015-12-17'</v>
      </c>
      <c r="O1381" s="80" t="str">
        <f t="shared" si="426"/>
        <v>'2015-12-17 00:00:00'</v>
      </c>
      <c r="P1381" s="7">
        <v>46008</v>
      </c>
      <c r="Q1381" s="80">
        <f t="shared" si="427"/>
        <v>2025</v>
      </c>
      <c r="R1381" s="80">
        <f t="shared" si="428"/>
        <v>12</v>
      </c>
      <c r="S1381" s="80">
        <f t="shared" si="429"/>
        <v>17</v>
      </c>
      <c r="T1381" s="80">
        <f t="shared" si="430"/>
        <v>12</v>
      </c>
      <c r="U1381" s="80">
        <f t="shared" si="431"/>
        <v>17</v>
      </c>
      <c r="V1381" s="80" t="str">
        <f t="shared" si="432"/>
        <v>'2025-12-17'</v>
      </c>
      <c r="W1381" s="80">
        <v>35</v>
      </c>
      <c r="X1381" s="80">
        <f t="shared" si="433"/>
        <v>35</v>
      </c>
      <c r="Y1381" s="3" t="s">
        <v>6744</v>
      </c>
      <c r="Z1381" s="124">
        <f>IFERROR(IF(Y1381="","null",VLOOKUP(Y1381,Marcas!$A$2:$C$2024,2,0)),"")</f>
        <v>378</v>
      </c>
      <c r="AA1381" s="3" t="s">
        <v>6744</v>
      </c>
      <c r="AB1381" s="3">
        <f>IFERROR(IF(AA1381="","",IF(AA1381="EMPORIO LEGAL",1,VLOOKUP(AA1381,Clientes!$A$2:$B$1190,2,0))),"")</f>
        <v>261</v>
      </c>
      <c r="AC1381" s="3">
        <f>IFERROR(IF(Tabla1[[#This Row],[id_control]]="null","",VLOOKUP(CONCATENATE(Tabla1[[#This Row],[CLIENTE]],"-",Tabla1[[#This Row],[id_control]]),Hoja1!$C$2:$D$1994,2,0)),"")</f>
        <v>1381</v>
      </c>
      <c r="AD1381" s="3" t="s">
        <v>6745</v>
      </c>
      <c r="AE1381" s="3"/>
      <c r="AF1381" s="3"/>
      <c r="AG1381" s="3"/>
      <c r="AH1381" s="3"/>
      <c r="AI1381" s="3"/>
      <c r="AJ1381" s="3"/>
      <c r="AK1381" s="3"/>
      <c r="AL1381" s="3">
        <v>16142920182</v>
      </c>
      <c r="AM1381" s="8"/>
      <c r="AN1381" s="8"/>
      <c r="AO1381" s="8"/>
      <c r="AP1381" s="8"/>
      <c r="AQ1381" s="8"/>
      <c r="AR1381" s="8"/>
      <c r="AS1381" s="8"/>
      <c r="AT1381" s="8"/>
      <c r="AU1381" s="8"/>
      <c r="AV1381" s="8" t="s">
        <v>6746</v>
      </c>
      <c r="AW1381" s="36"/>
      <c r="AX1381" s="8"/>
      <c r="AY1381" s="8"/>
      <c r="AZ1381" s="8"/>
      <c r="BA1381" s="8"/>
      <c r="BB1381" s="8"/>
      <c r="BC1381" s="8"/>
      <c r="BD1381" s="8">
        <v>16142920182</v>
      </c>
      <c r="BE1381" s="8">
        <v>1380</v>
      </c>
      <c r="BF1381" s="6" t="str">
        <f t="shared" si="434"/>
        <v>insert into bitacoras_estatus (numero_expediente, numero_registro, representante, fecha_inicio, fecha_vencimiento, id_cliente, id_admin, id_bitacoras_estatus, id_estatus, id_clase, id_marca, created_at, updated_at) values('1694695','1630682','RODRIGO VILLAREAL','2015-12-17','2025-12-17','261','2','1','1',35,378,'2015-12-17 00:00:00','2015-12-17 00:00:00');</v>
      </c>
      <c r="BG1381" s="6" t="str">
        <f t="shared" si="435"/>
        <v>insert into servicios_comentarios (comentario, id_admin, id_estatus, created_at, updated_at) values('CLASE 35, SE ENTREGO TITULO 29 NOV 2016',1,1380,'2015-12-17 00:00:00','2015-12-17 00:00:00');</v>
      </c>
      <c r="BH1381" s="6" t="str">
        <f t="shared" si="436"/>
        <v>insert into servicios_comentarios (comentario, id_admin, id_estatus, created_at, updated_at) values('16142920182',1,1380,'2015-12-17 00:00:00','2015-12-17 00:00:00');</v>
      </c>
      <c r="BI1381" s="137" t="str">
        <f t="shared" si="437"/>
        <v>update bitacoras_estatus set comprobacion_uso = 1, id_estatus=10 where id=1380;</v>
      </c>
      <c r="BJ1381" s="137" t="str">
        <f t="shared" si="438"/>
        <v>update bitacoras_estatus set numero_expediente = '1694695', numero_registro = '1630682', id_estatus = 10, fecha_inicio = '2015-12-17', fecha_vencimiento ='2025-12-17', created_at ='2015-12-17 00:00:00', updated_at ='2015-12-17 00:00:00', id_clase=35, id_marca=378, id_cliente=261, vigencia = 1 where id =1380;</v>
      </c>
      <c r="BK1381" s="137" t="str">
        <f t="shared" si="439"/>
        <v>update bitacoras_estatus set id_estatus = 10 where id =1380;</v>
      </c>
    </row>
    <row r="1382" spans="1:63" ht="53">
      <c r="A1382" s="3">
        <v>1694690</v>
      </c>
      <c r="B1382" s="3">
        <v>1694510</v>
      </c>
      <c r="C1382" s="3">
        <f>IF(Tabla1[[#This Row],[No. REG.]]="","",1)</f>
        <v>1</v>
      </c>
      <c r="D1382" s="3" t="s">
        <v>46</v>
      </c>
      <c r="E1382" s="3">
        <f>IF(Tabla1[[#This Row],[STATUS]]="","",VLOOKUP(D1382,Estatus!$A$2:$B$13,2,0))</f>
        <v>10</v>
      </c>
      <c r="F1382" s="3">
        <f>IF(Tabla1[[#This Row],[STATUS]]="","",VLOOKUP(D1382,Estatus!$A$2:$I$12,9,0))</f>
        <v>1</v>
      </c>
      <c r="G1382" s="12" t="s">
        <v>6747</v>
      </c>
      <c r="H1382" s="7">
        <v>42355</v>
      </c>
      <c r="I1382" s="80">
        <f t="shared" si="420"/>
        <v>2015</v>
      </c>
      <c r="J1382" s="80">
        <f t="shared" si="421"/>
        <v>12</v>
      </c>
      <c r="K1382" s="80">
        <f t="shared" si="422"/>
        <v>17</v>
      </c>
      <c r="L1382" s="80">
        <f t="shared" si="423"/>
        <v>12</v>
      </c>
      <c r="M1382" s="80">
        <f t="shared" si="424"/>
        <v>17</v>
      </c>
      <c r="N1382" s="80" t="str">
        <f t="shared" si="425"/>
        <v>'2015-12-17'</v>
      </c>
      <c r="O1382" s="80" t="str">
        <f t="shared" si="426"/>
        <v>'2015-12-17 00:00:00'</v>
      </c>
      <c r="P1382" s="7">
        <v>46008</v>
      </c>
      <c r="Q1382" s="80">
        <f t="shared" si="427"/>
        <v>2025</v>
      </c>
      <c r="R1382" s="80">
        <f t="shared" si="428"/>
        <v>12</v>
      </c>
      <c r="S1382" s="80">
        <f t="shared" si="429"/>
        <v>17</v>
      </c>
      <c r="T1382" s="80">
        <f t="shared" si="430"/>
        <v>12</v>
      </c>
      <c r="U1382" s="80">
        <f t="shared" si="431"/>
        <v>17</v>
      </c>
      <c r="V1382" s="80" t="str">
        <f t="shared" si="432"/>
        <v>'2025-12-17'</v>
      </c>
      <c r="W1382" s="80">
        <v>41</v>
      </c>
      <c r="X1382" s="80">
        <f t="shared" si="433"/>
        <v>41</v>
      </c>
      <c r="Y1382" s="3" t="s">
        <v>6744</v>
      </c>
      <c r="Z1382" s="124">
        <f>IFERROR(IF(Y1382="","null",VLOOKUP(Y1382,Marcas!$A$2:$C$2024,2,0)),"")</f>
        <v>378</v>
      </c>
      <c r="AA1382" s="3" t="s">
        <v>6744</v>
      </c>
      <c r="AB1382" s="3">
        <f>IFERROR(IF(AA1382="","",IF(AA1382="EMPORIO LEGAL",1,VLOOKUP(AA1382,Clientes!$A$2:$B$1190,2,0))),"")</f>
        <v>261</v>
      </c>
      <c r="AC1382" s="3">
        <f>IFERROR(IF(Tabla1[[#This Row],[id_control]]="null","",VLOOKUP(CONCATENATE(Tabla1[[#This Row],[CLIENTE]],"-",Tabla1[[#This Row],[id_control]]),Hoja1!$C$2:$D$1994,2,0)),"")</f>
        <v>1381</v>
      </c>
      <c r="AD1382" s="3" t="s">
        <v>6745</v>
      </c>
      <c r="AE1382" s="3"/>
      <c r="AF1382" s="3"/>
      <c r="AG1382" s="3"/>
      <c r="AH1382" s="3"/>
      <c r="AI1382" s="3"/>
      <c r="AJ1382" s="3"/>
      <c r="AK1382" s="3"/>
      <c r="AL1382" s="3">
        <v>161442920182</v>
      </c>
      <c r="AM1382" s="8"/>
      <c r="AN1382" s="8"/>
      <c r="AO1382" s="8"/>
      <c r="AP1382" s="8"/>
      <c r="AQ1382" s="8"/>
      <c r="AR1382" s="8"/>
      <c r="AS1382" s="8"/>
      <c r="AT1382" s="8"/>
      <c r="AU1382" s="8"/>
      <c r="AV1382" s="8" t="s">
        <v>6746</v>
      </c>
      <c r="AW1382" s="36"/>
      <c r="AX1382" s="8"/>
      <c r="AY1382" s="8"/>
      <c r="AZ1382" s="8"/>
      <c r="BA1382" s="8"/>
      <c r="BB1382" s="8"/>
      <c r="BC1382" s="8"/>
      <c r="BD1382" s="8">
        <v>161442920182</v>
      </c>
      <c r="BE1382" s="8">
        <v>1381</v>
      </c>
      <c r="BF1382" s="6" t="str">
        <f t="shared" si="434"/>
        <v>insert into bitacoras_estatus (numero_expediente, numero_registro, representante, fecha_inicio, fecha_vencimiento, id_cliente, id_admin, id_bitacoras_estatus, id_estatus, id_clase, id_marca, created_at, updated_at) values('1694690','1694510','RODRIGO VILLAREAL','2015-12-17','2025-12-17','261','2','1','1',41,378,'2015-12-17 00:00:00','2015-12-17 00:00:00');</v>
      </c>
      <c r="BG1382" s="6" t="str">
        <f t="shared" si="435"/>
        <v>insert into servicios_comentarios (comentario, id_admin, id_estatus, created_at, updated_at) values('CLASE 41 REQUICITOS RECIBIDOS 19/05/16; SE PRESENTÓ CONTESTACIÓN 19/07/2016, TITULO RECIBIDO EL 22 DIC 2016. TITRM CL 41 ENTREGADO EL 20 FEB 2017',1,1381,'2015-12-17 00:00:00','2015-12-17 00:00:00');</v>
      </c>
      <c r="BH1382" s="6" t="str">
        <f t="shared" si="436"/>
        <v>insert into servicios_comentarios (comentario, id_admin, id_estatus, created_at, updated_at) values('161442920182',1,1381,'2015-12-17 00:00:00','2015-12-17 00:00:00');</v>
      </c>
      <c r="BI1382" s="137" t="str">
        <f t="shared" si="437"/>
        <v>update bitacoras_estatus set comprobacion_uso = 1, id_estatus=10 where id=1381;</v>
      </c>
      <c r="BJ1382" s="137" t="str">
        <f t="shared" si="438"/>
        <v>update bitacoras_estatus set numero_expediente = '1694690', numero_registro = '1694510', id_estatus = 10, fecha_inicio = '2015-12-17', fecha_vencimiento ='2025-12-17', created_at ='2015-12-17 00:00:00', updated_at ='2015-12-17 00:00:00', id_clase=41, id_marca=378, id_cliente=261, vigencia = 1 where id =1381;</v>
      </c>
      <c r="BK1382" s="137" t="str">
        <f t="shared" si="439"/>
        <v>update bitacoras_estatus set id_estatus = 10 where id =1381;</v>
      </c>
    </row>
    <row r="1383" spans="1:63" ht="53">
      <c r="A1383" s="3">
        <v>1694694</v>
      </c>
      <c r="B1383" s="3">
        <v>1691420</v>
      </c>
      <c r="C1383" s="3">
        <f>IF(Tabla1[[#This Row],[No. REG.]]="","",1)</f>
        <v>1</v>
      </c>
      <c r="D1383" s="3" t="s">
        <v>46</v>
      </c>
      <c r="E1383" s="3">
        <f>IF(Tabla1[[#This Row],[STATUS]]="","",VLOOKUP(D1383,Estatus!$A$2:$B$13,2,0))</f>
        <v>10</v>
      </c>
      <c r="F1383" s="3">
        <f>IF(Tabla1[[#This Row],[STATUS]]="","",VLOOKUP(D1383,Estatus!$A$2:$I$12,9,0))</f>
        <v>1</v>
      </c>
      <c r="G1383" s="12" t="s">
        <v>6748</v>
      </c>
      <c r="H1383" s="7">
        <v>42355</v>
      </c>
      <c r="I1383" s="80">
        <f t="shared" si="420"/>
        <v>2015</v>
      </c>
      <c r="J1383" s="80">
        <f t="shared" si="421"/>
        <v>12</v>
      </c>
      <c r="K1383" s="80">
        <f t="shared" si="422"/>
        <v>17</v>
      </c>
      <c r="L1383" s="80">
        <f t="shared" si="423"/>
        <v>12</v>
      </c>
      <c r="M1383" s="80">
        <f t="shared" si="424"/>
        <v>17</v>
      </c>
      <c r="N1383" s="80" t="str">
        <f t="shared" si="425"/>
        <v>'2015-12-17'</v>
      </c>
      <c r="O1383" s="80" t="str">
        <f t="shared" si="426"/>
        <v>'2015-12-17 00:00:00'</v>
      </c>
      <c r="P1383" s="7">
        <v>46008</v>
      </c>
      <c r="Q1383" s="80">
        <f t="shared" si="427"/>
        <v>2025</v>
      </c>
      <c r="R1383" s="80">
        <f t="shared" si="428"/>
        <v>12</v>
      </c>
      <c r="S1383" s="80">
        <f t="shared" si="429"/>
        <v>17</v>
      </c>
      <c r="T1383" s="80">
        <f t="shared" si="430"/>
        <v>12</v>
      </c>
      <c r="U1383" s="80">
        <f t="shared" si="431"/>
        <v>17</v>
      </c>
      <c r="V1383" s="80" t="str">
        <f t="shared" si="432"/>
        <v>'2025-12-17'</v>
      </c>
      <c r="W1383" s="80"/>
      <c r="X1383" s="80" t="str">
        <f t="shared" si="433"/>
        <v>null</v>
      </c>
      <c r="Y1383" s="3" t="s">
        <v>6732</v>
      </c>
      <c r="Z1383" s="124">
        <f>IFERROR(IF(Y1383="","null",VLOOKUP(Y1383,Marcas!$A$2:$C$2024,2,0)),"")</f>
        <v>562</v>
      </c>
      <c r="AA1383" s="3" t="s">
        <v>6733</v>
      </c>
      <c r="AB1383" s="3">
        <f>IFERROR(IF(AA1383="","",IF(AA1383="EMPORIO LEGAL",1,VLOOKUP(AA1383,Clientes!$A$2:$B$1190,2,0))),"")</f>
        <v>1079</v>
      </c>
      <c r="AC1383" s="3">
        <f>IFERROR(IF(Tabla1[[#This Row],[id_control]]="null","",VLOOKUP(CONCATENATE(Tabla1[[#This Row],[CLIENTE]],"-",Tabla1[[#This Row],[id_control]]),Hoja1!$C$2:$D$1994,2,0)),"")</f>
        <v>1379</v>
      </c>
      <c r="AD1383" s="3" t="s">
        <v>6734</v>
      </c>
      <c r="AE1383" s="3"/>
      <c r="AF1383" s="3"/>
      <c r="AG1383" s="3"/>
      <c r="AH1383" s="3"/>
      <c r="AI1383" s="3"/>
      <c r="AJ1383" s="3"/>
      <c r="AK1383" s="3"/>
      <c r="AL1383" s="3">
        <v>6144881071</v>
      </c>
      <c r="AM1383" s="8"/>
      <c r="AN1383" s="8"/>
      <c r="AO1383" s="8"/>
      <c r="AP1383" s="8"/>
      <c r="AQ1383" s="8"/>
      <c r="AR1383" s="8"/>
      <c r="AS1383" s="8"/>
      <c r="AT1383" s="8"/>
      <c r="AU1383" s="8"/>
      <c r="AV1383" s="8" t="s">
        <v>6735</v>
      </c>
      <c r="AW1383" s="36"/>
      <c r="AX1383" s="8"/>
      <c r="AY1383" s="8"/>
      <c r="AZ1383" s="8"/>
      <c r="BA1383" s="8"/>
      <c r="BB1383" s="8"/>
      <c r="BC1383" s="8"/>
      <c r="BD1383" s="8">
        <v>6144881071</v>
      </c>
      <c r="BE1383" s="8">
        <v>1382</v>
      </c>
      <c r="BF1383" s="6" t="str">
        <f t="shared" si="434"/>
        <v>insert into bitacoras_estatus (numero_expediente, numero_registro, representante, fecha_inicio, fecha_vencimiento, id_cliente, id_admin, id_bitacoras_estatus, id_estatus, id_clase, id_marca, created_at, updated_at) values('1694694','1691420','VICTOR ARMANDO RAMOS','2015-12-17','2025-12-17','1079','2','1','1',null,562,'2015-12-17 00:00:00','2015-12-17 00:00:00');</v>
      </c>
      <c r="BG1383" s="6" t="str">
        <f t="shared" si="435"/>
        <v>insert into servicios_comentarios (comentario, id_admin, id_estatus, created_at, updated_at) values('35, REQUISITOS RECIBIDOS EL 26/4/16; PRESENTADOS 27/06/2016, TITULO RECIBIDO EL 22 DIC 2016. SE ENTREGO EL TITULO EL 4 ENE 2017',1,1382,'2015-12-17 00:00:00','2015-12-17 00:00:00');</v>
      </c>
      <c r="BH1383" s="6" t="str">
        <f t="shared" si="436"/>
        <v>insert into servicios_comentarios (comentario, id_admin, id_estatus, created_at, updated_at) values('6144881071',1,1382,'2015-12-17 00:00:00','2015-12-17 00:00:00');</v>
      </c>
      <c r="BI1383" s="137" t="str">
        <f t="shared" si="437"/>
        <v>update bitacoras_estatus set comprobacion_uso = 1, id_estatus=10 where id=1382;</v>
      </c>
      <c r="BJ1383" s="137" t="str">
        <f t="shared" si="438"/>
        <v>update bitacoras_estatus set numero_expediente = '1694694', numero_registro = '1691420', id_estatus = 10, fecha_inicio = '2015-12-17', fecha_vencimiento ='2025-12-17', created_at ='2015-12-17 00:00:00', updated_at ='2015-12-17 00:00:00', id_clase=null, id_marca=562, id_cliente=1079, vigencia = 1 where id =1382;</v>
      </c>
      <c r="BK1383" s="137" t="str">
        <f t="shared" si="439"/>
        <v>update bitacoras_estatus set id_estatus = 10 where id =1382;</v>
      </c>
    </row>
    <row r="1384" spans="1:63" ht="27">
      <c r="A1384" s="3">
        <v>1694687</v>
      </c>
      <c r="B1384" s="3">
        <v>1630676</v>
      </c>
      <c r="C1384" s="3">
        <f>IF(Tabla1[[#This Row],[No. REG.]]="","",1)</f>
        <v>1</v>
      </c>
      <c r="D1384" s="3" t="s">
        <v>46</v>
      </c>
      <c r="E1384" s="3">
        <f>IF(Tabla1[[#This Row],[STATUS]]="","",VLOOKUP(D1384,Estatus!$A$2:$B$13,2,0))</f>
        <v>10</v>
      </c>
      <c r="F1384" s="3">
        <f>IF(Tabla1[[#This Row],[STATUS]]="","",VLOOKUP(D1384,Estatus!$A$2:$I$12,9,0))</f>
        <v>1</v>
      </c>
      <c r="G1384" s="12" t="s">
        <v>6749</v>
      </c>
      <c r="H1384" s="7">
        <v>42355</v>
      </c>
      <c r="I1384" s="80">
        <f t="shared" si="420"/>
        <v>2015</v>
      </c>
      <c r="J1384" s="80">
        <f t="shared" si="421"/>
        <v>12</v>
      </c>
      <c r="K1384" s="80">
        <f t="shared" si="422"/>
        <v>17</v>
      </c>
      <c r="L1384" s="80">
        <f t="shared" si="423"/>
        <v>12</v>
      </c>
      <c r="M1384" s="80">
        <f t="shared" si="424"/>
        <v>17</v>
      </c>
      <c r="N1384" s="80" t="str">
        <f t="shared" si="425"/>
        <v>'2015-12-17'</v>
      </c>
      <c r="O1384" s="80" t="str">
        <f t="shared" si="426"/>
        <v>'2015-12-17 00:00:00'</v>
      </c>
      <c r="P1384" s="7">
        <v>46008</v>
      </c>
      <c r="Q1384" s="80">
        <f t="shared" si="427"/>
        <v>2025</v>
      </c>
      <c r="R1384" s="80">
        <f t="shared" si="428"/>
        <v>12</v>
      </c>
      <c r="S1384" s="80">
        <f t="shared" si="429"/>
        <v>17</v>
      </c>
      <c r="T1384" s="80">
        <f t="shared" si="430"/>
        <v>12</v>
      </c>
      <c r="U1384" s="80">
        <f t="shared" si="431"/>
        <v>17</v>
      </c>
      <c r="V1384" s="80" t="str">
        <f t="shared" si="432"/>
        <v>'2025-12-17'</v>
      </c>
      <c r="W1384" s="80">
        <v>35</v>
      </c>
      <c r="X1384" s="80">
        <f t="shared" si="433"/>
        <v>35</v>
      </c>
      <c r="Y1384" s="3" t="s">
        <v>6750</v>
      </c>
      <c r="Z1384" s="124">
        <f>IFERROR(IF(Y1384="","null",VLOOKUP(Y1384,Marcas!$A$2:$C$2024,2,0)),"")</f>
        <v>680</v>
      </c>
      <c r="AA1384" s="3" t="s">
        <v>6751</v>
      </c>
      <c r="AB1384" s="3">
        <f>IFERROR(IF(AA1384="","",IF(AA1384="EMPORIO LEGAL",1,VLOOKUP(AA1384,Clientes!$A$2:$B$1190,2,0))),"")</f>
        <v>814</v>
      </c>
      <c r="AC1384" s="3">
        <f>IFERROR(IF(Tabla1[[#This Row],[id_control]]="null","",VLOOKUP(CONCATENATE(Tabla1[[#This Row],[CLIENTE]],"-",Tabla1[[#This Row],[id_control]]),Hoja1!$C$2:$D$1994,2,0)),"")</f>
        <v>1384</v>
      </c>
      <c r="AD1384" s="3" t="s">
        <v>6752</v>
      </c>
      <c r="AE1384" s="3"/>
      <c r="AF1384" s="3"/>
      <c r="AG1384" s="3"/>
      <c r="AH1384" s="3"/>
      <c r="AI1384" s="3"/>
      <c r="AJ1384" s="3"/>
      <c r="AK1384" s="3"/>
      <c r="AL1384" s="3">
        <v>4172454</v>
      </c>
      <c r="AM1384" s="8"/>
      <c r="AN1384" s="8"/>
      <c r="AO1384" s="8"/>
      <c r="AP1384" s="8"/>
      <c r="AQ1384" s="8"/>
      <c r="AR1384" s="8"/>
      <c r="AS1384" s="8"/>
      <c r="AT1384" s="8"/>
      <c r="AU1384" s="8"/>
      <c r="AV1384" s="8" t="s">
        <v>6753</v>
      </c>
      <c r="AW1384" s="8"/>
      <c r="AX1384" s="8"/>
      <c r="AY1384" s="8"/>
      <c r="AZ1384" s="8"/>
      <c r="BA1384" s="8"/>
      <c r="BB1384" s="8"/>
      <c r="BC1384" s="8"/>
      <c r="BD1384" s="8">
        <v>4172454</v>
      </c>
      <c r="BE1384" s="8">
        <v>1383</v>
      </c>
      <c r="BF1384" s="6" t="str">
        <f t="shared" si="434"/>
        <v>insert into bitacoras_estatus (numero_expediente, numero_registro, representante, fecha_inicio, fecha_vencimiento, id_cliente, id_admin, id_bitacoras_estatus, id_estatus, id_clase, id_marca, created_at, updated_at) values('1694687','1630676','HECTOR OSWALDO CHAO','2015-12-17','2025-12-17','814','2','1','1',35,680,'2015-12-17 00:00:00','2015-12-17 00:00:00');</v>
      </c>
      <c r="BG1384" s="6" t="str">
        <f t="shared" si="435"/>
        <v>insert into servicios_comentarios (comentario, id_admin, id_estatus, created_at, updated_at) values('CLASE 35 TITULO RECIBIDO 21/06/16, TITULO ENTREGADO 24/06/16',1,1383,'2015-12-17 00:00:00','2015-12-17 00:00:00');</v>
      </c>
      <c r="BH1384" s="6" t="str">
        <f t="shared" si="436"/>
        <v>insert into servicios_comentarios (comentario, id_admin, id_estatus, created_at, updated_at) values('4172454',1,1383,'2015-12-17 00:00:00','2015-12-17 00:00:00');</v>
      </c>
      <c r="BI1384" s="137" t="str">
        <f t="shared" si="437"/>
        <v>update bitacoras_estatus set comprobacion_uso = 1, id_estatus=10 where id=1383;</v>
      </c>
      <c r="BJ1384" s="137" t="str">
        <f t="shared" si="438"/>
        <v>update bitacoras_estatus set numero_expediente = '1694687', numero_registro = '1630676', id_estatus = 10, fecha_inicio = '2015-12-17', fecha_vencimiento ='2025-12-17', created_at ='2015-12-17 00:00:00', updated_at ='2015-12-17 00:00:00', id_clase=35, id_marca=680, id_cliente=814, vigencia = 1 where id =1383;</v>
      </c>
      <c r="BK1384" s="137" t="str">
        <f t="shared" si="439"/>
        <v>update bitacoras_estatus set id_estatus = 10 where id =1383;</v>
      </c>
    </row>
    <row r="1385" spans="1:63">
      <c r="A1385" s="3">
        <v>1694691</v>
      </c>
      <c r="B1385" s="3">
        <v>1630679</v>
      </c>
      <c r="C1385" s="3">
        <f>IF(Tabla1[[#This Row],[No. REG.]]="","",1)</f>
        <v>1</v>
      </c>
      <c r="D1385" s="3" t="s">
        <v>46</v>
      </c>
      <c r="E1385" s="3">
        <f>IF(Tabla1[[#This Row],[STATUS]]="","",VLOOKUP(D1385,Estatus!$A$2:$B$13,2,0))</f>
        <v>10</v>
      </c>
      <c r="F1385" s="3">
        <f>IF(Tabla1[[#This Row],[STATUS]]="","",VLOOKUP(D1385,Estatus!$A$2:$I$12,9,0))</f>
        <v>1</v>
      </c>
      <c r="G1385" s="12" t="s">
        <v>6754</v>
      </c>
      <c r="H1385" s="7">
        <v>42355</v>
      </c>
      <c r="I1385" s="80">
        <f t="shared" si="420"/>
        <v>2015</v>
      </c>
      <c r="J1385" s="80">
        <f t="shared" si="421"/>
        <v>12</v>
      </c>
      <c r="K1385" s="80">
        <f t="shared" si="422"/>
        <v>17</v>
      </c>
      <c r="L1385" s="80">
        <f t="shared" si="423"/>
        <v>12</v>
      </c>
      <c r="M1385" s="80">
        <f t="shared" si="424"/>
        <v>17</v>
      </c>
      <c r="N1385" s="80" t="str">
        <f t="shared" si="425"/>
        <v>'2015-12-17'</v>
      </c>
      <c r="O1385" s="80" t="str">
        <f t="shared" si="426"/>
        <v>'2015-12-17 00:00:00'</v>
      </c>
      <c r="P1385" s="7">
        <v>46008</v>
      </c>
      <c r="Q1385" s="80">
        <f t="shared" si="427"/>
        <v>2025</v>
      </c>
      <c r="R1385" s="80">
        <f t="shared" si="428"/>
        <v>12</v>
      </c>
      <c r="S1385" s="80">
        <f t="shared" si="429"/>
        <v>17</v>
      </c>
      <c r="T1385" s="80">
        <f t="shared" si="430"/>
        <v>12</v>
      </c>
      <c r="U1385" s="80">
        <f t="shared" si="431"/>
        <v>17</v>
      </c>
      <c r="V1385" s="80" t="str">
        <f t="shared" si="432"/>
        <v>'2025-12-17'</v>
      </c>
      <c r="W1385" s="80">
        <v>43</v>
      </c>
      <c r="X1385" s="80">
        <f t="shared" si="433"/>
        <v>43</v>
      </c>
      <c r="Y1385" s="3" t="s">
        <v>6755</v>
      </c>
      <c r="Z1385" s="124">
        <f>IFERROR(IF(Y1385="","null",VLOOKUP(Y1385,Marcas!$A$2:$C$2024,2,0)),"")</f>
        <v>1355</v>
      </c>
      <c r="AA1385" s="3" t="s">
        <v>6755</v>
      </c>
      <c r="AB1385" s="3">
        <f>IFERROR(IF(AA1385="","",IF(AA1385="EMPORIO LEGAL",1,VLOOKUP(AA1385,Clientes!$A$2:$B$1190,2,0))),"")</f>
        <v>962</v>
      </c>
      <c r="AC1385" s="3">
        <f>IFERROR(IF(Tabla1[[#This Row],[id_control]]="null","",VLOOKUP(CONCATENATE(Tabla1[[#This Row],[CLIENTE]],"-",Tabla1[[#This Row],[id_control]]),Hoja1!$C$2:$D$1994,2,0)),"")</f>
        <v>1385</v>
      </c>
      <c r="AD1385" s="3" t="s">
        <v>6756</v>
      </c>
      <c r="AE1385" s="3"/>
      <c r="AF1385" s="3"/>
      <c r="AG1385" s="3"/>
      <c r="AH1385" s="3"/>
      <c r="AI1385" s="3"/>
      <c r="AJ1385" s="3"/>
      <c r="AK1385" s="3"/>
      <c r="AL1385" s="3">
        <v>6141049941</v>
      </c>
      <c r="AM1385" s="8"/>
      <c r="AN1385" s="8"/>
      <c r="AO1385" s="8"/>
      <c r="AP1385" s="8"/>
      <c r="AQ1385" s="8"/>
      <c r="AR1385" s="8"/>
      <c r="AS1385" s="8"/>
      <c r="AT1385" s="8"/>
      <c r="AU1385" s="8"/>
      <c r="AV1385" s="8" t="s">
        <v>6757</v>
      </c>
      <c r="AW1385" s="8"/>
      <c r="AX1385" s="8"/>
      <c r="AY1385" s="8"/>
      <c r="AZ1385" s="8"/>
      <c r="BA1385" s="8"/>
      <c r="BB1385" s="8"/>
      <c r="BC1385" s="8"/>
      <c r="BD1385" s="8">
        <v>6141049941</v>
      </c>
      <c r="BE1385" s="8">
        <v>1384</v>
      </c>
      <c r="BF1385" s="6" t="str">
        <f t="shared" si="434"/>
        <v>insert into bitacoras_estatus (numero_expediente, numero_registro, representante, fecha_inicio, fecha_vencimiento, id_cliente, id_admin, id_bitacoras_estatus, id_estatus, id_clase, id_marca, created_at, updated_at) values('1694691','1630679','SUMAYA JAZEN MIRAMONTES','2015-12-17','2025-12-17','962','2','1','1',43,1355,'2015-12-17 00:00:00','2015-12-17 00:00:00');</v>
      </c>
      <c r="BG1385" s="6" t="str">
        <f t="shared" si="435"/>
        <v>insert into servicios_comentarios (comentario, id_admin, id_estatus, created_at, updated_at) values('CLASE 43 TITULO RECIBIDO 21/06/16',1,1384,'2015-12-17 00:00:00','2015-12-17 00:00:00');</v>
      </c>
      <c r="BH1385" s="6" t="str">
        <f t="shared" si="436"/>
        <v>insert into servicios_comentarios (comentario, id_admin, id_estatus, created_at, updated_at) values('6141049941',1,1384,'2015-12-17 00:00:00','2015-12-17 00:00:00');</v>
      </c>
      <c r="BI1385" s="137" t="str">
        <f t="shared" si="437"/>
        <v>update bitacoras_estatus set comprobacion_uso = 1, id_estatus=10 where id=1384;</v>
      </c>
      <c r="BJ1385" s="137" t="str">
        <f t="shared" si="438"/>
        <v>update bitacoras_estatus set numero_expediente = '1694691', numero_registro = '1630679', id_estatus = 10, fecha_inicio = '2015-12-17', fecha_vencimiento ='2025-12-17', created_at ='2015-12-17 00:00:00', updated_at ='2015-12-17 00:00:00', id_clase=43, id_marca=1355, id_cliente=962, vigencia = 1 where id =1384;</v>
      </c>
      <c r="BK1385" s="137" t="str">
        <f t="shared" si="439"/>
        <v>update bitacoras_estatus set id_estatus = 10 where id =1384;</v>
      </c>
    </row>
    <row r="1386" spans="1:63" ht="27">
      <c r="A1386" s="3">
        <v>1694689</v>
      </c>
      <c r="B1386" s="3">
        <v>1630678</v>
      </c>
      <c r="C1386" s="3">
        <f>IF(Tabla1[[#This Row],[No. REG.]]="","",1)</f>
        <v>1</v>
      </c>
      <c r="D1386" s="3" t="s">
        <v>46</v>
      </c>
      <c r="E1386" s="3">
        <f>IF(Tabla1[[#This Row],[STATUS]]="","",VLOOKUP(D1386,Estatus!$A$2:$B$13,2,0))</f>
        <v>10</v>
      </c>
      <c r="F1386" s="3">
        <f>IF(Tabla1[[#This Row],[STATUS]]="","",VLOOKUP(D1386,Estatus!$A$2:$I$12,9,0))</f>
        <v>1</v>
      </c>
      <c r="G1386" s="12" t="s">
        <v>6758</v>
      </c>
      <c r="H1386" s="7">
        <v>42355</v>
      </c>
      <c r="I1386" s="80">
        <f t="shared" si="420"/>
        <v>2015</v>
      </c>
      <c r="J1386" s="80">
        <f t="shared" si="421"/>
        <v>12</v>
      </c>
      <c r="K1386" s="80">
        <f t="shared" si="422"/>
        <v>17</v>
      </c>
      <c r="L1386" s="80">
        <f t="shared" si="423"/>
        <v>12</v>
      </c>
      <c r="M1386" s="80">
        <f t="shared" si="424"/>
        <v>17</v>
      </c>
      <c r="N1386" s="80" t="str">
        <f t="shared" si="425"/>
        <v>'2015-12-17'</v>
      </c>
      <c r="O1386" s="80" t="str">
        <f t="shared" si="426"/>
        <v>'2015-12-17 00:00:00'</v>
      </c>
      <c r="P1386" s="7">
        <v>46008</v>
      </c>
      <c r="Q1386" s="80">
        <f t="shared" si="427"/>
        <v>2025</v>
      </c>
      <c r="R1386" s="80">
        <f t="shared" si="428"/>
        <v>12</v>
      </c>
      <c r="S1386" s="80">
        <f t="shared" si="429"/>
        <v>17</v>
      </c>
      <c r="T1386" s="80">
        <f t="shared" si="430"/>
        <v>12</v>
      </c>
      <c r="U1386" s="80">
        <f t="shared" si="431"/>
        <v>17</v>
      </c>
      <c r="V1386" s="80" t="str">
        <f t="shared" si="432"/>
        <v>'2025-12-17'</v>
      </c>
      <c r="W1386" s="80">
        <v>39</v>
      </c>
      <c r="X1386" s="80">
        <f t="shared" si="433"/>
        <v>39</v>
      </c>
      <c r="Y1386" s="3" t="s">
        <v>6759</v>
      </c>
      <c r="Z1386" s="124">
        <f>IFERROR(IF(Y1386="","null",VLOOKUP(Y1386,Marcas!$A$2:$C$2024,2,0)),"")</f>
        <v>1362</v>
      </c>
      <c r="AA1386" s="3" t="s">
        <v>6760</v>
      </c>
      <c r="AB1386" s="3">
        <f>IFERROR(IF(AA1386="","",IF(AA1386="EMPORIO LEGAL",1,VLOOKUP(AA1386,Clientes!$A$2:$B$1190,2,0))),"")</f>
        <v>967</v>
      </c>
      <c r="AC1386" s="3">
        <f>IFERROR(IF(Tabla1[[#This Row],[id_control]]="null","",VLOOKUP(CONCATENATE(Tabla1[[#This Row],[CLIENTE]],"-",Tabla1[[#This Row],[id_control]]),Hoja1!$C$2:$D$1994,2,0)),"")</f>
        <v>1386</v>
      </c>
      <c r="AD1386" s="3" t="s">
        <v>6761</v>
      </c>
      <c r="AE1386" s="3"/>
      <c r="AF1386" s="3"/>
      <c r="AG1386" s="3"/>
      <c r="AH1386" s="3"/>
      <c r="AI1386" s="3"/>
      <c r="AJ1386" s="3"/>
      <c r="AK1386" s="3"/>
      <c r="AL1386" s="3">
        <v>6880838</v>
      </c>
      <c r="AM1386" s="8"/>
      <c r="AN1386" s="8"/>
      <c r="AO1386" s="8"/>
      <c r="AP1386" s="8"/>
      <c r="AQ1386" s="8"/>
      <c r="AR1386" s="8"/>
      <c r="AS1386" s="8"/>
      <c r="AT1386" s="8"/>
      <c r="AU1386" s="8"/>
      <c r="AV1386" s="8" t="s">
        <v>6762</v>
      </c>
      <c r="AW1386" s="8"/>
      <c r="AX1386" s="8"/>
      <c r="AY1386" s="8"/>
      <c r="AZ1386" s="8"/>
      <c r="BA1386" s="8"/>
      <c r="BB1386" s="8"/>
      <c r="BC1386" s="8"/>
      <c r="BD1386" s="8">
        <v>6880838</v>
      </c>
      <c r="BE1386" s="8">
        <v>1385</v>
      </c>
      <c r="BF1386" s="6" t="str">
        <f t="shared" si="434"/>
        <v>insert into bitacoras_estatus (numero_expediente, numero_registro, representante, fecha_inicio, fecha_vencimiento, id_cliente, id_admin, id_bitacoras_estatus, id_estatus, id_clase, id_marca, created_at, updated_at) values('1694689','1630678','JORGE RODIGUEZ TREJO','2015-12-17','2025-12-17','967','2','1','1',39,1362,'2015-12-17 00:00:00','2015-12-17 00:00:00');</v>
      </c>
      <c r="BG1386" s="6" t="str">
        <f t="shared" si="435"/>
        <v>insert into servicios_comentarios (comentario, id_admin, id_estatus, created_at, updated_at) values('CLASE 39 TITULO RECIBIDO 21/06/16 TITULO ENTREGADO 6/7/2016',1,1385,'2015-12-17 00:00:00','2015-12-17 00:00:00');</v>
      </c>
      <c r="BH1386" s="6" t="str">
        <f t="shared" si="436"/>
        <v>insert into servicios_comentarios (comentario, id_admin, id_estatus, created_at, updated_at) values('6880838',1,1385,'2015-12-17 00:00:00','2015-12-17 00:00:00');</v>
      </c>
      <c r="BI1386" s="137" t="str">
        <f t="shared" si="437"/>
        <v>update bitacoras_estatus set comprobacion_uso = 1, id_estatus=10 where id=1385;</v>
      </c>
      <c r="BJ1386" s="137" t="str">
        <f t="shared" si="438"/>
        <v>update bitacoras_estatus set numero_expediente = '1694689', numero_registro = '1630678', id_estatus = 10, fecha_inicio = '2015-12-17', fecha_vencimiento ='2025-12-17', created_at ='2015-12-17 00:00:00', updated_at ='2015-12-17 00:00:00', id_clase=39, id_marca=1362, id_cliente=967, vigencia = 1 where id =1385;</v>
      </c>
      <c r="BK1386" s="137" t="str">
        <f t="shared" si="439"/>
        <v>update bitacoras_estatus set id_estatus = 10 where id =1385;</v>
      </c>
    </row>
    <row r="1387" spans="1:63" ht="53">
      <c r="A1387" s="3">
        <v>1487082</v>
      </c>
      <c r="B1387" s="3">
        <v>1487084</v>
      </c>
      <c r="C1387" s="3">
        <f>IF(Tabla1[[#This Row],[No. REG.]]="","",1)</f>
        <v>1</v>
      </c>
      <c r="D1387" s="3" t="s">
        <v>46</v>
      </c>
      <c r="E1387" s="3">
        <f>IF(Tabla1[[#This Row],[STATUS]]="","",VLOOKUP(D1387,Estatus!$A$2:$B$13,2,0))</f>
        <v>10</v>
      </c>
      <c r="F1387" s="3">
        <f>IF(Tabla1[[#This Row],[STATUS]]="","",VLOOKUP(D1387,Estatus!$A$2:$I$12,9,0))</f>
        <v>1</v>
      </c>
      <c r="G1387" s="12" t="s">
        <v>6763</v>
      </c>
      <c r="H1387" s="7">
        <v>42356</v>
      </c>
      <c r="I1387" s="80">
        <f t="shared" si="420"/>
        <v>2015</v>
      </c>
      <c r="J1387" s="80">
        <f t="shared" si="421"/>
        <v>12</v>
      </c>
      <c r="K1387" s="80">
        <f t="shared" si="422"/>
        <v>18</v>
      </c>
      <c r="L1387" s="80">
        <f t="shared" si="423"/>
        <v>12</v>
      </c>
      <c r="M1387" s="80">
        <f t="shared" si="424"/>
        <v>18</v>
      </c>
      <c r="N1387" s="80" t="str">
        <f t="shared" si="425"/>
        <v>'2015-12-18'</v>
      </c>
      <c r="O1387" s="80" t="str">
        <f t="shared" si="426"/>
        <v>'2015-12-18 00:00:00'</v>
      </c>
      <c r="P1387" s="7">
        <v>46009</v>
      </c>
      <c r="Q1387" s="80">
        <f t="shared" si="427"/>
        <v>2025</v>
      </c>
      <c r="R1387" s="80">
        <f t="shared" si="428"/>
        <v>12</v>
      </c>
      <c r="S1387" s="80">
        <f t="shared" si="429"/>
        <v>18</v>
      </c>
      <c r="T1387" s="80">
        <f t="shared" si="430"/>
        <v>12</v>
      </c>
      <c r="U1387" s="80">
        <f t="shared" si="431"/>
        <v>18</v>
      </c>
      <c r="V1387" s="80" t="str">
        <f t="shared" si="432"/>
        <v>'2025-12-18'</v>
      </c>
      <c r="W1387" s="80"/>
      <c r="X1387" s="80" t="str">
        <f t="shared" si="433"/>
        <v>null</v>
      </c>
      <c r="Y1387" s="3" t="s">
        <v>6764</v>
      </c>
      <c r="Z1387" s="124">
        <f>IFERROR(IF(Y1387="","null",VLOOKUP(Y1387,Marcas!$A$2:$C$2024,2,0)),"")</f>
        <v>248</v>
      </c>
      <c r="AA1387" s="3" t="s">
        <v>6764</v>
      </c>
      <c r="AB1387" s="3">
        <f>IFERROR(IF(AA1387="","",IF(AA1387="EMPORIO LEGAL",1,VLOOKUP(AA1387,Clientes!$A$2:$B$1190,2,0))),"")</f>
        <v>166</v>
      </c>
      <c r="AC1387" s="3">
        <f>IFERROR(IF(Tabla1[[#This Row],[id_control]]="null","",VLOOKUP(CONCATENATE(Tabla1[[#This Row],[CLIENTE]],"-",Tabla1[[#This Row],[id_control]]),Hoja1!$C$2:$D$1994,2,0)),"")</f>
        <v>1387</v>
      </c>
      <c r="AD1387" s="3" t="s">
        <v>6765</v>
      </c>
      <c r="AE1387" s="3"/>
      <c r="AF1387" s="3"/>
      <c r="AG1387" s="3"/>
      <c r="AH1387" s="3"/>
      <c r="AI1387" s="3"/>
      <c r="AJ1387" s="3"/>
      <c r="AK1387" s="3"/>
      <c r="AL1387" s="3">
        <v>61410017447</v>
      </c>
      <c r="AM1387" s="8"/>
      <c r="AN1387" s="8"/>
      <c r="AO1387" s="8"/>
      <c r="AP1387" s="8"/>
      <c r="AQ1387" s="8"/>
      <c r="AR1387" s="8"/>
      <c r="AS1387" s="8"/>
      <c r="AT1387" s="8"/>
      <c r="AU1387" s="8"/>
      <c r="AV1387" s="8" t="s">
        <v>6766</v>
      </c>
      <c r="AW1387" s="8"/>
      <c r="AX1387" s="8"/>
      <c r="AY1387" s="8"/>
      <c r="AZ1387" s="8"/>
      <c r="BA1387" s="8"/>
      <c r="BB1387" s="8"/>
      <c r="BC1387" s="8"/>
      <c r="BD1387" s="8">
        <v>61410017447</v>
      </c>
      <c r="BE1387" s="8">
        <v>1386</v>
      </c>
      <c r="BF1387" s="6" t="str">
        <f t="shared" si="434"/>
        <v>insert into bitacoras_estatus (numero_expediente, numero_registro, representante, fecha_inicio, fecha_vencimiento, id_cliente, id_admin, id_bitacoras_estatus, id_estatus, id_clase, id_marca, created_at, updated_at) values('1487082','1487084','DANIEL RENTERIA','2015-12-18','2025-12-18','166','2','1','1',null,248,'2015-12-18 00:00:00','2015-12-18 00:00:00');</v>
      </c>
      <c r="BG1387" s="6" t="str">
        <f t="shared" si="435"/>
        <v>insert into servicios_comentarios (comentario, id_admin, id_estatus, created_at, updated_at) values('CESION DE DERECHOS PRESENTADOS EL 18/12/15 TRANSMISIÓN DE DERECHOS ASEPTADA A JESUS OSVALDO DUARTE GARCIA 10/05/16',1,1386,'2015-12-18 00:00:00','2015-12-18 00:00:00');</v>
      </c>
      <c r="BH1387" s="6" t="str">
        <f t="shared" si="436"/>
        <v>insert into servicios_comentarios (comentario, id_admin, id_estatus, created_at, updated_at) values('61410017447',1,1386,'2015-12-18 00:00:00','2015-12-18 00:00:00');</v>
      </c>
      <c r="BI1387" s="137" t="str">
        <f t="shared" si="437"/>
        <v>update bitacoras_estatus set comprobacion_uso = 1, id_estatus=10 where id=1386;</v>
      </c>
      <c r="BJ1387" s="137" t="str">
        <f t="shared" si="438"/>
        <v>update bitacoras_estatus set numero_expediente = '1487082', numero_registro = '1487084', id_estatus = 10, fecha_inicio = '2015-12-18', fecha_vencimiento ='2025-12-18', created_at ='2015-12-18 00:00:00', updated_at ='2015-12-18 00:00:00', id_clase=null, id_marca=248, id_cliente=166, vigencia = 1 where id =1386;</v>
      </c>
      <c r="BK1387" s="137" t="str">
        <f t="shared" si="439"/>
        <v>update bitacoras_estatus set id_estatus = 10 where id =1386;</v>
      </c>
    </row>
    <row r="1388" spans="1:63" ht="66">
      <c r="A1388" s="3">
        <v>1697335</v>
      </c>
      <c r="B1388" s="3">
        <v>1634432</v>
      </c>
      <c r="C1388" s="3">
        <f>IF(Tabla1[[#This Row],[No. REG.]]="","",1)</f>
        <v>1</v>
      </c>
      <c r="D1388" s="3" t="s">
        <v>46</v>
      </c>
      <c r="E1388" s="3">
        <f>IF(Tabla1[[#This Row],[STATUS]]="","",VLOOKUP(D1388,Estatus!$A$2:$B$13,2,0))</f>
        <v>10</v>
      </c>
      <c r="F1388" s="3">
        <f>IF(Tabla1[[#This Row],[STATUS]]="","",VLOOKUP(D1388,Estatus!$A$2:$I$12,9,0))</f>
        <v>1</v>
      </c>
      <c r="G1388" s="12" t="s">
        <v>6767</v>
      </c>
      <c r="H1388" s="7">
        <v>42359</v>
      </c>
      <c r="I1388" s="80">
        <f t="shared" si="420"/>
        <v>2015</v>
      </c>
      <c r="J1388" s="80">
        <f t="shared" si="421"/>
        <v>12</v>
      </c>
      <c r="K1388" s="80">
        <f t="shared" si="422"/>
        <v>21</v>
      </c>
      <c r="L1388" s="80">
        <f t="shared" si="423"/>
        <v>12</v>
      </c>
      <c r="M1388" s="80">
        <f t="shared" si="424"/>
        <v>21</v>
      </c>
      <c r="N1388" s="80" t="str">
        <f t="shared" si="425"/>
        <v>'2015-12-21'</v>
      </c>
      <c r="O1388" s="80" t="str">
        <f t="shared" si="426"/>
        <v>'2015-12-21 00:00:00'</v>
      </c>
      <c r="P1388" s="7">
        <v>46012</v>
      </c>
      <c r="Q1388" s="80">
        <f t="shared" si="427"/>
        <v>2025</v>
      </c>
      <c r="R1388" s="80">
        <f t="shared" si="428"/>
        <v>12</v>
      </c>
      <c r="S1388" s="80">
        <f t="shared" si="429"/>
        <v>21</v>
      </c>
      <c r="T1388" s="80">
        <f t="shared" si="430"/>
        <v>12</v>
      </c>
      <c r="U1388" s="80">
        <f t="shared" si="431"/>
        <v>21</v>
      </c>
      <c r="V1388" s="80" t="str">
        <f t="shared" si="432"/>
        <v>'2025-12-21'</v>
      </c>
      <c r="W1388" s="80">
        <v>20</v>
      </c>
      <c r="X1388" s="80">
        <f t="shared" si="433"/>
        <v>20</v>
      </c>
      <c r="Y1388" s="3" t="s">
        <v>6768</v>
      </c>
      <c r="Z1388" s="124">
        <f>IFERROR(IF(Y1388="","null",VLOOKUP(Y1388,Marcas!$A$2:$C$2024,2,0)),"")</f>
        <v>992</v>
      </c>
      <c r="AA1388" s="3" t="s">
        <v>6768</v>
      </c>
      <c r="AB1388" s="3">
        <f>IFERROR(IF(AA1388="","",IF(AA1388="EMPORIO LEGAL",1,VLOOKUP(AA1388,Clientes!$A$2:$B$1190,2,0))),"")</f>
        <v>710</v>
      </c>
      <c r="AC1388" s="3">
        <f>IFERROR(IF(Tabla1[[#This Row],[id_control]]="null","",VLOOKUP(CONCATENATE(Tabla1[[#This Row],[CLIENTE]],"-",Tabla1[[#This Row],[id_control]]),Hoja1!$C$2:$D$1994,2,0)),"")</f>
        <v>1388</v>
      </c>
      <c r="AD1388" s="3" t="s">
        <v>6769</v>
      </c>
      <c r="AE1388" s="3"/>
      <c r="AF1388" s="3"/>
      <c r="AG1388" s="3"/>
      <c r="AH1388" s="3"/>
      <c r="AI1388" s="3"/>
      <c r="AJ1388" s="3"/>
      <c r="AK1388" s="3"/>
      <c r="AL1388" s="3">
        <v>4181911</v>
      </c>
      <c r="AM1388" s="8"/>
      <c r="AN1388" s="8"/>
      <c r="AO1388" s="8"/>
      <c r="AP1388" s="8"/>
      <c r="AQ1388" s="8"/>
      <c r="AR1388" s="8"/>
      <c r="AS1388" s="8"/>
      <c r="AT1388" s="8"/>
      <c r="AU1388" s="8"/>
      <c r="AV1388" s="8"/>
      <c r="AW1388" s="8"/>
      <c r="AX1388" s="8"/>
      <c r="AY1388" s="8"/>
      <c r="AZ1388" s="8"/>
      <c r="BA1388" s="8"/>
      <c r="BB1388" s="8"/>
      <c r="BC1388" s="8"/>
      <c r="BD1388" s="8">
        <v>4181911</v>
      </c>
      <c r="BE1388" s="8">
        <v>1387</v>
      </c>
      <c r="BF1388" s="6" t="str">
        <f t="shared" si="434"/>
        <v>insert into bitacoras_estatus (numero_expediente, numero_registro, representante, fecha_inicio, fecha_vencimiento, id_cliente, id_admin, id_bitacoras_estatus, id_estatus, id_clase, id_marca, created_at, updated_at) values('1697335','1634432','RAFAEL MONTILLA','2015-12-21','2025-12-21','710','2','1','1',20,992,'2015-12-21 00:00:00','2015-12-21 00:00:00');</v>
      </c>
      <c r="BG1388" s="6" t="str">
        <f t="shared" si="435"/>
        <v>insert into servicios_comentarios (comentario, id_admin, id_estatus, created_at, updated_at) values('CL. 20 TRASMICION DE DERECHOS PRESENTADOS EL 18/12 DE LOS REGISTRO 734490, 1204398, TRANSMISION DE DERECHOS ACEPTADA RECIBIDA EL 25/4/16 TITULO RECIBIDO 06/07/16',1,1387,'2015-12-21 00:00:00','2015-12-21 00:00:00');</v>
      </c>
      <c r="BH1388" s="6" t="str">
        <f t="shared" si="436"/>
        <v>insert into servicios_comentarios (comentario, id_admin, id_estatus, created_at, updated_at) values('4181911',1,1387,'2015-12-21 00:00:00','2015-12-21 00:00:00');</v>
      </c>
      <c r="BI1388" s="137" t="str">
        <f t="shared" si="437"/>
        <v>update bitacoras_estatus set comprobacion_uso = 1, id_estatus=10 where id=1387;</v>
      </c>
      <c r="BJ1388" s="137" t="str">
        <f t="shared" si="438"/>
        <v>update bitacoras_estatus set numero_expediente = '1697335', numero_registro = '1634432', id_estatus = 10, fecha_inicio = '2015-12-21', fecha_vencimiento ='2025-12-21', created_at ='2015-12-21 00:00:00', updated_at ='2015-12-21 00:00:00', id_clase=20, id_marca=992, id_cliente=710, vigencia = 1 where id =1387;</v>
      </c>
      <c r="BK1388" s="137" t="str">
        <f t="shared" si="439"/>
        <v>update bitacoras_estatus set id_estatus = 10 where id =1387;</v>
      </c>
    </row>
    <row r="1389" spans="1:63" ht="27">
      <c r="A1389" s="3">
        <v>1697325</v>
      </c>
      <c r="B1389" s="3">
        <v>1620502</v>
      </c>
      <c r="C1389" s="3">
        <f>IF(Tabla1[[#This Row],[No. REG.]]="","",1)</f>
        <v>1</v>
      </c>
      <c r="D1389" s="3" t="s">
        <v>46</v>
      </c>
      <c r="E1389" s="3">
        <f>IF(Tabla1[[#This Row],[STATUS]]="","",VLOOKUP(D1389,Estatus!$A$2:$B$13,2,0))</f>
        <v>10</v>
      </c>
      <c r="F1389" s="3">
        <f>IF(Tabla1[[#This Row],[STATUS]]="","",VLOOKUP(D1389,Estatus!$A$2:$I$12,9,0))</f>
        <v>1</v>
      </c>
      <c r="G1389" s="12" t="s">
        <v>6770</v>
      </c>
      <c r="H1389" s="7">
        <v>42359</v>
      </c>
      <c r="I1389" s="80">
        <f t="shared" si="420"/>
        <v>2015</v>
      </c>
      <c r="J1389" s="80">
        <f t="shared" si="421"/>
        <v>12</v>
      </c>
      <c r="K1389" s="80">
        <f t="shared" si="422"/>
        <v>21</v>
      </c>
      <c r="L1389" s="80">
        <f t="shared" si="423"/>
        <v>12</v>
      </c>
      <c r="M1389" s="80">
        <f t="shared" si="424"/>
        <v>21</v>
      </c>
      <c r="N1389" s="80" t="str">
        <f t="shared" si="425"/>
        <v>'2015-12-21'</v>
      </c>
      <c r="O1389" s="80" t="str">
        <f t="shared" si="426"/>
        <v>'2015-12-21 00:00:00'</v>
      </c>
      <c r="P1389" s="7">
        <v>46012</v>
      </c>
      <c r="Q1389" s="80">
        <f t="shared" si="427"/>
        <v>2025</v>
      </c>
      <c r="R1389" s="80">
        <f t="shared" si="428"/>
        <v>12</v>
      </c>
      <c r="S1389" s="80">
        <f t="shared" si="429"/>
        <v>21</v>
      </c>
      <c r="T1389" s="80">
        <f t="shared" si="430"/>
        <v>12</v>
      </c>
      <c r="U1389" s="80">
        <f t="shared" si="431"/>
        <v>21</v>
      </c>
      <c r="V1389" s="80" t="str">
        <f t="shared" si="432"/>
        <v>'2025-12-21'</v>
      </c>
      <c r="W1389" s="80">
        <v>41</v>
      </c>
      <c r="X1389" s="80">
        <f t="shared" si="433"/>
        <v>41</v>
      </c>
      <c r="Y1389" s="3" t="s">
        <v>6771</v>
      </c>
      <c r="Z1389" s="124">
        <f>IFERROR(IF(Y1389="","null",VLOOKUP(Y1389,Marcas!$A$2:$C$2024,2,0)),"")</f>
        <v>27</v>
      </c>
      <c r="AA1389" s="3" t="s">
        <v>6771</v>
      </c>
      <c r="AB1389" s="3">
        <f>IFERROR(IF(AA1389="","",IF(AA1389="EMPORIO LEGAL",1,VLOOKUP(AA1389,Clientes!$A$2:$B$1190,2,0))),"")</f>
        <v>18</v>
      </c>
      <c r="AC1389" s="3">
        <f>IFERROR(IF(Tabla1[[#This Row],[id_control]]="null","",VLOOKUP(CONCATENATE(Tabla1[[#This Row],[CLIENTE]],"-",Tabla1[[#This Row],[id_control]]),Hoja1!$C$2:$D$1994,2,0)),"")</f>
        <v>1389</v>
      </c>
      <c r="AD1389" s="3" t="s">
        <v>6772</v>
      </c>
      <c r="AE1389" s="3"/>
      <c r="AF1389" s="3"/>
      <c r="AG1389" s="3"/>
      <c r="AH1389" s="3"/>
      <c r="AI1389" s="3"/>
      <c r="AJ1389" s="3"/>
      <c r="AK1389" s="3"/>
      <c r="AL1389" s="3">
        <v>4102482</v>
      </c>
      <c r="AM1389" s="8"/>
      <c r="AN1389" s="8"/>
      <c r="AO1389" s="8"/>
      <c r="AP1389" s="8"/>
      <c r="AQ1389" s="8"/>
      <c r="AR1389" s="8"/>
      <c r="AS1389" s="8"/>
      <c r="AT1389" s="8"/>
      <c r="AU1389" s="8"/>
      <c r="AV1389" s="8" t="s">
        <v>6773</v>
      </c>
      <c r="AW1389" s="8"/>
      <c r="AX1389" s="8"/>
      <c r="AY1389" s="8"/>
      <c r="AZ1389" s="8"/>
      <c r="BA1389" s="8"/>
      <c r="BB1389" s="8"/>
      <c r="BC1389" s="8"/>
      <c r="BD1389" s="8">
        <v>4102482</v>
      </c>
      <c r="BE1389" s="8">
        <v>1388</v>
      </c>
      <c r="BF1389" s="6" t="str">
        <f t="shared" si="434"/>
        <v>insert into bitacoras_estatus (numero_expediente, numero_registro, representante, fecha_inicio, fecha_vencimiento, id_cliente, id_admin, id_bitacoras_estatus, id_estatus, id_clase, id_marca, created_at, updated_at) values('1697325','1620502','ALLAN PARRA','2015-12-21','2025-12-21','18','2','1','1',41,27,'2015-12-21 00:00:00','2015-12-21 00:00:00');</v>
      </c>
      <c r="BG1389" s="6" t="str">
        <f t="shared" si="435"/>
        <v>insert into servicios_comentarios (comentario, id_admin, id_estatus, created_at, updated_at) values('CLASE 41 TITULO RECIBIDO 18/05/16, TITULO ENTREGADO 18/05/16',1,1388,'2015-12-21 00:00:00','2015-12-21 00:00:00');</v>
      </c>
      <c r="BH1389" s="6" t="str">
        <f t="shared" si="436"/>
        <v>insert into servicios_comentarios (comentario, id_admin, id_estatus, created_at, updated_at) values('4102482',1,1388,'2015-12-21 00:00:00','2015-12-21 00:00:00');</v>
      </c>
      <c r="BI1389" s="137" t="str">
        <f t="shared" si="437"/>
        <v>update bitacoras_estatus set comprobacion_uso = 1, id_estatus=10 where id=1388;</v>
      </c>
      <c r="BJ1389" s="137" t="str">
        <f t="shared" si="438"/>
        <v>update bitacoras_estatus set numero_expediente = '1697325', numero_registro = '1620502', id_estatus = 10, fecha_inicio = '2015-12-21', fecha_vencimiento ='2025-12-21', created_at ='2015-12-21 00:00:00', updated_at ='2015-12-21 00:00:00', id_clase=41, id_marca=27, id_cliente=18, vigencia = 1 where id =1388;</v>
      </c>
      <c r="BK1389" s="137" t="str">
        <f t="shared" si="439"/>
        <v>update bitacoras_estatus set id_estatus = 10 where id =1388;</v>
      </c>
    </row>
    <row r="1390" spans="1:63" ht="27">
      <c r="A1390" s="3">
        <v>1697308</v>
      </c>
      <c r="B1390" s="3">
        <v>1620501</v>
      </c>
      <c r="C1390" s="3">
        <f>IF(Tabla1[[#This Row],[No. REG.]]="","",1)</f>
        <v>1</v>
      </c>
      <c r="D1390" s="3" t="s">
        <v>46</v>
      </c>
      <c r="E1390" s="3">
        <f>IF(Tabla1[[#This Row],[STATUS]]="","",VLOOKUP(D1390,Estatus!$A$2:$B$13,2,0))</f>
        <v>10</v>
      </c>
      <c r="F1390" s="3">
        <f>IF(Tabla1[[#This Row],[STATUS]]="","",VLOOKUP(D1390,Estatus!$A$2:$I$12,9,0))</f>
        <v>1</v>
      </c>
      <c r="G1390" s="12" t="s">
        <v>6774</v>
      </c>
      <c r="H1390" s="7">
        <v>42359</v>
      </c>
      <c r="I1390" s="80">
        <f t="shared" si="420"/>
        <v>2015</v>
      </c>
      <c r="J1390" s="80">
        <f t="shared" si="421"/>
        <v>12</v>
      </c>
      <c r="K1390" s="80">
        <f t="shared" si="422"/>
        <v>21</v>
      </c>
      <c r="L1390" s="80">
        <f t="shared" si="423"/>
        <v>12</v>
      </c>
      <c r="M1390" s="80">
        <f t="shared" si="424"/>
        <v>21</v>
      </c>
      <c r="N1390" s="80" t="str">
        <f t="shared" si="425"/>
        <v>'2015-12-21'</v>
      </c>
      <c r="O1390" s="80" t="str">
        <f t="shared" si="426"/>
        <v>'2015-12-21 00:00:00'</v>
      </c>
      <c r="P1390" s="7">
        <v>46012</v>
      </c>
      <c r="Q1390" s="80">
        <f t="shared" si="427"/>
        <v>2025</v>
      </c>
      <c r="R1390" s="80">
        <f t="shared" si="428"/>
        <v>12</v>
      </c>
      <c r="S1390" s="80">
        <f t="shared" si="429"/>
        <v>21</v>
      </c>
      <c r="T1390" s="80">
        <f t="shared" si="430"/>
        <v>12</v>
      </c>
      <c r="U1390" s="80">
        <f t="shared" si="431"/>
        <v>21</v>
      </c>
      <c r="V1390" s="80" t="str">
        <f t="shared" si="432"/>
        <v>'2025-12-21'</v>
      </c>
      <c r="W1390" s="80">
        <v>35</v>
      </c>
      <c r="X1390" s="80">
        <f t="shared" si="433"/>
        <v>35</v>
      </c>
      <c r="Y1390" s="3" t="s">
        <v>6771</v>
      </c>
      <c r="Z1390" s="124">
        <f>IFERROR(IF(Y1390="","null",VLOOKUP(Y1390,Marcas!$A$2:$C$2024,2,0)),"")</f>
        <v>27</v>
      </c>
      <c r="AA1390" s="3" t="s">
        <v>6771</v>
      </c>
      <c r="AB1390" s="3">
        <f>IFERROR(IF(AA1390="","",IF(AA1390="EMPORIO LEGAL",1,VLOOKUP(AA1390,Clientes!$A$2:$B$1190,2,0))),"")</f>
        <v>18</v>
      </c>
      <c r="AC1390" s="3">
        <f>IFERROR(IF(Tabla1[[#This Row],[id_control]]="null","",VLOOKUP(CONCATENATE(Tabla1[[#This Row],[CLIENTE]],"-",Tabla1[[#This Row],[id_control]]),Hoja1!$C$2:$D$1994,2,0)),"")</f>
        <v>1389</v>
      </c>
      <c r="AD1390" s="3" t="s">
        <v>6772</v>
      </c>
      <c r="AE1390" s="3"/>
      <c r="AF1390" s="3"/>
      <c r="AG1390" s="3"/>
      <c r="AH1390" s="3"/>
      <c r="AI1390" s="3"/>
      <c r="AJ1390" s="3"/>
      <c r="AK1390" s="3"/>
      <c r="AL1390" s="3">
        <v>4102482</v>
      </c>
      <c r="AM1390" s="8"/>
      <c r="AN1390" s="8"/>
      <c r="AO1390" s="8"/>
      <c r="AP1390" s="8"/>
      <c r="AQ1390" s="8"/>
      <c r="AR1390" s="8"/>
      <c r="AS1390" s="8"/>
      <c r="AT1390" s="8"/>
      <c r="AU1390" s="8"/>
      <c r="AV1390" s="8" t="s">
        <v>6773</v>
      </c>
      <c r="AW1390" s="8"/>
      <c r="AX1390" s="8"/>
      <c r="AY1390" s="8"/>
      <c r="AZ1390" s="8"/>
      <c r="BA1390" s="8"/>
      <c r="BB1390" s="8"/>
      <c r="BC1390" s="8"/>
      <c r="BD1390" s="8">
        <v>4102482</v>
      </c>
      <c r="BE1390" s="8">
        <v>1389</v>
      </c>
      <c r="BF1390" s="6" t="str">
        <f t="shared" si="434"/>
        <v>insert into bitacoras_estatus (numero_expediente, numero_registro, representante, fecha_inicio, fecha_vencimiento, id_cliente, id_admin, id_bitacoras_estatus, id_estatus, id_clase, id_marca, created_at, updated_at) values('1697308','1620501','ALLAN PARRA','2015-12-21','2025-12-21','18','2','1','1',35,27,'2015-12-21 00:00:00','2015-12-21 00:00:00');</v>
      </c>
      <c r="BG1390" s="6" t="str">
        <f t="shared" si="435"/>
        <v>insert into servicios_comentarios (comentario, id_admin, id_estatus, created_at, updated_at) values('CLASE 35 TITULO RECIBIDO 18/05/16, TITULO ENTREGADO 18/05/26',1,1389,'2015-12-21 00:00:00','2015-12-21 00:00:00');</v>
      </c>
      <c r="BH1390" s="6" t="str">
        <f t="shared" si="436"/>
        <v>insert into servicios_comentarios (comentario, id_admin, id_estatus, created_at, updated_at) values('4102482',1,1389,'2015-12-21 00:00:00','2015-12-21 00:00:00');</v>
      </c>
      <c r="BI1390" s="137" t="str">
        <f t="shared" si="437"/>
        <v>update bitacoras_estatus set comprobacion_uso = 1, id_estatus=10 where id=1389;</v>
      </c>
      <c r="BJ1390" s="137" t="str">
        <f t="shared" si="438"/>
        <v>update bitacoras_estatus set numero_expediente = '1697308', numero_registro = '1620501', id_estatus = 10, fecha_inicio = '2015-12-21', fecha_vencimiento ='2025-12-21', created_at ='2015-12-21 00:00:00', updated_at ='2015-12-21 00:00:00', id_clase=35, id_marca=27, id_cliente=18, vigencia = 1 where id =1389;</v>
      </c>
      <c r="BK1390" s="137" t="str">
        <f t="shared" si="439"/>
        <v>update bitacoras_estatus set id_estatus = 10 where id =1389;</v>
      </c>
    </row>
    <row r="1391" spans="1:63" ht="27">
      <c r="A1391" s="3">
        <v>1697301</v>
      </c>
      <c r="B1391" s="3">
        <v>1620500</v>
      </c>
      <c r="C1391" s="3">
        <f>IF(Tabla1[[#This Row],[No. REG.]]="","",1)</f>
        <v>1</v>
      </c>
      <c r="D1391" s="3" t="s">
        <v>46</v>
      </c>
      <c r="E1391" s="3">
        <f>IF(Tabla1[[#This Row],[STATUS]]="","",VLOOKUP(D1391,Estatus!$A$2:$B$13,2,0))</f>
        <v>10</v>
      </c>
      <c r="F1391" s="3">
        <f>IF(Tabla1[[#This Row],[STATUS]]="","",VLOOKUP(D1391,Estatus!$A$2:$I$12,9,0))</f>
        <v>1</v>
      </c>
      <c r="G1391" s="12" t="s">
        <v>6775</v>
      </c>
      <c r="H1391" s="7">
        <v>42359</v>
      </c>
      <c r="I1391" s="80">
        <f t="shared" si="420"/>
        <v>2015</v>
      </c>
      <c r="J1391" s="80">
        <f t="shared" si="421"/>
        <v>12</v>
      </c>
      <c r="K1391" s="80">
        <f t="shared" si="422"/>
        <v>21</v>
      </c>
      <c r="L1391" s="80">
        <f t="shared" si="423"/>
        <v>12</v>
      </c>
      <c r="M1391" s="80">
        <f t="shared" si="424"/>
        <v>21</v>
      </c>
      <c r="N1391" s="80" t="str">
        <f t="shared" si="425"/>
        <v>'2015-12-21'</v>
      </c>
      <c r="O1391" s="80" t="str">
        <f t="shared" si="426"/>
        <v>'2015-12-21 00:00:00'</v>
      </c>
      <c r="P1391" s="7">
        <v>46012</v>
      </c>
      <c r="Q1391" s="80">
        <f t="shared" si="427"/>
        <v>2025</v>
      </c>
      <c r="R1391" s="80">
        <f t="shared" si="428"/>
        <v>12</v>
      </c>
      <c r="S1391" s="80">
        <f t="shared" si="429"/>
        <v>21</v>
      </c>
      <c r="T1391" s="80">
        <f t="shared" si="430"/>
        <v>12</v>
      </c>
      <c r="U1391" s="80">
        <f t="shared" si="431"/>
        <v>21</v>
      </c>
      <c r="V1391" s="80" t="str">
        <f t="shared" si="432"/>
        <v>'2025-12-21'</v>
      </c>
      <c r="W1391" s="80">
        <v>41</v>
      </c>
      <c r="X1391" s="80">
        <f t="shared" si="433"/>
        <v>41</v>
      </c>
      <c r="Y1391" s="3" t="s">
        <v>6776</v>
      </c>
      <c r="Z1391" s="124">
        <f>IFERROR(IF(Y1391="","null",VLOOKUP(Y1391,Marcas!$A$2:$C$2024,2,0)),"")</f>
        <v>177</v>
      </c>
      <c r="AA1391" s="3" t="s">
        <v>6777</v>
      </c>
      <c r="AB1391" s="3">
        <f>IFERROR(IF(AA1391="","",IF(AA1391="EMPORIO LEGAL",1,VLOOKUP(AA1391,Clientes!$A$2:$B$1190,2,0))),"")</f>
        <v>85</v>
      </c>
      <c r="AC1391" s="3">
        <f>IFERROR(IF(Tabla1[[#This Row],[id_control]]="null","",VLOOKUP(CONCATENATE(Tabla1[[#This Row],[CLIENTE]],"-",Tabla1[[#This Row],[id_control]]),Hoja1!$C$2:$D$1994,2,0)),"")</f>
        <v>1391</v>
      </c>
      <c r="AD1391" s="3" t="s">
        <v>6778</v>
      </c>
      <c r="AE1391" s="3"/>
      <c r="AF1391" s="3"/>
      <c r="AG1391" s="3"/>
      <c r="AH1391" s="3"/>
      <c r="AI1391" s="3"/>
      <c r="AJ1391" s="3"/>
      <c r="AK1391" s="3"/>
      <c r="AL1391" s="3">
        <v>6144301635</v>
      </c>
      <c r="AM1391" s="8"/>
      <c r="AN1391" s="8"/>
      <c r="AO1391" s="8"/>
      <c r="AP1391" s="8"/>
      <c r="AQ1391" s="8"/>
      <c r="AR1391" s="8"/>
      <c r="AS1391" s="8"/>
      <c r="AT1391" s="8"/>
      <c r="AU1391" s="8"/>
      <c r="AV1391" s="8" t="s">
        <v>6779</v>
      </c>
      <c r="AW1391" s="8"/>
      <c r="AX1391" s="8"/>
      <c r="AY1391" s="8"/>
      <c r="AZ1391" s="8"/>
      <c r="BA1391" s="8"/>
      <c r="BB1391" s="8"/>
      <c r="BC1391" s="8"/>
      <c r="BD1391" s="8">
        <v>6144301635</v>
      </c>
      <c r="BE1391" s="8">
        <v>1390</v>
      </c>
      <c r="BF1391" s="6" t="str">
        <f t="shared" si="434"/>
        <v>insert into bitacoras_estatus (numero_expediente, numero_registro, representante, fecha_inicio, fecha_vencimiento, id_cliente, id_admin, id_bitacoras_estatus, id_estatus, id_clase, id_marca, created_at, updated_at) values('1697301','1620500','MATTHEN JAMES WATTS','2015-12-21','2025-12-21','85','2','1','1',41,177,'2015-12-21 00:00:00','2015-12-21 00:00:00');</v>
      </c>
      <c r="BG1391" s="6" t="str">
        <f t="shared" si="435"/>
        <v>insert into servicios_comentarios (comentario, id_admin, id_estatus, created_at, updated_at) values('CLASE 41 TITULO RECIBIDO 18/05/16 TITULO ENTREGADO 27/05/16',1,1390,'2015-12-21 00:00:00','2015-12-21 00:00:00');</v>
      </c>
      <c r="BH1391" s="6" t="str">
        <f t="shared" si="436"/>
        <v>insert into servicios_comentarios (comentario, id_admin, id_estatus, created_at, updated_at) values('6144301635',1,1390,'2015-12-21 00:00:00','2015-12-21 00:00:00');</v>
      </c>
      <c r="BI1391" s="137" t="str">
        <f t="shared" si="437"/>
        <v>update bitacoras_estatus set comprobacion_uso = 1, id_estatus=10 where id=1390;</v>
      </c>
      <c r="BJ1391" s="137" t="str">
        <f t="shared" si="438"/>
        <v>update bitacoras_estatus set numero_expediente = '1697301', numero_registro = '1620500', id_estatus = 10, fecha_inicio = '2015-12-21', fecha_vencimiento ='2025-12-21', created_at ='2015-12-21 00:00:00', updated_at ='2015-12-21 00:00:00', id_clase=41, id_marca=177, id_cliente=85, vigencia = 1 where id =1390;</v>
      </c>
      <c r="BK1391" s="137" t="str">
        <f t="shared" si="439"/>
        <v>update bitacoras_estatus set id_estatus = 10 where id =1390;</v>
      </c>
    </row>
    <row r="1392" spans="1:63">
      <c r="A1392" s="3">
        <v>1697363</v>
      </c>
      <c r="B1392" s="3">
        <v>1620504</v>
      </c>
      <c r="C1392" s="3">
        <f>IF(Tabla1[[#This Row],[No. REG.]]="","",1)</f>
        <v>1</v>
      </c>
      <c r="D1392" s="3" t="s">
        <v>46</v>
      </c>
      <c r="E1392" s="3">
        <f>IF(Tabla1[[#This Row],[STATUS]]="","",VLOOKUP(D1392,Estatus!$A$2:$B$13,2,0))</f>
        <v>10</v>
      </c>
      <c r="F1392" s="3">
        <f>IF(Tabla1[[#This Row],[STATUS]]="","",VLOOKUP(D1392,Estatus!$A$2:$I$12,9,0))</f>
        <v>1</v>
      </c>
      <c r="G1392" s="12" t="s">
        <v>6780</v>
      </c>
      <c r="H1392" s="7">
        <v>42359</v>
      </c>
      <c r="I1392" s="80">
        <f t="shared" si="420"/>
        <v>2015</v>
      </c>
      <c r="J1392" s="80">
        <f t="shared" si="421"/>
        <v>12</v>
      </c>
      <c r="K1392" s="80">
        <f t="shared" si="422"/>
        <v>21</v>
      </c>
      <c r="L1392" s="80">
        <f t="shared" si="423"/>
        <v>12</v>
      </c>
      <c r="M1392" s="80">
        <f t="shared" si="424"/>
        <v>21</v>
      </c>
      <c r="N1392" s="80" t="str">
        <f t="shared" si="425"/>
        <v>'2015-12-21'</v>
      </c>
      <c r="O1392" s="80" t="str">
        <f t="shared" si="426"/>
        <v>'2015-12-21 00:00:00'</v>
      </c>
      <c r="P1392" s="7">
        <v>46012</v>
      </c>
      <c r="Q1392" s="80">
        <f t="shared" si="427"/>
        <v>2025</v>
      </c>
      <c r="R1392" s="80">
        <f t="shared" si="428"/>
        <v>12</v>
      </c>
      <c r="S1392" s="80">
        <f t="shared" si="429"/>
        <v>21</v>
      </c>
      <c r="T1392" s="80">
        <f t="shared" si="430"/>
        <v>12</v>
      </c>
      <c r="U1392" s="80">
        <f t="shared" si="431"/>
        <v>21</v>
      </c>
      <c r="V1392" s="80" t="str">
        <f t="shared" si="432"/>
        <v>'2025-12-21'</v>
      </c>
      <c r="W1392" s="80">
        <v>20</v>
      </c>
      <c r="X1392" s="80">
        <f t="shared" si="433"/>
        <v>20</v>
      </c>
      <c r="Y1392" s="3" t="s">
        <v>4763</v>
      </c>
      <c r="Z1392" s="124">
        <f>IFERROR(IF(Y1392="","null",VLOOKUP(Y1392,Marcas!$A$2:$C$2024,2,0)),"")</f>
        <v>739</v>
      </c>
      <c r="AA1392" s="3" t="s">
        <v>6768</v>
      </c>
      <c r="AB1392" s="3">
        <f>IFERROR(IF(AA1392="","",IF(AA1392="EMPORIO LEGAL",1,VLOOKUP(AA1392,Clientes!$A$2:$B$1190,2,0))),"")</f>
        <v>710</v>
      </c>
      <c r="AC1392" s="3">
        <f>IFERROR(IF(Tabla1[[#This Row],[id_control]]="null","",VLOOKUP(CONCATENATE(Tabla1[[#This Row],[CLIENTE]],"-",Tabla1[[#This Row],[id_control]]),Hoja1!$C$2:$D$1994,2,0)),"")</f>
        <v>1392</v>
      </c>
      <c r="AD1392" s="3" t="s">
        <v>6781</v>
      </c>
      <c r="AE1392" s="3"/>
      <c r="AF1392" s="3"/>
      <c r="AG1392" s="3"/>
      <c r="AH1392" s="3"/>
      <c r="AI1392" s="3"/>
      <c r="AJ1392" s="3"/>
      <c r="AK1392" s="3"/>
      <c r="AL1392" s="3">
        <v>4181911</v>
      </c>
      <c r="AM1392" s="8"/>
      <c r="AN1392" s="8"/>
      <c r="AO1392" s="8"/>
      <c r="AP1392" s="8"/>
      <c r="AQ1392" s="8"/>
      <c r="AR1392" s="8"/>
      <c r="AS1392" s="8"/>
      <c r="AT1392" s="8"/>
      <c r="AU1392" s="8"/>
      <c r="AV1392" s="8"/>
      <c r="AW1392" s="8"/>
      <c r="AX1392" s="8"/>
      <c r="AY1392" s="8"/>
      <c r="AZ1392" s="8"/>
      <c r="BA1392" s="8"/>
      <c r="BB1392" s="8"/>
      <c r="BC1392" s="8"/>
      <c r="BD1392" s="8">
        <v>4181911</v>
      </c>
      <c r="BE1392" s="8">
        <v>1391</v>
      </c>
      <c r="BF1392" s="6" t="str">
        <f t="shared" si="434"/>
        <v>insert into bitacoras_estatus (numero_expediente, numero_registro, representante, fecha_inicio, fecha_vencimiento, id_cliente, id_admin, id_bitacoras_estatus, id_estatus, id_clase, id_marca, created_at, updated_at) values('1697363','1620504','RAFAEL EDGARDO MONTILLA RODRIGUEZ','2015-12-21','2025-12-21','710','2','1','1',20,739,'2015-12-21 00:00:00','2015-12-21 00:00:00');</v>
      </c>
      <c r="BG1392" s="6" t="str">
        <f t="shared" si="435"/>
        <v>insert into servicios_comentarios (comentario, id_admin, id_estatus, created_at, updated_at) values('CLASE 20 TITULO RECIBIDO 18/05/16',1,1391,'2015-12-21 00:00:00','2015-12-21 00:00:00');</v>
      </c>
      <c r="BH1392" s="6" t="str">
        <f t="shared" si="436"/>
        <v>insert into servicios_comentarios (comentario, id_admin, id_estatus, created_at, updated_at) values('4181911',1,1391,'2015-12-21 00:00:00','2015-12-21 00:00:00');</v>
      </c>
      <c r="BI1392" s="137" t="str">
        <f t="shared" si="437"/>
        <v>update bitacoras_estatus set comprobacion_uso = 1, id_estatus=10 where id=1391;</v>
      </c>
      <c r="BJ1392" s="137" t="str">
        <f t="shared" si="438"/>
        <v>update bitacoras_estatus set numero_expediente = '1697363', numero_registro = '1620504', id_estatus = 10, fecha_inicio = '2015-12-21', fecha_vencimiento ='2025-12-21', created_at ='2015-12-21 00:00:00', updated_at ='2015-12-21 00:00:00', id_clase=20, id_marca=739, id_cliente=710, vigencia = 1 where id =1391;</v>
      </c>
      <c r="BK1392" s="137" t="str">
        <f t="shared" si="439"/>
        <v>update bitacoras_estatus set id_estatus = 10 where id =1391;</v>
      </c>
    </row>
    <row r="1393" spans="1:63">
      <c r="A1393" s="6">
        <v>1698259</v>
      </c>
      <c r="B1393" s="3">
        <v>1636422</v>
      </c>
      <c r="C1393" s="3">
        <f>IF(Tabla1[[#This Row],[No. REG.]]="","",1)</f>
        <v>1</v>
      </c>
      <c r="D1393" s="3" t="s">
        <v>46</v>
      </c>
      <c r="E1393" s="3">
        <f>IF(Tabla1[[#This Row],[STATUS]]="","",VLOOKUP(D1393,Estatus!$A$2:$B$13,2,0))</f>
        <v>10</v>
      </c>
      <c r="F1393" s="3">
        <f>IF(Tabla1[[#This Row],[STATUS]]="","",VLOOKUP(D1393,Estatus!$A$2:$I$12,9,0))</f>
        <v>1</v>
      </c>
      <c r="G1393" s="12" t="s">
        <v>6782</v>
      </c>
      <c r="H1393" s="7">
        <v>42376</v>
      </c>
      <c r="I1393" s="80">
        <f t="shared" si="420"/>
        <v>2016</v>
      </c>
      <c r="J1393" s="80">
        <f t="shared" si="421"/>
        <v>1</v>
      </c>
      <c r="K1393" s="80">
        <f t="shared" si="422"/>
        <v>7</v>
      </c>
      <c r="L1393" s="80" t="str">
        <f t="shared" si="423"/>
        <v>01</v>
      </c>
      <c r="M1393" s="80" t="str">
        <f t="shared" si="424"/>
        <v>07</v>
      </c>
      <c r="N1393" s="80" t="str">
        <f t="shared" si="425"/>
        <v>'2016-01-07'</v>
      </c>
      <c r="O1393" s="80" t="str">
        <f t="shared" si="426"/>
        <v>'2016-01-07 00:00:00'</v>
      </c>
      <c r="P1393" s="7">
        <v>46029</v>
      </c>
      <c r="Q1393" s="80">
        <f t="shared" si="427"/>
        <v>2026</v>
      </c>
      <c r="R1393" s="80">
        <f t="shared" si="428"/>
        <v>1</v>
      </c>
      <c r="S1393" s="80">
        <f t="shared" si="429"/>
        <v>7</v>
      </c>
      <c r="T1393" s="80" t="str">
        <f t="shared" si="430"/>
        <v>01</v>
      </c>
      <c r="U1393" s="80" t="str">
        <f t="shared" si="431"/>
        <v>07</v>
      </c>
      <c r="V1393" s="80" t="str">
        <f t="shared" si="432"/>
        <v>'2026-01-07'</v>
      </c>
      <c r="W1393" s="80">
        <v>44</v>
      </c>
      <c r="X1393" s="80">
        <f t="shared" si="433"/>
        <v>44</v>
      </c>
      <c r="Y1393" s="3" t="s">
        <v>6783</v>
      </c>
      <c r="Z1393" s="124">
        <f>IFERROR(IF(Y1393="","null",VLOOKUP(Y1393,Marcas!$A$2:$C$2024,2,0)),"")</f>
        <v>351</v>
      </c>
      <c r="AA1393" s="3" t="s">
        <v>6783</v>
      </c>
      <c r="AB1393" s="3">
        <f>IFERROR(IF(AA1393="","",IF(AA1393="EMPORIO LEGAL",1,VLOOKUP(AA1393,Clientes!$A$2:$B$1190,2,0))),"")</f>
        <v>244</v>
      </c>
      <c r="AC1393" s="3">
        <f>IFERROR(IF(Tabla1[[#This Row],[id_control]]="null","",VLOOKUP(CONCATENATE(Tabla1[[#This Row],[CLIENTE]],"-",Tabla1[[#This Row],[id_control]]),Hoja1!$C$2:$D$1994,2,0)),"")</f>
        <v>1393</v>
      </c>
      <c r="AD1393" s="3" t="s">
        <v>6784</v>
      </c>
      <c r="AE1393" s="3"/>
      <c r="AF1393" s="3"/>
      <c r="AG1393" s="3"/>
      <c r="AH1393" s="3"/>
      <c r="AI1393" s="3"/>
      <c r="AJ1393" s="3"/>
      <c r="AK1393" s="3"/>
      <c r="AL1393" s="3">
        <v>6141848242</v>
      </c>
      <c r="AM1393" s="8"/>
      <c r="AN1393" s="8"/>
      <c r="AO1393" s="8"/>
      <c r="AP1393" s="8"/>
      <c r="AQ1393" s="8"/>
      <c r="AR1393" s="8"/>
      <c r="AS1393" s="8"/>
      <c r="AT1393" s="8"/>
      <c r="AU1393" s="8"/>
      <c r="AV1393" s="8" t="s">
        <v>6785</v>
      </c>
      <c r="AW1393" s="8"/>
      <c r="AX1393" s="8"/>
      <c r="AY1393" s="8"/>
      <c r="AZ1393" s="8"/>
      <c r="BA1393" s="8"/>
      <c r="BB1393" s="8"/>
      <c r="BC1393" s="8"/>
      <c r="BD1393" s="8">
        <v>6141848242</v>
      </c>
      <c r="BE1393" s="8">
        <v>1392</v>
      </c>
      <c r="BF1393" s="6" t="str">
        <f t="shared" si="434"/>
        <v>insert into bitacoras_estatus (numero_expediente, numero_registro, representante, fecha_inicio, fecha_vencimiento, id_cliente, id_admin, id_bitacoras_estatus, id_estatus, id_clase, id_marca, created_at, updated_at) values('1698259','1636422','JAIME ALBERTO MORALES','2016-01-07','2026-01-07','244','2','1','1',44,351,'2016-01-07 00:00:00','2016-01-07 00:00:00');</v>
      </c>
      <c r="BG1393" s="6" t="str">
        <f t="shared" si="435"/>
        <v>insert into servicios_comentarios (comentario, id_admin, id_estatus, created_at, updated_at) values('CLASE 44 TITULO RECIBIDO 06/07/16',1,1392,'2016-01-07 00:00:00','2016-01-07 00:00:00');</v>
      </c>
      <c r="BH1393" s="6" t="str">
        <f t="shared" si="436"/>
        <v>insert into servicios_comentarios (comentario, id_admin, id_estatus, created_at, updated_at) values('6141848242',1,1392,'2016-01-07 00:00:00','2016-01-07 00:00:00');</v>
      </c>
      <c r="BI1393" s="137" t="str">
        <f t="shared" si="437"/>
        <v>update bitacoras_estatus set comprobacion_uso = 1, id_estatus=10 where id=1392;</v>
      </c>
      <c r="BJ1393" s="137" t="str">
        <f t="shared" si="438"/>
        <v>update bitacoras_estatus set numero_expediente = '1698259', numero_registro = '1636422', id_estatus = 10, fecha_inicio = '2016-01-07', fecha_vencimiento ='2026-01-07', created_at ='2016-01-07 00:00:00', updated_at ='2016-01-07 00:00:00', id_clase=44, id_marca=351, id_cliente=244, vigencia = 1 where id =1392;</v>
      </c>
      <c r="BK1393" s="137" t="str">
        <f t="shared" si="439"/>
        <v>update bitacoras_estatus set id_estatus = 10 where id =1392;</v>
      </c>
    </row>
    <row r="1394" spans="1:63" ht="53">
      <c r="A1394" s="6">
        <v>1698267</v>
      </c>
      <c r="B1394" s="3">
        <v>1675152</v>
      </c>
      <c r="C1394" s="3">
        <f>IF(Tabla1[[#This Row],[No. REG.]]="","",1)</f>
        <v>1</v>
      </c>
      <c r="D1394" s="3" t="s">
        <v>46</v>
      </c>
      <c r="E1394" s="3">
        <f>IF(Tabla1[[#This Row],[STATUS]]="","",VLOOKUP(D1394,Estatus!$A$2:$B$13,2,0))</f>
        <v>10</v>
      </c>
      <c r="F1394" s="3">
        <f>IF(Tabla1[[#This Row],[STATUS]]="","",VLOOKUP(D1394,Estatus!$A$2:$I$12,9,0))</f>
        <v>1</v>
      </c>
      <c r="G1394" s="12" t="s">
        <v>6786</v>
      </c>
      <c r="H1394" s="7">
        <v>42376</v>
      </c>
      <c r="I1394" s="80">
        <f t="shared" si="420"/>
        <v>2016</v>
      </c>
      <c r="J1394" s="80">
        <f t="shared" si="421"/>
        <v>1</v>
      </c>
      <c r="K1394" s="80">
        <f t="shared" si="422"/>
        <v>7</v>
      </c>
      <c r="L1394" s="80" t="str">
        <f t="shared" si="423"/>
        <v>01</v>
      </c>
      <c r="M1394" s="80" t="str">
        <f t="shared" si="424"/>
        <v>07</v>
      </c>
      <c r="N1394" s="80" t="str">
        <f t="shared" si="425"/>
        <v>'2016-01-07'</v>
      </c>
      <c r="O1394" s="80" t="str">
        <f t="shared" si="426"/>
        <v>'2016-01-07 00:00:00'</v>
      </c>
      <c r="P1394" s="7">
        <v>46029</v>
      </c>
      <c r="Q1394" s="80">
        <f t="shared" si="427"/>
        <v>2026</v>
      </c>
      <c r="R1394" s="80">
        <f t="shared" si="428"/>
        <v>1</v>
      </c>
      <c r="S1394" s="80">
        <f t="shared" si="429"/>
        <v>7</v>
      </c>
      <c r="T1394" s="80" t="str">
        <f t="shared" si="430"/>
        <v>01</v>
      </c>
      <c r="U1394" s="80" t="str">
        <f t="shared" si="431"/>
        <v>07</v>
      </c>
      <c r="V1394" s="80" t="str">
        <f t="shared" si="432"/>
        <v>'2026-01-07'</v>
      </c>
      <c r="W1394" s="80">
        <v>44</v>
      </c>
      <c r="X1394" s="80">
        <f t="shared" si="433"/>
        <v>44</v>
      </c>
      <c r="Y1394" s="12" t="s">
        <v>6787</v>
      </c>
      <c r="Z1394" s="125">
        <f>IFERROR(IF(Y1394="","null",VLOOKUP(Y1394,Marcas!$A$2:$C$2024,2,0)),"")</f>
        <v>516</v>
      </c>
      <c r="AA1394" s="3" t="s">
        <v>6788</v>
      </c>
      <c r="AB1394" s="3">
        <f>IFERROR(IF(AA1394="","",IF(AA1394="EMPORIO LEGAL",1,VLOOKUP(AA1394,Clientes!$A$2:$B$1190,2,0))),"")</f>
        <v>364</v>
      </c>
      <c r="AC1394" s="3">
        <f>IFERROR(IF(Tabla1[[#This Row],[id_control]]="null","",VLOOKUP(CONCATENATE(Tabla1[[#This Row],[CLIENTE]],"-",Tabla1[[#This Row],[id_control]]),Hoja1!$C$2:$D$1994,2,0)),"")</f>
        <v>1394</v>
      </c>
      <c r="AD1394" s="3" t="s">
        <v>6789</v>
      </c>
      <c r="AE1394" s="3"/>
      <c r="AF1394" s="3"/>
      <c r="AG1394" s="3"/>
      <c r="AH1394" s="3"/>
      <c r="AI1394" s="3"/>
      <c r="AJ1394" s="3"/>
      <c r="AK1394" s="3"/>
      <c r="AL1394" s="3">
        <v>6141382260</v>
      </c>
      <c r="AM1394" s="8"/>
      <c r="AN1394" s="8"/>
      <c r="AO1394" s="8"/>
      <c r="AP1394" s="8"/>
      <c r="AQ1394" s="8"/>
      <c r="AR1394" s="8"/>
      <c r="AS1394" s="8"/>
      <c r="AT1394" s="8"/>
      <c r="AU1394" s="8"/>
      <c r="AV1394" s="8" t="s">
        <v>6790</v>
      </c>
      <c r="AW1394" s="8"/>
      <c r="AX1394" s="8"/>
      <c r="AY1394" s="8"/>
      <c r="AZ1394" s="8"/>
      <c r="BA1394" s="8"/>
      <c r="BB1394" s="8"/>
      <c r="BC1394" s="8"/>
      <c r="BD1394" s="8">
        <v>6141382260</v>
      </c>
      <c r="BE1394" s="8">
        <v>1393</v>
      </c>
      <c r="BF1394" s="6" t="str">
        <f t="shared" si="434"/>
        <v>insert into bitacoras_estatus (numero_expediente, numero_registro, representante, fecha_inicio, fecha_vencimiento, id_cliente, id_admin, id_bitacoras_estatus, id_estatus, id_clase, id_marca, created_at, updated_at) values('1698267','1675152','BERNARDO VALENZUELA','2016-01-07','2026-01-07','364','2','1','1',44,516,'2016-01-07 00:00:00','2016-01-07 00:00:00');</v>
      </c>
      <c r="BG1394" s="6" t="str">
        <f t="shared" si="435"/>
        <v>insert into servicios_comentarios (comentario, id_admin, id_estatus, created_at, updated_at) values('CLASE 44 ANTERIORIDAD RECIBIDA EL 18/05/16; CONTESTADA 19/07/2016, SE NOTIFICO QUE LLEGO EL TITULO REGISTRO DE MARCA EL 6 OCT 2016',1,1393,'2016-01-07 00:00:00','2016-01-07 00:00:00');</v>
      </c>
      <c r="BH1394" s="6" t="str">
        <f t="shared" si="436"/>
        <v>insert into servicios_comentarios (comentario, id_admin, id_estatus, created_at, updated_at) values('6141382260',1,1393,'2016-01-07 00:00:00','2016-01-07 00:00:00');</v>
      </c>
      <c r="BI1394" s="137" t="str">
        <f t="shared" si="437"/>
        <v>update bitacoras_estatus set comprobacion_uso = 1, id_estatus=10 where id=1393;</v>
      </c>
      <c r="BJ1394" s="137" t="str">
        <f t="shared" si="438"/>
        <v>update bitacoras_estatus set numero_expediente = '1698267', numero_registro = '1675152', id_estatus = 10, fecha_inicio = '2016-01-07', fecha_vencimiento ='2026-01-07', created_at ='2016-01-07 00:00:00', updated_at ='2016-01-07 00:00:00', id_clase=44, id_marca=516, id_cliente=364, vigencia = 1 where id =1393;</v>
      </c>
      <c r="BK1394" s="137" t="str">
        <f t="shared" si="439"/>
        <v>update bitacoras_estatus set id_estatus = 10 where id =1393;</v>
      </c>
    </row>
    <row r="1395" spans="1:63" ht="27">
      <c r="A1395" s="6">
        <v>1698265</v>
      </c>
      <c r="B1395" s="3">
        <v>1636423</v>
      </c>
      <c r="C1395" s="3">
        <f>IF(Tabla1[[#This Row],[No. REG.]]="","",1)</f>
        <v>1</v>
      </c>
      <c r="D1395" s="3" t="s">
        <v>46</v>
      </c>
      <c r="E1395" s="3">
        <f>IF(Tabla1[[#This Row],[STATUS]]="","",VLOOKUP(D1395,Estatus!$A$2:$B$13,2,0))</f>
        <v>10</v>
      </c>
      <c r="F1395" s="3">
        <f>IF(Tabla1[[#This Row],[STATUS]]="","",VLOOKUP(D1395,Estatus!$A$2:$I$12,9,0))</f>
        <v>1</v>
      </c>
      <c r="G1395" s="12" t="s">
        <v>6791</v>
      </c>
      <c r="H1395" s="7">
        <v>42376</v>
      </c>
      <c r="I1395" s="80">
        <f t="shared" si="420"/>
        <v>2016</v>
      </c>
      <c r="J1395" s="80">
        <f t="shared" si="421"/>
        <v>1</v>
      </c>
      <c r="K1395" s="80">
        <f t="shared" si="422"/>
        <v>7</v>
      </c>
      <c r="L1395" s="80" t="str">
        <f t="shared" si="423"/>
        <v>01</v>
      </c>
      <c r="M1395" s="80" t="str">
        <f t="shared" si="424"/>
        <v>07</v>
      </c>
      <c r="N1395" s="80" t="str">
        <f t="shared" si="425"/>
        <v>'2016-01-07'</v>
      </c>
      <c r="O1395" s="80" t="str">
        <f t="shared" si="426"/>
        <v>'2016-01-07 00:00:00'</v>
      </c>
      <c r="P1395" s="7">
        <v>46029</v>
      </c>
      <c r="Q1395" s="80">
        <f t="shared" si="427"/>
        <v>2026</v>
      </c>
      <c r="R1395" s="80">
        <f t="shared" si="428"/>
        <v>1</v>
      </c>
      <c r="S1395" s="80">
        <f t="shared" si="429"/>
        <v>7</v>
      </c>
      <c r="T1395" s="80" t="str">
        <f t="shared" si="430"/>
        <v>01</v>
      </c>
      <c r="U1395" s="80" t="str">
        <f t="shared" si="431"/>
        <v>07</v>
      </c>
      <c r="V1395" s="80" t="str">
        <f t="shared" si="432"/>
        <v>'2026-01-07'</v>
      </c>
      <c r="W1395" s="80">
        <v>30</v>
      </c>
      <c r="X1395" s="80">
        <f t="shared" si="433"/>
        <v>30</v>
      </c>
      <c r="Y1395" s="3" t="s">
        <v>6792</v>
      </c>
      <c r="Z1395" s="124">
        <f>IFERROR(IF(Y1395="","null",VLOOKUP(Y1395,Marcas!$A$2:$C$2024,2,0)),"")</f>
        <v>576</v>
      </c>
      <c r="AA1395" s="3" t="s">
        <v>6792</v>
      </c>
      <c r="AB1395" s="3">
        <f>IFERROR(IF(AA1395="","",IF(AA1395="EMPORIO LEGAL",1,VLOOKUP(AA1395,Clientes!$A$2:$B$1190,2,0))),"")</f>
        <v>399</v>
      </c>
      <c r="AC1395" s="3">
        <f>IFERROR(IF(Tabla1[[#This Row],[id_control]]="null","",VLOOKUP(CONCATENATE(Tabla1[[#This Row],[CLIENTE]],"-",Tabla1[[#This Row],[id_control]]),Hoja1!$C$2:$D$1994,2,0)),"")</f>
        <v>1395</v>
      </c>
      <c r="AD1395" s="3" t="s">
        <v>6793</v>
      </c>
      <c r="AE1395" s="3"/>
      <c r="AF1395" s="3"/>
      <c r="AG1395" s="3"/>
      <c r="AH1395" s="3"/>
      <c r="AI1395" s="3"/>
      <c r="AJ1395" s="3"/>
      <c r="AK1395" s="3"/>
      <c r="AL1395" s="3">
        <v>6142663026</v>
      </c>
      <c r="AM1395" s="8"/>
      <c r="AN1395" s="8"/>
      <c r="AO1395" s="8"/>
      <c r="AP1395" s="8"/>
      <c r="AQ1395" s="8"/>
      <c r="AR1395" s="8"/>
      <c r="AS1395" s="8"/>
      <c r="AT1395" s="8"/>
      <c r="AU1395" s="8"/>
      <c r="AV1395" s="8" t="s">
        <v>6794</v>
      </c>
      <c r="AW1395" s="8"/>
      <c r="AX1395" s="8"/>
      <c r="AY1395" s="8"/>
      <c r="AZ1395" s="8"/>
      <c r="BA1395" s="8"/>
      <c r="BB1395" s="8"/>
      <c r="BC1395" s="8"/>
      <c r="BD1395" s="8">
        <v>6142663026</v>
      </c>
      <c r="BE1395" s="8">
        <v>1394</v>
      </c>
      <c r="BF1395" s="6" t="str">
        <f t="shared" si="434"/>
        <v>insert into bitacoras_estatus (numero_expediente, numero_registro, representante, fecha_inicio, fecha_vencimiento, id_cliente, id_admin, id_bitacoras_estatus, id_estatus, id_clase, id_marca, created_at, updated_at) values('1698265','1636423','FRANCISO MAGAÑA','2016-01-07','2026-01-07','399','2','1','1',30,576,'2016-01-07 00:00:00','2016-01-07 00:00:00');</v>
      </c>
      <c r="BG1395" s="6" t="str">
        <f t="shared" si="435"/>
        <v>insert into servicios_comentarios (comentario, id_admin, id_estatus, created_at, updated_at) values('CLASE 30 TITULO RECIBIDO 06/07/16 TITULO ENTREGADO 14/07/16',1,1394,'2016-01-07 00:00:00','2016-01-07 00:00:00');</v>
      </c>
      <c r="BH1395" s="6" t="str">
        <f t="shared" si="436"/>
        <v>insert into servicios_comentarios (comentario, id_admin, id_estatus, created_at, updated_at) values('6142663026',1,1394,'2016-01-07 00:00:00','2016-01-07 00:00:00');</v>
      </c>
      <c r="BI1395" s="137" t="str">
        <f t="shared" si="437"/>
        <v>update bitacoras_estatus set comprobacion_uso = 1, id_estatus=10 where id=1394;</v>
      </c>
      <c r="BJ1395" s="137" t="str">
        <f t="shared" si="438"/>
        <v>update bitacoras_estatus set numero_expediente = '1698265', numero_registro = '1636423', id_estatus = 10, fecha_inicio = '2016-01-07', fecha_vencimiento ='2026-01-07', created_at ='2016-01-07 00:00:00', updated_at ='2016-01-07 00:00:00', id_clase=30, id_marca=576, id_cliente=399, vigencia = 1 where id =1394;</v>
      </c>
      <c r="BK1395" s="137" t="str">
        <f t="shared" si="439"/>
        <v>update bitacoras_estatus set id_estatus = 10 where id =1394;</v>
      </c>
    </row>
    <row r="1396" spans="1:63" ht="27">
      <c r="A1396" s="4">
        <v>1698264</v>
      </c>
      <c r="B1396" s="3">
        <v>1628255</v>
      </c>
      <c r="C1396" s="3">
        <f>IF(Tabla1[[#This Row],[No. REG.]]="","",1)</f>
        <v>1</v>
      </c>
      <c r="D1396" s="3" t="s">
        <v>46</v>
      </c>
      <c r="E1396" s="3">
        <f>IF(Tabla1[[#This Row],[STATUS]]="","",VLOOKUP(D1396,Estatus!$A$2:$B$13,2,0))</f>
        <v>10</v>
      </c>
      <c r="F1396" s="3">
        <f>IF(Tabla1[[#This Row],[STATUS]]="","",VLOOKUP(D1396,Estatus!$A$2:$I$12,9,0))</f>
        <v>1</v>
      </c>
      <c r="G1396" s="12" t="s">
        <v>6795</v>
      </c>
      <c r="H1396" s="7">
        <v>42376</v>
      </c>
      <c r="I1396" s="80">
        <f t="shared" si="420"/>
        <v>2016</v>
      </c>
      <c r="J1396" s="80">
        <f t="shared" si="421"/>
        <v>1</v>
      </c>
      <c r="K1396" s="80">
        <f t="shared" si="422"/>
        <v>7</v>
      </c>
      <c r="L1396" s="80" t="str">
        <f t="shared" si="423"/>
        <v>01</v>
      </c>
      <c r="M1396" s="80" t="str">
        <f t="shared" si="424"/>
        <v>07</v>
      </c>
      <c r="N1396" s="80" t="str">
        <f t="shared" si="425"/>
        <v>'2016-01-07'</v>
      </c>
      <c r="O1396" s="80" t="str">
        <f t="shared" si="426"/>
        <v>'2016-01-07 00:00:00'</v>
      </c>
      <c r="P1396" s="7">
        <v>46029</v>
      </c>
      <c r="Q1396" s="80">
        <f t="shared" si="427"/>
        <v>2026</v>
      </c>
      <c r="R1396" s="80">
        <f t="shared" si="428"/>
        <v>1</v>
      </c>
      <c r="S1396" s="80">
        <f t="shared" si="429"/>
        <v>7</v>
      </c>
      <c r="T1396" s="80" t="str">
        <f t="shared" si="430"/>
        <v>01</v>
      </c>
      <c r="U1396" s="80" t="str">
        <f t="shared" si="431"/>
        <v>07</v>
      </c>
      <c r="V1396" s="80" t="str">
        <f t="shared" si="432"/>
        <v>'2026-01-07'</v>
      </c>
      <c r="W1396" s="80">
        <v>43</v>
      </c>
      <c r="X1396" s="80">
        <f t="shared" si="433"/>
        <v>43</v>
      </c>
      <c r="Y1396" s="3" t="s">
        <v>6796</v>
      </c>
      <c r="Z1396" s="124">
        <f>IFERROR(IF(Y1396="","null",VLOOKUP(Y1396,Marcas!$A$2:$C$2024,2,0)),"")</f>
        <v>1396</v>
      </c>
      <c r="AA1396" s="3" t="s">
        <v>2509</v>
      </c>
      <c r="AB1396" s="3">
        <f>IFERROR(IF(AA1396="","",IF(AA1396="EMPORIO LEGAL",1,VLOOKUP(AA1396,Clientes!$A$2:$B$1190,2,0))),"")</f>
        <v>661</v>
      </c>
      <c r="AC1396" s="3">
        <f>IFERROR(IF(Tabla1[[#This Row],[id_control]]="null","",VLOOKUP(CONCATENATE(Tabla1[[#This Row],[CLIENTE]],"-",Tabla1[[#This Row],[id_control]]),Hoja1!$C$2:$D$1994,2,0)),"")</f>
        <v>1396</v>
      </c>
      <c r="AD1396" s="3" t="s">
        <v>6797</v>
      </c>
      <c r="AE1396" s="3"/>
      <c r="AF1396" s="3"/>
      <c r="AG1396" s="3"/>
      <c r="AH1396" s="3"/>
      <c r="AI1396" s="3"/>
      <c r="AJ1396" s="3"/>
      <c r="AK1396" s="3"/>
      <c r="AL1396" s="3">
        <v>6144270210</v>
      </c>
      <c r="AM1396" s="8"/>
      <c r="AN1396" s="8"/>
      <c r="AO1396" s="8"/>
      <c r="AP1396" s="8"/>
      <c r="AQ1396" s="8"/>
      <c r="AR1396" s="8"/>
      <c r="AS1396" s="8"/>
      <c r="AT1396" s="8"/>
      <c r="AU1396" s="8"/>
      <c r="AV1396" s="8" t="s">
        <v>6798</v>
      </c>
      <c r="AW1396" s="8"/>
      <c r="AX1396" s="8"/>
      <c r="AY1396" s="8"/>
      <c r="AZ1396" s="8"/>
      <c r="BA1396" s="8"/>
      <c r="BB1396" s="8"/>
      <c r="BC1396" s="8"/>
      <c r="BD1396" s="8">
        <v>6144270210</v>
      </c>
      <c r="BE1396" s="8">
        <v>1395</v>
      </c>
      <c r="BF1396" s="6" t="str">
        <f t="shared" si="434"/>
        <v>insert into bitacoras_estatus (numero_expediente, numero_registro, representante, fecha_inicio, fecha_vencimiento, id_cliente, id_admin, id_bitacoras_estatus, id_estatus, id_clase, id_marca, created_at, updated_at) values('1698264','1628255','MARINA GUZMAN','2016-01-07','2026-01-07','661','2','1','1',43,1396,'2016-01-07 00:00:00','2016-01-07 00:00:00');</v>
      </c>
      <c r="BG1396" s="6" t="str">
        <f t="shared" si="435"/>
        <v>insert into servicios_comentarios (comentario, id_admin, id_estatus, created_at, updated_at) values('CLASE 43 TITULO RECIBIDO 21/06/16, TITULO ENTREGADO 24/06/16',1,1395,'2016-01-07 00:00:00','2016-01-07 00:00:00');</v>
      </c>
      <c r="BH1396" s="6" t="str">
        <f t="shared" si="436"/>
        <v>insert into servicios_comentarios (comentario, id_admin, id_estatus, created_at, updated_at) values('6144270210',1,1395,'2016-01-07 00:00:00','2016-01-07 00:00:00');</v>
      </c>
      <c r="BI1396" s="137" t="str">
        <f t="shared" si="437"/>
        <v>update bitacoras_estatus set comprobacion_uso = 1, id_estatus=10 where id=1395;</v>
      </c>
      <c r="BJ1396" s="137" t="str">
        <f t="shared" si="438"/>
        <v>update bitacoras_estatus set numero_expediente = '1698264', numero_registro = '1628255', id_estatus = 10, fecha_inicio = '2016-01-07', fecha_vencimiento ='2026-01-07', created_at ='2016-01-07 00:00:00', updated_at ='2016-01-07 00:00:00', id_clase=43, id_marca=1396, id_cliente=661, vigencia = 1 where id =1395;</v>
      </c>
      <c r="BK1396" s="137" t="str">
        <f t="shared" si="439"/>
        <v>update bitacoras_estatus set id_estatus = 10 where id =1395;</v>
      </c>
    </row>
    <row r="1397" spans="1:63" ht="27">
      <c r="A1397" s="6">
        <v>1698268</v>
      </c>
      <c r="B1397" s="3">
        <v>1636425</v>
      </c>
      <c r="C1397" s="3">
        <f>IF(Tabla1[[#This Row],[No. REG.]]="","",1)</f>
        <v>1</v>
      </c>
      <c r="D1397" s="3" t="s">
        <v>46</v>
      </c>
      <c r="E1397" s="3">
        <f>IF(Tabla1[[#This Row],[STATUS]]="","",VLOOKUP(D1397,Estatus!$A$2:$B$13,2,0))</f>
        <v>10</v>
      </c>
      <c r="F1397" s="3">
        <f>IF(Tabla1[[#This Row],[STATUS]]="","",VLOOKUP(D1397,Estatus!$A$2:$I$12,9,0))</f>
        <v>1</v>
      </c>
      <c r="G1397" s="12" t="s">
        <v>6791</v>
      </c>
      <c r="H1397" s="7">
        <v>42376</v>
      </c>
      <c r="I1397" s="80">
        <f t="shared" si="420"/>
        <v>2016</v>
      </c>
      <c r="J1397" s="80">
        <f t="shared" si="421"/>
        <v>1</v>
      </c>
      <c r="K1397" s="80">
        <f t="shared" si="422"/>
        <v>7</v>
      </c>
      <c r="L1397" s="80" t="str">
        <f t="shared" si="423"/>
        <v>01</v>
      </c>
      <c r="M1397" s="80" t="str">
        <f t="shared" si="424"/>
        <v>07</v>
      </c>
      <c r="N1397" s="80" t="str">
        <f t="shared" si="425"/>
        <v>'2016-01-07'</v>
      </c>
      <c r="O1397" s="80" t="str">
        <f t="shared" si="426"/>
        <v>'2016-01-07 00:00:00'</v>
      </c>
      <c r="P1397" s="7">
        <v>46029</v>
      </c>
      <c r="Q1397" s="80">
        <f t="shared" si="427"/>
        <v>2026</v>
      </c>
      <c r="R1397" s="80">
        <f t="shared" si="428"/>
        <v>1</v>
      </c>
      <c r="S1397" s="80">
        <f t="shared" si="429"/>
        <v>7</v>
      </c>
      <c r="T1397" s="80" t="str">
        <f t="shared" si="430"/>
        <v>01</v>
      </c>
      <c r="U1397" s="80" t="str">
        <f t="shared" si="431"/>
        <v>07</v>
      </c>
      <c r="V1397" s="80" t="str">
        <f t="shared" si="432"/>
        <v>'2026-01-07'</v>
      </c>
      <c r="W1397" s="80">
        <v>30</v>
      </c>
      <c r="X1397" s="80">
        <f t="shared" si="433"/>
        <v>30</v>
      </c>
      <c r="Y1397" s="3" t="s">
        <v>6799</v>
      </c>
      <c r="Z1397" s="124">
        <f>IFERROR(IF(Y1397="","null",VLOOKUP(Y1397,Marcas!$A$2:$C$2024,2,0)),"")</f>
        <v>1542</v>
      </c>
      <c r="AA1397" s="3" t="s">
        <v>4003</v>
      </c>
      <c r="AB1397" s="3">
        <f>IFERROR(IF(AA1397="","",IF(AA1397="EMPORIO LEGAL",1,VLOOKUP(AA1397,Clientes!$A$2:$B$1190,2,0))),"")</f>
        <v>342</v>
      </c>
      <c r="AC1397" s="3">
        <f>IFERROR(IF(Tabla1[[#This Row],[id_control]]="null","",VLOOKUP(CONCATENATE(Tabla1[[#This Row],[CLIENTE]],"-",Tabla1[[#This Row],[id_control]]),Hoja1!$C$2:$D$1994,2,0)),"")</f>
        <v>1397</v>
      </c>
      <c r="AD1397" s="3" t="s">
        <v>6800</v>
      </c>
      <c r="AE1397" s="3"/>
      <c r="AF1397" s="3"/>
      <c r="AG1397" s="3"/>
      <c r="AH1397" s="3"/>
      <c r="AI1397" s="3"/>
      <c r="AJ1397" s="3"/>
      <c r="AK1397" s="3"/>
      <c r="AL1397" s="3">
        <v>6144273738</v>
      </c>
      <c r="AM1397" s="8"/>
      <c r="AN1397" s="8"/>
      <c r="AO1397" s="8"/>
      <c r="AP1397" s="8"/>
      <c r="AQ1397" s="8"/>
      <c r="AR1397" s="8"/>
      <c r="AS1397" s="8"/>
      <c r="AT1397" s="8"/>
      <c r="AU1397" s="8"/>
      <c r="AV1397" s="8" t="s">
        <v>6801</v>
      </c>
      <c r="AW1397" s="8"/>
      <c r="AX1397" s="8"/>
      <c r="AY1397" s="8"/>
      <c r="AZ1397" s="8"/>
      <c r="BA1397" s="8"/>
      <c r="BB1397" s="8"/>
      <c r="BC1397" s="8"/>
      <c r="BD1397" s="8">
        <v>6144273738</v>
      </c>
      <c r="BE1397" s="8">
        <v>1396</v>
      </c>
      <c r="BF1397" s="6" t="str">
        <f t="shared" si="434"/>
        <v>insert into bitacoras_estatus (numero_expediente, numero_registro, representante, fecha_inicio, fecha_vencimiento, id_cliente, id_admin, id_bitacoras_estatus, id_estatus, id_clase, id_marca, created_at, updated_at) values('1698268','1636425','LUIS ENRIQUE CANO','2016-01-07','2026-01-07','342','2','1','1',30,1542,'2016-01-07 00:00:00','2016-01-07 00:00:00');</v>
      </c>
      <c r="BG1397" s="6" t="str">
        <f t="shared" si="435"/>
        <v>insert into servicios_comentarios (comentario, id_admin, id_estatus, created_at, updated_at) values('CLASE 30 TITULO RECIBIDO 06/07/16 TITULO ENTREGADO 14/07/16',1,1396,'2016-01-07 00:00:00','2016-01-07 00:00:00');</v>
      </c>
      <c r="BH1397" s="6" t="str">
        <f t="shared" si="436"/>
        <v>insert into servicios_comentarios (comentario, id_admin, id_estatus, created_at, updated_at) values('6144273738',1,1396,'2016-01-07 00:00:00','2016-01-07 00:00:00');</v>
      </c>
      <c r="BI1397" s="137" t="str">
        <f t="shared" si="437"/>
        <v>update bitacoras_estatus set comprobacion_uso = 1, id_estatus=10 where id=1396;</v>
      </c>
      <c r="BJ1397" s="137" t="str">
        <f t="shared" si="438"/>
        <v>update bitacoras_estatus set numero_expediente = '1698268', numero_registro = '1636425', id_estatus = 10, fecha_inicio = '2016-01-07', fecha_vencimiento ='2026-01-07', created_at ='2016-01-07 00:00:00', updated_at ='2016-01-07 00:00:00', id_clase=30, id_marca=1542, id_cliente=342, vigencia = 1 where id =1396;</v>
      </c>
      <c r="BK1397" s="137" t="str">
        <f t="shared" si="439"/>
        <v>update bitacoras_estatus set id_estatus = 10 where id =1396;</v>
      </c>
    </row>
    <row r="1398" spans="1:63" ht="118">
      <c r="A1398" s="3">
        <v>1616856</v>
      </c>
      <c r="B1398" s="3"/>
      <c r="C1398" s="3" t="str">
        <f>IF(Tabla1[[#This Row],[No. REG.]]="","",1)</f>
        <v/>
      </c>
      <c r="D1398" s="3" t="s">
        <v>34</v>
      </c>
      <c r="E1398" s="3">
        <f>IF(Tabla1[[#This Row],[STATUS]]="","",VLOOKUP(D1398,Estatus!$A$2:$B$13,2,0))</f>
        <v>5</v>
      </c>
      <c r="F1398" s="3">
        <f>IF(Tabla1[[#This Row],[STATUS]]="","",VLOOKUP(D1398,Estatus!$A$2:$I$12,9,0))</f>
        <v>0</v>
      </c>
      <c r="G1398" s="12" t="s">
        <v>6802</v>
      </c>
      <c r="H1398" s="7">
        <v>42397</v>
      </c>
      <c r="I1398" s="80">
        <f t="shared" si="420"/>
        <v>2016</v>
      </c>
      <c r="J1398" s="80">
        <f t="shared" si="421"/>
        <v>1</v>
      </c>
      <c r="K1398" s="80">
        <f t="shared" si="422"/>
        <v>28</v>
      </c>
      <c r="L1398" s="80" t="str">
        <f t="shared" si="423"/>
        <v>01</v>
      </c>
      <c r="M1398" s="80">
        <f t="shared" si="424"/>
        <v>28</v>
      </c>
      <c r="N1398" s="80" t="str">
        <f t="shared" si="425"/>
        <v>'2016-01-28'</v>
      </c>
      <c r="O1398" s="80" t="str">
        <f t="shared" si="426"/>
        <v>'2016-01-28 00:00:00'</v>
      </c>
      <c r="P1398" s="7">
        <v>46050</v>
      </c>
      <c r="Q1398" s="80">
        <f t="shared" si="427"/>
        <v>2026</v>
      </c>
      <c r="R1398" s="80">
        <f t="shared" si="428"/>
        <v>1</v>
      </c>
      <c r="S1398" s="80">
        <f t="shared" si="429"/>
        <v>28</v>
      </c>
      <c r="T1398" s="80" t="str">
        <f t="shared" si="430"/>
        <v>01</v>
      </c>
      <c r="U1398" s="80">
        <f t="shared" si="431"/>
        <v>28</v>
      </c>
      <c r="V1398" s="80" t="str">
        <f t="shared" si="432"/>
        <v>'2026-01-28'</v>
      </c>
      <c r="W1398" s="80"/>
      <c r="X1398" s="80" t="str">
        <f t="shared" si="433"/>
        <v>null</v>
      </c>
      <c r="Y1398" s="3" t="s">
        <v>6803</v>
      </c>
      <c r="Z1398" s="124">
        <f>IFERROR(IF(Y1398="","null",VLOOKUP(Y1398,Marcas!$A$2:$C$2024,2,0)),"")</f>
        <v>808</v>
      </c>
      <c r="AA1398" s="3" t="s">
        <v>6803</v>
      </c>
      <c r="AB1398" s="3">
        <f>IFERROR(IF(AA1398="","",IF(AA1398="EMPORIO LEGAL",1,VLOOKUP(AA1398,Clientes!$A$2:$B$1190,2,0))),"")</f>
        <v>571</v>
      </c>
      <c r="AC1398" s="3">
        <f>IFERROR(IF(Tabla1[[#This Row],[id_control]]="null","",VLOOKUP(CONCATENATE(Tabla1[[#This Row],[CLIENTE]],"-",Tabla1[[#This Row],[id_control]]),Hoja1!$C$2:$D$1994,2,0)),"")</f>
        <v>1398</v>
      </c>
      <c r="AD1398" s="3" t="s">
        <v>6804</v>
      </c>
      <c r="AE1398" s="3"/>
      <c r="AF1398" s="3"/>
      <c r="AG1398" s="3"/>
      <c r="AH1398" s="3"/>
      <c r="AI1398" s="3"/>
      <c r="AJ1398" s="3"/>
      <c r="AK1398" s="3"/>
      <c r="AL1398" s="3"/>
      <c r="AM1398" s="8"/>
      <c r="AN1398" s="8"/>
      <c r="AO1398" s="8"/>
      <c r="AP1398" s="8"/>
      <c r="AQ1398" s="8"/>
      <c r="AR1398" s="8"/>
      <c r="AS1398" s="8"/>
      <c r="AT1398" s="8"/>
      <c r="AU1398" s="8"/>
      <c r="AV1398" s="8" t="s">
        <v>6805</v>
      </c>
      <c r="AW1398" s="8" t="s">
        <v>6806</v>
      </c>
      <c r="AX1398" s="8"/>
      <c r="AY1398" s="8"/>
      <c r="AZ1398" s="8"/>
      <c r="BA1398" s="8"/>
      <c r="BB1398" s="8"/>
      <c r="BC1398" s="8"/>
      <c r="BD1398" s="8"/>
      <c r="BE1398" s="8">
        <v>1397</v>
      </c>
      <c r="BF1398" s="6" t="str">
        <f t="shared" si="434"/>
        <v>insert into bitacoras_estatus (numero_expediente, numero_registro, representante, fecha_inicio, fecha_vencimiento, id_cliente, id_admin, id_bitacoras_estatus, id_estatus, id_clase, id_marca, created_at, updated_at) values('1616856','','ANTONIO MESA','2016-01-28','2026-01-28','571','2','1','1',null,808,'2016-01-28 00:00:00','2016-01-28 00:00:00');</v>
      </c>
      <c r="BG1398" s="6" t="str">
        <f t="shared" si="435"/>
        <v>insert into servicios_comentarios (comentario, id_admin, id_estatus, created_at, updated_at) values('SALVAMENTO DE MARCA SE PRESENTO EL 28 DE ENERO DEL 16 ACREDITACION DEL TITULAR RECIBIDA EL 18/05/16, REQUISITOS RECIBIDOS 29/06/16; PRESENTADOS 06/09/2016. EL 15 FEB 2017 LLEGO CITA ANTERIORIDAD. EN FECHA 12 DE ABRIL DE 2017 SE PRESENTÓ CONTESTACIÓN A ANTERIORIDAD. EL 26 SEPT 2017, SE COMUNICA RESOLUCION DE NEGATIVA',1,1397,'2016-01-28 00:00:00','2016-01-28 00:00:00');</v>
      </c>
      <c r="BH1398" s="6" t="str">
        <f t="shared" si="436"/>
        <v/>
      </c>
      <c r="BI1398" s="137" t="str">
        <f t="shared" si="437"/>
        <v>update bitacoras_estatus set comprobacion_uso = 1, id_estatus=5 where id=1397;</v>
      </c>
      <c r="BJ1398" s="137" t="str">
        <f t="shared" si="438"/>
        <v>update bitacoras_estatus set numero_expediente = '1616856', numero_registro = '', id_estatus = 5, fecha_inicio = '2016-01-28', fecha_vencimiento ='2026-01-28', created_at ='2016-01-28 00:00:00', updated_at ='2016-01-28 00:00:00', id_clase=null, id_marca=808, id_cliente=571, vigencia = 0 where id =1397;</v>
      </c>
      <c r="BK1398" s="137" t="str">
        <f t="shared" si="439"/>
        <v>update bitacoras_estatus set id_estatus = 5 where id =1397;</v>
      </c>
    </row>
    <row r="1399" spans="1:63" ht="27">
      <c r="A1399" s="3">
        <v>1694688</v>
      </c>
      <c r="B1399" s="3">
        <v>1630677</v>
      </c>
      <c r="C1399" s="3">
        <f>IF(Tabla1[[#This Row],[No. REG.]]="","",1)</f>
        <v>1</v>
      </c>
      <c r="D1399" s="3" t="s">
        <v>46</v>
      </c>
      <c r="E1399" s="3">
        <f>IF(Tabla1[[#This Row],[STATUS]]="","",VLOOKUP(D1399,Estatus!$A$2:$B$13,2,0))</f>
        <v>10</v>
      </c>
      <c r="F1399" s="3">
        <f>IF(Tabla1[[#This Row],[STATUS]]="","",VLOOKUP(D1399,Estatus!$A$2:$I$12,9,0))</f>
        <v>1</v>
      </c>
      <c r="G1399" s="12" t="s">
        <v>6807</v>
      </c>
      <c r="H1399" s="7">
        <v>42402</v>
      </c>
      <c r="I1399" s="80">
        <f t="shared" si="420"/>
        <v>2016</v>
      </c>
      <c r="J1399" s="80">
        <f t="shared" si="421"/>
        <v>2</v>
      </c>
      <c r="K1399" s="80">
        <f t="shared" si="422"/>
        <v>2</v>
      </c>
      <c r="L1399" s="80" t="str">
        <f t="shared" si="423"/>
        <v>02</v>
      </c>
      <c r="M1399" s="80" t="str">
        <f t="shared" si="424"/>
        <v>02</v>
      </c>
      <c r="N1399" s="80" t="str">
        <f t="shared" si="425"/>
        <v>'2016-02-02'</v>
      </c>
      <c r="O1399" s="80" t="str">
        <f t="shared" si="426"/>
        <v>'2016-02-02 00:00:00'</v>
      </c>
      <c r="P1399" s="7">
        <v>46055</v>
      </c>
      <c r="Q1399" s="80">
        <f t="shared" si="427"/>
        <v>2026</v>
      </c>
      <c r="R1399" s="80">
        <f t="shared" si="428"/>
        <v>2</v>
      </c>
      <c r="S1399" s="80">
        <f t="shared" si="429"/>
        <v>2</v>
      </c>
      <c r="T1399" s="80" t="str">
        <f t="shared" si="430"/>
        <v>02</v>
      </c>
      <c r="U1399" s="80" t="str">
        <f t="shared" si="431"/>
        <v>02</v>
      </c>
      <c r="V1399" s="80" t="str">
        <f t="shared" si="432"/>
        <v>'2026-02-02'</v>
      </c>
      <c r="W1399" s="80">
        <v>43</v>
      </c>
      <c r="X1399" s="80">
        <f t="shared" si="433"/>
        <v>43</v>
      </c>
      <c r="Y1399" s="3" t="s">
        <v>6808</v>
      </c>
      <c r="Z1399" s="124">
        <f>IFERROR(IF(Y1399="","null",VLOOKUP(Y1399,Marcas!$A$2:$C$2024,2,0)),"")</f>
        <v>492</v>
      </c>
      <c r="AA1399" s="3" t="s">
        <v>6809</v>
      </c>
      <c r="AB1399" s="3">
        <f>IFERROR(IF(AA1399="","",IF(AA1399="EMPORIO LEGAL",1,VLOOKUP(AA1399,Clientes!$A$2:$B$1190,2,0))),"")</f>
        <v>339</v>
      </c>
      <c r="AC1399" s="3">
        <f>IFERROR(IF(Tabla1[[#This Row],[id_control]]="null","",VLOOKUP(CONCATENATE(Tabla1[[#This Row],[CLIENTE]],"-",Tabla1[[#This Row],[id_control]]),Hoja1!$C$2:$D$1994,2,0)),"")</f>
        <v>1399</v>
      </c>
      <c r="AD1399" s="3" t="s">
        <v>6810</v>
      </c>
      <c r="AE1399" s="3"/>
      <c r="AF1399" s="3"/>
      <c r="AG1399" s="3"/>
      <c r="AH1399" s="3"/>
      <c r="AI1399" s="3"/>
      <c r="AJ1399" s="3"/>
      <c r="AK1399" s="3"/>
      <c r="AL1399" s="3"/>
      <c r="AM1399" s="6"/>
      <c r="AN1399" s="6"/>
      <c r="AO1399" s="6"/>
      <c r="AP1399" s="6"/>
      <c r="AQ1399" s="6"/>
      <c r="AR1399" s="6"/>
      <c r="AS1399" s="6"/>
      <c r="AT1399" s="6"/>
      <c r="AU1399" s="6"/>
      <c r="AV1399" s="6"/>
      <c r="AW1399" s="6"/>
      <c r="AX1399" s="6"/>
      <c r="AY1399" s="6"/>
      <c r="AZ1399" s="6"/>
      <c r="BA1399" s="6"/>
      <c r="BB1399" s="6"/>
      <c r="BC1399" s="6"/>
      <c r="BD1399" s="6"/>
      <c r="BE1399" s="8">
        <v>1398</v>
      </c>
      <c r="BF1399" s="6" t="str">
        <f t="shared" si="434"/>
        <v>insert into bitacoras_estatus (numero_expediente, numero_registro, representante, fecha_inicio, fecha_vencimiento, id_cliente, id_admin, id_bitacoras_estatus, id_estatus, id_clase, id_marca, created_at, updated_at) values('1694688','1630677','FRANCISCO MARTINEZ DE ALCALA','2016-02-02','2026-02-02','339','2','1','1',43,492,'2016-02-02 00:00:00','2016-02-02 00:00:00');</v>
      </c>
      <c r="BG1399" s="6" t="str">
        <f t="shared" si="435"/>
        <v>insert into servicios_comentarios (comentario, id_admin, id_estatus, created_at, updated_at) values('CLASE 43 TITULO RECIBIDO 21/06/16 TITULO ENTREGADO 4/07/16',1,1398,'2016-02-02 00:00:00','2016-02-02 00:00:00');</v>
      </c>
      <c r="BH1399" s="6" t="str">
        <f t="shared" si="436"/>
        <v/>
      </c>
      <c r="BI1399" s="137" t="str">
        <f t="shared" si="437"/>
        <v>update bitacoras_estatus set comprobacion_uso = 1, id_estatus=10 where id=1398;</v>
      </c>
      <c r="BJ1399" s="137" t="str">
        <f t="shared" si="438"/>
        <v>update bitacoras_estatus set numero_expediente = '1694688', numero_registro = '1630677', id_estatus = 10, fecha_inicio = '2016-02-02', fecha_vencimiento ='2026-02-02', created_at ='2016-02-02 00:00:00', updated_at ='2016-02-02 00:00:00', id_clase=43, id_marca=492, id_cliente=339, vigencia = 1 where id =1398;</v>
      </c>
      <c r="BK1399" s="137" t="str">
        <f t="shared" si="439"/>
        <v>update bitacoras_estatus set id_estatus = 10 where id =1398;</v>
      </c>
    </row>
    <row r="1400" spans="1:63" ht="27">
      <c r="A1400" s="3">
        <v>1708995</v>
      </c>
      <c r="B1400" s="3">
        <v>1639676</v>
      </c>
      <c r="C1400" s="3">
        <f>IF(Tabla1[[#This Row],[No. REG.]]="","",1)</f>
        <v>1</v>
      </c>
      <c r="D1400" s="3" t="s">
        <v>46</v>
      </c>
      <c r="E1400" s="3">
        <f>IF(Tabla1[[#This Row],[STATUS]]="","",VLOOKUP(D1400,Estatus!$A$2:$B$13,2,0))</f>
        <v>10</v>
      </c>
      <c r="F1400" s="3">
        <f>IF(Tabla1[[#This Row],[STATUS]]="","",VLOOKUP(D1400,Estatus!$A$2:$I$12,9,0))</f>
        <v>1</v>
      </c>
      <c r="G1400" s="12" t="s">
        <v>6811</v>
      </c>
      <c r="H1400" s="7">
        <v>42402</v>
      </c>
      <c r="I1400" s="80">
        <f t="shared" si="420"/>
        <v>2016</v>
      </c>
      <c r="J1400" s="80">
        <f t="shared" si="421"/>
        <v>2</v>
      </c>
      <c r="K1400" s="80">
        <f t="shared" si="422"/>
        <v>2</v>
      </c>
      <c r="L1400" s="80" t="str">
        <f t="shared" si="423"/>
        <v>02</v>
      </c>
      <c r="M1400" s="80" t="str">
        <f t="shared" si="424"/>
        <v>02</v>
      </c>
      <c r="N1400" s="80" t="str">
        <f t="shared" si="425"/>
        <v>'2016-02-02'</v>
      </c>
      <c r="O1400" s="80" t="str">
        <f t="shared" si="426"/>
        <v>'2016-02-02 00:00:00'</v>
      </c>
      <c r="P1400" s="7">
        <v>46055</v>
      </c>
      <c r="Q1400" s="80">
        <f t="shared" si="427"/>
        <v>2026</v>
      </c>
      <c r="R1400" s="80">
        <f t="shared" si="428"/>
        <v>2</v>
      </c>
      <c r="S1400" s="80">
        <f t="shared" si="429"/>
        <v>2</v>
      </c>
      <c r="T1400" s="80" t="str">
        <f t="shared" si="430"/>
        <v>02</v>
      </c>
      <c r="U1400" s="80" t="str">
        <f t="shared" si="431"/>
        <v>02</v>
      </c>
      <c r="V1400" s="80" t="str">
        <f t="shared" si="432"/>
        <v>'2026-02-02'</v>
      </c>
      <c r="W1400" s="80">
        <v>7</v>
      </c>
      <c r="X1400" s="80">
        <f t="shared" si="433"/>
        <v>7</v>
      </c>
      <c r="Y1400" s="3" t="s">
        <v>6812</v>
      </c>
      <c r="Z1400" s="124">
        <f>IFERROR(IF(Y1400="","null",VLOOKUP(Y1400,Marcas!$A$2:$C$2024,2,0)),"")</f>
        <v>752</v>
      </c>
      <c r="AA1400" s="3" t="s">
        <v>6812</v>
      </c>
      <c r="AB1400" s="3">
        <f>IFERROR(IF(AA1400="","",IF(AA1400="EMPORIO LEGAL",1,VLOOKUP(AA1400,Clientes!$A$2:$B$1190,2,0))),"")</f>
        <v>535</v>
      </c>
      <c r="AC1400" s="3">
        <f>IFERROR(IF(Tabla1[[#This Row],[id_control]]="null","",VLOOKUP(CONCATENATE(Tabla1[[#This Row],[CLIENTE]],"-",Tabla1[[#This Row],[id_control]]),Hoja1!$C$2:$D$1994,2,0)),"")</f>
        <v>1400</v>
      </c>
      <c r="AD1400" s="39" t="s">
        <v>6813</v>
      </c>
      <c r="AE1400" s="3" t="s">
        <v>6814</v>
      </c>
      <c r="AF1400" s="3"/>
      <c r="AG1400" s="3"/>
      <c r="AH1400" s="3"/>
      <c r="AI1400" s="3"/>
      <c r="AJ1400" s="3"/>
      <c r="AK1400" s="3"/>
      <c r="AL1400" s="40" t="s">
        <v>6815</v>
      </c>
      <c r="AM1400" s="6"/>
      <c r="AN1400" s="6"/>
      <c r="AO1400" s="6"/>
      <c r="AP1400" s="6"/>
      <c r="AQ1400" s="40" t="s">
        <v>6816</v>
      </c>
      <c r="AR1400" s="6"/>
      <c r="AS1400" s="6"/>
      <c r="AT1400" s="6"/>
      <c r="AU1400" s="6"/>
      <c r="AV1400" s="40" t="s">
        <v>6817</v>
      </c>
      <c r="AW1400" s="40" t="s">
        <v>6818</v>
      </c>
      <c r="AX1400" s="40"/>
      <c r="AY1400" s="40"/>
      <c r="AZ1400" s="40"/>
      <c r="BA1400" s="40"/>
      <c r="BB1400" s="40"/>
      <c r="BC1400" s="40"/>
      <c r="BD1400" s="6"/>
      <c r="BE1400" s="8">
        <v>1399</v>
      </c>
      <c r="BF1400" s="6" t="str">
        <f t="shared" si="434"/>
        <v>insert into bitacoras_estatus (numero_expediente, numero_registro, representante, fecha_inicio, fecha_vencimiento, id_cliente, id_admin, id_bitacoras_estatus, id_estatus, id_clase, id_marca, created_at, updated_at) values('1708995','1639676','MAURICIO SANTILLAN TREJO','2016-02-02','2026-02-02','535','2','1','1',7,752,'2016-02-02 00:00:00','2016-02-02 00:00:00');</v>
      </c>
      <c r="BG1400" s="6" t="str">
        <f t="shared" si="435"/>
        <v>insert into servicios_comentarios (comentario, id_admin, id_estatus, created_at, updated_at) values('CLASE 7 TITULO RECIBIDO 29/06/16 TITULO ENTREGADO 8/7/2016',1,1399,'2016-02-02 00:00:00','2016-02-02 00:00:00');</v>
      </c>
      <c r="BH1400" s="6" t="str">
        <f t="shared" si="436"/>
        <v/>
      </c>
      <c r="BI1400" s="137" t="str">
        <f t="shared" si="437"/>
        <v>update bitacoras_estatus set comprobacion_uso = 1, id_estatus=10 where id=1399;</v>
      </c>
      <c r="BJ1400" s="137" t="str">
        <f t="shared" si="438"/>
        <v>update bitacoras_estatus set numero_expediente = '1708995', numero_registro = '1639676', id_estatus = 10, fecha_inicio = '2016-02-02', fecha_vencimiento ='2026-02-02', created_at ='2016-02-02 00:00:00', updated_at ='2016-02-02 00:00:00', id_clase=7, id_marca=752, id_cliente=535, vigencia = 1 where id =1399;</v>
      </c>
      <c r="BK1400" s="137" t="str">
        <f t="shared" si="439"/>
        <v>update bitacoras_estatus set id_estatus = 10 where id =1399;</v>
      </c>
    </row>
    <row r="1401" spans="1:63" ht="27">
      <c r="A1401" s="3">
        <v>1708999</v>
      </c>
      <c r="B1401" s="3">
        <v>1640382</v>
      </c>
      <c r="C1401" s="3">
        <f>IF(Tabla1[[#This Row],[No. REG.]]="","",1)</f>
        <v>1</v>
      </c>
      <c r="D1401" s="3" t="s">
        <v>46</v>
      </c>
      <c r="E1401" s="3">
        <f>IF(Tabla1[[#This Row],[STATUS]]="","",VLOOKUP(D1401,Estatus!$A$2:$B$13,2,0))</f>
        <v>10</v>
      </c>
      <c r="F1401" s="3">
        <f>IF(Tabla1[[#This Row],[STATUS]]="","",VLOOKUP(D1401,Estatus!$A$2:$I$12,9,0))</f>
        <v>1</v>
      </c>
      <c r="G1401" s="12" t="s">
        <v>6819</v>
      </c>
      <c r="H1401" s="7">
        <v>42402</v>
      </c>
      <c r="I1401" s="80">
        <f t="shared" si="420"/>
        <v>2016</v>
      </c>
      <c r="J1401" s="80">
        <f t="shared" si="421"/>
        <v>2</v>
      </c>
      <c r="K1401" s="80">
        <f t="shared" si="422"/>
        <v>2</v>
      </c>
      <c r="L1401" s="80" t="str">
        <f t="shared" si="423"/>
        <v>02</v>
      </c>
      <c r="M1401" s="80" t="str">
        <f t="shared" si="424"/>
        <v>02</v>
      </c>
      <c r="N1401" s="80" t="str">
        <f t="shared" si="425"/>
        <v>'2016-02-02'</v>
      </c>
      <c r="O1401" s="80" t="str">
        <f t="shared" si="426"/>
        <v>'2016-02-02 00:00:00'</v>
      </c>
      <c r="P1401" s="7">
        <v>46055</v>
      </c>
      <c r="Q1401" s="80">
        <f t="shared" si="427"/>
        <v>2026</v>
      </c>
      <c r="R1401" s="80">
        <f t="shared" si="428"/>
        <v>2</v>
      </c>
      <c r="S1401" s="80">
        <f t="shared" si="429"/>
        <v>2</v>
      </c>
      <c r="T1401" s="80" t="str">
        <f t="shared" si="430"/>
        <v>02</v>
      </c>
      <c r="U1401" s="80" t="str">
        <f t="shared" si="431"/>
        <v>02</v>
      </c>
      <c r="V1401" s="80" t="str">
        <f t="shared" si="432"/>
        <v>'2026-02-02'</v>
      </c>
      <c r="W1401" s="80">
        <v>35</v>
      </c>
      <c r="X1401" s="80">
        <f t="shared" si="433"/>
        <v>35</v>
      </c>
      <c r="Y1401" s="3" t="s">
        <v>6812</v>
      </c>
      <c r="Z1401" s="124">
        <f>IFERROR(IF(Y1401="","null",VLOOKUP(Y1401,Marcas!$A$2:$C$2024,2,0)),"")</f>
        <v>752</v>
      </c>
      <c r="AA1401" s="3" t="s">
        <v>6812</v>
      </c>
      <c r="AB1401" s="3">
        <f>IFERROR(IF(AA1401="","",IF(AA1401="EMPORIO LEGAL",1,VLOOKUP(AA1401,Clientes!$A$2:$B$1190,2,0))),"")</f>
        <v>535</v>
      </c>
      <c r="AC1401" s="3">
        <f>IFERROR(IF(Tabla1[[#This Row],[id_control]]="null","",VLOOKUP(CONCATENATE(Tabla1[[#This Row],[CLIENTE]],"-",Tabla1[[#This Row],[id_control]]),Hoja1!$C$2:$D$1994,2,0)),"")</f>
        <v>1400</v>
      </c>
      <c r="AD1401" s="39" t="s">
        <v>6813</v>
      </c>
      <c r="AE1401" s="3" t="s">
        <v>6814</v>
      </c>
      <c r="AF1401" s="3"/>
      <c r="AG1401" s="3"/>
      <c r="AH1401" s="3"/>
      <c r="AI1401" s="3"/>
      <c r="AJ1401" s="3"/>
      <c r="AK1401" s="3"/>
      <c r="AL1401" s="40" t="s">
        <v>6820</v>
      </c>
      <c r="AM1401" s="6"/>
      <c r="AN1401" s="6"/>
      <c r="AO1401" s="6"/>
      <c r="AP1401" s="6"/>
      <c r="AQ1401" s="40" t="s">
        <v>6816</v>
      </c>
      <c r="AR1401" s="6"/>
      <c r="AS1401" s="6"/>
      <c r="AT1401" s="6"/>
      <c r="AU1401" s="6"/>
      <c r="AV1401" s="40" t="s">
        <v>6817</v>
      </c>
      <c r="AW1401" s="40" t="s">
        <v>6818</v>
      </c>
      <c r="AX1401" s="40"/>
      <c r="AY1401" s="40"/>
      <c r="AZ1401" s="40"/>
      <c r="BA1401" s="40"/>
      <c r="BB1401" s="40"/>
      <c r="BC1401" s="40"/>
      <c r="BD1401" s="6"/>
      <c r="BE1401" s="8">
        <v>1400</v>
      </c>
      <c r="BF1401" s="6" t="str">
        <f t="shared" si="434"/>
        <v>insert into bitacoras_estatus (numero_expediente, numero_registro, representante, fecha_inicio, fecha_vencimiento, id_cliente, id_admin, id_bitacoras_estatus, id_estatus, id_clase, id_marca, created_at, updated_at) values('1708999','1640382','MAURICIO SANTILLAN TREJO','2016-02-02','2026-02-02','535','2','1','1',35,752,'2016-02-02 00:00:00','2016-02-02 00:00:00');</v>
      </c>
      <c r="BG1401" s="6" t="str">
        <f t="shared" si="435"/>
        <v>insert into servicios_comentarios (comentario, id_admin, id_estatus, created_at, updated_at) values('CLASE 35 TITULO RECIBIDO 29/06/16 TITULO ENTREGADO 8/7/2016',1,1400,'2016-02-02 00:00:00','2016-02-02 00:00:00');</v>
      </c>
      <c r="BH1401" s="6" t="str">
        <f t="shared" si="436"/>
        <v/>
      </c>
      <c r="BI1401" s="137" t="str">
        <f t="shared" si="437"/>
        <v>update bitacoras_estatus set comprobacion_uso = 1, id_estatus=10 where id=1400;</v>
      </c>
      <c r="BJ1401" s="137" t="str">
        <f t="shared" si="438"/>
        <v>update bitacoras_estatus set numero_expediente = '1708999', numero_registro = '1640382', id_estatus = 10, fecha_inicio = '2016-02-02', fecha_vencimiento ='2026-02-02', created_at ='2016-02-02 00:00:00', updated_at ='2016-02-02 00:00:00', id_clase=35, id_marca=752, id_cliente=535, vigencia = 1 where id =1400;</v>
      </c>
      <c r="BK1401" s="137" t="str">
        <f t="shared" si="439"/>
        <v>update bitacoras_estatus set id_estatus = 10 where id =1400;</v>
      </c>
    </row>
    <row r="1402" spans="1:63" ht="27">
      <c r="A1402" s="3">
        <v>1708991</v>
      </c>
      <c r="B1402" s="3"/>
      <c r="C1402" s="3" t="str">
        <f>IF(Tabla1[[#This Row],[No. REG.]]="","",1)</f>
        <v/>
      </c>
      <c r="D1402" s="3" t="s">
        <v>34</v>
      </c>
      <c r="E1402" s="3">
        <f>IF(Tabla1[[#This Row],[STATUS]]="","",VLOOKUP(D1402,Estatus!$A$2:$B$13,2,0))</f>
        <v>5</v>
      </c>
      <c r="F1402" s="3">
        <f>IF(Tabla1[[#This Row],[STATUS]]="","",VLOOKUP(D1402,Estatus!$A$2:$I$12,9,0))</f>
        <v>0</v>
      </c>
      <c r="G1402" s="12" t="s">
        <v>6821</v>
      </c>
      <c r="H1402" s="7">
        <v>42403</v>
      </c>
      <c r="I1402" s="80">
        <f t="shared" si="420"/>
        <v>2016</v>
      </c>
      <c r="J1402" s="80">
        <f t="shared" si="421"/>
        <v>2</v>
      </c>
      <c r="K1402" s="80">
        <f t="shared" si="422"/>
        <v>3</v>
      </c>
      <c r="L1402" s="80" t="str">
        <f t="shared" si="423"/>
        <v>02</v>
      </c>
      <c r="M1402" s="80" t="str">
        <f t="shared" si="424"/>
        <v>03</v>
      </c>
      <c r="N1402" s="80" t="str">
        <f t="shared" si="425"/>
        <v>'2016-02-03'</v>
      </c>
      <c r="O1402" s="80" t="str">
        <f t="shared" si="426"/>
        <v>'2016-02-03 00:00:00'</v>
      </c>
      <c r="P1402" s="7">
        <v>46056</v>
      </c>
      <c r="Q1402" s="80">
        <f t="shared" si="427"/>
        <v>2026</v>
      </c>
      <c r="R1402" s="80">
        <f t="shared" si="428"/>
        <v>2</v>
      </c>
      <c r="S1402" s="80">
        <f t="shared" si="429"/>
        <v>3</v>
      </c>
      <c r="T1402" s="80" t="str">
        <f t="shared" si="430"/>
        <v>02</v>
      </c>
      <c r="U1402" s="80" t="str">
        <f t="shared" si="431"/>
        <v>03</v>
      </c>
      <c r="V1402" s="80" t="str">
        <f t="shared" si="432"/>
        <v>'2026-02-03'</v>
      </c>
      <c r="W1402" s="80"/>
      <c r="X1402" s="80" t="str">
        <f t="shared" si="433"/>
        <v>null</v>
      </c>
      <c r="Y1402" s="12" t="s">
        <v>6822</v>
      </c>
      <c r="Z1402" s="125">
        <f>IFERROR(IF(Y1402="","null",VLOOKUP(Y1402,Marcas!$A$2:$C$2024,2,0)),"")</f>
        <v>287</v>
      </c>
      <c r="AA1402" s="3" t="s">
        <v>6823</v>
      </c>
      <c r="AB1402" s="3">
        <f>IFERROR(IF(AA1402="","",IF(AA1402="EMPORIO LEGAL",1,VLOOKUP(AA1402,Clientes!$A$2:$B$1190,2,0))),"")</f>
        <v>195</v>
      </c>
      <c r="AC1402" s="3">
        <f>IFERROR(IF(Tabla1[[#This Row],[id_control]]="null","",VLOOKUP(CONCATENATE(Tabla1[[#This Row],[CLIENTE]],"-",Tabla1[[#This Row],[id_control]]),Hoja1!$C$2:$D$1994,2,0)),"")</f>
        <v>1402</v>
      </c>
      <c r="AD1402" s="3" t="s">
        <v>6824</v>
      </c>
      <c r="AE1402" s="3"/>
      <c r="AF1402" s="3"/>
      <c r="AG1402" s="3"/>
      <c r="AH1402" s="3"/>
      <c r="AI1402" s="3"/>
      <c r="AJ1402" s="3"/>
      <c r="AK1402" s="3"/>
      <c r="AL1402" s="3" t="s">
        <v>6825</v>
      </c>
      <c r="AM1402" s="8" t="s">
        <v>6826</v>
      </c>
      <c r="AN1402" s="8" t="s">
        <v>6827</v>
      </c>
      <c r="AO1402" s="8"/>
      <c r="AP1402" s="8"/>
      <c r="AQ1402" s="8"/>
      <c r="AR1402" s="8"/>
      <c r="AS1402" s="8"/>
      <c r="AT1402" s="8"/>
      <c r="AU1402" s="8"/>
      <c r="AV1402" s="8" t="s">
        <v>6828</v>
      </c>
      <c r="AW1402" s="8" t="s">
        <v>6829</v>
      </c>
      <c r="AX1402" s="8"/>
      <c r="AY1402" s="8"/>
      <c r="AZ1402" s="8"/>
      <c r="BA1402" s="8"/>
      <c r="BB1402" s="8"/>
      <c r="BC1402" s="8"/>
      <c r="BD1402" s="8" t="s">
        <v>6830</v>
      </c>
      <c r="BE1402" s="8">
        <v>1401</v>
      </c>
      <c r="BF1402" s="6" t="str">
        <f t="shared" si="434"/>
        <v>insert into bitacoras_estatus (numero_expediente, numero_registro, representante, fecha_inicio, fecha_vencimiento, id_cliente, id_admin, id_bitacoras_estatus, id_estatus, id_clase, id_marca, created_at, updated_at) values('1708991','','CARLOS VILLALOBOS','2016-02-03','2026-02-03','195','2','1','1',null,287,'2016-02-03 00:00:00','2016-02-03 00:00:00');</v>
      </c>
      <c r="BG1402" s="6" t="str">
        <f t="shared" si="435"/>
        <v>insert into servicios_comentarios (comentario, id_admin, id_estatus, created_at, updated_at) values('notifcacion por negativa de anterioridades 28 de marzo de 2017',1,1401,'2016-02-03 00:00:00','2016-02-03 00:00:00');</v>
      </c>
      <c r="BH1402" s="6" t="str">
        <f t="shared" si="436"/>
        <v>insert into servicios_comentarios (comentario, id_admin, id_estatus, created_at, updated_at) values('61410498 68 4 14 99 88 414 99 89',1,1401,'2016-02-03 00:00:00','2016-02-03 00:00:00');</v>
      </c>
      <c r="BI1402" s="137" t="str">
        <f t="shared" si="437"/>
        <v>update bitacoras_estatus set comprobacion_uso = 1, id_estatus=5 where id=1401;</v>
      </c>
      <c r="BJ1402" s="137" t="str">
        <f t="shared" si="438"/>
        <v>update bitacoras_estatus set numero_expediente = '1708991', numero_registro = '', id_estatus = 5, fecha_inicio = '2016-02-03', fecha_vencimiento ='2026-02-03', created_at ='2016-02-03 00:00:00', updated_at ='2016-02-03 00:00:00', id_clase=null, id_marca=287, id_cliente=195, vigencia = 0 where id =1401;</v>
      </c>
      <c r="BK1402" s="137" t="str">
        <f t="shared" si="439"/>
        <v>update bitacoras_estatus set id_estatus = 5 where id =1401;</v>
      </c>
    </row>
    <row r="1403" spans="1:63" ht="27">
      <c r="A1403" s="3">
        <v>1709001</v>
      </c>
      <c r="B1403" s="3">
        <v>1640383</v>
      </c>
      <c r="C1403" s="3">
        <f>IF(Tabla1[[#This Row],[No. REG.]]="","",1)</f>
        <v>1</v>
      </c>
      <c r="D1403" s="3" t="s">
        <v>46</v>
      </c>
      <c r="E1403" s="3">
        <f>IF(Tabla1[[#This Row],[STATUS]]="","",VLOOKUP(D1403,Estatus!$A$2:$B$13,2,0))</f>
        <v>10</v>
      </c>
      <c r="F1403" s="3">
        <f>IF(Tabla1[[#This Row],[STATUS]]="","",VLOOKUP(D1403,Estatus!$A$2:$I$12,9,0))</f>
        <v>1</v>
      </c>
      <c r="G1403" s="12" t="s">
        <v>6831</v>
      </c>
      <c r="H1403" s="7">
        <v>42403</v>
      </c>
      <c r="I1403" s="80">
        <f t="shared" si="420"/>
        <v>2016</v>
      </c>
      <c r="J1403" s="80">
        <f t="shared" si="421"/>
        <v>2</v>
      </c>
      <c r="K1403" s="80">
        <f t="shared" si="422"/>
        <v>3</v>
      </c>
      <c r="L1403" s="80" t="str">
        <f t="shared" si="423"/>
        <v>02</v>
      </c>
      <c r="M1403" s="80" t="str">
        <f t="shared" si="424"/>
        <v>03</v>
      </c>
      <c r="N1403" s="80" t="str">
        <f t="shared" si="425"/>
        <v>'2016-02-03'</v>
      </c>
      <c r="O1403" s="80" t="str">
        <f t="shared" si="426"/>
        <v>'2016-02-03 00:00:00'</v>
      </c>
      <c r="P1403" s="7">
        <v>46056</v>
      </c>
      <c r="Q1403" s="80">
        <f t="shared" si="427"/>
        <v>2026</v>
      </c>
      <c r="R1403" s="80">
        <f t="shared" si="428"/>
        <v>2</v>
      </c>
      <c r="S1403" s="80">
        <f t="shared" si="429"/>
        <v>3</v>
      </c>
      <c r="T1403" s="80" t="str">
        <f t="shared" si="430"/>
        <v>02</v>
      </c>
      <c r="U1403" s="80" t="str">
        <f t="shared" si="431"/>
        <v>03</v>
      </c>
      <c r="V1403" s="80" t="str">
        <f t="shared" si="432"/>
        <v>'2026-02-03'</v>
      </c>
      <c r="W1403" s="80">
        <v>30</v>
      </c>
      <c r="X1403" s="80">
        <f t="shared" si="433"/>
        <v>30</v>
      </c>
      <c r="Y1403" s="3" t="s">
        <v>6832</v>
      </c>
      <c r="Z1403" s="124">
        <f>IFERROR(IF(Y1403="","null",VLOOKUP(Y1403,Marcas!$A$2:$C$2024,2,0)),"")</f>
        <v>79</v>
      </c>
      <c r="AA1403" s="3" t="s">
        <v>6832</v>
      </c>
      <c r="AB1403" s="3">
        <f>IFERROR(IF(AA1403="","",IF(AA1403="EMPORIO LEGAL",1,VLOOKUP(AA1403,Clientes!$A$2:$B$1190,2,0))),"")</f>
        <v>63</v>
      </c>
      <c r="AC1403" s="3">
        <f>IFERROR(IF(Tabla1[[#This Row],[id_control]]="null","",VLOOKUP(CONCATENATE(Tabla1[[#This Row],[CLIENTE]],"-",Tabla1[[#This Row],[id_control]]),Hoja1!$C$2:$D$1994,2,0)),"")</f>
        <v>1403</v>
      </c>
      <c r="AD1403" s="3" t="s">
        <v>6833</v>
      </c>
      <c r="AE1403" s="3"/>
      <c r="AF1403" s="3"/>
      <c r="AG1403" s="3"/>
      <c r="AH1403" s="3"/>
      <c r="AI1403" s="3"/>
      <c r="AJ1403" s="3"/>
      <c r="AK1403" s="3"/>
      <c r="AL1403" s="3">
        <v>6141159517</v>
      </c>
      <c r="AM1403" s="8">
        <v>6141563413</v>
      </c>
      <c r="AN1403" s="8"/>
      <c r="AO1403" s="8"/>
      <c r="AP1403" s="8"/>
      <c r="AQ1403" s="8"/>
      <c r="AR1403" s="8"/>
      <c r="AS1403" s="8"/>
      <c r="AT1403" s="8"/>
      <c r="AU1403" s="8"/>
      <c r="AV1403" s="8" t="s">
        <v>6834</v>
      </c>
      <c r="AW1403" s="8"/>
      <c r="AX1403" s="8"/>
      <c r="AY1403" s="8"/>
      <c r="AZ1403" s="8"/>
      <c r="BA1403" s="8"/>
      <c r="BB1403" s="8"/>
      <c r="BC1403" s="8"/>
      <c r="BD1403" s="8" t="s">
        <v>6835</v>
      </c>
      <c r="BE1403" s="8">
        <v>1402</v>
      </c>
      <c r="BF1403" s="6" t="str">
        <f t="shared" si="434"/>
        <v>insert into bitacoras_estatus (numero_expediente, numero_registro, representante, fecha_inicio, fecha_vencimiento, id_cliente, id_admin, id_bitacoras_estatus, id_estatus, id_clase, id_marca, created_at, updated_at) values('1709001','1640383','CARLOS MEDRANO','2016-02-03','2026-02-03','63','2','1','1',30,79,'2016-02-03 00:00:00','2016-02-03 00:00:00');</v>
      </c>
      <c r="BG1403" s="6" t="str">
        <f t="shared" si="435"/>
        <v>insert into servicios_comentarios (comentario, id_admin, id_estatus, created_at, updated_at) values('CLASE 30 TITULO RECIBIDO 29/06/16 TITULO ENTREGADO 11/7/2016',1,1402,'2016-02-03 00:00:00','2016-02-03 00:00:00');</v>
      </c>
      <c r="BH1403" s="6" t="str">
        <f t="shared" si="436"/>
        <v>insert into servicios_comentarios (comentario, id_admin, id_estatus, created_at, updated_at) values('6141159517 6141563413',1,1402,'2016-02-03 00:00:00','2016-02-03 00:00:00');</v>
      </c>
      <c r="BI1403" s="137" t="str">
        <f t="shared" si="437"/>
        <v>update bitacoras_estatus set comprobacion_uso = 1, id_estatus=10 where id=1402;</v>
      </c>
      <c r="BJ1403" s="137" t="str">
        <f t="shared" si="438"/>
        <v>update bitacoras_estatus set numero_expediente = '1709001', numero_registro = '1640383', id_estatus = 10, fecha_inicio = '2016-02-03', fecha_vencimiento ='2026-02-03', created_at ='2016-02-03 00:00:00', updated_at ='2016-02-03 00:00:00', id_clase=30, id_marca=79, id_cliente=63, vigencia = 1 where id =1402;</v>
      </c>
      <c r="BK1403" s="137" t="str">
        <f t="shared" si="439"/>
        <v>update bitacoras_estatus set id_estatus = 10 where id =1402;</v>
      </c>
    </row>
    <row r="1404" spans="1:63" ht="27">
      <c r="A1404" s="3">
        <v>1709002</v>
      </c>
      <c r="B1404" s="3">
        <v>1640384</v>
      </c>
      <c r="C1404" s="3">
        <f>IF(Tabla1[[#This Row],[No. REG.]]="","",1)</f>
        <v>1</v>
      </c>
      <c r="D1404" s="3" t="s">
        <v>46</v>
      </c>
      <c r="E1404" s="3">
        <f>IF(Tabla1[[#This Row],[STATUS]]="","",VLOOKUP(D1404,Estatus!$A$2:$B$13,2,0))</f>
        <v>10</v>
      </c>
      <c r="F1404" s="3">
        <f>IF(Tabla1[[#This Row],[STATUS]]="","",VLOOKUP(D1404,Estatus!$A$2:$I$12,9,0))</f>
        <v>1</v>
      </c>
      <c r="G1404" s="12" t="s">
        <v>6836</v>
      </c>
      <c r="H1404" s="7">
        <v>42403</v>
      </c>
      <c r="I1404" s="80">
        <f t="shared" si="420"/>
        <v>2016</v>
      </c>
      <c r="J1404" s="80">
        <f t="shared" si="421"/>
        <v>2</v>
      </c>
      <c r="K1404" s="80">
        <f t="shared" si="422"/>
        <v>3</v>
      </c>
      <c r="L1404" s="80" t="str">
        <f t="shared" si="423"/>
        <v>02</v>
      </c>
      <c r="M1404" s="80" t="str">
        <f t="shared" si="424"/>
        <v>03</v>
      </c>
      <c r="N1404" s="80" t="str">
        <f t="shared" si="425"/>
        <v>'2016-02-03'</v>
      </c>
      <c r="O1404" s="80" t="str">
        <f t="shared" si="426"/>
        <v>'2016-02-03 00:00:00'</v>
      </c>
      <c r="P1404" s="7">
        <v>46056</v>
      </c>
      <c r="Q1404" s="80">
        <f t="shared" si="427"/>
        <v>2026</v>
      </c>
      <c r="R1404" s="80">
        <f t="shared" si="428"/>
        <v>2</v>
      </c>
      <c r="S1404" s="80">
        <f t="shared" si="429"/>
        <v>3</v>
      </c>
      <c r="T1404" s="80" t="str">
        <f t="shared" si="430"/>
        <v>02</v>
      </c>
      <c r="U1404" s="80" t="str">
        <f t="shared" si="431"/>
        <v>03</v>
      </c>
      <c r="V1404" s="80" t="str">
        <f t="shared" si="432"/>
        <v>'2026-02-03'</v>
      </c>
      <c r="W1404" s="80">
        <v>35</v>
      </c>
      <c r="X1404" s="80">
        <f t="shared" si="433"/>
        <v>35</v>
      </c>
      <c r="Y1404" s="3" t="s">
        <v>6832</v>
      </c>
      <c r="Z1404" s="124">
        <f>IFERROR(IF(Y1404="","null",VLOOKUP(Y1404,Marcas!$A$2:$C$2024,2,0)),"")</f>
        <v>79</v>
      </c>
      <c r="AA1404" s="3" t="s">
        <v>6832</v>
      </c>
      <c r="AB1404" s="3">
        <f>IFERROR(IF(AA1404="","",IF(AA1404="EMPORIO LEGAL",1,VLOOKUP(AA1404,Clientes!$A$2:$B$1190,2,0))),"")</f>
        <v>63</v>
      </c>
      <c r="AC1404" s="3">
        <f>IFERROR(IF(Tabla1[[#This Row],[id_control]]="null","",VLOOKUP(CONCATENATE(Tabla1[[#This Row],[CLIENTE]],"-",Tabla1[[#This Row],[id_control]]),Hoja1!$C$2:$D$1994,2,0)),"")</f>
        <v>1403</v>
      </c>
      <c r="AD1404" s="3" t="s">
        <v>6833</v>
      </c>
      <c r="AE1404" s="3"/>
      <c r="AF1404" s="3"/>
      <c r="AG1404" s="3"/>
      <c r="AH1404" s="3"/>
      <c r="AI1404" s="3"/>
      <c r="AJ1404" s="3"/>
      <c r="AK1404" s="3"/>
      <c r="AL1404" s="3">
        <v>6141159518</v>
      </c>
      <c r="AM1404" s="8">
        <v>6141563413</v>
      </c>
      <c r="AN1404" s="8"/>
      <c r="AO1404" s="8"/>
      <c r="AP1404" s="8"/>
      <c r="AQ1404" s="8"/>
      <c r="AR1404" s="8"/>
      <c r="AS1404" s="8"/>
      <c r="AT1404" s="8"/>
      <c r="AU1404" s="8"/>
      <c r="AV1404" s="8" t="s">
        <v>6834</v>
      </c>
      <c r="AW1404" s="8"/>
      <c r="AX1404" s="8"/>
      <c r="AY1404" s="8"/>
      <c r="AZ1404" s="8"/>
      <c r="BA1404" s="8"/>
      <c r="BB1404" s="8"/>
      <c r="BC1404" s="8"/>
      <c r="BD1404" s="8" t="s">
        <v>6837</v>
      </c>
      <c r="BE1404" s="8">
        <v>1403</v>
      </c>
      <c r="BF1404" s="6" t="str">
        <f t="shared" si="434"/>
        <v>insert into bitacoras_estatus (numero_expediente, numero_registro, representante, fecha_inicio, fecha_vencimiento, id_cliente, id_admin, id_bitacoras_estatus, id_estatus, id_clase, id_marca, created_at, updated_at) values('1709002','1640384','CARLOS MEDRANO','2016-02-03','2026-02-03','63','2','1','1',35,79,'2016-02-03 00:00:00','2016-02-03 00:00:00');</v>
      </c>
      <c r="BG1404" s="6" t="str">
        <f t="shared" si="435"/>
        <v>insert into servicios_comentarios (comentario, id_admin, id_estatus, created_at, updated_at) values('CLASE 35 TITULO RECIBIDO 29/06/16 TITULO ENTREGADO 11/7/2016',1,1403,'2016-02-03 00:00:00','2016-02-03 00:00:00');</v>
      </c>
      <c r="BH1404" s="6" t="str">
        <f t="shared" si="436"/>
        <v>insert into servicios_comentarios (comentario, id_admin, id_estatus, created_at, updated_at) values('6141159518 6141563413',1,1403,'2016-02-03 00:00:00','2016-02-03 00:00:00');</v>
      </c>
      <c r="BI1404" s="137" t="str">
        <f t="shared" si="437"/>
        <v>update bitacoras_estatus set comprobacion_uso = 1, id_estatus=10 where id=1403;</v>
      </c>
      <c r="BJ1404" s="137" t="str">
        <f t="shared" si="438"/>
        <v>update bitacoras_estatus set numero_expediente = '1709002', numero_registro = '1640384', id_estatus = 10, fecha_inicio = '2016-02-03', fecha_vencimiento ='2026-02-03', created_at ='2016-02-03 00:00:00', updated_at ='2016-02-03 00:00:00', id_clase=35, id_marca=79, id_cliente=63, vigencia = 1 where id =1403;</v>
      </c>
      <c r="BK1404" s="137" t="str">
        <f t="shared" si="439"/>
        <v>update bitacoras_estatus set id_estatus = 10 where id =1403;</v>
      </c>
    </row>
    <row r="1405" spans="1:63" ht="105">
      <c r="A1405" s="3">
        <v>1708993</v>
      </c>
      <c r="B1405" s="3">
        <v>1640156</v>
      </c>
      <c r="C1405" s="3">
        <f>IF(Tabla1[[#This Row],[No. REG.]]="","",1)</f>
        <v>1</v>
      </c>
      <c r="D1405" s="3" t="s">
        <v>46</v>
      </c>
      <c r="E1405" s="3">
        <f>IF(Tabla1[[#This Row],[STATUS]]="","",VLOOKUP(D1405,Estatus!$A$2:$B$13,2,0))</f>
        <v>10</v>
      </c>
      <c r="F1405" s="3">
        <f>IF(Tabla1[[#This Row],[STATUS]]="","",VLOOKUP(D1405,Estatus!$A$2:$I$12,9,0))</f>
        <v>1</v>
      </c>
      <c r="G1405" s="12" t="s">
        <v>6838</v>
      </c>
      <c r="H1405" s="7">
        <v>42403</v>
      </c>
      <c r="I1405" s="80">
        <f t="shared" si="420"/>
        <v>2016</v>
      </c>
      <c r="J1405" s="80">
        <f t="shared" si="421"/>
        <v>2</v>
      </c>
      <c r="K1405" s="80">
        <f t="shared" si="422"/>
        <v>3</v>
      </c>
      <c r="L1405" s="80" t="str">
        <f t="shared" si="423"/>
        <v>02</v>
      </c>
      <c r="M1405" s="80" t="str">
        <f t="shared" si="424"/>
        <v>03</v>
      </c>
      <c r="N1405" s="80" t="str">
        <f t="shared" si="425"/>
        <v>'2016-02-03'</v>
      </c>
      <c r="O1405" s="80" t="str">
        <f t="shared" si="426"/>
        <v>'2016-02-03 00:00:00'</v>
      </c>
      <c r="P1405" s="7">
        <v>46056</v>
      </c>
      <c r="Q1405" s="80">
        <f t="shared" si="427"/>
        <v>2026</v>
      </c>
      <c r="R1405" s="80">
        <f t="shared" si="428"/>
        <v>2</v>
      </c>
      <c r="S1405" s="80">
        <f t="shared" si="429"/>
        <v>3</v>
      </c>
      <c r="T1405" s="80" t="str">
        <f t="shared" si="430"/>
        <v>02</v>
      </c>
      <c r="U1405" s="80" t="str">
        <f t="shared" si="431"/>
        <v>03</v>
      </c>
      <c r="V1405" s="80" t="str">
        <f t="shared" si="432"/>
        <v>'2026-02-03'</v>
      </c>
      <c r="W1405" s="80">
        <v>35</v>
      </c>
      <c r="X1405" s="80">
        <f t="shared" si="433"/>
        <v>35</v>
      </c>
      <c r="Y1405" s="3" t="s">
        <v>6839</v>
      </c>
      <c r="Z1405" s="124">
        <f>IFERROR(IF(Y1405="","null",VLOOKUP(Y1405,Marcas!$A$2:$C$2024,2,0)),"")</f>
        <v>85</v>
      </c>
      <c r="AA1405" s="3" t="s">
        <v>6368</v>
      </c>
      <c r="AB1405" s="3">
        <f>IFERROR(IF(AA1405="","",IF(AA1405="EMPORIO LEGAL",1,VLOOKUP(AA1405,Clientes!$A$2:$B$1190,2,0))),"")</f>
        <v>435</v>
      </c>
      <c r="AC1405" s="3">
        <f>IFERROR(IF(Tabla1[[#This Row],[id_control]]="null","",VLOOKUP(CONCATENATE(Tabla1[[#This Row],[CLIENTE]],"-",Tabla1[[#This Row],[id_control]]),Hoja1!$C$2:$D$1994,2,0)),"")</f>
        <v>1405</v>
      </c>
      <c r="AD1405" s="3" t="s">
        <v>6840</v>
      </c>
      <c r="AE1405" s="3"/>
      <c r="AF1405" s="3"/>
      <c r="AG1405" s="3"/>
      <c r="AH1405" s="3"/>
      <c r="AI1405" s="3"/>
      <c r="AJ1405" s="3"/>
      <c r="AK1405" s="3"/>
      <c r="AL1405" s="3">
        <v>6251112767</v>
      </c>
      <c r="AM1405" s="6">
        <v>6255863350</v>
      </c>
      <c r="AN1405" s="6"/>
      <c r="AO1405" s="6"/>
      <c r="AP1405" s="6"/>
      <c r="AQ1405" s="6"/>
      <c r="AR1405" s="6"/>
      <c r="AS1405" s="6"/>
      <c r="AT1405" s="6"/>
      <c r="AU1405" s="6"/>
      <c r="AV1405" s="8" t="s">
        <v>6841</v>
      </c>
      <c r="AW1405" s="6"/>
      <c r="AX1405" s="6"/>
      <c r="AY1405" s="6"/>
      <c r="AZ1405" s="6"/>
      <c r="BA1405" s="6"/>
      <c r="BB1405" s="6"/>
      <c r="BC1405" s="6"/>
      <c r="BD1405" s="6" t="s">
        <v>6842</v>
      </c>
      <c r="BE1405" s="8">
        <v>1404</v>
      </c>
      <c r="BF1405" s="6" t="str">
        <f t="shared" si="434"/>
        <v>insert into bitacoras_estatus (numero_expediente, numero_registro, representante, fecha_inicio, fecha_vencimiento, id_cliente, id_admin, id_bitacoras_estatus, id_estatus, id_clase, id_marca, created_at, updated_at) values('1708993','1640156','FRANZ FROESE','2016-02-03','2026-02-03','435','2','1','1',35,85,'2016-02-03 00:00:00','2016-02-03 00:00:00');</v>
      </c>
      <c r="BG1405" s="6" t="str">
        <f t="shared" si="435"/>
        <v>insert into servicios_comentarios (comentario, id_admin, id_estatus, created_at, updated_at) values('CLASE 35 TITULO RECIBIDO 01/8/16 NOTA ACLARACION NOMBRE COTITULAR. SE COMUNICA QUE ES IMPROCEDENTE SU PETICION 22 DIC 2016. SOLICITUD DE CORRECION NOMBRES DE TITULARES EN EL TITRM, PRESENTADA 25/01/2017. EL 30 MAY 2017 SE TOMA NOTA DE LA INFORMACION CORRECTA EN EL TITULO',1,1404,'2016-02-03 00:00:00','2016-02-03 00:00:00');</v>
      </c>
      <c r="BH1405" s="6" t="str">
        <f t="shared" si="436"/>
        <v>insert into servicios_comentarios (comentario, id_admin, id_estatus, created_at, updated_at) values('6251112767 6255863350',1,1404,'2016-02-03 00:00:00','2016-02-03 00:00:00');</v>
      </c>
      <c r="BI1405" s="137" t="str">
        <f t="shared" si="437"/>
        <v>update bitacoras_estatus set comprobacion_uso = 1, id_estatus=10 where id=1404;</v>
      </c>
      <c r="BJ1405" s="137" t="str">
        <f t="shared" si="438"/>
        <v>update bitacoras_estatus set numero_expediente = '1708993', numero_registro = '1640156', id_estatus = 10, fecha_inicio = '2016-02-03', fecha_vencimiento ='2026-02-03', created_at ='2016-02-03 00:00:00', updated_at ='2016-02-03 00:00:00', id_clase=35, id_marca=85, id_cliente=435, vigencia = 1 where id =1404;</v>
      </c>
      <c r="BK1405" s="137" t="str">
        <f t="shared" si="439"/>
        <v>update bitacoras_estatus set id_estatus = 10 where id =1404;</v>
      </c>
    </row>
    <row r="1406" spans="1:63" ht="27">
      <c r="A1406" s="3">
        <v>1709000</v>
      </c>
      <c r="B1406" s="6"/>
      <c r="C1406" s="6" t="str">
        <f>IF(Tabla1[[#This Row],[No. REG.]]="","",1)</f>
        <v/>
      </c>
      <c r="D1406" s="3" t="s">
        <v>34</v>
      </c>
      <c r="E1406" s="3">
        <f>IF(Tabla1[[#This Row],[STATUS]]="","",VLOOKUP(D1406,Estatus!$A$2:$B$13,2,0))</f>
        <v>5</v>
      </c>
      <c r="F1406" s="3">
        <f>IF(Tabla1[[#This Row],[STATUS]]="","",VLOOKUP(D1406,Estatus!$A$2:$I$12,9,0))</f>
        <v>0</v>
      </c>
      <c r="G1406" s="12" t="s">
        <v>6843</v>
      </c>
      <c r="H1406" s="7">
        <v>42403</v>
      </c>
      <c r="I1406" s="80">
        <f t="shared" si="420"/>
        <v>2016</v>
      </c>
      <c r="J1406" s="80">
        <f t="shared" si="421"/>
        <v>2</v>
      </c>
      <c r="K1406" s="80">
        <f t="shared" si="422"/>
        <v>3</v>
      </c>
      <c r="L1406" s="80" t="str">
        <f t="shared" si="423"/>
        <v>02</v>
      </c>
      <c r="M1406" s="80" t="str">
        <f t="shared" si="424"/>
        <v>03</v>
      </c>
      <c r="N1406" s="80" t="str">
        <f t="shared" si="425"/>
        <v>'2016-02-03'</v>
      </c>
      <c r="O1406" s="80" t="str">
        <f t="shared" si="426"/>
        <v>'2016-02-03 00:00:00'</v>
      </c>
      <c r="P1406" s="7">
        <v>46056</v>
      </c>
      <c r="Q1406" s="80">
        <f t="shared" si="427"/>
        <v>2026</v>
      </c>
      <c r="R1406" s="80">
        <f t="shared" si="428"/>
        <v>2</v>
      </c>
      <c r="S1406" s="80">
        <f t="shared" si="429"/>
        <v>3</v>
      </c>
      <c r="T1406" s="80" t="str">
        <f t="shared" si="430"/>
        <v>02</v>
      </c>
      <c r="U1406" s="80" t="str">
        <f t="shared" si="431"/>
        <v>03</v>
      </c>
      <c r="V1406" s="80" t="str">
        <f t="shared" si="432"/>
        <v>'2026-02-03'</v>
      </c>
      <c r="W1406" s="80"/>
      <c r="X1406" s="80" t="str">
        <f t="shared" si="433"/>
        <v>null</v>
      </c>
      <c r="Y1406" s="3" t="s">
        <v>6844</v>
      </c>
      <c r="Z1406" s="124">
        <f>IFERROR(IF(Y1406="","null",VLOOKUP(Y1406,Marcas!$A$2:$C$2024,2,0)),"")</f>
        <v>166</v>
      </c>
      <c r="AA1406" s="3" t="s">
        <v>6844</v>
      </c>
      <c r="AB1406" s="3">
        <f>IFERROR(IF(AA1406="","",IF(AA1406="EMPORIO LEGAL",1,VLOOKUP(AA1406,Clientes!$A$2:$B$1190,2,0))),"")</f>
        <v>109</v>
      </c>
      <c r="AC1406" s="3">
        <f>IFERROR(IF(Tabla1[[#This Row],[id_control]]="null","",VLOOKUP(CONCATENATE(Tabla1[[#This Row],[CLIENTE]],"-",Tabla1[[#This Row],[id_control]]),Hoja1!$C$2:$D$1994,2,0)),"")</f>
        <v>1406</v>
      </c>
      <c r="AD1406" s="3" t="s">
        <v>6845</v>
      </c>
      <c r="AE1406" s="3"/>
      <c r="AF1406" s="3"/>
      <c r="AG1406" s="3"/>
      <c r="AH1406" s="3"/>
      <c r="AI1406" s="3"/>
      <c r="AJ1406" s="3"/>
      <c r="AK1406" s="3"/>
      <c r="AL1406" s="1" t="s">
        <v>6846</v>
      </c>
      <c r="AM1406" s="8">
        <v>4174372</v>
      </c>
      <c r="AN1406" s="8"/>
      <c r="AO1406" s="8"/>
      <c r="AP1406" s="8"/>
      <c r="AQ1406" s="8" t="s">
        <v>6847</v>
      </c>
      <c r="AR1406" s="8"/>
      <c r="AS1406" s="8"/>
      <c r="AT1406" s="8"/>
      <c r="AU1406" s="8"/>
      <c r="AV1406" s="8" t="s">
        <v>6848</v>
      </c>
      <c r="AW1406" s="8" t="s">
        <v>6849</v>
      </c>
      <c r="AX1406" s="8"/>
      <c r="AY1406" s="8"/>
      <c r="AZ1406" s="8"/>
      <c r="BA1406" s="8"/>
      <c r="BB1406" s="8"/>
      <c r="BC1406" s="8"/>
      <c r="BD1406" s="8" t="s">
        <v>6850</v>
      </c>
      <c r="BE1406" s="8">
        <v>1405</v>
      </c>
      <c r="BF1406" s="6" t="str">
        <f t="shared" si="434"/>
        <v>insert into bitacoras_estatus (numero_expediente, numero_registro, representante, fecha_inicio, fecha_vencimiento, id_cliente, id_admin, id_bitacoras_estatus, id_estatus, id_clase, id_marca, created_at, updated_at) values('1709000','','CARLOS GARCIA GONZALEZ','2016-02-03','2026-02-03','109','2','1','1',null,166,'2016-02-03 00:00:00','2016-02-03 00:00:00');</v>
      </c>
      <c r="BG1406" s="6" t="str">
        <f t="shared" si="435"/>
        <v>insert into servicios_comentarios (comentario, id_admin, id_estatus, created_at, updated_at) values('notificacion por negativa de anterioridades de 28 de marzo de 2017',1,1405,'2016-02-03 00:00:00','2016-02-03 00:00:00');</v>
      </c>
      <c r="BH1406" s="6" t="str">
        <f t="shared" si="436"/>
        <v>insert into servicios_comentarios (comentario, id_admin, id_estatus, created_at, updated_at) values('PATY GONZALES CEL 202-75-66 y Local 417-43-72',1,1405,'2016-02-03 00:00:00','2016-02-03 00:00:00');</v>
      </c>
      <c r="BI1406" s="137" t="str">
        <f t="shared" si="437"/>
        <v>update bitacoras_estatus set comprobacion_uso = 1, id_estatus=5 where id=1405;</v>
      </c>
      <c r="BJ1406" s="137" t="str">
        <f t="shared" si="438"/>
        <v>update bitacoras_estatus set numero_expediente = '1709000', numero_registro = '', id_estatus = 5, fecha_inicio = '2016-02-03', fecha_vencimiento ='2026-02-03', created_at ='2016-02-03 00:00:00', updated_at ='2016-02-03 00:00:00', id_clase=null, id_marca=166, id_cliente=109, vigencia = 0 where id =1405;</v>
      </c>
      <c r="BK1406" s="137" t="str">
        <f t="shared" si="439"/>
        <v>update bitacoras_estatus set id_estatus = 5 where id =1405;</v>
      </c>
    </row>
    <row r="1407" spans="1:63" ht="27">
      <c r="A1407" s="3">
        <v>1708994</v>
      </c>
      <c r="B1407" s="3">
        <v>1639675</v>
      </c>
      <c r="C1407" s="3">
        <f>IF(Tabla1[[#This Row],[No. REG.]]="","",1)</f>
        <v>1</v>
      </c>
      <c r="D1407" s="3" t="s">
        <v>46</v>
      </c>
      <c r="E1407" s="3">
        <f>IF(Tabla1[[#This Row],[STATUS]]="","",VLOOKUP(D1407,Estatus!$A$2:$B$13,2,0))</f>
        <v>10</v>
      </c>
      <c r="F1407" s="3">
        <f>IF(Tabla1[[#This Row],[STATUS]]="","",VLOOKUP(D1407,Estatus!$A$2:$I$12,9,0))</f>
        <v>1</v>
      </c>
      <c r="G1407" s="12" t="s">
        <v>6851</v>
      </c>
      <c r="H1407" s="7">
        <v>42403</v>
      </c>
      <c r="I1407" s="80">
        <f t="shared" si="420"/>
        <v>2016</v>
      </c>
      <c r="J1407" s="80">
        <f t="shared" si="421"/>
        <v>2</v>
      </c>
      <c r="K1407" s="80">
        <f t="shared" si="422"/>
        <v>3</v>
      </c>
      <c r="L1407" s="80" t="str">
        <f t="shared" si="423"/>
        <v>02</v>
      </c>
      <c r="M1407" s="80" t="str">
        <f t="shared" si="424"/>
        <v>03</v>
      </c>
      <c r="N1407" s="80" t="str">
        <f t="shared" si="425"/>
        <v>'2016-02-03'</v>
      </c>
      <c r="O1407" s="80" t="str">
        <f t="shared" si="426"/>
        <v>'2016-02-03 00:00:00'</v>
      </c>
      <c r="P1407" s="7">
        <v>46056</v>
      </c>
      <c r="Q1407" s="80">
        <f t="shared" si="427"/>
        <v>2026</v>
      </c>
      <c r="R1407" s="80">
        <f t="shared" si="428"/>
        <v>2</v>
      </c>
      <c r="S1407" s="80">
        <f t="shared" si="429"/>
        <v>3</v>
      </c>
      <c r="T1407" s="80" t="str">
        <f t="shared" si="430"/>
        <v>02</v>
      </c>
      <c r="U1407" s="80" t="str">
        <f t="shared" si="431"/>
        <v>03</v>
      </c>
      <c r="V1407" s="80" t="str">
        <f t="shared" si="432"/>
        <v>'2026-02-03'</v>
      </c>
      <c r="W1407" s="80">
        <v>9</v>
      </c>
      <c r="X1407" s="80">
        <f t="shared" si="433"/>
        <v>9</v>
      </c>
      <c r="Y1407" s="3" t="s">
        <v>6852</v>
      </c>
      <c r="Z1407" s="124">
        <f>IFERROR(IF(Y1407="","null",VLOOKUP(Y1407,Marcas!$A$2:$C$2024,2,0)),"")</f>
        <v>186</v>
      </c>
      <c r="AA1407" s="3" t="s">
        <v>6852</v>
      </c>
      <c r="AB1407" s="3">
        <f>IFERROR(IF(AA1407="","",IF(AA1407="EMPORIO LEGAL",1,VLOOKUP(AA1407,Clientes!$A$2:$B$1190,2,0))),"")</f>
        <v>123</v>
      </c>
      <c r="AC1407" s="3">
        <f>IFERROR(IF(Tabla1[[#This Row],[id_control]]="null","",VLOOKUP(CONCATENATE(Tabla1[[#This Row],[CLIENTE]],"-",Tabla1[[#This Row],[id_control]]),Hoja1!$C$2:$D$1994,2,0)),"")</f>
        <v>1407</v>
      </c>
      <c r="AD1407" s="3" t="s">
        <v>6853</v>
      </c>
      <c r="AE1407" s="3"/>
      <c r="AF1407" s="3"/>
      <c r="AG1407" s="3"/>
      <c r="AH1407" s="3"/>
      <c r="AI1407" s="3"/>
      <c r="AJ1407" s="3"/>
      <c r="AK1407" s="3"/>
      <c r="AL1407" s="6">
        <v>6142398052</v>
      </c>
      <c r="AM1407" s="6"/>
      <c r="AN1407" s="6"/>
      <c r="AO1407" s="6"/>
      <c r="AP1407" s="6"/>
      <c r="AQ1407" s="6"/>
      <c r="AR1407" s="6"/>
      <c r="AS1407" s="6"/>
      <c r="AT1407" s="6"/>
      <c r="AU1407" s="6"/>
      <c r="AV1407" s="6" t="s">
        <v>6854</v>
      </c>
      <c r="AW1407" s="6" t="s">
        <v>6855</v>
      </c>
      <c r="AX1407" s="11" t="s">
        <v>6451</v>
      </c>
      <c r="AY1407" s="6"/>
      <c r="AZ1407" s="6"/>
      <c r="BA1407" s="6"/>
      <c r="BB1407" s="6"/>
      <c r="BC1407" s="6"/>
      <c r="BD1407" s="4">
        <v>6142398052</v>
      </c>
      <c r="BE1407" s="8">
        <v>1406</v>
      </c>
      <c r="BF1407" s="6" t="str">
        <f t="shared" si="434"/>
        <v>insert into bitacoras_estatus (numero_expediente, numero_registro, representante, fecha_inicio, fecha_vencimiento, id_cliente, id_admin, id_bitacoras_estatus, id_estatus, id_clase, id_marca, created_at, updated_at) values('1708994','1639675','AVRIL GOMEZ','2016-02-03','2026-02-03','123','2','1','1',9,186,'2016-02-03 00:00:00','2016-02-03 00:00:00');</v>
      </c>
      <c r="BG1407" s="6" t="str">
        <f t="shared" si="435"/>
        <v>insert into servicios_comentarios (comentario, id_admin, id_estatus, created_at, updated_at) values('CLASE 9 TITULO RECIBIDO 29/06/16 TITULO ENTREGADO 11/7/2016',1,1406,'2016-02-03 00:00:00','2016-02-03 00:00:00');</v>
      </c>
      <c r="BH1407" s="6" t="str">
        <f t="shared" si="436"/>
        <v>insert into servicios_comentarios (comentario, id_admin, id_estatus, created_at, updated_at) values('6142398052',1,1406,'2016-02-03 00:00:00','2016-02-03 00:00:00');</v>
      </c>
      <c r="BI1407" s="137" t="str">
        <f t="shared" si="437"/>
        <v>update bitacoras_estatus set comprobacion_uso = 1, id_estatus=10 where id=1406;</v>
      </c>
      <c r="BJ1407" s="137" t="str">
        <f t="shared" si="438"/>
        <v>update bitacoras_estatus set numero_expediente = '1708994', numero_registro = '1639675', id_estatus = 10, fecha_inicio = '2016-02-03', fecha_vencimiento ='2026-02-03', created_at ='2016-02-03 00:00:00', updated_at ='2016-02-03 00:00:00', id_clase=9, id_marca=186, id_cliente=123, vigencia = 1 where id =1406;</v>
      </c>
      <c r="BK1407" s="137" t="str">
        <f t="shared" si="439"/>
        <v>update bitacoras_estatus set id_estatus = 10 where id =1406;</v>
      </c>
    </row>
    <row r="1408" spans="1:63" ht="27">
      <c r="A1408" s="3">
        <v>1708992</v>
      </c>
      <c r="B1408" s="3">
        <v>1648336</v>
      </c>
      <c r="C1408" s="3">
        <f>IF(Tabla1[[#This Row],[No. REG.]]="","",1)</f>
        <v>1</v>
      </c>
      <c r="D1408" s="3" t="s">
        <v>46</v>
      </c>
      <c r="E1408" s="3">
        <f>IF(Tabla1[[#This Row],[STATUS]]="","",VLOOKUP(D1408,Estatus!$A$2:$B$13,2,0))</f>
        <v>10</v>
      </c>
      <c r="F1408" s="3">
        <f>IF(Tabla1[[#This Row],[STATUS]]="","",VLOOKUP(D1408,Estatus!$A$2:$I$12,9,0))</f>
        <v>1</v>
      </c>
      <c r="G1408" s="12" t="s">
        <v>6856</v>
      </c>
      <c r="H1408" s="7">
        <v>42403</v>
      </c>
      <c r="I1408" s="80">
        <f t="shared" si="420"/>
        <v>2016</v>
      </c>
      <c r="J1408" s="80">
        <f t="shared" si="421"/>
        <v>2</v>
      </c>
      <c r="K1408" s="80">
        <f t="shared" si="422"/>
        <v>3</v>
      </c>
      <c r="L1408" s="80" t="str">
        <f t="shared" si="423"/>
        <v>02</v>
      </c>
      <c r="M1408" s="80" t="str">
        <f t="shared" si="424"/>
        <v>03</v>
      </c>
      <c r="N1408" s="80" t="str">
        <f t="shared" si="425"/>
        <v>'2016-02-03'</v>
      </c>
      <c r="O1408" s="80" t="str">
        <f t="shared" si="426"/>
        <v>'2016-02-03 00:00:00'</v>
      </c>
      <c r="P1408" s="7">
        <v>46056</v>
      </c>
      <c r="Q1408" s="80">
        <f t="shared" si="427"/>
        <v>2026</v>
      </c>
      <c r="R1408" s="80">
        <f t="shared" si="428"/>
        <v>2</v>
      </c>
      <c r="S1408" s="80">
        <f t="shared" si="429"/>
        <v>3</v>
      </c>
      <c r="T1408" s="80" t="str">
        <f t="shared" si="430"/>
        <v>02</v>
      </c>
      <c r="U1408" s="80" t="str">
        <f t="shared" si="431"/>
        <v>03</v>
      </c>
      <c r="V1408" s="80" t="str">
        <f t="shared" si="432"/>
        <v>'2026-02-03'</v>
      </c>
      <c r="W1408" s="80">
        <v>32</v>
      </c>
      <c r="X1408" s="80">
        <f t="shared" si="433"/>
        <v>32</v>
      </c>
      <c r="Y1408" s="3" t="s">
        <v>6857</v>
      </c>
      <c r="Z1408" s="124">
        <f>IFERROR(IF(Y1408="","null",VLOOKUP(Y1408,Marcas!$A$2:$C$2024,2,0)),"")</f>
        <v>890</v>
      </c>
      <c r="AA1408" s="3" t="s">
        <v>6857</v>
      </c>
      <c r="AB1408" s="3">
        <f>IFERROR(IF(AA1408="","",IF(AA1408="EMPORIO LEGAL",1,VLOOKUP(AA1408,Clientes!$A$2:$B$1190,2,0))),"")</f>
        <v>634</v>
      </c>
      <c r="AC1408" s="3">
        <f>IFERROR(IF(Tabla1[[#This Row],[id_control]]="null","",VLOOKUP(CONCATENATE(Tabla1[[#This Row],[CLIENTE]],"-",Tabla1[[#This Row],[id_control]]),Hoja1!$C$2:$D$1994,2,0)),"")</f>
        <v>1408</v>
      </c>
      <c r="AD1408" s="3" t="s">
        <v>6858</v>
      </c>
      <c r="AE1408" s="3"/>
      <c r="AF1408" s="3"/>
      <c r="AG1408" s="3"/>
      <c r="AH1408" s="3"/>
      <c r="AI1408" s="3"/>
      <c r="AJ1408" s="3"/>
      <c r="AK1408" s="3"/>
      <c r="AL1408" s="3" t="s">
        <v>6859</v>
      </c>
      <c r="AM1408" s="8"/>
      <c r="AN1408" s="8"/>
      <c r="AO1408" s="8"/>
      <c r="AP1408" s="8"/>
      <c r="AQ1408" s="8"/>
      <c r="AR1408" s="8"/>
      <c r="AS1408" s="8"/>
      <c r="AT1408" s="8"/>
      <c r="AU1408" s="8"/>
      <c r="AV1408" s="8" t="s">
        <v>6860</v>
      </c>
      <c r="AW1408" s="8"/>
      <c r="AX1408" s="8"/>
      <c r="AY1408" s="8"/>
      <c r="AZ1408" s="8"/>
      <c r="BA1408" s="8"/>
      <c r="BB1408" s="8"/>
      <c r="BC1408" s="8"/>
      <c r="BD1408" s="8" t="s">
        <v>6859</v>
      </c>
      <c r="BE1408" s="8">
        <v>1407</v>
      </c>
      <c r="BF1408" s="6" t="str">
        <f t="shared" si="434"/>
        <v>insert into bitacoras_estatus (numero_expediente, numero_registro, representante, fecha_inicio, fecha_vencimiento, id_cliente, id_admin, id_bitacoras_estatus, id_estatus, id_clase, id_marca, created_at, updated_at) values('1708992','1648336','JESUS CARRILLO','2016-02-03','2026-02-03','634','2','1','1',32,890,'2016-02-03 00:00:00','2016-02-03 00:00:00');</v>
      </c>
      <c r="BG1408" s="6" t="str">
        <f t="shared" si="435"/>
        <v>insert into servicios_comentarios (comentario, id_admin, id_estatus, created_at, updated_at) values('CLASE 32 TITULO RECIBIDO 01/8/16 TITULO ENTREGADO 02/08/16',1,1407,'2016-02-03 00:00:00','2016-02-03 00:00:00');</v>
      </c>
      <c r="BH1408" s="6" t="str">
        <f t="shared" si="436"/>
        <v>insert into servicios_comentarios (comentario, id_admin, id_estatus, created_at, updated_at) values('614 285 90 29 2622063',1,1407,'2016-02-03 00:00:00','2016-02-03 00:00:00');</v>
      </c>
      <c r="BI1408" s="137" t="str">
        <f t="shared" si="437"/>
        <v>update bitacoras_estatus set comprobacion_uso = 1, id_estatus=10 where id=1407;</v>
      </c>
      <c r="BJ1408" s="137" t="str">
        <f t="shared" si="438"/>
        <v>update bitacoras_estatus set numero_expediente = '1708992', numero_registro = '1648336', id_estatus = 10, fecha_inicio = '2016-02-03', fecha_vencimiento ='2026-02-03', created_at ='2016-02-03 00:00:00', updated_at ='2016-02-03 00:00:00', id_clase=32, id_marca=890, id_cliente=634, vigencia = 1 where id =1407;</v>
      </c>
      <c r="BK1408" s="137" t="str">
        <f t="shared" si="439"/>
        <v>update bitacoras_estatus set id_estatus = 10 where id =1407;</v>
      </c>
    </row>
    <row r="1409" spans="1:63" ht="27">
      <c r="A1409" s="3">
        <v>782804</v>
      </c>
      <c r="B1409" s="3">
        <v>980250</v>
      </c>
      <c r="C1409" s="3">
        <f>IF(Tabla1[[#This Row],[No. REG.]]="","",1)</f>
        <v>1</v>
      </c>
      <c r="D1409" s="3" t="s">
        <v>46</v>
      </c>
      <c r="E1409" s="3">
        <f>IF(Tabla1[[#This Row],[STATUS]]="","",VLOOKUP(D1409,Estatus!$A$2:$B$13,2,0))</f>
        <v>10</v>
      </c>
      <c r="F1409" s="3">
        <f>IF(Tabla1[[#This Row],[STATUS]]="","",VLOOKUP(D1409,Estatus!$A$2:$I$12,9,0))</f>
        <v>1</v>
      </c>
      <c r="G1409" s="12" t="s">
        <v>6861</v>
      </c>
      <c r="H1409" s="7">
        <v>42415</v>
      </c>
      <c r="I1409" s="80">
        <f t="shared" si="420"/>
        <v>2016</v>
      </c>
      <c r="J1409" s="80">
        <f t="shared" si="421"/>
        <v>2</v>
      </c>
      <c r="K1409" s="80">
        <f t="shared" si="422"/>
        <v>15</v>
      </c>
      <c r="L1409" s="80" t="str">
        <f t="shared" si="423"/>
        <v>02</v>
      </c>
      <c r="M1409" s="80">
        <f t="shared" si="424"/>
        <v>15</v>
      </c>
      <c r="N1409" s="80" t="str">
        <f t="shared" si="425"/>
        <v>'2016-02-15'</v>
      </c>
      <c r="O1409" s="80" t="str">
        <f t="shared" si="426"/>
        <v>'2016-02-15 00:00:00'</v>
      </c>
      <c r="P1409" s="7">
        <v>46068</v>
      </c>
      <c r="Q1409" s="80">
        <f t="shared" si="427"/>
        <v>2026</v>
      </c>
      <c r="R1409" s="80">
        <f t="shared" si="428"/>
        <v>2</v>
      </c>
      <c r="S1409" s="80">
        <f t="shared" si="429"/>
        <v>15</v>
      </c>
      <c r="T1409" s="80" t="str">
        <f t="shared" si="430"/>
        <v>02</v>
      </c>
      <c r="U1409" s="80">
        <f t="shared" si="431"/>
        <v>15</v>
      </c>
      <c r="V1409" s="80" t="str">
        <f t="shared" si="432"/>
        <v>'2026-02-15'</v>
      </c>
      <c r="W1409" s="80"/>
      <c r="X1409" s="80" t="str">
        <f t="shared" si="433"/>
        <v>null</v>
      </c>
      <c r="Y1409" s="12" t="s">
        <v>4084</v>
      </c>
      <c r="Z1409" s="125">
        <f>IFERROR(IF(Y1409="","null",VLOOKUP(Y1409,Marcas!$A$2:$C$2024,2,0)),"")</f>
        <v>512</v>
      </c>
      <c r="AA1409" s="12" t="s">
        <v>4084</v>
      </c>
      <c r="AB1409" s="3">
        <f>IFERROR(IF(AA1409="","",IF(AA1409="EMPORIO LEGAL",1,VLOOKUP(AA1409,Clientes!$A$2:$B$1190,2,0))),"")</f>
        <v>1</v>
      </c>
      <c r="AC1409" s="3">
        <f>IFERROR(IF(Tabla1[[#This Row],[id_control]]="null","",VLOOKUP(CONCATENATE(Tabla1[[#This Row],[CLIENTE]],"-",Tabla1[[#This Row],[id_control]]),Hoja1!$C$2:$D$1994,2,0)),"")</f>
        <v>798</v>
      </c>
      <c r="AD1409" s="3" t="s">
        <v>6862</v>
      </c>
      <c r="AE1409" s="3"/>
      <c r="AF1409" s="3"/>
      <c r="AG1409" s="3"/>
      <c r="AH1409" s="3"/>
      <c r="AI1409" s="3"/>
      <c r="AJ1409" s="3"/>
      <c r="AK1409" s="3"/>
      <c r="AL1409" s="3">
        <v>39680</v>
      </c>
      <c r="AM1409" s="6"/>
      <c r="AN1409" s="6"/>
      <c r="AO1409" s="6"/>
      <c r="AP1409" s="6"/>
      <c r="AQ1409" s="6"/>
      <c r="AR1409" s="6"/>
      <c r="AS1409" s="6"/>
      <c r="AT1409" s="6"/>
      <c r="AU1409" s="6"/>
      <c r="AV1409" s="6"/>
      <c r="AW1409" s="6"/>
      <c r="AX1409" s="6"/>
      <c r="AY1409" s="6"/>
      <c r="AZ1409" s="6"/>
      <c r="BA1409" s="6"/>
      <c r="BB1409" s="6"/>
      <c r="BC1409" s="6"/>
      <c r="BD1409" s="6">
        <v>39680</v>
      </c>
      <c r="BE1409" s="8">
        <v>1408</v>
      </c>
      <c r="BF1409" s="6" t="str">
        <f t="shared" si="434"/>
        <v>insert into bitacoras_estatus (numero_expediente, numero_registro, representante, fecha_inicio, fecha_vencimiento, id_cliente, id_admin, id_bitacoras_estatus, id_estatus, id_clase, id_marca, created_at, updated_at) values('782804','980250','LIC. ALLAN JOSE PARRA VARGAS','2016-02-15','2026-02-15','1','2','1','1',null,512,'2016-02-15 00:00:00','2016-02-15 00:00:00');</v>
      </c>
      <c r="BG1409" s="6" t="str">
        <f t="shared" si="435"/>
        <v>insert into servicios_comentarios (comentario, id_admin, id_estatus, created_at, updated_at) values('TITULO RECIBIDO SE PRESENTO RENOVACION EL 15}/FEB RENOVACIÓN RECIBIDA 19/7/16',1,1408,'2016-02-15 00:00:00','2016-02-15 00:00:00');</v>
      </c>
      <c r="BH1409" s="6" t="str">
        <f t="shared" si="436"/>
        <v>insert into servicios_comentarios (comentario, id_admin, id_estatus, created_at, updated_at) values('39680',1,1408,'2016-02-15 00:00:00','2016-02-15 00:00:00');</v>
      </c>
      <c r="BI1409" s="137" t="str">
        <f t="shared" si="437"/>
        <v>update bitacoras_estatus set comprobacion_uso = 1, id_estatus=10 where id=1408;</v>
      </c>
      <c r="BJ1409" s="137" t="str">
        <f t="shared" si="438"/>
        <v>update bitacoras_estatus set numero_expediente = '782804', numero_registro = '980250', id_estatus = 10, fecha_inicio = '2016-02-15', fecha_vencimiento ='2026-02-15', created_at ='2016-02-15 00:00:00', updated_at ='2016-02-15 00:00:00', id_clase=null, id_marca=512, id_cliente=1, vigencia = 1 where id =1408;</v>
      </c>
      <c r="BK1409" s="137" t="str">
        <f t="shared" si="439"/>
        <v>update bitacoras_estatus set id_estatus = 10 where id =1408;</v>
      </c>
    </row>
    <row r="1410" spans="1:63">
      <c r="A1410" s="3">
        <v>737237</v>
      </c>
      <c r="B1410" s="3">
        <v>937236</v>
      </c>
      <c r="C1410" s="3">
        <f>IF(Tabla1[[#This Row],[No. REG.]]="","",1)</f>
        <v>1</v>
      </c>
      <c r="D1410" s="3" t="s">
        <v>46</v>
      </c>
      <c r="E1410" s="3">
        <f>IF(Tabla1[[#This Row],[STATUS]]="","",VLOOKUP(D1410,Estatus!$A$2:$B$13,2,0))</f>
        <v>10</v>
      </c>
      <c r="F1410" s="3">
        <f>IF(Tabla1[[#This Row],[STATUS]]="","",VLOOKUP(D1410,Estatus!$A$2:$I$12,9,0))</f>
        <v>1</v>
      </c>
      <c r="G1410" s="12" t="s">
        <v>6863</v>
      </c>
      <c r="H1410" s="7">
        <v>42415</v>
      </c>
      <c r="I1410" s="80">
        <f t="shared" ref="I1410:I1473" si="440">YEAR(H1410)</f>
        <v>2016</v>
      </c>
      <c r="J1410" s="80">
        <f t="shared" ref="J1410:J1473" si="441">MONTH(H1410)</f>
        <v>2</v>
      </c>
      <c r="K1410" s="80">
        <f t="shared" ref="K1410:K1473" si="442">DAY(H1410)</f>
        <v>15</v>
      </c>
      <c r="L1410" s="80" t="str">
        <f t="shared" ref="L1410:L1473" si="443">IF(LEN(J1410)=1,CONCATENATE("0",J1410),J1410)</f>
        <v>02</v>
      </c>
      <c r="M1410" s="80">
        <f t="shared" ref="M1410:M1473" si="444">IF(LEN(K1410)=1,CONCATENATE("0",K1410),K1410)</f>
        <v>15</v>
      </c>
      <c r="N1410" s="80" t="str">
        <f t="shared" ref="N1410:N1473" si="445">IFERROR(IF(H1410="","null",CONCATENATE("'",I1410,"-",L1410,"-",M1410,"'")),"null")</f>
        <v>'2016-02-15'</v>
      </c>
      <c r="O1410" s="80" t="str">
        <f t="shared" ref="O1410:O1473" si="446">IF(N1410="null","'2018-11-08 00:00:00'",CONCATENATE("'",I1410,"-",L1410,"-",M1410," 00:00:00'"))</f>
        <v>'2016-02-15 00:00:00'</v>
      </c>
      <c r="P1410" s="7">
        <v>46068</v>
      </c>
      <c r="Q1410" s="80">
        <f t="shared" ref="Q1410:Q1473" si="447">YEAR(P1410)</f>
        <v>2026</v>
      </c>
      <c r="R1410" s="80">
        <f t="shared" ref="R1410:R1473" si="448">MONTH(P1410)</f>
        <v>2</v>
      </c>
      <c r="S1410" s="80">
        <f t="shared" ref="S1410:S1473" si="449">DAY(P1410)</f>
        <v>15</v>
      </c>
      <c r="T1410" s="80" t="str">
        <f t="shared" ref="T1410:T1473" si="450">IF(LEN(R1410)=1,CONCATENATE("0",R1410),R1410)</f>
        <v>02</v>
      </c>
      <c r="U1410" s="80">
        <f t="shared" ref="U1410:U1473" si="451">IF(LEN(S1410)=1,CONCATENATE("0",S1410),S1410)</f>
        <v>15</v>
      </c>
      <c r="V1410" s="80" t="str">
        <f t="shared" ref="V1410:V1473" si="452">IFERROR(IF(P1410="","null",CONCATENATE("'",Q1410,"-",T1410,"-",U1410,"'")),"null")</f>
        <v>'2026-02-15'</v>
      </c>
      <c r="W1410" s="80"/>
      <c r="X1410" s="80" t="str">
        <f t="shared" ref="X1410:X1473" si="453">IF(W1410="","null",W1410)</f>
        <v>null</v>
      </c>
      <c r="Y1410" s="3" t="s">
        <v>6864</v>
      </c>
      <c r="Z1410" s="124">
        <f>IFERROR(IF(Y1410="","null",VLOOKUP(Y1410,Marcas!$A$2:$C$2024,2,0)),"")</f>
        <v>35</v>
      </c>
      <c r="AA1410" s="3" t="s">
        <v>6864</v>
      </c>
      <c r="AB1410" s="3">
        <f>IFERROR(IF(AA1410="","",IF(AA1410="EMPORIO LEGAL",1,VLOOKUP(AA1410,Clientes!$A$2:$B$1190,2,0))),"")</f>
        <v>26</v>
      </c>
      <c r="AC1410" s="3">
        <f>IFERROR(IF(Tabla1[[#This Row],[id_control]]="null","",VLOOKUP(CONCATENATE(Tabla1[[#This Row],[CLIENTE]],"-",Tabla1[[#This Row],[id_control]]),Hoja1!$C$2:$D$1994,2,0)),"")</f>
        <v>1410</v>
      </c>
      <c r="AD1410" s="3" t="s">
        <v>6865</v>
      </c>
      <c r="AE1410" s="3"/>
      <c r="AF1410" s="3"/>
      <c r="AG1410" s="3"/>
      <c r="AH1410" s="3"/>
      <c r="AI1410" s="3"/>
      <c r="AJ1410" s="3"/>
      <c r="AK1410" s="3"/>
      <c r="AL1410" s="3">
        <v>6144134692</v>
      </c>
      <c r="AM1410" s="6"/>
      <c r="AN1410" s="6"/>
      <c r="AO1410" s="6"/>
      <c r="AP1410" s="6"/>
      <c r="AQ1410" s="6"/>
      <c r="AR1410" s="6"/>
      <c r="AS1410" s="6"/>
      <c r="AT1410" s="6"/>
      <c r="AU1410" s="6"/>
      <c r="AV1410" s="8" t="s">
        <v>762</v>
      </c>
      <c r="AW1410" s="6"/>
      <c r="AX1410" s="6"/>
      <c r="AY1410" s="6"/>
      <c r="AZ1410" s="6"/>
      <c r="BA1410" s="6"/>
      <c r="BB1410" s="6"/>
      <c r="BC1410" s="6"/>
      <c r="BD1410" s="6"/>
      <c r="BE1410" s="8">
        <v>1409</v>
      </c>
      <c r="BF1410" s="6" t="str">
        <f t="shared" ref="BF1410:BF1473" si="454">CONCATENATE($BG$1,A1410,"','",B1410,"','",AD1410,"',",N1410,",",V1410,",'",AB1410,"','2','1','1',",X1410,",",Z1410,",",O1410,",",O1410,");")</f>
        <v>insert into bitacoras_estatus (numero_expediente, numero_registro, representante, fecha_inicio, fecha_vencimiento, id_cliente, id_admin, id_bitacoras_estatus, id_estatus, id_clase, id_marca, created_at, updated_at) values('737237','937236','ROBERTO ORTIZ','2016-02-15','2026-02-15','26','2','1','1',null,35,'2016-02-15 00:00:00','2016-02-15 00:00:00');</v>
      </c>
      <c r="BG1410" s="6" t="str">
        <f t="shared" ref="BG1410:BG1473" si="455">IF(OR(G1410="",BE1410=""),"",CONCATENATE("insert into servicios_comentarios (comentario, id_admin, id_estatus, created_at, updated_at) values('",G1410,"',1,",BE1410,",",O1410,",",O1410,");"))</f>
        <v>insert into servicios_comentarios (comentario, id_admin, id_estatus, created_at, updated_at) values('RENOVACIÓN RECIBIDA 19/7/16',1,1409,'2016-02-15 00:00:00','2016-02-15 00:00:00');</v>
      </c>
      <c r="BH1410" s="6" t="str">
        <f t="shared" ref="BH1410:BH1473" si="456">IF(OR(BD1410="",BE1410=""),"",CONCATENATE("insert into servicios_comentarios (comentario, id_admin, id_estatus, created_at, updated_at) values('",BD1410,"',1,",BE1410,",",O1410,",",O1410,");"))</f>
        <v/>
      </c>
      <c r="BI1410" s="137" t="str">
        <f t="shared" ref="BI1410:BI1473" si="457">CONCATENATE("update bitacoras_estatus set comprobacion_uso = 1, id_estatus=",E1410," where id=",BE1410,";")</f>
        <v>update bitacoras_estatus set comprobacion_uso = 1, id_estatus=10 where id=1409;</v>
      </c>
      <c r="BJ1410" s="137" t="str">
        <f t="shared" ref="BJ1410:BJ1473" si="458">IF(BE1410="","",CONCATENATE("update bitacoras_estatus set numero_expediente = '",A1410,"', numero_registro = '",B1410,"', id_estatus = ",E1410,", fecha_inicio = ",N1410,", fecha_vencimiento =",V1410,", created_at =",O1410,", updated_at =",O1410,", id_clase=",X1410,", id_marca=", Z1410,", id_cliente=", AB1410,", vigencia = ",F1410," where id =",BE1410,";"))</f>
        <v>update bitacoras_estatus set numero_expediente = '737237', numero_registro = '937236', id_estatus = 10, fecha_inicio = '2016-02-15', fecha_vencimiento ='2026-02-15', created_at ='2016-02-15 00:00:00', updated_at ='2016-02-15 00:00:00', id_clase=null, id_marca=35, id_cliente=26, vigencia = 1 where id =1409;</v>
      </c>
      <c r="BK1410" s="137" t="str">
        <f t="shared" ref="BK1410:BK1473" si="459">IF(OR(E1410="",BE1410=""),"",CONCATENATE("update bitacoras_estatus set id_estatus = ",E1410," where id =",BE1410,";"))</f>
        <v>update bitacoras_estatus set id_estatus = 10 where id =1409;</v>
      </c>
    </row>
    <row r="1411" spans="1:63" ht="66">
      <c r="A1411" s="3">
        <v>1713968</v>
      </c>
      <c r="B1411" s="3">
        <v>1714958</v>
      </c>
      <c r="C1411" s="3">
        <f>IF(Tabla1[[#This Row],[No. REG.]]="","",1)</f>
        <v>1</v>
      </c>
      <c r="D1411" s="3" t="s">
        <v>46</v>
      </c>
      <c r="E1411" s="3">
        <f>IF(Tabla1[[#This Row],[STATUS]]="","",VLOOKUP(D1411,Estatus!$A$2:$B$13,2,0))</f>
        <v>10</v>
      </c>
      <c r="F1411" s="3">
        <f>IF(Tabla1[[#This Row],[STATUS]]="","",VLOOKUP(D1411,Estatus!$A$2:$I$12,9,0))</f>
        <v>1</v>
      </c>
      <c r="G1411" s="12" t="s">
        <v>9063</v>
      </c>
      <c r="H1411" s="7">
        <v>42415</v>
      </c>
      <c r="I1411" s="80">
        <f t="shared" si="440"/>
        <v>2016</v>
      </c>
      <c r="J1411" s="80">
        <f t="shared" si="441"/>
        <v>2</v>
      </c>
      <c r="K1411" s="80">
        <f t="shared" si="442"/>
        <v>15</v>
      </c>
      <c r="L1411" s="80" t="str">
        <f t="shared" si="443"/>
        <v>02</v>
      </c>
      <c r="M1411" s="80">
        <f t="shared" si="444"/>
        <v>15</v>
      </c>
      <c r="N1411" s="80" t="str">
        <f t="shared" si="445"/>
        <v>'2016-02-15'</v>
      </c>
      <c r="O1411" s="80" t="str">
        <f t="shared" si="446"/>
        <v>'2016-02-15 00:00:00'</v>
      </c>
      <c r="P1411" s="7">
        <v>46068</v>
      </c>
      <c r="Q1411" s="80">
        <f t="shared" si="447"/>
        <v>2026</v>
      </c>
      <c r="R1411" s="80">
        <f t="shared" si="448"/>
        <v>2</v>
      </c>
      <c r="S1411" s="80">
        <f t="shared" si="449"/>
        <v>15</v>
      </c>
      <c r="T1411" s="80" t="str">
        <f t="shared" si="450"/>
        <v>02</v>
      </c>
      <c r="U1411" s="80">
        <f t="shared" si="451"/>
        <v>15</v>
      </c>
      <c r="V1411" s="80" t="str">
        <f t="shared" si="452"/>
        <v>'2026-02-15'</v>
      </c>
      <c r="W1411" s="80"/>
      <c r="X1411" s="80" t="str">
        <f t="shared" si="453"/>
        <v>null</v>
      </c>
      <c r="Y1411" s="3" t="s">
        <v>3897</v>
      </c>
      <c r="Z1411" s="124">
        <f>IFERROR(IF(Y1411="","null",VLOOKUP(Y1411,Marcas!$A$2:$C$2024,2,0)),"")</f>
        <v>566</v>
      </c>
      <c r="AA1411" s="3" t="s">
        <v>3897</v>
      </c>
      <c r="AB1411" s="3">
        <f>IFERROR(IF(AA1411="","",IF(AA1411="EMPORIO LEGAL",1,VLOOKUP(AA1411,Clientes!$A$2:$B$1190,2,0))),"")</f>
        <v>395</v>
      </c>
      <c r="AC1411" s="3">
        <f>IFERROR(IF(Tabla1[[#This Row],[id_control]]="null","",VLOOKUP(CONCATENATE(Tabla1[[#This Row],[CLIENTE]],"-",Tabla1[[#This Row],[id_control]]),Hoja1!$C$2:$D$1994,2,0)),"")</f>
        <v>760</v>
      </c>
      <c r="AD1411" s="3" t="s">
        <v>6866</v>
      </c>
      <c r="AE1411" s="3"/>
      <c r="AF1411" s="3"/>
      <c r="AG1411" s="3"/>
      <c r="AH1411" s="3"/>
      <c r="AI1411" s="3"/>
      <c r="AJ1411" s="3"/>
      <c r="AK1411" s="3"/>
      <c r="AL1411" s="3">
        <v>6141513435</v>
      </c>
      <c r="AM1411" s="8"/>
      <c r="AN1411" s="8"/>
      <c r="AO1411" s="8"/>
      <c r="AP1411" s="8"/>
      <c r="AQ1411" s="8"/>
      <c r="AR1411" s="8"/>
      <c r="AS1411" s="8"/>
      <c r="AT1411" s="8"/>
      <c r="AU1411" s="8"/>
      <c r="AV1411" s="8" t="s">
        <v>6867</v>
      </c>
      <c r="AW1411" s="8"/>
      <c r="AX1411" s="8"/>
      <c r="AY1411" s="8"/>
      <c r="AZ1411" s="8"/>
      <c r="BA1411" s="8"/>
      <c r="BB1411" s="8"/>
      <c r="BC1411" s="8"/>
      <c r="BD1411" s="8">
        <v>6141513435</v>
      </c>
      <c r="BE1411" s="8">
        <v>1410</v>
      </c>
      <c r="BF1411" s="6" t="str">
        <f t="shared" si="454"/>
        <v>insert into bitacoras_estatus (numero_expediente, numero_registro, representante, fecha_inicio, fecha_vencimiento, id_cliente, id_admin, id_bitacoras_estatus, id_estatus, id_clase, id_marca, created_at, updated_at) values('1713968','1714958','MARIA DE LOS ANGELES GONZALEZ','2016-02-15','2026-02-15','395','2','1','1',null,566,'2016-02-15 00:00:00','2016-02-15 00:00:00');</v>
      </c>
      <c r="BG1411" s="6" t="str">
        <f t="shared" si="455"/>
        <v>insert into servicios_comentarios (comentario, id_admin, id_estatus, created_at, updated_at) values('CL 43 ANTERIORIDAD RECIBIDA 01/08/16; PRESENTADA 20/09/2016.CONTEST. ANTERIORIDAD 20-SEPT-16, EL 28 FEB 20´17 LLEGO EL TITRM FONDA CHILANGOS REG. 1714958. TITULO ENTREGADO EL 6 MZO 2017',1,1410,'2016-02-15 00:00:00','2016-02-15 00:00:00');</v>
      </c>
      <c r="BH1411" s="6" t="str">
        <f t="shared" si="456"/>
        <v>insert into servicios_comentarios (comentario, id_admin, id_estatus, created_at, updated_at) values('6141513435',1,1410,'2016-02-15 00:00:00','2016-02-15 00:00:00');</v>
      </c>
      <c r="BI1411" s="137" t="str">
        <f t="shared" si="457"/>
        <v>update bitacoras_estatus set comprobacion_uso = 1, id_estatus=10 where id=1410;</v>
      </c>
      <c r="BJ1411" s="137" t="str">
        <f t="shared" si="458"/>
        <v>update bitacoras_estatus set numero_expediente = '1713968', numero_registro = '1714958', id_estatus = 10, fecha_inicio = '2016-02-15', fecha_vencimiento ='2026-02-15', created_at ='2016-02-15 00:00:00', updated_at ='2016-02-15 00:00:00', id_clase=null, id_marca=566, id_cliente=395, vigencia = 1 where id =1410;</v>
      </c>
      <c r="BK1411" s="137" t="str">
        <f t="shared" si="459"/>
        <v>update bitacoras_estatus set id_estatus = 10 where id =1410;</v>
      </c>
    </row>
    <row r="1412" spans="1:63" ht="27">
      <c r="A1412" s="3">
        <v>1713970</v>
      </c>
      <c r="B1412" s="3">
        <v>1644572</v>
      </c>
      <c r="C1412" s="3">
        <f>IF(Tabla1[[#This Row],[No. REG.]]="","",1)</f>
        <v>1</v>
      </c>
      <c r="D1412" s="3" t="s">
        <v>46</v>
      </c>
      <c r="E1412" s="3">
        <f>IF(Tabla1[[#This Row],[STATUS]]="","",VLOOKUP(D1412,Estatus!$A$2:$B$13,2,0))</f>
        <v>10</v>
      </c>
      <c r="F1412" s="3">
        <f>IF(Tabla1[[#This Row],[STATUS]]="","",VLOOKUP(D1412,Estatus!$A$2:$I$12,9,0))</f>
        <v>1</v>
      </c>
      <c r="G1412" s="12" t="s">
        <v>6868</v>
      </c>
      <c r="H1412" s="7">
        <v>42415</v>
      </c>
      <c r="I1412" s="80">
        <f t="shared" si="440"/>
        <v>2016</v>
      </c>
      <c r="J1412" s="80">
        <f t="shared" si="441"/>
        <v>2</v>
      </c>
      <c r="K1412" s="80">
        <f t="shared" si="442"/>
        <v>15</v>
      </c>
      <c r="L1412" s="80" t="str">
        <f t="shared" si="443"/>
        <v>02</v>
      </c>
      <c r="M1412" s="80">
        <f t="shared" si="444"/>
        <v>15</v>
      </c>
      <c r="N1412" s="80" t="str">
        <f t="shared" si="445"/>
        <v>'2016-02-15'</v>
      </c>
      <c r="O1412" s="80" t="str">
        <f t="shared" si="446"/>
        <v>'2016-02-15 00:00:00'</v>
      </c>
      <c r="P1412" s="7">
        <v>46068</v>
      </c>
      <c r="Q1412" s="80">
        <f t="shared" si="447"/>
        <v>2026</v>
      </c>
      <c r="R1412" s="80">
        <f t="shared" si="448"/>
        <v>2</v>
      </c>
      <c r="S1412" s="80">
        <f t="shared" si="449"/>
        <v>15</v>
      </c>
      <c r="T1412" s="80" t="str">
        <f t="shared" si="450"/>
        <v>02</v>
      </c>
      <c r="U1412" s="80">
        <f t="shared" si="451"/>
        <v>15</v>
      </c>
      <c r="V1412" s="80" t="str">
        <f t="shared" si="452"/>
        <v>'2026-02-15'</v>
      </c>
      <c r="W1412" s="80">
        <v>30</v>
      </c>
      <c r="X1412" s="80">
        <f t="shared" si="453"/>
        <v>30</v>
      </c>
      <c r="Y1412" s="3" t="s">
        <v>6869</v>
      </c>
      <c r="Z1412" s="124">
        <f>IFERROR(IF(Y1412="","null",VLOOKUP(Y1412,Marcas!$A$2:$C$2024,2,0)),"")</f>
        <v>737</v>
      </c>
      <c r="AA1412" s="3" t="s">
        <v>5976</v>
      </c>
      <c r="AB1412" s="3">
        <f>IFERROR(IF(AA1412="","",IF(AA1412="EMPORIO LEGAL",1,VLOOKUP(AA1412,Clientes!$A$2:$B$1190,2,0))),"")</f>
        <v>1026</v>
      </c>
      <c r="AC1412" s="3">
        <f>IFERROR(IF(Tabla1[[#This Row],[id_control]]="null","",VLOOKUP(CONCATENATE(Tabla1[[#This Row],[CLIENTE]],"-",Tabla1[[#This Row],[id_control]]),Hoja1!$C$2:$D$1994,2,0)),"")</f>
        <v>1412</v>
      </c>
      <c r="AD1412" s="3" t="s">
        <v>6870</v>
      </c>
      <c r="AE1412" s="3"/>
      <c r="AF1412" s="3"/>
      <c r="AG1412" s="3"/>
      <c r="AH1412" s="3"/>
      <c r="AI1412" s="3"/>
      <c r="AJ1412" s="3"/>
      <c r="AK1412" s="3"/>
      <c r="AL1412" s="3">
        <v>6562659947</v>
      </c>
      <c r="AM1412" s="8"/>
      <c r="AN1412" s="8"/>
      <c r="AO1412" s="8"/>
      <c r="AP1412" s="8"/>
      <c r="AQ1412" s="8"/>
      <c r="AR1412" s="8"/>
      <c r="AS1412" s="8"/>
      <c r="AT1412" s="8"/>
      <c r="AU1412" s="8"/>
      <c r="AV1412" s="8" t="s">
        <v>6871</v>
      </c>
      <c r="AW1412" s="8"/>
      <c r="AX1412" s="8"/>
      <c r="AY1412" s="8"/>
      <c r="AZ1412" s="8"/>
      <c r="BA1412" s="8"/>
      <c r="BB1412" s="8"/>
      <c r="BC1412" s="8"/>
      <c r="BD1412" s="8">
        <v>6562659947</v>
      </c>
      <c r="BE1412" s="8">
        <v>1411</v>
      </c>
      <c r="BF1412" s="6" t="str">
        <f t="shared" si="454"/>
        <v>insert into bitacoras_estatus (numero_expediente, numero_registro, representante, fecha_inicio, fecha_vencimiento, id_cliente, id_admin, id_bitacoras_estatus, id_estatus, id_clase, id_marca, created_at, updated_at) values('1713970','1644572','DANIEL BATISTA DELGADO','2016-02-15','2026-02-15','1026','2','1','1',30,737,'2016-02-15 00:00:00','2016-02-15 00:00:00');</v>
      </c>
      <c r="BG1412" s="6" t="str">
        <f t="shared" si="455"/>
        <v>insert into servicios_comentarios (comentario, id_admin, id_estatus, created_at, updated_at) values('CLASE 30´TITULO RECIBIDO 01/8/16 Y ENTREGADO EL:',1,1411,'2016-02-15 00:00:00','2016-02-15 00:00:00');</v>
      </c>
      <c r="BH1412" s="6" t="str">
        <f t="shared" si="456"/>
        <v>insert into servicios_comentarios (comentario, id_admin, id_estatus, created_at, updated_at) values('6562659947',1,1411,'2016-02-15 00:00:00','2016-02-15 00:00:00');</v>
      </c>
      <c r="BI1412" s="137" t="str">
        <f t="shared" si="457"/>
        <v>update bitacoras_estatus set comprobacion_uso = 1, id_estatus=10 where id=1411;</v>
      </c>
      <c r="BJ1412" s="137" t="str">
        <f t="shared" si="458"/>
        <v>update bitacoras_estatus set numero_expediente = '1713970', numero_registro = '1644572', id_estatus = 10, fecha_inicio = '2016-02-15', fecha_vencimiento ='2026-02-15', created_at ='2016-02-15 00:00:00', updated_at ='2016-02-15 00:00:00', id_clase=30, id_marca=737, id_cliente=1026, vigencia = 1 where id =1411;</v>
      </c>
      <c r="BK1412" s="137" t="str">
        <f t="shared" si="459"/>
        <v>update bitacoras_estatus set id_estatus = 10 where id =1411;</v>
      </c>
    </row>
    <row r="1413" spans="1:63" ht="27">
      <c r="A1413" s="3">
        <v>1713966</v>
      </c>
      <c r="B1413" s="3">
        <v>1650322</v>
      </c>
      <c r="C1413" s="3">
        <f>IF(Tabla1[[#This Row],[No. REG.]]="","",1)</f>
        <v>1</v>
      </c>
      <c r="D1413" s="3" t="s">
        <v>46</v>
      </c>
      <c r="E1413" s="3">
        <f>IF(Tabla1[[#This Row],[STATUS]]="","",VLOOKUP(D1413,Estatus!$A$2:$B$13,2,0))</f>
        <v>10</v>
      </c>
      <c r="F1413" s="3">
        <f>IF(Tabla1[[#This Row],[STATUS]]="","",VLOOKUP(D1413,Estatus!$A$2:$I$12,9,0))</f>
        <v>1</v>
      </c>
      <c r="G1413" s="12" t="s">
        <v>6872</v>
      </c>
      <c r="H1413" s="7">
        <v>42415</v>
      </c>
      <c r="I1413" s="80">
        <f t="shared" si="440"/>
        <v>2016</v>
      </c>
      <c r="J1413" s="80">
        <f t="shared" si="441"/>
        <v>2</v>
      </c>
      <c r="K1413" s="80">
        <f t="shared" si="442"/>
        <v>15</v>
      </c>
      <c r="L1413" s="80" t="str">
        <f t="shared" si="443"/>
        <v>02</v>
      </c>
      <c r="M1413" s="80">
        <f t="shared" si="444"/>
        <v>15</v>
      </c>
      <c r="N1413" s="80" t="str">
        <f t="shared" si="445"/>
        <v>'2016-02-15'</v>
      </c>
      <c r="O1413" s="80" t="str">
        <f t="shared" si="446"/>
        <v>'2016-02-15 00:00:00'</v>
      </c>
      <c r="P1413" s="7">
        <v>46068</v>
      </c>
      <c r="Q1413" s="80">
        <f t="shared" si="447"/>
        <v>2026</v>
      </c>
      <c r="R1413" s="80">
        <f t="shared" si="448"/>
        <v>2</v>
      </c>
      <c r="S1413" s="80">
        <f t="shared" si="449"/>
        <v>15</v>
      </c>
      <c r="T1413" s="80" t="str">
        <f t="shared" si="450"/>
        <v>02</v>
      </c>
      <c r="U1413" s="80">
        <f t="shared" si="451"/>
        <v>15</v>
      </c>
      <c r="V1413" s="80" t="str">
        <f t="shared" si="452"/>
        <v>'2026-02-15'</v>
      </c>
      <c r="W1413" s="80">
        <v>43</v>
      </c>
      <c r="X1413" s="80">
        <f t="shared" si="453"/>
        <v>43</v>
      </c>
      <c r="Y1413" s="3" t="s">
        <v>6869</v>
      </c>
      <c r="Z1413" s="124">
        <f>IFERROR(IF(Y1413="","null",VLOOKUP(Y1413,Marcas!$A$2:$C$2024,2,0)),"")</f>
        <v>737</v>
      </c>
      <c r="AA1413" s="3" t="s">
        <v>5976</v>
      </c>
      <c r="AB1413" s="3">
        <f>IFERROR(IF(AA1413="","",IF(AA1413="EMPORIO LEGAL",1,VLOOKUP(AA1413,Clientes!$A$2:$B$1190,2,0))),"")</f>
        <v>1026</v>
      </c>
      <c r="AC1413" s="3">
        <f>IFERROR(IF(Tabla1[[#This Row],[id_control]]="null","",VLOOKUP(CONCATENATE(Tabla1[[#This Row],[CLIENTE]],"-",Tabla1[[#This Row],[id_control]]),Hoja1!$C$2:$D$1994,2,0)),"")</f>
        <v>1412</v>
      </c>
      <c r="AD1413" s="3" t="s">
        <v>6870</v>
      </c>
      <c r="AE1413" s="3"/>
      <c r="AF1413" s="3"/>
      <c r="AG1413" s="3"/>
      <c r="AH1413" s="3"/>
      <c r="AI1413" s="3"/>
      <c r="AJ1413" s="3"/>
      <c r="AK1413" s="3"/>
      <c r="AL1413" s="3">
        <v>6562659947</v>
      </c>
      <c r="AM1413" s="8"/>
      <c r="AN1413" s="8"/>
      <c r="AO1413" s="8"/>
      <c r="AP1413" s="8"/>
      <c r="AQ1413" s="8"/>
      <c r="AR1413" s="8"/>
      <c r="AS1413" s="8"/>
      <c r="AT1413" s="8"/>
      <c r="AU1413" s="8"/>
      <c r="AV1413" s="8" t="s">
        <v>6871</v>
      </c>
      <c r="AW1413" s="8"/>
      <c r="AX1413" s="8"/>
      <c r="AY1413" s="8"/>
      <c r="AZ1413" s="8"/>
      <c r="BA1413" s="8"/>
      <c r="BB1413" s="8"/>
      <c r="BC1413" s="8"/>
      <c r="BD1413" s="8">
        <v>6562659947</v>
      </c>
      <c r="BE1413" s="8">
        <v>1412</v>
      </c>
      <c r="BF1413" s="6" t="str">
        <f t="shared" si="454"/>
        <v>insert into bitacoras_estatus (numero_expediente, numero_registro, representante, fecha_inicio, fecha_vencimiento, id_cliente, id_admin, id_bitacoras_estatus, id_estatus, id_clase, id_marca, created_at, updated_at) values('1713966','1650322','DANIEL BATISTA DELGADO','2016-02-15','2026-02-15','1026','2','1','1',43,737,'2016-02-15 00:00:00','2016-02-15 00:00:00');</v>
      </c>
      <c r="BG1413" s="6" t="str">
        <f t="shared" si="455"/>
        <v>insert into servicios_comentarios (comentario, id_admin, id_estatus, created_at, updated_at) values('CLASE 43 TITULO RECIBIDO 03/08/16 Y ENTREGADO EL:',1,1412,'2016-02-15 00:00:00','2016-02-15 00:00:00');</v>
      </c>
      <c r="BH1413" s="6" t="str">
        <f t="shared" si="456"/>
        <v>insert into servicios_comentarios (comentario, id_admin, id_estatus, created_at, updated_at) values('6562659947',1,1412,'2016-02-15 00:00:00','2016-02-15 00:00:00');</v>
      </c>
      <c r="BI1413" s="137" t="str">
        <f t="shared" si="457"/>
        <v>update bitacoras_estatus set comprobacion_uso = 1, id_estatus=10 where id=1412;</v>
      </c>
      <c r="BJ1413" s="137" t="str">
        <f t="shared" si="458"/>
        <v>update bitacoras_estatus set numero_expediente = '1713966', numero_registro = '1650322', id_estatus = 10, fecha_inicio = '2016-02-15', fecha_vencimiento ='2026-02-15', created_at ='2016-02-15 00:00:00', updated_at ='2016-02-15 00:00:00', id_clase=43, id_marca=737, id_cliente=1026, vigencia = 1 where id =1412;</v>
      </c>
      <c r="BK1413" s="137" t="str">
        <f t="shared" si="459"/>
        <v>update bitacoras_estatus set id_estatus = 10 where id =1412;</v>
      </c>
    </row>
    <row r="1414" spans="1:63" ht="27">
      <c r="A1414" s="3">
        <v>1713967</v>
      </c>
      <c r="B1414" s="3">
        <v>1644571</v>
      </c>
      <c r="C1414" s="3">
        <f>IF(Tabla1[[#This Row],[No. REG.]]="","",1)</f>
        <v>1</v>
      </c>
      <c r="D1414" s="3" t="s">
        <v>46</v>
      </c>
      <c r="E1414" s="3">
        <f>IF(Tabla1[[#This Row],[STATUS]]="","",VLOOKUP(D1414,Estatus!$A$2:$B$13,2,0))</f>
        <v>10</v>
      </c>
      <c r="F1414" s="3">
        <f>IF(Tabla1[[#This Row],[STATUS]]="","",VLOOKUP(D1414,Estatus!$A$2:$I$12,9,0))</f>
        <v>1</v>
      </c>
      <c r="G1414" s="12" t="s">
        <v>6873</v>
      </c>
      <c r="H1414" s="7">
        <v>42415</v>
      </c>
      <c r="I1414" s="80">
        <f t="shared" si="440"/>
        <v>2016</v>
      </c>
      <c r="J1414" s="80">
        <f t="shared" si="441"/>
        <v>2</v>
      </c>
      <c r="K1414" s="80">
        <f t="shared" si="442"/>
        <v>15</v>
      </c>
      <c r="L1414" s="80" t="str">
        <f t="shared" si="443"/>
        <v>02</v>
      </c>
      <c r="M1414" s="80">
        <f t="shared" si="444"/>
        <v>15</v>
      </c>
      <c r="N1414" s="80" t="str">
        <f t="shared" si="445"/>
        <v>'2016-02-15'</v>
      </c>
      <c r="O1414" s="80" t="str">
        <f t="shared" si="446"/>
        <v>'2016-02-15 00:00:00'</v>
      </c>
      <c r="P1414" s="7">
        <v>46068</v>
      </c>
      <c r="Q1414" s="80">
        <f t="shared" si="447"/>
        <v>2026</v>
      </c>
      <c r="R1414" s="80">
        <f t="shared" si="448"/>
        <v>2</v>
      </c>
      <c r="S1414" s="80">
        <f t="shared" si="449"/>
        <v>15</v>
      </c>
      <c r="T1414" s="80" t="str">
        <f t="shared" si="450"/>
        <v>02</v>
      </c>
      <c r="U1414" s="80">
        <f t="shared" si="451"/>
        <v>15</v>
      </c>
      <c r="V1414" s="80" t="str">
        <f t="shared" si="452"/>
        <v>'2026-02-15'</v>
      </c>
      <c r="W1414" s="80">
        <v>35</v>
      </c>
      <c r="X1414" s="80">
        <f t="shared" si="453"/>
        <v>35</v>
      </c>
      <c r="Y1414" s="3" t="s">
        <v>6869</v>
      </c>
      <c r="Z1414" s="124">
        <f>IFERROR(IF(Y1414="","null",VLOOKUP(Y1414,Marcas!$A$2:$C$2024,2,0)),"")</f>
        <v>737</v>
      </c>
      <c r="AA1414" s="3" t="s">
        <v>5976</v>
      </c>
      <c r="AB1414" s="3">
        <f>IFERROR(IF(AA1414="","",IF(AA1414="EMPORIO LEGAL",1,VLOOKUP(AA1414,Clientes!$A$2:$B$1190,2,0))),"")</f>
        <v>1026</v>
      </c>
      <c r="AC1414" s="3">
        <f>IFERROR(IF(Tabla1[[#This Row],[id_control]]="null","",VLOOKUP(CONCATENATE(Tabla1[[#This Row],[CLIENTE]],"-",Tabla1[[#This Row],[id_control]]),Hoja1!$C$2:$D$1994,2,0)),"")</f>
        <v>1412</v>
      </c>
      <c r="AD1414" s="3" t="s">
        <v>6870</v>
      </c>
      <c r="AE1414" s="3"/>
      <c r="AF1414" s="3"/>
      <c r="AG1414" s="3"/>
      <c r="AH1414" s="3"/>
      <c r="AI1414" s="3"/>
      <c r="AJ1414" s="3"/>
      <c r="AK1414" s="3"/>
      <c r="AL1414" s="3">
        <v>6562659947</v>
      </c>
      <c r="AM1414" s="8"/>
      <c r="AN1414" s="8"/>
      <c r="AO1414" s="8"/>
      <c r="AP1414" s="8"/>
      <c r="AQ1414" s="8"/>
      <c r="AR1414" s="8"/>
      <c r="AS1414" s="8"/>
      <c r="AT1414" s="8"/>
      <c r="AU1414" s="8"/>
      <c r="AV1414" s="8" t="s">
        <v>6871</v>
      </c>
      <c r="AW1414" s="8"/>
      <c r="AX1414" s="8"/>
      <c r="AY1414" s="8"/>
      <c r="AZ1414" s="8"/>
      <c r="BA1414" s="8"/>
      <c r="BB1414" s="8"/>
      <c r="BC1414" s="8"/>
      <c r="BD1414" s="8">
        <v>6562659947</v>
      </c>
      <c r="BE1414" s="8">
        <v>1413</v>
      </c>
      <c r="BF1414" s="6" t="str">
        <f t="shared" si="454"/>
        <v>insert into bitacoras_estatus (numero_expediente, numero_registro, representante, fecha_inicio, fecha_vencimiento, id_cliente, id_admin, id_bitacoras_estatus, id_estatus, id_clase, id_marca, created_at, updated_at) values('1713967','1644571','DANIEL BATISTA DELGADO','2016-02-15','2026-02-15','1026','2','1','1',35,737,'2016-02-15 00:00:00','2016-02-15 00:00:00');</v>
      </c>
      <c r="BG1414" s="6" t="str">
        <f t="shared" si="455"/>
        <v>insert into servicios_comentarios (comentario, id_admin, id_estatus, created_at, updated_at) values('CLASE 35 TITULO RECIBIDO 01/8/16 Y ENTREGADO EL:',1,1413,'2016-02-15 00:00:00','2016-02-15 00:00:00');</v>
      </c>
      <c r="BH1414" s="6" t="str">
        <f t="shared" si="456"/>
        <v>insert into servicios_comentarios (comentario, id_admin, id_estatus, created_at, updated_at) values('6562659947',1,1413,'2016-02-15 00:00:00','2016-02-15 00:00:00');</v>
      </c>
      <c r="BI1414" s="137" t="str">
        <f t="shared" si="457"/>
        <v>update bitacoras_estatus set comprobacion_uso = 1, id_estatus=10 where id=1413;</v>
      </c>
      <c r="BJ1414" s="137" t="str">
        <f t="shared" si="458"/>
        <v>update bitacoras_estatus set numero_expediente = '1713967', numero_registro = '1644571', id_estatus = 10, fecha_inicio = '2016-02-15', fecha_vencimiento ='2026-02-15', created_at ='2016-02-15 00:00:00', updated_at ='2016-02-15 00:00:00', id_clase=35, id_marca=737, id_cliente=1026, vigencia = 1 where id =1413;</v>
      </c>
      <c r="BK1414" s="137" t="str">
        <f t="shared" si="459"/>
        <v>update bitacoras_estatus set id_estatus = 10 where id =1413;</v>
      </c>
    </row>
    <row r="1415" spans="1:63" ht="27">
      <c r="A1415" s="3">
        <v>1717274</v>
      </c>
      <c r="B1415" s="3">
        <v>1644685</v>
      </c>
      <c r="C1415" s="3">
        <f>IF(Tabla1[[#This Row],[No. REG.]]="","",1)</f>
        <v>1</v>
      </c>
      <c r="D1415" s="3" t="s">
        <v>46</v>
      </c>
      <c r="E1415" s="3">
        <f>IF(Tabla1[[#This Row],[STATUS]]="","",VLOOKUP(D1415,Estatus!$A$2:$B$13,2,0))</f>
        <v>10</v>
      </c>
      <c r="F1415" s="3">
        <f>IF(Tabla1[[#This Row],[STATUS]]="","",VLOOKUP(D1415,Estatus!$A$2:$I$12,9,0))</f>
        <v>1</v>
      </c>
      <c r="G1415" s="12" t="s">
        <v>6874</v>
      </c>
      <c r="H1415" s="7">
        <v>42423</v>
      </c>
      <c r="I1415" s="80">
        <f t="shared" si="440"/>
        <v>2016</v>
      </c>
      <c r="J1415" s="80">
        <f t="shared" si="441"/>
        <v>2</v>
      </c>
      <c r="K1415" s="80">
        <f t="shared" si="442"/>
        <v>23</v>
      </c>
      <c r="L1415" s="80" t="str">
        <f t="shared" si="443"/>
        <v>02</v>
      </c>
      <c r="M1415" s="80">
        <f t="shared" si="444"/>
        <v>23</v>
      </c>
      <c r="N1415" s="80" t="str">
        <f t="shared" si="445"/>
        <v>'2016-02-23'</v>
      </c>
      <c r="O1415" s="80" t="str">
        <f t="shared" si="446"/>
        <v>'2016-02-23 00:00:00'</v>
      </c>
      <c r="P1415" s="7">
        <v>46076</v>
      </c>
      <c r="Q1415" s="80">
        <f t="shared" si="447"/>
        <v>2026</v>
      </c>
      <c r="R1415" s="80">
        <f t="shared" si="448"/>
        <v>2</v>
      </c>
      <c r="S1415" s="80">
        <f t="shared" si="449"/>
        <v>23</v>
      </c>
      <c r="T1415" s="80" t="str">
        <f t="shared" si="450"/>
        <v>02</v>
      </c>
      <c r="U1415" s="80">
        <f t="shared" si="451"/>
        <v>23</v>
      </c>
      <c r="V1415" s="80" t="str">
        <f t="shared" si="452"/>
        <v>'2026-02-23'</v>
      </c>
      <c r="W1415" s="80">
        <v>42</v>
      </c>
      <c r="X1415" s="80">
        <f t="shared" si="453"/>
        <v>42</v>
      </c>
      <c r="Y1415" s="3" t="s">
        <v>6875</v>
      </c>
      <c r="Z1415" s="124">
        <f>IFERROR(IF(Y1415="","null",VLOOKUP(Y1415,Marcas!$A$2:$C$2024,2,0)),"")</f>
        <v>1245</v>
      </c>
      <c r="AA1415" s="3" t="s">
        <v>3695</v>
      </c>
      <c r="AB1415" s="3">
        <f>IFERROR(IF(AA1415="","",IF(AA1415="EMPORIO LEGAL",1,VLOOKUP(AA1415,Clientes!$A$2:$B$1190,2,0))),"")</f>
        <v>430</v>
      </c>
      <c r="AC1415" s="3">
        <f>IFERROR(IF(Tabla1[[#This Row],[id_control]]="null","",VLOOKUP(CONCATENATE(Tabla1[[#This Row],[CLIENTE]],"-",Tabla1[[#This Row],[id_control]]),Hoja1!$C$2:$D$1994,2,0)),"")</f>
        <v>1415</v>
      </c>
      <c r="AD1415" s="3" t="s">
        <v>6876</v>
      </c>
      <c r="AE1415" s="3"/>
      <c r="AF1415" s="3"/>
      <c r="AG1415" s="3"/>
      <c r="AH1415" s="3"/>
      <c r="AI1415" s="3"/>
      <c r="AJ1415" s="3"/>
      <c r="AK1415" s="3"/>
      <c r="AL1415" s="3">
        <v>4810504</v>
      </c>
      <c r="AM1415" s="8"/>
      <c r="AN1415" s="8"/>
      <c r="AO1415" s="8"/>
      <c r="AP1415" s="8"/>
      <c r="AQ1415" s="8"/>
      <c r="AR1415" s="8"/>
      <c r="AS1415" s="8"/>
      <c r="AT1415" s="8"/>
      <c r="AU1415" s="8"/>
      <c r="AV1415" s="8" t="s">
        <v>6877</v>
      </c>
      <c r="AW1415" s="8"/>
      <c r="AX1415" s="8"/>
      <c r="AY1415" s="8"/>
      <c r="AZ1415" s="8"/>
      <c r="BA1415" s="8"/>
      <c r="BB1415" s="8"/>
      <c r="BC1415" s="8"/>
      <c r="BD1415" s="8">
        <v>4810504</v>
      </c>
      <c r="BE1415" s="8">
        <v>1414</v>
      </c>
      <c r="BF1415" s="6" t="str">
        <f t="shared" si="454"/>
        <v>insert into bitacoras_estatus (numero_expediente, numero_registro, representante, fecha_inicio, fecha_vencimiento, id_cliente, id_admin, id_bitacoras_estatus, id_estatus, id_clase, id_marca, created_at, updated_at) values('1717274','1644685','JORGE CABRERA','2016-02-23','2026-02-23','430','2','1','1',42,1245,'2016-02-23 00:00:00','2016-02-23 00:00:00');</v>
      </c>
      <c r="BG1415" s="6" t="str">
        <f t="shared" si="455"/>
        <v>insert into servicios_comentarios (comentario, id_admin, id_estatus, created_at, updated_at) values('CLASE 42 TITULO RECIBIDO 01/8/16 ENTREGA DE TITULO 5/8/2016',1,1414,'2016-02-23 00:00:00','2016-02-23 00:00:00');</v>
      </c>
      <c r="BH1415" s="6" t="str">
        <f t="shared" si="456"/>
        <v>insert into servicios_comentarios (comentario, id_admin, id_estatus, created_at, updated_at) values('4810504',1,1414,'2016-02-23 00:00:00','2016-02-23 00:00:00');</v>
      </c>
      <c r="BI1415" s="137" t="str">
        <f t="shared" si="457"/>
        <v>update bitacoras_estatus set comprobacion_uso = 1, id_estatus=10 where id=1414;</v>
      </c>
      <c r="BJ1415" s="137" t="str">
        <f t="shared" si="458"/>
        <v>update bitacoras_estatus set numero_expediente = '1717274', numero_registro = '1644685', id_estatus = 10, fecha_inicio = '2016-02-23', fecha_vencimiento ='2026-02-23', created_at ='2016-02-23 00:00:00', updated_at ='2016-02-23 00:00:00', id_clase=42, id_marca=1245, id_cliente=430, vigencia = 1 where id =1414;</v>
      </c>
      <c r="BK1415" s="137" t="str">
        <f t="shared" si="459"/>
        <v>update bitacoras_estatus set id_estatus = 10 where id =1414;</v>
      </c>
    </row>
    <row r="1416" spans="1:63" ht="79">
      <c r="A1416" s="3">
        <v>1727638</v>
      </c>
      <c r="B1416" s="3">
        <v>1764380</v>
      </c>
      <c r="C1416" s="3">
        <f>IF(Tabla1[[#This Row],[No. REG.]]="","",1)</f>
        <v>1</v>
      </c>
      <c r="D1416" s="3" t="s">
        <v>46</v>
      </c>
      <c r="E1416" s="3">
        <f>IF(Tabla1[[#This Row],[STATUS]]="","",VLOOKUP(D1416,Estatus!$A$2:$B$13,2,0))</f>
        <v>10</v>
      </c>
      <c r="F1416" s="3">
        <f>IF(Tabla1[[#This Row],[STATUS]]="","",VLOOKUP(D1416,Estatus!$A$2:$I$12,9,0))</f>
        <v>1</v>
      </c>
      <c r="G1416" s="12" t="s">
        <v>6878</v>
      </c>
      <c r="H1416" s="7">
        <v>42424</v>
      </c>
      <c r="I1416" s="80">
        <f t="shared" si="440"/>
        <v>2016</v>
      </c>
      <c r="J1416" s="80">
        <f t="shared" si="441"/>
        <v>2</v>
      </c>
      <c r="K1416" s="80">
        <f t="shared" si="442"/>
        <v>24</v>
      </c>
      <c r="L1416" s="80" t="str">
        <f t="shared" si="443"/>
        <v>02</v>
      </c>
      <c r="M1416" s="80">
        <f t="shared" si="444"/>
        <v>24</v>
      </c>
      <c r="N1416" s="80" t="str">
        <f t="shared" si="445"/>
        <v>'2016-02-24'</v>
      </c>
      <c r="O1416" s="80" t="str">
        <f t="shared" si="446"/>
        <v>'2016-02-24 00:00:00'</v>
      </c>
      <c r="P1416" s="7">
        <v>46077</v>
      </c>
      <c r="Q1416" s="80">
        <f t="shared" si="447"/>
        <v>2026</v>
      </c>
      <c r="R1416" s="80">
        <f t="shared" si="448"/>
        <v>2</v>
      </c>
      <c r="S1416" s="80">
        <f t="shared" si="449"/>
        <v>24</v>
      </c>
      <c r="T1416" s="80" t="str">
        <f t="shared" si="450"/>
        <v>02</v>
      </c>
      <c r="U1416" s="80">
        <f t="shared" si="451"/>
        <v>24</v>
      </c>
      <c r="V1416" s="80" t="str">
        <f t="shared" si="452"/>
        <v>'2026-02-24'</v>
      </c>
      <c r="W1416" s="80">
        <v>35</v>
      </c>
      <c r="X1416" s="80">
        <f t="shared" si="453"/>
        <v>35</v>
      </c>
      <c r="Y1416" s="3" t="s">
        <v>6879</v>
      </c>
      <c r="Z1416" s="124">
        <f>IFERROR(IF(Y1416="","null",VLOOKUP(Y1416,Marcas!$A$2:$C$2024,2,0)),"")</f>
        <v>1068</v>
      </c>
      <c r="AA1416" s="3" t="s">
        <v>6879</v>
      </c>
      <c r="AB1416" s="3">
        <f>IFERROR(IF(AA1416="","",IF(AA1416="EMPORIO LEGAL",1,VLOOKUP(AA1416,Clientes!$A$2:$B$1190,2,0))),"")</f>
        <v>752</v>
      </c>
      <c r="AC1416" s="3">
        <f>IFERROR(IF(Tabla1[[#This Row],[id_control]]="null","",VLOOKUP(CONCATENATE(Tabla1[[#This Row],[CLIENTE]],"-",Tabla1[[#This Row],[id_control]]),Hoja1!$C$2:$D$1994,2,0)),"")</f>
        <v>1416</v>
      </c>
      <c r="AD1416" s="3" t="s">
        <v>6880</v>
      </c>
      <c r="AE1416" s="3"/>
      <c r="AF1416" s="3"/>
      <c r="AG1416" s="3"/>
      <c r="AH1416" s="3"/>
      <c r="AI1416" s="3"/>
      <c r="AJ1416" s="3"/>
      <c r="AK1416" s="3"/>
      <c r="AL1416" s="3" t="s">
        <v>6881</v>
      </c>
      <c r="AM1416" s="8"/>
      <c r="AN1416" s="8"/>
      <c r="AO1416" s="8"/>
      <c r="AP1416" s="8"/>
      <c r="AQ1416" s="8"/>
      <c r="AR1416" s="8"/>
      <c r="AS1416" s="8"/>
      <c r="AT1416" s="8"/>
      <c r="AU1416" s="8"/>
      <c r="AV1416" s="8" t="s">
        <v>6882</v>
      </c>
      <c r="AW1416" s="8"/>
      <c r="AX1416" s="8"/>
      <c r="AY1416" s="8"/>
      <c r="AZ1416" s="8"/>
      <c r="BA1416" s="8"/>
      <c r="BB1416" s="8"/>
      <c r="BC1416" s="8"/>
      <c r="BD1416" s="8" t="s">
        <v>6881</v>
      </c>
      <c r="BE1416" s="8">
        <v>1415</v>
      </c>
      <c r="BF1416" s="6" t="str">
        <f t="shared" si="454"/>
        <v>insert into bitacoras_estatus (numero_expediente, numero_registro, representante, fecha_inicio, fecha_vencimiento, id_cliente, id_admin, id_bitacoras_estatus, id_estatus, id_clase, id_marca, created_at, updated_at) values('1727638','1764380','SERGIO ALFONSO CANO FONSECA','2016-02-24','2026-02-24','752','2','1','1',35,1068,'2016-02-24 00:00:00','2016-02-24 00:00:00');</v>
      </c>
      <c r="BG1416" s="6" t="str">
        <f t="shared" si="455"/>
        <v>insert into servicios_comentarios (comentario, id_admin, id_estatus, created_at, updated_at) values('CLASE 35 REQUISITOS RECIBIDOS 19/7/2016; PRESENTADOS EL 20/09/2016. NOTIFICACION REQUISITOS 23/01/2017. REQUISITOS CONTESTADOS EN FECHA 2 DE FEBRERO DE 2017. EL 01 DE AGOSTO 2017N LLEGO EL TITULO REGISTRO DE MARCA',1,1415,'2016-02-24 00:00:00','2016-02-24 00:00:00');</v>
      </c>
      <c r="BH1416" s="6" t="str">
        <f t="shared" si="456"/>
        <v>insert into servicios_comentarios (comentario, id_admin, id_estatus, created_at, updated_at) values('614 4243030 6144132188',1,1415,'2016-02-24 00:00:00','2016-02-24 00:00:00');</v>
      </c>
      <c r="BI1416" s="137" t="str">
        <f t="shared" si="457"/>
        <v>update bitacoras_estatus set comprobacion_uso = 1, id_estatus=10 where id=1415;</v>
      </c>
      <c r="BJ1416" s="137" t="str">
        <f t="shared" si="458"/>
        <v>update bitacoras_estatus set numero_expediente = '1727638', numero_registro = '1764380', id_estatus = 10, fecha_inicio = '2016-02-24', fecha_vencimiento ='2026-02-24', created_at ='2016-02-24 00:00:00', updated_at ='2016-02-24 00:00:00', id_clase=35, id_marca=1068, id_cliente=752, vigencia = 1 where id =1415;</v>
      </c>
      <c r="BK1416" s="137" t="str">
        <f t="shared" si="459"/>
        <v>update bitacoras_estatus set id_estatus = 10 where id =1415;</v>
      </c>
    </row>
    <row r="1417" spans="1:63">
      <c r="A1417" s="3">
        <v>1725029</v>
      </c>
      <c r="B1417" s="3">
        <v>1656331</v>
      </c>
      <c r="C1417" s="3">
        <f>IF(Tabla1[[#This Row],[No. REG.]]="","",1)</f>
        <v>1</v>
      </c>
      <c r="D1417" s="3" t="s">
        <v>46</v>
      </c>
      <c r="E1417" s="3">
        <f>IF(Tabla1[[#This Row],[STATUS]]="","",VLOOKUP(D1417,Estatus!$A$2:$B$13,2,0))</f>
        <v>10</v>
      </c>
      <c r="F1417" s="3">
        <f>IF(Tabla1[[#This Row],[STATUS]]="","",VLOOKUP(D1417,Estatus!$A$2:$I$12,9,0))</f>
        <v>1</v>
      </c>
      <c r="G1417" s="12" t="s">
        <v>6883</v>
      </c>
      <c r="H1417" s="7">
        <v>42424</v>
      </c>
      <c r="I1417" s="80">
        <f t="shared" si="440"/>
        <v>2016</v>
      </c>
      <c r="J1417" s="80">
        <f t="shared" si="441"/>
        <v>2</v>
      </c>
      <c r="K1417" s="80">
        <f t="shared" si="442"/>
        <v>24</v>
      </c>
      <c r="L1417" s="80" t="str">
        <f t="shared" si="443"/>
        <v>02</v>
      </c>
      <c r="M1417" s="80">
        <f t="shared" si="444"/>
        <v>24</v>
      </c>
      <c r="N1417" s="80" t="str">
        <f t="shared" si="445"/>
        <v>'2016-02-24'</v>
      </c>
      <c r="O1417" s="80" t="str">
        <f t="shared" si="446"/>
        <v>'2016-02-24 00:00:00'</v>
      </c>
      <c r="P1417" s="7">
        <v>46077</v>
      </c>
      <c r="Q1417" s="80">
        <f t="shared" si="447"/>
        <v>2026</v>
      </c>
      <c r="R1417" s="80">
        <f t="shared" si="448"/>
        <v>2</v>
      </c>
      <c r="S1417" s="80">
        <f t="shared" si="449"/>
        <v>24</v>
      </c>
      <c r="T1417" s="80" t="str">
        <f t="shared" si="450"/>
        <v>02</v>
      </c>
      <c r="U1417" s="80">
        <f t="shared" si="451"/>
        <v>24</v>
      </c>
      <c r="V1417" s="80" t="str">
        <f t="shared" si="452"/>
        <v>'2026-02-24'</v>
      </c>
      <c r="W1417" s="80">
        <v>37</v>
      </c>
      <c r="X1417" s="80">
        <f t="shared" si="453"/>
        <v>37</v>
      </c>
      <c r="Y1417" s="3" t="s">
        <v>6884</v>
      </c>
      <c r="Z1417" s="124">
        <f>IFERROR(IF(Y1417="","null",VLOOKUP(Y1417,Marcas!$A$2:$C$2024,2,0)),"")</f>
        <v>1070</v>
      </c>
      <c r="AA1417" s="3" t="s">
        <v>6879</v>
      </c>
      <c r="AB1417" s="3">
        <f>IFERROR(IF(AA1417="","",IF(AA1417="EMPORIO LEGAL",1,VLOOKUP(AA1417,Clientes!$A$2:$B$1190,2,0))),"")</f>
        <v>752</v>
      </c>
      <c r="AC1417" s="3">
        <f>IFERROR(IF(Tabla1[[#This Row],[id_control]]="null","",VLOOKUP(CONCATENATE(Tabla1[[#This Row],[CLIENTE]],"-",Tabla1[[#This Row],[id_control]]),Hoja1!$C$2:$D$1994,2,0)),"")</f>
        <v>1417</v>
      </c>
      <c r="AD1417" s="3" t="s">
        <v>6880</v>
      </c>
      <c r="AE1417" s="3"/>
      <c r="AF1417" s="3"/>
      <c r="AG1417" s="3"/>
      <c r="AH1417" s="3"/>
      <c r="AI1417" s="3"/>
      <c r="AJ1417" s="3"/>
      <c r="AK1417" s="3"/>
      <c r="AL1417" s="3" t="s">
        <v>6881</v>
      </c>
      <c r="AM1417" s="8"/>
      <c r="AN1417" s="8"/>
      <c r="AO1417" s="8"/>
      <c r="AP1417" s="8"/>
      <c r="AQ1417" s="8"/>
      <c r="AR1417" s="8"/>
      <c r="AS1417" s="8"/>
      <c r="AT1417" s="8"/>
      <c r="AU1417" s="8"/>
      <c r="AV1417" s="8" t="s">
        <v>6882</v>
      </c>
      <c r="AW1417" s="8"/>
      <c r="AX1417" s="8"/>
      <c r="AY1417" s="8"/>
      <c r="AZ1417" s="8"/>
      <c r="BA1417" s="8"/>
      <c r="BB1417" s="8"/>
      <c r="BC1417" s="8"/>
      <c r="BD1417" s="8" t="s">
        <v>6881</v>
      </c>
      <c r="BE1417" s="8">
        <v>1416</v>
      </c>
      <c r="BF1417" s="6" t="str">
        <f t="shared" si="454"/>
        <v>insert into bitacoras_estatus (numero_expediente, numero_registro, representante, fecha_inicio, fecha_vencimiento, id_cliente, id_admin, id_bitacoras_estatus, id_estatus, id_clase, id_marca, created_at, updated_at) values('1725029','1656331','SERGIO ALFONSO CANO FONSECA','2016-02-24','2026-02-24','752','2','1','1',37,1070,'2016-02-24 00:00:00','2016-02-24 00:00:00');</v>
      </c>
      <c r="BG1417" s="6" t="str">
        <f t="shared" si="455"/>
        <v>insert into servicios_comentarios (comentario, id_admin, id_estatus, created_at, updated_at) values('CLASE 37 TITULO RECIBIDO 15/8/16',1,1416,'2016-02-24 00:00:00','2016-02-24 00:00:00');</v>
      </c>
      <c r="BH1417" s="6" t="str">
        <f t="shared" si="456"/>
        <v>insert into servicios_comentarios (comentario, id_admin, id_estatus, created_at, updated_at) values('614 4243030 6144132188',1,1416,'2016-02-24 00:00:00','2016-02-24 00:00:00');</v>
      </c>
      <c r="BI1417" s="137" t="str">
        <f t="shared" si="457"/>
        <v>update bitacoras_estatus set comprobacion_uso = 1, id_estatus=10 where id=1416;</v>
      </c>
      <c r="BJ1417" s="137" t="str">
        <f t="shared" si="458"/>
        <v>update bitacoras_estatus set numero_expediente = '1725029', numero_registro = '1656331', id_estatus = 10, fecha_inicio = '2016-02-24', fecha_vencimiento ='2026-02-24', created_at ='2016-02-24 00:00:00', updated_at ='2016-02-24 00:00:00', id_clase=37, id_marca=1070, id_cliente=752, vigencia = 1 where id =1416;</v>
      </c>
      <c r="BK1417" s="137" t="str">
        <f t="shared" si="459"/>
        <v>update bitacoras_estatus set id_estatus = 10 where id =1416;</v>
      </c>
    </row>
    <row r="1418" spans="1:63" ht="27">
      <c r="A1418" s="3">
        <v>1717272</v>
      </c>
      <c r="B1418" s="3">
        <v>1645572</v>
      </c>
      <c r="C1418" s="3">
        <f>IF(Tabla1[[#This Row],[No. REG.]]="","",1)</f>
        <v>1</v>
      </c>
      <c r="D1418" s="3" t="s">
        <v>46</v>
      </c>
      <c r="E1418" s="3">
        <f>IF(Tabla1[[#This Row],[STATUS]]="","",VLOOKUP(D1418,Estatus!$A$2:$B$13,2,0))</f>
        <v>10</v>
      </c>
      <c r="F1418" s="3">
        <f>IF(Tabla1[[#This Row],[STATUS]]="","",VLOOKUP(D1418,Estatus!$A$2:$I$12,9,0))</f>
        <v>1</v>
      </c>
      <c r="G1418" s="12" t="s">
        <v>6885</v>
      </c>
      <c r="H1418" s="7">
        <v>42440</v>
      </c>
      <c r="I1418" s="80">
        <f t="shared" si="440"/>
        <v>2016</v>
      </c>
      <c r="J1418" s="80">
        <f t="shared" si="441"/>
        <v>3</v>
      </c>
      <c r="K1418" s="80">
        <f t="shared" si="442"/>
        <v>11</v>
      </c>
      <c r="L1418" s="80" t="str">
        <f t="shared" si="443"/>
        <v>03</v>
      </c>
      <c r="M1418" s="80">
        <f t="shared" si="444"/>
        <v>11</v>
      </c>
      <c r="N1418" s="80" t="str">
        <f t="shared" si="445"/>
        <v>'2016-03-11'</v>
      </c>
      <c r="O1418" s="80" t="str">
        <f t="shared" si="446"/>
        <v>'2016-03-11 00:00:00'</v>
      </c>
      <c r="P1418" s="7">
        <v>46092</v>
      </c>
      <c r="Q1418" s="80">
        <f t="shared" si="447"/>
        <v>2026</v>
      </c>
      <c r="R1418" s="80">
        <f t="shared" si="448"/>
        <v>3</v>
      </c>
      <c r="S1418" s="80">
        <f t="shared" si="449"/>
        <v>11</v>
      </c>
      <c r="T1418" s="80" t="str">
        <f t="shared" si="450"/>
        <v>03</v>
      </c>
      <c r="U1418" s="80">
        <f t="shared" si="451"/>
        <v>11</v>
      </c>
      <c r="V1418" s="80" t="str">
        <f t="shared" si="452"/>
        <v>'2026-03-11'</v>
      </c>
      <c r="W1418" s="80">
        <v>35</v>
      </c>
      <c r="X1418" s="80">
        <f t="shared" si="453"/>
        <v>35</v>
      </c>
      <c r="Y1418" s="3" t="s">
        <v>6886</v>
      </c>
      <c r="Z1418" s="124">
        <f>IFERROR(IF(Y1418="","null",VLOOKUP(Y1418,Marcas!$A$2:$C$2024,2,0)),"")</f>
        <v>123</v>
      </c>
      <c r="AA1418" s="3" t="s">
        <v>6886</v>
      </c>
      <c r="AB1418" s="3">
        <f>IFERROR(IF(AA1418="","",IF(AA1418="EMPORIO LEGAL",1,VLOOKUP(AA1418,Clientes!$A$2:$B$1190,2,0))),"")</f>
        <v>87</v>
      </c>
      <c r="AC1418" s="3">
        <f>IFERROR(IF(Tabla1[[#This Row],[id_control]]="null","",VLOOKUP(CONCATENATE(Tabla1[[#This Row],[CLIENTE]],"-",Tabla1[[#This Row],[id_control]]),Hoja1!$C$2:$D$1994,2,0)),"")</f>
        <v>1418</v>
      </c>
      <c r="AD1418" s="3" t="s">
        <v>6887</v>
      </c>
      <c r="AE1418" s="3"/>
      <c r="AF1418" s="3"/>
      <c r="AG1418" s="3"/>
      <c r="AH1418" s="3"/>
      <c r="AI1418" s="3"/>
      <c r="AJ1418" s="3"/>
      <c r="AK1418" s="3"/>
      <c r="AL1418" s="3">
        <v>6251151144</v>
      </c>
      <c r="AM1418" s="8"/>
      <c r="AN1418" s="8"/>
      <c r="AO1418" s="8"/>
      <c r="AP1418" s="8"/>
      <c r="AQ1418" s="8"/>
      <c r="AR1418" s="8"/>
      <c r="AS1418" s="8"/>
      <c r="AT1418" s="8"/>
      <c r="AU1418" s="8"/>
      <c r="AV1418" s="13" t="s">
        <v>6888</v>
      </c>
      <c r="AW1418" s="8" t="s">
        <v>6889</v>
      </c>
      <c r="AX1418" s="8"/>
      <c r="AY1418" s="8"/>
      <c r="AZ1418" s="8"/>
      <c r="BA1418" s="8"/>
      <c r="BB1418" s="8"/>
      <c r="BC1418" s="8"/>
      <c r="BD1418" s="8">
        <v>6251151144</v>
      </c>
      <c r="BE1418" s="8">
        <v>1417</v>
      </c>
      <c r="BF1418" s="6" t="str">
        <f t="shared" si="454"/>
        <v>insert into bitacoras_estatus (numero_expediente, numero_registro, representante, fecha_inicio, fecha_vencimiento, id_cliente, id_admin, id_bitacoras_estatus, id_estatus, id_clase, id_marca, created_at, updated_at) values('1717272','1645572','CARLOS GUSTAVO VALLODOLID','2016-03-11','2026-03-11','87','2','1','1',35,123,'2016-03-11 00:00:00','2016-03-11 00:00:00');</v>
      </c>
      <c r="BG1418" s="6" t="str">
        <f t="shared" si="455"/>
        <v>insert into servicios_comentarios (comentario, id_admin, id_estatus, created_at, updated_at) values('CLASE 35 TITULO RECIBIDO 19/07/16 ENTREGA DE TITULO 3/8/2016',1,1417,'2016-03-11 00:00:00','2016-03-11 00:00:00');</v>
      </c>
      <c r="BH1418" s="6" t="str">
        <f t="shared" si="456"/>
        <v>insert into servicios_comentarios (comentario, id_admin, id_estatus, created_at, updated_at) values('6251151144',1,1417,'2016-03-11 00:00:00','2016-03-11 00:00:00');</v>
      </c>
      <c r="BI1418" s="137" t="str">
        <f t="shared" si="457"/>
        <v>update bitacoras_estatus set comprobacion_uso = 1, id_estatus=10 where id=1417;</v>
      </c>
      <c r="BJ1418" s="137" t="str">
        <f t="shared" si="458"/>
        <v>update bitacoras_estatus set numero_expediente = '1717272', numero_registro = '1645572', id_estatus = 10, fecha_inicio = '2016-03-11', fecha_vencimiento ='2026-03-11', created_at ='2016-03-11 00:00:00', updated_at ='2016-03-11 00:00:00', id_clase=35, id_marca=123, id_cliente=87, vigencia = 1 where id =1417;</v>
      </c>
      <c r="BK1418" s="137" t="str">
        <f t="shared" si="459"/>
        <v>update bitacoras_estatus set id_estatus = 10 where id =1417;</v>
      </c>
    </row>
    <row r="1419" spans="1:63" ht="27">
      <c r="A1419" s="3">
        <v>1717273</v>
      </c>
      <c r="B1419" s="3">
        <v>1644684</v>
      </c>
      <c r="C1419" s="3">
        <f>IF(Tabla1[[#This Row],[No. REG.]]="","",1)</f>
        <v>1</v>
      </c>
      <c r="D1419" s="3" t="s">
        <v>46</v>
      </c>
      <c r="E1419" s="3">
        <f>IF(Tabla1[[#This Row],[STATUS]]="","",VLOOKUP(D1419,Estatus!$A$2:$B$13,2,0))</f>
        <v>10</v>
      </c>
      <c r="F1419" s="3">
        <f>IF(Tabla1[[#This Row],[STATUS]]="","",VLOOKUP(D1419,Estatus!$A$2:$I$12,9,0))</f>
        <v>1</v>
      </c>
      <c r="G1419" s="12" t="s">
        <v>6890</v>
      </c>
      <c r="H1419" s="7">
        <v>42440</v>
      </c>
      <c r="I1419" s="80">
        <f t="shared" si="440"/>
        <v>2016</v>
      </c>
      <c r="J1419" s="80">
        <f t="shared" si="441"/>
        <v>3</v>
      </c>
      <c r="K1419" s="80">
        <f t="shared" si="442"/>
        <v>11</v>
      </c>
      <c r="L1419" s="80" t="str">
        <f t="shared" si="443"/>
        <v>03</v>
      </c>
      <c r="M1419" s="80">
        <f t="shared" si="444"/>
        <v>11</v>
      </c>
      <c r="N1419" s="80" t="str">
        <f t="shared" si="445"/>
        <v>'2016-03-11'</v>
      </c>
      <c r="O1419" s="80" t="str">
        <f t="shared" si="446"/>
        <v>'2016-03-11 00:00:00'</v>
      </c>
      <c r="P1419" s="7">
        <v>46092</v>
      </c>
      <c r="Q1419" s="80">
        <f t="shared" si="447"/>
        <v>2026</v>
      </c>
      <c r="R1419" s="80">
        <f t="shared" si="448"/>
        <v>3</v>
      </c>
      <c r="S1419" s="80">
        <f t="shared" si="449"/>
        <v>11</v>
      </c>
      <c r="T1419" s="80" t="str">
        <f t="shared" si="450"/>
        <v>03</v>
      </c>
      <c r="U1419" s="80">
        <f t="shared" si="451"/>
        <v>11</v>
      </c>
      <c r="V1419" s="80" t="str">
        <f t="shared" si="452"/>
        <v>'2026-03-11'</v>
      </c>
      <c r="W1419" s="80">
        <v>29</v>
      </c>
      <c r="X1419" s="80">
        <f t="shared" si="453"/>
        <v>29</v>
      </c>
      <c r="Y1419" s="3" t="s">
        <v>6891</v>
      </c>
      <c r="Z1419" s="124">
        <f>IFERROR(IF(Y1419="","null",VLOOKUP(Y1419,Marcas!$A$2:$C$2024,2,0)),"")</f>
        <v>269</v>
      </c>
      <c r="AA1419" s="3" t="s">
        <v>6891</v>
      </c>
      <c r="AB1419" s="3">
        <f>IFERROR(IF(AA1419="","",IF(AA1419="EMPORIO LEGAL",1,VLOOKUP(AA1419,Clientes!$A$2:$B$1190,2,0))),"")</f>
        <v>179</v>
      </c>
      <c r="AC1419" s="3">
        <f>IFERROR(IF(Tabla1[[#This Row],[id_control]]="null","",VLOOKUP(CONCATENATE(Tabla1[[#This Row],[CLIENTE]],"-",Tabla1[[#This Row],[id_control]]),Hoja1!$C$2:$D$1994,2,0)),"")</f>
        <v>1419</v>
      </c>
      <c r="AD1419" s="3" t="s">
        <v>6892</v>
      </c>
      <c r="AE1419" s="3"/>
      <c r="AF1419" s="3"/>
      <c r="AG1419" s="3"/>
      <c r="AH1419" s="3"/>
      <c r="AI1419" s="3"/>
      <c r="AJ1419" s="3"/>
      <c r="AK1419" s="3"/>
      <c r="AL1419" s="3" t="s">
        <v>6893</v>
      </c>
      <c r="AM1419" s="6"/>
      <c r="AN1419" s="6"/>
      <c r="AO1419" s="6"/>
      <c r="AP1419" s="6"/>
      <c r="AQ1419" s="6"/>
      <c r="AR1419" s="6"/>
      <c r="AS1419" s="6"/>
      <c r="AT1419" s="6"/>
      <c r="AU1419" s="6"/>
      <c r="AV1419" s="6"/>
      <c r="AW1419" s="6"/>
      <c r="AX1419" s="6"/>
      <c r="AY1419" s="6"/>
      <c r="AZ1419" s="6"/>
      <c r="BA1419" s="6"/>
      <c r="BB1419" s="6"/>
      <c r="BC1419" s="6"/>
      <c r="BD1419" s="8" t="s">
        <v>6893</v>
      </c>
      <c r="BE1419" s="8">
        <v>1418</v>
      </c>
      <c r="BF1419" s="6" t="str">
        <f t="shared" si="454"/>
        <v>insert into bitacoras_estatus (numero_expediente, numero_registro, representante, fecha_inicio, fecha_vencimiento, id_cliente, id_admin, id_bitacoras_estatus, id_estatus, id_clase, id_marca, created_at, updated_at) values('1717273','1644684','FRANCISCO JAVIER ZAMARRON','2016-03-11','2026-03-11','179','2','1','1',29,269,'2016-03-11 00:00:00','2016-03-11 00:00:00');</v>
      </c>
      <c r="BG1419" s="6" t="str">
        <f t="shared" si="455"/>
        <v>insert into servicios_comentarios (comentario, id_admin, id_estatus, created_at, updated_at) values('CLASE 29 TITULO RECIBIDO 01/8/16, SE ENTREGO EL TITULO EL 23 DE FEBRERO 2016',1,1418,'2016-03-11 00:00:00','2016-03-11 00:00:00');</v>
      </c>
      <c r="BH1419" s="6" t="str">
        <f t="shared" si="456"/>
        <v>insert into servicios_comentarios (comentario, id_admin, id_estatus, created_at, updated_at) values('6141843951 4244283',1,1418,'2016-03-11 00:00:00','2016-03-11 00:00:00');</v>
      </c>
      <c r="BI1419" s="137" t="str">
        <f t="shared" si="457"/>
        <v>update bitacoras_estatus set comprobacion_uso = 1, id_estatus=10 where id=1418;</v>
      </c>
      <c r="BJ1419" s="137" t="str">
        <f t="shared" si="458"/>
        <v>update bitacoras_estatus set numero_expediente = '1717273', numero_registro = '1644684', id_estatus = 10, fecha_inicio = '2016-03-11', fecha_vencimiento ='2026-03-11', created_at ='2016-03-11 00:00:00', updated_at ='2016-03-11 00:00:00', id_clase=29, id_marca=269, id_cliente=179, vigencia = 1 where id =1418;</v>
      </c>
      <c r="BK1419" s="137" t="str">
        <f t="shared" si="459"/>
        <v>update bitacoras_estatus set id_estatus = 10 where id =1418;</v>
      </c>
    </row>
    <row r="1420" spans="1:63">
      <c r="A1420" s="3">
        <v>1725015</v>
      </c>
      <c r="B1420" s="3">
        <v>1643068</v>
      </c>
      <c r="C1420" s="3">
        <f>IF(Tabla1[[#This Row],[No. REG.]]="","",1)</f>
        <v>1</v>
      </c>
      <c r="D1420" s="3" t="s">
        <v>46</v>
      </c>
      <c r="E1420" s="3">
        <f>IF(Tabla1[[#This Row],[STATUS]]="","",VLOOKUP(D1420,Estatus!$A$2:$B$13,2,0))</f>
        <v>10</v>
      </c>
      <c r="F1420" s="3">
        <f>IF(Tabla1[[#This Row],[STATUS]]="","",VLOOKUP(D1420,Estatus!$A$2:$I$12,9,0))</f>
        <v>1</v>
      </c>
      <c r="G1420" s="12" t="s">
        <v>6894</v>
      </c>
      <c r="H1420" s="7">
        <v>42440</v>
      </c>
      <c r="I1420" s="80">
        <f t="shared" si="440"/>
        <v>2016</v>
      </c>
      <c r="J1420" s="80">
        <f t="shared" si="441"/>
        <v>3</v>
      </c>
      <c r="K1420" s="80">
        <f t="shared" si="442"/>
        <v>11</v>
      </c>
      <c r="L1420" s="80" t="str">
        <f t="shared" si="443"/>
        <v>03</v>
      </c>
      <c r="M1420" s="80">
        <f t="shared" si="444"/>
        <v>11</v>
      </c>
      <c r="N1420" s="80" t="str">
        <f t="shared" si="445"/>
        <v>'2016-03-11'</v>
      </c>
      <c r="O1420" s="80" t="str">
        <f t="shared" si="446"/>
        <v>'2016-03-11 00:00:00'</v>
      </c>
      <c r="P1420" s="7">
        <v>46092</v>
      </c>
      <c r="Q1420" s="80">
        <f t="shared" si="447"/>
        <v>2026</v>
      </c>
      <c r="R1420" s="80">
        <f t="shared" si="448"/>
        <v>3</v>
      </c>
      <c r="S1420" s="80">
        <f t="shared" si="449"/>
        <v>11</v>
      </c>
      <c r="T1420" s="80" t="str">
        <f t="shared" si="450"/>
        <v>03</v>
      </c>
      <c r="U1420" s="80">
        <f t="shared" si="451"/>
        <v>11</v>
      </c>
      <c r="V1420" s="80" t="str">
        <f t="shared" si="452"/>
        <v>'2026-03-11'</v>
      </c>
      <c r="W1420" s="80">
        <v>12</v>
      </c>
      <c r="X1420" s="80">
        <f t="shared" si="453"/>
        <v>12</v>
      </c>
      <c r="Y1420" s="3" t="s">
        <v>6895</v>
      </c>
      <c r="Z1420" s="124">
        <f>IFERROR(IF(Y1420="","null",VLOOKUP(Y1420,Marcas!$A$2:$C$2024,2,0)),"")</f>
        <v>408</v>
      </c>
      <c r="AA1420" s="3" t="s">
        <v>6896</v>
      </c>
      <c r="AB1420" s="3">
        <f>IFERROR(IF(AA1420="","",IF(AA1420="EMPORIO LEGAL",1,VLOOKUP(AA1420,Clientes!$A$2:$B$1190,2,0))),"")</f>
        <v>284</v>
      </c>
      <c r="AC1420" s="3">
        <f>IFERROR(IF(Tabla1[[#This Row],[id_control]]="null","",VLOOKUP(CONCATENATE(Tabla1[[#This Row],[CLIENTE]],"-",Tabla1[[#This Row],[id_control]]),Hoja1!$C$2:$D$1994,2,0)),"")</f>
        <v>1420</v>
      </c>
      <c r="AD1420" s="3" t="s">
        <v>6897</v>
      </c>
      <c r="AE1420" s="3"/>
      <c r="AF1420" s="3"/>
      <c r="AG1420" s="3"/>
      <c r="AH1420" s="3"/>
      <c r="AI1420" s="3"/>
      <c r="AJ1420" s="3"/>
      <c r="AK1420" s="3"/>
      <c r="AL1420" s="3" t="s">
        <v>6898</v>
      </c>
      <c r="AM1420" s="8"/>
      <c r="AN1420" s="8"/>
      <c r="AO1420" s="8"/>
      <c r="AP1420" s="8"/>
      <c r="AQ1420" s="8"/>
      <c r="AR1420" s="8"/>
      <c r="AS1420" s="8"/>
      <c r="AT1420" s="8"/>
      <c r="AU1420" s="8"/>
      <c r="AV1420" s="13" t="s">
        <v>6899</v>
      </c>
      <c r="AW1420" s="8"/>
      <c r="AX1420" s="8"/>
      <c r="AY1420" s="8"/>
      <c r="AZ1420" s="8"/>
      <c r="BA1420" s="8"/>
      <c r="BB1420" s="8"/>
      <c r="BC1420" s="8"/>
      <c r="BD1420" s="8" t="s">
        <v>6898</v>
      </c>
      <c r="BE1420" s="8">
        <v>1419</v>
      </c>
      <c r="BF1420" s="6" t="str">
        <f t="shared" si="454"/>
        <v>insert into bitacoras_estatus (numero_expediente, numero_registro, representante, fecha_inicio, fecha_vencimiento, id_cliente, id_admin, id_bitacoras_estatus, id_estatus, id_clase, id_marca, created_at, updated_at) values('1725015','1643068','GUADALUPE TERAN ORTEGA','2016-03-11','2026-03-11','284','2','1','1',12,408,'2016-03-11 00:00:00','2016-03-11 00:00:00');</v>
      </c>
      <c r="BG1420" s="6" t="str">
        <f t="shared" si="455"/>
        <v>insert into servicios_comentarios (comentario, id_admin, id_estatus, created_at, updated_at) values('CLASE 12 TITULO RECIBIDO 06/07/16',1,1419,'2016-03-11 00:00:00','2016-03-11 00:00:00');</v>
      </c>
      <c r="BH1420" s="6" t="str">
        <f t="shared" si="456"/>
        <v>insert into servicios_comentarios (comentario, id_admin, id_estatus, created_at, updated_at) values('6141424387 4394030',1,1419,'2016-03-11 00:00:00','2016-03-11 00:00:00');</v>
      </c>
      <c r="BI1420" s="137" t="str">
        <f t="shared" si="457"/>
        <v>update bitacoras_estatus set comprobacion_uso = 1, id_estatus=10 where id=1419;</v>
      </c>
      <c r="BJ1420" s="137" t="str">
        <f t="shared" si="458"/>
        <v>update bitacoras_estatus set numero_expediente = '1725015', numero_registro = '1643068', id_estatus = 10, fecha_inicio = '2016-03-11', fecha_vencimiento ='2026-03-11', created_at ='2016-03-11 00:00:00', updated_at ='2016-03-11 00:00:00', id_clase=12, id_marca=408, id_cliente=284, vigencia = 1 where id =1419;</v>
      </c>
      <c r="BK1420" s="137" t="str">
        <f t="shared" si="459"/>
        <v>update bitacoras_estatus set id_estatus = 10 where id =1419;</v>
      </c>
    </row>
    <row r="1421" spans="1:63">
      <c r="A1421" s="3">
        <v>1725014</v>
      </c>
      <c r="B1421" s="6">
        <v>1643067</v>
      </c>
      <c r="C1421" s="6">
        <f>IF(Tabla1[[#This Row],[No. REG.]]="","",1)</f>
        <v>1</v>
      </c>
      <c r="D1421" s="3" t="s">
        <v>46</v>
      </c>
      <c r="E1421" s="3">
        <f>IF(Tabla1[[#This Row],[STATUS]]="","",VLOOKUP(D1421,Estatus!$A$2:$B$13,2,0))</f>
        <v>10</v>
      </c>
      <c r="F1421" s="3">
        <f>IF(Tabla1[[#This Row],[STATUS]]="","",VLOOKUP(D1421,Estatus!$A$2:$I$12,9,0))</f>
        <v>1</v>
      </c>
      <c r="G1421" s="12" t="s">
        <v>6900</v>
      </c>
      <c r="H1421" s="7">
        <v>42440</v>
      </c>
      <c r="I1421" s="80">
        <f t="shared" si="440"/>
        <v>2016</v>
      </c>
      <c r="J1421" s="80">
        <f t="shared" si="441"/>
        <v>3</v>
      </c>
      <c r="K1421" s="80">
        <f t="shared" si="442"/>
        <v>11</v>
      </c>
      <c r="L1421" s="80" t="str">
        <f t="shared" si="443"/>
        <v>03</v>
      </c>
      <c r="M1421" s="80">
        <f t="shared" si="444"/>
        <v>11</v>
      </c>
      <c r="N1421" s="80" t="str">
        <f t="shared" si="445"/>
        <v>'2016-03-11'</v>
      </c>
      <c r="O1421" s="80" t="str">
        <f t="shared" si="446"/>
        <v>'2016-03-11 00:00:00'</v>
      </c>
      <c r="P1421" s="7">
        <v>46092</v>
      </c>
      <c r="Q1421" s="80">
        <f t="shared" si="447"/>
        <v>2026</v>
      </c>
      <c r="R1421" s="80">
        <f t="shared" si="448"/>
        <v>3</v>
      </c>
      <c r="S1421" s="80">
        <f t="shared" si="449"/>
        <v>11</v>
      </c>
      <c r="T1421" s="80" t="str">
        <f t="shared" si="450"/>
        <v>03</v>
      </c>
      <c r="U1421" s="80">
        <f t="shared" si="451"/>
        <v>11</v>
      </c>
      <c r="V1421" s="80" t="str">
        <f t="shared" si="452"/>
        <v>'2026-03-11'</v>
      </c>
      <c r="W1421" s="80">
        <v>37</v>
      </c>
      <c r="X1421" s="80">
        <f t="shared" si="453"/>
        <v>37</v>
      </c>
      <c r="Y1421" s="3" t="s">
        <v>6901</v>
      </c>
      <c r="Z1421" s="124">
        <f>IFERROR(IF(Y1421="","null",VLOOKUP(Y1421,Marcas!$A$2:$C$2024,2,0)),"")</f>
        <v>411</v>
      </c>
      <c r="AA1421" s="3" t="s">
        <v>6896</v>
      </c>
      <c r="AB1421" s="3">
        <f>IFERROR(IF(AA1421="","",IF(AA1421="EMPORIO LEGAL",1,VLOOKUP(AA1421,Clientes!$A$2:$B$1190,2,0))),"")</f>
        <v>284</v>
      </c>
      <c r="AC1421" s="3">
        <f>IFERROR(IF(Tabla1[[#This Row],[id_control]]="null","",VLOOKUP(CONCATENATE(Tabla1[[#This Row],[CLIENTE]],"-",Tabla1[[#This Row],[id_control]]),Hoja1!$C$2:$D$1994,2,0)),"")</f>
        <v>1421</v>
      </c>
      <c r="AD1421" s="3" t="s">
        <v>6897</v>
      </c>
      <c r="AE1421" s="3"/>
      <c r="AF1421" s="3"/>
      <c r="AG1421" s="3"/>
      <c r="AH1421" s="3"/>
      <c r="AI1421" s="3"/>
      <c r="AJ1421" s="3"/>
      <c r="AK1421" s="3"/>
      <c r="AL1421" s="3" t="s">
        <v>6902</v>
      </c>
      <c r="AM1421" s="8"/>
      <c r="AN1421" s="8"/>
      <c r="AO1421" s="8"/>
      <c r="AP1421" s="8"/>
      <c r="AQ1421" s="8"/>
      <c r="AR1421" s="8"/>
      <c r="AS1421" s="8"/>
      <c r="AT1421" s="8"/>
      <c r="AU1421" s="8"/>
      <c r="AV1421" s="13" t="s">
        <v>6899</v>
      </c>
      <c r="AW1421" s="8"/>
      <c r="AX1421" s="8"/>
      <c r="AY1421" s="8"/>
      <c r="AZ1421" s="8"/>
      <c r="BA1421" s="8"/>
      <c r="BB1421" s="8"/>
      <c r="BC1421" s="8"/>
      <c r="BD1421" s="8" t="s">
        <v>6902</v>
      </c>
      <c r="BE1421" s="8">
        <v>1420</v>
      </c>
      <c r="BF1421" s="6" t="str">
        <f t="shared" si="454"/>
        <v>insert into bitacoras_estatus (numero_expediente, numero_registro, representante, fecha_inicio, fecha_vencimiento, id_cliente, id_admin, id_bitacoras_estatus, id_estatus, id_clase, id_marca, created_at, updated_at) values('1725014','1643067','GUADALUPE TERAN ORTEGA','2016-03-11','2026-03-11','284','2','1','1',37,411,'2016-03-11 00:00:00','2016-03-11 00:00:00');</v>
      </c>
      <c r="BG1421" s="6" t="str">
        <f t="shared" si="455"/>
        <v>insert into servicios_comentarios (comentario, id_admin, id_estatus, created_at, updated_at) values('CLASE 37 TITULO RECIBIDO 06/07/16',1,1420,'2016-03-11 00:00:00','2016-03-11 00:00:00');</v>
      </c>
      <c r="BH1421" s="6" t="str">
        <f t="shared" si="456"/>
        <v>insert into servicios_comentarios (comentario, id_admin, id_estatus, created_at, updated_at) values('6141424384 4394030',1,1420,'2016-03-11 00:00:00','2016-03-11 00:00:00');</v>
      </c>
      <c r="BI1421" s="137" t="str">
        <f t="shared" si="457"/>
        <v>update bitacoras_estatus set comprobacion_uso = 1, id_estatus=10 where id=1420;</v>
      </c>
      <c r="BJ1421" s="137" t="str">
        <f t="shared" si="458"/>
        <v>update bitacoras_estatus set numero_expediente = '1725014', numero_registro = '1643067', id_estatus = 10, fecha_inicio = '2016-03-11', fecha_vencimiento ='2026-03-11', created_at ='2016-03-11 00:00:00', updated_at ='2016-03-11 00:00:00', id_clase=37, id_marca=411, id_cliente=284, vigencia = 1 where id =1420;</v>
      </c>
      <c r="BK1421" s="137" t="str">
        <f t="shared" si="459"/>
        <v>update bitacoras_estatus set id_estatus = 10 where id =1420;</v>
      </c>
    </row>
    <row r="1422" spans="1:63">
      <c r="A1422" s="3">
        <v>1725044</v>
      </c>
      <c r="B1422" s="3">
        <v>1643072</v>
      </c>
      <c r="C1422" s="3">
        <f>IF(Tabla1[[#This Row],[No. REG.]]="","",1)</f>
        <v>1</v>
      </c>
      <c r="D1422" s="3" t="s">
        <v>46</v>
      </c>
      <c r="E1422" s="3">
        <f>IF(Tabla1[[#This Row],[STATUS]]="","",VLOOKUP(D1422,Estatus!$A$2:$B$13,2,0))</f>
        <v>10</v>
      </c>
      <c r="F1422" s="3">
        <f>IF(Tabla1[[#This Row],[STATUS]]="","",VLOOKUP(D1422,Estatus!$A$2:$I$12,9,0))</f>
        <v>1</v>
      </c>
      <c r="G1422" s="12" t="s">
        <v>6903</v>
      </c>
      <c r="H1422" s="7">
        <v>42440</v>
      </c>
      <c r="I1422" s="80">
        <f t="shared" si="440"/>
        <v>2016</v>
      </c>
      <c r="J1422" s="80">
        <f t="shared" si="441"/>
        <v>3</v>
      </c>
      <c r="K1422" s="80">
        <f t="shared" si="442"/>
        <v>11</v>
      </c>
      <c r="L1422" s="80" t="str">
        <f t="shared" si="443"/>
        <v>03</v>
      </c>
      <c r="M1422" s="80">
        <f t="shared" si="444"/>
        <v>11</v>
      </c>
      <c r="N1422" s="80" t="str">
        <f t="shared" si="445"/>
        <v>'2016-03-11'</v>
      </c>
      <c r="O1422" s="80" t="str">
        <f t="shared" si="446"/>
        <v>'2016-03-11 00:00:00'</v>
      </c>
      <c r="P1422" s="7">
        <v>46092</v>
      </c>
      <c r="Q1422" s="80">
        <f t="shared" si="447"/>
        <v>2026</v>
      </c>
      <c r="R1422" s="80">
        <f t="shared" si="448"/>
        <v>3</v>
      </c>
      <c r="S1422" s="80">
        <f t="shared" si="449"/>
        <v>11</v>
      </c>
      <c r="T1422" s="80" t="str">
        <f t="shared" si="450"/>
        <v>03</v>
      </c>
      <c r="U1422" s="80">
        <f t="shared" si="451"/>
        <v>11</v>
      </c>
      <c r="V1422" s="80" t="str">
        <f t="shared" si="452"/>
        <v>'2026-03-11'</v>
      </c>
      <c r="W1422" s="80">
        <v>35</v>
      </c>
      <c r="X1422" s="80">
        <f t="shared" si="453"/>
        <v>35</v>
      </c>
      <c r="Y1422" s="3" t="s">
        <v>6901</v>
      </c>
      <c r="Z1422" s="124">
        <f>IFERROR(IF(Y1422="","null",VLOOKUP(Y1422,Marcas!$A$2:$C$2024,2,0)),"")</f>
        <v>411</v>
      </c>
      <c r="AA1422" s="3" t="s">
        <v>6896</v>
      </c>
      <c r="AB1422" s="3">
        <f>IFERROR(IF(AA1422="","",IF(AA1422="EMPORIO LEGAL",1,VLOOKUP(AA1422,Clientes!$A$2:$B$1190,2,0))),"")</f>
        <v>284</v>
      </c>
      <c r="AC1422" s="3">
        <f>IFERROR(IF(Tabla1[[#This Row],[id_control]]="null","",VLOOKUP(CONCATENATE(Tabla1[[#This Row],[CLIENTE]],"-",Tabla1[[#This Row],[id_control]]),Hoja1!$C$2:$D$1994,2,0)),"")</f>
        <v>1421</v>
      </c>
      <c r="AD1422" s="3" t="s">
        <v>6897</v>
      </c>
      <c r="AE1422" s="3"/>
      <c r="AF1422" s="3"/>
      <c r="AG1422" s="3"/>
      <c r="AH1422" s="3"/>
      <c r="AI1422" s="3"/>
      <c r="AJ1422" s="3"/>
      <c r="AK1422" s="3"/>
      <c r="AL1422" s="3" t="s">
        <v>6904</v>
      </c>
      <c r="AM1422" s="8"/>
      <c r="AN1422" s="8"/>
      <c r="AO1422" s="8"/>
      <c r="AP1422" s="8"/>
      <c r="AQ1422" s="8"/>
      <c r="AR1422" s="8"/>
      <c r="AS1422" s="8"/>
      <c r="AT1422" s="8"/>
      <c r="AU1422" s="8"/>
      <c r="AV1422" s="13" t="s">
        <v>6899</v>
      </c>
      <c r="AW1422" s="8"/>
      <c r="AX1422" s="8"/>
      <c r="AY1422" s="8"/>
      <c r="AZ1422" s="8"/>
      <c r="BA1422" s="8"/>
      <c r="BB1422" s="8"/>
      <c r="BC1422" s="8"/>
      <c r="BD1422" s="8" t="s">
        <v>6904</v>
      </c>
      <c r="BE1422" s="8">
        <v>1421</v>
      </c>
      <c r="BF1422" s="6" t="str">
        <f t="shared" si="454"/>
        <v>insert into bitacoras_estatus (numero_expediente, numero_registro, representante, fecha_inicio, fecha_vencimiento, id_cliente, id_admin, id_bitacoras_estatus, id_estatus, id_clase, id_marca, created_at, updated_at) values('1725044','1643072','GUADALUPE TERAN ORTEGA','2016-03-11','2026-03-11','284','2','1','1',35,411,'2016-03-11 00:00:00','2016-03-11 00:00:00');</v>
      </c>
      <c r="BG1422" s="6" t="str">
        <f t="shared" si="455"/>
        <v>insert into servicios_comentarios (comentario, id_admin, id_estatus, created_at, updated_at) values('CLASE 35 TITULO RECIBIDO 06/07/16',1,1421,'2016-03-11 00:00:00','2016-03-11 00:00:00');</v>
      </c>
      <c r="BH1422" s="6" t="str">
        <f t="shared" si="456"/>
        <v>insert into servicios_comentarios (comentario, id_admin, id_estatus, created_at, updated_at) values('6141424385 4394030',1,1421,'2016-03-11 00:00:00','2016-03-11 00:00:00');</v>
      </c>
      <c r="BI1422" s="137" t="str">
        <f t="shared" si="457"/>
        <v>update bitacoras_estatus set comprobacion_uso = 1, id_estatus=10 where id=1421;</v>
      </c>
      <c r="BJ1422" s="137" t="str">
        <f t="shared" si="458"/>
        <v>update bitacoras_estatus set numero_expediente = '1725044', numero_registro = '1643072', id_estatus = 10, fecha_inicio = '2016-03-11', fecha_vencimiento ='2026-03-11', created_at ='2016-03-11 00:00:00', updated_at ='2016-03-11 00:00:00', id_clase=35, id_marca=411, id_cliente=284, vigencia = 1 where id =1421;</v>
      </c>
      <c r="BK1422" s="137" t="str">
        <f t="shared" si="459"/>
        <v>update bitacoras_estatus set id_estatus = 10 where id =1421;</v>
      </c>
    </row>
    <row r="1423" spans="1:63" ht="40">
      <c r="A1423" s="3">
        <v>1725013</v>
      </c>
      <c r="B1423" s="3">
        <v>1718673</v>
      </c>
      <c r="C1423" s="3">
        <f>IF(Tabla1[[#This Row],[No. REG.]]="","",1)</f>
        <v>1</v>
      </c>
      <c r="D1423" s="3" t="s">
        <v>46</v>
      </c>
      <c r="E1423" s="3">
        <f>IF(Tabla1[[#This Row],[STATUS]]="","",VLOOKUP(D1423,Estatus!$A$2:$B$13,2,0))</f>
        <v>10</v>
      </c>
      <c r="F1423" s="3">
        <f>IF(Tabla1[[#This Row],[STATUS]]="","",VLOOKUP(D1423,Estatus!$A$2:$I$12,9,0))</f>
        <v>1</v>
      </c>
      <c r="G1423" s="12" t="s">
        <v>6905</v>
      </c>
      <c r="H1423" s="7">
        <v>42440</v>
      </c>
      <c r="I1423" s="80">
        <f t="shared" si="440"/>
        <v>2016</v>
      </c>
      <c r="J1423" s="80">
        <f t="shared" si="441"/>
        <v>3</v>
      </c>
      <c r="K1423" s="80">
        <f t="shared" si="442"/>
        <v>11</v>
      </c>
      <c r="L1423" s="80" t="str">
        <f t="shared" si="443"/>
        <v>03</v>
      </c>
      <c r="M1423" s="80">
        <f t="shared" si="444"/>
        <v>11</v>
      </c>
      <c r="N1423" s="80" t="str">
        <f t="shared" si="445"/>
        <v>'2016-03-11'</v>
      </c>
      <c r="O1423" s="80" t="str">
        <f t="shared" si="446"/>
        <v>'2016-03-11 00:00:00'</v>
      </c>
      <c r="P1423" s="7">
        <v>46092</v>
      </c>
      <c r="Q1423" s="80">
        <f t="shared" si="447"/>
        <v>2026</v>
      </c>
      <c r="R1423" s="80">
        <f t="shared" si="448"/>
        <v>3</v>
      </c>
      <c r="S1423" s="80">
        <f t="shared" si="449"/>
        <v>11</v>
      </c>
      <c r="T1423" s="80" t="str">
        <f t="shared" si="450"/>
        <v>03</v>
      </c>
      <c r="U1423" s="80">
        <f t="shared" si="451"/>
        <v>11</v>
      </c>
      <c r="V1423" s="80" t="str">
        <f t="shared" si="452"/>
        <v>'2026-03-11'</v>
      </c>
      <c r="W1423" s="80">
        <v>12</v>
      </c>
      <c r="X1423" s="80">
        <f t="shared" si="453"/>
        <v>12</v>
      </c>
      <c r="Y1423" s="3" t="s">
        <v>6901</v>
      </c>
      <c r="Z1423" s="124">
        <f>IFERROR(IF(Y1423="","null",VLOOKUP(Y1423,Marcas!$A$2:$C$2024,2,0)),"")</f>
        <v>411</v>
      </c>
      <c r="AA1423" s="3" t="s">
        <v>6896</v>
      </c>
      <c r="AB1423" s="3">
        <f>IFERROR(IF(AA1423="","",IF(AA1423="EMPORIO LEGAL",1,VLOOKUP(AA1423,Clientes!$A$2:$B$1190,2,0))),"")</f>
        <v>284</v>
      </c>
      <c r="AC1423" s="3">
        <f>IFERROR(IF(Tabla1[[#This Row],[id_control]]="null","",VLOOKUP(CONCATENATE(Tabla1[[#This Row],[CLIENTE]],"-",Tabla1[[#This Row],[id_control]]),Hoja1!$C$2:$D$1994,2,0)),"")</f>
        <v>1421</v>
      </c>
      <c r="AD1423" s="3" t="s">
        <v>6897</v>
      </c>
      <c r="AE1423" s="3"/>
      <c r="AF1423" s="3"/>
      <c r="AG1423" s="3"/>
      <c r="AH1423" s="3"/>
      <c r="AI1423" s="3"/>
      <c r="AJ1423" s="3"/>
      <c r="AK1423" s="3"/>
      <c r="AL1423" s="3" t="s">
        <v>6906</v>
      </c>
      <c r="AM1423" s="8"/>
      <c r="AN1423" s="8"/>
      <c r="AO1423" s="8"/>
      <c r="AP1423" s="8"/>
      <c r="AQ1423" s="8"/>
      <c r="AR1423" s="8"/>
      <c r="AS1423" s="8"/>
      <c r="AT1423" s="8"/>
      <c r="AU1423" s="8"/>
      <c r="AV1423" s="13" t="s">
        <v>6899</v>
      </c>
      <c r="AW1423" s="8"/>
      <c r="AX1423" s="8"/>
      <c r="AY1423" s="8"/>
      <c r="AZ1423" s="8"/>
      <c r="BA1423" s="8"/>
      <c r="BB1423" s="8"/>
      <c r="BC1423" s="8"/>
      <c r="BD1423" s="8" t="s">
        <v>6906</v>
      </c>
      <c r="BE1423" s="8">
        <v>1422</v>
      </c>
      <c r="BF1423" s="6" t="str">
        <f t="shared" si="454"/>
        <v>insert into bitacoras_estatus (numero_expediente, numero_registro, representante, fecha_inicio, fecha_vencimiento, id_cliente, id_admin, id_bitacoras_estatus, id_estatus, id_clase, id_marca, created_at, updated_at) values('1725013','1718673','GUADALUPE TERAN ORTEGA','2016-03-11','2026-03-11','284','2','1','1',12,411,'2016-03-11 00:00:00','2016-03-11 00:00:00');</v>
      </c>
      <c r="BG1423" s="6" t="str">
        <f t="shared" si="455"/>
        <v>insert into servicios_comentarios (comentario, id_admin, id_estatus, created_at, updated_at) values('CLASE 12 REQUICITOS RECIBIDOS 15/8/16 contest. requisitos 26-Sept-16. EL 23 DE MZO 2017 LLEGO TITULO',1,1422,'2016-03-11 00:00:00','2016-03-11 00:00:00');</v>
      </c>
      <c r="BH1423" s="6" t="str">
        <f t="shared" si="456"/>
        <v>insert into servicios_comentarios (comentario, id_admin, id_estatus, created_at, updated_at) values('6141424386 4394030',1,1422,'2016-03-11 00:00:00','2016-03-11 00:00:00');</v>
      </c>
      <c r="BI1423" s="137" t="str">
        <f t="shared" si="457"/>
        <v>update bitacoras_estatus set comprobacion_uso = 1, id_estatus=10 where id=1422;</v>
      </c>
      <c r="BJ1423" s="137" t="str">
        <f t="shared" si="458"/>
        <v>update bitacoras_estatus set numero_expediente = '1725013', numero_registro = '1718673', id_estatus = 10, fecha_inicio = '2016-03-11', fecha_vencimiento ='2026-03-11', created_at ='2016-03-11 00:00:00', updated_at ='2016-03-11 00:00:00', id_clase=12, id_marca=411, id_cliente=284, vigencia = 1 where id =1422;</v>
      </c>
      <c r="BK1423" s="137" t="str">
        <f t="shared" si="459"/>
        <v>update bitacoras_estatus set id_estatus = 10 where id =1422;</v>
      </c>
    </row>
    <row r="1424" spans="1:63" ht="27">
      <c r="A1424" s="41">
        <v>1725068</v>
      </c>
      <c r="B1424" s="3">
        <v>1643074</v>
      </c>
      <c r="C1424" s="3">
        <f>IF(Tabla1[[#This Row],[No. REG.]]="","",1)</f>
        <v>1</v>
      </c>
      <c r="D1424" s="3" t="s">
        <v>46</v>
      </c>
      <c r="E1424" s="3">
        <f>IF(Tabla1[[#This Row],[STATUS]]="","",VLOOKUP(D1424,Estatus!$A$2:$B$13,2,0))</f>
        <v>10</v>
      </c>
      <c r="F1424" s="3">
        <f>IF(Tabla1[[#This Row],[STATUS]]="","",VLOOKUP(D1424,Estatus!$A$2:$I$12,9,0))</f>
        <v>1</v>
      </c>
      <c r="G1424" s="12" t="s">
        <v>6907</v>
      </c>
      <c r="H1424" s="7">
        <v>42440</v>
      </c>
      <c r="I1424" s="80">
        <f t="shared" si="440"/>
        <v>2016</v>
      </c>
      <c r="J1424" s="80">
        <f t="shared" si="441"/>
        <v>3</v>
      </c>
      <c r="K1424" s="80">
        <f t="shared" si="442"/>
        <v>11</v>
      </c>
      <c r="L1424" s="80" t="str">
        <f t="shared" si="443"/>
        <v>03</v>
      </c>
      <c r="M1424" s="80">
        <f t="shared" si="444"/>
        <v>11</v>
      </c>
      <c r="N1424" s="80" t="str">
        <f t="shared" si="445"/>
        <v>'2016-03-11'</v>
      </c>
      <c r="O1424" s="80" t="str">
        <f t="shared" si="446"/>
        <v>'2016-03-11 00:00:00'</v>
      </c>
      <c r="P1424" s="7">
        <v>46092</v>
      </c>
      <c r="Q1424" s="80">
        <f t="shared" si="447"/>
        <v>2026</v>
      </c>
      <c r="R1424" s="80">
        <f t="shared" si="448"/>
        <v>3</v>
      </c>
      <c r="S1424" s="80">
        <f t="shared" si="449"/>
        <v>11</v>
      </c>
      <c r="T1424" s="80" t="str">
        <f t="shared" si="450"/>
        <v>03</v>
      </c>
      <c r="U1424" s="80">
        <f t="shared" si="451"/>
        <v>11</v>
      </c>
      <c r="V1424" s="80" t="str">
        <f t="shared" si="452"/>
        <v>'2026-03-11'</v>
      </c>
      <c r="W1424" s="80">
        <v>38</v>
      </c>
      <c r="X1424" s="80">
        <f t="shared" si="453"/>
        <v>38</v>
      </c>
      <c r="Y1424" s="12" t="s">
        <v>3880</v>
      </c>
      <c r="Z1424" s="125">
        <f>IFERROR(IF(Y1424="","null",VLOOKUP(Y1424,Marcas!$A$2:$C$2024,2,0)),"")</f>
        <v>575</v>
      </c>
      <c r="AA1424" s="12" t="s">
        <v>3880</v>
      </c>
      <c r="AB1424" s="3">
        <f>IFERROR(IF(AA1424="","",IF(AA1424="EMPORIO LEGAL",1,VLOOKUP(AA1424,Clientes!$A$2:$B$1190,2,0))),"")</f>
        <v>398</v>
      </c>
      <c r="AC1424" s="3">
        <f>IFERROR(IF(Tabla1[[#This Row],[id_control]]="null","",VLOOKUP(CONCATENATE(Tabla1[[#This Row],[CLIENTE]],"-",Tabla1[[#This Row],[id_control]]),Hoja1!$C$2:$D$1994,2,0)),"")</f>
        <v>1424</v>
      </c>
      <c r="AD1424" s="3" t="s">
        <v>6908</v>
      </c>
      <c r="AE1424" s="3"/>
      <c r="AF1424" s="3"/>
      <c r="AG1424" s="3"/>
      <c r="AH1424" s="3"/>
      <c r="AI1424" s="3"/>
      <c r="AJ1424" s="3"/>
      <c r="AK1424" s="3"/>
      <c r="AL1424" s="3">
        <v>6141788843</v>
      </c>
      <c r="AM1424" s="8"/>
      <c r="AN1424" s="8"/>
      <c r="AO1424" s="8"/>
      <c r="AP1424" s="8"/>
      <c r="AQ1424" s="8"/>
      <c r="AR1424" s="8"/>
      <c r="AS1424" s="8"/>
      <c r="AT1424" s="8"/>
      <c r="AU1424" s="8"/>
      <c r="AV1424" s="8" t="s">
        <v>6909</v>
      </c>
      <c r="AW1424" s="8"/>
      <c r="AX1424" s="8"/>
      <c r="AY1424" s="8"/>
      <c r="AZ1424" s="8"/>
      <c r="BA1424" s="8"/>
      <c r="BB1424" s="8"/>
      <c r="BC1424" s="8"/>
      <c r="BD1424" s="8">
        <v>6141788843</v>
      </c>
      <c r="BE1424" s="8">
        <v>1423</v>
      </c>
      <c r="BF1424" s="6" t="str">
        <f t="shared" si="454"/>
        <v>insert into bitacoras_estatus (numero_expediente, numero_registro, representante, fecha_inicio, fecha_vencimiento, id_cliente, id_admin, id_bitacoras_estatus, id_estatus, id_clase, id_marca, created_at, updated_at) values('1725068','1643074','ARMANDO MONTILLA','2016-03-11','2026-03-11','398','2','1','1',38,575,'2016-03-11 00:00:00','2016-03-11 00:00:00');</v>
      </c>
      <c r="BG1424" s="6" t="str">
        <f t="shared" si="455"/>
        <v>insert into servicios_comentarios (comentario, id_admin, id_estatus, created_at, updated_at) values('CLASE 38 TITULO RECIBIDO 06/07/16 TITULO ENTREGADO 22/7/2016',1,1423,'2016-03-11 00:00:00','2016-03-11 00:00:00');</v>
      </c>
      <c r="BH1424" s="6" t="str">
        <f t="shared" si="456"/>
        <v>insert into servicios_comentarios (comentario, id_admin, id_estatus, created_at, updated_at) values('6141788843',1,1423,'2016-03-11 00:00:00','2016-03-11 00:00:00');</v>
      </c>
      <c r="BI1424" s="137" t="str">
        <f t="shared" si="457"/>
        <v>update bitacoras_estatus set comprobacion_uso = 1, id_estatus=10 where id=1423;</v>
      </c>
      <c r="BJ1424" s="137" t="str">
        <f t="shared" si="458"/>
        <v>update bitacoras_estatus set numero_expediente = '1725068', numero_registro = '1643074', id_estatus = 10, fecha_inicio = '2016-03-11', fecha_vencimiento ='2026-03-11', created_at ='2016-03-11 00:00:00', updated_at ='2016-03-11 00:00:00', id_clase=38, id_marca=575, id_cliente=398, vigencia = 1 where id =1423;</v>
      </c>
      <c r="BK1424" s="137" t="str">
        <f t="shared" si="459"/>
        <v>update bitacoras_estatus set id_estatus = 10 where id =1423;</v>
      </c>
    </row>
    <row r="1425" spans="1:63" ht="53">
      <c r="A1425" s="3">
        <v>1725052</v>
      </c>
      <c r="B1425" s="6"/>
      <c r="C1425" s="6" t="str">
        <f>IF(Tabla1[[#This Row],[No. REG.]]="","",1)</f>
        <v/>
      </c>
      <c r="D1425" s="3" t="s">
        <v>492</v>
      </c>
      <c r="E1425" s="3">
        <f>IF(Tabla1[[#This Row],[STATUS]]="","",VLOOKUP(D1425,Estatus!$A$2:$B$13,2,0))</f>
        <v>1</v>
      </c>
      <c r="F1425" s="3">
        <f>IF(Tabla1[[#This Row],[STATUS]]="","",VLOOKUP(D1425,Estatus!$A$2:$I$12,9,0))</f>
        <v>0</v>
      </c>
      <c r="G1425" s="12" t="s">
        <v>6910</v>
      </c>
      <c r="H1425" s="7">
        <v>42440</v>
      </c>
      <c r="I1425" s="80">
        <f t="shared" si="440"/>
        <v>2016</v>
      </c>
      <c r="J1425" s="80">
        <f t="shared" si="441"/>
        <v>3</v>
      </c>
      <c r="K1425" s="80">
        <f t="shared" si="442"/>
        <v>11</v>
      </c>
      <c r="L1425" s="80" t="str">
        <f t="shared" si="443"/>
        <v>03</v>
      </c>
      <c r="M1425" s="80">
        <f t="shared" si="444"/>
        <v>11</v>
      </c>
      <c r="N1425" s="80" t="str">
        <f t="shared" si="445"/>
        <v>'2016-03-11'</v>
      </c>
      <c r="O1425" s="80" t="str">
        <f t="shared" si="446"/>
        <v>'2016-03-11 00:00:00'</v>
      </c>
      <c r="P1425" s="7">
        <v>46092</v>
      </c>
      <c r="Q1425" s="80">
        <f t="shared" si="447"/>
        <v>2026</v>
      </c>
      <c r="R1425" s="80">
        <f t="shared" si="448"/>
        <v>3</v>
      </c>
      <c r="S1425" s="80">
        <f t="shared" si="449"/>
        <v>11</v>
      </c>
      <c r="T1425" s="80" t="str">
        <f t="shared" si="450"/>
        <v>03</v>
      </c>
      <c r="U1425" s="80">
        <f t="shared" si="451"/>
        <v>11</v>
      </c>
      <c r="V1425" s="80" t="str">
        <f t="shared" si="452"/>
        <v>'2026-03-11'</v>
      </c>
      <c r="W1425" s="80">
        <v>36</v>
      </c>
      <c r="X1425" s="80">
        <f t="shared" si="453"/>
        <v>36</v>
      </c>
      <c r="Y1425" s="3" t="s">
        <v>6911</v>
      </c>
      <c r="Z1425" s="124">
        <f>IFERROR(IF(Y1425="","null",VLOOKUP(Y1425,Marcas!$A$2:$C$2024,2,0)),"")</f>
        <v>636</v>
      </c>
      <c r="AA1425" s="3" t="s">
        <v>6912</v>
      </c>
      <c r="AB1425" s="3">
        <f>IFERROR(IF(AA1425="","",IF(AA1425="EMPORIO LEGAL",1,VLOOKUP(AA1425,Clientes!$A$2:$B$1190,2,0))),"")</f>
        <v>253</v>
      </c>
      <c r="AC1425" s="3">
        <f>IFERROR(IF(Tabla1[[#This Row],[id_control]]="null","",VLOOKUP(CONCATENATE(Tabla1[[#This Row],[CLIENTE]],"-",Tabla1[[#This Row],[id_control]]),Hoja1!$C$2:$D$1994,2,0)),"")</f>
        <v>1425</v>
      </c>
      <c r="AD1425" s="3" t="s">
        <v>6913</v>
      </c>
      <c r="AE1425" s="3"/>
      <c r="AF1425" s="3"/>
      <c r="AG1425" s="3"/>
      <c r="AH1425" s="3"/>
      <c r="AI1425" s="3"/>
      <c r="AJ1425" s="3"/>
      <c r="AK1425" s="3"/>
      <c r="AL1425" s="3" t="s">
        <v>6914</v>
      </c>
      <c r="AM1425" s="8"/>
      <c r="AN1425" s="8"/>
      <c r="AO1425" s="8"/>
      <c r="AP1425" s="8"/>
      <c r="AQ1425" s="8"/>
      <c r="AR1425" s="8"/>
      <c r="AS1425" s="8"/>
      <c r="AT1425" s="8"/>
      <c r="AU1425" s="8"/>
      <c r="AV1425" s="8" t="s">
        <v>6915</v>
      </c>
      <c r="AW1425" s="8"/>
      <c r="AX1425" s="8"/>
      <c r="AY1425" s="8"/>
      <c r="AZ1425" s="8"/>
      <c r="BA1425" s="8"/>
      <c r="BB1425" s="8"/>
      <c r="BC1425" s="8"/>
      <c r="BD1425" s="8" t="s">
        <v>6914</v>
      </c>
      <c r="BE1425" s="8">
        <v>1424</v>
      </c>
      <c r="BF1425" s="6" t="str">
        <f t="shared" si="454"/>
        <v>insert into bitacoras_estatus (numero_expediente, numero_registro, representante, fecha_inicio, fecha_vencimiento, id_cliente, id_admin, id_bitacoras_estatus, id_estatus, id_clase, id_marca, created_at, updated_at) values('1725052','','SAMUEL ABRAHAM CUELLAR','2016-03-11','2026-03-11','253','2','1','1',36,636,'2016-03-11 00:00:00','2016-03-11 00:00:00');</v>
      </c>
      <c r="BG1425" s="6" t="str">
        <f t="shared" si="455"/>
        <v>insert into servicios_comentarios (comentario, id_admin, id_estatus, created_at, updated_at) values('CLASE 36 REQUICITOS RECIBIDOS 01/08/16. EL 18 DE ABRIL 2018 LLEGARON REQUISITOS, CLIENTE Y SOCIO NO INTERESADOS EN CONTINUAR CON TRAMITE',1,1424,'2016-03-11 00:00:00','2016-03-11 00:00:00');</v>
      </c>
      <c r="BH1425" s="6" t="str">
        <f t="shared" si="456"/>
        <v>insert into servicios_comentarios (comentario, id_admin, id_estatus, created_at, updated_at) values('6141420218 4116092',1,1424,'2016-03-11 00:00:00','2016-03-11 00:00:00');</v>
      </c>
      <c r="BI1425" s="137" t="str">
        <f t="shared" si="457"/>
        <v>update bitacoras_estatus set comprobacion_uso = 1, id_estatus=1 where id=1424;</v>
      </c>
      <c r="BJ1425" s="137" t="str">
        <f t="shared" si="458"/>
        <v>update bitacoras_estatus set numero_expediente = '1725052', numero_registro = '', id_estatus = 1, fecha_inicio = '2016-03-11', fecha_vencimiento ='2026-03-11', created_at ='2016-03-11 00:00:00', updated_at ='2016-03-11 00:00:00', id_clase=36, id_marca=636, id_cliente=253, vigencia = 0 where id =1424;</v>
      </c>
      <c r="BK1425" s="137" t="str">
        <f t="shared" si="459"/>
        <v>update bitacoras_estatus set id_estatus = 1 where id =1424;</v>
      </c>
    </row>
    <row r="1426" spans="1:63" ht="53">
      <c r="A1426" s="3">
        <v>1725012</v>
      </c>
      <c r="B1426" s="6"/>
      <c r="C1426" s="6" t="str">
        <f>IF(Tabla1[[#This Row],[No. REG.]]="","",1)</f>
        <v/>
      </c>
      <c r="D1426" s="3" t="s">
        <v>34</v>
      </c>
      <c r="E1426" s="3">
        <f>IF(Tabla1[[#This Row],[STATUS]]="","",VLOOKUP(D1426,Estatus!$A$2:$B$13,2,0))</f>
        <v>5</v>
      </c>
      <c r="F1426" s="3">
        <f>IF(Tabla1[[#This Row],[STATUS]]="","",VLOOKUP(D1426,Estatus!$A$2:$I$12,9,0))</f>
        <v>0</v>
      </c>
      <c r="G1426" s="12" t="s">
        <v>6916</v>
      </c>
      <c r="H1426" s="7">
        <v>42440</v>
      </c>
      <c r="I1426" s="80">
        <f t="shared" si="440"/>
        <v>2016</v>
      </c>
      <c r="J1426" s="80">
        <f t="shared" si="441"/>
        <v>3</v>
      </c>
      <c r="K1426" s="80">
        <f t="shared" si="442"/>
        <v>11</v>
      </c>
      <c r="L1426" s="80" t="str">
        <f t="shared" si="443"/>
        <v>03</v>
      </c>
      <c r="M1426" s="80">
        <f t="shared" si="444"/>
        <v>11</v>
      </c>
      <c r="N1426" s="80" t="str">
        <f t="shared" si="445"/>
        <v>'2016-03-11'</v>
      </c>
      <c r="O1426" s="80" t="str">
        <f t="shared" si="446"/>
        <v>'2016-03-11 00:00:00'</v>
      </c>
      <c r="P1426" s="7">
        <v>46092</v>
      </c>
      <c r="Q1426" s="80">
        <f t="shared" si="447"/>
        <v>2026</v>
      </c>
      <c r="R1426" s="80">
        <f t="shared" si="448"/>
        <v>3</v>
      </c>
      <c r="S1426" s="80">
        <f t="shared" si="449"/>
        <v>11</v>
      </c>
      <c r="T1426" s="80" t="str">
        <f t="shared" si="450"/>
        <v>03</v>
      </c>
      <c r="U1426" s="80">
        <f t="shared" si="451"/>
        <v>11</v>
      </c>
      <c r="V1426" s="80" t="str">
        <f t="shared" si="452"/>
        <v>'2026-03-11'</v>
      </c>
      <c r="W1426" s="80">
        <v>30</v>
      </c>
      <c r="X1426" s="80">
        <f t="shared" si="453"/>
        <v>30</v>
      </c>
      <c r="Y1426" s="3" t="s">
        <v>6917</v>
      </c>
      <c r="Z1426" s="124">
        <f>IFERROR(IF(Y1426="","null",VLOOKUP(Y1426,Marcas!$A$2:$C$2024,2,0)),"")</f>
        <v>678</v>
      </c>
      <c r="AA1426" s="3" t="s">
        <v>6917</v>
      </c>
      <c r="AB1426" s="3">
        <f>IFERROR(IF(AA1426="","",IF(AA1426="EMPORIO LEGAL",1,VLOOKUP(AA1426,Clientes!$A$2:$B$1190,2,0))),"")</f>
        <v>488</v>
      </c>
      <c r="AC1426" s="3">
        <f>IFERROR(IF(Tabla1[[#This Row],[id_control]]="null","",VLOOKUP(CONCATENATE(Tabla1[[#This Row],[CLIENTE]],"-",Tabla1[[#This Row],[id_control]]),Hoja1!$C$2:$D$1994,2,0)),"")</f>
        <v>1426</v>
      </c>
      <c r="AD1426" s="3" t="s">
        <v>6824</v>
      </c>
      <c r="AE1426" s="3"/>
      <c r="AF1426" s="3"/>
      <c r="AG1426" s="3"/>
      <c r="AH1426" s="3"/>
      <c r="AI1426" s="3"/>
      <c r="AJ1426" s="3"/>
      <c r="AK1426" s="3"/>
      <c r="AL1426" s="3">
        <v>6144880781</v>
      </c>
      <c r="AM1426" s="8"/>
      <c r="AN1426" s="8"/>
      <c r="AO1426" s="8"/>
      <c r="AP1426" s="8"/>
      <c r="AQ1426" s="8"/>
      <c r="AR1426" s="8"/>
      <c r="AS1426" s="8"/>
      <c r="AT1426" s="8"/>
      <c r="AU1426" s="8"/>
      <c r="AV1426" s="8" t="s">
        <v>6918</v>
      </c>
      <c r="AW1426" s="8"/>
      <c r="AX1426" s="8"/>
      <c r="AY1426" s="8"/>
      <c r="AZ1426" s="8"/>
      <c r="BA1426" s="8"/>
      <c r="BB1426" s="8"/>
      <c r="BC1426" s="8"/>
      <c r="BD1426" s="8">
        <v>6144880781</v>
      </c>
      <c r="BE1426" s="8">
        <v>1425</v>
      </c>
      <c r="BF1426" s="6" t="str">
        <f t="shared" si="454"/>
        <v>insert into bitacoras_estatus (numero_expediente, numero_registro, representante, fecha_inicio, fecha_vencimiento, id_cliente, id_admin, id_bitacoras_estatus, id_estatus, id_clase, id_marca, created_at, updated_at) values('1725012','','CARLOS VILLALOBOS','2016-03-11','2026-03-11','488','2','1','1',30,678,'2016-03-11 00:00:00','2016-03-11 00:00:00');</v>
      </c>
      <c r="BG1426" s="6" t="str">
        <f t="shared" si="455"/>
        <v>insert into servicios_comentarios (comentario, id_admin, id_estatus, created_at, updated_at) values('CLASE 30 ANTERIORIDAD RECIBIDA EL 15/08/16. CONTESTACION DE ANTERIORIDAD 7-NOV-2016. EL 22 DE MAYO 2017 RECIBIMOS RESOLUCION DE NEGTIVA',1,1425,'2016-03-11 00:00:00','2016-03-11 00:00:00');</v>
      </c>
      <c r="BH1426" s="6" t="str">
        <f t="shared" si="456"/>
        <v>insert into servicios_comentarios (comentario, id_admin, id_estatus, created_at, updated_at) values('6144880781',1,1425,'2016-03-11 00:00:00','2016-03-11 00:00:00');</v>
      </c>
      <c r="BI1426" s="137" t="str">
        <f t="shared" si="457"/>
        <v>update bitacoras_estatus set comprobacion_uso = 1, id_estatus=5 where id=1425;</v>
      </c>
      <c r="BJ1426" s="137" t="str">
        <f t="shared" si="458"/>
        <v>update bitacoras_estatus set numero_expediente = '1725012', numero_registro = '', id_estatus = 5, fecha_inicio = '2016-03-11', fecha_vencimiento ='2026-03-11', created_at ='2016-03-11 00:00:00', updated_at ='2016-03-11 00:00:00', id_clase=30, id_marca=678, id_cliente=488, vigencia = 0 where id =1425;</v>
      </c>
      <c r="BK1426" s="137" t="str">
        <f t="shared" si="459"/>
        <v>update bitacoras_estatus set id_estatus = 5 where id =1425;</v>
      </c>
    </row>
    <row r="1427" spans="1:63" ht="27">
      <c r="A1427" s="3">
        <v>1725059</v>
      </c>
      <c r="B1427" s="3">
        <v>1643073</v>
      </c>
      <c r="C1427" s="3">
        <f>IF(Tabla1[[#This Row],[No. REG.]]="","",1)</f>
        <v>1</v>
      </c>
      <c r="D1427" s="3" t="s">
        <v>46</v>
      </c>
      <c r="E1427" s="3">
        <f>IF(Tabla1[[#This Row],[STATUS]]="","",VLOOKUP(D1427,Estatus!$A$2:$B$13,2,0))</f>
        <v>10</v>
      </c>
      <c r="F1427" s="3">
        <f>IF(Tabla1[[#This Row],[STATUS]]="","",VLOOKUP(D1427,Estatus!$A$2:$I$12,9,0))</f>
        <v>1</v>
      </c>
      <c r="G1427" s="12" t="s">
        <v>6919</v>
      </c>
      <c r="H1427" s="7">
        <v>42440</v>
      </c>
      <c r="I1427" s="80">
        <f t="shared" si="440"/>
        <v>2016</v>
      </c>
      <c r="J1427" s="80">
        <f t="shared" si="441"/>
        <v>3</v>
      </c>
      <c r="K1427" s="80">
        <f t="shared" si="442"/>
        <v>11</v>
      </c>
      <c r="L1427" s="80" t="str">
        <f t="shared" si="443"/>
        <v>03</v>
      </c>
      <c r="M1427" s="80">
        <f t="shared" si="444"/>
        <v>11</v>
      </c>
      <c r="N1427" s="80" t="str">
        <f t="shared" si="445"/>
        <v>'2016-03-11'</v>
      </c>
      <c r="O1427" s="80" t="str">
        <f t="shared" si="446"/>
        <v>'2016-03-11 00:00:00'</v>
      </c>
      <c r="P1427" s="7">
        <v>46092</v>
      </c>
      <c r="Q1427" s="80">
        <f t="shared" si="447"/>
        <v>2026</v>
      </c>
      <c r="R1427" s="80">
        <f t="shared" si="448"/>
        <v>3</v>
      </c>
      <c r="S1427" s="80">
        <f t="shared" si="449"/>
        <v>11</v>
      </c>
      <c r="T1427" s="80" t="str">
        <f t="shared" si="450"/>
        <v>03</v>
      </c>
      <c r="U1427" s="80">
        <f t="shared" si="451"/>
        <v>11</v>
      </c>
      <c r="V1427" s="80" t="str">
        <f t="shared" si="452"/>
        <v>'2026-03-11'</v>
      </c>
      <c r="W1427" s="80">
        <v>42</v>
      </c>
      <c r="X1427" s="80">
        <f t="shared" si="453"/>
        <v>42</v>
      </c>
      <c r="Y1427" s="3" t="s">
        <v>6920</v>
      </c>
      <c r="Z1427" s="124">
        <f>IFERROR(IF(Y1427="","null",VLOOKUP(Y1427,Marcas!$A$2:$C$2024,2,0)),"")</f>
        <v>700</v>
      </c>
      <c r="AA1427" s="3" t="s">
        <v>6920</v>
      </c>
      <c r="AB1427" s="3">
        <f>IFERROR(IF(AA1427="","",IF(AA1427="EMPORIO LEGAL",1,VLOOKUP(AA1427,Clientes!$A$2:$B$1190,2,0))),"")</f>
        <v>502</v>
      </c>
      <c r="AC1427" s="3">
        <f>IFERROR(IF(Tabla1[[#This Row],[id_control]]="null","",VLOOKUP(CONCATENATE(Tabla1[[#This Row],[CLIENTE]],"-",Tabla1[[#This Row],[id_control]]),Hoja1!$C$2:$D$1994,2,0)),"")</f>
        <v>1427</v>
      </c>
      <c r="AD1427" s="3" t="s">
        <v>6921</v>
      </c>
      <c r="AE1427" s="3"/>
      <c r="AF1427" s="3"/>
      <c r="AG1427" s="3"/>
      <c r="AH1427" s="3"/>
      <c r="AI1427" s="3"/>
      <c r="AJ1427" s="3"/>
      <c r="AK1427" s="3"/>
      <c r="AL1427" s="3" t="s">
        <v>6922</v>
      </c>
      <c r="AM1427" s="8"/>
      <c r="AN1427" s="8"/>
      <c r="AO1427" s="8"/>
      <c r="AP1427" s="8"/>
      <c r="AQ1427" s="8"/>
      <c r="AR1427" s="8"/>
      <c r="AS1427" s="8"/>
      <c r="AT1427" s="8"/>
      <c r="AU1427" s="8"/>
      <c r="AV1427" s="8" t="s">
        <v>6923</v>
      </c>
      <c r="AW1427" s="8"/>
      <c r="AX1427" s="8"/>
      <c r="AY1427" s="8"/>
      <c r="AZ1427" s="8"/>
      <c r="BA1427" s="8"/>
      <c r="BB1427" s="8"/>
      <c r="BC1427" s="8"/>
      <c r="BD1427" s="8" t="s">
        <v>6922</v>
      </c>
      <c r="BE1427" s="8">
        <v>1426</v>
      </c>
      <c r="BF1427" s="6" t="str">
        <f t="shared" si="454"/>
        <v>insert into bitacoras_estatus (numero_expediente, numero_registro, representante, fecha_inicio, fecha_vencimiento, id_cliente, id_admin, id_bitacoras_estatus, id_estatus, id_clase, id_marca, created_at, updated_at) values('1725059','1643073','LUIS ANTONIO MONTOYA','2016-03-11','2026-03-11','502','2','1','1',42,700,'2016-03-11 00:00:00','2016-03-11 00:00:00');</v>
      </c>
      <c r="BG1427" s="6" t="str">
        <f t="shared" si="455"/>
        <v>insert into servicios_comentarios (comentario, id_admin, id_estatus, created_at, updated_at) values('CLASE 42 TITULO RECIBIDO 06/07/16 TITULO ENTREGADO 14/07/16',1,1426,'2016-03-11 00:00:00','2016-03-11 00:00:00');</v>
      </c>
      <c r="BH1427" s="6" t="str">
        <f t="shared" si="456"/>
        <v>insert into servicios_comentarios (comentario, id_admin, id_estatus, created_at, updated_at) values('6623003385 6142353920',1,1426,'2016-03-11 00:00:00','2016-03-11 00:00:00');</v>
      </c>
      <c r="BI1427" s="137" t="str">
        <f t="shared" si="457"/>
        <v>update bitacoras_estatus set comprobacion_uso = 1, id_estatus=10 where id=1426;</v>
      </c>
      <c r="BJ1427" s="137" t="str">
        <f t="shared" si="458"/>
        <v>update bitacoras_estatus set numero_expediente = '1725059', numero_registro = '1643073', id_estatus = 10, fecha_inicio = '2016-03-11', fecha_vencimiento ='2026-03-11', created_at ='2016-03-11 00:00:00', updated_at ='2016-03-11 00:00:00', id_clase=42, id_marca=700, id_cliente=502, vigencia = 1 where id =1426;</v>
      </c>
      <c r="BK1427" s="137" t="str">
        <f t="shared" si="459"/>
        <v>update bitacoras_estatus set id_estatus = 10 where id =1426;</v>
      </c>
    </row>
    <row r="1428" spans="1:63" ht="40">
      <c r="A1428" s="3">
        <v>1725023</v>
      </c>
      <c r="B1428" s="3">
        <v>1719088</v>
      </c>
      <c r="C1428" s="3">
        <f>IF(Tabla1[[#This Row],[No. REG.]]="","",1)</f>
        <v>1</v>
      </c>
      <c r="D1428" s="3" t="s">
        <v>46</v>
      </c>
      <c r="E1428" s="3">
        <f>IF(Tabla1[[#This Row],[STATUS]]="","",VLOOKUP(D1428,Estatus!$A$2:$B$13,2,0))</f>
        <v>10</v>
      </c>
      <c r="F1428" s="3">
        <f>IF(Tabla1[[#This Row],[STATUS]]="","",VLOOKUP(D1428,Estatus!$A$2:$I$12,9,0))</f>
        <v>1</v>
      </c>
      <c r="G1428" s="12" t="s">
        <v>6924</v>
      </c>
      <c r="H1428" s="7">
        <v>42440</v>
      </c>
      <c r="I1428" s="80">
        <f t="shared" si="440"/>
        <v>2016</v>
      </c>
      <c r="J1428" s="80">
        <f t="shared" si="441"/>
        <v>3</v>
      </c>
      <c r="K1428" s="80">
        <f t="shared" si="442"/>
        <v>11</v>
      </c>
      <c r="L1428" s="80" t="str">
        <f t="shared" si="443"/>
        <v>03</v>
      </c>
      <c r="M1428" s="80">
        <f t="shared" si="444"/>
        <v>11</v>
      </c>
      <c r="N1428" s="80" t="str">
        <f t="shared" si="445"/>
        <v>'2016-03-11'</v>
      </c>
      <c r="O1428" s="80" t="str">
        <f t="shared" si="446"/>
        <v>'2016-03-11 00:00:00'</v>
      </c>
      <c r="P1428" s="7">
        <v>46092</v>
      </c>
      <c r="Q1428" s="80">
        <f t="shared" si="447"/>
        <v>2026</v>
      </c>
      <c r="R1428" s="80">
        <f t="shared" si="448"/>
        <v>3</v>
      </c>
      <c r="S1428" s="80">
        <f t="shared" si="449"/>
        <v>11</v>
      </c>
      <c r="T1428" s="80" t="str">
        <f t="shared" si="450"/>
        <v>03</v>
      </c>
      <c r="U1428" s="80">
        <f t="shared" si="451"/>
        <v>11</v>
      </c>
      <c r="V1428" s="80" t="str">
        <f t="shared" si="452"/>
        <v>'2026-03-11'</v>
      </c>
      <c r="W1428" s="80">
        <v>35</v>
      </c>
      <c r="X1428" s="80">
        <f t="shared" si="453"/>
        <v>35</v>
      </c>
      <c r="Y1428" s="3" t="s">
        <v>6925</v>
      </c>
      <c r="Z1428" s="124">
        <f>IFERROR(IF(Y1428="","null",VLOOKUP(Y1428,Marcas!$A$2:$C$2024,2,0)),"")</f>
        <v>714</v>
      </c>
      <c r="AA1428" s="3" t="s">
        <v>437</v>
      </c>
      <c r="AB1428" s="3">
        <f>IFERROR(IF(AA1428="","",IF(AA1428="EMPORIO LEGAL",1,VLOOKUP(AA1428,Clientes!$A$2:$B$1190,2,0))),"")</f>
        <v>1062</v>
      </c>
      <c r="AC1428" s="3">
        <f>IFERROR(IF(Tabla1[[#This Row],[id_control]]="null","",VLOOKUP(CONCATENATE(Tabla1[[#This Row],[CLIENTE]],"-",Tabla1[[#This Row],[id_control]]),Hoja1!$C$2:$D$1994,2,0)),"")</f>
        <v>1428</v>
      </c>
      <c r="AD1428" s="3" t="s">
        <v>438</v>
      </c>
      <c r="AE1428" s="3"/>
      <c r="AF1428" s="3"/>
      <c r="AG1428" s="3"/>
      <c r="AH1428" s="3"/>
      <c r="AI1428" s="3"/>
      <c r="AJ1428" s="3"/>
      <c r="AK1428" s="3"/>
      <c r="AL1428" s="3">
        <v>6141878082</v>
      </c>
      <c r="AM1428" s="8"/>
      <c r="AN1428" s="8"/>
      <c r="AO1428" s="8"/>
      <c r="AP1428" s="8"/>
      <c r="AQ1428" s="8"/>
      <c r="AR1428" s="8"/>
      <c r="AS1428" s="8"/>
      <c r="AT1428" s="8"/>
      <c r="AU1428" s="8"/>
      <c r="AV1428" s="8" t="s">
        <v>6926</v>
      </c>
      <c r="AW1428" s="8"/>
      <c r="AX1428" s="8"/>
      <c r="AY1428" s="8"/>
      <c r="AZ1428" s="8"/>
      <c r="BA1428" s="8"/>
      <c r="BB1428" s="8"/>
      <c r="BC1428" s="8"/>
      <c r="BD1428" s="8">
        <v>6141878082</v>
      </c>
      <c r="BE1428" s="8">
        <v>1427</v>
      </c>
      <c r="BF1428" s="6" t="str">
        <f t="shared" si="454"/>
        <v>insert into bitacoras_estatus (numero_expediente, numero_registro, representante, fecha_inicio, fecha_vencimiento, id_cliente, id_admin, id_bitacoras_estatus, id_estatus, id_clase, id_marca, created_at, updated_at) values('1725023','1719088','ROGELIO RIVAS SANDOVAL','2016-03-11','2026-03-11','1062','2','1','1',35,714,'2016-03-11 00:00:00','2016-03-11 00:00:00');</v>
      </c>
      <c r="BG1428" s="6" t="str">
        <f t="shared" si="455"/>
        <v>insert into servicios_comentarios (comentario, id_admin, id_estatus, created_at, updated_at) values('CLASE 35 REQUICITOS RECIBIDOS 19/7/16; PRESENTADOS 20/09/2016. EL 23 MARZO 2017 LLEGO TITULO',1,1427,'2016-03-11 00:00:00','2016-03-11 00:00:00');</v>
      </c>
      <c r="BH1428" s="6" t="str">
        <f t="shared" si="456"/>
        <v>insert into servicios_comentarios (comentario, id_admin, id_estatus, created_at, updated_at) values('6141878082',1,1427,'2016-03-11 00:00:00','2016-03-11 00:00:00');</v>
      </c>
      <c r="BI1428" s="137" t="str">
        <f t="shared" si="457"/>
        <v>update bitacoras_estatus set comprobacion_uso = 1, id_estatus=10 where id=1427;</v>
      </c>
      <c r="BJ1428" s="137" t="str">
        <f t="shared" si="458"/>
        <v>update bitacoras_estatus set numero_expediente = '1725023', numero_registro = '1719088', id_estatus = 10, fecha_inicio = '2016-03-11', fecha_vencimiento ='2026-03-11', created_at ='2016-03-11 00:00:00', updated_at ='2016-03-11 00:00:00', id_clase=35, id_marca=714, id_cliente=1062, vigencia = 1 where id =1427;</v>
      </c>
      <c r="BK1428" s="137" t="str">
        <f t="shared" si="459"/>
        <v>update bitacoras_estatus set id_estatus = 10 where id =1427;</v>
      </c>
    </row>
    <row r="1429" spans="1:63" ht="27">
      <c r="A1429" s="3">
        <v>1725003</v>
      </c>
      <c r="B1429" s="3">
        <v>1643064</v>
      </c>
      <c r="C1429" s="3">
        <f>IF(Tabla1[[#This Row],[No. REG.]]="","",1)</f>
        <v>1</v>
      </c>
      <c r="D1429" s="3" t="s">
        <v>46</v>
      </c>
      <c r="E1429" s="3">
        <f>IF(Tabla1[[#This Row],[STATUS]]="","",VLOOKUP(D1429,Estatus!$A$2:$B$13,2,0))</f>
        <v>10</v>
      </c>
      <c r="F1429" s="3">
        <f>IF(Tabla1[[#This Row],[STATUS]]="","",VLOOKUP(D1429,Estatus!$A$2:$I$12,9,0))</f>
        <v>1</v>
      </c>
      <c r="G1429" s="12" t="s">
        <v>6927</v>
      </c>
      <c r="H1429" s="7">
        <v>42440</v>
      </c>
      <c r="I1429" s="80">
        <f t="shared" si="440"/>
        <v>2016</v>
      </c>
      <c r="J1429" s="80">
        <f t="shared" si="441"/>
        <v>3</v>
      </c>
      <c r="K1429" s="80">
        <f t="shared" si="442"/>
        <v>11</v>
      </c>
      <c r="L1429" s="80" t="str">
        <f t="shared" si="443"/>
        <v>03</v>
      </c>
      <c r="M1429" s="80">
        <f t="shared" si="444"/>
        <v>11</v>
      </c>
      <c r="N1429" s="80" t="str">
        <f t="shared" si="445"/>
        <v>'2016-03-11'</v>
      </c>
      <c r="O1429" s="80" t="str">
        <f t="shared" si="446"/>
        <v>'2016-03-11 00:00:00'</v>
      </c>
      <c r="P1429" s="7">
        <v>46092</v>
      </c>
      <c r="Q1429" s="80">
        <f t="shared" si="447"/>
        <v>2026</v>
      </c>
      <c r="R1429" s="80">
        <f t="shared" si="448"/>
        <v>3</v>
      </c>
      <c r="S1429" s="80">
        <f t="shared" si="449"/>
        <v>11</v>
      </c>
      <c r="T1429" s="80" t="str">
        <f t="shared" si="450"/>
        <v>03</v>
      </c>
      <c r="U1429" s="80">
        <f t="shared" si="451"/>
        <v>11</v>
      </c>
      <c r="V1429" s="80" t="str">
        <f t="shared" si="452"/>
        <v>'2026-03-11'</v>
      </c>
      <c r="W1429" s="80">
        <v>35</v>
      </c>
      <c r="X1429" s="80">
        <f t="shared" si="453"/>
        <v>35</v>
      </c>
      <c r="Y1429" s="3" t="s">
        <v>8612</v>
      </c>
      <c r="Z1429" s="124">
        <f>IFERROR(IF(Y1429="","null",VLOOKUP(Y1429,Marcas!$A$2:$C$2024,2,0)),"")</f>
        <v>1538</v>
      </c>
      <c r="AA1429" s="3" t="s">
        <v>8612</v>
      </c>
      <c r="AB1429" s="3">
        <f>IFERROR(IF(AA1429="","",IF(AA1429="EMPORIO LEGAL",1,VLOOKUP(AA1429,Clientes!$A$2:$B$1190,2,0))),"")</f>
        <v>1082</v>
      </c>
      <c r="AC1429" s="3">
        <f>IFERROR(IF(Tabla1[[#This Row],[id_control]]="null","",VLOOKUP(CONCATENATE(Tabla1[[#This Row],[CLIENTE]],"-",Tabla1[[#This Row],[id_control]]),Hoja1!$C$2:$D$1994,2,0)),"")</f>
        <v>1429</v>
      </c>
      <c r="AD1429" s="3"/>
      <c r="AE1429" s="3"/>
      <c r="AF1429" s="3"/>
      <c r="AG1429" s="3"/>
      <c r="AH1429" s="3"/>
      <c r="AI1429" s="3"/>
      <c r="AJ1429" s="3"/>
      <c r="AK1429" s="3"/>
      <c r="AL1429" s="3"/>
      <c r="AM1429" s="6"/>
      <c r="AN1429" s="6"/>
      <c r="AO1429" s="6"/>
      <c r="AP1429" s="6"/>
      <c r="AQ1429" s="6"/>
      <c r="AR1429" s="6"/>
      <c r="AS1429" s="6"/>
      <c r="AT1429" s="6"/>
      <c r="AU1429" s="6"/>
      <c r="AV1429" s="6"/>
      <c r="AW1429" s="6"/>
      <c r="AX1429" s="6"/>
      <c r="AY1429" s="6"/>
      <c r="AZ1429" s="6"/>
      <c r="BA1429" s="6"/>
      <c r="BB1429" s="6"/>
      <c r="BC1429" s="6"/>
      <c r="BD1429" s="6"/>
      <c r="BE1429" s="8">
        <v>1428</v>
      </c>
      <c r="BF1429" s="6" t="str">
        <f t="shared" si="454"/>
        <v>insert into bitacoras_estatus (numero_expediente, numero_registro, representante, fecha_inicio, fecha_vencimiento, id_cliente, id_admin, id_bitacoras_estatus, id_estatus, id_clase, id_marca, created_at, updated_at) values('1725003','1643064','','2016-03-11','2026-03-11','1082','2','1','1',35,1538,'2016-03-11 00:00:00','2016-03-11 00:00:00');</v>
      </c>
      <c r="BG1429" s="6" t="str">
        <f t="shared" si="455"/>
        <v>insert into servicios_comentarios (comentario, id_admin, id_estatus, created_at, updated_at) values('CLASE 35 TITULO RECIBIDO 06/07/16 TITULO ENTREGADO 13/07/16',1,1428,'2016-03-11 00:00:00','2016-03-11 00:00:00');</v>
      </c>
      <c r="BH1429" s="6" t="str">
        <f t="shared" si="456"/>
        <v/>
      </c>
      <c r="BI1429" s="137" t="str">
        <f t="shared" si="457"/>
        <v>update bitacoras_estatus set comprobacion_uso = 1, id_estatus=10 where id=1428;</v>
      </c>
      <c r="BJ1429" s="137" t="str">
        <f t="shared" si="458"/>
        <v>update bitacoras_estatus set numero_expediente = '1725003', numero_registro = '1643064', id_estatus = 10, fecha_inicio = '2016-03-11', fecha_vencimiento ='2026-03-11', created_at ='2016-03-11 00:00:00', updated_at ='2016-03-11 00:00:00', id_clase=35, id_marca=1538, id_cliente=1082, vigencia = 1 where id =1428;</v>
      </c>
      <c r="BK1429" s="137" t="str">
        <f t="shared" si="459"/>
        <v>update bitacoras_estatus set id_estatus = 10 where id =1428;</v>
      </c>
    </row>
    <row r="1430" spans="1:63" ht="66">
      <c r="A1430" s="3">
        <v>1725017</v>
      </c>
      <c r="B1430" s="3">
        <v>1643069</v>
      </c>
      <c r="C1430" s="3">
        <f>IF(Tabla1[[#This Row],[No. REG.]]="","",1)</f>
        <v>1</v>
      </c>
      <c r="D1430" s="3" t="s">
        <v>46</v>
      </c>
      <c r="E1430" s="3">
        <f>IF(Tabla1[[#This Row],[STATUS]]="","",VLOOKUP(D1430,Estatus!$A$2:$B$13,2,0))</f>
        <v>10</v>
      </c>
      <c r="F1430" s="3">
        <f>IF(Tabla1[[#This Row],[STATUS]]="","",VLOOKUP(D1430,Estatus!$A$2:$I$12,9,0))</f>
        <v>1</v>
      </c>
      <c r="G1430" s="12" t="s">
        <v>6928</v>
      </c>
      <c r="H1430" s="7">
        <v>42440</v>
      </c>
      <c r="I1430" s="80">
        <f t="shared" si="440"/>
        <v>2016</v>
      </c>
      <c r="J1430" s="80">
        <f t="shared" si="441"/>
        <v>3</v>
      </c>
      <c r="K1430" s="80">
        <f t="shared" si="442"/>
        <v>11</v>
      </c>
      <c r="L1430" s="80" t="str">
        <f t="shared" si="443"/>
        <v>03</v>
      </c>
      <c r="M1430" s="80">
        <f t="shared" si="444"/>
        <v>11</v>
      </c>
      <c r="N1430" s="80" t="str">
        <f t="shared" si="445"/>
        <v>'2016-03-11'</v>
      </c>
      <c r="O1430" s="80" t="str">
        <f t="shared" si="446"/>
        <v>'2016-03-11 00:00:00'</v>
      </c>
      <c r="P1430" s="7">
        <v>46092</v>
      </c>
      <c r="Q1430" s="80">
        <f t="shared" si="447"/>
        <v>2026</v>
      </c>
      <c r="R1430" s="80">
        <f t="shared" si="448"/>
        <v>3</v>
      </c>
      <c r="S1430" s="80">
        <f t="shared" si="449"/>
        <v>11</v>
      </c>
      <c r="T1430" s="80" t="str">
        <f t="shared" si="450"/>
        <v>03</v>
      </c>
      <c r="U1430" s="80">
        <f t="shared" si="451"/>
        <v>11</v>
      </c>
      <c r="V1430" s="80" t="str">
        <f t="shared" si="452"/>
        <v>'2026-03-11'</v>
      </c>
      <c r="W1430" s="80">
        <v>43</v>
      </c>
      <c r="X1430" s="80">
        <f t="shared" si="453"/>
        <v>43</v>
      </c>
      <c r="Y1430" s="3" t="s">
        <v>6929</v>
      </c>
      <c r="Z1430" s="124">
        <f>IFERROR(IF(Y1430="","null",VLOOKUP(Y1430,Marcas!$A$2:$C$2024,2,0)),"")</f>
        <v>835</v>
      </c>
      <c r="AA1430" s="3" t="s">
        <v>6929</v>
      </c>
      <c r="AB1430" s="3">
        <f>IFERROR(IF(AA1430="","",IF(AA1430="EMPORIO LEGAL",1,VLOOKUP(AA1430,Clientes!$A$2:$B$1190,2,0))),"")</f>
        <v>587</v>
      </c>
      <c r="AC1430" s="3">
        <f>IFERROR(IF(Tabla1[[#This Row],[id_control]]="null","",VLOOKUP(CONCATENATE(Tabla1[[#This Row],[CLIENTE]],"-",Tabla1[[#This Row],[id_control]]),Hoja1!$C$2:$D$1994,2,0)),"")</f>
        <v>1430</v>
      </c>
      <c r="AD1430" s="3" t="s">
        <v>6930</v>
      </c>
      <c r="AE1430" s="3" t="s">
        <v>6931</v>
      </c>
      <c r="AF1430" s="3"/>
      <c r="AG1430" s="3"/>
      <c r="AH1430" s="3"/>
      <c r="AI1430" s="3"/>
      <c r="AJ1430" s="3"/>
      <c r="AK1430" s="3"/>
      <c r="AL1430" s="3">
        <v>6143510013</v>
      </c>
      <c r="AM1430" s="8">
        <v>6143518316</v>
      </c>
      <c r="AN1430" s="8"/>
      <c r="AO1430" s="8"/>
      <c r="AP1430" s="8"/>
      <c r="AQ1430" s="8"/>
      <c r="AR1430" s="8"/>
      <c r="AS1430" s="8"/>
      <c r="AT1430" s="8"/>
      <c r="AU1430" s="8"/>
      <c r="AV1430" s="8" t="s">
        <v>6932</v>
      </c>
      <c r="AW1430" s="8"/>
      <c r="AX1430" s="8"/>
      <c r="AY1430" s="8"/>
      <c r="AZ1430" s="8"/>
      <c r="BA1430" s="8"/>
      <c r="BB1430" s="8"/>
      <c r="BC1430" s="8"/>
      <c r="BD1430" s="8" t="s">
        <v>6933</v>
      </c>
      <c r="BE1430" s="8">
        <v>1429</v>
      </c>
      <c r="BF1430" s="6" t="str">
        <f t="shared" si="454"/>
        <v>insert into bitacoras_estatus (numero_expediente, numero_registro, representante, fecha_inicio, fecha_vencimiento, id_cliente, id_admin, id_bitacoras_estatus, id_estatus, id_clase, id_marca, created_at, updated_at) values('1725017','1643069','ALEXIS STENNER','2016-03-11','2026-03-11','587','2','1','1',43,835,'2016-03-11 00:00:00','2016-03-11 00:00:00');</v>
      </c>
      <c r="BG1430" s="6" t="str">
        <f t="shared" si="455"/>
        <v>insert into servicios_comentarios (comentario, id_admin, id_estatus, created_at, updated_at) values('CLASE 43 TITULO RECIBIDO 06/07/16 TITULO ENTREGADO 8/7/2016, CAMBIO DE DOMICILIO SOLICITADO 19/7/2016, SE TOMO DEBIDAMENTE NOTA DEL CAMBIO DEL DOMICILIO DEL ESTABLECIMIENTO 22 DIC 2016',1,1429,'2016-03-11 00:00:00','2016-03-11 00:00:00');</v>
      </c>
      <c r="BH1430" s="6" t="str">
        <f t="shared" si="456"/>
        <v>insert into servicios_comentarios (comentario, id_admin, id_estatus, created_at, updated_at) values('6143510013 6143518316',1,1429,'2016-03-11 00:00:00','2016-03-11 00:00:00');</v>
      </c>
      <c r="BI1430" s="137" t="str">
        <f t="shared" si="457"/>
        <v>update bitacoras_estatus set comprobacion_uso = 1, id_estatus=10 where id=1429;</v>
      </c>
      <c r="BJ1430" s="137" t="str">
        <f t="shared" si="458"/>
        <v>update bitacoras_estatus set numero_expediente = '1725017', numero_registro = '1643069', id_estatus = 10, fecha_inicio = '2016-03-11', fecha_vencimiento ='2026-03-11', created_at ='2016-03-11 00:00:00', updated_at ='2016-03-11 00:00:00', id_clase=43, id_marca=835, id_cliente=587, vigencia = 1 where id =1429;</v>
      </c>
      <c r="BK1430" s="137" t="str">
        <f t="shared" si="459"/>
        <v>update bitacoras_estatus set id_estatus = 10 where id =1429;</v>
      </c>
    </row>
    <row r="1431" spans="1:63">
      <c r="A1431" s="3">
        <v>1717269</v>
      </c>
      <c r="B1431" s="3">
        <v>1644681</v>
      </c>
      <c r="C1431" s="3">
        <f>IF(Tabla1[[#This Row],[No. REG.]]="","",1)</f>
        <v>1</v>
      </c>
      <c r="D1431" s="3" t="s">
        <v>46</v>
      </c>
      <c r="E1431" s="3">
        <f>IF(Tabla1[[#This Row],[STATUS]]="","",VLOOKUP(D1431,Estatus!$A$2:$B$13,2,0))</f>
        <v>10</v>
      </c>
      <c r="F1431" s="3">
        <f>IF(Tabla1[[#This Row],[STATUS]]="","",VLOOKUP(D1431,Estatus!$A$2:$I$12,9,0))</f>
        <v>1</v>
      </c>
      <c r="G1431" s="12" t="s">
        <v>6934</v>
      </c>
      <c r="H1431" s="7">
        <v>42440</v>
      </c>
      <c r="I1431" s="80">
        <f t="shared" si="440"/>
        <v>2016</v>
      </c>
      <c r="J1431" s="80">
        <f t="shared" si="441"/>
        <v>3</v>
      </c>
      <c r="K1431" s="80">
        <f t="shared" si="442"/>
        <v>11</v>
      </c>
      <c r="L1431" s="80" t="str">
        <f t="shared" si="443"/>
        <v>03</v>
      </c>
      <c r="M1431" s="80">
        <f t="shared" si="444"/>
        <v>11</v>
      </c>
      <c r="N1431" s="80" t="str">
        <f t="shared" si="445"/>
        <v>'2016-03-11'</v>
      </c>
      <c r="O1431" s="80" t="str">
        <f t="shared" si="446"/>
        <v>'2016-03-11 00:00:00'</v>
      </c>
      <c r="P1431" s="7">
        <v>46092</v>
      </c>
      <c r="Q1431" s="80">
        <f t="shared" si="447"/>
        <v>2026</v>
      </c>
      <c r="R1431" s="80">
        <f t="shared" si="448"/>
        <v>3</v>
      </c>
      <c r="S1431" s="80">
        <f t="shared" si="449"/>
        <v>11</v>
      </c>
      <c r="T1431" s="80" t="str">
        <f t="shared" si="450"/>
        <v>03</v>
      </c>
      <c r="U1431" s="80">
        <f t="shared" si="451"/>
        <v>11</v>
      </c>
      <c r="V1431" s="80" t="str">
        <f t="shared" si="452"/>
        <v>'2026-03-11'</v>
      </c>
      <c r="W1431" s="80">
        <v>35</v>
      </c>
      <c r="X1431" s="80">
        <f t="shared" si="453"/>
        <v>35</v>
      </c>
      <c r="Y1431" s="3" t="s">
        <v>6935</v>
      </c>
      <c r="Z1431" s="124">
        <f>IFERROR(IF(Y1431="","null",VLOOKUP(Y1431,Marcas!$A$2:$C$2024,2,0)),"")</f>
        <v>1060</v>
      </c>
      <c r="AA1431" s="3" t="s">
        <v>6935</v>
      </c>
      <c r="AB1431" s="3">
        <f>IFERROR(IF(AA1431="","",IF(AA1431="EMPORIO LEGAL",1,VLOOKUP(AA1431,Clientes!$A$2:$B$1190,2,0))),"")</f>
        <v>747</v>
      </c>
      <c r="AC1431" s="3">
        <f>IFERROR(IF(Tabla1[[#This Row],[id_control]]="null","",VLOOKUP(CONCATENATE(Tabla1[[#This Row],[CLIENTE]],"-",Tabla1[[#This Row],[id_control]]),Hoja1!$C$2:$D$1994,2,0)),"")</f>
        <v>1431</v>
      </c>
      <c r="AD1431" s="3" t="s">
        <v>6936</v>
      </c>
      <c r="AE1431" s="3"/>
      <c r="AF1431" s="3" t="s">
        <v>6937</v>
      </c>
      <c r="AG1431" s="3"/>
      <c r="AH1431" s="3"/>
      <c r="AI1431" s="3"/>
      <c r="AJ1431" s="3"/>
      <c r="AK1431" s="3"/>
      <c r="AL1431" s="3">
        <v>6142354193</v>
      </c>
      <c r="AM1431" s="6"/>
      <c r="AN1431" s="6"/>
      <c r="AO1431" s="6"/>
      <c r="AP1431" s="6"/>
      <c r="AQ1431" s="6"/>
      <c r="AR1431" s="6"/>
      <c r="AS1431" s="6"/>
      <c r="AT1431" s="6"/>
      <c r="AU1431" s="6"/>
      <c r="AV1431" s="8" t="s">
        <v>6938</v>
      </c>
      <c r="AW1431" s="6"/>
      <c r="AX1431" s="6"/>
      <c r="AY1431" s="6"/>
      <c r="AZ1431" s="6"/>
      <c r="BA1431" s="6"/>
      <c r="BB1431" s="6"/>
      <c r="BC1431" s="6"/>
      <c r="BD1431" s="8">
        <v>6142354193</v>
      </c>
      <c r="BE1431" s="8">
        <v>1430</v>
      </c>
      <c r="BF1431" s="6" t="str">
        <f t="shared" si="454"/>
        <v>insert into bitacoras_estatus (numero_expediente, numero_registro, representante, fecha_inicio, fecha_vencimiento, id_cliente, id_admin, id_bitacoras_estatus, id_estatus, id_clase, id_marca, created_at, updated_at) values('1717269','1644681','FERNANDO BEDEL TISCAREÑO LUJAN','2016-03-11','2026-03-11','747','2','1','1',35,1060,'2016-03-11 00:00:00','2016-03-11 00:00:00');</v>
      </c>
      <c r="BG1431" s="6" t="str">
        <f t="shared" si="455"/>
        <v>insert into servicios_comentarios (comentario, id_admin, id_estatus, created_at, updated_at) values('CLASE 35 TITULO RECIBIDO 01/8/16',1,1430,'2016-03-11 00:00:00','2016-03-11 00:00:00');</v>
      </c>
      <c r="BH1431" s="6" t="str">
        <f t="shared" si="456"/>
        <v>insert into servicios_comentarios (comentario, id_admin, id_estatus, created_at, updated_at) values('6142354193',1,1430,'2016-03-11 00:00:00','2016-03-11 00:00:00');</v>
      </c>
      <c r="BI1431" s="137" t="str">
        <f t="shared" si="457"/>
        <v>update bitacoras_estatus set comprobacion_uso = 1, id_estatus=10 where id=1430;</v>
      </c>
      <c r="BJ1431" s="137" t="str">
        <f t="shared" si="458"/>
        <v>update bitacoras_estatus set numero_expediente = '1717269', numero_registro = '1644681', id_estatus = 10, fecha_inicio = '2016-03-11', fecha_vencimiento ='2026-03-11', created_at ='2016-03-11 00:00:00', updated_at ='2016-03-11 00:00:00', id_clase=35, id_marca=1060, id_cliente=747, vigencia = 1 where id =1430;</v>
      </c>
      <c r="BK1431" s="137" t="str">
        <f t="shared" si="459"/>
        <v>update bitacoras_estatus set id_estatus = 10 where id =1430;</v>
      </c>
    </row>
    <row r="1432" spans="1:63" ht="27">
      <c r="A1432" s="3">
        <v>1717271</v>
      </c>
      <c r="B1432" s="3">
        <v>1644683</v>
      </c>
      <c r="C1432" s="3">
        <f>IF(Tabla1[[#This Row],[No. REG.]]="","",1)</f>
        <v>1</v>
      </c>
      <c r="D1432" s="3" t="s">
        <v>46</v>
      </c>
      <c r="E1432" s="3">
        <f>IF(Tabla1[[#This Row],[STATUS]]="","",VLOOKUP(D1432,Estatus!$A$2:$B$13,2,0))</f>
        <v>10</v>
      </c>
      <c r="F1432" s="3">
        <f>IF(Tabla1[[#This Row],[STATUS]]="","",VLOOKUP(D1432,Estatus!$A$2:$I$12,9,0))</f>
        <v>1</v>
      </c>
      <c r="G1432" s="12" t="s">
        <v>6939</v>
      </c>
      <c r="H1432" s="7">
        <v>42440</v>
      </c>
      <c r="I1432" s="80">
        <f t="shared" si="440"/>
        <v>2016</v>
      </c>
      <c r="J1432" s="80">
        <f t="shared" si="441"/>
        <v>3</v>
      </c>
      <c r="K1432" s="80">
        <f t="shared" si="442"/>
        <v>11</v>
      </c>
      <c r="L1432" s="80" t="str">
        <f t="shared" si="443"/>
        <v>03</v>
      </c>
      <c r="M1432" s="80">
        <f t="shared" si="444"/>
        <v>11</v>
      </c>
      <c r="N1432" s="80" t="str">
        <f t="shared" si="445"/>
        <v>'2016-03-11'</v>
      </c>
      <c r="O1432" s="80" t="str">
        <f t="shared" si="446"/>
        <v>'2016-03-11 00:00:00'</v>
      </c>
      <c r="P1432" s="7">
        <v>46092</v>
      </c>
      <c r="Q1432" s="80">
        <f t="shared" si="447"/>
        <v>2026</v>
      </c>
      <c r="R1432" s="80">
        <f t="shared" si="448"/>
        <v>3</v>
      </c>
      <c r="S1432" s="80">
        <f t="shared" si="449"/>
        <v>11</v>
      </c>
      <c r="T1432" s="80" t="str">
        <f t="shared" si="450"/>
        <v>03</v>
      </c>
      <c r="U1432" s="80">
        <f t="shared" si="451"/>
        <v>11</v>
      </c>
      <c r="V1432" s="80" t="str">
        <f t="shared" si="452"/>
        <v>'2026-03-11'</v>
      </c>
      <c r="W1432" s="80">
        <v>43</v>
      </c>
      <c r="X1432" s="80">
        <f t="shared" si="453"/>
        <v>43</v>
      </c>
      <c r="Y1432" s="3" t="s">
        <v>6940</v>
      </c>
      <c r="Z1432" s="124">
        <f>IFERROR(IF(Y1432="","null",VLOOKUP(Y1432,Marcas!$A$2:$C$2024,2,0)),"")</f>
        <v>1519</v>
      </c>
      <c r="AA1432" s="3" t="s">
        <v>6940</v>
      </c>
      <c r="AB1432" s="3">
        <f>IFERROR(IF(AA1432="","",IF(AA1432="EMPORIO LEGAL",1,VLOOKUP(AA1432,Clientes!$A$2:$B$1190,2,0))),"")</f>
        <v>1070</v>
      </c>
      <c r="AC1432" s="3">
        <f>IFERROR(IF(Tabla1[[#This Row],[id_control]]="null","",VLOOKUP(CONCATENATE(Tabla1[[#This Row],[CLIENTE]],"-",Tabla1[[#This Row],[id_control]]),Hoja1!$C$2:$D$1994,2,0)),"")</f>
        <v>1432</v>
      </c>
      <c r="AD1432" s="3" t="s">
        <v>6941</v>
      </c>
      <c r="AE1432" s="3"/>
      <c r="AF1432" s="3"/>
      <c r="AG1432" s="3"/>
      <c r="AH1432" s="3"/>
      <c r="AI1432" s="3"/>
      <c r="AJ1432" s="3"/>
      <c r="AK1432" s="3"/>
      <c r="AL1432" s="3" t="s">
        <v>6942</v>
      </c>
      <c r="AM1432" s="8"/>
      <c r="AN1432" s="8"/>
      <c r="AO1432" s="8"/>
      <c r="AP1432" s="8"/>
      <c r="AQ1432" s="8"/>
      <c r="AR1432" s="8"/>
      <c r="AS1432" s="8"/>
      <c r="AT1432" s="8"/>
      <c r="AU1432" s="8"/>
      <c r="AV1432" s="8" t="s">
        <v>6943</v>
      </c>
      <c r="AW1432" s="8"/>
      <c r="AX1432" s="8"/>
      <c r="AY1432" s="8"/>
      <c r="AZ1432" s="8"/>
      <c r="BA1432" s="8"/>
      <c r="BB1432" s="8"/>
      <c r="BC1432" s="8"/>
      <c r="BD1432" s="8" t="s">
        <v>6942</v>
      </c>
      <c r="BE1432" s="8">
        <v>1431</v>
      </c>
      <c r="BF1432" s="6" t="str">
        <f t="shared" si="454"/>
        <v>insert into bitacoras_estatus (numero_expediente, numero_registro, representante, fecha_inicio, fecha_vencimiento, id_cliente, id_admin, id_bitacoras_estatus, id_estatus, id_clase, id_marca, created_at, updated_at) values('1717271','1644683','JORGE AZARATE','2016-03-11','2026-03-11','1070','2','1','1',43,1519,'2016-03-11 00:00:00','2016-03-11 00:00:00');</v>
      </c>
      <c r="BG1432" s="6" t="str">
        <f t="shared" si="455"/>
        <v>insert into servicios_comentarios (comentario, id_admin, id_estatus, created_at, updated_at) values('CLASE 43 TITULO RECIBIDO 01/8/16 TITULO ENTREGADO 9/8/2016',1,1431,'2016-03-11 00:00:00','2016-03-11 00:00:00');</v>
      </c>
      <c r="BH1432" s="6" t="str">
        <f t="shared" si="456"/>
        <v>insert into servicios_comentarios (comentario, id_admin, id_estatus, created_at, updated_at) values('6142338836 4260498',1,1431,'2016-03-11 00:00:00','2016-03-11 00:00:00');</v>
      </c>
      <c r="BI1432" s="137" t="str">
        <f t="shared" si="457"/>
        <v>update bitacoras_estatus set comprobacion_uso = 1, id_estatus=10 where id=1431;</v>
      </c>
      <c r="BJ1432" s="137" t="str">
        <f t="shared" si="458"/>
        <v>update bitacoras_estatus set numero_expediente = '1717271', numero_registro = '1644683', id_estatus = 10, fecha_inicio = '2016-03-11', fecha_vencimiento ='2026-03-11', created_at ='2016-03-11 00:00:00', updated_at ='2016-03-11 00:00:00', id_clase=43, id_marca=1519, id_cliente=1070, vigencia = 1 where id =1431;</v>
      </c>
      <c r="BK1432" s="137" t="str">
        <f t="shared" si="459"/>
        <v>update bitacoras_estatus set id_estatus = 10 where id =1431;</v>
      </c>
    </row>
    <row r="1433" spans="1:63" ht="40">
      <c r="A1433" s="42">
        <v>1729519</v>
      </c>
      <c r="B1433" s="3">
        <v>1724038</v>
      </c>
      <c r="C1433" s="3">
        <f>IF(Tabla1[[#This Row],[No. REG.]]="","",1)</f>
        <v>1</v>
      </c>
      <c r="D1433" s="3" t="s">
        <v>46</v>
      </c>
      <c r="E1433" s="3">
        <f>IF(Tabla1[[#This Row],[STATUS]]="","",VLOOKUP(D1433,Estatus!$A$2:$B$13,2,0))</f>
        <v>10</v>
      </c>
      <c r="F1433" s="3">
        <f>IF(Tabla1[[#This Row],[STATUS]]="","",VLOOKUP(D1433,Estatus!$A$2:$I$12,9,0))</f>
        <v>1</v>
      </c>
      <c r="G1433" s="12" t="s">
        <v>6944</v>
      </c>
      <c r="H1433" s="7">
        <v>42457</v>
      </c>
      <c r="I1433" s="80">
        <f t="shared" si="440"/>
        <v>2016</v>
      </c>
      <c r="J1433" s="80">
        <f t="shared" si="441"/>
        <v>3</v>
      </c>
      <c r="K1433" s="80">
        <f t="shared" si="442"/>
        <v>28</v>
      </c>
      <c r="L1433" s="80" t="str">
        <f t="shared" si="443"/>
        <v>03</v>
      </c>
      <c r="M1433" s="80">
        <f t="shared" si="444"/>
        <v>28</v>
      </c>
      <c r="N1433" s="80" t="str">
        <f t="shared" si="445"/>
        <v>'2016-03-28'</v>
      </c>
      <c r="O1433" s="80" t="str">
        <f t="shared" si="446"/>
        <v>'2016-03-28 00:00:00'</v>
      </c>
      <c r="P1433" s="7">
        <v>46109</v>
      </c>
      <c r="Q1433" s="80">
        <f t="shared" si="447"/>
        <v>2026</v>
      </c>
      <c r="R1433" s="80">
        <f t="shared" si="448"/>
        <v>3</v>
      </c>
      <c r="S1433" s="80">
        <f t="shared" si="449"/>
        <v>28</v>
      </c>
      <c r="T1433" s="80" t="str">
        <f t="shared" si="450"/>
        <v>03</v>
      </c>
      <c r="U1433" s="80">
        <f t="shared" si="451"/>
        <v>28</v>
      </c>
      <c r="V1433" s="80" t="str">
        <f t="shared" si="452"/>
        <v>'2026-03-28'</v>
      </c>
      <c r="W1433" s="80">
        <v>35</v>
      </c>
      <c r="X1433" s="80">
        <f t="shared" si="453"/>
        <v>35</v>
      </c>
      <c r="Y1433" s="3" t="s">
        <v>6945</v>
      </c>
      <c r="Z1433" s="124">
        <f>IFERROR(IF(Y1433="","null",VLOOKUP(Y1433,Marcas!$A$2:$C$2024,2,0)),"")</f>
        <v>48</v>
      </c>
      <c r="AA1433" s="3" t="s">
        <v>6945</v>
      </c>
      <c r="AB1433" s="3">
        <f>IFERROR(IF(AA1433="","",IF(AA1433="EMPORIO LEGAL",1,VLOOKUP(AA1433,Clientes!$A$2:$B$1190,2,0))),"")</f>
        <v>33</v>
      </c>
      <c r="AC1433" s="3">
        <f>IFERROR(IF(Tabla1[[#This Row],[id_control]]="null","",VLOOKUP(CONCATENATE(Tabla1[[#This Row],[CLIENTE]],"-",Tabla1[[#This Row],[id_control]]),Hoja1!$C$2:$D$1994,2,0)),"")</f>
        <v>1433</v>
      </c>
      <c r="AD1433" s="3" t="s">
        <v>6946</v>
      </c>
      <c r="AE1433" s="3"/>
      <c r="AF1433" s="3"/>
      <c r="AG1433" s="3"/>
      <c r="AH1433" s="3"/>
      <c r="AI1433" s="3"/>
      <c r="AJ1433" s="3"/>
      <c r="AK1433" s="3"/>
      <c r="AL1433" s="3">
        <v>6145116770</v>
      </c>
      <c r="AM1433" s="6"/>
      <c r="AN1433" s="6"/>
      <c r="AO1433" s="6"/>
      <c r="AP1433" s="6"/>
      <c r="AQ1433" s="6"/>
      <c r="AR1433" s="6"/>
      <c r="AS1433" s="6"/>
      <c r="AT1433" s="6"/>
      <c r="AU1433" s="6"/>
      <c r="AV1433" s="6" t="s">
        <v>6947</v>
      </c>
      <c r="AW1433" s="6"/>
      <c r="AX1433" s="6"/>
      <c r="AY1433" s="6"/>
      <c r="AZ1433" s="6"/>
      <c r="BA1433" s="6"/>
      <c r="BB1433" s="6"/>
      <c r="BC1433" s="6"/>
      <c r="BD1433" s="8">
        <v>6145116770</v>
      </c>
      <c r="BE1433" s="8">
        <v>1432</v>
      </c>
      <c r="BF1433" s="6" t="str">
        <f t="shared" si="454"/>
        <v>insert into bitacoras_estatus (numero_expediente, numero_registro, representante, fecha_inicio, fecha_vencimiento, id_cliente, id_admin, id_bitacoras_estatus, id_estatus, id_clase, id_marca, created_at, updated_at) values('1729519','1724038','JEANETH DOMINGUEZ','2016-03-28','2026-03-28','33','2','1','1',35,48,'2016-03-28 00:00:00','2016-03-28 00:00:00');</v>
      </c>
      <c r="BG1433" s="6" t="str">
        <f t="shared" si="455"/>
        <v>insert into servicios_comentarios (comentario, id_admin, id_estatus, created_at, updated_at) values('CLASE 35 ANTERIORIDAD RECIBIDA 15/08/16. CONTEST. ANT. 17-OCT-2016. LLEGO EL TITULO EL 3 ABRIL 2017',1,1432,'2016-03-28 00:00:00','2016-03-28 00:00:00');</v>
      </c>
      <c r="BH1433" s="6" t="str">
        <f t="shared" si="456"/>
        <v>insert into servicios_comentarios (comentario, id_admin, id_estatus, created_at, updated_at) values('6145116770',1,1432,'2016-03-28 00:00:00','2016-03-28 00:00:00');</v>
      </c>
      <c r="BI1433" s="137" t="str">
        <f t="shared" si="457"/>
        <v>update bitacoras_estatus set comprobacion_uso = 1, id_estatus=10 where id=1432;</v>
      </c>
      <c r="BJ1433" s="137" t="str">
        <f t="shared" si="458"/>
        <v>update bitacoras_estatus set numero_expediente = '1729519', numero_registro = '1724038', id_estatus = 10, fecha_inicio = '2016-03-28', fecha_vencimiento ='2026-03-28', created_at ='2016-03-28 00:00:00', updated_at ='2016-03-28 00:00:00', id_clase=35, id_marca=48, id_cliente=33, vigencia = 1 where id =1432;</v>
      </c>
      <c r="BK1433" s="137" t="str">
        <f t="shared" si="459"/>
        <v>update bitacoras_estatus set id_estatus = 10 where id =1432;</v>
      </c>
    </row>
    <row r="1434" spans="1:63" ht="40">
      <c r="A1434" s="3">
        <v>1729525</v>
      </c>
      <c r="B1434" s="3">
        <v>1716053</v>
      </c>
      <c r="C1434" s="3">
        <f>IF(Tabla1[[#This Row],[No. REG.]]="","",1)</f>
        <v>1</v>
      </c>
      <c r="D1434" s="3" t="s">
        <v>46</v>
      </c>
      <c r="E1434" s="3">
        <f>IF(Tabla1[[#This Row],[STATUS]]="","",VLOOKUP(D1434,Estatus!$A$2:$B$13,2,0))</f>
        <v>10</v>
      </c>
      <c r="F1434" s="3">
        <f>IF(Tabla1[[#This Row],[STATUS]]="","",VLOOKUP(D1434,Estatus!$A$2:$I$12,9,0))</f>
        <v>1</v>
      </c>
      <c r="G1434" s="12" t="s">
        <v>6948</v>
      </c>
      <c r="H1434" s="7">
        <v>42457</v>
      </c>
      <c r="I1434" s="80">
        <f t="shared" si="440"/>
        <v>2016</v>
      </c>
      <c r="J1434" s="80">
        <f t="shared" si="441"/>
        <v>3</v>
      </c>
      <c r="K1434" s="80">
        <f t="shared" si="442"/>
        <v>28</v>
      </c>
      <c r="L1434" s="80" t="str">
        <f t="shared" si="443"/>
        <v>03</v>
      </c>
      <c r="M1434" s="80">
        <f t="shared" si="444"/>
        <v>28</v>
      </c>
      <c r="N1434" s="80" t="str">
        <f t="shared" si="445"/>
        <v>'2016-03-28'</v>
      </c>
      <c r="O1434" s="80" t="str">
        <f t="shared" si="446"/>
        <v>'2016-03-28 00:00:00'</v>
      </c>
      <c r="P1434" s="7">
        <v>46109</v>
      </c>
      <c r="Q1434" s="80">
        <f t="shared" si="447"/>
        <v>2026</v>
      </c>
      <c r="R1434" s="80">
        <f t="shared" si="448"/>
        <v>3</v>
      </c>
      <c r="S1434" s="80">
        <f t="shared" si="449"/>
        <v>28</v>
      </c>
      <c r="T1434" s="80" t="str">
        <f t="shared" si="450"/>
        <v>03</v>
      </c>
      <c r="U1434" s="80">
        <f t="shared" si="451"/>
        <v>28</v>
      </c>
      <c r="V1434" s="80" t="str">
        <f t="shared" si="452"/>
        <v>'2026-03-28'</v>
      </c>
      <c r="W1434" s="80">
        <v>35</v>
      </c>
      <c r="X1434" s="80">
        <f t="shared" si="453"/>
        <v>35</v>
      </c>
      <c r="Y1434" s="3" t="s">
        <v>6949</v>
      </c>
      <c r="Z1434" s="124">
        <f>IFERROR(IF(Y1434="","null",VLOOKUP(Y1434,Marcas!$A$2:$C$2024,2,0)),"")</f>
        <v>180</v>
      </c>
      <c r="AA1434" s="3" t="s">
        <v>3695</v>
      </c>
      <c r="AB1434" s="3">
        <f>IFERROR(IF(AA1434="","",IF(AA1434="EMPORIO LEGAL",1,VLOOKUP(AA1434,Clientes!$A$2:$B$1190,2,0))),"")</f>
        <v>430</v>
      </c>
      <c r="AC1434" s="3">
        <f>IFERROR(IF(Tabla1[[#This Row],[id_control]]="null","",VLOOKUP(CONCATENATE(Tabla1[[#This Row],[CLIENTE]],"-",Tabla1[[#This Row],[id_control]]),Hoja1!$C$2:$D$1994,2,0)),"")</f>
        <v>1434</v>
      </c>
      <c r="AD1434" s="3" t="s">
        <v>6876</v>
      </c>
      <c r="AE1434" s="3"/>
      <c r="AF1434" s="3"/>
      <c r="AG1434" s="3"/>
      <c r="AH1434" s="3"/>
      <c r="AI1434" s="3"/>
      <c r="AJ1434" s="3"/>
      <c r="AK1434" s="3"/>
      <c r="AL1434" s="3">
        <v>6144810504</v>
      </c>
      <c r="AM1434" s="8"/>
      <c r="AN1434" s="8"/>
      <c r="AO1434" s="8"/>
      <c r="AP1434" s="8"/>
      <c r="AQ1434" s="8"/>
      <c r="AR1434" s="8"/>
      <c r="AS1434" s="8"/>
      <c r="AT1434" s="8"/>
      <c r="AU1434" s="8"/>
      <c r="AV1434" s="8" t="s">
        <v>6877</v>
      </c>
      <c r="AW1434" s="8"/>
      <c r="AX1434" s="8"/>
      <c r="AY1434" s="8"/>
      <c r="AZ1434" s="8"/>
      <c r="BA1434" s="8"/>
      <c r="BB1434" s="8"/>
      <c r="BC1434" s="8"/>
      <c r="BD1434" s="8">
        <v>6144810504</v>
      </c>
      <c r="BE1434" s="8">
        <v>1433</v>
      </c>
      <c r="BF1434" s="6" t="str">
        <f t="shared" si="454"/>
        <v>insert into bitacoras_estatus (numero_expediente, numero_registro, representante, fecha_inicio, fecha_vencimiento, id_cliente, id_admin, id_bitacoras_estatus, id_estatus, id_clase, id_marca, created_at, updated_at) values('1729525','1716053','JORGE CABRERA','2016-03-28','2026-03-28','430','2','1','1',35,180,'2016-03-28 00:00:00','2016-03-28 00:00:00');</v>
      </c>
      <c r="BG1434" s="6" t="str">
        <f t="shared" si="455"/>
        <v>insert into servicios_comentarios (comentario, id_admin, id_estatus, created_at, updated_at) values('CLASE 35 REQUICITOS RECIBIDOS 19/7/16; PRESENTADOS 20/09/2016. EL 23 DE MARZO 2017 LLEGO TITULO',1,1433,'2016-03-28 00:00:00','2016-03-28 00:00:00');</v>
      </c>
      <c r="BH1434" s="6" t="str">
        <f t="shared" si="456"/>
        <v>insert into servicios_comentarios (comentario, id_admin, id_estatus, created_at, updated_at) values('6144810504',1,1433,'2016-03-28 00:00:00','2016-03-28 00:00:00');</v>
      </c>
      <c r="BI1434" s="137" t="str">
        <f t="shared" si="457"/>
        <v>update bitacoras_estatus set comprobacion_uso = 1, id_estatus=10 where id=1433;</v>
      </c>
      <c r="BJ1434" s="137" t="str">
        <f t="shared" si="458"/>
        <v>update bitacoras_estatus set numero_expediente = '1729525', numero_registro = '1716053', id_estatus = 10, fecha_inicio = '2016-03-28', fecha_vencimiento ='2026-03-28', created_at ='2016-03-28 00:00:00', updated_at ='2016-03-28 00:00:00', id_clase=35, id_marca=180, id_cliente=430, vigencia = 1 where id =1433;</v>
      </c>
      <c r="BK1434" s="137" t="str">
        <f t="shared" si="459"/>
        <v>update bitacoras_estatus set id_estatus = 10 where id =1433;</v>
      </c>
    </row>
    <row r="1435" spans="1:63">
      <c r="A1435" s="3">
        <v>1729529</v>
      </c>
      <c r="B1435" s="3">
        <v>1655470</v>
      </c>
      <c r="C1435" s="3">
        <f>IF(Tabla1[[#This Row],[No. REG.]]="","",1)</f>
        <v>1</v>
      </c>
      <c r="D1435" s="3" t="s">
        <v>46</v>
      </c>
      <c r="E1435" s="3">
        <f>IF(Tabla1[[#This Row],[STATUS]]="","",VLOOKUP(D1435,Estatus!$A$2:$B$13,2,0))</f>
        <v>10</v>
      </c>
      <c r="F1435" s="3">
        <f>IF(Tabla1[[#This Row],[STATUS]]="","",VLOOKUP(D1435,Estatus!$A$2:$I$12,9,0))</f>
        <v>1</v>
      </c>
      <c r="G1435" s="12" t="s">
        <v>6950</v>
      </c>
      <c r="H1435" s="7">
        <v>42457</v>
      </c>
      <c r="I1435" s="80">
        <f t="shared" si="440"/>
        <v>2016</v>
      </c>
      <c r="J1435" s="80">
        <f t="shared" si="441"/>
        <v>3</v>
      </c>
      <c r="K1435" s="80">
        <f t="shared" si="442"/>
        <v>28</v>
      </c>
      <c r="L1435" s="80" t="str">
        <f t="shared" si="443"/>
        <v>03</v>
      </c>
      <c r="M1435" s="80">
        <f t="shared" si="444"/>
        <v>28</v>
      </c>
      <c r="N1435" s="80" t="str">
        <f t="shared" si="445"/>
        <v>'2016-03-28'</v>
      </c>
      <c r="O1435" s="80" t="str">
        <f t="shared" si="446"/>
        <v>'2016-03-28 00:00:00'</v>
      </c>
      <c r="P1435" s="7">
        <v>46109</v>
      </c>
      <c r="Q1435" s="80">
        <f t="shared" si="447"/>
        <v>2026</v>
      </c>
      <c r="R1435" s="80">
        <f t="shared" si="448"/>
        <v>3</v>
      </c>
      <c r="S1435" s="80">
        <f t="shared" si="449"/>
        <v>28</v>
      </c>
      <c r="T1435" s="80" t="str">
        <f t="shared" si="450"/>
        <v>03</v>
      </c>
      <c r="U1435" s="80">
        <f t="shared" si="451"/>
        <v>28</v>
      </c>
      <c r="V1435" s="80" t="str">
        <f t="shared" si="452"/>
        <v>'2026-03-28'</v>
      </c>
      <c r="W1435" s="80">
        <v>36</v>
      </c>
      <c r="X1435" s="80">
        <f t="shared" si="453"/>
        <v>36</v>
      </c>
      <c r="Y1435" s="3" t="s">
        <v>6951</v>
      </c>
      <c r="Z1435" s="124">
        <f>IFERROR(IF(Y1435="","null",VLOOKUP(Y1435,Marcas!$A$2:$C$2024,2,0)),"")</f>
        <v>463</v>
      </c>
      <c r="AA1435" s="3" t="s">
        <v>2960</v>
      </c>
      <c r="AB1435" s="3">
        <f>IFERROR(IF(AA1435="","",IF(AA1435="EMPORIO LEGAL",1,VLOOKUP(AA1435,Clientes!$A$2:$B$1190,2,0))),"")</f>
        <v>717</v>
      </c>
      <c r="AC1435" s="3">
        <f>IFERROR(IF(Tabla1[[#This Row],[id_control]]="null","",VLOOKUP(CONCATENATE(Tabla1[[#This Row],[CLIENTE]],"-",Tabla1[[#This Row],[id_control]]),Hoja1!$C$2:$D$1994,2,0)),"")</f>
        <v>1435</v>
      </c>
      <c r="AD1435" s="3" t="s">
        <v>6952</v>
      </c>
      <c r="AE1435" s="3"/>
      <c r="AF1435" s="3"/>
      <c r="AG1435" s="3"/>
      <c r="AH1435" s="3"/>
      <c r="AI1435" s="3"/>
      <c r="AJ1435" s="3"/>
      <c r="AK1435" s="3"/>
      <c r="AL1435" s="3" t="s">
        <v>6953</v>
      </c>
      <c r="AM1435" s="8"/>
      <c r="AN1435" s="8"/>
      <c r="AO1435" s="8"/>
      <c r="AP1435" s="8"/>
      <c r="AQ1435" s="8"/>
      <c r="AR1435" s="8"/>
      <c r="AS1435" s="8"/>
      <c r="AT1435" s="8"/>
      <c r="AU1435" s="8"/>
      <c r="AV1435" s="8" t="s">
        <v>6954</v>
      </c>
      <c r="AW1435" s="8"/>
      <c r="AX1435" s="8"/>
      <c r="AY1435" s="8"/>
      <c r="AZ1435" s="8"/>
      <c r="BA1435" s="8"/>
      <c r="BB1435" s="8"/>
      <c r="BC1435" s="8"/>
      <c r="BD1435" s="8" t="s">
        <v>6953</v>
      </c>
      <c r="BE1435" s="8">
        <v>1434</v>
      </c>
      <c r="BF1435" s="6" t="str">
        <f t="shared" si="454"/>
        <v>insert into bitacoras_estatus (numero_expediente, numero_registro, representante, fecha_inicio, fecha_vencimiento, id_cliente, id_admin, id_bitacoras_estatus, id_estatus, id_clase, id_marca, created_at, updated_at) values('1729529','1655470','MIREYA PEREDO','2016-03-28','2026-03-28','717','2','1','1',36,463,'2016-03-28 00:00:00','2016-03-28 00:00:00');</v>
      </c>
      <c r="BG1435" s="6" t="str">
        <f t="shared" si="455"/>
        <v>insert into servicios_comentarios (comentario, id_admin, id_estatus, created_at, updated_at) values('CLASE 36 TITULO RECIBIDO 15/8/16',1,1434,'2016-03-28 00:00:00','2016-03-28 00:00:00');</v>
      </c>
      <c r="BH1435" s="6" t="str">
        <f t="shared" si="456"/>
        <v>insert into servicios_comentarios (comentario, id_admin, id_estatus, created_at, updated_at) values('6141847572 6145451632',1,1434,'2016-03-28 00:00:00','2016-03-28 00:00:00');</v>
      </c>
      <c r="BI1435" s="137" t="str">
        <f t="shared" si="457"/>
        <v>update bitacoras_estatus set comprobacion_uso = 1, id_estatus=10 where id=1434;</v>
      </c>
      <c r="BJ1435" s="137" t="str">
        <f t="shared" si="458"/>
        <v>update bitacoras_estatus set numero_expediente = '1729529', numero_registro = '1655470', id_estatus = 10, fecha_inicio = '2016-03-28', fecha_vencimiento ='2026-03-28', created_at ='2016-03-28 00:00:00', updated_at ='2016-03-28 00:00:00', id_clase=36, id_marca=463, id_cliente=717, vigencia = 1 where id =1434;</v>
      </c>
      <c r="BK1435" s="137" t="str">
        <f t="shared" si="459"/>
        <v>update bitacoras_estatus set id_estatus = 10 where id =1434;</v>
      </c>
    </row>
    <row r="1436" spans="1:63">
      <c r="A1436" s="4">
        <v>1729527</v>
      </c>
      <c r="B1436" s="4">
        <v>1655469</v>
      </c>
      <c r="C1436" s="4">
        <f>IF(Tabla1[[#This Row],[No. REG.]]="","",1)</f>
        <v>1</v>
      </c>
      <c r="D1436" s="3" t="s">
        <v>46</v>
      </c>
      <c r="E1436" s="3">
        <f>IF(Tabla1[[#This Row],[STATUS]]="","",VLOOKUP(D1436,Estatus!$A$2:$B$13,2,0))</f>
        <v>10</v>
      </c>
      <c r="F1436" s="3">
        <f>IF(Tabla1[[#This Row],[STATUS]]="","",VLOOKUP(D1436,Estatus!$A$2:$I$12,9,0))</f>
        <v>1</v>
      </c>
      <c r="G1436" s="12" t="s">
        <v>6955</v>
      </c>
      <c r="H1436" s="7">
        <v>42457</v>
      </c>
      <c r="I1436" s="80">
        <f t="shared" si="440"/>
        <v>2016</v>
      </c>
      <c r="J1436" s="80">
        <f t="shared" si="441"/>
        <v>3</v>
      </c>
      <c r="K1436" s="80">
        <f t="shared" si="442"/>
        <v>28</v>
      </c>
      <c r="L1436" s="80" t="str">
        <f t="shared" si="443"/>
        <v>03</v>
      </c>
      <c r="M1436" s="80">
        <f t="shared" si="444"/>
        <v>28</v>
      </c>
      <c r="N1436" s="80" t="str">
        <f t="shared" si="445"/>
        <v>'2016-03-28'</v>
      </c>
      <c r="O1436" s="80" t="str">
        <f t="shared" si="446"/>
        <v>'2016-03-28 00:00:00'</v>
      </c>
      <c r="P1436" s="7">
        <v>46109</v>
      </c>
      <c r="Q1436" s="80">
        <f t="shared" si="447"/>
        <v>2026</v>
      </c>
      <c r="R1436" s="80">
        <f t="shared" si="448"/>
        <v>3</v>
      </c>
      <c r="S1436" s="80">
        <f t="shared" si="449"/>
        <v>28</v>
      </c>
      <c r="T1436" s="80" t="str">
        <f t="shared" si="450"/>
        <v>03</v>
      </c>
      <c r="U1436" s="80">
        <f t="shared" si="451"/>
        <v>28</v>
      </c>
      <c r="V1436" s="80" t="str">
        <f t="shared" si="452"/>
        <v>'2026-03-28'</v>
      </c>
      <c r="W1436" s="80">
        <v>35</v>
      </c>
      <c r="X1436" s="80">
        <f t="shared" si="453"/>
        <v>35</v>
      </c>
      <c r="Y1436" s="3" t="s">
        <v>6956</v>
      </c>
      <c r="Z1436" s="124">
        <f>IFERROR(IF(Y1436="","null",VLOOKUP(Y1436,Marcas!$A$2:$C$2024,2,0)),"")</f>
        <v>1318</v>
      </c>
      <c r="AA1436" s="3" t="s">
        <v>6957</v>
      </c>
      <c r="AB1436" s="3">
        <f>IFERROR(IF(AA1436="","",IF(AA1436="EMPORIO LEGAL",1,VLOOKUP(AA1436,Clientes!$A$2:$B$1190,2,0))),"")</f>
        <v>937</v>
      </c>
      <c r="AC1436" s="3">
        <f>IFERROR(IF(Tabla1[[#This Row],[id_control]]="null","",VLOOKUP(CONCATENATE(Tabla1[[#This Row],[CLIENTE]],"-",Tabla1[[#This Row],[id_control]]),Hoja1!$C$2:$D$1994,2,0)),"")</f>
        <v>1436</v>
      </c>
      <c r="AD1436" s="3" t="s">
        <v>6958</v>
      </c>
      <c r="AE1436" s="3"/>
      <c r="AF1436" s="3"/>
      <c r="AG1436" s="3"/>
      <c r="AH1436" s="3"/>
      <c r="AI1436" s="3"/>
      <c r="AJ1436" s="3"/>
      <c r="AK1436" s="3"/>
      <c r="AL1436" s="3" t="s">
        <v>6959</v>
      </c>
      <c r="AM1436" s="8"/>
      <c r="AN1436" s="8"/>
      <c r="AO1436" s="8"/>
      <c r="AP1436" s="8"/>
      <c r="AQ1436" s="8"/>
      <c r="AR1436" s="8"/>
      <c r="AS1436" s="8"/>
      <c r="AT1436" s="8"/>
      <c r="AU1436" s="8"/>
      <c r="AV1436" s="8" t="s">
        <v>6960</v>
      </c>
      <c r="AW1436" s="8"/>
      <c r="AX1436" s="8"/>
      <c r="AY1436" s="8"/>
      <c r="AZ1436" s="8"/>
      <c r="BA1436" s="8"/>
      <c r="BB1436" s="8"/>
      <c r="BC1436" s="8"/>
      <c r="BD1436" s="8" t="s">
        <v>6959</v>
      </c>
      <c r="BE1436" s="8">
        <v>1435</v>
      </c>
      <c r="BF1436" s="6" t="str">
        <f t="shared" si="454"/>
        <v>insert into bitacoras_estatus (numero_expediente, numero_registro, representante, fecha_inicio, fecha_vencimiento, id_cliente, id_admin, id_bitacoras_estatus, id_estatus, id_clase, id_marca, created_at, updated_at) values('1729527','1655469','AURORA GABRIELA PRIETO','2016-03-28','2026-03-28','937','2','1','1',35,1318,'2016-03-28 00:00:00','2016-03-28 00:00:00');</v>
      </c>
      <c r="BG1436" s="6" t="str">
        <f t="shared" si="455"/>
        <v>insert into servicios_comentarios (comentario, id_admin, id_estatus, created_at, updated_at) values('CLASE 35 TITULO RECIBIDO 15/8/16',1,1435,'2016-03-28 00:00:00','2016-03-28 00:00:00');</v>
      </c>
      <c r="BH1436" s="6" t="str">
        <f t="shared" si="456"/>
        <v>insert into servicios_comentarios (comentario, id_admin, id_estatus, created_at, updated_at) values('6144880452 5450103',1,1435,'2016-03-28 00:00:00','2016-03-28 00:00:00');</v>
      </c>
      <c r="BI1436" s="137" t="str">
        <f t="shared" si="457"/>
        <v>update bitacoras_estatus set comprobacion_uso = 1, id_estatus=10 where id=1435;</v>
      </c>
      <c r="BJ1436" s="137" t="str">
        <f t="shared" si="458"/>
        <v>update bitacoras_estatus set numero_expediente = '1729527', numero_registro = '1655469', id_estatus = 10, fecha_inicio = '2016-03-28', fecha_vencimiento ='2026-03-28', created_at ='2016-03-28 00:00:00', updated_at ='2016-03-28 00:00:00', id_clase=35, id_marca=1318, id_cliente=937, vigencia = 1 where id =1435;</v>
      </c>
      <c r="BK1436" s="137" t="str">
        <f t="shared" si="459"/>
        <v>update bitacoras_estatus set id_estatus = 10 where id =1435;</v>
      </c>
    </row>
    <row r="1437" spans="1:63">
      <c r="A1437" s="3">
        <v>1729517</v>
      </c>
      <c r="B1437" s="3">
        <v>1657370</v>
      </c>
      <c r="C1437" s="3">
        <f>IF(Tabla1[[#This Row],[No. REG.]]="","",1)</f>
        <v>1</v>
      </c>
      <c r="D1437" s="3" t="s">
        <v>46</v>
      </c>
      <c r="E1437" s="3">
        <f>IF(Tabla1[[#This Row],[STATUS]]="","",VLOOKUP(D1437,Estatus!$A$2:$B$13,2,0))</f>
        <v>10</v>
      </c>
      <c r="F1437" s="3">
        <f>IF(Tabla1[[#This Row],[STATUS]]="","",VLOOKUP(D1437,Estatus!$A$2:$I$12,9,0))</f>
        <v>1</v>
      </c>
      <c r="G1437" s="12" t="s">
        <v>6961</v>
      </c>
      <c r="H1437" s="7">
        <v>42457</v>
      </c>
      <c r="I1437" s="80">
        <f t="shared" si="440"/>
        <v>2016</v>
      </c>
      <c r="J1437" s="80">
        <f t="shared" si="441"/>
        <v>3</v>
      </c>
      <c r="K1437" s="80">
        <f t="shared" si="442"/>
        <v>28</v>
      </c>
      <c r="L1437" s="80" t="str">
        <f t="shared" si="443"/>
        <v>03</v>
      </c>
      <c r="M1437" s="80">
        <f t="shared" si="444"/>
        <v>28</v>
      </c>
      <c r="N1437" s="80" t="str">
        <f t="shared" si="445"/>
        <v>'2016-03-28'</v>
      </c>
      <c r="O1437" s="80" t="str">
        <f t="shared" si="446"/>
        <v>'2016-03-28 00:00:00'</v>
      </c>
      <c r="P1437" s="7">
        <v>46109</v>
      </c>
      <c r="Q1437" s="80">
        <f t="shared" si="447"/>
        <v>2026</v>
      </c>
      <c r="R1437" s="80">
        <f t="shared" si="448"/>
        <v>3</v>
      </c>
      <c r="S1437" s="80">
        <f t="shared" si="449"/>
        <v>28</v>
      </c>
      <c r="T1437" s="80" t="str">
        <f t="shared" si="450"/>
        <v>03</v>
      </c>
      <c r="U1437" s="80">
        <f t="shared" si="451"/>
        <v>28</v>
      </c>
      <c r="V1437" s="80" t="str">
        <f t="shared" si="452"/>
        <v>'2026-03-28'</v>
      </c>
      <c r="W1437" s="80">
        <v>9</v>
      </c>
      <c r="X1437" s="80">
        <f t="shared" si="453"/>
        <v>9</v>
      </c>
      <c r="Y1437" s="3" t="s">
        <v>6962</v>
      </c>
      <c r="Z1437" s="124">
        <f>IFERROR(IF(Y1437="","null",VLOOKUP(Y1437,Marcas!$A$2:$C$2024,2,0)),"")</f>
        <v>1373</v>
      </c>
      <c r="AA1437" s="3" t="s">
        <v>6963</v>
      </c>
      <c r="AB1437" s="3">
        <f>IFERROR(IF(AA1437="","",IF(AA1437="EMPORIO LEGAL",1,VLOOKUP(AA1437,Clientes!$A$2:$B$1190,2,0))),"")</f>
        <v>980</v>
      </c>
      <c r="AC1437" s="3">
        <f>IFERROR(IF(Tabla1[[#This Row],[id_control]]="null","",VLOOKUP(CONCATENATE(Tabla1[[#This Row],[CLIENTE]],"-",Tabla1[[#This Row],[id_control]]),Hoja1!$C$2:$D$1994,2,0)),"")</f>
        <v>1437</v>
      </c>
      <c r="AD1437" s="3" t="s">
        <v>6964</v>
      </c>
      <c r="AE1437" s="3"/>
      <c r="AF1437" s="3"/>
      <c r="AG1437" s="3"/>
      <c r="AH1437" s="3"/>
      <c r="AI1437" s="3"/>
      <c r="AJ1437" s="3"/>
      <c r="AK1437" s="3"/>
      <c r="AL1437" s="3">
        <v>6141000979</v>
      </c>
      <c r="AM1437" s="8"/>
      <c r="AN1437" s="8"/>
      <c r="AO1437" s="8"/>
      <c r="AP1437" s="8"/>
      <c r="AQ1437" s="8"/>
      <c r="AR1437" s="8"/>
      <c r="AS1437" s="8"/>
      <c r="AT1437" s="8"/>
      <c r="AU1437" s="8"/>
      <c r="AV1437" s="8" t="s">
        <v>6965</v>
      </c>
      <c r="AW1437" s="8"/>
      <c r="AX1437" s="8"/>
      <c r="AY1437" s="8"/>
      <c r="AZ1437" s="8"/>
      <c r="BA1437" s="8"/>
      <c r="BB1437" s="8"/>
      <c r="BC1437" s="8"/>
      <c r="BD1437" s="8">
        <v>6141000979</v>
      </c>
      <c r="BE1437" s="8">
        <v>1436</v>
      </c>
      <c r="BF1437" s="6" t="str">
        <f t="shared" si="454"/>
        <v>insert into bitacoras_estatus (numero_expediente, numero_registro, representante, fecha_inicio, fecha_vencimiento, id_cliente, id_admin, id_bitacoras_estatus, id_estatus, id_clase, id_marca, created_at, updated_at) values('1729517','1657370','RICARDO CORTES','2016-03-28','2026-03-28','980','2','1','1',9,1373,'2016-03-28 00:00:00','2016-03-28 00:00:00');</v>
      </c>
      <c r="BG1437" s="6" t="str">
        <f t="shared" si="455"/>
        <v>insert into servicios_comentarios (comentario, id_admin, id_estatus, created_at, updated_at) values('CLASE 9',1,1436,'2016-03-28 00:00:00','2016-03-28 00:00:00');</v>
      </c>
      <c r="BH1437" s="6" t="str">
        <f t="shared" si="456"/>
        <v>insert into servicios_comentarios (comentario, id_admin, id_estatus, created_at, updated_at) values('6141000979',1,1436,'2016-03-28 00:00:00','2016-03-28 00:00:00');</v>
      </c>
      <c r="BI1437" s="137" t="str">
        <f t="shared" si="457"/>
        <v>update bitacoras_estatus set comprobacion_uso = 1, id_estatus=10 where id=1436;</v>
      </c>
      <c r="BJ1437" s="137" t="str">
        <f t="shared" si="458"/>
        <v>update bitacoras_estatus set numero_expediente = '1729517', numero_registro = '1657370', id_estatus = 10, fecha_inicio = '2016-03-28', fecha_vencimiento ='2026-03-28', created_at ='2016-03-28 00:00:00', updated_at ='2016-03-28 00:00:00', id_clase=9, id_marca=1373, id_cliente=980, vigencia = 1 where id =1436;</v>
      </c>
      <c r="BK1437" s="137" t="str">
        <f t="shared" si="459"/>
        <v>update bitacoras_estatus set id_estatus = 10 where id =1436;</v>
      </c>
    </row>
    <row r="1438" spans="1:63">
      <c r="A1438" s="3">
        <v>1729511</v>
      </c>
      <c r="B1438" s="3">
        <v>1655467</v>
      </c>
      <c r="C1438" s="3">
        <f>IF(Tabla1[[#This Row],[No. REG.]]="","",1)</f>
        <v>1</v>
      </c>
      <c r="D1438" s="3" t="s">
        <v>46</v>
      </c>
      <c r="E1438" s="3">
        <f>IF(Tabla1[[#This Row],[STATUS]]="","",VLOOKUP(D1438,Estatus!$A$2:$B$13,2,0))</f>
        <v>10</v>
      </c>
      <c r="F1438" s="3">
        <f>IF(Tabla1[[#This Row],[STATUS]]="","",VLOOKUP(D1438,Estatus!$A$2:$I$12,9,0))</f>
        <v>1</v>
      </c>
      <c r="G1438" s="12" t="s">
        <v>6955</v>
      </c>
      <c r="H1438" s="7">
        <v>42457</v>
      </c>
      <c r="I1438" s="80">
        <f t="shared" si="440"/>
        <v>2016</v>
      </c>
      <c r="J1438" s="80">
        <f t="shared" si="441"/>
        <v>3</v>
      </c>
      <c r="K1438" s="80">
        <f t="shared" si="442"/>
        <v>28</v>
      </c>
      <c r="L1438" s="80" t="str">
        <f t="shared" si="443"/>
        <v>03</v>
      </c>
      <c r="M1438" s="80">
        <f t="shared" si="444"/>
        <v>28</v>
      </c>
      <c r="N1438" s="80" t="str">
        <f t="shared" si="445"/>
        <v>'2016-03-28'</v>
      </c>
      <c r="O1438" s="80" t="str">
        <f t="shared" si="446"/>
        <v>'2016-03-28 00:00:00'</v>
      </c>
      <c r="P1438" s="7">
        <v>46109</v>
      </c>
      <c r="Q1438" s="80">
        <f t="shared" si="447"/>
        <v>2026</v>
      </c>
      <c r="R1438" s="80">
        <f t="shared" si="448"/>
        <v>3</v>
      </c>
      <c r="S1438" s="80">
        <f t="shared" si="449"/>
        <v>28</v>
      </c>
      <c r="T1438" s="80" t="str">
        <f t="shared" si="450"/>
        <v>03</v>
      </c>
      <c r="U1438" s="80">
        <f t="shared" si="451"/>
        <v>28</v>
      </c>
      <c r="V1438" s="80" t="str">
        <f t="shared" si="452"/>
        <v>'2026-03-28'</v>
      </c>
      <c r="W1438" s="80">
        <v>35</v>
      </c>
      <c r="X1438" s="80">
        <f t="shared" si="453"/>
        <v>35</v>
      </c>
      <c r="Y1438" s="3" t="s">
        <v>4063</v>
      </c>
      <c r="Z1438" s="124">
        <f>IFERROR(IF(Y1438="","null",VLOOKUP(Y1438,Marcas!$A$2:$C$2024,2,0)),"")</f>
        <v>1530</v>
      </c>
      <c r="AA1438" s="3" t="s">
        <v>6966</v>
      </c>
      <c r="AB1438" s="3">
        <f>IFERROR(IF(AA1438="","",IF(AA1438="EMPORIO LEGAL",1,VLOOKUP(AA1438,Clientes!$A$2:$B$1190,2,0))),"")</f>
        <v>596</v>
      </c>
      <c r="AC1438" s="3">
        <f>IFERROR(IF(Tabla1[[#This Row],[id_control]]="null","",VLOOKUP(CONCATENATE(Tabla1[[#This Row],[CLIENTE]],"-",Tabla1[[#This Row],[id_control]]),Hoja1!$C$2:$D$1994,2,0)),"")</f>
        <v>1438</v>
      </c>
      <c r="AD1438" s="3" t="s">
        <v>6967</v>
      </c>
      <c r="AE1438" s="3"/>
      <c r="AF1438" s="3"/>
      <c r="AG1438" s="3"/>
      <c r="AH1438" s="3"/>
      <c r="AI1438" s="3"/>
      <c r="AJ1438" s="3"/>
      <c r="AK1438" s="3"/>
      <c r="AL1438" s="3" t="s">
        <v>6968</v>
      </c>
      <c r="AM1438" s="8"/>
      <c r="AN1438" s="8"/>
      <c r="AO1438" s="8"/>
      <c r="AP1438" s="8"/>
      <c r="AQ1438" s="8"/>
      <c r="AR1438" s="8"/>
      <c r="AS1438" s="8"/>
      <c r="AT1438" s="8"/>
      <c r="AU1438" s="8"/>
      <c r="AV1438" s="8" t="s">
        <v>6969</v>
      </c>
      <c r="AW1438" s="8"/>
      <c r="AX1438" s="8"/>
      <c r="AY1438" s="8"/>
      <c r="AZ1438" s="8"/>
      <c r="BA1438" s="8"/>
      <c r="BB1438" s="8"/>
      <c r="BC1438" s="8"/>
      <c r="BD1438" s="8" t="s">
        <v>6968</v>
      </c>
      <c r="BE1438" s="8">
        <v>1437</v>
      </c>
      <c r="BF1438" s="6" t="str">
        <f t="shared" si="454"/>
        <v>insert into bitacoras_estatus (numero_expediente, numero_registro, representante, fecha_inicio, fecha_vencimiento, id_cliente, id_admin, id_bitacoras_estatus, id_estatus, id_clase, id_marca, created_at, updated_at) values('1729511','1655467','JAIME GOMEZ','2016-03-28','2026-03-28','596','2','1','1',35,1530,'2016-03-28 00:00:00','2016-03-28 00:00:00');</v>
      </c>
      <c r="BG1438" s="6" t="str">
        <f t="shared" si="455"/>
        <v>insert into servicios_comentarios (comentario, id_admin, id_estatus, created_at, updated_at) values('CLASE 35 TITULO RECIBIDO 15/8/16',1,1437,'2016-03-28 00:00:00','2016-03-28 00:00:00');</v>
      </c>
      <c r="BH1438" s="6" t="str">
        <f t="shared" si="456"/>
        <v>insert into servicios_comentarios (comentario, id_admin, id_estatus, created_at, updated_at) values('6144884543 4821700',1,1437,'2016-03-28 00:00:00','2016-03-28 00:00:00');</v>
      </c>
      <c r="BI1438" s="137" t="str">
        <f t="shared" si="457"/>
        <v>update bitacoras_estatus set comprobacion_uso = 1, id_estatus=10 where id=1437;</v>
      </c>
      <c r="BJ1438" s="137" t="str">
        <f t="shared" si="458"/>
        <v>update bitacoras_estatus set numero_expediente = '1729511', numero_registro = '1655467', id_estatus = 10, fecha_inicio = '2016-03-28', fecha_vencimiento ='2026-03-28', created_at ='2016-03-28 00:00:00', updated_at ='2016-03-28 00:00:00', id_clase=35, id_marca=1530, id_cliente=596, vigencia = 1 where id =1437;</v>
      </c>
      <c r="BK1438" s="137" t="str">
        <f t="shared" si="459"/>
        <v>update bitacoras_estatus set id_estatus = 10 where id =1437;</v>
      </c>
    </row>
    <row r="1439" spans="1:63" ht="27">
      <c r="A1439" s="3">
        <v>776525</v>
      </c>
      <c r="B1439" s="3">
        <v>943362</v>
      </c>
      <c r="C1439" s="3">
        <f>IF(Tabla1[[#This Row],[No. REG.]]="","",1)</f>
        <v>1</v>
      </c>
      <c r="D1439" s="3" t="s">
        <v>46</v>
      </c>
      <c r="E1439" s="3">
        <f>IF(Tabla1[[#This Row],[STATUS]]="","",VLOOKUP(D1439,Estatus!$A$2:$B$13,2,0))</f>
        <v>10</v>
      </c>
      <c r="F1439" s="3">
        <f>IF(Tabla1[[#This Row],[STATUS]]="","",VLOOKUP(D1439,Estatus!$A$2:$I$12,9,0))</f>
        <v>1</v>
      </c>
      <c r="G1439" s="12" t="s">
        <v>6970</v>
      </c>
      <c r="H1439" s="7">
        <v>42458</v>
      </c>
      <c r="I1439" s="80">
        <f t="shared" si="440"/>
        <v>2016</v>
      </c>
      <c r="J1439" s="80">
        <f t="shared" si="441"/>
        <v>3</v>
      </c>
      <c r="K1439" s="80">
        <f t="shared" si="442"/>
        <v>29</v>
      </c>
      <c r="L1439" s="80" t="str">
        <f t="shared" si="443"/>
        <v>03</v>
      </c>
      <c r="M1439" s="80">
        <f t="shared" si="444"/>
        <v>29</v>
      </c>
      <c r="N1439" s="80" t="str">
        <f t="shared" si="445"/>
        <v>'2016-03-29'</v>
      </c>
      <c r="O1439" s="80" t="str">
        <f t="shared" si="446"/>
        <v>'2016-03-29 00:00:00'</v>
      </c>
      <c r="P1439" s="7">
        <v>46110</v>
      </c>
      <c r="Q1439" s="80">
        <f t="shared" si="447"/>
        <v>2026</v>
      </c>
      <c r="R1439" s="80">
        <f t="shared" si="448"/>
        <v>3</v>
      </c>
      <c r="S1439" s="80">
        <f t="shared" si="449"/>
        <v>29</v>
      </c>
      <c r="T1439" s="80" t="str">
        <f t="shared" si="450"/>
        <v>03</v>
      </c>
      <c r="U1439" s="80">
        <f t="shared" si="451"/>
        <v>29</v>
      </c>
      <c r="V1439" s="80" t="str">
        <f t="shared" si="452"/>
        <v>'2026-03-29'</v>
      </c>
      <c r="W1439" s="80"/>
      <c r="X1439" s="80" t="str">
        <f t="shared" si="453"/>
        <v>null</v>
      </c>
      <c r="Y1439" s="3" t="s">
        <v>6971</v>
      </c>
      <c r="Z1439" s="124">
        <f>IFERROR(IF(Y1439="","null",VLOOKUP(Y1439,Marcas!$A$2:$C$2024,2,0)),"")</f>
        <v>943</v>
      </c>
      <c r="AA1439" s="3" t="s">
        <v>6971</v>
      </c>
      <c r="AB1439" s="3">
        <f>IFERROR(IF(AA1439="","",IF(AA1439="EMPORIO LEGAL",1,VLOOKUP(AA1439,Clientes!$A$2:$B$1190,2,0))),"")</f>
        <v>673</v>
      </c>
      <c r="AC1439" s="3">
        <f>IFERROR(IF(Tabla1[[#This Row],[id_control]]="null","",VLOOKUP(CONCATENATE(Tabla1[[#This Row],[CLIENTE]],"-",Tabla1[[#This Row],[id_control]]),Hoja1!$C$2:$D$1994,2,0)),"")</f>
        <v>1439</v>
      </c>
      <c r="AD1439" s="3" t="s">
        <v>6972</v>
      </c>
      <c r="AE1439" s="3"/>
      <c r="AF1439" s="3"/>
      <c r="AG1439" s="3"/>
      <c r="AH1439" s="3"/>
      <c r="AI1439" s="3"/>
      <c r="AJ1439" s="3"/>
      <c r="AK1439" s="3"/>
      <c r="AL1439" s="3"/>
      <c r="AM1439" s="4">
        <v>4148943</v>
      </c>
      <c r="AN1439" s="5" t="s">
        <v>6973</v>
      </c>
      <c r="AO1439" s="5"/>
      <c r="AP1439" s="5"/>
      <c r="AQ1439" s="4"/>
      <c r="AR1439" s="4"/>
      <c r="AS1439" s="4">
        <v>6141308448</v>
      </c>
      <c r="AT1439" s="4">
        <v>6142353704</v>
      </c>
      <c r="AU1439" s="4" t="s">
        <v>6974</v>
      </c>
      <c r="AV1439" s="5" t="s">
        <v>4362</v>
      </c>
      <c r="AW1439" s="4" t="s">
        <v>6975</v>
      </c>
      <c r="AX1439" s="4"/>
      <c r="AY1439" s="6"/>
      <c r="AZ1439" s="6"/>
      <c r="BA1439" s="6"/>
      <c r="BB1439" s="6"/>
      <c r="BC1439" s="6"/>
      <c r="BD1439" s="6" t="s">
        <v>6976</v>
      </c>
      <c r="BE1439" s="8">
        <v>1438</v>
      </c>
      <c r="BF1439" s="6" t="str">
        <f t="shared" si="454"/>
        <v>insert into bitacoras_estatus (numero_expediente, numero_registro, representante, fecha_inicio, fecha_vencimiento, id_cliente, id_admin, id_bitacoras_estatus, id_estatus, id_clase, id_marca, created_at, updated_at) values('776525','943362','SERGIO MORALES SALAIS','2016-03-29','2026-03-29','673','2','1','1',null,943,'2016-03-29 00:00:00','2016-03-29 00:00:00');</v>
      </c>
      <c r="BG1439" s="6" t="str">
        <f t="shared" si="455"/>
        <v>insert into servicios_comentarios (comentario, id_admin, id_estatus, created_at, updated_at) values('NOTIFICACION DOU PARA RM EN USA EL 24 DE MARZO DE 2017',1,1438,'2016-03-29 00:00:00','2016-03-29 00:00:00');</v>
      </c>
      <c r="BH1439" s="6" t="str">
        <f t="shared" si="456"/>
        <v>insert into servicios_comentarios (comentario, id_admin, id_estatus, created_at, updated_at) values('Roberto: 290-2891 cel.- 614-162-3885, tel.-414-8943, Oscar: 614-235-0378, TONY: casa.-259-8497, cel.-614-130-8448, SERGIO MORALES PAPA: 614-235-3704,',1,1438,'2016-03-29 00:00:00','2016-03-29 00:00:00');</v>
      </c>
      <c r="BI1439" s="137" t="str">
        <f t="shared" si="457"/>
        <v>update bitacoras_estatus set comprobacion_uso = 1, id_estatus=10 where id=1438;</v>
      </c>
      <c r="BJ1439" s="137" t="str">
        <f t="shared" si="458"/>
        <v>update bitacoras_estatus set numero_expediente = '776525', numero_registro = '943362', id_estatus = 10, fecha_inicio = '2016-03-29', fecha_vencimiento ='2026-03-29', created_at ='2016-03-29 00:00:00', updated_at ='2016-03-29 00:00:00', id_clase=null, id_marca=943, id_cliente=673, vigencia = 1 where id =1438;</v>
      </c>
      <c r="BK1439" s="137" t="str">
        <f t="shared" si="459"/>
        <v>update bitacoras_estatus set id_estatus = 10 where id =1438;</v>
      </c>
    </row>
    <row r="1440" spans="1:63">
      <c r="A1440" s="3">
        <v>1740293</v>
      </c>
      <c r="B1440" s="3">
        <v>1657586</v>
      </c>
      <c r="C1440" s="3">
        <f>IF(Tabla1[[#This Row],[No. REG.]]="","",1)</f>
        <v>1</v>
      </c>
      <c r="D1440" s="3" t="s">
        <v>46</v>
      </c>
      <c r="E1440" s="3">
        <f>IF(Tabla1[[#This Row],[STATUS]]="","",VLOOKUP(D1440,Estatus!$A$2:$B$13,2,0))</f>
        <v>10</v>
      </c>
      <c r="F1440" s="3">
        <f>IF(Tabla1[[#This Row],[STATUS]]="","",VLOOKUP(D1440,Estatus!$A$2:$I$12,9,0))</f>
        <v>1</v>
      </c>
      <c r="G1440" s="12" t="s">
        <v>6955</v>
      </c>
      <c r="H1440" s="7">
        <v>42486</v>
      </c>
      <c r="I1440" s="80">
        <f t="shared" si="440"/>
        <v>2016</v>
      </c>
      <c r="J1440" s="80">
        <f t="shared" si="441"/>
        <v>4</v>
      </c>
      <c r="K1440" s="80">
        <f t="shared" si="442"/>
        <v>26</v>
      </c>
      <c r="L1440" s="80" t="str">
        <f t="shared" si="443"/>
        <v>04</v>
      </c>
      <c r="M1440" s="80">
        <f t="shared" si="444"/>
        <v>26</v>
      </c>
      <c r="N1440" s="80" t="str">
        <f t="shared" si="445"/>
        <v>'2016-04-26'</v>
      </c>
      <c r="O1440" s="80" t="str">
        <f t="shared" si="446"/>
        <v>'2016-04-26 00:00:00'</v>
      </c>
      <c r="P1440" s="7">
        <v>46138</v>
      </c>
      <c r="Q1440" s="80">
        <f t="shared" si="447"/>
        <v>2026</v>
      </c>
      <c r="R1440" s="80">
        <f t="shared" si="448"/>
        <v>4</v>
      </c>
      <c r="S1440" s="80">
        <f t="shared" si="449"/>
        <v>26</v>
      </c>
      <c r="T1440" s="80" t="str">
        <f t="shared" si="450"/>
        <v>04</v>
      </c>
      <c r="U1440" s="80">
        <f t="shared" si="451"/>
        <v>26</v>
      </c>
      <c r="V1440" s="80" t="str">
        <f t="shared" si="452"/>
        <v>'2026-04-26'</v>
      </c>
      <c r="W1440" s="80">
        <v>35</v>
      </c>
      <c r="X1440" s="80">
        <f t="shared" si="453"/>
        <v>35</v>
      </c>
      <c r="Y1440" s="3" t="s">
        <v>6977</v>
      </c>
      <c r="Z1440" s="124">
        <f>IFERROR(IF(Y1440="","null",VLOOKUP(Y1440,Marcas!$A$2:$C$2024,2,0)),"")</f>
        <v>1238</v>
      </c>
      <c r="AA1440" s="3" t="s">
        <v>6977</v>
      </c>
      <c r="AB1440" s="3">
        <f>IFERROR(IF(AA1440="","",IF(AA1440="EMPORIO LEGAL",1,VLOOKUP(AA1440,Clientes!$A$2:$B$1190,2,0))),"")</f>
        <v>876</v>
      </c>
      <c r="AC1440" s="3">
        <f>IFERROR(IF(Tabla1[[#This Row],[id_control]]="null","",VLOOKUP(CONCATENATE(Tabla1[[#This Row],[CLIENTE]],"-",Tabla1[[#This Row],[id_control]]),Hoja1!$C$2:$D$1994,2,0)),"")</f>
        <v>1440</v>
      </c>
      <c r="AD1440" s="3" t="s">
        <v>6978</v>
      </c>
      <c r="AE1440" s="3"/>
      <c r="AF1440" s="3"/>
      <c r="AG1440" s="3"/>
      <c r="AH1440" s="3"/>
      <c r="AI1440" s="3"/>
      <c r="AJ1440" s="3"/>
      <c r="AK1440" s="3"/>
      <c r="AL1440" s="3"/>
      <c r="AM1440" s="4"/>
      <c r="AN1440" s="5"/>
      <c r="AO1440" s="5"/>
      <c r="AP1440" s="5"/>
      <c r="AQ1440" s="4"/>
      <c r="AR1440" s="4"/>
      <c r="AS1440" s="4"/>
      <c r="AT1440" s="4"/>
      <c r="AU1440" s="4"/>
      <c r="AV1440" s="5"/>
      <c r="AW1440" s="4"/>
      <c r="AX1440" s="4"/>
      <c r="AY1440" s="6"/>
      <c r="AZ1440" s="6"/>
      <c r="BA1440" s="6"/>
      <c r="BB1440" s="6"/>
      <c r="BC1440" s="6"/>
      <c r="BD1440" s="6"/>
      <c r="BE1440" s="8">
        <v>1439</v>
      </c>
      <c r="BF1440" s="6" t="str">
        <f t="shared" si="454"/>
        <v>insert into bitacoras_estatus (numero_expediente, numero_registro, representante, fecha_inicio, fecha_vencimiento, id_cliente, id_admin, id_bitacoras_estatus, id_estatus, id_clase, id_marca, created_at, updated_at) values('1740293','1657586','JOHAN TEICHROEB REMPEL','2016-04-26','2026-04-26','876','2','1','1',35,1238,'2016-04-26 00:00:00','2016-04-26 00:00:00');</v>
      </c>
      <c r="BG1440" s="6" t="str">
        <f t="shared" si="455"/>
        <v>insert into servicios_comentarios (comentario, id_admin, id_estatus, created_at, updated_at) values('CLASE 35 TITULO RECIBIDO 15/8/16',1,1439,'2016-04-26 00:00:00','2016-04-26 00:00:00');</v>
      </c>
      <c r="BH1440" s="6" t="str">
        <f t="shared" si="456"/>
        <v/>
      </c>
      <c r="BI1440" s="137" t="str">
        <f t="shared" si="457"/>
        <v>update bitacoras_estatus set comprobacion_uso = 1, id_estatus=10 where id=1439;</v>
      </c>
      <c r="BJ1440" s="137" t="str">
        <f t="shared" si="458"/>
        <v>update bitacoras_estatus set numero_expediente = '1740293', numero_registro = '1657586', id_estatus = 10, fecha_inicio = '2016-04-26', fecha_vencimiento ='2026-04-26', created_at ='2016-04-26 00:00:00', updated_at ='2016-04-26 00:00:00', id_clase=35, id_marca=1238, id_cliente=876, vigencia = 1 where id =1439;</v>
      </c>
      <c r="BK1440" s="137" t="str">
        <f t="shared" si="459"/>
        <v>update bitacoras_estatus set id_estatus = 10 where id =1439;</v>
      </c>
    </row>
    <row r="1441" spans="1:63" ht="27">
      <c r="A1441" s="3">
        <v>1741091</v>
      </c>
      <c r="B1441" s="3">
        <v>1648138</v>
      </c>
      <c r="C1441" s="3">
        <f>IF(Tabla1[[#This Row],[No. REG.]]="","",1)</f>
        <v>1</v>
      </c>
      <c r="D1441" s="3" t="s">
        <v>46</v>
      </c>
      <c r="E1441" s="3">
        <f>IF(Tabla1[[#This Row],[STATUS]]="","",VLOOKUP(D1441,Estatus!$A$2:$B$13,2,0))</f>
        <v>10</v>
      </c>
      <c r="F1441" s="3">
        <f>IF(Tabla1[[#This Row],[STATUS]]="","",VLOOKUP(D1441,Estatus!$A$2:$I$12,9,0))</f>
        <v>1</v>
      </c>
      <c r="G1441" s="12" t="s">
        <v>6979</v>
      </c>
      <c r="H1441" s="7">
        <v>42487</v>
      </c>
      <c r="I1441" s="80">
        <f t="shared" si="440"/>
        <v>2016</v>
      </c>
      <c r="J1441" s="80">
        <f t="shared" si="441"/>
        <v>4</v>
      </c>
      <c r="K1441" s="80">
        <f t="shared" si="442"/>
        <v>27</v>
      </c>
      <c r="L1441" s="80" t="str">
        <f t="shared" si="443"/>
        <v>04</v>
      </c>
      <c r="M1441" s="80">
        <f t="shared" si="444"/>
        <v>27</v>
      </c>
      <c r="N1441" s="80" t="str">
        <f t="shared" si="445"/>
        <v>'2016-04-27'</v>
      </c>
      <c r="O1441" s="80" t="str">
        <f t="shared" si="446"/>
        <v>'2016-04-27 00:00:00'</v>
      </c>
      <c r="P1441" s="7">
        <v>46139</v>
      </c>
      <c r="Q1441" s="80">
        <f t="shared" si="447"/>
        <v>2026</v>
      </c>
      <c r="R1441" s="80">
        <f t="shared" si="448"/>
        <v>4</v>
      </c>
      <c r="S1441" s="80">
        <f t="shared" si="449"/>
        <v>27</v>
      </c>
      <c r="T1441" s="80" t="str">
        <f t="shared" si="450"/>
        <v>04</v>
      </c>
      <c r="U1441" s="80">
        <f t="shared" si="451"/>
        <v>27</v>
      </c>
      <c r="V1441" s="80" t="str">
        <f t="shared" si="452"/>
        <v>'2026-04-27'</v>
      </c>
      <c r="W1441" s="80">
        <v>44</v>
      </c>
      <c r="X1441" s="80">
        <f t="shared" si="453"/>
        <v>44</v>
      </c>
      <c r="Y1441" s="8" t="s">
        <v>6980</v>
      </c>
      <c r="Z1441" s="128">
        <f>IFERROR(IF(Y1441="","null",VLOOKUP(Y1441,Marcas!$A$2:$C$2024,2,0)),"")</f>
        <v>1196</v>
      </c>
      <c r="AA1441" s="3" t="s">
        <v>6980</v>
      </c>
      <c r="AB1441" s="3">
        <f>IFERROR(IF(AA1441="","",IF(AA1441="EMPORIO LEGAL",1,VLOOKUP(AA1441,Clientes!$A$2:$B$1190,2,0))),"")</f>
        <v>847</v>
      </c>
      <c r="AC1441" s="3">
        <f>IFERROR(IF(Tabla1[[#This Row],[id_control]]="null","",VLOOKUP(CONCATENATE(Tabla1[[#This Row],[CLIENTE]],"-",Tabla1[[#This Row],[id_control]]),Hoja1!$C$2:$D$1994,2,0)),"")</f>
        <v>1441</v>
      </c>
      <c r="AD1441" s="3" t="s">
        <v>6723</v>
      </c>
      <c r="AE1441" s="3"/>
      <c r="AF1441" s="3"/>
      <c r="AG1441" s="3"/>
      <c r="AH1441" s="3"/>
      <c r="AI1441" s="3"/>
      <c r="AJ1441" s="3"/>
      <c r="AK1441" s="3"/>
      <c r="AL1441" s="3">
        <v>6142942206</v>
      </c>
      <c r="AM1441" s="6"/>
      <c r="AN1441" s="6"/>
      <c r="AO1441" s="6"/>
      <c r="AP1441" s="6"/>
      <c r="AQ1441" s="8">
        <v>6141690534</v>
      </c>
      <c r="AR1441" s="6"/>
      <c r="AS1441" s="6"/>
      <c r="AT1441" s="6"/>
      <c r="AU1441" s="6"/>
      <c r="AV1441" s="8" t="s">
        <v>6724</v>
      </c>
      <c r="AW1441" s="6"/>
      <c r="AX1441" s="6"/>
      <c r="AY1441" s="6"/>
      <c r="AZ1441" s="6"/>
      <c r="BA1441" s="6"/>
      <c r="BB1441" s="6"/>
      <c r="BC1441" s="6"/>
      <c r="BD1441" s="6"/>
      <c r="BE1441" s="8">
        <v>1440</v>
      </c>
      <c r="BF1441" s="6" t="str">
        <f t="shared" si="454"/>
        <v>insert into bitacoras_estatus (numero_expediente, numero_registro, representante, fecha_inicio, fecha_vencimiento, id_cliente, id_admin, id_bitacoras_estatus, id_estatus, id_clase, id_marca, created_at, updated_at) values('1741091','1648138','RODRIGO MESTA FALOMIR','2016-04-27','2026-04-27','847','2','1','1',44,1196,'2016-04-27 00:00:00','2016-04-27 00:00:00');</v>
      </c>
      <c r="BG1441" s="6" t="str">
        <f t="shared" si="455"/>
        <v>insert into servicios_comentarios (comentario, id_admin, id_estatus, created_at, updated_at) values('CLASE 44 TITULO RECIBIDO 19/07/16 TITULO ENTREGADO 29/07/16',1,1440,'2016-04-27 00:00:00','2016-04-27 00:00:00');</v>
      </c>
      <c r="BH1441" s="6" t="str">
        <f t="shared" si="456"/>
        <v/>
      </c>
      <c r="BI1441" s="137" t="str">
        <f t="shared" si="457"/>
        <v>update bitacoras_estatus set comprobacion_uso = 1, id_estatus=10 where id=1440;</v>
      </c>
      <c r="BJ1441" s="137" t="str">
        <f t="shared" si="458"/>
        <v>update bitacoras_estatus set numero_expediente = '1741091', numero_registro = '1648138', id_estatus = 10, fecha_inicio = '2016-04-27', fecha_vencimiento ='2026-04-27', created_at ='2016-04-27 00:00:00', updated_at ='2016-04-27 00:00:00', id_clase=44, id_marca=1196, id_cliente=847, vigencia = 1 where id =1440;</v>
      </c>
      <c r="BK1441" s="137" t="str">
        <f t="shared" si="459"/>
        <v>update bitacoras_estatus set id_estatus = 10 where id =1440;</v>
      </c>
    </row>
    <row r="1442" spans="1:63" ht="27">
      <c r="A1442" s="3">
        <v>1741093</v>
      </c>
      <c r="B1442" s="3">
        <v>1717859</v>
      </c>
      <c r="C1442" s="3">
        <f>IF(Tabla1[[#This Row],[No. REG.]]="","",1)</f>
        <v>1</v>
      </c>
      <c r="D1442" s="3" t="s">
        <v>46</v>
      </c>
      <c r="E1442" s="3">
        <f>IF(Tabla1[[#This Row],[STATUS]]="","",VLOOKUP(D1442,Estatus!$A$2:$B$13,2,0))</f>
        <v>10</v>
      </c>
      <c r="F1442" s="3">
        <f>IF(Tabla1[[#This Row],[STATUS]]="","",VLOOKUP(D1442,Estatus!$A$2:$I$12,9,0))</f>
        <v>1</v>
      </c>
      <c r="G1442" s="12" t="s">
        <v>6981</v>
      </c>
      <c r="H1442" s="7">
        <v>42487</v>
      </c>
      <c r="I1442" s="80">
        <f t="shared" si="440"/>
        <v>2016</v>
      </c>
      <c r="J1442" s="80">
        <f t="shared" si="441"/>
        <v>4</v>
      </c>
      <c r="K1442" s="80">
        <f t="shared" si="442"/>
        <v>27</v>
      </c>
      <c r="L1442" s="80" t="str">
        <f t="shared" si="443"/>
        <v>04</v>
      </c>
      <c r="M1442" s="80">
        <f t="shared" si="444"/>
        <v>27</v>
      </c>
      <c r="N1442" s="80" t="str">
        <f t="shared" si="445"/>
        <v>'2016-04-27'</v>
      </c>
      <c r="O1442" s="80" t="str">
        <f t="shared" si="446"/>
        <v>'2016-04-27 00:00:00'</v>
      </c>
      <c r="P1442" s="7">
        <v>46139</v>
      </c>
      <c r="Q1442" s="80">
        <f t="shared" si="447"/>
        <v>2026</v>
      </c>
      <c r="R1442" s="80">
        <f t="shared" si="448"/>
        <v>4</v>
      </c>
      <c r="S1442" s="80">
        <f t="shared" si="449"/>
        <v>27</v>
      </c>
      <c r="T1442" s="80" t="str">
        <f t="shared" si="450"/>
        <v>04</v>
      </c>
      <c r="U1442" s="80">
        <f t="shared" si="451"/>
        <v>27</v>
      </c>
      <c r="V1442" s="80" t="str">
        <f t="shared" si="452"/>
        <v>'2026-04-27'</v>
      </c>
      <c r="W1442" s="80">
        <v>3</v>
      </c>
      <c r="X1442" s="80">
        <f t="shared" si="453"/>
        <v>3</v>
      </c>
      <c r="Y1442" s="3" t="s">
        <v>6982</v>
      </c>
      <c r="Z1442" s="124">
        <f>IFERROR(IF(Y1442="","null",VLOOKUP(Y1442,Marcas!$A$2:$C$2024,2,0)),"")</f>
        <v>594</v>
      </c>
      <c r="AA1442" s="3" t="s">
        <v>6982</v>
      </c>
      <c r="AB1442" s="3">
        <f>IFERROR(IF(AA1442="","",IF(AA1442="EMPORIO LEGAL",1,VLOOKUP(AA1442,Clientes!$A$2:$B$1190,2,0))),"")</f>
        <v>410</v>
      </c>
      <c r="AC1442" s="3">
        <f>IFERROR(IF(Tabla1[[#This Row],[id_control]]="null","",VLOOKUP(CONCATENATE(Tabla1[[#This Row],[CLIENTE]],"-",Tabla1[[#This Row],[id_control]]),Hoja1!$C$2:$D$1994,2,0)),"")</f>
        <v>1442</v>
      </c>
      <c r="AD1442" s="3" t="s">
        <v>6983</v>
      </c>
      <c r="AE1442" s="3" t="s">
        <v>6984</v>
      </c>
      <c r="AF1442" s="3"/>
      <c r="AG1442" s="3"/>
      <c r="AH1442" s="3"/>
      <c r="AI1442" s="3"/>
      <c r="AJ1442" s="3"/>
      <c r="AK1442" s="3"/>
      <c r="AL1442" s="3">
        <v>6143352716</v>
      </c>
      <c r="AM1442" s="6"/>
      <c r="AN1442" s="6"/>
      <c r="AO1442" s="6"/>
      <c r="AP1442" s="6"/>
      <c r="AQ1442" s="8">
        <v>6141603063</v>
      </c>
      <c r="AR1442" s="8">
        <v>6142246695</v>
      </c>
      <c r="AS1442" s="6"/>
      <c r="AT1442" s="6"/>
      <c r="AU1442" s="6"/>
      <c r="AV1442" s="8" t="s">
        <v>6985</v>
      </c>
      <c r="AW1442" s="6"/>
      <c r="AX1442" s="6"/>
      <c r="AY1442" s="6"/>
      <c r="AZ1442" s="6"/>
      <c r="BA1442" s="6"/>
      <c r="BB1442" s="6"/>
      <c r="BC1442" s="6"/>
      <c r="BD1442" s="6"/>
      <c r="BE1442" s="8">
        <v>1441</v>
      </c>
      <c r="BF1442" s="6" t="str">
        <f t="shared" si="454"/>
        <v>insert into bitacoras_estatus (numero_expediente, numero_registro, representante, fecha_inicio, fecha_vencimiento, id_cliente, id_admin, id_bitacoras_estatus, id_estatus, id_clase, id_marca, created_at, updated_at) values('1741093','1717859','LINA ROMERO','2016-04-27','2026-04-27','410','2','1','1',3,594,'2016-04-27 00:00:00','2016-04-27 00:00:00');</v>
      </c>
      <c r="BG1442" s="6" t="str">
        <f t="shared" si="455"/>
        <v>insert into servicios_comentarios (comentario, id_admin, id_estatus, created_at, updated_at) values('CLASE 3 REQUICITOS 01/08/16; PRESENTADOS 20/09/2016. LLEGO TITULO EL 23 MZO 2017',1,1441,'2016-04-27 00:00:00','2016-04-27 00:00:00');</v>
      </c>
      <c r="BH1442" s="6" t="str">
        <f t="shared" si="456"/>
        <v/>
      </c>
      <c r="BI1442" s="137" t="str">
        <f t="shared" si="457"/>
        <v>update bitacoras_estatus set comprobacion_uso = 1, id_estatus=10 where id=1441;</v>
      </c>
      <c r="BJ1442" s="137" t="str">
        <f t="shared" si="458"/>
        <v>update bitacoras_estatus set numero_expediente = '1741093', numero_registro = '1717859', id_estatus = 10, fecha_inicio = '2016-04-27', fecha_vencimiento ='2026-04-27', created_at ='2016-04-27 00:00:00', updated_at ='2016-04-27 00:00:00', id_clase=3, id_marca=594, id_cliente=410, vigencia = 1 where id =1441;</v>
      </c>
      <c r="BK1442" s="137" t="str">
        <f t="shared" si="459"/>
        <v>update bitacoras_estatus set id_estatus = 10 where id =1441;</v>
      </c>
    </row>
    <row r="1443" spans="1:63">
      <c r="A1443" s="3">
        <v>1740971</v>
      </c>
      <c r="B1443" s="3">
        <v>1661921</v>
      </c>
      <c r="C1443" s="3">
        <f>IF(Tabla1[[#This Row],[No. REG.]]="","",1)</f>
        <v>1</v>
      </c>
      <c r="D1443" s="3" t="s">
        <v>46</v>
      </c>
      <c r="E1443" s="3">
        <f>IF(Tabla1[[#This Row],[STATUS]]="","",VLOOKUP(D1443,Estatus!$A$2:$B$13,2,0))</f>
        <v>10</v>
      </c>
      <c r="F1443" s="3">
        <f>IF(Tabla1[[#This Row],[STATUS]]="","",VLOOKUP(D1443,Estatus!$A$2:$I$12,9,0))</f>
        <v>1</v>
      </c>
      <c r="G1443" s="12" t="s">
        <v>6986</v>
      </c>
      <c r="H1443" s="7">
        <v>42487</v>
      </c>
      <c r="I1443" s="80">
        <f t="shared" si="440"/>
        <v>2016</v>
      </c>
      <c r="J1443" s="80">
        <f t="shared" si="441"/>
        <v>4</v>
      </c>
      <c r="K1443" s="80">
        <f t="shared" si="442"/>
        <v>27</v>
      </c>
      <c r="L1443" s="80" t="str">
        <f t="shared" si="443"/>
        <v>04</v>
      </c>
      <c r="M1443" s="80">
        <f t="shared" si="444"/>
        <v>27</v>
      </c>
      <c r="N1443" s="80" t="str">
        <f t="shared" si="445"/>
        <v>'2016-04-27'</v>
      </c>
      <c r="O1443" s="80" t="str">
        <f t="shared" si="446"/>
        <v>'2016-04-27 00:00:00'</v>
      </c>
      <c r="P1443" s="7">
        <v>46139</v>
      </c>
      <c r="Q1443" s="80">
        <f t="shared" si="447"/>
        <v>2026</v>
      </c>
      <c r="R1443" s="80">
        <f t="shared" si="448"/>
        <v>4</v>
      </c>
      <c r="S1443" s="80">
        <f t="shared" si="449"/>
        <v>27</v>
      </c>
      <c r="T1443" s="80" t="str">
        <f t="shared" si="450"/>
        <v>04</v>
      </c>
      <c r="U1443" s="80">
        <f t="shared" si="451"/>
        <v>27</v>
      </c>
      <c r="V1443" s="80" t="str">
        <f t="shared" si="452"/>
        <v>'2026-04-27'</v>
      </c>
      <c r="W1443" s="80">
        <v>35</v>
      </c>
      <c r="X1443" s="80">
        <f t="shared" si="453"/>
        <v>35</v>
      </c>
      <c r="Y1443" s="3" t="s">
        <v>6987</v>
      </c>
      <c r="Z1443" s="124">
        <f>IFERROR(IF(Y1443="","null",VLOOKUP(Y1443,Marcas!$A$2:$C$2024,2,0)),"")</f>
        <v>1306</v>
      </c>
      <c r="AA1443" s="3" t="s">
        <v>6987</v>
      </c>
      <c r="AB1443" s="3">
        <f>IFERROR(IF(AA1443="","",IF(AA1443="EMPORIO LEGAL",1,VLOOKUP(AA1443,Clientes!$A$2:$B$1190,2,0))),"")</f>
        <v>928</v>
      </c>
      <c r="AC1443" s="3">
        <f>IFERROR(IF(Tabla1[[#This Row],[id_control]]="null","",VLOOKUP(CONCATENATE(Tabla1[[#This Row],[CLIENTE]],"-",Tabla1[[#This Row],[id_control]]),Hoja1!$C$2:$D$1994,2,0)),"")</f>
        <v>1443</v>
      </c>
      <c r="AD1443" s="3" t="s">
        <v>6988</v>
      </c>
      <c r="AE1443" s="3" t="s">
        <v>6989</v>
      </c>
      <c r="AF1443" s="3"/>
      <c r="AG1443" s="3"/>
      <c r="AH1443" s="3"/>
      <c r="AI1443" s="3"/>
      <c r="AJ1443" s="3"/>
      <c r="AK1443" s="3"/>
      <c r="AL1443" s="3">
        <v>4200146</v>
      </c>
      <c r="AM1443" s="6"/>
      <c r="AN1443" s="6"/>
      <c r="AO1443" s="6"/>
      <c r="AP1443" s="6"/>
      <c r="AQ1443" s="8">
        <v>6141318071</v>
      </c>
      <c r="AR1443" s="6"/>
      <c r="AS1443" s="6"/>
      <c r="AT1443" s="6"/>
      <c r="AU1443" s="6"/>
      <c r="AV1443" s="6" t="s">
        <v>6990</v>
      </c>
      <c r="AW1443" s="6"/>
      <c r="AX1443" s="6"/>
      <c r="AY1443" s="6"/>
      <c r="AZ1443" s="6"/>
      <c r="BA1443" s="6"/>
      <c r="BB1443" s="6"/>
      <c r="BC1443" s="6"/>
      <c r="BD1443" s="6"/>
      <c r="BE1443" s="8">
        <v>1442</v>
      </c>
      <c r="BF1443" s="6" t="str">
        <f t="shared" si="454"/>
        <v>insert into bitacoras_estatus (numero_expediente, numero_registro, representante, fecha_inicio, fecha_vencimiento, id_cliente, id_admin, id_bitacoras_estatus, id_estatus, id_clase, id_marca, created_at, updated_at) values('1740971','1661921','ESPERANZA LEYVA NAJERA','2016-04-27','2026-04-27','928','2','1','1',35,1306,'2016-04-27 00:00:00','2016-04-27 00:00:00');</v>
      </c>
      <c r="BG1443" s="6" t="str">
        <f t="shared" si="455"/>
        <v>insert into servicios_comentarios (comentario, id_admin, id_estatus, created_at, updated_at) values('CLASE 35, TITULO ENTREGADO 28 SEPT 2016',1,1442,'2016-04-27 00:00:00','2016-04-27 00:00:00');</v>
      </c>
      <c r="BH1443" s="6" t="str">
        <f t="shared" si="456"/>
        <v/>
      </c>
      <c r="BI1443" s="137" t="str">
        <f t="shared" si="457"/>
        <v>update bitacoras_estatus set comprobacion_uso = 1, id_estatus=10 where id=1442;</v>
      </c>
      <c r="BJ1443" s="137" t="str">
        <f t="shared" si="458"/>
        <v>update bitacoras_estatus set numero_expediente = '1740971', numero_registro = '1661921', id_estatus = 10, fecha_inicio = '2016-04-27', fecha_vencimiento ='2026-04-27', created_at ='2016-04-27 00:00:00', updated_at ='2016-04-27 00:00:00', id_clase=35, id_marca=1306, id_cliente=928, vigencia = 1 where id =1442;</v>
      </c>
      <c r="BK1443" s="137" t="str">
        <f t="shared" si="459"/>
        <v>update bitacoras_estatus set id_estatus = 10 where id =1442;</v>
      </c>
    </row>
    <row r="1444" spans="1:63">
      <c r="A1444" s="3">
        <v>1740966</v>
      </c>
      <c r="B1444" s="3">
        <v>1661920</v>
      </c>
      <c r="C1444" s="3">
        <f>IF(Tabla1[[#This Row],[No. REG.]]="","",1)</f>
        <v>1</v>
      </c>
      <c r="D1444" s="3" t="s">
        <v>46</v>
      </c>
      <c r="E1444" s="3">
        <f>IF(Tabla1[[#This Row],[STATUS]]="","",VLOOKUP(D1444,Estatus!$A$2:$B$13,2,0))</f>
        <v>10</v>
      </c>
      <c r="F1444" s="3">
        <f>IF(Tabla1[[#This Row],[STATUS]]="","",VLOOKUP(D1444,Estatus!$A$2:$I$12,9,0))</f>
        <v>1</v>
      </c>
      <c r="G1444" s="12" t="s">
        <v>6991</v>
      </c>
      <c r="H1444" s="7">
        <v>42487</v>
      </c>
      <c r="I1444" s="80">
        <f t="shared" si="440"/>
        <v>2016</v>
      </c>
      <c r="J1444" s="80">
        <f t="shared" si="441"/>
        <v>4</v>
      </c>
      <c r="K1444" s="80">
        <f t="shared" si="442"/>
        <v>27</v>
      </c>
      <c r="L1444" s="80" t="str">
        <f t="shared" si="443"/>
        <v>04</v>
      </c>
      <c r="M1444" s="80">
        <f t="shared" si="444"/>
        <v>27</v>
      </c>
      <c r="N1444" s="80" t="str">
        <f t="shared" si="445"/>
        <v>'2016-04-27'</v>
      </c>
      <c r="O1444" s="80" t="str">
        <f t="shared" si="446"/>
        <v>'2016-04-27 00:00:00'</v>
      </c>
      <c r="P1444" s="7">
        <v>46139</v>
      </c>
      <c r="Q1444" s="80">
        <f t="shared" si="447"/>
        <v>2026</v>
      </c>
      <c r="R1444" s="80">
        <f t="shared" si="448"/>
        <v>4</v>
      </c>
      <c r="S1444" s="80">
        <f t="shared" si="449"/>
        <v>27</v>
      </c>
      <c r="T1444" s="80" t="str">
        <f t="shared" si="450"/>
        <v>04</v>
      </c>
      <c r="U1444" s="80">
        <f t="shared" si="451"/>
        <v>27</v>
      </c>
      <c r="V1444" s="80" t="str">
        <f t="shared" si="452"/>
        <v>'2026-04-27'</v>
      </c>
      <c r="W1444" s="80">
        <v>43</v>
      </c>
      <c r="X1444" s="80">
        <f t="shared" si="453"/>
        <v>43</v>
      </c>
      <c r="Y1444" s="3" t="s">
        <v>6992</v>
      </c>
      <c r="Z1444" s="124">
        <f>IFERROR(IF(Y1444="","null",VLOOKUP(Y1444,Marcas!$A$2:$C$2024,2,0)),"")</f>
        <v>833</v>
      </c>
      <c r="AA1444" s="3" t="s">
        <v>6993</v>
      </c>
      <c r="AB1444" s="3">
        <f>IFERROR(IF(AA1444="","",IF(AA1444="EMPORIO LEGAL",1,VLOOKUP(AA1444,Clientes!$A$2:$B$1190,2,0))),"")</f>
        <v>584</v>
      </c>
      <c r="AC1444" s="3">
        <f>IFERROR(IF(Tabla1[[#This Row],[id_control]]="null","",VLOOKUP(CONCATENATE(Tabla1[[#This Row],[CLIENTE]],"-",Tabla1[[#This Row],[id_control]]),Hoja1!$C$2:$D$1994,2,0)),"")</f>
        <v>1444</v>
      </c>
      <c r="AD1444" s="3" t="s">
        <v>6994</v>
      </c>
      <c r="AE1444" s="3"/>
      <c r="AF1444" s="3"/>
      <c r="AG1444" s="3"/>
      <c r="AH1444" s="3"/>
      <c r="AI1444" s="3"/>
      <c r="AJ1444" s="3"/>
      <c r="AK1444" s="3"/>
      <c r="AL1444" s="3">
        <v>4167480</v>
      </c>
      <c r="AM1444" s="6"/>
      <c r="AN1444" s="6"/>
      <c r="AO1444" s="6"/>
      <c r="AP1444" s="6"/>
      <c r="AQ1444" s="8">
        <v>6142313434</v>
      </c>
      <c r="AR1444" s="6"/>
      <c r="AS1444" s="6"/>
      <c r="AT1444" s="6"/>
      <c r="AU1444" s="6"/>
      <c r="AV1444" s="8" t="s">
        <v>6995</v>
      </c>
      <c r="AW1444" s="6"/>
      <c r="AX1444" s="6"/>
      <c r="AY1444" s="6"/>
      <c r="AZ1444" s="6"/>
      <c r="BA1444" s="6"/>
      <c r="BB1444" s="6"/>
      <c r="BC1444" s="6"/>
      <c r="BD1444" s="6"/>
      <c r="BE1444" s="8">
        <v>1443</v>
      </c>
      <c r="BF1444" s="6" t="str">
        <f t="shared" si="454"/>
        <v>insert into bitacoras_estatus (numero_expediente, numero_registro, representante, fecha_inicio, fecha_vencimiento, id_cliente, id_admin, id_bitacoras_estatus, id_estatus, id_clase, id_marca, created_at, updated_at) values('1740966','1661920','CLAUDIA RUIZ','2016-04-27','2026-04-27','584','2','1','1',43,833,'2016-04-27 00:00:00','2016-04-27 00:00:00');</v>
      </c>
      <c r="BG1444" s="6" t="str">
        <f t="shared" si="455"/>
        <v>insert into servicios_comentarios (comentario, id_admin, id_estatus, created_at, updated_at) values('CLASE 43, TITULO ENTRGADO EL 27 SEPT 2016',1,1443,'2016-04-27 00:00:00','2016-04-27 00:00:00');</v>
      </c>
      <c r="BH1444" s="6" t="str">
        <f t="shared" si="456"/>
        <v/>
      </c>
      <c r="BI1444" s="137" t="str">
        <f t="shared" si="457"/>
        <v>update bitacoras_estatus set comprobacion_uso = 1, id_estatus=10 where id=1443;</v>
      </c>
      <c r="BJ1444" s="137" t="str">
        <f t="shared" si="458"/>
        <v>update bitacoras_estatus set numero_expediente = '1740966', numero_registro = '1661920', id_estatus = 10, fecha_inicio = '2016-04-27', fecha_vencimiento ='2026-04-27', created_at ='2016-04-27 00:00:00', updated_at ='2016-04-27 00:00:00', id_clase=43, id_marca=833, id_cliente=584, vigencia = 1 where id =1443;</v>
      </c>
      <c r="BK1444" s="137" t="str">
        <f t="shared" si="459"/>
        <v>update bitacoras_estatus set id_estatus = 10 where id =1443;</v>
      </c>
    </row>
    <row r="1445" spans="1:63">
      <c r="A1445" s="3">
        <v>1740963</v>
      </c>
      <c r="B1445" s="3">
        <v>1658436</v>
      </c>
      <c r="C1445" s="3">
        <f>IF(Tabla1[[#This Row],[No. REG.]]="","",1)</f>
        <v>1</v>
      </c>
      <c r="D1445" s="3" t="s">
        <v>46</v>
      </c>
      <c r="E1445" s="3">
        <f>IF(Tabla1[[#This Row],[STATUS]]="","",VLOOKUP(D1445,Estatus!$A$2:$B$13,2,0))</f>
        <v>10</v>
      </c>
      <c r="F1445" s="3">
        <f>IF(Tabla1[[#This Row],[STATUS]]="","",VLOOKUP(D1445,Estatus!$A$2:$I$12,9,0))</f>
        <v>1</v>
      </c>
      <c r="G1445" s="12" t="s">
        <v>6996</v>
      </c>
      <c r="H1445" s="7">
        <v>42487</v>
      </c>
      <c r="I1445" s="80">
        <f t="shared" si="440"/>
        <v>2016</v>
      </c>
      <c r="J1445" s="80">
        <f t="shared" si="441"/>
        <v>4</v>
      </c>
      <c r="K1445" s="80">
        <f t="shared" si="442"/>
        <v>27</v>
      </c>
      <c r="L1445" s="80" t="str">
        <f t="shared" si="443"/>
        <v>04</v>
      </c>
      <c r="M1445" s="80">
        <f t="shared" si="444"/>
        <v>27</v>
      </c>
      <c r="N1445" s="80" t="str">
        <f t="shared" si="445"/>
        <v>'2016-04-27'</v>
      </c>
      <c r="O1445" s="80" t="str">
        <f t="shared" si="446"/>
        <v>'2016-04-27 00:00:00'</v>
      </c>
      <c r="P1445" s="7">
        <v>46139</v>
      </c>
      <c r="Q1445" s="80">
        <f t="shared" si="447"/>
        <v>2026</v>
      </c>
      <c r="R1445" s="80">
        <f t="shared" si="448"/>
        <v>4</v>
      </c>
      <c r="S1445" s="80">
        <f t="shared" si="449"/>
        <v>27</v>
      </c>
      <c r="T1445" s="80" t="str">
        <f t="shared" si="450"/>
        <v>04</v>
      </c>
      <c r="U1445" s="80">
        <f t="shared" si="451"/>
        <v>27</v>
      </c>
      <c r="V1445" s="80" t="str">
        <f t="shared" si="452"/>
        <v>'2026-04-27'</v>
      </c>
      <c r="W1445" s="80">
        <v>5</v>
      </c>
      <c r="X1445" s="80">
        <f t="shared" si="453"/>
        <v>5</v>
      </c>
      <c r="Y1445" s="12" t="s">
        <v>6997</v>
      </c>
      <c r="Z1445" s="125">
        <f>IFERROR(IF(Y1445="","null",VLOOKUP(Y1445,Marcas!$A$2:$C$2024,2,0)),"")</f>
        <v>217</v>
      </c>
      <c r="AA1445" s="12" t="s">
        <v>7448</v>
      </c>
      <c r="AB1445" s="3">
        <f>IFERROR(IF(AA1445="","",IF(AA1445="EMPORIO LEGAL",1,VLOOKUP(AA1445,Clientes!$A$2:$B$1190,2,0))),"")</f>
        <v>731</v>
      </c>
      <c r="AC1445" s="3">
        <f>IFERROR(IF(Tabla1[[#This Row],[id_control]]="null","",VLOOKUP(CONCATENATE(Tabla1[[#This Row],[CLIENTE]],"-",Tabla1[[#This Row],[id_control]]),Hoja1!$C$2:$D$1994,2,0)),"")</f>
        <v>1445</v>
      </c>
      <c r="AD1445" s="3" t="s">
        <v>2160</v>
      </c>
      <c r="AE1445" s="3"/>
      <c r="AF1445" s="3"/>
      <c r="AG1445" s="3"/>
      <c r="AH1445" s="3"/>
      <c r="AI1445" s="3"/>
      <c r="AJ1445" s="3"/>
      <c r="AK1445" s="3"/>
      <c r="AL1445" s="3">
        <v>2600166</v>
      </c>
      <c r="AM1445" s="6"/>
      <c r="AN1445" s="6"/>
      <c r="AO1445" s="6"/>
      <c r="AP1445" s="6"/>
      <c r="AQ1445" s="8">
        <v>6141256288</v>
      </c>
      <c r="AR1445" s="6"/>
      <c r="AS1445" s="6"/>
      <c r="AT1445" s="6"/>
      <c r="AU1445" s="6"/>
      <c r="AV1445" s="8" t="s">
        <v>6686</v>
      </c>
      <c r="AW1445" s="6"/>
      <c r="AX1445" s="6"/>
      <c r="AY1445" s="6"/>
      <c r="AZ1445" s="6"/>
      <c r="BA1445" s="6"/>
      <c r="BB1445" s="6"/>
      <c r="BC1445" s="6"/>
      <c r="BD1445" s="6"/>
      <c r="BE1445" s="8">
        <v>1444</v>
      </c>
      <c r="BF1445" s="6" t="str">
        <f t="shared" si="454"/>
        <v>insert into bitacoras_estatus (numero_expediente, numero_registro, representante, fecha_inicio, fecha_vencimiento, id_cliente, id_admin, id_bitacoras_estatus, id_estatus, id_clase, id_marca, created_at, updated_at) values('1740963','1658436','EMMANUEL MENDOZA GONZÁLEZ','2016-04-27','2026-04-27','731','2','1','1',5,217,'2016-04-27 00:00:00','2016-04-27 00:00:00');</v>
      </c>
      <c r="BG1445" s="6" t="str">
        <f t="shared" si="455"/>
        <v>insert into servicios_comentarios (comentario, id_admin, id_estatus, created_at, updated_at) values('CLASE 5',1,1444,'2016-04-27 00:00:00','2016-04-27 00:00:00');</v>
      </c>
      <c r="BH1445" s="6" t="str">
        <f t="shared" si="456"/>
        <v/>
      </c>
      <c r="BI1445" s="137" t="str">
        <f t="shared" si="457"/>
        <v>update bitacoras_estatus set comprobacion_uso = 1, id_estatus=10 where id=1444;</v>
      </c>
      <c r="BJ1445" s="137" t="str">
        <f t="shared" si="458"/>
        <v>update bitacoras_estatus set numero_expediente = '1740963', numero_registro = '1658436', id_estatus = 10, fecha_inicio = '2016-04-27', fecha_vencimiento ='2026-04-27', created_at ='2016-04-27 00:00:00', updated_at ='2016-04-27 00:00:00', id_clase=5, id_marca=217, id_cliente=731, vigencia = 1 where id =1444;</v>
      </c>
      <c r="BK1445" s="137" t="str">
        <f t="shared" si="459"/>
        <v>update bitacoras_estatus set id_estatus = 10 where id =1444;</v>
      </c>
    </row>
    <row r="1446" spans="1:63">
      <c r="A1446" s="3">
        <v>1740952</v>
      </c>
      <c r="B1446" s="3">
        <v>1658434</v>
      </c>
      <c r="C1446" s="3">
        <f>IF(Tabla1[[#This Row],[No. REG.]]="","",1)</f>
        <v>1</v>
      </c>
      <c r="D1446" s="3" t="s">
        <v>46</v>
      </c>
      <c r="E1446" s="3">
        <f>IF(Tabla1[[#This Row],[STATUS]]="","",VLOOKUP(D1446,Estatus!$A$2:$B$13,2,0))</f>
        <v>10</v>
      </c>
      <c r="F1446" s="3">
        <f>IF(Tabla1[[#This Row],[STATUS]]="","",VLOOKUP(D1446,Estatus!$A$2:$I$12,9,0))</f>
        <v>1</v>
      </c>
      <c r="G1446" s="12" t="s">
        <v>5461</v>
      </c>
      <c r="H1446" s="7">
        <v>42487</v>
      </c>
      <c r="I1446" s="80">
        <f t="shared" si="440"/>
        <v>2016</v>
      </c>
      <c r="J1446" s="80">
        <f t="shared" si="441"/>
        <v>4</v>
      </c>
      <c r="K1446" s="80">
        <f t="shared" si="442"/>
        <v>27</v>
      </c>
      <c r="L1446" s="80" t="str">
        <f t="shared" si="443"/>
        <v>04</v>
      </c>
      <c r="M1446" s="80">
        <f t="shared" si="444"/>
        <v>27</v>
      </c>
      <c r="N1446" s="80" t="str">
        <f t="shared" si="445"/>
        <v>'2016-04-27'</v>
      </c>
      <c r="O1446" s="80" t="str">
        <f t="shared" si="446"/>
        <v>'2016-04-27 00:00:00'</v>
      </c>
      <c r="P1446" s="7">
        <v>46139</v>
      </c>
      <c r="Q1446" s="80">
        <f t="shared" si="447"/>
        <v>2026</v>
      </c>
      <c r="R1446" s="80">
        <f t="shared" si="448"/>
        <v>4</v>
      </c>
      <c r="S1446" s="80">
        <f t="shared" si="449"/>
        <v>27</v>
      </c>
      <c r="T1446" s="80" t="str">
        <f t="shared" si="450"/>
        <v>04</v>
      </c>
      <c r="U1446" s="80">
        <f t="shared" si="451"/>
        <v>27</v>
      </c>
      <c r="V1446" s="80" t="str">
        <f t="shared" si="452"/>
        <v>'2026-04-27'</v>
      </c>
      <c r="W1446" s="80">
        <v>35</v>
      </c>
      <c r="X1446" s="80">
        <f t="shared" si="453"/>
        <v>35</v>
      </c>
      <c r="Y1446" s="12" t="s">
        <v>6997</v>
      </c>
      <c r="Z1446" s="125">
        <f>IFERROR(IF(Y1446="","null",VLOOKUP(Y1446,Marcas!$A$2:$C$2024,2,0)),"")</f>
        <v>217</v>
      </c>
      <c r="AA1446" s="12" t="s">
        <v>7448</v>
      </c>
      <c r="AB1446" s="3">
        <f>IFERROR(IF(AA1446="","",IF(AA1446="EMPORIO LEGAL",1,VLOOKUP(AA1446,Clientes!$A$2:$B$1190,2,0))),"")</f>
        <v>731</v>
      </c>
      <c r="AC1446" s="3">
        <f>IFERROR(IF(Tabla1[[#This Row],[id_control]]="null","",VLOOKUP(CONCATENATE(Tabla1[[#This Row],[CLIENTE]],"-",Tabla1[[#This Row],[id_control]]),Hoja1!$C$2:$D$1994,2,0)),"")</f>
        <v>1445</v>
      </c>
      <c r="AD1446" s="3" t="s">
        <v>2160</v>
      </c>
      <c r="AE1446" s="3"/>
      <c r="AF1446" s="3"/>
      <c r="AG1446" s="3"/>
      <c r="AH1446" s="3"/>
      <c r="AI1446" s="3"/>
      <c r="AJ1446" s="3"/>
      <c r="AK1446" s="3"/>
      <c r="AL1446" s="3">
        <v>2600166</v>
      </c>
      <c r="AM1446" s="6"/>
      <c r="AN1446" s="6"/>
      <c r="AO1446" s="6"/>
      <c r="AP1446" s="6"/>
      <c r="AQ1446" s="8">
        <v>6141256288</v>
      </c>
      <c r="AR1446" s="6"/>
      <c r="AS1446" s="6"/>
      <c r="AT1446" s="6"/>
      <c r="AU1446" s="6"/>
      <c r="AV1446" s="8" t="s">
        <v>6686</v>
      </c>
      <c r="AW1446" s="6"/>
      <c r="AX1446" s="6"/>
      <c r="AY1446" s="6"/>
      <c r="AZ1446" s="6"/>
      <c r="BA1446" s="6"/>
      <c r="BB1446" s="6"/>
      <c r="BC1446" s="6"/>
      <c r="BD1446" s="6"/>
      <c r="BE1446" s="8">
        <v>1445</v>
      </c>
      <c r="BF1446" s="6" t="str">
        <f t="shared" si="454"/>
        <v>insert into bitacoras_estatus (numero_expediente, numero_registro, representante, fecha_inicio, fecha_vencimiento, id_cliente, id_admin, id_bitacoras_estatus, id_estatus, id_clase, id_marca, created_at, updated_at) values('1740952','1658434','EMMANUEL MENDOZA GONZÁLEZ','2016-04-27','2026-04-27','731','2','1','1',35,217,'2016-04-27 00:00:00','2016-04-27 00:00:00');</v>
      </c>
      <c r="BG1446" s="6" t="str">
        <f t="shared" si="455"/>
        <v>insert into servicios_comentarios (comentario, id_admin, id_estatus, created_at, updated_at) values('CLASE 35',1,1445,'2016-04-27 00:00:00','2016-04-27 00:00:00');</v>
      </c>
      <c r="BH1446" s="6" t="str">
        <f t="shared" si="456"/>
        <v/>
      </c>
      <c r="BI1446" s="137" t="str">
        <f t="shared" si="457"/>
        <v>update bitacoras_estatus set comprobacion_uso = 1, id_estatus=10 where id=1445;</v>
      </c>
      <c r="BJ1446" s="137" t="str">
        <f t="shared" si="458"/>
        <v>update bitacoras_estatus set numero_expediente = '1740952', numero_registro = '1658434', id_estatus = 10, fecha_inicio = '2016-04-27', fecha_vencimiento ='2026-04-27', created_at ='2016-04-27 00:00:00', updated_at ='2016-04-27 00:00:00', id_clase=35, id_marca=217, id_cliente=731, vigencia = 1 where id =1445;</v>
      </c>
      <c r="BK1446" s="137" t="str">
        <f t="shared" si="459"/>
        <v>update bitacoras_estatus set id_estatus = 10 where id =1445;</v>
      </c>
    </row>
    <row r="1447" spans="1:63">
      <c r="A1447" s="3">
        <v>1740738</v>
      </c>
      <c r="B1447" s="3">
        <v>1650989</v>
      </c>
      <c r="C1447" s="3">
        <f>IF(Tabla1[[#This Row],[No. REG.]]="","",1)</f>
        <v>1</v>
      </c>
      <c r="D1447" s="3" t="s">
        <v>46</v>
      </c>
      <c r="E1447" s="3">
        <f>IF(Tabla1[[#This Row],[STATUS]]="","",VLOOKUP(D1447,Estatus!$A$2:$B$13,2,0))</f>
        <v>10</v>
      </c>
      <c r="F1447" s="3">
        <f>IF(Tabla1[[#This Row],[STATUS]]="","",VLOOKUP(D1447,Estatus!$A$2:$I$12,9,0))</f>
        <v>1</v>
      </c>
      <c r="G1447" s="12" t="s">
        <v>6998</v>
      </c>
      <c r="H1447" s="7">
        <v>42487</v>
      </c>
      <c r="I1447" s="80">
        <f t="shared" si="440"/>
        <v>2016</v>
      </c>
      <c r="J1447" s="80">
        <f t="shared" si="441"/>
        <v>4</v>
      </c>
      <c r="K1447" s="80">
        <f t="shared" si="442"/>
        <v>27</v>
      </c>
      <c r="L1447" s="80" t="str">
        <f t="shared" si="443"/>
        <v>04</v>
      </c>
      <c r="M1447" s="80">
        <f t="shared" si="444"/>
        <v>27</v>
      </c>
      <c r="N1447" s="80" t="str">
        <f t="shared" si="445"/>
        <v>'2016-04-27'</v>
      </c>
      <c r="O1447" s="80" t="str">
        <f t="shared" si="446"/>
        <v>'2016-04-27 00:00:00'</v>
      </c>
      <c r="P1447" s="7">
        <v>46139</v>
      </c>
      <c r="Q1447" s="80">
        <f t="shared" si="447"/>
        <v>2026</v>
      </c>
      <c r="R1447" s="80">
        <f t="shared" si="448"/>
        <v>4</v>
      </c>
      <c r="S1447" s="80">
        <f t="shared" si="449"/>
        <v>27</v>
      </c>
      <c r="T1447" s="80" t="str">
        <f t="shared" si="450"/>
        <v>04</v>
      </c>
      <c r="U1447" s="80">
        <f t="shared" si="451"/>
        <v>27</v>
      </c>
      <c r="V1447" s="80" t="str">
        <f t="shared" si="452"/>
        <v>'2026-04-27'</v>
      </c>
      <c r="W1447" s="80">
        <v>35</v>
      </c>
      <c r="X1447" s="80">
        <f t="shared" si="453"/>
        <v>35</v>
      </c>
      <c r="Y1447" s="3" t="s">
        <v>6999</v>
      </c>
      <c r="Z1447" s="124">
        <f>IFERROR(IF(Y1447="","null",VLOOKUP(Y1447,Marcas!$A$2:$C$2024,2,0)),"")</f>
        <v>1371</v>
      </c>
      <c r="AA1447" s="3" t="s">
        <v>6999</v>
      </c>
      <c r="AB1447" s="3">
        <f>IFERROR(IF(AA1447="","",IF(AA1447="EMPORIO LEGAL",1,VLOOKUP(AA1447,Clientes!$A$2:$B$1190,2,0))),"")</f>
        <v>976</v>
      </c>
      <c r="AC1447" s="3">
        <f>IFERROR(IF(Tabla1[[#This Row],[id_control]]="null","",VLOOKUP(CONCATENATE(Tabla1[[#This Row],[CLIENTE]],"-",Tabla1[[#This Row],[id_control]]),Hoja1!$C$2:$D$1994,2,0)),"")</f>
        <v>1447</v>
      </c>
      <c r="AD1447" s="3" t="s">
        <v>7000</v>
      </c>
      <c r="AE1447" s="3"/>
      <c r="AF1447" s="3"/>
      <c r="AG1447" s="3"/>
      <c r="AH1447" s="3"/>
      <c r="AI1447" s="3"/>
      <c r="AJ1447" s="3"/>
      <c r="AK1447" s="3"/>
      <c r="AL1447" s="3"/>
      <c r="AM1447" s="6"/>
      <c r="AN1447" s="6"/>
      <c r="AO1447" s="6"/>
      <c r="AP1447" s="6"/>
      <c r="AQ1447" s="6"/>
      <c r="AR1447" s="6"/>
      <c r="AS1447" s="6"/>
      <c r="AT1447" s="6"/>
      <c r="AU1447" s="6"/>
      <c r="AV1447" s="6"/>
      <c r="AW1447" s="6"/>
      <c r="AX1447" s="6"/>
      <c r="AY1447" s="6"/>
      <c r="AZ1447" s="6"/>
      <c r="BA1447" s="6"/>
      <c r="BB1447" s="6"/>
      <c r="BC1447" s="6"/>
      <c r="BD1447" s="6"/>
      <c r="BE1447" s="8">
        <v>1446</v>
      </c>
      <c r="BF1447" s="6" t="str">
        <f t="shared" si="454"/>
        <v>insert into bitacoras_estatus (numero_expediente, numero_registro, representante, fecha_inicio, fecha_vencimiento, id_cliente, id_admin, id_bitacoras_estatus, id_estatus, id_clase, id_marca, created_at, updated_at) values('1740738','1650989','CARLOS ARTURO VILLALOBOS','2016-04-27','2026-04-27','976','2','1','1',35,1371,'2016-04-27 00:00:00','2016-04-27 00:00:00');</v>
      </c>
      <c r="BG1447" s="6" t="str">
        <f t="shared" si="455"/>
        <v>insert into servicios_comentarios (comentario, id_admin, id_estatus, created_at, updated_at) values('CLASE 35 TITULO RECIBIDO 03/08/16',1,1446,'2016-04-27 00:00:00','2016-04-27 00:00:00');</v>
      </c>
      <c r="BH1447" s="6" t="str">
        <f t="shared" si="456"/>
        <v/>
      </c>
      <c r="BI1447" s="137" t="str">
        <f t="shared" si="457"/>
        <v>update bitacoras_estatus set comprobacion_uso = 1, id_estatus=10 where id=1446;</v>
      </c>
      <c r="BJ1447" s="137" t="str">
        <f t="shared" si="458"/>
        <v>update bitacoras_estatus set numero_expediente = '1740738', numero_registro = '1650989', id_estatus = 10, fecha_inicio = '2016-04-27', fecha_vencimiento ='2026-04-27', created_at ='2016-04-27 00:00:00', updated_at ='2016-04-27 00:00:00', id_clase=35, id_marca=1371, id_cliente=976, vigencia = 1 where id =1446;</v>
      </c>
      <c r="BK1447" s="137" t="str">
        <f t="shared" si="459"/>
        <v>update bitacoras_estatus set id_estatus = 10 where id =1446;</v>
      </c>
    </row>
    <row r="1448" spans="1:63" ht="40">
      <c r="A1448" s="3">
        <v>1740944</v>
      </c>
      <c r="B1448" s="6">
        <v>1740032</v>
      </c>
      <c r="C1448" s="6">
        <f>IF(Tabla1[[#This Row],[No. REG.]]="","",1)</f>
        <v>1</v>
      </c>
      <c r="D1448" s="3" t="s">
        <v>46</v>
      </c>
      <c r="E1448" s="3">
        <f>IF(Tabla1[[#This Row],[STATUS]]="","",VLOOKUP(D1448,Estatus!$A$2:$B$13,2,0))</f>
        <v>10</v>
      </c>
      <c r="F1448" s="3">
        <f>IF(Tabla1[[#This Row],[STATUS]]="","",VLOOKUP(D1448,Estatus!$A$2:$I$12,9,0))</f>
        <v>1</v>
      </c>
      <c r="G1448" s="12" t="s">
        <v>7001</v>
      </c>
      <c r="H1448" s="7">
        <v>42487</v>
      </c>
      <c r="I1448" s="80">
        <f t="shared" si="440"/>
        <v>2016</v>
      </c>
      <c r="J1448" s="80">
        <f t="shared" si="441"/>
        <v>4</v>
      </c>
      <c r="K1448" s="80">
        <f t="shared" si="442"/>
        <v>27</v>
      </c>
      <c r="L1448" s="80" t="str">
        <f t="shared" si="443"/>
        <v>04</v>
      </c>
      <c r="M1448" s="80">
        <f t="shared" si="444"/>
        <v>27</v>
      </c>
      <c r="N1448" s="80" t="str">
        <f t="shared" si="445"/>
        <v>'2016-04-27'</v>
      </c>
      <c r="O1448" s="80" t="str">
        <f t="shared" si="446"/>
        <v>'2016-04-27 00:00:00'</v>
      </c>
      <c r="P1448" s="7">
        <v>46139</v>
      </c>
      <c r="Q1448" s="80">
        <f t="shared" si="447"/>
        <v>2026</v>
      </c>
      <c r="R1448" s="80">
        <f t="shared" si="448"/>
        <v>4</v>
      </c>
      <c r="S1448" s="80">
        <f t="shared" si="449"/>
        <v>27</v>
      </c>
      <c r="T1448" s="80" t="str">
        <f t="shared" si="450"/>
        <v>04</v>
      </c>
      <c r="U1448" s="80">
        <f t="shared" si="451"/>
        <v>27</v>
      </c>
      <c r="V1448" s="80" t="str">
        <f t="shared" si="452"/>
        <v>'2026-04-27'</v>
      </c>
      <c r="W1448" s="80">
        <v>11</v>
      </c>
      <c r="X1448" s="80">
        <f t="shared" si="453"/>
        <v>11</v>
      </c>
      <c r="Y1448" s="3" t="s">
        <v>6999</v>
      </c>
      <c r="Z1448" s="124">
        <f>IFERROR(IF(Y1448="","null",VLOOKUP(Y1448,Marcas!$A$2:$C$2024,2,0)),"")</f>
        <v>1371</v>
      </c>
      <c r="AA1448" s="3" t="s">
        <v>6999</v>
      </c>
      <c r="AB1448" s="3">
        <f>IFERROR(IF(AA1448="","",IF(AA1448="EMPORIO LEGAL",1,VLOOKUP(AA1448,Clientes!$A$2:$B$1190,2,0))),"")</f>
        <v>976</v>
      </c>
      <c r="AC1448" s="3">
        <f>IFERROR(IF(Tabla1[[#This Row],[id_control]]="null","",VLOOKUP(CONCATENATE(Tabla1[[#This Row],[CLIENTE]],"-",Tabla1[[#This Row],[id_control]]),Hoja1!$C$2:$D$1994,2,0)),"")</f>
        <v>1447</v>
      </c>
      <c r="AD1448" s="3" t="s">
        <v>7000</v>
      </c>
      <c r="AE1448" s="3"/>
      <c r="AF1448" s="3"/>
      <c r="AG1448" s="3"/>
      <c r="AH1448" s="3"/>
      <c r="AI1448" s="3"/>
      <c r="AJ1448" s="3"/>
      <c r="AK1448" s="3"/>
      <c r="AL1448" s="3"/>
      <c r="AM1448" s="6"/>
      <c r="AN1448" s="6"/>
      <c r="AO1448" s="6"/>
      <c r="AP1448" s="6"/>
      <c r="AQ1448" s="6"/>
      <c r="AR1448" s="6"/>
      <c r="AS1448" s="6"/>
      <c r="AT1448" s="6"/>
      <c r="AU1448" s="6"/>
      <c r="AV1448" s="6"/>
      <c r="AW1448" s="6"/>
      <c r="AX1448" s="6"/>
      <c r="AY1448" s="6"/>
      <c r="AZ1448" s="6"/>
      <c r="BA1448" s="6"/>
      <c r="BB1448" s="6"/>
      <c r="BC1448" s="6"/>
      <c r="BD1448" s="6"/>
      <c r="BE1448" s="8">
        <v>1447</v>
      </c>
      <c r="BF1448" s="6" t="str">
        <f t="shared" si="454"/>
        <v>insert into bitacoras_estatus (numero_expediente, numero_registro, representante, fecha_inicio, fecha_vencimiento, id_cliente, id_admin, id_bitacoras_estatus, id_estatus, id_clase, id_marca, created_at, updated_at) values('1740944','1740032','CARLOS ARTURO VILLALOBOS','2016-04-27','2026-04-27','976','2','1','1',11,1371,'2016-04-27 00:00:00','2016-04-27 00:00:00');</v>
      </c>
      <c r="BG1448" s="6" t="str">
        <f t="shared" si="455"/>
        <v>insert into servicios_comentarios (comentario, id_admin, id_estatus, created_at, updated_at) values('CLASE 11, REQUISITOS REBIDOS EL 14 DE SEPTIEMBRE 2016. REQUISITOS CONTESTADOS 14/NOV/2016',1,1447,'2016-04-27 00:00:00','2016-04-27 00:00:00');</v>
      </c>
      <c r="BH1448" s="6" t="str">
        <f t="shared" si="456"/>
        <v/>
      </c>
      <c r="BI1448" s="137" t="str">
        <f t="shared" si="457"/>
        <v>update bitacoras_estatus set comprobacion_uso = 1, id_estatus=10 where id=1447;</v>
      </c>
      <c r="BJ1448" s="137" t="str">
        <f t="shared" si="458"/>
        <v>update bitacoras_estatus set numero_expediente = '1740944', numero_registro = '1740032', id_estatus = 10, fecha_inicio = '2016-04-27', fecha_vencimiento ='2026-04-27', created_at ='2016-04-27 00:00:00', updated_at ='2016-04-27 00:00:00', id_clase=11, id_marca=1371, id_cliente=976, vigencia = 1 where id =1447;</v>
      </c>
      <c r="BK1448" s="137" t="str">
        <f t="shared" si="459"/>
        <v>update bitacoras_estatus set id_estatus = 10 where id =1447;</v>
      </c>
    </row>
    <row r="1449" spans="1:63" ht="53">
      <c r="A1449" s="43">
        <v>1741096</v>
      </c>
      <c r="B1449" s="6"/>
      <c r="C1449" s="6" t="str">
        <f>IF(Tabla1[[#This Row],[No. REG.]]="","",1)</f>
        <v/>
      </c>
      <c r="D1449" s="3" t="s">
        <v>34</v>
      </c>
      <c r="E1449" s="3">
        <f>IF(Tabla1[[#This Row],[STATUS]]="","",VLOOKUP(D1449,Estatus!$A$2:$B$13,2,0))</f>
        <v>5</v>
      </c>
      <c r="F1449" s="3">
        <f>IF(Tabla1[[#This Row],[STATUS]]="","",VLOOKUP(D1449,Estatus!$A$2:$I$12,9,0))</f>
        <v>0</v>
      </c>
      <c r="G1449" s="12" t="s">
        <v>7002</v>
      </c>
      <c r="H1449" s="7">
        <v>42487</v>
      </c>
      <c r="I1449" s="80">
        <f t="shared" si="440"/>
        <v>2016</v>
      </c>
      <c r="J1449" s="80">
        <f t="shared" si="441"/>
        <v>4</v>
      </c>
      <c r="K1449" s="80">
        <f t="shared" si="442"/>
        <v>27</v>
      </c>
      <c r="L1449" s="80" t="str">
        <f t="shared" si="443"/>
        <v>04</v>
      </c>
      <c r="M1449" s="80">
        <f t="shared" si="444"/>
        <v>27</v>
      </c>
      <c r="N1449" s="80" t="str">
        <f t="shared" si="445"/>
        <v>'2016-04-27'</v>
      </c>
      <c r="O1449" s="80" t="str">
        <f t="shared" si="446"/>
        <v>'2016-04-27 00:00:00'</v>
      </c>
      <c r="P1449" s="7">
        <v>46139</v>
      </c>
      <c r="Q1449" s="80">
        <f t="shared" si="447"/>
        <v>2026</v>
      </c>
      <c r="R1449" s="80">
        <f t="shared" si="448"/>
        <v>4</v>
      </c>
      <c r="S1449" s="80">
        <f t="shared" si="449"/>
        <v>27</v>
      </c>
      <c r="T1449" s="80" t="str">
        <f t="shared" si="450"/>
        <v>04</v>
      </c>
      <c r="U1449" s="80">
        <f t="shared" si="451"/>
        <v>27</v>
      </c>
      <c r="V1449" s="80" t="str">
        <f t="shared" si="452"/>
        <v>'2026-04-27'</v>
      </c>
      <c r="W1449" s="80">
        <v>30</v>
      </c>
      <c r="X1449" s="80">
        <f t="shared" si="453"/>
        <v>30</v>
      </c>
      <c r="Y1449" s="3" t="s">
        <v>7003</v>
      </c>
      <c r="Z1449" s="124">
        <f>IFERROR(IF(Y1449="","null",VLOOKUP(Y1449,Marcas!$A$2:$C$2024,2,0)),"")</f>
        <v>317</v>
      </c>
      <c r="AA1449" s="3" t="s">
        <v>7003</v>
      </c>
      <c r="AB1449" s="3">
        <f>IFERROR(IF(AA1449="","",IF(AA1449="EMPORIO LEGAL",1,VLOOKUP(AA1449,Clientes!$A$2:$B$1190,2,0))),"")</f>
        <v>220</v>
      </c>
      <c r="AC1449" s="3">
        <f>IFERROR(IF(Tabla1[[#This Row],[id_control]]="null","",VLOOKUP(CONCATENATE(Tabla1[[#This Row],[CLIENTE]],"-",Tabla1[[#This Row],[id_control]]),Hoja1!$C$2:$D$1994,2,0)),"")</f>
        <v>1449</v>
      </c>
      <c r="AD1449" s="3" t="s">
        <v>7004</v>
      </c>
      <c r="AE1449" s="6"/>
      <c r="AF1449" s="6"/>
      <c r="AG1449" s="6"/>
      <c r="AH1449" s="6"/>
      <c r="AI1449" s="6"/>
      <c r="AJ1449" s="6"/>
      <c r="AK1449" s="6"/>
      <c r="AL1449" s="3">
        <v>5415400</v>
      </c>
      <c r="AM1449" s="8"/>
      <c r="AN1449" s="8"/>
      <c r="AO1449" s="8"/>
      <c r="AP1449" s="8"/>
      <c r="AQ1449" s="8">
        <v>6141421259</v>
      </c>
      <c r="AR1449" s="8"/>
      <c r="AS1449" s="8"/>
      <c r="AT1449" s="8"/>
      <c r="AU1449" s="8"/>
      <c r="AV1449" s="8" t="s">
        <v>7005</v>
      </c>
      <c r="AW1449" s="8"/>
      <c r="AX1449" s="8"/>
      <c r="AY1449" s="8"/>
      <c r="AZ1449" s="8"/>
      <c r="BA1449" s="8"/>
      <c r="BB1449" s="8"/>
      <c r="BC1449" s="8"/>
      <c r="BD1449" s="8"/>
      <c r="BE1449" s="8">
        <v>1448</v>
      </c>
      <c r="BF1449" s="6" t="str">
        <f t="shared" si="454"/>
        <v>insert into bitacoras_estatus (numero_expediente, numero_registro, representante, fecha_inicio, fecha_vencimiento, id_cliente, id_admin, id_bitacoras_estatus, id_estatus, id_clase, id_marca, created_at, updated_at) values('1741096','','JAVIER LUNA','2016-04-27','2026-04-27','220','2','1','1',30,317,'2016-04-27 00:00:00','2016-04-27 00:00:00');</v>
      </c>
      <c r="BG1449" s="6" t="str">
        <f t="shared" si="455"/>
        <v>insert into servicios_comentarios (comentario, id_admin, id_estatus, created_at, updated_at) values('CLASE 30, ANTERIORIDAD RECIBIDA EL 14 DE SEPT 2016. REQUISITOS CONTESTADOS 14/NOV/2016 EL 30 DE MAYO RESOLUCION DE NEGATIVA',1,1448,'2016-04-27 00:00:00','2016-04-27 00:00:00');</v>
      </c>
      <c r="BH1449" s="6" t="str">
        <f t="shared" si="456"/>
        <v/>
      </c>
      <c r="BI1449" s="137" t="str">
        <f t="shared" si="457"/>
        <v>update bitacoras_estatus set comprobacion_uso = 1, id_estatus=5 where id=1448;</v>
      </c>
      <c r="BJ1449" s="137" t="str">
        <f t="shared" si="458"/>
        <v>update bitacoras_estatus set numero_expediente = '1741096', numero_registro = '', id_estatus = 5, fecha_inicio = '2016-04-27', fecha_vencimiento ='2026-04-27', created_at ='2016-04-27 00:00:00', updated_at ='2016-04-27 00:00:00', id_clase=30, id_marca=317, id_cliente=220, vigencia = 0 where id =1448;</v>
      </c>
      <c r="BK1449" s="137" t="str">
        <f t="shared" si="459"/>
        <v>update bitacoras_estatus set id_estatus = 5 where id =1448;</v>
      </c>
    </row>
    <row r="1450" spans="1:63" ht="27">
      <c r="A1450" s="3">
        <v>1741160</v>
      </c>
      <c r="B1450" s="3">
        <v>1650991</v>
      </c>
      <c r="C1450" s="3">
        <f>IF(Tabla1[[#This Row],[No. REG.]]="","",1)</f>
        <v>1</v>
      </c>
      <c r="D1450" s="3" t="s">
        <v>46</v>
      </c>
      <c r="E1450" s="3">
        <f>IF(Tabla1[[#This Row],[STATUS]]="","",VLOOKUP(D1450,Estatus!$A$2:$B$13,2,0))</f>
        <v>10</v>
      </c>
      <c r="F1450" s="3">
        <f>IF(Tabla1[[#This Row],[STATUS]]="","",VLOOKUP(D1450,Estatus!$A$2:$I$12,9,0))</f>
        <v>1</v>
      </c>
      <c r="G1450" s="12" t="s">
        <v>7006</v>
      </c>
      <c r="H1450" s="7">
        <v>42488</v>
      </c>
      <c r="I1450" s="80">
        <f t="shared" si="440"/>
        <v>2016</v>
      </c>
      <c r="J1450" s="80">
        <f t="shared" si="441"/>
        <v>4</v>
      </c>
      <c r="K1450" s="80">
        <f t="shared" si="442"/>
        <v>28</v>
      </c>
      <c r="L1450" s="80" t="str">
        <f t="shared" si="443"/>
        <v>04</v>
      </c>
      <c r="M1450" s="80">
        <f t="shared" si="444"/>
        <v>28</v>
      </c>
      <c r="N1450" s="80" t="str">
        <f t="shared" si="445"/>
        <v>'2016-04-28'</v>
      </c>
      <c r="O1450" s="80" t="str">
        <f t="shared" si="446"/>
        <v>'2016-04-28 00:00:00'</v>
      </c>
      <c r="P1450" s="7">
        <v>46140</v>
      </c>
      <c r="Q1450" s="80">
        <f t="shared" si="447"/>
        <v>2026</v>
      </c>
      <c r="R1450" s="80">
        <f t="shared" si="448"/>
        <v>4</v>
      </c>
      <c r="S1450" s="80">
        <f t="shared" si="449"/>
        <v>28</v>
      </c>
      <c r="T1450" s="80" t="str">
        <f t="shared" si="450"/>
        <v>04</v>
      </c>
      <c r="U1450" s="80">
        <f t="shared" si="451"/>
        <v>28</v>
      </c>
      <c r="V1450" s="80" t="str">
        <f t="shared" si="452"/>
        <v>'2026-04-28'</v>
      </c>
      <c r="W1450" s="80">
        <v>35</v>
      </c>
      <c r="X1450" s="80">
        <f t="shared" si="453"/>
        <v>35</v>
      </c>
      <c r="Y1450" s="3" t="s">
        <v>6966</v>
      </c>
      <c r="Z1450" s="124">
        <f>IFERROR(IF(Y1450="","null",VLOOKUP(Y1450,Marcas!$A$2:$C$2024,2,0)),"")</f>
        <v>844</v>
      </c>
      <c r="AA1450" s="3" t="s">
        <v>6966</v>
      </c>
      <c r="AB1450" s="3">
        <f>IFERROR(IF(AA1450="","",IF(AA1450="EMPORIO LEGAL",1,VLOOKUP(AA1450,Clientes!$A$2:$B$1190,2,0))),"")</f>
        <v>596</v>
      </c>
      <c r="AC1450" s="3">
        <f>IFERROR(IF(Tabla1[[#This Row],[id_control]]="null","",VLOOKUP(CONCATENATE(Tabla1[[#This Row],[CLIENTE]],"-",Tabla1[[#This Row],[id_control]]),Hoja1!$C$2:$D$1994,2,0)),"")</f>
        <v>1450</v>
      </c>
      <c r="AD1450" s="3" t="s">
        <v>6967</v>
      </c>
      <c r="AE1450" s="3"/>
      <c r="AF1450" s="3"/>
      <c r="AG1450" s="3"/>
      <c r="AH1450" s="3"/>
      <c r="AI1450" s="3"/>
      <c r="AJ1450" s="3"/>
      <c r="AK1450" s="3"/>
      <c r="AL1450" s="3" t="s">
        <v>6968</v>
      </c>
      <c r="AM1450" s="8"/>
      <c r="AN1450" s="8"/>
      <c r="AO1450" s="8"/>
      <c r="AP1450" s="8"/>
      <c r="AQ1450" s="8"/>
      <c r="AR1450" s="8"/>
      <c r="AS1450" s="8"/>
      <c r="AT1450" s="8"/>
      <c r="AU1450" s="8"/>
      <c r="AV1450" s="8" t="s">
        <v>6969</v>
      </c>
      <c r="AW1450" s="8"/>
      <c r="AX1450" s="8"/>
      <c r="AY1450" s="8"/>
      <c r="AZ1450" s="8"/>
      <c r="BA1450" s="8"/>
      <c r="BB1450" s="8"/>
      <c r="BC1450" s="8"/>
      <c r="BD1450" s="8"/>
      <c r="BE1450" s="8">
        <v>1449</v>
      </c>
      <c r="BF1450" s="6" t="str">
        <f t="shared" si="454"/>
        <v>insert into bitacoras_estatus (numero_expediente, numero_registro, representante, fecha_inicio, fecha_vencimiento, id_cliente, id_admin, id_bitacoras_estatus, id_estatus, id_clase, id_marca, created_at, updated_at) values('1741160','1650991','JAIME GOMEZ','2016-04-28','2026-04-28','596','2','1','1',35,844,'2016-04-28 00:00:00','2016-04-28 00:00:00');</v>
      </c>
      <c r="BG1450" s="6" t="str">
        <f t="shared" si="455"/>
        <v>insert into servicios_comentarios (comentario, id_admin, id_estatus, created_at, updated_at) values('CLASE 35 TITULO RECIBIDO 03/08/16, TITULO ENTREGADO 12/8/16',1,1449,'2016-04-28 00:00:00','2016-04-28 00:00:00');</v>
      </c>
      <c r="BH1450" s="6" t="str">
        <f t="shared" si="456"/>
        <v/>
      </c>
      <c r="BI1450" s="137" t="str">
        <f t="shared" si="457"/>
        <v>update bitacoras_estatus set comprobacion_uso = 1, id_estatus=10 where id=1449;</v>
      </c>
      <c r="BJ1450" s="137" t="str">
        <f t="shared" si="458"/>
        <v>update bitacoras_estatus set numero_expediente = '1741160', numero_registro = '1650991', id_estatus = 10, fecha_inicio = '2016-04-28', fecha_vencimiento ='2026-04-28', created_at ='2016-04-28 00:00:00', updated_at ='2016-04-28 00:00:00', id_clase=35, id_marca=844, id_cliente=596, vigencia = 1 where id =1449;</v>
      </c>
      <c r="BK1450" s="137" t="str">
        <f t="shared" si="459"/>
        <v>update bitacoras_estatus set id_estatus = 10 where id =1449;</v>
      </c>
    </row>
    <row r="1451" spans="1:63" ht="27">
      <c r="A1451" s="44">
        <v>1742938</v>
      </c>
      <c r="B1451" s="44">
        <v>1661229</v>
      </c>
      <c r="C1451" s="44">
        <f>IF(Tabla1[[#This Row],[No. REG.]]="","",1)</f>
        <v>1</v>
      </c>
      <c r="D1451" s="3" t="s">
        <v>46</v>
      </c>
      <c r="E1451" s="3">
        <f>IF(Tabla1[[#This Row],[STATUS]]="","",VLOOKUP(D1451,Estatus!$A$2:$B$13,2,0))</f>
        <v>10</v>
      </c>
      <c r="F1451" s="3">
        <f>IF(Tabla1[[#This Row],[STATUS]]="","",VLOOKUP(D1451,Estatus!$A$2:$I$12,9,0))</f>
        <v>1</v>
      </c>
      <c r="G1451" s="12" t="s">
        <v>7007</v>
      </c>
      <c r="H1451" s="7">
        <v>42494</v>
      </c>
      <c r="I1451" s="80">
        <f t="shared" si="440"/>
        <v>2016</v>
      </c>
      <c r="J1451" s="80">
        <f t="shared" si="441"/>
        <v>5</v>
      </c>
      <c r="K1451" s="80">
        <f t="shared" si="442"/>
        <v>4</v>
      </c>
      <c r="L1451" s="80" t="str">
        <f t="shared" si="443"/>
        <v>05</v>
      </c>
      <c r="M1451" s="80" t="str">
        <f t="shared" si="444"/>
        <v>04</v>
      </c>
      <c r="N1451" s="80" t="str">
        <f t="shared" si="445"/>
        <v>'2016-05-04'</v>
      </c>
      <c r="O1451" s="80" t="str">
        <f t="shared" si="446"/>
        <v>'2016-05-04 00:00:00'</v>
      </c>
      <c r="P1451" s="7">
        <v>46146</v>
      </c>
      <c r="Q1451" s="80">
        <f t="shared" si="447"/>
        <v>2026</v>
      </c>
      <c r="R1451" s="80">
        <f t="shared" si="448"/>
        <v>5</v>
      </c>
      <c r="S1451" s="80">
        <f t="shared" si="449"/>
        <v>4</v>
      </c>
      <c r="T1451" s="80" t="str">
        <f t="shared" si="450"/>
        <v>05</v>
      </c>
      <c r="U1451" s="80" t="str">
        <f t="shared" si="451"/>
        <v>04</v>
      </c>
      <c r="V1451" s="80" t="str">
        <f t="shared" si="452"/>
        <v>'2026-05-04'</v>
      </c>
      <c r="W1451" s="80">
        <v>30</v>
      </c>
      <c r="X1451" s="80">
        <f t="shared" si="453"/>
        <v>30</v>
      </c>
      <c r="Y1451" s="3" t="s">
        <v>7008</v>
      </c>
      <c r="Z1451" s="124">
        <f>IFERROR(IF(Y1451="","null",VLOOKUP(Y1451,Marcas!$A$2:$C$2024,2,0)),"")</f>
        <v>1118</v>
      </c>
      <c r="AA1451" s="3" t="s">
        <v>7009</v>
      </c>
      <c r="AB1451" s="3">
        <f>IFERROR(IF(AA1451="","",IF(AA1451="EMPORIO LEGAL",1,VLOOKUP(AA1451,Clientes!$A$2:$B$1190,2,0))),"")</f>
        <v>1010</v>
      </c>
      <c r="AC1451" s="3">
        <f>IFERROR(IF(Tabla1[[#This Row],[id_control]]="null","",VLOOKUP(CONCATENATE(Tabla1[[#This Row],[CLIENTE]],"-",Tabla1[[#This Row],[id_control]]),Hoja1!$C$2:$D$1994,2,0)),"")</f>
        <v>1451</v>
      </c>
      <c r="AD1451" s="3" t="s">
        <v>7010</v>
      </c>
      <c r="AE1451" s="3"/>
      <c r="AF1451" s="3"/>
      <c r="AG1451" s="3"/>
      <c r="AH1451" s="3"/>
      <c r="AI1451" s="3"/>
      <c r="AJ1451" s="3"/>
      <c r="AK1451" s="3"/>
      <c r="AL1451" s="3">
        <v>6622181736</v>
      </c>
      <c r="AM1451" s="6"/>
      <c r="AN1451" s="6"/>
      <c r="AO1451" s="6"/>
      <c r="AP1451" s="6"/>
      <c r="AQ1451" s="8">
        <v>6622164991</v>
      </c>
      <c r="AR1451" s="6"/>
      <c r="AS1451" s="6"/>
      <c r="AT1451" s="6"/>
      <c r="AU1451" s="6"/>
      <c r="AV1451" s="8" t="s">
        <v>7011</v>
      </c>
      <c r="AW1451" s="8" t="s">
        <v>7012</v>
      </c>
      <c r="AX1451" s="6"/>
      <c r="AY1451" s="6"/>
      <c r="AZ1451" s="6"/>
      <c r="BA1451" s="6"/>
      <c r="BB1451" s="6"/>
      <c r="BC1451" s="6"/>
      <c r="BD1451" s="6"/>
      <c r="BE1451" s="8">
        <v>1450</v>
      </c>
      <c r="BF1451" s="6" t="str">
        <f t="shared" si="454"/>
        <v>insert into bitacoras_estatus (numero_expediente, numero_registro, representante, fecha_inicio, fecha_vencimiento, id_cliente, id_admin, id_bitacoras_estatus, id_estatus, id_clase, id_marca, created_at, updated_at) values('1742938','1661229','CLAUDIA ALVARES','2016-05-04','2026-05-04','1010','2','1','1',30,1118,'2016-05-04 00:00:00','2016-05-04 00:00:00');</v>
      </c>
      <c r="BG1451" s="6" t="str">
        <f t="shared" si="455"/>
        <v>insert into servicios_comentarios (comentario, id_admin, id_estatus, created_at, updated_at) values('CLASE 30, 15 FEB 2017 SE HA TOMADO NOTA DEL DOMICILIO CORRECTO',1,1450,'2016-05-04 00:00:00','2016-05-04 00:00:00');</v>
      </c>
      <c r="BH1451" s="6" t="str">
        <f t="shared" si="456"/>
        <v/>
      </c>
      <c r="BI1451" s="137" t="str">
        <f t="shared" si="457"/>
        <v>update bitacoras_estatus set comprobacion_uso = 1, id_estatus=10 where id=1450;</v>
      </c>
      <c r="BJ1451" s="137" t="str">
        <f t="shared" si="458"/>
        <v>update bitacoras_estatus set numero_expediente = '1742938', numero_registro = '1661229', id_estatus = 10, fecha_inicio = '2016-05-04', fecha_vencimiento ='2026-05-04', created_at ='2016-05-04 00:00:00', updated_at ='2016-05-04 00:00:00', id_clase=30, id_marca=1118, id_cliente=1010, vigencia = 1 where id =1450;</v>
      </c>
      <c r="BK1451" s="137" t="str">
        <f t="shared" si="459"/>
        <v>update bitacoras_estatus set id_estatus = 10 where id =1450;</v>
      </c>
    </row>
    <row r="1452" spans="1:63" ht="40">
      <c r="A1452" s="3">
        <v>1742939</v>
      </c>
      <c r="B1452" s="3">
        <v>1667980</v>
      </c>
      <c r="C1452" s="3">
        <f>IF(Tabla1[[#This Row],[No. REG.]]="","",1)</f>
        <v>1</v>
      </c>
      <c r="D1452" s="3" t="s">
        <v>46</v>
      </c>
      <c r="E1452" s="3">
        <f>IF(Tabla1[[#This Row],[STATUS]]="","",VLOOKUP(D1452,Estatus!$A$2:$B$13,2,0))</f>
        <v>10</v>
      </c>
      <c r="F1452" s="3">
        <f>IF(Tabla1[[#This Row],[STATUS]]="","",VLOOKUP(D1452,Estatus!$A$2:$I$12,9,0))</f>
        <v>1</v>
      </c>
      <c r="G1452" s="12" t="s">
        <v>7013</v>
      </c>
      <c r="H1452" s="7">
        <v>42494</v>
      </c>
      <c r="I1452" s="80">
        <f t="shared" si="440"/>
        <v>2016</v>
      </c>
      <c r="J1452" s="80">
        <f t="shared" si="441"/>
        <v>5</v>
      </c>
      <c r="K1452" s="80">
        <f t="shared" si="442"/>
        <v>4</v>
      </c>
      <c r="L1452" s="80" t="str">
        <f t="shared" si="443"/>
        <v>05</v>
      </c>
      <c r="M1452" s="80" t="str">
        <f t="shared" si="444"/>
        <v>04</v>
      </c>
      <c r="N1452" s="80" t="str">
        <f t="shared" si="445"/>
        <v>'2016-05-04'</v>
      </c>
      <c r="O1452" s="80" t="str">
        <f t="shared" si="446"/>
        <v>'2016-05-04 00:00:00'</v>
      </c>
      <c r="P1452" s="7">
        <v>46146</v>
      </c>
      <c r="Q1452" s="80">
        <f t="shared" si="447"/>
        <v>2026</v>
      </c>
      <c r="R1452" s="80">
        <f t="shared" si="448"/>
        <v>5</v>
      </c>
      <c r="S1452" s="80">
        <f t="shared" si="449"/>
        <v>4</v>
      </c>
      <c r="T1452" s="80" t="str">
        <f t="shared" si="450"/>
        <v>05</v>
      </c>
      <c r="U1452" s="80" t="str">
        <f t="shared" si="451"/>
        <v>04</v>
      </c>
      <c r="V1452" s="80" t="str">
        <f t="shared" si="452"/>
        <v>'2026-05-04'</v>
      </c>
      <c r="W1452" s="80">
        <v>44</v>
      </c>
      <c r="X1452" s="80">
        <f t="shared" si="453"/>
        <v>44</v>
      </c>
      <c r="Y1452" s="3" t="s">
        <v>7014</v>
      </c>
      <c r="Z1452" s="124">
        <f>IFERROR(IF(Y1452="","null",VLOOKUP(Y1452,Marcas!$A$2:$C$2024,2,0)),"")</f>
        <v>455</v>
      </c>
      <c r="AA1452" s="3" t="s">
        <v>7015</v>
      </c>
      <c r="AB1452" s="3">
        <f>IFERROR(IF(AA1452="","",IF(AA1452="EMPORIO LEGAL",1,VLOOKUP(AA1452,Clientes!$A$2:$B$1190,2,0))),"")</f>
        <v>315</v>
      </c>
      <c r="AC1452" s="3">
        <f>IFERROR(IF(Tabla1[[#This Row],[id_control]]="null","",VLOOKUP(CONCATENATE(Tabla1[[#This Row],[CLIENTE]],"-",Tabla1[[#This Row],[id_control]]),Hoja1!$C$2:$D$1994,2,0)),"")</f>
        <v>1452</v>
      </c>
      <c r="AD1452" s="3" t="s">
        <v>7016</v>
      </c>
      <c r="AE1452" s="3"/>
      <c r="AF1452" s="3"/>
      <c r="AG1452" s="3"/>
      <c r="AH1452" s="3"/>
      <c r="AI1452" s="3"/>
      <c r="AJ1452" s="3"/>
      <c r="AK1452" s="3"/>
      <c r="AL1452" s="3">
        <v>4135000</v>
      </c>
      <c r="AM1452" s="6"/>
      <c r="AN1452" s="6"/>
      <c r="AO1452" s="6"/>
      <c r="AP1452" s="6"/>
      <c r="AQ1452" s="8">
        <v>6144069654</v>
      </c>
      <c r="AR1452" s="6"/>
      <c r="AS1452" s="6"/>
      <c r="AT1452" s="6"/>
      <c r="AU1452" s="6"/>
      <c r="AV1452" s="8" t="s">
        <v>7017</v>
      </c>
      <c r="AW1452" s="6"/>
      <c r="AX1452" s="6"/>
      <c r="AY1452" s="6"/>
      <c r="AZ1452" s="6"/>
      <c r="BA1452" s="6"/>
      <c r="BB1452" s="6"/>
      <c r="BC1452" s="6"/>
      <c r="BD1452" s="6"/>
      <c r="BE1452" s="8">
        <v>1451</v>
      </c>
      <c r="BF1452" s="6" t="str">
        <f t="shared" si="454"/>
        <v>insert into bitacoras_estatus (numero_expediente, numero_registro, representante, fecha_inicio, fecha_vencimiento, id_cliente, id_admin, id_bitacoras_estatus, id_estatus, id_clase, id_marca, created_at, updated_at) values('1742939','1667980','CESAR GOMEZ','2016-05-04','2026-05-04','315','2','1','1',44,455,'2016-05-04 00:00:00','2016-05-04 00:00:00');</v>
      </c>
      <c r="BG1452" s="6" t="str">
        <f t="shared" si="455"/>
        <v>insert into servicios_comentarios (comentario, id_admin, id_estatus, created_at, updated_at) values('CLASE 44 TITULO RECIBIDO 15 AGO 2016. TTULO ENTREGADO 25 OCT 2016 Y PAGADO EL 30 NOV 2016 EN HSBC',1,1451,'2016-05-04 00:00:00','2016-05-04 00:00:00');</v>
      </c>
      <c r="BH1452" s="6" t="str">
        <f t="shared" si="456"/>
        <v/>
      </c>
      <c r="BI1452" s="137" t="str">
        <f t="shared" si="457"/>
        <v>update bitacoras_estatus set comprobacion_uso = 1, id_estatus=10 where id=1451;</v>
      </c>
      <c r="BJ1452" s="137" t="str">
        <f t="shared" si="458"/>
        <v>update bitacoras_estatus set numero_expediente = '1742939', numero_registro = '1667980', id_estatus = 10, fecha_inicio = '2016-05-04', fecha_vencimiento ='2026-05-04', created_at ='2016-05-04 00:00:00', updated_at ='2016-05-04 00:00:00', id_clase=44, id_marca=455, id_cliente=315, vigencia = 1 where id =1451;</v>
      </c>
      <c r="BK1452" s="137" t="str">
        <f t="shared" si="459"/>
        <v>update bitacoras_estatus set id_estatus = 10 where id =1451;</v>
      </c>
    </row>
    <row r="1453" spans="1:63">
      <c r="A1453" s="3">
        <v>1747542</v>
      </c>
      <c r="B1453" s="3">
        <v>1383808</v>
      </c>
      <c r="C1453" s="3">
        <f>IF(Tabla1[[#This Row],[No. REG.]]="","",1)</f>
        <v>1</v>
      </c>
      <c r="D1453" s="3" t="s">
        <v>46</v>
      </c>
      <c r="E1453" s="3">
        <f>IF(Tabla1[[#This Row],[STATUS]]="","",VLOOKUP(D1453,Estatus!$A$2:$B$13,2,0))</f>
        <v>10</v>
      </c>
      <c r="F1453" s="3">
        <f>IF(Tabla1[[#This Row],[STATUS]]="","",VLOOKUP(D1453,Estatus!$A$2:$I$12,9,0))</f>
        <v>1</v>
      </c>
      <c r="G1453" s="12" t="s">
        <v>7018</v>
      </c>
      <c r="H1453" s="7">
        <v>42506</v>
      </c>
      <c r="I1453" s="80">
        <f t="shared" si="440"/>
        <v>2016</v>
      </c>
      <c r="J1453" s="80">
        <f t="shared" si="441"/>
        <v>5</v>
      </c>
      <c r="K1453" s="80">
        <f t="shared" si="442"/>
        <v>16</v>
      </c>
      <c r="L1453" s="80" t="str">
        <f t="shared" si="443"/>
        <v>05</v>
      </c>
      <c r="M1453" s="80">
        <f t="shared" si="444"/>
        <v>16</v>
      </c>
      <c r="N1453" s="80" t="str">
        <f t="shared" si="445"/>
        <v>'2016-05-16'</v>
      </c>
      <c r="O1453" s="80" t="str">
        <f t="shared" si="446"/>
        <v>'2016-05-16 00:00:00'</v>
      </c>
      <c r="P1453" s="7">
        <v>46158</v>
      </c>
      <c r="Q1453" s="80">
        <f t="shared" si="447"/>
        <v>2026</v>
      </c>
      <c r="R1453" s="80">
        <f t="shared" si="448"/>
        <v>5</v>
      </c>
      <c r="S1453" s="80">
        <f t="shared" si="449"/>
        <v>16</v>
      </c>
      <c r="T1453" s="80" t="str">
        <f t="shared" si="450"/>
        <v>05</v>
      </c>
      <c r="U1453" s="80">
        <f t="shared" si="451"/>
        <v>16</v>
      </c>
      <c r="V1453" s="80" t="str">
        <f t="shared" si="452"/>
        <v>'2026-05-16'</v>
      </c>
      <c r="W1453" s="80">
        <v>37</v>
      </c>
      <c r="X1453" s="80">
        <f t="shared" si="453"/>
        <v>37</v>
      </c>
      <c r="Y1453" s="3" t="s">
        <v>7019</v>
      </c>
      <c r="Z1453" s="124">
        <f>IFERROR(IF(Y1453="","null",VLOOKUP(Y1453,Marcas!$A$2:$C$2024,2,0)),"")</f>
        <v>6</v>
      </c>
      <c r="AA1453" s="3" t="s">
        <v>3134</v>
      </c>
      <c r="AB1453" s="3">
        <f>IFERROR(IF(AA1453="","",IF(AA1453="EMPORIO LEGAL",1,VLOOKUP(AA1453,Clientes!$A$2:$B$1190,2,0))),"")</f>
        <v>539</v>
      </c>
      <c r="AC1453" s="3">
        <f>IFERROR(IF(Tabla1[[#This Row],[id_control]]="null","",VLOOKUP(CONCATENATE(Tabla1[[#This Row],[CLIENTE]],"-",Tabla1[[#This Row],[id_control]]),Hoja1!$C$2:$D$1994,2,0)),"")</f>
        <v>1453</v>
      </c>
      <c r="AD1453" s="3" t="s">
        <v>7020</v>
      </c>
      <c r="AE1453" s="3"/>
      <c r="AF1453" s="3"/>
      <c r="AG1453" s="3"/>
      <c r="AH1453" s="3"/>
      <c r="AI1453" s="3"/>
      <c r="AJ1453" s="3"/>
      <c r="AK1453" s="3"/>
      <c r="AL1453" s="3" t="s">
        <v>7021</v>
      </c>
      <c r="AM1453" s="6"/>
      <c r="AN1453" s="6"/>
      <c r="AO1453" s="6"/>
      <c r="AP1453" s="6"/>
      <c r="AQ1453" s="6"/>
      <c r="AR1453" s="6"/>
      <c r="AS1453" s="6"/>
      <c r="AT1453" s="6"/>
      <c r="AU1453" s="6"/>
      <c r="AV1453" s="8" t="s">
        <v>3138</v>
      </c>
      <c r="AW1453" s="8" t="s">
        <v>7022</v>
      </c>
      <c r="AX1453" s="6"/>
      <c r="AY1453" s="6"/>
      <c r="AZ1453" s="6"/>
      <c r="BA1453" s="6"/>
      <c r="BB1453" s="6"/>
      <c r="BC1453" s="6"/>
      <c r="BD1453" s="6"/>
      <c r="BE1453" s="8">
        <v>1452</v>
      </c>
      <c r="BF1453" s="6" t="str">
        <f t="shared" si="454"/>
        <v>insert into bitacoras_estatus (numero_expediente, numero_registro, representante, fecha_inicio, fecha_vencimiento, id_cliente, id_admin, id_bitacoras_estatus, id_estatus, id_clase, id_marca, created_at, updated_at) values('1747542','1383808','GILBERTO ARTURO CASTELLANOS PACHECO','2016-05-16','2026-05-16','539','2','1','1',37,6,'2016-05-16 00:00:00','2016-05-16 00:00:00');</v>
      </c>
      <c r="BG1453" s="6" t="str">
        <f t="shared" si="455"/>
        <v>insert into servicios_comentarios (comentario, id_admin, id_estatus, created_at, updated_at) values('CLASE 37',1,1452,'2016-05-16 00:00:00','2016-05-16 00:00:00');</v>
      </c>
      <c r="BH1453" s="6" t="str">
        <f t="shared" si="456"/>
        <v/>
      </c>
      <c r="BI1453" s="137" t="str">
        <f t="shared" si="457"/>
        <v>update bitacoras_estatus set comprobacion_uso = 1, id_estatus=10 where id=1452;</v>
      </c>
      <c r="BJ1453" s="137" t="str">
        <f t="shared" si="458"/>
        <v>update bitacoras_estatus set numero_expediente = '1747542', numero_registro = '1383808', id_estatus = 10, fecha_inicio = '2016-05-16', fecha_vencimiento ='2026-05-16', created_at ='2016-05-16 00:00:00', updated_at ='2016-05-16 00:00:00', id_clase=37, id_marca=6, id_cliente=539, vigencia = 1 where id =1452;</v>
      </c>
      <c r="BK1453" s="137" t="str">
        <f t="shared" si="459"/>
        <v>update bitacoras_estatus set id_estatus = 10 where id =1452;</v>
      </c>
    </row>
    <row r="1454" spans="1:63">
      <c r="A1454" s="3">
        <v>1747551</v>
      </c>
      <c r="B1454" s="3">
        <v>1661228</v>
      </c>
      <c r="C1454" s="3">
        <f>IF(Tabla1[[#This Row],[No. REG.]]="","",1)</f>
        <v>1</v>
      </c>
      <c r="D1454" s="3" t="s">
        <v>46</v>
      </c>
      <c r="E1454" s="3">
        <f>IF(Tabla1[[#This Row],[STATUS]]="","",VLOOKUP(D1454,Estatus!$A$2:$B$13,2,0))</f>
        <v>10</v>
      </c>
      <c r="F1454" s="3">
        <f>IF(Tabla1[[#This Row],[STATUS]]="","",VLOOKUP(D1454,Estatus!$A$2:$I$12,9,0))</f>
        <v>1</v>
      </c>
      <c r="G1454" s="12" t="s">
        <v>7023</v>
      </c>
      <c r="H1454" s="7">
        <v>42506</v>
      </c>
      <c r="I1454" s="80">
        <f t="shared" si="440"/>
        <v>2016</v>
      </c>
      <c r="J1454" s="80">
        <f t="shared" si="441"/>
        <v>5</v>
      </c>
      <c r="K1454" s="80">
        <f t="shared" si="442"/>
        <v>16</v>
      </c>
      <c r="L1454" s="80" t="str">
        <f t="shared" si="443"/>
        <v>05</v>
      </c>
      <c r="M1454" s="80">
        <f t="shared" si="444"/>
        <v>16</v>
      </c>
      <c r="N1454" s="80" t="str">
        <f t="shared" si="445"/>
        <v>'2016-05-16'</v>
      </c>
      <c r="O1454" s="80" t="str">
        <f t="shared" si="446"/>
        <v>'2016-05-16 00:00:00'</v>
      </c>
      <c r="P1454" s="7">
        <v>46158</v>
      </c>
      <c r="Q1454" s="80">
        <f t="shared" si="447"/>
        <v>2026</v>
      </c>
      <c r="R1454" s="80">
        <f t="shared" si="448"/>
        <v>5</v>
      </c>
      <c r="S1454" s="80">
        <f t="shared" si="449"/>
        <v>16</v>
      </c>
      <c r="T1454" s="80" t="str">
        <f t="shared" si="450"/>
        <v>05</v>
      </c>
      <c r="U1454" s="80">
        <f t="shared" si="451"/>
        <v>16</v>
      </c>
      <c r="V1454" s="80" t="str">
        <f t="shared" si="452"/>
        <v>'2026-05-16'</v>
      </c>
      <c r="W1454" s="80">
        <v>30</v>
      </c>
      <c r="X1454" s="80">
        <f t="shared" si="453"/>
        <v>30</v>
      </c>
      <c r="Y1454" s="3" t="s">
        <v>7024</v>
      </c>
      <c r="Z1454" s="124">
        <f>IFERROR(IF(Y1454="","null",VLOOKUP(Y1454,Marcas!$A$2:$C$2024,2,0)),"")</f>
        <v>1428</v>
      </c>
      <c r="AA1454" s="3" t="s">
        <v>7009</v>
      </c>
      <c r="AB1454" s="3">
        <f>IFERROR(IF(AA1454="","",IF(AA1454="EMPORIO LEGAL",1,VLOOKUP(AA1454,Clientes!$A$2:$B$1190,2,0))),"")</f>
        <v>1010</v>
      </c>
      <c r="AC1454" s="3">
        <f>IFERROR(IF(Tabla1[[#This Row],[id_control]]="null","",VLOOKUP(CONCATENATE(Tabla1[[#This Row],[CLIENTE]],"-",Tabla1[[#This Row],[id_control]]),Hoja1!$C$2:$D$1994,2,0)),"")</f>
        <v>1454</v>
      </c>
      <c r="AD1454" s="3" t="s">
        <v>7025</v>
      </c>
      <c r="AE1454" s="3" t="s">
        <v>7026</v>
      </c>
      <c r="AF1454" s="3"/>
      <c r="AG1454" s="3"/>
      <c r="AH1454" s="3"/>
      <c r="AI1454" s="3"/>
      <c r="AJ1454" s="3"/>
      <c r="AK1454" s="3"/>
      <c r="AL1454" s="3">
        <v>6622181736</v>
      </c>
      <c r="AM1454" s="6"/>
      <c r="AN1454" s="6"/>
      <c r="AO1454" s="6"/>
      <c r="AP1454" s="6"/>
      <c r="AQ1454" s="6"/>
      <c r="AR1454" s="6"/>
      <c r="AS1454" s="6"/>
      <c r="AT1454" s="6"/>
      <c r="AU1454" s="6"/>
      <c r="AV1454" s="8" t="s">
        <v>7027</v>
      </c>
      <c r="AW1454" s="8" t="s">
        <v>7028</v>
      </c>
      <c r="AX1454" s="6"/>
      <c r="AY1454" s="6"/>
      <c r="AZ1454" s="6"/>
      <c r="BA1454" s="6"/>
      <c r="BB1454" s="6"/>
      <c r="BC1454" s="6"/>
      <c r="BD1454" s="6"/>
      <c r="BE1454" s="8">
        <v>1453</v>
      </c>
      <c r="BF1454" s="6" t="str">
        <f t="shared" si="454"/>
        <v>insert into bitacoras_estatus (numero_expediente, numero_registro, representante, fecha_inicio, fecha_vencimiento, id_cliente, id_admin, id_bitacoras_estatus, id_estatus, id_clase, id_marca, created_at, updated_at) values('1747551','1661228','JANNETH ELVIRA GÁMEZ GALVÁN','2016-05-16','2026-05-16','1010','2','1','1',30,1428,'2016-05-16 00:00:00','2016-05-16 00:00:00');</v>
      </c>
      <c r="BG1454" s="6" t="str">
        <f t="shared" si="455"/>
        <v>insert into servicios_comentarios (comentario, id_admin, id_estatus, created_at, updated_at) values('MIXTA CLASE 30',1,1453,'2016-05-16 00:00:00','2016-05-16 00:00:00');</v>
      </c>
      <c r="BH1454" s="6" t="str">
        <f t="shared" si="456"/>
        <v/>
      </c>
      <c r="BI1454" s="137" t="str">
        <f t="shared" si="457"/>
        <v>update bitacoras_estatus set comprobacion_uso = 1, id_estatus=10 where id=1453;</v>
      </c>
      <c r="BJ1454" s="137" t="str">
        <f t="shared" si="458"/>
        <v>update bitacoras_estatus set numero_expediente = '1747551', numero_registro = '1661228', id_estatus = 10, fecha_inicio = '2016-05-16', fecha_vencimiento ='2026-05-16', created_at ='2016-05-16 00:00:00', updated_at ='2016-05-16 00:00:00', id_clase=30, id_marca=1428, id_cliente=1010, vigencia = 1 where id =1453;</v>
      </c>
      <c r="BK1454" s="137" t="str">
        <f t="shared" si="459"/>
        <v>update bitacoras_estatus set id_estatus = 10 where id =1453;</v>
      </c>
    </row>
    <row r="1455" spans="1:63">
      <c r="A1455" s="3">
        <v>1747553</v>
      </c>
      <c r="B1455" s="3">
        <v>16661229</v>
      </c>
      <c r="C1455" s="3">
        <f>IF(Tabla1[[#This Row],[No. REG.]]="","",1)</f>
        <v>1</v>
      </c>
      <c r="D1455" s="3" t="s">
        <v>46</v>
      </c>
      <c r="E1455" s="3">
        <f>IF(Tabla1[[#This Row],[STATUS]]="","",VLOOKUP(D1455,Estatus!$A$2:$B$13,2,0))</f>
        <v>10</v>
      </c>
      <c r="F1455" s="3">
        <f>IF(Tabla1[[#This Row],[STATUS]]="","",VLOOKUP(D1455,Estatus!$A$2:$I$12,9,0))</f>
        <v>1</v>
      </c>
      <c r="G1455" s="12" t="s">
        <v>7029</v>
      </c>
      <c r="H1455" s="7">
        <v>42506</v>
      </c>
      <c r="I1455" s="80">
        <f t="shared" si="440"/>
        <v>2016</v>
      </c>
      <c r="J1455" s="80">
        <f t="shared" si="441"/>
        <v>5</v>
      </c>
      <c r="K1455" s="80">
        <f t="shared" si="442"/>
        <v>16</v>
      </c>
      <c r="L1455" s="80" t="str">
        <f t="shared" si="443"/>
        <v>05</v>
      </c>
      <c r="M1455" s="80">
        <f t="shared" si="444"/>
        <v>16</v>
      </c>
      <c r="N1455" s="80" t="str">
        <f t="shared" si="445"/>
        <v>'2016-05-16'</v>
      </c>
      <c r="O1455" s="80" t="str">
        <f t="shared" si="446"/>
        <v>'2016-05-16 00:00:00'</v>
      </c>
      <c r="P1455" s="7">
        <v>46158</v>
      </c>
      <c r="Q1455" s="80">
        <f t="shared" si="447"/>
        <v>2026</v>
      </c>
      <c r="R1455" s="80">
        <f t="shared" si="448"/>
        <v>5</v>
      </c>
      <c r="S1455" s="80">
        <f t="shared" si="449"/>
        <v>16</v>
      </c>
      <c r="T1455" s="80" t="str">
        <f t="shared" si="450"/>
        <v>05</v>
      </c>
      <c r="U1455" s="80">
        <f t="shared" si="451"/>
        <v>16</v>
      </c>
      <c r="V1455" s="80" t="str">
        <f t="shared" si="452"/>
        <v>'2026-05-16'</v>
      </c>
      <c r="W1455" s="80">
        <v>30</v>
      </c>
      <c r="X1455" s="80">
        <f t="shared" si="453"/>
        <v>30</v>
      </c>
      <c r="Y1455" s="3" t="s">
        <v>7024</v>
      </c>
      <c r="Z1455" s="124">
        <f>IFERROR(IF(Y1455="","null",VLOOKUP(Y1455,Marcas!$A$2:$C$2024,2,0)),"")</f>
        <v>1428</v>
      </c>
      <c r="AA1455" s="3" t="s">
        <v>7009</v>
      </c>
      <c r="AB1455" s="3">
        <f>IFERROR(IF(AA1455="","",IF(AA1455="EMPORIO LEGAL",1,VLOOKUP(AA1455,Clientes!$A$2:$B$1190,2,0))),"")</f>
        <v>1010</v>
      </c>
      <c r="AC1455" s="3">
        <f>IFERROR(IF(Tabla1[[#This Row],[id_control]]="null","",VLOOKUP(CONCATENATE(Tabla1[[#This Row],[CLIENTE]],"-",Tabla1[[#This Row],[id_control]]),Hoja1!$C$2:$D$1994,2,0)),"")</f>
        <v>1454</v>
      </c>
      <c r="AD1455" s="3" t="s">
        <v>7025</v>
      </c>
      <c r="AE1455" s="3" t="s">
        <v>7026</v>
      </c>
      <c r="AF1455" s="3"/>
      <c r="AG1455" s="3"/>
      <c r="AH1455" s="3"/>
      <c r="AI1455" s="3"/>
      <c r="AJ1455" s="3"/>
      <c r="AK1455" s="3"/>
      <c r="AL1455" s="3">
        <v>6622181736</v>
      </c>
      <c r="AM1455" s="6"/>
      <c r="AN1455" s="6"/>
      <c r="AO1455" s="6"/>
      <c r="AP1455" s="6"/>
      <c r="AQ1455" s="6"/>
      <c r="AR1455" s="6"/>
      <c r="AS1455" s="6"/>
      <c r="AT1455" s="6"/>
      <c r="AU1455" s="6"/>
      <c r="AV1455" s="8" t="s">
        <v>7027</v>
      </c>
      <c r="AW1455" s="8" t="s">
        <v>7028</v>
      </c>
      <c r="AX1455" s="6"/>
      <c r="AY1455" s="6"/>
      <c r="AZ1455" s="6"/>
      <c r="BA1455" s="6"/>
      <c r="BB1455" s="6"/>
      <c r="BC1455" s="6"/>
      <c r="BD1455" s="6"/>
      <c r="BE1455" s="8">
        <v>1454</v>
      </c>
      <c r="BF1455" s="6" t="str">
        <f t="shared" si="454"/>
        <v>insert into bitacoras_estatus (numero_expediente, numero_registro, representante, fecha_inicio, fecha_vencimiento, id_cliente, id_admin, id_bitacoras_estatus, id_estatus, id_clase, id_marca, created_at, updated_at) values('1747553','16661229','JANNETH ELVIRA GÁMEZ GALVÁN','2016-05-16','2026-05-16','1010','2','1','1',30,1428,'2016-05-16 00:00:00','2016-05-16 00:00:00');</v>
      </c>
      <c r="BG1455" s="6" t="str">
        <f t="shared" si="455"/>
        <v>insert into servicios_comentarios (comentario, id_admin, id_estatus, created_at, updated_at) values('NOMINATIVA CLASE 30',1,1454,'2016-05-16 00:00:00','2016-05-16 00:00:00');</v>
      </c>
      <c r="BH1455" s="6" t="str">
        <f t="shared" si="456"/>
        <v/>
      </c>
      <c r="BI1455" s="137" t="str">
        <f t="shared" si="457"/>
        <v>update bitacoras_estatus set comprobacion_uso = 1, id_estatus=10 where id=1454;</v>
      </c>
      <c r="BJ1455" s="137" t="str">
        <f t="shared" si="458"/>
        <v>update bitacoras_estatus set numero_expediente = '1747553', numero_registro = '16661229', id_estatus = 10, fecha_inicio = '2016-05-16', fecha_vencimiento ='2026-05-16', created_at ='2016-05-16 00:00:00', updated_at ='2016-05-16 00:00:00', id_clase=30, id_marca=1428, id_cliente=1010, vigencia = 1 where id =1454;</v>
      </c>
      <c r="BK1455" s="137" t="str">
        <f t="shared" si="459"/>
        <v>update bitacoras_estatus set id_estatus = 10 where id =1454;</v>
      </c>
    </row>
    <row r="1456" spans="1:63" ht="40">
      <c r="A1456" s="3">
        <v>1747556</v>
      </c>
      <c r="B1456" s="3">
        <v>1661230</v>
      </c>
      <c r="C1456" s="3">
        <f>IF(Tabla1[[#This Row],[No. REG.]]="","",1)</f>
        <v>1</v>
      </c>
      <c r="D1456" s="3" t="s">
        <v>46</v>
      </c>
      <c r="E1456" s="3">
        <f>IF(Tabla1[[#This Row],[STATUS]]="","",VLOOKUP(D1456,Estatus!$A$2:$B$13,2,0))</f>
        <v>10</v>
      </c>
      <c r="F1456" s="3">
        <f>IF(Tabla1[[#This Row],[STATUS]]="","",VLOOKUP(D1456,Estatus!$A$2:$I$12,9,0))</f>
        <v>1</v>
      </c>
      <c r="G1456" s="12" t="s">
        <v>7030</v>
      </c>
      <c r="H1456" s="7">
        <v>42506</v>
      </c>
      <c r="I1456" s="80">
        <f t="shared" si="440"/>
        <v>2016</v>
      </c>
      <c r="J1456" s="80">
        <f t="shared" si="441"/>
        <v>5</v>
      </c>
      <c r="K1456" s="80">
        <f t="shared" si="442"/>
        <v>16</v>
      </c>
      <c r="L1456" s="80" t="str">
        <f t="shared" si="443"/>
        <v>05</v>
      </c>
      <c r="M1456" s="80">
        <f t="shared" si="444"/>
        <v>16</v>
      </c>
      <c r="N1456" s="80" t="str">
        <f t="shared" si="445"/>
        <v>'2016-05-16'</v>
      </c>
      <c r="O1456" s="80" t="str">
        <f t="shared" si="446"/>
        <v>'2016-05-16 00:00:00'</v>
      </c>
      <c r="P1456" s="7">
        <v>46158</v>
      </c>
      <c r="Q1456" s="80">
        <f t="shared" si="447"/>
        <v>2026</v>
      </c>
      <c r="R1456" s="80">
        <f t="shared" si="448"/>
        <v>5</v>
      </c>
      <c r="S1456" s="80">
        <f t="shared" si="449"/>
        <v>16</v>
      </c>
      <c r="T1456" s="80" t="str">
        <f t="shared" si="450"/>
        <v>05</v>
      </c>
      <c r="U1456" s="80">
        <f t="shared" si="451"/>
        <v>16</v>
      </c>
      <c r="V1456" s="80" t="str">
        <f t="shared" si="452"/>
        <v>'2026-05-16'</v>
      </c>
      <c r="W1456" s="80">
        <v>35</v>
      </c>
      <c r="X1456" s="80">
        <f t="shared" si="453"/>
        <v>35</v>
      </c>
      <c r="Y1456" s="3" t="s">
        <v>7024</v>
      </c>
      <c r="Z1456" s="124">
        <f>IFERROR(IF(Y1456="","null",VLOOKUP(Y1456,Marcas!$A$2:$C$2024,2,0)),"")</f>
        <v>1428</v>
      </c>
      <c r="AA1456" s="3" t="s">
        <v>7009</v>
      </c>
      <c r="AB1456" s="3">
        <f>IFERROR(IF(AA1456="","",IF(AA1456="EMPORIO LEGAL",1,VLOOKUP(AA1456,Clientes!$A$2:$B$1190,2,0))),"")</f>
        <v>1010</v>
      </c>
      <c r="AC1456" s="3">
        <f>IFERROR(IF(Tabla1[[#This Row],[id_control]]="null","",VLOOKUP(CONCATENATE(Tabla1[[#This Row],[CLIENTE]],"-",Tabla1[[#This Row],[id_control]]),Hoja1!$C$2:$D$1994,2,0)),"")</f>
        <v>1454</v>
      </c>
      <c r="AD1456" s="3" t="s">
        <v>7025</v>
      </c>
      <c r="AE1456" s="3" t="s">
        <v>7026</v>
      </c>
      <c r="AF1456" s="3"/>
      <c r="AG1456" s="3"/>
      <c r="AH1456" s="3"/>
      <c r="AI1456" s="3"/>
      <c r="AJ1456" s="3"/>
      <c r="AK1456" s="3"/>
      <c r="AL1456" s="3">
        <v>6622181736</v>
      </c>
      <c r="AM1456" s="6"/>
      <c r="AN1456" s="6"/>
      <c r="AO1456" s="6"/>
      <c r="AP1456" s="6"/>
      <c r="AQ1456" s="6"/>
      <c r="AR1456" s="6"/>
      <c r="AS1456" s="6"/>
      <c r="AT1456" s="6"/>
      <c r="AU1456" s="6"/>
      <c r="AV1456" s="8" t="s">
        <v>7027</v>
      </c>
      <c r="AW1456" s="8" t="s">
        <v>7028</v>
      </c>
      <c r="AX1456" s="6"/>
      <c r="AY1456" s="6"/>
      <c r="AZ1456" s="6"/>
      <c r="BA1456" s="6"/>
      <c r="BB1456" s="6"/>
      <c r="BC1456" s="6"/>
      <c r="BD1456" s="6"/>
      <c r="BE1456" s="8">
        <v>1455</v>
      </c>
      <c r="BF1456" s="6" t="str">
        <f t="shared" si="454"/>
        <v>insert into bitacoras_estatus (numero_expediente, numero_registro, representante, fecha_inicio, fecha_vencimiento, id_cliente, id_admin, id_bitacoras_estatus, id_estatus, id_clase, id_marca, created_at, updated_at) values('1747556','1661230','JANNETH ELVIRA GÁMEZ GALVÁN','2016-05-16','2026-05-16','1010','2','1','1',35,1428,'2016-05-16 00:00:00','2016-05-16 00:00:00');</v>
      </c>
      <c r="BG1456" s="6" t="str">
        <f t="shared" si="455"/>
        <v>insert into servicios_comentarios (comentario, id_admin, id_estatus, created_at, updated_at) values('MIXTA CLASE 35, contest. de requisitos 26-sept-16. EL 15 FEB SE NOTIFICA QUE LA COLONIA ES VALLE ESCONDIDO',1,1455,'2016-05-16 00:00:00','2016-05-16 00:00:00');</v>
      </c>
      <c r="BH1456" s="6" t="str">
        <f t="shared" si="456"/>
        <v/>
      </c>
      <c r="BI1456" s="137" t="str">
        <f t="shared" si="457"/>
        <v>update bitacoras_estatus set comprobacion_uso = 1, id_estatus=10 where id=1455;</v>
      </c>
      <c r="BJ1456" s="137" t="str">
        <f t="shared" si="458"/>
        <v>update bitacoras_estatus set numero_expediente = '1747556', numero_registro = '1661230', id_estatus = 10, fecha_inicio = '2016-05-16', fecha_vencimiento ='2026-05-16', created_at ='2016-05-16 00:00:00', updated_at ='2016-05-16 00:00:00', id_clase=35, id_marca=1428, id_cliente=1010, vigencia = 1 where id =1455;</v>
      </c>
      <c r="BK1456" s="137" t="str">
        <f t="shared" si="459"/>
        <v>update bitacoras_estatus set id_estatus = 10 where id =1455;</v>
      </c>
    </row>
    <row r="1457" spans="1:63" ht="27">
      <c r="A1457" s="3">
        <v>1747557</v>
      </c>
      <c r="B1457" s="3">
        <v>1747557</v>
      </c>
      <c r="C1457" s="3">
        <f>IF(Tabla1[[#This Row],[No. REG.]]="","",1)</f>
        <v>1</v>
      </c>
      <c r="D1457" s="3" t="s">
        <v>46</v>
      </c>
      <c r="E1457" s="3">
        <f>IF(Tabla1[[#This Row],[STATUS]]="","",VLOOKUP(D1457,Estatus!$A$2:$B$13,2,0))</f>
        <v>10</v>
      </c>
      <c r="F1457" s="3">
        <f>IF(Tabla1[[#This Row],[STATUS]]="","",VLOOKUP(D1457,Estatus!$A$2:$I$12,9,0))</f>
        <v>1</v>
      </c>
      <c r="G1457" s="51" t="s">
        <v>7031</v>
      </c>
      <c r="H1457" s="7">
        <v>42506</v>
      </c>
      <c r="I1457" s="80">
        <f t="shared" si="440"/>
        <v>2016</v>
      </c>
      <c r="J1457" s="80">
        <f t="shared" si="441"/>
        <v>5</v>
      </c>
      <c r="K1457" s="80">
        <f t="shared" si="442"/>
        <v>16</v>
      </c>
      <c r="L1457" s="80" t="str">
        <f t="shared" si="443"/>
        <v>05</v>
      </c>
      <c r="M1457" s="80">
        <f t="shared" si="444"/>
        <v>16</v>
      </c>
      <c r="N1457" s="80" t="str">
        <f t="shared" si="445"/>
        <v>'2016-05-16'</v>
      </c>
      <c r="O1457" s="80" t="str">
        <f t="shared" si="446"/>
        <v>'2016-05-16 00:00:00'</v>
      </c>
      <c r="P1457" s="7">
        <v>46158</v>
      </c>
      <c r="Q1457" s="80">
        <f t="shared" si="447"/>
        <v>2026</v>
      </c>
      <c r="R1457" s="80">
        <f t="shared" si="448"/>
        <v>5</v>
      </c>
      <c r="S1457" s="80">
        <f t="shared" si="449"/>
        <v>16</v>
      </c>
      <c r="T1457" s="80" t="str">
        <f t="shared" si="450"/>
        <v>05</v>
      </c>
      <c r="U1457" s="80">
        <f t="shared" si="451"/>
        <v>16</v>
      </c>
      <c r="V1457" s="80" t="str">
        <f t="shared" si="452"/>
        <v>'2026-05-16'</v>
      </c>
      <c r="W1457" s="80">
        <v>35</v>
      </c>
      <c r="X1457" s="80">
        <f t="shared" si="453"/>
        <v>35</v>
      </c>
      <c r="Y1457" s="3" t="s">
        <v>7024</v>
      </c>
      <c r="Z1457" s="124">
        <f>IFERROR(IF(Y1457="","null",VLOOKUP(Y1457,Marcas!$A$2:$C$2024,2,0)),"")</f>
        <v>1428</v>
      </c>
      <c r="AA1457" s="3" t="s">
        <v>7009</v>
      </c>
      <c r="AB1457" s="3">
        <f>IFERROR(IF(AA1457="","",IF(AA1457="EMPORIO LEGAL",1,VLOOKUP(AA1457,Clientes!$A$2:$B$1190,2,0))),"")</f>
        <v>1010</v>
      </c>
      <c r="AC1457" s="3">
        <f>IFERROR(IF(Tabla1[[#This Row],[id_control]]="null","",VLOOKUP(CONCATENATE(Tabla1[[#This Row],[CLIENTE]],"-",Tabla1[[#This Row],[id_control]]),Hoja1!$C$2:$D$1994,2,0)),"")</f>
        <v>1454</v>
      </c>
      <c r="AD1457" s="3" t="s">
        <v>7025</v>
      </c>
      <c r="AE1457" s="3" t="s">
        <v>7026</v>
      </c>
      <c r="AF1457" s="3"/>
      <c r="AG1457" s="3"/>
      <c r="AH1457" s="3"/>
      <c r="AI1457" s="3"/>
      <c r="AJ1457" s="3"/>
      <c r="AK1457" s="3"/>
      <c r="AL1457" s="3">
        <v>6622181736</v>
      </c>
      <c r="AM1457" s="6"/>
      <c r="AN1457" s="6"/>
      <c r="AO1457" s="6"/>
      <c r="AP1457" s="6"/>
      <c r="AQ1457" s="6"/>
      <c r="AR1457" s="6"/>
      <c r="AS1457" s="6"/>
      <c r="AT1457" s="6"/>
      <c r="AU1457" s="6"/>
      <c r="AV1457" s="8" t="s">
        <v>7027</v>
      </c>
      <c r="AW1457" s="8" t="s">
        <v>7028</v>
      </c>
      <c r="AX1457" s="6"/>
      <c r="AY1457" s="6"/>
      <c r="AZ1457" s="6"/>
      <c r="BA1457" s="6"/>
      <c r="BB1457" s="6"/>
      <c r="BC1457" s="6"/>
      <c r="BD1457" s="6"/>
      <c r="BE1457" s="8">
        <v>1456</v>
      </c>
      <c r="BF1457" s="6" t="str">
        <f t="shared" si="454"/>
        <v>insert into bitacoras_estatus (numero_expediente, numero_registro, representante, fecha_inicio, fecha_vencimiento, id_cliente, id_admin, id_bitacoras_estatus, id_estatus, id_clase, id_marca, created_at, updated_at) values('1747557','1747557','JANNETH ELVIRA GÁMEZ GALVÁN','2016-05-16','2026-05-16','1010','2','1','1',35,1428,'2016-05-16 00:00:00','2016-05-16 00:00:00');</v>
      </c>
      <c r="BG1457" s="6" t="str">
        <f t="shared" si="455"/>
        <v>insert into servicios_comentarios (comentario, id_admin, id_estatus, created_at, updated_at) values('NOMINATIVA CLASE 35, conestacion de requisitos el 26-sep-16',1,1456,'2016-05-16 00:00:00','2016-05-16 00:00:00');</v>
      </c>
      <c r="BH1457" s="6" t="str">
        <f t="shared" si="456"/>
        <v/>
      </c>
      <c r="BI1457" s="137" t="str">
        <f t="shared" si="457"/>
        <v>update bitacoras_estatus set comprobacion_uso = 1, id_estatus=10 where id=1456;</v>
      </c>
      <c r="BJ1457" s="137" t="str">
        <f t="shared" si="458"/>
        <v>update bitacoras_estatus set numero_expediente = '1747557', numero_registro = '1747557', id_estatus = 10, fecha_inicio = '2016-05-16', fecha_vencimiento ='2026-05-16', created_at ='2016-05-16 00:00:00', updated_at ='2016-05-16 00:00:00', id_clase=35, id_marca=1428, id_cliente=1010, vigencia = 1 where id =1456;</v>
      </c>
      <c r="BK1457" s="137" t="str">
        <f t="shared" si="459"/>
        <v>update bitacoras_estatus set id_estatus = 10 where id =1456;</v>
      </c>
    </row>
    <row r="1458" spans="1:63" ht="27">
      <c r="A1458" s="3">
        <v>1747558</v>
      </c>
      <c r="B1458" s="3">
        <v>1661232</v>
      </c>
      <c r="C1458" s="3">
        <f>IF(Tabla1[[#This Row],[No. REG.]]="","",1)</f>
        <v>1</v>
      </c>
      <c r="D1458" s="3" t="s">
        <v>46</v>
      </c>
      <c r="E1458" s="3">
        <f>IF(Tabla1[[#This Row],[STATUS]]="","",VLOOKUP(D1458,Estatus!$A$2:$B$13,2,0))</f>
        <v>10</v>
      </c>
      <c r="F1458" s="3">
        <f>IF(Tabla1[[#This Row],[STATUS]]="","",VLOOKUP(D1458,Estatus!$A$2:$I$12,9,0))</f>
        <v>1</v>
      </c>
      <c r="G1458" s="12" t="s">
        <v>7032</v>
      </c>
      <c r="H1458" s="7">
        <v>42506</v>
      </c>
      <c r="I1458" s="80">
        <f t="shared" si="440"/>
        <v>2016</v>
      </c>
      <c r="J1458" s="80">
        <f t="shared" si="441"/>
        <v>5</v>
      </c>
      <c r="K1458" s="80">
        <f t="shared" si="442"/>
        <v>16</v>
      </c>
      <c r="L1458" s="80" t="str">
        <f t="shared" si="443"/>
        <v>05</v>
      </c>
      <c r="M1458" s="80">
        <f t="shared" si="444"/>
        <v>16</v>
      </c>
      <c r="N1458" s="80" t="str">
        <f t="shared" si="445"/>
        <v>'2016-05-16'</v>
      </c>
      <c r="O1458" s="80" t="str">
        <f t="shared" si="446"/>
        <v>'2016-05-16 00:00:00'</v>
      </c>
      <c r="P1458" s="7">
        <v>46158</v>
      </c>
      <c r="Q1458" s="80">
        <f t="shared" si="447"/>
        <v>2026</v>
      </c>
      <c r="R1458" s="80">
        <f t="shared" si="448"/>
        <v>5</v>
      </c>
      <c r="S1458" s="80">
        <f t="shared" si="449"/>
        <v>16</v>
      </c>
      <c r="T1458" s="80" t="str">
        <f t="shared" si="450"/>
        <v>05</v>
      </c>
      <c r="U1458" s="80">
        <f t="shared" si="451"/>
        <v>16</v>
      </c>
      <c r="V1458" s="80" t="str">
        <f t="shared" si="452"/>
        <v>'2026-05-16'</v>
      </c>
      <c r="W1458" s="80">
        <v>29</v>
      </c>
      <c r="X1458" s="80">
        <f t="shared" si="453"/>
        <v>29</v>
      </c>
      <c r="Y1458" s="3" t="s">
        <v>7033</v>
      </c>
      <c r="Z1458" s="124">
        <f>IFERROR(IF(Y1458="","null",VLOOKUP(Y1458,Marcas!$A$2:$C$2024,2,0)),"")</f>
        <v>888</v>
      </c>
      <c r="AA1458" s="3" t="s">
        <v>7034</v>
      </c>
      <c r="AB1458" s="3">
        <f>IFERROR(IF(AA1458="","",IF(AA1458="EMPORIO LEGAL",1,VLOOKUP(AA1458,Clientes!$A$2:$B$1190,2,0))),"")</f>
        <v>632</v>
      </c>
      <c r="AC1458" s="3">
        <f>IFERROR(IF(Tabla1[[#This Row],[id_control]]="null","",VLOOKUP(CONCATENATE(Tabla1[[#This Row],[CLIENTE]],"-",Tabla1[[#This Row],[id_control]]),Hoja1!$C$2:$D$1994,2,0)),"")</f>
        <v>1458</v>
      </c>
      <c r="AD1458" s="3" t="s">
        <v>7035</v>
      </c>
      <c r="AE1458" s="3"/>
      <c r="AF1458" s="3"/>
      <c r="AG1458" s="3"/>
      <c r="AH1458" s="3"/>
      <c r="AI1458" s="3"/>
      <c r="AJ1458" s="3"/>
      <c r="AK1458" s="3"/>
      <c r="AL1458" s="3">
        <v>6251259845</v>
      </c>
      <c r="AM1458" s="6"/>
      <c r="AN1458" s="6"/>
      <c r="AO1458" s="6"/>
      <c r="AP1458" s="6"/>
      <c r="AQ1458" s="6"/>
      <c r="AR1458" s="6"/>
      <c r="AS1458" s="6"/>
      <c r="AT1458" s="6"/>
      <c r="AU1458" s="6"/>
      <c r="AV1458" s="8" t="s">
        <v>7036</v>
      </c>
      <c r="AW1458" s="6"/>
      <c r="AX1458" s="6"/>
      <c r="AY1458" s="6"/>
      <c r="AZ1458" s="6"/>
      <c r="BA1458" s="6"/>
      <c r="BB1458" s="6"/>
      <c r="BC1458" s="6"/>
      <c r="BD1458" s="6"/>
      <c r="BE1458" s="8">
        <v>1457</v>
      </c>
      <c r="BF1458" s="6" t="str">
        <f t="shared" si="454"/>
        <v>insert into bitacoras_estatus (numero_expediente, numero_registro, representante, fecha_inicio, fecha_vencimiento, id_cliente, id_admin, id_bitacoras_estatus, id_estatus, id_clase, id_marca, created_at, updated_at) values('1747558','1661232','JOHAN WIEBE BERG','2016-05-16','2026-05-16','632','2','1','1',29,888,'2016-05-16 00:00:00','2016-05-16 00:00:00');</v>
      </c>
      <c r="BG1458" s="6" t="str">
        <f t="shared" si="455"/>
        <v>insert into servicios_comentarios (comentario, id_admin, id_estatus, created_at, updated_at) values('CLASE 29, SE ENTREGO EL TITULO EL 23 SEPT. 2016',1,1457,'2016-05-16 00:00:00','2016-05-16 00:00:00');</v>
      </c>
      <c r="BH1458" s="6" t="str">
        <f t="shared" si="456"/>
        <v/>
      </c>
      <c r="BI1458" s="137" t="str">
        <f t="shared" si="457"/>
        <v>update bitacoras_estatus set comprobacion_uso = 1, id_estatus=10 where id=1457;</v>
      </c>
      <c r="BJ1458" s="137" t="str">
        <f t="shared" si="458"/>
        <v>update bitacoras_estatus set numero_expediente = '1747558', numero_registro = '1661232', id_estatus = 10, fecha_inicio = '2016-05-16', fecha_vencimiento ='2026-05-16', created_at ='2016-05-16 00:00:00', updated_at ='2016-05-16 00:00:00', id_clase=29, id_marca=888, id_cliente=632, vigencia = 1 where id =1457;</v>
      </c>
      <c r="BK1458" s="137" t="str">
        <f t="shared" si="459"/>
        <v>update bitacoras_estatus set id_estatus = 10 where id =1457;</v>
      </c>
    </row>
    <row r="1459" spans="1:63" ht="27">
      <c r="A1459" s="3">
        <v>1747562</v>
      </c>
      <c r="B1459" s="3">
        <v>1667597</v>
      </c>
      <c r="C1459" s="3">
        <f>IF(Tabla1[[#This Row],[No. REG.]]="","",1)</f>
        <v>1</v>
      </c>
      <c r="D1459" s="3" t="s">
        <v>46</v>
      </c>
      <c r="E1459" s="3">
        <f>IF(Tabla1[[#This Row],[STATUS]]="","",VLOOKUP(D1459,Estatus!$A$2:$B$13,2,0))</f>
        <v>10</v>
      </c>
      <c r="F1459" s="3">
        <f>IF(Tabla1[[#This Row],[STATUS]]="","",VLOOKUP(D1459,Estatus!$A$2:$I$12,9,0))</f>
        <v>1</v>
      </c>
      <c r="G1459" s="12" t="s">
        <v>7037</v>
      </c>
      <c r="H1459" s="7">
        <v>42506</v>
      </c>
      <c r="I1459" s="80">
        <f t="shared" si="440"/>
        <v>2016</v>
      </c>
      <c r="J1459" s="80">
        <f t="shared" si="441"/>
        <v>5</v>
      </c>
      <c r="K1459" s="80">
        <f t="shared" si="442"/>
        <v>16</v>
      </c>
      <c r="L1459" s="80" t="str">
        <f t="shared" si="443"/>
        <v>05</v>
      </c>
      <c r="M1459" s="80">
        <f t="shared" si="444"/>
        <v>16</v>
      </c>
      <c r="N1459" s="80" t="str">
        <f t="shared" si="445"/>
        <v>'2016-05-16'</v>
      </c>
      <c r="O1459" s="80" t="str">
        <f t="shared" si="446"/>
        <v>'2016-05-16 00:00:00'</v>
      </c>
      <c r="P1459" s="7">
        <v>46158</v>
      </c>
      <c r="Q1459" s="80">
        <f t="shared" si="447"/>
        <v>2026</v>
      </c>
      <c r="R1459" s="80">
        <f t="shared" si="448"/>
        <v>5</v>
      </c>
      <c r="S1459" s="80">
        <f t="shared" si="449"/>
        <v>16</v>
      </c>
      <c r="T1459" s="80" t="str">
        <f t="shared" si="450"/>
        <v>05</v>
      </c>
      <c r="U1459" s="80">
        <f t="shared" si="451"/>
        <v>16</v>
      </c>
      <c r="V1459" s="80" t="str">
        <f t="shared" si="452"/>
        <v>'2026-05-16'</v>
      </c>
      <c r="W1459" s="80">
        <v>43</v>
      </c>
      <c r="X1459" s="80">
        <f t="shared" si="453"/>
        <v>43</v>
      </c>
      <c r="Y1459" s="3" t="s">
        <v>7038</v>
      </c>
      <c r="Z1459" s="124">
        <f>IFERROR(IF(Y1459="","null",VLOOKUP(Y1459,Marcas!$A$2:$C$2024,2,0)),"")</f>
        <v>467</v>
      </c>
      <c r="AA1459" s="3" t="s">
        <v>7039</v>
      </c>
      <c r="AB1459" s="3">
        <f>IFERROR(IF(AA1459="","",IF(AA1459="EMPORIO LEGAL",1,VLOOKUP(AA1459,Clientes!$A$2:$B$1190,2,0))),"")</f>
        <v>322</v>
      </c>
      <c r="AC1459" s="3">
        <f>IFERROR(IF(Tabla1[[#This Row],[id_control]]="null","",VLOOKUP(CONCATENATE(Tabla1[[#This Row],[CLIENTE]],"-",Tabla1[[#This Row],[id_control]]),Hoja1!$C$2:$D$1994,2,0)),"")</f>
        <v>1459</v>
      </c>
      <c r="AD1459" s="3" t="s">
        <v>7040</v>
      </c>
      <c r="AE1459" s="3" t="s">
        <v>7041</v>
      </c>
      <c r="AF1459" s="3"/>
      <c r="AG1459" s="3"/>
      <c r="AH1459" s="3"/>
      <c r="AI1459" s="3"/>
      <c r="AJ1459" s="3"/>
      <c r="AK1459" s="3"/>
      <c r="AL1459" s="3"/>
      <c r="AM1459" s="6"/>
      <c r="AN1459" s="6"/>
      <c r="AO1459" s="6"/>
      <c r="AP1459" s="6"/>
      <c r="AQ1459" s="8">
        <v>6142474296</v>
      </c>
      <c r="AR1459" s="8">
        <v>6142352877</v>
      </c>
      <c r="AS1459" s="6"/>
      <c r="AT1459" s="6"/>
      <c r="AU1459" s="6"/>
      <c r="AV1459" s="8" t="s">
        <v>7042</v>
      </c>
      <c r="AW1459" s="8" t="s">
        <v>7043</v>
      </c>
      <c r="AX1459" s="6"/>
      <c r="AY1459" s="6"/>
      <c r="AZ1459" s="6"/>
      <c r="BA1459" s="6"/>
      <c r="BB1459" s="6"/>
      <c r="BC1459" s="6"/>
      <c r="BD1459" s="6"/>
      <c r="BE1459" s="8">
        <v>1458</v>
      </c>
      <c r="BF1459" s="6" t="str">
        <f t="shared" si="454"/>
        <v>insert into bitacoras_estatus (numero_expediente, numero_registro, representante, fecha_inicio, fecha_vencimiento, id_cliente, id_admin, id_bitacoras_estatus, id_estatus, id_clase, id_marca, created_at, updated_at) values('1747562','1667597','CARLOS ISMAEL BACA GUARDIOLA','2016-05-16','2026-05-16','322','2','1','1',43,467,'2016-05-16 00:00:00','2016-05-16 00:00:00');</v>
      </c>
      <c r="BG1459" s="6" t="str">
        <f t="shared" si="455"/>
        <v>insert into servicios_comentarios (comentario, id_admin, id_estatus, created_at, updated_at) values('CLASE 43 TTITULO RECIBIDO EL 20 DE SEPT. 2016',1,1458,'2016-05-16 00:00:00','2016-05-16 00:00:00');</v>
      </c>
      <c r="BH1459" s="6" t="str">
        <f t="shared" si="456"/>
        <v/>
      </c>
      <c r="BI1459" s="137" t="str">
        <f t="shared" si="457"/>
        <v>update bitacoras_estatus set comprobacion_uso = 1, id_estatus=10 where id=1458;</v>
      </c>
      <c r="BJ1459" s="137" t="str">
        <f t="shared" si="458"/>
        <v>update bitacoras_estatus set numero_expediente = '1747562', numero_registro = '1667597', id_estatus = 10, fecha_inicio = '2016-05-16', fecha_vencimiento ='2026-05-16', created_at ='2016-05-16 00:00:00', updated_at ='2016-05-16 00:00:00', id_clase=43, id_marca=467, id_cliente=322, vigencia = 1 where id =1458;</v>
      </c>
      <c r="BK1459" s="137" t="str">
        <f t="shared" si="459"/>
        <v>update bitacoras_estatus set id_estatus = 10 where id =1458;</v>
      </c>
    </row>
    <row r="1460" spans="1:63" ht="27">
      <c r="A1460" s="3">
        <v>1750183</v>
      </c>
      <c r="B1460" s="3">
        <v>1667248</v>
      </c>
      <c r="C1460" s="3">
        <f>IF(Tabla1[[#This Row],[No. REG.]]="","",1)</f>
        <v>1</v>
      </c>
      <c r="D1460" s="3" t="s">
        <v>46</v>
      </c>
      <c r="E1460" s="3">
        <f>IF(Tabla1[[#This Row],[STATUS]]="","",VLOOKUP(D1460,Estatus!$A$2:$B$13,2,0))</f>
        <v>10</v>
      </c>
      <c r="F1460" s="3">
        <f>IF(Tabla1[[#This Row],[STATUS]]="","",VLOOKUP(D1460,Estatus!$A$2:$I$12,9,0))</f>
        <v>1</v>
      </c>
      <c r="G1460" s="12" t="s">
        <v>7044</v>
      </c>
      <c r="H1460" s="7">
        <v>42513</v>
      </c>
      <c r="I1460" s="80">
        <f t="shared" si="440"/>
        <v>2016</v>
      </c>
      <c r="J1460" s="80">
        <f t="shared" si="441"/>
        <v>5</v>
      </c>
      <c r="K1460" s="80">
        <f t="shared" si="442"/>
        <v>23</v>
      </c>
      <c r="L1460" s="80" t="str">
        <f t="shared" si="443"/>
        <v>05</v>
      </c>
      <c r="M1460" s="80">
        <f t="shared" si="444"/>
        <v>23</v>
      </c>
      <c r="N1460" s="80" t="str">
        <f t="shared" si="445"/>
        <v>'2016-05-23'</v>
      </c>
      <c r="O1460" s="80" t="str">
        <f t="shared" si="446"/>
        <v>'2016-05-23 00:00:00'</v>
      </c>
      <c r="P1460" s="7">
        <v>46165</v>
      </c>
      <c r="Q1460" s="80">
        <f t="shared" si="447"/>
        <v>2026</v>
      </c>
      <c r="R1460" s="80">
        <f t="shared" si="448"/>
        <v>5</v>
      </c>
      <c r="S1460" s="80">
        <f t="shared" si="449"/>
        <v>23</v>
      </c>
      <c r="T1460" s="80" t="str">
        <f t="shared" si="450"/>
        <v>05</v>
      </c>
      <c r="U1460" s="80">
        <f t="shared" si="451"/>
        <v>23</v>
      </c>
      <c r="V1460" s="80" t="str">
        <f t="shared" si="452"/>
        <v>'2026-05-23'</v>
      </c>
      <c r="W1460" s="80">
        <v>43</v>
      </c>
      <c r="X1460" s="80">
        <f t="shared" si="453"/>
        <v>43</v>
      </c>
      <c r="Y1460" s="3" t="s">
        <v>7045</v>
      </c>
      <c r="Z1460" s="124">
        <f>IFERROR(IF(Y1460="","null",VLOOKUP(Y1460,Marcas!$A$2:$C$2024,2,0)),"")</f>
        <v>1554</v>
      </c>
      <c r="AA1460" s="3" t="s">
        <v>7046</v>
      </c>
      <c r="AB1460" s="3">
        <f>IFERROR(IF(AA1460="","",IF(AA1460="EMPORIO LEGAL",1,VLOOKUP(AA1460,Clientes!$A$2:$B$1190,2,0))),"")</f>
        <v>1092</v>
      </c>
      <c r="AC1460" s="3">
        <f>IFERROR(IF(Tabla1[[#This Row],[id_control]]="null","",VLOOKUP(CONCATENATE(Tabla1[[#This Row],[CLIENTE]],"-",Tabla1[[#This Row],[id_control]]),Hoja1!$C$2:$D$1994,2,0)),"")</f>
        <v>1460</v>
      </c>
      <c r="AD1460" s="3" t="s">
        <v>7047</v>
      </c>
      <c r="AE1460" s="6" t="s">
        <v>7048</v>
      </c>
      <c r="AF1460" s="3"/>
      <c r="AG1460" s="3"/>
      <c r="AH1460" s="3"/>
      <c r="AI1460" s="3"/>
      <c r="AJ1460" s="3"/>
      <c r="AK1460" s="3"/>
      <c r="AL1460" s="3" t="s">
        <v>7049</v>
      </c>
      <c r="AM1460" s="8" t="s">
        <v>7050</v>
      </c>
      <c r="AN1460" s="6"/>
      <c r="AO1460" s="6"/>
      <c r="AP1460" s="6"/>
      <c r="AQ1460" s="8">
        <v>6142202773</v>
      </c>
      <c r="AR1460" s="6"/>
      <c r="AS1460" s="6"/>
      <c r="AT1460" s="6"/>
      <c r="AU1460" s="6"/>
      <c r="AV1460" s="8" t="s">
        <v>7051</v>
      </c>
      <c r="AW1460" s="6"/>
      <c r="AX1460" s="6"/>
      <c r="AY1460" s="6"/>
      <c r="AZ1460" s="6"/>
      <c r="BA1460" s="6"/>
      <c r="BB1460" s="6"/>
      <c r="BC1460" s="6"/>
      <c r="BD1460" s="6"/>
      <c r="BE1460" s="8">
        <v>1459</v>
      </c>
      <c r="BF1460" s="6" t="str">
        <f t="shared" si="454"/>
        <v>insert into bitacoras_estatus (numero_expediente, numero_registro, representante, fecha_inicio, fecha_vencimiento, id_cliente, id_admin, id_bitacoras_estatus, id_estatus, id_clase, id_marca, created_at, updated_at) values('1750183','1667248','JORGE REFUGIO PRIETO GIL','2016-05-23','2026-05-23','1092','2','1','1',43,1554,'2016-05-23 00:00:00','2016-05-23 00:00:00');</v>
      </c>
      <c r="BG1460" s="6" t="str">
        <f t="shared" si="455"/>
        <v>insert into servicios_comentarios (comentario, id_admin, id_estatus, created_at, updated_at) values('CLASE 43 TITULO RECIBIDO 20 DE SEPT 2016, TITULO ENTREGADO EL 7 OCT 2016',1,1459,'2016-05-23 00:00:00','2016-05-23 00:00:00');</v>
      </c>
      <c r="BH1460" s="6" t="str">
        <f t="shared" si="456"/>
        <v/>
      </c>
      <c r="BI1460" s="137" t="str">
        <f t="shared" si="457"/>
        <v>update bitacoras_estatus set comprobacion_uso = 1, id_estatus=10 where id=1459;</v>
      </c>
      <c r="BJ1460" s="137" t="str">
        <f t="shared" si="458"/>
        <v>update bitacoras_estatus set numero_expediente = '1750183', numero_registro = '1667248', id_estatus = 10, fecha_inicio = '2016-05-23', fecha_vencimiento ='2026-05-23', created_at ='2016-05-23 00:00:00', updated_at ='2016-05-23 00:00:00', id_clase=43, id_marca=1554, id_cliente=1092, vigencia = 1 where id =1459;</v>
      </c>
      <c r="BK1460" s="137" t="str">
        <f t="shared" si="459"/>
        <v>update bitacoras_estatus set id_estatus = 10 where id =1459;</v>
      </c>
    </row>
    <row r="1461" spans="1:63" ht="40">
      <c r="A1461" s="3">
        <v>1755981</v>
      </c>
      <c r="B1461" s="3">
        <v>1680873</v>
      </c>
      <c r="C1461" s="3">
        <f>IF(Tabla1[[#This Row],[No. REG.]]="","",1)</f>
        <v>1</v>
      </c>
      <c r="D1461" s="3" t="s">
        <v>46</v>
      </c>
      <c r="E1461" s="3">
        <f>IF(Tabla1[[#This Row],[STATUS]]="","",VLOOKUP(D1461,Estatus!$A$2:$B$13,2,0))</f>
        <v>10</v>
      </c>
      <c r="F1461" s="3">
        <f>IF(Tabla1[[#This Row],[STATUS]]="","",VLOOKUP(D1461,Estatus!$A$2:$I$12,9,0))</f>
        <v>1</v>
      </c>
      <c r="G1461" s="12" t="s">
        <v>7052</v>
      </c>
      <c r="H1461" s="7">
        <v>42528</v>
      </c>
      <c r="I1461" s="80">
        <f t="shared" si="440"/>
        <v>2016</v>
      </c>
      <c r="J1461" s="80">
        <f t="shared" si="441"/>
        <v>6</v>
      </c>
      <c r="K1461" s="80">
        <f t="shared" si="442"/>
        <v>7</v>
      </c>
      <c r="L1461" s="80" t="str">
        <f t="shared" si="443"/>
        <v>06</v>
      </c>
      <c r="M1461" s="80" t="str">
        <f t="shared" si="444"/>
        <v>07</v>
      </c>
      <c r="N1461" s="80" t="str">
        <f t="shared" si="445"/>
        <v>'2016-06-07'</v>
      </c>
      <c r="O1461" s="80" t="str">
        <f t="shared" si="446"/>
        <v>'2016-06-07 00:00:00'</v>
      </c>
      <c r="P1461" s="7">
        <v>46180</v>
      </c>
      <c r="Q1461" s="80">
        <f t="shared" si="447"/>
        <v>2026</v>
      </c>
      <c r="R1461" s="80">
        <f t="shared" si="448"/>
        <v>6</v>
      </c>
      <c r="S1461" s="80">
        <f t="shared" si="449"/>
        <v>7</v>
      </c>
      <c r="T1461" s="80" t="str">
        <f t="shared" si="450"/>
        <v>06</v>
      </c>
      <c r="U1461" s="80" t="str">
        <f t="shared" si="451"/>
        <v>07</v>
      </c>
      <c r="V1461" s="80" t="str">
        <f t="shared" si="452"/>
        <v>'2026-06-07'</v>
      </c>
      <c r="W1461" s="80">
        <v>35</v>
      </c>
      <c r="X1461" s="80">
        <f t="shared" si="453"/>
        <v>35</v>
      </c>
      <c r="Y1461" s="3" t="s">
        <v>7053</v>
      </c>
      <c r="Z1461" s="124">
        <f>IFERROR(IF(Y1461="","null",VLOOKUP(Y1461,Marcas!$A$2:$C$2024,2,0)),"")</f>
        <v>652</v>
      </c>
      <c r="AA1461" s="3" t="s">
        <v>7054</v>
      </c>
      <c r="AB1461" s="3">
        <f>IFERROR(IF(AA1461="","",IF(AA1461="EMPORIO LEGAL",1,VLOOKUP(AA1461,Clientes!$A$2:$B$1190,2,0))),"")</f>
        <v>650</v>
      </c>
      <c r="AC1461" s="3">
        <f>IFERROR(IF(Tabla1[[#This Row],[id_control]]="null","",VLOOKUP(CONCATENATE(Tabla1[[#This Row],[CLIENTE]],"-",Tabla1[[#This Row],[id_control]]),Hoja1!$C$2:$D$1994,2,0)),"")</f>
        <v>1461</v>
      </c>
      <c r="AD1461" s="3" t="s">
        <v>7055</v>
      </c>
      <c r="AE1461" s="3"/>
      <c r="AF1461" s="3"/>
      <c r="AG1461" s="3"/>
      <c r="AH1461" s="3"/>
      <c r="AI1461" s="3"/>
      <c r="AJ1461" s="3"/>
      <c r="AK1461" s="3"/>
      <c r="AL1461" s="3" t="s">
        <v>7056</v>
      </c>
      <c r="AM1461" s="8" t="s">
        <v>7057</v>
      </c>
      <c r="AN1461" s="8" t="s">
        <v>7058</v>
      </c>
      <c r="AO1461" s="6"/>
      <c r="AP1461" s="6"/>
      <c r="AQ1461" s="6"/>
      <c r="AR1461" s="6"/>
      <c r="AS1461" s="6"/>
      <c r="AT1461" s="6"/>
      <c r="AU1461" s="6"/>
      <c r="AV1461" s="6"/>
      <c r="AW1461" s="6"/>
      <c r="AX1461" s="6"/>
      <c r="AY1461" s="6"/>
      <c r="AZ1461" s="6"/>
      <c r="BA1461" s="6"/>
      <c r="BB1461" s="6"/>
      <c r="BC1461" s="6"/>
      <c r="BD1461" s="6"/>
      <c r="BE1461" s="8">
        <v>1460</v>
      </c>
      <c r="BF1461" s="6" t="str">
        <f t="shared" si="454"/>
        <v>insert into bitacoras_estatus (numero_expediente, numero_registro, representante, fecha_inicio, fecha_vencimiento, id_cliente, id_admin, id_bitacoras_estatus, id_estatus, id_clase, id_marca, created_at, updated_at) values('1755981','1680873','HILDA MAGDALENO AMAYA','2016-06-07','2026-06-07','650','2','1','1',35,652,'2016-06-07 00:00:00','2016-06-07 00:00:00');</v>
      </c>
      <c r="BG1461" s="6" t="str">
        <f t="shared" si="455"/>
        <v>insert into servicios_comentarios (comentario, id_admin, id_estatus, created_at, updated_at) values('CLASE 35, LLEGO EL TITULO RM RECIBIDO EL 8 NOV 2016, TITULO ENTREGADO EL 29 DIC 2016',1,1460,'2016-06-07 00:00:00','2016-06-07 00:00:00');</v>
      </c>
      <c r="BH1461" s="6" t="str">
        <f t="shared" si="456"/>
        <v/>
      </c>
      <c r="BI1461" s="137" t="str">
        <f t="shared" si="457"/>
        <v>update bitacoras_estatus set comprobacion_uso = 1, id_estatus=10 where id=1460;</v>
      </c>
      <c r="BJ1461" s="137" t="str">
        <f t="shared" si="458"/>
        <v>update bitacoras_estatus set numero_expediente = '1755981', numero_registro = '1680873', id_estatus = 10, fecha_inicio = '2016-06-07', fecha_vencimiento ='2026-06-07', created_at ='2016-06-07 00:00:00', updated_at ='2016-06-07 00:00:00', id_clase=35, id_marca=652, id_cliente=650, vigencia = 1 where id =1460;</v>
      </c>
      <c r="BK1461" s="137" t="str">
        <f t="shared" si="459"/>
        <v>update bitacoras_estatus set id_estatus = 10 where id =1460;</v>
      </c>
    </row>
    <row r="1462" spans="1:63" ht="66">
      <c r="A1462" s="3">
        <v>1762913</v>
      </c>
      <c r="B1462" s="6"/>
      <c r="C1462" s="6" t="str">
        <f>IF(Tabla1[[#This Row],[No. REG.]]="","",1)</f>
        <v/>
      </c>
      <c r="D1462" s="3" t="s">
        <v>34</v>
      </c>
      <c r="E1462" s="3">
        <f>IF(Tabla1[[#This Row],[STATUS]]="","",VLOOKUP(D1462,Estatus!$A$2:$B$13,2,0))</f>
        <v>5</v>
      </c>
      <c r="F1462" s="3">
        <f>IF(Tabla1[[#This Row],[STATUS]]="","",VLOOKUP(D1462,Estatus!$A$2:$I$12,9,0))</f>
        <v>0</v>
      </c>
      <c r="G1462" s="12" t="s">
        <v>7059</v>
      </c>
      <c r="H1462" s="7">
        <v>42544</v>
      </c>
      <c r="I1462" s="80">
        <f t="shared" si="440"/>
        <v>2016</v>
      </c>
      <c r="J1462" s="80">
        <f t="shared" si="441"/>
        <v>6</v>
      </c>
      <c r="K1462" s="80">
        <f t="shared" si="442"/>
        <v>23</v>
      </c>
      <c r="L1462" s="80" t="str">
        <f t="shared" si="443"/>
        <v>06</v>
      </c>
      <c r="M1462" s="80">
        <f t="shared" si="444"/>
        <v>23</v>
      </c>
      <c r="N1462" s="80" t="str">
        <f t="shared" si="445"/>
        <v>'2016-06-23'</v>
      </c>
      <c r="O1462" s="80" t="str">
        <f t="shared" si="446"/>
        <v>'2016-06-23 00:00:00'</v>
      </c>
      <c r="P1462" s="7">
        <v>46196</v>
      </c>
      <c r="Q1462" s="80">
        <f t="shared" si="447"/>
        <v>2026</v>
      </c>
      <c r="R1462" s="80">
        <f t="shared" si="448"/>
        <v>6</v>
      </c>
      <c r="S1462" s="80">
        <f t="shared" si="449"/>
        <v>23</v>
      </c>
      <c r="T1462" s="80" t="str">
        <f t="shared" si="450"/>
        <v>06</v>
      </c>
      <c r="U1462" s="80">
        <f t="shared" si="451"/>
        <v>23</v>
      </c>
      <c r="V1462" s="80" t="str">
        <f t="shared" si="452"/>
        <v>'2026-06-23'</v>
      </c>
      <c r="W1462" s="80">
        <v>41</v>
      </c>
      <c r="X1462" s="80">
        <f t="shared" si="453"/>
        <v>41</v>
      </c>
      <c r="Y1462" s="3" t="s">
        <v>7060</v>
      </c>
      <c r="Z1462" s="124">
        <f>IFERROR(IF(Y1462="","null",VLOOKUP(Y1462,Marcas!$A$2:$C$2024,2,0)),"")</f>
        <v>420</v>
      </c>
      <c r="AA1462" s="3" t="s">
        <v>7060</v>
      </c>
      <c r="AB1462" s="3">
        <f>IFERROR(IF(AA1462="","",IF(AA1462="EMPORIO LEGAL",1,VLOOKUP(AA1462,Clientes!$A$2:$B$1190,2,0))),"")</f>
        <v>295</v>
      </c>
      <c r="AC1462" s="3">
        <f>IFERROR(IF(Tabla1[[#This Row],[id_control]]="null","",VLOOKUP(CONCATENATE(Tabla1[[#This Row],[CLIENTE]],"-",Tabla1[[#This Row],[id_control]]),Hoja1!$C$2:$D$1994,2,0)),"")</f>
        <v>1462</v>
      </c>
      <c r="AD1462" s="3" t="s">
        <v>7061</v>
      </c>
      <c r="AE1462" s="3" t="s">
        <v>7061</v>
      </c>
      <c r="AF1462" s="6"/>
      <c r="AG1462" s="6"/>
      <c r="AH1462" s="6"/>
      <c r="AI1462" s="6"/>
      <c r="AJ1462" s="6"/>
      <c r="AK1462" s="6"/>
      <c r="AL1462" s="3" t="s">
        <v>7062</v>
      </c>
      <c r="AM1462" s="6"/>
      <c r="AN1462" s="8"/>
      <c r="AO1462" s="8"/>
      <c r="AP1462" s="8"/>
      <c r="AQ1462" s="8" t="s">
        <v>7063</v>
      </c>
      <c r="AR1462" s="8"/>
      <c r="AS1462" s="8"/>
      <c r="AT1462" s="8"/>
      <c r="AU1462" s="8"/>
      <c r="AV1462" s="8" t="s">
        <v>7064</v>
      </c>
      <c r="AW1462" s="8"/>
      <c r="AX1462" s="8"/>
      <c r="AY1462" s="8"/>
      <c r="AZ1462" s="8"/>
      <c r="BA1462" s="8"/>
      <c r="BB1462" s="8"/>
      <c r="BC1462" s="8"/>
      <c r="BD1462" s="8"/>
      <c r="BE1462" s="8">
        <v>1461</v>
      </c>
      <c r="BF1462" s="6" t="str">
        <f t="shared" si="454"/>
        <v>insert into bitacoras_estatus (numero_expediente, numero_registro, representante, fecha_inicio, fecha_vencimiento, id_cliente, id_admin, id_bitacoras_estatus, id_estatus, id_clase, id_marca, created_at, updated_at) values('1762913','','SUSANA CÁRDENAS SERNA','2016-06-23','2026-06-23','295','2','1','1',41,420,'2016-06-23 00:00:00','2016-06-23 00:00:00');</v>
      </c>
      <c r="BG1462" s="6" t="str">
        <f t="shared" si="455"/>
        <v>insert into servicios_comentarios (comentario, id_admin, id_estatus, created_at, updated_at) values('CLASE 41. IMPEDIMENTO LEGAL RECIBIDO EL 2-DIC-2016. EN FECHA 2 DE FEBRERO DE 2017 SE CONTESTO IMPEDIMENTO LEGAL.. EL 01 DE AGOSTO SE COMUNICA RESOLUCION DE NEGATIVA',1,1461,'2016-06-23 00:00:00','2016-06-23 00:00:00');</v>
      </c>
      <c r="BH1462" s="6" t="str">
        <f t="shared" si="456"/>
        <v/>
      </c>
      <c r="BI1462" s="137" t="str">
        <f t="shared" si="457"/>
        <v>update bitacoras_estatus set comprobacion_uso = 1, id_estatus=5 where id=1461;</v>
      </c>
      <c r="BJ1462" s="137" t="str">
        <f t="shared" si="458"/>
        <v>update bitacoras_estatus set numero_expediente = '1762913', numero_registro = '', id_estatus = 5, fecha_inicio = '2016-06-23', fecha_vencimiento ='2026-06-23', created_at ='2016-06-23 00:00:00', updated_at ='2016-06-23 00:00:00', id_clase=41, id_marca=420, id_cliente=295, vigencia = 0 where id =1461;</v>
      </c>
      <c r="BK1462" s="137" t="str">
        <f t="shared" si="459"/>
        <v>update bitacoras_estatus set id_estatus = 5 where id =1461;</v>
      </c>
    </row>
    <row r="1463" spans="1:63" ht="105">
      <c r="A1463" s="3">
        <v>1762916</v>
      </c>
      <c r="B1463" s="6"/>
      <c r="C1463" s="6" t="str">
        <f>IF(Tabla1[[#This Row],[No. REG.]]="","",1)</f>
        <v/>
      </c>
      <c r="D1463" s="3" t="s">
        <v>34</v>
      </c>
      <c r="E1463" s="3">
        <f>IF(Tabla1[[#This Row],[STATUS]]="","",VLOOKUP(D1463,Estatus!$A$2:$B$13,2,0))</f>
        <v>5</v>
      </c>
      <c r="F1463" s="3">
        <f>IF(Tabla1[[#This Row],[STATUS]]="","",VLOOKUP(D1463,Estatus!$A$2:$I$12,9,0))</f>
        <v>0</v>
      </c>
      <c r="G1463" s="12" t="s">
        <v>7065</v>
      </c>
      <c r="H1463" s="7">
        <v>42544</v>
      </c>
      <c r="I1463" s="80">
        <f t="shared" si="440"/>
        <v>2016</v>
      </c>
      <c r="J1463" s="80">
        <f t="shared" si="441"/>
        <v>6</v>
      </c>
      <c r="K1463" s="80">
        <f t="shared" si="442"/>
        <v>23</v>
      </c>
      <c r="L1463" s="80" t="str">
        <f t="shared" si="443"/>
        <v>06</v>
      </c>
      <c r="M1463" s="80">
        <f t="shared" si="444"/>
        <v>23</v>
      </c>
      <c r="N1463" s="80" t="str">
        <f t="shared" si="445"/>
        <v>'2016-06-23'</v>
      </c>
      <c r="O1463" s="80" t="str">
        <f t="shared" si="446"/>
        <v>'2016-06-23 00:00:00'</v>
      </c>
      <c r="P1463" s="7">
        <v>46196</v>
      </c>
      <c r="Q1463" s="80">
        <f t="shared" si="447"/>
        <v>2026</v>
      </c>
      <c r="R1463" s="80">
        <f t="shared" si="448"/>
        <v>6</v>
      </c>
      <c r="S1463" s="80">
        <f t="shared" si="449"/>
        <v>23</v>
      </c>
      <c r="T1463" s="80" t="str">
        <f t="shared" si="450"/>
        <v>06</v>
      </c>
      <c r="U1463" s="80">
        <f t="shared" si="451"/>
        <v>23</v>
      </c>
      <c r="V1463" s="80" t="str">
        <f t="shared" si="452"/>
        <v>'2026-06-23'</v>
      </c>
      <c r="W1463" s="80">
        <v>35</v>
      </c>
      <c r="X1463" s="80">
        <f t="shared" si="453"/>
        <v>35</v>
      </c>
      <c r="Y1463" s="3" t="s">
        <v>7066</v>
      </c>
      <c r="Z1463" s="124">
        <f>IFERROR(IF(Y1463="","null",VLOOKUP(Y1463,Marcas!$A$2:$C$2024,2,0)),"")</f>
        <v>1337</v>
      </c>
      <c r="AA1463" s="3" t="s">
        <v>7066</v>
      </c>
      <c r="AB1463" s="3">
        <f>IFERROR(IF(AA1463="","",IF(AA1463="EMPORIO LEGAL",1,VLOOKUP(AA1463,Clientes!$A$2:$B$1190,2,0))),"")</f>
        <v>947</v>
      </c>
      <c r="AC1463" s="3">
        <f>IFERROR(IF(Tabla1[[#This Row],[id_control]]="null","",VLOOKUP(CONCATENATE(Tabla1[[#This Row],[CLIENTE]],"-",Tabla1[[#This Row],[id_control]]),Hoja1!$C$2:$D$1994,2,0)),"")</f>
        <v>1463</v>
      </c>
      <c r="AD1463" s="3" t="s">
        <v>7067</v>
      </c>
      <c r="AE1463" s="3" t="s">
        <v>7067</v>
      </c>
      <c r="AF1463" s="6"/>
      <c r="AG1463" s="6"/>
      <c r="AH1463" s="6"/>
      <c r="AI1463" s="6"/>
      <c r="AJ1463" s="6"/>
      <c r="AK1463" s="6"/>
      <c r="AL1463" s="6"/>
      <c r="AM1463" s="8"/>
      <c r="AN1463" s="8"/>
      <c r="AO1463" s="8"/>
      <c r="AP1463" s="8"/>
      <c r="AQ1463" s="8">
        <v>6143458164</v>
      </c>
      <c r="AR1463" s="8"/>
      <c r="AS1463" s="8"/>
      <c r="AT1463" s="8"/>
      <c r="AU1463" s="8"/>
      <c r="AV1463" s="8" t="s">
        <v>7068</v>
      </c>
      <c r="AW1463" s="8"/>
      <c r="AX1463" s="8"/>
      <c r="AY1463" s="8"/>
      <c r="AZ1463" s="8"/>
      <c r="BA1463" s="8"/>
      <c r="BB1463" s="8"/>
      <c r="BC1463" s="8"/>
      <c r="BD1463" s="8"/>
      <c r="BE1463" s="8">
        <v>1462</v>
      </c>
      <c r="BF1463" s="6" t="str">
        <f t="shared" si="454"/>
        <v>insert into bitacoras_estatus (numero_expediente, numero_registro, representante, fecha_inicio, fecha_vencimiento, id_cliente, id_admin, id_bitacoras_estatus, id_estatus, id_clase, id_marca, created_at, updated_at) values('1762916','','ADRIANA SUSANA CABRERA DÁVILA GABIRI','2016-06-23','2026-06-23','947','2','1','1',35,1337,'2016-06-23 00:00:00','2016-06-23 00:00:00');</v>
      </c>
      <c r="BG1463" s="6" t="str">
        <f t="shared" si="455"/>
        <v>insert into servicios_comentarios (comentario, id_admin, id_estatus, created_at, updated_at) values('CLASE 35. REQUISITOS RECIBIDOS 14-NOV-2016. REQUISITOS CONTESTADOS 16/01/2017, EL 30 MAY 2017 LLEGARON REQUISITOS. EN FECHA 15 DE JUNIO DE 2017 SE PRESENTÓ CONTESTACIÓN A REQUISITOS. EL 13 DE DIC 2017 LLEGO CITA DE ANTERIORIDAD 11/09/2018 SE RECIBE NEGATIVA DE REGISTRO.',1,1462,'2016-06-23 00:00:00','2016-06-23 00:00:00');</v>
      </c>
      <c r="BH1463" s="6" t="str">
        <f t="shared" si="456"/>
        <v/>
      </c>
      <c r="BI1463" s="137" t="str">
        <f t="shared" si="457"/>
        <v>update bitacoras_estatus set comprobacion_uso = 1, id_estatus=5 where id=1462;</v>
      </c>
      <c r="BJ1463" s="137" t="str">
        <f t="shared" si="458"/>
        <v>update bitacoras_estatus set numero_expediente = '1762916', numero_registro = '', id_estatus = 5, fecha_inicio = '2016-06-23', fecha_vencimiento ='2026-06-23', created_at ='2016-06-23 00:00:00', updated_at ='2016-06-23 00:00:00', id_clase=35, id_marca=1337, id_cliente=947, vigencia = 0 where id =1462;</v>
      </c>
      <c r="BK1463" s="137" t="str">
        <f t="shared" si="459"/>
        <v>update bitacoras_estatus set id_estatus = 5 where id =1462;</v>
      </c>
    </row>
    <row r="1464" spans="1:63" ht="92">
      <c r="A1464" s="3">
        <v>1762920</v>
      </c>
      <c r="B1464" s="3">
        <v>1757159</v>
      </c>
      <c r="C1464" s="3">
        <f>IF(Tabla1[[#This Row],[No. REG.]]="","",1)</f>
        <v>1</v>
      </c>
      <c r="D1464" s="3" t="s">
        <v>46</v>
      </c>
      <c r="E1464" s="3">
        <f>IF(Tabla1[[#This Row],[STATUS]]="","",VLOOKUP(D1464,Estatus!$A$2:$B$13,2,0))</f>
        <v>10</v>
      </c>
      <c r="F1464" s="3">
        <f>IF(Tabla1[[#This Row],[STATUS]]="","",VLOOKUP(D1464,Estatus!$A$2:$I$12,9,0))</f>
        <v>1</v>
      </c>
      <c r="G1464" s="12" t="s">
        <v>7069</v>
      </c>
      <c r="H1464" s="7">
        <v>42544</v>
      </c>
      <c r="I1464" s="80">
        <f t="shared" si="440"/>
        <v>2016</v>
      </c>
      <c r="J1464" s="80">
        <f t="shared" si="441"/>
        <v>6</v>
      </c>
      <c r="K1464" s="80">
        <f t="shared" si="442"/>
        <v>23</v>
      </c>
      <c r="L1464" s="80" t="str">
        <f t="shared" si="443"/>
        <v>06</v>
      </c>
      <c r="M1464" s="80">
        <f t="shared" si="444"/>
        <v>23</v>
      </c>
      <c r="N1464" s="80" t="str">
        <f t="shared" si="445"/>
        <v>'2016-06-23'</v>
      </c>
      <c r="O1464" s="80" t="str">
        <f t="shared" si="446"/>
        <v>'2016-06-23 00:00:00'</v>
      </c>
      <c r="P1464" s="7">
        <v>46196</v>
      </c>
      <c r="Q1464" s="80">
        <f t="shared" si="447"/>
        <v>2026</v>
      </c>
      <c r="R1464" s="80">
        <f t="shared" si="448"/>
        <v>6</v>
      </c>
      <c r="S1464" s="80">
        <f t="shared" si="449"/>
        <v>23</v>
      </c>
      <c r="T1464" s="80" t="str">
        <f t="shared" si="450"/>
        <v>06</v>
      </c>
      <c r="U1464" s="80">
        <f t="shared" si="451"/>
        <v>23</v>
      </c>
      <c r="V1464" s="80" t="str">
        <f t="shared" si="452"/>
        <v>'2026-06-23'</v>
      </c>
      <c r="W1464" s="80">
        <v>35</v>
      </c>
      <c r="X1464" s="80">
        <f t="shared" si="453"/>
        <v>35</v>
      </c>
      <c r="Y1464" s="3" t="s">
        <v>7070</v>
      </c>
      <c r="Z1464" s="124">
        <f>IFERROR(IF(Y1464="","null",VLOOKUP(Y1464,Marcas!$A$2:$C$2024,2,0)),"")</f>
        <v>161</v>
      </c>
      <c r="AA1464" s="3" t="s">
        <v>7071</v>
      </c>
      <c r="AB1464" s="3">
        <f>IFERROR(IF(AA1464="","",IF(AA1464="EMPORIO LEGAL",1,VLOOKUP(AA1464,Clientes!$A$2:$B$1190,2,0))),"")</f>
        <v>103</v>
      </c>
      <c r="AC1464" s="3">
        <f>IFERROR(IF(Tabla1[[#This Row],[id_control]]="null","",VLOOKUP(CONCATENATE(Tabla1[[#This Row],[CLIENTE]],"-",Tabla1[[#This Row],[id_control]]),Hoja1!$C$2:$D$1994,2,0)),"")</f>
        <v>1464</v>
      </c>
      <c r="AD1464" s="3" t="s">
        <v>7072</v>
      </c>
      <c r="AE1464" s="3" t="s">
        <v>7072</v>
      </c>
      <c r="AF1464" s="3"/>
      <c r="AG1464" s="3"/>
      <c r="AH1464" s="3"/>
      <c r="AI1464" s="3"/>
      <c r="AJ1464" s="3"/>
      <c r="AK1464" s="3"/>
      <c r="AL1464" s="3" t="s">
        <v>7073</v>
      </c>
      <c r="AM1464" s="6"/>
      <c r="AN1464" s="6"/>
      <c r="AO1464" s="6"/>
      <c r="AP1464" s="6"/>
      <c r="AQ1464" s="8" t="s">
        <v>7073</v>
      </c>
      <c r="AR1464" s="6"/>
      <c r="AS1464" s="6"/>
      <c r="AT1464" s="6"/>
      <c r="AU1464" s="6"/>
      <c r="AV1464" s="8" t="s">
        <v>7074</v>
      </c>
      <c r="AW1464" s="6"/>
      <c r="AX1464" s="6"/>
      <c r="AY1464" s="6"/>
      <c r="AZ1464" s="6"/>
      <c r="BA1464" s="6"/>
      <c r="BB1464" s="6"/>
      <c r="BC1464" s="6"/>
      <c r="BD1464" s="6"/>
      <c r="BE1464" s="8">
        <v>1463</v>
      </c>
      <c r="BF1464" s="6" t="str">
        <f t="shared" si="454"/>
        <v>insert into bitacoras_estatus (numero_expediente, numero_registro, representante, fecha_inicio, fecha_vencimiento, id_cliente, id_admin, id_bitacoras_estatus, id_estatus, id_clase, id_marca, created_at, updated_at) values('1762920','1757159','JAVIER ANTONIO RASCON RODRIGUEZ','2016-06-23','2026-06-23','103','2','1','1',35,161,'2016-06-23 00:00:00','2016-06-23 00:00:00');</v>
      </c>
      <c r="BG1464" s="6" t="str">
        <f t="shared" si="455"/>
        <v>insert into servicios_comentarios (comentario, id_admin, id_estatus, created_at, updated_at) values('CLASE 35. REQUISITOS RECIBIDOS 4-NOV-2016. REQUISITOS CONTESTADOS 4/01/2017, llego el tit rm el 6 jul 2017. EN FECHA 23 DE AGOSTO 2017 SE PRESENTÓ SOLICITUD DE INSCRIPCION DE TRANSMISION DE DERECHOS. SE COMUNICA LA TRANSMISION DE DERECHOS EL 29 DIC 2017',1,1463,'2016-06-23 00:00:00','2016-06-23 00:00:00');</v>
      </c>
      <c r="BH1464" s="6" t="str">
        <f t="shared" si="456"/>
        <v/>
      </c>
      <c r="BI1464" s="137" t="str">
        <f t="shared" si="457"/>
        <v>update bitacoras_estatus set comprobacion_uso = 1, id_estatus=10 where id=1463;</v>
      </c>
      <c r="BJ1464" s="137" t="str">
        <f t="shared" si="458"/>
        <v>update bitacoras_estatus set numero_expediente = '1762920', numero_registro = '1757159', id_estatus = 10, fecha_inicio = '2016-06-23', fecha_vencimiento ='2026-06-23', created_at ='2016-06-23 00:00:00', updated_at ='2016-06-23 00:00:00', id_clase=35, id_marca=161, id_cliente=103, vigencia = 1 where id =1463;</v>
      </c>
      <c r="BK1464" s="137" t="str">
        <f t="shared" si="459"/>
        <v>update bitacoras_estatus set id_estatus = 10 where id =1463;</v>
      </c>
    </row>
    <row r="1465" spans="1:63" ht="53">
      <c r="A1465" s="3">
        <v>1762925</v>
      </c>
      <c r="B1465" s="6"/>
      <c r="C1465" s="6" t="str">
        <f>IF(Tabla1[[#This Row],[No. REG.]]="","",1)</f>
        <v/>
      </c>
      <c r="D1465" s="3" t="s">
        <v>34</v>
      </c>
      <c r="E1465" s="3">
        <f>IF(Tabla1[[#This Row],[STATUS]]="","",VLOOKUP(D1465,Estatus!$A$2:$B$13,2,0))</f>
        <v>5</v>
      </c>
      <c r="F1465" s="3">
        <f>IF(Tabla1[[#This Row],[STATUS]]="","",VLOOKUP(D1465,Estatus!$A$2:$I$12,9,0))</f>
        <v>0</v>
      </c>
      <c r="G1465" s="12" t="s">
        <v>7075</v>
      </c>
      <c r="H1465" s="7">
        <v>42544</v>
      </c>
      <c r="I1465" s="80">
        <f t="shared" si="440"/>
        <v>2016</v>
      </c>
      <c r="J1465" s="80">
        <f t="shared" si="441"/>
        <v>6</v>
      </c>
      <c r="K1465" s="80">
        <f t="shared" si="442"/>
        <v>23</v>
      </c>
      <c r="L1465" s="80" t="str">
        <f t="shared" si="443"/>
        <v>06</v>
      </c>
      <c r="M1465" s="80">
        <f t="shared" si="444"/>
        <v>23</v>
      </c>
      <c r="N1465" s="80" t="str">
        <f t="shared" si="445"/>
        <v>'2016-06-23'</v>
      </c>
      <c r="O1465" s="80" t="str">
        <f t="shared" si="446"/>
        <v>'2016-06-23 00:00:00'</v>
      </c>
      <c r="P1465" s="7">
        <v>46196</v>
      </c>
      <c r="Q1465" s="80">
        <f t="shared" si="447"/>
        <v>2026</v>
      </c>
      <c r="R1465" s="80">
        <f t="shared" si="448"/>
        <v>6</v>
      </c>
      <c r="S1465" s="80">
        <f t="shared" si="449"/>
        <v>23</v>
      </c>
      <c r="T1465" s="80" t="str">
        <f t="shared" si="450"/>
        <v>06</v>
      </c>
      <c r="U1465" s="80">
        <f t="shared" si="451"/>
        <v>23</v>
      </c>
      <c r="V1465" s="80" t="str">
        <f t="shared" si="452"/>
        <v>'2026-06-23'</v>
      </c>
      <c r="W1465" s="80">
        <v>42</v>
      </c>
      <c r="X1465" s="80">
        <f t="shared" si="453"/>
        <v>42</v>
      </c>
      <c r="Y1465" s="3" t="s">
        <v>7076</v>
      </c>
      <c r="Z1465" s="124">
        <f>IFERROR(IF(Y1465="","null",VLOOKUP(Y1465,Marcas!$A$2:$C$2024,2,0)),"")</f>
        <v>549</v>
      </c>
      <c r="AA1465" s="3" t="s">
        <v>7076</v>
      </c>
      <c r="AB1465" s="3">
        <f>IFERROR(IF(AA1465="","",IF(AA1465="EMPORIO LEGAL",1,VLOOKUP(AA1465,Clientes!$A$2:$B$1190,2,0))),"")</f>
        <v>383</v>
      </c>
      <c r="AC1465" s="3">
        <f>IFERROR(IF(Tabla1[[#This Row],[id_control]]="null","",VLOOKUP(CONCATENATE(Tabla1[[#This Row],[CLIENTE]],"-",Tabla1[[#This Row],[id_control]]),Hoja1!$C$2:$D$1994,2,0)),"")</f>
        <v>1465</v>
      </c>
      <c r="AD1465" s="3" t="s">
        <v>7077</v>
      </c>
      <c r="AE1465" s="3" t="s">
        <v>7078</v>
      </c>
      <c r="AF1465" s="3"/>
      <c r="AG1465" s="3"/>
      <c r="AH1465" s="3"/>
      <c r="AI1465" s="3"/>
      <c r="AJ1465" s="3"/>
      <c r="AK1465" s="3"/>
      <c r="AL1465" s="3">
        <v>4195579</v>
      </c>
      <c r="AM1465" s="8"/>
      <c r="AN1465" s="8"/>
      <c r="AO1465" s="8"/>
      <c r="AP1465" s="8"/>
      <c r="AQ1465" s="8" t="s">
        <v>7079</v>
      </c>
      <c r="AR1465" s="8">
        <v>6141422792</v>
      </c>
      <c r="AS1465" s="8"/>
      <c r="AT1465" s="8"/>
      <c r="AU1465" s="8"/>
      <c r="AV1465" s="8" t="s">
        <v>7080</v>
      </c>
      <c r="AW1465" s="8"/>
      <c r="AX1465" s="8"/>
      <c r="AY1465" s="8"/>
      <c r="AZ1465" s="8"/>
      <c r="BA1465" s="8"/>
      <c r="BB1465" s="8"/>
      <c r="BC1465" s="8"/>
      <c r="BD1465" s="8"/>
      <c r="BE1465" s="8">
        <v>1464</v>
      </c>
      <c r="BF1465" s="6" t="str">
        <f t="shared" si="454"/>
        <v>insert into bitacoras_estatus (numero_expediente, numero_registro, representante, fecha_inicio, fecha_vencimiento, id_cliente, id_admin, id_bitacoras_estatus, id_estatus, id_clase, id_marca, created_at, updated_at) values('1762925','','JORGE IVAN ORTIZ CHAVIRA','2016-06-23','2026-06-23','383','2','1','1',42,549,'2016-06-23 00:00:00','2016-06-23 00:00:00');</v>
      </c>
      <c r="BG1465" s="6" t="str">
        <f t="shared" si="455"/>
        <v>insert into servicios_comentarios (comentario, id_admin, id_estatus, created_at, updated_at) values('CLASE 42, SE NOTIFICO CITA DE ANTERIORIDAD 22 DIC 2016. EN FECHA 23 DE FEB. 2017 SE CONTESTO ANTERIORIDAD, NEGATIVA 18/09/2017',1,1464,'2016-06-23 00:00:00','2016-06-23 00:00:00');</v>
      </c>
      <c r="BH1465" s="6" t="str">
        <f t="shared" si="456"/>
        <v/>
      </c>
      <c r="BI1465" s="137" t="str">
        <f t="shared" si="457"/>
        <v>update bitacoras_estatus set comprobacion_uso = 1, id_estatus=5 where id=1464;</v>
      </c>
      <c r="BJ1465" s="137" t="str">
        <f t="shared" si="458"/>
        <v>update bitacoras_estatus set numero_expediente = '1762925', numero_registro = '', id_estatus = 5, fecha_inicio = '2016-06-23', fecha_vencimiento ='2026-06-23', created_at ='2016-06-23 00:00:00', updated_at ='2016-06-23 00:00:00', id_clase=42, id_marca=549, id_cliente=383, vigencia = 0 where id =1464;</v>
      </c>
      <c r="BK1465" s="137" t="str">
        <f t="shared" si="459"/>
        <v>update bitacoras_estatus set id_estatus = 5 where id =1464;</v>
      </c>
    </row>
    <row r="1466" spans="1:63">
      <c r="A1466" s="3">
        <v>1762928</v>
      </c>
      <c r="B1466" s="3">
        <v>1680491</v>
      </c>
      <c r="C1466" s="3">
        <f>IF(Tabla1[[#This Row],[No. REG.]]="","",1)</f>
        <v>1</v>
      </c>
      <c r="D1466" s="3" t="s">
        <v>46</v>
      </c>
      <c r="E1466" s="3">
        <f>IF(Tabla1[[#This Row],[STATUS]]="","",VLOOKUP(D1466,Estatus!$A$2:$B$13,2,0))</f>
        <v>10</v>
      </c>
      <c r="F1466" s="3">
        <f>IF(Tabla1[[#This Row],[STATUS]]="","",VLOOKUP(D1466,Estatus!$A$2:$I$12,9,0))</f>
        <v>1</v>
      </c>
      <c r="G1466" s="12" t="s">
        <v>7081</v>
      </c>
      <c r="H1466" s="7">
        <v>42544</v>
      </c>
      <c r="I1466" s="80">
        <f t="shared" si="440"/>
        <v>2016</v>
      </c>
      <c r="J1466" s="80">
        <f t="shared" si="441"/>
        <v>6</v>
      </c>
      <c r="K1466" s="80">
        <f t="shared" si="442"/>
        <v>23</v>
      </c>
      <c r="L1466" s="80" t="str">
        <f t="shared" si="443"/>
        <v>06</v>
      </c>
      <c r="M1466" s="80">
        <f t="shared" si="444"/>
        <v>23</v>
      </c>
      <c r="N1466" s="80" t="str">
        <f t="shared" si="445"/>
        <v>'2016-06-23'</v>
      </c>
      <c r="O1466" s="80" t="str">
        <f t="shared" si="446"/>
        <v>'2016-06-23 00:00:00'</v>
      </c>
      <c r="P1466" s="7">
        <v>46196</v>
      </c>
      <c r="Q1466" s="80">
        <f t="shared" si="447"/>
        <v>2026</v>
      </c>
      <c r="R1466" s="80">
        <f t="shared" si="448"/>
        <v>6</v>
      </c>
      <c r="S1466" s="80">
        <f t="shared" si="449"/>
        <v>23</v>
      </c>
      <c r="T1466" s="80" t="str">
        <f t="shared" si="450"/>
        <v>06</v>
      </c>
      <c r="U1466" s="80">
        <f t="shared" si="451"/>
        <v>23</v>
      </c>
      <c r="V1466" s="80" t="str">
        <f t="shared" si="452"/>
        <v>'2026-06-23'</v>
      </c>
      <c r="W1466" s="80">
        <v>35</v>
      </c>
      <c r="X1466" s="80">
        <f t="shared" si="453"/>
        <v>35</v>
      </c>
      <c r="Y1466" s="3" t="s">
        <v>7082</v>
      </c>
      <c r="Z1466" s="124">
        <f>IFERROR(IF(Y1466="","null",VLOOKUP(Y1466,Marcas!$A$2:$C$2024,2,0)),"")</f>
        <v>1467</v>
      </c>
      <c r="AA1466" s="3" t="s">
        <v>7082</v>
      </c>
      <c r="AB1466" s="3">
        <f>IFERROR(IF(AA1466="","",IF(AA1466="EMPORIO LEGAL",1,VLOOKUP(AA1466,Clientes!$A$2:$B$1190,2,0))),"")</f>
        <v>1036</v>
      </c>
      <c r="AC1466" s="3">
        <f>IFERROR(IF(Tabla1[[#This Row],[id_control]]="null","",VLOOKUP(CONCATENATE(Tabla1[[#This Row],[CLIENTE]],"-",Tabla1[[#This Row],[id_control]]),Hoja1!$C$2:$D$1994,2,0)),"")</f>
        <v>1466</v>
      </c>
      <c r="AD1466" s="3" t="s">
        <v>7083</v>
      </c>
      <c r="AE1466" s="3"/>
      <c r="AF1466" s="3"/>
      <c r="AG1466" s="3"/>
      <c r="AH1466" s="3"/>
      <c r="AI1466" s="3"/>
      <c r="AJ1466" s="3"/>
      <c r="AK1466" s="3"/>
      <c r="AL1466" s="27">
        <v>6142857588</v>
      </c>
      <c r="AM1466" s="6"/>
      <c r="AN1466" s="6"/>
      <c r="AO1466" s="6"/>
      <c r="AP1466" s="6"/>
      <c r="AQ1466" s="27">
        <v>6144069543</v>
      </c>
      <c r="AR1466" s="6"/>
      <c r="AS1466" s="6"/>
      <c r="AT1466" s="6"/>
      <c r="AU1466" s="6"/>
      <c r="AV1466" s="27" t="s">
        <v>7084</v>
      </c>
      <c r="AW1466" s="6"/>
      <c r="AX1466" s="6"/>
      <c r="AY1466" s="6"/>
      <c r="AZ1466" s="6"/>
      <c r="BA1466" s="6"/>
      <c r="BB1466" s="6"/>
      <c r="BC1466" s="6"/>
      <c r="BD1466" s="6"/>
      <c r="BE1466" s="8">
        <v>1465</v>
      </c>
      <c r="BF1466" s="6" t="str">
        <f t="shared" si="454"/>
        <v>insert into bitacoras_estatus (numero_expediente, numero_registro, representante, fecha_inicio, fecha_vencimiento, id_cliente, id_admin, id_bitacoras_estatus, id_estatus, id_clase, id_marca, created_at, updated_at) values('1762928','1680491','MARCELA GALLEGO CANO','2016-06-23','2026-06-23','1036','2','1','1',35,1467,'2016-06-23 00:00:00','2016-06-23 00:00:00');</v>
      </c>
      <c r="BG1466" s="6" t="str">
        <f t="shared" si="455"/>
        <v>insert into servicios_comentarios (comentario, id_admin, id_estatus, created_at, updated_at) values('CLASE 35, TITULO ENTREGADO EL 7 NOV 2016',1,1465,'2016-06-23 00:00:00','2016-06-23 00:00:00');</v>
      </c>
      <c r="BH1466" s="6" t="str">
        <f t="shared" si="456"/>
        <v/>
      </c>
      <c r="BI1466" s="137" t="str">
        <f t="shared" si="457"/>
        <v>update bitacoras_estatus set comprobacion_uso = 1, id_estatus=10 where id=1465;</v>
      </c>
      <c r="BJ1466" s="137" t="str">
        <f t="shared" si="458"/>
        <v>update bitacoras_estatus set numero_expediente = '1762928', numero_registro = '1680491', id_estatus = 10, fecha_inicio = '2016-06-23', fecha_vencimiento ='2026-06-23', created_at ='2016-06-23 00:00:00', updated_at ='2016-06-23 00:00:00', id_clase=35, id_marca=1467, id_cliente=1036, vigencia = 1 where id =1465;</v>
      </c>
      <c r="BK1466" s="137" t="str">
        <f t="shared" si="459"/>
        <v>update bitacoras_estatus set id_estatus = 10 where id =1465;</v>
      </c>
    </row>
    <row r="1467" spans="1:63" ht="40">
      <c r="A1467" s="3">
        <v>1771107</v>
      </c>
      <c r="B1467" s="3">
        <v>1686827</v>
      </c>
      <c r="C1467" s="3">
        <f>IF(Tabla1[[#This Row],[No. REG.]]="","",1)</f>
        <v>1</v>
      </c>
      <c r="D1467" s="3" t="s">
        <v>46</v>
      </c>
      <c r="E1467" s="3">
        <f>IF(Tabla1[[#This Row],[STATUS]]="","",VLOOKUP(D1467,Estatus!$A$2:$B$13,2,0))</f>
        <v>10</v>
      </c>
      <c r="F1467" s="3">
        <f>IF(Tabla1[[#This Row],[STATUS]]="","",VLOOKUP(D1467,Estatus!$A$2:$I$12,9,0))</f>
        <v>1</v>
      </c>
      <c r="G1467" s="12" t="s">
        <v>7085</v>
      </c>
      <c r="H1467" s="7">
        <v>42552</v>
      </c>
      <c r="I1467" s="80">
        <f t="shared" si="440"/>
        <v>2016</v>
      </c>
      <c r="J1467" s="80">
        <f t="shared" si="441"/>
        <v>7</v>
      </c>
      <c r="K1467" s="80">
        <f t="shared" si="442"/>
        <v>1</v>
      </c>
      <c r="L1467" s="80" t="str">
        <f t="shared" si="443"/>
        <v>07</v>
      </c>
      <c r="M1467" s="80" t="str">
        <f t="shared" si="444"/>
        <v>01</v>
      </c>
      <c r="N1467" s="80" t="str">
        <f t="shared" si="445"/>
        <v>'2016-07-01'</v>
      </c>
      <c r="O1467" s="80" t="str">
        <f t="shared" si="446"/>
        <v>'2016-07-01 00:00:00'</v>
      </c>
      <c r="P1467" s="7">
        <v>46204</v>
      </c>
      <c r="Q1467" s="80">
        <f t="shared" si="447"/>
        <v>2026</v>
      </c>
      <c r="R1467" s="80">
        <f t="shared" si="448"/>
        <v>7</v>
      </c>
      <c r="S1467" s="80">
        <f t="shared" si="449"/>
        <v>1</v>
      </c>
      <c r="T1467" s="80" t="str">
        <f t="shared" si="450"/>
        <v>07</v>
      </c>
      <c r="U1467" s="80" t="str">
        <f t="shared" si="451"/>
        <v>01</v>
      </c>
      <c r="V1467" s="80" t="str">
        <f t="shared" si="452"/>
        <v>'2026-07-01'</v>
      </c>
      <c r="W1467" s="80">
        <v>35</v>
      </c>
      <c r="X1467" s="80">
        <f t="shared" si="453"/>
        <v>35</v>
      </c>
      <c r="Y1467" s="3" t="s">
        <v>7086</v>
      </c>
      <c r="Z1467" s="124">
        <f>IFERROR(IF(Y1467="","null",VLOOKUP(Y1467,Marcas!$A$2:$C$2024,2,0)),"")</f>
        <v>650</v>
      </c>
      <c r="AA1467" s="3" t="s">
        <v>7086</v>
      </c>
      <c r="AB1467" s="3">
        <f>IFERROR(IF(AA1467="","",IF(AA1467="EMPORIO LEGAL",1,VLOOKUP(AA1467,Clientes!$A$2:$B$1190,2,0))),"")</f>
        <v>465</v>
      </c>
      <c r="AC1467" s="3">
        <f>IFERROR(IF(Tabla1[[#This Row],[id_control]]="null","",VLOOKUP(CONCATENATE(Tabla1[[#This Row],[CLIENTE]],"-",Tabla1[[#This Row],[id_control]]),Hoja1!$C$2:$D$1994,2,0)),"")</f>
        <v>1467</v>
      </c>
      <c r="AD1467" s="3" t="s">
        <v>7087</v>
      </c>
      <c r="AE1467" s="40" t="s">
        <v>7088</v>
      </c>
      <c r="AF1467" s="3"/>
      <c r="AG1467" s="3"/>
      <c r="AH1467" s="3"/>
      <c r="AI1467" s="3"/>
      <c r="AJ1467" s="3"/>
      <c r="AK1467" s="3"/>
      <c r="AL1467" s="40" t="s">
        <v>7089</v>
      </c>
      <c r="AM1467" s="6"/>
      <c r="AN1467" s="6"/>
      <c r="AO1467" s="6"/>
      <c r="AP1467" s="6"/>
      <c r="AQ1467" s="40" t="s">
        <v>7090</v>
      </c>
      <c r="AR1467" s="40" t="s">
        <v>7091</v>
      </c>
      <c r="AS1467" s="6"/>
      <c r="AT1467" s="6"/>
      <c r="AU1467" s="6"/>
      <c r="AV1467" s="40" t="s">
        <v>7092</v>
      </c>
      <c r="AW1467" s="40" t="s">
        <v>7093</v>
      </c>
      <c r="AX1467" s="6"/>
      <c r="AY1467" s="6"/>
      <c r="AZ1467" s="6"/>
      <c r="BA1467" s="6"/>
      <c r="BB1467" s="6"/>
      <c r="BC1467" s="6"/>
      <c r="BD1467" s="6"/>
      <c r="BE1467" s="8">
        <v>1466</v>
      </c>
      <c r="BF1467" s="6" t="str">
        <f t="shared" si="454"/>
        <v>insert into bitacoras_estatus (numero_expediente, numero_registro, representante, fecha_inicio, fecha_vencimiento, id_cliente, id_admin, id_bitacoras_estatus, id_estatus, id_clase, id_marca, created_at, updated_at) values('1771107','1686827','YURI VLADIMIR ARMENDARIZ MOLINA','2016-07-01','2026-07-01','465','2','1','1',35,650,'2016-07-01 00:00:00','2016-07-01 00:00:00');</v>
      </c>
      <c r="BG1467" s="6" t="str">
        <f t="shared" si="455"/>
        <v>insert into servicios_comentarios (comentario, id_admin, id_estatus, created_at, updated_at) values('CLASE 35, TITULO RECIBIDO EL 22 DE DIC 2016, TITULO ENTREGADO 27 ENERO 2017 Y PAGADO',1,1466,'2016-07-01 00:00:00','2016-07-01 00:00:00');</v>
      </c>
      <c r="BH1467" s="6" t="str">
        <f t="shared" si="456"/>
        <v/>
      </c>
      <c r="BI1467" s="137" t="str">
        <f t="shared" si="457"/>
        <v>update bitacoras_estatus set comprobacion_uso = 1, id_estatus=10 where id=1466;</v>
      </c>
      <c r="BJ1467" s="137" t="str">
        <f t="shared" si="458"/>
        <v>update bitacoras_estatus set numero_expediente = '1771107', numero_registro = '1686827', id_estatus = 10, fecha_inicio = '2016-07-01', fecha_vencimiento ='2026-07-01', created_at ='2016-07-01 00:00:00', updated_at ='2016-07-01 00:00:00', id_clase=35, id_marca=650, id_cliente=465, vigencia = 1 where id =1466;</v>
      </c>
      <c r="BK1467" s="137" t="str">
        <f t="shared" si="459"/>
        <v>update bitacoras_estatus set id_estatus = 10 where id =1466;</v>
      </c>
    </row>
    <row r="1468" spans="1:63">
      <c r="A1468" s="3">
        <v>1771109</v>
      </c>
      <c r="B1468" s="3">
        <v>1686829</v>
      </c>
      <c r="C1468" s="3">
        <f>IF(Tabla1[[#This Row],[No. REG.]]="","",1)</f>
        <v>1</v>
      </c>
      <c r="D1468" s="3" t="s">
        <v>46</v>
      </c>
      <c r="E1468" s="3">
        <f>IF(Tabla1[[#This Row],[STATUS]]="","",VLOOKUP(D1468,Estatus!$A$2:$B$13,2,0))</f>
        <v>10</v>
      </c>
      <c r="F1468" s="3">
        <f>IF(Tabla1[[#This Row],[STATUS]]="","",VLOOKUP(D1468,Estatus!$A$2:$I$12,9,0))</f>
        <v>1</v>
      </c>
      <c r="G1468" s="12"/>
      <c r="H1468" s="7">
        <v>42557</v>
      </c>
      <c r="I1468" s="80">
        <f t="shared" si="440"/>
        <v>2016</v>
      </c>
      <c r="J1468" s="80">
        <f t="shared" si="441"/>
        <v>7</v>
      </c>
      <c r="K1468" s="80">
        <f t="shared" si="442"/>
        <v>6</v>
      </c>
      <c r="L1468" s="80" t="str">
        <f t="shared" si="443"/>
        <v>07</v>
      </c>
      <c r="M1468" s="80" t="str">
        <f t="shared" si="444"/>
        <v>06</v>
      </c>
      <c r="N1468" s="80" t="str">
        <f t="shared" si="445"/>
        <v>'2016-07-06'</v>
      </c>
      <c r="O1468" s="80" t="str">
        <f t="shared" si="446"/>
        <v>'2016-07-06 00:00:00'</v>
      </c>
      <c r="P1468" s="7">
        <v>46209</v>
      </c>
      <c r="Q1468" s="80">
        <f t="shared" si="447"/>
        <v>2026</v>
      </c>
      <c r="R1468" s="80">
        <f t="shared" si="448"/>
        <v>7</v>
      </c>
      <c r="S1468" s="80">
        <f t="shared" si="449"/>
        <v>6</v>
      </c>
      <c r="T1468" s="80" t="str">
        <f t="shared" si="450"/>
        <v>07</v>
      </c>
      <c r="U1468" s="80" t="str">
        <f t="shared" si="451"/>
        <v>06</v>
      </c>
      <c r="V1468" s="80" t="str">
        <f t="shared" si="452"/>
        <v>'2026-07-06'</v>
      </c>
      <c r="W1468" s="80"/>
      <c r="X1468" s="80" t="str">
        <f t="shared" si="453"/>
        <v>null</v>
      </c>
      <c r="Y1468" s="3" t="s">
        <v>7094</v>
      </c>
      <c r="Z1468" s="124">
        <f>IFERROR(IF(Y1468="","null",VLOOKUP(Y1468,Marcas!$A$2:$C$2024,2,0)),"")</f>
        <v>1307</v>
      </c>
      <c r="AA1468" s="3" t="s">
        <v>7095</v>
      </c>
      <c r="AB1468" s="3">
        <f>IFERROR(IF(AA1468="","",IF(AA1468="EMPORIO LEGAL",1,VLOOKUP(AA1468,Clientes!$A$2:$B$1190,2,0))),"")</f>
        <v>929</v>
      </c>
      <c r="AC1468" s="3">
        <f>IFERROR(IF(Tabla1[[#This Row],[id_control]]="null","",VLOOKUP(CONCATENATE(Tabla1[[#This Row],[CLIENTE]],"-",Tabla1[[#This Row],[id_control]]),Hoja1!$C$2:$D$1994,2,0)),"")</f>
        <v>1468</v>
      </c>
      <c r="AD1468" s="3" t="s">
        <v>7096</v>
      </c>
      <c r="AE1468" s="3"/>
      <c r="AF1468" s="3"/>
      <c r="AG1468" s="3"/>
      <c r="AH1468" s="3"/>
      <c r="AI1468" s="3"/>
      <c r="AJ1468" s="3"/>
      <c r="AK1468" s="3"/>
      <c r="AL1468" s="6" t="s">
        <v>7097</v>
      </c>
      <c r="AM1468" s="8" t="s">
        <v>7098</v>
      </c>
      <c r="AN1468" s="6"/>
      <c r="AO1468" s="6"/>
      <c r="AP1468" s="6"/>
      <c r="AQ1468" s="8" t="s">
        <v>7098</v>
      </c>
      <c r="AR1468" s="6"/>
      <c r="AS1468" s="6"/>
      <c r="AT1468" s="6"/>
      <c r="AU1468" s="6"/>
      <c r="AV1468" s="40" t="s">
        <v>7099</v>
      </c>
      <c r="AW1468" s="6"/>
      <c r="AX1468" s="6"/>
      <c r="AY1468" s="6"/>
      <c r="AZ1468" s="6"/>
      <c r="BA1468" s="6"/>
      <c r="BB1468" s="6"/>
      <c r="BC1468" s="6"/>
      <c r="BD1468" s="6"/>
      <c r="BE1468" s="8">
        <v>1467</v>
      </c>
      <c r="BF1468" s="6" t="str">
        <f t="shared" si="454"/>
        <v>insert into bitacoras_estatus (numero_expediente, numero_registro, representante, fecha_inicio, fecha_vencimiento, id_cliente, id_admin, id_bitacoras_estatus, id_estatus, id_clase, id_marca, created_at, updated_at) values('1771109','1686829','ADÁN SALAZAR','2016-07-06','2026-07-06','929','2','1','1',null,1307,'2016-07-06 00:00:00','2016-07-06 00:00:00');</v>
      </c>
      <c r="BG1468" s="6" t="str">
        <f t="shared" si="455"/>
        <v/>
      </c>
      <c r="BH1468" s="6" t="str">
        <f t="shared" si="456"/>
        <v/>
      </c>
      <c r="BI1468" s="137" t="str">
        <f t="shared" si="457"/>
        <v>update bitacoras_estatus set comprobacion_uso = 1, id_estatus=10 where id=1467;</v>
      </c>
      <c r="BJ1468" s="137" t="str">
        <f t="shared" si="458"/>
        <v>update bitacoras_estatus set numero_expediente = '1771109', numero_registro = '1686829', id_estatus = 10, fecha_inicio = '2016-07-06', fecha_vencimiento ='2026-07-06', created_at ='2016-07-06 00:00:00', updated_at ='2016-07-06 00:00:00', id_clase=null, id_marca=1307, id_cliente=929, vigencia = 1 where id =1467;</v>
      </c>
      <c r="BK1468" s="137" t="str">
        <f t="shared" si="459"/>
        <v>update bitacoras_estatus set id_estatus = 10 where id =1467;</v>
      </c>
    </row>
    <row r="1469" spans="1:63" ht="40">
      <c r="A1469" s="1">
        <v>1771100</v>
      </c>
      <c r="B1469" s="1">
        <v>1686822</v>
      </c>
      <c r="C1469" s="1">
        <f>IF(Tabla1[[#This Row],[No. REG.]]="","",1)</f>
        <v>1</v>
      </c>
      <c r="D1469" s="3" t="s">
        <v>46</v>
      </c>
      <c r="E1469" s="3">
        <f>IF(Tabla1[[#This Row],[STATUS]]="","",VLOOKUP(D1469,Estatus!$A$2:$B$13,2,0))</f>
        <v>10</v>
      </c>
      <c r="F1469" s="3">
        <f>IF(Tabla1[[#This Row],[STATUS]]="","",VLOOKUP(D1469,Estatus!$A$2:$I$12,9,0))</f>
        <v>1</v>
      </c>
      <c r="G1469" s="51" t="s">
        <v>7100</v>
      </c>
      <c r="H1469" s="45">
        <v>42557</v>
      </c>
      <c r="I1469" s="86">
        <f t="shared" si="440"/>
        <v>2016</v>
      </c>
      <c r="J1469" s="86">
        <f t="shared" si="441"/>
        <v>7</v>
      </c>
      <c r="K1469" s="86">
        <f t="shared" si="442"/>
        <v>6</v>
      </c>
      <c r="L1469" s="86" t="str">
        <f t="shared" si="443"/>
        <v>07</v>
      </c>
      <c r="M1469" s="86" t="str">
        <f t="shared" si="444"/>
        <v>06</v>
      </c>
      <c r="N1469" s="86" t="str">
        <f t="shared" si="445"/>
        <v>'2016-07-06'</v>
      </c>
      <c r="O1469" s="86" t="str">
        <f t="shared" si="446"/>
        <v>'2016-07-06 00:00:00'</v>
      </c>
      <c r="P1469" s="45">
        <v>46209</v>
      </c>
      <c r="Q1469" s="86">
        <f t="shared" si="447"/>
        <v>2026</v>
      </c>
      <c r="R1469" s="86">
        <f t="shared" si="448"/>
        <v>7</v>
      </c>
      <c r="S1469" s="86">
        <f t="shared" si="449"/>
        <v>6</v>
      </c>
      <c r="T1469" s="86" t="str">
        <f t="shared" si="450"/>
        <v>07</v>
      </c>
      <c r="U1469" s="86" t="str">
        <f t="shared" si="451"/>
        <v>06</v>
      </c>
      <c r="V1469" s="86" t="str">
        <f t="shared" si="452"/>
        <v>'2026-07-06'</v>
      </c>
      <c r="W1469" s="86">
        <v>43</v>
      </c>
      <c r="X1469" s="86">
        <f t="shared" si="453"/>
        <v>43</v>
      </c>
      <c r="Y1469" s="1" t="s">
        <v>7101</v>
      </c>
      <c r="Z1469" s="127">
        <f>IFERROR(IF(Y1469="","null",VLOOKUP(Y1469,Marcas!$A$2:$C$2024,2,0)),"")</f>
        <v>1473</v>
      </c>
      <c r="AA1469" s="1" t="s">
        <v>7101</v>
      </c>
      <c r="AB1469" s="1">
        <f>IFERROR(IF(AA1469="","",IF(AA1469="EMPORIO LEGAL",1,VLOOKUP(AA1469,Clientes!$A$2:$B$1190,2,0))),"")</f>
        <v>1037</v>
      </c>
      <c r="AC1469" s="1">
        <f>IFERROR(IF(Tabla1[[#This Row],[id_control]]="null","",VLOOKUP(CONCATENATE(Tabla1[[#This Row],[CLIENTE]],"-",Tabla1[[#This Row],[id_control]]),Hoja1!$C$2:$D$1994,2,0)),"")</f>
        <v>1469</v>
      </c>
      <c r="AD1469" s="1" t="s">
        <v>7102</v>
      </c>
      <c r="AE1469" s="1" t="s">
        <v>7103</v>
      </c>
      <c r="AF1469" s="6"/>
      <c r="AG1469" s="6"/>
      <c r="AH1469" s="6"/>
      <c r="AI1469" s="6"/>
      <c r="AJ1469" s="6"/>
      <c r="AK1469" s="6"/>
      <c r="AL1469" s="42" t="s">
        <v>7104</v>
      </c>
      <c r="AM1469" s="6"/>
      <c r="AN1469" s="6"/>
      <c r="AO1469" s="6"/>
      <c r="AP1469" s="6"/>
      <c r="AQ1469" s="2" t="s">
        <v>7105</v>
      </c>
      <c r="AR1469" s="2" t="s">
        <v>7106</v>
      </c>
      <c r="AS1469" s="6"/>
      <c r="AT1469" s="6"/>
      <c r="AU1469" s="6"/>
      <c r="AV1469" s="2" t="s">
        <v>7107</v>
      </c>
      <c r="AW1469" s="6"/>
      <c r="AX1469" s="6"/>
      <c r="AY1469" s="6"/>
      <c r="AZ1469" s="6"/>
      <c r="BA1469" s="6"/>
      <c r="BB1469" s="6"/>
      <c r="BC1469" s="6"/>
      <c r="BD1469" s="6"/>
      <c r="BE1469" s="8">
        <v>1468</v>
      </c>
      <c r="BF1469" s="6" t="str">
        <f t="shared" si="454"/>
        <v>insert into bitacoras_estatus (numero_expediente, numero_registro, representante, fecha_inicio, fecha_vencimiento, id_cliente, id_admin, id_bitacoras_estatus, id_estatus, id_clase, id_marca, created_at, updated_at) values('1771100','1686822','SERGIO RASCÓN DOMÍNGUEZ','2016-07-06','2026-07-06','1037','2','1','1',43,1473,'2016-07-06 00:00:00','2016-07-06 00:00:00');</v>
      </c>
      <c r="BG1469" s="6" t="str">
        <f t="shared" si="455"/>
        <v>insert into servicios_comentarios (comentario, id_admin, id_estatus, created_at, updated_at) values('CLASE 43 TITULO RECIBIDO EL 22 DE DIC 2016. TITULO ENTREGADO EL 10-01-2016 Y PAGAD0 09-ENE-2016',1,1468,'2016-07-06 00:00:00','2016-07-06 00:00:00');</v>
      </c>
      <c r="BH1469" s="6" t="str">
        <f t="shared" si="456"/>
        <v/>
      </c>
      <c r="BI1469" s="137" t="str">
        <f t="shared" si="457"/>
        <v>update bitacoras_estatus set comprobacion_uso = 1, id_estatus=10 where id=1468;</v>
      </c>
      <c r="BJ1469" s="137" t="str">
        <f t="shared" si="458"/>
        <v>update bitacoras_estatus set numero_expediente = '1771100', numero_registro = '1686822', id_estatus = 10, fecha_inicio = '2016-07-06', fecha_vencimiento ='2026-07-06', created_at ='2016-07-06 00:00:00', updated_at ='2016-07-06 00:00:00', id_clase=43, id_marca=1473, id_cliente=1037, vigencia = 1 where id =1468;</v>
      </c>
      <c r="BK1469" s="137" t="str">
        <f t="shared" si="459"/>
        <v>update bitacoras_estatus set id_estatus = 10 where id =1468;</v>
      </c>
    </row>
    <row r="1470" spans="1:63" ht="40">
      <c r="A1470" s="1">
        <v>1771103</v>
      </c>
      <c r="B1470" s="1">
        <v>1690097</v>
      </c>
      <c r="C1470" s="1">
        <f>IF(Tabla1[[#This Row],[No. REG.]]="","",1)</f>
        <v>1</v>
      </c>
      <c r="D1470" s="3" t="s">
        <v>46</v>
      </c>
      <c r="E1470" s="3">
        <f>IF(Tabla1[[#This Row],[STATUS]]="","",VLOOKUP(D1470,Estatus!$A$2:$B$13,2,0))</f>
        <v>10</v>
      </c>
      <c r="F1470" s="3">
        <f>IF(Tabla1[[#This Row],[STATUS]]="","",VLOOKUP(D1470,Estatus!$A$2:$I$12,9,0))</f>
        <v>1</v>
      </c>
      <c r="G1470" s="51" t="s">
        <v>7108</v>
      </c>
      <c r="H1470" s="45">
        <v>42557</v>
      </c>
      <c r="I1470" s="86">
        <f t="shared" si="440"/>
        <v>2016</v>
      </c>
      <c r="J1470" s="86">
        <f t="shared" si="441"/>
        <v>7</v>
      </c>
      <c r="K1470" s="86">
        <f t="shared" si="442"/>
        <v>6</v>
      </c>
      <c r="L1470" s="86" t="str">
        <f t="shared" si="443"/>
        <v>07</v>
      </c>
      <c r="M1470" s="86" t="str">
        <f t="shared" si="444"/>
        <v>06</v>
      </c>
      <c r="N1470" s="86" t="str">
        <f t="shared" si="445"/>
        <v>'2016-07-06'</v>
      </c>
      <c r="O1470" s="86" t="str">
        <f t="shared" si="446"/>
        <v>'2016-07-06 00:00:00'</v>
      </c>
      <c r="P1470" s="45">
        <v>46209</v>
      </c>
      <c r="Q1470" s="86">
        <f t="shared" si="447"/>
        <v>2026</v>
      </c>
      <c r="R1470" s="86">
        <f t="shared" si="448"/>
        <v>7</v>
      </c>
      <c r="S1470" s="86">
        <f t="shared" si="449"/>
        <v>6</v>
      </c>
      <c r="T1470" s="86" t="str">
        <f t="shared" si="450"/>
        <v>07</v>
      </c>
      <c r="U1470" s="86" t="str">
        <f t="shared" si="451"/>
        <v>06</v>
      </c>
      <c r="V1470" s="86" t="str">
        <f t="shared" si="452"/>
        <v>'2026-07-06'</v>
      </c>
      <c r="W1470" s="86">
        <v>44</v>
      </c>
      <c r="X1470" s="86">
        <f t="shared" si="453"/>
        <v>44</v>
      </c>
      <c r="Y1470" s="1" t="s">
        <v>7109</v>
      </c>
      <c r="Z1470" s="127">
        <f>IFERROR(IF(Y1470="","null",VLOOKUP(Y1470,Marcas!$A$2:$C$2024,2,0)),"")</f>
        <v>84</v>
      </c>
      <c r="AA1470" s="1" t="s">
        <v>7101</v>
      </c>
      <c r="AB1470" s="1">
        <f>IFERROR(IF(AA1470="","",IF(AA1470="EMPORIO LEGAL",1,VLOOKUP(AA1470,Clientes!$A$2:$B$1190,2,0))),"")</f>
        <v>1037</v>
      </c>
      <c r="AC1470" s="1">
        <f>IFERROR(IF(Tabla1[[#This Row],[id_control]]="null","",VLOOKUP(CONCATENATE(Tabla1[[#This Row],[CLIENTE]],"-",Tabla1[[#This Row],[id_control]]),Hoja1!$C$2:$D$1994,2,0)),"")</f>
        <v>1470</v>
      </c>
      <c r="AD1470" s="1" t="s">
        <v>7102</v>
      </c>
      <c r="AE1470" s="1" t="s">
        <v>7103</v>
      </c>
      <c r="AF1470" s="6"/>
      <c r="AG1470" s="6"/>
      <c r="AH1470" s="6"/>
      <c r="AI1470" s="6"/>
      <c r="AJ1470" s="6"/>
      <c r="AK1470" s="6"/>
      <c r="AL1470" s="42" t="s">
        <v>7104</v>
      </c>
      <c r="AM1470" s="6"/>
      <c r="AN1470" s="6"/>
      <c r="AO1470" s="6"/>
      <c r="AP1470" s="6"/>
      <c r="AQ1470" s="2" t="s">
        <v>7105</v>
      </c>
      <c r="AR1470" s="2" t="s">
        <v>7106</v>
      </c>
      <c r="AS1470" s="6"/>
      <c r="AT1470" s="6"/>
      <c r="AU1470" s="6"/>
      <c r="AV1470" s="2" t="s">
        <v>7107</v>
      </c>
      <c r="AW1470" s="6"/>
      <c r="AX1470" s="6"/>
      <c r="AY1470" s="6"/>
      <c r="AZ1470" s="6"/>
      <c r="BA1470" s="6"/>
      <c r="BB1470" s="6"/>
      <c r="BC1470" s="6"/>
      <c r="BD1470" s="6"/>
      <c r="BE1470" s="8">
        <v>1469</v>
      </c>
      <c r="BF1470" s="6" t="str">
        <f t="shared" si="454"/>
        <v>insert into bitacoras_estatus (numero_expediente, numero_registro, representante, fecha_inicio, fecha_vencimiento, id_cliente, id_admin, id_bitacoras_estatus, id_estatus, id_clase, id_marca, created_at, updated_at) values('1771103','1690097','SERGIO RASCÓN DOMÍNGUEZ','2016-07-06','2026-07-06','1037','2','1','1',44,84,'2016-07-06 00:00:00','2016-07-06 00:00:00');</v>
      </c>
      <c r="BG1470" s="6" t="str">
        <f t="shared" si="455"/>
        <v>insert into servicios_comentarios (comentario, id_admin, id_estatus, created_at, updated_at) values('CLASE 44 TITULO RECIBIDO EL 22 DE DIC 2016 TITULO ENTREGADO EL 10-01-2016 Y PAGAD0 09-ENE-2016',1,1469,'2016-07-06 00:00:00','2016-07-06 00:00:00');</v>
      </c>
      <c r="BH1470" s="6" t="str">
        <f t="shared" si="456"/>
        <v/>
      </c>
      <c r="BI1470" s="137" t="str">
        <f t="shared" si="457"/>
        <v>update bitacoras_estatus set comprobacion_uso = 1, id_estatus=10 where id=1469;</v>
      </c>
      <c r="BJ1470" s="137" t="str">
        <f t="shared" si="458"/>
        <v>update bitacoras_estatus set numero_expediente = '1771103', numero_registro = '1690097', id_estatus = 10, fecha_inicio = '2016-07-06', fecha_vencimiento ='2026-07-06', created_at ='2016-07-06 00:00:00', updated_at ='2016-07-06 00:00:00', id_clase=44, id_marca=84, id_cliente=1037, vigencia = 1 where id =1469;</v>
      </c>
      <c r="BK1470" s="137" t="str">
        <f t="shared" si="459"/>
        <v>update bitacoras_estatus set id_estatus = 10 where id =1469;</v>
      </c>
    </row>
    <row r="1471" spans="1:63" ht="79">
      <c r="A1471" s="1">
        <v>1771099</v>
      </c>
      <c r="B1471" s="1">
        <v>1784466</v>
      </c>
      <c r="C1471" s="1">
        <f>IF(Tabla1[[#This Row],[No. REG.]]="","",1)</f>
        <v>1</v>
      </c>
      <c r="D1471" s="3" t="s">
        <v>46</v>
      </c>
      <c r="E1471" s="3">
        <f>IF(Tabla1[[#This Row],[STATUS]]="","",VLOOKUP(D1471,Estatus!$A$2:$B$13,2,0))</f>
        <v>10</v>
      </c>
      <c r="F1471" s="3">
        <f>IF(Tabla1[[#This Row],[STATUS]]="","",VLOOKUP(D1471,Estatus!$A$2:$I$12,9,0))</f>
        <v>1</v>
      </c>
      <c r="G1471" s="51" t="s">
        <v>7110</v>
      </c>
      <c r="H1471" s="45">
        <v>42563</v>
      </c>
      <c r="I1471" s="86">
        <f t="shared" si="440"/>
        <v>2016</v>
      </c>
      <c r="J1471" s="86">
        <f t="shared" si="441"/>
        <v>7</v>
      </c>
      <c r="K1471" s="86">
        <f t="shared" si="442"/>
        <v>12</v>
      </c>
      <c r="L1471" s="86" t="str">
        <f t="shared" si="443"/>
        <v>07</v>
      </c>
      <c r="M1471" s="86">
        <f t="shared" si="444"/>
        <v>12</v>
      </c>
      <c r="N1471" s="86" t="str">
        <f t="shared" si="445"/>
        <v>'2016-07-12'</v>
      </c>
      <c r="O1471" s="86" t="str">
        <f t="shared" si="446"/>
        <v>'2016-07-12 00:00:00'</v>
      </c>
      <c r="P1471" s="45">
        <v>46215</v>
      </c>
      <c r="Q1471" s="86">
        <f t="shared" si="447"/>
        <v>2026</v>
      </c>
      <c r="R1471" s="86">
        <f t="shared" si="448"/>
        <v>7</v>
      </c>
      <c r="S1471" s="86">
        <f t="shared" si="449"/>
        <v>12</v>
      </c>
      <c r="T1471" s="86" t="str">
        <f t="shared" si="450"/>
        <v>07</v>
      </c>
      <c r="U1471" s="86">
        <f t="shared" si="451"/>
        <v>12</v>
      </c>
      <c r="V1471" s="86" t="str">
        <f t="shared" si="452"/>
        <v>'2026-07-12'</v>
      </c>
      <c r="W1471" s="86">
        <v>37</v>
      </c>
      <c r="X1471" s="86">
        <f t="shared" si="453"/>
        <v>37</v>
      </c>
      <c r="Y1471" s="51" t="s">
        <v>7111</v>
      </c>
      <c r="Z1471" s="131">
        <f>IFERROR(IF(Y1471="","null",VLOOKUP(Y1471,Marcas!$A$2:$C$2024,2,0)),"")</f>
        <v>283</v>
      </c>
      <c r="AA1471" s="1" t="s">
        <v>7112</v>
      </c>
      <c r="AB1471" s="1">
        <f>IFERROR(IF(AA1471="","",IF(AA1471="EMPORIO LEGAL",1,VLOOKUP(AA1471,Clientes!$A$2:$B$1190,2,0))),"")</f>
        <v>191</v>
      </c>
      <c r="AC1471" s="1">
        <f>IFERROR(IF(Tabla1[[#This Row],[id_control]]="null","",VLOOKUP(CONCATENATE(Tabla1[[#This Row],[CLIENTE]],"-",Tabla1[[#This Row],[id_control]]),Hoja1!$C$2:$D$1994,2,0)),"")</f>
        <v>1471</v>
      </c>
      <c r="AD1471" s="40" t="s">
        <v>7113</v>
      </c>
      <c r="AE1471" s="6"/>
      <c r="AF1471" s="6"/>
      <c r="AG1471" s="6"/>
      <c r="AH1471" s="6"/>
      <c r="AI1471" s="6"/>
      <c r="AJ1471" s="6"/>
      <c r="AK1471" s="6"/>
      <c r="AL1471" s="40">
        <v>6144102497</v>
      </c>
      <c r="AM1471" s="6"/>
      <c r="AN1471" s="6"/>
      <c r="AO1471" s="6"/>
      <c r="AP1471" s="6"/>
      <c r="AQ1471" s="40">
        <v>6144888492</v>
      </c>
      <c r="AR1471" s="6"/>
      <c r="AS1471" s="6"/>
      <c r="AT1471" s="6"/>
      <c r="AU1471" s="6"/>
      <c r="AV1471" s="40" t="s">
        <v>7114</v>
      </c>
      <c r="AW1471" s="6"/>
      <c r="AX1471" s="6"/>
      <c r="AY1471" s="6"/>
      <c r="AZ1471" s="6"/>
      <c r="BA1471" s="6"/>
      <c r="BB1471" s="6"/>
      <c r="BC1471" s="6"/>
      <c r="BD1471" s="6"/>
      <c r="BE1471" s="8">
        <v>1470</v>
      </c>
      <c r="BF1471" s="6" t="str">
        <f t="shared" si="454"/>
        <v>insert into bitacoras_estatus (numero_expediente, numero_registro, representante, fecha_inicio, fecha_vencimiento, id_cliente, id_admin, id_bitacoras_estatus, id_estatus, id_clase, id_marca, created_at, updated_at) values('1771099','1784466','JOSE LUIS ARMENDARIZ NUÑEZ','2016-07-12','2026-07-12','191','2','1','1',37,283,'2016-07-12 00:00:00','2016-07-12 00:00:00');</v>
      </c>
      <c r="BG1471" s="6" t="str">
        <f t="shared" si="455"/>
        <v>insert into servicios_comentarios (comentario, id_admin, id_estatus, created_at, updated_at) values('CLASE 37, EL 28 DE DICIEMBRE 2016 LLEGO CITA DE ANTERIORIDAD. EN FECHA 28 DE ABRIL DE 2017 SE PRESENTÓ CONTESTACION DE ANTERIORIDAD CON PRORROGA DE DOS MESES. . EL 19 DE OCT. 2017 LLEGO EL TITULO REGISTRO DE MARCA CLEANIC CL 37',1,1470,'2016-07-12 00:00:00','2016-07-12 00:00:00');</v>
      </c>
      <c r="BH1471" s="6" t="str">
        <f t="shared" si="456"/>
        <v/>
      </c>
      <c r="BI1471" s="137" t="str">
        <f t="shared" si="457"/>
        <v>update bitacoras_estatus set comprobacion_uso = 1, id_estatus=10 where id=1470;</v>
      </c>
      <c r="BJ1471" s="137" t="str">
        <f t="shared" si="458"/>
        <v>update bitacoras_estatus set numero_expediente = '1771099', numero_registro = '1784466', id_estatus = 10, fecha_inicio = '2016-07-12', fecha_vencimiento ='2026-07-12', created_at ='2016-07-12 00:00:00', updated_at ='2016-07-12 00:00:00', id_clase=37, id_marca=283, id_cliente=191, vigencia = 1 where id =1470;</v>
      </c>
      <c r="BK1471" s="137" t="str">
        <f t="shared" si="459"/>
        <v>update bitacoras_estatus set id_estatus = 10 where id =1470;</v>
      </c>
    </row>
    <row r="1472" spans="1:63" ht="40">
      <c r="A1472" s="1">
        <v>106508</v>
      </c>
      <c r="B1472" s="1">
        <v>97069</v>
      </c>
      <c r="C1472" s="1">
        <f>IF(Tabla1[[#This Row],[No. REG.]]="","",1)</f>
        <v>1</v>
      </c>
      <c r="D1472" s="3" t="s">
        <v>46</v>
      </c>
      <c r="E1472" s="3">
        <f>IF(Tabla1[[#This Row],[STATUS]]="","",VLOOKUP(D1472,Estatus!$A$2:$B$13,2,0))</f>
        <v>10</v>
      </c>
      <c r="F1472" s="3">
        <f>IF(Tabla1[[#This Row],[STATUS]]="","",VLOOKUP(D1472,Estatus!$A$2:$I$12,9,0))</f>
        <v>1</v>
      </c>
      <c r="G1472" s="51" t="s">
        <v>7115</v>
      </c>
      <c r="H1472" s="45">
        <v>42564</v>
      </c>
      <c r="I1472" s="86">
        <f t="shared" si="440"/>
        <v>2016</v>
      </c>
      <c r="J1472" s="86">
        <f t="shared" si="441"/>
        <v>7</v>
      </c>
      <c r="K1472" s="86">
        <f t="shared" si="442"/>
        <v>13</v>
      </c>
      <c r="L1472" s="86" t="str">
        <f t="shared" si="443"/>
        <v>07</v>
      </c>
      <c r="M1472" s="86">
        <f t="shared" si="444"/>
        <v>13</v>
      </c>
      <c r="N1472" s="86" t="str">
        <f t="shared" si="445"/>
        <v>'2016-07-13'</v>
      </c>
      <c r="O1472" s="86" t="str">
        <f t="shared" si="446"/>
        <v>'2016-07-13 00:00:00'</v>
      </c>
      <c r="P1472" s="45">
        <v>46216</v>
      </c>
      <c r="Q1472" s="86">
        <f t="shared" si="447"/>
        <v>2026</v>
      </c>
      <c r="R1472" s="86">
        <f t="shared" si="448"/>
        <v>7</v>
      </c>
      <c r="S1472" s="86">
        <f t="shared" si="449"/>
        <v>13</v>
      </c>
      <c r="T1472" s="86" t="str">
        <f t="shared" si="450"/>
        <v>07</v>
      </c>
      <c r="U1472" s="86">
        <f t="shared" si="451"/>
        <v>13</v>
      </c>
      <c r="V1472" s="86" t="str">
        <f t="shared" si="452"/>
        <v>'2026-07-13'</v>
      </c>
      <c r="W1472" s="86">
        <v>43</v>
      </c>
      <c r="X1472" s="86">
        <f t="shared" si="453"/>
        <v>43</v>
      </c>
      <c r="Y1472" s="51" t="s">
        <v>7116</v>
      </c>
      <c r="Z1472" s="131">
        <f>IFERROR(IF(Y1472="","null",VLOOKUP(Y1472,Marcas!$A$2:$C$2024,2,0)),"")</f>
        <v>1493</v>
      </c>
      <c r="AA1472" s="51" t="s">
        <v>7122</v>
      </c>
      <c r="AB1472" s="1">
        <f>IFERROR(IF(AA1472="","",IF(AA1472="EMPORIO LEGAL",1,VLOOKUP(AA1472,Clientes!$A$2:$B$1190,2,0))),"")</f>
        <v>1049</v>
      </c>
      <c r="AC1472" s="1">
        <f>IFERROR(IF(Tabla1[[#This Row],[id_control]]="null","",VLOOKUP(CONCATENATE(Tabla1[[#This Row],[CLIENTE]],"-",Tabla1[[#This Row],[id_control]]),Hoja1!$C$2:$D$1994,2,0)),"")</f>
        <v>1472</v>
      </c>
      <c r="AD1472" s="1" t="s">
        <v>7117</v>
      </c>
      <c r="AE1472" s="6"/>
      <c r="AF1472" s="6"/>
      <c r="AG1472" s="6"/>
      <c r="AH1472" s="6"/>
      <c r="AI1472" s="6"/>
      <c r="AJ1472" s="6"/>
      <c r="AK1472" s="6"/>
      <c r="AL1472" s="1" t="s">
        <v>7118</v>
      </c>
      <c r="AM1472" s="6"/>
      <c r="AN1472" s="6"/>
      <c r="AO1472" s="6"/>
      <c r="AP1472" s="6"/>
      <c r="AQ1472" s="2" t="s">
        <v>7119</v>
      </c>
      <c r="AR1472" s="6"/>
      <c r="AS1472" s="6"/>
      <c r="AT1472" s="6"/>
      <c r="AU1472" s="6"/>
      <c r="AV1472" s="2" t="s">
        <v>7120</v>
      </c>
      <c r="AW1472" s="6"/>
      <c r="AX1472" s="6"/>
      <c r="AY1472" s="6"/>
      <c r="AZ1472" s="6"/>
      <c r="BA1472" s="6"/>
      <c r="BB1472" s="6"/>
      <c r="BC1472" s="6"/>
      <c r="BD1472" s="6"/>
      <c r="BE1472" s="8">
        <v>1471</v>
      </c>
      <c r="BF1472" s="6" t="str">
        <f t="shared" si="454"/>
        <v>insert into bitacoras_estatus (numero_expediente, numero_registro, representante, fecha_inicio, fecha_vencimiento, id_cliente, id_admin, id_bitacoras_estatus, id_estatus, id_clase, id_marca, created_at, updated_at) values('106508','97069','SERGIO RAUL PARRA MONCADA','2016-07-13','2026-07-13','1049','2','1','1',43,1493,'2016-07-13 00:00:00','2016-07-13 00:00:00');</v>
      </c>
      <c r="BG1472" s="6" t="str">
        <f t="shared" si="455"/>
        <v>insert into servicios_comentarios (comentario, id_admin, id_estatus, created_at, updated_at) values('CLASE 43, LLEGO EL TITULO REGISTRO DE MARCA EL 30 DIC 2016. TITULO ENTREGADO EL 9 DE FEB 2017',1,1471,'2016-07-13 00:00:00','2016-07-13 00:00:00');</v>
      </c>
      <c r="BH1472" s="6" t="str">
        <f t="shared" si="456"/>
        <v/>
      </c>
      <c r="BI1472" s="137" t="str">
        <f t="shared" si="457"/>
        <v>update bitacoras_estatus set comprobacion_uso = 1, id_estatus=10 where id=1471;</v>
      </c>
      <c r="BJ1472" s="137" t="str">
        <f t="shared" si="458"/>
        <v>update bitacoras_estatus set numero_expediente = '106508', numero_registro = '97069', id_estatus = 10, fecha_inicio = '2016-07-13', fecha_vencimiento ='2026-07-13', created_at ='2016-07-13 00:00:00', updated_at ='2016-07-13 00:00:00', id_clase=43, id_marca=1493, id_cliente=1049, vigencia = 1 where id =1471;</v>
      </c>
      <c r="BK1472" s="137" t="str">
        <f t="shared" si="459"/>
        <v>update bitacoras_estatus set id_estatus = 10 where id =1471;</v>
      </c>
    </row>
    <row r="1473" spans="1:63" ht="40">
      <c r="A1473" s="1">
        <v>1773425</v>
      </c>
      <c r="B1473" s="42">
        <v>1711060</v>
      </c>
      <c r="C1473" s="42">
        <f>IF(Tabla1[[#This Row],[No. REG.]]="","",1)</f>
        <v>1</v>
      </c>
      <c r="D1473" s="3" t="s">
        <v>46</v>
      </c>
      <c r="E1473" s="3">
        <f>IF(Tabla1[[#This Row],[STATUS]]="","",VLOOKUP(D1473,Estatus!$A$2:$B$13,2,0))</f>
        <v>10</v>
      </c>
      <c r="F1473" s="3">
        <f>IF(Tabla1[[#This Row],[STATUS]]="","",VLOOKUP(D1473,Estatus!$A$2:$I$12,9,0))</f>
        <v>1</v>
      </c>
      <c r="G1473" s="51" t="s">
        <v>7121</v>
      </c>
      <c r="H1473" s="45">
        <v>42571</v>
      </c>
      <c r="I1473" s="86">
        <f t="shared" si="440"/>
        <v>2016</v>
      </c>
      <c r="J1473" s="86">
        <f t="shared" si="441"/>
        <v>7</v>
      </c>
      <c r="K1473" s="86">
        <f t="shared" si="442"/>
        <v>20</v>
      </c>
      <c r="L1473" s="86" t="str">
        <f t="shared" si="443"/>
        <v>07</v>
      </c>
      <c r="M1473" s="86">
        <f t="shared" si="444"/>
        <v>20</v>
      </c>
      <c r="N1473" s="86" t="str">
        <f t="shared" si="445"/>
        <v>'2016-07-20'</v>
      </c>
      <c r="O1473" s="86" t="str">
        <f t="shared" si="446"/>
        <v>'2016-07-20 00:00:00'</v>
      </c>
      <c r="P1473" s="45">
        <v>46223</v>
      </c>
      <c r="Q1473" s="86">
        <f t="shared" si="447"/>
        <v>2026</v>
      </c>
      <c r="R1473" s="86">
        <f t="shared" si="448"/>
        <v>7</v>
      </c>
      <c r="S1473" s="86">
        <f t="shared" si="449"/>
        <v>20</v>
      </c>
      <c r="T1473" s="86" t="str">
        <f t="shared" si="450"/>
        <v>07</v>
      </c>
      <c r="U1473" s="86">
        <f t="shared" si="451"/>
        <v>20</v>
      </c>
      <c r="V1473" s="86" t="str">
        <f t="shared" si="452"/>
        <v>'2026-07-20'</v>
      </c>
      <c r="W1473" s="86">
        <v>43</v>
      </c>
      <c r="X1473" s="86">
        <f t="shared" si="453"/>
        <v>43</v>
      </c>
      <c r="Y1473" s="1" t="s">
        <v>7116</v>
      </c>
      <c r="Z1473" s="127">
        <f>IFERROR(IF(Y1473="","null",VLOOKUP(Y1473,Marcas!$A$2:$C$2024,2,0)),"")</f>
        <v>1493</v>
      </c>
      <c r="AA1473" s="1" t="s">
        <v>7122</v>
      </c>
      <c r="AB1473" s="1">
        <f>IFERROR(IF(AA1473="","",IF(AA1473="EMPORIO LEGAL",1,VLOOKUP(AA1473,Clientes!$A$2:$B$1190,2,0))),"")</f>
        <v>1049</v>
      </c>
      <c r="AC1473" s="1">
        <f>IFERROR(IF(Tabla1[[#This Row],[id_control]]="null","",VLOOKUP(CONCATENATE(Tabla1[[#This Row],[CLIENTE]],"-",Tabla1[[#This Row],[id_control]]),Hoja1!$C$2:$D$1994,2,0)),"")</f>
        <v>1472</v>
      </c>
      <c r="AD1473" s="1" t="s">
        <v>7117</v>
      </c>
      <c r="AE1473" s="6"/>
      <c r="AF1473" s="6"/>
      <c r="AG1473" s="6"/>
      <c r="AH1473" s="6"/>
      <c r="AI1473" s="6"/>
      <c r="AJ1473" s="6"/>
      <c r="AK1473" s="6"/>
      <c r="AL1473" s="1" t="s">
        <v>7118</v>
      </c>
      <c r="AM1473" s="6"/>
      <c r="AN1473" s="6"/>
      <c r="AO1473" s="6"/>
      <c r="AP1473" s="6"/>
      <c r="AQ1473" s="2" t="s">
        <v>7119</v>
      </c>
      <c r="AR1473" s="6"/>
      <c r="AS1473" s="6"/>
      <c r="AT1473" s="6"/>
      <c r="AU1473" s="6"/>
      <c r="AV1473" s="2" t="s">
        <v>7120</v>
      </c>
      <c r="AW1473" s="6"/>
      <c r="AX1473" s="6"/>
      <c r="AY1473" s="6"/>
      <c r="AZ1473" s="6"/>
      <c r="BA1473" s="6"/>
      <c r="BB1473" s="6"/>
      <c r="BC1473" s="6"/>
      <c r="BD1473" s="6"/>
      <c r="BE1473" s="8">
        <v>1472</v>
      </c>
      <c r="BF1473" s="6" t="str">
        <f t="shared" si="454"/>
        <v>insert into bitacoras_estatus (numero_expediente, numero_registro, representante, fecha_inicio, fecha_vencimiento, id_cliente, id_admin, id_bitacoras_estatus, id_estatus, id_clase, id_marca, created_at, updated_at) values('1773425','1711060','SERGIO RAUL PARRA MONCADA','2016-07-20','2026-07-20','1049','2','1','1',43,1493,'2016-07-20 00:00:00','2016-07-20 00:00:00');</v>
      </c>
      <c r="BG1473" s="6" t="str">
        <f t="shared" si="455"/>
        <v>insert into servicios_comentarios (comentario, id_admin, id_estatus, created_at, updated_at) values('TITULO REGISTRO DE MARCA CLASE 43 LLEGO EL 15 FEB 2017. TITULO ENTREGADO EL 22 MARZO 2017',1,1472,'2016-07-20 00:00:00','2016-07-20 00:00:00');</v>
      </c>
      <c r="BH1473" s="6" t="str">
        <f t="shared" si="456"/>
        <v/>
      </c>
      <c r="BI1473" s="137" t="str">
        <f t="shared" si="457"/>
        <v>update bitacoras_estatus set comprobacion_uso = 1, id_estatus=10 where id=1472;</v>
      </c>
      <c r="BJ1473" s="137" t="str">
        <f t="shared" si="458"/>
        <v>update bitacoras_estatus set numero_expediente = '1773425', numero_registro = '1711060', id_estatus = 10, fecha_inicio = '2016-07-20', fecha_vencimiento ='2026-07-20', created_at ='2016-07-20 00:00:00', updated_at ='2016-07-20 00:00:00', id_clase=43, id_marca=1493, id_cliente=1049, vigencia = 1 where id =1472;</v>
      </c>
      <c r="BK1473" s="137" t="str">
        <f t="shared" si="459"/>
        <v>update bitacoras_estatus set id_estatus = 10 where id =1472;</v>
      </c>
    </row>
    <row r="1474" spans="1:63" ht="27">
      <c r="A1474" s="1">
        <v>1781838</v>
      </c>
      <c r="B1474" s="42">
        <v>1697030</v>
      </c>
      <c r="C1474" s="42">
        <f>IF(Tabla1[[#This Row],[No. REG.]]="","",1)</f>
        <v>1</v>
      </c>
      <c r="D1474" s="3" t="s">
        <v>46</v>
      </c>
      <c r="E1474" s="3">
        <f>IF(Tabla1[[#This Row],[STATUS]]="","",VLOOKUP(D1474,Estatus!$A$2:$B$13,2,0))</f>
        <v>10</v>
      </c>
      <c r="F1474" s="3">
        <f>IF(Tabla1[[#This Row],[STATUS]]="","",VLOOKUP(D1474,Estatus!$A$2:$I$12,9,0))</f>
        <v>1</v>
      </c>
      <c r="G1474" s="51" t="s">
        <v>7123</v>
      </c>
      <c r="H1474" s="45">
        <v>42571</v>
      </c>
      <c r="I1474" s="86">
        <f t="shared" ref="I1474:I1537" si="460">YEAR(H1474)</f>
        <v>2016</v>
      </c>
      <c r="J1474" s="86">
        <f t="shared" ref="J1474:J1537" si="461">MONTH(H1474)</f>
        <v>7</v>
      </c>
      <c r="K1474" s="86">
        <f t="shared" ref="K1474:K1537" si="462">DAY(H1474)</f>
        <v>20</v>
      </c>
      <c r="L1474" s="86" t="str">
        <f t="shared" ref="L1474:L1537" si="463">IF(LEN(J1474)=1,CONCATENATE("0",J1474),J1474)</f>
        <v>07</v>
      </c>
      <c r="M1474" s="86">
        <f t="shared" ref="M1474:M1537" si="464">IF(LEN(K1474)=1,CONCATENATE("0",K1474),K1474)</f>
        <v>20</v>
      </c>
      <c r="N1474" s="86" t="str">
        <f t="shared" ref="N1474:N1537" si="465">IFERROR(IF(H1474="","null",CONCATENATE("'",I1474,"-",L1474,"-",M1474,"'")),"null")</f>
        <v>'2016-07-20'</v>
      </c>
      <c r="O1474" s="86" t="str">
        <f t="shared" ref="O1474:O1537" si="466">IF(N1474="null","'2018-11-08 00:00:00'",CONCATENATE("'",I1474,"-",L1474,"-",M1474," 00:00:00'"))</f>
        <v>'2016-07-20 00:00:00'</v>
      </c>
      <c r="P1474" s="45">
        <v>46223</v>
      </c>
      <c r="Q1474" s="86">
        <f t="shared" ref="Q1474:Q1537" si="467">YEAR(P1474)</f>
        <v>2026</v>
      </c>
      <c r="R1474" s="86">
        <f t="shared" ref="R1474:R1537" si="468">MONTH(P1474)</f>
        <v>7</v>
      </c>
      <c r="S1474" s="86">
        <f t="shared" ref="S1474:S1537" si="469">DAY(P1474)</f>
        <v>20</v>
      </c>
      <c r="T1474" s="86" t="str">
        <f t="shared" ref="T1474:T1537" si="470">IF(LEN(R1474)=1,CONCATENATE("0",R1474),R1474)</f>
        <v>07</v>
      </c>
      <c r="U1474" s="86">
        <f t="shared" ref="U1474:U1537" si="471">IF(LEN(S1474)=1,CONCATENATE("0",S1474),S1474)</f>
        <v>20</v>
      </c>
      <c r="V1474" s="86" t="str">
        <f t="shared" ref="V1474:V1537" si="472">IFERROR(IF(P1474="","null",CONCATENATE("'",Q1474,"-",T1474,"-",U1474,"'")),"null")</f>
        <v>'2026-07-20'</v>
      </c>
      <c r="W1474" s="86">
        <v>5</v>
      </c>
      <c r="X1474" s="86">
        <f t="shared" ref="X1474:X1537" si="473">IF(W1474="","null",W1474)</f>
        <v>5</v>
      </c>
      <c r="Y1474" s="16" t="s">
        <v>7124</v>
      </c>
      <c r="Z1474" s="126">
        <f>IFERROR(IF(Y1474="","null",VLOOKUP(Y1474,Marcas!$A$2:$C$2024,2,0)),"")</f>
        <v>278</v>
      </c>
      <c r="AA1474" s="16" t="s">
        <v>2838</v>
      </c>
      <c r="AB1474" s="6">
        <f>IFERROR(IF(AA1474="","",IF(AA1474="EMPORIO LEGAL",1,VLOOKUP(AA1474,Clientes!$A$2:$B$1190,2,0))),"")</f>
        <v>599</v>
      </c>
      <c r="AC1474" s="6">
        <f>IFERROR(IF(Tabla1[[#This Row],[id_control]]="null","",VLOOKUP(CONCATENATE(Tabla1[[#This Row],[CLIENTE]],"-",Tabla1[[#This Row],[id_control]]),Hoja1!$C$2:$D$1994,2,0)),"")</f>
        <v>1474</v>
      </c>
      <c r="AD1474" s="6" t="s">
        <v>7125</v>
      </c>
      <c r="AE1474" s="6" t="s">
        <v>7126</v>
      </c>
      <c r="AF1474" s="6"/>
      <c r="AG1474" s="6"/>
      <c r="AH1474" s="6"/>
      <c r="AI1474" s="6"/>
      <c r="AJ1474" s="6"/>
      <c r="AK1474" s="6"/>
      <c r="AL1474" s="6" t="s">
        <v>7127</v>
      </c>
      <c r="AM1474" s="6"/>
      <c r="AN1474" s="6"/>
      <c r="AO1474" s="6"/>
      <c r="AP1474" s="6"/>
      <c r="AQ1474" s="6" t="s">
        <v>7128</v>
      </c>
      <c r="AR1474" s="6" t="s">
        <v>7129</v>
      </c>
      <c r="AS1474" s="6"/>
      <c r="AT1474" s="6"/>
      <c r="AU1474" s="6"/>
      <c r="AV1474" s="6" t="s">
        <v>7130</v>
      </c>
      <c r="AW1474" s="6" t="s">
        <v>7131</v>
      </c>
      <c r="AX1474" s="6"/>
      <c r="AY1474" s="6"/>
      <c r="AZ1474" s="6"/>
      <c r="BA1474" s="6"/>
      <c r="BB1474" s="6"/>
      <c r="BC1474" s="6"/>
      <c r="BD1474" s="6"/>
      <c r="BE1474" s="8">
        <v>1473</v>
      </c>
      <c r="BF1474" s="6" t="str">
        <f t="shared" ref="BF1474:BF1537" si="474">CONCATENATE($BG$1,A1474,"','",B1474,"','",AD1474,"',",N1474,",",V1474,",'",AB1474,"','2','1','1',",X1474,",",Z1474,",",O1474,",",O1474,");")</f>
        <v>insert into bitacoras_estatus (numero_expediente, numero_registro, representante, fecha_inicio, fecha_vencimiento, id_cliente, id_admin, id_bitacoras_estatus, id_estatus, id_clase, id_marca, created_at, updated_at) values('1781838','1697030','JORGE GUILLREMO CARREON PÉREZ','2016-07-20','2026-07-20','599','2','1','1',5,278,'2016-07-20 00:00:00','2016-07-20 00:00:00');</v>
      </c>
      <c r="BG1474" s="6" t="str">
        <f t="shared" ref="BG1474:BG1537" si="475">IF(OR(G1474="",BE1474=""),"",CONCATENATE("insert into servicios_comentarios (comentario, id_admin, id_estatus, created_at, updated_at) values('",G1474,"',1,",BE1474,",",O1474,",",O1474,");"))</f>
        <v>insert into servicios_comentarios (comentario, id_admin, id_estatus, created_at, updated_at) values('CLASE 5, LLEGO EL TITULO DE REGISTRO DE MARCA EL 30 DIC 2016',1,1473,'2016-07-20 00:00:00','2016-07-20 00:00:00');</v>
      </c>
      <c r="BH1474" s="6" t="str">
        <f t="shared" ref="BH1474:BH1537" si="476">IF(OR(BD1474="",BE1474=""),"",CONCATENATE("insert into servicios_comentarios (comentario, id_admin, id_estatus, created_at, updated_at) values('",BD1474,"',1,",BE1474,",",O1474,",",O1474,");"))</f>
        <v/>
      </c>
      <c r="BI1474" s="137" t="str">
        <f t="shared" ref="BI1474:BI1537" si="477">CONCATENATE("update bitacoras_estatus set comprobacion_uso = 1, id_estatus=",E1474," where id=",BE1474,";")</f>
        <v>update bitacoras_estatus set comprobacion_uso = 1, id_estatus=10 where id=1473;</v>
      </c>
      <c r="BJ1474" s="137" t="str">
        <f t="shared" ref="BJ1474:BJ1537" si="478">IF(BE1474="","",CONCATENATE("update bitacoras_estatus set numero_expediente = '",A1474,"', numero_registro = '",B1474,"', id_estatus = ",E1474,", fecha_inicio = ",N1474,", fecha_vencimiento =",V1474,", created_at =",O1474,", updated_at =",O1474,", id_clase=",X1474,", id_marca=", Z1474,", id_cliente=", AB1474,", vigencia = ",F1474," where id =",BE1474,";"))</f>
        <v>update bitacoras_estatus set numero_expediente = '1781838', numero_registro = '1697030', id_estatus = 10, fecha_inicio = '2016-07-20', fecha_vencimiento ='2026-07-20', created_at ='2016-07-20 00:00:00', updated_at ='2016-07-20 00:00:00', id_clase=5, id_marca=278, id_cliente=599, vigencia = 1 where id =1473;</v>
      </c>
      <c r="BK1474" s="137" t="str">
        <f t="shared" ref="BK1474:BK1537" si="479">IF(OR(E1474="",BE1474=""),"",CONCATENATE("update bitacoras_estatus set id_estatus = ",E1474," where id =",BE1474,";"))</f>
        <v>update bitacoras_estatus set id_estatus = 10 where id =1473;</v>
      </c>
    </row>
    <row r="1475" spans="1:63" ht="118">
      <c r="A1475" s="1">
        <v>1781982</v>
      </c>
      <c r="B1475" s="42">
        <v>1706795</v>
      </c>
      <c r="C1475" s="42">
        <f>IF(Tabla1[[#This Row],[No. REG.]]="","",1)</f>
        <v>1</v>
      </c>
      <c r="D1475" s="3" t="s">
        <v>46</v>
      </c>
      <c r="E1475" s="3">
        <f>IF(Tabla1[[#This Row],[STATUS]]="","",VLOOKUP(D1475,Estatus!$A$2:$B$13,2,0))</f>
        <v>10</v>
      </c>
      <c r="F1475" s="3">
        <f>IF(Tabla1[[#This Row],[STATUS]]="","",VLOOKUP(D1475,Estatus!$A$2:$I$12,9,0))</f>
        <v>1</v>
      </c>
      <c r="G1475" s="51" t="s">
        <v>7132</v>
      </c>
      <c r="H1475" s="45">
        <v>42578</v>
      </c>
      <c r="I1475" s="86">
        <f t="shared" si="460"/>
        <v>2016</v>
      </c>
      <c r="J1475" s="86">
        <f t="shared" si="461"/>
        <v>7</v>
      </c>
      <c r="K1475" s="86">
        <f t="shared" si="462"/>
        <v>27</v>
      </c>
      <c r="L1475" s="86" t="str">
        <f t="shared" si="463"/>
        <v>07</v>
      </c>
      <c r="M1475" s="86">
        <f t="shared" si="464"/>
        <v>27</v>
      </c>
      <c r="N1475" s="86" t="str">
        <f t="shared" si="465"/>
        <v>'2016-07-27'</v>
      </c>
      <c r="O1475" s="86" t="str">
        <f t="shared" si="466"/>
        <v>'2016-07-27 00:00:00'</v>
      </c>
      <c r="P1475" s="45">
        <v>46230</v>
      </c>
      <c r="Q1475" s="86">
        <f t="shared" si="467"/>
        <v>2026</v>
      </c>
      <c r="R1475" s="86">
        <f t="shared" si="468"/>
        <v>7</v>
      </c>
      <c r="S1475" s="86">
        <f t="shared" si="469"/>
        <v>27</v>
      </c>
      <c r="T1475" s="86" t="str">
        <f t="shared" si="470"/>
        <v>07</v>
      </c>
      <c r="U1475" s="86">
        <f t="shared" si="471"/>
        <v>27</v>
      </c>
      <c r="V1475" s="86" t="str">
        <f t="shared" si="472"/>
        <v>'2026-07-27'</v>
      </c>
      <c r="W1475" s="86">
        <v>35</v>
      </c>
      <c r="X1475" s="86">
        <f t="shared" si="473"/>
        <v>35</v>
      </c>
      <c r="Y1475" s="6" t="s">
        <v>7133</v>
      </c>
      <c r="Z1475" s="123">
        <f>IFERROR(IF(Y1475="","null",VLOOKUP(Y1475,Marcas!$A$2:$C$2024,2,0)),"")</f>
        <v>1323</v>
      </c>
      <c r="AA1475" s="6" t="s">
        <v>7134</v>
      </c>
      <c r="AB1475" s="6">
        <f>IFERROR(IF(AA1475="","",IF(AA1475="EMPORIO LEGAL",1,VLOOKUP(AA1475,Clientes!$A$2:$B$1190,2,0))),"")</f>
        <v>977</v>
      </c>
      <c r="AC1475" s="6">
        <f>IFERROR(IF(Tabla1[[#This Row],[id_control]]="null","",VLOOKUP(CONCATENATE(Tabla1[[#This Row],[CLIENTE]],"-",Tabla1[[#This Row],[id_control]]),Hoja1!$C$2:$D$1994,2,0)),"")</f>
        <v>1475</v>
      </c>
      <c r="AD1475" s="6" t="s">
        <v>7135</v>
      </c>
      <c r="AE1475" s="6"/>
      <c r="AF1475" s="6"/>
      <c r="AG1475" s="6"/>
      <c r="AH1475" s="6"/>
      <c r="AI1475" s="6"/>
      <c r="AJ1475" s="6"/>
      <c r="AK1475" s="6"/>
      <c r="AL1475" s="6"/>
      <c r="AM1475" s="6"/>
      <c r="AN1475" s="6"/>
      <c r="AO1475" s="6"/>
      <c r="AP1475" s="6"/>
      <c r="AQ1475" s="42">
        <v>6143020404</v>
      </c>
      <c r="AR1475" s="6"/>
      <c r="AS1475" s="6"/>
      <c r="AT1475" s="6"/>
      <c r="AU1475" s="6"/>
      <c r="AV1475" s="42" t="s">
        <v>7136</v>
      </c>
      <c r="AW1475" s="6"/>
      <c r="AX1475" s="6"/>
      <c r="AY1475" s="6"/>
      <c r="AZ1475" s="6"/>
      <c r="BA1475" s="6"/>
      <c r="BB1475" s="6"/>
      <c r="BC1475" s="6"/>
      <c r="BD1475" s="6"/>
      <c r="BE1475" s="8">
        <v>1474</v>
      </c>
      <c r="BF1475" s="6" t="str">
        <f t="shared" si="474"/>
        <v>insert into bitacoras_estatus (numero_expediente, numero_registro, representante, fecha_inicio, fecha_vencimiento, id_cliente, id_admin, id_bitacoras_estatus, id_estatus, id_clase, id_marca, created_at, updated_at) values('1781982','1706795','ALEJANDRO MANCERA LÓPEZ','2016-07-27','2026-07-27','977','2','1','1',35,1323,'2016-07-27 00:00:00','2016-07-27 00:00:00');</v>
      </c>
      <c r="BG1475" s="6" t="str">
        <f t="shared" si="475"/>
        <v>insert into servicios_comentarios (comentario, id_admin, id_estatus, created_at, updated_at) values('CLASE 35, LLEGO EL TITULO EL 24 DE ENERO DEL 2017. TITULO PAGADO, TITULO ENTREGADO EL 15 FEB 2017. EL 28 JULIO LLEGO CONGTSTACION AL FTO DE SOLIC DE NOTIF EN LINEA EQUIPOS MEDICOS VIZCARRA,S.A. 16-07-2018 SE PRESENTÓ EN LA SECRETARÍA DE ECONOMIA LA SOLICITUD DE INSCRIPCIÓN DE LICENCIA DE USO O FRANQUICIA.',1,1474,'2016-07-27 00:00:00','2016-07-27 00:00:00');</v>
      </c>
      <c r="BH1475" s="6" t="str">
        <f t="shared" si="476"/>
        <v/>
      </c>
      <c r="BI1475" s="137" t="str">
        <f t="shared" si="477"/>
        <v>update bitacoras_estatus set comprobacion_uso = 1, id_estatus=10 where id=1474;</v>
      </c>
      <c r="BJ1475" s="137" t="str">
        <f t="shared" si="478"/>
        <v>update bitacoras_estatus set numero_expediente = '1781982', numero_registro = '1706795', id_estatus = 10, fecha_inicio = '2016-07-27', fecha_vencimiento ='2026-07-27', created_at ='2016-07-27 00:00:00', updated_at ='2016-07-27 00:00:00', id_clase=35, id_marca=1323, id_cliente=977, vigencia = 1 where id =1474;</v>
      </c>
      <c r="BK1475" s="137" t="str">
        <f t="shared" si="479"/>
        <v>update bitacoras_estatus set id_estatus = 10 where id =1474;</v>
      </c>
    </row>
    <row r="1476" spans="1:63" ht="118">
      <c r="A1476" s="3">
        <v>1784877</v>
      </c>
      <c r="B1476" s="6"/>
      <c r="C1476" s="6" t="str">
        <f>IF(Tabla1[[#This Row],[No. REG.]]="","",1)</f>
        <v/>
      </c>
      <c r="D1476" s="3" t="s">
        <v>34</v>
      </c>
      <c r="E1476" s="3">
        <f>IF(Tabla1[[#This Row],[STATUS]]="","",VLOOKUP(D1476,Estatus!$A$2:$B$13,2,0))</f>
        <v>5</v>
      </c>
      <c r="F1476" s="3">
        <f>IF(Tabla1[[#This Row],[STATUS]]="","",VLOOKUP(D1476,Estatus!$A$2:$I$12,9,0))</f>
        <v>0</v>
      </c>
      <c r="G1476" s="12" t="s">
        <v>7137</v>
      </c>
      <c r="H1476" s="7">
        <v>42578</v>
      </c>
      <c r="I1476" s="80">
        <f t="shared" si="460"/>
        <v>2016</v>
      </c>
      <c r="J1476" s="80">
        <f t="shared" si="461"/>
        <v>7</v>
      </c>
      <c r="K1476" s="80">
        <f t="shared" si="462"/>
        <v>27</v>
      </c>
      <c r="L1476" s="80" t="str">
        <f t="shared" si="463"/>
        <v>07</v>
      </c>
      <c r="M1476" s="80">
        <f t="shared" si="464"/>
        <v>27</v>
      </c>
      <c r="N1476" s="80" t="str">
        <f t="shared" si="465"/>
        <v>'2016-07-27'</v>
      </c>
      <c r="O1476" s="80" t="str">
        <f t="shared" si="466"/>
        <v>'2016-07-27 00:00:00'</v>
      </c>
      <c r="P1476" s="7">
        <v>46230</v>
      </c>
      <c r="Q1476" s="80">
        <f t="shared" si="467"/>
        <v>2026</v>
      </c>
      <c r="R1476" s="80">
        <f t="shared" si="468"/>
        <v>7</v>
      </c>
      <c r="S1476" s="80">
        <f t="shared" si="469"/>
        <v>27</v>
      </c>
      <c r="T1476" s="80" t="str">
        <f t="shared" si="470"/>
        <v>07</v>
      </c>
      <c r="U1476" s="80">
        <f t="shared" si="471"/>
        <v>27</v>
      </c>
      <c r="V1476" s="80" t="str">
        <f t="shared" si="472"/>
        <v>'2026-07-27'</v>
      </c>
      <c r="W1476" s="80">
        <v>3</v>
      </c>
      <c r="X1476" s="80">
        <f t="shared" si="473"/>
        <v>3</v>
      </c>
      <c r="Y1476" s="3" t="s">
        <v>7133</v>
      </c>
      <c r="Z1476" s="124">
        <f>IFERROR(IF(Y1476="","null",VLOOKUP(Y1476,Marcas!$A$2:$C$2024,2,0)),"")</f>
        <v>1323</v>
      </c>
      <c r="AA1476" s="3" t="s">
        <v>7134</v>
      </c>
      <c r="AB1476" s="3">
        <f>IFERROR(IF(AA1476="","",IF(AA1476="EMPORIO LEGAL",1,VLOOKUP(AA1476,Clientes!$A$2:$B$1190,2,0))),"")</f>
        <v>977</v>
      </c>
      <c r="AC1476" s="3">
        <f>IFERROR(IF(Tabla1[[#This Row],[id_control]]="null","",VLOOKUP(CONCATENATE(Tabla1[[#This Row],[CLIENTE]],"-",Tabla1[[#This Row],[id_control]]),Hoja1!$C$2:$D$1994,2,0)),"")</f>
        <v>1475</v>
      </c>
      <c r="AD1476" s="3" t="s">
        <v>7135</v>
      </c>
      <c r="AE1476" s="3"/>
      <c r="AF1476" s="3"/>
      <c r="AG1476" s="3"/>
      <c r="AH1476" s="3"/>
      <c r="AI1476" s="3"/>
      <c r="AJ1476" s="3"/>
      <c r="AK1476" s="3"/>
      <c r="AL1476" s="3"/>
      <c r="AM1476" s="8"/>
      <c r="AN1476" s="8"/>
      <c r="AO1476" s="8"/>
      <c r="AP1476" s="8"/>
      <c r="AQ1476" s="8">
        <v>6143020404</v>
      </c>
      <c r="AR1476" s="8"/>
      <c r="AS1476" s="8"/>
      <c r="AT1476" s="8"/>
      <c r="AU1476" s="8"/>
      <c r="AV1476" s="8" t="s">
        <v>7136</v>
      </c>
      <c r="AW1476" s="8"/>
      <c r="AX1476" s="8"/>
      <c r="AY1476" s="8"/>
      <c r="AZ1476" s="8"/>
      <c r="BA1476" s="8"/>
      <c r="BB1476" s="8"/>
      <c r="BC1476" s="8"/>
      <c r="BD1476" s="8"/>
      <c r="BE1476" s="8">
        <v>1475</v>
      </c>
      <c r="BF1476" s="6" t="str">
        <f t="shared" si="474"/>
        <v>insert into bitacoras_estatus (numero_expediente, numero_registro, representante, fecha_inicio, fecha_vencimiento, id_cliente, id_admin, id_bitacoras_estatus, id_estatus, id_clase, id_marca, created_at, updated_at) values('1784877','','ALEJANDRO MANCERA LÓPEZ','2016-07-27','2026-07-27','977','2','1','1',3,1323,'2016-07-27 00:00:00','2016-07-27 00:00:00');</v>
      </c>
      <c r="BG1476" s="6" t="str">
        <f t="shared" si="475"/>
        <v>insert into servicios_comentarios (comentario, id_admin, id_estatus, created_at, updated_at) values('CLASE 03; OBSERVACIONES DE UN TERCERO 04/05/2016. EL 15 DE FEB 2017 LLEGO CITA DE ANTERORIDAD. NO SE CONTESTÓ ANTERIORIDAD YA QUE SE PROMOVERÁ NULIDAD DE LA MARCA CITADA. SE PRESENTÓ SOLICITUD DE TRÁMITE EN SUSPENSO EN FECHA 20 DE ABRIL DE 2017. EL 26 DE SEPT. 2017 SE COMUNICA RESOLUCUION DE NEGATIVA',1,1475,'2016-07-27 00:00:00','2016-07-27 00:00:00');</v>
      </c>
      <c r="BH1476" s="6" t="str">
        <f t="shared" si="476"/>
        <v/>
      </c>
      <c r="BI1476" s="137" t="str">
        <f t="shared" si="477"/>
        <v>update bitacoras_estatus set comprobacion_uso = 1, id_estatus=5 where id=1475;</v>
      </c>
      <c r="BJ1476" s="137" t="str">
        <f t="shared" si="478"/>
        <v>update bitacoras_estatus set numero_expediente = '1784877', numero_registro = '', id_estatus = 5, fecha_inicio = '2016-07-27', fecha_vencimiento ='2026-07-27', created_at ='2016-07-27 00:00:00', updated_at ='2016-07-27 00:00:00', id_clase=3, id_marca=1323, id_cliente=977, vigencia = 0 where id =1475;</v>
      </c>
      <c r="BK1476" s="137" t="str">
        <f t="shared" si="479"/>
        <v>update bitacoras_estatus set id_estatus = 5 where id =1475;</v>
      </c>
    </row>
    <row r="1477" spans="1:63" ht="170">
      <c r="A1477" s="1">
        <v>1784876</v>
      </c>
      <c r="B1477" s="6"/>
      <c r="C1477" s="6" t="str">
        <f>IF(Tabla1[[#This Row],[No. REG.]]="","",1)</f>
        <v/>
      </c>
      <c r="D1477" s="3" t="s">
        <v>8681</v>
      </c>
      <c r="E1477" s="3">
        <f>IF(Tabla1[[#This Row],[STATUS]]="","",VLOOKUP(D1477,Estatus!$A$2:$B$13,2,0))</f>
        <v>8</v>
      </c>
      <c r="F1477" s="3">
        <f>IF(Tabla1[[#This Row],[STATUS]]="","",VLOOKUP(D1477,Estatus!$A$2:$I$12,9,0))</f>
        <v>1</v>
      </c>
      <c r="G1477" s="51" t="s">
        <v>7138</v>
      </c>
      <c r="H1477" s="45">
        <v>42578</v>
      </c>
      <c r="I1477" s="86">
        <f t="shared" si="460"/>
        <v>2016</v>
      </c>
      <c r="J1477" s="86">
        <f t="shared" si="461"/>
        <v>7</v>
      </c>
      <c r="K1477" s="86">
        <f t="shared" si="462"/>
        <v>27</v>
      </c>
      <c r="L1477" s="86" t="str">
        <f t="shared" si="463"/>
        <v>07</v>
      </c>
      <c r="M1477" s="86">
        <f t="shared" si="464"/>
        <v>27</v>
      </c>
      <c r="N1477" s="86" t="str">
        <f t="shared" si="465"/>
        <v>'2016-07-27'</v>
      </c>
      <c r="O1477" s="86" t="str">
        <f t="shared" si="466"/>
        <v>'2016-07-27 00:00:00'</v>
      </c>
      <c r="P1477" s="45">
        <v>46230</v>
      </c>
      <c r="Q1477" s="86">
        <f t="shared" si="467"/>
        <v>2026</v>
      </c>
      <c r="R1477" s="86">
        <f t="shared" si="468"/>
        <v>7</v>
      </c>
      <c r="S1477" s="86">
        <f t="shared" si="469"/>
        <v>27</v>
      </c>
      <c r="T1477" s="86" t="str">
        <f t="shared" si="470"/>
        <v>07</v>
      </c>
      <c r="U1477" s="86">
        <f t="shared" si="471"/>
        <v>27</v>
      </c>
      <c r="V1477" s="86" t="str">
        <f t="shared" si="472"/>
        <v>'2026-07-27'</v>
      </c>
      <c r="W1477" s="86">
        <v>5</v>
      </c>
      <c r="X1477" s="86">
        <f t="shared" si="473"/>
        <v>5</v>
      </c>
      <c r="Y1477" s="1" t="s">
        <v>7133</v>
      </c>
      <c r="Z1477" s="127">
        <f>IFERROR(IF(Y1477="","null",VLOOKUP(Y1477,Marcas!$A$2:$C$2024,2,0)),"")</f>
        <v>1323</v>
      </c>
      <c r="AA1477" s="1" t="s">
        <v>7134</v>
      </c>
      <c r="AB1477" s="1">
        <f>IFERROR(IF(AA1477="","",IF(AA1477="EMPORIO LEGAL",1,VLOOKUP(AA1477,Clientes!$A$2:$B$1190,2,0))),"")</f>
        <v>977</v>
      </c>
      <c r="AC1477" s="1">
        <f>IFERROR(IF(Tabla1[[#This Row],[id_control]]="null","",VLOOKUP(CONCATENATE(Tabla1[[#This Row],[CLIENTE]],"-",Tabla1[[#This Row],[id_control]]),Hoja1!$C$2:$D$1994,2,0)),"")</f>
        <v>1475</v>
      </c>
      <c r="AD1477" s="1" t="s">
        <v>7135</v>
      </c>
      <c r="AE1477" s="6"/>
      <c r="AF1477" s="6"/>
      <c r="AG1477" s="6"/>
      <c r="AH1477" s="6"/>
      <c r="AI1477" s="6"/>
      <c r="AJ1477" s="6"/>
      <c r="AK1477" s="6"/>
      <c r="AL1477" s="6"/>
      <c r="AM1477" s="6"/>
      <c r="AN1477" s="6"/>
      <c r="AO1477" s="6"/>
      <c r="AP1477" s="6"/>
      <c r="AQ1477" s="42">
        <v>6143020404</v>
      </c>
      <c r="AR1477" s="6"/>
      <c r="AS1477" s="6"/>
      <c r="AT1477" s="6"/>
      <c r="AU1477" s="6"/>
      <c r="AV1477" s="42" t="s">
        <v>7136</v>
      </c>
      <c r="AW1477" s="6"/>
      <c r="AX1477" s="6"/>
      <c r="AY1477" s="6"/>
      <c r="AZ1477" s="6"/>
      <c r="BA1477" s="6"/>
      <c r="BB1477" s="6"/>
      <c r="BC1477" s="6"/>
      <c r="BD1477" s="6"/>
      <c r="BE1477" s="8">
        <v>1476</v>
      </c>
      <c r="BF1477" s="6" t="str">
        <f t="shared" si="474"/>
        <v>insert into bitacoras_estatus (numero_expediente, numero_registro, representante, fecha_inicio, fecha_vencimiento, id_cliente, id_admin, id_bitacoras_estatus, id_estatus, id_clase, id_marca, created_at, updated_at) values('1784876','','ALEJANDRO MANCERA LÓPEZ','2016-07-27','2026-07-27','977','2','1','1',5,1323,'2016-07-27 00:00:00','2016-07-27 00:00:00');</v>
      </c>
      <c r="BG1477" s="6" t="str">
        <f t="shared" si="475"/>
        <v>insert into servicios_comentarios (comentario, id_admin, id_estatus, created_at, updated_at) values('CLASE 05; OBSERVACIONES DE UN TERCER 24/08/2016. EL 15 FEB 2017 LLEGO CITA DE ANTERIORIDAD. EN FECHA 12 DE ABRIL DE 2017 SE CONTESTÓ ANTERIORIDAD. EL 4 DE OCT 2017 SE COMUICA IMPEDIMENTO LEGAL. EN FECHA 29 DE NOVIEMBRE DE 2017 PRESENTAMOS LA CONTESTACION A IMPEDIMENTO LEGAL. 16-07-2018 SE PRESENTÓ EN LA SECRETARÍA DE ECONOMIA LA SOLICITUD DE INSCRIPCIÓN DE LICENCIA DE USO O FRANQUICIA. SE PRESENTÓ EN LA SECRETARÍA DE ECONOMIA LA CONTESTACIÓN DE REQUISITOS EL DÍA 24/08/2018.',1,1476,'2016-07-27 00:00:00','2016-07-27 00:00:00');</v>
      </c>
      <c r="BH1477" s="6" t="str">
        <f t="shared" si="476"/>
        <v/>
      </c>
      <c r="BI1477" s="137" t="str">
        <f t="shared" si="477"/>
        <v>update bitacoras_estatus set comprobacion_uso = 1, id_estatus=8 where id=1476;</v>
      </c>
      <c r="BJ1477" s="137" t="str">
        <f t="shared" si="478"/>
        <v>update bitacoras_estatus set numero_expediente = '1784876', numero_registro = '', id_estatus = 8, fecha_inicio = '2016-07-27', fecha_vencimiento ='2026-07-27', created_at ='2016-07-27 00:00:00', updated_at ='2016-07-27 00:00:00', id_clase=5, id_marca=1323, id_cliente=977, vigencia = 1 where id =1476;</v>
      </c>
      <c r="BK1477" s="137" t="str">
        <f t="shared" si="479"/>
        <v>update bitacoras_estatus set id_estatus = 8 where id =1476;</v>
      </c>
    </row>
    <row r="1478" spans="1:63" ht="66">
      <c r="A1478" s="3">
        <v>1781984</v>
      </c>
      <c r="B1478" s="6"/>
      <c r="C1478" s="6" t="str">
        <f>IF(Tabla1[[#This Row],[No. REG.]]="","",1)</f>
        <v/>
      </c>
      <c r="D1478" s="3" t="s">
        <v>34</v>
      </c>
      <c r="E1478" s="3">
        <f>IF(Tabla1[[#This Row],[STATUS]]="","",VLOOKUP(D1478,Estatus!$A$2:$B$13,2,0))</f>
        <v>5</v>
      </c>
      <c r="F1478" s="3">
        <f>IF(Tabla1[[#This Row],[STATUS]]="","",VLOOKUP(D1478,Estatus!$A$2:$I$12,9,0))</f>
        <v>0</v>
      </c>
      <c r="G1478" s="12" t="s">
        <v>7139</v>
      </c>
      <c r="H1478" s="7">
        <v>42580</v>
      </c>
      <c r="I1478" s="80">
        <f t="shared" si="460"/>
        <v>2016</v>
      </c>
      <c r="J1478" s="80">
        <f t="shared" si="461"/>
        <v>7</v>
      </c>
      <c r="K1478" s="80">
        <f t="shared" si="462"/>
        <v>29</v>
      </c>
      <c r="L1478" s="80" t="str">
        <f t="shared" si="463"/>
        <v>07</v>
      </c>
      <c r="M1478" s="80">
        <f t="shared" si="464"/>
        <v>29</v>
      </c>
      <c r="N1478" s="80" t="str">
        <f t="shared" si="465"/>
        <v>'2016-07-29'</v>
      </c>
      <c r="O1478" s="80" t="str">
        <f t="shared" si="466"/>
        <v>'2016-07-29 00:00:00'</v>
      </c>
      <c r="P1478" s="7">
        <v>46232</v>
      </c>
      <c r="Q1478" s="80">
        <f t="shared" si="467"/>
        <v>2026</v>
      </c>
      <c r="R1478" s="80">
        <f t="shared" si="468"/>
        <v>7</v>
      </c>
      <c r="S1478" s="80">
        <f t="shared" si="469"/>
        <v>29</v>
      </c>
      <c r="T1478" s="80" t="str">
        <f t="shared" si="470"/>
        <v>07</v>
      </c>
      <c r="U1478" s="80">
        <f t="shared" si="471"/>
        <v>29</v>
      </c>
      <c r="V1478" s="80" t="str">
        <f t="shared" si="472"/>
        <v>'2026-07-29'</v>
      </c>
      <c r="W1478" s="80">
        <v>1</v>
      </c>
      <c r="X1478" s="80">
        <f t="shared" si="473"/>
        <v>1</v>
      </c>
      <c r="Y1478" s="3" t="s">
        <v>7133</v>
      </c>
      <c r="Z1478" s="124">
        <f>IFERROR(IF(Y1478="","null",VLOOKUP(Y1478,Marcas!$A$2:$C$2024,2,0)),"")</f>
        <v>1323</v>
      </c>
      <c r="AA1478" s="3" t="s">
        <v>7134</v>
      </c>
      <c r="AB1478" s="3">
        <f>IFERROR(IF(AA1478="","",IF(AA1478="EMPORIO LEGAL",1,VLOOKUP(AA1478,Clientes!$A$2:$B$1190,2,0))),"")</f>
        <v>977</v>
      </c>
      <c r="AC1478" s="3">
        <f>IFERROR(IF(Tabla1[[#This Row],[id_control]]="null","",VLOOKUP(CONCATENATE(Tabla1[[#This Row],[CLIENTE]],"-",Tabla1[[#This Row],[id_control]]),Hoja1!$C$2:$D$1994,2,0)),"")</f>
        <v>1475</v>
      </c>
      <c r="AD1478" s="3" t="s">
        <v>7135</v>
      </c>
      <c r="AE1478" s="3"/>
      <c r="AF1478" s="3"/>
      <c r="AG1478" s="3"/>
      <c r="AH1478" s="3"/>
      <c r="AI1478" s="3"/>
      <c r="AJ1478" s="3"/>
      <c r="AK1478" s="3"/>
      <c r="AL1478" s="3"/>
      <c r="AM1478" s="8"/>
      <c r="AN1478" s="8"/>
      <c r="AO1478" s="8"/>
      <c r="AP1478" s="8"/>
      <c r="AQ1478" s="8">
        <v>6143020404</v>
      </c>
      <c r="AR1478" s="8"/>
      <c r="AS1478" s="8"/>
      <c r="AT1478" s="8"/>
      <c r="AU1478" s="8"/>
      <c r="AV1478" s="8" t="s">
        <v>7136</v>
      </c>
      <c r="AW1478" s="8"/>
      <c r="AX1478" s="8"/>
      <c r="AY1478" s="8"/>
      <c r="AZ1478" s="8"/>
      <c r="BA1478" s="8"/>
      <c r="BB1478" s="8"/>
      <c r="BC1478" s="8"/>
      <c r="BD1478" s="8"/>
      <c r="BE1478" s="8">
        <v>1477</v>
      </c>
      <c r="BF1478" s="6" t="str">
        <f t="shared" si="474"/>
        <v>insert into bitacoras_estatus (numero_expediente, numero_registro, representante, fecha_inicio, fecha_vencimiento, id_cliente, id_admin, id_bitacoras_estatus, id_estatus, id_clase, id_marca, created_at, updated_at) values('1781984','','ALEJANDRO MANCERA LÓPEZ','2016-07-29','2026-07-29','977','2','1','1',1,1323,'2016-07-29 00:00:00','2016-07-29 00:00:00');</v>
      </c>
      <c r="BG1478" s="6" t="str">
        <f t="shared" si="475"/>
        <v>insert into servicios_comentarios (comentario, id_admin, id_estatus, created_at, updated_at) values('CLASE 1, LLEGO CITA DE ANTERIORIDAD 15 DE FEB 2017. EN FECHA 12 DE ABRIL DE 2017 SE CONTESTÓ ANTERIORIDAD. EL 26 DE SEPTIEMBRE SE COMUNICA RESOLUCION DE NEGATIVA',1,1477,'2016-07-29 00:00:00','2016-07-29 00:00:00');</v>
      </c>
      <c r="BH1478" s="6" t="str">
        <f t="shared" si="476"/>
        <v/>
      </c>
      <c r="BI1478" s="137" t="str">
        <f t="shared" si="477"/>
        <v>update bitacoras_estatus set comprobacion_uso = 1, id_estatus=5 where id=1477;</v>
      </c>
      <c r="BJ1478" s="137" t="str">
        <f t="shared" si="478"/>
        <v>update bitacoras_estatus set numero_expediente = '1781984', numero_registro = '', id_estatus = 5, fecha_inicio = '2016-07-29', fecha_vencimiento ='2026-07-29', created_at ='2016-07-29 00:00:00', updated_at ='2016-07-29 00:00:00', id_clase=1, id_marca=1323, id_cliente=977, vigencia = 0 where id =1477;</v>
      </c>
      <c r="BK1478" s="137" t="str">
        <f t="shared" si="479"/>
        <v>update bitacoras_estatus set id_estatus = 5 where id =1477;</v>
      </c>
    </row>
    <row r="1479" spans="1:63" ht="40">
      <c r="A1479" s="1">
        <v>1780025</v>
      </c>
      <c r="B1479" s="1">
        <v>1703282</v>
      </c>
      <c r="C1479" s="1">
        <f>IF(Tabla1[[#This Row],[No. REG.]]="","",1)</f>
        <v>1</v>
      </c>
      <c r="D1479" s="3" t="s">
        <v>46</v>
      </c>
      <c r="E1479" s="3">
        <f>IF(Tabla1[[#This Row],[STATUS]]="","",VLOOKUP(D1479,Estatus!$A$2:$B$13,2,0))</f>
        <v>10</v>
      </c>
      <c r="F1479" s="3">
        <f>IF(Tabla1[[#This Row],[STATUS]]="","",VLOOKUP(D1479,Estatus!$A$2:$I$12,9,0))</f>
        <v>1</v>
      </c>
      <c r="G1479" s="51" t="s">
        <v>7140</v>
      </c>
      <c r="H1479" s="45">
        <v>42585</v>
      </c>
      <c r="I1479" s="86">
        <f t="shared" si="460"/>
        <v>2016</v>
      </c>
      <c r="J1479" s="86">
        <f t="shared" si="461"/>
        <v>8</v>
      </c>
      <c r="K1479" s="86">
        <f t="shared" si="462"/>
        <v>3</v>
      </c>
      <c r="L1479" s="86" t="str">
        <f t="shared" si="463"/>
        <v>08</v>
      </c>
      <c r="M1479" s="86" t="str">
        <f t="shared" si="464"/>
        <v>03</v>
      </c>
      <c r="N1479" s="86" t="str">
        <f t="shared" si="465"/>
        <v>'2016-08-03'</v>
      </c>
      <c r="O1479" s="86" t="str">
        <f t="shared" si="466"/>
        <v>'2016-08-03 00:00:00'</v>
      </c>
      <c r="P1479" s="45">
        <v>46237</v>
      </c>
      <c r="Q1479" s="86">
        <f t="shared" si="467"/>
        <v>2026</v>
      </c>
      <c r="R1479" s="86">
        <f t="shared" si="468"/>
        <v>8</v>
      </c>
      <c r="S1479" s="86">
        <f t="shared" si="469"/>
        <v>3</v>
      </c>
      <c r="T1479" s="86" t="str">
        <f t="shared" si="470"/>
        <v>08</v>
      </c>
      <c r="U1479" s="86" t="str">
        <f t="shared" si="471"/>
        <v>03</v>
      </c>
      <c r="V1479" s="86" t="str">
        <f t="shared" si="472"/>
        <v>'2026-08-03'</v>
      </c>
      <c r="W1479" s="86">
        <v>30</v>
      </c>
      <c r="X1479" s="86">
        <f t="shared" si="473"/>
        <v>30</v>
      </c>
      <c r="Y1479" s="1" t="s">
        <v>7141</v>
      </c>
      <c r="Z1479" s="127">
        <f>IFERROR(IF(Y1479="","null",VLOOKUP(Y1479,Marcas!$A$2:$C$2024,2,0)),"")</f>
        <v>1316</v>
      </c>
      <c r="AA1479" s="1" t="s">
        <v>7142</v>
      </c>
      <c r="AB1479" s="1">
        <f>IFERROR(IF(AA1479="","",IF(AA1479="EMPORIO LEGAL",1,VLOOKUP(AA1479,Clientes!$A$2:$B$1190,2,0))),"")</f>
        <v>1014</v>
      </c>
      <c r="AC1479" s="1">
        <f>IFERROR(IF(Tabla1[[#This Row],[id_control]]="null","",VLOOKUP(CONCATENATE(Tabla1[[#This Row],[CLIENTE]],"-",Tabla1[[#This Row],[id_control]]),Hoja1!$C$2:$D$1994,2,0)),"")</f>
        <v>1479</v>
      </c>
      <c r="AD1479" s="1" t="s">
        <v>659</v>
      </c>
      <c r="AE1479" s="6"/>
      <c r="AF1479" s="6"/>
      <c r="AG1479" s="6"/>
      <c r="AH1479" s="6"/>
      <c r="AI1479" s="6"/>
      <c r="AJ1479" s="6"/>
      <c r="AK1479" s="6"/>
      <c r="AL1479" s="1" t="s">
        <v>661</v>
      </c>
      <c r="AM1479" s="6"/>
      <c r="AN1479" s="6"/>
      <c r="AO1479" s="6"/>
      <c r="AP1479" s="6"/>
      <c r="AQ1479" s="6"/>
      <c r="AR1479" s="6"/>
      <c r="AS1479" s="6"/>
      <c r="AT1479" s="6"/>
      <c r="AU1479" s="6"/>
      <c r="AV1479" s="2" t="s">
        <v>662</v>
      </c>
      <c r="AW1479" s="6"/>
      <c r="AX1479" s="6"/>
      <c r="AY1479" s="6"/>
      <c r="AZ1479" s="6"/>
      <c r="BA1479" s="6"/>
      <c r="BB1479" s="6"/>
      <c r="BC1479" s="6"/>
      <c r="BD1479" s="6"/>
      <c r="BE1479" s="8">
        <v>1478</v>
      </c>
      <c r="BF1479" s="6" t="str">
        <f t="shared" si="474"/>
        <v>insert into bitacoras_estatus (numero_expediente, numero_registro, representante, fecha_inicio, fecha_vencimiento, id_cliente, id_admin, id_bitacoras_estatus, id_estatus, id_clase, id_marca, created_at, updated_at) values('1780025','1703282','PATRICIO ALEJANDRO PADILLA FAVELA','2016-08-03','2026-08-03','1014','2','1','1',30,1316,'2016-08-03 00:00:00','2016-08-03 00:00:00');</v>
      </c>
      <c r="BG1479" s="6" t="str">
        <f t="shared" si="475"/>
        <v>insert into servicios_comentarios (comentario, id_admin, id_estatus, created_at, updated_at) values('CLASE 30, LLEGO EL TITULO EL 13 ENE 2017, TITULO ENTREGADO Y PAGADO EL 26 ENE 2017',1,1478,'2016-08-03 00:00:00','2016-08-03 00:00:00');</v>
      </c>
      <c r="BH1479" s="6" t="str">
        <f t="shared" si="476"/>
        <v/>
      </c>
      <c r="BI1479" s="137" t="str">
        <f t="shared" si="477"/>
        <v>update bitacoras_estatus set comprobacion_uso = 1, id_estatus=10 where id=1478;</v>
      </c>
      <c r="BJ1479" s="137" t="str">
        <f t="shared" si="478"/>
        <v>update bitacoras_estatus set numero_expediente = '1780025', numero_registro = '1703282', id_estatus = 10, fecha_inicio = '2016-08-03', fecha_vencimiento ='2026-08-03', created_at ='2016-08-03 00:00:00', updated_at ='2016-08-03 00:00:00', id_clase=30, id_marca=1316, id_cliente=1014, vigencia = 1 where id =1478;</v>
      </c>
      <c r="BK1479" s="137" t="str">
        <f t="shared" si="479"/>
        <v>update bitacoras_estatus set id_estatus = 10 where id =1478;</v>
      </c>
    </row>
    <row r="1480" spans="1:63" ht="40">
      <c r="A1480" s="1">
        <v>1780038</v>
      </c>
      <c r="B1480" s="1">
        <v>1703289</v>
      </c>
      <c r="C1480" s="1">
        <f>IF(Tabla1[[#This Row],[No. REG.]]="","",1)</f>
        <v>1</v>
      </c>
      <c r="D1480" s="3" t="s">
        <v>46</v>
      </c>
      <c r="E1480" s="3">
        <f>IF(Tabla1[[#This Row],[STATUS]]="","",VLOOKUP(D1480,Estatus!$A$2:$B$13,2,0))</f>
        <v>10</v>
      </c>
      <c r="F1480" s="3">
        <f>IF(Tabla1[[#This Row],[STATUS]]="","",VLOOKUP(D1480,Estatus!$A$2:$I$12,9,0))</f>
        <v>1</v>
      </c>
      <c r="G1480" s="51" t="s">
        <v>7143</v>
      </c>
      <c r="H1480" s="45">
        <v>42585</v>
      </c>
      <c r="I1480" s="86">
        <f t="shared" si="460"/>
        <v>2016</v>
      </c>
      <c r="J1480" s="86">
        <f t="shared" si="461"/>
        <v>8</v>
      </c>
      <c r="K1480" s="86">
        <f t="shared" si="462"/>
        <v>3</v>
      </c>
      <c r="L1480" s="86" t="str">
        <f t="shared" si="463"/>
        <v>08</v>
      </c>
      <c r="M1480" s="86" t="str">
        <f t="shared" si="464"/>
        <v>03</v>
      </c>
      <c r="N1480" s="86" t="str">
        <f t="shared" si="465"/>
        <v>'2016-08-03'</v>
      </c>
      <c r="O1480" s="86" t="str">
        <f t="shared" si="466"/>
        <v>'2016-08-03 00:00:00'</v>
      </c>
      <c r="P1480" s="45">
        <v>46237</v>
      </c>
      <c r="Q1480" s="86">
        <f t="shared" si="467"/>
        <v>2026</v>
      </c>
      <c r="R1480" s="86">
        <f t="shared" si="468"/>
        <v>8</v>
      </c>
      <c r="S1480" s="86">
        <f t="shared" si="469"/>
        <v>3</v>
      </c>
      <c r="T1480" s="86" t="str">
        <f t="shared" si="470"/>
        <v>08</v>
      </c>
      <c r="U1480" s="86" t="str">
        <f t="shared" si="471"/>
        <v>03</v>
      </c>
      <c r="V1480" s="86" t="str">
        <f t="shared" si="472"/>
        <v>'2026-08-03'</v>
      </c>
      <c r="W1480" s="86">
        <v>35</v>
      </c>
      <c r="X1480" s="86">
        <f t="shared" si="473"/>
        <v>35</v>
      </c>
      <c r="Y1480" s="1" t="s">
        <v>7144</v>
      </c>
      <c r="Z1480" s="127">
        <f>IFERROR(IF(Y1480="","null",VLOOKUP(Y1480,Marcas!$A$2:$C$2024,2,0)),"")</f>
        <v>1128</v>
      </c>
      <c r="AA1480" s="1" t="s">
        <v>7144</v>
      </c>
      <c r="AB1480" s="1">
        <f>IFERROR(IF(AA1480="","",IF(AA1480="EMPORIO LEGAL",1,VLOOKUP(AA1480,Clientes!$A$2:$B$1190,2,0))),"")</f>
        <v>800</v>
      </c>
      <c r="AC1480" s="1">
        <f>IFERROR(IF(Tabla1[[#This Row],[id_control]]="null","",VLOOKUP(CONCATENATE(Tabla1[[#This Row],[CLIENTE]],"-",Tabla1[[#This Row],[id_control]]),Hoja1!$C$2:$D$1994,2,0)),"")</f>
        <v>1480</v>
      </c>
      <c r="AD1480" s="1" t="s">
        <v>7145</v>
      </c>
      <c r="AE1480" s="6"/>
      <c r="AF1480" s="6"/>
      <c r="AG1480" s="6"/>
      <c r="AH1480" s="6"/>
      <c r="AI1480" s="6"/>
      <c r="AJ1480" s="6"/>
      <c r="AK1480" s="6"/>
      <c r="AL1480" s="1">
        <v>4157723</v>
      </c>
      <c r="AM1480" s="6"/>
      <c r="AN1480" s="6"/>
      <c r="AO1480" s="6"/>
      <c r="AP1480" s="6"/>
      <c r="AQ1480" s="2" t="s">
        <v>7146</v>
      </c>
      <c r="AR1480" s="6"/>
      <c r="AS1480" s="6"/>
      <c r="AT1480" s="6"/>
      <c r="AU1480" s="6"/>
      <c r="AV1480" s="2" t="s">
        <v>7147</v>
      </c>
      <c r="AW1480" s="6"/>
      <c r="AX1480" s="6"/>
      <c r="AY1480" s="6"/>
      <c r="AZ1480" s="6"/>
      <c r="BA1480" s="6"/>
      <c r="BB1480" s="6"/>
      <c r="BC1480" s="6"/>
      <c r="BD1480" s="6"/>
      <c r="BE1480" s="8">
        <v>1479</v>
      </c>
      <c r="BF1480" s="6" t="str">
        <f t="shared" si="474"/>
        <v>insert into bitacoras_estatus (numero_expediente, numero_registro, representante, fecha_inicio, fecha_vencimiento, id_cliente, id_admin, id_bitacoras_estatus, id_estatus, id_clase, id_marca, created_at, updated_at) values('1780038','1703289','JUAN CARLOS CARBAJAL ROMERO','2016-08-03','2026-08-03','800','2','1','1',35,1128,'2016-08-03 00:00:00','2016-08-03 00:00:00');</v>
      </c>
      <c r="BG1480" s="6" t="str">
        <f t="shared" si="475"/>
        <v>insert into servicios_comentarios (comentario, id_admin, id_estatus, created_at, updated_at) values('CLASE 35. LLEGO EL TITULO EL 13 ENE 2017, SE ENTREGO EL TITULO 27 ENERO 2017 Y PAGADO ANTERIORMENTE',1,1479,'2016-08-03 00:00:00','2016-08-03 00:00:00');</v>
      </c>
      <c r="BH1480" s="6" t="str">
        <f t="shared" si="476"/>
        <v/>
      </c>
      <c r="BI1480" s="137" t="str">
        <f t="shared" si="477"/>
        <v>update bitacoras_estatus set comprobacion_uso = 1, id_estatus=10 where id=1479;</v>
      </c>
      <c r="BJ1480" s="137" t="str">
        <f t="shared" si="478"/>
        <v>update bitacoras_estatus set numero_expediente = '1780038', numero_registro = '1703289', id_estatus = 10, fecha_inicio = '2016-08-03', fecha_vencimiento ='2026-08-03', created_at ='2016-08-03 00:00:00', updated_at ='2016-08-03 00:00:00', id_clase=35, id_marca=1128, id_cliente=800, vigencia = 1 where id =1479;</v>
      </c>
      <c r="BK1480" s="137" t="str">
        <f t="shared" si="479"/>
        <v>update bitacoras_estatus set id_estatus = 10 where id =1479;</v>
      </c>
    </row>
    <row r="1481" spans="1:63" ht="66">
      <c r="A1481" s="1">
        <v>1780052</v>
      </c>
      <c r="B1481" s="1">
        <v>1770990</v>
      </c>
      <c r="C1481" s="1">
        <f>IF(Tabla1[[#This Row],[No. REG.]]="","",1)</f>
        <v>1</v>
      </c>
      <c r="D1481" s="3" t="s">
        <v>46</v>
      </c>
      <c r="E1481" s="3">
        <f>IF(Tabla1[[#This Row],[STATUS]]="","",VLOOKUP(D1481,Estatus!$A$2:$B$13,2,0))</f>
        <v>10</v>
      </c>
      <c r="F1481" s="3">
        <f>IF(Tabla1[[#This Row],[STATUS]]="","",VLOOKUP(D1481,Estatus!$A$2:$I$12,9,0))</f>
        <v>1</v>
      </c>
      <c r="G1481" s="51" t="s">
        <v>7148</v>
      </c>
      <c r="H1481" s="45">
        <v>42585</v>
      </c>
      <c r="I1481" s="86">
        <f t="shared" si="460"/>
        <v>2016</v>
      </c>
      <c r="J1481" s="86">
        <f t="shared" si="461"/>
        <v>8</v>
      </c>
      <c r="K1481" s="86">
        <f t="shared" si="462"/>
        <v>3</v>
      </c>
      <c r="L1481" s="86" t="str">
        <f t="shared" si="463"/>
        <v>08</v>
      </c>
      <c r="M1481" s="86" t="str">
        <f t="shared" si="464"/>
        <v>03</v>
      </c>
      <c r="N1481" s="86" t="str">
        <f t="shared" si="465"/>
        <v>'2016-08-03'</v>
      </c>
      <c r="O1481" s="86" t="str">
        <f t="shared" si="466"/>
        <v>'2016-08-03 00:00:00'</v>
      </c>
      <c r="P1481" s="45">
        <v>46237</v>
      </c>
      <c r="Q1481" s="86">
        <f t="shared" si="467"/>
        <v>2026</v>
      </c>
      <c r="R1481" s="86">
        <f t="shared" si="468"/>
        <v>8</v>
      </c>
      <c r="S1481" s="86">
        <f t="shared" si="469"/>
        <v>3</v>
      </c>
      <c r="T1481" s="86" t="str">
        <f t="shared" si="470"/>
        <v>08</v>
      </c>
      <c r="U1481" s="86" t="str">
        <f t="shared" si="471"/>
        <v>03</v>
      </c>
      <c r="V1481" s="86" t="str">
        <f t="shared" si="472"/>
        <v>'2026-08-03'</v>
      </c>
      <c r="W1481" s="86">
        <v>9</v>
      </c>
      <c r="X1481" s="86">
        <f t="shared" si="473"/>
        <v>9</v>
      </c>
      <c r="Y1481" s="1" t="s">
        <v>8603</v>
      </c>
      <c r="Z1481" s="127">
        <f>IFERROR(IF(Y1481="","null",VLOOKUP(Y1481,Marcas!$A$2:$C$2024,2,0)),"")</f>
        <v>693</v>
      </c>
      <c r="AA1481" s="1" t="s">
        <v>8603</v>
      </c>
      <c r="AB1481" s="1">
        <f>IFERROR(IF(AA1481="","",IF(AA1481="EMPORIO LEGAL",1,VLOOKUP(AA1481,Clientes!$A$2:$B$1190,2,0))),"")</f>
        <v>498</v>
      </c>
      <c r="AC1481" s="1">
        <f>IFERROR(IF(Tabla1[[#This Row],[id_control]]="null","",VLOOKUP(CONCATENATE(Tabla1[[#This Row],[CLIENTE]],"-",Tabla1[[#This Row],[id_control]]),Hoja1!$C$2:$D$1994,2,0)),"")</f>
        <v>1481</v>
      </c>
      <c r="AD1481" s="1" t="s">
        <v>7149</v>
      </c>
      <c r="AE1481" s="6"/>
      <c r="AF1481" s="6"/>
      <c r="AG1481" s="6"/>
      <c r="AH1481" s="6"/>
      <c r="AI1481" s="6"/>
      <c r="AJ1481" s="6"/>
      <c r="AK1481" s="6"/>
      <c r="AL1481" s="1">
        <v>4240444</v>
      </c>
      <c r="AM1481" s="6"/>
      <c r="AN1481" s="6"/>
      <c r="AO1481" s="6"/>
      <c r="AP1481" s="6"/>
      <c r="AQ1481" s="2" t="s">
        <v>7150</v>
      </c>
      <c r="AR1481" s="6"/>
      <c r="AS1481" s="6"/>
      <c r="AT1481" s="6"/>
      <c r="AU1481" s="6"/>
      <c r="AV1481" s="2" t="s">
        <v>7151</v>
      </c>
      <c r="AW1481" s="6"/>
      <c r="AX1481" s="6"/>
      <c r="AY1481" s="6"/>
      <c r="AZ1481" s="6"/>
      <c r="BA1481" s="6"/>
      <c r="BB1481" s="6"/>
      <c r="BC1481" s="6"/>
      <c r="BD1481" s="6"/>
      <c r="BE1481" s="8">
        <v>1480</v>
      </c>
      <c r="BF1481" s="6" t="str">
        <f t="shared" si="474"/>
        <v>insert into bitacoras_estatus (numero_expediente, numero_registro, representante, fecha_inicio, fecha_vencimiento, id_cliente, id_admin, id_bitacoras_estatus, id_estatus, id_clase, id_marca, created_at, updated_at) values('1780052','1770990','JOSÉ ROBERTO SILVA ÁVILA','2016-08-03','2026-08-03','498','2','1','1',9,693,'2016-08-03 00:00:00','2016-08-03 00:00:00');</v>
      </c>
      <c r="BG1481" s="6" t="str">
        <f t="shared" si="475"/>
        <v>insert into servicios_comentarios (comentario, id_admin, id_estatus, created_at, updated_at) values('CLASE 09. EL 15 FEB 2017 LLEGO IMPEDIMENTO LEGAL. EN FECHA 12 DE ABRIL DE 2017 SE PRESENTÓ CONTESTACION A IMPEDIMENTO LEGAL. EL 11 DE AGOSTO LLEG TITULO REG DE MARCA 1770990',1,1480,'2016-08-03 00:00:00','2016-08-03 00:00:00');</v>
      </c>
      <c r="BH1481" s="6" t="str">
        <f t="shared" si="476"/>
        <v/>
      </c>
      <c r="BI1481" s="137" t="str">
        <f t="shared" si="477"/>
        <v>update bitacoras_estatus set comprobacion_uso = 1, id_estatus=10 where id=1480;</v>
      </c>
      <c r="BJ1481" s="137" t="str">
        <f t="shared" si="478"/>
        <v>update bitacoras_estatus set numero_expediente = '1780052', numero_registro = '1770990', id_estatus = 10, fecha_inicio = '2016-08-03', fecha_vencimiento ='2026-08-03', created_at ='2016-08-03 00:00:00', updated_at ='2016-08-03 00:00:00', id_clase=9, id_marca=693, id_cliente=498, vigencia = 1 where id =1480;</v>
      </c>
      <c r="BK1481" s="137" t="str">
        <f t="shared" si="479"/>
        <v>update bitacoras_estatus set id_estatus = 10 where id =1480;</v>
      </c>
    </row>
    <row r="1482" spans="1:63" ht="92">
      <c r="A1482" s="1">
        <v>1780051</v>
      </c>
      <c r="B1482" s="1">
        <v>1770989</v>
      </c>
      <c r="C1482" s="1">
        <f>IF(Tabla1[[#This Row],[No. REG.]]="","",1)</f>
        <v>1</v>
      </c>
      <c r="D1482" s="3" t="s">
        <v>46</v>
      </c>
      <c r="E1482" s="3">
        <f>IF(Tabla1[[#This Row],[STATUS]]="","",VLOOKUP(D1482,Estatus!$A$2:$B$13,2,0))</f>
        <v>10</v>
      </c>
      <c r="F1482" s="3">
        <f>IF(Tabla1[[#This Row],[STATUS]]="","",VLOOKUP(D1482,Estatus!$A$2:$I$12,9,0))</f>
        <v>1</v>
      </c>
      <c r="G1482" s="51" t="s">
        <v>8931</v>
      </c>
      <c r="H1482" s="45">
        <v>42585</v>
      </c>
      <c r="I1482" s="86">
        <f t="shared" si="460"/>
        <v>2016</v>
      </c>
      <c r="J1482" s="86">
        <f t="shared" si="461"/>
        <v>8</v>
      </c>
      <c r="K1482" s="86">
        <f t="shared" si="462"/>
        <v>3</v>
      </c>
      <c r="L1482" s="86" t="str">
        <f t="shared" si="463"/>
        <v>08</v>
      </c>
      <c r="M1482" s="86" t="str">
        <f t="shared" si="464"/>
        <v>03</v>
      </c>
      <c r="N1482" s="86" t="str">
        <f t="shared" si="465"/>
        <v>'2016-08-03'</v>
      </c>
      <c r="O1482" s="86" t="str">
        <f t="shared" si="466"/>
        <v>'2016-08-03 00:00:00'</v>
      </c>
      <c r="P1482" s="45">
        <v>46237</v>
      </c>
      <c r="Q1482" s="86">
        <f t="shared" si="467"/>
        <v>2026</v>
      </c>
      <c r="R1482" s="86">
        <f t="shared" si="468"/>
        <v>8</v>
      </c>
      <c r="S1482" s="86">
        <f t="shared" si="469"/>
        <v>3</v>
      </c>
      <c r="T1482" s="86" t="str">
        <f t="shared" si="470"/>
        <v>08</v>
      </c>
      <c r="U1482" s="86" t="str">
        <f t="shared" si="471"/>
        <v>03</v>
      </c>
      <c r="V1482" s="86" t="str">
        <f t="shared" si="472"/>
        <v>'2026-08-03'</v>
      </c>
      <c r="W1482" s="86">
        <v>9</v>
      </c>
      <c r="X1482" s="86">
        <f t="shared" si="473"/>
        <v>9</v>
      </c>
      <c r="Y1482" s="1" t="s">
        <v>7152</v>
      </c>
      <c r="Z1482" s="127">
        <f>IFERROR(IF(Y1482="","null",VLOOKUP(Y1482,Marcas!$A$2:$C$2024,2,0)),"")</f>
        <v>1012</v>
      </c>
      <c r="AA1482" s="1" t="s">
        <v>8603</v>
      </c>
      <c r="AB1482" s="1">
        <f>IFERROR(IF(AA1482="","",IF(AA1482="EMPORIO LEGAL",1,VLOOKUP(AA1482,Clientes!$A$2:$B$1190,2,0))),"")</f>
        <v>498</v>
      </c>
      <c r="AC1482" s="1">
        <f>IFERROR(IF(Tabla1[[#This Row],[id_control]]="null","",VLOOKUP(CONCATENATE(Tabla1[[#This Row],[CLIENTE]],"-",Tabla1[[#This Row],[id_control]]),Hoja1!$C$2:$D$1994,2,0)),"")</f>
        <v>1482</v>
      </c>
      <c r="AD1482" s="1" t="s">
        <v>7149</v>
      </c>
      <c r="AE1482" s="6"/>
      <c r="AF1482" s="6"/>
      <c r="AG1482" s="6"/>
      <c r="AH1482" s="6"/>
      <c r="AI1482" s="6"/>
      <c r="AJ1482" s="6"/>
      <c r="AK1482" s="6"/>
      <c r="AL1482" s="1">
        <v>4240444</v>
      </c>
      <c r="AM1482" s="6"/>
      <c r="AN1482" s="6"/>
      <c r="AO1482" s="6"/>
      <c r="AP1482" s="6"/>
      <c r="AQ1482" s="2" t="s">
        <v>7150</v>
      </c>
      <c r="AR1482" s="6"/>
      <c r="AS1482" s="6"/>
      <c r="AT1482" s="6"/>
      <c r="AU1482" s="6"/>
      <c r="AV1482" s="2" t="s">
        <v>7151</v>
      </c>
      <c r="AW1482" s="6"/>
      <c r="AX1482" s="6"/>
      <c r="AY1482" s="6"/>
      <c r="AZ1482" s="6"/>
      <c r="BA1482" s="6"/>
      <c r="BB1482" s="6"/>
      <c r="BC1482" s="6"/>
      <c r="BD1482" s="6"/>
      <c r="BE1482" s="8">
        <v>1481</v>
      </c>
      <c r="BF1482" s="6" t="str">
        <f t="shared" si="474"/>
        <v>insert into bitacoras_estatus (numero_expediente, numero_registro, representante, fecha_inicio, fecha_vencimiento, id_cliente, id_admin, id_bitacoras_estatus, id_estatus, id_clase, id_marca, created_at, updated_at) values('1780051','1770989','JOSÉ ROBERTO SILVA ÁVILA','2016-08-03','2026-08-03','498','2','1','1',9,1012,'2016-08-03 00:00:00','2016-08-03 00:00:00');</v>
      </c>
      <c r="BG1482" s="6" t="str">
        <f t="shared" si="475"/>
        <v>insert into servicios_comentarios (comentario, id_admin, id_estatus, created_at, updated_at) values('CLASE 09. EL 15 FEB LLEGO IMPEDIMENTO LEGAL. EN FECHA 12 DE ABRIL DE 2017 
SE PRESENTÓ CONTESTACIÓN A IMPEDIMENTO LEGAL EL 11 AGO 2017 LLEGO EL TITULO REGISTRO DE MARCA 1770989
SE RECIBE REGISTRO DE MARCA EN EUA EL 03 DE ENERO 2019 No. DE REGISTRO 5617085',1,1481,'2016-08-03 00:00:00','2016-08-03 00:00:00');</v>
      </c>
      <c r="BH1482" s="6" t="str">
        <f t="shared" si="476"/>
        <v/>
      </c>
      <c r="BI1482" s="137" t="str">
        <f t="shared" si="477"/>
        <v>update bitacoras_estatus set comprobacion_uso = 1, id_estatus=10 where id=1481;</v>
      </c>
      <c r="BJ1482" s="137" t="str">
        <f t="shared" si="478"/>
        <v>update bitacoras_estatus set numero_expediente = '1780051', numero_registro = '1770989', id_estatus = 10, fecha_inicio = '2016-08-03', fecha_vencimiento ='2026-08-03', created_at ='2016-08-03 00:00:00', updated_at ='2016-08-03 00:00:00', id_clase=9, id_marca=1012, id_cliente=498, vigencia = 1 where id =1481;</v>
      </c>
      <c r="BK1482" s="137" t="str">
        <f t="shared" si="479"/>
        <v>update bitacoras_estatus set id_estatus = 10 where id =1481;</v>
      </c>
    </row>
    <row r="1483" spans="1:63">
      <c r="A1483" s="1">
        <v>1780029</v>
      </c>
      <c r="B1483" s="1">
        <v>1703283</v>
      </c>
      <c r="C1483" s="1">
        <f>IF(Tabla1[[#This Row],[No. REG.]]="","",1)</f>
        <v>1</v>
      </c>
      <c r="D1483" s="3" t="s">
        <v>46</v>
      </c>
      <c r="E1483" s="3">
        <f>IF(Tabla1[[#This Row],[STATUS]]="","",VLOOKUP(D1483,Estatus!$A$2:$B$13,2,0))</f>
        <v>10</v>
      </c>
      <c r="F1483" s="3">
        <f>IF(Tabla1[[#This Row],[STATUS]]="","",VLOOKUP(D1483,Estatus!$A$2:$I$12,9,0))</f>
        <v>1</v>
      </c>
      <c r="G1483" s="51" t="s">
        <v>7153</v>
      </c>
      <c r="H1483" s="45">
        <v>42585</v>
      </c>
      <c r="I1483" s="86">
        <f t="shared" si="460"/>
        <v>2016</v>
      </c>
      <c r="J1483" s="86">
        <f t="shared" si="461"/>
        <v>8</v>
      </c>
      <c r="K1483" s="86">
        <f t="shared" si="462"/>
        <v>3</v>
      </c>
      <c r="L1483" s="86" t="str">
        <f t="shared" si="463"/>
        <v>08</v>
      </c>
      <c r="M1483" s="86" t="str">
        <f t="shared" si="464"/>
        <v>03</v>
      </c>
      <c r="N1483" s="86" t="str">
        <f t="shared" si="465"/>
        <v>'2016-08-03'</v>
      </c>
      <c r="O1483" s="86" t="str">
        <f t="shared" si="466"/>
        <v>'2016-08-03 00:00:00'</v>
      </c>
      <c r="P1483" s="45">
        <v>46237</v>
      </c>
      <c r="Q1483" s="86">
        <f t="shared" si="467"/>
        <v>2026</v>
      </c>
      <c r="R1483" s="86">
        <f t="shared" si="468"/>
        <v>8</v>
      </c>
      <c r="S1483" s="86">
        <f t="shared" si="469"/>
        <v>3</v>
      </c>
      <c r="T1483" s="86" t="str">
        <f t="shared" si="470"/>
        <v>08</v>
      </c>
      <c r="U1483" s="86" t="str">
        <f t="shared" si="471"/>
        <v>03</v>
      </c>
      <c r="V1483" s="86" t="str">
        <f t="shared" si="472"/>
        <v>'2026-08-03'</v>
      </c>
      <c r="W1483" s="86">
        <v>35</v>
      </c>
      <c r="X1483" s="86">
        <f t="shared" si="473"/>
        <v>35</v>
      </c>
      <c r="Y1483" s="1" t="s">
        <v>7154</v>
      </c>
      <c r="Z1483" s="127">
        <f>IFERROR(IF(Y1483="","null",VLOOKUP(Y1483,Marcas!$A$2:$C$2024,2,0)),"")</f>
        <v>1216</v>
      </c>
      <c r="AA1483" s="1" t="s">
        <v>7155</v>
      </c>
      <c r="AB1483" s="1">
        <f>IFERROR(IF(AA1483="","",IF(AA1483="EMPORIO LEGAL",1,VLOOKUP(AA1483,Clientes!$A$2:$B$1190,2,0))),"")</f>
        <v>861</v>
      </c>
      <c r="AC1483" s="1">
        <f>IFERROR(IF(Tabla1[[#This Row],[id_control]]="null","",VLOOKUP(CONCATENATE(Tabla1[[#This Row],[CLIENTE]],"-",Tabla1[[#This Row],[id_control]]),Hoja1!$C$2:$D$1994,2,0)),"")</f>
        <v>1483</v>
      </c>
      <c r="AD1483" s="1" t="s">
        <v>7156</v>
      </c>
      <c r="AE1483" s="6"/>
      <c r="AF1483" s="6"/>
      <c r="AG1483" s="6"/>
      <c r="AH1483" s="6"/>
      <c r="AI1483" s="6"/>
      <c r="AJ1483" s="6"/>
      <c r="AK1483" s="6"/>
      <c r="AL1483" s="1" t="s">
        <v>7157</v>
      </c>
      <c r="AM1483" s="6"/>
      <c r="AN1483" s="6"/>
      <c r="AO1483" s="6"/>
      <c r="AP1483" s="6"/>
      <c r="AQ1483" s="2">
        <v>6141157415</v>
      </c>
      <c r="AR1483" s="6"/>
      <c r="AS1483" s="6"/>
      <c r="AT1483" s="6"/>
      <c r="AU1483" s="6"/>
      <c r="AV1483" s="2" t="s">
        <v>7158</v>
      </c>
      <c r="AW1483" s="6"/>
      <c r="AX1483" s="6"/>
      <c r="AY1483" s="6"/>
      <c r="AZ1483" s="6"/>
      <c r="BA1483" s="6"/>
      <c r="BB1483" s="6"/>
      <c r="BC1483" s="6"/>
      <c r="BD1483" s="6"/>
      <c r="BE1483" s="8">
        <v>1482</v>
      </c>
      <c r="BF1483" s="6" t="str">
        <f t="shared" si="474"/>
        <v>insert into bitacoras_estatus (numero_expediente, numero_registro, representante, fecha_inicio, fecha_vencimiento, id_cliente, id_admin, id_bitacoras_estatus, id_estatus, id_clase, id_marca, created_at, updated_at) values('1780029','1703283','NUBIA LIZETTE ROMERO GUTIERREZ','2016-08-03','2026-08-03','861','2','1','1',35,1216,'2016-08-03 00:00:00','2016-08-03 00:00:00');</v>
      </c>
      <c r="BG1483" s="6" t="str">
        <f t="shared" si="475"/>
        <v>insert into servicios_comentarios (comentario, id_admin, id_estatus, created_at, updated_at) values('CLASE 35. SE RECIBIO TITULO 13 ENERO 2017',1,1482,'2016-08-03 00:00:00','2016-08-03 00:00:00');</v>
      </c>
      <c r="BH1483" s="6" t="str">
        <f t="shared" si="476"/>
        <v/>
      </c>
      <c r="BI1483" s="137" t="str">
        <f t="shared" si="477"/>
        <v>update bitacoras_estatus set comprobacion_uso = 1, id_estatus=10 where id=1482;</v>
      </c>
      <c r="BJ1483" s="137" t="str">
        <f t="shared" si="478"/>
        <v>update bitacoras_estatus set numero_expediente = '1780029', numero_registro = '1703283', id_estatus = 10, fecha_inicio = '2016-08-03', fecha_vencimiento ='2026-08-03', created_at ='2016-08-03 00:00:00', updated_at ='2016-08-03 00:00:00', id_clase=35, id_marca=1216, id_cliente=861, vigencia = 1 where id =1482;</v>
      </c>
      <c r="BK1483" s="137" t="str">
        <f t="shared" si="479"/>
        <v>update bitacoras_estatus set id_estatus = 10 where id =1482;</v>
      </c>
    </row>
    <row r="1484" spans="1:63" ht="53">
      <c r="A1484" s="1">
        <v>1780004</v>
      </c>
      <c r="B1484" s="1">
        <v>1764406</v>
      </c>
      <c r="C1484" s="1">
        <f>IF(Tabla1[[#This Row],[No. REG.]]="","",1)</f>
        <v>1</v>
      </c>
      <c r="D1484" s="3" t="s">
        <v>46</v>
      </c>
      <c r="E1484" s="3">
        <f>IF(Tabla1[[#This Row],[STATUS]]="","",VLOOKUP(D1484,Estatus!$A$2:$B$13,2,0))</f>
        <v>10</v>
      </c>
      <c r="F1484" s="3">
        <f>IF(Tabla1[[#This Row],[STATUS]]="","",VLOOKUP(D1484,Estatus!$A$2:$I$12,9,0))</f>
        <v>1</v>
      </c>
      <c r="G1484" s="51" t="s">
        <v>7159</v>
      </c>
      <c r="H1484" s="45">
        <v>42585</v>
      </c>
      <c r="I1484" s="86">
        <f t="shared" si="460"/>
        <v>2016</v>
      </c>
      <c r="J1484" s="86">
        <f t="shared" si="461"/>
        <v>8</v>
      </c>
      <c r="K1484" s="86">
        <f t="shared" si="462"/>
        <v>3</v>
      </c>
      <c r="L1484" s="86" t="str">
        <f t="shared" si="463"/>
        <v>08</v>
      </c>
      <c r="M1484" s="86" t="str">
        <f t="shared" si="464"/>
        <v>03</v>
      </c>
      <c r="N1484" s="86" t="str">
        <f t="shared" si="465"/>
        <v>'2016-08-03'</v>
      </c>
      <c r="O1484" s="86" t="str">
        <f t="shared" si="466"/>
        <v>'2016-08-03 00:00:00'</v>
      </c>
      <c r="P1484" s="45">
        <v>46237</v>
      </c>
      <c r="Q1484" s="86">
        <f t="shared" si="467"/>
        <v>2026</v>
      </c>
      <c r="R1484" s="86">
        <f t="shared" si="468"/>
        <v>8</v>
      </c>
      <c r="S1484" s="86">
        <f t="shared" si="469"/>
        <v>3</v>
      </c>
      <c r="T1484" s="86" t="str">
        <f t="shared" si="470"/>
        <v>08</v>
      </c>
      <c r="U1484" s="86" t="str">
        <f t="shared" si="471"/>
        <v>03</v>
      </c>
      <c r="V1484" s="86" t="str">
        <f t="shared" si="472"/>
        <v>'2026-08-03'</v>
      </c>
      <c r="W1484" s="86">
        <v>41</v>
      </c>
      <c r="X1484" s="86">
        <f t="shared" si="473"/>
        <v>41</v>
      </c>
      <c r="Y1484" s="1" t="s">
        <v>7160</v>
      </c>
      <c r="Z1484" s="127">
        <f>IFERROR(IF(Y1484="","null",VLOOKUP(Y1484,Marcas!$A$2:$C$2024,2,0)),"")</f>
        <v>1516</v>
      </c>
      <c r="AA1484" s="1" t="s">
        <v>7160</v>
      </c>
      <c r="AB1484" s="1">
        <f>IFERROR(IF(AA1484="","",IF(AA1484="EMPORIO LEGAL",1,VLOOKUP(AA1484,Clientes!$A$2:$B$1190,2,0))),"")</f>
        <v>1067</v>
      </c>
      <c r="AC1484" s="1">
        <f>IFERROR(IF(Tabla1[[#This Row],[id_control]]="null","",VLOOKUP(CONCATENATE(Tabla1[[#This Row],[CLIENTE]],"-",Tabla1[[#This Row],[id_control]]),Hoja1!$C$2:$D$1994,2,0)),"")</f>
        <v>1484</v>
      </c>
      <c r="AD1484" s="1" t="s">
        <v>7161</v>
      </c>
      <c r="AE1484" s="1" t="s">
        <v>7162</v>
      </c>
      <c r="AF1484" s="6"/>
      <c r="AG1484" s="6"/>
      <c r="AH1484" s="6"/>
      <c r="AI1484" s="6"/>
      <c r="AJ1484" s="6"/>
      <c r="AK1484" s="6"/>
      <c r="AL1484" s="6"/>
      <c r="AM1484" s="6"/>
      <c r="AN1484" s="6"/>
      <c r="AO1484" s="6"/>
      <c r="AP1484" s="6"/>
      <c r="AQ1484" s="6"/>
      <c r="AR1484" s="6"/>
      <c r="AS1484" s="6"/>
      <c r="AT1484" s="6"/>
      <c r="AU1484" s="6"/>
      <c r="AV1484" s="2" t="s">
        <v>7163</v>
      </c>
      <c r="AW1484" s="13" t="s">
        <v>7164</v>
      </c>
      <c r="AX1484" s="6"/>
      <c r="AY1484" s="6"/>
      <c r="AZ1484" s="6"/>
      <c r="BA1484" s="6"/>
      <c r="BB1484" s="6"/>
      <c r="BC1484" s="6"/>
      <c r="BD1484" s="6"/>
      <c r="BE1484" s="8">
        <v>1483</v>
      </c>
      <c r="BF1484" s="6" t="str">
        <f t="shared" si="474"/>
        <v>insert into bitacoras_estatus (numero_expediente, numero_registro, representante, fecha_inicio, fecha_vencimiento, id_cliente, id_admin, id_bitacoras_estatus, id_estatus, id_clase, id_marca, created_at, updated_at) values('1780004','1764406','VICTOR GERÓNIMO GONZÁLEZ RIVERÓN','2016-08-03','2026-08-03','1067','2','1','1',41,1516,'2016-08-03 00:00:00','2016-08-03 00:00:00');</v>
      </c>
      <c r="BG1484" s="6" t="str">
        <f t="shared" si="475"/>
        <v>insert into servicios_comentarios (comentario, id_admin, id_estatus, created_at, updated_at) values('CLASE 41, NOTIFICACION DE REQUISITOS 22 DIC 2016. EN FECHA 23 DE FEB. 2017 SE CONTESTARON REQUISITOS. EL 01 AGO 2017 LLEGO EL TITULO REGISTRO DE MARCA',1,1483,'2016-08-03 00:00:00','2016-08-03 00:00:00');</v>
      </c>
      <c r="BH1484" s="6" t="str">
        <f t="shared" si="476"/>
        <v/>
      </c>
      <c r="BI1484" s="137" t="str">
        <f t="shared" si="477"/>
        <v>update bitacoras_estatus set comprobacion_uso = 1, id_estatus=10 where id=1483;</v>
      </c>
      <c r="BJ1484" s="137" t="str">
        <f t="shared" si="478"/>
        <v>update bitacoras_estatus set numero_expediente = '1780004', numero_registro = '1764406', id_estatus = 10, fecha_inicio = '2016-08-03', fecha_vencimiento ='2026-08-03', created_at ='2016-08-03 00:00:00', updated_at ='2016-08-03 00:00:00', id_clase=41, id_marca=1516, id_cliente=1067, vigencia = 1 where id =1483;</v>
      </c>
      <c r="BK1484" s="137" t="str">
        <f t="shared" si="479"/>
        <v>update bitacoras_estatus set id_estatus = 10 where id =1483;</v>
      </c>
    </row>
    <row r="1485" spans="1:63" ht="53">
      <c r="A1485" s="1">
        <v>106249</v>
      </c>
      <c r="B1485" s="1">
        <v>97000</v>
      </c>
      <c r="C1485" s="1">
        <f>IF(Tabla1[[#This Row],[No. REG.]]="","",1)</f>
        <v>1</v>
      </c>
      <c r="D1485" s="3" t="s">
        <v>46</v>
      </c>
      <c r="E1485" s="3">
        <f>IF(Tabla1[[#This Row],[STATUS]]="","",VLOOKUP(D1485,Estatus!$A$2:$B$13,2,0))</f>
        <v>10</v>
      </c>
      <c r="F1485" s="3">
        <f>IF(Tabla1[[#This Row],[STATUS]]="","",VLOOKUP(D1485,Estatus!$A$2:$I$12,9,0))</f>
        <v>1</v>
      </c>
      <c r="G1485" s="51" t="s">
        <v>7165</v>
      </c>
      <c r="H1485" s="45">
        <v>42585</v>
      </c>
      <c r="I1485" s="86">
        <f t="shared" si="460"/>
        <v>2016</v>
      </c>
      <c r="J1485" s="86">
        <f t="shared" si="461"/>
        <v>8</v>
      </c>
      <c r="K1485" s="86">
        <f t="shared" si="462"/>
        <v>3</v>
      </c>
      <c r="L1485" s="86" t="str">
        <f t="shared" si="463"/>
        <v>08</v>
      </c>
      <c r="M1485" s="86" t="str">
        <f t="shared" si="464"/>
        <v>03</v>
      </c>
      <c r="N1485" s="86" t="str">
        <f t="shared" si="465"/>
        <v>'2016-08-03'</v>
      </c>
      <c r="O1485" s="86" t="str">
        <f t="shared" si="466"/>
        <v>'2016-08-03 00:00:00'</v>
      </c>
      <c r="P1485" s="45">
        <v>46237</v>
      </c>
      <c r="Q1485" s="86">
        <f t="shared" si="467"/>
        <v>2026</v>
      </c>
      <c r="R1485" s="86">
        <f t="shared" si="468"/>
        <v>8</v>
      </c>
      <c r="S1485" s="86">
        <f t="shared" si="469"/>
        <v>3</v>
      </c>
      <c r="T1485" s="86" t="str">
        <f t="shared" si="470"/>
        <v>08</v>
      </c>
      <c r="U1485" s="86" t="str">
        <f t="shared" si="471"/>
        <v>03</v>
      </c>
      <c r="V1485" s="86" t="str">
        <f t="shared" si="472"/>
        <v>'2026-08-03'</v>
      </c>
      <c r="W1485" s="86">
        <v>35</v>
      </c>
      <c r="X1485" s="86">
        <f t="shared" si="473"/>
        <v>35</v>
      </c>
      <c r="Y1485" s="1" t="s">
        <v>7166</v>
      </c>
      <c r="Z1485" s="127">
        <f>IFERROR(IF(Y1485="","null",VLOOKUP(Y1485,Marcas!$A$2:$C$2024,2,0)),"")</f>
        <v>1035</v>
      </c>
      <c r="AA1485" s="1" t="s">
        <v>7167</v>
      </c>
      <c r="AB1485" s="1">
        <f>IFERROR(IF(AA1485="","",IF(AA1485="EMPORIO LEGAL",1,VLOOKUP(AA1485,Clientes!$A$2:$B$1190,2,0))),"")</f>
        <v>153</v>
      </c>
      <c r="AC1485" s="1">
        <f>IFERROR(IF(Tabla1[[#This Row],[id_control]]="null","",VLOOKUP(CONCATENATE(Tabla1[[#This Row],[CLIENTE]],"-",Tabla1[[#This Row],[id_control]]),Hoja1!$C$2:$D$1994,2,0)),"")</f>
        <v>1485</v>
      </c>
      <c r="AD1485" s="1" t="s">
        <v>7168</v>
      </c>
      <c r="AE1485" s="1" t="s">
        <v>7169</v>
      </c>
      <c r="AF1485" s="1" t="s">
        <v>7170</v>
      </c>
      <c r="AG1485" s="6"/>
      <c r="AH1485" s="6"/>
      <c r="AI1485" s="6"/>
      <c r="AJ1485" s="6"/>
      <c r="AK1485" s="6"/>
      <c r="AL1485" s="1" t="s">
        <v>7171</v>
      </c>
      <c r="AM1485" s="6"/>
      <c r="AN1485" s="6"/>
      <c r="AO1485" s="6"/>
      <c r="AP1485" s="6"/>
      <c r="AQ1485" s="2" t="s">
        <v>7172</v>
      </c>
      <c r="AR1485" s="2" t="s">
        <v>7173</v>
      </c>
      <c r="AS1485" s="6"/>
      <c r="AT1485" s="6"/>
      <c r="AU1485" s="6"/>
      <c r="AV1485" s="2" t="s">
        <v>5115</v>
      </c>
      <c r="AW1485" s="6"/>
      <c r="AX1485" s="6"/>
      <c r="AY1485" s="6"/>
      <c r="AZ1485" s="6"/>
      <c r="BA1485" s="6"/>
      <c r="BB1485" s="6"/>
      <c r="BC1485" s="6"/>
      <c r="BD1485" s="6"/>
      <c r="BE1485" s="8">
        <v>1484</v>
      </c>
      <c r="BF1485" s="6" t="str">
        <f t="shared" si="474"/>
        <v>insert into bitacoras_estatus (numero_expediente, numero_registro, representante, fecha_inicio, fecha_vencimiento, id_cliente, id_admin, id_bitacoras_estatus, id_estatus, id_clase, id_marca, created_at, updated_at) values('106249','97000','RUBEN LUNA OGAZ','2016-08-03','2026-08-03','153','2','1','1',35,1035,'2016-08-03 00:00:00','2016-08-03 00:00:00');</v>
      </c>
      <c r="BG1485" s="6" t="str">
        <f t="shared" si="475"/>
        <v>insert into servicios_comentarios (comentario, id_admin, id_estatus, created_at, updated_at) values('CLASE 35, LLEGO TITULO DE REGISTRO AVISO COMERIAL EL 28 DIC 2016. TIT. AVISO COMERCIAL ENTREGADO el 27 ene 2017 y pagado 2 ene 2017',1,1484,'2016-08-03 00:00:00','2016-08-03 00:00:00');</v>
      </c>
      <c r="BH1485" s="6" t="str">
        <f t="shared" si="476"/>
        <v/>
      </c>
      <c r="BI1485" s="137" t="str">
        <f t="shared" si="477"/>
        <v>update bitacoras_estatus set comprobacion_uso = 1, id_estatus=10 where id=1484;</v>
      </c>
      <c r="BJ1485" s="137" t="str">
        <f t="shared" si="478"/>
        <v>update bitacoras_estatus set numero_expediente = '106249', numero_registro = '97000', id_estatus = 10, fecha_inicio = '2016-08-03', fecha_vencimiento ='2026-08-03', created_at ='2016-08-03 00:00:00', updated_at ='2016-08-03 00:00:00', id_clase=35, id_marca=1035, id_cliente=153, vigencia = 1 where id =1484;</v>
      </c>
      <c r="BK1485" s="137" t="str">
        <f t="shared" si="479"/>
        <v>update bitacoras_estatus set id_estatus = 10 where id =1484;</v>
      </c>
    </row>
    <row r="1486" spans="1:63" ht="27">
      <c r="A1486" s="1">
        <v>1780026</v>
      </c>
      <c r="B1486" s="1">
        <v>1700940</v>
      </c>
      <c r="C1486" s="1">
        <f>IF(Tabla1[[#This Row],[No. REG.]]="","",1)</f>
        <v>1</v>
      </c>
      <c r="D1486" s="3" t="s">
        <v>46</v>
      </c>
      <c r="E1486" s="3">
        <f>IF(Tabla1[[#This Row],[STATUS]]="","",VLOOKUP(D1486,Estatus!$A$2:$B$13,2,0))</f>
        <v>10</v>
      </c>
      <c r="F1486" s="3">
        <f>IF(Tabla1[[#This Row],[STATUS]]="","",VLOOKUP(D1486,Estatus!$A$2:$I$12,9,0))</f>
        <v>1</v>
      </c>
      <c r="G1486" s="51" t="s">
        <v>7174</v>
      </c>
      <c r="H1486" s="45">
        <v>42585</v>
      </c>
      <c r="I1486" s="86">
        <f t="shared" si="460"/>
        <v>2016</v>
      </c>
      <c r="J1486" s="86">
        <f t="shared" si="461"/>
        <v>8</v>
      </c>
      <c r="K1486" s="86">
        <f t="shared" si="462"/>
        <v>3</v>
      </c>
      <c r="L1486" s="86" t="str">
        <f t="shared" si="463"/>
        <v>08</v>
      </c>
      <c r="M1486" s="86" t="str">
        <f t="shared" si="464"/>
        <v>03</v>
      </c>
      <c r="N1486" s="86" t="str">
        <f t="shared" si="465"/>
        <v>'2016-08-03'</v>
      </c>
      <c r="O1486" s="86" t="str">
        <f t="shared" si="466"/>
        <v>'2016-08-03 00:00:00'</v>
      </c>
      <c r="P1486" s="45">
        <v>46237</v>
      </c>
      <c r="Q1486" s="86">
        <f t="shared" si="467"/>
        <v>2026</v>
      </c>
      <c r="R1486" s="86">
        <f t="shared" si="468"/>
        <v>8</v>
      </c>
      <c r="S1486" s="86">
        <f t="shared" si="469"/>
        <v>3</v>
      </c>
      <c r="T1486" s="86" t="str">
        <f t="shared" si="470"/>
        <v>08</v>
      </c>
      <c r="U1486" s="86" t="str">
        <f t="shared" si="471"/>
        <v>03</v>
      </c>
      <c r="V1486" s="86" t="str">
        <f t="shared" si="472"/>
        <v>'2026-08-03'</v>
      </c>
      <c r="W1486" s="86">
        <v>42</v>
      </c>
      <c r="X1486" s="86">
        <f t="shared" si="473"/>
        <v>42</v>
      </c>
      <c r="Y1486" s="1" t="s">
        <v>7175</v>
      </c>
      <c r="Z1486" s="127">
        <f>IFERROR(IF(Y1486="","null",VLOOKUP(Y1486,Marcas!$A$2:$C$2024,2,0)),"")</f>
        <v>1527</v>
      </c>
      <c r="AA1486" s="1" t="s">
        <v>1869</v>
      </c>
      <c r="AB1486" s="1">
        <f>IFERROR(IF(AA1486="","",IF(AA1486="EMPORIO LEGAL",1,VLOOKUP(AA1486,Clientes!$A$2:$B$1190,2,0))),"")</f>
        <v>772</v>
      </c>
      <c r="AC1486" s="1">
        <f>IFERROR(IF(Tabla1[[#This Row],[id_control]]="null","",VLOOKUP(CONCATENATE(Tabla1[[#This Row],[CLIENTE]],"-",Tabla1[[#This Row],[id_control]]),Hoja1!$C$2:$D$1994,2,0)),"")</f>
        <v>1486</v>
      </c>
      <c r="AD1486" s="1" t="s">
        <v>7176</v>
      </c>
      <c r="AE1486" s="6"/>
      <c r="AF1486" s="6"/>
      <c r="AG1486" s="6"/>
      <c r="AH1486" s="6"/>
      <c r="AI1486" s="6"/>
      <c r="AJ1486" s="6"/>
      <c r="AK1486" s="6"/>
      <c r="AL1486" s="6"/>
      <c r="AM1486" s="6"/>
      <c r="AN1486" s="6"/>
      <c r="AO1486" s="6"/>
      <c r="AP1486" s="6"/>
      <c r="AQ1486" s="2" t="s">
        <v>7177</v>
      </c>
      <c r="AR1486" s="6"/>
      <c r="AS1486" s="6"/>
      <c r="AT1486" s="6"/>
      <c r="AU1486" s="6"/>
      <c r="AV1486" s="2" t="s">
        <v>1873</v>
      </c>
      <c r="AW1486" s="6"/>
      <c r="AX1486" s="6"/>
      <c r="AY1486" s="6"/>
      <c r="AZ1486" s="6"/>
      <c r="BA1486" s="6"/>
      <c r="BB1486" s="6"/>
      <c r="BC1486" s="6"/>
      <c r="BD1486" s="6"/>
      <c r="BE1486" s="8">
        <v>1485</v>
      </c>
      <c r="BF1486" s="6" t="str">
        <f t="shared" si="474"/>
        <v>insert into bitacoras_estatus (numero_expediente, numero_registro, representante, fecha_inicio, fecha_vencimiento, id_cliente, id_admin, id_bitacoras_estatus, id_estatus, id_clase, id_marca, created_at, updated_at) values('1780026','1700940','LIC. JAIME MANUEL MARTÍNEZ NÚÑEZ','2016-08-03','2026-08-03','772','2','1','1',42,1527,'2016-08-03 00:00:00','2016-08-03 00:00:00');</v>
      </c>
      <c r="BG1486" s="6" t="str">
        <f t="shared" si="475"/>
        <v>insert into servicios_comentarios (comentario, id_admin, id_estatus, created_at, updated_at) values('CLASE 42, LLEGO TITULO EL 5 ENE 2017, TITULO ENTREGADO EL 6 DE ENERO 2017',1,1485,'2016-08-03 00:00:00','2016-08-03 00:00:00');</v>
      </c>
      <c r="BH1486" s="6" t="str">
        <f t="shared" si="476"/>
        <v/>
      </c>
      <c r="BI1486" s="137" t="str">
        <f t="shared" si="477"/>
        <v>update bitacoras_estatus set comprobacion_uso = 1, id_estatus=10 where id=1485;</v>
      </c>
      <c r="BJ1486" s="137" t="str">
        <f t="shared" si="478"/>
        <v>update bitacoras_estatus set numero_expediente = '1780026', numero_registro = '1700940', id_estatus = 10, fecha_inicio = '2016-08-03', fecha_vencimiento ='2026-08-03', created_at ='2016-08-03 00:00:00', updated_at ='2016-08-03 00:00:00', id_clase=42, id_marca=1527, id_cliente=772, vigencia = 1 where id =1485;</v>
      </c>
      <c r="BK1486" s="137" t="str">
        <f t="shared" si="479"/>
        <v>update bitacoras_estatus set id_estatus = 10 where id =1485;</v>
      </c>
    </row>
    <row r="1487" spans="1:63" ht="40">
      <c r="A1487" s="1">
        <v>1780054</v>
      </c>
      <c r="B1487" s="1">
        <v>1703293</v>
      </c>
      <c r="C1487" s="1">
        <f>IF(Tabla1[[#This Row],[No. REG.]]="","",1)</f>
        <v>1</v>
      </c>
      <c r="D1487" s="3" t="s">
        <v>46</v>
      </c>
      <c r="E1487" s="3">
        <f>IF(Tabla1[[#This Row],[STATUS]]="","",VLOOKUP(D1487,Estatus!$A$2:$B$13,2,0))</f>
        <v>10</v>
      </c>
      <c r="F1487" s="3">
        <f>IF(Tabla1[[#This Row],[STATUS]]="","",VLOOKUP(D1487,Estatus!$A$2:$I$12,9,0))</f>
        <v>1</v>
      </c>
      <c r="G1487" s="51" t="s">
        <v>7178</v>
      </c>
      <c r="H1487" s="45">
        <v>42585</v>
      </c>
      <c r="I1487" s="86">
        <f t="shared" si="460"/>
        <v>2016</v>
      </c>
      <c r="J1487" s="86">
        <f t="shared" si="461"/>
        <v>8</v>
      </c>
      <c r="K1487" s="86">
        <f t="shared" si="462"/>
        <v>3</v>
      </c>
      <c r="L1487" s="86" t="str">
        <f t="shared" si="463"/>
        <v>08</v>
      </c>
      <c r="M1487" s="86" t="str">
        <f t="shared" si="464"/>
        <v>03</v>
      </c>
      <c r="N1487" s="86" t="str">
        <f t="shared" si="465"/>
        <v>'2016-08-03'</v>
      </c>
      <c r="O1487" s="86" t="str">
        <f t="shared" si="466"/>
        <v>'2016-08-03 00:00:00'</v>
      </c>
      <c r="P1487" s="45">
        <v>46237</v>
      </c>
      <c r="Q1487" s="86">
        <f t="shared" si="467"/>
        <v>2026</v>
      </c>
      <c r="R1487" s="86">
        <f t="shared" si="468"/>
        <v>8</v>
      </c>
      <c r="S1487" s="86">
        <f t="shared" si="469"/>
        <v>3</v>
      </c>
      <c r="T1487" s="86" t="str">
        <f t="shared" si="470"/>
        <v>08</v>
      </c>
      <c r="U1487" s="86" t="str">
        <f t="shared" si="471"/>
        <v>03</v>
      </c>
      <c r="V1487" s="86" t="str">
        <f t="shared" si="472"/>
        <v>'2026-08-03'</v>
      </c>
      <c r="W1487" s="86">
        <v>12</v>
      </c>
      <c r="X1487" s="86">
        <f t="shared" si="473"/>
        <v>12</v>
      </c>
      <c r="Y1487" s="1" t="s">
        <v>5521</v>
      </c>
      <c r="Z1487" s="127">
        <f>IFERROR(IF(Y1487="","null",VLOOKUP(Y1487,Marcas!$A$2:$C$2024,2,0)),"")</f>
        <v>81</v>
      </c>
      <c r="AA1487" s="1" t="s">
        <v>5524</v>
      </c>
      <c r="AB1487" s="1">
        <f>IFERROR(IF(AA1487="","",IF(AA1487="EMPORIO LEGAL",1,VLOOKUP(AA1487,Clientes!$A$2:$B$1190,2,0))),"")</f>
        <v>65</v>
      </c>
      <c r="AC1487" s="1">
        <f>IFERROR(IF(Tabla1[[#This Row],[id_control]]="null","",VLOOKUP(CONCATENATE(Tabla1[[#This Row],[CLIENTE]],"-",Tabla1[[#This Row],[id_control]]),Hoja1!$C$2:$D$1994,2,0)),"")</f>
        <v>1074</v>
      </c>
      <c r="AD1487" s="1" t="s">
        <v>6460</v>
      </c>
      <c r="AE1487" s="6"/>
      <c r="AF1487" s="6"/>
      <c r="AG1487" s="6"/>
      <c r="AH1487" s="6"/>
      <c r="AI1487" s="6"/>
      <c r="AJ1487" s="6"/>
      <c r="AK1487" s="6"/>
      <c r="AL1487" s="1" t="s">
        <v>7179</v>
      </c>
      <c r="AM1487" s="6"/>
      <c r="AN1487" s="6"/>
      <c r="AO1487" s="6"/>
      <c r="AP1487" s="6"/>
      <c r="AQ1487" s="2" t="s">
        <v>7180</v>
      </c>
      <c r="AR1487" s="6"/>
      <c r="AS1487" s="6"/>
      <c r="AT1487" s="6"/>
      <c r="AU1487" s="6"/>
      <c r="AV1487" s="2" t="s">
        <v>5517</v>
      </c>
      <c r="AW1487" s="6"/>
      <c r="AX1487" s="6"/>
      <c r="AY1487" s="6"/>
      <c r="AZ1487" s="6"/>
      <c r="BA1487" s="6"/>
      <c r="BB1487" s="6"/>
      <c r="BC1487" s="6"/>
      <c r="BD1487" s="6"/>
      <c r="BE1487" s="8">
        <v>1486</v>
      </c>
      <c r="BF1487" s="6" t="str">
        <f t="shared" si="474"/>
        <v>insert into bitacoras_estatus (numero_expediente, numero_registro, representante, fecha_inicio, fecha_vencimiento, id_cliente, id_admin, id_bitacoras_estatus, id_estatus, id_clase, id_marca, created_at, updated_at) values('1780054','1703293','RICARDO GONZÁLEZ RODRÍGUEZ','2016-08-03','2026-08-03','65','2','1','1',12,81,'2016-08-03 00:00:00','2016-08-03 00:00:00');</v>
      </c>
      <c r="BG1487" s="6" t="str">
        <f t="shared" si="475"/>
        <v>insert into servicios_comentarios (comentario, id_admin, id_estatus, created_at, updated_at) values('CLASE 12. LLEGO EL TITULO EL 16 ENERO 2017, TITULO ENTREGADO EL 25 ENE 2017 Y PAGADO.',1,1486,'2016-08-03 00:00:00','2016-08-03 00:00:00');</v>
      </c>
      <c r="BH1487" s="6" t="str">
        <f t="shared" si="476"/>
        <v/>
      </c>
      <c r="BI1487" s="137" t="str">
        <f t="shared" si="477"/>
        <v>update bitacoras_estatus set comprobacion_uso = 1, id_estatus=10 where id=1486;</v>
      </c>
      <c r="BJ1487" s="137" t="str">
        <f t="shared" si="478"/>
        <v>update bitacoras_estatus set numero_expediente = '1780054', numero_registro = '1703293', id_estatus = 10, fecha_inicio = '2016-08-03', fecha_vencimiento ='2026-08-03', created_at ='2016-08-03 00:00:00', updated_at ='2016-08-03 00:00:00', id_clase=12, id_marca=81, id_cliente=65, vigencia = 1 where id =1486;</v>
      </c>
      <c r="BK1487" s="137" t="str">
        <f t="shared" si="479"/>
        <v>update bitacoras_estatus set id_estatus = 10 where id =1486;</v>
      </c>
    </row>
    <row r="1488" spans="1:63" ht="40">
      <c r="A1488" s="1">
        <v>1780056</v>
      </c>
      <c r="B1488" s="1">
        <v>1703294</v>
      </c>
      <c r="C1488" s="1">
        <f>IF(Tabla1[[#This Row],[No. REG.]]="","",1)</f>
        <v>1</v>
      </c>
      <c r="D1488" s="3" t="s">
        <v>46</v>
      </c>
      <c r="E1488" s="3">
        <f>IF(Tabla1[[#This Row],[STATUS]]="","",VLOOKUP(D1488,Estatus!$A$2:$B$13,2,0))</f>
        <v>10</v>
      </c>
      <c r="F1488" s="3">
        <f>IF(Tabla1[[#This Row],[STATUS]]="","",VLOOKUP(D1488,Estatus!$A$2:$I$12,9,0))</f>
        <v>1</v>
      </c>
      <c r="G1488" s="51" t="s">
        <v>7181</v>
      </c>
      <c r="H1488" s="45">
        <v>42585</v>
      </c>
      <c r="I1488" s="86">
        <f t="shared" si="460"/>
        <v>2016</v>
      </c>
      <c r="J1488" s="86">
        <f t="shared" si="461"/>
        <v>8</v>
      </c>
      <c r="K1488" s="86">
        <f t="shared" si="462"/>
        <v>3</v>
      </c>
      <c r="L1488" s="86" t="str">
        <f t="shared" si="463"/>
        <v>08</v>
      </c>
      <c r="M1488" s="86" t="str">
        <f t="shared" si="464"/>
        <v>03</v>
      </c>
      <c r="N1488" s="86" t="str">
        <f t="shared" si="465"/>
        <v>'2016-08-03'</v>
      </c>
      <c r="O1488" s="86" t="str">
        <f t="shared" si="466"/>
        <v>'2016-08-03 00:00:00'</v>
      </c>
      <c r="P1488" s="45">
        <v>46237</v>
      </c>
      <c r="Q1488" s="86">
        <f t="shared" si="467"/>
        <v>2026</v>
      </c>
      <c r="R1488" s="86">
        <f t="shared" si="468"/>
        <v>8</v>
      </c>
      <c r="S1488" s="86">
        <f t="shared" si="469"/>
        <v>3</v>
      </c>
      <c r="T1488" s="86" t="str">
        <f t="shared" si="470"/>
        <v>08</v>
      </c>
      <c r="U1488" s="86" t="str">
        <f t="shared" si="471"/>
        <v>03</v>
      </c>
      <c r="V1488" s="86" t="str">
        <f t="shared" si="472"/>
        <v>'2026-08-03'</v>
      </c>
      <c r="W1488" s="86">
        <v>35</v>
      </c>
      <c r="X1488" s="86">
        <f t="shared" si="473"/>
        <v>35</v>
      </c>
      <c r="Y1488" s="1" t="s">
        <v>7182</v>
      </c>
      <c r="Z1488" s="127">
        <f>IFERROR(IF(Y1488="","null",VLOOKUP(Y1488,Marcas!$A$2:$C$2024,2,0)),"")</f>
        <v>83</v>
      </c>
      <c r="AA1488" s="1" t="s">
        <v>5524</v>
      </c>
      <c r="AB1488" s="1">
        <f>IFERROR(IF(AA1488="","",IF(AA1488="EMPORIO LEGAL",1,VLOOKUP(AA1488,Clientes!$A$2:$B$1190,2,0))),"")</f>
        <v>65</v>
      </c>
      <c r="AC1488" s="1">
        <f>IFERROR(IF(Tabla1[[#This Row],[id_control]]="null","",VLOOKUP(CONCATENATE(Tabla1[[#This Row],[CLIENTE]],"-",Tabla1[[#This Row],[id_control]]),Hoja1!$C$2:$D$1994,2,0)),"")</f>
        <v>1488</v>
      </c>
      <c r="AD1488" s="1" t="s">
        <v>6460</v>
      </c>
      <c r="AE1488" s="6"/>
      <c r="AF1488" s="6"/>
      <c r="AG1488" s="6"/>
      <c r="AH1488" s="6"/>
      <c r="AI1488" s="6"/>
      <c r="AJ1488" s="6"/>
      <c r="AK1488" s="6"/>
      <c r="AL1488" s="1" t="s">
        <v>7179</v>
      </c>
      <c r="AM1488" s="6"/>
      <c r="AN1488" s="6"/>
      <c r="AO1488" s="6"/>
      <c r="AP1488" s="6"/>
      <c r="AQ1488" s="2" t="s">
        <v>7180</v>
      </c>
      <c r="AR1488" s="6"/>
      <c r="AS1488" s="6"/>
      <c r="AT1488" s="6"/>
      <c r="AU1488" s="6"/>
      <c r="AV1488" s="2" t="s">
        <v>5517</v>
      </c>
      <c r="AW1488" s="6"/>
      <c r="AX1488" s="6"/>
      <c r="AY1488" s="6"/>
      <c r="AZ1488" s="6"/>
      <c r="BA1488" s="6"/>
      <c r="BB1488" s="6"/>
      <c r="BC1488" s="6"/>
      <c r="BD1488" s="6"/>
      <c r="BE1488" s="8">
        <v>1487</v>
      </c>
      <c r="BF1488" s="6" t="str">
        <f t="shared" si="474"/>
        <v>insert into bitacoras_estatus (numero_expediente, numero_registro, representante, fecha_inicio, fecha_vencimiento, id_cliente, id_admin, id_bitacoras_estatus, id_estatus, id_clase, id_marca, created_at, updated_at) values('1780056','1703294','RICARDO GONZÁLEZ RODRÍGUEZ','2016-08-03','2026-08-03','65','2','1','1',35,83,'2016-08-03 00:00:00','2016-08-03 00:00:00');</v>
      </c>
      <c r="BG1488" s="6" t="str">
        <f t="shared" si="475"/>
        <v>insert into servicios_comentarios (comentario, id_admin, id_estatus, created_at, updated_at) values('CLASE 35, LLEGO EL TITULO EL 16 ENERO 2017. TITULO ENTREGADO 25 ENERO 2017 Y PAGADO',1,1487,'2016-08-03 00:00:00','2016-08-03 00:00:00');</v>
      </c>
      <c r="BH1488" s="6" t="str">
        <f t="shared" si="476"/>
        <v/>
      </c>
      <c r="BI1488" s="137" t="str">
        <f t="shared" si="477"/>
        <v>update bitacoras_estatus set comprobacion_uso = 1, id_estatus=10 where id=1487;</v>
      </c>
      <c r="BJ1488" s="137" t="str">
        <f t="shared" si="478"/>
        <v>update bitacoras_estatus set numero_expediente = '1780056', numero_registro = '1703294', id_estatus = 10, fecha_inicio = '2016-08-03', fecha_vencimiento ='2026-08-03', created_at ='2016-08-03 00:00:00', updated_at ='2016-08-03 00:00:00', id_clase=35, id_marca=83, id_cliente=65, vigencia = 1 where id =1487;</v>
      </c>
      <c r="BK1488" s="137" t="str">
        <f t="shared" si="479"/>
        <v>update bitacoras_estatus set id_estatus = 10 where id =1487;</v>
      </c>
    </row>
    <row r="1489" spans="1:63" ht="40">
      <c r="A1489" s="1">
        <v>1780020</v>
      </c>
      <c r="B1489" s="1">
        <v>1702856</v>
      </c>
      <c r="C1489" s="1">
        <f>IF(Tabla1[[#This Row],[No. REG.]]="","",1)</f>
        <v>1</v>
      </c>
      <c r="D1489" s="3" t="s">
        <v>46</v>
      </c>
      <c r="E1489" s="3">
        <f>IF(Tabla1[[#This Row],[STATUS]]="","",VLOOKUP(D1489,Estatus!$A$2:$B$13,2,0))</f>
        <v>10</v>
      </c>
      <c r="F1489" s="3">
        <f>IF(Tabla1[[#This Row],[STATUS]]="","",VLOOKUP(D1489,Estatus!$A$2:$I$12,9,0))</f>
        <v>1</v>
      </c>
      <c r="G1489" s="51" t="s">
        <v>7183</v>
      </c>
      <c r="H1489" s="45">
        <v>42585</v>
      </c>
      <c r="I1489" s="86">
        <f t="shared" si="460"/>
        <v>2016</v>
      </c>
      <c r="J1489" s="86">
        <f t="shared" si="461"/>
        <v>8</v>
      </c>
      <c r="K1489" s="86">
        <f t="shared" si="462"/>
        <v>3</v>
      </c>
      <c r="L1489" s="86" t="str">
        <f t="shared" si="463"/>
        <v>08</v>
      </c>
      <c r="M1489" s="86" t="str">
        <f t="shared" si="464"/>
        <v>03</v>
      </c>
      <c r="N1489" s="86" t="str">
        <f t="shared" si="465"/>
        <v>'2016-08-03'</v>
      </c>
      <c r="O1489" s="86" t="str">
        <f t="shared" si="466"/>
        <v>'2016-08-03 00:00:00'</v>
      </c>
      <c r="P1489" s="45">
        <v>46237</v>
      </c>
      <c r="Q1489" s="86">
        <f t="shared" si="467"/>
        <v>2026</v>
      </c>
      <c r="R1489" s="86">
        <f t="shared" si="468"/>
        <v>8</v>
      </c>
      <c r="S1489" s="86">
        <f t="shared" si="469"/>
        <v>3</v>
      </c>
      <c r="T1489" s="86" t="str">
        <f t="shared" si="470"/>
        <v>08</v>
      </c>
      <c r="U1489" s="86" t="str">
        <f t="shared" si="471"/>
        <v>03</v>
      </c>
      <c r="V1489" s="86" t="str">
        <f t="shared" si="472"/>
        <v>'2026-08-03'</v>
      </c>
      <c r="W1489" s="86">
        <v>37</v>
      </c>
      <c r="X1489" s="86">
        <f t="shared" si="473"/>
        <v>37</v>
      </c>
      <c r="Y1489" s="1" t="s">
        <v>7184</v>
      </c>
      <c r="Z1489" s="127">
        <f>IFERROR(IF(Y1489="","null",VLOOKUP(Y1489,Marcas!$A$2:$C$2024,2,0)),"")</f>
        <v>128</v>
      </c>
      <c r="AA1489" s="1" t="s">
        <v>7185</v>
      </c>
      <c r="AB1489" s="1">
        <f>IFERROR(IF(AA1489="","",IF(AA1489="EMPORIO LEGAL",1,VLOOKUP(AA1489,Clientes!$A$2:$B$1190,2,0))),"")</f>
        <v>93</v>
      </c>
      <c r="AC1489" s="1">
        <f>IFERROR(IF(Tabla1[[#This Row],[id_control]]="null","",VLOOKUP(CONCATENATE(Tabla1[[#This Row],[CLIENTE]],"-",Tabla1[[#This Row],[id_control]]),Hoja1!$C$2:$D$1994,2,0)),"")</f>
        <v>1489</v>
      </c>
      <c r="AD1489" s="1" t="s">
        <v>7186</v>
      </c>
      <c r="AE1489" s="1" t="s">
        <v>7187</v>
      </c>
      <c r="AF1489" s="6"/>
      <c r="AG1489" s="6"/>
      <c r="AH1489" s="6"/>
      <c r="AI1489" s="6"/>
      <c r="AJ1489" s="6"/>
      <c r="AK1489" s="6"/>
      <c r="AL1489" s="1" t="s">
        <v>7188</v>
      </c>
      <c r="AM1489" s="6"/>
      <c r="AN1489" s="6"/>
      <c r="AO1489" s="6"/>
      <c r="AP1489" s="6"/>
      <c r="AQ1489" s="2" t="s">
        <v>7189</v>
      </c>
      <c r="AR1489" s="2" t="s">
        <v>7190</v>
      </c>
      <c r="AS1489" s="6"/>
      <c r="AT1489" s="6"/>
      <c r="AU1489" s="6"/>
      <c r="AV1489" s="6"/>
      <c r="AW1489" s="6"/>
      <c r="AX1489" s="6"/>
      <c r="AY1489" s="6"/>
      <c r="AZ1489" s="6"/>
      <c r="BA1489" s="6"/>
      <c r="BB1489" s="6"/>
      <c r="BC1489" s="6"/>
      <c r="BD1489" s="6"/>
      <c r="BE1489" s="8">
        <v>1488</v>
      </c>
      <c r="BF1489" s="6" t="str">
        <f t="shared" si="474"/>
        <v>insert into bitacoras_estatus (numero_expediente, numero_registro, representante, fecha_inicio, fecha_vencimiento, id_cliente, id_admin, id_bitacoras_estatus, id_estatus, id_clase, id_marca, created_at, updated_at) values('1780020','1702856','LUISA YADIRA NEVAREZ TORRES','2016-08-03','2026-08-03','93','2','1','1',37,128,'2016-08-03 00:00:00','2016-08-03 00:00:00');</v>
      </c>
      <c r="BG1489" s="6" t="str">
        <f t="shared" si="475"/>
        <v>insert into servicios_comentarios (comentario, id_admin, id_estatus, created_at, updated_at) values('CLASE 37. LLEGO EL TITULO EL 16 ENERO 2017, TITULO PAGADO 01 FEB 2017 Y ENTREGADO EL 8 FEB 2016',1,1488,'2016-08-03 00:00:00','2016-08-03 00:00:00');</v>
      </c>
      <c r="BH1489" s="6" t="str">
        <f t="shared" si="476"/>
        <v/>
      </c>
      <c r="BI1489" s="137" t="str">
        <f t="shared" si="477"/>
        <v>update bitacoras_estatus set comprobacion_uso = 1, id_estatus=10 where id=1488;</v>
      </c>
      <c r="BJ1489" s="137" t="str">
        <f t="shared" si="478"/>
        <v>update bitacoras_estatus set numero_expediente = '1780020', numero_registro = '1702856', id_estatus = 10, fecha_inicio = '2016-08-03', fecha_vencimiento ='2026-08-03', created_at ='2016-08-03 00:00:00', updated_at ='2016-08-03 00:00:00', id_clase=37, id_marca=128, id_cliente=93, vigencia = 1 where id =1488;</v>
      </c>
      <c r="BK1489" s="137" t="str">
        <f t="shared" si="479"/>
        <v>update bitacoras_estatus set id_estatus = 10 where id =1488;</v>
      </c>
    </row>
    <row r="1490" spans="1:63" ht="27">
      <c r="A1490" s="1">
        <v>106253</v>
      </c>
      <c r="B1490" s="1">
        <v>97388</v>
      </c>
      <c r="C1490" s="1">
        <f>IF(Tabla1[[#This Row],[No. REG.]]="","",1)</f>
        <v>1</v>
      </c>
      <c r="D1490" s="3" t="s">
        <v>46</v>
      </c>
      <c r="E1490" s="3">
        <f>IF(Tabla1[[#This Row],[STATUS]]="","",VLOOKUP(D1490,Estatus!$A$2:$B$13,2,0))</f>
        <v>10</v>
      </c>
      <c r="F1490" s="3">
        <f>IF(Tabla1[[#This Row],[STATUS]]="","",VLOOKUP(D1490,Estatus!$A$2:$I$12,9,0))</f>
        <v>1</v>
      </c>
      <c r="G1490" s="51" t="s">
        <v>7191</v>
      </c>
      <c r="H1490" s="45">
        <v>42585</v>
      </c>
      <c r="I1490" s="86">
        <f t="shared" si="460"/>
        <v>2016</v>
      </c>
      <c r="J1490" s="86">
        <f t="shared" si="461"/>
        <v>8</v>
      </c>
      <c r="K1490" s="86">
        <f t="shared" si="462"/>
        <v>3</v>
      </c>
      <c r="L1490" s="86" t="str">
        <f t="shared" si="463"/>
        <v>08</v>
      </c>
      <c r="M1490" s="86" t="str">
        <f t="shared" si="464"/>
        <v>03</v>
      </c>
      <c r="N1490" s="86" t="str">
        <f t="shared" si="465"/>
        <v>'2016-08-03'</v>
      </c>
      <c r="O1490" s="86" t="str">
        <f t="shared" si="466"/>
        <v>'2016-08-03 00:00:00'</v>
      </c>
      <c r="P1490" s="45">
        <v>46237</v>
      </c>
      <c r="Q1490" s="86">
        <f t="shared" si="467"/>
        <v>2026</v>
      </c>
      <c r="R1490" s="86">
        <f t="shared" si="468"/>
        <v>8</v>
      </c>
      <c r="S1490" s="86">
        <f t="shared" si="469"/>
        <v>3</v>
      </c>
      <c r="T1490" s="86" t="str">
        <f t="shared" si="470"/>
        <v>08</v>
      </c>
      <c r="U1490" s="86" t="str">
        <f t="shared" si="471"/>
        <v>03</v>
      </c>
      <c r="V1490" s="86" t="str">
        <f t="shared" si="472"/>
        <v>'2026-08-03'</v>
      </c>
      <c r="W1490" s="86">
        <v>45</v>
      </c>
      <c r="X1490" s="86">
        <f t="shared" si="473"/>
        <v>45</v>
      </c>
      <c r="Y1490" s="51" t="s">
        <v>7192</v>
      </c>
      <c r="Z1490" s="131">
        <f>IFERROR(IF(Y1490="","null",VLOOKUP(Y1490,Marcas!$A$2:$C$2024,2,0)),"")</f>
        <v>655</v>
      </c>
      <c r="AA1490" s="51" t="s">
        <v>4084</v>
      </c>
      <c r="AB1490" s="1">
        <f>IFERROR(IF(AA1490="","",IF(AA1490="EMPORIO LEGAL",1,VLOOKUP(AA1490,Clientes!$A$2:$B$1190,2,0))),"")</f>
        <v>1</v>
      </c>
      <c r="AC1490" s="1">
        <f>IFERROR(IF(Tabla1[[#This Row],[id_control]]="null","",VLOOKUP(CONCATENATE(Tabla1[[#This Row],[CLIENTE]],"-",Tabla1[[#This Row],[id_control]]),Hoja1!$C$2:$D$1994,2,0)),"")</f>
        <v>1490</v>
      </c>
      <c r="AD1490" s="1" t="s">
        <v>4085</v>
      </c>
      <c r="AE1490" s="6"/>
      <c r="AF1490" s="6"/>
      <c r="AG1490" s="6"/>
      <c r="AH1490" s="6"/>
      <c r="AI1490" s="6"/>
      <c r="AJ1490" s="6"/>
      <c r="AK1490" s="6"/>
      <c r="AL1490" s="6"/>
      <c r="AM1490" s="6"/>
      <c r="AN1490" s="6"/>
      <c r="AO1490" s="6"/>
      <c r="AP1490" s="6"/>
      <c r="AQ1490" s="6"/>
      <c r="AR1490" s="6"/>
      <c r="AS1490" s="6"/>
      <c r="AT1490" s="6"/>
      <c r="AU1490" s="6"/>
      <c r="AV1490" s="6"/>
      <c r="AW1490" s="6"/>
      <c r="AX1490" s="6"/>
      <c r="AY1490" s="6"/>
      <c r="AZ1490" s="6"/>
      <c r="BA1490" s="6"/>
      <c r="BB1490" s="6"/>
      <c r="BC1490" s="6"/>
      <c r="BD1490" s="6"/>
      <c r="BE1490" s="8">
        <v>1489</v>
      </c>
      <c r="BF1490" s="6" t="str">
        <f t="shared" si="474"/>
        <v>insert into bitacoras_estatus (numero_expediente, numero_registro, representante, fecha_inicio, fecha_vencimiento, id_cliente, id_admin, id_bitacoras_estatus, id_estatus, id_clase, id_marca, created_at, updated_at) values('106253','97388','ALLAN JOSE PARRA VARGAS','2016-08-03','2026-08-03','1','2','1','1',45,655,'2016-08-03 00:00:00','2016-08-03 00:00:00');</v>
      </c>
      <c r="BG1490" s="6" t="str">
        <f t="shared" si="475"/>
        <v>insert into servicios_comentarios (comentario, id_admin, id_estatus, created_at, updated_at) values('CLASE 45. LLEGO EL TITULO EL 16 ENERO 2017',1,1489,'2016-08-03 00:00:00','2016-08-03 00:00:00');</v>
      </c>
      <c r="BH1490" s="6" t="str">
        <f t="shared" si="476"/>
        <v/>
      </c>
      <c r="BI1490" s="137" t="str">
        <f t="shared" si="477"/>
        <v>update bitacoras_estatus set comprobacion_uso = 1, id_estatus=10 where id=1489;</v>
      </c>
      <c r="BJ1490" s="137" t="str">
        <f t="shared" si="478"/>
        <v>update bitacoras_estatus set numero_expediente = '106253', numero_registro = '97388', id_estatus = 10, fecha_inicio = '2016-08-03', fecha_vencimiento ='2026-08-03', created_at ='2016-08-03 00:00:00', updated_at ='2016-08-03 00:00:00', id_clase=45, id_marca=655, id_cliente=1, vigencia = 1 where id =1489;</v>
      </c>
      <c r="BK1490" s="137" t="str">
        <f t="shared" si="479"/>
        <v>update bitacoras_estatus set id_estatus = 10 where id =1489;</v>
      </c>
    </row>
    <row r="1491" spans="1:63" ht="27">
      <c r="A1491" s="1">
        <v>1780057</v>
      </c>
      <c r="B1491" s="1">
        <v>1703295</v>
      </c>
      <c r="C1491" s="1">
        <f>IF(Tabla1[[#This Row],[No. REG.]]="","",1)</f>
        <v>1</v>
      </c>
      <c r="D1491" s="3" t="s">
        <v>46</v>
      </c>
      <c r="E1491" s="3">
        <f>IF(Tabla1[[#This Row],[STATUS]]="","",VLOOKUP(D1491,Estatus!$A$2:$B$13,2,0))</f>
        <v>10</v>
      </c>
      <c r="F1491" s="3">
        <f>IF(Tabla1[[#This Row],[STATUS]]="","",VLOOKUP(D1491,Estatus!$A$2:$I$12,9,0))</f>
        <v>1</v>
      </c>
      <c r="G1491" s="51" t="s">
        <v>7193</v>
      </c>
      <c r="H1491" s="45">
        <v>42585</v>
      </c>
      <c r="I1491" s="86">
        <f t="shared" si="460"/>
        <v>2016</v>
      </c>
      <c r="J1491" s="86">
        <f t="shared" si="461"/>
        <v>8</v>
      </c>
      <c r="K1491" s="86">
        <f t="shared" si="462"/>
        <v>3</v>
      </c>
      <c r="L1491" s="86" t="str">
        <f t="shared" si="463"/>
        <v>08</v>
      </c>
      <c r="M1491" s="86" t="str">
        <f t="shared" si="464"/>
        <v>03</v>
      </c>
      <c r="N1491" s="86" t="str">
        <f t="shared" si="465"/>
        <v>'2016-08-03'</v>
      </c>
      <c r="O1491" s="86" t="str">
        <f t="shared" si="466"/>
        <v>'2016-08-03 00:00:00'</v>
      </c>
      <c r="P1491" s="45">
        <v>46237</v>
      </c>
      <c r="Q1491" s="86">
        <f t="shared" si="467"/>
        <v>2026</v>
      </c>
      <c r="R1491" s="86">
        <f t="shared" si="468"/>
        <v>8</v>
      </c>
      <c r="S1491" s="86">
        <f t="shared" si="469"/>
        <v>3</v>
      </c>
      <c r="T1491" s="86" t="str">
        <f t="shared" si="470"/>
        <v>08</v>
      </c>
      <c r="U1491" s="86" t="str">
        <f t="shared" si="471"/>
        <v>03</v>
      </c>
      <c r="V1491" s="86" t="str">
        <f t="shared" si="472"/>
        <v>'2026-08-03'</v>
      </c>
      <c r="W1491" s="86">
        <v>6</v>
      </c>
      <c r="X1491" s="86">
        <f t="shared" si="473"/>
        <v>6</v>
      </c>
      <c r="Y1491" s="1" t="s">
        <v>3045</v>
      </c>
      <c r="Z1491" s="127">
        <f>IFERROR(IF(Y1491="","null",VLOOKUP(Y1491,Marcas!$A$2:$C$2024,2,0)),"")</f>
        <v>786</v>
      </c>
      <c r="AA1491" s="1" t="s">
        <v>3045</v>
      </c>
      <c r="AB1491" s="1">
        <f>IFERROR(IF(AA1491="","",IF(AA1491="EMPORIO LEGAL",1,VLOOKUP(AA1491,Clientes!$A$2:$B$1190,2,0))),"")</f>
        <v>554</v>
      </c>
      <c r="AC1491" s="1">
        <f>IFERROR(IF(Tabla1[[#This Row],[id_control]]="null","",VLOOKUP(CONCATENATE(Tabla1[[#This Row],[CLIENTE]],"-",Tabla1[[#This Row],[id_control]]),Hoja1!$C$2:$D$1994,2,0)),"")</f>
        <v>580</v>
      </c>
      <c r="AD1491" s="1" t="s">
        <v>3046</v>
      </c>
      <c r="AE1491" s="40" t="s">
        <v>7194</v>
      </c>
      <c r="AF1491" s="6"/>
      <c r="AG1491" s="6"/>
      <c r="AH1491" s="6"/>
      <c r="AI1491" s="6"/>
      <c r="AJ1491" s="6"/>
      <c r="AK1491" s="6"/>
      <c r="AL1491" s="40" t="s">
        <v>7195</v>
      </c>
      <c r="AM1491" s="6"/>
      <c r="AN1491" s="6"/>
      <c r="AO1491" s="6"/>
      <c r="AP1491" s="6"/>
      <c r="AQ1491" s="1" t="s">
        <v>7196</v>
      </c>
      <c r="AR1491" s="6"/>
      <c r="AS1491" s="6"/>
      <c r="AT1491" s="6"/>
      <c r="AU1491" s="6"/>
      <c r="AV1491" s="6" t="s">
        <v>3051</v>
      </c>
      <c r="AW1491" s="6"/>
      <c r="AX1491" s="6"/>
      <c r="AY1491" s="6"/>
      <c r="AZ1491" s="6"/>
      <c r="BA1491" s="6"/>
      <c r="BB1491" s="6"/>
      <c r="BC1491" s="6"/>
      <c r="BD1491" s="6"/>
      <c r="BE1491" s="8">
        <v>1490</v>
      </c>
      <c r="BF1491" s="6" t="str">
        <f t="shared" si="474"/>
        <v>insert into bitacoras_estatus (numero_expediente, numero_registro, representante, fecha_inicio, fecha_vencimiento, id_cliente, id_admin, id_bitacoras_estatus, id_estatus, id_clase, id_marca, created_at, updated_at) values('1780057','1703295','MARIA WALL KLASSEN','2016-08-03','2026-08-03','554','2','1','1',6,786,'2016-08-03 00:00:00','2016-08-03 00:00:00');</v>
      </c>
      <c r="BG1491" s="6" t="str">
        <f t="shared" si="475"/>
        <v>insert into servicios_comentarios (comentario, id_admin, id_estatus, created_at, updated_at) values('CLASE 06. LLEGO EL TITULO EL 17 DE ENERO 2017, TITULO ENTREGADO EL 17 ENE 2017',1,1490,'2016-08-03 00:00:00','2016-08-03 00:00:00');</v>
      </c>
      <c r="BH1491" s="6" t="str">
        <f t="shared" si="476"/>
        <v/>
      </c>
      <c r="BI1491" s="137" t="str">
        <f t="shared" si="477"/>
        <v>update bitacoras_estatus set comprobacion_uso = 1, id_estatus=10 where id=1490;</v>
      </c>
      <c r="BJ1491" s="137" t="str">
        <f t="shared" si="478"/>
        <v>update bitacoras_estatus set numero_expediente = '1780057', numero_registro = '1703295', id_estatus = 10, fecha_inicio = '2016-08-03', fecha_vencimiento ='2026-08-03', created_at ='2016-08-03 00:00:00', updated_at ='2016-08-03 00:00:00', id_clase=6, id_marca=786, id_cliente=554, vigencia = 1 where id =1490;</v>
      </c>
      <c r="BK1491" s="137" t="str">
        <f t="shared" si="479"/>
        <v>update bitacoras_estatus set id_estatus = 10 where id =1490;</v>
      </c>
    </row>
    <row r="1492" spans="1:63" ht="53">
      <c r="A1492" s="1">
        <v>106255</v>
      </c>
      <c r="B1492" s="1">
        <v>97004</v>
      </c>
      <c r="C1492" s="1">
        <f>IF(Tabla1[[#This Row],[No. REG.]]="","",1)</f>
        <v>1</v>
      </c>
      <c r="D1492" s="3" t="s">
        <v>46</v>
      </c>
      <c r="E1492" s="3">
        <f>IF(Tabla1[[#This Row],[STATUS]]="","",VLOOKUP(D1492,Estatus!$A$2:$B$13,2,0))</f>
        <v>10</v>
      </c>
      <c r="F1492" s="3">
        <f>IF(Tabla1[[#This Row],[STATUS]]="","",VLOOKUP(D1492,Estatus!$A$2:$I$12,9,0))</f>
        <v>1</v>
      </c>
      <c r="G1492" s="51" t="s">
        <v>7197</v>
      </c>
      <c r="H1492" s="45">
        <v>42585</v>
      </c>
      <c r="I1492" s="86">
        <f t="shared" si="460"/>
        <v>2016</v>
      </c>
      <c r="J1492" s="86">
        <f t="shared" si="461"/>
        <v>8</v>
      </c>
      <c r="K1492" s="86">
        <f t="shared" si="462"/>
        <v>3</v>
      </c>
      <c r="L1492" s="86" t="str">
        <f t="shared" si="463"/>
        <v>08</v>
      </c>
      <c r="M1492" s="86" t="str">
        <f t="shared" si="464"/>
        <v>03</v>
      </c>
      <c r="N1492" s="86" t="str">
        <f t="shared" si="465"/>
        <v>'2016-08-03'</v>
      </c>
      <c r="O1492" s="86" t="str">
        <f t="shared" si="466"/>
        <v>'2016-08-03 00:00:00'</v>
      </c>
      <c r="P1492" s="45">
        <v>46237</v>
      </c>
      <c r="Q1492" s="86">
        <f t="shared" si="467"/>
        <v>2026</v>
      </c>
      <c r="R1492" s="86">
        <f t="shared" si="468"/>
        <v>8</v>
      </c>
      <c r="S1492" s="86">
        <f t="shared" si="469"/>
        <v>3</v>
      </c>
      <c r="T1492" s="86" t="str">
        <f t="shared" si="470"/>
        <v>08</v>
      </c>
      <c r="U1492" s="86" t="str">
        <f t="shared" si="471"/>
        <v>03</v>
      </c>
      <c r="V1492" s="86" t="str">
        <f t="shared" si="472"/>
        <v>'2026-08-03'</v>
      </c>
      <c r="W1492" s="86">
        <v>35</v>
      </c>
      <c r="X1492" s="86">
        <f t="shared" si="473"/>
        <v>35</v>
      </c>
      <c r="Y1492" s="1" t="s">
        <v>7198</v>
      </c>
      <c r="Z1492" s="127">
        <f>IFERROR(IF(Y1492="","null",VLOOKUP(Y1492,Marcas!$A$2:$C$2024,2,0)),"")</f>
        <v>400</v>
      </c>
      <c r="AA1492" s="1" t="s">
        <v>7134</v>
      </c>
      <c r="AB1492" s="1">
        <f>IFERROR(IF(AA1492="","",IF(AA1492="EMPORIO LEGAL",1,VLOOKUP(AA1492,Clientes!$A$2:$B$1190,2,0))),"")</f>
        <v>977</v>
      </c>
      <c r="AC1492" s="1">
        <f>IFERROR(IF(Tabla1[[#This Row],[id_control]]="null","",VLOOKUP(CONCATENATE(Tabla1[[#This Row],[CLIENTE]],"-",Tabla1[[#This Row],[id_control]]),Hoja1!$C$2:$D$1994,2,0)),"")</f>
        <v>1492</v>
      </c>
      <c r="AD1492" s="1" t="s">
        <v>7135</v>
      </c>
      <c r="AE1492" s="6"/>
      <c r="AF1492" s="6"/>
      <c r="AG1492" s="6"/>
      <c r="AH1492" s="6"/>
      <c r="AI1492" s="6"/>
      <c r="AJ1492" s="6"/>
      <c r="AK1492" s="6"/>
      <c r="AL1492" s="6"/>
      <c r="AM1492" s="6"/>
      <c r="AN1492" s="6"/>
      <c r="AO1492" s="6"/>
      <c r="AP1492" s="6"/>
      <c r="AQ1492" s="1" t="s">
        <v>7199</v>
      </c>
      <c r="AR1492" s="6"/>
      <c r="AS1492" s="6"/>
      <c r="AT1492" s="6"/>
      <c r="AU1492" s="6"/>
      <c r="AV1492" s="2" t="s">
        <v>7136</v>
      </c>
      <c r="AW1492" s="6"/>
      <c r="AX1492" s="6"/>
      <c r="AY1492" s="6"/>
      <c r="AZ1492" s="6"/>
      <c r="BA1492" s="6"/>
      <c r="BB1492" s="6"/>
      <c r="BC1492" s="6"/>
      <c r="BD1492" s="6"/>
      <c r="BE1492" s="8">
        <v>1491</v>
      </c>
      <c r="BF1492" s="6" t="str">
        <f t="shared" si="474"/>
        <v>insert into bitacoras_estatus (numero_expediente, numero_registro, representante, fecha_inicio, fecha_vencimiento, id_cliente, id_admin, id_bitacoras_estatus, id_estatus, id_clase, id_marca, created_at, updated_at) values('106255','97004','ALEJANDRO MANCERA LÓPEZ','2016-08-03','2026-08-03','977','2','1','1',35,400,'2016-08-03 00:00:00','2016-08-03 00:00:00');</v>
      </c>
      <c r="BG1492" s="6" t="str">
        <f t="shared" si="475"/>
        <v>insert into servicios_comentarios (comentario, id_admin, id_estatus, created_at, updated_at) values('CLASE 35; ENMIENDA VOLUNTARIA 10/08/2016, LLEGO TITULO DE REGISTRO DE AVISO COMERCIAL EL 28 DIC 2016. LLEGO CON ERROR',1,1491,'2016-08-03 00:00:00','2016-08-03 00:00:00');</v>
      </c>
      <c r="BH1492" s="6" t="str">
        <f t="shared" si="476"/>
        <v/>
      </c>
      <c r="BI1492" s="137" t="str">
        <f t="shared" si="477"/>
        <v>update bitacoras_estatus set comprobacion_uso = 1, id_estatus=10 where id=1491;</v>
      </c>
      <c r="BJ1492" s="137" t="str">
        <f t="shared" si="478"/>
        <v>update bitacoras_estatus set numero_expediente = '106255', numero_registro = '97004', id_estatus = 10, fecha_inicio = '2016-08-03', fecha_vencimiento ='2026-08-03', created_at ='2016-08-03 00:00:00', updated_at ='2016-08-03 00:00:00', id_clase=35, id_marca=400, id_cliente=977, vigencia = 1 where id =1491;</v>
      </c>
      <c r="BK1492" s="137" t="str">
        <f t="shared" si="479"/>
        <v>update bitacoras_estatus set id_estatus = 10 where id =1491;</v>
      </c>
    </row>
    <row r="1493" spans="1:63" ht="40">
      <c r="A1493" s="1">
        <v>1780035</v>
      </c>
      <c r="B1493" s="1">
        <v>1703287</v>
      </c>
      <c r="C1493" s="1">
        <f>IF(Tabla1[[#This Row],[No. REG.]]="","",1)</f>
        <v>1</v>
      </c>
      <c r="D1493" s="3" t="s">
        <v>46</v>
      </c>
      <c r="E1493" s="3">
        <f>IF(Tabla1[[#This Row],[STATUS]]="","",VLOOKUP(D1493,Estatus!$A$2:$B$13,2,0))</f>
        <v>10</v>
      </c>
      <c r="F1493" s="3">
        <f>IF(Tabla1[[#This Row],[STATUS]]="","",VLOOKUP(D1493,Estatus!$A$2:$I$12,9,0))</f>
        <v>1</v>
      </c>
      <c r="G1493" s="51" t="s">
        <v>7200</v>
      </c>
      <c r="H1493" s="45">
        <v>42585</v>
      </c>
      <c r="I1493" s="86">
        <f t="shared" si="460"/>
        <v>2016</v>
      </c>
      <c r="J1493" s="86">
        <f t="shared" si="461"/>
        <v>8</v>
      </c>
      <c r="K1493" s="86">
        <f t="shared" si="462"/>
        <v>3</v>
      </c>
      <c r="L1493" s="86" t="str">
        <f t="shared" si="463"/>
        <v>08</v>
      </c>
      <c r="M1493" s="86" t="str">
        <f t="shared" si="464"/>
        <v>03</v>
      </c>
      <c r="N1493" s="86" t="str">
        <f t="shared" si="465"/>
        <v>'2016-08-03'</v>
      </c>
      <c r="O1493" s="86" t="str">
        <f t="shared" si="466"/>
        <v>'2016-08-03 00:00:00'</v>
      </c>
      <c r="P1493" s="45">
        <v>46237</v>
      </c>
      <c r="Q1493" s="86">
        <f t="shared" si="467"/>
        <v>2026</v>
      </c>
      <c r="R1493" s="86">
        <f t="shared" si="468"/>
        <v>8</v>
      </c>
      <c r="S1493" s="86">
        <f t="shared" si="469"/>
        <v>3</v>
      </c>
      <c r="T1493" s="86" t="str">
        <f t="shared" si="470"/>
        <v>08</v>
      </c>
      <c r="U1493" s="86" t="str">
        <f t="shared" si="471"/>
        <v>03</v>
      </c>
      <c r="V1493" s="86" t="str">
        <f t="shared" si="472"/>
        <v>'2026-08-03'</v>
      </c>
      <c r="W1493" s="86">
        <v>11</v>
      </c>
      <c r="X1493" s="86">
        <f t="shared" si="473"/>
        <v>11</v>
      </c>
      <c r="Y1493" s="1" t="s">
        <v>7201</v>
      </c>
      <c r="Z1493" s="127">
        <f>IFERROR(IF(Y1493="","null",VLOOKUP(Y1493,Marcas!$A$2:$C$2024,2,0)),"")</f>
        <v>1220</v>
      </c>
      <c r="AA1493" s="1" t="s">
        <v>7134</v>
      </c>
      <c r="AB1493" s="1">
        <f>IFERROR(IF(AA1493="","",IF(AA1493="EMPORIO LEGAL",1,VLOOKUP(AA1493,Clientes!$A$2:$B$1190,2,0))),"")</f>
        <v>977</v>
      </c>
      <c r="AC1493" s="1">
        <f>IFERROR(IF(Tabla1[[#This Row],[id_control]]="null","",VLOOKUP(CONCATENATE(Tabla1[[#This Row],[CLIENTE]],"-",Tabla1[[#This Row],[id_control]]),Hoja1!$C$2:$D$1994,2,0)),"")</f>
        <v>1493</v>
      </c>
      <c r="AD1493" s="1" t="s">
        <v>7135</v>
      </c>
      <c r="AE1493" s="6"/>
      <c r="AF1493" s="6"/>
      <c r="AG1493" s="6"/>
      <c r="AH1493" s="6"/>
      <c r="AI1493" s="6"/>
      <c r="AJ1493" s="6"/>
      <c r="AK1493" s="6"/>
      <c r="AL1493" s="6"/>
      <c r="AM1493" s="6"/>
      <c r="AN1493" s="6"/>
      <c r="AO1493" s="6"/>
      <c r="AP1493" s="6"/>
      <c r="AQ1493" s="1" t="s">
        <v>7199</v>
      </c>
      <c r="AR1493" s="6"/>
      <c r="AS1493" s="6"/>
      <c r="AT1493" s="6"/>
      <c r="AU1493" s="6"/>
      <c r="AV1493" s="2" t="s">
        <v>7136</v>
      </c>
      <c r="AW1493" s="6"/>
      <c r="AX1493" s="6"/>
      <c r="AY1493" s="6"/>
      <c r="AZ1493" s="6"/>
      <c r="BA1493" s="6"/>
      <c r="BB1493" s="6"/>
      <c r="BC1493" s="6"/>
      <c r="BD1493" s="6"/>
      <c r="BE1493" s="8">
        <v>1492</v>
      </c>
      <c r="BF1493" s="6" t="str">
        <f t="shared" si="474"/>
        <v>insert into bitacoras_estatus (numero_expediente, numero_registro, representante, fecha_inicio, fecha_vencimiento, id_cliente, id_admin, id_bitacoras_estatus, id_estatus, id_clase, id_marca, created_at, updated_at) values('1780035','1703287','ALEJANDRO MANCERA LÓPEZ','2016-08-03','2026-08-03','977','2','1','1',11,1220,'2016-08-03 00:00:00','2016-08-03 00:00:00');</v>
      </c>
      <c r="BG1493" s="6" t="str">
        <f t="shared" si="475"/>
        <v>insert into servicios_comentarios (comentario, id_admin, id_estatus, created_at, updated_at) values('CLASE 11. LLEGO TITULO EL 13 ENERO 2017. TITULO PAGDO 26 ENE 2017, TITULO ENTREGADO EL 15 FEB 2017',1,1492,'2016-08-03 00:00:00','2016-08-03 00:00:00');</v>
      </c>
      <c r="BH1493" s="6" t="str">
        <f t="shared" si="476"/>
        <v/>
      </c>
      <c r="BI1493" s="137" t="str">
        <f t="shared" si="477"/>
        <v>update bitacoras_estatus set comprobacion_uso = 1, id_estatus=10 where id=1492;</v>
      </c>
      <c r="BJ1493" s="137" t="str">
        <f t="shared" si="478"/>
        <v>update bitacoras_estatus set numero_expediente = '1780035', numero_registro = '1703287', id_estatus = 10, fecha_inicio = '2016-08-03', fecha_vencimiento ='2026-08-03', created_at ='2016-08-03 00:00:00', updated_at ='2016-08-03 00:00:00', id_clase=11, id_marca=1220, id_cliente=977, vigencia = 1 where id =1492;</v>
      </c>
      <c r="BK1493" s="137" t="str">
        <f t="shared" si="479"/>
        <v>update bitacoras_estatus set id_estatus = 10 where id =1492;</v>
      </c>
    </row>
    <row r="1494" spans="1:63" ht="66">
      <c r="A1494" s="3">
        <v>1781987</v>
      </c>
      <c r="B1494" s="6"/>
      <c r="C1494" s="6" t="str">
        <f>IF(Tabla1[[#This Row],[No. REG.]]="","",1)</f>
        <v/>
      </c>
      <c r="D1494" s="3" t="s">
        <v>34</v>
      </c>
      <c r="E1494" s="3">
        <f>IF(Tabla1[[#This Row],[STATUS]]="","",VLOOKUP(D1494,Estatus!$A$2:$B$13,2,0))</f>
        <v>5</v>
      </c>
      <c r="F1494" s="3">
        <f>IF(Tabla1[[#This Row],[STATUS]]="","",VLOOKUP(D1494,Estatus!$A$2:$I$12,9,0))</f>
        <v>0</v>
      </c>
      <c r="G1494" s="12" t="s">
        <v>7202</v>
      </c>
      <c r="H1494" s="7">
        <v>42586</v>
      </c>
      <c r="I1494" s="80">
        <f t="shared" si="460"/>
        <v>2016</v>
      </c>
      <c r="J1494" s="80">
        <f t="shared" si="461"/>
        <v>8</v>
      </c>
      <c r="K1494" s="80">
        <f t="shared" si="462"/>
        <v>4</v>
      </c>
      <c r="L1494" s="80" t="str">
        <f t="shared" si="463"/>
        <v>08</v>
      </c>
      <c r="M1494" s="80" t="str">
        <f t="shared" si="464"/>
        <v>04</v>
      </c>
      <c r="N1494" s="80" t="str">
        <f t="shared" si="465"/>
        <v>'2016-08-04'</v>
      </c>
      <c r="O1494" s="80" t="str">
        <f t="shared" si="466"/>
        <v>'2016-08-04 00:00:00'</v>
      </c>
      <c r="P1494" s="7">
        <v>46238</v>
      </c>
      <c r="Q1494" s="80">
        <f t="shared" si="467"/>
        <v>2026</v>
      </c>
      <c r="R1494" s="80">
        <f t="shared" si="468"/>
        <v>8</v>
      </c>
      <c r="S1494" s="80">
        <f t="shared" si="469"/>
        <v>4</v>
      </c>
      <c r="T1494" s="80" t="str">
        <f t="shared" si="470"/>
        <v>08</v>
      </c>
      <c r="U1494" s="80" t="str">
        <f t="shared" si="471"/>
        <v>04</v>
      </c>
      <c r="V1494" s="80" t="str">
        <f t="shared" si="472"/>
        <v>'2026-08-04'</v>
      </c>
      <c r="W1494" s="80">
        <v>29</v>
      </c>
      <c r="X1494" s="80">
        <f t="shared" si="473"/>
        <v>29</v>
      </c>
      <c r="Y1494" s="12" t="s">
        <v>7203</v>
      </c>
      <c r="Z1494" s="125">
        <f>IFERROR(IF(Y1494="","null",VLOOKUP(Y1494,Marcas!$A$2:$C$2024,2,0)),"")</f>
        <v>399</v>
      </c>
      <c r="AA1494" s="12" t="s">
        <v>7204</v>
      </c>
      <c r="AB1494" s="3">
        <f>IFERROR(IF(AA1494="","",IF(AA1494="EMPORIO LEGAL",1,VLOOKUP(AA1494,Clientes!$A$2:$B$1190,2,0))),"")</f>
        <v>15</v>
      </c>
      <c r="AC1494" s="3">
        <f>IFERROR(IF(Tabla1[[#This Row],[id_control]]="null","",VLOOKUP(CONCATENATE(Tabla1[[#This Row],[CLIENTE]],"-",Tabla1[[#This Row],[id_control]]),Hoja1!$C$2:$D$1994,2,0)),"")</f>
        <v>1494</v>
      </c>
      <c r="AD1494" s="3" t="s">
        <v>7205</v>
      </c>
      <c r="AE1494" s="3"/>
      <c r="AF1494" s="3"/>
      <c r="AG1494" s="3"/>
      <c r="AH1494" s="3"/>
      <c r="AI1494" s="3"/>
      <c r="AJ1494" s="3"/>
      <c r="AK1494" s="3"/>
      <c r="AL1494" s="3">
        <v>6628470993</v>
      </c>
      <c r="AM1494" s="8"/>
      <c r="AN1494" s="8"/>
      <c r="AO1494" s="8"/>
      <c r="AP1494" s="8"/>
      <c r="AQ1494" s="8"/>
      <c r="AR1494" s="8"/>
      <c r="AS1494" s="8"/>
      <c r="AT1494" s="8"/>
      <c r="AU1494" s="8"/>
      <c r="AV1494" s="8" t="s">
        <v>7206</v>
      </c>
      <c r="AW1494" s="8"/>
      <c r="AX1494" s="8"/>
      <c r="AY1494" s="8"/>
      <c r="AZ1494" s="8"/>
      <c r="BA1494" s="8"/>
      <c r="BB1494" s="8"/>
      <c r="BC1494" s="8"/>
      <c r="BD1494" s="8"/>
      <c r="BE1494" s="8">
        <v>1493</v>
      </c>
      <c r="BF1494" s="6" t="str">
        <f t="shared" si="474"/>
        <v>insert into bitacoras_estatus (numero_expediente, numero_registro, representante, fecha_inicio, fecha_vencimiento, id_cliente, id_admin, id_bitacoras_estatus, id_estatus, id_clase, id_marca, created_at, updated_at) values('1781987','','ANA ESTHER PLACENCIA CASTILLO','2016-08-04','2026-08-04','15','2','1','1',29,399,'2016-08-04 00:00:00','2016-08-04 00:00:00');</v>
      </c>
      <c r="BG1494" s="6" t="str">
        <f t="shared" si="475"/>
        <v>insert into servicios_comentarios (comentario, id_admin, id_estatus, created_at, updated_at) values('CLASE 29. EL 15 FEB 2017 LLEGO IMPEDIMENTO LEGAL. EN FECHA 12 DE ABRIL DE 2017 SE PRESENTÓ CONTESTACION A IMPEDIMENTO LEGAL. EL 20 OCTUBRE 2017 SE COMUNICA RESOLUCION DE NEGATIVA',1,1493,'2016-08-04 00:00:00','2016-08-04 00:00:00');</v>
      </c>
      <c r="BH1494" s="6" t="str">
        <f t="shared" si="476"/>
        <v/>
      </c>
      <c r="BI1494" s="137" t="str">
        <f t="shared" si="477"/>
        <v>update bitacoras_estatus set comprobacion_uso = 1, id_estatus=5 where id=1493;</v>
      </c>
      <c r="BJ1494" s="137" t="str">
        <f t="shared" si="478"/>
        <v>update bitacoras_estatus set numero_expediente = '1781987', numero_registro = '', id_estatus = 5, fecha_inicio = '2016-08-04', fecha_vencimiento ='2026-08-04', created_at ='2016-08-04 00:00:00', updated_at ='2016-08-04 00:00:00', id_clase=29, id_marca=399, id_cliente=15, vigencia = 0 where id =1493;</v>
      </c>
      <c r="BK1494" s="137" t="str">
        <f t="shared" si="479"/>
        <v>update bitacoras_estatus set id_estatus = 5 where id =1493;</v>
      </c>
    </row>
    <row r="1495" spans="1:63" ht="40">
      <c r="A1495" s="1">
        <v>1780193</v>
      </c>
      <c r="B1495" s="1">
        <v>1698837</v>
      </c>
      <c r="C1495" s="1">
        <f>IF(Tabla1[[#This Row],[No. REG.]]="","",1)</f>
        <v>1</v>
      </c>
      <c r="D1495" s="3" t="s">
        <v>46</v>
      </c>
      <c r="E1495" s="3">
        <f>IF(Tabla1[[#This Row],[STATUS]]="","",VLOOKUP(D1495,Estatus!$A$2:$B$13,2,0))</f>
        <v>10</v>
      </c>
      <c r="F1495" s="3">
        <f>IF(Tabla1[[#This Row],[STATUS]]="","",VLOOKUP(D1495,Estatus!$A$2:$I$12,9,0))</f>
        <v>1</v>
      </c>
      <c r="G1495" s="51" t="s">
        <v>7207</v>
      </c>
      <c r="H1495" s="45">
        <v>42586</v>
      </c>
      <c r="I1495" s="86">
        <f t="shared" si="460"/>
        <v>2016</v>
      </c>
      <c r="J1495" s="86">
        <f t="shared" si="461"/>
        <v>8</v>
      </c>
      <c r="K1495" s="86">
        <f t="shared" si="462"/>
        <v>4</v>
      </c>
      <c r="L1495" s="86" t="str">
        <f t="shared" si="463"/>
        <v>08</v>
      </c>
      <c r="M1495" s="86" t="str">
        <f t="shared" si="464"/>
        <v>04</v>
      </c>
      <c r="N1495" s="86" t="str">
        <f t="shared" si="465"/>
        <v>'2016-08-04'</v>
      </c>
      <c r="O1495" s="86" t="str">
        <f t="shared" si="466"/>
        <v>'2016-08-04 00:00:00'</v>
      </c>
      <c r="P1495" s="45">
        <v>46238</v>
      </c>
      <c r="Q1495" s="86">
        <f t="shared" si="467"/>
        <v>2026</v>
      </c>
      <c r="R1495" s="86">
        <f t="shared" si="468"/>
        <v>8</v>
      </c>
      <c r="S1495" s="86">
        <f t="shared" si="469"/>
        <v>4</v>
      </c>
      <c r="T1495" s="86" t="str">
        <f t="shared" si="470"/>
        <v>08</v>
      </c>
      <c r="U1495" s="86" t="str">
        <f t="shared" si="471"/>
        <v>04</v>
      </c>
      <c r="V1495" s="86" t="str">
        <f t="shared" si="472"/>
        <v>'2026-08-04'</v>
      </c>
      <c r="W1495" s="86">
        <v>41</v>
      </c>
      <c r="X1495" s="86">
        <f t="shared" si="473"/>
        <v>41</v>
      </c>
      <c r="Y1495" s="1" t="s">
        <v>7208</v>
      </c>
      <c r="Z1495" s="127">
        <f>IFERROR(IF(Y1495="","null",VLOOKUP(Y1495,Marcas!$A$2:$C$2024,2,0)),"")</f>
        <v>865</v>
      </c>
      <c r="AA1495" s="1" t="s">
        <v>2185</v>
      </c>
      <c r="AB1495" s="1">
        <f>IFERROR(IF(AA1495="","",IF(AA1495="EMPORIO LEGAL",1,VLOOKUP(AA1495,Clientes!$A$2:$B$1190,2,0))),"")</f>
        <v>726</v>
      </c>
      <c r="AC1495" s="1">
        <f>IFERROR(IF(Tabla1[[#This Row],[id_control]]="null","",VLOOKUP(CONCATENATE(Tabla1[[#This Row],[CLIENTE]],"-",Tabla1[[#This Row],[id_control]]),Hoja1!$C$2:$D$1994,2,0)),"")</f>
        <v>1495</v>
      </c>
      <c r="AD1495" s="1" t="s">
        <v>2186</v>
      </c>
      <c r="AE1495" s="6"/>
      <c r="AF1495" s="6"/>
      <c r="AG1495" s="6"/>
      <c r="AH1495" s="6"/>
      <c r="AI1495" s="6"/>
      <c r="AJ1495" s="6"/>
      <c r="AK1495" s="6"/>
      <c r="AL1495" s="1" t="s">
        <v>7209</v>
      </c>
      <c r="AM1495" s="6"/>
      <c r="AN1495" s="6"/>
      <c r="AO1495" s="6"/>
      <c r="AP1495" s="6"/>
      <c r="AQ1495" s="2" t="s">
        <v>7210</v>
      </c>
      <c r="AR1495" s="6"/>
      <c r="AS1495" s="6"/>
      <c r="AT1495" s="6"/>
      <c r="AU1495" s="6"/>
      <c r="AV1495" s="2" t="s">
        <v>7211</v>
      </c>
      <c r="AW1495" s="2" t="s">
        <v>7212</v>
      </c>
      <c r="AX1495" s="6"/>
      <c r="AY1495" s="6"/>
      <c r="AZ1495" s="6"/>
      <c r="BA1495" s="6"/>
      <c r="BB1495" s="6"/>
      <c r="BC1495" s="6"/>
      <c r="BD1495" s="6"/>
      <c r="BE1495" s="8">
        <v>1494</v>
      </c>
      <c r="BF1495" s="6" t="str">
        <f t="shared" si="474"/>
        <v>insert into bitacoras_estatus (numero_expediente, numero_registro, representante, fecha_inicio, fecha_vencimiento, id_cliente, id_admin, id_bitacoras_estatus, id_estatus, id_clase, id_marca, created_at, updated_at) values('1780193','1698837','HENRY ANDRES TRUJILLO OROZCO','2016-08-04','2026-08-04','726','2','1','1',41,865,'2016-08-04 00:00:00','2016-08-04 00:00:00');</v>
      </c>
      <c r="BG1495" s="6" t="str">
        <f t="shared" si="475"/>
        <v>insert into servicios_comentarios (comentario, id_admin, id_estatus, created_at, updated_at) values('CLASE 41, LLEGO EL TITULO REGISTRO DE MARCA EL 30 DIC 2016, TITULO ENTREGADO EL 12 ENE 2017 POR EL LIC. PARRA.',1,1494,'2016-08-04 00:00:00','2016-08-04 00:00:00');</v>
      </c>
      <c r="BH1495" s="6" t="str">
        <f t="shared" si="476"/>
        <v/>
      </c>
      <c r="BI1495" s="137" t="str">
        <f t="shared" si="477"/>
        <v>update bitacoras_estatus set comprobacion_uso = 1, id_estatus=10 where id=1494;</v>
      </c>
      <c r="BJ1495" s="137" t="str">
        <f t="shared" si="478"/>
        <v>update bitacoras_estatus set numero_expediente = '1780193', numero_registro = '1698837', id_estatus = 10, fecha_inicio = '2016-08-04', fecha_vencimiento ='2026-08-04', created_at ='2016-08-04 00:00:00', updated_at ='2016-08-04 00:00:00', id_clase=41, id_marca=865, id_cliente=726, vigencia = 1 where id =1494;</v>
      </c>
      <c r="BK1495" s="137" t="str">
        <f t="shared" si="479"/>
        <v>update bitacoras_estatus set id_estatus = 10 where id =1494;</v>
      </c>
    </row>
    <row r="1496" spans="1:63" ht="40">
      <c r="A1496" s="1">
        <v>1791988</v>
      </c>
      <c r="B1496" s="42">
        <v>1712561</v>
      </c>
      <c r="C1496" s="42">
        <f>IF(Tabla1[[#This Row],[No. REG.]]="","",1)</f>
        <v>1</v>
      </c>
      <c r="D1496" s="3" t="s">
        <v>46</v>
      </c>
      <c r="E1496" s="3">
        <f>IF(Tabla1[[#This Row],[STATUS]]="","",VLOOKUP(D1496,Estatus!$A$2:$B$13,2,0))</f>
        <v>10</v>
      </c>
      <c r="F1496" s="3">
        <f>IF(Tabla1[[#This Row],[STATUS]]="","",VLOOKUP(D1496,Estatus!$A$2:$I$12,9,0))</f>
        <v>1</v>
      </c>
      <c r="G1496" s="51" t="s">
        <v>7213</v>
      </c>
      <c r="H1496" s="45">
        <v>42586</v>
      </c>
      <c r="I1496" s="86">
        <f t="shared" si="460"/>
        <v>2016</v>
      </c>
      <c r="J1496" s="86">
        <f t="shared" si="461"/>
        <v>8</v>
      </c>
      <c r="K1496" s="86">
        <f t="shared" si="462"/>
        <v>4</v>
      </c>
      <c r="L1496" s="86" t="str">
        <f t="shared" si="463"/>
        <v>08</v>
      </c>
      <c r="M1496" s="86" t="str">
        <f t="shared" si="464"/>
        <v>04</v>
      </c>
      <c r="N1496" s="86" t="str">
        <f t="shared" si="465"/>
        <v>'2016-08-04'</v>
      </c>
      <c r="O1496" s="86" t="str">
        <f t="shared" si="466"/>
        <v>'2016-08-04 00:00:00'</v>
      </c>
      <c r="P1496" s="45">
        <v>46238</v>
      </c>
      <c r="Q1496" s="86">
        <f t="shared" si="467"/>
        <v>2026</v>
      </c>
      <c r="R1496" s="86">
        <f t="shared" si="468"/>
        <v>8</v>
      </c>
      <c r="S1496" s="86">
        <f t="shared" si="469"/>
        <v>4</v>
      </c>
      <c r="T1496" s="86" t="str">
        <f t="shared" si="470"/>
        <v>08</v>
      </c>
      <c r="U1496" s="86" t="str">
        <f t="shared" si="471"/>
        <v>04</v>
      </c>
      <c r="V1496" s="86" t="str">
        <f t="shared" si="472"/>
        <v>'2026-08-04'</v>
      </c>
      <c r="W1496" s="86">
        <v>29</v>
      </c>
      <c r="X1496" s="86">
        <f t="shared" si="473"/>
        <v>29</v>
      </c>
      <c r="Y1496" s="16" t="s">
        <v>7203</v>
      </c>
      <c r="Z1496" s="126">
        <f>IFERROR(IF(Y1496="","null",VLOOKUP(Y1496,Marcas!$A$2:$C$2024,2,0)),"")</f>
        <v>399</v>
      </c>
      <c r="AA1496" s="16" t="s">
        <v>7204</v>
      </c>
      <c r="AB1496" s="6">
        <f>IFERROR(IF(AA1496="","",IF(AA1496="EMPORIO LEGAL",1,VLOOKUP(AA1496,Clientes!$A$2:$B$1190,2,0))),"")</f>
        <v>15</v>
      </c>
      <c r="AC1496" s="6">
        <f>IFERROR(IF(Tabla1[[#This Row],[id_control]]="null","",VLOOKUP(CONCATENATE(Tabla1[[#This Row],[CLIENTE]],"-",Tabla1[[#This Row],[id_control]]),Hoja1!$C$2:$D$1994,2,0)),"")</f>
        <v>1494</v>
      </c>
      <c r="AD1496" s="6" t="s">
        <v>7205</v>
      </c>
      <c r="AE1496" s="6"/>
      <c r="AF1496" s="6"/>
      <c r="AG1496" s="6"/>
      <c r="AH1496" s="6"/>
      <c r="AI1496" s="6"/>
      <c r="AJ1496" s="6"/>
      <c r="AK1496" s="6"/>
      <c r="AL1496" s="6">
        <v>6628470993</v>
      </c>
      <c r="AM1496" s="6"/>
      <c r="AN1496" s="6"/>
      <c r="AO1496" s="6"/>
      <c r="AP1496" s="6"/>
      <c r="AQ1496" s="6"/>
      <c r="AR1496" s="6"/>
      <c r="AS1496" s="6"/>
      <c r="AT1496" s="6"/>
      <c r="AU1496" s="6"/>
      <c r="AV1496" s="6" t="s">
        <v>7206</v>
      </c>
      <c r="AW1496" s="6"/>
      <c r="AX1496" s="6"/>
      <c r="AY1496" s="6"/>
      <c r="AZ1496" s="6"/>
      <c r="BA1496" s="6"/>
      <c r="BB1496" s="6"/>
      <c r="BC1496" s="6"/>
      <c r="BD1496" s="6"/>
      <c r="BE1496" s="8">
        <v>1495</v>
      </c>
      <c r="BF1496" s="6" t="str">
        <f t="shared" si="474"/>
        <v>insert into bitacoras_estatus (numero_expediente, numero_registro, representante, fecha_inicio, fecha_vencimiento, id_cliente, id_admin, id_bitacoras_estatus, id_estatus, id_clase, id_marca, created_at, updated_at) values('1791988','1712561','ANA ESTHER PLACENCIA CASTILLO','2016-08-04','2026-08-04','15','2','1','1',29,399,'2016-08-04 00:00:00','2016-08-04 00:00:00');</v>
      </c>
      <c r="BG1496" s="6" t="str">
        <f t="shared" si="475"/>
        <v>insert into servicios_comentarios (comentario, id_admin, id_estatus, created_at, updated_at) values('CLASE 29. LLEGO EL TITULO EL 13 FEB 2017. TITULO ENVIADO POR MENSAJERIA FEDEX GUIA 8096 0908 7553 EL 20 FEB 2017',1,1495,'2016-08-04 00:00:00','2016-08-04 00:00:00');</v>
      </c>
      <c r="BH1496" s="6" t="str">
        <f t="shared" si="476"/>
        <v/>
      </c>
      <c r="BI1496" s="137" t="str">
        <f t="shared" si="477"/>
        <v>update bitacoras_estatus set comprobacion_uso = 1, id_estatus=10 where id=1495;</v>
      </c>
      <c r="BJ1496" s="137" t="str">
        <f t="shared" si="478"/>
        <v>update bitacoras_estatus set numero_expediente = '1791988', numero_registro = '1712561', id_estatus = 10, fecha_inicio = '2016-08-04', fecha_vencimiento ='2026-08-04', created_at ='2016-08-04 00:00:00', updated_at ='2016-08-04 00:00:00', id_clase=29, id_marca=399, id_cliente=15, vigencia = 1 where id =1495;</v>
      </c>
      <c r="BK1496" s="137" t="str">
        <f t="shared" si="479"/>
        <v>update bitacoras_estatus set id_estatus = 10 where id =1495;</v>
      </c>
    </row>
    <row r="1497" spans="1:63" ht="53">
      <c r="A1497" s="3">
        <v>1781993</v>
      </c>
      <c r="B1497" s="6"/>
      <c r="C1497" s="6" t="str">
        <f>IF(Tabla1[[#This Row],[No. REG.]]="","",1)</f>
        <v/>
      </c>
      <c r="D1497" s="3" t="s">
        <v>34</v>
      </c>
      <c r="E1497" s="3">
        <f>IF(Tabla1[[#This Row],[STATUS]]="","",VLOOKUP(D1497,Estatus!$A$2:$B$13,2,0))</f>
        <v>5</v>
      </c>
      <c r="F1497" s="3">
        <f>IF(Tabla1[[#This Row],[STATUS]]="","",VLOOKUP(D1497,Estatus!$A$2:$I$12,9,0))</f>
        <v>0</v>
      </c>
      <c r="G1497" s="12" t="s">
        <v>7214</v>
      </c>
      <c r="H1497" s="7">
        <v>42586</v>
      </c>
      <c r="I1497" s="80">
        <f t="shared" si="460"/>
        <v>2016</v>
      </c>
      <c r="J1497" s="80">
        <f t="shared" si="461"/>
        <v>8</v>
      </c>
      <c r="K1497" s="80">
        <f t="shared" si="462"/>
        <v>4</v>
      </c>
      <c r="L1497" s="80" t="str">
        <f t="shared" si="463"/>
        <v>08</v>
      </c>
      <c r="M1497" s="80" t="str">
        <f t="shared" si="464"/>
        <v>04</v>
      </c>
      <c r="N1497" s="80" t="str">
        <f t="shared" si="465"/>
        <v>'2016-08-04'</v>
      </c>
      <c r="O1497" s="80" t="str">
        <f t="shared" si="466"/>
        <v>'2016-08-04 00:00:00'</v>
      </c>
      <c r="P1497" s="7">
        <v>46238</v>
      </c>
      <c r="Q1497" s="80">
        <f t="shared" si="467"/>
        <v>2026</v>
      </c>
      <c r="R1497" s="80">
        <f t="shared" si="468"/>
        <v>8</v>
      </c>
      <c r="S1497" s="80">
        <f t="shared" si="469"/>
        <v>4</v>
      </c>
      <c r="T1497" s="80" t="str">
        <f t="shared" si="470"/>
        <v>08</v>
      </c>
      <c r="U1497" s="80" t="str">
        <f t="shared" si="471"/>
        <v>04</v>
      </c>
      <c r="V1497" s="80" t="str">
        <f t="shared" si="472"/>
        <v>'2026-08-04'</v>
      </c>
      <c r="W1497" s="80">
        <v>29</v>
      </c>
      <c r="X1497" s="80">
        <f t="shared" si="473"/>
        <v>29</v>
      </c>
      <c r="Y1497" s="12" t="s">
        <v>7215</v>
      </c>
      <c r="Z1497" s="125">
        <f>IFERROR(IF(Y1497="","null",VLOOKUP(Y1497,Marcas!$A$2:$C$2024,2,0)),"")</f>
        <v>1331</v>
      </c>
      <c r="AA1497" s="12" t="s">
        <v>7204</v>
      </c>
      <c r="AB1497" s="3">
        <f>IFERROR(IF(AA1497="","",IF(AA1497="EMPORIO LEGAL",1,VLOOKUP(AA1497,Clientes!$A$2:$B$1190,2,0))),"")</f>
        <v>15</v>
      </c>
      <c r="AC1497" s="3">
        <f>IFERROR(IF(Tabla1[[#This Row],[id_control]]="null","",VLOOKUP(CONCATENATE(Tabla1[[#This Row],[CLIENTE]],"-",Tabla1[[#This Row],[id_control]]),Hoja1!$C$2:$D$1994,2,0)),"")</f>
        <v>1497</v>
      </c>
      <c r="AD1497" s="3" t="s">
        <v>7205</v>
      </c>
      <c r="AE1497" s="3"/>
      <c r="AF1497" s="3"/>
      <c r="AG1497" s="3"/>
      <c r="AH1497" s="3"/>
      <c r="AI1497" s="3"/>
      <c r="AJ1497" s="3"/>
      <c r="AK1497" s="3"/>
      <c r="AL1497" s="3">
        <v>6628470993</v>
      </c>
      <c r="AM1497" s="8"/>
      <c r="AN1497" s="8"/>
      <c r="AO1497" s="8"/>
      <c r="AP1497" s="8"/>
      <c r="AQ1497" s="8"/>
      <c r="AR1497" s="8"/>
      <c r="AS1497" s="8"/>
      <c r="AT1497" s="8"/>
      <c r="AU1497" s="8"/>
      <c r="AV1497" s="8" t="s">
        <v>7206</v>
      </c>
      <c r="AW1497" s="8"/>
      <c r="AX1497" s="8"/>
      <c r="AY1497" s="8"/>
      <c r="AZ1497" s="8"/>
      <c r="BA1497" s="8"/>
      <c r="BB1497" s="8"/>
      <c r="BC1497" s="8"/>
      <c r="BD1497" s="8"/>
      <c r="BE1497" s="8">
        <v>1496</v>
      </c>
      <c r="BF1497" s="6" t="str">
        <f t="shared" si="474"/>
        <v>insert into bitacoras_estatus (numero_expediente, numero_registro, representante, fecha_inicio, fecha_vencimiento, id_cliente, id_admin, id_bitacoras_estatus, id_estatus, id_clase, id_marca, created_at, updated_at) values('1781993','','ANA ESTHER PLACENCIA CASTILLO','2016-08-04','2026-08-04','15','2','1','1',29,1331,'2016-08-04 00:00:00','2016-08-04 00:00:00');</v>
      </c>
      <c r="BG1497" s="6" t="str">
        <f t="shared" si="475"/>
        <v>insert into servicios_comentarios (comentario, id_admin, id_estatus, created_at, updated_at) values('CLASE 29. EL 15 DE FEB 2017 LLEGO IMPEDIMENTO LEGAL. EN FECHA 12 DE ABRIL DE 2017 SE PRESENTÓ CONTESTACIÓN A IMPEDIMENTO LEGAL.NEGATIVA 05/10/2017',1,1496,'2016-08-04 00:00:00','2016-08-04 00:00:00');</v>
      </c>
      <c r="BH1497" s="6" t="str">
        <f t="shared" si="476"/>
        <v/>
      </c>
      <c r="BI1497" s="137" t="str">
        <f t="shared" si="477"/>
        <v>update bitacoras_estatus set comprobacion_uso = 1, id_estatus=5 where id=1496;</v>
      </c>
      <c r="BJ1497" s="137" t="str">
        <f t="shared" si="478"/>
        <v>update bitacoras_estatus set numero_expediente = '1781993', numero_registro = '', id_estatus = 5, fecha_inicio = '2016-08-04', fecha_vencimiento ='2026-08-04', created_at ='2016-08-04 00:00:00', updated_at ='2016-08-04 00:00:00', id_clase=29, id_marca=1331, id_cliente=15, vigencia = 0 where id =1496;</v>
      </c>
      <c r="BK1497" s="137" t="str">
        <f t="shared" si="479"/>
        <v>update bitacoras_estatus set id_estatus = 5 where id =1496;</v>
      </c>
    </row>
    <row r="1498" spans="1:63" ht="53">
      <c r="A1498" s="1">
        <v>1781991</v>
      </c>
      <c r="B1498" s="42">
        <v>1697040</v>
      </c>
      <c r="C1498" s="42">
        <f>IF(Tabla1[[#This Row],[No. REG.]]="","",1)</f>
        <v>1</v>
      </c>
      <c r="D1498" s="3" t="s">
        <v>46</v>
      </c>
      <c r="E1498" s="3">
        <f>IF(Tabla1[[#This Row],[STATUS]]="","",VLOOKUP(D1498,Estatus!$A$2:$B$13,2,0))</f>
        <v>10</v>
      </c>
      <c r="F1498" s="3">
        <f>IF(Tabla1[[#This Row],[STATUS]]="","",VLOOKUP(D1498,Estatus!$A$2:$I$12,9,0))</f>
        <v>1</v>
      </c>
      <c r="G1498" s="51" t="s">
        <v>7216</v>
      </c>
      <c r="H1498" s="45">
        <v>42586</v>
      </c>
      <c r="I1498" s="86">
        <f t="shared" si="460"/>
        <v>2016</v>
      </c>
      <c r="J1498" s="86">
        <f t="shared" si="461"/>
        <v>8</v>
      </c>
      <c r="K1498" s="86">
        <f t="shared" si="462"/>
        <v>4</v>
      </c>
      <c r="L1498" s="86" t="str">
        <f t="shared" si="463"/>
        <v>08</v>
      </c>
      <c r="M1498" s="86" t="str">
        <f t="shared" si="464"/>
        <v>04</v>
      </c>
      <c r="N1498" s="86" t="str">
        <f t="shared" si="465"/>
        <v>'2016-08-04'</v>
      </c>
      <c r="O1498" s="86" t="str">
        <f t="shared" si="466"/>
        <v>'2016-08-04 00:00:00'</v>
      </c>
      <c r="P1498" s="45">
        <v>46238</v>
      </c>
      <c r="Q1498" s="86">
        <f t="shared" si="467"/>
        <v>2026</v>
      </c>
      <c r="R1498" s="86">
        <f t="shared" si="468"/>
        <v>8</v>
      </c>
      <c r="S1498" s="86">
        <f t="shared" si="469"/>
        <v>4</v>
      </c>
      <c r="T1498" s="86" t="str">
        <f t="shared" si="470"/>
        <v>08</v>
      </c>
      <c r="U1498" s="86" t="str">
        <f t="shared" si="471"/>
        <v>04</v>
      </c>
      <c r="V1498" s="86" t="str">
        <f t="shared" si="472"/>
        <v>'2026-08-04'</v>
      </c>
      <c r="W1498" s="86">
        <v>31</v>
      </c>
      <c r="X1498" s="86">
        <f t="shared" si="473"/>
        <v>31</v>
      </c>
      <c r="Y1498" s="16" t="s">
        <v>7215</v>
      </c>
      <c r="Z1498" s="126">
        <f>IFERROR(IF(Y1498="","null",VLOOKUP(Y1498,Marcas!$A$2:$C$2024,2,0)),"")</f>
        <v>1331</v>
      </c>
      <c r="AA1498" s="16" t="s">
        <v>7204</v>
      </c>
      <c r="AB1498" s="6">
        <f>IFERROR(IF(AA1498="","",IF(AA1498="EMPORIO LEGAL",1,VLOOKUP(AA1498,Clientes!$A$2:$B$1190,2,0))),"")</f>
        <v>15</v>
      </c>
      <c r="AC1498" s="6">
        <f>IFERROR(IF(Tabla1[[#This Row],[id_control]]="null","",VLOOKUP(CONCATENATE(Tabla1[[#This Row],[CLIENTE]],"-",Tabla1[[#This Row],[id_control]]),Hoja1!$C$2:$D$1994,2,0)),"")</f>
        <v>1497</v>
      </c>
      <c r="AD1498" s="6" t="s">
        <v>7205</v>
      </c>
      <c r="AE1498" s="6"/>
      <c r="AF1498" s="6"/>
      <c r="AG1498" s="6"/>
      <c r="AH1498" s="6"/>
      <c r="AI1498" s="6"/>
      <c r="AJ1498" s="6"/>
      <c r="AK1498" s="6"/>
      <c r="AL1498" s="6">
        <v>6628470993</v>
      </c>
      <c r="AM1498" s="6"/>
      <c r="AN1498" s="6"/>
      <c r="AO1498" s="6"/>
      <c r="AP1498" s="6"/>
      <c r="AQ1498" s="6"/>
      <c r="AR1498" s="6"/>
      <c r="AS1498" s="6"/>
      <c r="AT1498" s="6"/>
      <c r="AU1498" s="6"/>
      <c r="AV1498" s="6" t="s">
        <v>7206</v>
      </c>
      <c r="AW1498" s="6"/>
      <c r="AX1498" s="6"/>
      <c r="AY1498" s="6"/>
      <c r="AZ1498" s="6"/>
      <c r="BA1498" s="6"/>
      <c r="BB1498" s="6"/>
      <c r="BC1498" s="6"/>
      <c r="BD1498" s="6"/>
      <c r="BE1498" s="8">
        <v>1497</v>
      </c>
      <c r="BF1498" s="6" t="str">
        <f t="shared" si="474"/>
        <v>insert into bitacoras_estatus (numero_expediente, numero_registro, representante, fecha_inicio, fecha_vencimiento, id_cliente, id_admin, id_bitacoras_estatus, id_estatus, id_clase, id_marca, created_at, updated_at) values('1781991','1697040','ANA ESTHER PLACENCIA CASTILLO','2016-08-04','2026-08-04','15','2','1','1',31,1331,'2016-08-04 00:00:00','2016-08-04 00:00:00');</v>
      </c>
      <c r="BG1498" s="6" t="str">
        <f t="shared" si="475"/>
        <v>insert into servicios_comentarios (comentario, id_admin, id_estatus, created_at, updated_at) values('CLASE 31. LLEGO EL TTULO REGISTRO DE MARCA EL 30 DIC 2016. TITULOS ENVIADOS POR FEDEX GUIA 8096 0908 7542 0449 EL 27 ENE 2017',1,1497,'2016-08-04 00:00:00','2016-08-04 00:00:00');</v>
      </c>
      <c r="BH1498" s="6" t="str">
        <f t="shared" si="476"/>
        <v/>
      </c>
      <c r="BI1498" s="137" t="str">
        <f t="shared" si="477"/>
        <v>update bitacoras_estatus set comprobacion_uso = 1, id_estatus=10 where id=1497;</v>
      </c>
      <c r="BJ1498" s="137" t="str">
        <f t="shared" si="478"/>
        <v>update bitacoras_estatus set numero_expediente = '1781991', numero_registro = '1697040', id_estatus = 10, fecha_inicio = '2016-08-04', fecha_vencimiento ='2026-08-04', created_at ='2016-08-04 00:00:00', updated_at ='2016-08-04 00:00:00', id_clase=31, id_marca=1331, id_cliente=15, vigencia = 1 where id =1497;</v>
      </c>
      <c r="BK1498" s="137" t="str">
        <f t="shared" si="479"/>
        <v>update bitacoras_estatus set id_estatus = 10 where id =1497;</v>
      </c>
    </row>
    <row r="1499" spans="1:63" ht="53">
      <c r="A1499" s="1">
        <v>1781990</v>
      </c>
      <c r="B1499" s="42">
        <v>1697039</v>
      </c>
      <c r="C1499" s="42">
        <f>IF(Tabla1[[#This Row],[No. REG.]]="","",1)</f>
        <v>1</v>
      </c>
      <c r="D1499" s="3" t="s">
        <v>46</v>
      </c>
      <c r="E1499" s="3">
        <f>IF(Tabla1[[#This Row],[STATUS]]="","",VLOOKUP(D1499,Estatus!$A$2:$B$13,2,0))</f>
        <v>10</v>
      </c>
      <c r="F1499" s="3">
        <f>IF(Tabla1[[#This Row],[STATUS]]="","",VLOOKUP(D1499,Estatus!$A$2:$I$12,9,0))</f>
        <v>1</v>
      </c>
      <c r="G1499" s="51" t="s">
        <v>7217</v>
      </c>
      <c r="H1499" s="45">
        <v>42586</v>
      </c>
      <c r="I1499" s="86">
        <f t="shared" si="460"/>
        <v>2016</v>
      </c>
      <c r="J1499" s="86">
        <f t="shared" si="461"/>
        <v>8</v>
      </c>
      <c r="K1499" s="86">
        <f t="shared" si="462"/>
        <v>4</v>
      </c>
      <c r="L1499" s="86" t="str">
        <f t="shared" si="463"/>
        <v>08</v>
      </c>
      <c r="M1499" s="86" t="str">
        <f t="shared" si="464"/>
        <v>04</v>
      </c>
      <c r="N1499" s="86" t="str">
        <f t="shared" si="465"/>
        <v>'2016-08-04'</v>
      </c>
      <c r="O1499" s="86" t="str">
        <f t="shared" si="466"/>
        <v>'2016-08-04 00:00:00'</v>
      </c>
      <c r="P1499" s="45">
        <v>46238</v>
      </c>
      <c r="Q1499" s="86">
        <f t="shared" si="467"/>
        <v>2026</v>
      </c>
      <c r="R1499" s="86">
        <f t="shared" si="468"/>
        <v>8</v>
      </c>
      <c r="S1499" s="86">
        <f t="shared" si="469"/>
        <v>4</v>
      </c>
      <c r="T1499" s="86" t="str">
        <f t="shared" si="470"/>
        <v>08</v>
      </c>
      <c r="U1499" s="86" t="str">
        <f t="shared" si="471"/>
        <v>04</v>
      </c>
      <c r="V1499" s="86" t="str">
        <f t="shared" si="472"/>
        <v>'2026-08-04'</v>
      </c>
      <c r="W1499" s="86">
        <v>35</v>
      </c>
      <c r="X1499" s="86">
        <f t="shared" si="473"/>
        <v>35</v>
      </c>
      <c r="Y1499" s="16" t="s">
        <v>7215</v>
      </c>
      <c r="Z1499" s="126">
        <f>IFERROR(IF(Y1499="","null",VLOOKUP(Y1499,Marcas!$A$2:$C$2024,2,0)),"")</f>
        <v>1331</v>
      </c>
      <c r="AA1499" s="16" t="s">
        <v>7204</v>
      </c>
      <c r="AB1499" s="6">
        <f>IFERROR(IF(AA1499="","",IF(AA1499="EMPORIO LEGAL",1,VLOOKUP(AA1499,Clientes!$A$2:$B$1190,2,0))),"")</f>
        <v>15</v>
      </c>
      <c r="AC1499" s="6">
        <f>IFERROR(IF(Tabla1[[#This Row],[id_control]]="null","",VLOOKUP(CONCATENATE(Tabla1[[#This Row],[CLIENTE]],"-",Tabla1[[#This Row],[id_control]]),Hoja1!$C$2:$D$1994,2,0)),"")</f>
        <v>1497</v>
      </c>
      <c r="AD1499" s="6" t="s">
        <v>7205</v>
      </c>
      <c r="AE1499" s="6"/>
      <c r="AF1499" s="6"/>
      <c r="AG1499" s="6"/>
      <c r="AH1499" s="6"/>
      <c r="AI1499" s="6"/>
      <c r="AJ1499" s="6"/>
      <c r="AK1499" s="6"/>
      <c r="AL1499" s="6">
        <v>6628470993</v>
      </c>
      <c r="AM1499" s="6"/>
      <c r="AN1499" s="6"/>
      <c r="AO1499" s="6"/>
      <c r="AP1499" s="6"/>
      <c r="AQ1499" s="6"/>
      <c r="AR1499" s="6"/>
      <c r="AS1499" s="6"/>
      <c r="AT1499" s="6"/>
      <c r="AU1499" s="6"/>
      <c r="AV1499" s="6" t="s">
        <v>7206</v>
      </c>
      <c r="AW1499" s="6"/>
      <c r="AX1499" s="6"/>
      <c r="AY1499" s="6"/>
      <c r="AZ1499" s="6"/>
      <c r="BA1499" s="6"/>
      <c r="BB1499" s="6"/>
      <c r="BC1499" s="6"/>
      <c r="BD1499" s="6"/>
      <c r="BE1499" s="8">
        <v>1498</v>
      </c>
      <c r="BF1499" s="6" t="str">
        <f t="shared" si="474"/>
        <v>insert into bitacoras_estatus (numero_expediente, numero_registro, representante, fecha_inicio, fecha_vencimiento, id_cliente, id_admin, id_bitacoras_estatus, id_estatus, id_clase, id_marca, created_at, updated_at) values('1781990','1697039','ANA ESTHER PLACENCIA CASTILLO','2016-08-04','2026-08-04','15','2','1','1',35,1331,'2016-08-04 00:00:00','2016-08-04 00:00:00');</v>
      </c>
      <c r="BG1499" s="6" t="str">
        <f t="shared" si="475"/>
        <v>insert into servicios_comentarios (comentario, id_admin, id_estatus, created_at, updated_at) values('CLASE 35, LLEGO EL TITULO REGISTRO DE MARCA EL 30 DIC 2016, TITULOS ENVIADOS POR FEDEX GUIA 8096 0908 7542 0449 EL 27 ENE 2017',1,1498,'2016-08-04 00:00:00','2016-08-04 00:00:00');</v>
      </c>
      <c r="BH1499" s="6" t="str">
        <f t="shared" si="476"/>
        <v/>
      </c>
      <c r="BI1499" s="137" t="str">
        <f t="shared" si="477"/>
        <v>update bitacoras_estatus set comprobacion_uso = 1, id_estatus=10 where id=1498;</v>
      </c>
      <c r="BJ1499" s="137" t="str">
        <f t="shared" si="478"/>
        <v>update bitacoras_estatus set numero_expediente = '1781990', numero_registro = '1697039', id_estatus = 10, fecha_inicio = '2016-08-04', fecha_vencimiento ='2026-08-04', created_at ='2016-08-04 00:00:00', updated_at ='2016-08-04 00:00:00', id_clase=35, id_marca=1331, id_cliente=15, vigencia = 1 where id =1498;</v>
      </c>
      <c r="BK1499" s="137" t="str">
        <f t="shared" si="479"/>
        <v>update bitacoras_estatus set id_estatus = 10 where id =1498;</v>
      </c>
    </row>
    <row r="1500" spans="1:63" ht="40">
      <c r="A1500" s="1">
        <v>1781989</v>
      </c>
      <c r="B1500" s="42">
        <v>1712963</v>
      </c>
      <c r="C1500" s="42">
        <f>IF(Tabla1[[#This Row],[No. REG.]]="","",1)</f>
        <v>1</v>
      </c>
      <c r="D1500" s="3" t="s">
        <v>46</v>
      </c>
      <c r="E1500" s="3">
        <f>IF(Tabla1[[#This Row],[STATUS]]="","",VLOOKUP(D1500,Estatus!$A$2:$B$13,2,0))</f>
        <v>10</v>
      </c>
      <c r="F1500" s="3">
        <f>IF(Tabla1[[#This Row],[STATUS]]="","",VLOOKUP(D1500,Estatus!$A$2:$I$12,9,0))</f>
        <v>1</v>
      </c>
      <c r="G1500" s="51" t="s">
        <v>7218</v>
      </c>
      <c r="H1500" s="45">
        <v>42586</v>
      </c>
      <c r="I1500" s="86">
        <f t="shared" si="460"/>
        <v>2016</v>
      </c>
      <c r="J1500" s="86">
        <f t="shared" si="461"/>
        <v>8</v>
      </c>
      <c r="K1500" s="86">
        <f t="shared" si="462"/>
        <v>4</v>
      </c>
      <c r="L1500" s="86" t="str">
        <f t="shared" si="463"/>
        <v>08</v>
      </c>
      <c r="M1500" s="86" t="str">
        <f t="shared" si="464"/>
        <v>04</v>
      </c>
      <c r="N1500" s="86" t="str">
        <f t="shared" si="465"/>
        <v>'2016-08-04'</v>
      </c>
      <c r="O1500" s="86" t="str">
        <f t="shared" si="466"/>
        <v>'2016-08-04 00:00:00'</v>
      </c>
      <c r="P1500" s="45">
        <v>46238</v>
      </c>
      <c r="Q1500" s="86">
        <f t="shared" si="467"/>
        <v>2026</v>
      </c>
      <c r="R1500" s="86">
        <f t="shared" si="468"/>
        <v>8</v>
      </c>
      <c r="S1500" s="86">
        <f t="shared" si="469"/>
        <v>4</v>
      </c>
      <c r="T1500" s="86" t="str">
        <f t="shared" si="470"/>
        <v>08</v>
      </c>
      <c r="U1500" s="86" t="str">
        <f t="shared" si="471"/>
        <v>04</v>
      </c>
      <c r="V1500" s="86" t="str">
        <f t="shared" si="472"/>
        <v>'2026-08-04'</v>
      </c>
      <c r="W1500" s="86">
        <v>35</v>
      </c>
      <c r="X1500" s="86">
        <f t="shared" si="473"/>
        <v>35</v>
      </c>
      <c r="Y1500" s="16" t="s">
        <v>7203</v>
      </c>
      <c r="Z1500" s="126">
        <f>IFERROR(IF(Y1500="","null",VLOOKUP(Y1500,Marcas!$A$2:$C$2024,2,0)),"")</f>
        <v>399</v>
      </c>
      <c r="AA1500" s="16" t="s">
        <v>7204</v>
      </c>
      <c r="AB1500" s="6">
        <f>IFERROR(IF(AA1500="","",IF(AA1500="EMPORIO LEGAL",1,VLOOKUP(AA1500,Clientes!$A$2:$B$1190,2,0))),"")</f>
        <v>15</v>
      </c>
      <c r="AC1500" s="6">
        <f>IFERROR(IF(Tabla1[[#This Row],[id_control]]="null","",VLOOKUP(CONCATENATE(Tabla1[[#This Row],[CLIENTE]],"-",Tabla1[[#This Row],[id_control]]),Hoja1!$C$2:$D$1994,2,0)),"")</f>
        <v>1494</v>
      </c>
      <c r="AD1500" s="6" t="s">
        <v>7205</v>
      </c>
      <c r="AE1500" s="6"/>
      <c r="AF1500" s="6"/>
      <c r="AG1500" s="6"/>
      <c r="AH1500" s="6"/>
      <c r="AI1500" s="6"/>
      <c r="AJ1500" s="6"/>
      <c r="AK1500" s="6"/>
      <c r="AL1500" s="6">
        <v>6628470993</v>
      </c>
      <c r="AM1500" s="6"/>
      <c r="AN1500" s="6"/>
      <c r="AO1500" s="6"/>
      <c r="AP1500" s="6"/>
      <c r="AQ1500" s="6"/>
      <c r="AR1500" s="6"/>
      <c r="AS1500" s="6"/>
      <c r="AT1500" s="6"/>
      <c r="AU1500" s="6"/>
      <c r="AV1500" s="6" t="s">
        <v>7206</v>
      </c>
      <c r="AW1500" s="6"/>
      <c r="AX1500" s="6"/>
      <c r="AY1500" s="6"/>
      <c r="AZ1500" s="6"/>
      <c r="BA1500" s="6"/>
      <c r="BB1500" s="6"/>
      <c r="BC1500" s="6"/>
      <c r="BD1500" s="6"/>
      <c r="BE1500" s="8">
        <v>1499</v>
      </c>
      <c r="BF1500" s="6" t="str">
        <f t="shared" si="474"/>
        <v>insert into bitacoras_estatus (numero_expediente, numero_registro, representante, fecha_inicio, fecha_vencimiento, id_cliente, id_admin, id_bitacoras_estatus, id_estatus, id_clase, id_marca, created_at, updated_at) values('1781989','1712963','ANA ESTHER PLACENCIA CASTILLO','2016-08-04','2026-08-04','15','2','1','1',35,399,'2016-08-04 00:00:00','2016-08-04 00:00:00');</v>
      </c>
      <c r="BG1500" s="6" t="str">
        <f t="shared" si="475"/>
        <v>insert into servicios_comentarios (comentario, id_admin, id_estatus, created_at, updated_at) values('CLASE 35. SE RECIBIO TITULO 20 ENERO 2017 REG 1712963. ENVIADO A SONORA X PAQUETERIA 13 MZO 2017',1,1499,'2016-08-04 00:00:00','2016-08-04 00:00:00');</v>
      </c>
      <c r="BH1500" s="6" t="str">
        <f t="shared" si="476"/>
        <v/>
      </c>
      <c r="BI1500" s="137" t="str">
        <f t="shared" si="477"/>
        <v>update bitacoras_estatus set comprobacion_uso = 1, id_estatus=10 where id=1499;</v>
      </c>
      <c r="BJ1500" s="137" t="str">
        <f t="shared" si="478"/>
        <v>update bitacoras_estatus set numero_expediente = '1781989', numero_registro = '1712963', id_estatus = 10, fecha_inicio = '2016-08-04', fecha_vencimiento ='2026-08-04', created_at ='2016-08-04 00:00:00', updated_at ='2016-08-04 00:00:00', id_clase=35, id_marca=399, id_cliente=15, vigencia = 1 where id =1499;</v>
      </c>
      <c r="BK1500" s="137" t="str">
        <f t="shared" si="479"/>
        <v>update bitacoras_estatus set id_estatus = 10 where id =1499;</v>
      </c>
    </row>
    <row r="1501" spans="1:63">
      <c r="A1501" s="6">
        <v>1300805</v>
      </c>
      <c r="B1501" s="6">
        <v>1335118</v>
      </c>
      <c r="C1501" s="6">
        <f>IF(Tabla1[[#This Row],[No. REG.]]="","",1)</f>
        <v>1</v>
      </c>
      <c r="D1501" s="3" t="s">
        <v>46</v>
      </c>
      <c r="E1501" s="3">
        <f>IF(Tabla1[[#This Row],[STATUS]]="","",VLOOKUP(D1501,Estatus!$A$2:$B$13,2,0))</f>
        <v>10</v>
      </c>
      <c r="F1501" s="3">
        <f>IF(Tabla1[[#This Row],[STATUS]]="","",VLOOKUP(D1501,Estatus!$A$2:$I$12,9,0))</f>
        <v>1</v>
      </c>
      <c r="G1501" s="16" t="s">
        <v>2967</v>
      </c>
      <c r="H1501" s="9">
        <v>41122</v>
      </c>
      <c r="I1501" s="81">
        <f t="shared" si="460"/>
        <v>2012</v>
      </c>
      <c r="J1501" s="81">
        <f t="shared" si="461"/>
        <v>8</v>
      </c>
      <c r="K1501" s="81">
        <f t="shared" si="462"/>
        <v>1</v>
      </c>
      <c r="L1501" s="81" t="str">
        <f t="shared" si="463"/>
        <v>08</v>
      </c>
      <c r="M1501" s="81" t="str">
        <f t="shared" si="464"/>
        <v>01</v>
      </c>
      <c r="N1501" s="81" t="str">
        <f t="shared" si="465"/>
        <v>'2012-08-01'</v>
      </c>
      <c r="O1501" s="81" t="str">
        <f t="shared" si="466"/>
        <v>'2012-08-01 00:00:00'</v>
      </c>
      <c r="P1501" s="9">
        <v>44774</v>
      </c>
      <c r="Q1501" s="81">
        <f t="shared" si="467"/>
        <v>2022</v>
      </c>
      <c r="R1501" s="81">
        <f t="shared" si="468"/>
        <v>8</v>
      </c>
      <c r="S1501" s="81">
        <f t="shared" si="469"/>
        <v>1</v>
      </c>
      <c r="T1501" s="81" t="str">
        <f t="shared" si="470"/>
        <v>08</v>
      </c>
      <c r="U1501" s="81" t="str">
        <f t="shared" si="471"/>
        <v>01</v>
      </c>
      <c r="V1501" s="81" t="str">
        <f t="shared" si="472"/>
        <v>'2022-08-01'</v>
      </c>
      <c r="W1501" s="81"/>
      <c r="X1501" s="81" t="str">
        <f t="shared" si="473"/>
        <v>null</v>
      </c>
      <c r="Y1501" s="16" t="s">
        <v>7220</v>
      </c>
      <c r="Z1501" s="126">
        <f>IFERROR(IF(Y1501="","null",VLOOKUP(Y1501,Marcas!$A$2:$C$2024,2,0)),"")</f>
        <v>1570</v>
      </c>
      <c r="AA1501" s="16" t="s">
        <v>163</v>
      </c>
      <c r="AB1501" s="6">
        <f>IFERROR(IF(AA1501="","",IF(AA1501="EMPORIO LEGAL",1,VLOOKUP(AA1501,Clientes!$A$2:$B$1190,2,0))),"")</f>
        <v>1114</v>
      </c>
      <c r="AC1501" s="6">
        <f>IFERROR(IF(Tabla1[[#This Row],[id_control]]="null","",VLOOKUP(CONCATENATE(Tabla1[[#This Row],[CLIENTE]],"-",Tabla1[[#This Row],[id_control]]),Hoja1!$C$2:$D$1994,2,0)),"")</f>
        <v>1501</v>
      </c>
      <c r="AD1501" s="8" t="s">
        <v>7221</v>
      </c>
      <c r="AE1501" s="8"/>
      <c r="AF1501" s="6"/>
      <c r="AG1501" s="6"/>
      <c r="AH1501" s="6"/>
      <c r="AI1501" s="6"/>
      <c r="AJ1501" s="6"/>
      <c r="AK1501" s="6"/>
      <c r="AL1501" s="8" t="s">
        <v>158</v>
      </c>
      <c r="AM1501" s="6"/>
      <c r="AN1501" s="6"/>
      <c r="AO1501" s="6"/>
      <c r="AP1501" s="6"/>
      <c r="AQ1501" s="8"/>
      <c r="AR1501" s="6"/>
      <c r="AS1501" s="6"/>
      <c r="AT1501" s="6"/>
      <c r="AU1501" s="6"/>
      <c r="AV1501" s="8" t="s">
        <v>159</v>
      </c>
      <c r="AW1501" s="8"/>
      <c r="AX1501" s="8"/>
      <c r="AY1501" s="8"/>
      <c r="AZ1501" s="6"/>
      <c r="BA1501" s="6"/>
      <c r="BB1501" s="6"/>
      <c r="BC1501" s="6"/>
      <c r="BD1501" s="8" t="s">
        <v>160</v>
      </c>
      <c r="BE1501" s="8">
        <v>1500</v>
      </c>
      <c r="BF1501" s="6" t="str">
        <f t="shared" si="474"/>
        <v>insert into bitacoras_estatus (numero_expediente, numero_registro, representante, fecha_inicio, fecha_vencimiento, id_cliente, id_admin, id_bitacoras_estatus, id_estatus, id_clase, id_marca, created_at, updated_at) values('1300805','1335118','MARCO CESAR RODRIGUEZ WOOLFOLK','2012-08-01','2022-08-01','1114','2','1','1',null,1570,'2012-08-01 00:00:00','2012-08-01 00:00:00');</v>
      </c>
      <c r="BG1501" s="6" t="str">
        <f t="shared" si="475"/>
        <v>insert into servicios_comentarios (comentario, id_admin, id_estatus, created_at, updated_at) values('TITULO ENTREGADO 26/03/2013',1,1500,'2012-08-01 00:00:00','2012-08-01 00:00:00');</v>
      </c>
      <c r="BH1501" s="6" t="str">
        <f t="shared" si="476"/>
        <v>insert into servicios_comentarios (comentario, id_admin, id_estatus, created_at, updated_at) values('SE DEJARON DATOS DEL ADMIN DE LA EMPRESA',1,1500,'2012-08-01 00:00:00','2012-08-01 00:00:00');</v>
      </c>
      <c r="BI1501" s="137" t="str">
        <f t="shared" si="477"/>
        <v>update bitacoras_estatus set comprobacion_uso = 1, id_estatus=10 where id=1500;</v>
      </c>
      <c r="BJ1501" s="137" t="str">
        <f t="shared" si="478"/>
        <v>update bitacoras_estatus set numero_expediente = '1300805', numero_registro = '1335118', id_estatus = 10, fecha_inicio = '2012-08-01', fecha_vencimiento ='2022-08-01', created_at ='2012-08-01 00:00:00', updated_at ='2012-08-01 00:00:00', id_clase=null, id_marca=1570, id_cliente=1114, vigencia = 1 where id =1500;</v>
      </c>
      <c r="BK1501" s="137" t="str">
        <f t="shared" si="479"/>
        <v>update bitacoras_estatus set id_estatus = 10 where id =1500;</v>
      </c>
    </row>
    <row r="1502" spans="1:63" ht="40">
      <c r="A1502" s="3">
        <v>944885</v>
      </c>
      <c r="B1502" s="3">
        <v>1093797</v>
      </c>
      <c r="C1502" s="3">
        <f>IF(Tabla1[[#This Row],[No. REG.]]="","",1)</f>
        <v>1</v>
      </c>
      <c r="D1502" s="3" t="s">
        <v>41</v>
      </c>
      <c r="E1502" s="3">
        <f>IF(Tabla1[[#This Row],[STATUS]]="","",VLOOKUP(D1502,Estatus!$A$2:$B$13,2,0))</f>
        <v>6</v>
      </c>
      <c r="F1502" s="3">
        <f>IF(Tabla1[[#This Row],[STATUS]]="","",VLOOKUP(D1502,Estatus!$A$2:$I$12,9,0))</f>
        <v>1</v>
      </c>
      <c r="G1502" s="12" t="s">
        <v>7222</v>
      </c>
      <c r="H1502" s="7">
        <v>39624</v>
      </c>
      <c r="I1502" s="80">
        <f t="shared" si="460"/>
        <v>2008</v>
      </c>
      <c r="J1502" s="80">
        <f t="shared" si="461"/>
        <v>6</v>
      </c>
      <c r="K1502" s="80">
        <f t="shared" si="462"/>
        <v>25</v>
      </c>
      <c r="L1502" s="80" t="str">
        <f t="shared" si="463"/>
        <v>06</v>
      </c>
      <c r="M1502" s="80">
        <f t="shared" si="464"/>
        <v>25</v>
      </c>
      <c r="N1502" s="80" t="str">
        <f t="shared" si="465"/>
        <v>'2008-06-25'</v>
      </c>
      <c r="O1502" s="80" t="str">
        <f t="shared" si="466"/>
        <v>'2008-06-25 00:00:00'</v>
      </c>
      <c r="P1502" s="7">
        <v>43276</v>
      </c>
      <c r="Q1502" s="80">
        <f t="shared" si="467"/>
        <v>2018</v>
      </c>
      <c r="R1502" s="80">
        <f t="shared" si="468"/>
        <v>6</v>
      </c>
      <c r="S1502" s="80">
        <f t="shared" si="469"/>
        <v>25</v>
      </c>
      <c r="T1502" s="80" t="str">
        <f t="shared" si="470"/>
        <v>06</v>
      </c>
      <c r="U1502" s="80">
        <f t="shared" si="471"/>
        <v>25</v>
      </c>
      <c r="V1502" s="80" t="str">
        <f t="shared" si="472"/>
        <v>'2018-06-25'</v>
      </c>
      <c r="W1502" s="80"/>
      <c r="X1502" s="80" t="str">
        <f t="shared" si="473"/>
        <v>null</v>
      </c>
      <c r="Y1502" s="3" t="s">
        <v>7223</v>
      </c>
      <c r="Z1502" s="124">
        <f>IFERROR(IF(Y1502="","null",VLOOKUP(Y1502,Marcas!$A$2:$C$2024,2,0)),"")</f>
        <v>384</v>
      </c>
      <c r="AA1502" s="3" t="s">
        <v>7223</v>
      </c>
      <c r="AB1502" s="3">
        <f>IFERROR(IF(AA1502="","",IF(AA1502="EMPORIO LEGAL",1,VLOOKUP(AA1502,Clientes!$A$2:$B$1190,2,0))),"")</f>
        <v>267</v>
      </c>
      <c r="AC1502" s="3">
        <f>IFERROR(IF(Tabla1[[#This Row],[id_control]]="null","",VLOOKUP(CONCATENATE(Tabla1[[#This Row],[CLIENTE]],"-",Tabla1[[#This Row],[id_control]]),Hoja1!$C$2:$D$1994,2,0)),"")</f>
        <v>1502</v>
      </c>
      <c r="AD1502" s="3" t="s">
        <v>7224</v>
      </c>
      <c r="AE1502" s="3" t="s">
        <v>7225</v>
      </c>
      <c r="AF1502" s="3"/>
      <c r="AG1502" s="3"/>
      <c r="AH1502" s="3"/>
      <c r="AI1502" s="3"/>
      <c r="AJ1502" s="3"/>
      <c r="AK1502" s="3"/>
      <c r="AL1502" s="3"/>
      <c r="AM1502" s="5"/>
      <c r="AN1502" s="5"/>
      <c r="AO1502" s="5"/>
      <c r="AP1502" s="5"/>
      <c r="AQ1502" s="5"/>
      <c r="AR1502" s="5"/>
      <c r="AS1502" s="5"/>
      <c r="AT1502" s="5"/>
      <c r="AU1502" s="5"/>
      <c r="AV1502" s="5" t="s">
        <v>7226</v>
      </c>
      <c r="AW1502" s="11" t="s">
        <v>7227</v>
      </c>
      <c r="AX1502" s="5"/>
      <c r="AY1502" s="5"/>
      <c r="AZ1502" s="5"/>
      <c r="BA1502" s="5"/>
      <c r="BB1502" s="5"/>
      <c r="BC1502" s="5"/>
      <c r="BD1502" s="8" t="s">
        <v>7228</v>
      </c>
      <c r="BE1502" s="8">
        <v>1501</v>
      </c>
      <c r="BF1502" s="6" t="str">
        <f t="shared" si="474"/>
        <v>insert into bitacoras_estatus (numero_expediente, numero_registro, representante, fecha_inicio, fecha_vencimiento, id_cliente, id_admin, id_bitacoras_estatus, id_estatus, id_clase, id_marca, created_at, updated_at) values('944885','1093797','RICARDO BALDERRAMA LOUSTAUNAU','2008-06-25','2018-06-25','267','2','1','1',null,384,'2008-06-25 00:00:00','2008-06-25 00:00:00');</v>
      </c>
      <c r="BG1502" s="6" t="str">
        <f t="shared" si="475"/>
        <v>insert into servicios_comentarios (comentario, id_admin, id_estatus, created_at, updated_at) values('Título entregado 12/06/2009 AHORA SE ENCARGA DE LA TIENDA UN HERMANO DEL TITULAR, CESAR BALDERRAMA',1,1501,'2008-06-25 00:00:00','2008-06-25 00:00:00');</v>
      </c>
      <c r="BH1502" s="6" t="str">
        <f t="shared" si="476"/>
        <v>insert into servicios_comentarios (comentario, id_admin, id_estatus, created_at, updated_at) values('410-0961, 415-9392 cel 6141616454',1,1501,'2008-06-25 00:00:00','2008-06-25 00:00:00');</v>
      </c>
      <c r="BI1502" s="137" t="str">
        <f t="shared" si="477"/>
        <v>update bitacoras_estatus set comprobacion_uso = 1, id_estatus=6 where id=1501;</v>
      </c>
      <c r="BJ1502" s="137" t="str">
        <f t="shared" si="478"/>
        <v>update bitacoras_estatus set numero_expediente = '944885', numero_registro = '1093797', id_estatus = 6, fecha_inicio = '2008-06-25', fecha_vencimiento ='2018-06-25', created_at ='2008-06-25 00:00:00', updated_at ='2008-06-25 00:00:00', id_clase=null, id_marca=384, id_cliente=267, vigencia = 1 where id =1501;</v>
      </c>
      <c r="BK1502" s="137" t="str">
        <f t="shared" si="479"/>
        <v>update bitacoras_estatus set id_estatus = 6 where id =1501;</v>
      </c>
    </row>
    <row r="1503" spans="1:63" ht="40">
      <c r="A1503" s="1">
        <v>1677361</v>
      </c>
      <c r="B1503" s="1">
        <v>1707709</v>
      </c>
      <c r="C1503" s="1">
        <f>IF(Tabla1[[#This Row],[No. REG.]]="","",1)</f>
        <v>1</v>
      </c>
      <c r="D1503" s="3" t="s">
        <v>46</v>
      </c>
      <c r="E1503" s="3">
        <f>IF(Tabla1[[#This Row],[STATUS]]="","",VLOOKUP(D1503,Estatus!$A$2:$B$13,2,0))</f>
        <v>10</v>
      </c>
      <c r="F1503" s="3">
        <f>IF(Tabla1[[#This Row],[STATUS]]="","",VLOOKUP(D1503,Estatus!$A$2:$I$12,9,0))</f>
        <v>1</v>
      </c>
      <c r="G1503" s="51" t="s">
        <v>7229</v>
      </c>
      <c r="H1503" s="45">
        <v>42305</v>
      </c>
      <c r="I1503" s="86">
        <f t="shared" si="460"/>
        <v>2015</v>
      </c>
      <c r="J1503" s="86">
        <f t="shared" si="461"/>
        <v>10</v>
      </c>
      <c r="K1503" s="86">
        <f t="shared" si="462"/>
        <v>28</v>
      </c>
      <c r="L1503" s="86">
        <f t="shared" si="463"/>
        <v>10</v>
      </c>
      <c r="M1503" s="86">
        <f t="shared" si="464"/>
        <v>28</v>
      </c>
      <c r="N1503" s="86" t="str">
        <f t="shared" si="465"/>
        <v>'2015-10-28'</v>
      </c>
      <c r="O1503" s="86" t="str">
        <f t="shared" si="466"/>
        <v>'2015-10-28 00:00:00'</v>
      </c>
      <c r="P1503" s="45">
        <v>45958</v>
      </c>
      <c r="Q1503" s="86">
        <f t="shared" si="467"/>
        <v>2025</v>
      </c>
      <c r="R1503" s="86">
        <f t="shared" si="468"/>
        <v>10</v>
      </c>
      <c r="S1503" s="86">
        <f t="shared" si="469"/>
        <v>28</v>
      </c>
      <c r="T1503" s="86">
        <f t="shared" si="470"/>
        <v>10</v>
      </c>
      <c r="U1503" s="86">
        <f t="shared" si="471"/>
        <v>28</v>
      </c>
      <c r="V1503" s="86" t="str">
        <f t="shared" si="472"/>
        <v>'2025-10-28'</v>
      </c>
      <c r="W1503" s="86"/>
      <c r="X1503" s="86" t="str">
        <f t="shared" si="473"/>
        <v>null</v>
      </c>
      <c r="Y1503" s="1" t="s">
        <v>7230</v>
      </c>
      <c r="Z1503" s="127">
        <f>IFERROR(IF(Y1503="","null",VLOOKUP(Y1503,Marcas!$A$2:$C$2024,2,0)),"")</f>
        <v>656</v>
      </c>
      <c r="AA1503" s="1" t="s">
        <v>7230</v>
      </c>
      <c r="AB1503" s="1">
        <f>IFERROR(IF(AA1503="","",IF(AA1503="EMPORIO LEGAL",1,VLOOKUP(AA1503,Clientes!$A$2:$B$1190,2,0))),"")</f>
        <v>467</v>
      </c>
      <c r="AC1503" s="1">
        <f>IFERROR(IF(Tabla1[[#This Row],[id_control]]="null","",VLOOKUP(CONCATENATE(Tabla1[[#This Row],[CLIENTE]],"-",Tabla1[[#This Row],[id_control]]),Hoja1!$C$2:$D$1994,2,0)),"")</f>
        <v>1503</v>
      </c>
      <c r="AD1503" s="1" t="s">
        <v>7231</v>
      </c>
      <c r="AE1503" s="6"/>
      <c r="AF1503" s="6"/>
      <c r="AG1503" s="6"/>
      <c r="AH1503" s="6"/>
      <c r="AI1503" s="6"/>
      <c r="AJ1503" s="6"/>
      <c r="AK1503" s="6"/>
      <c r="AL1503" s="1" t="s">
        <v>7232</v>
      </c>
      <c r="AM1503" s="6"/>
      <c r="AN1503" s="6"/>
      <c r="AO1503" s="6"/>
      <c r="AP1503" s="6"/>
      <c r="AQ1503" s="2" t="s">
        <v>7233</v>
      </c>
      <c r="AR1503" s="6"/>
      <c r="AS1503" s="6"/>
      <c r="AT1503" s="6"/>
      <c r="AU1503" s="6"/>
      <c r="AV1503" s="2" t="s">
        <v>7234</v>
      </c>
      <c r="AW1503" s="6"/>
      <c r="AX1503" s="6"/>
      <c r="AY1503" s="6"/>
      <c r="AZ1503" s="6"/>
      <c r="BA1503" s="6"/>
      <c r="BB1503" s="6"/>
      <c r="BC1503" s="6"/>
      <c r="BD1503" s="6"/>
      <c r="BE1503" s="8">
        <v>1502</v>
      </c>
      <c r="BF1503" s="6" t="str">
        <f t="shared" si="474"/>
        <v>insert into bitacoras_estatus (numero_expediente, numero_registro, representante, fecha_inicio, fecha_vencimiento, id_cliente, id_admin, id_bitacoras_estatus, id_estatus, id_clase, id_marca, created_at, updated_at) values('1677361','1707709','Juan Velzaquez','2015-10-28','2025-10-28','467','2','1','1',null,656,'2015-10-28 00:00:00','2015-10-28 00:00:00');</v>
      </c>
      <c r="BG1503" s="6" t="str">
        <f t="shared" si="475"/>
        <v>insert into servicios_comentarios (comentario, id_admin, id_estatus, created_at, updated_at) values('CONTESTACIÓN A REQUISITOS 21/7/16. SE DA POR ACREDITADO EL APODERADO 14 SEPT 2016. EL 24 DE ENERO 2017 LLEGO EL TITULO',1,1502,'2015-10-28 00:00:00','2015-10-28 00:00:00');</v>
      </c>
      <c r="BH1503" s="6" t="str">
        <f t="shared" si="476"/>
        <v/>
      </c>
      <c r="BI1503" s="137" t="str">
        <f t="shared" si="477"/>
        <v>update bitacoras_estatus set comprobacion_uso = 1, id_estatus=10 where id=1502;</v>
      </c>
      <c r="BJ1503" s="137" t="str">
        <f t="shared" si="478"/>
        <v>update bitacoras_estatus set numero_expediente = '1677361', numero_registro = '1707709', id_estatus = 10, fecha_inicio = '2015-10-28', fecha_vencimiento ='2025-10-28', created_at ='2015-10-28 00:00:00', updated_at ='2015-10-28 00:00:00', id_clase=null, id_marca=656, id_cliente=467, vigencia = 1 where id =1502;</v>
      </c>
      <c r="BK1503" s="137" t="str">
        <f t="shared" si="479"/>
        <v>update bitacoras_estatus set id_estatus = 10 where id =1502;</v>
      </c>
    </row>
    <row r="1504" spans="1:63" ht="27">
      <c r="A1504" s="1">
        <v>1792674</v>
      </c>
      <c r="B1504" s="1">
        <v>1714010</v>
      </c>
      <c r="C1504" s="1">
        <f>IF(Tabla1[[#This Row],[No. REG.]]="","",1)</f>
        <v>1</v>
      </c>
      <c r="D1504" s="3" t="s">
        <v>46</v>
      </c>
      <c r="E1504" s="3">
        <f>IF(Tabla1[[#This Row],[STATUS]]="","",VLOOKUP(D1504,Estatus!$A$2:$B$13,2,0))</f>
        <v>10</v>
      </c>
      <c r="F1504" s="3">
        <f>IF(Tabla1[[#This Row],[STATUS]]="","",VLOOKUP(D1504,Estatus!$A$2:$I$12,9,0))</f>
        <v>1</v>
      </c>
      <c r="G1504" s="51" t="s">
        <v>7235</v>
      </c>
      <c r="H1504" s="45">
        <v>42618</v>
      </c>
      <c r="I1504" s="86">
        <f t="shared" si="460"/>
        <v>2016</v>
      </c>
      <c r="J1504" s="86">
        <f t="shared" si="461"/>
        <v>9</v>
      </c>
      <c r="K1504" s="86">
        <f t="shared" si="462"/>
        <v>5</v>
      </c>
      <c r="L1504" s="86" t="str">
        <f t="shared" si="463"/>
        <v>09</v>
      </c>
      <c r="M1504" s="86" t="str">
        <f t="shared" si="464"/>
        <v>05</v>
      </c>
      <c r="N1504" s="86" t="str">
        <f t="shared" si="465"/>
        <v>'2016-09-05'</v>
      </c>
      <c r="O1504" s="86" t="str">
        <f t="shared" si="466"/>
        <v>'2016-09-05 00:00:00'</v>
      </c>
      <c r="P1504" s="45">
        <v>46270</v>
      </c>
      <c r="Q1504" s="86">
        <f t="shared" si="467"/>
        <v>2026</v>
      </c>
      <c r="R1504" s="86">
        <f t="shared" si="468"/>
        <v>9</v>
      </c>
      <c r="S1504" s="86">
        <f t="shared" si="469"/>
        <v>5</v>
      </c>
      <c r="T1504" s="86" t="str">
        <f t="shared" si="470"/>
        <v>09</v>
      </c>
      <c r="U1504" s="86" t="str">
        <f t="shared" si="471"/>
        <v>05</v>
      </c>
      <c r="V1504" s="86" t="str">
        <f t="shared" si="472"/>
        <v>'2026-09-05'</v>
      </c>
      <c r="W1504" s="86">
        <v>30</v>
      </c>
      <c r="X1504" s="86">
        <f t="shared" si="473"/>
        <v>30</v>
      </c>
      <c r="Y1504" s="51" t="s">
        <v>7236</v>
      </c>
      <c r="Z1504" s="131">
        <f>IFERROR(IF(Y1504="","null",VLOOKUP(Y1504,Marcas!$A$2:$C$2024,2,0)),"")</f>
        <v>1600</v>
      </c>
      <c r="AA1504" s="51" t="s">
        <v>7494</v>
      </c>
      <c r="AB1504" s="1">
        <f>IFERROR(IF(AA1504="","",IF(AA1504="EMPORIO LEGAL",1,VLOOKUP(AA1504,Clientes!$A$2:$B$1190,2,0))),"")</f>
        <v>1122</v>
      </c>
      <c r="AC1504" s="1">
        <f>IFERROR(IF(Tabla1[[#This Row],[id_control]]="null","",VLOOKUP(CONCATENATE(Tabla1[[#This Row],[CLIENTE]],"-",Tabla1[[#This Row],[id_control]]),Hoja1!$C$2:$D$1994,2,0)),"")</f>
        <v>1504</v>
      </c>
      <c r="AD1504" s="8" t="s">
        <v>7237</v>
      </c>
      <c r="AE1504" s="6"/>
      <c r="AF1504" s="6"/>
      <c r="AG1504" s="6"/>
      <c r="AH1504" s="6"/>
      <c r="AI1504" s="6"/>
      <c r="AJ1504" s="6"/>
      <c r="AK1504" s="6"/>
      <c r="AL1504" s="6"/>
      <c r="AM1504" s="6"/>
      <c r="AN1504" s="6"/>
      <c r="AO1504" s="6"/>
      <c r="AP1504" s="6"/>
      <c r="AQ1504" s="2" t="s">
        <v>7238</v>
      </c>
      <c r="AR1504" s="6"/>
      <c r="AS1504" s="6"/>
      <c r="AT1504" s="6"/>
      <c r="AU1504" s="6"/>
      <c r="AV1504" s="2" t="s">
        <v>7239</v>
      </c>
      <c r="AW1504" s="6"/>
      <c r="AX1504" s="6"/>
      <c r="AY1504" s="6"/>
      <c r="AZ1504" s="6"/>
      <c r="BA1504" s="6"/>
      <c r="BB1504" s="6"/>
      <c r="BC1504" s="6"/>
      <c r="BD1504" s="6"/>
      <c r="BE1504" s="8">
        <v>1503</v>
      </c>
      <c r="BF1504" s="6" t="str">
        <f t="shared" si="474"/>
        <v>insert into bitacoras_estatus (numero_expediente, numero_registro, representante, fecha_inicio, fecha_vencimiento, id_cliente, id_admin, id_bitacoras_estatus, id_estatus, id_clase, id_marca, created_at, updated_at) values('1792674','1714010','ADRIANA CECILIA GUTIERREZ LOZANO','2016-09-05','2026-09-05','1122','2','1','1',30,1600,'2016-09-05 00:00:00','2016-09-05 00:00:00');</v>
      </c>
      <c r="BG1504" s="6" t="str">
        <f t="shared" si="475"/>
        <v>insert into servicios_comentarios (comentario, id_admin, id_estatus, created_at, updated_at) values('CLASE 30. EL 20 DE FEBRERO LLEGO EL TITRM REG 1714010',1,1503,'2016-09-05 00:00:00','2016-09-05 00:00:00');</v>
      </c>
      <c r="BH1504" s="6" t="str">
        <f t="shared" si="476"/>
        <v/>
      </c>
      <c r="BI1504" s="137" t="str">
        <f t="shared" si="477"/>
        <v>update bitacoras_estatus set comprobacion_uso = 1, id_estatus=10 where id=1503;</v>
      </c>
      <c r="BJ1504" s="137" t="str">
        <f t="shared" si="478"/>
        <v>update bitacoras_estatus set numero_expediente = '1792674', numero_registro = '1714010', id_estatus = 10, fecha_inicio = '2016-09-05', fecha_vencimiento ='2026-09-05', created_at ='2016-09-05 00:00:00', updated_at ='2016-09-05 00:00:00', id_clase=30, id_marca=1600, id_cliente=1122, vigencia = 1 where id =1503;</v>
      </c>
      <c r="BK1504" s="137" t="str">
        <f t="shared" si="479"/>
        <v>update bitacoras_estatus set id_estatus = 10 where id =1503;</v>
      </c>
    </row>
    <row r="1505" spans="1:63" ht="40">
      <c r="A1505" s="1">
        <v>1792675</v>
      </c>
      <c r="B1505" s="1">
        <v>1714011</v>
      </c>
      <c r="C1505" s="1">
        <f>IF(Tabla1[[#This Row],[No. REG.]]="","",1)</f>
        <v>1</v>
      </c>
      <c r="D1505" s="3" t="s">
        <v>46</v>
      </c>
      <c r="E1505" s="3">
        <f>IF(Tabla1[[#This Row],[STATUS]]="","",VLOOKUP(D1505,Estatus!$A$2:$B$13,2,0))</f>
        <v>10</v>
      </c>
      <c r="F1505" s="3">
        <f>IF(Tabla1[[#This Row],[STATUS]]="","",VLOOKUP(D1505,Estatus!$A$2:$I$12,9,0))</f>
        <v>1</v>
      </c>
      <c r="G1505" s="51" t="s">
        <v>7240</v>
      </c>
      <c r="H1505" s="45">
        <v>42618</v>
      </c>
      <c r="I1505" s="86">
        <f t="shared" si="460"/>
        <v>2016</v>
      </c>
      <c r="J1505" s="86">
        <f t="shared" si="461"/>
        <v>9</v>
      </c>
      <c r="K1505" s="86">
        <f t="shared" si="462"/>
        <v>5</v>
      </c>
      <c r="L1505" s="86" t="str">
        <f t="shared" si="463"/>
        <v>09</v>
      </c>
      <c r="M1505" s="86" t="str">
        <f t="shared" si="464"/>
        <v>05</v>
      </c>
      <c r="N1505" s="86" t="str">
        <f t="shared" si="465"/>
        <v>'2016-09-05'</v>
      </c>
      <c r="O1505" s="86" t="str">
        <f t="shared" si="466"/>
        <v>'2016-09-05 00:00:00'</v>
      </c>
      <c r="P1505" s="45">
        <v>46270</v>
      </c>
      <c r="Q1505" s="86">
        <f t="shared" si="467"/>
        <v>2026</v>
      </c>
      <c r="R1505" s="86">
        <f t="shared" si="468"/>
        <v>9</v>
      </c>
      <c r="S1505" s="86">
        <f t="shared" si="469"/>
        <v>5</v>
      </c>
      <c r="T1505" s="86" t="str">
        <f t="shared" si="470"/>
        <v>09</v>
      </c>
      <c r="U1505" s="86" t="str">
        <f t="shared" si="471"/>
        <v>05</v>
      </c>
      <c r="V1505" s="86" t="str">
        <f t="shared" si="472"/>
        <v>'2026-09-05'</v>
      </c>
      <c r="W1505" s="86">
        <v>40</v>
      </c>
      <c r="X1505" s="86">
        <f t="shared" si="473"/>
        <v>40</v>
      </c>
      <c r="Y1505" s="1" t="s">
        <v>7241</v>
      </c>
      <c r="Z1505" s="127">
        <f>IFERROR(IF(Y1505="","null",VLOOKUP(Y1505,Marcas!$A$2:$C$2024,2,0)),"")</f>
        <v>1115</v>
      </c>
      <c r="AA1505" s="1" t="s">
        <v>7242</v>
      </c>
      <c r="AB1505" s="1">
        <f>IFERROR(IF(AA1505="","",IF(AA1505="EMPORIO LEGAL",1,VLOOKUP(AA1505,Clientes!$A$2:$B$1190,2,0))),"")</f>
        <v>137</v>
      </c>
      <c r="AC1505" s="1">
        <f>IFERROR(IF(Tabla1[[#This Row],[id_control]]="null","",VLOOKUP(CONCATENATE(Tabla1[[#This Row],[CLIENTE]],"-",Tabla1[[#This Row],[id_control]]),Hoja1!$C$2:$D$1994,2,0)),"")</f>
        <v>1505</v>
      </c>
      <c r="AD1505" s="6"/>
      <c r="AE1505" s="6"/>
      <c r="AF1505" s="6"/>
      <c r="AG1505" s="6"/>
      <c r="AH1505" s="6"/>
      <c r="AI1505" s="6"/>
      <c r="AJ1505" s="6"/>
      <c r="AK1505" s="6"/>
      <c r="AL1505" s="1">
        <v>6144100922</v>
      </c>
      <c r="AM1505" s="6"/>
      <c r="AN1505" s="6"/>
      <c r="AO1505" s="6"/>
      <c r="AP1505" s="6"/>
      <c r="AQ1505" s="2">
        <v>6144273178</v>
      </c>
      <c r="AR1505" s="2">
        <v>6142780529</v>
      </c>
      <c r="AS1505" s="6"/>
      <c r="AT1505" s="6"/>
      <c r="AU1505" s="6"/>
      <c r="AV1505" s="2" t="s">
        <v>7243</v>
      </c>
      <c r="AW1505" s="6"/>
      <c r="AX1505" s="6"/>
      <c r="AY1505" s="6"/>
      <c r="AZ1505" s="6"/>
      <c r="BA1505" s="6"/>
      <c r="BB1505" s="6"/>
      <c r="BC1505" s="6"/>
      <c r="BD1505" s="6"/>
      <c r="BE1505" s="8">
        <v>1504</v>
      </c>
      <c r="BF1505" s="6" t="str">
        <f t="shared" si="474"/>
        <v>insert into bitacoras_estatus (numero_expediente, numero_registro, representante, fecha_inicio, fecha_vencimiento, id_cliente, id_admin, id_bitacoras_estatus, id_estatus, id_clase, id_marca, created_at, updated_at) values('1792675','1714011','','2016-09-05','2026-09-05','137','2','1','1',40,1115,'2016-09-05 00:00:00','2016-09-05 00:00:00');</v>
      </c>
      <c r="BG1505" s="6" t="str">
        <f t="shared" si="475"/>
        <v>insert into servicios_comentarios (comentario, id_admin, id_estatus, created_at, updated_at) values('CLASE 40. ENMIENDA VOLUNTARIA PRESENTADA 10-OCT-16. EL 20 FEB 2017 LLETO TITRM CL 40 REG 1714011',1,1504,'2016-09-05 00:00:00','2016-09-05 00:00:00');</v>
      </c>
      <c r="BH1505" s="6" t="str">
        <f t="shared" si="476"/>
        <v/>
      </c>
      <c r="BI1505" s="137" t="str">
        <f t="shared" si="477"/>
        <v>update bitacoras_estatus set comprobacion_uso = 1, id_estatus=10 where id=1504;</v>
      </c>
      <c r="BJ1505" s="137" t="str">
        <f t="shared" si="478"/>
        <v>update bitacoras_estatus set numero_expediente = '1792675', numero_registro = '1714011', id_estatus = 10, fecha_inicio = '2016-09-05', fecha_vencimiento ='2026-09-05', created_at ='2016-09-05 00:00:00', updated_at ='2016-09-05 00:00:00', id_clase=40, id_marca=1115, id_cliente=137, vigencia = 1 where id =1504;</v>
      </c>
      <c r="BK1505" s="137" t="str">
        <f t="shared" si="479"/>
        <v>update bitacoras_estatus set id_estatus = 10 where id =1504;</v>
      </c>
    </row>
    <row r="1506" spans="1:63" ht="27">
      <c r="A1506" s="1">
        <v>1792676</v>
      </c>
      <c r="B1506" s="1">
        <v>1713637</v>
      </c>
      <c r="C1506" s="1">
        <f>IF(Tabla1[[#This Row],[No. REG.]]="","",1)</f>
        <v>1</v>
      </c>
      <c r="D1506" s="3" t="s">
        <v>46</v>
      </c>
      <c r="E1506" s="3">
        <f>IF(Tabla1[[#This Row],[STATUS]]="","",VLOOKUP(D1506,Estatus!$A$2:$B$13,2,0))</f>
        <v>10</v>
      </c>
      <c r="F1506" s="3">
        <f>IF(Tabla1[[#This Row],[STATUS]]="","",VLOOKUP(D1506,Estatus!$A$2:$I$12,9,0))</f>
        <v>1</v>
      </c>
      <c r="G1506" s="51" t="s">
        <v>7244</v>
      </c>
      <c r="H1506" s="45">
        <v>42618</v>
      </c>
      <c r="I1506" s="86">
        <f t="shared" si="460"/>
        <v>2016</v>
      </c>
      <c r="J1506" s="86">
        <f t="shared" si="461"/>
        <v>9</v>
      </c>
      <c r="K1506" s="86">
        <f t="shared" si="462"/>
        <v>5</v>
      </c>
      <c r="L1506" s="86" t="str">
        <f t="shared" si="463"/>
        <v>09</v>
      </c>
      <c r="M1506" s="86" t="str">
        <f t="shared" si="464"/>
        <v>05</v>
      </c>
      <c r="N1506" s="86" t="str">
        <f t="shared" si="465"/>
        <v>'2016-09-05'</v>
      </c>
      <c r="O1506" s="86" t="str">
        <f t="shared" si="466"/>
        <v>'2016-09-05 00:00:00'</v>
      </c>
      <c r="P1506" s="45">
        <v>46270</v>
      </c>
      <c r="Q1506" s="86">
        <f t="shared" si="467"/>
        <v>2026</v>
      </c>
      <c r="R1506" s="86">
        <f t="shared" si="468"/>
        <v>9</v>
      </c>
      <c r="S1506" s="86">
        <f t="shared" si="469"/>
        <v>5</v>
      </c>
      <c r="T1506" s="86" t="str">
        <f t="shared" si="470"/>
        <v>09</v>
      </c>
      <c r="U1506" s="86" t="str">
        <f t="shared" si="471"/>
        <v>05</v>
      </c>
      <c r="V1506" s="86" t="str">
        <f t="shared" si="472"/>
        <v>'2026-09-05'</v>
      </c>
      <c r="W1506" s="86">
        <v>43</v>
      </c>
      <c r="X1506" s="86">
        <f t="shared" si="473"/>
        <v>43</v>
      </c>
      <c r="Y1506" s="1" t="s">
        <v>4007</v>
      </c>
      <c r="Z1506" s="127">
        <f>IFERROR(IF(Y1506="","null",VLOOKUP(Y1506,Marcas!$A$2:$C$2024,2,0)),"")</f>
        <v>534</v>
      </c>
      <c r="AA1506" s="1" t="s">
        <v>7245</v>
      </c>
      <c r="AB1506" s="1">
        <f>IFERROR(IF(AA1506="","",IF(AA1506="EMPORIO LEGAL",1,VLOOKUP(AA1506,Clientes!$A$2:$B$1190,2,0))),"")</f>
        <v>159</v>
      </c>
      <c r="AC1506" s="1">
        <f>IFERROR(IF(Tabla1[[#This Row],[id_control]]="null","",VLOOKUP(CONCATENATE(Tabla1[[#This Row],[CLIENTE]],"-",Tabla1[[#This Row],[id_control]]),Hoja1!$C$2:$D$1994,2,0)),"")</f>
        <v>1506</v>
      </c>
      <c r="AD1506" s="1" t="s">
        <v>7246</v>
      </c>
      <c r="AE1506" s="6"/>
      <c r="AF1506" s="6"/>
      <c r="AG1506" s="6"/>
      <c r="AH1506" s="6"/>
      <c r="AI1506" s="6"/>
      <c r="AJ1506" s="6"/>
      <c r="AK1506" s="6"/>
      <c r="AL1506" s="1" t="s">
        <v>7247</v>
      </c>
      <c r="AM1506" s="6"/>
      <c r="AN1506" s="6"/>
      <c r="AO1506" s="6"/>
      <c r="AP1506" s="6"/>
      <c r="AQ1506" s="2">
        <v>6141106040</v>
      </c>
      <c r="AR1506" s="6"/>
      <c r="AS1506" s="6"/>
      <c r="AT1506" s="6"/>
      <c r="AU1506" s="6"/>
      <c r="AV1506" s="6"/>
      <c r="AW1506" s="6"/>
      <c r="AX1506" s="6"/>
      <c r="AY1506" s="6"/>
      <c r="AZ1506" s="6"/>
      <c r="BA1506" s="6"/>
      <c r="BB1506" s="6"/>
      <c r="BC1506" s="6"/>
      <c r="BD1506" s="6"/>
      <c r="BE1506" s="8">
        <v>1505</v>
      </c>
      <c r="BF1506" s="6" t="str">
        <f t="shared" si="474"/>
        <v>insert into bitacoras_estatus (numero_expediente, numero_registro, representante, fecha_inicio, fecha_vencimiento, id_cliente, id_admin, id_bitacoras_estatus, id_estatus, id_clase, id_marca, created_at, updated_at) values('1792676','1713637','GERARDO AVIÑA MARTÍNEZ','2016-09-05','2026-09-05','159','2','1','1',43,534,'2016-09-05 00:00:00','2016-09-05 00:00:00');</v>
      </c>
      <c r="BG1506" s="6" t="str">
        <f t="shared" si="475"/>
        <v>insert into servicios_comentarios (comentario, id_admin, id_estatus, created_at, updated_at) values('CLASE 43, EL 28 DE FEB 2017 LLEGO TITRM 1713637. TITULO ENTREGADO 6 MZO 2017',1,1505,'2016-09-05 00:00:00','2016-09-05 00:00:00');</v>
      </c>
      <c r="BH1506" s="6" t="str">
        <f t="shared" si="476"/>
        <v/>
      </c>
      <c r="BI1506" s="137" t="str">
        <f t="shared" si="477"/>
        <v>update bitacoras_estatus set comprobacion_uso = 1, id_estatus=10 where id=1505;</v>
      </c>
      <c r="BJ1506" s="137" t="str">
        <f t="shared" si="478"/>
        <v>update bitacoras_estatus set numero_expediente = '1792676', numero_registro = '1713637', id_estatus = 10, fecha_inicio = '2016-09-05', fecha_vencimiento ='2026-09-05', created_at ='2016-09-05 00:00:00', updated_at ='2016-09-05 00:00:00', id_clase=43, id_marca=534, id_cliente=159, vigencia = 1 where id =1505;</v>
      </c>
      <c r="BK1506" s="137" t="str">
        <f t="shared" si="479"/>
        <v>update bitacoras_estatus set id_estatus = 10 where id =1505;</v>
      </c>
    </row>
    <row r="1507" spans="1:63" ht="66">
      <c r="A1507" s="1">
        <v>1792677</v>
      </c>
      <c r="B1507" s="1">
        <v>1768277</v>
      </c>
      <c r="C1507" s="1">
        <f>IF(Tabla1[[#This Row],[No. REG.]]="","",1)</f>
        <v>1</v>
      </c>
      <c r="D1507" s="3" t="s">
        <v>46</v>
      </c>
      <c r="E1507" s="3">
        <f>IF(Tabla1[[#This Row],[STATUS]]="","",VLOOKUP(D1507,Estatus!$A$2:$B$13,2,0))</f>
        <v>10</v>
      </c>
      <c r="F1507" s="3">
        <f>IF(Tabla1[[#This Row],[STATUS]]="","",VLOOKUP(D1507,Estatus!$A$2:$I$12,9,0))</f>
        <v>1</v>
      </c>
      <c r="G1507" s="51" t="s">
        <v>7248</v>
      </c>
      <c r="H1507" s="45">
        <v>42618</v>
      </c>
      <c r="I1507" s="86">
        <f t="shared" si="460"/>
        <v>2016</v>
      </c>
      <c r="J1507" s="86">
        <f t="shared" si="461"/>
        <v>9</v>
      </c>
      <c r="K1507" s="86">
        <f t="shared" si="462"/>
        <v>5</v>
      </c>
      <c r="L1507" s="86" t="str">
        <f t="shared" si="463"/>
        <v>09</v>
      </c>
      <c r="M1507" s="86" t="str">
        <f t="shared" si="464"/>
        <v>05</v>
      </c>
      <c r="N1507" s="86" t="str">
        <f t="shared" si="465"/>
        <v>'2016-09-05'</v>
      </c>
      <c r="O1507" s="86" t="str">
        <f t="shared" si="466"/>
        <v>'2016-09-05 00:00:00'</v>
      </c>
      <c r="P1507" s="45">
        <v>46270</v>
      </c>
      <c r="Q1507" s="86">
        <f t="shared" si="467"/>
        <v>2026</v>
      </c>
      <c r="R1507" s="86">
        <f t="shared" si="468"/>
        <v>9</v>
      </c>
      <c r="S1507" s="86">
        <f t="shared" si="469"/>
        <v>5</v>
      </c>
      <c r="T1507" s="86" t="str">
        <f t="shared" si="470"/>
        <v>09</v>
      </c>
      <c r="U1507" s="86" t="str">
        <f t="shared" si="471"/>
        <v>05</v>
      </c>
      <c r="V1507" s="86" t="str">
        <f t="shared" si="472"/>
        <v>'2026-09-05'</v>
      </c>
      <c r="W1507" s="86">
        <v>45</v>
      </c>
      <c r="X1507" s="86">
        <f t="shared" si="473"/>
        <v>45</v>
      </c>
      <c r="Y1507" s="1" t="s">
        <v>7249</v>
      </c>
      <c r="Z1507" s="127">
        <f>IFERROR(IF(Y1507="","null",VLOOKUP(Y1507,Marcas!$A$2:$C$2024,2,0)),"")</f>
        <v>200</v>
      </c>
      <c r="AA1507" s="1" t="s">
        <v>7250</v>
      </c>
      <c r="AB1507" s="1">
        <f>IFERROR(IF(AA1507="","",IF(AA1507="EMPORIO LEGAL",1,VLOOKUP(AA1507,Clientes!$A$2:$B$1190,2,0))),"")</f>
        <v>134</v>
      </c>
      <c r="AC1507" s="1">
        <f>IFERROR(IF(Tabla1[[#This Row],[id_control]]="null","",VLOOKUP(CONCATENATE(Tabla1[[#This Row],[CLIENTE]],"-",Tabla1[[#This Row],[id_control]]),Hoja1!$C$2:$D$1994,2,0)),"")</f>
        <v>1507</v>
      </c>
      <c r="AD1507" s="1" t="s">
        <v>7251</v>
      </c>
      <c r="AE1507" s="6"/>
      <c r="AF1507" s="6"/>
      <c r="AG1507" s="6"/>
      <c r="AH1507" s="6"/>
      <c r="AI1507" s="6"/>
      <c r="AJ1507" s="6"/>
      <c r="AK1507" s="6"/>
      <c r="AL1507" s="1">
        <v>6144147880</v>
      </c>
      <c r="AM1507" s="6"/>
      <c r="AN1507" s="6"/>
      <c r="AO1507" s="6"/>
      <c r="AP1507" s="6"/>
      <c r="AQ1507" s="2">
        <v>6144883922</v>
      </c>
      <c r="AR1507" s="6"/>
      <c r="AS1507" s="6"/>
      <c r="AT1507" s="6"/>
      <c r="AU1507" s="6"/>
      <c r="AV1507" s="2" t="s">
        <v>7252</v>
      </c>
      <c r="AW1507" s="6"/>
      <c r="AX1507" s="6"/>
      <c r="AY1507" s="6"/>
      <c r="AZ1507" s="6"/>
      <c r="BA1507" s="6"/>
      <c r="BB1507" s="6"/>
      <c r="BC1507" s="6"/>
      <c r="BD1507" s="6"/>
      <c r="BE1507" s="8">
        <v>1506</v>
      </c>
      <c r="BF1507" s="6" t="str">
        <f t="shared" si="474"/>
        <v>insert into bitacoras_estatus (numero_expediente, numero_registro, representante, fecha_inicio, fecha_vencimiento, id_cliente, id_admin, id_bitacoras_estatus, id_estatus, id_clase, id_marca, created_at, updated_at) values('1792677','1768277','AMADOR ANTONIO DOMÍNGUEZ MENDOZA','2016-09-05','2026-09-05','134','2','1','1',45,200,'2016-09-05 00:00:00','2016-09-05 00:00:00');</v>
      </c>
      <c r="BG1507" s="6" t="str">
        <f t="shared" si="475"/>
        <v>insert into servicios_comentarios (comentario, id_admin, id_estatus, created_at, updated_at) values('CLASE 45, NOTIFICACION DE REQUISITOS 22 DIC 2016. EN FECHA 23 DE FEBRRO 2017 SE CONTESTARON REQUISITOS. EL TITULO REGISTRO DE MARCA 1768277 LLEGO EL 11 AG 2017',1,1506,'2016-09-05 00:00:00','2016-09-05 00:00:00');</v>
      </c>
      <c r="BH1507" s="6" t="str">
        <f t="shared" si="476"/>
        <v/>
      </c>
      <c r="BI1507" s="137" t="str">
        <f t="shared" si="477"/>
        <v>update bitacoras_estatus set comprobacion_uso = 1, id_estatus=10 where id=1506;</v>
      </c>
      <c r="BJ1507" s="137" t="str">
        <f t="shared" si="478"/>
        <v>update bitacoras_estatus set numero_expediente = '1792677', numero_registro = '1768277', id_estatus = 10, fecha_inicio = '2016-09-05', fecha_vencimiento ='2026-09-05', created_at ='2016-09-05 00:00:00', updated_at ='2016-09-05 00:00:00', id_clase=45, id_marca=200, id_cliente=134, vigencia = 1 where id =1506;</v>
      </c>
      <c r="BK1507" s="137" t="str">
        <f t="shared" si="479"/>
        <v>update bitacoras_estatus set id_estatus = 10 where id =1506;</v>
      </c>
    </row>
    <row r="1508" spans="1:63">
      <c r="A1508" s="1">
        <v>1792678</v>
      </c>
      <c r="B1508" s="1">
        <v>1712351</v>
      </c>
      <c r="C1508" s="1">
        <f>IF(Tabla1[[#This Row],[No. REG.]]="","",1)</f>
        <v>1</v>
      </c>
      <c r="D1508" s="3" t="s">
        <v>46</v>
      </c>
      <c r="E1508" s="3">
        <f>IF(Tabla1[[#This Row],[STATUS]]="","",VLOOKUP(D1508,Estatus!$A$2:$B$13,2,0))</f>
        <v>10</v>
      </c>
      <c r="F1508" s="3">
        <f>IF(Tabla1[[#This Row],[STATUS]]="","",VLOOKUP(D1508,Estatus!$A$2:$I$12,9,0))</f>
        <v>1</v>
      </c>
      <c r="G1508" s="51" t="s">
        <v>7253</v>
      </c>
      <c r="H1508" s="45">
        <v>42618</v>
      </c>
      <c r="I1508" s="86">
        <f t="shared" si="460"/>
        <v>2016</v>
      </c>
      <c r="J1508" s="86">
        <f t="shared" si="461"/>
        <v>9</v>
      </c>
      <c r="K1508" s="86">
        <f t="shared" si="462"/>
        <v>5</v>
      </c>
      <c r="L1508" s="86" t="str">
        <f t="shared" si="463"/>
        <v>09</v>
      </c>
      <c r="M1508" s="86" t="str">
        <f t="shared" si="464"/>
        <v>05</v>
      </c>
      <c r="N1508" s="86" t="str">
        <f t="shared" si="465"/>
        <v>'2016-09-05'</v>
      </c>
      <c r="O1508" s="86" t="str">
        <f t="shared" si="466"/>
        <v>'2016-09-05 00:00:00'</v>
      </c>
      <c r="P1508" s="45">
        <v>46270</v>
      </c>
      <c r="Q1508" s="86">
        <f t="shared" si="467"/>
        <v>2026</v>
      </c>
      <c r="R1508" s="86">
        <f t="shared" si="468"/>
        <v>9</v>
      </c>
      <c r="S1508" s="86">
        <f t="shared" si="469"/>
        <v>5</v>
      </c>
      <c r="T1508" s="86" t="str">
        <f t="shared" si="470"/>
        <v>09</v>
      </c>
      <c r="U1508" s="86" t="str">
        <f t="shared" si="471"/>
        <v>05</v>
      </c>
      <c r="V1508" s="86" t="str">
        <f t="shared" si="472"/>
        <v>'2026-09-05'</v>
      </c>
      <c r="W1508" s="86">
        <v>44</v>
      </c>
      <c r="X1508" s="86">
        <f t="shared" si="473"/>
        <v>44</v>
      </c>
      <c r="Y1508" s="1" t="s">
        <v>7254</v>
      </c>
      <c r="Z1508" s="127">
        <f>IFERROR(IF(Y1508="","null",VLOOKUP(Y1508,Marcas!$A$2:$C$2024,2,0)),"")</f>
        <v>415</v>
      </c>
      <c r="AA1508" s="1" t="s">
        <v>7255</v>
      </c>
      <c r="AB1508" s="1">
        <f>IFERROR(IF(AA1508="","",IF(AA1508="EMPORIO LEGAL",1,VLOOKUP(AA1508,Clientes!$A$2:$B$1190,2,0))),"")</f>
        <v>290</v>
      </c>
      <c r="AC1508" s="1">
        <f>IFERROR(IF(Tabla1[[#This Row],[id_control]]="null","",VLOOKUP(CONCATENATE(Tabla1[[#This Row],[CLIENTE]],"-",Tabla1[[#This Row],[id_control]]),Hoja1!$C$2:$D$1994,2,0)),"")</f>
        <v>1508</v>
      </c>
      <c r="AD1508" s="1" t="s">
        <v>7256</v>
      </c>
      <c r="AE1508" s="1" t="s">
        <v>7257</v>
      </c>
      <c r="AF1508" s="6"/>
      <c r="AG1508" s="6"/>
      <c r="AH1508" s="6"/>
      <c r="AI1508" s="6"/>
      <c r="AJ1508" s="6"/>
      <c r="AK1508" s="6"/>
      <c r="AL1508" s="1">
        <v>6566481705</v>
      </c>
      <c r="AM1508" s="6"/>
      <c r="AN1508" s="6"/>
      <c r="AO1508" s="6"/>
      <c r="AP1508" s="6"/>
      <c r="AQ1508" s="2">
        <v>4432292578</v>
      </c>
      <c r="AR1508" s="2">
        <v>6561486939</v>
      </c>
      <c r="AS1508" s="6"/>
      <c r="AT1508" s="6"/>
      <c r="AU1508" s="6"/>
      <c r="AV1508" s="2" t="s">
        <v>7258</v>
      </c>
      <c r="AW1508" s="2" t="s">
        <v>7259</v>
      </c>
      <c r="AX1508" s="6"/>
      <c r="AY1508" s="6"/>
      <c r="AZ1508" s="6"/>
      <c r="BA1508" s="6"/>
      <c r="BB1508" s="6"/>
      <c r="BC1508" s="6"/>
      <c r="BD1508" s="6"/>
      <c r="BE1508" s="8">
        <v>1507</v>
      </c>
      <c r="BF1508" s="6" t="str">
        <f t="shared" si="474"/>
        <v>insert into bitacoras_estatus (numero_expediente, numero_registro, representante, fecha_inicio, fecha_vencimiento, id_cliente, id_admin, id_bitacoras_estatus, id_estatus, id_clase, id_marca, created_at, updated_at) values('1792678','1712351','ANTONIO SÁNCHEZ PÉREZ','2016-09-05','2026-09-05','290','2','1','1',44,415,'2016-09-05 00:00:00','2016-09-05 00:00:00');</v>
      </c>
      <c r="BG1508" s="6" t="str">
        <f t="shared" si="475"/>
        <v>insert into servicios_comentarios (comentario, id_admin, id_estatus, created_at, updated_at) values('CLASE 44, LLEGO EL TITRM EL 16 MZO 2017',1,1507,'2016-09-05 00:00:00','2016-09-05 00:00:00');</v>
      </c>
      <c r="BH1508" s="6" t="str">
        <f t="shared" si="476"/>
        <v/>
      </c>
      <c r="BI1508" s="137" t="str">
        <f t="shared" si="477"/>
        <v>update bitacoras_estatus set comprobacion_uso = 1, id_estatus=10 where id=1507;</v>
      </c>
      <c r="BJ1508" s="137" t="str">
        <f t="shared" si="478"/>
        <v>update bitacoras_estatus set numero_expediente = '1792678', numero_registro = '1712351', id_estatus = 10, fecha_inicio = '2016-09-05', fecha_vencimiento ='2026-09-05', created_at ='2016-09-05 00:00:00', updated_at ='2016-09-05 00:00:00', id_clase=44, id_marca=415, id_cliente=290, vigencia = 1 where id =1507;</v>
      </c>
      <c r="BK1508" s="137" t="str">
        <f t="shared" si="479"/>
        <v>update bitacoras_estatus set id_estatus = 10 where id =1507;</v>
      </c>
    </row>
    <row r="1509" spans="1:63">
      <c r="A1509" s="1">
        <v>1799208</v>
      </c>
      <c r="B1509" s="1">
        <v>1719972</v>
      </c>
      <c r="C1509" s="1">
        <f>IF(Tabla1[[#This Row],[No. REG.]]="","",1)</f>
        <v>1</v>
      </c>
      <c r="D1509" s="3" t="s">
        <v>46</v>
      </c>
      <c r="E1509" s="3">
        <f>IF(Tabla1[[#This Row],[STATUS]]="","",VLOOKUP(D1509,Estatus!$A$2:$B$13,2,0))</f>
        <v>10</v>
      </c>
      <c r="F1509" s="3">
        <f>IF(Tabla1[[#This Row],[STATUS]]="","",VLOOKUP(D1509,Estatus!$A$2:$I$12,9,0))</f>
        <v>1</v>
      </c>
      <c r="G1509" s="51" t="s">
        <v>7260</v>
      </c>
      <c r="H1509" s="7">
        <v>42635</v>
      </c>
      <c r="I1509" s="80">
        <f t="shared" si="460"/>
        <v>2016</v>
      </c>
      <c r="J1509" s="80">
        <f t="shared" si="461"/>
        <v>9</v>
      </c>
      <c r="K1509" s="80">
        <f t="shared" si="462"/>
        <v>22</v>
      </c>
      <c r="L1509" s="80" t="str">
        <f t="shared" si="463"/>
        <v>09</v>
      </c>
      <c r="M1509" s="80">
        <f t="shared" si="464"/>
        <v>22</v>
      </c>
      <c r="N1509" s="80" t="str">
        <f t="shared" si="465"/>
        <v>'2016-09-22'</v>
      </c>
      <c r="O1509" s="80" t="str">
        <f t="shared" si="466"/>
        <v>'2016-09-22 00:00:00'</v>
      </c>
      <c r="P1509" s="7">
        <v>46287</v>
      </c>
      <c r="Q1509" s="80">
        <f t="shared" si="467"/>
        <v>2026</v>
      </c>
      <c r="R1509" s="80">
        <f t="shared" si="468"/>
        <v>9</v>
      </c>
      <c r="S1509" s="80">
        <f t="shared" si="469"/>
        <v>22</v>
      </c>
      <c r="T1509" s="80" t="str">
        <f t="shared" si="470"/>
        <v>09</v>
      </c>
      <c r="U1509" s="80">
        <f t="shared" si="471"/>
        <v>22</v>
      </c>
      <c r="V1509" s="80" t="str">
        <f t="shared" si="472"/>
        <v>'2026-09-22'</v>
      </c>
      <c r="W1509" s="80">
        <v>43</v>
      </c>
      <c r="X1509" s="80">
        <f t="shared" si="473"/>
        <v>43</v>
      </c>
      <c r="Y1509" s="1" t="s">
        <v>7261</v>
      </c>
      <c r="Z1509" s="127">
        <f>IFERROR(IF(Y1509="","null",VLOOKUP(Y1509,Marcas!$A$2:$C$2024,2,0)),"")</f>
        <v>831</v>
      </c>
      <c r="AA1509" s="1" t="s">
        <v>7262</v>
      </c>
      <c r="AB1509" s="1">
        <f>IFERROR(IF(AA1509="","",IF(AA1509="EMPORIO LEGAL",1,VLOOKUP(AA1509,Clientes!$A$2:$B$1190,2,0))),"")</f>
        <v>913</v>
      </c>
      <c r="AC1509" s="1">
        <f>IFERROR(IF(Tabla1[[#This Row],[id_control]]="null","",VLOOKUP(CONCATENATE(Tabla1[[#This Row],[CLIENTE]],"-",Tabla1[[#This Row],[id_control]]),Hoja1!$C$2:$D$1994,2,0)),"")</f>
        <v>1509</v>
      </c>
      <c r="AD1509" s="1" t="s">
        <v>6723</v>
      </c>
      <c r="AE1509" s="6"/>
      <c r="AF1509" s="6"/>
      <c r="AG1509" s="6"/>
      <c r="AH1509" s="6"/>
      <c r="AI1509" s="6"/>
      <c r="AJ1509" s="6"/>
      <c r="AK1509" s="6"/>
      <c r="AL1509" s="1" t="s">
        <v>7263</v>
      </c>
      <c r="AM1509" s="6"/>
      <c r="AN1509" s="6"/>
      <c r="AO1509" s="6"/>
      <c r="AP1509" s="6"/>
      <c r="AQ1509" s="2">
        <v>614580534</v>
      </c>
      <c r="AR1509" s="6"/>
      <c r="AS1509" s="6"/>
      <c r="AT1509" s="6"/>
      <c r="AU1509" s="6"/>
      <c r="AV1509" s="2" t="s">
        <v>7264</v>
      </c>
      <c r="AW1509" s="6"/>
      <c r="AX1509" s="6"/>
      <c r="AY1509" s="6"/>
      <c r="AZ1509" s="6"/>
      <c r="BA1509" s="6"/>
      <c r="BB1509" s="6"/>
      <c r="BC1509" s="6"/>
      <c r="BD1509" s="6"/>
      <c r="BE1509" s="8">
        <v>1508</v>
      </c>
      <c r="BF1509" s="6" t="str">
        <f t="shared" si="474"/>
        <v>insert into bitacoras_estatus (numero_expediente, numero_registro, representante, fecha_inicio, fecha_vencimiento, id_cliente, id_admin, id_bitacoras_estatus, id_estatus, id_clase, id_marca, created_at, updated_at) values('1799208','1719972','RODRIGO MESTA FALOMIR','2016-09-22','2026-09-22','913','2','1','1',43,831,'2016-09-22 00:00:00','2016-09-22 00:00:00');</v>
      </c>
      <c r="BG1509" s="6" t="str">
        <f t="shared" si="475"/>
        <v>insert into servicios_comentarios (comentario, id_admin, id_estatus, created_at, updated_at) values('CLASE 43. LLEGO EL TITULO EL 31 MZO 2017',1,1508,'2016-09-22 00:00:00','2016-09-22 00:00:00');</v>
      </c>
      <c r="BH1509" s="6" t="str">
        <f t="shared" si="476"/>
        <v/>
      </c>
      <c r="BI1509" s="137" t="str">
        <f t="shared" si="477"/>
        <v>update bitacoras_estatus set comprobacion_uso = 1, id_estatus=10 where id=1508;</v>
      </c>
      <c r="BJ1509" s="137" t="str">
        <f t="shared" si="478"/>
        <v>update bitacoras_estatus set numero_expediente = '1799208', numero_registro = '1719972', id_estatus = 10, fecha_inicio = '2016-09-22', fecha_vencimiento ='2026-09-22', created_at ='2016-09-22 00:00:00', updated_at ='2016-09-22 00:00:00', id_clase=43, id_marca=831, id_cliente=913, vigencia = 1 where id =1508;</v>
      </c>
      <c r="BK1509" s="137" t="str">
        <f t="shared" si="479"/>
        <v>update bitacoras_estatus set id_estatus = 10 where id =1508;</v>
      </c>
    </row>
    <row r="1510" spans="1:63">
      <c r="A1510" s="1">
        <v>1799236</v>
      </c>
      <c r="B1510" s="1">
        <v>1715319</v>
      </c>
      <c r="C1510" s="1">
        <f>IF(Tabla1[[#This Row],[No. REG.]]="","",1)</f>
        <v>1</v>
      </c>
      <c r="D1510" s="3" t="s">
        <v>46</v>
      </c>
      <c r="E1510" s="3">
        <f>IF(Tabla1[[#This Row],[STATUS]]="","",VLOOKUP(D1510,Estatus!$A$2:$B$13,2,0))</f>
        <v>10</v>
      </c>
      <c r="F1510" s="3">
        <f>IF(Tabla1[[#This Row],[STATUS]]="","",VLOOKUP(D1510,Estatus!$A$2:$I$12,9,0))</f>
        <v>1</v>
      </c>
      <c r="G1510" s="51" t="s">
        <v>7265</v>
      </c>
      <c r="H1510" s="7">
        <v>42635</v>
      </c>
      <c r="I1510" s="80">
        <f t="shared" si="460"/>
        <v>2016</v>
      </c>
      <c r="J1510" s="80">
        <f t="shared" si="461"/>
        <v>9</v>
      </c>
      <c r="K1510" s="80">
        <f t="shared" si="462"/>
        <v>22</v>
      </c>
      <c r="L1510" s="80" t="str">
        <f t="shared" si="463"/>
        <v>09</v>
      </c>
      <c r="M1510" s="80">
        <f t="shared" si="464"/>
        <v>22</v>
      </c>
      <c r="N1510" s="80" t="str">
        <f t="shared" si="465"/>
        <v>'2016-09-22'</v>
      </c>
      <c r="O1510" s="80" t="str">
        <f t="shared" si="466"/>
        <v>'2016-09-22 00:00:00'</v>
      </c>
      <c r="P1510" s="7">
        <v>46287</v>
      </c>
      <c r="Q1510" s="80">
        <f t="shared" si="467"/>
        <v>2026</v>
      </c>
      <c r="R1510" s="80">
        <f t="shared" si="468"/>
        <v>9</v>
      </c>
      <c r="S1510" s="80">
        <f t="shared" si="469"/>
        <v>22</v>
      </c>
      <c r="T1510" s="80" t="str">
        <f t="shared" si="470"/>
        <v>09</v>
      </c>
      <c r="U1510" s="80">
        <f t="shared" si="471"/>
        <v>22</v>
      </c>
      <c r="V1510" s="80" t="str">
        <f t="shared" si="472"/>
        <v>'2026-09-22'</v>
      </c>
      <c r="W1510" s="80">
        <v>35</v>
      </c>
      <c r="X1510" s="80">
        <f t="shared" si="473"/>
        <v>35</v>
      </c>
      <c r="Y1510" s="1" t="s">
        <v>7266</v>
      </c>
      <c r="Z1510" s="127">
        <f>IFERROR(IF(Y1510="","null",VLOOKUP(Y1510,Marcas!$A$2:$C$2024,2,0)),"")</f>
        <v>687</v>
      </c>
      <c r="AA1510" s="1" t="s">
        <v>7266</v>
      </c>
      <c r="AB1510" s="1">
        <f>IFERROR(IF(AA1510="","",IF(AA1510="EMPORIO LEGAL",1,VLOOKUP(AA1510,Clientes!$A$2:$B$1190,2,0))),"")</f>
        <v>494</v>
      </c>
      <c r="AC1510" s="1">
        <f>IFERROR(IF(Tabla1[[#This Row],[id_control]]="null","",VLOOKUP(CONCATENATE(Tabla1[[#This Row],[CLIENTE]],"-",Tabla1[[#This Row],[id_control]]),Hoja1!$C$2:$D$1994,2,0)),"")</f>
        <v>1510</v>
      </c>
      <c r="AD1510" s="1" t="s">
        <v>7267</v>
      </c>
      <c r="AE1510" s="6"/>
      <c r="AF1510" s="6"/>
      <c r="AG1510" s="6"/>
      <c r="AH1510" s="6"/>
      <c r="AI1510" s="6"/>
      <c r="AJ1510" s="6"/>
      <c r="AK1510" s="6"/>
      <c r="AL1510" s="1">
        <v>6142143306</v>
      </c>
      <c r="AM1510" s="2"/>
      <c r="AN1510" s="6"/>
      <c r="AO1510" s="6"/>
      <c r="AP1510" s="6"/>
      <c r="AQ1510" s="2">
        <v>6142338143</v>
      </c>
      <c r="AR1510" s="2">
        <v>6141849732</v>
      </c>
      <c r="AS1510" s="6"/>
      <c r="AT1510" s="6"/>
      <c r="AU1510" s="6"/>
      <c r="AV1510" s="2" t="s">
        <v>7268</v>
      </c>
      <c r="AW1510" s="6"/>
      <c r="AX1510" s="6"/>
      <c r="AY1510" s="6"/>
      <c r="AZ1510" s="6"/>
      <c r="BA1510" s="6"/>
      <c r="BB1510" s="6"/>
      <c r="BC1510" s="6"/>
      <c r="BD1510" s="6"/>
      <c r="BE1510" s="8">
        <v>1509</v>
      </c>
      <c r="BF1510" s="6" t="str">
        <f t="shared" si="474"/>
        <v>insert into bitacoras_estatus (numero_expediente, numero_registro, representante, fecha_inicio, fecha_vencimiento, id_cliente, id_admin, id_bitacoras_estatus, id_estatus, id_clase, id_marca, created_at, updated_at) values('1799236','1715319','JESUS ARISTIDES CHAN SANCHEZ','2016-09-22','2026-09-22','494','2','1','1',35,687,'2016-09-22 00:00:00','2016-09-22 00:00:00');</v>
      </c>
      <c r="BG1510" s="6" t="str">
        <f t="shared" si="475"/>
        <v>insert into servicios_comentarios (comentario, id_admin, id_estatus, created_at, updated_at) values('CLASE 35. LLEGO TITRM EL 16 MZO 2017',1,1509,'2016-09-22 00:00:00','2016-09-22 00:00:00');</v>
      </c>
      <c r="BH1510" s="6" t="str">
        <f t="shared" si="476"/>
        <v/>
      </c>
      <c r="BI1510" s="137" t="str">
        <f t="shared" si="477"/>
        <v>update bitacoras_estatus set comprobacion_uso = 1, id_estatus=10 where id=1509;</v>
      </c>
      <c r="BJ1510" s="137" t="str">
        <f t="shared" si="478"/>
        <v>update bitacoras_estatus set numero_expediente = '1799236', numero_registro = '1715319', id_estatus = 10, fecha_inicio = '2016-09-22', fecha_vencimiento ='2026-09-22', created_at ='2016-09-22 00:00:00', updated_at ='2016-09-22 00:00:00', id_clase=35, id_marca=687, id_cliente=494, vigencia = 1 where id =1509;</v>
      </c>
      <c r="BK1510" s="137" t="str">
        <f t="shared" si="479"/>
        <v>update bitacoras_estatus set id_estatus = 10 where id =1509;</v>
      </c>
    </row>
    <row r="1511" spans="1:63" ht="27">
      <c r="A1511" s="1">
        <v>1799248</v>
      </c>
      <c r="B1511" s="1">
        <v>1719975</v>
      </c>
      <c r="C1511" s="1">
        <f>IF(Tabla1[[#This Row],[No. REG.]]="","",1)</f>
        <v>1</v>
      </c>
      <c r="D1511" s="3" t="s">
        <v>46</v>
      </c>
      <c r="E1511" s="3">
        <f>IF(Tabla1[[#This Row],[STATUS]]="","",VLOOKUP(D1511,Estatus!$A$2:$B$13,2,0))</f>
        <v>10</v>
      </c>
      <c r="F1511" s="3">
        <f>IF(Tabla1[[#This Row],[STATUS]]="","",VLOOKUP(D1511,Estatus!$A$2:$I$12,9,0))</f>
        <v>1</v>
      </c>
      <c r="G1511" s="51" t="s">
        <v>7269</v>
      </c>
      <c r="H1511" s="7">
        <v>42635</v>
      </c>
      <c r="I1511" s="80">
        <f t="shared" si="460"/>
        <v>2016</v>
      </c>
      <c r="J1511" s="80">
        <f t="shared" si="461"/>
        <v>9</v>
      </c>
      <c r="K1511" s="80">
        <f t="shared" si="462"/>
        <v>22</v>
      </c>
      <c r="L1511" s="80" t="str">
        <f t="shared" si="463"/>
        <v>09</v>
      </c>
      <c r="M1511" s="80">
        <f t="shared" si="464"/>
        <v>22</v>
      </c>
      <c r="N1511" s="80" t="str">
        <f t="shared" si="465"/>
        <v>'2016-09-22'</v>
      </c>
      <c r="O1511" s="80" t="str">
        <f t="shared" si="466"/>
        <v>'2016-09-22 00:00:00'</v>
      </c>
      <c r="P1511" s="7">
        <v>46287</v>
      </c>
      <c r="Q1511" s="80">
        <f t="shared" si="467"/>
        <v>2026</v>
      </c>
      <c r="R1511" s="80">
        <f t="shared" si="468"/>
        <v>9</v>
      </c>
      <c r="S1511" s="80">
        <f t="shared" si="469"/>
        <v>22</v>
      </c>
      <c r="T1511" s="80" t="str">
        <f t="shared" si="470"/>
        <v>09</v>
      </c>
      <c r="U1511" s="80">
        <f t="shared" si="471"/>
        <v>22</v>
      </c>
      <c r="V1511" s="80" t="str">
        <f t="shared" si="472"/>
        <v>'2026-09-22'</v>
      </c>
      <c r="W1511" s="80">
        <v>35</v>
      </c>
      <c r="X1511" s="80">
        <f t="shared" si="473"/>
        <v>35</v>
      </c>
      <c r="Y1511" s="1" t="s">
        <v>7270</v>
      </c>
      <c r="Z1511" s="127">
        <f>IFERROR(IF(Y1511="","null",VLOOKUP(Y1511,Marcas!$A$2:$C$2024,2,0)),"")</f>
        <v>158</v>
      </c>
      <c r="AA1511" s="1" t="s">
        <v>7271</v>
      </c>
      <c r="AB1511" s="1">
        <f>IFERROR(IF(AA1511="","",IF(AA1511="EMPORIO LEGAL",1,VLOOKUP(AA1511,Clientes!$A$2:$B$1190,2,0))),"")</f>
        <v>101</v>
      </c>
      <c r="AC1511" s="1">
        <f>IFERROR(IF(Tabla1[[#This Row],[id_control]]="null","",VLOOKUP(CONCATENATE(Tabla1[[#This Row],[CLIENTE]],"-",Tabla1[[#This Row],[id_control]]),Hoja1!$C$2:$D$1994,2,0)),"")</f>
        <v>1511</v>
      </c>
      <c r="AD1511" s="1" t="s">
        <v>7272</v>
      </c>
      <c r="AE1511" s="1" t="s">
        <v>7273</v>
      </c>
      <c r="AF1511" s="6"/>
      <c r="AG1511" s="6"/>
      <c r="AH1511" s="6"/>
      <c r="AI1511" s="6"/>
      <c r="AJ1511" s="6"/>
      <c r="AK1511" s="6"/>
      <c r="AL1511" s="1">
        <v>6141615647</v>
      </c>
      <c r="AM1511" s="2"/>
      <c r="AN1511" s="6"/>
      <c r="AO1511" s="6"/>
      <c r="AP1511" s="6"/>
      <c r="AQ1511" s="2">
        <v>6142685337</v>
      </c>
      <c r="AR1511" s="2">
        <v>6142398696</v>
      </c>
      <c r="AS1511" s="6"/>
      <c r="AT1511" s="6"/>
      <c r="AU1511" s="6"/>
      <c r="AV1511" s="2" t="s">
        <v>7274</v>
      </c>
      <c r="AW1511" s="6"/>
      <c r="AX1511" s="6"/>
      <c r="AY1511" s="6"/>
      <c r="AZ1511" s="6"/>
      <c r="BA1511" s="6"/>
      <c r="BB1511" s="6"/>
      <c r="BC1511" s="6"/>
      <c r="BD1511" s="6"/>
      <c r="BE1511" s="8">
        <v>1510</v>
      </c>
      <c r="BF1511" s="6" t="str">
        <f t="shared" si="474"/>
        <v>insert into bitacoras_estatus (numero_expediente, numero_registro, representante, fecha_inicio, fecha_vencimiento, id_cliente, id_admin, id_bitacoras_estatus, id_estatus, id_clase, id_marca, created_at, updated_at) values('1799248','1719975','FEDERICO CARBAJAL BACA','2016-09-22','2026-09-22','101','2','1','1',35,158,'2016-09-22 00:00:00','2016-09-22 00:00:00');</v>
      </c>
      <c r="BG1511" s="6" t="str">
        <f t="shared" si="475"/>
        <v>insert into servicios_comentarios (comentario, id_admin, id_estatus, created_at, updated_at) values('CLASE 35. LLEGO EL TITULO 1719975 EL 31 MZO 2017',1,1510,'2016-09-22 00:00:00','2016-09-22 00:00:00');</v>
      </c>
      <c r="BH1511" s="6" t="str">
        <f t="shared" si="476"/>
        <v/>
      </c>
      <c r="BI1511" s="137" t="str">
        <f t="shared" si="477"/>
        <v>update bitacoras_estatus set comprobacion_uso = 1, id_estatus=10 where id=1510;</v>
      </c>
      <c r="BJ1511" s="137" t="str">
        <f t="shared" si="478"/>
        <v>update bitacoras_estatus set numero_expediente = '1799248', numero_registro = '1719975', id_estatus = 10, fecha_inicio = '2016-09-22', fecha_vencimiento ='2026-09-22', created_at ='2016-09-22 00:00:00', updated_at ='2016-09-22 00:00:00', id_clase=35, id_marca=158, id_cliente=101, vigencia = 1 where id =1510;</v>
      </c>
      <c r="BK1511" s="137" t="str">
        <f t="shared" si="479"/>
        <v>update bitacoras_estatus set id_estatus = 10 where id =1510;</v>
      </c>
    </row>
    <row r="1512" spans="1:63" ht="66">
      <c r="A1512" s="3">
        <v>1799180</v>
      </c>
      <c r="B1512" s="6"/>
      <c r="C1512" s="6" t="str">
        <f>IF(Tabla1[[#This Row],[No. REG.]]="","",1)</f>
        <v/>
      </c>
      <c r="D1512" s="3" t="s">
        <v>34</v>
      </c>
      <c r="E1512" s="3">
        <f>IF(Tabla1[[#This Row],[STATUS]]="","",VLOOKUP(D1512,Estatus!$A$2:$B$13,2,0))</f>
        <v>5</v>
      </c>
      <c r="F1512" s="3">
        <f>IF(Tabla1[[#This Row],[STATUS]]="","",VLOOKUP(D1512,Estatus!$A$2:$I$12,9,0))</f>
        <v>0</v>
      </c>
      <c r="G1512" s="12" t="s">
        <v>7275</v>
      </c>
      <c r="H1512" s="7">
        <v>42635</v>
      </c>
      <c r="I1512" s="80">
        <f t="shared" si="460"/>
        <v>2016</v>
      </c>
      <c r="J1512" s="80">
        <f t="shared" si="461"/>
        <v>9</v>
      </c>
      <c r="K1512" s="80">
        <f t="shared" si="462"/>
        <v>22</v>
      </c>
      <c r="L1512" s="80" t="str">
        <f t="shared" si="463"/>
        <v>09</v>
      </c>
      <c r="M1512" s="80">
        <f t="shared" si="464"/>
        <v>22</v>
      </c>
      <c r="N1512" s="80" t="str">
        <f t="shared" si="465"/>
        <v>'2016-09-22'</v>
      </c>
      <c r="O1512" s="80" t="str">
        <f t="shared" si="466"/>
        <v>'2016-09-22 00:00:00'</v>
      </c>
      <c r="P1512" s="7">
        <v>46287</v>
      </c>
      <c r="Q1512" s="80">
        <f t="shared" si="467"/>
        <v>2026</v>
      </c>
      <c r="R1512" s="80">
        <f t="shared" si="468"/>
        <v>9</v>
      </c>
      <c r="S1512" s="80">
        <f t="shared" si="469"/>
        <v>22</v>
      </c>
      <c r="T1512" s="80" t="str">
        <f t="shared" si="470"/>
        <v>09</v>
      </c>
      <c r="U1512" s="80">
        <f t="shared" si="471"/>
        <v>22</v>
      </c>
      <c r="V1512" s="80" t="str">
        <f t="shared" si="472"/>
        <v>'2026-09-22'</v>
      </c>
      <c r="W1512" s="80">
        <v>35</v>
      </c>
      <c r="X1512" s="80">
        <f t="shared" si="473"/>
        <v>35</v>
      </c>
      <c r="Y1512" s="3" t="s">
        <v>6484</v>
      </c>
      <c r="Z1512" s="124">
        <f>IFERROR(IF(Y1512="","null",VLOOKUP(Y1512,Marcas!$A$2:$C$2024,2,0)),"")</f>
        <v>1573</v>
      </c>
      <c r="AA1512" s="3" t="s">
        <v>6484</v>
      </c>
      <c r="AB1512" s="3">
        <f>IFERROR(IF(AA1512="","",IF(AA1512="EMPORIO LEGAL",1,VLOOKUP(AA1512,Clientes!$A$2:$B$1190,2,0))),"")</f>
        <v>1107</v>
      </c>
      <c r="AC1512" s="3">
        <f>IFERROR(IF(Tabla1[[#This Row],[id_control]]="null","",VLOOKUP(CONCATENATE(Tabla1[[#This Row],[CLIENTE]],"-",Tabla1[[#This Row],[id_control]]),Hoja1!$C$2:$D$1994,2,0)),"")</f>
        <v>1308</v>
      </c>
      <c r="AD1512" s="3" t="s">
        <v>6485</v>
      </c>
      <c r="AE1512" s="3" t="s">
        <v>7276</v>
      </c>
      <c r="AF1512" s="3"/>
      <c r="AG1512" s="3"/>
      <c r="AH1512" s="3"/>
      <c r="AI1512" s="3"/>
      <c r="AJ1512" s="3"/>
      <c r="AK1512" s="3"/>
      <c r="AL1512" s="3">
        <v>6255784053</v>
      </c>
      <c r="AM1512" s="8">
        <v>6251043633</v>
      </c>
      <c r="AN1512" s="8">
        <v>6255894171</v>
      </c>
      <c r="AO1512" s="8"/>
      <c r="AP1512" s="8"/>
      <c r="AQ1512" s="8">
        <v>6251043666</v>
      </c>
      <c r="AR1512" s="8">
        <v>6255894171</v>
      </c>
      <c r="AS1512" s="8"/>
      <c r="AT1512" s="8"/>
      <c r="AU1512" s="8"/>
      <c r="AV1512" s="8" t="s">
        <v>7277</v>
      </c>
      <c r="AW1512" s="8"/>
      <c r="AX1512" s="8"/>
      <c r="AY1512" s="8"/>
      <c r="AZ1512" s="8"/>
      <c r="BA1512" s="8"/>
      <c r="BB1512" s="8"/>
      <c r="BC1512" s="8"/>
      <c r="BD1512" s="8"/>
      <c r="BE1512" s="8">
        <v>1511</v>
      </c>
      <c r="BF1512" s="6" t="str">
        <f t="shared" si="474"/>
        <v>insert into bitacoras_estatus (numero_expediente, numero_registro, representante, fecha_inicio, fecha_vencimiento, id_cliente, id_admin, id_bitacoras_estatus, id_estatus, id_clase, id_marca, created_at, updated_at) values('1799180','','JOHAN WIEBE NEUFELD','2016-09-22','2026-09-22','1107','2','1','1',35,1573,'2016-09-22 00:00:00','2016-09-22 00:00:00');</v>
      </c>
      <c r="BG1512" s="6" t="str">
        <f t="shared" si="475"/>
        <v>insert into servicios_comentarios (comentario, id_admin, id_estatus, created_at, updated_at) values('CLASE 35. notificacion de anterioridades de 27 de marzo de 2017. EN FECHA 24 DE MAYO DE 2017 SE PRESENTÓ CONTESTACION DE ANTERIORIDAD. EL 8 NOV. 2017 SE COMUNICA RESOLUCION DE NEGATIVA',1,1511,'2016-09-22 00:00:00','2016-09-22 00:00:00');</v>
      </c>
      <c r="BH1512" s="6" t="str">
        <f t="shared" si="476"/>
        <v/>
      </c>
      <c r="BI1512" s="137" t="str">
        <f t="shared" si="477"/>
        <v>update bitacoras_estatus set comprobacion_uso = 1, id_estatus=5 where id=1511;</v>
      </c>
      <c r="BJ1512" s="137" t="str">
        <f t="shared" si="478"/>
        <v>update bitacoras_estatus set numero_expediente = '1799180', numero_registro = '', id_estatus = 5, fecha_inicio = '2016-09-22', fecha_vencimiento ='2026-09-22', created_at ='2016-09-22 00:00:00', updated_at ='2016-09-22 00:00:00', id_clase=35, id_marca=1573, id_cliente=1107, vigencia = 0 where id =1511;</v>
      </c>
      <c r="BK1512" s="137" t="str">
        <f t="shared" si="479"/>
        <v>update bitacoras_estatus set id_estatus = 5 where id =1511;</v>
      </c>
    </row>
    <row r="1513" spans="1:63">
      <c r="A1513" s="1">
        <v>1799210</v>
      </c>
      <c r="B1513" s="1">
        <v>1719973</v>
      </c>
      <c r="C1513" s="1">
        <f>IF(Tabla1[[#This Row],[No. REG.]]="","",1)</f>
        <v>1</v>
      </c>
      <c r="D1513" s="3" t="s">
        <v>46</v>
      </c>
      <c r="E1513" s="3">
        <f>IF(Tabla1[[#This Row],[STATUS]]="","",VLOOKUP(D1513,Estatus!$A$2:$B$13,2,0))</f>
        <v>10</v>
      </c>
      <c r="F1513" s="3">
        <f>IF(Tabla1[[#This Row],[STATUS]]="","",VLOOKUP(D1513,Estatus!$A$2:$I$12,9,0))</f>
        <v>1</v>
      </c>
      <c r="G1513" s="51" t="s">
        <v>7278</v>
      </c>
      <c r="H1513" s="7">
        <v>42635</v>
      </c>
      <c r="I1513" s="80">
        <f t="shared" si="460"/>
        <v>2016</v>
      </c>
      <c r="J1513" s="80">
        <f t="shared" si="461"/>
        <v>9</v>
      </c>
      <c r="K1513" s="80">
        <f t="shared" si="462"/>
        <v>22</v>
      </c>
      <c r="L1513" s="80" t="str">
        <f t="shared" si="463"/>
        <v>09</v>
      </c>
      <c r="M1513" s="80">
        <f t="shared" si="464"/>
        <v>22</v>
      </c>
      <c r="N1513" s="80" t="str">
        <f t="shared" si="465"/>
        <v>'2016-09-22'</v>
      </c>
      <c r="O1513" s="80" t="str">
        <f t="shared" si="466"/>
        <v>'2016-09-22 00:00:00'</v>
      </c>
      <c r="P1513" s="7">
        <v>46287</v>
      </c>
      <c r="Q1513" s="80">
        <f t="shared" si="467"/>
        <v>2026</v>
      </c>
      <c r="R1513" s="80">
        <f t="shared" si="468"/>
        <v>9</v>
      </c>
      <c r="S1513" s="80">
        <f t="shared" si="469"/>
        <v>22</v>
      </c>
      <c r="T1513" s="80" t="str">
        <f t="shared" si="470"/>
        <v>09</v>
      </c>
      <c r="U1513" s="80">
        <f t="shared" si="471"/>
        <v>22</v>
      </c>
      <c r="V1513" s="80" t="str">
        <f t="shared" si="472"/>
        <v>'2026-09-22'</v>
      </c>
      <c r="W1513" s="80">
        <v>44</v>
      </c>
      <c r="X1513" s="80">
        <f t="shared" si="473"/>
        <v>44</v>
      </c>
      <c r="Y1513" s="1" t="s">
        <v>7279</v>
      </c>
      <c r="Z1513" s="127">
        <f>IFERROR(IF(Y1513="","null",VLOOKUP(Y1513,Marcas!$A$2:$C$2024,2,0)),"")</f>
        <v>194</v>
      </c>
      <c r="AA1513" s="1" t="s">
        <v>7280</v>
      </c>
      <c r="AB1513" s="1">
        <f>IFERROR(IF(AA1513="","",IF(AA1513="EMPORIO LEGAL",1,VLOOKUP(AA1513,Clientes!$A$2:$B$1190,2,0))),"")</f>
        <v>151</v>
      </c>
      <c r="AC1513" s="1">
        <f>IFERROR(IF(Tabla1[[#This Row],[id_control]]="null","",VLOOKUP(CONCATENATE(Tabla1[[#This Row],[CLIENTE]],"-",Tabla1[[#This Row],[id_control]]),Hoja1!$C$2:$D$1994,2,0)),"")</f>
        <v>1513</v>
      </c>
      <c r="AD1513" s="1" t="s">
        <v>7281</v>
      </c>
      <c r="AE1513" s="1" t="s">
        <v>7282</v>
      </c>
      <c r="AF1513" s="1" t="s">
        <v>7283</v>
      </c>
      <c r="AG1513" s="6"/>
      <c r="AH1513" s="6"/>
      <c r="AI1513" s="6"/>
      <c r="AJ1513" s="6"/>
      <c r="AK1513" s="6"/>
      <c r="AL1513" s="1"/>
      <c r="AM1513" s="6"/>
      <c r="AN1513" s="6"/>
      <c r="AO1513" s="6"/>
      <c r="AP1513" s="6"/>
      <c r="AQ1513" s="2" t="s">
        <v>7284</v>
      </c>
      <c r="AR1513" s="2" t="s">
        <v>7285</v>
      </c>
      <c r="AS1513" s="6"/>
      <c r="AT1513" s="6"/>
      <c r="AU1513" s="6"/>
      <c r="AV1513" s="2" t="s">
        <v>7286</v>
      </c>
      <c r="AW1513" s="6"/>
      <c r="AX1513" s="6"/>
      <c r="AY1513" s="6"/>
      <c r="AZ1513" s="6"/>
      <c r="BA1513" s="6"/>
      <c r="BB1513" s="6"/>
      <c r="BC1513" s="6"/>
      <c r="BD1513" s="6"/>
      <c r="BE1513" s="8">
        <v>1512</v>
      </c>
      <c r="BF1513" s="6" t="str">
        <f t="shared" si="474"/>
        <v>insert into bitacoras_estatus (numero_expediente, numero_registro, representante, fecha_inicio, fecha_vencimiento, id_cliente, id_admin, id_bitacoras_estatus, id_estatus, id_clase, id_marca, created_at, updated_at) values('1799210','1719973','LIC. FRANCISCO SAÉNZ SILVA','2016-09-22','2026-09-22','151','2','1','1',44,194,'2016-09-22 00:00:00','2016-09-22 00:00:00');</v>
      </c>
      <c r="BG1513" s="6" t="str">
        <f t="shared" si="475"/>
        <v>insert into servicios_comentarios (comentario, id_admin, id_estatus, created_at, updated_at) values('CLASE 44. LLEGO EL TITULO EL 31 MZO 2017',1,1512,'2016-09-22 00:00:00','2016-09-22 00:00:00');</v>
      </c>
      <c r="BH1513" s="6" t="str">
        <f t="shared" si="476"/>
        <v/>
      </c>
      <c r="BI1513" s="137" t="str">
        <f t="shared" si="477"/>
        <v>update bitacoras_estatus set comprobacion_uso = 1, id_estatus=10 where id=1512;</v>
      </c>
      <c r="BJ1513" s="137" t="str">
        <f t="shared" si="478"/>
        <v>update bitacoras_estatus set numero_expediente = '1799210', numero_registro = '1719973', id_estatus = 10, fecha_inicio = '2016-09-22', fecha_vencimiento ='2026-09-22', created_at ='2016-09-22 00:00:00', updated_at ='2016-09-22 00:00:00', id_clase=44, id_marca=194, id_cliente=151, vigencia = 1 where id =1512;</v>
      </c>
      <c r="BK1513" s="137" t="str">
        <f t="shared" si="479"/>
        <v>update bitacoras_estatus set id_estatus = 10 where id =1512;</v>
      </c>
    </row>
    <row r="1514" spans="1:63" ht="27">
      <c r="A1514" s="3">
        <v>1799225</v>
      </c>
      <c r="B1514" s="3">
        <v>1719974</v>
      </c>
      <c r="C1514" s="3">
        <f>IF(Tabla1[[#This Row],[No. REG.]]="","",1)</f>
        <v>1</v>
      </c>
      <c r="D1514" s="3" t="s">
        <v>46</v>
      </c>
      <c r="E1514" s="3">
        <f>IF(Tabla1[[#This Row],[STATUS]]="","",VLOOKUP(D1514,Estatus!$A$2:$B$13,2,0))</f>
        <v>10</v>
      </c>
      <c r="F1514" s="3">
        <f>IF(Tabla1[[#This Row],[STATUS]]="","",VLOOKUP(D1514,Estatus!$A$2:$I$12,9,0))</f>
        <v>1</v>
      </c>
      <c r="G1514" s="12" t="s">
        <v>7287</v>
      </c>
      <c r="H1514" s="7">
        <v>42635</v>
      </c>
      <c r="I1514" s="80">
        <f t="shared" si="460"/>
        <v>2016</v>
      </c>
      <c r="J1514" s="80">
        <f t="shared" si="461"/>
        <v>9</v>
      </c>
      <c r="K1514" s="80">
        <f t="shared" si="462"/>
        <v>22</v>
      </c>
      <c r="L1514" s="80" t="str">
        <f t="shared" si="463"/>
        <v>09</v>
      </c>
      <c r="M1514" s="80">
        <f t="shared" si="464"/>
        <v>22</v>
      </c>
      <c r="N1514" s="80" t="str">
        <f t="shared" si="465"/>
        <v>'2016-09-22'</v>
      </c>
      <c r="O1514" s="80" t="str">
        <f t="shared" si="466"/>
        <v>'2016-09-22 00:00:00'</v>
      </c>
      <c r="P1514" s="7">
        <v>46287</v>
      </c>
      <c r="Q1514" s="80">
        <f t="shared" si="467"/>
        <v>2026</v>
      </c>
      <c r="R1514" s="80">
        <f t="shared" si="468"/>
        <v>9</v>
      </c>
      <c r="S1514" s="80">
        <f t="shared" si="469"/>
        <v>22</v>
      </c>
      <c r="T1514" s="80" t="str">
        <f t="shared" si="470"/>
        <v>09</v>
      </c>
      <c r="U1514" s="80">
        <f t="shared" si="471"/>
        <v>22</v>
      </c>
      <c r="V1514" s="80" t="str">
        <f t="shared" si="472"/>
        <v>'2026-09-22'</v>
      </c>
      <c r="W1514" s="80">
        <v>37</v>
      </c>
      <c r="X1514" s="80">
        <f t="shared" si="473"/>
        <v>37</v>
      </c>
      <c r="Y1514" s="3" t="s">
        <v>7288</v>
      </c>
      <c r="Z1514" s="124">
        <f>IFERROR(IF(Y1514="","null",VLOOKUP(Y1514,Marcas!$A$2:$C$2024,2,0)),"")</f>
        <v>1114</v>
      </c>
      <c r="AA1514" s="1" t="s">
        <v>7242</v>
      </c>
      <c r="AB1514" s="1">
        <f>IFERROR(IF(AA1514="","",IF(AA1514="EMPORIO LEGAL",1,VLOOKUP(AA1514,Clientes!$A$2:$B$1190,2,0))),"")</f>
        <v>137</v>
      </c>
      <c r="AC1514" s="1">
        <f>IFERROR(IF(Tabla1[[#This Row],[id_control]]="null","",VLOOKUP(CONCATENATE(Tabla1[[#This Row],[CLIENTE]],"-",Tabla1[[#This Row],[id_control]]),Hoja1!$C$2:$D$1994,2,0)),"")</f>
        <v>1514</v>
      </c>
      <c r="AD1514" s="1"/>
      <c r="AE1514" s="6"/>
      <c r="AF1514" s="6"/>
      <c r="AG1514" s="6"/>
      <c r="AH1514" s="6"/>
      <c r="AI1514" s="6"/>
      <c r="AJ1514" s="6"/>
      <c r="AK1514" s="6"/>
      <c r="AL1514" s="1"/>
      <c r="AM1514" s="6"/>
      <c r="AN1514" s="6"/>
      <c r="AO1514" s="6"/>
      <c r="AP1514" s="6"/>
      <c r="AQ1514" s="6"/>
      <c r="AR1514" s="6"/>
      <c r="AS1514" s="6"/>
      <c r="AT1514" s="6"/>
      <c r="AU1514" s="6"/>
      <c r="AV1514" s="2"/>
      <c r="AW1514" s="6"/>
      <c r="AX1514" s="6"/>
      <c r="AY1514" s="6"/>
      <c r="AZ1514" s="6"/>
      <c r="BA1514" s="6"/>
      <c r="BB1514" s="6"/>
      <c r="BC1514" s="6"/>
      <c r="BD1514" s="6"/>
      <c r="BE1514" s="8">
        <v>1513</v>
      </c>
      <c r="BF1514" s="6" t="str">
        <f t="shared" si="474"/>
        <v>insert into bitacoras_estatus (numero_expediente, numero_registro, representante, fecha_inicio, fecha_vencimiento, id_cliente, id_admin, id_bitacoras_estatus, id_estatus, id_clase, id_marca, created_at, updated_at) values('1799225','1719974','','2016-09-22','2026-09-22','137','2','1','1',37,1114,'2016-09-22 00:00:00','2016-09-22 00:00:00');</v>
      </c>
      <c r="BG1514" s="6" t="str">
        <f t="shared" si="475"/>
        <v>insert into servicios_comentarios (comentario, id_admin, id_estatus, created_at, updated_at) values('CLASE 37. LLEGO EL TITULO 1719974 EL 31 MARZO 2017',1,1513,'2016-09-22 00:00:00','2016-09-22 00:00:00');</v>
      </c>
      <c r="BH1514" s="6" t="str">
        <f t="shared" si="476"/>
        <v/>
      </c>
      <c r="BI1514" s="137" t="str">
        <f t="shared" si="477"/>
        <v>update bitacoras_estatus set comprobacion_uso = 1, id_estatus=10 where id=1513;</v>
      </c>
      <c r="BJ1514" s="137" t="str">
        <f t="shared" si="478"/>
        <v>update bitacoras_estatus set numero_expediente = '1799225', numero_registro = '1719974', id_estatus = 10, fecha_inicio = '2016-09-22', fecha_vencimiento ='2026-09-22', created_at ='2016-09-22 00:00:00', updated_at ='2016-09-22 00:00:00', id_clase=37, id_marca=1114, id_cliente=137, vigencia = 1 where id =1513;</v>
      </c>
      <c r="BK1514" s="137" t="str">
        <f t="shared" si="479"/>
        <v>update bitacoras_estatus set id_estatus = 10 where id =1513;</v>
      </c>
    </row>
    <row r="1515" spans="1:63" ht="53">
      <c r="A1515" s="3">
        <v>1105160</v>
      </c>
      <c r="B1515" s="3">
        <v>1179529</v>
      </c>
      <c r="C1515" s="3">
        <f>IF(Tabla1[[#This Row],[No. REG.]]="","",1)</f>
        <v>1</v>
      </c>
      <c r="D1515" s="3" t="s">
        <v>46</v>
      </c>
      <c r="E1515" s="3">
        <f>IF(Tabla1[[#This Row],[STATUS]]="","",VLOOKUP(D1515,Estatus!$A$2:$B$13,2,0))</f>
        <v>10</v>
      </c>
      <c r="F1515" s="3">
        <f>IF(Tabla1[[#This Row],[STATUS]]="","",VLOOKUP(D1515,Estatus!$A$2:$I$12,9,0))</f>
        <v>1</v>
      </c>
      <c r="G1515" s="12" t="s">
        <v>7289</v>
      </c>
      <c r="H1515" s="3"/>
      <c r="I1515" s="80">
        <f t="shared" si="460"/>
        <v>1900</v>
      </c>
      <c r="J1515" s="80">
        <f t="shared" si="461"/>
        <v>1</v>
      </c>
      <c r="K1515" s="80">
        <f t="shared" si="462"/>
        <v>0</v>
      </c>
      <c r="L1515" s="80" t="str">
        <f t="shared" si="463"/>
        <v>01</v>
      </c>
      <c r="M1515" s="80" t="str">
        <f t="shared" si="464"/>
        <v>00</v>
      </c>
      <c r="N1515" s="80" t="str">
        <f t="shared" si="465"/>
        <v>null</v>
      </c>
      <c r="O1515" s="80" t="str">
        <f t="shared" si="466"/>
        <v>'2018-11-08 00:00:00'</v>
      </c>
      <c r="P1515" s="7">
        <v>44028</v>
      </c>
      <c r="Q1515" s="80">
        <f t="shared" si="467"/>
        <v>2020</v>
      </c>
      <c r="R1515" s="80">
        <f t="shared" si="468"/>
        <v>7</v>
      </c>
      <c r="S1515" s="80">
        <f t="shared" si="469"/>
        <v>16</v>
      </c>
      <c r="T1515" s="80" t="str">
        <f t="shared" si="470"/>
        <v>07</v>
      </c>
      <c r="U1515" s="80">
        <f t="shared" si="471"/>
        <v>16</v>
      </c>
      <c r="V1515" s="80" t="str">
        <f t="shared" si="472"/>
        <v>'2020-07-16'</v>
      </c>
      <c r="W1515" s="80">
        <v>19</v>
      </c>
      <c r="X1515" s="80">
        <f t="shared" si="473"/>
        <v>19</v>
      </c>
      <c r="Y1515" s="3" t="s">
        <v>7290</v>
      </c>
      <c r="Z1515" s="124">
        <f>IFERROR(IF(Y1515="","null",VLOOKUP(Y1515,Marcas!$A$2:$C$2024,2,0)),"")</f>
        <v>697</v>
      </c>
      <c r="AA1515" s="1" t="s">
        <v>7291</v>
      </c>
      <c r="AB1515" s="1">
        <f>IFERROR(IF(AA1515="","",IF(AA1515="EMPORIO LEGAL",1,VLOOKUP(AA1515,Clientes!$A$2:$B$1190,2,0))),"")</f>
        <v>536</v>
      </c>
      <c r="AC1515" s="1">
        <f>IFERROR(IF(Tabla1[[#This Row],[id_control]]="null","",VLOOKUP(CONCATENATE(Tabla1[[#This Row],[CLIENTE]],"-",Tabla1[[#This Row],[id_control]]),Hoja1!$C$2:$D$1994,2,0)),"")</f>
        <v>1515</v>
      </c>
      <c r="AD1515" s="1"/>
      <c r="AE1515" s="6"/>
      <c r="AF1515" s="6"/>
      <c r="AG1515" s="6"/>
      <c r="AH1515" s="6"/>
      <c r="AI1515" s="6"/>
      <c r="AJ1515" s="6"/>
      <c r="AK1515" s="6"/>
      <c r="AL1515" s="1">
        <v>6144100922</v>
      </c>
      <c r="AM1515" s="6"/>
      <c r="AN1515" s="6"/>
      <c r="AO1515" s="6"/>
      <c r="AP1515" s="6"/>
      <c r="AQ1515" s="6"/>
      <c r="AR1515" s="6"/>
      <c r="AS1515" s="6"/>
      <c r="AT1515" s="6"/>
      <c r="AU1515" s="6"/>
      <c r="AV1515" s="2"/>
      <c r="AW1515" s="6"/>
      <c r="AX1515" s="6"/>
      <c r="AY1515" s="6"/>
      <c r="AZ1515" s="6"/>
      <c r="BA1515" s="6"/>
      <c r="BB1515" s="6"/>
      <c r="BC1515" s="6"/>
      <c r="BD1515" s="6"/>
      <c r="BE1515" s="8">
        <v>1514</v>
      </c>
      <c r="BF1515" s="6" t="str">
        <f t="shared" si="474"/>
        <v>insert into bitacoras_estatus (numero_expediente, numero_registro, representante, fecha_inicio, fecha_vencimiento, id_cliente, id_admin, id_bitacoras_estatus, id_estatus, id_clase, id_marca, created_at, updated_at) values('1105160','1179529','',null,'2020-07-16','536','2','1','1',19,697,'2018-11-08 00:00:00','2018-11-08 00:00:00');</v>
      </c>
      <c r="BG1515" s="6" t="str">
        <f t="shared" si="475"/>
        <v>insert into servicios_comentarios (comentario, id_admin, id_estatus, created_at, updated_at) values('CLASE 19.COMPROBACION VOLUNTARIA DE USO DE MARCA. 26-SEPT-16 NOTIFICACION DE COMPROBACION INTEGRADA A EXPEDIENTE 22 DIC 2016',1,1514,'2018-11-08 00:00:00','2018-11-08 00:00:00');</v>
      </c>
      <c r="BH1515" s="6" t="str">
        <f t="shared" si="476"/>
        <v/>
      </c>
      <c r="BI1515" s="137" t="str">
        <f t="shared" si="477"/>
        <v>update bitacoras_estatus set comprobacion_uso = 1, id_estatus=10 where id=1514;</v>
      </c>
      <c r="BJ1515" s="137" t="str">
        <f t="shared" si="478"/>
        <v>update bitacoras_estatus set numero_expediente = '1105160', numero_registro = '1179529', id_estatus = 10, fecha_inicio = null, fecha_vencimiento ='2020-07-16', created_at ='2018-11-08 00:00:00', updated_at ='2018-11-08 00:00:00', id_clase=19, id_marca=697, id_cliente=536, vigencia = 1 where id =1514;</v>
      </c>
      <c r="BK1515" s="137" t="str">
        <f t="shared" si="479"/>
        <v>update bitacoras_estatus set id_estatus = 10 where id =1514;</v>
      </c>
    </row>
    <row r="1516" spans="1:63" ht="53">
      <c r="A1516" s="3">
        <v>1105165</v>
      </c>
      <c r="B1516" s="3">
        <v>1181519</v>
      </c>
      <c r="C1516" s="3">
        <f>IF(Tabla1[[#This Row],[No. REG.]]="","",1)</f>
        <v>1</v>
      </c>
      <c r="D1516" s="3" t="s">
        <v>46</v>
      </c>
      <c r="E1516" s="3">
        <f>IF(Tabla1[[#This Row],[STATUS]]="","",VLOOKUP(D1516,Estatus!$A$2:$B$13,2,0))</f>
        <v>10</v>
      </c>
      <c r="F1516" s="3">
        <f>IF(Tabla1[[#This Row],[STATUS]]="","",VLOOKUP(D1516,Estatus!$A$2:$I$12,9,0))</f>
        <v>1</v>
      </c>
      <c r="G1516" s="12" t="s">
        <v>7292</v>
      </c>
      <c r="H1516" s="3"/>
      <c r="I1516" s="80">
        <f t="shared" si="460"/>
        <v>1900</v>
      </c>
      <c r="J1516" s="80">
        <f t="shared" si="461"/>
        <v>1</v>
      </c>
      <c r="K1516" s="80">
        <f t="shared" si="462"/>
        <v>0</v>
      </c>
      <c r="L1516" s="80" t="str">
        <f t="shared" si="463"/>
        <v>01</v>
      </c>
      <c r="M1516" s="80" t="str">
        <f t="shared" si="464"/>
        <v>00</v>
      </c>
      <c r="N1516" s="80" t="str">
        <f t="shared" si="465"/>
        <v>null</v>
      </c>
      <c r="O1516" s="80" t="str">
        <f t="shared" si="466"/>
        <v>'2018-11-08 00:00:00'</v>
      </c>
      <c r="P1516" s="7">
        <v>44028</v>
      </c>
      <c r="Q1516" s="80">
        <f t="shared" si="467"/>
        <v>2020</v>
      </c>
      <c r="R1516" s="80">
        <f t="shared" si="468"/>
        <v>7</v>
      </c>
      <c r="S1516" s="80">
        <f t="shared" si="469"/>
        <v>16</v>
      </c>
      <c r="T1516" s="80" t="str">
        <f t="shared" si="470"/>
        <v>07</v>
      </c>
      <c r="U1516" s="80">
        <f t="shared" si="471"/>
        <v>16</v>
      </c>
      <c r="V1516" s="80" t="str">
        <f t="shared" si="472"/>
        <v>'2020-07-16'</v>
      </c>
      <c r="W1516" s="80">
        <v>35</v>
      </c>
      <c r="X1516" s="80">
        <f t="shared" si="473"/>
        <v>35</v>
      </c>
      <c r="Y1516" s="3" t="s">
        <v>7290</v>
      </c>
      <c r="Z1516" s="124">
        <f>IFERROR(IF(Y1516="","null",VLOOKUP(Y1516,Marcas!$A$2:$C$2024,2,0)),"")</f>
        <v>697</v>
      </c>
      <c r="AA1516" s="1" t="s">
        <v>7291</v>
      </c>
      <c r="AB1516" s="1">
        <f>IFERROR(IF(AA1516="","",IF(AA1516="EMPORIO LEGAL",1,VLOOKUP(AA1516,Clientes!$A$2:$B$1190,2,0))),"")</f>
        <v>536</v>
      </c>
      <c r="AC1516" s="1">
        <f>IFERROR(IF(Tabla1[[#This Row],[id_control]]="null","",VLOOKUP(CONCATENATE(Tabla1[[#This Row],[CLIENTE]],"-",Tabla1[[#This Row],[id_control]]),Hoja1!$C$2:$D$1994,2,0)),"")</f>
        <v>1515</v>
      </c>
      <c r="AD1516" s="1"/>
      <c r="AE1516" s="6"/>
      <c r="AF1516" s="6"/>
      <c r="AG1516" s="6"/>
      <c r="AH1516" s="6"/>
      <c r="AI1516" s="6"/>
      <c r="AJ1516" s="6"/>
      <c r="AK1516" s="6"/>
      <c r="AL1516" s="1"/>
      <c r="AM1516" s="6"/>
      <c r="AN1516" s="6"/>
      <c r="AO1516" s="6"/>
      <c r="AP1516" s="6"/>
      <c r="AQ1516" s="6"/>
      <c r="AR1516" s="6"/>
      <c r="AS1516" s="6"/>
      <c r="AT1516" s="6"/>
      <c r="AU1516" s="6"/>
      <c r="AV1516" s="2"/>
      <c r="AW1516" s="6"/>
      <c r="AX1516" s="6"/>
      <c r="AY1516" s="6"/>
      <c r="AZ1516" s="6"/>
      <c r="BA1516" s="6"/>
      <c r="BB1516" s="6"/>
      <c r="BC1516" s="6"/>
      <c r="BD1516" s="6"/>
      <c r="BE1516" s="8">
        <v>1515</v>
      </c>
      <c r="BF1516" s="6" t="str">
        <f t="shared" si="474"/>
        <v>insert into bitacoras_estatus (numero_expediente, numero_registro, representante, fecha_inicio, fecha_vencimiento, id_cliente, id_admin, id_bitacoras_estatus, id_estatus, id_clase, id_marca, created_at, updated_at) values('1105165','1181519','',null,'2020-07-16','536','2','1','1',35,697,'2018-11-08 00:00:00','2018-11-08 00:00:00');</v>
      </c>
      <c r="BG1516" s="6" t="str">
        <f t="shared" si="475"/>
        <v>insert into servicios_comentarios (comentario, id_admin, id_estatus, created_at, updated_at) values('CLASE 35. COMPROBACION VOLUNTARIA DE USO DE MARCA. 26-SEPT-16 NOTIFICACION DE COMPROBACION INTEGRADA A EXPEDIENTE 22 DIC 2016',1,1515,'2018-11-08 00:00:00','2018-11-08 00:00:00');</v>
      </c>
      <c r="BH1516" s="6" t="str">
        <f t="shared" si="476"/>
        <v/>
      </c>
      <c r="BI1516" s="137" t="str">
        <f t="shared" si="477"/>
        <v>update bitacoras_estatus set comprobacion_uso = 1, id_estatus=10 where id=1515;</v>
      </c>
      <c r="BJ1516" s="137" t="str">
        <f t="shared" si="478"/>
        <v>update bitacoras_estatus set numero_expediente = '1105165', numero_registro = '1181519', id_estatus = 10, fecha_inicio = null, fecha_vencimiento ='2020-07-16', created_at ='2018-11-08 00:00:00', updated_at ='2018-11-08 00:00:00', id_clase=35, id_marca=697, id_cliente=536, vigencia = 1 where id =1515;</v>
      </c>
      <c r="BK1516" s="137" t="str">
        <f t="shared" si="479"/>
        <v>update bitacoras_estatus set id_estatus = 10 where id =1515;</v>
      </c>
    </row>
    <row r="1517" spans="1:63" ht="53">
      <c r="A1517" s="3">
        <v>1105169</v>
      </c>
      <c r="B1517" s="3">
        <v>1181521</v>
      </c>
      <c r="C1517" s="3">
        <f>IF(Tabla1[[#This Row],[No. REG.]]="","",1)</f>
        <v>1</v>
      </c>
      <c r="D1517" s="3" t="s">
        <v>46</v>
      </c>
      <c r="E1517" s="3">
        <f>IF(Tabla1[[#This Row],[STATUS]]="","",VLOOKUP(D1517,Estatus!$A$2:$B$13,2,0))</f>
        <v>10</v>
      </c>
      <c r="F1517" s="3">
        <f>IF(Tabla1[[#This Row],[STATUS]]="","",VLOOKUP(D1517,Estatus!$A$2:$I$12,9,0))</f>
        <v>1</v>
      </c>
      <c r="G1517" s="12" t="s">
        <v>7292</v>
      </c>
      <c r="H1517" s="3"/>
      <c r="I1517" s="80">
        <f t="shared" si="460"/>
        <v>1900</v>
      </c>
      <c r="J1517" s="80">
        <f t="shared" si="461"/>
        <v>1</v>
      </c>
      <c r="K1517" s="80">
        <f t="shared" si="462"/>
        <v>0</v>
      </c>
      <c r="L1517" s="80" t="str">
        <f t="shared" si="463"/>
        <v>01</v>
      </c>
      <c r="M1517" s="80" t="str">
        <f t="shared" si="464"/>
        <v>00</v>
      </c>
      <c r="N1517" s="80" t="str">
        <f t="shared" si="465"/>
        <v>null</v>
      </c>
      <c r="O1517" s="80" t="str">
        <f t="shared" si="466"/>
        <v>'2018-11-08 00:00:00'</v>
      </c>
      <c r="P1517" s="7">
        <v>44028</v>
      </c>
      <c r="Q1517" s="80">
        <f t="shared" si="467"/>
        <v>2020</v>
      </c>
      <c r="R1517" s="80">
        <f t="shared" si="468"/>
        <v>7</v>
      </c>
      <c r="S1517" s="80">
        <f t="shared" si="469"/>
        <v>16</v>
      </c>
      <c r="T1517" s="80" t="str">
        <f t="shared" si="470"/>
        <v>07</v>
      </c>
      <c r="U1517" s="80">
        <f t="shared" si="471"/>
        <v>16</v>
      </c>
      <c r="V1517" s="80" t="str">
        <f t="shared" si="472"/>
        <v>'2020-07-16'</v>
      </c>
      <c r="W1517" s="80">
        <v>35</v>
      </c>
      <c r="X1517" s="80">
        <f t="shared" si="473"/>
        <v>35</v>
      </c>
      <c r="Y1517" s="3" t="s">
        <v>7290</v>
      </c>
      <c r="Z1517" s="124">
        <f>IFERROR(IF(Y1517="","null",VLOOKUP(Y1517,Marcas!$A$2:$C$2024,2,0)),"")</f>
        <v>697</v>
      </c>
      <c r="AA1517" s="1" t="s">
        <v>7291</v>
      </c>
      <c r="AB1517" s="1">
        <f>IFERROR(IF(AA1517="","",IF(AA1517="EMPORIO LEGAL",1,VLOOKUP(AA1517,Clientes!$A$2:$B$1190,2,0))),"")</f>
        <v>536</v>
      </c>
      <c r="AC1517" s="1">
        <f>IFERROR(IF(Tabla1[[#This Row],[id_control]]="null","",VLOOKUP(CONCATENATE(Tabla1[[#This Row],[CLIENTE]],"-",Tabla1[[#This Row],[id_control]]),Hoja1!$C$2:$D$1994,2,0)),"")</f>
        <v>1515</v>
      </c>
      <c r="AD1517" s="1"/>
      <c r="AE1517" s="6"/>
      <c r="AF1517" s="6"/>
      <c r="AG1517" s="6"/>
      <c r="AH1517" s="6"/>
      <c r="AI1517" s="6"/>
      <c r="AJ1517" s="6"/>
      <c r="AK1517" s="6"/>
      <c r="AL1517" s="1"/>
      <c r="AM1517" s="6"/>
      <c r="AN1517" s="6"/>
      <c r="AO1517" s="6"/>
      <c r="AP1517" s="6"/>
      <c r="AQ1517" s="6"/>
      <c r="AR1517" s="6"/>
      <c r="AS1517" s="6"/>
      <c r="AT1517" s="6"/>
      <c r="AU1517" s="6"/>
      <c r="AV1517" s="2"/>
      <c r="AW1517" s="6"/>
      <c r="AX1517" s="6"/>
      <c r="AY1517" s="6"/>
      <c r="AZ1517" s="6"/>
      <c r="BA1517" s="6"/>
      <c r="BB1517" s="6"/>
      <c r="BC1517" s="6"/>
      <c r="BD1517" s="6"/>
      <c r="BE1517" s="8">
        <v>1516</v>
      </c>
      <c r="BF1517" s="6" t="str">
        <f t="shared" si="474"/>
        <v>insert into bitacoras_estatus (numero_expediente, numero_registro, representante, fecha_inicio, fecha_vencimiento, id_cliente, id_admin, id_bitacoras_estatus, id_estatus, id_clase, id_marca, created_at, updated_at) values('1105169','1181521','',null,'2020-07-16','536','2','1','1',35,697,'2018-11-08 00:00:00','2018-11-08 00:00:00');</v>
      </c>
      <c r="BG1517" s="6" t="str">
        <f t="shared" si="475"/>
        <v>insert into servicios_comentarios (comentario, id_admin, id_estatus, created_at, updated_at) values('CLASE 35. COMPROBACION VOLUNTARIA DE USO DE MARCA. 26-SEPT-16 NOTIFICACION DE COMPROBACION INTEGRADA A EXPEDIENTE 22 DIC 2016',1,1516,'2018-11-08 00:00:00','2018-11-08 00:00:00');</v>
      </c>
      <c r="BH1517" s="6" t="str">
        <f t="shared" si="476"/>
        <v/>
      </c>
      <c r="BI1517" s="137" t="str">
        <f t="shared" si="477"/>
        <v>update bitacoras_estatus set comprobacion_uso = 1, id_estatus=10 where id=1516;</v>
      </c>
      <c r="BJ1517" s="137" t="str">
        <f t="shared" si="478"/>
        <v>update bitacoras_estatus set numero_expediente = '1105169', numero_registro = '1181521', id_estatus = 10, fecha_inicio = null, fecha_vencimiento ='2020-07-16', created_at ='2018-11-08 00:00:00', updated_at ='2018-11-08 00:00:00', id_clase=35, id_marca=697, id_cliente=536, vigencia = 1 where id =1516;</v>
      </c>
      <c r="BK1517" s="137" t="str">
        <f t="shared" si="479"/>
        <v>update bitacoras_estatus set id_estatus = 10 where id =1516;</v>
      </c>
    </row>
    <row r="1518" spans="1:63" ht="53">
      <c r="A1518" s="3">
        <v>1092992</v>
      </c>
      <c r="B1518" s="3">
        <v>1165635</v>
      </c>
      <c r="C1518" s="3">
        <f>IF(Tabla1[[#This Row],[No. REG.]]="","",1)</f>
        <v>1</v>
      </c>
      <c r="D1518" s="3" t="s">
        <v>46</v>
      </c>
      <c r="E1518" s="3">
        <f>IF(Tabla1[[#This Row],[STATUS]]="","",VLOOKUP(D1518,Estatus!$A$2:$B$13,2,0))</f>
        <v>10</v>
      </c>
      <c r="F1518" s="3">
        <f>IF(Tabla1[[#This Row],[STATUS]]="","",VLOOKUP(D1518,Estatus!$A$2:$I$12,9,0))</f>
        <v>1</v>
      </c>
      <c r="G1518" s="12" t="s">
        <v>7293</v>
      </c>
      <c r="H1518" s="3"/>
      <c r="I1518" s="80">
        <f t="shared" si="460"/>
        <v>1900</v>
      </c>
      <c r="J1518" s="80">
        <f t="shared" si="461"/>
        <v>1</v>
      </c>
      <c r="K1518" s="80">
        <f t="shared" si="462"/>
        <v>0</v>
      </c>
      <c r="L1518" s="80" t="str">
        <f t="shared" si="463"/>
        <v>01</v>
      </c>
      <c r="M1518" s="80" t="str">
        <f t="shared" si="464"/>
        <v>00</v>
      </c>
      <c r="N1518" s="80" t="str">
        <f t="shared" si="465"/>
        <v>null</v>
      </c>
      <c r="O1518" s="80" t="str">
        <f t="shared" si="466"/>
        <v>'2018-11-08 00:00:00'</v>
      </c>
      <c r="P1518" s="7">
        <v>43979</v>
      </c>
      <c r="Q1518" s="80">
        <f t="shared" si="467"/>
        <v>2020</v>
      </c>
      <c r="R1518" s="80">
        <f t="shared" si="468"/>
        <v>5</v>
      </c>
      <c r="S1518" s="80">
        <f t="shared" si="469"/>
        <v>28</v>
      </c>
      <c r="T1518" s="80" t="str">
        <f t="shared" si="470"/>
        <v>05</v>
      </c>
      <c r="U1518" s="80">
        <f t="shared" si="471"/>
        <v>28</v>
      </c>
      <c r="V1518" s="80" t="str">
        <f t="shared" si="472"/>
        <v>'2020-05-28'</v>
      </c>
      <c r="W1518" s="80">
        <v>19</v>
      </c>
      <c r="X1518" s="80">
        <f t="shared" si="473"/>
        <v>19</v>
      </c>
      <c r="Y1518" s="3" t="s">
        <v>7294</v>
      </c>
      <c r="Z1518" s="124">
        <f>IFERROR(IF(Y1518="","null",VLOOKUP(Y1518,Marcas!$A$2:$C$2024,2,0)),"")</f>
        <v>698</v>
      </c>
      <c r="AA1518" s="1" t="s">
        <v>7291</v>
      </c>
      <c r="AB1518" s="1">
        <f>IFERROR(IF(AA1518="","",IF(AA1518="EMPORIO LEGAL",1,VLOOKUP(AA1518,Clientes!$A$2:$B$1190,2,0))),"")</f>
        <v>536</v>
      </c>
      <c r="AC1518" s="1">
        <f>IFERROR(IF(Tabla1[[#This Row],[id_control]]="null","",VLOOKUP(CONCATENATE(Tabla1[[#This Row],[CLIENTE]],"-",Tabla1[[#This Row],[id_control]]),Hoja1!$C$2:$D$1994,2,0)),"")</f>
        <v>1518</v>
      </c>
      <c r="AD1518" s="1"/>
      <c r="AE1518" s="6"/>
      <c r="AF1518" s="6"/>
      <c r="AG1518" s="6"/>
      <c r="AH1518" s="6"/>
      <c r="AI1518" s="6"/>
      <c r="AJ1518" s="6"/>
      <c r="AK1518" s="6"/>
      <c r="AL1518" s="1"/>
      <c r="AM1518" s="6"/>
      <c r="AN1518" s="6"/>
      <c r="AO1518" s="6"/>
      <c r="AP1518" s="6"/>
      <c r="AQ1518" s="6"/>
      <c r="AR1518" s="6"/>
      <c r="AS1518" s="6"/>
      <c r="AT1518" s="6"/>
      <c r="AU1518" s="6"/>
      <c r="AV1518" s="2"/>
      <c r="AW1518" s="6"/>
      <c r="AX1518" s="6"/>
      <c r="AY1518" s="6"/>
      <c r="AZ1518" s="6"/>
      <c r="BA1518" s="6"/>
      <c r="BB1518" s="6"/>
      <c r="BC1518" s="6"/>
      <c r="BD1518" s="6"/>
      <c r="BE1518" s="8">
        <v>1517</v>
      </c>
      <c r="BF1518" s="6" t="str">
        <f t="shared" si="474"/>
        <v>insert into bitacoras_estatus (numero_expediente, numero_registro, representante, fecha_inicio, fecha_vencimiento, id_cliente, id_admin, id_bitacoras_estatus, id_estatus, id_clase, id_marca, created_at, updated_at) values('1092992','1165635','',null,'2020-05-28','536','2','1','1',19,698,'2018-11-08 00:00:00','2018-11-08 00:00:00');</v>
      </c>
      <c r="BG1518" s="6" t="str">
        <f t="shared" si="475"/>
        <v>insert into servicios_comentarios (comentario, id_admin, id_estatus, created_at, updated_at) values('CLASE 19. COMPROBACION VOLUNTARIA DE USO DE MARCA. 26-SEPT-16 NOTIFICACION DE COMPROBACION INTEGRADA A EXPEDIENTE 22 DIC 2016',1,1517,'2018-11-08 00:00:00','2018-11-08 00:00:00');</v>
      </c>
      <c r="BH1518" s="6" t="str">
        <f t="shared" si="476"/>
        <v/>
      </c>
      <c r="BI1518" s="137" t="str">
        <f t="shared" si="477"/>
        <v>update bitacoras_estatus set comprobacion_uso = 1, id_estatus=10 where id=1517;</v>
      </c>
      <c r="BJ1518" s="137" t="str">
        <f t="shared" si="478"/>
        <v>update bitacoras_estatus set numero_expediente = '1092992', numero_registro = '1165635', id_estatus = 10, fecha_inicio = null, fecha_vencimiento ='2020-05-28', created_at ='2018-11-08 00:00:00', updated_at ='2018-11-08 00:00:00', id_clase=19, id_marca=698, id_cliente=536, vigencia = 1 where id =1517;</v>
      </c>
      <c r="BK1518" s="137" t="str">
        <f t="shared" si="479"/>
        <v>update bitacoras_estatus set id_estatus = 10 where id =1517;</v>
      </c>
    </row>
    <row r="1519" spans="1:63" ht="53">
      <c r="A1519" s="3">
        <v>1105151</v>
      </c>
      <c r="B1519" s="3">
        <v>1179524</v>
      </c>
      <c r="C1519" s="3">
        <f>IF(Tabla1[[#This Row],[No. REG.]]="","",1)</f>
        <v>1</v>
      </c>
      <c r="D1519" s="3" t="s">
        <v>46</v>
      </c>
      <c r="E1519" s="3">
        <f>IF(Tabla1[[#This Row],[STATUS]]="","",VLOOKUP(D1519,Estatus!$A$2:$B$13,2,0))</f>
        <v>10</v>
      </c>
      <c r="F1519" s="3">
        <f>IF(Tabla1[[#This Row],[STATUS]]="","",VLOOKUP(D1519,Estatus!$A$2:$I$12,9,0))</f>
        <v>1</v>
      </c>
      <c r="G1519" s="12" t="s">
        <v>7295</v>
      </c>
      <c r="H1519" s="3"/>
      <c r="I1519" s="80">
        <f t="shared" si="460"/>
        <v>1900</v>
      </c>
      <c r="J1519" s="80">
        <f t="shared" si="461"/>
        <v>1</v>
      </c>
      <c r="K1519" s="80">
        <f t="shared" si="462"/>
        <v>0</v>
      </c>
      <c r="L1519" s="80" t="str">
        <f t="shared" si="463"/>
        <v>01</v>
      </c>
      <c r="M1519" s="80" t="str">
        <f t="shared" si="464"/>
        <v>00</v>
      </c>
      <c r="N1519" s="80" t="str">
        <f t="shared" si="465"/>
        <v>null</v>
      </c>
      <c r="O1519" s="80" t="str">
        <f t="shared" si="466"/>
        <v>'2018-11-08 00:00:00'</v>
      </c>
      <c r="P1519" s="7">
        <v>44028</v>
      </c>
      <c r="Q1519" s="80">
        <f t="shared" si="467"/>
        <v>2020</v>
      </c>
      <c r="R1519" s="80">
        <f t="shared" si="468"/>
        <v>7</v>
      </c>
      <c r="S1519" s="80">
        <f t="shared" si="469"/>
        <v>16</v>
      </c>
      <c r="T1519" s="80" t="str">
        <f t="shared" si="470"/>
        <v>07</v>
      </c>
      <c r="U1519" s="80">
        <f t="shared" si="471"/>
        <v>16</v>
      </c>
      <c r="V1519" s="80" t="str">
        <f t="shared" si="472"/>
        <v>'2020-07-16'</v>
      </c>
      <c r="W1519" s="80">
        <v>19</v>
      </c>
      <c r="X1519" s="80">
        <f t="shared" si="473"/>
        <v>19</v>
      </c>
      <c r="Y1519" s="3" t="s">
        <v>7290</v>
      </c>
      <c r="Z1519" s="124">
        <f>IFERROR(IF(Y1519="","null",VLOOKUP(Y1519,Marcas!$A$2:$C$2024,2,0)),"")</f>
        <v>697</v>
      </c>
      <c r="AA1519" s="1" t="s">
        <v>7291</v>
      </c>
      <c r="AB1519" s="1">
        <f>IFERROR(IF(AA1519="","",IF(AA1519="EMPORIO LEGAL",1,VLOOKUP(AA1519,Clientes!$A$2:$B$1190,2,0))),"")</f>
        <v>536</v>
      </c>
      <c r="AC1519" s="1">
        <f>IFERROR(IF(Tabla1[[#This Row],[id_control]]="null","",VLOOKUP(CONCATENATE(Tabla1[[#This Row],[CLIENTE]],"-",Tabla1[[#This Row],[id_control]]),Hoja1!$C$2:$D$1994,2,0)),"")</f>
        <v>1515</v>
      </c>
      <c r="AD1519" s="1"/>
      <c r="AE1519" s="6"/>
      <c r="AF1519" s="6"/>
      <c r="AG1519" s="6"/>
      <c r="AH1519" s="6"/>
      <c r="AI1519" s="6"/>
      <c r="AJ1519" s="6"/>
      <c r="AK1519" s="6"/>
      <c r="AL1519" s="1"/>
      <c r="AM1519" s="6"/>
      <c r="AN1519" s="6"/>
      <c r="AO1519" s="6"/>
      <c r="AP1519" s="6"/>
      <c r="AQ1519" s="6"/>
      <c r="AR1519" s="6"/>
      <c r="AS1519" s="6"/>
      <c r="AT1519" s="6"/>
      <c r="AU1519" s="6"/>
      <c r="AV1519" s="2"/>
      <c r="AW1519" s="6"/>
      <c r="AX1519" s="6"/>
      <c r="AY1519" s="6"/>
      <c r="AZ1519" s="6"/>
      <c r="BA1519" s="6"/>
      <c r="BB1519" s="6"/>
      <c r="BC1519" s="6"/>
      <c r="BD1519" s="6"/>
      <c r="BE1519" s="8">
        <v>1518</v>
      </c>
      <c r="BF1519" s="6" t="str">
        <f t="shared" si="474"/>
        <v>insert into bitacoras_estatus (numero_expediente, numero_registro, representante, fecha_inicio, fecha_vencimiento, id_cliente, id_admin, id_bitacoras_estatus, id_estatus, id_clase, id_marca, created_at, updated_at) values('1105151','1179524','',null,'2020-07-16','536','2','1','1',19,697,'2018-11-08 00:00:00','2018-11-08 00:00:00');</v>
      </c>
      <c r="BG1519" s="6" t="str">
        <f t="shared" si="475"/>
        <v>insert into servicios_comentarios (comentario, id_admin, id_estatus, created_at, updated_at) values('CLASE 19. COMPROBACION VOLUNTARIA DE USO DE MARCA NOTIFICACION DE COMPROBACION INTEGRADA A EXPEDIENTE 22 DIC 2016',1,1518,'2018-11-08 00:00:00','2018-11-08 00:00:00');</v>
      </c>
      <c r="BH1519" s="6" t="str">
        <f t="shared" si="476"/>
        <v/>
      </c>
      <c r="BI1519" s="137" t="str">
        <f t="shared" si="477"/>
        <v>update bitacoras_estatus set comprobacion_uso = 1, id_estatus=10 where id=1518;</v>
      </c>
      <c r="BJ1519" s="137" t="str">
        <f t="shared" si="478"/>
        <v>update bitacoras_estatus set numero_expediente = '1105151', numero_registro = '1179524', id_estatus = 10, fecha_inicio = null, fecha_vencimiento ='2020-07-16', created_at ='2018-11-08 00:00:00', updated_at ='2018-11-08 00:00:00', id_clase=19, id_marca=697, id_cliente=536, vigencia = 1 where id =1518;</v>
      </c>
      <c r="BK1519" s="137" t="str">
        <f t="shared" si="479"/>
        <v>update bitacoras_estatus set id_estatus = 10 where id =1518;</v>
      </c>
    </row>
    <row r="1520" spans="1:63" ht="53">
      <c r="A1520" s="3">
        <v>1105154</v>
      </c>
      <c r="B1520" s="3">
        <v>1179526</v>
      </c>
      <c r="C1520" s="3">
        <f>IF(Tabla1[[#This Row],[No. REG.]]="","",1)</f>
        <v>1</v>
      </c>
      <c r="D1520" s="3" t="s">
        <v>46</v>
      </c>
      <c r="E1520" s="3">
        <f>IF(Tabla1[[#This Row],[STATUS]]="","",VLOOKUP(D1520,Estatus!$A$2:$B$13,2,0))</f>
        <v>10</v>
      </c>
      <c r="F1520" s="3">
        <f>IF(Tabla1[[#This Row],[STATUS]]="","",VLOOKUP(D1520,Estatus!$A$2:$I$12,9,0))</f>
        <v>1</v>
      </c>
      <c r="G1520" s="12" t="s">
        <v>7293</v>
      </c>
      <c r="H1520" s="3"/>
      <c r="I1520" s="80">
        <f t="shared" si="460"/>
        <v>1900</v>
      </c>
      <c r="J1520" s="80">
        <f t="shared" si="461"/>
        <v>1</v>
      </c>
      <c r="K1520" s="80">
        <f t="shared" si="462"/>
        <v>0</v>
      </c>
      <c r="L1520" s="80" t="str">
        <f t="shared" si="463"/>
        <v>01</v>
      </c>
      <c r="M1520" s="80" t="str">
        <f t="shared" si="464"/>
        <v>00</v>
      </c>
      <c r="N1520" s="80" t="str">
        <f t="shared" si="465"/>
        <v>null</v>
      </c>
      <c r="O1520" s="80" t="str">
        <f t="shared" si="466"/>
        <v>'2018-11-08 00:00:00'</v>
      </c>
      <c r="P1520" s="7">
        <v>44028</v>
      </c>
      <c r="Q1520" s="80">
        <f t="shared" si="467"/>
        <v>2020</v>
      </c>
      <c r="R1520" s="80">
        <f t="shared" si="468"/>
        <v>7</v>
      </c>
      <c r="S1520" s="80">
        <f t="shared" si="469"/>
        <v>16</v>
      </c>
      <c r="T1520" s="80" t="str">
        <f t="shared" si="470"/>
        <v>07</v>
      </c>
      <c r="U1520" s="80">
        <f t="shared" si="471"/>
        <v>16</v>
      </c>
      <c r="V1520" s="80" t="str">
        <f t="shared" si="472"/>
        <v>'2020-07-16'</v>
      </c>
      <c r="W1520" s="80">
        <v>19</v>
      </c>
      <c r="X1520" s="80">
        <f t="shared" si="473"/>
        <v>19</v>
      </c>
      <c r="Y1520" s="3" t="s">
        <v>7290</v>
      </c>
      <c r="Z1520" s="124">
        <f>IFERROR(IF(Y1520="","null",VLOOKUP(Y1520,Marcas!$A$2:$C$2024,2,0)),"")</f>
        <v>697</v>
      </c>
      <c r="AA1520" s="1" t="s">
        <v>7291</v>
      </c>
      <c r="AB1520" s="1">
        <f>IFERROR(IF(AA1520="","",IF(AA1520="EMPORIO LEGAL",1,VLOOKUP(AA1520,Clientes!$A$2:$B$1190,2,0))),"")</f>
        <v>536</v>
      </c>
      <c r="AC1520" s="1">
        <f>IFERROR(IF(Tabla1[[#This Row],[id_control]]="null","",VLOOKUP(CONCATENATE(Tabla1[[#This Row],[CLIENTE]],"-",Tabla1[[#This Row],[id_control]]),Hoja1!$C$2:$D$1994,2,0)),"")</f>
        <v>1515</v>
      </c>
      <c r="AD1520" s="1"/>
      <c r="AE1520" s="6"/>
      <c r="AF1520" s="6"/>
      <c r="AG1520" s="6"/>
      <c r="AH1520" s="6"/>
      <c r="AI1520" s="6"/>
      <c r="AJ1520" s="6"/>
      <c r="AK1520" s="6"/>
      <c r="AL1520" s="1"/>
      <c r="AM1520" s="6"/>
      <c r="AN1520" s="6"/>
      <c r="AO1520" s="6"/>
      <c r="AP1520" s="6"/>
      <c r="AQ1520" s="6"/>
      <c r="AR1520" s="6"/>
      <c r="AS1520" s="6"/>
      <c r="AT1520" s="6"/>
      <c r="AU1520" s="6"/>
      <c r="AV1520" s="2"/>
      <c r="AW1520" s="6"/>
      <c r="AX1520" s="6"/>
      <c r="AY1520" s="6"/>
      <c r="AZ1520" s="6"/>
      <c r="BA1520" s="6"/>
      <c r="BB1520" s="6"/>
      <c r="BC1520" s="6"/>
      <c r="BD1520" s="6"/>
      <c r="BE1520" s="8">
        <v>1519</v>
      </c>
      <c r="BF1520" s="6" t="str">
        <f t="shared" si="474"/>
        <v>insert into bitacoras_estatus (numero_expediente, numero_registro, representante, fecha_inicio, fecha_vencimiento, id_cliente, id_admin, id_bitacoras_estatus, id_estatus, id_clase, id_marca, created_at, updated_at) values('1105154','1179526','',null,'2020-07-16','536','2','1','1',19,697,'2018-11-08 00:00:00','2018-11-08 00:00:00');</v>
      </c>
      <c r="BG1520" s="6" t="str">
        <f t="shared" si="475"/>
        <v>insert into servicios_comentarios (comentario, id_admin, id_estatus, created_at, updated_at) values('CLASE 19. COMPROBACION VOLUNTARIA DE USO DE MARCA. 26-SEPT-16 NOTIFICACION DE COMPROBACION INTEGRADA A EXPEDIENTE 22 DIC 2016',1,1519,'2018-11-08 00:00:00','2018-11-08 00:00:00');</v>
      </c>
      <c r="BH1520" s="6" t="str">
        <f t="shared" si="476"/>
        <v/>
      </c>
      <c r="BI1520" s="137" t="str">
        <f t="shared" si="477"/>
        <v>update bitacoras_estatus set comprobacion_uso = 1, id_estatus=10 where id=1519;</v>
      </c>
      <c r="BJ1520" s="137" t="str">
        <f t="shared" si="478"/>
        <v>update bitacoras_estatus set numero_expediente = '1105154', numero_registro = '1179526', id_estatus = 10, fecha_inicio = null, fecha_vencimiento ='2020-07-16', created_at ='2018-11-08 00:00:00', updated_at ='2018-11-08 00:00:00', id_clase=19, id_marca=697, id_cliente=536, vigencia = 1 where id =1519;</v>
      </c>
      <c r="BK1520" s="137" t="str">
        <f t="shared" si="479"/>
        <v>update bitacoras_estatus set id_estatus = 10 where id =1519;</v>
      </c>
    </row>
    <row r="1521" spans="1:63" ht="53">
      <c r="A1521" s="3">
        <v>1105156</v>
      </c>
      <c r="B1521" s="3">
        <v>1179528</v>
      </c>
      <c r="C1521" s="3">
        <f>IF(Tabla1[[#This Row],[No. REG.]]="","",1)</f>
        <v>1</v>
      </c>
      <c r="D1521" s="3" t="s">
        <v>46</v>
      </c>
      <c r="E1521" s="3">
        <f>IF(Tabla1[[#This Row],[STATUS]]="","",VLOOKUP(D1521,Estatus!$A$2:$B$13,2,0))</f>
        <v>10</v>
      </c>
      <c r="F1521" s="3">
        <f>IF(Tabla1[[#This Row],[STATUS]]="","",VLOOKUP(D1521,Estatus!$A$2:$I$12,9,0))</f>
        <v>1</v>
      </c>
      <c r="G1521" s="12" t="s">
        <v>7289</v>
      </c>
      <c r="H1521" s="3"/>
      <c r="I1521" s="80">
        <f t="shared" si="460"/>
        <v>1900</v>
      </c>
      <c r="J1521" s="80">
        <f t="shared" si="461"/>
        <v>1</v>
      </c>
      <c r="K1521" s="80">
        <f t="shared" si="462"/>
        <v>0</v>
      </c>
      <c r="L1521" s="80" t="str">
        <f t="shared" si="463"/>
        <v>01</v>
      </c>
      <c r="M1521" s="80" t="str">
        <f t="shared" si="464"/>
        <v>00</v>
      </c>
      <c r="N1521" s="80" t="str">
        <f t="shared" si="465"/>
        <v>null</v>
      </c>
      <c r="O1521" s="80" t="str">
        <f t="shared" si="466"/>
        <v>'2018-11-08 00:00:00'</v>
      </c>
      <c r="P1521" s="7">
        <v>44028</v>
      </c>
      <c r="Q1521" s="80">
        <f t="shared" si="467"/>
        <v>2020</v>
      </c>
      <c r="R1521" s="80">
        <f t="shared" si="468"/>
        <v>7</v>
      </c>
      <c r="S1521" s="80">
        <f t="shared" si="469"/>
        <v>16</v>
      </c>
      <c r="T1521" s="80" t="str">
        <f t="shared" si="470"/>
        <v>07</v>
      </c>
      <c r="U1521" s="80">
        <f t="shared" si="471"/>
        <v>16</v>
      </c>
      <c r="V1521" s="80" t="str">
        <f t="shared" si="472"/>
        <v>'2020-07-16'</v>
      </c>
      <c r="W1521" s="80">
        <v>19</v>
      </c>
      <c r="X1521" s="80">
        <f t="shared" si="473"/>
        <v>19</v>
      </c>
      <c r="Y1521" s="3" t="s">
        <v>7290</v>
      </c>
      <c r="Z1521" s="124">
        <f>IFERROR(IF(Y1521="","null",VLOOKUP(Y1521,Marcas!$A$2:$C$2024,2,0)),"")</f>
        <v>697</v>
      </c>
      <c r="AA1521" s="1" t="s">
        <v>7291</v>
      </c>
      <c r="AB1521" s="1">
        <f>IFERROR(IF(AA1521="","",IF(AA1521="EMPORIO LEGAL",1,VLOOKUP(AA1521,Clientes!$A$2:$B$1190,2,0))),"")</f>
        <v>536</v>
      </c>
      <c r="AC1521" s="1">
        <f>IFERROR(IF(Tabla1[[#This Row],[id_control]]="null","",VLOOKUP(CONCATENATE(Tabla1[[#This Row],[CLIENTE]],"-",Tabla1[[#This Row],[id_control]]),Hoja1!$C$2:$D$1994,2,0)),"")</f>
        <v>1515</v>
      </c>
      <c r="AD1521" s="1"/>
      <c r="AE1521" s="6"/>
      <c r="AF1521" s="6"/>
      <c r="AG1521" s="6"/>
      <c r="AH1521" s="6"/>
      <c r="AI1521" s="6"/>
      <c r="AJ1521" s="6"/>
      <c r="AK1521" s="6"/>
      <c r="AL1521" s="1"/>
      <c r="AM1521" s="6"/>
      <c r="AN1521" s="6"/>
      <c r="AO1521" s="6"/>
      <c r="AP1521" s="6"/>
      <c r="AQ1521" s="6"/>
      <c r="AR1521" s="6"/>
      <c r="AS1521" s="6"/>
      <c r="AT1521" s="6"/>
      <c r="AU1521" s="6"/>
      <c r="AV1521" s="2"/>
      <c r="AW1521" s="6"/>
      <c r="AX1521" s="6"/>
      <c r="AY1521" s="6"/>
      <c r="AZ1521" s="6"/>
      <c r="BA1521" s="6"/>
      <c r="BB1521" s="6"/>
      <c r="BC1521" s="6"/>
      <c r="BD1521" s="6"/>
      <c r="BE1521" s="8">
        <v>1520</v>
      </c>
      <c r="BF1521" s="6" t="str">
        <f t="shared" si="474"/>
        <v>insert into bitacoras_estatus (numero_expediente, numero_registro, representante, fecha_inicio, fecha_vencimiento, id_cliente, id_admin, id_bitacoras_estatus, id_estatus, id_clase, id_marca, created_at, updated_at) values('1105156','1179528','',null,'2020-07-16','536','2','1','1',19,697,'2018-11-08 00:00:00','2018-11-08 00:00:00');</v>
      </c>
      <c r="BG1521" s="6" t="str">
        <f t="shared" si="475"/>
        <v>insert into servicios_comentarios (comentario, id_admin, id_estatus, created_at, updated_at) values('CLASE 19.COMPROBACION VOLUNTARIA DE USO DE MARCA. 26-SEPT-16 NOTIFICACION DE COMPROBACION INTEGRADA A EXPEDIENTE 22 DIC 2016',1,1520,'2018-11-08 00:00:00','2018-11-08 00:00:00');</v>
      </c>
      <c r="BH1521" s="6" t="str">
        <f t="shared" si="476"/>
        <v/>
      </c>
      <c r="BI1521" s="137" t="str">
        <f t="shared" si="477"/>
        <v>update bitacoras_estatus set comprobacion_uso = 1, id_estatus=10 where id=1520;</v>
      </c>
      <c r="BJ1521" s="137" t="str">
        <f t="shared" si="478"/>
        <v>update bitacoras_estatus set numero_expediente = '1105156', numero_registro = '1179528', id_estatus = 10, fecha_inicio = null, fecha_vencimiento ='2020-07-16', created_at ='2018-11-08 00:00:00', updated_at ='2018-11-08 00:00:00', id_clase=19, id_marca=697, id_cliente=536, vigencia = 1 where id =1520;</v>
      </c>
      <c r="BK1521" s="137" t="str">
        <f t="shared" si="479"/>
        <v>update bitacoras_estatus set id_estatus = 10 where id =1520;</v>
      </c>
    </row>
    <row r="1522" spans="1:63" ht="53">
      <c r="A1522" s="3">
        <v>1105164</v>
      </c>
      <c r="B1522" s="3">
        <v>1181518</v>
      </c>
      <c r="C1522" s="3">
        <f>IF(Tabla1[[#This Row],[No. REG.]]="","",1)</f>
        <v>1</v>
      </c>
      <c r="D1522" s="3" t="s">
        <v>46</v>
      </c>
      <c r="E1522" s="3">
        <f>IF(Tabla1[[#This Row],[STATUS]]="","",VLOOKUP(D1522,Estatus!$A$2:$B$13,2,0))</f>
        <v>10</v>
      </c>
      <c r="F1522" s="3">
        <f>IF(Tabla1[[#This Row],[STATUS]]="","",VLOOKUP(D1522,Estatus!$A$2:$I$12,9,0))</f>
        <v>1</v>
      </c>
      <c r="G1522" s="12" t="s">
        <v>7292</v>
      </c>
      <c r="H1522" s="3"/>
      <c r="I1522" s="80">
        <f t="shared" si="460"/>
        <v>1900</v>
      </c>
      <c r="J1522" s="80">
        <f t="shared" si="461"/>
        <v>1</v>
      </c>
      <c r="K1522" s="80">
        <f t="shared" si="462"/>
        <v>0</v>
      </c>
      <c r="L1522" s="80" t="str">
        <f t="shared" si="463"/>
        <v>01</v>
      </c>
      <c r="M1522" s="80" t="str">
        <f t="shared" si="464"/>
        <v>00</v>
      </c>
      <c r="N1522" s="80" t="str">
        <f t="shared" si="465"/>
        <v>null</v>
      </c>
      <c r="O1522" s="80" t="str">
        <f t="shared" si="466"/>
        <v>'2018-11-08 00:00:00'</v>
      </c>
      <c r="P1522" s="7">
        <v>44028</v>
      </c>
      <c r="Q1522" s="80">
        <f t="shared" si="467"/>
        <v>2020</v>
      </c>
      <c r="R1522" s="80">
        <f t="shared" si="468"/>
        <v>7</v>
      </c>
      <c r="S1522" s="80">
        <f t="shared" si="469"/>
        <v>16</v>
      </c>
      <c r="T1522" s="80" t="str">
        <f t="shared" si="470"/>
        <v>07</v>
      </c>
      <c r="U1522" s="80">
        <f t="shared" si="471"/>
        <v>16</v>
      </c>
      <c r="V1522" s="80" t="str">
        <f t="shared" si="472"/>
        <v>'2020-07-16'</v>
      </c>
      <c r="W1522" s="80">
        <v>35</v>
      </c>
      <c r="X1522" s="80">
        <f t="shared" si="473"/>
        <v>35</v>
      </c>
      <c r="Y1522" s="3" t="s">
        <v>7290</v>
      </c>
      <c r="Z1522" s="124">
        <f>IFERROR(IF(Y1522="","null",VLOOKUP(Y1522,Marcas!$A$2:$C$2024,2,0)),"")</f>
        <v>697</v>
      </c>
      <c r="AA1522" s="1" t="s">
        <v>7291</v>
      </c>
      <c r="AB1522" s="1">
        <f>IFERROR(IF(AA1522="","",IF(AA1522="EMPORIO LEGAL",1,VLOOKUP(AA1522,Clientes!$A$2:$B$1190,2,0))),"")</f>
        <v>536</v>
      </c>
      <c r="AC1522" s="1">
        <f>IFERROR(IF(Tabla1[[#This Row],[id_control]]="null","",VLOOKUP(CONCATENATE(Tabla1[[#This Row],[CLIENTE]],"-",Tabla1[[#This Row],[id_control]]),Hoja1!$C$2:$D$1994,2,0)),"")</f>
        <v>1515</v>
      </c>
      <c r="AD1522" s="1"/>
      <c r="AE1522" s="6"/>
      <c r="AF1522" s="6"/>
      <c r="AG1522" s="6"/>
      <c r="AH1522" s="6"/>
      <c r="AI1522" s="6"/>
      <c r="AJ1522" s="6"/>
      <c r="AK1522" s="6"/>
      <c r="AL1522" s="1"/>
      <c r="AM1522" s="6"/>
      <c r="AN1522" s="6"/>
      <c r="AO1522" s="6"/>
      <c r="AP1522" s="6"/>
      <c r="AQ1522" s="6"/>
      <c r="AR1522" s="6"/>
      <c r="AS1522" s="6"/>
      <c r="AT1522" s="6"/>
      <c r="AU1522" s="6"/>
      <c r="AV1522" s="2"/>
      <c r="AW1522" s="6"/>
      <c r="AX1522" s="6"/>
      <c r="AY1522" s="6"/>
      <c r="AZ1522" s="6"/>
      <c r="BA1522" s="6"/>
      <c r="BB1522" s="6"/>
      <c r="BC1522" s="6"/>
      <c r="BD1522" s="6"/>
      <c r="BE1522" s="8">
        <v>1521</v>
      </c>
      <c r="BF1522" s="6" t="str">
        <f t="shared" si="474"/>
        <v>insert into bitacoras_estatus (numero_expediente, numero_registro, representante, fecha_inicio, fecha_vencimiento, id_cliente, id_admin, id_bitacoras_estatus, id_estatus, id_clase, id_marca, created_at, updated_at) values('1105164','1181518','',null,'2020-07-16','536','2','1','1',35,697,'2018-11-08 00:00:00','2018-11-08 00:00:00');</v>
      </c>
      <c r="BG1522" s="6" t="str">
        <f t="shared" si="475"/>
        <v>insert into servicios_comentarios (comentario, id_admin, id_estatus, created_at, updated_at) values('CLASE 35. COMPROBACION VOLUNTARIA DE USO DE MARCA. 26-SEPT-16 NOTIFICACION DE COMPROBACION INTEGRADA A EXPEDIENTE 22 DIC 2016',1,1521,'2018-11-08 00:00:00','2018-11-08 00:00:00');</v>
      </c>
      <c r="BH1522" s="6" t="str">
        <f t="shared" si="476"/>
        <v/>
      </c>
      <c r="BI1522" s="137" t="str">
        <f t="shared" si="477"/>
        <v>update bitacoras_estatus set comprobacion_uso = 1, id_estatus=10 where id=1521;</v>
      </c>
      <c r="BJ1522" s="137" t="str">
        <f t="shared" si="478"/>
        <v>update bitacoras_estatus set numero_expediente = '1105164', numero_registro = '1181518', id_estatus = 10, fecha_inicio = null, fecha_vencimiento ='2020-07-16', created_at ='2018-11-08 00:00:00', updated_at ='2018-11-08 00:00:00', id_clase=35, id_marca=697, id_cliente=536, vigencia = 1 where id =1521;</v>
      </c>
      <c r="BK1522" s="137" t="str">
        <f t="shared" si="479"/>
        <v>update bitacoras_estatus set id_estatus = 10 where id =1521;</v>
      </c>
    </row>
    <row r="1523" spans="1:63" ht="53">
      <c r="A1523" s="3">
        <v>1105166</v>
      </c>
      <c r="B1523" s="3">
        <v>1181520</v>
      </c>
      <c r="C1523" s="3">
        <f>IF(Tabla1[[#This Row],[No. REG.]]="","",1)</f>
        <v>1</v>
      </c>
      <c r="D1523" s="3" t="s">
        <v>46</v>
      </c>
      <c r="E1523" s="3">
        <f>IF(Tabla1[[#This Row],[STATUS]]="","",VLOOKUP(D1523,Estatus!$A$2:$B$13,2,0))</f>
        <v>10</v>
      </c>
      <c r="F1523" s="3">
        <f>IF(Tabla1[[#This Row],[STATUS]]="","",VLOOKUP(D1523,Estatus!$A$2:$I$12,9,0))</f>
        <v>1</v>
      </c>
      <c r="G1523" s="12" t="s">
        <v>7292</v>
      </c>
      <c r="H1523" s="3"/>
      <c r="I1523" s="80">
        <f t="shared" si="460"/>
        <v>1900</v>
      </c>
      <c r="J1523" s="80">
        <f t="shared" si="461"/>
        <v>1</v>
      </c>
      <c r="K1523" s="80">
        <f t="shared" si="462"/>
        <v>0</v>
      </c>
      <c r="L1523" s="80" t="str">
        <f t="shared" si="463"/>
        <v>01</v>
      </c>
      <c r="M1523" s="80" t="str">
        <f t="shared" si="464"/>
        <v>00</v>
      </c>
      <c r="N1523" s="80" t="str">
        <f t="shared" si="465"/>
        <v>null</v>
      </c>
      <c r="O1523" s="80" t="str">
        <f t="shared" si="466"/>
        <v>'2018-11-08 00:00:00'</v>
      </c>
      <c r="P1523" s="7">
        <v>44028</v>
      </c>
      <c r="Q1523" s="80">
        <f t="shared" si="467"/>
        <v>2020</v>
      </c>
      <c r="R1523" s="80">
        <f t="shared" si="468"/>
        <v>7</v>
      </c>
      <c r="S1523" s="80">
        <f t="shared" si="469"/>
        <v>16</v>
      </c>
      <c r="T1523" s="80" t="str">
        <f t="shared" si="470"/>
        <v>07</v>
      </c>
      <c r="U1523" s="80">
        <f t="shared" si="471"/>
        <v>16</v>
      </c>
      <c r="V1523" s="80" t="str">
        <f t="shared" si="472"/>
        <v>'2020-07-16'</v>
      </c>
      <c r="W1523" s="80">
        <v>35</v>
      </c>
      <c r="X1523" s="80">
        <f t="shared" si="473"/>
        <v>35</v>
      </c>
      <c r="Y1523" s="3" t="s">
        <v>7290</v>
      </c>
      <c r="Z1523" s="124">
        <f>IFERROR(IF(Y1523="","null",VLOOKUP(Y1523,Marcas!$A$2:$C$2024,2,0)),"")</f>
        <v>697</v>
      </c>
      <c r="AA1523" s="1" t="s">
        <v>7291</v>
      </c>
      <c r="AB1523" s="1">
        <f>IFERROR(IF(AA1523="","",IF(AA1523="EMPORIO LEGAL",1,VLOOKUP(AA1523,Clientes!$A$2:$B$1190,2,0))),"")</f>
        <v>536</v>
      </c>
      <c r="AC1523" s="1">
        <f>IFERROR(IF(Tabla1[[#This Row],[id_control]]="null","",VLOOKUP(CONCATENATE(Tabla1[[#This Row],[CLIENTE]],"-",Tabla1[[#This Row],[id_control]]),Hoja1!$C$2:$D$1994,2,0)),"")</f>
        <v>1515</v>
      </c>
      <c r="AD1523" s="1"/>
      <c r="AE1523" s="6"/>
      <c r="AF1523" s="6"/>
      <c r="AG1523" s="6"/>
      <c r="AH1523" s="6"/>
      <c r="AI1523" s="6"/>
      <c r="AJ1523" s="6"/>
      <c r="AK1523" s="6"/>
      <c r="AL1523" s="1"/>
      <c r="AM1523" s="6"/>
      <c r="AN1523" s="6"/>
      <c r="AO1523" s="6"/>
      <c r="AP1523" s="6"/>
      <c r="AQ1523" s="6"/>
      <c r="AR1523" s="6"/>
      <c r="AS1523" s="6"/>
      <c r="AT1523" s="6"/>
      <c r="AU1523" s="6"/>
      <c r="AV1523" s="2"/>
      <c r="AW1523" s="6"/>
      <c r="AX1523" s="6"/>
      <c r="AY1523" s="6"/>
      <c r="AZ1523" s="6"/>
      <c r="BA1523" s="6"/>
      <c r="BB1523" s="6"/>
      <c r="BC1523" s="6"/>
      <c r="BD1523" s="6"/>
      <c r="BE1523" s="8">
        <v>1522</v>
      </c>
      <c r="BF1523" s="6" t="str">
        <f t="shared" si="474"/>
        <v>insert into bitacoras_estatus (numero_expediente, numero_registro, representante, fecha_inicio, fecha_vencimiento, id_cliente, id_admin, id_bitacoras_estatus, id_estatus, id_clase, id_marca, created_at, updated_at) values('1105166','1181520','',null,'2020-07-16','536','2','1','1',35,697,'2018-11-08 00:00:00','2018-11-08 00:00:00');</v>
      </c>
      <c r="BG1523" s="6" t="str">
        <f t="shared" si="475"/>
        <v>insert into servicios_comentarios (comentario, id_admin, id_estatus, created_at, updated_at) values('CLASE 35. COMPROBACION VOLUNTARIA DE USO DE MARCA. 26-SEPT-16 NOTIFICACION DE COMPROBACION INTEGRADA A EXPEDIENTE 22 DIC 2016',1,1522,'2018-11-08 00:00:00','2018-11-08 00:00:00');</v>
      </c>
      <c r="BH1523" s="6" t="str">
        <f t="shared" si="476"/>
        <v/>
      </c>
      <c r="BI1523" s="137" t="str">
        <f t="shared" si="477"/>
        <v>update bitacoras_estatus set comprobacion_uso = 1, id_estatus=10 where id=1522;</v>
      </c>
      <c r="BJ1523" s="137" t="str">
        <f t="shared" si="478"/>
        <v>update bitacoras_estatus set numero_expediente = '1105166', numero_registro = '1181520', id_estatus = 10, fecha_inicio = null, fecha_vencimiento ='2020-07-16', created_at ='2018-11-08 00:00:00', updated_at ='2018-11-08 00:00:00', id_clase=35, id_marca=697, id_cliente=536, vigencia = 1 where id =1522;</v>
      </c>
      <c r="BK1523" s="137" t="str">
        <f t="shared" si="479"/>
        <v>update bitacoras_estatus set id_estatus = 10 where id =1522;</v>
      </c>
    </row>
    <row r="1524" spans="1:63" ht="53">
      <c r="A1524" s="3">
        <v>1105172</v>
      </c>
      <c r="B1524" s="3">
        <v>1181958</v>
      </c>
      <c r="C1524" s="3">
        <f>IF(Tabla1[[#This Row],[No. REG.]]="","",1)</f>
        <v>1</v>
      </c>
      <c r="D1524" s="3" t="s">
        <v>46</v>
      </c>
      <c r="E1524" s="3">
        <f>IF(Tabla1[[#This Row],[STATUS]]="","",VLOOKUP(D1524,Estatus!$A$2:$B$13,2,0))</f>
        <v>10</v>
      </c>
      <c r="F1524" s="3">
        <f>IF(Tabla1[[#This Row],[STATUS]]="","",VLOOKUP(D1524,Estatus!$A$2:$I$12,9,0))</f>
        <v>1</v>
      </c>
      <c r="G1524" s="12" t="s">
        <v>7296</v>
      </c>
      <c r="H1524" s="3"/>
      <c r="I1524" s="80">
        <f t="shared" si="460"/>
        <v>1900</v>
      </c>
      <c r="J1524" s="80">
        <f t="shared" si="461"/>
        <v>1</v>
      </c>
      <c r="K1524" s="80">
        <f t="shared" si="462"/>
        <v>0</v>
      </c>
      <c r="L1524" s="80" t="str">
        <f t="shared" si="463"/>
        <v>01</v>
      </c>
      <c r="M1524" s="80" t="str">
        <f t="shared" si="464"/>
        <v>00</v>
      </c>
      <c r="N1524" s="80" t="str">
        <f t="shared" si="465"/>
        <v>null</v>
      </c>
      <c r="O1524" s="80" t="str">
        <f t="shared" si="466"/>
        <v>'2018-11-08 00:00:00'</v>
      </c>
      <c r="P1524" s="7">
        <v>44028</v>
      </c>
      <c r="Q1524" s="80">
        <f t="shared" si="467"/>
        <v>2020</v>
      </c>
      <c r="R1524" s="80">
        <f t="shared" si="468"/>
        <v>7</v>
      </c>
      <c r="S1524" s="80">
        <f t="shared" si="469"/>
        <v>16</v>
      </c>
      <c r="T1524" s="80" t="str">
        <f t="shared" si="470"/>
        <v>07</v>
      </c>
      <c r="U1524" s="80">
        <f t="shared" si="471"/>
        <v>16</v>
      </c>
      <c r="V1524" s="80" t="str">
        <f t="shared" si="472"/>
        <v>'2020-07-16'</v>
      </c>
      <c r="W1524" s="80">
        <v>35</v>
      </c>
      <c r="X1524" s="80">
        <f t="shared" si="473"/>
        <v>35</v>
      </c>
      <c r="Y1524" s="3" t="s">
        <v>7290</v>
      </c>
      <c r="Z1524" s="124">
        <f>IFERROR(IF(Y1524="","null",VLOOKUP(Y1524,Marcas!$A$2:$C$2024,2,0)),"")</f>
        <v>697</v>
      </c>
      <c r="AA1524" s="1" t="s">
        <v>7291</v>
      </c>
      <c r="AB1524" s="1">
        <f>IFERROR(IF(AA1524="","",IF(AA1524="EMPORIO LEGAL",1,VLOOKUP(AA1524,Clientes!$A$2:$B$1190,2,0))),"")</f>
        <v>536</v>
      </c>
      <c r="AC1524" s="1">
        <f>IFERROR(IF(Tabla1[[#This Row],[id_control]]="null","",VLOOKUP(CONCATENATE(Tabla1[[#This Row],[CLIENTE]],"-",Tabla1[[#This Row],[id_control]]),Hoja1!$C$2:$D$1994,2,0)),"")</f>
        <v>1515</v>
      </c>
      <c r="AD1524" s="1"/>
      <c r="AE1524" s="6"/>
      <c r="AF1524" s="6"/>
      <c r="AG1524" s="6"/>
      <c r="AH1524" s="6"/>
      <c r="AI1524" s="6"/>
      <c r="AJ1524" s="6"/>
      <c r="AK1524" s="6"/>
      <c r="AL1524" s="1"/>
      <c r="AM1524" s="6"/>
      <c r="AN1524" s="6"/>
      <c r="AO1524" s="6"/>
      <c r="AP1524" s="6"/>
      <c r="AQ1524" s="6"/>
      <c r="AR1524" s="6"/>
      <c r="AS1524" s="6"/>
      <c r="AT1524" s="6"/>
      <c r="AU1524" s="6"/>
      <c r="AV1524" s="2"/>
      <c r="AW1524" s="6"/>
      <c r="AX1524" s="6"/>
      <c r="AY1524" s="6"/>
      <c r="AZ1524" s="6"/>
      <c r="BA1524" s="6"/>
      <c r="BB1524" s="6"/>
      <c r="BC1524" s="6"/>
      <c r="BD1524" s="6"/>
      <c r="BE1524" s="8">
        <v>1523</v>
      </c>
      <c r="BF1524" s="6" t="str">
        <f t="shared" si="474"/>
        <v>insert into bitacoras_estatus (numero_expediente, numero_registro, representante, fecha_inicio, fecha_vencimiento, id_cliente, id_admin, id_bitacoras_estatus, id_estatus, id_clase, id_marca, created_at, updated_at) values('1105172','1181958','',null,'2020-07-16','536','2','1','1',35,697,'2018-11-08 00:00:00','2018-11-08 00:00:00');</v>
      </c>
      <c r="BG1524" s="6" t="str">
        <f t="shared" si="475"/>
        <v>insert into servicios_comentarios (comentario, id_admin, id_estatus, created_at, updated_at) values('CLASE 35.COMPROBACION VOLUNTARIA DE USO DE MARCA. 26-SEPT-16 NOTIFICACION DE COMPROBACION INTEGRADA A EXPEDIENTE 22 DIC 2016',1,1523,'2018-11-08 00:00:00','2018-11-08 00:00:00');</v>
      </c>
      <c r="BH1524" s="6" t="str">
        <f t="shared" si="476"/>
        <v/>
      </c>
      <c r="BI1524" s="137" t="str">
        <f t="shared" si="477"/>
        <v>update bitacoras_estatus set comprobacion_uso = 1, id_estatus=10 where id=1523;</v>
      </c>
      <c r="BJ1524" s="137" t="str">
        <f t="shared" si="478"/>
        <v>update bitacoras_estatus set numero_expediente = '1105172', numero_registro = '1181958', id_estatus = 10, fecha_inicio = null, fecha_vencimiento ='2020-07-16', created_at ='2018-11-08 00:00:00', updated_at ='2018-11-08 00:00:00', id_clase=35, id_marca=697, id_cliente=536, vigencia = 1 where id =1523;</v>
      </c>
      <c r="BK1524" s="137" t="str">
        <f t="shared" si="479"/>
        <v>update bitacoras_estatus set id_estatus = 10 where id =1523;</v>
      </c>
    </row>
    <row r="1525" spans="1:63" ht="27">
      <c r="A1525" s="3">
        <v>1105174</v>
      </c>
      <c r="B1525" s="3">
        <v>1181524</v>
      </c>
      <c r="C1525" s="3">
        <f>IF(Tabla1[[#This Row],[No. REG.]]="","",1)</f>
        <v>1</v>
      </c>
      <c r="D1525" s="3" t="s">
        <v>46</v>
      </c>
      <c r="E1525" s="3">
        <f>IF(Tabla1[[#This Row],[STATUS]]="","",VLOOKUP(D1525,Estatus!$A$2:$B$13,2,0))</f>
        <v>10</v>
      </c>
      <c r="F1525" s="3">
        <f>IF(Tabla1[[#This Row],[STATUS]]="","",VLOOKUP(D1525,Estatus!$A$2:$I$12,9,0))</f>
        <v>1</v>
      </c>
      <c r="G1525" s="12" t="s">
        <v>7297</v>
      </c>
      <c r="H1525" s="3"/>
      <c r="I1525" s="80">
        <f t="shared" si="460"/>
        <v>1900</v>
      </c>
      <c r="J1525" s="80">
        <f t="shared" si="461"/>
        <v>1</v>
      </c>
      <c r="K1525" s="80">
        <f t="shared" si="462"/>
        <v>0</v>
      </c>
      <c r="L1525" s="80" t="str">
        <f t="shared" si="463"/>
        <v>01</v>
      </c>
      <c r="M1525" s="80" t="str">
        <f t="shared" si="464"/>
        <v>00</v>
      </c>
      <c r="N1525" s="80" t="str">
        <f t="shared" si="465"/>
        <v>null</v>
      </c>
      <c r="O1525" s="80" t="str">
        <f t="shared" si="466"/>
        <v>'2018-11-08 00:00:00'</v>
      </c>
      <c r="P1525" s="7">
        <v>44028</v>
      </c>
      <c r="Q1525" s="80">
        <f t="shared" si="467"/>
        <v>2020</v>
      </c>
      <c r="R1525" s="80">
        <f t="shared" si="468"/>
        <v>7</v>
      </c>
      <c r="S1525" s="80">
        <f t="shared" si="469"/>
        <v>16</v>
      </c>
      <c r="T1525" s="80" t="str">
        <f t="shared" si="470"/>
        <v>07</v>
      </c>
      <c r="U1525" s="80">
        <f t="shared" si="471"/>
        <v>16</v>
      </c>
      <c r="V1525" s="80" t="str">
        <f t="shared" si="472"/>
        <v>'2020-07-16'</v>
      </c>
      <c r="W1525" s="80">
        <v>35</v>
      </c>
      <c r="X1525" s="80">
        <f t="shared" si="473"/>
        <v>35</v>
      </c>
      <c r="Y1525" s="3" t="s">
        <v>7290</v>
      </c>
      <c r="Z1525" s="124">
        <f>IFERROR(IF(Y1525="","null",VLOOKUP(Y1525,Marcas!$A$2:$C$2024,2,0)),"")</f>
        <v>697</v>
      </c>
      <c r="AA1525" s="1" t="s">
        <v>7291</v>
      </c>
      <c r="AB1525" s="1">
        <f>IFERROR(IF(AA1525="","",IF(AA1525="EMPORIO LEGAL",1,VLOOKUP(AA1525,Clientes!$A$2:$B$1190,2,0))),"")</f>
        <v>536</v>
      </c>
      <c r="AC1525" s="1">
        <f>IFERROR(IF(Tabla1[[#This Row],[id_control]]="null","",VLOOKUP(CONCATENATE(Tabla1[[#This Row],[CLIENTE]],"-",Tabla1[[#This Row],[id_control]]),Hoja1!$C$2:$D$1994,2,0)),"")</f>
        <v>1515</v>
      </c>
      <c r="AD1525" s="1"/>
      <c r="AE1525" s="6"/>
      <c r="AF1525" s="6"/>
      <c r="AG1525" s="6"/>
      <c r="AH1525" s="6"/>
      <c r="AI1525" s="6"/>
      <c r="AJ1525" s="6"/>
      <c r="AK1525" s="6"/>
      <c r="AL1525" s="1"/>
      <c r="AM1525" s="6"/>
      <c r="AN1525" s="6"/>
      <c r="AO1525" s="6"/>
      <c r="AP1525" s="6"/>
      <c r="AQ1525" s="6"/>
      <c r="AR1525" s="6"/>
      <c r="AS1525" s="6"/>
      <c r="AT1525" s="6"/>
      <c r="AU1525" s="6"/>
      <c r="AV1525" s="2"/>
      <c r="AW1525" s="6"/>
      <c r="AX1525" s="6"/>
      <c r="AY1525" s="6"/>
      <c r="AZ1525" s="6"/>
      <c r="BA1525" s="6"/>
      <c r="BB1525" s="6"/>
      <c r="BC1525" s="6"/>
      <c r="BD1525" s="6"/>
      <c r="BE1525" s="8">
        <v>1524</v>
      </c>
      <c r="BF1525" s="6" t="str">
        <f t="shared" si="474"/>
        <v>insert into bitacoras_estatus (numero_expediente, numero_registro, representante, fecha_inicio, fecha_vencimiento, id_cliente, id_admin, id_bitacoras_estatus, id_estatus, id_clase, id_marca, created_at, updated_at) values('1105174','1181524','',null,'2020-07-16','536','2','1','1',35,697,'2018-11-08 00:00:00','2018-11-08 00:00:00');</v>
      </c>
      <c r="BG1525" s="6" t="str">
        <f t="shared" si="475"/>
        <v>insert into servicios_comentarios (comentario, id_admin, id_estatus, created_at, updated_at) values('CLASE 35. COMPROBACION VOLUNTARIA DE USO DE MARCA. 26-SEPT-16',1,1524,'2018-11-08 00:00:00','2018-11-08 00:00:00');</v>
      </c>
      <c r="BH1525" s="6" t="str">
        <f t="shared" si="476"/>
        <v/>
      </c>
      <c r="BI1525" s="137" t="str">
        <f t="shared" si="477"/>
        <v>update bitacoras_estatus set comprobacion_uso = 1, id_estatus=10 where id=1524;</v>
      </c>
      <c r="BJ1525" s="137" t="str">
        <f t="shared" si="478"/>
        <v>update bitacoras_estatus set numero_expediente = '1105174', numero_registro = '1181524', id_estatus = 10, fecha_inicio = null, fecha_vencimiento ='2020-07-16', created_at ='2018-11-08 00:00:00', updated_at ='2018-11-08 00:00:00', id_clase=35, id_marca=697, id_cliente=536, vigencia = 1 where id =1524;</v>
      </c>
      <c r="BK1525" s="137" t="str">
        <f t="shared" si="479"/>
        <v>update bitacoras_estatus set id_estatus = 10 where id =1524;</v>
      </c>
    </row>
    <row r="1526" spans="1:63" ht="53">
      <c r="A1526" s="3">
        <v>1105148</v>
      </c>
      <c r="B1526" s="3">
        <v>1179523</v>
      </c>
      <c r="C1526" s="3">
        <f>IF(Tabla1[[#This Row],[No. REG.]]="","",1)</f>
        <v>1</v>
      </c>
      <c r="D1526" s="3" t="s">
        <v>46</v>
      </c>
      <c r="E1526" s="3">
        <f>IF(Tabla1[[#This Row],[STATUS]]="","",VLOOKUP(D1526,Estatus!$A$2:$B$13,2,0))</f>
        <v>10</v>
      </c>
      <c r="F1526" s="3">
        <f>IF(Tabla1[[#This Row],[STATUS]]="","",VLOOKUP(D1526,Estatus!$A$2:$I$12,9,0))</f>
        <v>1</v>
      </c>
      <c r="G1526" s="12" t="s">
        <v>7293</v>
      </c>
      <c r="H1526" s="3"/>
      <c r="I1526" s="80">
        <f t="shared" si="460"/>
        <v>1900</v>
      </c>
      <c r="J1526" s="80">
        <f t="shared" si="461"/>
        <v>1</v>
      </c>
      <c r="K1526" s="80">
        <f t="shared" si="462"/>
        <v>0</v>
      </c>
      <c r="L1526" s="80" t="str">
        <f t="shared" si="463"/>
        <v>01</v>
      </c>
      <c r="M1526" s="80" t="str">
        <f t="shared" si="464"/>
        <v>00</v>
      </c>
      <c r="N1526" s="80" t="str">
        <f t="shared" si="465"/>
        <v>null</v>
      </c>
      <c r="O1526" s="80" t="str">
        <f t="shared" si="466"/>
        <v>'2018-11-08 00:00:00'</v>
      </c>
      <c r="P1526" s="7">
        <v>44028</v>
      </c>
      <c r="Q1526" s="80">
        <f t="shared" si="467"/>
        <v>2020</v>
      </c>
      <c r="R1526" s="80">
        <f t="shared" si="468"/>
        <v>7</v>
      </c>
      <c r="S1526" s="80">
        <f t="shared" si="469"/>
        <v>16</v>
      </c>
      <c r="T1526" s="80" t="str">
        <f t="shared" si="470"/>
        <v>07</v>
      </c>
      <c r="U1526" s="80">
        <f t="shared" si="471"/>
        <v>16</v>
      </c>
      <c r="V1526" s="80" t="str">
        <f t="shared" si="472"/>
        <v>'2020-07-16'</v>
      </c>
      <c r="W1526" s="80">
        <v>1</v>
      </c>
      <c r="X1526" s="80">
        <f t="shared" si="473"/>
        <v>1</v>
      </c>
      <c r="Y1526" s="3" t="s">
        <v>7290</v>
      </c>
      <c r="Z1526" s="124">
        <f>IFERROR(IF(Y1526="","null",VLOOKUP(Y1526,Marcas!$A$2:$C$2024,2,0)),"")</f>
        <v>697</v>
      </c>
      <c r="AA1526" s="1" t="s">
        <v>7291</v>
      </c>
      <c r="AB1526" s="1">
        <f>IFERROR(IF(AA1526="","",IF(AA1526="EMPORIO LEGAL",1,VLOOKUP(AA1526,Clientes!$A$2:$B$1190,2,0))),"")</f>
        <v>536</v>
      </c>
      <c r="AC1526" s="1">
        <f>IFERROR(IF(Tabla1[[#This Row],[id_control]]="null","",VLOOKUP(CONCATENATE(Tabla1[[#This Row],[CLIENTE]],"-",Tabla1[[#This Row],[id_control]]),Hoja1!$C$2:$D$1994,2,0)),"")</f>
        <v>1515</v>
      </c>
      <c r="AD1526" s="1"/>
      <c r="AE1526" s="6"/>
      <c r="AF1526" s="6"/>
      <c r="AG1526" s="6"/>
      <c r="AH1526" s="6"/>
      <c r="AI1526" s="6"/>
      <c r="AJ1526" s="6"/>
      <c r="AK1526" s="6"/>
      <c r="AL1526" s="1"/>
      <c r="AM1526" s="6"/>
      <c r="AN1526" s="6"/>
      <c r="AO1526" s="6"/>
      <c r="AP1526" s="6"/>
      <c r="AQ1526" s="6"/>
      <c r="AR1526" s="6"/>
      <c r="AS1526" s="6"/>
      <c r="AT1526" s="6"/>
      <c r="AU1526" s="6"/>
      <c r="AV1526" s="2"/>
      <c r="AW1526" s="6"/>
      <c r="AX1526" s="6"/>
      <c r="AY1526" s="6"/>
      <c r="AZ1526" s="6"/>
      <c r="BA1526" s="6"/>
      <c r="BB1526" s="6"/>
      <c r="BC1526" s="6"/>
      <c r="BD1526" s="6"/>
      <c r="BE1526" s="8">
        <v>1525</v>
      </c>
      <c r="BF1526" s="6" t="str">
        <f t="shared" si="474"/>
        <v>insert into bitacoras_estatus (numero_expediente, numero_registro, representante, fecha_inicio, fecha_vencimiento, id_cliente, id_admin, id_bitacoras_estatus, id_estatus, id_clase, id_marca, created_at, updated_at) values('1105148','1179523','',null,'2020-07-16','536','2','1','1',1,697,'2018-11-08 00:00:00','2018-11-08 00:00:00');</v>
      </c>
      <c r="BG1526" s="6" t="str">
        <f t="shared" si="475"/>
        <v>insert into servicios_comentarios (comentario, id_admin, id_estatus, created_at, updated_at) values('CLASE 19. COMPROBACION VOLUNTARIA DE USO DE MARCA. 26-SEPT-16 NOTIFICACION DE COMPROBACION INTEGRADA A EXPEDIENTE 22 DIC 2016',1,1525,'2018-11-08 00:00:00','2018-11-08 00:00:00');</v>
      </c>
      <c r="BH1526" s="6" t="str">
        <f t="shared" si="476"/>
        <v/>
      </c>
      <c r="BI1526" s="137" t="str">
        <f t="shared" si="477"/>
        <v>update bitacoras_estatus set comprobacion_uso = 1, id_estatus=10 where id=1525;</v>
      </c>
      <c r="BJ1526" s="137" t="str">
        <f t="shared" si="478"/>
        <v>update bitacoras_estatus set numero_expediente = '1105148', numero_registro = '1179523', id_estatus = 10, fecha_inicio = null, fecha_vencimiento ='2020-07-16', created_at ='2018-11-08 00:00:00', updated_at ='2018-11-08 00:00:00', id_clase=1, id_marca=697, id_cliente=536, vigencia = 1 where id =1525;</v>
      </c>
      <c r="BK1526" s="137" t="str">
        <f t="shared" si="479"/>
        <v>update bitacoras_estatus set id_estatus = 10 where id =1525;</v>
      </c>
    </row>
    <row r="1527" spans="1:63" ht="53">
      <c r="A1527" s="3">
        <v>1105155</v>
      </c>
      <c r="B1527" s="3">
        <v>1179527</v>
      </c>
      <c r="C1527" s="3">
        <f>IF(Tabla1[[#This Row],[No. REG.]]="","",1)</f>
        <v>1</v>
      </c>
      <c r="D1527" s="3" t="s">
        <v>46</v>
      </c>
      <c r="E1527" s="3">
        <f>IF(Tabla1[[#This Row],[STATUS]]="","",VLOOKUP(D1527,Estatus!$A$2:$B$13,2,0))</f>
        <v>10</v>
      </c>
      <c r="F1527" s="3">
        <f>IF(Tabla1[[#This Row],[STATUS]]="","",VLOOKUP(D1527,Estatus!$A$2:$I$12,9,0))</f>
        <v>1</v>
      </c>
      <c r="G1527" s="12" t="s">
        <v>7293</v>
      </c>
      <c r="H1527" s="3"/>
      <c r="I1527" s="80">
        <f t="shared" si="460"/>
        <v>1900</v>
      </c>
      <c r="J1527" s="80">
        <f t="shared" si="461"/>
        <v>1</v>
      </c>
      <c r="K1527" s="80">
        <f t="shared" si="462"/>
        <v>0</v>
      </c>
      <c r="L1527" s="80" t="str">
        <f t="shared" si="463"/>
        <v>01</v>
      </c>
      <c r="M1527" s="80" t="str">
        <f t="shared" si="464"/>
        <v>00</v>
      </c>
      <c r="N1527" s="80" t="str">
        <f t="shared" si="465"/>
        <v>null</v>
      </c>
      <c r="O1527" s="80" t="str">
        <f t="shared" si="466"/>
        <v>'2018-11-08 00:00:00'</v>
      </c>
      <c r="P1527" s="7">
        <v>44028</v>
      </c>
      <c r="Q1527" s="80">
        <f t="shared" si="467"/>
        <v>2020</v>
      </c>
      <c r="R1527" s="80">
        <f t="shared" si="468"/>
        <v>7</v>
      </c>
      <c r="S1527" s="80">
        <f t="shared" si="469"/>
        <v>16</v>
      </c>
      <c r="T1527" s="80" t="str">
        <f t="shared" si="470"/>
        <v>07</v>
      </c>
      <c r="U1527" s="80">
        <f t="shared" si="471"/>
        <v>16</v>
      </c>
      <c r="V1527" s="80" t="str">
        <f t="shared" si="472"/>
        <v>'2020-07-16'</v>
      </c>
      <c r="W1527" s="80">
        <v>19</v>
      </c>
      <c r="X1527" s="80">
        <f t="shared" si="473"/>
        <v>19</v>
      </c>
      <c r="Y1527" s="3" t="s">
        <v>7290</v>
      </c>
      <c r="Z1527" s="124">
        <f>IFERROR(IF(Y1527="","null",VLOOKUP(Y1527,Marcas!$A$2:$C$2024,2,0)),"")</f>
        <v>697</v>
      </c>
      <c r="AA1527" s="1" t="s">
        <v>7291</v>
      </c>
      <c r="AB1527" s="1">
        <f>IFERROR(IF(AA1527="","",IF(AA1527="EMPORIO LEGAL",1,VLOOKUP(AA1527,Clientes!$A$2:$B$1190,2,0))),"")</f>
        <v>536</v>
      </c>
      <c r="AC1527" s="1">
        <f>IFERROR(IF(Tabla1[[#This Row],[id_control]]="null","",VLOOKUP(CONCATENATE(Tabla1[[#This Row],[CLIENTE]],"-",Tabla1[[#This Row],[id_control]]),Hoja1!$C$2:$D$1994,2,0)),"")</f>
        <v>1515</v>
      </c>
      <c r="AD1527" s="1"/>
      <c r="AE1527" s="6"/>
      <c r="AF1527" s="6"/>
      <c r="AG1527" s="6"/>
      <c r="AH1527" s="6"/>
      <c r="AI1527" s="6"/>
      <c r="AJ1527" s="6"/>
      <c r="AK1527" s="6"/>
      <c r="AL1527" s="1"/>
      <c r="AM1527" s="6"/>
      <c r="AN1527" s="6"/>
      <c r="AO1527" s="6"/>
      <c r="AP1527" s="6"/>
      <c r="AQ1527" s="6"/>
      <c r="AR1527" s="6"/>
      <c r="AS1527" s="6"/>
      <c r="AT1527" s="6"/>
      <c r="AU1527" s="6"/>
      <c r="AV1527" s="2"/>
      <c r="AW1527" s="6"/>
      <c r="AX1527" s="6"/>
      <c r="AY1527" s="6"/>
      <c r="AZ1527" s="6"/>
      <c r="BA1527" s="6"/>
      <c r="BB1527" s="6"/>
      <c r="BC1527" s="6"/>
      <c r="BD1527" s="6"/>
      <c r="BE1527" s="8">
        <v>1526</v>
      </c>
      <c r="BF1527" s="6" t="str">
        <f t="shared" si="474"/>
        <v>insert into bitacoras_estatus (numero_expediente, numero_registro, representante, fecha_inicio, fecha_vencimiento, id_cliente, id_admin, id_bitacoras_estatus, id_estatus, id_clase, id_marca, created_at, updated_at) values('1105155','1179527','',null,'2020-07-16','536','2','1','1',19,697,'2018-11-08 00:00:00','2018-11-08 00:00:00');</v>
      </c>
      <c r="BG1527" s="6" t="str">
        <f t="shared" si="475"/>
        <v>insert into servicios_comentarios (comentario, id_admin, id_estatus, created_at, updated_at) values('CLASE 19. COMPROBACION VOLUNTARIA DE USO DE MARCA. 26-SEPT-16 NOTIFICACION DE COMPROBACION INTEGRADA A EXPEDIENTE 22 DIC 2016',1,1526,'2018-11-08 00:00:00','2018-11-08 00:00:00');</v>
      </c>
      <c r="BH1527" s="6" t="str">
        <f t="shared" si="476"/>
        <v/>
      </c>
      <c r="BI1527" s="137" t="str">
        <f t="shared" si="477"/>
        <v>update bitacoras_estatus set comprobacion_uso = 1, id_estatus=10 where id=1526;</v>
      </c>
      <c r="BJ1527" s="137" t="str">
        <f t="shared" si="478"/>
        <v>update bitacoras_estatus set numero_expediente = '1105155', numero_registro = '1179527', id_estatus = 10, fecha_inicio = null, fecha_vencimiento ='2020-07-16', created_at ='2018-11-08 00:00:00', updated_at ='2018-11-08 00:00:00', id_clase=19, id_marca=697, id_cliente=536, vigencia = 1 where id =1526;</v>
      </c>
      <c r="BK1527" s="137" t="str">
        <f t="shared" si="479"/>
        <v>update bitacoras_estatus set id_estatus = 10 where id =1526;</v>
      </c>
    </row>
    <row r="1528" spans="1:63" ht="53">
      <c r="A1528" s="3">
        <v>1105153</v>
      </c>
      <c r="B1528" s="3">
        <v>1179525</v>
      </c>
      <c r="C1528" s="3">
        <f>IF(Tabla1[[#This Row],[No. REG.]]="","",1)</f>
        <v>1</v>
      </c>
      <c r="D1528" s="3" t="s">
        <v>46</v>
      </c>
      <c r="E1528" s="3">
        <f>IF(Tabla1[[#This Row],[STATUS]]="","",VLOOKUP(D1528,Estatus!$A$2:$B$13,2,0))</f>
        <v>10</v>
      </c>
      <c r="F1528" s="3">
        <f>IF(Tabla1[[#This Row],[STATUS]]="","",VLOOKUP(D1528,Estatus!$A$2:$I$12,9,0))</f>
        <v>1</v>
      </c>
      <c r="G1528" s="12" t="s">
        <v>7293</v>
      </c>
      <c r="H1528" s="3"/>
      <c r="I1528" s="80">
        <f t="shared" si="460"/>
        <v>1900</v>
      </c>
      <c r="J1528" s="80">
        <f t="shared" si="461"/>
        <v>1</v>
      </c>
      <c r="K1528" s="80">
        <f t="shared" si="462"/>
        <v>0</v>
      </c>
      <c r="L1528" s="80" t="str">
        <f t="shared" si="463"/>
        <v>01</v>
      </c>
      <c r="M1528" s="80" t="str">
        <f t="shared" si="464"/>
        <v>00</v>
      </c>
      <c r="N1528" s="80" t="str">
        <f t="shared" si="465"/>
        <v>null</v>
      </c>
      <c r="O1528" s="80" t="str">
        <f t="shared" si="466"/>
        <v>'2018-11-08 00:00:00'</v>
      </c>
      <c r="P1528" s="7">
        <v>44028</v>
      </c>
      <c r="Q1528" s="80">
        <f t="shared" si="467"/>
        <v>2020</v>
      </c>
      <c r="R1528" s="80">
        <f t="shared" si="468"/>
        <v>7</v>
      </c>
      <c r="S1528" s="80">
        <f t="shared" si="469"/>
        <v>16</v>
      </c>
      <c r="T1528" s="80" t="str">
        <f t="shared" si="470"/>
        <v>07</v>
      </c>
      <c r="U1528" s="80">
        <f t="shared" si="471"/>
        <v>16</v>
      </c>
      <c r="V1528" s="80" t="str">
        <f t="shared" si="472"/>
        <v>'2020-07-16'</v>
      </c>
      <c r="W1528" s="80">
        <v>19</v>
      </c>
      <c r="X1528" s="80">
        <f t="shared" si="473"/>
        <v>19</v>
      </c>
      <c r="Y1528" s="3" t="s">
        <v>7290</v>
      </c>
      <c r="Z1528" s="124">
        <f>IFERROR(IF(Y1528="","null",VLOOKUP(Y1528,Marcas!$A$2:$C$2024,2,0)),"")</f>
        <v>697</v>
      </c>
      <c r="AA1528" s="1" t="s">
        <v>7291</v>
      </c>
      <c r="AB1528" s="1">
        <f>IFERROR(IF(AA1528="","",IF(AA1528="EMPORIO LEGAL",1,VLOOKUP(AA1528,Clientes!$A$2:$B$1190,2,0))),"")</f>
        <v>536</v>
      </c>
      <c r="AC1528" s="1">
        <f>IFERROR(IF(Tabla1[[#This Row],[id_control]]="null","",VLOOKUP(CONCATENATE(Tabla1[[#This Row],[CLIENTE]],"-",Tabla1[[#This Row],[id_control]]),Hoja1!$C$2:$D$1994,2,0)),"")</f>
        <v>1515</v>
      </c>
      <c r="AD1528" s="1"/>
      <c r="AE1528" s="6"/>
      <c r="AF1528" s="6"/>
      <c r="AG1528" s="6"/>
      <c r="AH1528" s="6"/>
      <c r="AI1528" s="6"/>
      <c r="AJ1528" s="6"/>
      <c r="AK1528" s="6"/>
      <c r="AL1528" s="1"/>
      <c r="AM1528" s="6"/>
      <c r="AN1528" s="6"/>
      <c r="AO1528" s="6"/>
      <c r="AP1528" s="6"/>
      <c r="AQ1528" s="6"/>
      <c r="AR1528" s="6"/>
      <c r="AS1528" s="6"/>
      <c r="AT1528" s="6"/>
      <c r="AU1528" s="6"/>
      <c r="AV1528" s="2"/>
      <c r="AW1528" s="6"/>
      <c r="AX1528" s="6"/>
      <c r="AY1528" s="6"/>
      <c r="AZ1528" s="6"/>
      <c r="BA1528" s="6"/>
      <c r="BB1528" s="6"/>
      <c r="BC1528" s="6"/>
      <c r="BD1528" s="6"/>
      <c r="BE1528" s="8">
        <v>1527</v>
      </c>
      <c r="BF1528" s="6" t="str">
        <f t="shared" si="474"/>
        <v>insert into bitacoras_estatus (numero_expediente, numero_registro, representante, fecha_inicio, fecha_vencimiento, id_cliente, id_admin, id_bitacoras_estatus, id_estatus, id_clase, id_marca, created_at, updated_at) values('1105153','1179525','',null,'2020-07-16','536','2','1','1',19,697,'2018-11-08 00:00:00','2018-11-08 00:00:00');</v>
      </c>
      <c r="BG1528" s="6" t="str">
        <f t="shared" si="475"/>
        <v>insert into servicios_comentarios (comentario, id_admin, id_estatus, created_at, updated_at) values('CLASE 19. COMPROBACION VOLUNTARIA DE USO DE MARCA. 26-SEPT-16 NOTIFICACION DE COMPROBACION INTEGRADA A EXPEDIENTE 22 DIC 2016',1,1527,'2018-11-08 00:00:00','2018-11-08 00:00:00');</v>
      </c>
      <c r="BH1528" s="6" t="str">
        <f t="shared" si="476"/>
        <v/>
      </c>
      <c r="BI1528" s="137" t="str">
        <f t="shared" si="477"/>
        <v>update bitacoras_estatus set comprobacion_uso = 1, id_estatus=10 where id=1527;</v>
      </c>
      <c r="BJ1528" s="137" t="str">
        <f t="shared" si="478"/>
        <v>update bitacoras_estatus set numero_expediente = '1105153', numero_registro = '1179525', id_estatus = 10, fecha_inicio = null, fecha_vencimiento ='2020-07-16', created_at ='2018-11-08 00:00:00', updated_at ='2018-11-08 00:00:00', id_clase=19, id_marca=697, id_cliente=536, vigencia = 1 where id =1527;</v>
      </c>
      <c r="BK1528" s="137" t="str">
        <f t="shared" si="479"/>
        <v>update bitacoras_estatus set id_estatus = 10 where id =1527;</v>
      </c>
    </row>
    <row r="1529" spans="1:63" ht="53">
      <c r="A1529" s="3">
        <v>1604</v>
      </c>
      <c r="B1529" s="3">
        <v>10120</v>
      </c>
      <c r="C1529" s="3">
        <f>IF(Tabla1[[#This Row],[No. REG.]]="","",1)</f>
        <v>1</v>
      </c>
      <c r="D1529" s="3" t="s">
        <v>46</v>
      </c>
      <c r="E1529" s="3">
        <f>IF(Tabla1[[#This Row],[STATUS]]="","",VLOOKUP(D1529,Estatus!$A$2:$B$13,2,0))</f>
        <v>10</v>
      </c>
      <c r="F1529" s="3">
        <f>IF(Tabla1[[#This Row],[STATUS]]="","",VLOOKUP(D1529,Estatus!$A$2:$I$12,9,0))</f>
        <v>1</v>
      </c>
      <c r="G1529" s="12" t="s">
        <v>7298</v>
      </c>
      <c r="H1529" s="3"/>
      <c r="I1529" s="80">
        <f t="shared" si="460"/>
        <v>1900</v>
      </c>
      <c r="J1529" s="80">
        <f t="shared" si="461"/>
        <v>1</v>
      </c>
      <c r="K1529" s="80">
        <f t="shared" si="462"/>
        <v>0</v>
      </c>
      <c r="L1529" s="80" t="str">
        <f t="shared" si="463"/>
        <v>01</v>
      </c>
      <c r="M1529" s="80" t="str">
        <f t="shared" si="464"/>
        <v>00</v>
      </c>
      <c r="N1529" s="80" t="str">
        <f t="shared" si="465"/>
        <v>null</v>
      </c>
      <c r="O1529" s="80" t="str">
        <f t="shared" si="466"/>
        <v>'2018-11-08 00:00:00'</v>
      </c>
      <c r="P1529" s="7">
        <v>44505</v>
      </c>
      <c r="Q1529" s="80">
        <f t="shared" si="467"/>
        <v>2021</v>
      </c>
      <c r="R1529" s="80">
        <f t="shared" si="468"/>
        <v>11</v>
      </c>
      <c r="S1529" s="80">
        <f t="shared" si="469"/>
        <v>5</v>
      </c>
      <c r="T1529" s="80">
        <f t="shared" si="470"/>
        <v>11</v>
      </c>
      <c r="U1529" s="80" t="str">
        <f t="shared" si="471"/>
        <v>05</v>
      </c>
      <c r="V1529" s="80" t="str">
        <f t="shared" si="472"/>
        <v>'2021-11-05'</v>
      </c>
      <c r="W1529" s="80">
        <v>16</v>
      </c>
      <c r="X1529" s="80">
        <f t="shared" si="473"/>
        <v>16</v>
      </c>
      <c r="Y1529" s="3" t="s">
        <v>7299</v>
      </c>
      <c r="Z1529" s="124">
        <f>IFERROR(IF(Y1529="","null",VLOOKUP(Y1529,Marcas!$A$2:$C$2024,2,0)),"")</f>
        <v>759</v>
      </c>
      <c r="AA1529" s="1" t="s">
        <v>7291</v>
      </c>
      <c r="AB1529" s="1">
        <f>IFERROR(IF(AA1529="","",IF(AA1529="EMPORIO LEGAL",1,VLOOKUP(AA1529,Clientes!$A$2:$B$1190,2,0))),"")</f>
        <v>536</v>
      </c>
      <c r="AC1529" s="1">
        <f>IFERROR(IF(Tabla1[[#This Row],[id_control]]="null","",VLOOKUP(CONCATENATE(Tabla1[[#This Row],[CLIENTE]],"-",Tabla1[[#This Row],[id_control]]),Hoja1!$C$2:$D$1994,2,0)),"")</f>
        <v>1529</v>
      </c>
      <c r="AD1529" s="1"/>
      <c r="AE1529" s="6"/>
      <c r="AF1529" s="6"/>
      <c r="AG1529" s="6"/>
      <c r="AH1529" s="6"/>
      <c r="AI1529" s="6"/>
      <c r="AJ1529" s="6"/>
      <c r="AK1529" s="6"/>
      <c r="AL1529" s="1"/>
      <c r="AM1529" s="6"/>
      <c r="AN1529" s="6"/>
      <c r="AO1529" s="6"/>
      <c r="AP1529" s="6"/>
      <c r="AQ1529" s="6"/>
      <c r="AR1529" s="6"/>
      <c r="AS1529" s="6"/>
      <c r="AT1529" s="6"/>
      <c r="AU1529" s="6"/>
      <c r="AV1529" s="2"/>
      <c r="AW1529" s="6"/>
      <c r="AX1529" s="6"/>
      <c r="AY1529" s="6"/>
      <c r="AZ1529" s="6"/>
      <c r="BA1529" s="6"/>
      <c r="BB1529" s="6"/>
      <c r="BC1529" s="6"/>
      <c r="BD1529" s="6"/>
      <c r="BE1529" s="8">
        <v>1528</v>
      </c>
      <c r="BF1529" s="6" t="str">
        <f t="shared" si="474"/>
        <v>insert into bitacoras_estatus (numero_expediente, numero_registro, representante, fecha_inicio, fecha_vencimiento, id_cliente, id_admin, id_bitacoras_estatus, id_estatus, id_clase, id_marca, created_at, updated_at) values('1604','10120','',null,'2021-11-05','536','2','1','1',16,759,'2018-11-08 00:00:00','2018-11-08 00:00:00');</v>
      </c>
      <c r="BG1529" s="6" t="str">
        <f t="shared" si="475"/>
        <v>insert into servicios_comentarios (comentario, id_admin, id_estatus, created_at, updated_at) values('CLASE 16. COMPROBACION VOLUNTARIA DE USO DE MARCA. 26-SEPT-16 NOTIFICACION DE COMPROBACION INTEGRADA A EXPEDIENTE 22 DIC 2016',1,1528,'2018-11-08 00:00:00','2018-11-08 00:00:00');</v>
      </c>
      <c r="BH1529" s="6" t="str">
        <f t="shared" si="476"/>
        <v/>
      </c>
      <c r="BI1529" s="137" t="str">
        <f t="shared" si="477"/>
        <v>update bitacoras_estatus set comprobacion_uso = 1, id_estatus=10 where id=1528;</v>
      </c>
      <c r="BJ1529" s="137" t="str">
        <f t="shared" si="478"/>
        <v>update bitacoras_estatus set numero_expediente = '1604', numero_registro = '10120', id_estatus = 10, fecha_inicio = null, fecha_vencimiento ='2021-11-05', created_at ='2018-11-08 00:00:00', updated_at ='2018-11-08 00:00:00', id_clase=16, id_marca=759, id_cliente=536, vigencia = 1 where id =1528;</v>
      </c>
      <c r="BK1529" s="137" t="str">
        <f t="shared" si="479"/>
        <v>update bitacoras_estatus set id_estatus = 10 where id =1528;</v>
      </c>
    </row>
    <row r="1530" spans="1:63" ht="53">
      <c r="A1530" s="3">
        <v>1575</v>
      </c>
      <c r="B1530" s="3">
        <v>10097</v>
      </c>
      <c r="C1530" s="3">
        <f>IF(Tabla1[[#This Row],[No. REG.]]="","",1)</f>
        <v>1</v>
      </c>
      <c r="D1530" s="3" t="s">
        <v>46</v>
      </c>
      <c r="E1530" s="3">
        <f>IF(Tabla1[[#This Row],[STATUS]]="","",VLOOKUP(D1530,Estatus!$A$2:$B$13,2,0))</f>
        <v>10</v>
      </c>
      <c r="F1530" s="3">
        <f>IF(Tabla1[[#This Row],[STATUS]]="","",VLOOKUP(D1530,Estatus!$A$2:$I$12,9,0))</f>
        <v>1</v>
      </c>
      <c r="G1530" s="12" t="s">
        <v>7300</v>
      </c>
      <c r="H1530" s="3"/>
      <c r="I1530" s="80">
        <f t="shared" si="460"/>
        <v>1900</v>
      </c>
      <c r="J1530" s="80">
        <f t="shared" si="461"/>
        <v>1</v>
      </c>
      <c r="K1530" s="80">
        <f t="shared" si="462"/>
        <v>0</v>
      </c>
      <c r="L1530" s="80" t="str">
        <f t="shared" si="463"/>
        <v>01</v>
      </c>
      <c r="M1530" s="80" t="str">
        <f t="shared" si="464"/>
        <v>00</v>
      </c>
      <c r="N1530" s="80" t="str">
        <f t="shared" si="465"/>
        <v>null</v>
      </c>
      <c r="O1530" s="80" t="str">
        <f t="shared" si="466"/>
        <v>'2018-11-08 00:00:00'</v>
      </c>
      <c r="P1530" s="7">
        <v>44498</v>
      </c>
      <c r="Q1530" s="80">
        <f t="shared" si="467"/>
        <v>2021</v>
      </c>
      <c r="R1530" s="80">
        <f t="shared" si="468"/>
        <v>10</v>
      </c>
      <c r="S1530" s="80">
        <f t="shared" si="469"/>
        <v>29</v>
      </c>
      <c r="T1530" s="80">
        <f t="shared" si="470"/>
        <v>10</v>
      </c>
      <c r="U1530" s="80">
        <f t="shared" si="471"/>
        <v>29</v>
      </c>
      <c r="V1530" s="80" t="str">
        <f t="shared" si="472"/>
        <v>'2021-10-29'</v>
      </c>
      <c r="W1530" s="80">
        <v>1</v>
      </c>
      <c r="X1530" s="80">
        <f t="shared" si="473"/>
        <v>1</v>
      </c>
      <c r="Y1530" s="3" t="s">
        <v>7299</v>
      </c>
      <c r="Z1530" s="124">
        <f>IFERROR(IF(Y1530="","null",VLOOKUP(Y1530,Marcas!$A$2:$C$2024,2,0)),"")</f>
        <v>759</v>
      </c>
      <c r="AA1530" s="1" t="s">
        <v>7291</v>
      </c>
      <c r="AB1530" s="1">
        <f>IFERROR(IF(AA1530="","",IF(AA1530="EMPORIO LEGAL",1,VLOOKUP(AA1530,Clientes!$A$2:$B$1190,2,0))),"")</f>
        <v>536</v>
      </c>
      <c r="AC1530" s="1">
        <f>IFERROR(IF(Tabla1[[#This Row],[id_control]]="null","",VLOOKUP(CONCATENATE(Tabla1[[#This Row],[CLIENTE]],"-",Tabla1[[#This Row],[id_control]]),Hoja1!$C$2:$D$1994,2,0)),"")</f>
        <v>1529</v>
      </c>
      <c r="AD1530" s="1"/>
      <c r="AE1530" s="6"/>
      <c r="AF1530" s="6"/>
      <c r="AG1530" s="6"/>
      <c r="AH1530" s="6"/>
      <c r="AI1530" s="6"/>
      <c r="AJ1530" s="6"/>
      <c r="AK1530" s="6"/>
      <c r="AL1530" s="1"/>
      <c r="AM1530" s="6"/>
      <c r="AN1530" s="6"/>
      <c r="AO1530" s="6"/>
      <c r="AP1530" s="6"/>
      <c r="AQ1530" s="6"/>
      <c r="AR1530" s="6"/>
      <c r="AS1530" s="6"/>
      <c r="AT1530" s="6"/>
      <c r="AU1530" s="6"/>
      <c r="AV1530" s="2"/>
      <c r="AW1530" s="6"/>
      <c r="AX1530" s="6"/>
      <c r="AY1530" s="6"/>
      <c r="AZ1530" s="6"/>
      <c r="BA1530" s="6"/>
      <c r="BB1530" s="6"/>
      <c r="BC1530" s="6"/>
      <c r="BD1530" s="6"/>
      <c r="BE1530" s="8">
        <v>1529</v>
      </c>
      <c r="BF1530" s="6" t="str">
        <f t="shared" si="474"/>
        <v>insert into bitacoras_estatus (numero_expediente, numero_registro, representante, fecha_inicio, fecha_vencimiento, id_cliente, id_admin, id_bitacoras_estatus, id_estatus, id_clase, id_marca, created_at, updated_at) values('1575','10097','',null,'2021-10-29','536','2','1','1',1,759,'2018-11-08 00:00:00','2018-11-08 00:00:00');</v>
      </c>
      <c r="BG1530" s="6" t="str">
        <f t="shared" si="475"/>
        <v>insert into servicios_comentarios (comentario, id_admin, id_estatus, created_at, updated_at) values('CLASE 01. COMPROBACION VOLUNTARIA DE USO DE MARCA. 26-SEPT-16 NOTIFICACION DE COMPROBACION INTEGRADA A EXPEDIENTE 22 DIC 2',1,1529,'2018-11-08 00:00:00','2018-11-08 00:00:00');</v>
      </c>
      <c r="BH1530" s="6" t="str">
        <f t="shared" si="476"/>
        <v/>
      </c>
      <c r="BI1530" s="137" t="str">
        <f t="shared" si="477"/>
        <v>update bitacoras_estatus set comprobacion_uso = 1, id_estatus=10 where id=1529;</v>
      </c>
      <c r="BJ1530" s="137" t="str">
        <f t="shared" si="478"/>
        <v>update bitacoras_estatus set numero_expediente = '1575', numero_registro = '10097', id_estatus = 10, fecha_inicio = null, fecha_vencimiento ='2021-10-29', created_at ='2018-11-08 00:00:00', updated_at ='2018-11-08 00:00:00', id_clase=1, id_marca=759, id_cliente=536, vigencia = 1 where id =1529;</v>
      </c>
      <c r="BK1530" s="137" t="str">
        <f t="shared" si="479"/>
        <v>update bitacoras_estatus set id_estatus = 10 where id =1529;</v>
      </c>
    </row>
    <row r="1531" spans="1:63" ht="53">
      <c r="A1531" s="3">
        <v>1579</v>
      </c>
      <c r="B1531" s="3">
        <v>10101</v>
      </c>
      <c r="C1531" s="3">
        <f>IF(Tabla1[[#This Row],[No. REG.]]="","",1)</f>
        <v>1</v>
      </c>
      <c r="D1531" s="3" t="s">
        <v>46</v>
      </c>
      <c r="E1531" s="3">
        <f>IF(Tabla1[[#This Row],[STATUS]]="","",VLOOKUP(D1531,Estatus!$A$2:$B$13,2,0))</f>
        <v>10</v>
      </c>
      <c r="F1531" s="3">
        <f>IF(Tabla1[[#This Row],[STATUS]]="","",VLOOKUP(D1531,Estatus!$A$2:$I$12,9,0))</f>
        <v>1</v>
      </c>
      <c r="G1531" s="12" t="s">
        <v>7301</v>
      </c>
      <c r="H1531" s="3"/>
      <c r="I1531" s="80">
        <f t="shared" si="460"/>
        <v>1900</v>
      </c>
      <c r="J1531" s="80">
        <f t="shared" si="461"/>
        <v>1</v>
      </c>
      <c r="K1531" s="80">
        <f t="shared" si="462"/>
        <v>0</v>
      </c>
      <c r="L1531" s="80" t="str">
        <f t="shared" si="463"/>
        <v>01</v>
      </c>
      <c r="M1531" s="80" t="str">
        <f t="shared" si="464"/>
        <v>00</v>
      </c>
      <c r="N1531" s="80" t="str">
        <f t="shared" si="465"/>
        <v>null</v>
      </c>
      <c r="O1531" s="80" t="str">
        <f t="shared" si="466"/>
        <v>'2018-11-08 00:00:00'</v>
      </c>
      <c r="P1531" s="7">
        <v>44498</v>
      </c>
      <c r="Q1531" s="80">
        <f t="shared" si="467"/>
        <v>2021</v>
      </c>
      <c r="R1531" s="80">
        <f t="shared" si="468"/>
        <v>10</v>
      </c>
      <c r="S1531" s="80">
        <f t="shared" si="469"/>
        <v>29</v>
      </c>
      <c r="T1531" s="80">
        <f t="shared" si="470"/>
        <v>10</v>
      </c>
      <c r="U1531" s="80">
        <f t="shared" si="471"/>
        <v>29</v>
      </c>
      <c r="V1531" s="80" t="str">
        <f t="shared" si="472"/>
        <v>'2021-10-29'</v>
      </c>
      <c r="W1531" s="80">
        <v>6</v>
      </c>
      <c r="X1531" s="80">
        <f t="shared" si="473"/>
        <v>6</v>
      </c>
      <c r="Y1531" s="3" t="s">
        <v>7299</v>
      </c>
      <c r="Z1531" s="124">
        <f>IFERROR(IF(Y1531="","null",VLOOKUP(Y1531,Marcas!$A$2:$C$2024,2,0)),"")</f>
        <v>759</v>
      </c>
      <c r="AA1531" s="1" t="s">
        <v>7291</v>
      </c>
      <c r="AB1531" s="1">
        <f>IFERROR(IF(AA1531="","",IF(AA1531="EMPORIO LEGAL",1,VLOOKUP(AA1531,Clientes!$A$2:$B$1190,2,0))),"")</f>
        <v>536</v>
      </c>
      <c r="AC1531" s="1">
        <f>IFERROR(IF(Tabla1[[#This Row],[id_control]]="null","",VLOOKUP(CONCATENATE(Tabla1[[#This Row],[CLIENTE]],"-",Tabla1[[#This Row],[id_control]]),Hoja1!$C$2:$D$1994,2,0)),"")</f>
        <v>1529</v>
      </c>
      <c r="AD1531" s="1"/>
      <c r="AE1531" s="6"/>
      <c r="AF1531" s="6"/>
      <c r="AG1531" s="6"/>
      <c r="AH1531" s="6"/>
      <c r="AI1531" s="6"/>
      <c r="AJ1531" s="6"/>
      <c r="AK1531" s="6"/>
      <c r="AL1531" s="1"/>
      <c r="AM1531" s="6"/>
      <c r="AN1531" s="6"/>
      <c r="AO1531" s="6"/>
      <c r="AP1531" s="6"/>
      <c r="AQ1531" s="6"/>
      <c r="AR1531" s="6"/>
      <c r="AS1531" s="6"/>
      <c r="AT1531" s="6"/>
      <c r="AU1531" s="6"/>
      <c r="AV1531" s="2"/>
      <c r="AW1531" s="6"/>
      <c r="AX1531" s="6"/>
      <c r="AY1531" s="6"/>
      <c r="AZ1531" s="6"/>
      <c r="BA1531" s="6"/>
      <c r="BB1531" s="6"/>
      <c r="BC1531" s="6"/>
      <c r="BD1531" s="6"/>
      <c r="BE1531" s="8">
        <v>1530</v>
      </c>
      <c r="BF1531" s="6" t="str">
        <f t="shared" si="474"/>
        <v>insert into bitacoras_estatus (numero_expediente, numero_registro, representante, fecha_inicio, fecha_vencimiento, id_cliente, id_admin, id_bitacoras_estatus, id_estatus, id_clase, id_marca, created_at, updated_at) values('1579','10101','',null,'2021-10-29','536','2','1','1',6,759,'2018-11-08 00:00:00','2018-11-08 00:00:00');</v>
      </c>
      <c r="BG1531" s="6" t="str">
        <f t="shared" si="475"/>
        <v>insert into servicios_comentarios (comentario, id_admin, id_estatus, created_at, updated_at) values('CLASE 6. COMPROBACION VOLUNTARIA DE USO DE MARCA. 26-SEPT-16 NOTIFICACION DE COMPROBACION INTEGRADA A EXPEDIENTE 22 DIC 2016',1,1530,'2018-11-08 00:00:00','2018-11-08 00:00:00');</v>
      </c>
      <c r="BH1531" s="6" t="str">
        <f t="shared" si="476"/>
        <v/>
      </c>
      <c r="BI1531" s="137" t="str">
        <f t="shared" si="477"/>
        <v>update bitacoras_estatus set comprobacion_uso = 1, id_estatus=10 where id=1530;</v>
      </c>
      <c r="BJ1531" s="137" t="str">
        <f t="shared" si="478"/>
        <v>update bitacoras_estatus set numero_expediente = '1579', numero_registro = '10101', id_estatus = 10, fecha_inicio = null, fecha_vencimiento ='2021-10-29', created_at ='2018-11-08 00:00:00', updated_at ='2018-11-08 00:00:00', id_clase=6, id_marca=759, id_cliente=536, vigencia = 1 where id =1530;</v>
      </c>
      <c r="BK1531" s="137" t="str">
        <f t="shared" si="479"/>
        <v>update bitacoras_estatus set id_estatus = 10 where id =1530;</v>
      </c>
    </row>
    <row r="1532" spans="1:63" ht="53">
      <c r="A1532" s="3">
        <v>1658</v>
      </c>
      <c r="B1532" s="3">
        <v>9985</v>
      </c>
      <c r="C1532" s="3">
        <f>IF(Tabla1[[#This Row],[No. REG.]]="","",1)</f>
        <v>1</v>
      </c>
      <c r="D1532" s="3" t="s">
        <v>46</v>
      </c>
      <c r="E1532" s="3">
        <f>IF(Tabla1[[#This Row],[STATUS]]="","",VLOOKUP(D1532,Estatus!$A$2:$B$13,2,0))</f>
        <v>10</v>
      </c>
      <c r="F1532" s="3">
        <f>IF(Tabla1[[#This Row],[STATUS]]="","",VLOOKUP(D1532,Estatus!$A$2:$I$12,9,0))</f>
        <v>1</v>
      </c>
      <c r="G1532" s="12" t="s">
        <v>7302</v>
      </c>
      <c r="H1532" s="3"/>
      <c r="I1532" s="80">
        <f t="shared" si="460"/>
        <v>1900</v>
      </c>
      <c r="J1532" s="80">
        <f t="shared" si="461"/>
        <v>1</v>
      </c>
      <c r="K1532" s="80">
        <f t="shared" si="462"/>
        <v>0</v>
      </c>
      <c r="L1532" s="80" t="str">
        <f t="shared" si="463"/>
        <v>01</v>
      </c>
      <c r="M1532" s="80" t="str">
        <f t="shared" si="464"/>
        <v>00</v>
      </c>
      <c r="N1532" s="80" t="str">
        <f t="shared" si="465"/>
        <v>null</v>
      </c>
      <c r="O1532" s="80" t="str">
        <f t="shared" si="466"/>
        <v>'2018-11-08 00:00:00'</v>
      </c>
      <c r="P1532" s="7">
        <v>44527</v>
      </c>
      <c r="Q1532" s="80">
        <f t="shared" si="467"/>
        <v>2021</v>
      </c>
      <c r="R1532" s="80">
        <f t="shared" si="468"/>
        <v>11</v>
      </c>
      <c r="S1532" s="80">
        <f t="shared" si="469"/>
        <v>27</v>
      </c>
      <c r="T1532" s="80">
        <f t="shared" si="470"/>
        <v>11</v>
      </c>
      <c r="U1532" s="80">
        <f t="shared" si="471"/>
        <v>27</v>
      </c>
      <c r="V1532" s="80" t="str">
        <f t="shared" si="472"/>
        <v>'2021-11-27'</v>
      </c>
      <c r="W1532" s="80">
        <v>21</v>
      </c>
      <c r="X1532" s="80">
        <f t="shared" si="473"/>
        <v>21</v>
      </c>
      <c r="Y1532" s="3" t="s">
        <v>7299</v>
      </c>
      <c r="Z1532" s="124">
        <f>IFERROR(IF(Y1532="","null",VLOOKUP(Y1532,Marcas!$A$2:$C$2024,2,0)),"")</f>
        <v>759</v>
      </c>
      <c r="AA1532" s="1" t="s">
        <v>7291</v>
      </c>
      <c r="AB1532" s="1">
        <f>IFERROR(IF(AA1532="","",IF(AA1532="EMPORIO LEGAL",1,VLOOKUP(AA1532,Clientes!$A$2:$B$1190,2,0))),"")</f>
        <v>536</v>
      </c>
      <c r="AC1532" s="1">
        <f>IFERROR(IF(Tabla1[[#This Row],[id_control]]="null","",VLOOKUP(CONCATENATE(Tabla1[[#This Row],[CLIENTE]],"-",Tabla1[[#This Row],[id_control]]),Hoja1!$C$2:$D$1994,2,0)),"")</f>
        <v>1529</v>
      </c>
      <c r="AD1532" s="1"/>
      <c r="AE1532" s="6"/>
      <c r="AF1532" s="6"/>
      <c r="AG1532" s="6"/>
      <c r="AH1532" s="6"/>
      <c r="AI1532" s="6"/>
      <c r="AJ1532" s="6"/>
      <c r="AK1532" s="6"/>
      <c r="AL1532" s="1"/>
      <c r="AM1532" s="6"/>
      <c r="AN1532" s="6"/>
      <c r="AO1532" s="6"/>
      <c r="AP1532" s="6"/>
      <c r="AQ1532" s="6"/>
      <c r="AR1532" s="6"/>
      <c r="AS1532" s="6"/>
      <c r="AT1532" s="6"/>
      <c r="AU1532" s="6"/>
      <c r="AV1532" s="2"/>
      <c r="AW1532" s="6"/>
      <c r="AX1532" s="6"/>
      <c r="AY1532" s="6"/>
      <c r="AZ1532" s="6"/>
      <c r="BA1532" s="6"/>
      <c r="BB1532" s="6"/>
      <c r="BC1532" s="6"/>
      <c r="BD1532" s="6"/>
      <c r="BE1532" s="8">
        <v>1531</v>
      </c>
      <c r="BF1532" s="6" t="str">
        <f t="shared" si="474"/>
        <v>insert into bitacoras_estatus (numero_expediente, numero_registro, representante, fecha_inicio, fecha_vencimiento, id_cliente, id_admin, id_bitacoras_estatus, id_estatus, id_clase, id_marca, created_at, updated_at) values('1658','9985','',null,'2021-11-27','536','2','1','1',21,759,'2018-11-08 00:00:00','2018-11-08 00:00:00');</v>
      </c>
      <c r="BG1532" s="6" t="str">
        <f t="shared" si="475"/>
        <v>insert into servicios_comentarios (comentario, id_admin, id_estatus, created_at, updated_at) values('CLASE 21. COMPROBACION VOLUNTARIA DE USO DE MARCA. 26-SEPT-2016 NOTIFICACION DE COMPROBACION INTEGRADA A EXPEDIENTE 22 DIC 2',1,1531,'2018-11-08 00:00:00','2018-11-08 00:00:00');</v>
      </c>
      <c r="BH1532" s="6" t="str">
        <f t="shared" si="476"/>
        <v/>
      </c>
      <c r="BI1532" s="137" t="str">
        <f t="shared" si="477"/>
        <v>update bitacoras_estatus set comprobacion_uso = 1, id_estatus=10 where id=1531;</v>
      </c>
      <c r="BJ1532" s="137" t="str">
        <f t="shared" si="478"/>
        <v>update bitacoras_estatus set numero_expediente = '1658', numero_registro = '9985', id_estatus = 10, fecha_inicio = null, fecha_vencimiento ='2021-11-27', created_at ='2018-11-08 00:00:00', updated_at ='2018-11-08 00:00:00', id_clase=21, id_marca=759, id_cliente=536, vigencia = 1 where id =1531;</v>
      </c>
      <c r="BK1532" s="137" t="str">
        <f t="shared" si="479"/>
        <v>update bitacoras_estatus set id_estatus = 10 where id =1531;</v>
      </c>
    </row>
    <row r="1533" spans="1:63" ht="53">
      <c r="A1533" s="3">
        <v>1630</v>
      </c>
      <c r="B1533" s="3">
        <v>10135</v>
      </c>
      <c r="C1533" s="3">
        <f>IF(Tabla1[[#This Row],[No. REG.]]="","",1)</f>
        <v>1</v>
      </c>
      <c r="D1533" s="3" t="s">
        <v>46</v>
      </c>
      <c r="E1533" s="3">
        <f>IF(Tabla1[[#This Row],[STATUS]]="","",VLOOKUP(D1533,Estatus!$A$2:$B$13,2,0))</f>
        <v>10</v>
      </c>
      <c r="F1533" s="3">
        <f>IF(Tabla1[[#This Row],[STATUS]]="","",VLOOKUP(D1533,Estatus!$A$2:$I$12,9,0))</f>
        <v>1</v>
      </c>
      <c r="G1533" s="12" t="s">
        <v>7292</v>
      </c>
      <c r="H1533" s="3"/>
      <c r="I1533" s="80">
        <f t="shared" si="460"/>
        <v>1900</v>
      </c>
      <c r="J1533" s="80">
        <f t="shared" si="461"/>
        <v>1</v>
      </c>
      <c r="K1533" s="80">
        <f t="shared" si="462"/>
        <v>0</v>
      </c>
      <c r="L1533" s="80" t="str">
        <f t="shared" si="463"/>
        <v>01</v>
      </c>
      <c r="M1533" s="80" t="str">
        <f t="shared" si="464"/>
        <v>00</v>
      </c>
      <c r="N1533" s="80" t="str">
        <f t="shared" si="465"/>
        <v>null</v>
      </c>
      <c r="O1533" s="80" t="str">
        <f t="shared" si="466"/>
        <v>'2018-11-08 00:00:00'</v>
      </c>
      <c r="P1533" s="7">
        <v>44507</v>
      </c>
      <c r="Q1533" s="80">
        <f t="shared" si="467"/>
        <v>2021</v>
      </c>
      <c r="R1533" s="80">
        <f t="shared" si="468"/>
        <v>11</v>
      </c>
      <c r="S1533" s="80">
        <f t="shared" si="469"/>
        <v>7</v>
      </c>
      <c r="T1533" s="80">
        <f t="shared" si="470"/>
        <v>11</v>
      </c>
      <c r="U1533" s="80" t="str">
        <f t="shared" si="471"/>
        <v>07</v>
      </c>
      <c r="V1533" s="80" t="str">
        <f t="shared" si="472"/>
        <v>'2021-11-07'</v>
      </c>
      <c r="W1533" s="80">
        <v>35</v>
      </c>
      <c r="X1533" s="80">
        <f t="shared" si="473"/>
        <v>35</v>
      </c>
      <c r="Y1533" s="3" t="s">
        <v>7299</v>
      </c>
      <c r="Z1533" s="124">
        <f>IFERROR(IF(Y1533="","null",VLOOKUP(Y1533,Marcas!$A$2:$C$2024,2,0)),"")</f>
        <v>759</v>
      </c>
      <c r="AA1533" s="1" t="s">
        <v>7291</v>
      </c>
      <c r="AB1533" s="1">
        <f>IFERROR(IF(AA1533="","",IF(AA1533="EMPORIO LEGAL",1,VLOOKUP(AA1533,Clientes!$A$2:$B$1190,2,0))),"")</f>
        <v>536</v>
      </c>
      <c r="AC1533" s="1">
        <f>IFERROR(IF(Tabla1[[#This Row],[id_control]]="null","",VLOOKUP(CONCATENATE(Tabla1[[#This Row],[CLIENTE]],"-",Tabla1[[#This Row],[id_control]]),Hoja1!$C$2:$D$1994,2,0)),"")</f>
        <v>1529</v>
      </c>
      <c r="AD1533" s="1"/>
      <c r="AE1533" s="6"/>
      <c r="AF1533" s="6"/>
      <c r="AG1533" s="6"/>
      <c r="AH1533" s="6"/>
      <c r="AI1533" s="6"/>
      <c r="AJ1533" s="6"/>
      <c r="AK1533" s="6"/>
      <c r="AL1533" s="1"/>
      <c r="AM1533" s="6"/>
      <c r="AN1533" s="6"/>
      <c r="AO1533" s="6"/>
      <c r="AP1533" s="6"/>
      <c r="AQ1533" s="6"/>
      <c r="AR1533" s="6"/>
      <c r="AS1533" s="6"/>
      <c r="AT1533" s="6"/>
      <c r="AU1533" s="6"/>
      <c r="AV1533" s="2"/>
      <c r="AW1533" s="6"/>
      <c r="AX1533" s="6"/>
      <c r="AY1533" s="6"/>
      <c r="AZ1533" s="6"/>
      <c r="BA1533" s="6"/>
      <c r="BB1533" s="6"/>
      <c r="BC1533" s="6"/>
      <c r="BD1533" s="6"/>
      <c r="BE1533" s="8">
        <v>1532</v>
      </c>
      <c r="BF1533" s="6" t="str">
        <f t="shared" si="474"/>
        <v>insert into bitacoras_estatus (numero_expediente, numero_registro, representante, fecha_inicio, fecha_vencimiento, id_cliente, id_admin, id_bitacoras_estatus, id_estatus, id_clase, id_marca, created_at, updated_at) values('1630','10135','',null,'2021-11-07','536','2','1','1',35,759,'2018-11-08 00:00:00','2018-11-08 00:00:00');</v>
      </c>
      <c r="BG1533" s="6" t="str">
        <f t="shared" si="475"/>
        <v>insert into servicios_comentarios (comentario, id_admin, id_estatus, created_at, updated_at) values('CLASE 35. COMPROBACION VOLUNTARIA DE USO DE MARCA. 26-SEPT-16 NOTIFICACION DE COMPROBACION INTEGRADA A EXPEDIENTE 22 DIC 2016',1,1532,'2018-11-08 00:00:00','2018-11-08 00:00:00');</v>
      </c>
      <c r="BH1533" s="6" t="str">
        <f t="shared" si="476"/>
        <v/>
      </c>
      <c r="BI1533" s="137" t="str">
        <f t="shared" si="477"/>
        <v>update bitacoras_estatus set comprobacion_uso = 1, id_estatus=10 where id=1532;</v>
      </c>
      <c r="BJ1533" s="137" t="str">
        <f t="shared" si="478"/>
        <v>update bitacoras_estatus set numero_expediente = '1630', numero_registro = '10135', id_estatus = 10, fecha_inicio = null, fecha_vencimiento ='2021-11-07', created_at ='2018-11-08 00:00:00', updated_at ='2018-11-08 00:00:00', id_clase=35, id_marca=759, id_cliente=536, vigencia = 1 where id =1532;</v>
      </c>
      <c r="BK1533" s="137" t="str">
        <f t="shared" si="479"/>
        <v>update bitacoras_estatus set id_estatus = 10 where id =1532;</v>
      </c>
    </row>
    <row r="1534" spans="1:63" ht="53">
      <c r="A1534" s="3">
        <v>1618</v>
      </c>
      <c r="B1534" s="3">
        <v>10133</v>
      </c>
      <c r="C1534" s="3">
        <f>IF(Tabla1[[#This Row],[No. REG.]]="","",1)</f>
        <v>1</v>
      </c>
      <c r="D1534" s="3" t="s">
        <v>46</v>
      </c>
      <c r="E1534" s="3">
        <f>IF(Tabla1[[#This Row],[STATUS]]="","",VLOOKUP(D1534,Estatus!$A$2:$B$13,2,0))</f>
        <v>10</v>
      </c>
      <c r="F1534" s="3">
        <f>IF(Tabla1[[#This Row],[STATUS]]="","",VLOOKUP(D1534,Estatus!$A$2:$I$12,9,0))</f>
        <v>1</v>
      </c>
      <c r="G1534" s="12" t="s">
        <v>7303</v>
      </c>
      <c r="H1534" s="3"/>
      <c r="I1534" s="80">
        <f t="shared" si="460"/>
        <v>1900</v>
      </c>
      <c r="J1534" s="80">
        <f t="shared" si="461"/>
        <v>1</v>
      </c>
      <c r="K1534" s="80">
        <f t="shared" si="462"/>
        <v>0</v>
      </c>
      <c r="L1534" s="80" t="str">
        <f t="shared" si="463"/>
        <v>01</v>
      </c>
      <c r="M1534" s="80" t="str">
        <f t="shared" si="464"/>
        <v>00</v>
      </c>
      <c r="N1534" s="80" t="str">
        <f t="shared" si="465"/>
        <v>null</v>
      </c>
      <c r="O1534" s="80" t="str">
        <f t="shared" si="466"/>
        <v>'2018-11-08 00:00:00'</v>
      </c>
      <c r="P1534" s="7">
        <v>44505</v>
      </c>
      <c r="Q1534" s="80">
        <f t="shared" si="467"/>
        <v>2021</v>
      </c>
      <c r="R1534" s="80">
        <f t="shared" si="468"/>
        <v>11</v>
      </c>
      <c r="S1534" s="80">
        <f t="shared" si="469"/>
        <v>5</v>
      </c>
      <c r="T1534" s="80">
        <f t="shared" si="470"/>
        <v>11</v>
      </c>
      <c r="U1534" s="80" t="str">
        <f t="shared" si="471"/>
        <v>05</v>
      </c>
      <c r="V1534" s="80" t="str">
        <f t="shared" si="472"/>
        <v>'2021-11-05'</v>
      </c>
      <c r="W1534" s="80">
        <v>42</v>
      </c>
      <c r="X1534" s="80">
        <f t="shared" si="473"/>
        <v>42</v>
      </c>
      <c r="Y1534" s="3" t="s">
        <v>7299</v>
      </c>
      <c r="Z1534" s="124">
        <f>IFERROR(IF(Y1534="","null",VLOOKUP(Y1534,Marcas!$A$2:$C$2024,2,0)),"")</f>
        <v>759</v>
      </c>
      <c r="AA1534" s="1" t="s">
        <v>7291</v>
      </c>
      <c r="AB1534" s="1">
        <f>IFERROR(IF(AA1534="","",IF(AA1534="EMPORIO LEGAL",1,VLOOKUP(AA1534,Clientes!$A$2:$B$1190,2,0))),"")</f>
        <v>536</v>
      </c>
      <c r="AC1534" s="1">
        <f>IFERROR(IF(Tabla1[[#This Row],[id_control]]="null","",VLOOKUP(CONCATENATE(Tabla1[[#This Row],[CLIENTE]],"-",Tabla1[[#This Row],[id_control]]),Hoja1!$C$2:$D$1994,2,0)),"")</f>
        <v>1529</v>
      </c>
      <c r="AD1534" s="1"/>
      <c r="AE1534" s="6"/>
      <c r="AF1534" s="6"/>
      <c r="AG1534" s="6"/>
      <c r="AH1534" s="6"/>
      <c r="AI1534" s="6"/>
      <c r="AJ1534" s="6"/>
      <c r="AK1534" s="6"/>
      <c r="AL1534" s="1"/>
      <c r="AM1534" s="6"/>
      <c r="AN1534" s="6"/>
      <c r="AO1534" s="6"/>
      <c r="AP1534" s="6"/>
      <c r="AQ1534" s="6"/>
      <c r="AR1534" s="6"/>
      <c r="AS1534" s="6"/>
      <c r="AT1534" s="6"/>
      <c r="AU1534" s="6"/>
      <c r="AV1534" s="2"/>
      <c r="AW1534" s="6"/>
      <c r="AX1534" s="6"/>
      <c r="AY1534" s="6"/>
      <c r="AZ1534" s="6"/>
      <c r="BA1534" s="6"/>
      <c r="BB1534" s="6"/>
      <c r="BC1534" s="6"/>
      <c r="BD1534" s="6"/>
      <c r="BE1534" s="8">
        <v>1533</v>
      </c>
      <c r="BF1534" s="6" t="str">
        <f t="shared" si="474"/>
        <v>insert into bitacoras_estatus (numero_expediente, numero_registro, representante, fecha_inicio, fecha_vencimiento, id_cliente, id_admin, id_bitacoras_estatus, id_estatus, id_clase, id_marca, created_at, updated_at) values('1618','10133','',null,'2021-11-05','536','2','1','1',42,759,'2018-11-08 00:00:00','2018-11-08 00:00:00');</v>
      </c>
      <c r="BG1534" s="6" t="str">
        <f t="shared" si="475"/>
        <v>insert into servicios_comentarios (comentario, id_admin, id_estatus, created_at, updated_at) values('CLASE 42. COMPROBACION VOLUNTARIA DE USO DE MARCA. 26-SEPT-16, NOTIFICACION DE COMPROBACION INTEGRADA A EXPEDIENTE 22 DIC 2016',1,1533,'2018-11-08 00:00:00','2018-11-08 00:00:00');</v>
      </c>
      <c r="BH1534" s="6" t="str">
        <f t="shared" si="476"/>
        <v/>
      </c>
      <c r="BI1534" s="137" t="str">
        <f t="shared" si="477"/>
        <v>update bitacoras_estatus set comprobacion_uso = 1, id_estatus=10 where id=1533;</v>
      </c>
      <c r="BJ1534" s="137" t="str">
        <f t="shared" si="478"/>
        <v>update bitacoras_estatus set numero_expediente = '1618', numero_registro = '10133', id_estatus = 10, fecha_inicio = null, fecha_vencimiento ='2021-11-05', created_at ='2018-11-08 00:00:00', updated_at ='2018-11-08 00:00:00', id_clase=42, id_marca=759, id_cliente=536, vigencia = 1 where id =1533;</v>
      </c>
      <c r="BK1534" s="137" t="str">
        <f t="shared" si="479"/>
        <v>update bitacoras_estatus set id_estatus = 10 where id =1533;</v>
      </c>
    </row>
    <row r="1535" spans="1:63" ht="53">
      <c r="A1535" s="3">
        <v>1610</v>
      </c>
      <c r="B1535" s="3">
        <v>10358</v>
      </c>
      <c r="C1535" s="3">
        <f>IF(Tabla1[[#This Row],[No. REG.]]="","",1)</f>
        <v>1</v>
      </c>
      <c r="D1535" s="3" t="s">
        <v>46</v>
      </c>
      <c r="E1535" s="3">
        <f>IF(Tabla1[[#This Row],[STATUS]]="","",VLOOKUP(D1535,Estatus!$A$2:$B$13,2,0))</f>
        <v>10</v>
      </c>
      <c r="F1535" s="3">
        <f>IF(Tabla1[[#This Row],[STATUS]]="","",VLOOKUP(D1535,Estatus!$A$2:$I$12,9,0))</f>
        <v>1</v>
      </c>
      <c r="G1535" s="12" t="s">
        <v>7304</v>
      </c>
      <c r="H1535" s="3"/>
      <c r="I1535" s="80">
        <f t="shared" si="460"/>
        <v>1900</v>
      </c>
      <c r="J1535" s="80">
        <f t="shared" si="461"/>
        <v>1</v>
      </c>
      <c r="K1535" s="80">
        <f t="shared" si="462"/>
        <v>0</v>
      </c>
      <c r="L1535" s="80" t="str">
        <f t="shared" si="463"/>
        <v>01</v>
      </c>
      <c r="M1535" s="80" t="str">
        <f t="shared" si="464"/>
        <v>00</v>
      </c>
      <c r="N1535" s="80" t="str">
        <f t="shared" si="465"/>
        <v>null</v>
      </c>
      <c r="O1535" s="80" t="str">
        <f t="shared" si="466"/>
        <v>'2018-11-08 00:00:00'</v>
      </c>
      <c r="P1535" s="7">
        <v>44505</v>
      </c>
      <c r="Q1535" s="80">
        <f t="shared" si="467"/>
        <v>2021</v>
      </c>
      <c r="R1535" s="80">
        <f t="shared" si="468"/>
        <v>11</v>
      </c>
      <c r="S1535" s="80">
        <f t="shared" si="469"/>
        <v>5</v>
      </c>
      <c r="T1535" s="80">
        <f t="shared" si="470"/>
        <v>11</v>
      </c>
      <c r="U1535" s="80" t="str">
        <f t="shared" si="471"/>
        <v>05</v>
      </c>
      <c r="V1535" s="80" t="str">
        <f t="shared" si="472"/>
        <v>'2021-11-05'</v>
      </c>
      <c r="W1535" s="80">
        <v>37</v>
      </c>
      <c r="X1535" s="80">
        <f t="shared" si="473"/>
        <v>37</v>
      </c>
      <c r="Y1535" s="3" t="s">
        <v>7299</v>
      </c>
      <c r="Z1535" s="124">
        <f>IFERROR(IF(Y1535="","null",VLOOKUP(Y1535,Marcas!$A$2:$C$2024,2,0)),"")</f>
        <v>759</v>
      </c>
      <c r="AA1535" s="1" t="s">
        <v>7291</v>
      </c>
      <c r="AB1535" s="1">
        <f>IFERROR(IF(AA1535="","",IF(AA1535="EMPORIO LEGAL",1,VLOOKUP(AA1535,Clientes!$A$2:$B$1190,2,0))),"")</f>
        <v>536</v>
      </c>
      <c r="AC1535" s="1">
        <f>IFERROR(IF(Tabla1[[#This Row],[id_control]]="null","",VLOOKUP(CONCATENATE(Tabla1[[#This Row],[CLIENTE]],"-",Tabla1[[#This Row],[id_control]]),Hoja1!$C$2:$D$1994,2,0)),"")</f>
        <v>1529</v>
      </c>
      <c r="AD1535" s="1"/>
      <c r="AE1535" s="6"/>
      <c r="AF1535" s="6"/>
      <c r="AG1535" s="6"/>
      <c r="AH1535" s="6"/>
      <c r="AI1535" s="6"/>
      <c r="AJ1535" s="6"/>
      <c r="AK1535" s="6"/>
      <c r="AL1535" s="1"/>
      <c r="AM1535" s="6"/>
      <c r="AN1535" s="6"/>
      <c r="AO1535" s="6"/>
      <c r="AP1535" s="6"/>
      <c r="AQ1535" s="6"/>
      <c r="AR1535" s="6"/>
      <c r="AS1535" s="6"/>
      <c r="AT1535" s="6"/>
      <c r="AU1535" s="6"/>
      <c r="AV1535" s="2"/>
      <c r="AW1535" s="6"/>
      <c r="AX1535" s="6"/>
      <c r="AY1535" s="6"/>
      <c r="AZ1535" s="6"/>
      <c r="BA1535" s="6"/>
      <c r="BB1535" s="6"/>
      <c r="BC1535" s="6"/>
      <c r="BD1535" s="6"/>
      <c r="BE1535" s="8">
        <v>1534</v>
      </c>
      <c r="BF1535" s="6" t="str">
        <f t="shared" si="474"/>
        <v>insert into bitacoras_estatus (numero_expediente, numero_registro, representante, fecha_inicio, fecha_vencimiento, id_cliente, id_admin, id_bitacoras_estatus, id_estatus, id_clase, id_marca, created_at, updated_at) values('1610','10358','',null,'2021-11-05','536','2','1','1',37,759,'2018-11-08 00:00:00','2018-11-08 00:00:00');</v>
      </c>
      <c r="BG1535" s="6" t="str">
        <f t="shared" si="475"/>
        <v>insert into servicios_comentarios (comentario, id_admin, id_estatus, created_at, updated_at) values('CLASE 37. COMPROBACION VOLUNTARIA DE USO DE MARCA. 26-SEPT-16 NOTIFICACION DE COMPROBACION INTEGRADA A EXPEDIENTE 22 DIC 2016',1,1534,'2018-11-08 00:00:00','2018-11-08 00:00:00');</v>
      </c>
      <c r="BH1535" s="6" t="str">
        <f t="shared" si="476"/>
        <v/>
      </c>
      <c r="BI1535" s="137" t="str">
        <f t="shared" si="477"/>
        <v>update bitacoras_estatus set comprobacion_uso = 1, id_estatus=10 where id=1534;</v>
      </c>
      <c r="BJ1535" s="137" t="str">
        <f t="shared" si="478"/>
        <v>update bitacoras_estatus set numero_expediente = '1610', numero_registro = '10358', id_estatus = 10, fecha_inicio = null, fecha_vencimiento ='2021-11-05', created_at ='2018-11-08 00:00:00', updated_at ='2018-11-08 00:00:00', id_clase=37, id_marca=759, id_cliente=536, vigencia = 1 where id =1534;</v>
      </c>
      <c r="BK1535" s="137" t="str">
        <f t="shared" si="479"/>
        <v>update bitacoras_estatus set id_estatus = 10 where id =1534;</v>
      </c>
    </row>
    <row r="1536" spans="1:63" ht="53">
      <c r="A1536" s="3">
        <v>1607</v>
      </c>
      <c r="B1536" s="3">
        <v>10123</v>
      </c>
      <c r="C1536" s="3">
        <f>IF(Tabla1[[#This Row],[No. REG.]]="","",1)</f>
        <v>1</v>
      </c>
      <c r="D1536" s="3" t="s">
        <v>46</v>
      </c>
      <c r="E1536" s="3">
        <f>IF(Tabla1[[#This Row],[STATUS]]="","",VLOOKUP(D1536,Estatus!$A$2:$B$13,2,0))</f>
        <v>10</v>
      </c>
      <c r="F1536" s="3">
        <f>IF(Tabla1[[#This Row],[STATUS]]="","",VLOOKUP(D1536,Estatus!$A$2:$I$12,9,0))</f>
        <v>1</v>
      </c>
      <c r="G1536" s="12" t="s">
        <v>7305</v>
      </c>
      <c r="H1536" s="3"/>
      <c r="I1536" s="80">
        <f t="shared" si="460"/>
        <v>1900</v>
      </c>
      <c r="J1536" s="80">
        <f t="shared" si="461"/>
        <v>1</v>
      </c>
      <c r="K1536" s="80">
        <f t="shared" si="462"/>
        <v>0</v>
      </c>
      <c r="L1536" s="80" t="str">
        <f t="shared" si="463"/>
        <v>01</v>
      </c>
      <c r="M1536" s="80" t="str">
        <f t="shared" si="464"/>
        <v>00</v>
      </c>
      <c r="N1536" s="80" t="str">
        <f t="shared" si="465"/>
        <v>null</v>
      </c>
      <c r="O1536" s="80" t="str">
        <f t="shared" si="466"/>
        <v>'2018-11-08 00:00:00'</v>
      </c>
      <c r="P1536" s="7">
        <v>44505</v>
      </c>
      <c r="Q1536" s="80">
        <f t="shared" si="467"/>
        <v>2021</v>
      </c>
      <c r="R1536" s="80">
        <f t="shared" si="468"/>
        <v>11</v>
      </c>
      <c r="S1536" s="80">
        <f t="shared" si="469"/>
        <v>5</v>
      </c>
      <c r="T1536" s="80">
        <f t="shared" si="470"/>
        <v>11</v>
      </c>
      <c r="U1536" s="80" t="str">
        <f t="shared" si="471"/>
        <v>05</v>
      </c>
      <c r="V1536" s="80" t="str">
        <f t="shared" si="472"/>
        <v>'2021-11-05'</v>
      </c>
      <c r="W1536" s="80">
        <v>16</v>
      </c>
      <c r="X1536" s="80">
        <f t="shared" si="473"/>
        <v>16</v>
      </c>
      <c r="Y1536" s="3" t="s">
        <v>7299</v>
      </c>
      <c r="Z1536" s="124">
        <f>IFERROR(IF(Y1536="","null",VLOOKUP(Y1536,Marcas!$A$2:$C$2024,2,0)),"")</f>
        <v>759</v>
      </c>
      <c r="AA1536" s="1" t="s">
        <v>7291</v>
      </c>
      <c r="AB1536" s="1">
        <f>IFERROR(IF(AA1536="","",IF(AA1536="EMPORIO LEGAL",1,VLOOKUP(AA1536,Clientes!$A$2:$B$1190,2,0))),"")</f>
        <v>536</v>
      </c>
      <c r="AC1536" s="1">
        <f>IFERROR(IF(Tabla1[[#This Row],[id_control]]="null","",VLOOKUP(CONCATENATE(Tabla1[[#This Row],[CLIENTE]],"-",Tabla1[[#This Row],[id_control]]),Hoja1!$C$2:$D$1994,2,0)),"")</f>
        <v>1529</v>
      </c>
      <c r="AD1536" s="1"/>
      <c r="AE1536" s="6"/>
      <c r="AF1536" s="6"/>
      <c r="AG1536" s="6"/>
      <c r="AH1536" s="6"/>
      <c r="AI1536" s="6"/>
      <c r="AJ1536" s="6"/>
      <c r="AK1536" s="6"/>
      <c r="AL1536" s="1"/>
      <c r="AM1536" s="6"/>
      <c r="AN1536" s="6"/>
      <c r="AO1536" s="6"/>
      <c r="AP1536" s="6"/>
      <c r="AQ1536" s="6"/>
      <c r="AR1536" s="6"/>
      <c r="AS1536" s="6"/>
      <c r="AT1536" s="6"/>
      <c r="AU1536" s="6"/>
      <c r="AV1536" s="2"/>
      <c r="AW1536" s="6"/>
      <c r="AX1536" s="6"/>
      <c r="AY1536" s="6"/>
      <c r="AZ1536" s="6"/>
      <c r="BA1536" s="6"/>
      <c r="BB1536" s="6"/>
      <c r="BC1536" s="6"/>
      <c r="BD1536" s="6"/>
      <c r="BE1536" s="8">
        <v>1535</v>
      </c>
      <c r="BF1536" s="6" t="str">
        <f t="shared" si="474"/>
        <v>insert into bitacoras_estatus (numero_expediente, numero_registro, representante, fecha_inicio, fecha_vencimiento, id_cliente, id_admin, id_bitacoras_estatus, id_estatus, id_clase, id_marca, created_at, updated_at) values('1607','10123','',null,'2021-11-05','536','2','1','1',16,759,'2018-11-08 00:00:00','2018-11-08 00:00:00');</v>
      </c>
      <c r="BG1536" s="6" t="str">
        <f t="shared" si="475"/>
        <v>insert into servicios_comentarios (comentario, id_admin, id_estatus, created_at, updated_at) values('CLASE 16. COMPROBACION VOLUNTARIA DE USO DE MARCA. 26-SEPT-16 NOTIFICACION DE COMPROBACION INTEGRADA A EXPEDIENTE 22 DIC 2 016',1,1535,'2018-11-08 00:00:00','2018-11-08 00:00:00');</v>
      </c>
      <c r="BH1536" s="6" t="str">
        <f t="shared" si="476"/>
        <v/>
      </c>
      <c r="BI1536" s="137" t="str">
        <f t="shared" si="477"/>
        <v>update bitacoras_estatus set comprobacion_uso = 1, id_estatus=10 where id=1535;</v>
      </c>
      <c r="BJ1536" s="137" t="str">
        <f t="shared" si="478"/>
        <v>update bitacoras_estatus set numero_expediente = '1607', numero_registro = '10123', id_estatus = 10, fecha_inicio = null, fecha_vencimiento ='2021-11-05', created_at ='2018-11-08 00:00:00', updated_at ='2018-11-08 00:00:00', id_clase=16, id_marca=759, id_cliente=536, vigencia = 1 where id =1535;</v>
      </c>
      <c r="BK1536" s="137" t="str">
        <f t="shared" si="479"/>
        <v>update bitacoras_estatus set id_estatus = 10 where id =1535;</v>
      </c>
    </row>
    <row r="1537" spans="1:63" ht="53">
      <c r="A1537" s="3">
        <v>1601</v>
      </c>
      <c r="B1537" s="3">
        <v>10117</v>
      </c>
      <c r="C1537" s="3">
        <f>IF(Tabla1[[#This Row],[No. REG.]]="","",1)</f>
        <v>1</v>
      </c>
      <c r="D1537" s="3" t="s">
        <v>46</v>
      </c>
      <c r="E1537" s="3">
        <f>IF(Tabla1[[#This Row],[STATUS]]="","",VLOOKUP(D1537,Estatus!$A$2:$B$13,2,0))</f>
        <v>10</v>
      </c>
      <c r="F1537" s="3">
        <f>IF(Tabla1[[#This Row],[STATUS]]="","",VLOOKUP(D1537,Estatus!$A$2:$I$12,9,0))</f>
        <v>1</v>
      </c>
      <c r="G1537" s="12" t="s">
        <v>7306</v>
      </c>
      <c r="H1537" s="3"/>
      <c r="I1537" s="80">
        <f t="shared" si="460"/>
        <v>1900</v>
      </c>
      <c r="J1537" s="80">
        <f t="shared" si="461"/>
        <v>1</v>
      </c>
      <c r="K1537" s="80">
        <f t="shared" si="462"/>
        <v>0</v>
      </c>
      <c r="L1537" s="80" t="str">
        <f t="shared" si="463"/>
        <v>01</v>
      </c>
      <c r="M1537" s="80" t="str">
        <f t="shared" si="464"/>
        <v>00</v>
      </c>
      <c r="N1537" s="80" t="str">
        <f t="shared" si="465"/>
        <v>null</v>
      </c>
      <c r="O1537" s="80" t="str">
        <f t="shared" si="466"/>
        <v>'2018-11-08 00:00:00'</v>
      </c>
      <c r="P1537" s="7">
        <v>44505</v>
      </c>
      <c r="Q1537" s="80">
        <f t="shared" si="467"/>
        <v>2021</v>
      </c>
      <c r="R1537" s="80">
        <f t="shared" si="468"/>
        <v>11</v>
      </c>
      <c r="S1537" s="80">
        <f t="shared" si="469"/>
        <v>5</v>
      </c>
      <c r="T1537" s="80">
        <f t="shared" si="470"/>
        <v>11</v>
      </c>
      <c r="U1537" s="80" t="str">
        <f t="shared" si="471"/>
        <v>05</v>
      </c>
      <c r="V1537" s="80" t="str">
        <f t="shared" si="472"/>
        <v>'2021-11-05'</v>
      </c>
      <c r="W1537" s="80">
        <v>40</v>
      </c>
      <c r="X1537" s="80">
        <f t="shared" si="473"/>
        <v>40</v>
      </c>
      <c r="Y1537" s="3" t="s">
        <v>7299</v>
      </c>
      <c r="Z1537" s="124">
        <f>IFERROR(IF(Y1537="","null",VLOOKUP(Y1537,Marcas!$A$2:$C$2024,2,0)),"")</f>
        <v>759</v>
      </c>
      <c r="AA1537" s="1" t="s">
        <v>7291</v>
      </c>
      <c r="AB1537" s="1">
        <f>IFERROR(IF(AA1537="","",IF(AA1537="EMPORIO LEGAL",1,VLOOKUP(AA1537,Clientes!$A$2:$B$1190,2,0))),"")</f>
        <v>536</v>
      </c>
      <c r="AC1537" s="1">
        <f>IFERROR(IF(Tabla1[[#This Row],[id_control]]="null","",VLOOKUP(CONCATENATE(Tabla1[[#This Row],[CLIENTE]],"-",Tabla1[[#This Row],[id_control]]),Hoja1!$C$2:$D$1994,2,0)),"")</f>
        <v>1529</v>
      </c>
      <c r="AD1537" s="1"/>
      <c r="AE1537" s="6"/>
      <c r="AF1537" s="6"/>
      <c r="AG1537" s="6"/>
      <c r="AH1537" s="6"/>
      <c r="AI1537" s="6"/>
      <c r="AJ1537" s="6"/>
      <c r="AK1537" s="6"/>
      <c r="AL1537" s="1"/>
      <c r="AM1537" s="6"/>
      <c r="AN1537" s="6"/>
      <c r="AO1537" s="6"/>
      <c r="AP1537" s="6"/>
      <c r="AQ1537" s="6"/>
      <c r="AR1537" s="6"/>
      <c r="AS1537" s="6"/>
      <c r="AT1537" s="6"/>
      <c r="AU1537" s="6"/>
      <c r="AV1537" s="2"/>
      <c r="AW1537" s="6"/>
      <c r="AX1537" s="6"/>
      <c r="AY1537" s="6"/>
      <c r="AZ1537" s="6"/>
      <c r="BA1537" s="6"/>
      <c r="BB1537" s="6"/>
      <c r="BC1537" s="6"/>
      <c r="BD1537" s="6"/>
      <c r="BE1537" s="8">
        <v>1536</v>
      </c>
      <c r="BF1537" s="6" t="str">
        <f t="shared" si="474"/>
        <v>insert into bitacoras_estatus (numero_expediente, numero_registro, representante, fecha_inicio, fecha_vencimiento, id_cliente, id_admin, id_bitacoras_estatus, id_estatus, id_clase, id_marca, created_at, updated_at) values('1601','10117','',null,'2021-11-05','536','2','1','1',40,759,'2018-11-08 00:00:00','2018-11-08 00:00:00');</v>
      </c>
      <c r="BG1537" s="6" t="str">
        <f t="shared" si="475"/>
        <v>insert into servicios_comentarios (comentario, id_admin, id_estatus, created_at, updated_at) values('CLASE 40. COMPROBACION VOLUNTARIA DE USO DE MARCA. 26-SEPT-16 NOTIFICACION DE COMPROBACION INTEGRADA A EXPEDIENTE 22 DIC 2 016',1,1536,'2018-11-08 00:00:00','2018-11-08 00:00:00');</v>
      </c>
      <c r="BH1537" s="6" t="str">
        <f t="shared" si="476"/>
        <v/>
      </c>
      <c r="BI1537" s="137" t="str">
        <f t="shared" si="477"/>
        <v>update bitacoras_estatus set comprobacion_uso = 1, id_estatus=10 where id=1536;</v>
      </c>
      <c r="BJ1537" s="137" t="str">
        <f t="shared" si="478"/>
        <v>update bitacoras_estatus set numero_expediente = '1601', numero_registro = '10117', id_estatus = 10, fecha_inicio = null, fecha_vencimiento ='2021-11-05', created_at ='2018-11-08 00:00:00', updated_at ='2018-11-08 00:00:00', id_clase=40, id_marca=759, id_cliente=536, vigencia = 1 where id =1536;</v>
      </c>
      <c r="BK1537" s="137" t="str">
        <f t="shared" si="479"/>
        <v>update bitacoras_estatus set id_estatus = 10 where id =1536;</v>
      </c>
    </row>
    <row r="1538" spans="1:63" ht="53">
      <c r="A1538" s="3">
        <v>1584</v>
      </c>
      <c r="B1538" s="3">
        <v>10357</v>
      </c>
      <c r="C1538" s="3">
        <f>IF(Tabla1[[#This Row],[No. REG.]]="","",1)</f>
        <v>1</v>
      </c>
      <c r="D1538" s="3" t="s">
        <v>46</v>
      </c>
      <c r="E1538" s="3">
        <f>IF(Tabla1[[#This Row],[STATUS]]="","",VLOOKUP(D1538,Estatus!$A$2:$B$13,2,0))</f>
        <v>10</v>
      </c>
      <c r="F1538" s="3">
        <f>IF(Tabla1[[#This Row],[STATUS]]="","",VLOOKUP(D1538,Estatus!$A$2:$I$12,9,0))</f>
        <v>1</v>
      </c>
      <c r="G1538" s="12" t="s">
        <v>7307</v>
      </c>
      <c r="H1538" s="3"/>
      <c r="I1538" s="80">
        <f t="shared" ref="I1538:I1601" si="480">YEAR(H1538)</f>
        <v>1900</v>
      </c>
      <c r="J1538" s="80">
        <f t="shared" ref="J1538:J1601" si="481">MONTH(H1538)</f>
        <v>1</v>
      </c>
      <c r="K1538" s="80">
        <f t="shared" ref="K1538:K1601" si="482">DAY(H1538)</f>
        <v>0</v>
      </c>
      <c r="L1538" s="80" t="str">
        <f t="shared" ref="L1538:L1601" si="483">IF(LEN(J1538)=1,CONCATENATE("0",J1538),J1538)</f>
        <v>01</v>
      </c>
      <c r="M1538" s="80" t="str">
        <f t="shared" ref="M1538:M1601" si="484">IF(LEN(K1538)=1,CONCATENATE("0",K1538),K1538)</f>
        <v>00</v>
      </c>
      <c r="N1538" s="80" t="str">
        <f t="shared" ref="N1538:N1601" si="485">IFERROR(IF(H1538="","null",CONCATENATE("'",I1538,"-",L1538,"-",M1538,"'")),"null")</f>
        <v>null</v>
      </c>
      <c r="O1538" s="80" t="str">
        <f t="shared" ref="O1538:O1601" si="486">IF(N1538="null","'2018-11-08 00:00:00'",CONCATENATE("'",I1538,"-",L1538,"-",M1538," 00:00:00'"))</f>
        <v>'2018-11-08 00:00:00'</v>
      </c>
      <c r="P1538" s="7">
        <v>44498</v>
      </c>
      <c r="Q1538" s="80">
        <f t="shared" ref="Q1538:Q1601" si="487">YEAR(P1538)</f>
        <v>2021</v>
      </c>
      <c r="R1538" s="80">
        <f t="shared" ref="R1538:R1601" si="488">MONTH(P1538)</f>
        <v>10</v>
      </c>
      <c r="S1538" s="80">
        <f t="shared" ref="S1538:S1601" si="489">DAY(P1538)</f>
        <v>29</v>
      </c>
      <c r="T1538" s="80">
        <f t="shared" ref="T1538:T1601" si="490">IF(LEN(R1538)=1,CONCATENATE("0",R1538),R1538)</f>
        <v>10</v>
      </c>
      <c r="U1538" s="80">
        <f t="shared" ref="U1538:U1601" si="491">IF(LEN(S1538)=1,CONCATENATE("0",S1538),S1538)</f>
        <v>29</v>
      </c>
      <c r="V1538" s="80" t="str">
        <f t="shared" ref="V1538:V1601" si="492">IFERROR(IF(P1538="","null",CONCATENATE("'",Q1538,"-",T1538,"-",U1538,"'")),"null")</f>
        <v>'2021-10-29'</v>
      </c>
      <c r="W1538" s="80">
        <v>11</v>
      </c>
      <c r="X1538" s="80">
        <f t="shared" ref="X1538:X1601" si="493">IF(W1538="","null",W1538)</f>
        <v>11</v>
      </c>
      <c r="Y1538" s="3" t="s">
        <v>7299</v>
      </c>
      <c r="Z1538" s="124">
        <f>IFERROR(IF(Y1538="","null",VLOOKUP(Y1538,Marcas!$A$2:$C$2024,2,0)),"")</f>
        <v>759</v>
      </c>
      <c r="AA1538" s="1" t="s">
        <v>7291</v>
      </c>
      <c r="AB1538" s="1">
        <f>IFERROR(IF(AA1538="","",IF(AA1538="EMPORIO LEGAL",1,VLOOKUP(AA1538,Clientes!$A$2:$B$1190,2,0))),"")</f>
        <v>536</v>
      </c>
      <c r="AC1538" s="1">
        <f>IFERROR(IF(Tabla1[[#This Row],[id_control]]="null","",VLOOKUP(CONCATENATE(Tabla1[[#This Row],[CLIENTE]],"-",Tabla1[[#This Row],[id_control]]),Hoja1!$C$2:$D$1994,2,0)),"")</f>
        <v>1529</v>
      </c>
      <c r="AD1538" s="1"/>
      <c r="AE1538" s="6"/>
      <c r="AF1538" s="6"/>
      <c r="AG1538" s="6"/>
      <c r="AH1538" s="6"/>
      <c r="AI1538" s="6"/>
      <c r="AJ1538" s="6"/>
      <c r="AK1538" s="6"/>
      <c r="AL1538" s="1"/>
      <c r="AM1538" s="6"/>
      <c r="AN1538" s="6"/>
      <c r="AO1538" s="6"/>
      <c r="AP1538" s="6"/>
      <c r="AQ1538" s="6"/>
      <c r="AR1538" s="6"/>
      <c r="AS1538" s="6"/>
      <c r="AT1538" s="6"/>
      <c r="AU1538" s="6"/>
      <c r="AV1538" s="2"/>
      <c r="AW1538" s="6"/>
      <c r="AX1538" s="6"/>
      <c r="AY1538" s="6"/>
      <c r="AZ1538" s="6"/>
      <c r="BA1538" s="6"/>
      <c r="BB1538" s="6"/>
      <c r="BC1538" s="6"/>
      <c r="BD1538" s="6"/>
      <c r="BE1538" s="8">
        <v>1537</v>
      </c>
      <c r="BF1538" s="6" t="str">
        <f t="shared" ref="BF1538:BF1601" si="494">CONCATENATE($BG$1,A1538,"','",B1538,"','",AD1538,"',",N1538,",",V1538,",'",AB1538,"','2','1','1',",X1538,",",Z1538,",",O1538,",",O1538,");")</f>
        <v>insert into bitacoras_estatus (numero_expediente, numero_registro, representante, fecha_inicio, fecha_vencimiento, id_cliente, id_admin, id_bitacoras_estatus, id_estatus, id_clase, id_marca, created_at, updated_at) values('1584','10357','',null,'2021-10-29','536','2','1','1',11,759,'2018-11-08 00:00:00','2018-11-08 00:00:00');</v>
      </c>
      <c r="BG1538" s="6" t="str">
        <f t="shared" ref="BG1538:BG1601" si="495">IF(OR(G1538="",BE1538=""),"",CONCATENATE("insert into servicios_comentarios (comentario, id_admin, id_estatus, created_at, updated_at) values('",G1538,"',1,",BE1538,",",O1538,",",O1538,");"))</f>
        <v>insert into servicios_comentarios (comentario, id_admin, id_estatus, created_at, updated_at) values('CLASE 11. COMPROBACION VOLUNTARIA DE USO DE MARCA. 26-SEPT-16 NOTIFICACION DE COMPROBACION INTEGRADA A EXPEDIENTE 22 DIC 2016',1,1537,'2018-11-08 00:00:00','2018-11-08 00:00:00');</v>
      </c>
      <c r="BH1538" s="6" t="str">
        <f t="shared" ref="BH1538:BH1601" si="496">IF(OR(BD1538="",BE1538=""),"",CONCATENATE("insert into servicios_comentarios (comentario, id_admin, id_estatus, created_at, updated_at) values('",BD1538,"',1,",BE1538,",",O1538,",",O1538,");"))</f>
        <v/>
      </c>
      <c r="BI1538" s="137" t="str">
        <f t="shared" ref="BI1538:BI1601" si="497">CONCATENATE("update bitacoras_estatus set comprobacion_uso = 1, id_estatus=",E1538," where id=",BE1538,";")</f>
        <v>update bitacoras_estatus set comprobacion_uso = 1, id_estatus=10 where id=1537;</v>
      </c>
      <c r="BJ1538" s="137" t="str">
        <f t="shared" ref="BJ1538:BJ1601" si="498">IF(BE1538="","",CONCATENATE("update bitacoras_estatus set numero_expediente = '",A1538,"', numero_registro = '",B1538,"', id_estatus = ",E1538,", fecha_inicio = ",N1538,", fecha_vencimiento =",V1538,", created_at =",O1538,", updated_at =",O1538,", id_clase=",X1538,", id_marca=", Z1538,", id_cliente=", AB1538,", vigencia = ",F1538," where id =",BE1538,";"))</f>
        <v>update bitacoras_estatus set numero_expediente = '1584', numero_registro = '10357', id_estatus = 10, fecha_inicio = null, fecha_vencimiento ='2021-10-29', created_at ='2018-11-08 00:00:00', updated_at ='2018-11-08 00:00:00', id_clase=11, id_marca=759, id_cliente=536, vigencia = 1 where id =1537;</v>
      </c>
      <c r="BK1538" s="137" t="str">
        <f t="shared" ref="BK1538:BK1601" si="499">IF(OR(E1538="",BE1538=""),"",CONCATENATE("update bitacoras_estatus set id_estatus = ",E1538," where id =",BE1538,";"))</f>
        <v>update bitacoras_estatus set id_estatus = 10 where id =1537;</v>
      </c>
    </row>
    <row r="1539" spans="1:63" ht="53">
      <c r="A1539" s="3">
        <v>127747</v>
      </c>
      <c r="B1539" s="3">
        <v>487928</v>
      </c>
      <c r="C1539" s="3">
        <f>IF(Tabla1[[#This Row],[No. REG.]]="","",1)</f>
        <v>1</v>
      </c>
      <c r="D1539" s="3" t="s">
        <v>46</v>
      </c>
      <c r="E1539" s="3">
        <f>IF(Tabla1[[#This Row],[STATUS]]="","",VLOOKUP(D1539,Estatus!$A$2:$B$13,2,0))</f>
        <v>10</v>
      </c>
      <c r="F1539" s="3">
        <f>IF(Tabla1[[#This Row],[STATUS]]="","",VLOOKUP(D1539,Estatus!$A$2:$I$12,9,0))</f>
        <v>1</v>
      </c>
      <c r="G1539" s="12" t="s">
        <v>7296</v>
      </c>
      <c r="H1539" s="3"/>
      <c r="I1539" s="80">
        <f t="shared" si="480"/>
        <v>1900</v>
      </c>
      <c r="J1539" s="80">
        <f t="shared" si="481"/>
        <v>1</v>
      </c>
      <c r="K1539" s="80">
        <f t="shared" si="482"/>
        <v>0</v>
      </c>
      <c r="L1539" s="80" t="str">
        <f t="shared" si="483"/>
        <v>01</v>
      </c>
      <c r="M1539" s="80" t="str">
        <f t="shared" si="484"/>
        <v>00</v>
      </c>
      <c r="N1539" s="80" t="str">
        <f t="shared" si="485"/>
        <v>null</v>
      </c>
      <c r="O1539" s="80" t="str">
        <f t="shared" si="486"/>
        <v>'2018-11-08 00:00:00'</v>
      </c>
      <c r="P1539" s="7">
        <v>44527</v>
      </c>
      <c r="Q1539" s="80">
        <f t="shared" si="487"/>
        <v>2021</v>
      </c>
      <c r="R1539" s="80">
        <f t="shared" si="488"/>
        <v>11</v>
      </c>
      <c r="S1539" s="80">
        <f t="shared" si="489"/>
        <v>27</v>
      </c>
      <c r="T1539" s="80">
        <f t="shared" si="490"/>
        <v>11</v>
      </c>
      <c r="U1539" s="80">
        <f t="shared" si="491"/>
        <v>27</v>
      </c>
      <c r="V1539" s="80" t="str">
        <f t="shared" si="492"/>
        <v>'2021-11-27'</v>
      </c>
      <c r="W1539" s="80">
        <v>35</v>
      </c>
      <c r="X1539" s="80">
        <f t="shared" si="493"/>
        <v>35</v>
      </c>
      <c r="Y1539" s="3" t="s">
        <v>7308</v>
      </c>
      <c r="Z1539" s="124">
        <f>IFERROR(IF(Y1539="","null",VLOOKUP(Y1539,Marcas!$A$2:$C$2024,2,0)),"")</f>
        <v>760</v>
      </c>
      <c r="AA1539" s="1" t="s">
        <v>7291</v>
      </c>
      <c r="AB1539" s="1">
        <f>IFERROR(IF(AA1539="","",IF(AA1539="EMPORIO LEGAL",1,VLOOKUP(AA1539,Clientes!$A$2:$B$1190,2,0))),"")</f>
        <v>536</v>
      </c>
      <c r="AC1539" s="1">
        <f>IFERROR(IF(Tabla1[[#This Row],[id_control]]="null","",VLOOKUP(CONCATENATE(Tabla1[[#This Row],[CLIENTE]],"-",Tabla1[[#This Row],[id_control]]),Hoja1!$C$2:$D$1994,2,0)),"")</f>
        <v>1539</v>
      </c>
      <c r="AD1539" s="1"/>
      <c r="AE1539" s="6"/>
      <c r="AF1539" s="6"/>
      <c r="AG1539" s="6"/>
      <c r="AH1539" s="6"/>
      <c r="AI1539" s="6"/>
      <c r="AJ1539" s="6"/>
      <c r="AK1539" s="6"/>
      <c r="AL1539" s="1"/>
      <c r="AM1539" s="6"/>
      <c r="AN1539" s="6"/>
      <c r="AO1539" s="6"/>
      <c r="AP1539" s="6"/>
      <c r="AQ1539" s="6"/>
      <c r="AR1539" s="6"/>
      <c r="AS1539" s="6"/>
      <c r="AT1539" s="6"/>
      <c r="AU1539" s="6"/>
      <c r="AV1539" s="2"/>
      <c r="AW1539" s="6"/>
      <c r="AX1539" s="6"/>
      <c r="AY1539" s="6"/>
      <c r="AZ1539" s="6"/>
      <c r="BA1539" s="6"/>
      <c r="BB1539" s="6"/>
      <c r="BC1539" s="6"/>
      <c r="BD1539" s="6"/>
      <c r="BE1539" s="8">
        <v>1538</v>
      </c>
      <c r="BF1539" s="6" t="str">
        <f t="shared" si="494"/>
        <v>insert into bitacoras_estatus (numero_expediente, numero_registro, representante, fecha_inicio, fecha_vencimiento, id_cliente, id_admin, id_bitacoras_estatus, id_estatus, id_clase, id_marca, created_at, updated_at) values('127747','487928','',null,'2021-11-27','536','2','1','1',35,760,'2018-11-08 00:00:00','2018-11-08 00:00:00');</v>
      </c>
      <c r="BG1539" s="6" t="str">
        <f t="shared" si="495"/>
        <v>insert into servicios_comentarios (comentario, id_admin, id_estatus, created_at, updated_at) values('CLASE 35.COMPROBACION VOLUNTARIA DE USO DE MARCA. 26-SEPT-16 NOTIFICACION DE COMPROBACION INTEGRADA A EXPEDIENTE 22 DIC 2016',1,1538,'2018-11-08 00:00:00','2018-11-08 00:00:00');</v>
      </c>
      <c r="BH1539" s="6" t="str">
        <f t="shared" si="496"/>
        <v/>
      </c>
      <c r="BI1539" s="137" t="str">
        <f t="shared" si="497"/>
        <v>update bitacoras_estatus set comprobacion_uso = 1, id_estatus=10 where id=1538;</v>
      </c>
      <c r="BJ1539" s="137" t="str">
        <f t="shared" si="498"/>
        <v>update bitacoras_estatus set numero_expediente = '127747', numero_registro = '487928', id_estatus = 10, fecha_inicio = null, fecha_vencimiento ='2021-11-27', created_at ='2018-11-08 00:00:00', updated_at ='2018-11-08 00:00:00', id_clase=35, id_marca=760, id_cliente=536, vigencia = 1 where id =1538;</v>
      </c>
      <c r="BK1539" s="137" t="str">
        <f t="shared" si="499"/>
        <v>update bitacoras_estatus set id_estatus = 10 where id =1538;</v>
      </c>
    </row>
    <row r="1540" spans="1:63" ht="27">
      <c r="A1540" s="1">
        <v>198809</v>
      </c>
      <c r="B1540" s="6">
        <v>485448</v>
      </c>
      <c r="C1540" s="6">
        <f>IF(Tabla1[[#This Row],[No. REG.]]="","",1)</f>
        <v>1</v>
      </c>
      <c r="D1540" s="3" t="s">
        <v>8681</v>
      </c>
      <c r="E1540" s="3">
        <f>IF(Tabla1[[#This Row],[STATUS]]="","",VLOOKUP(D1540,Estatus!$A$2:$B$13,2,0))</f>
        <v>8</v>
      </c>
      <c r="F1540" s="3">
        <f>IF(Tabla1[[#This Row],[STATUS]]="","",VLOOKUP(D1540,Estatus!$A$2:$I$12,9,0))</f>
        <v>1</v>
      </c>
      <c r="G1540" s="51" t="s">
        <v>7309</v>
      </c>
      <c r="H1540" s="1"/>
      <c r="I1540" s="86">
        <f t="shared" si="480"/>
        <v>1900</v>
      </c>
      <c r="J1540" s="86">
        <f t="shared" si="481"/>
        <v>1</v>
      </c>
      <c r="K1540" s="86">
        <f t="shared" si="482"/>
        <v>0</v>
      </c>
      <c r="L1540" s="86" t="str">
        <f t="shared" si="483"/>
        <v>01</v>
      </c>
      <c r="M1540" s="86" t="str">
        <f t="shared" si="484"/>
        <v>00</v>
      </c>
      <c r="N1540" s="86" t="str">
        <f t="shared" si="485"/>
        <v>null</v>
      </c>
      <c r="O1540" s="86" t="str">
        <f t="shared" si="486"/>
        <v>'2018-11-08 00:00:00'</v>
      </c>
      <c r="P1540" s="1"/>
      <c r="Q1540" s="86">
        <f t="shared" si="487"/>
        <v>1900</v>
      </c>
      <c r="R1540" s="86">
        <f t="shared" si="488"/>
        <v>1</v>
      </c>
      <c r="S1540" s="86">
        <f t="shared" si="489"/>
        <v>0</v>
      </c>
      <c r="T1540" s="86" t="str">
        <f t="shared" si="490"/>
        <v>01</v>
      </c>
      <c r="U1540" s="86" t="str">
        <f t="shared" si="491"/>
        <v>00</v>
      </c>
      <c r="V1540" s="86" t="str">
        <f t="shared" si="492"/>
        <v>null</v>
      </c>
      <c r="W1540" s="86">
        <v>42</v>
      </c>
      <c r="X1540" s="86">
        <f t="shared" si="493"/>
        <v>42</v>
      </c>
      <c r="Y1540" s="1" t="s">
        <v>7308</v>
      </c>
      <c r="Z1540" s="127">
        <f>IFERROR(IF(Y1540="","null",VLOOKUP(Y1540,Marcas!$A$2:$C$2024,2,0)),"")</f>
        <v>760</v>
      </c>
      <c r="AA1540" s="1" t="s">
        <v>7291</v>
      </c>
      <c r="AB1540" s="1">
        <f>IFERROR(IF(AA1540="","",IF(AA1540="EMPORIO LEGAL",1,VLOOKUP(AA1540,Clientes!$A$2:$B$1190,2,0))),"")</f>
        <v>536</v>
      </c>
      <c r="AC1540" s="1">
        <f>IFERROR(IF(Tabla1[[#This Row],[id_control]]="null","",VLOOKUP(CONCATENATE(Tabla1[[#This Row],[CLIENTE]],"-",Tabla1[[#This Row],[id_control]]),Hoja1!$C$2:$D$1994,2,0)),"")</f>
        <v>1539</v>
      </c>
      <c r="AD1540" s="1"/>
      <c r="AE1540" s="6"/>
      <c r="AF1540" s="6"/>
      <c r="AG1540" s="6"/>
      <c r="AH1540" s="6"/>
      <c r="AI1540" s="6"/>
      <c r="AJ1540" s="6"/>
      <c r="AK1540" s="6"/>
      <c r="AL1540" s="6"/>
      <c r="AM1540" s="6"/>
      <c r="AN1540" s="6"/>
      <c r="AO1540" s="6"/>
      <c r="AP1540" s="6"/>
      <c r="AQ1540" s="42"/>
      <c r="AR1540" s="6"/>
      <c r="AS1540" s="6"/>
      <c r="AT1540" s="6"/>
      <c r="AU1540" s="6"/>
      <c r="AV1540" s="42"/>
      <c r="AW1540" s="6"/>
      <c r="AX1540" s="6"/>
      <c r="AY1540" s="6"/>
      <c r="AZ1540" s="6"/>
      <c r="BA1540" s="6"/>
      <c r="BB1540" s="6"/>
      <c r="BC1540" s="6"/>
      <c r="BD1540" s="6"/>
      <c r="BE1540" s="8">
        <v>1539</v>
      </c>
      <c r="BF1540" s="6" t="str">
        <f t="shared" si="494"/>
        <v>insert into bitacoras_estatus (numero_expediente, numero_registro, representante, fecha_inicio, fecha_vencimiento, id_cliente, id_admin, id_bitacoras_estatus, id_estatus, id_clase, id_marca, created_at, updated_at) values('198809','485448','',null,null,'536','2','1','1',42,760,'2018-11-08 00:00:00','2018-11-08 00:00:00');</v>
      </c>
      <c r="BG1540" s="6" t="str">
        <f t="shared" si="495"/>
        <v>insert into servicios_comentarios (comentario, id_admin, id_estatus, created_at, updated_at) values('CLASE 42. COMPROBACION VOLUNTARIA DE USO DE MARCA. 26-SEPT-16',1,1539,'2018-11-08 00:00:00','2018-11-08 00:00:00');</v>
      </c>
      <c r="BH1540" s="6" t="str">
        <f t="shared" si="496"/>
        <v/>
      </c>
      <c r="BI1540" s="137" t="str">
        <f t="shared" si="497"/>
        <v>update bitacoras_estatus set comprobacion_uso = 1, id_estatus=8 where id=1539;</v>
      </c>
      <c r="BJ1540" s="137" t="str">
        <f t="shared" si="498"/>
        <v>update bitacoras_estatus set numero_expediente = '198809', numero_registro = '485448', id_estatus = 8, fecha_inicio = null, fecha_vencimiento =null, created_at ='2018-11-08 00:00:00', updated_at ='2018-11-08 00:00:00', id_clase=42, id_marca=760, id_cliente=536, vigencia = 1 where id =1539;</v>
      </c>
      <c r="BK1540" s="137" t="str">
        <f t="shared" si="499"/>
        <v>update bitacoras_estatus set id_estatus = 8 where id =1539;</v>
      </c>
    </row>
    <row r="1541" spans="1:63" ht="53">
      <c r="A1541" s="3">
        <v>127746</v>
      </c>
      <c r="B1541" s="3">
        <v>417478</v>
      </c>
      <c r="C1541" s="3">
        <f>IF(Tabla1[[#This Row],[No. REG.]]="","",1)</f>
        <v>1</v>
      </c>
      <c r="D1541" s="3" t="s">
        <v>46</v>
      </c>
      <c r="E1541" s="3">
        <f>IF(Tabla1[[#This Row],[STATUS]]="","",VLOOKUP(D1541,Estatus!$A$2:$B$13,2,0))</f>
        <v>10</v>
      </c>
      <c r="F1541" s="3">
        <f>IF(Tabla1[[#This Row],[STATUS]]="","",VLOOKUP(D1541,Estatus!$A$2:$I$12,9,0))</f>
        <v>1</v>
      </c>
      <c r="G1541" s="12" t="s">
        <v>7310</v>
      </c>
      <c r="H1541" s="3"/>
      <c r="I1541" s="80">
        <f t="shared" si="480"/>
        <v>1900</v>
      </c>
      <c r="J1541" s="80">
        <f t="shared" si="481"/>
        <v>1</v>
      </c>
      <c r="K1541" s="80">
        <f t="shared" si="482"/>
        <v>0</v>
      </c>
      <c r="L1541" s="80" t="str">
        <f t="shared" si="483"/>
        <v>01</v>
      </c>
      <c r="M1541" s="80" t="str">
        <f t="shared" si="484"/>
        <v>00</v>
      </c>
      <c r="N1541" s="80" t="str">
        <f t="shared" si="485"/>
        <v>null</v>
      </c>
      <c r="O1541" s="80" t="str">
        <f t="shared" si="486"/>
        <v>'2018-11-08 00:00:00'</v>
      </c>
      <c r="P1541" s="7">
        <v>44527</v>
      </c>
      <c r="Q1541" s="80">
        <f t="shared" si="487"/>
        <v>2021</v>
      </c>
      <c r="R1541" s="80">
        <f t="shared" si="488"/>
        <v>11</v>
      </c>
      <c r="S1541" s="80">
        <f t="shared" si="489"/>
        <v>27</v>
      </c>
      <c r="T1541" s="80">
        <f t="shared" si="490"/>
        <v>11</v>
      </c>
      <c r="U1541" s="80">
        <f t="shared" si="491"/>
        <v>27</v>
      </c>
      <c r="V1541" s="80" t="str">
        <f t="shared" si="492"/>
        <v>'2021-11-27'</v>
      </c>
      <c r="W1541" s="80">
        <v>41</v>
      </c>
      <c r="X1541" s="80">
        <f t="shared" si="493"/>
        <v>41</v>
      </c>
      <c r="Y1541" s="3" t="s">
        <v>7308</v>
      </c>
      <c r="Z1541" s="124">
        <f>IFERROR(IF(Y1541="","null",VLOOKUP(Y1541,Marcas!$A$2:$C$2024,2,0)),"")</f>
        <v>760</v>
      </c>
      <c r="AA1541" s="1" t="s">
        <v>7291</v>
      </c>
      <c r="AB1541" s="1">
        <f>IFERROR(IF(AA1541="","",IF(AA1541="EMPORIO LEGAL",1,VLOOKUP(AA1541,Clientes!$A$2:$B$1190,2,0))),"")</f>
        <v>536</v>
      </c>
      <c r="AC1541" s="1">
        <f>IFERROR(IF(Tabla1[[#This Row],[id_control]]="null","",VLOOKUP(CONCATENATE(Tabla1[[#This Row],[CLIENTE]],"-",Tabla1[[#This Row],[id_control]]),Hoja1!$C$2:$D$1994,2,0)),"")</f>
        <v>1539</v>
      </c>
      <c r="AD1541" s="1"/>
      <c r="AE1541" s="6"/>
      <c r="AF1541" s="6"/>
      <c r="AG1541" s="6"/>
      <c r="AH1541" s="6"/>
      <c r="AI1541" s="6"/>
      <c r="AJ1541" s="6"/>
      <c r="AK1541" s="6"/>
      <c r="AL1541" s="1"/>
      <c r="AM1541" s="6"/>
      <c r="AN1541" s="6"/>
      <c r="AO1541" s="6"/>
      <c r="AP1541" s="6"/>
      <c r="AQ1541" s="6"/>
      <c r="AR1541" s="6"/>
      <c r="AS1541" s="6"/>
      <c r="AT1541" s="6"/>
      <c r="AU1541" s="6"/>
      <c r="AV1541" s="2"/>
      <c r="AW1541" s="6"/>
      <c r="AX1541" s="6"/>
      <c r="AY1541" s="6"/>
      <c r="AZ1541" s="6"/>
      <c r="BA1541" s="6"/>
      <c r="BB1541" s="6"/>
      <c r="BC1541" s="6"/>
      <c r="BD1541" s="6"/>
      <c r="BE1541" s="8">
        <v>1540</v>
      </c>
      <c r="BF1541" s="6" t="str">
        <f t="shared" si="494"/>
        <v>insert into bitacoras_estatus (numero_expediente, numero_registro, representante, fecha_inicio, fecha_vencimiento, id_cliente, id_admin, id_bitacoras_estatus, id_estatus, id_clase, id_marca, created_at, updated_at) values('127746','417478','',null,'2021-11-27','536','2','1','1',41,760,'2018-11-08 00:00:00','2018-11-08 00:00:00');</v>
      </c>
      <c r="BG1541" s="6" t="str">
        <f t="shared" si="495"/>
        <v>insert into servicios_comentarios (comentario, id_admin, id_estatus, created_at, updated_at) values('CLASE 41. COMPROBACION VOLUNTARIA DE USO DE MARCA. 26-SEPT-16 NOTIFICACION DE COMPROBACION INTEGRADA A EXPEDIENTE 22 DIC 2016',1,1540,'2018-11-08 00:00:00','2018-11-08 00:00:00');</v>
      </c>
      <c r="BH1541" s="6" t="str">
        <f t="shared" si="496"/>
        <v/>
      </c>
      <c r="BI1541" s="137" t="str">
        <f t="shared" si="497"/>
        <v>update bitacoras_estatus set comprobacion_uso = 1, id_estatus=10 where id=1540;</v>
      </c>
      <c r="BJ1541" s="137" t="str">
        <f t="shared" si="498"/>
        <v>update bitacoras_estatus set numero_expediente = '127746', numero_registro = '417478', id_estatus = 10, fecha_inicio = null, fecha_vencimiento ='2021-11-27', created_at ='2018-11-08 00:00:00', updated_at ='2018-11-08 00:00:00', id_clase=41, id_marca=760, id_cliente=536, vigencia = 1 where id =1540;</v>
      </c>
      <c r="BK1541" s="137" t="str">
        <f t="shared" si="499"/>
        <v>update bitacoras_estatus set id_estatus = 10 where id =1540;</v>
      </c>
    </row>
    <row r="1542" spans="1:63" ht="53">
      <c r="A1542" s="3">
        <v>127744</v>
      </c>
      <c r="B1542" s="3">
        <v>417477</v>
      </c>
      <c r="C1542" s="3">
        <f>IF(Tabla1[[#This Row],[No. REG.]]="","",1)</f>
        <v>1</v>
      </c>
      <c r="D1542" s="3" t="s">
        <v>46</v>
      </c>
      <c r="E1542" s="3">
        <f>IF(Tabla1[[#This Row],[STATUS]]="","",VLOOKUP(D1542,Estatus!$A$2:$B$13,2,0))</f>
        <v>10</v>
      </c>
      <c r="F1542" s="3">
        <f>IF(Tabla1[[#This Row],[STATUS]]="","",VLOOKUP(D1542,Estatus!$A$2:$I$12,9,0))</f>
        <v>1</v>
      </c>
      <c r="G1542" s="12" t="s">
        <v>7311</v>
      </c>
      <c r="H1542" s="3"/>
      <c r="I1542" s="80">
        <f t="shared" si="480"/>
        <v>1900</v>
      </c>
      <c r="J1542" s="80">
        <f t="shared" si="481"/>
        <v>1</v>
      </c>
      <c r="K1542" s="80">
        <f t="shared" si="482"/>
        <v>0</v>
      </c>
      <c r="L1542" s="80" t="str">
        <f t="shared" si="483"/>
        <v>01</v>
      </c>
      <c r="M1542" s="80" t="str">
        <f t="shared" si="484"/>
        <v>00</v>
      </c>
      <c r="N1542" s="80" t="str">
        <f t="shared" si="485"/>
        <v>null</v>
      </c>
      <c r="O1542" s="80" t="str">
        <f t="shared" si="486"/>
        <v>'2018-11-08 00:00:00'</v>
      </c>
      <c r="P1542" s="7">
        <v>44527</v>
      </c>
      <c r="Q1542" s="80">
        <f t="shared" si="487"/>
        <v>2021</v>
      </c>
      <c r="R1542" s="80">
        <f t="shared" si="488"/>
        <v>11</v>
      </c>
      <c r="S1542" s="80">
        <f t="shared" si="489"/>
        <v>27</v>
      </c>
      <c r="T1542" s="80">
        <f t="shared" si="490"/>
        <v>11</v>
      </c>
      <c r="U1542" s="80">
        <f t="shared" si="491"/>
        <v>27</v>
      </c>
      <c r="V1542" s="80" t="str">
        <f t="shared" si="492"/>
        <v>'2021-11-27'</v>
      </c>
      <c r="W1542" s="80">
        <v>40</v>
      </c>
      <c r="X1542" s="80">
        <f t="shared" si="493"/>
        <v>40</v>
      </c>
      <c r="Y1542" s="3" t="s">
        <v>7308</v>
      </c>
      <c r="Z1542" s="124">
        <f>IFERROR(IF(Y1542="","null",VLOOKUP(Y1542,Marcas!$A$2:$C$2024,2,0)),"")</f>
        <v>760</v>
      </c>
      <c r="AA1542" s="1" t="s">
        <v>7291</v>
      </c>
      <c r="AB1542" s="1">
        <f>IFERROR(IF(AA1542="","",IF(AA1542="EMPORIO LEGAL",1,VLOOKUP(AA1542,Clientes!$A$2:$B$1190,2,0))),"")</f>
        <v>536</v>
      </c>
      <c r="AC1542" s="1">
        <f>IFERROR(IF(Tabla1[[#This Row],[id_control]]="null","",VLOOKUP(CONCATENATE(Tabla1[[#This Row],[CLIENTE]],"-",Tabla1[[#This Row],[id_control]]),Hoja1!$C$2:$D$1994,2,0)),"")</f>
        <v>1539</v>
      </c>
      <c r="AD1542" s="1"/>
      <c r="AE1542" s="6"/>
      <c r="AF1542" s="6"/>
      <c r="AG1542" s="6"/>
      <c r="AH1542" s="6"/>
      <c r="AI1542" s="6"/>
      <c r="AJ1542" s="6"/>
      <c r="AK1542" s="6"/>
      <c r="AL1542" s="1"/>
      <c r="AM1542" s="6"/>
      <c r="AN1542" s="6"/>
      <c r="AO1542" s="6"/>
      <c r="AP1542" s="6"/>
      <c r="AQ1542" s="6"/>
      <c r="AR1542" s="6"/>
      <c r="AS1542" s="6"/>
      <c r="AT1542" s="6"/>
      <c r="AU1542" s="6"/>
      <c r="AV1542" s="2"/>
      <c r="AW1542" s="6"/>
      <c r="AX1542" s="6"/>
      <c r="AY1542" s="6"/>
      <c r="AZ1542" s="6"/>
      <c r="BA1542" s="6"/>
      <c r="BB1542" s="6"/>
      <c r="BC1542" s="6"/>
      <c r="BD1542" s="6"/>
      <c r="BE1542" s="8">
        <v>1541</v>
      </c>
      <c r="BF1542" s="6" t="str">
        <f t="shared" si="494"/>
        <v>insert into bitacoras_estatus (numero_expediente, numero_registro, representante, fecha_inicio, fecha_vencimiento, id_cliente, id_admin, id_bitacoras_estatus, id_estatus, id_clase, id_marca, created_at, updated_at) values('127744','417477','',null,'2021-11-27','536','2','1','1',40,760,'2018-11-08 00:00:00','2018-11-08 00:00:00');</v>
      </c>
      <c r="BG1542" s="6" t="str">
        <f t="shared" si="495"/>
        <v>insert into servicios_comentarios (comentario, id_admin, id_estatus, created_at, updated_at) values('CLASE 40. COMPROBACION VOLUNTARIA DE USO DE MARCA. 26-SEPT-16 NOTIFICACION DE COMPROBACION INTEGRADA A EXPEDIENTE 22 DIC 2016',1,1541,'2018-11-08 00:00:00','2018-11-08 00:00:00');</v>
      </c>
      <c r="BH1542" s="6" t="str">
        <f t="shared" si="496"/>
        <v/>
      </c>
      <c r="BI1542" s="137" t="str">
        <f t="shared" si="497"/>
        <v>update bitacoras_estatus set comprobacion_uso = 1, id_estatus=10 where id=1541;</v>
      </c>
      <c r="BJ1542" s="137" t="str">
        <f t="shared" si="498"/>
        <v>update bitacoras_estatus set numero_expediente = '127744', numero_registro = '417477', id_estatus = 10, fecha_inicio = null, fecha_vencimiento ='2021-11-27', created_at ='2018-11-08 00:00:00', updated_at ='2018-11-08 00:00:00', id_clase=40, id_marca=760, id_cliente=536, vigencia = 1 where id =1541;</v>
      </c>
      <c r="BK1542" s="137" t="str">
        <f t="shared" si="499"/>
        <v>update bitacoras_estatus set id_estatus = 10 where id =1541;</v>
      </c>
    </row>
    <row r="1543" spans="1:63" ht="53">
      <c r="A1543" s="3">
        <v>1105142</v>
      </c>
      <c r="B1543" s="3">
        <v>1181516</v>
      </c>
      <c r="C1543" s="3">
        <f>IF(Tabla1[[#This Row],[No. REG.]]="","",1)</f>
        <v>1</v>
      </c>
      <c r="D1543" s="3" t="s">
        <v>46</v>
      </c>
      <c r="E1543" s="3">
        <f>IF(Tabla1[[#This Row],[STATUS]]="","",VLOOKUP(D1543,Estatus!$A$2:$B$13,2,0))</f>
        <v>10</v>
      </c>
      <c r="F1543" s="3">
        <f>IF(Tabla1[[#This Row],[STATUS]]="","",VLOOKUP(D1543,Estatus!$A$2:$I$12,9,0))</f>
        <v>1</v>
      </c>
      <c r="G1543" s="12" t="s">
        <v>7292</v>
      </c>
      <c r="H1543" s="3"/>
      <c r="I1543" s="80">
        <f t="shared" si="480"/>
        <v>1900</v>
      </c>
      <c r="J1543" s="80">
        <f t="shared" si="481"/>
        <v>1</v>
      </c>
      <c r="K1543" s="80">
        <f t="shared" si="482"/>
        <v>0</v>
      </c>
      <c r="L1543" s="80" t="str">
        <f t="shared" si="483"/>
        <v>01</v>
      </c>
      <c r="M1543" s="80" t="str">
        <f t="shared" si="484"/>
        <v>00</v>
      </c>
      <c r="N1543" s="80" t="str">
        <f t="shared" si="485"/>
        <v>null</v>
      </c>
      <c r="O1543" s="80" t="str">
        <f t="shared" si="486"/>
        <v>'2018-11-08 00:00:00'</v>
      </c>
      <c r="P1543" s="7">
        <v>44028</v>
      </c>
      <c r="Q1543" s="80">
        <f t="shared" si="487"/>
        <v>2020</v>
      </c>
      <c r="R1543" s="80">
        <f t="shared" si="488"/>
        <v>7</v>
      </c>
      <c r="S1543" s="80">
        <f t="shared" si="489"/>
        <v>16</v>
      </c>
      <c r="T1543" s="80" t="str">
        <f t="shared" si="490"/>
        <v>07</v>
      </c>
      <c r="U1543" s="80">
        <f t="shared" si="491"/>
        <v>16</v>
      </c>
      <c r="V1543" s="80" t="str">
        <f t="shared" si="492"/>
        <v>'2020-07-16'</v>
      </c>
      <c r="W1543" s="80">
        <v>35</v>
      </c>
      <c r="X1543" s="80">
        <f t="shared" si="493"/>
        <v>35</v>
      </c>
      <c r="Y1543" s="3" t="s">
        <v>7312</v>
      </c>
      <c r="Z1543" s="124">
        <f>IFERROR(IF(Y1543="","null",VLOOKUP(Y1543,Marcas!$A$2:$C$2024,2,0)),"")</f>
        <v>755</v>
      </c>
      <c r="AA1543" s="1" t="s">
        <v>7291</v>
      </c>
      <c r="AB1543" s="1">
        <f>IFERROR(IF(AA1543="","",IF(AA1543="EMPORIO LEGAL",1,VLOOKUP(AA1543,Clientes!$A$2:$B$1190,2,0))),"")</f>
        <v>536</v>
      </c>
      <c r="AC1543" s="1">
        <f>IFERROR(IF(Tabla1[[#This Row],[id_control]]="null","",VLOOKUP(CONCATENATE(Tabla1[[#This Row],[CLIENTE]],"-",Tabla1[[#This Row],[id_control]]),Hoja1!$C$2:$D$1994,2,0)),"")</f>
        <v>1543</v>
      </c>
      <c r="AD1543" s="1"/>
      <c r="AE1543" s="6"/>
      <c r="AF1543" s="6"/>
      <c r="AG1543" s="6"/>
      <c r="AH1543" s="6"/>
      <c r="AI1543" s="6"/>
      <c r="AJ1543" s="6"/>
      <c r="AK1543" s="6"/>
      <c r="AL1543" s="1"/>
      <c r="AM1543" s="6"/>
      <c r="AN1543" s="6"/>
      <c r="AO1543" s="6"/>
      <c r="AP1543" s="6"/>
      <c r="AQ1543" s="6"/>
      <c r="AR1543" s="6"/>
      <c r="AS1543" s="6"/>
      <c r="AT1543" s="6"/>
      <c r="AU1543" s="6"/>
      <c r="AV1543" s="2"/>
      <c r="AW1543" s="6"/>
      <c r="AX1543" s="6"/>
      <c r="AY1543" s="6"/>
      <c r="AZ1543" s="6"/>
      <c r="BA1543" s="6"/>
      <c r="BB1543" s="6"/>
      <c r="BC1543" s="6"/>
      <c r="BD1543" s="6" t="s">
        <v>7313</v>
      </c>
      <c r="BE1543" s="8">
        <v>1542</v>
      </c>
      <c r="BF1543" s="6" t="str">
        <f t="shared" si="494"/>
        <v>insert into bitacoras_estatus (numero_expediente, numero_registro, representante, fecha_inicio, fecha_vencimiento, id_cliente, id_admin, id_bitacoras_estatus, id_estatus, id_clase, id_marca, created_at, updated_at) values('1105142','1181516','',null,'2020-07-16','536','2','1','1',35,755,'2018-11-08 00:00:00','2018-11-08 00:00:00');</v>
      </c>
      <c r="BG1543" s="6" t="str">
        <f t="shared" si="495"/>
        <v>insert into servicios_comentarios (comentario, id_admin, id_estatus, created_at, updated_at) values('CLASE 35. COMPROBACION VOLUNTARIA DE USO DE MARCA. 26-SEPT-16 NOTIFICACION DE COMPROBACION INTEGRADA A EXPEDIENTE 22 DIC 2016',1,1542,'2018-11-08 00:00:00','2018-11-08 00:00:00');</v>
      </c>
      <c r="BH1543" s="6" t="str">
        <f t="shared" si="496"/>
        <v>insert into servicios_comentarios (comentario, id_admin, id_estatus, created_at, updated_at) values('Fecha de concesión 28/09/2010 CUENTA CON TITULO',1,1542,'2018-11-08 00:00:00','2018-11-08 00:00:00');</v>
      </c>
      <c r="BI1543" s="137" t="str">
        <f t="shared" si="497"/>
        <v>update bitacoras_estatus set comprobacion_uso = 1, id_estatus=10 where id=1542;</v>
      </c>
      <c r="BJ1543" s="137" t="str">
        <f t="shared" si="498"/>
        <v>update bitacoras_estatus set numero_expediente = '1105142', numero_registro = '1181516', id_estatus = 10, fecha_inicio = null, fecha_vencimiento ='2020-07-16', created_at ='2018-11-08 00:00:00', updated_at ='2018-11-08 00:00:00', id_clase=35, id_marca=755, id_cliente=536, vigencia = 1 where id =1542;</v>
      </c>
      <c r="BK1543" s="137" t="str">
        <f t="shared" si="499"/>
        <v>update bitacoras_estatus set id_estatus = 10 where id =1542;</v>
      </c>
    </row>
    <row r="1544" spans="1:63" ht="53">
      <c r="A1544" s="3">
        <v>1597</v>
      </c>
      <c r="B1544" s="3">
        <v>10114</v>
      </c>
      <c r="C1544" s="3">
        <f>IF(Tabla1[[#This Row],[No. REG.]]="","",1)</f>
        <v>1</v>
      </c>
      <c r="D1544" s="3" t="s">
        <v>46</v>
      </c>
      <c r="E1544" s="3">
        <f>IF(Tabla1[[#This Row],[STATUS]]="","",VLOOKUP(D1544,Estatus!$A$2:$B$13,2,0))</f>
        <v>10</v>
      </c>
      <c r="F1544" s="3">
        <f>IF(Tabla1[[#This Row],[STATUS]]="","",VLOOKUP(D1544,Estatus!$A$2:$I$12,9,0))</f>
        <v>1</v>
      </c>
      <c r="G1544" s="12" t="s">
        <v>7314</v>
      </c>
      <c r="H1544" s="3"/>
      <c r="I1544" s="80">
        <f t="shared" si="480"/>
        <v>1900</v>
      </c>
      <c r="J1544" s="80">
        <f t="shared" si="481"/>
        <v>1</v>
      </c>
      <c r="K1544" s="80">
        <f t="shared" si="482"/>
        <v>0</v>
      </c>
      <c r="L1544" s="80" t="str">
        <f t="shared" si="483"/>
        <v>01</v>
      </c>
      <c r="M1544" s="80" t="str">
        <f t="shared" si="484"/>
        <v>00</v>
      </c>
      <c r="N1544" s="80" t="str">
        <f t="shared" si="485"/>
        <v>null</v>
      </c>
      <c r="O1544" s="80" t="str">
        <f t="shared" si="486"/>
        <v>'2018-11-08 00:00:00'</v>
      </c>
      <c r="P1544" s="7">
        <v>44499</v>
      </c>
      <c r="Q1544" s="80">
        <f t="shared" si="487"/>
        <v>2021</v>
      </c>
      <c r="R1544" s="80">
        <f t="shared" si="488"/>
        <v>10</v>
      </c>
      <c r="S1544" s="80">
        <f t="shared" si="489"/>
        <v>30</v>
      </c>
      <c r="T1544" s="80">
        <f t="shared" si="490"/>
        <v>10</v>
      </c>
      <c r="U1544" s="80">
        <f t="shared" si="491"/>
        <v>30</v>
      </c>
      <c r="V1544" s="80" t="str">
        <f t="shared" si="492"/>
        <v>'2021-10-30'</v>
      </c>
      <c r="W1544" s="80">
        <v>27</v>
      </c>
      <c r="X1544" s="80">
        <f t="shared" si="493"/>
        <v>27</v>
      </c>
      <c r="Y1544" s="3" t="s">
        <v>7299</v>
      </c>
      <c r="Z1544" s="124">
        <f>IFERROR(IF(Y1544="","null",VLOOKUP(Y1544,Marcas!$A$2:$C$2024,2,0)),"")</f>
        <v>759</v>
      </c>
      <c r="AA1544" s="1" t="s">
        <v>7291</v>
      </c>
      <c r="AB1544" s="1">
        <f>IFERROR(IF(AA1544="","",IF(AA1544="EMPORIO LEGAL",1,VLOOKUP(AA1544,Clientes!$A$2:$B$1190,2,0))),"")</f>
        <v>536</v>
      </c>
      <c r="AC1544" s="1">
        <f>IFERROR(IF(Tabla1[[#This Row],[id_control]]="null","",VLOOKUP(CONCATENATE(Tabla1[[#This Row],[CLIENTE]],"-",Tabla1[[#This Row],[id_control]]),Hoja1!$C$2:$D$1994,2,0)),"")</f>
        <v>1529</v>
      </c>
      <c r="AD1544" s="1"/>
      <c r="AE1544" s="6"/>
      <c r="AF1544" s="6"/>
      <c r="AG1544" s="6"/>
      <c r="AH1544" s="6"/>
      <c r="AI1544" s="6"/>
      <c r="AJ1544" s="6"/>
      <c r="AK1544" s="6"/>
      <c r="AL1544" s="1"/>
      <c r="AM1544" s="6"/>
      <c r="AN1544" s="6"/>
      <c r="AO1544" s="6"/>
      <c r="AP1544" s="6"/>
      <c r="AQ1544" s="6"/>
      <c r="AR1544" s="6"/>
      <c r="AS1544" s="6"/>
      <c r="AT1544" s="6"/>
      <c r="AU1544" s="6"/>
      <c r="AV1544" s="2"/>
      <c r="AW1544" s="6"/>
      <c r="AX1544" s="6"/>
      <c r="AY1544" s="6"/>
      <c r="AZ1544" s="6"/>
      <c r="BA1544" s="6"/>
      <c r="BB1544" s="6"/>
      <c r="BC1544" s="6"/>
      <c r="BD1544" s="6"/>
      <c r="BE1544" s="8">
        <v>1543</v>
      </c>
      <c r="BF1544" s="6" t="str">
        <f t="shared" si="494"/>
        <v>insert into bitacoras_estatus (numero_expediente, numero_registro, representante, fecha_inicio, fecha_vencimiento, id_cliente, id_admin, id_bitacoras_estatus, id_estatus, id_clase, id_marca, created_at, updated_at) values('1597','10114','',null,'2021-10-30','536','2','1','1',27,759,'2018-11-08 00:00:00','2018-11-08 00:00:00');</v>
      </c>
      <c r="BG1544" s="6" t="str">
        <f t="shared" si="495"/>
        <v>insert into servicios_comentarios (comentario, id_admin, id_estatus, created_at, updated_at) values('CLASE 27. COMPROBACION VOLUNTARIA DE USO DE MARCA. 26-SEPT-16 NOTIFICACION DE COMPROBACION INTEGRADA A EXPEDIENTE 22 DIC 2016',1,1543,'2018-11-08 00:00:00','2018-11-08 00:00:00');</v>
      </c>
      <c r="BH1544" s="6" t="str">
        <f t="shared" si="496"/>
        <v/>
      </c>
      <c r="BI1544" s="137" t="str">
        <f t="shared" si="497"/>
        <v>update bitacoras_estatus set comprobacion_uso = 1, id_estatus=10 where id=1543;</v>
      </c>
      <c r="BJ1544" s="137" t="str">
        <f t="shared" si="498"/>
        <v>update bitacoras_estatus set numero_expediente = '1597', numero_registro = '10114', id_estatus = 10, fecha_inicio = null, fecha_vencimiento ='2021-10-30', created_at ='2018-11-08 00:00:00', updated_at ='2018-11-08 00:00:00', id_clase=27, id_marca=759, id_cliente=536, vigencia = 1 where id =1543;</v>
      </c>
      <c r="BK1544" s="137" t="str">
        <f t="shared" si="499"/>
        <v>update bitacoras_estatus set id_estatus = 10 where id =1543;</v>
      </c>
    </row>
    <row r="1545" spans="1:63" ht="53">
      <c r="A1545" s="3">
        <v>1608</v>
      </c>
      <c r="B1545" s="3">
        <v>10124</v>
      </c>
      <c r="C1545" s="3">
        <f>IF(Tabla1[[#This Row],[No. REG.]]="","",1)</f>
        <v>1</v>
      </c>
      <c r="D1545" s="3" t="s">
        <v>46</v>
      </c>
      <c r="E1545" s="3">
        <f>IF(Tabla1[[#This Row],[STATUS]]="","",VLOOKUP(D1545,Estatus!$A$2:$B$13,2,0))</f>
        <v>10</v>
      </c>
      <c r="F1545" s="3">
        <f>IF(Tabla1[[#This Row],[STATUS]]="","",VLOOKUP(D1545,Estatus!$A$2:$I$12,9,0))</f>
        <v>1</v>
      </c>
      <c r="G1545" s="12" t="s">
        <v>7315</v>
      </c>
      <c r="H1545" s="3"/>
      <c r="I1545" s="80">
        <f t="shared" si="480"/>
        <v>1900</v>
      </c>
      <c r="J1545" s="80">
        <f t="shared" si="481"/>
        <v>1</v>
      </c>
      <c r="K1545" s="80">
        <f t="shared" si="482"/>
        <v>0</v>
      </c>
      <c r="L1545" s="80" t="str">
        <f t="shared" si="483"/>
        <v>01</v>
      </c>
      <c r="M1545" s="80" t="str">
        <f t="shared" si="484"/>
        <v>00</v>
      </c>
      <c r="N1545" s="80" t="str">
        <f t="shared" si="485"/>
        <v>null</v>
      </c>
      <c r="O1545" s="80" t="str">
        <f t="shared" si="486"/>
        <v>'2018-11-08 00:00:00'</v>
      </c>
      <c r="P1545" s="7">
        <v>44505</v>
      </c>
      <c r="Q1545" s="80">
        <f t="shared" si="487"/>
        <v>2021</v>
      </c>
      <c r="R1545" s="80">
        <f t="shared" si="488"/>
        <v>11</v>
      </c>
      <c r="S1545" s="80">
        <f t="shared" si="489"/>
        <v>5</v>
      </c>
      <c r="T1545" s="80">
        <f t="shared" si="490"/>
        <v>11</v>
      </c>
      <c r="U1545" s="80" t="str">
        <f t="shared" si="491"/>
        <v>05</v>
      </c>
      <c r="V1545" s="80" t="str">
        <f t="shared" si="492"/>
        <v>'2021-11-05'</v>
      </c>
      <c r="W1545" s="80">
        <v>42</v>
      </c>
      <c r="X1545" s="80">
        <f t="shared" si="493"/>
        <v>42</v>
      </c>
      <c r="Y1545" s="3" t="s">
        <v>7299</v>
      </c>
      <c r="Z1545" s="124">
        <f>IFERROR(IF(Y1545="","null",VLOOKUP(Y1545,Marcas!$A$2:$C$2024,2,0)),"")</f>
        <v>759</v>
      </c>
      <c r="AA1545" s="1" t="s">
        <v>7291</v>
      </c>
      <c r="AB1545" s="1">
        <f>IFERROR(IF(AA1545="","",IF(AA1545="EMPORIO LEGAL",1,VLOOKUP(AA1545,Clientes!$A$2:$B$1190,2,0))),"")</f>
        <v>536</v>
      </c>
      <c r="AC1545" s="1">
        <f>IFERROR(IF(Tabla1[[#This Row],[id_control]]="null","",VLOOKUP(CONCATENATE(Tabla1[[#This Row],[CLIENTE]],"-",Tabla1[[#This Row],[id_control]]),Hoja1!$C$2:$D$1994,2,0)),"")</f>
        <v>1529</v>
      </c>
      <c r="AD1545" s="1"/>
      <c r="AE1545" s="6"/>
      <c r="AF1545" s="6"/>
      <c r="AG1545" s="6"/>
      <c r="AH1545" s="6"/>
      <c r="AI1545" s="6"/>
      <c r="AJ1545" s="6"/>
      <c r="AK1545" s="6"/>
      <c r="AL1545" s="1"/>
      <c r="AM1545" s="6"/>
      <c r="AN1545" s="6"/>
      <c r="AO1545" s="6"/>
      <c r="AP1545" s="6"/>
      <c r="AQ1545" s="6"/>
      <c r="AR1545" s="6"/>
      <c r="AS1545" s="6"/>
      <c r="AT1545" s="6"/>
      <c r="AU1545" s="6"/>
      <c r="AV1545" s="2"/>
      <c r="AW1545" s="6"/>
      <c r="AX1545" s="6"/>
      <c r="AY1545" s="6"/>
      <c r="AZ1545" s="6"/>
      <c r="BA1545" s="6"/>
      <c r="BB1545" s="6"/>
      <c r="BC1545" s="6"/>
      <c r="BD1545" s="6"/>
      <c r="BE1545" s="8">
        <v>1544</v>
      </c>
      <c r="BF1545" s="6" t="str">
        <f t="shared" si="494"/>
        <v>insert into bitacoras_estatus (numero_expediente, numero_registro, representante, fecha_inicio, fecha_vencimiento, id_cliente, id_admin, id_bitacoras_estatus, id_estatus, id_clase, id_marca, created_at, updated_at) values('1608','10124','',null,'2021-11-05','536','2','1','1',42,759,'2018-11-08 00:00:00','2018-11-08 00:00:00');</v>
      </c>
      <c r="BG1545" s="6" t="str">
        <f t="shared" si="495"/>
        <v>insert into servicios_comentarios (comentario, id_admin, id_estatus, created_at, updated_at) values('CLASE 42. COMPROBACION VOLUNTARIA DE USO DE MARCA. 26-SEPT-16 NOTIFICACION DE COMPROBACION INTEGRADA A EXPEDIENTE 22 DIC 2',1,1544,'2018-11-08 00:00:00','2018-11-08 00:00:00');</v>
      </c>
      <c r="BH1545" s="6" t="str">
        <f t="shared" si="496"/>
        <v/>
      </c>
      <c r="BI1545" s="137" t="str">
        <f t="shared" si="497"/>
        <v>update bitacoras_estatus set comprobacion_uso = 1, id_estatus=10 where id=1544;</v>
      </c>
      <c r="BJ1545" s="137" t="str">
        <f t="shared" si="498"/>
        <v>update bitacoras_estatus set numero_expediente = '1608', numero_registro = '10124', id_estatus = 10, fecha_inicio = null, fecha_vencimiento ='2021-11-05', created_at ='2018-11-08 00:00:00', updated_at ='2018-11-08 00:00:00', id_clase=42, id_marca=759, id_cliente=536, vigencia = 1 where id =1544;</v>
      </c>
      <c r="BK1545" s="137" t="str">
        <f t="shared" si="499"/>
        <v>update bitacoras_estatus set id_estatus = 10 where id =1544;</v>
      </c>
    </row>
    <row r="1546" spans="1:63" ht="53">
      <c r="A1546" s="3">
        <v>1613</v>
      </c>
      <c r="B1546" s="3">
        <v>10128</v>
      </c>
      <c r="C1546" s="3">
        <f>IF(Tabla1[[#This Row],[No. REG.]]="","",1)</f>
        <v>1</v>
      </c>
      <c r="D1546" s="3" t="s">
        <v>46</v>
      </c>
      <c r="E1546" s="3">
        <f>IF(Tabla1[[#This Row],[STATUS]]="","",VLOOKUP(D1546,Estatus!$A$2:$B$13,2,0))</f>
        <v>10</v>
      </c>
      <c r="F1546" s="3">
        <f>IF(Tabla1[[#This Row],[STATUS]]="","",VLOOKUP(D1546,Estatus!$A$2:$I$12,9,0))</f>
        <v>1</v>
      </c>
      <c r="G1546" s="12" t="s">
        <v>7316</v>
      </c>
      <c r="H1546" s="3"/>
      <c r="I1546" s="80">
        <f t="shared" si="480"/>
        <v>1900</v>
      </c>
      <c r="J1546" s="80">
        <f t="shared" si="481"/>
        <v>1</v>
      </c>
      <c r="K1546" s="80">
        <f t="shared" si="482"/>
        <v>0</v>
      </c>
      <c r="L1546" s="80" t="str">
        <f t="shared" si="483"/>
        <v>01</v>
      </c>
      <c r="M1546" s="80" t="str">
        <f t="shared" si="484"/>
        <v>00</v>
      </c>
      <c r="N1546" s="80" t="str">
        <f t="shared" si="485"/>
        <v>null</v>
      </c>
      <c r="O1546" s="80" t="str">
        <f t="shared" si="486"/>
        <v>'2018-11-08 00:00:00'</v>
      </c>
      <c r="P1546" s="7">
        <v>44505</v>
      </c>
      <c r="Q1546" s="80">
        <f t="shared" si="487"/>
        <v>2021</v>
      </c>
      <c r="R1546" s="80">
        <f t="shared" si="488"/>
        <v>11</v>
      </c>
      <c r="S1546" s="80">
        <f t="shared" si="489"/>
        <v>5</v>
      </c>
      <c r="T1546" s="80">
        <f t="shared" si="490"/>
        <v>11</v>
      </c>
      <c r="U1546" s="80" t="str">
        <f t="shared" si="491"/>
        <v>05</v>
      </c>
      <c r="V1546" s="80" t="str">
        <f t="shared" si="492"/>
        <v>'2021-11-05'</v>
      </c>
      <c r="W1546" s="80">
        <v>42</v>
      </c>
      <c r="X1546" s="80">
        <f t="shared" si="493"/>
        <v>42</v>
      </c>
      <c r="Y1546" s="3" t="s">
        <v>7299</v>
      </c>
      <c r="Z1546" s="124">
        <f>IFERROR(IF(Y1546="","null",VLOOKUP(Y1546,Marcas!$A$2:$C$2024,2,0)),"")</f>
        <v>759</v>
      </c>
      <c r="AA1546" s="1" t="s">
        <v>7291</v>
      </c>
      <c r="AB1546" s="1">
        <f>IFERROR(IF(AA1546="","",IF(AA1546="EMPORIO LEGAL",1,VLOOKUP(AA1546,Clientes!$A$2:$B$1190,2,0))),"")</f>
        <v>536</v>
      </c>
      <c r="AC1546" s="1">
        <f>IFERROR(IF(Tabla1[[#This Row],[id_control]]="null","",VLOOKUP(CONCATENATE(Tabla1[[#This Row],[CLIENTE]],"-",Tabla1[[#This Row],[id_control]]),Hoja1!$C$2:$D$1994,2,0)),"")</f>
        <v>1529</v>
      </c>
      <c r="AD1546" s="1"/>
      <c r="AE1546" s="6"/>
      <c r="AF1546" s="6"/>
      <c r="AG1546" s="6"/>
      <c r="AH1546" s="6"/>
      <c r="AI1546" s="6"/>
      <c r="AJ1546" s="6"/>
      <c r="AK1546" s="6"/>
      <c r="AL1546" s="1"/>
      <c r="AM1546" s="6"/>
      <c r="AN1546" s="6"/>
      <c r="AO1546" s="6"/>
      <c r="AP1546" s="6"/>
      <c r="AQ1546" s="6"/>
      <c r="AR1546" s="6"/>
      <c r="AS1546" s="6"/>
      <c r="AT1546" s="6"/>
      <c r="AU1546" s="6"/>
      <c r="AV1546" s="2"/>
      <c r="AW1546" s="6"/>
      <c r="AX1546" s="6"/>
      <c r="AY1546" s="6"/>
      <c r="AZ1546" s="6"/>
      <c r="BA1546" s="6"/>
      <c r="BB1546" s="6"/>
      <c r="BC1546" s="6"/>
      <c r="BD1546" s="6"/>
      <c r="BE1546" s="8">
        <v>1545</v>
      </c>
      <c r="BF1546" s="6" t="str">
        <f t="shared" si="494"/>
        <v>insert into bitacoras_estatus (numero_expediente, numero_registro, representante, fecha_inicio, fecha_vencimiento, id_cliente, id_admin, id_bitacoras_estatus, id_estatus, id_clase, id_marca, created_at, updated_at) values('1613','10128','',null,'2021-11-05','536','2','1','1',42,759,'2018-11-08 00:00:00','2018-11-08 00:00:00');</v>
      </c>
      <c r="BG1546" s="6" t="str">
        <f t="shared" si="495"/>
        <v>insert into servicios_comentarios (comentario, id_admin, id_estatus, created_at, updated_at) values('CLASE 42. COMPROBACION VOLUNTARIA DE USO DE MARCA. 26-SEPT-16 NOTIFICACION DE COMPROBACION INTEGRADA A EXPEDIENTE 22 DIC 2016',1,1545,'2018-11-08 00:00:00','2018-11-08 00:00:00');</v>
      </c>
      <c r="BH1546" s="6" t="str">
        <f t="shared" si="496"/>
        <v/>
      </c>
      <c r="BI1546" s="137" t="str">
        <f t="shared" si="497"/>
        <v>update bitacoras_estatus set comprobacion_uso = 1, id_estatus=10 where id=1545;</v>
      </c>
      <c r="BJ1546" s="137" t="str">
        <f t="shared" si="498"/>
        <v>update bitacoras_estatus set numero_expediente = '1613', numero_registro = '10128', id_estatus = 10, fecha_inicio = null, fecha_vencimiento ='2021-11-05', created_at ='2018-11-08 00:00:00', updated_at ='2018-11-08 00:00:00', id_clase=42, id_marca=759, id_cliente=536, vigencia = 1 where id =1545;</v>
      </c>
      <c r="BK1546" s="137" t="str">
        <f t="shared" si="499"/>
        <v>update bitacoras_estatus set id_estatus = 10 where id =1545;</v>
      </c>
    </row>
    <row r="1547" spans="1:63" ht="53">
      <c r="A1547" s="3">
        <v>1614</v>
      </c>
      <c r="B1547" s="3">
        <v>10129</v>
      </c>
      <c r="C1547" s="3">
        <f>IF(Tabla1[[#This Row],[No. REG.]]="","",1)</f>
        <v>1</v>
      </c>
      <c r="D1547" s="3" t="s">
        <v>46</v>
      </c>
      <c r="E1547" s="3">
        <f>IF(Tabla1[[#This Row],[STATUS]]="","",VLOOKUP(D1547,Estatus!$A$2:$B$13,2,0))</f>
        <v>10</v>
      </c>
      <c r="F1547" s="3">
        <f>IF(Tabla1[[#This Row],[STATUS]]="","",VLOOKUP(D1547,Estatus!$A$2:$I$12,9,0))</f>
        <v>1</v>
      </c>
      <c r="G1547" s="12" t="s">
        <v>7316</v>
      </c>
      <c r="H1547" s="3"/>
      <c r="I1547" s="80">
        <f t="shared" si="480"/>
        <v>1900</v>
      </c>
      <c r="J1547" s="80">
        <f t="shared" si="481"/>
        <v>1</v>
      </c>
      <c r="K1547" s="80">
        <f t="shared" si="482"/>
        <v>0</v>
      </c>
      <c r="L1547" s="80" t="str">
        <f t="shared" si="483"/>
        <v>01</v>
      </c>
      <c r="M1547" s="80" t="str">
        <f t="shared" si="484"/>
        <v>00</v>
      </c>
      <c r="N1547" s="80" t="str">
        <f t="shared" si="485"/>
        <v>null</v>
      </c>
      <c r="O1547" s="80" t="str">
        <f t="shared" si="486"/>
        <v>'2018-11-08 00:00:00'</v>
      </c>
      <c r="P1547" s="7">
        <v>44505</v>
      </c>
      <c r="Q1547" s="80">
        <f t="shared" si="487"/>
        <v>2021</v>
      </c>
      <c r="R1547" s="80">
        <f t="shared" si="488"/>
        <v>11</v>
      </c>
      <c r="S1547" s="80">
        <f t="shared" si="489"/>
        <v>5</v>
      </c>
      <c r="T1547" s="80">
        <f t="shared" si="490"/>
        <v>11</v>
      </c>
      <c r="U1547" s="80" t="str">
        <f t="shared" si="491"/>
        <v>05</v>
      </c>
      <c r="V1547" s="80" t="str">
        <f t="shared" si="492"/>
        <v>'2021-11-05'</v>
      </c>
      <c r="W1547" s="80">
        <v>42</v>
      </c>
      <c r="X1547" s="80">
        <f t="shared" si="493"/>
        <v>42</v>
      </c>
      <c r="Y1547" s="3" t="s">
        <v>7299</v>
      </c>
      <c r="Z1547" s="124">
        <f>IFERROR(IF(Y1547="","null",VLOOKUP(Y1547,Marcas!$A$2:$C$2024,2,0)),"")</f>
        <v>759</v>
      </c>
      <c r="AA1547" s="1" t="s">
        <v>7291</v>
      </c>
      <c r="AB1547" s="1">
        <f>IFERROR(IF(AA1547="","",IF(AA1547="EMPORIO LEGAL",1,VLOOKUP(AA1547,Clientes!$A$2:$B$1190,2,0))),"")</f>
        <v>536</v>
      </c>
      <c r="AC1547" s="1">
        <f>IFERROR(IF(Tabla1[[#This Row],[id_control]]="null","",VLOOKUP(CONCATENATE(Tabla1[[#This Row],[CLIENTE]],"-",Tabla1[[#This Row],[id_control]]),Hoja1!$C$2:$D$1994,2,0)),"")</f>
        <v>1529</v>
      </c>
      <c r="AD1547" s="1"/>
      <c r="AE1547" s="6"/>
      <c r="AF1547" s="6"/>
      <c r="AG1547" s="6"/>
      <c r="AH1547" s="6"/>
      <c r="AI1547" s="6"/>
      <c r="AJ1547" s="6"/>
      <c r="AK1547" s="6"/>
      <c r="AL1547" s="1"/>
      <c r="AM1547" s="6"/>
      <c r="AN1547" s="6"/>
      <c r="AO1547" s="6"/>
      <c r="AP1547" s="6"/>
      <c r="AQ1547" s="6"/>
      <c r="AR1547" s="6"/>
      <c r="AS1547" s="6"/>
      <c r="AT1547" s="6"/>
      <c r="AU1547" s="6"/>
      <c r="AV1547" s="2"/>
      <c r="AW1547" s="6"/>
      <c r="AX1547" s="6"/>
      <c r="AY1547" s="6"/>
      <c r="AZ1547" s="6"/>
      <c r="BA1547" s="6"/>
      <c r="BB1547" s="6"/>
      <c r="BC1547" s="6"/>
      <c r="BD1547" s="6"/>
      <c r="BE1547" s="8">
        <v>1546</v>
      </c>
      <c r="BF1547" s="6" t="str">
        <f t="shared" si="494"/>
        <v>insert into bitacoras_estatus (numero_expediente, numero_registro, representante, fecha_inicio, fecha_vencimiento, id_cliente, id_admin, id_bitacoras_estatus, id_estatus, id_clase, id_marca, created_at, updated_at) values('1614','10129','',null,'2021-11-05','536','2','1','1',42,759,'2018-11-08 00:00:00','2018-11-08 00:00:00');</v>
      </c>
      <c r="BG1547" s="6" t="str">
        <f t="shared" si="495"/>
        <v>insert into servicios_comentarios (comentario, id_admin, id_estatus, created_at, updated_at) values('CLASE 42. COMPROBACION VOLUNTARIA DE USO DE MARCA. 26-SEPT-16 NOTIFICACION DE COMPROBACION INTEGRADA A EXPEDIENTE 22 DIC 2016',1,1546,'2018-11-08 00:00:00','2018-11-08 00:00:00');</v>
      </c>
      <c r="BH1547" s="6" t="str">
        <f t="shared" si="496"/>
        <v/>
      </c>
      <c r="BI1547" s="137" t="str">
        <f t="shared" si="497"/>
        <v>update bitacoras_estatus set comprobacion_uso = 1, id_estatus=10 where id=1546;</v>
      </c>
      <c r="BJ1547" s="137" t="str">
        <f t="shared" si="498"/>
        <v>update bitacoras_estatus set numero_expediente = '1614', numero_registro = '10129', id_estatus = 10, fecha_inicio = null, fecha_vencimiento ='2021-11-05', created_at ='2018-11-08 00:00:00', updated_at ='2018-11-08 00:00:00', id_clase=42, id_marca=759, id_cliente=536, vigencia = 1 where id =1546;</v>
      </c>
      <c r="BK1547" s="137" t="str">
        <f t="shared" si="499"/>
        <v>update bitacoras_estatus set id_estatus = 10 where id =1546;</v>
      </c>
    </row>
    <row r="1548" spans="1:63" ht="53">
      <c r="A1548" s="3">
        <v>1620</v>
      </c>
      <c r="B1548" s="3">
        <v>10134</v>
      </c>
      <c r="C1548" s="3">
        <f>IF(Tabla1[[#This Row],[No. REG.]]="","",1)</f>
        <v>1</v>
      </c>
      <c r="D1548" s="3" t="s">
        <v>46</v>
      </c>
      <c r="E1548" s="3">
        <f>IF(Tabla1[[#This Row],[STATUS]]="","",VLOOKUP(D1548,Estatus!$A$2:$B$13,2,0))</f>
        <v>10</v>
      </c>
      <c r="F1548" s="3">
        <f>IF(Tabla1[[#This Row],[STATUS]]="","",VLOOKUP(D1548,Estatus!$A$2:$I$12,9,0))</f>
        <v>1</v>
      </c>
      <c r="G1548" s="12" t="s">
        <v>7310</v>
      </c>
      <c r="H1548" s="3"/>
      <c r="I1548" s="80">
        <f t="shared" si="480"/>
        <v>1900</v>
      </c>
      <c r="J1548" s="80">
        <f t="shared" si="481"/>
        <v>1</v>
      </c>
      <c r="K1548" s="80">
        <f t="shared" si="482"/>
        <v>0</v>
      </c>
      <c r="L1548" s="80" t="str">
        <f t="shared" si="483"/>
        <v>01</v>
      </c>
      <c r="M1548" s="80" t="str">
        <f t="shared" si="484"/>
        <v>00</v>
      </c>
      <c r="N1548" s="80" t="str">
        <f t="shared" si="485"/>
        <v>null</v>
      </c>
      <c r="O1548" s="80" t="str">
        <f t="shared" si="486"/>
        <v>'2018-11-08 00:00:00'</v>
      </c>
      <c r="P1548" s="7">
        <v>44506</v>
      </c>
      <c r="Q1548" s="80">
        <f t="shared" si="487"/>
        <v>2021</v>
      </c>
      <c r="R1548" s="80">
        <f t="shared" si="488"/>
        <v>11</v>
      </c>
      <c r="S1548" s="80">
        <f t="shared" si="489"/>
        <v>6</v>
      </c>
      <c r="T1548" s="80">
        <f t="shared" si="490"/>
        <v>11</v>
      </c>
      <c r="U1548" s="80" t="str">
        <f t="shared" si="491"/>
        <v>06</v>
      </c>
      <c r="V1548" s="80" t="str">
        <f t="shared" si="492"/>
        <v>'2021-11-06'</v>
      </c>
      <c r="W1548" s="80">
        <v>41</v>
      </c>
      <c r="X1548" s="80">
        <f t="shared" si="493"/>
        <v>41</v>
      </c>
      <c r="Y1548" s="3" t="s">
        <v>7299</v>
      </c>
      <c r="Z1548" s="124">
        <f>IFERROR(IF(Y1548="","null",VLOOKUP(Y1548,Marcas!$A$2:$C$2024,2,0)),"")</f>
        <v>759</v>
      </c>
      <c r="AA1548" s="1" t="s">
        <v>7291</v>
      </c>
      <c r="AB1548" s="1">
        <f>IFERROR(IF(AA1548="","",IF(AA1548="EMPORIO LEGAL",1,VLOOKUP(AA1548,Clientes!$A$2:$B$1190,2,0))),"")</f>
        <v>536</v>
      </c>
      <c r="AC1548" s="1">
        <f>IFERROR(IF(Tabla1[[#This Row],[id_control]]="null","",VLOOKUP(CONCATENATE(Tabla1[[#This Row],[CLIENTE]],"-",Tabla1[[#This Row],[id_control]]),Hoja1!$C$2:$D$1994,2,0)),"")</f>
        <v>1529</v>
      </c>
      <c r="AD1548" s="1"/>
      <c r="AE1548" s="6"/>
      <c r="AF1548" s="6"/>
      <c r="AG1548" s="6"/>
      <c r="AH1548" s="6"/>
      <c r="AI1548" s="6"/>
      <c r="AJ1548" s="6"/>
      <c r="AK1548" s="6"/>
      <c r="AL1548" s="1"/>
      <c r="AM1548" s="6"/>
      <c r="AN1548" s="6"/>
      <c r="AO1548" s="6"/>
      <c r="AP1548" s="6"/>
      <c r="AQ1548" s="6"/>
      <c r="AR1548" s="6"/>
      <c r="AS1548" s="6"/>
      <c r="AT1548" s="6"/>
      <c r="AU1548" s="6"/>
      <c r="AV1548" s="2"/>
      <c r="AW1548" s="6"/>
      <c r="AX1548" s="6"/>
      <c r="AY1548" s="6"/>
      <c r="AZ1548" s="6"/>
      <c r="BA1548" s="6"/>
      <c r="BB1548" s="6"/>
      <c r="BC1548" s="6"/>
      <c r="BD1548" s="6"/>
      <c r="BE1548" s="8">
        <v>1547</v>
      </c>
      <c r="BF1548" s="6" t="str">
        <f t="shared" si="494"/>
        <v>insert into bitacoras_estatus (numero_expediente, numero_registro, representante, fecha_inicio, fecha_vencimiento, id_cliente, id_admin, id_bitacoras_estatus, id_estatus, id_clase, id_marca, created_at, updated_at) values('1620','10134','',null,'2021-11-06','536','2','1','1',41,759,'2018-11-08 00:00:00','2018-11-08 00:00:00');</v>
      </c>
      <c r="BG1548" s="6" t="str">
        <f t="shared" si="495"/>
        <v>insert into servicios_comentarios (comentario, id_admin, id_estatus, created_at, updated_at) values('CLASE 41. COMPROBACION VOLUNTARIA DE USO DE MARCA. 26-SEPT-16 NOTIFICACION DE COMPROBACION INTEGRADA A EXPEDIENTE 22 DIC 2016',1,1547,'2018-11-08 00:00:00','2018-11-08 00:00:00');</v>
      </c>
      <c r="BH1548" s="6" t="str">
        <f t="shared" si="496"/>
        <v/>
      </c>
      <c r="BI1548" s="137" t="str">
        <f t="shared" si="497"/>
        <v>update bitacoras_estatus set comprobacion_uso = 1, id_estatus=10 where id=1547;</v>
      </c>
      <c r="BJ1548" s="137" t="str">
        <f t="shared" si="498"/>
        <v>update bitacoras_estatus set numero_expediente = '1620', numero_registro = '10134', id_estatus = 10, fecha_inicio = null, fecha_vencimiento ='2021-11-06', created_at ='2018-11-08 00:00:00', updated_at ='2018-11-08 00:00:00', id_clase=41, id_marca=759, id_cliente=536, vigencia = 1 where id =1547;</v>
      </c>
      <c r="BK1548" s="137" t="str">
        <f t="shared" si="499"/>
        <v>update bitacoras_estatus set id_estatus = 10 where id =1547;</v>
      </c>
    </row>
    <row r="1549" spans="1:63" ht="53">
      <c r="A1549" s="3">
        <v>1616</v>
      </c>
      <c r="B1549" s="3">
        <v>10131</v>
      </c>
      <c r="C1549" s="3">
        <f>IF(Tabla1[[#This Row],[No. REG.]]="","",1)</f>
        <v>1</v>
      </c>
      <c r="D1549" s="3" t="s">
        <v>46</v>
      </c>
      <c r="E1549" s="3">
        <f>IF(Tabla1[[#This Row],[STATUS]]="","",VLOOKUP(D1549,Estatus!$A$2:$B$13,2,0))</f>
        <v>10</v>
      </c>
      <c r="F1549" s="3">
        <f>IF(Tabla1[[#This Row],[STATUS]]="","",VLOOKUP(D1549,Estatus!$A$2:$I$12,9,0))</f>
        <v>1</v>
      </c>
      <c r="G1549" s="12" t="s">
        <v>7315</v>
      </c>
      <c r="H1549" s="3"/>
      <c r="I1549" s="80">
        <f t="shared" si="480"/>
        <v>1900</v>
      </c>
      <c r="J1549" s="80">
        <f t="shared" si="481"/>
        <v>1</v>
      </c>
      <c r="K1549" s="80">
        <f t="shared" si="482"/>
        <v>0</v>
      </c>
      <c r="L1549" s="80" t="str">
        <f t="shared" si="483"/>
        <v>01</v>
      </c>
      <c r="M1549" s="80" t="str">
        <f t="shared" si="484"/>
        <v>00</v>
      </c>
      <c r="N1549" s="80" t="str">
        <f t="shared" si="485"/>
        <v>null</v>
      </c>
      <c r="O1549" s="80" t="str">
        <f t="shared" si="486"/>
        <v>'2018-11-08 00:00:00'</v>
      </c>
      <c r="P1549" s="7">
        <v>44505</v>
      </c>
      <c r="Q1549" s="80">
        <f t="shared" si="487"/>
        <v>2021</v>
      </c>
      <c r="R1549" s="80">
        <f t="shared" si="488"/>
        <v>11</v>
      </c>
      <c r="S1549" s="80">
        <f t="shared" si="489"/>
        <v>5</v>
      </c>
      <c r="T1549" s="80">
        <f t="shared" si="490"/>
        <v>11</v>
      </c>
      <c r="U1549" s="80" t="str">
        <f t="shared" si="491"/>
        <v>05</v>
      </c>
      <c r="V1549" s="80" t="str">
        <f t="shared" si="492"/>
        <v>'2021-11-05'</v>
      </c>
      <c r="W1549" s="80">
        <v>42</v>
      </c>
      <c r="X1549" s="80">
        <f t="shared" si="493"/>
        <v>42</v>
      </c>
      <c r="Y1549" s="3" t="s">
        <v>7299</v>
      </c>
      <c r="Z1549" s="124">
        <f>IFERROR(IF(Y1549="","null",VLOOKUP(Y1549,Marcas!$A$2:$C$2024,2,0)),"")</f>
        <v>759</v>
      </c>
      <c r="AA1549" s="1" t="s">
        <v>7291</v>
      </c>
      <c r="AB1549" s="1">
        <f>IFERROR(IF(AA1549="","",IF(AA1549="EMPORIO LEGAL",1,VLOOKUP(AA1549,Clientes!$A$2:$B$1190,2,0))),"")</f>
        <v>536</v>
      </c>
      <c r="AC1549" s="1">
        <f>IFERROR(IF(Tabla1[[#This Row],[id_control]]="null","",VLOOKUP(CONCATENATE(Tabla1[[#This Row],[CLIENTE]],"-",Tabla1[[#This Row],[id_control]]),Hoja1!$C$2:$D$1994,2,0)),"")</f>
        <v>1529</v>
      </c>
      <c r="AD1549" s="1"/>
      <c r="AE1549" s="6"/>
      <c r="AF1549" s="6"/>
      <c r="AG1549" s="6"/>
      <c r="AH1549" s="6"/>
      <c r="AI1549" s="6"/>
      <c r="AJ1549" s="6"/>
      <c r="AK1549" s="6"/>
      <c r="AL1549" s="1"/>
      <c r="AM1549" s="6"/>
      <c r="AN1549" s="6"/>
      <c r="AO1549" s="6"/>
      <c r="AP1549" s="6"/>
      <c r="AQ1549" s="6"/>
      <c r="AR1549" s="6"/>
      <c r="AS1549" s="6"/>
      <c r="AT1549" s="6"/>
      <c r="AU1549" s="6"/>
      <c r="AV1549" s="2"/>
      <c r="AW1549" s="6"/>
      <c r="AX1549" s="6"/>
      <c r="AY1549" s="6"/>
      <c r="AZ1549" s="6"/>
      <c r="BA1549" s="6"/>
      <c r="BB1549" s="6"/>
      <c r="BC1549" s="6"/>
      <c r="BD1549" s="6"/>
      <c r="BE1549" s="8">
        <v>1548</v>
      </c>
      <c r="BF1549" s="6" t="str">
        <f t="shared" si="494"/>
        <v>insert into bitacoras_estatus (numero_expediente, numero_registro, representante, fecha_inicio, fecha_vencimiento, id_cliente, id_admin, id_bitacoras_estatus, id_estatus, id_clase, id_marca, created_at, updated_at) values('1616','10131','',null,'2021-11-05','536','2','1','1',42,759,'2018-11-08 00:00:00','2018-11-08 00:00:00');</v>
      </c>
      <c r="BG1549" s="6" t="str">
        <f t="shared" si="495"/>
        <v>insert into servicios_comentarios (comentario, id_admin, id_estatus, created_at, updated_at) values('CLASE 42. COMPROBACION VOLUNTARIA DE USO DE MARCA. 26-SEPT-16 NOTIFICACION DE COMPROBACION INTEGRADA A EXPEDIENTE 22 DIC 2',1,1548,'2018-11-08 00:00:00','2018-11-08 00:00:00');</v>
      </c>
      <c r="BH1549" s="6" t="str">
        <f t="shared" si="496"/>
        <v/>
      </c>
      <c r="BI1549" s="137" t="str">
        <f t="shared" si="497"/>
        <v>update bitacoras_estatus set comprobacion_uso = 1, id_estatus=10 where id=1548;</v>
      </c>
      <c r="BJ1549" s="137" t="str">
        <f t="shared" si="498"/>
        <v>update bitacoras_estatus set numero_expediente = '1616', numero_registro = '10131', id_estatus = 10, fecha_inicio = null, fecha_vencimiento ='2021-11-05', created_at ='2018-11-08 00:00:00', updated_at ='2018-11-08 00:00:00', id_clase=42, id_marca=759, id_cliente=536, vigencia = 1 where id =1548;</v>
      </c>
      <c r="BK1549" s="137" t="str">
        <f t="shared" si="499"/>
        <v>update bitacoras_estatus set id_estatus = 10 where id =1548;</v>
      </c>
    </row>
    <row r="1550" spans="1:63" ht="53">
      <c r="A1550" s="3">
        <v>1615</v>
      </c>
      <c r="B1550" s="3">
        <v>10130</v>
      </c>
      <c r="C1550" s="3">
        <f>IF(Tabla1[[#This Row],[No. REG.]]="","",1)</f>
        <v>1</v>
      </c>
      <c r="D1550" s="3" t="s">
        <v>46</v>
      </c>
      <c r="E1550" s="3">
        <f>IF(Tabla1[[#This Row],[STATUS]]="","",VLOOKUP(D1550,Estatus!$A$2:$B$13,2,0))</f>
        <v>10</v>
      </c>
      <c r="F1550" s="3">
        <f>IF(Tabla1[[#This Row],[STATUS]]="","",VLOOKUP(D1550,Estatus!$A$2:$I$12,9,0))</f>
        <v>1</v>
      </c>
      <c r="G1550" s="12" t="s">
        <v>7316</v>
      </c>
      <c r="H1550" s="3"/>
      <c r="I1550" s="80">
        <f t="shared" si="480"/>
        <v>1900</v>
      </c>
      <c r="J1550" s="80">
        <f t="shared" si="481"/>
        <v>1</v>
      </c>
      <c r="K1550" s="80">
        <f t="shared" si="482"/>
        <v>0</v>
      </c>
      <c r="L1550" s="80" t="str">
        <f t="shared" si="483"/>
        <v>01</v>
      </c>
      <c r="M1550" s="80" t="str">
        <f t="shared" si="484"/>
        <v>00</v>
      </c>
      <c r="N1550" s="80" t="str">
        <f t="shared" si="485"/>
        <v>null</v>
      </c>
      <c r="O1550" s="80" t="str">
        <f t="shared" si="486"/>
        <v>'2018-11-08 00:00:00'</v>
      </c>
      <c r="P1550" s="7">
        <v>44505</v>
      </c>
      <c r="Q1550" s="80">
        <f t="shared" si="487"/>
        <v>2021</v>
      </c>
      <c r="R1550" s="80">
        <f t="shared" si="488"/>
        <v>11</v>
      </c>
      <c r="S1550" s="80">
        <f t="shared" si="489"/>
        <v>5</v>
      </c>
      <c r="T1550" s="80">
        <f t="shared" si="490"/>
        <v>11</v>
      </c>
      <c r="U1550" s="80" t="str">
        <f t="shared" si="491"/>
        <v>05</v>
      </c>
      <c r="V1550" s="80" t="str">
        <f t="shared" si="492"/>
        <v>'2021-11-05'</v>
      </c>
      <c r="W1550" s="80">
        <v>42</v>
      </c>
      <c r="X1550" s="80">
        <f t="shared" si="493"/>
        <v>42</v>
      </c>
      <c r="Y1550" s="3" t="s">
        <v>7299</v>
      </c>
      <c r="Z1550" s="124">
        <f>IFERROR(IF(Y1550="","null",VLOOKUP(Y1550,Marcas!$A$2:$C$2024,2,0)),"")</f>
        <v>759</v>
      </c>
      <c r="AA1550" s="1" t="s">
        <v>7291</v>
      </c>
      <c r="AB1550" s="1">
        <f>IFERROR(IF(AA1550="","",IF(AA1550="EMPORIO LEGAL",1,VLOOKUP(AA1550,Clientes!$A$2:$B$1190,2,0))),"")</f>
        <v>536</v>
      </c>
      <c r="AC1550" s="1">
        <f>IFERROR(IF(Tabla1[[#This Row],[id_control]]="null","",VLOOKUP(CONCATENATE(Tabla1[[#This Row],[CLIENTE]],"-",Tabla1[[#This Row],[id_control]]),Hoja1!$C$2:$D$1994,2,0)),"")</f>
        <v>1529</v>
      </c>
      <c r="AD1550" s="1"/>
      <c r="AE1550" s="6"/>
      <c r="AF1550" s="6"/>
      <c r="AG1550" s="6"/>
      <c r="AH1550" s="6"/>
      <c r="AI1550" s="6"/>
      <c r="AJ1550" s="6"/>
      <c r="AK1550" s="6"/>
      <c r="AL1550" s="1"/>
      <c r="AM1550" s="6"/>
      <c r="AN1550" s="6"/>
      <c r="AO1550" s="6"/>
      <c r="AP1550" s="6"/>
      <c r="AQ1550" s="6"/>
      <c r="AR1550" s="6"/>
      <c r="AS1550" s="6"/>
      <c r="AT1550" s="6"/>
      <c r="AU1550" s="6"/>
      <c r="AV1550" s="2"/>
      <c r="AW1550" s="6"/>
      <c r="AX1550" s="6"/>
      <c r="AY1550" s="6"/>
      <c r="AZ1550" s="6"/>
      <c r="BA1550" s="6"/>
      <c r="BB1550" s="6"/>
      <c r="BC1550" s="6"/>
      <c r="BD1550" s="6"/>
      <c r="BE1550" s="8">
        <v>1549</v>
      </c>
      <c r="BF1550" s="6" t="str">
        <f t="shared" si="494"/>
        <v>insert into bitacoras_estatus (numero_expediente, numero_registro, representante, fecha_inicio, fecha_vencimiento, id_cliente, id_admin, id_bitacoras_estatus, id_estatus, id_clase, id_marca, created_at, updated_at) values('1615','10130','',null,'2021-11-05','536','2','1','1',42,759,'2018-11-08 00:00:00','2018-11-08 00:00:00');</v>
      </c>
      <c r="BG1550" s="6" t="str">
        <f t="shared" si="495"/>
        <v>insert into servicios_comentarios (comentario, id_admin, id_estatus, created_at, updated_at) values('CLASE 42. COMPROBACION VOLUNTARIA DE USO DE MARCA. 26-SEPT-16 NOTIFICACION DE COMPROBACION INTEGRADA A EXPEDIENTE 22 DIC 2016',1,1549,'2018-11-08 00:00:00','2018-11-08 00:00:00');</v>
      </c>
      <c r="BH1550" s="6" t="str">
        <f t="shared" si="496"/>
        <v/>
      </c>
      <c r="BI1550" s="137" t="str">
        <f t="shared" si="497"/>
        <v>update bitacoras_estatus set comprobacion_uso = 1, id_estatus=10 where id=1549;</v>
      </c>
      <c r="BJ1550" s="137" t="str">
        <f t="shared" si="498"/>
        <v>update bitacoras_estatus set numero_expediente = '1615', numero_registro = '10130', id_estatus = 10, fecha_inicio = null, fecha_vencimiento ='2021-11-05', created_at ='2018-11-08 00:00:00', updated_at ='2018-11-08 00:00:00', id_clase=42, id_marca=759, id_cliente=536, vigencia = 1 where id =1549;</v>
      </c>
      <c r="BK1550" s="137" t="str">
        <f t="shared" si="499"/>
        <v>update bitacoras_estatus set id_estatus = 10 where id =1549;</v>
      </c>
    </row>
    <row r="1551" spans="1:63" ht="40">
      <c r="A1551" s="3">
        <v>333388</v>
      </c>
      <c r="B1551" s="3">
        <v>618520</v>
      </c>
      <c r="C1551" s="3">
        <f>IF(Tabla1[[#This Row],[No. REG.]]="","",1)</f>
        <v>1</v>
      </c>
      <c r="D1551" s="3" t="s">
        <v>46</v>
      </c>
      <c r="E1551" s="3">
        <f>IF(Tabla1[[#This Row],[STATUS]]="","",VLOOKUP(D1551,Estatus!$A$2:$B$13,2,0))</f>
        <v>10</v>
      </c>
      <c r="F1551" s="3">
        <f>IF(Tabla1[[#This Row],[STATUS]]="","",VLOOKUP(D1551,Estatus!$A$2:$I$12,9,0))</f>
        <v>1</v>
      </c>
      <c r="G1551" s="12" t="s">
        <v>7318</v>
      </c>
      <c r="H1551" s="3"/>
      <c r="I1551" s="80">
        <f t="shared" si="480"/>
        <v>1900</v>
      </c>
      <c r="J1551" s="80">
        <f t="shared" si="481"/>
        <v>1</v>
      </c>
      <c r="K1551" s="80">
        <f t="shared" si="482"/>
        <v>0</v>
      </c>
      <c r="L1551" s="80" t="str">
        <f t="shared" si="483"/>
        <v>01</v>
      </c>
      <c r="M1551" s="80" t="str">
        <f t="shared" si="484"/>
        <v>00</v>
      </c>
      <c r="N1551" s="80" t="str">
        <f t="shared" si="485"/>
        <v>null</v>
      </c>
      <c r="O1551" s="80" t="str">
        <f t="shared" si="486"/>
        <v>'2018-11-08 00:00:00'</v>
      </c>
      <c r="P1551" s="7">
        <v>43241</v>
      </c>
      <c r="Q1551" s="80">
        <f t="shared" si="487"/>
        <v>2018</v>
      </c>
      <c r="R1551" s="80">
        <f t="shared" si="488"/>
        <v>5</v>
      </c>
      <c r="S1551" s="80">
        <f t="shared" si="489"/>
        <v>21</v>
      </c>
      <c r="T1551" s="80" t="str">
        <f t="shared" si="490"/>
        <v>05</v>
      </c>
      <c r="U1551" s="80">
        <f t="shared" si="491"/>
        <v>21</v>
      </c>
      <c r="V1551" s="80" t="str">
        <f t="shared" si="492"/>
        <v>'2018-05-21'</v>
      </c>
      <c r="W1551" s="80">
        <v>19</v>
      </c>
      <c r="X1551" s="80">
        <f t="shared" si="493"/>
        <v>19</v>
      </c>
      <c r="Y1551" s="3" t="s">
        <v>7308</v>
      </c>
      <c r="Z1551" s="124">
        <f>IFERROR(IF(Y1551="","null",VLOOKUP(Y1551,Marcas!$A$2:$C$2024,2,0)),"")</f>
        <v>760</v>
      </c>
      <c r="AA1551" s="1" t="s">
        <v>7291</v>
      </c>
      <c r="AB1551" s="1">
        <f>IFERROR(IF(AA1551="","",IF(AA1551="EMPORIO LEGAL",1,VLOOKUP(AA1551,Clientes!$A$2:$B$1190,2,0))),"")</f>
        <v>536</v>
      </c>
      <c r="AC1551" s="1">
        <f>IFERROR(IF(Tabla1[[#This Row],[id_control]]="null","",VLOOKUP(CONCATENATE(Tabla1[[#This Row],[CLIENTE]],"-",Tabla1[[#This Row],[id_control]]),Hoja1!$C$2:$D$1994,2,0)),"")</f>
        <v>1539</v>
      </c>
      <c r="AD1551" s="1"/>
      <c r="AE1551" s="6"/>
      <c r="AF1551" s="6"/>
      <c r="AG1551" s="6"/>
      <c r="AH1551" s="6"/>
      <c r="AI1551" s="6"/>
      <c r="AJ1551" s="6"/>
      <c r="AK1551" s="6"/>
      <c r="AL1551" s="1"/>
      <c r="AM1551" s="6"/>
      <c r="AN1551" s="6"/>
      <c r="AO1551" s="6"/>
      <c r="AP1551" s="6"/>
      <c r="AQ1551" s="6"/>
      <c r="AR1551" s="6"/>
      <c r="AS1551" s="6"/>
      <c r="AT1551" s="6"/>
      <c r="AU1551" s="6"/>
      <c r="AV1551" s="2"/>
      <c r="AW1551" s="6"/>
      <c r="AX1551" s="6"/>
      <c r="AY1551" s="6"/>
      <c r="AZ1551" s="6"/>
      <c r="BA1551" s="6"/>
      <c r="BB1551" s="6"/>
      <c r="BC1551" s="6"/>
      <c r="BD1551" s="6"/>
      <c r="BE1551" s="8">
        <v>1550</v>
      </c>
      <c r="BF1551" s="6" t="str">
        <f t="shared" si="494"/>
        <v>insert into bitacoras_estatus (numero_expediente, numero_registro, representante, fecha_inicio, fecha_vencimiento, id_cliente, id_admin, id_bitacoras_estatus, id_estatus, id_clase, id_marca, created_at, updated_at) values('333388','618520','',null,'2018-05-21','536','2','1','1',19,760,'2018-11-08 00:00:00','2018-11-08 00:00:00');</v>
      </c>
      <c r="BG1551" s="6" t="str">
        <f t="shared" si="495"/>
        <v>insert into servicios_comentarios (comentario, id_admin, id_estatus, created_at, updated_at) values('CLASE 19. COMPROBACION VOLUNTARIA USO DE MARCA. 24-AGO-16. RECIBIDO 2-DIC-2016 ESCRITO DE INTEGRACION EN EXP IMPI',1,1550,'2018-11-08 00:00:00','2018-11-08 00:00:00');</v>
      </c>
      <c r="BH1551" s="6" t="str">
        <f t="shared" si="496"/>
        <v/>
      </c>
      <c r="BI1551" s="137" t="str">
        <f t="shared" si="497"/>
        <v>update bitacoras_estatus set comprobacion_uso = 1, id_estatus=10 where id=1550;</v>
      </c>
      <c r="BJ1551" s="137" t="str">
        <f t="shared" si="498"/>
        <v>update bitacoras_estatus set numero_expediente = '333388', numero_registro = '618520', id_estatus = 10, fecha_inicio = null, fecha_vencimiento ='2018-05-21', created_at ='2018-11-08 00:00:00', updated_at ='2018-11-08 00:00:00', id_clase=19, id_marca=760, id_cliente=536, vigencia = 1 where id =1550;</v>
      </c>
      <c r="BK1551" s="137" t="str">
        <f t="shared" si="499"/>
        <v>update bitacoras_estatus set id_estatus = 10 where id =1550;</v>
      </c>
    </row>
    <row r="1552" spans="1:63" ht="40">
      <c r="A1552" s="3">
        <v>333387</v>
      </c>
      <c r="B1552" s="3">
        <v>583540</v>
      </c>
      <c r="C1552" s="3">
        <f>IF(Tabla1[[#This Row],[No. REG.]]="","",1)</f>
        <v>1</v>
      </c>
      <c r="D1552" s="3" t="s">
        <v>46</v>
      </c>
      <c r="E1552" s="3">
        <f>IF(Tabla1[[#This Row],[STATUS]]="","",VLOOKUP(D1552,Estatus!$A$2:$B$13,2,0))</f>
        <v>10</v>
      </c>
      <c r="F1552" s="3">
        <f>IF(Tabla1[[#This Row],[STATUS]]="","",VLOOKUP(D1552,Estatus!$A$2:$I$12,9,0))</f>
        <v>1</v>
      </c>
      <c r="G1552" s="12" t="s">
        <v>7319</v>
      </c>
      <c r="H1552" s="3"/>
      <c r="I1552" s="80">
        <f t="shared" si="480"/>
        <v>1900</v>
      </c>
      <c r="J1552" s="80">
        <f t="shared" si="481"/>
        <v>1</v>
      </c>
      <c r="K1552" s="80">
        <f t="shared" si="482"/>
        <v>0</v>
      </c>
      <c r="L1552" s="80" t="str">
        <f t="shared" si="483"/>
        <v>01</v>
      </c>
      <c r="M1552" s="80" t="str">
        <f t="shared" si="484"/>
        <v>00</v>
      </c>
      <c r="N1552" s="80" t="str">
        <f t="shared" si="485"/>
        <v>null</v>
      </c>
      <c r="O1552" s="80" t="str">
        <f t="shared" si="486"/>
        <v>'2018-11-08 00:00:00'</v>
      </c>
      <c r="P1552" s="7">
        <v>43241</v>
      </c>
      <c r="Q1552" s="80">
        <f t="shared" si="487"/>
        <v>2018</v>
      </c>
      <c r="R1552" s="80">
        <f t="shared" si="488"/>
        <v>5</v>
      </c>
      <c r="S1552" s="80">
        <f t="shared" si="489"/>
        <v>21</v>
      </c>
      <c r="T1552" s="80" t="str">
        <f t="shared" si="490"/>
        <v>05</v>
      </c>
      <c r="U1552" s="80">
        <f t="shared" si="491"/>
        <v>21</v>
      </c>
      <c r="V1552" s="80" t="str">
        <f t="shared" si="492"/>
        <v>'2018-05-21'</v>
      </c>
      <c r="W1552" s="80">
        <v>35</v>
      </c>
      <c r="X1552" s="80">
        <f t="shared" si="493"/>
        <v>35</v>
      </c>
      <c r="Y1552" s="3" t="s">
        <v>7308</v>
      </c>
      <c r="Z1552" s="124">
        <f>IFERROR(IF(Y1552="","null",VLOOKUP(Y1552,Marcas!$A$2:$C$2024,2,0)),"")</f>
        <v>760</v>
      </c>
      <c r="AA1552" s="1" t="s">
        <v>7291</v>
      </c>
      <c r="AB1552" s="1">
        <f>IFERROR(IF(AA1552="","",IF(AA1552="EMPORIO LEGAL",1,VLOOKUP(AA1552,Clientes!$A$2:$B$1190,2,0))),"")</f>
        <v>536</v>
      </c>
      <c r="AC1552" s="1">
        <f>IFERROR(IF(Tabla1[[#This Row],[id_control]]="null","",VLOOKUP(CONCATENATE(Tabla1[[#This Row],[CLIENTE]],"-",Tabla1[[#This Row],[id_control]]),Hoja1!$C$2:$D$1994,2,0)),"")</f>
        <v>1539</v>
      </c>
      <c r="AD1552" s="1"/>
      <c r="AE1552" s="6"/>
      <c r="AF1552" s="6"/>
      <c r="AG1552" s="6"/>
      <c r="AH1552" s="6"/>
      <c r="AI1552" s="6"/>
      <c r="AJ1552" s="6"/>
      <c r="AK1552" s="6"/>
      <c r="AL1552" s="1"/>
      <c r="AM1552" s="6"/>
      <c r="AN1552" s="6"/>
      <c r="AO1552" s="6"/>
      <c r="AP1552" s="6"/>
      <c r="AQ1552" s="6"/>
      <c r="AR1552" s="6"/>
      <c r="AS1552" s="6"/>
      <c r="AT1552" s="6"/>
      <c r="AU1552" s="6"/>
      <c r="AV1552" s="2"/>
      <c r="AW1552" s="6"/>
      <c r="AX1552" s="6"/>
      <c r="AY1552" s="6"/>
      <c r="AZ1552" s="6"/>
      <c r="BA1552" s="6"/>
      <c r="BB1552" s="6"/>
      <c r="BC1552" s="6"/>
      <c r="BD1552" s="6"/>
      <c r="BE1552" s="8">
        <v>1551</v>
      </c>
      <c r="BF1552" s="6" t="str">
        <f t="shared" si="494"/>
        <v>insert into bitacoras_estatus (numero_expediente, numero_registro, representante, fecha_inicio, fecha_vencimiento, id_cliente, id_admin, id_bitacoras_estatus, id_estatus, id_clase, id_marca, created_at, updated_at) values('333387','583540','',null,'2018-05-21','536','2','1','1',35,760,'2018-11-08 00:00:00','2018-11-08 00:00:00');</v>
      </c>
      <c r="BG1552" s="6" t="str">
        <f t="shared" si="495"/>
        <v>insert into servicios_comentarios (comentario, id_admin, id_estatus, created_at, updated_at) values('CLASE 35. COMP. VOL.DE USO DE MARCA. 26-SEPT-16 NOTIFICACION DE COMPROBACION INTEGRADA A EXPEDIENTE 22 DIC 2016',1,1551,'2018-11-08 00:00:00','2018-11-08 00:00:00');</v>
      </c>
      <c r="BH1552" s="6" t="str">
        <f t="shared" si="496"/>
        <v/>
      </c>
      <c r="BI1552" s="137" t="str">
        <f t="shared" si="497"/>
        <v>update bitacoras_estatus set comprobacion_uso = 1, id_estatus=10 where id=1551;</v>
      </c>
      <c r="BJ1552" s="137" t="str">
        <f t="shared" si="498"/>
        <v>update bitacoras_estatus set numero_expediente = '333387', numero_registro = '583540', id_estatus = 10, fecha_inicio = null, fecha_vencimiento ='2018-05-21', created_at ='2018-11-08 00:00:00', updated_at ='2018-11-08 00:00:00', id_clase=35, id_marca=760, id_cliente=536, vigencia = 1 where id =1551;</v>
      </c>
      <c r="BK1552" s="137" t="str">
        <f t="shared" si="499"/>
        <v>update bitacoras_estatus set id_estatus = 10 where id =1551;</v>
      </c>
    </row>
    <row r="1553" spans="1:63" ht="40">
      <c r="A1553" s="3">
        <v>1084347</v>
      </c>
      <c r="B1553" s="3">
        <v>1163988</v>
      </c>
      <c r="C1553" s="3">
        <f>IF(Tabla1[[#This Row],[No. REG.]]="","",1)</f>
        <v>1</v>
      </c>
      <c r="D1553" s="3" t="s">
        <v>46</v>
      </c>
      <c r="E1553" s="3">
        <f>IF(Tabla1[[#This Row],[STATUS]]="","",VLOOKUP(D1553,Estatus!$A$2:$B$13,2,0))</f>
        <v>10</v>
      </c>
      <c r="F1553" s="3">
        <f>IF(Tabla1[[#This Row],[STATUS]]="","",VLOOKUP(D1553,Estatus!$A$2:$I$12,9,0))</f>
        <v>1</v>
      </c>
      <c r="G1553" s="12" t="s">
        <v>7320</v>
      </c>
      <c r="H1553" s="7">
        <v>40291</v>
      </c>
      <c r="I1553" s="80">
        <f t="shared" si="480"/>
        <v>2010</v>
      </c>
      <c r="J1553" s="80">
        <f t="shared" si="481"/>
        <v>4</v>
      </c>
      <c r="K1553" s="80">
        <f t="shared" si="482"/>
        <v>23</v>
      </c>
      <c r="L1553" s="80" t="str">
        <f t="shared" si="483"/>
        <v>04</v>
      </c>
      <c r="M1553" s="80">
        <f t="shared" si="484"/>
        <v>23</v>
      </c>
      <c r="N1553" s="80" t="str">
        <f t="shared" si="485"/>
        <v>'2010-04-23'</v>
      </c>
      <c r="O1553" s="80" t="str">
        <f t="shared" si="486"/>
        <v>'2010-04-23 00:00:00'</v>
      </c>
      <c r="P1553" s="7">
        <v>43944</v>
      </c>
      <c r="Q1553" s="80">
        <f t="shared" si="487"/>
        <v>2020</v>
      </c>
      <c r="R1553" s="80">
        <f t="shared" si="488"/>
        <v>4</v>
      </c>
      <c r="S1553" s="80">
        <f t="shared" si="489"/>
        <v>23</v>
      </c>
      <c r="T1553" s="80" t="str">
        <f t="shared" si="490"/>
        <v>04</v>
      </c>
      <c r="U1553" s="80">
        <f t="shared" si="491"/>
        <v>23</v>
      </c>
      <c r="V1553" s="80" t="str">
        <f t="shared" si="492"/>
        <v>'2020-04-23'</v>
      </c>
      <c r="W1553" s="80">
        <v>16</v>
      </c>
      <c r="X1553" s="80">
        <f t="shared" si="493"/>
        <v>16</v>
      </c>
      <c r="Y1553" s="3" t="s">
        <v>7321</v>
      </c>
      <c r="Z1553" s="124">
        <f>IFERROR(IF(Y1553="","null",VLOOKUP(Y1553,Marcas!$A$2:$C$2024,2,0)),"")</f>
        <v>117</v>
      </c>
      <c r="AA1553" s="1" t="s">
        <v>7291</v>
      </c>
      <c r="AB1553" s="1">
        <f>IFERROR(IF(AA1553="","",IF(AA1553="EMPORIO LEGAL",1,VLOOKUP(AA1553,Clientes!$A$2:$B$1190,2,0))),"")</f>
        <v>536</v>
      </c>
      <c r="AC1553" s="1">
        <f>IFERROR(IF(Tabla1[[#This Row],[id_control]]="null","",VLOOKUP(CONCATENATE(Tabla1[[#This Row],[CLIENTE]],"-",Tabla1[[#This Row],[id_control]]),Hoja1!$C$2:$D$1994,2,0)),"")</f>
        <v>1553</v>
      </c>
      <c r="AD1553" s="1"/>
      <c r="AE1553" s="6"/>
      <c r="AF1553" s="6"/>
      <c r="AG1553" s="6"/>
      <c r="AH1553" s="6"/>
      <c r="AI1553" s="6"/>
      <c r="AJ1553" s="6"/>
      <c r="AK1553" s="6"/>
      <c r="AL1553" s="1"/>
      <c r="AM1553" s="6"/>
      <c r="AN1553" s="6"/>
      <c r="AO1553" s="6"/>
      <c r="AP1553" s="6"/>
      <c r="AQ1553" s="6"/>
      <c r="AR1553" s="6"/>
      <c r="AS1553" s="6"/>
      <c r="AT1553" s="6"/>
      <c r="AU1553" s="6"/>
      <c r="AV1553" s="2"/>
      <c r="AW1553" s="6"/>
      <c r="AX1553" s="6"/>
      <c r="AY1553" s="6"/>
      <c r="AZ1553" s="6"/>
      <c r="BA1553" s="6"/>
      <c r="BB1553" s="6"/>
      <c r="BC1553" s="6"/>
      <c r="BD1553" s="6"/>
      <c r="BE1553" s="8">
        <v>1552</v>
      </c>
      <c r="BF1553" s="6" t="str">
        <f t="shared" si="494"/>
        <v>insert into bitacoras_estatus (numero_expediente, numero_registro, representante, fecha_inicio, fecha_vencimiento, id_cliente, id_admin, id_bitacoras_estatus, id_estatus, id_clase, id_marca, created_at, updated_at) values('1084347','1163988','','2010-04-23','2020-04-23','536','2','1','1',16,117,'2010-04-23 00:00:00','2010-04-23 00:00:00');</v>
      </c>
      <c r="BG1553" s="6" t="str">
        <f t="shared" si="495"/>
        <v>insert into servicios_comentarios (comentario, id_admin, id_estatus, created_at, updated_at) values('CLASE 16. COMPROBACION VOLUNTARIA DE USO DE MARCA. 26-SEPT-16. 2-DIC-2016 RECIBIDO INTEGRACION EN EXP. IMPI',1,1552,'2010-04-23 00:00:00','2010-04-23 00:00:00');</v>
      </c>
      <c r="BH1553" s="6" t="str">
        <f t="shared" si="496"/>
        <v/>
      </c>
      <c r="BI1553" s="137" t="str">
        <f t="shared" si="497"/>
        <v>update bitacoras_estatus set comprobacion_uso = 1, id_estatus=10 where id=1552;</v>
      </c>
      <c r="BJ1553" s="137" t="str">
        <f t="shared" si="498"/>
        <v>update bitacoras_estatus set numero_expediente = '1084347', numero_registro = '1163988', id_estatus = 10, fecha_inicio = '2010-04-23', fecha_vencimiento ='2020-04-23', created_at ='2010-04-23 00:00:00', updated_at ='2010-04-23 00:00:00', id_clase=16, id_marca=117, id_cliente=536, vigencia = 1 where id =1552;</v>
      </c>
      <c r="BK1553" s="137" t="str">
        <f t="shared" si="499"/>
        <v>update bitacoras_estatus set id_estatus = 10 where id =1552;</v>
      </c>
    </row>
    <row r="1554" spans="1:63" ht="53">
      <c r="A1554" s="3">
        <v>333401</v>
      </c>
      <c r="B1554" s="3">
        <v>646609</v>
      </c>
      <c r="C1554" s="3">
        <f>IF(Tabla1[[#This Row],[No. REG.]]="","",1)</f>
        <v>1</v>
      </c>
      <c r="D1554" s="3" t="s">
        <v>46</v>
      </c>
      <c r="E1554" s="3">
        <f>IF(Tabla1[[#This Row],[STATUS]]="","",VLOOKUP(D1554,Estatus!$A$2:$B$13,2,0))</f>
        <v>10</v>
      </c>
      <c r="F1554" s="3">
        <f>IF(Tabla1[[#This Row],[STATUS]]="","",VLOOKUP(D1554,Estatus!$A$2:$I$12,9,0))</f>
        <v>1</v>
      </c>
      <c r="G1554" s="12" t="s">
        <v>7314</v>
      </c>
      <c r="H1554" s="3"/>
      <c r="I1554" s="80">
        <f t="shared" si="480"/>
        <v>1900</v>
      </c>
      <c r="J1554" s="80">
        <f t="shared" si="481"/>
        <v>1</v>
      </c>
      <c r="K1554" s="80">
        <f t="shared" si="482"/>
        <v>0</v>
      </c>
      <c r="L1554" s="80" t="str">
        <f t="shared" si="483"/>
        <v>01</v>
      </c>
      <c r="M1554" s="80" t="str">
        <f t="shared" si="484"/>
        <v>00</v>
      </c>
      <c r="N1554" s="80" t="str">
        <f t="shared" si="485"/>
        <v>null</v>
      </c>
      <c r="O1554" s="80" t="str">
        <f t="shared" si="486"/>
        <v>'2018-11-08 00:00:00'</v>
      </c>
      <c r="P1554" s="7">
        <v>43241</v>
      </c>
      <c r="Q1554" s="80">
        <f t="shared" si="487"/>
        <v>2018</v>
      </c>
      <c r="R1554" s="80">
        <f t="shared" si="488"/>
        <v>5</v>
      </c>
      <c r="S1554" s="80">
        <f t="shared" si="489"/>
        <v>21</v>
      </c>
      <c r="T1554" s="80" t="str">
        <f t="shared" si="490"/>
        <v>05</v>
      </c>
      <c r="U1554" s="80">
        <f t="shared" si="491"/>
        <v>21</v>
      </c>
      <c r="V1554" s="80" t="str">
        <f t="shared" si="492"/>
        <v>'2018-05-21'</v>
      </c>
      <c r="W1554" s="80">
        <v>27</v>
      </c>
      <c r="X1554" s="80">
        <f t="shared" si="493"/>
        <v>27</v>
      </c>
      <c r="Y1554" s="3" t="s">
        <v>7308</v>
      </c>
      <c r="Z1554" s="124">
        <f>IFERROR(IF(Y1554="","null",VLOOKUP(Y1554,Marcas!$A$2:$C$2024,2,0)),"")</f>
        <v>760</v>
      </c>
      <c r="AA1554" s="1" t="s">
        <v>7291</v>
      </c>
      <c r="AB1554" s="1">
        <f>IFERROR(IF(AA1554="","",IF(AA1554="EMPORIO LEGAL",1,VLOOKUP(AA1554,Clientes!$A$2:$B$1190,2,0))),"")</f>
        <v>536</v>
      </c>
      <c r="AC1554" s="1">
        <f>IFERROR(IF(Tabla1[[#This Row],[id_control]]="null","",VLOOKUP(CONCATENATE(Tabla1[[#This Row],[CLIENTE]],"-",Tabla1[[#This Row],[id_control]]),Hoja1!$C$2:$D$1994,2,0)),"")</f>
        <v>1539</v>
      </c>
      <c r="AD1554" s="1"/>
      <c r="AE1554" s="6"/>
      <c r="AF1554" s="6"/>
      <c r="AG1554" s="6"/>
      <c r="AH1554" s="6"/>
      <c r="AI1554" s="6"/>
      <c r="AJ1554" s="6"/>
      <c r="AK1554" s="6"/>
      <c r="AL1554" s="1"/>
      <c r="AM1554" s="6"/>
      <c r="AN1554" s="6"/>
      <c r="AO1554" s="6"/>
      <c r="AP1554" s="6"/>
      <c r="AQ1554" s="6"/>
      <c r="AR1554" s="6"/>
      <c r="AS1554" s="6"/>
      <c r="AT1554" s="6"/>
      <c r="AU1554" s="6"/>
      <c r="AV1554" s="2"/>
      <c r="AW1554" s="6"/>
      <c r="AX1554" s="6"/>
      <c r="AY1554" s="6"/>
      <c r="AZ1554" s="6"/>
      <c r="BA1554" s="6"/>
      <c r="BB1554" s="6"/>
      <c r="BC1554" s="6"/>
      <c r="BD1554" s="6"/>
      <c r="BE1554" s="8">
        <v>1553</v>
      </c>
      <c r="BF1554" s="6" t="str">
        <f t="shared" si="494"/>
        <v>insert into bitacoras_estatus (numero_expediente, numero_registro, representante, fecha_inicio, fecha_vencimiento, id_cliente, id_admin, id_bitacoras_estatus, id_estatus, id_clase, id_marca, created_at, updated_at) values('333401','646609','',null,'2018-05-21','536','2','1','1',27,760,'2018-11-08 00:00:00','2018-11-08 00:00:00');</v>
      </c>
      <c r="BG1554" s="6" t="str">
        <f t="shared" si="495"/>
        <v>insert into servicios_comentarios (comentario, id_admin, id_estatus, created_at, updated_at) values('CLASE 27. COMPROBACION VOLUNTARIA DE USO DE MARCA. 26-SEPT-16 NOTIFICACION DE COMPROBACION INTEGRADA A EXPEDIENTE 22 DIC 2016',1,1553,'2018-11-08 00:00:00','2018-11-08 00:00:00');</v>
      </c>
      <c r="BH1554" s="6" t="str">
        <f t="shared" si="496"/>
        <v/>
      </c>
      <c r="BI1554" s="137" t="str">
        <f t="shared" si="497"/>
        <v>update bitacoras_estatus set comprobacion_uso = 1, id_estatus=10 where id=1553;</v>
      </c>
      <c r="BJ1554" s="137" t="str">
        <f t="shared" si="498"/>
        <v>update bitacoras_estatus set numero_expediente = '333401', numero_registro = '646609', id_estatus = 10, fecha_inicio = null, fecha_vencimiento ='2018-05-21', created_at ='2018-11-08 00:00:00', updated_at ='2018-11-08 00:00:00', id_clase=27, id_marca=760, id_cliente=536, vigencia = 1 where id =1553;</v>
      </c>
      <c r="BK1554" s="137" t="str">
        <f t="shared" si="499"/>
        <v>update bitacoras_estatus set id_estatus = 10 where id =1553;</v>
      </c>
    </row>
    <row r="1555" spans="1:63" ht="53">
      <c r="A1555" s="3">
        <v>333392</v>
      </c>
      <c r="B1555" s="3">
        <v>585475</v>
      </c>
      <c r="C1555" s="3">
        <f>IF(Tabla1[[#This Row],[No. REG.]]="","",1)</f>
        <v>1</v>
      </c>
      <c r="D1555" s="3" t="s">
        <v>46</v>
      </c>
      <c r="E1555" s="3">
        <f>IF(Tabla1[[#This Row],[STATUS]]="","",VLOOKUP(D1555,Estatus!$A$2:$B$13,2,0))</f>
        <v>10</v>
      </c>
      <c r="F1555" s="3">
        <f>IF(Tabla1[[#This Row],[STATUS]]="","",VLOOKUP(D1555,Estatus!$A$2:$I$12,9,0))</f>
        <v>1</v>
      </c>
      <c r="G1555" s="12" t="s">
        <v>7316</v>
      </c>
      <c r="H1555" s="3"/>
      <c r="I1555" s="80">
        <f t="shared" si="480"/>
        <v>1900</v>
      </c>
      <c r="J1555" s="80">
        <f t="shared" si="481"/>
        <v>1</v>
      </c>
      <c r="K1555" s="80">
        <f t="shared" si="482"/>
        <v>0</v>
      </c>
      <c r="L1555" s="80" t="str">
        <f t="shared" si="483"/>
        <v>01</v>
      </c>
      <c r="M1555" s="80" t="str">
        <f t="shared" si="484"/>
        <v>00</v>
      </c>
      <c r="N1555" s="80" t="str">
        <f t="shared" si="485"/>
        <v>null</v>
      </c>
      <c r="O1555" s="80" t="str">
        <f t="shared" si="486"/>
        <v>'2018-11-08 00:00:00'</v>
      </c>
      <c r="P1555" s="7">
        <v>46894</v>
      </c>
      <c r="Q1555" s="80">
        <f t="shared" si="487"/>
        <v>2028</v>
      </c>
      <c r="R1555" s="80">
        <f t="shared" si="488"/>
        <v>5</v>
      </c>
      <c r="S1555" s="80">
        <f t="shared" si="489"/>
        <v>21</v>
      </c>
      <c r="T1555" s="80" t="str">
        <f t="shared" si="490"/>
        <v>05</v>
      </c>
      <c r="U1555" s="80">
        <f t="shared" si="491"/>
        <v>21</v>
      </c>
      <c r="V1555" s="80" t="str">
        <f t="shared" si="492"/>
        <v>'2028-05-21'</v>
      </c>
      <c r="W1555" s="80">
        <v>42</v>
      </c>
      <c r="X1555" s="80">
        <f t="shared" si="493"/>
        <v>42</v>
      </c>
      <c r="Y1555" s="3" t="s">
        <v>7308</v>
      </c>
      <c r="Z1555" s="124">
        <f>IFERROR(IF(Y1555="","null",VLOOKUP(Y1555,Marcas!$A$2:$C$2024,2,0)),"")</f>
        <v>760</v>
      </c>
      <c r="AA1555" s="1" t="s">
        <v>7291</v>
      </c>
      <c r="AB1555" s="1">
        <f>IFERROR(IF(AA1555="","",IF(AA1555="EMPORIO LEGAL",1,VLOOKUP(AA1555,Clientes!$A$2:$B$1190,2,0))),"")</f>
        <v>536</v>
      </c>
      <c r="AC1555" s="1">
        <f>IFERROR(IF(Tabla1[[#This Row],[id_control]]="null","",VLOOKUP(CONCATENATE(Tabla1[[#This Row],[CLIENTE]],"-",Tabla1[[#This Row],[id_control]]),Hoja1!$C$2:$D$1994,2,0)),"")</f>
        <v>1539</v>
      </c>
      <c r="AD1555" s="1"/>
      <c r="AE1555" s="6"/>
      <c r="AF1555" s="6"/>
      <c r="AG1555" s="6"/>
      <c r="AH1555" s="6"/>
      <c r="AI1555" s="6"/>
      <c r="AJ1555" s="6"/>
      <c r="AK1555" s="6"/>
      <c r="AL1555" s="1"/>
      <c r="AM1555" s="6"/>
      <c r="AN1555" s="6"/>
      <c r="AO1555" s="6"/>
      <c r="AP1555" s="6"/>
      <c r="AQ1555" s="6"/>
      <c r="AR1555" s="6"/>
      <c r="AS1555" s="6"/>
      <c r="AT1555" s="6"/>
      <c r="AU1555" s="6"/>
      <c r="AV1555" s="2"/>
      <c r="AW1555" s="6"/>
      <c r="AX1555" s="6"/>
      <c r="AY1555" s="6"/>
      <c r="AZ1555" s="6"/>
      <c r="BA1555" s="6"/>
      <c r="BB1555" s="6"/>
      <c r="BC1555" s="6"/>
      <c r="BD1555" s="6"/>
      <c r="BE1555" s="8">
        <v>1554</v>
      </c>
      <c r="BF1555" s="6" t="str">
        <f t="shared" si="494"/>
        <v>insert into bitacoras_estatus (numero_expediente, numero_registro, representante, fecha_inicio, fecha_vencimiento, id_cliente, id_admin, id_bitacoras_estatus, id_estatus, id_clase, id_marca, created_at, updated_at) values('333392','585475','',null,'2028-05-21','536','2','1','1',42,760,'2018-11-08 00:00:00','2018-11-08 00:00:00');</v>
      </c>
      <c r="BG1555" s="6" t="str">
        <f t="shared" si="495"/>
        <v>insert into servicios_comentarios (comentario, id_admin, id_estatus, created_at, updated_at) values('CLASE 42. COMPROBACION VOLUNTARIA DE USO DE MARCA. 26-SEPT-16 NOTIFICACION DE COMPROBACION INTEGRADA A EXPEDIENTE 22 DIC 2016',1,1554,'2018-11-08 00:00:00','2018-11-08 00:00:00');</v>
      </c>
      <c r="BH1555" s="6" t="str">
        <f t="shared" si="496"/>
        <v/>
      </c>
      <c r="BI1555" s="137" t="str">
        <f t="shared" si="497"/>
        <v>update bitacoras_estatus set comprobacion_uso = 1, id_estatus=10 where id=1554;</v>
      </c>
      <c r="BJ1555" s="137" t="str">
        <f t="shared" si="498"/>
        <v>update bitacoras_estatus set numero_expediente = '333392', numero_registro = '585475', id_estatus = 10, fecha_inicio = null, fecha_vencimiento ='2028-05-21', created_at ='2018-11-08 00:00:00', updated_at ='2018-11-08 00:00:00', id_clase=42, id_marca=760, id_cliente=536, vigencia = 1 where id =1554;</v>
      </c>
      <c r="BK1555" s="137" t="str">
        <f t="shared" si="499"/>
        <v>update bitacoras_estatus set id_estatus = 10 where id =1554;</v>
      </c>
    </row>
    <row r="1556" spans="1:63" ht="53">
      <c r="A1556" s="3">
        <v>333390</v>
      </c>
      <c r="B1556" s="3">
        <v>606351</v>
      </c>
      <c r="C1556" s="3">
        <f>IF(Tabla1[[#This Row],[No. REG.]]="","",1)</f>
        <v>1</v>
      </c>
      <c r="D1556" s="3" t="s">
        <v>46</v>
      </c>
      <c r="E1556" s="3">
        <f>IF(Tabla1[[#This Row],[STATUS]]="","",VLOOKUP(D1556,Estatus!$A$2:$B$13,2,0))</f>
        <v>10</v>
      </c>
      <c r="F1556" s="3">
        <f>IF(Tabla1[[#This Row],[STATUS]]="","",VLOOKUP(D1556,Estatus!$A$2:$I$12,9,0))</f>
        <v>1</v>
      </c>
      <c r="G1556" s="12" t="s">
        <v>7307</v>
      </c>
      <c r="H1556" s="3"/>
      <c r="I1556" s="80">
        <f t="shared" si="480"/>
        <v>1900</v>
      </c>
      <c r="J1556" s="80">
        <f t="shared" si="481"/>
        <v>1</v>
      </c>
      <c r="K1556" s="80">
        <f t="shared" si="482"/>
        <v>0</v>
      </c>
      <c r="L1556" s="80" t="str">
        <f t="shared" si="483"/>
        <v>01</v>
      </c>
      <c r="M1556" s="80" t="str">
        <f t="shared" si="484"/>
        <v>00</v>
      </c>
      <c r="N1556" s="80" t="str">
        <f t="shared" si="485"/>
        <v>null</v>
      </c>
      <c r="O1556" s="80" t="str">
        <f t="shared" si="486"/>
        <v>'2018-11-08 00:00:00'</v>
      </c>
      <c r="P1556" s="7">
        <v>46894</v>
      </c>
      <c r="Q1556" s="80">
        <f t="shared" si="487"/>
        <v>2028</v>
      </c>
      <c r="R1556" s="80">
        <f t="shared" si="488"/>
        <v>5</v>
      </c>
      <c r="S1556" s="80">
        <f t="shared" si="489"/>
        <v>21</v>
      </c>
      <c r="T1556" s="80" t="str">
        <f t="shared" si="490"/>
        <v>05</v>
      </c>
      <c r="U1556" s="80">
        <f t="shared" si="491"/>
        <v>21</v>
      </c>
      <c r="V1556" s="80" t="str">
        <f t="shared" si="492"/>
        <v>'2028-05-21'</v>
      </c>
      <c r="W1556" s="80">
        <v>11</v>
      </c>
      <c r="X1556" s="80">
        <f t="shared" si="493"/>
        <v>11</v>
      </c>
      <c r="Y1556" s="3" t="s">
        <v>7308</v>
      </c>
      <c r="Z1556" s="124">
        <f>IFERROR(IF(Y1556="","null",VLOOKUP(Y1556,Marcas!$A$2:$C$2024,2,0)),"")</f>
        <v>760</v>
      </c>
      <c r="AA1556" s="1" t="s">
        <v>7291</v>
      </c>
      <c r="AB1556" s="1">
        <f>IFERROR(IF(AA1556="","",IF(AA1556="EMPORIO LEGAL",1,VLOOKUP(AA1556,Clientes!$A$2:$B$1190,2,0))),"")</f>
        <v>536</v>
      </c>
      <c r="AC1556" s="1">
        <f>IFERROR(IF(Tabla1[[#This Row],[id_control]]="null","",VLOOKUP(CONCATENATE(Tabla1[[#This Row],[CLIENTE]],"-",Tabla1[[#This Row],[id_control]]),Hoja1!$C$2:$D$1994,2,0)),"")</f>
        <v>1539</v>
      </c>
      <c r="AD1556" s="1"/>
      <c r="AE1556" s="6"/>
      <c r="AF1556" s="6"/>
      <c r="AG1556" s="6"/>
      <c r="AH1556" s="6"/>
      <c r="AI1556" s="6"/>
      <c r="AJ1556" s="6"/>
      <c r="AK1556" s="6"/>
      <c r="AL1556" s="1"/>
      <c r="AM1556" s="6"/>
      <c r="AN1556" s="6"/>
      <c r="AO1556" s="6"/>
      <c r="AP1556" s="6"/>
      <c r="AQ1556" s="6"/>
      <c r="AR1556" s="6"/>
      <c r="AS1556" s="6"/>
      <c r="AT1556" s="6"/>
      <c r="AU1556" s="6"/>
      <c r="AV1556" s="2"/>
      <c r="AW1556" s="6"/>
      <c r="AX1556" s="6"/>
      <c r="AY1556" s="6"/>
      <c r="AZ1556" s="6"/>
      <c r="BA1556" s="6"/>
      <c r="BB1556" s="6"/>
      <c r="BC1556" s="6"/>
      <c r="BD1556" s="6"/>
      <c r="BE1556" s="8">
        <v>1555</v>
      </c>
      <c r="BF1556" s="6" t="str">
        <f t="shared" si="494"/>
        <v>insert into bitacoras_estatus (numero_expediente, numero_registro, representante, fecha_inicio, fecha_vencimiento, id_cliente, id_admin, id_bitacoras_estatus, id_estatus, id_clase, id_marca, created_at, updated_at) values('333390','606351','',null,'2028-05-21','536','2','1','1',11,760,'2018-11-08 00:00:00','2018-11-08 00:00:00');</v>
      </c>
      <c r="BG1556" s="6" t="str">
        <f t="shared" si="495"/>
        <v>insert into servicios_comentarios (comentario, id_admin, id_estatus, created_at, updated_at) values('CLASE 11. COMPROBACION VOLUNTARIA DE USO DE MARCA. 26-SEPT-16 NOTIFICACION DE COMPROBACION INTEGRADA A EXPEDIENTE 22 DIC 2016',1,1555,'2018-11-08 00:00:00','2018-11-08 00:00:00');</v>
      </c>
      <c r="BH1556" s="6" t="str">
        <f t="shared" si="496"/>
        <v/>
      </c>
      <c r="BI1556" s="137" t="str">
        <f t="shared" si="497"/>
        <v>update bitacoras_estatus set comprobacion_uso = 1, id_estatus=10 where id=1555;</v>
      </c>
      <c r="BJ1556" s="137" t="str">
        <f t="shared" si="498"/>
        <v>update bitacoras_estatus set numero_expediente = '333390', numero_registro = '606351', id_estatus = 10, fecha_inicio = null, fecha_vencimiento ='2028-05-21', created_at ='2018-11-08 00:00:00', updated_at ='2018-11-08 00:00:00', id_clase=11, id_marca=760, id_cliente=536, vigencia = 1 where id =1555;</v>
      </c>
      <c r="BK1556" s="137" t="str">
        <f t="shared" si="499"/>
        <v>update bitacoras_estatus set id_estatus = 10 where id =1555;</v>
      </c>
    </row>
    <row r="1557" spans="1:63" ht="53">
      <c r="A1557" s="3">
        <v>333389</v>
      </c>
      <c r="B1557" s="3">
        <v>654189</v>
      </c>
      <c r="C1557" s="3">
        <f>IF(Tabla1[[#This Row],[No. REG.]]="","",1)</f>
        <v>1</v>
      </c>
      <c r="D1557" s="3" t="s">
        <v>46</v>
      </c>
      <c r="E1557" s="3">
        <f>IF(Tabla1[[#This Row],[STATUS]]="","",VLOOKUP(D1557,Estatus!$A$2:$B$13,2,0))</f>
        <v>10</v>
      </c>
      <c r="F1557" s="3">
        <f>IF(Tabla1[[#This Row],[STATUS]]="","",VLOOKUP(D1557,Estatus!$A$2:$I$12,9,0))</f>
        <v>1</v>
      </c>
      <c r="G1557" s="12" t="s">
        <v>7298</v>
      </c>
      <c r="H1557" s="3"/>
      <c r="I1557" s="80">
        <f t="shared" si="480"/>
        <v>1900</v>
      </c>
      <c r="J1557" s="80">
        <f t="shared" si="481"/>
        <v>1</v>
      </c>
      <c r="K1557" s="80">
        <f t="shared" si="482"/>
        <v>0</v>
      </c>
      <c r="L1557" s="80" t="str">
        <f t="shared" si="483"/>
        <v>01</v>
      </c>
      <c r="M1557" s="80" t="str">
        <f t="shared" si="484"/>
        <v>00</v>
      </c>
      <c r="N1557" s="80" t="str">
        <f t="shared" si="485"/>
        <v>null</v>
      </c>
      <c r="O1557" s="80" t="str">
        <f t="shared" si="486"/>
        <v>'2018-11-08 00:00:00'</v>
      </c>
      <c r="P1557" s="7">
        <v>46894</v>
      </c>
      <c r="Q1557" s="80">
        <f t="shared" si="487"/>
        <v>2028</v>
      </c>
      <c r="R1557" s="80">
        <f t="shared" si="488"/>
        <v>5</v>
      </c>
      <c r="S1557" s="80">
        <f t="shared" si="489"/>
        <v>21</v>
      </c>
      <c r="T1557" s="80" t="str">
        <f t="shared" si="490"/>
        <v>05</v>
      </c>
      <c r="U1557" s="80">
        <f t="shared" si="491"/>
        <v>21</v>
      </c>
      <c r="V1557" s="80" t="str">
        <f t="shared" si="492"/>
        <v>'2028-05-21'</v>
      </c>
      <c r="W1557" s="80">
        <v>16</v>
      </c>
      <c r="X1557" s="80">
        <f t="shared" si="493"/>
        <v>16</v>
      </c>
      <c r="Y1557" s="3" t="s">
        <v>7308</v>
      </c>
      <c r="Z1557" s="124">
        <f>IFERROR(IF(Y1557="","null",VLOOKUP(Y1557,Marcas!$A$2:$C$2024,2,0)),"")</f>
        <v>760</v>
      </c>
      <c r="AA1557" s="1" t="s">
        <v>7291</v>
      </c>
      <c r="AB1557" s="1">
        <f>IFERROR(IF(AA1557="","",IF(AA1557="EMPORIO LEGAL",1,VLOOKUP(AA1557,Clientes!$A$2:$B$1190,2,0))),"")</f>
        <v>536</v>
      </c>
      <c r="AC1557" s="1">
        <f>IFERROR(IF(Tabla1[[#This Row],[id_control]]="null","",VLOOKUP(CONCATENATE(Tabla1[[#This Row],[CLIENTE]],"-",Tabla1[[#This Row],[id_control]]),Hoja1!$C$2:$D$1994,2,0)),"")</f>
        <v>1539</v>
      </c>
      <c r="AD1557" s="1"/>
      <c r="AE1557" s="6"/>
      <c r="AF1557" s="6"/>
      <c r="AG1557" s="6"/>
      <c r="AH1557" s="6"/>
      <c r="AI1557" s="6"/>
      <c r="AJ1557" s="6"/>
      <c r="AK1557" s="6"/>
      <c r="AL1557" s="1"/>
      <c r="AM1557" s="6"/>
      <c r="AN1557" s="6"/>
      <c r="AO1557" s="6"/>
      <c r="AP1557" s="6"/>
      <c r="AQ1557" s="6"/>
      <c r="AR1557" s="6"/>
      <c r="AS1557" s="6"/>
      <c r="AT1557" s="6"/>
      <c r="AU1557" s="6"/>
      <c r="AV1557" s="2"/>
      <c r="AW1557" s="6"/>
      <c r="AX1557" s="6"/>
      <c r="AY1557" s="6"/>
      <c r="AZ1557" s="6"/>
      <c r="BA1557" s="6"/>
      <c r="BB1557" s="6"/>
      <c r="BC1557" s="6"/>
      <c r="BD1557" s="6"/>
      <c r="BE1557" s="8">
        <v>1556</v>
      </c>
      <c r="BF1557" s="6" t="str">
        <f t="shared" si="494"/>
        <v>insert into bitacoras_estatus (numero_expediente, numero_registro, representante, fecha_inicio, fecha_vencimiento, id_cliente, id_admin, id_bitacoras_estatus, id_estatus, id_clase, id_marca, created_at, updated_at) values('333389','654189','',null,'2028-05-21','536','2','1','1',16,760,'2018-11-08 00:00:00','2018-11-08 00:00:00');</v>
      </c>
      <c r="BG1557" s="6" t="str">
        <f t="shared" si="495"/>
        <v>insert into servicios_comentarios (comentario, id_admin, id_estatus, created_at, updated_at) values('CLASE 16. COMPROBACION VOLUNTARIA DE USO DE MARCA. 26-SEPT-16 NOTIFICACION DE COMPROBACION INTEGRADA A EXPEDIENTE 22 DIC 2016',1,1556,'2018-11-08 00:00:00','2018-11-08 00:00:00');</v>
      </c>
      <c r="BH1557" s="6" t="str">
        <f t="shared" si="496"/>
        <v/>
      </c>
      <c r="BI1557" s="137" t="str">
        <f t="shared" si="497"/>
        <v>update bitacoras_estatus set comprobacion_uso = 1, id_estatus=10 where id=1556;</v>
      </c>
      <c r="BJ1557" s="137" t="str">
        <f t="shared" si="498"/>
        <v>update bitacoras_estatus set numero_expediente = '333389', numero_registro = '654189', id_estatus = 10, fecha_inicio = null, fecha_vencimiento ='2028-05-21', created_at ='2018-11-08 00:00:00', updated_at ='2018-11-08 00:00:00', id_clase=16, id_marca=760, id_cliente=536, vigencia = 1 where id =1556;</v>
      </c>
      <c r="BK1557" s="137" t="str">
        <f t="shared" si="499"/>
        <v>update bitacoras_estatus set id_estatus = 10 where id =1556;</v>
      </c>
    </row>
    <row r="1558" spans="1:63" ht="53">
      <c r="A1558" s="3">
        <v>1016853</v>
      </c>
      <c r="B1558" s="3">
        <v>1118940</v>
      </c>
      <c r="C1558" s="3">
        <f>IF(Tabla1[[#This Row],[No. REG.]]="","",1)</f>
        <v>1</v>
      </c>
      <c r="D1558" s="3" t="s">
        <v>41</v>
      </c>
      <c r="E1558" s="3">
        <f>IF(Tabla1[[#This Row],[STATUS]]="","",VLOOKUP(D1558,Estatus!$A$2:$B$13,2,0))</f>
        <v>6</v>
      </c>
      <c r="F1558" s="3">
        <f>IF(Tabla1[[#This Row],[STATUS]]="","",VLOOKUP(D1558,Estatus!$A$2:$I$12,9,0))</f>
        <v>1</v>
      </c>
      <c r="G1558" s="12" t="s">
        <v>7322</v>
      </c>
      <c r="H1558" s="3"/>
      <c r="I1558" s="80">
        <f t="shared" si="480"/>
        <v>1900</v>
      </c>
      <c r="J1558" s="80">
        <f t="shared" si="481"/>
        <v>1</v>
      </c>
      <c r="K1558" s="80">
        <f t="shared" si="482"/>
        <v>0</v>
      </c>
      <c r="L1558" s="80" t="str">
        <f t="shared" si="483"/>
        <v>01</v>
      </c>
      <c r="M1558" s="80" t="str">
        <f t="shared" si="484"/>
        <v>00</v>
      </c>
      <c r="N1558" s="80" t="str">
        <f t="shared" si="485"/>
        <v>null</v>
      </c>
      <c r="O1558" s="80" t="str">
        <f t="shared" si="486"/>
        <v>'2018-11-08 00:00:00'</v>
      </c>
      <c r="P1558" s="7">
        <v>43646</v>
      </c>
      <c r="Q1558" s="80">
        <f t="shared" si="487"/>
        <v>2019</v>
      </c>
      <c r="R1558" s="80">
        <f t="shared" si="488"/>
        <v>6</v>
      </c>
      <c r="S1558" s="80">
        <f t="shared" si="489"/>
        <v>30</v>
      </c>
      <c r="T1558" s="80" t="str">
        <f t="shared" si="490"/>
        <v>06</v>
      </c>
      <c r="U1558" s="80">
        <f t="shared" si="491"/>
        <v>30</v>
      </c>
      <c r="V1558" s="80" t="str">
        <f t="shared" si="492"/>
        <v>'2019-06-30'</v>
      </c>
      <c r="W1558" s="80">
        <v>35</v>
      </c>
      <c r="X1558" s="80">
        <f t="shared" si="493"/>
        <v>35</v>
      </c>
      <c r="Y1558" s="3" t="s">
        <v>7323</v>
      </c>
      <c r="Z1558" s="124">
        <f>IFERROR(IF(Y1558="","null",VLOOKUP(Y1558,Marcas!$A$2:$C$2024,2,0)),"")</f>
        <v>756</v>
      </c>
      <c r="AA1558" s="3" t="s">
        <v>7291</v>
      </c>
      <c r="AB1558" s="3">
        <f>IFERROR(IF(AA1558="","",IF(AA1558="EMPORIO LEGAL",1,VLOOKUP(AA1558,Clientes!$A$2:$B$1190,2,0))),"")</f>
        <v>536</v>
      </c>
      <c r="AC1558" s="3">
        <f>IFERROR(IF(Tabla1[[#This Row],[id_control]]="null","",VLOOKUP(CONCATENATE(Tabla1[[#This Row],[CLIENTE]],"-",Tabla1[[#This Row],[id_control]]),Hoja1!$C$2:$D$1994,2,0)),"")</f>
        <v>1558</v>
      </c>
      <c r="AD1558" s="3"/>
      <c r="AE1558" s="3"/>
      <c r="AF1558" s="3"/>
      <c r="AG1558" s="3"/>
      <c r="AH1558" s="3"/>
      <c r="AI1558" s="3"/>
      <c r="AJ1558" s="3"/>
      <c r="AK1558" s="3"/>
      <c r="AL1558" s="3"/>
      <c r="AM1558" s="5"/>
      <c r="AN1558" s="5"/>
      <c r="AO1558" s="5"/>
      <c r="AP1558" s="5"/>
      <c r="AQ1558" s="5"/>
      <c r="AR1558" s="5"/>
      <c r="AS1558" s="5"/>
      <c r="AT1558" s="5"/>
      <c r="AU1558" s="5"/>
      <c r="AV1558" s="5"/>
      <c r="AW1558" s="11"/>
      <c r="AX1558" s="5"/>
      <c r="AY1558" s="5"/>
      <c r="AZ1558" s="5"/>
      <c r="BA1558" s="5"/>
      <c r="BB1558" s="5"/>
      <c r="BC1558" s="5"/>
      <c r="BD1558" s="8"/>
      <c r="BE1558" s="8">
        <v>1557</v>
      </c>
      <c r="BF1558" s="6" t="str">
        <f t="shared" si="494"/>
        <v>insert into bitacoras_estatus (numero_expediente, numero_registro, representante, fecha_inicio, fecha_vencimiento, id_cliente, id_admin, id_bitacoras_estatus, id_estatus, id_clase, id_marca, created_at, updated_at) values('1016853','1118940','',null,'2019-06-30','536','2','1','1',35,756,'2018-11-08 00:00:00','2018-11-08 00:00:00');</v>
      </c>
      <c r="BG1558" s="6" t="str">
        <f t="shared" si="495"/>
        <v>insert into servicios_comentarios (comentario, id_admin, id_estatus, created_at, updated_at) values('CLASE 35. COMPROBACION VOLUNTARIA DE USO DE MARCA. 6-SEPT-16 NOTIFICACION DE COMPROBACION INTEGRADA A EXPEDIENTE 22 DIC 2016',1,1557,'2018-11-08 00:00:00','2018-11-08 00:00:00');</v>
      </c>
      <c r="BH1558" s="6" t="str">
        <f t="shared" si="496"/>
        <v/>
      </c>
      <c r="BI1558" s="137" t="str">
        <f t="shared" si="497"/>
        <v>update bitacoras_estatus set comprobacion_uso = 1, id_estatus=6 where id=1557;</v>
      </c>
      <c r="BJ1558" s="137" t="str">
        <f t="shared" si="498"/>
        <v>update bitacoras_estatus set numero_expediente = '1016853', numero_registro = '1118940', id_estatus = 6, fecha_inicio = null, fecha_vencimiento ='2019-06-30', created_at ='2018-11-08 00:00:00', updated_at ='2018-11-08 00:00:00', id_clase=35, id_marca=756, id_cliente=536, vigencia = 1 where id =1557;</v>
      </c>
      <c r="BK1558" s="137" t="str">
        <f t="shared" si="499"/>
        <v>update bitacoras_estatus set id_estatus = 6 where id =1557;</v>
      </c>
    </row>
    <row r="1559" spans="1:63" ht="40">
      <c r="A1559" s="3">
        <v>1016835</v>
      </c>
      <c r="B1559" s="3">
        <v>1121499</v>
      </c>
      <c r="C1559" s="3">
        <f>IF(Tabla1[[#This Row],[No. REG.]]="","",1)</f>
        <v>1</v>
      </c>
      <c r="D1559" s="3" t="s">
        <v>46</v>
      </c>
      <c r="E1559" s="3">
        <f>IF(Tabla1[[#This Row],[STATUS]]="","",VLOOKUP(D1559,Estatus!$A$2:$B$13,2,0))</f>
        <v>10</v>
      </c>
      <c r="F1559" s="3">
        <f>IF(Tabla1[[#This Row],[STATUS]]="","",VLOOKUP(D1559,Estatus!$A$2:$I$12,9,0))</f>
        <v>1</v>
      </c>
      <c r="G1559" s="12" t="s">
        <v>7324</v>
      </c>
      <c r="H1559" s="3"/>
      <c r="I1559" s="80">
        <f t="shared" si="480"/>
        <v>1900</v>
      </c>
      <c r="J1559" s="80">
        <f t="shared" si="481"/>
        <v>1</v>
      </c>
      <c r="K1559" s="80">
        <f t="shared" si="482"/>
        <v>0</v>
      </c>
      <c r="L1559" s="80" t="str">
        <f t="shared" si="483"/>
        <v>01</v>
      </c>
      <c r="M1559" s="80" t="str">
        <f t="shared" si="484"/>
        <v>00</v>
      </c>
      <c r="N1559" s="80" t="str">
        <f t="shared" si="485"/>
        <v>null</v>
      </c>
      <c r="O1559" s="80" t="str">
        <f t="shared" si="486"/>
        <v>'2018-11-08 00:00:00'</v>
      </c>
      <c r="P1559" s="7">
        <v>43646</v>
      </c>
      <c r="Q1559" s="80">
        <f t="shared" si="487"/>
        <v>2019</v>
      </c>
      <c r="R1559" s="80">
        <f t="shared" si="488"/>
        <v>6</v>
      </c>
      <c r="S1559" s="80">
        <f t="shared" si="489"/>
        <v>30</v>
      </c>
      <c r="T1559" s="80" t="str">
        <f t="shared" si="490"/>
        <v>06</v>
      </c>
      <c r="U1559" s="80">
        <f t="shared" si="491"/>
        <v>30</v>
      </c>
      <c r="V1559" s="80" t="str">
        <f t="shared" si="492"/>
        <v>'2019-06-30'</v>
      </c>
      <c r="W1559" s="80">
        <v>16</v>
      </c>
      <c r="X1559" s="80">
        <f t="shared" si="493"/>
        <v>16</v>
      </c>
      <c r="Y1559" s="3" t="s">
        <v>7308</v>
      </c>
      <c r="Z1559" s="124">
        <f>IFERROR(IF(Y1559="","null",VLOOKUP(Y1559,Marcas!$A$2:$C$2024,2,0)),"")</f>
        <v>760</v>
      </c>
      <c r="AA1559" s="1" t="s">
        <v>7291</v>
      </c>
      <c r="AB1559" s="1">
        <f>IFERROR(IF(AA1559="","",IF(AA1559="EMPORIO LEGAL",1,VLOOKUP(AA1559,Clientes!$A$2:$B$1190,2,0))),"")</f>
        <v>536</v>
      </c>
      <c r="AC1559" s="1">
        <f>IFERROR(IF(Tabla1[[#This Row],[id_control]]="null","",VLOOKUP(CONCATENATE(Tabla1[[#This Row],[CLIENTE]],"-",Tabla1[[#This Row],[id_control]]),Hoja1!$C$2:$D$1994,2,0)),"")</f>
        <v>1539</v>
      </c>
      <c r="AD1559" s="1"/>
      <c r="AE1559" s="6"/>
      <c r="AF1559" s="6"/>
      <c r="AG1559" s="6"/>
      <c r="AH1559" s="6"/>
      <c r="AI1559" s="6"/>
      <c r="AJ1559" s="6"/>
      <c r="AK1559" s="6"/>
      <c r="AL1559" s="1"/>
      <c r="AM1559" s="6"/>
      <c r="AN1559" s="6"/>
      <c r="AO1559" s="6"/>
      <c r="AP1559" s="6"/>
      <c r="AQ1559" s="6"/>
      <c r="AR1559" s="6"/>
      <c r="AS1559" s="6"/>
      <c r="AT1559" s="6"/>
      <c r="AU1559" s="6"/>
      <c r="AV1559" s="2"/>
      <c r="AW1559" s="6"/>
      <c r="AX1559" s="6"/>
      <c r="AY1559" s="6"/>
      <c r="AZ1559" s="6"/>
      <c r="BA1559" s="6"/>
      <c r="BB1559" s="6"/>
      <c r="BC1559" s="6"/>
      <c r="BD1559" s="6"/>
      <c r="BE1559" s="8">
        <v>1558</v>
      </c>
      <c r="BF1559" s="6" t="str">
        <f t="shared" si="494"/>
        <v>insert into bitacoras_estatus (numero_expediente, numero_registro, representante, fecha_inicio, fecha_vencimiento, id_cliente, id_admin, id_bitacoras_estatus, id_estatus, id_clase, id_marca, created_at, updated_at) values('1016835','1121499','',null,'2019-06-30','536','2','1','1',16,760,'2018-11-08 00:00:00','2018-11-08 00:00:00');</v>
      </c>
      <c r="BG1559" s="6" t="str">
        <f t="shared" si="495"/>
        <v>insert into servicios_comentarios (comentario, id_admin, id_estatus, created_at, updated_at) values('CLASE 16. COMPROBACION VOLUNTARIA DE USO DE MARCA. 26-SEPT-16. RECIBIDO 2-DIC-2016 ESCRITO DE INTEGRACION EN EXP IMPI',1,1558,'2018-11-08 00:00:00','2018-11-08 00:00:00');</v>
      </c>
      <c r="BH1559" s="6" t="str">
        <f t="shared" si="496"/>
        <v/>
      </c>
      <c r="BI1559" s="137" t="str">
        <f t="shared" si="497"/>
        <v>update bitacoras_estatus set comprobacion_uso = 1, id_estatus=10 where id=1558;</v>
      </c>
      <c r="BJ1559" s="137" t="str">
        <f t="shared" si="498"/>
        <v>update bitacoras_estatus set numero_expediente = '1016835', numero_registro = '1121499', id_estatus = 10, fecha_inicio = null, fecha_vencimiento ='2019-06-30', created_at ='2018-11-08 00:00:00', updated_at ='2018-11-08 00:00:00', id_clase=16, id_marca=760, id_cliente=536, vigencia = 1 where id =1558;</v>
      </c>
      <c r="BK1559" s="137" t="str">
        <f t="shared" si="499"/>
        <v>update bitacoras_estatus set id_estatus = 10 where id =1558;</v>
      </c>
    </row>
    <row r="1560" spans="1:63" ht="27">
      <c r="A1560" s="1"/>
      <c r="B1560" s="6">
        <v>1116229</v>
      </c>
      <c r="C1560" s="6">
        <f>IF(Tabla1[[#This Row],[No. REG.]]="","",1)</f>
        <v>1</v>
      </c>
      <c r="D1560" s="3" t="s">
        <v>8681</v>
      </c>
      <c r="E1560" s="3">
        <f>IF(Tabla1[[#This Row],[STATUS]]="","",VLOOKUP(D1560,Estatus!$A$2:$B$13,2,0))</f>
        <v>8</v>
      </c>
      <c r="F1560" s="3">
        <f>IF(Tabla1[[#This Row],[STATUS]]="","",VLOOKUP(D1560,Estatus!$A$2:$I$12,9,0))</f>
        <v>1</v>
      </c>
      <c r="G1560" s="51" t="s">
        <v>7325</v>
      </c>
      <c r="H1560" s="1"/>
      <c r="I1560" s="86">
        <f t="shared" si="480"/>
        <v>1900</v>
      </c>
      <c r="J1560" s="86">
        <f t="shared" si="481"/>
        <v>1</v>
      </c>
      <c r="K1560" s="86">
        <f t="shared" si="482"/>
        <v>0</v>
      </c>
      <c r="L1560" s="86" t="str">
        <f t="shared" si="483"/>
        <v>01</v>
      </c>
      <c r="M1560" s="86" t="str">
        <f t="shared" si="484"/>
        <v>00</v>
      </c>
      <c r="N1560" s="86" t="str">
        <f t="shared" si="485"/>
        <v>null</v>
      </c>
      <c r="O1560" s="86" t="str">
        <f t="shared" si="486"/>
        <v>'2018-11-08 00:00:00'</v>
      </c>
      <c r="P1560" s="1"/>
      <c r="Q1560" s="86">
        <f t="shared" si="487"/>
        <v>1900</v>
      </c>
      <c r="R1560" s="86">
        <f t="shared" si="488"/>
        <v>1</v>
      </c>
      <c r="S1560" s="86">
        <f t="shared" si="489"/>
        <v>0</v>
      </c>
      <c r="T1560" s="86" t="str">
        <f t="shared" si="490"/>
        <v>01</v>
      </c>
      <c r="U1560" s="86" t="str">
        <f t="shared" si="491"/>
        <v>00</v>
      </c>
      <c r="V1560" s="86" t="str">
        <f t="shared" si="492"/>
        <v>null</v>
      </c>
      <c r="W1560" s="86">
        <v>19</v>
      </c>
      <c r="X1560" s="86">
        <f t="shared" si="493"/>
        <v>19</v>
      </c>
      <c r="Y1560" s="1" t="s">
        <v>7326</v>
      </c>
      <c r="Z1560" s="127">
        <f>IFERROR(IF(Y1560="","null",VLOOKUP(Y1560,Marcas!$A$2:$C$2024,2,0)),"")</f>
        <v>757</v>
      </c>
      <c r="AA1560" s="1" t="s">
        <v>7291</v>
      </c>
      <c r="AB1560" s="1">
        <f>IFERROR(IF(AA1560="","",IF(AA1560="EMPORIO LEGAL",1,VLOOKUP(AA1560,Clientes!$A$2:$B$1190,2,0))),"")</f>
        <v>536</v>
      </c>
      <c r="AC1560" s="1">
        <f>IFERROR(IF(Tabla1[[#This Row],[id_control]]="null","",VLOOKUP(CONCATENATE(Tabla1[[#This Row],[CLIENTE]],"-",Tabla1[[#This Row],[id_control]]),Hoja1!$C$2:$D$1994,2,0)),"")</f>
        <v>1560</v>
      </c>
      <c r="AD1560" s="1"/>
      <c r="AE1560" s="6"/>
      <c r="AF1560" s="6"/>
      <c r="AG1560" s="6"/>
      <c r="AH1560" s="6"/>
      <c r="AI1560" s="6"/>
      <c r="AJ1560" s="6"/>
      <c r="AK1560" s="6"/>
      <c r="AL1560" s="6"/>
      <c r="AM1560" s="6"/>
      <c r="AN1560" s="6"/>
      <c r="AO1560" s="6"/>
      <c r="AP1560" s="6"/>
      <c r="AQ1560" s="42"/>
      <c r="AR1560" s="6"/>
      <c r="AS1560" s="6"/>
      <c r="AT1560" s="6"/>
      <c r="AU1560" s="6"/>
      <c r="AV1560" s="42"/>
      <c r="AW1560" s="6"/>
      <c r="AX1560" s="6"/>
      <c r="AY1560" s="6"/>
      <c r="AZ1560" s="6"/>
      <c r="BA1560" s="6"/>
      <c r="BB1560" s="6"/>
      <c r="BC1560" s="6"/>
      <c r="BD1560" s="6"/>
      <c r="BE1560" s="8">
        <v>1559</v>
      </c>
      <c r="BF1560" s="6" t="str">
        <f t="shared" si="494"/>
        <v>insert into bitacoras_estatus (numero_expediente, numero_registro, representante, fecha_inicio, fecha_vencimiento, id_cliente, id_admin, id_bitacoras_estatus, id_estatus, id_clase, id_marca, created_at, updated_at) values('','1116229','',null,null,'536','2','1','1',19,757,'2018-11-08 00:00:00','2018-11-08 00:00:00');</v>
      </c>
      <c r="BG1560" s="6" t="str">
        <f t="shared" si="495"/>
        <v>insert into servicios_comentarios (comentario, id_admin, id_estatus, created_at, updated_at) values('CLASE 19. COMPROBACION VOLUNTARIA DE USO DE MARCA. 31-AGO-16',1,1559,'2018-11-08 00:00:00','2018-11-08 00:00:00');</v>
      </c>
      <c r="BH1560" s="6" t="str">
        <f t="shared" si="496"/>
        <v/>
      </c>
      <c r="BI1560" s="137" t="str">
        <f t="shared" si="497"/>
        <v>update bitacoras_estatus set comprobacion_uso = 1, id_estatus=8 where id=1559;</v>
      </c>
      <c r="BJ1560" s="137" t="str">
        <f t="shared" si="498"/>
        <v>update bitacoras_estatus set numero_expediente = '', numero_registro = '1116229', id_estatus = 8, fecha_inicio = null, fecha_vencimiento =null, created_at ='2018-11-08 00:00:00', updated_at ='2018-11-08 00:00:00', id_clase=19, id_marca=757, id_cliente=536, vigencia = 1 where id =1559;</v>
      </c>
      <c r="BK1560" s="137" t="str">
        <f t="shared" si="499"/>
        <v>update bitacoras_estatus set id_estatus = 8 where id =1559;</v>
      </c>
    </row>
    <row r="1561" spans="1:63" ht="27">
      <c r="A1561" s="1"/>
      <c r="B1561" s="6">
        <v>11163988</v>
      </c>
      <c r="C1561" s="6">
        <f>IF(Tabla1[[#This Row],[No. REG.]]="","",1)</f>
        <v>1</v>
      </c>
      <c r="D1561" s="3" t="s">
        <v>8681</v>
      </c>
      <c r="E1561" s="3">
        <f>IF(Tabla1[[#This Row],[STATUS]]="","",VLOOKUP(D1561,Estatus!$A$2:$B$13,2,0))</f>
        <v>8</v>
      </c>
      <c r="F1561" s="3">
        <f>IF(Tabla1[[#This Row],[STATUS]]="","",VLOOKUP(D1561,Estatus!$A$2:$I$12,9,0))</f>
        <v>1</v>
      </c>
      <c r="G1561" s="51" t="s">
        <v>7327</v>
      </c>
      <c r="H1561" s="1"/>
      <c r="I1561" s="86">
        <f t="shared" si="480"/>
        <v>1900</v>
      </c>
      <c r="J1561" s="86">
        <f t="shared" si="481"/>
        <v>1</v>
      </c>
      <c r="K1561" s="86">
        <f t="shared" si="482"/>
        <v>0</v>
      </c>
      <c r="L1561" s="86" t="str">
        <f t="shared" si="483"/>
        <v>01</v>
      </c>
      <c r="M1561" s="86" t="str">
        <f t="shared" si="484"/>
        <v>00</v>
      </c>
      <c r="N1561" s="86" t="str">
        <f t="shared" si="485"/>
        <v>null</v>
      </c>
      <c r="O1561" s="86" t="str">
        <f t="shared" si="486"/>
        <v>'2018-11-08 00:00:00'</v>
      </c>
      <c r="P1561" s="1"/>
      <c r="Q1561" s="86">
        <f t="shared" si="487"/>
        <v>1900</v>
      </c>
      <c r="R1561" s="86">
        <f t="shared" si="488"/>
        <v>1</v>
      </c>
      <c r="S1561" s="86">
        <f t="shared" si="489"/>
        <v>0</v>
      </c>
      <c r="T1561" s="86" t="str">
        <f t="shared" si="490"/>
        <v>01</v>
      </c>
      <c r="U1561" s="86" t="str">
        <f t="shared" si="491"/>
        <v>00</v>
      </c>
      <c r="V1561" s="86" t="str">
        <f t="shared" si="492"/>
        <v>null</v>
      </c>
      <c r="W1561" s="86">
        <v>16</v>
      </c>
      <c r="X1561" s="86">
        <f t="shared" si="493"/>
        <v>16</v>
      </c>
      <c r="Y1561" s="1" t="s">
        <v>7321</v>
      </c>
      <c r="Z1561" s="127">
        <f>IFERROR(IF(Y1561="","null",VLOOKUP(Y1561,Marcas!$A$2:$C$2024,2,0)),"")</f>
        <v>117</v>
      </c>
      <c r="AA1561" s="1" t="s">
        <v>7291</v>
      </c>
      <c r="AB1561" s="1">
        <f>IFERROR(IF(AA1561="","",IF(AA1561="EMPORIO LEGAL",1,VLOOKUP(AA1561,Clientes!$A$2:$B$1190,2,0))),"")</f>
        <v>536</v>
      </c>
      <c r="AC1561" s="1">
        <f>IFERROR(IF(Tabla1[[#This Row],[id_control]]="null","",VLOOKUP(CONCATENATE(Tabla1[[#This Row],[CLIENTE]],"-",Tabla1[[#This Row],[id_control]]),Hoja1!$C$2:$D$1994,2,0)),"")</f>
        <v>1553</v>
      </c>
      <c r="AD1561" s="1"/>
      <c r="AE1561" s="6"/>
      <c r="AF1561" s="6"/>
      <c r="AG1561" s="6"/>
      <c r="AH1561" s="6"/>
      <c r="AI1561" s="6"/>
      <c r="AJ1561" s="6"/>
      <c r="AK1561" s="6"/>
      <c r="AL1561" s="6"/>
      <c r="AM1561" s="6"/>
      <c r="AN1561" s="6"/>
      <c r="AO1561" s="6"/>
      <c r="AP1561" s="6"/>
      <c r="AQ1561" s="42"/>
      <c r="AR1561" s="6"/>
      <c r="AS1561" s="6"/>
      <c r="AT1561" s="6"/>
      <c r="AU1561" s="6"/>
      <c r="AV1561" s="42"/>
      <c r="AW1561" s="6"/>
      <c r="AX1561" s="6"/>
      <c r="AY1561" s="6"/>
      <c r="AZ1561" s="6"/>
      <c r="BA1561" s="6"/>
      <c r="BB1561" s="6"/>
      <c r="BC1561" s="6"/>
      <c r="BD1561" s="6"/>
      <c r="BE1561" s="8">
        <v>1560</v>
      </c>
      <c r="BF1561" s="6" t="str">
        <f t="shared" si="494"/>
        <v>insert into bitacoras_estatus (numero_expediente, numero_registro, representante, fecha_inicio, fecha_vencimiento, id_cliente, id_admin, id_bitacoras_estatus, id_estatus, id_clase, id_marca, created_at, updated_at) values('','11163988','',null,null,'536','2','1','1',16,117,'2018-11-08 00:00:00','2018-11-08 00:00:00');</v>
      </c>
      <c r="BG1561" s="6" t="str">
        <f t="shared" si="495"/>
        <v>insert into servicios_comentarios (comentario, id_admin, id_estatus, created_at, updated_at) values('CLASE 16. COMPROBACION VOLUNTARIA DE USO DE MARCA. 26-SEPT-16',1,1560,'2018-11-08 00:00:00','2018-11-08 00:00:00');</v>
      </c>
      <c r="BH1561" s="6" t="str">
        <f t="shared" si="496"/>
        <v/>
      </c>
      <c r="BI1561" s="137" t="str">
        <f t="shared" si="497"/>
        <v>update bitacoras_estatus set comprobacion_uso = 1, id_estatus=8 where id=1560;</v>
      </c>
      <c r="BJ1561" s="137" t="str">
        <f t="shared" si="498"/>
        <v>update bitacoras_estatus set numero_expediente = '', numero_registro = '11163988', id_estatus = 8, fecha_inicio = null, fecha_vencimiento =null, created_at ='2018-11-08 00:00:00', updated_at ='2018-11-08 00:00:00', id_clase=16, id_marca=117, id_cliente=536, vigencia = 1 where id =1560;</v>
      </c>
      <c r="BK1561" s="137" t="str">
        <f t="shared" si="499"/>
        <v>update bitacoras_estatus set id_estatus = 8 where id =1560;</v>
      </c>
    </row>
    <row r="1562" spans="1:63" ht="40">
      <c r="A1562" s="3">
        <v>1042474</v>
      </c>
      <c r="B1562" s="3">
        <v>1141946</v>
      </c>
      <c r="C1562" s="3">
        <f>IF(Tabla1[[#This Row],[No. REG.]]="","",1)</f>
        <v>1</v>
      </c>
      <c r="D1562" s="3" t="s">
        <v>46</v>
      </c>
      <c r="E1562" s="3">
        <f>IF(Tabla1[[#This Row],[STATUS]]="","",VLOOKUP(D1562,Estatus!$A$2:$B$13,2,0))</f>
        <v>10</v>
      </c>
      <c r="F1562" s="3">
        <f>IF(Tabla1[[#This Row],[STATUS]]="","",VLOOKUP(D1562,Estatus!$A$2:$I$12,9,0))</f>
        <v>1</v>
      </c>
      <c r="G1562" s="12" t="s">
        <v>7328</v>
      </c>
      <c r="H1562" s="3"/>
      <c r="I1562" s="80">
        <f t="shared" si="480"/>
        <v>1900</v>
      </c>
      <c r="J1562" s="80">
        <f t="shared" si="481"/>
        <v>1</v>
      </c>
      <c r="K1562" s="80">
        <f t="shared" si="482"/>
        <v>0</v>
      </c>
      <c r="L1562" s="80" t="str">
        <f t="shared" si="483"/>
        <v>01</v>
      </c>
      <c r="M1562" s="80" t="str">
        <f t="shared" si="484"/>
        <v>00</v>
      </c>
      <c r="N1562" s="80" t="str">
        <f t="shared" si="485"/>
        <v>null</v>
      </c>
      <c r="O1562" s="80" t="str">
        <f t="shared" si="486"/>
        <v>'2018-11-08 00:00:00'</v>
      </c>
      <c r="P1562" s="7">
        <v>43760</v>
      </c>
      <c r="Q1562" s="80">
        <f t="shared" si="487"/>
        <v>2019</v>
      </c>
      <c r="R1562" s="80">
        <f t="shared" si="488"/>
        <v>10</v>
      </c>
      <c r="S1562" s="80">
        <f t="shared" si="489"/>
        <v>22</v>
      </c>
      <c r="T1562" s="80">
        <f t="shared" si="490"/>
        <v>10</v>
      </c>
      <c r="U1562" s="80">
        <f t="shared" si="491"/>
        <v>22</v>
      </c>
      <c r="V1562" s="80" t="str">
        <f t="shared" si="492"/>
        <v>'2019-10-22'</v>
      </c>
      <c r="W1562" s="80">
        <v>19</v>
      </c>
      <c r="X1562" s="80">
        <f t="shared" si="493"/>
        <v>19</v>
      </c>
      <c r="Y1562" s="3" t="s">
        <v>7321</v>
      </c>
      <c r="Z1562" s="124">
        <f>IFERROR(IF(Y1562="","null",VLOOKUP(Y1562,Marcas!$A$2:$C$2024,2,0)),"")</f>
        <v>117</v>
      </c>
      <c r="AA1562" s="1" t="s">
        <v>7291</v>
      </c>
      <c r="AB1562" s="1">
        <f>IFERROR(IF(AA1562="","",IF(AA1562="EMPORIO LEGAL",1,VLOOKUP(AA1562,Clientes!$A$2:$B$1190,2,0))),"")</f>
        <v>536</v>
      </c>
      <c r="AC1562" s="1">
        <f>IFERROR(IF(Tabla1[[#This Row],[id_control]]="null","",VLOOKUP(CONCATENATE(Tabla1[[#This Row],[CLIENTE]],"-",Tabla1[[#This Row],[id_control]]),Hoja1!$C$2:$D$1994,2,0)),"")</f>
        <v>1553</v>
      </c>
      <c r="AD1562" s="1"/>
      <c r="AE1562" s="6"/>
      <c r="AF1562" s="6"/>
      <c r="AG1562" s="6"/>
      <c r="AH1562" s="6"/>
      <c r="AI1562" s="6"/>
      <c r="AJ1562" s="6"/>
      <c r="AK1562" s="6"/>
      <c r="AL1562" s="1"/>
      <c r="AM1562" s="6"/>
      <c r="AN1562" s="6"/>
      <c r="AO1562" s="6"/>
      <c r="AP1562" s="6"/>
      <c r="AQ1562" s="6"/>
      <c r="AR1562" s="6"/>
      <c r="AS1562" s="6"/>
      <c r="AT1562" s="6"/>
      <c r="AU1562" s="6"/>
      <c r="AV1562" s="2"/>
      <c r="AW1562" s="6"/>
      <c r="AX1562" s="6"/>
      <c r="AY1562" s="6"/>
      <c r="AZ1562" s="6"/>
      <c r="BA1562" s="6"/>
      <c r="BB1562" s="6"/>
      <c r="BC1562" s="6"/>
      <c r="BD1562" s="6"/>
      <c r="BE1562" s="8">
        <v>1561</v>
      </c>
      <c r="BF1562" s="6" t="str">
        <f t="shared" si="494"/>
        <v>insert into bitacoras_estatus (numero_expediente, numero_registro, representante, fecha_inicio, fecha_vencimiento, id_cliente, id_admin, id_bitacoras_estatus, id_estatus, id_clase, id_marca, created_at, updated_at) values('1042474','1141946','',null,'2019-10-22','536','2','1','1',19,117,'2018-11-08 00:00:00','2018-11-08 00:00:00');</v>
      </c>
      <c r="BG1562" s="6" t="str">
        <f t="shared" si="495"/>
        <v>insert into servicios_comentarios (comentario, id_admin, id_estatus, created_at, updated_at) values('CLASE 19. COMPROBACION VOLUNTARIA DE USO DE MARCA. 24-AGO-16. 2-DIC-2016 RECIBIDO ESCRITO INTEGRACION EN EXP IMPI',1,1561,'2018-11-08 00:00:00','2018-11-08 00:00:00');</v>
      </c>
      <c r="BH1562" s="6" t="str">
        <f t="shared" si="496"/>
        <v/>
      </c>
      <c r="BI1562" s="137" t="str">
        <f t="shared" si="497"/>
        <v>update bitacoras_estatus set comprobacion_uso = 1, id_estatus=10 where id=1561;</v>
      </c>
      <c r="BJ1562" s="137" t="str">
        <f t="shared" si="498"/>
        <v>update bitacoras_estatus set numero_expediente = '1042474', numero_registro = '1141946', id_estatus = 10, fecha_inicio = null, fecha_vencimiento ='2019-10-22', created_at ='2018-11-08 00:00:00', updated_at ='2018-11-08 00:00:00', id_clase=19, id_marca=117, id_cliente=536, vigencia = 1 where id =1561;</v>
      </c>
      <c r="BK1562" s="137" t="str">
        <f t="shared" si="499"/>
        <v>update bitacoras_estatus set id_estatus = 10 where id =1561;</v>
      </c>
    </row>
    <row r="1563" spans="1:63" ht="27">
      <c r="A1563" s="3">
        <v>1810015</v>
      </c>
      <c r="B1563" s="3">
        <v>1722031</v>
      </c>
      <c r="C1563" s="3">
        <f>IF(Tabla1[[#This Row],[No. REG.]]="","",1)</f>
        <v>1</v>
      </c>
      <c r="D1563" s="3" t="s">
        <v>46</v>
      </c>
      <c r="E1563" s="3">
        <f>IF(Tabla1[[#This Row],[STATUS]]="","",VLOOKUP(D1563,Estatus!$A$2:$B$13,2,0))</f>
        <v>10</v>
      </c>
      <c r="F1563" s="3">
        <f>IF(Tabla1[[#This Row],[STATUS]]="","",VLOOKUP(D1563,Estatus!$A$2:$I$12,9,0))</f>
        <v>1</v>
      </c>
      <c r="G1563" s="12" t="s">
        <v>7329</v>
      </c>
      <c r="H1563" s="7">
        <v>42661</v>
      </c>
      <c r="I1563" s="80">
        <f t="shared" si="480"/>
        <v>2016</v>
      </c>
      <c r="J1563" s="80">
        <f t="shared" si="481"/>
        <v>10</v>
      </c>
      <c r="K1563" s="80">
        <f t="shared" si="482"/>
        <v>18</v>
      </c>
      <c r="L1563" s="80">
        <f t="shared" si="483"/>
        <v>10</v>
      </c>
      <c r="M1563" s="80">
        <f t="shared" si="484"/>
        <v>18</v>
      </c>
      <c r="N1563" s="80" t="str">
        <f t="shared" si="485"/>
        <v>'2016-10-18'</v>
      </c>
      <c r="O1563" s="80" t="str">
        <f t="shared" si="486"/>
        <v>'2016-10-18 00:00:00'</v>
      </c>
      <c r="P1563" s="7">
        <v>46313</v>
      </c>
      <c r="Q1563" s="80">
        <f t="shared" si="487"/>
        <v>2026</v>
      </c>
      <c r="R1563" s="80">
        <f t="shared" si="488"/>
        <v>10</v>
      </c>
      <c r="S1563" s="80">
        <f t="shared" si="489"/>
        <v>18</v>
      </c>
      <c r="T1563" s="80">
        <f t="shared" si="490"/>
        <v>10</v>
      </c>
      <c r="U1563" s="80">
        <f t="shared" si="491"/>
        <v>18</v>
      </c>
      <c r="V1563" s="80" t="str">
        <f t="shared" si="492"/>
        <v>'2026-10-18'</v>
      </c>
      <c r="W1563" s="80">
        <v>40</v>
      </c>
      <c r="X1563" s="80">
        <f t="shared" si="493"/>
        <v>40</v>
      </c>
      <c r="Y1563" s="3" t="s">
        <v>7330</v>
      </c>
      <c r="Z1563" s="124">
        <f>IFERROR(IF(Y1563="","null",VLOOKUP(Y1563,Marcas!$A$2:$C$2024,2,0)),"")</f>
        <v>925</v>
      </c>
      <c r="AA1563" s="3" t="s">
        <v>7288</v>
      </c>
      <c r="AB1563" s="3">
        <f>IFERROR(IF(AA1563="","",IF(AA1563="EMPORIO LEGAL",1,VLOOKUP(AA1563,Clientes!$A$2:$B$1190,2,0))),"")</f>
        <v>789</v>
      </c>
      <c r="AC1563" s="3">
        <f>IFERROR(IF(Tabla1[[#This Row],[id_control]]="null","",VLOOKUP(CONCATENATE(Tabla1[[#This Row],[CLIENTE]],"-",Tabla1[[#This Row],[id_control]]),Hoja1!$C$2:$D$1994,2,0)),"")</f>
        <v>1563</v>
      </c>
      <c r="AD1563" s="3" t="s">
        <v>7242</v>
      </c>
      <c r="AE1563" s="3"/>
      <c r="AF1563" s="3"/>
      <c r="AG1563" s="3"/>
      <c r="AH1563" s="3"/>
      <c r="AI1563" s="3"/>
      <c r="AJ1563" s="3"/>
      <c r="AK1563" s="3"/>
      <c r="AL1563" s="3">
        <v>6144100922</v>
      </c>
      <c r="AM1563" s="6"/>
      <c r="AN1563" s="6"/>
      <c r="AO1563" s="6"/>
      <c r="AP1563" s="6"/>
      <c r="AQ1563" s="8">
        <v>6144273178</v>
      </c>
      <c r="AR1563" s="8">
        <v>6142780529</v>
      </c>
      <c r="AS1563" s="6"/>
      <c r="AT1563" s="6"/>
      <c r="AU1563" s="6"/>
      <c r="AV1563" s="8" t="s">
        <v>7243</v>
      </c>
      <c r="AW1563" s="8" t="s">
        <v>7331</v>
      </c>
      <c r="AX1563" s="6"/>
      <c r="AY1563" s="6"/>
      <c r="AZ1563" s="6"/>
      <c r="BA1563" s="6"/>
      <c r="BB1563" s="6"/>
      <c r="BC1563" s="6"/>
      <c r="BD1563" s="6"/>
      <c r="BE1563" s="8">
        <v>1562</v>
      </c>
      <c r="BF1563" s="6" t="str">
        <f t="shared" si="494"/>
        <v>insert into bitacoras_estatus (numero_expediente, numero_registro, representante, fecha_inicio, fecha_vencimiento, id_cliente, id_admin, id_bitacoras_estatus, id_estatus, id_clase, id_marca, created_at, updated_at) values('1810015','1722031','CARLOS ALONSO PALOMINO CARRILLO','2016-10-18','2026-10-18','789','2','1','1',40,925,'2016-10-18 00:00:00','2016-10-18 00:00:00');</v>
      </c>
      <c r="BG1563" s="6" t="str">
        <f t="shared" si="495"/>
        <v>insert into servicios_comentarios (comentario, id_admin, id_estatus, created_at, updated_at) values('CLASE 40 MIXTA. LLEGO EL TITULO EL 23 MZO 2017',1,1562,'2016-10-18 00:00:00','2016-10-18 00:00:00');</v>
      </c>
      <c r="BH1563" s="6" t="str">
        <f t="shared" si="496"/>
        <v/>
      </c>
      <c r="BI1563" s="137" t="str">
        <f t="shared" si="497"/>
        <v>update bitacoras_estatus set comprobacion_uso = 1, id_estatus=10 where id=1562;</v>
      </c>
      <c r="BJ1563" s="137" t="str">
        <f t="shared" si="498"/>
        <v>update bitacoras_estatus set numero_expediente = '1810015', numero_registro = '1722031', id_estatus = 10, fecha_inicio = '2016-10-18', fecha_vencimiento ='2026-10-18', created_at ='2016-10-18 00:00:00', updated_at ='2016-10-18 00:00:00', id_clase=40, id_marca=925, id_cliente=789, vigencia = 1 where id =1562;</v>
      </c>
      <c r="BK1563" s="137" t="str">
        <f t="shared" si="499"/>
        <v>update bitacoras_estatus set id_estatus = 10 where id =1562;</v>
      </c>
    </row>
    <row r="1564" spans="1:63" ht="27">
      <c r="A1564" s="3">
        <v>1810014</v>
      </c>
      <c r="B1564" s="3">
        <v>1722030</v>
      </c>
      <c r="C1564" s="3">
        <f>IF(Tabla1[[#This Row],[No. REG.]]="","",1)</f>
        <v>1</v>
      </c>
      <c r="D1564" s="3" t="s">
        <v>46</v>
      </c>
      <c r="E1564" s="3">
        <f>IF(Tabla1[[#This Row],[STATUS]]="","",VLOOKUP(D1564,Estatus!$A$2:$B$13,2,0))</f>
        <v>10</v>
      </c>
      <c r="F1564" s="3">
        <f>IF(Tabla1[[#This Row],[STATUS]]="","",VLOOKUP(D1564,Estatus!$A$2:$I$12,9,0))</f>
        <v>1</v>
      </c>
      <c r="G1564" s="12" t="s">
        <v>7332</v>
      </c>
      <c r="H1564" s="7">
        <v>42661</v>
      </c>
      <c r="I1564" s="80">
        <f t="shared" si="480"/>
        <v>2016</v>
      </c>
      <c r="J1564" s="80">
        <f t="shared" si="481"/>
        <v>10</v>
      </c>
      <c r="K1564" s="80">
        <f t="shared" si="482"/>
        <v>18</v>
      </c>
      <c r="L1564" s="80">
        <f t="shared" si="483"/>
        <v>10</v>
      </c>
      <c r="M1564" s="80">
        <f t="shared" si="484"/>
        <v>18</v>
      </c>
      <c r="N1564" s="80" t="str">
        <f t="shared" si="485"/>
        <v>'2016-10-18'</v>
      </c>
      <c r="O1564" s="80" t="str">
        <f t="shared" si="486"/>
        <v>'2016-10-18 00:00:00'</v>
      </c>
      <c r="P1564" s="7">
        <v>46313</v>
      </c>
      <c r="Q1564" s="80">
        <f t="shared" si="487"/>
        <v>2026</v>
      </c>
      <c r="R1564" s="80">
        <f t="shared" si="488"/>
        <v>10</v>
      </c>
      <c r="S1564" s="80">
        <f t="shared" si="489"/>
        <v>18</v>
      </c>
      <c r="T1564" s="80">
        <f t="shared" si="490"/>
        <v>10</v>
      </c>
      <c r="U1564" s="80">
        <f t="shared" si="491"/>
        <v>18</v>
      </c>
      <c r="V1564" s="80" t="str">
        <f t="shared" si="492"/>
        <v>'2026-10-18'</v>
      </c>
      <c r="W1564" s="80">
        <v>30</v>
      </c>
      <c r="X1564" s="80">
        <f t="shared" si="493"/>
        <v>30</v>
      </c>
      <c r="Y1564" s="3" t="s">
        <v>7333</v>
      </c>
      <c r="Z1564" s="124">
        <f>IFERROR(IF(Y1564="","null",VLOOKUP(Y1564,Marcas!$A$2:$C$2024,2,0)),"")</f>
        <v>706</v>
      </c>
      <c r="AA1564" s="3" t="s">
        <v>4718</v>
      </c>
      <c r="AB1564" s="3">
        <f>IFERROR(IF(AA1564="","",IF(AA1564="EMPORIO LEGAL",1,VLOOKUP(AA1564,Clientes!$A$2:$B$1190,2,0))),"")</f>
        <v>235</v>
      </c>
      <c r="AC1564" s="3">
        <f>IFERROR(IF(Tabla1[[#This Row],[id_control]]="null","",VLOOKUP(CONCATENATE(Tabla1[[#This Row],[CLIENTE]],"-",Tabla1[[#This Row],[id_control]]),Hoja1!$C$2:$D$1994,2,0)),"")</f>
        <v>1564</v>
      </c>
      <c r="AD1564" s="3" t="s">
        <v>7334</v>
      </c>
      <c r="AE1564" s="3"/>
      <c r="AF1564" s="3"/>
      <c r="AG1564" s="3"/>
      <c r="AH1564" s="3"/>
      <c r="AI1564" s="3"/>
      <c r="AJ1564" s="3"/>
      <c r="AK1564" s="3"/>
      <c r="AL1564" s="3">
        <v>6143351254</v>
      </c>
      <c r="AM1564" s="6"/>
      <c r="AN1564" s="6"/>
      <c r="AO1564" s="6"/>
      <c r="AP1564" s="6"/>
      <c r="AQ1564" s="8">
        <v>6141788649</v>
      </c>
      <c r="AR1564" s="6"/>
      <c r="AS1564" s="6"/>
      <c r="AT1564" s="6"/>
      <c r="AU1564" s="6"/>
      <c r="AV1564" s="8" t="s">
        <v>7335</v>
      </c>
      <c r="AW1564" s="6"/>
      <c r="AX1564" s="6"/>
      <c r="AY1564" s="6"/>
      <c r="AZ1564" s="6"/>
      <c r="BA1564" s="6"/>
      <c r="BB1564" s="6"/>
      <c r="BC1564" s="6"/>
      <c r="BD1564" s="6"/>
      <c r="BE1564" s="8">
        <v>1563</v>
      </c>
      <c r="BF1564" s="6" t="str">
        <f t="shared" si="494"/>
        <v>insert into bitacoras_estatus (numero_expediente, numero_registro, representante, fecha_inicio, fecha_vencimiento, id_cliente, id_admin, id_bitacoras_estatus, id_estatus, id_clase, id_marca, created_at, updated_at) values('1810014','1722030','MARY ANN AMPARO RAMIREZ GARCIA','2016-10-18','2026-10-18','235','2','1','1',30,706,'2016-10-18 00:00:00','2016-10-18 00:00:00');</v>
      </c>
      <c r="BG1564" s="6" t="str">
        <f t="shared" si="495"/>
        <v>insert into servicios_comentarios (comentario, id_admin, id_estatus, created_at, updated_at) values('CLASE 30 MIXTA. LLEGO TITULO EL 23 MZO. 2017',1,1563,'2016-10-18 00:00:00','2016-10-18 00:00:00');</v>
      </c>
      <c r="BH1564" s="6" t="str">
        <f t="shared" si="496"/>
        <v/>
      </c>
      <c r="BI1564" s="137" t="str">
        <f t="shared" si="497"/>
        <v>update bitacoras_estatus set comprobacion_uso = 1, id_estatus=10 where id=1563;</v>
      </c>
      <c r="BJ1564" s="137" t="str">
        <f t="shared" si="498"/>
        <v>update bitacoras_estatus set numero_expediente = '1810014', numero_registro = '1722030', id_estatus = 10, fecha_inicio = '2016-10-18', fecha_vencimiento ='2026-10-18', created_at ='2016-10-18 00:00:00', updated_at ='2016-10-18 00:00:00', id_clase=30, id_marca=706, id_cliente=235, vigencia = 1 where id =1563;</v>
      </c>
      <c r="BK1564" s="137" t="str">
        <f t="shared" si="499"/>
        <v>update bitacoras_estatus set id_estatus = 10 where id =1563;</v>
      </c>
    </row>
    <row r="1565" spans="1:63" ht="27">
      <c r="A1565" s="3">
        <v>1810013</v>
      </c>
      <c r="B1565" s="3">
        <v>1722029</v>
      </c>
      <c r="C1565" s="3">
        <f>IF(Tabla1[[#This Row],[No. REG.]]="","",1)</f>
        <v>1</v>
      </c>
      <c r="D1565" s="3" t="s">
        <v>46</v>
      </c>
      <c r="E1565" s="3">
        <f>IF(Tabla1[[#This Row],[STATUS]]="","",VLOOKUP(D1565,Estatus!$A$2:$B$13,2,0))</f>
        <v>10</v>
      </c>
      <c r="F1565" s="3">
        <f>IF(Tabla1[[#This Row],[STATUS]]="","",VLOOKUP(D1565,Estatus!$A$2:$I$12,9,0))</f>
        <v>1</v>
      </c>
      <c r="G1565" s="12" t="s">
        <v>7336</v>
      </c>
      <c r="H1565" s="7">
        <v>42661</v>
      </c>
      <c r="I1565" s="80">
        <f t="shared" si="480"/>
        <v>2016</v>
      </c>
      <c r="J1565" s="80">
        <f t="shared" si="481"/>
        <v>10</v>
      </c>
      <c r="K1565" s="80">
        <f t="shared" si="482"/>
        <v>18</v>
      </c>
      <c r="L1565" s="80">
        <f t="shared" si="483"/>
        <v>10</v>
      </c>
      <c r="M1565" s="80">
        <f t="shared" si="484"/>
        <v>18</v>
      </c>
      <c r="N1565" s="80" t="str">
        <f t="shared" si="485"/>
        <v>'2016-10-18'</v>
      </c>
      <c r="O1565" s="80" t="str">
        <f t="shared" si="486"/>
        <v>'2016-10-18 00:00:00'</v>
      </c>
      <c r="P1565" s="7">
        <v>46313</v>
      </c>
      <c r="Q1565" s="80">
        <f t="shared" si="487"/>
        <v>2026</v>
      </c>
      <c r="R1565" s="80">
        <f t="shared" si="488"/>
        <v>10</v>
      </c>
      <c r="S1565" s="80">
        <f t="shared" si="489"/>
        <v>18</v>
      </c>
      <c r="T1565" s="80">
        <f t="shared" si="490"/>
        <v>10</v>
      </c>
      <c r="U1565" s="80">
        <f t="shared" si="491"/>
        <v>18</v>
      </c>
      <c r="V1565" s="80" t="str">
        <f t="shared" si="492"/>
        <v>'2026-10-18'</v>
      </c>
      <c r="W1565" s="80">
        <v>29</v>
      </c>
      <c r="X1565" s="80">
        <f t="shared" si="493"/>
        <v>29</v>
      </c>
      <c r="Y1565" s="3" t="s">
        <v>7333</v>
      </c>
      <c r="Z1565" s="124">
        <f>IFERROR(IF(Y1565="","null",VLOOKUP(Y1565,Marcas!$A$2:$C$2024,2,0)),"")</f>
        <v>706</v>
      </c>
      <c r="AA1565" s="3" t="s">
        <v>4718</v>
      </c>
      <c r="AB1565" s="3">
        <f>IFERROR(IF(AA1565="","",IF(AA1565="EMPORIO LEGAL",1,VLOOKUP(AA1565,Clientes!$A$2:$B$1190,2,0))),"")</f>
        <v>235</v>
      </c>
      <c r="AC1565" s="3">
        <f>IFERROR(IF(Tabla1[[#This Row],[id_control]]="null","",VLOOKUP(CONCATENATE(Tabla1[[#This Row],[CLIENTE]],"-",Tabla1[[#This Row],[id_control]]),Hoja1!$C$2:$D$1994,2,0)),"")</f>
        <v>1564</v>
      </c>
      <c r="AD1565" s="3" t="s">
        <v>7334</v>
      </c>
      <c r="AE1565" s="3"/>
      <c r="AF1565" s="3"/>
      <c r="AG1565" s="3"/>
      <c r="AH1565" s="3"/>
      <c r="AI1565" s="3"/>
      <c r="AJ1565" s="3"/>
      <c r="AK1565" s="3"/>
      <c r="AL1565" s="3">
        <v>6143351254</v>
      </c>
      <c r="AM1565" s="6"/>
      <c r="AN1565" s="6"/>
      <c r="AO1565" s="6"/>
      <c r="AP1565" s="6"/>
      <c r="AQ1565" s="8">
        <v>6141788649</v>
      </c>
      <c r="AR1565" s="6"/>
      <c r="AS1565" s="6"/>
      <c r="AT1565" s="6"/>
      <c r="AU1565" s="6"/>
      <c r="AV1565" s="4" t="s">
        <v>7335</v>
      </c>
      <c r="AW1565" s="6"/>
      <c r="AX1565" s="6"/>
      <c r="AY1565" s="6"/>
      <c r="AZ1565" s="6"/>
      <c r="BA1565" s="6"/>
      <c r="BB1565" s="6"/>
      <c r="BC1565" s="6"/>
      <c r="BD1565" s="6"/>
      <c r="BE1565" s="8">
        <v>1564</v>
      </c>
      <c r="BF1565" s="6" t="str">
        <f t="shared" si="494"/>
        <v>insert into bitacoras_estatus (numero_expediente, numero_registro, representante, fecha_inicio, fecha_vencimiento, id_cliente, id_admin, id_bitacoras_estatus, id_estatus, id_clase, id_marca, created_at, updated_at) values('1810013','1722029','MARY ANN AMPARO RAMIREZ GARCIA','2016-10-18','2026-10-18','235','2','1','1',29,706,'2016-10-18 00:00:00','2016-10-18 00:00:00');</v>
      </c>
      <c r="BG1565" s="6" t="str">
        <f t="shared" si="495"/>
        <v>insert into servicios_comentarios (comentario, id_admin, id_estatus, created_at, updated_at) values('CLASE 29. MIXTA. LLEGO EL TITULO EL 23 MZO. 2017',1,1564,'2016-10-18 00:00:00','2016-10-18 00:00:00');</v>
      </c>
      <c r="BH1565" s="6" t="str">
        <f t="shared" si="496"/>
        <v/>
      </c>
      <c r="BI1565" s="137" t="str">
        <f t="shared" si="497"/>
        <v>update bitacoras_estatus set comprobacion_uso = 1, id_estatus=10 where id=1564;</v>
      </c>
      <c r="BJ1565" s="137" t="str">
        <f t="shared" si="498"/>
        <v>update bitacoras_estatus set numero_expediente = '1810013', numero_registro = '1722029', id_estatus = 10, fecha_inicio = '2016-10-18', fecha_vencimiento ='2026-10-18', created_at ='2016-10-18 00:00:00', updated_at ='2016-10-18 00:00:00', id_clase=29, id_marca=706, id_cliente=235, vigencia = 1 where id =1564;</v>
      </c>
      <c r="BK1565" s="137" t="str">
        <f t="shared" si="499"/>
        <v>update bitacoras_estatus set id_estatus = 10 where id =1564;</v>
      </c>
    </row>
    <row r="1566" spans="1:63">
      <c r="A1566" s="3">
        <v>1810012</v>
      </c>
      <c r="B1566" s="3">
        <v>1722028</v>
      </c>
      <c r="C1566" s="3">
        <f>IF(Tabla1[[#This Row],[No. REG.]]="","",1)</f>
        <v>1</v>
      </c>
      <c r="D1566" s="3" t="s">
        <v>46</v>
      </c>
      <c r="E1566" s="3">
        <f>IF(Tabla1[[#This Row],[STATUS]]="","",VLOOKUP(D1566,Estatus!$A$2:$B$13,2,0))</f>
        <v>10</v>
      </c>
      <c r="F1566" s="3">
        <f>IF(Tabla1[[#This Row],[STATUS]]="","",VLOOKUP(D1566,Estatus!$A$2:$I$12,9,0))</f>
        <v>1</v>
      </c>
      <c r="G1566" s="12" t="s">
        <v>7337</v>
      </c>
      <c r="H1566" s="7">
        <v>42661</v>
      </c>
      <c r="I1566" s="80">
        <f t="shared" si="480"/>
        <v>2016</v>
      </c>
      <c r="J1566" s="80">
        <f t="shared" si="481"/>
        <v>10</v>
      </c>
      <c r="K1566" s="80">
        <f t="shared" si="482"/>
        <v>18</v>
      </c>
      <c r="L1566" s="80">
        <f t="shared" si="483"/>
        <v>10</v>
      </c>
      <c r="M1566" s="80">
        <f t="shared" si="484"/>
        <v>18</v>
      </c>
      <c r="N1566" s="80" t="str">
        <f t="shared" si="485"/>
        <v>'2016-10-18'</v>
      </c>
      <c r="O1566" s="80" t="str">
        <f t="shared" si="486"/>
        <v>'2016-10-18 00:00:00'</v>
      </c>
      <c r="P1566" s="7">
        <v>46313</v>
      </c>
      <c r="Q1566" s="80">
        <f t="shared" si="487"/>
        <v>2026</v>
      </c>
      <c r="R1566" s="80">
        <f t="shared" si="488"/>
        <v>10</v>
      </c>
      <c r="S1566" s="80">
        <f t="shared" si="489"/>
        <v>18</v>
      </c>
      <c r="T1566" s="80">
        <f t="shared" si="490"/>
        <v>10</v>
      </c>
      <c r="U1566" s="80">
        <f t="shared" si="491"/>
        <v>18</v>
      </c>
      <c r="V1566" s="80" t="str">
        <f t="shared" si="492"/>
        <v>'2026-10-18'</v>
      </c>
      <c r="W1566" s="80">
        <v>35</v>
      </c>
      <c r="X1566" s="80">
        <f t="shared" si="493"/>
        <v>35</v>
      </c>
      <c r="Y1566" s="3" t="s">
        <v>7338</v>
      </c>
      <c r="Z1566" s="124">
        <f>IFERROR(IF(Y1566="","null",VLOOKUP(Y1566,Marcas!$A$2:$C$2024,2,0)),"")</f>
        <v>425</v>
      </c>
      <c r="AA1566" s="3" t="s">
        <v>7339</v>
      </c>
      <c r="AB1566" s="3">
        <f>IFERROR(IF(AA1566="","",IF(AA1566="EMPORIO LEGAL",1,VLOOKUP(AA1566,Clientes!$A$2:$B$1190,2,0))),"")</f>
        <v>298</v>
      </c>
      <c r="AC1566" s="3">
        <f>IFERROR(IF(Tabla1[[#This Row],[id_control]]="null","",VLOOKUP(CONCATENATE(Tabla1[[#This Row],[CLIENTE]],"-",Tabla1[[#This Row],[id_control]]),Hoja1!$C$2:$D$1994,2,0)),"")</f>
        <v>1566</v>
      </c>
      <c r="AD1566" s="3" t="s">
        <v>7340</v>
      </c>
      <c r="AE1566" s="3"/>
      <c r="AF1566" s="3"/>
      <c r="AG1566" s="3"/>
      <c r="AH1566" s="3"/>
      <c r="AI1566" s="3"/>
      <c r="AJ1566" s="3"/>
      <c r="AK1566" s="3"/>
      <c r="AL1566" s="3">
        <v>6144199582</v>
      </c>
      <c r="AM1566" s="6"/>
      <c r="AN1566" s="6"/>
      <c r="AO1566" s="6"/>
      <c r="AP1566" s="6"/>
      <c r="AQ1566" s="8">
        <v>6141424134</v>
      </c>
      <c r="AR1566" s="8">
        <v>6141840795</v>
      </c>
      <c r="AS1566" s="6"/>
      <c r="AT1566" s="6"/>
      <c r="AU1566" s="6"/>
      <c r="AV1566" s="8" t="s">
        <v>7341</v>
      </c>
      <c r="AW1566" s="6"/>
      <c r="AX1566" s="6"/>
      <c r="AY1566" s="6"/>
      <c r="AZ1566" s="6"/>
      <c r="BA1566" s="6"/>
      <c r="BB1566" s="6"/>
      <c r="BC1566" s="6"/>
      <c r="BD1566" s="6"/>
      <c r="BE1566" s="8">
        <v>1565</v>
      </c>
      <c r="BF1566" s="6" t="str">
        <f t="shared" si="494"/>
        <v>insert into bitacoras_estatus (numero_expediente, numero_registro, representante, fecha_inicio, fecha_vencimiento, id_cliente, id_admin, id_bitacoras_estatus, id_estatus, id_clase, id_marca, created_at, updated_at) values('1810012','1722028','ARTURO HERNANDEZ TERRAZAS','2016-10-18','2026-10-18','298','2','1','1',35,425,'2016-10-18 00:00:00','2016-10-18 00:00:00');</v>
      </c>
      <c r="BG1566" s="6" t="str">
        <f t="shared" si="495"/>
        <v>insert into servicios_comentarios (comentario, id_admin, id_estatus, created_at, updated_at) values('CLASE 35. MIXTA, LLEGO TITULO 23 MZO 2017',1,1565,'2016-10-18 00:00:00','2016-10-18 00:00:00');</v>
      </c>
      <c r="BH1566" s="6" t="str">
        <f t="shared" si="496"/>
        <v/>
      </c>
      <c r="BI1566" s="137" t="str">
        <f t="shared" si="497"/>
        <v>update bitacoras_estatus set comprobacion_uso = 1, id_estatus=10 where id=1565;</v>
      </c>
      <c r="BJ1566" s="137" t="str">
        <f t="shared" si="498"/>
        <v>update bitacoras_estatus set numero_expediente = '1810012', numero_registro = '1722028', id_estatus = 10, fecha_inicio = '2016-10-18', fecha_vencimiento ='2026-10-18', created_at ='2016-10-18 00:00:00', updated_at ='2016-10-18 00:00:00', id_clase=35, id_marca=425, id_cliente=298, vigencia = 1 where id =1565;</v>
      </c>
      <c r="BK1566" s="137" t="str">
        <f t="shared" si="499"/>
        <v>update bitacoras_estatus set id_estatus = 10 where id =1565;</v>
      </c>
    </row>
    <row r="1567" spans="1:63">
      <c r="A1567" s="3">
        <v>1810011</v>
      </c>
      <c r="B1567" s="3">
        <v>1722027</v>
      </c>
      <c r="C1567" s="3">
        <f>IF(Tabla1[[#This Row],[No. REG.]]="","",1)</f>
        <v>1</v>
      </c>
      <c r="D1567" s="3" t="s">
        <v>46</v>
      </c>
      <c r="E1567" s="3">
        <f>IF(Tabla1[[#This Row],[STATUS]]="","",VLOOKUP(D1567,Estatus!$A$2:$B$13,2,0))</f>
        <v>10</v>
      </c>
      <c r="F1567" s="3">
        <f>IF(Tabla1[[#This Row],[STATUS]]="","",VLOOKUP(D1567,Estatus!$A$2:$I$12,9,0))</f>
        <v>1</v>
      </c>
      <c r="G1567" s="12"/>
      <c r="H1567" s="7">
        <v>42661</v>
      </c>
      <c r="I1567" s="80">
        <f t="shared" si="480"/>
        <v>2016</v>
      </c>
      <c r="J1567" s="80">
        <f t="shared" si="481"/>
        <v>10</v>
      </c>
      <c r="K1567" s="80">
        <f t="shared" si="482"/>
        <v>18</v>
      </c>
      <c r="L1567" s="80">
        <f t="shared" si="483"/>
        <v>10</v>
      </c>
      <c r="M1567" s="80">
        <f t="shared" si="484"/>
        <v>18</v>
      </c>
      <c r="N1567" s="80" t="str">
        <f t="shared" si="485"/>
        <v>'2016-10-18'</v>
      </c>
      <c r="O1567" s="80" t="str">
        <f t="shared" si="486"/>
        <v>'2016-10-18 00:00:00'</v>
      </c>
      <c r="P1567" s="7">
        <v>46313</v>
      </c>
      <c r="Q1567" s="80">
        <f t="shared" si="487"/>
        <v>2026</v>
      </c>
      <c r="R1567" s="80">
        <f t="shared" si="488"/>
        <v>10</v>
      </c>
      <c r="S1567" s="80">
        <f t="shared" si="489"/>
        <v>18</v>
      </c>
      <c r="T1567" s="80">
        <f t="shared" si="490"/>
        <v>10</v>
      </c>
      <c r="U1567" s="80">
        <f t="shared" si="491"/>
        <v>18</v>
      </c>
      <c r="V1567" s="80" t="str">
        <f t="shared" si="492"/>
        <v>'2026-10-18'</v>
      </c>
      <c r="W1567" s="80"/>
      <c r="X1567" s="80" t="str">
        <f t="shared" si="493"/>
        <v>null</v>
      </c>
      <c r="Y1567" s="3" t="s">
        <v>7342</v>
      </c>
      <c r="Z1567" s="124">
        <f>IFERROR(IF(Y1567="","null",VLOOKUP(Y1567,Marcas!$A$2:$C$2024,2,0)),"")</f>
        <v>424</v>
      </c>
      <c r="AA1567" s="3" t="s">
        <v>7339</v>
      </c>
      <c r="AB1567" s="3">
        <f>IFERROR(IF(AA1567="","",IF(AA1567="EMPORIO LEGAL",1,VLOOKUP(AA1567,Clientes!$A$2:$B$1190,2,0))),"")</f>
        <v>298</v>
      </c>
      <c r="AC1567" s="3">
        <f>IFERROR(IF(Tabla1[[#This Row],[id_control]]="null","",VLOOKUP(CONCATENATE(Tabla1[[#This Row],[CLIENTE]],"-",Tabla1[[#This Row],[id_control]]),Hoja1!$C$2:$D$1994,2,0)),"")</f>
        <v>1567</v>
      </c>
      <c r="AD1567" s="3" t="s">
        <v>7340</v>
      </c>
      <c r="AE1567" s="3"/>
      <c r="AF1567" s="3"/>
      <c r="AG1567" s="3"/>
      <c r="AH1567" s="3"/>
      <c r="AI1567" s="3"/>
      <c r="AJ1567" s="3"/>
      <c r="AK1567" s="3"/>
      <c r="AL1567" s="3">
        <v>6144199582</v>
      </c>
      <c r="AM1567" s="6"/>
      <c r="AN1567" s="6"/>
      <c r="AO1567" s="6"/>
      <c r="AP1567" s="6"/>
      <c r="AQ1567" s="8">
        <v>6141424134</v>
      </c>
      <c r="AR1567" s="8">
        <v>6141840795</v>
      </c>
      <c r="AS1567" s="6"/>
      <c r="AT1567" s="6"/>
      <c r="AU1567" s="6"/>
      <c r="AV1567" s="8" t="s">
        <v>7341</v>
      </c>
      <c r="AW1567" s="6"/>
      <c r="AX1567" s="6"/>
      <c r="AY1567" s="6"/>
      <c r="AZ1567" s="6"/>
      <c r="BA1567" s="6"/>
      <c r="BB1567" s="6"/>
      <c r="BC1567" s="6"/>
      <c r="BD1567" s="6"/>
      <c r="BE1567" s="8">
        <v>1566</v>
      </c>
      <c r="BF1567" s="6" t="str">
        <f t="shared" si="494"/>
        <v>insert into bitacoras_estatus (numero_expediente, numero_registro, representante, fecha_inicio, fecha_vencimiento, id_cliente, id_admin, id_bitacoras_estatus, id_estatus, id_clase, id_marca, created_at, updated_at) values('1810011','1722027','ARTURO HERNANDEZ TERRAZAS','2016-10-18','2026-10-18','298','2','1','1',null,424,'2016-10-18 00:00:00','2016-10-18 00:00:00');</v>
      </c>
      <c r="BG1567" s="6" t="str">
        <f t="shared" si="495"/>
        <v/>
      </c>
      <c r="BH1567" s="6" t="str">
        <f t="shared" si="496"/>
        <v/>
      </c>
      <c r="BI1567" s="137" t="str">
        <f t="shared" si="497"/>
        <v>update bitacoras_estatus set comprobacion_uso = 1, id_estatus=10 where id=1566;</v>
      </c>
      <c r="BJ1567" s="137" t="str">
        <f t="shared" si="498"/>
        <v>update bitacoras_estatus set numero_expediente = '1810011', numero_registro = '1722027', id_estatus = 10, fecha_inicio = '2016-10-18', fecha_vencimiento ='2026-10-18', created_at ='2016-10-18 00:00:00', updated_at ='2016-10-18 00:00:00', id_clase=null, id_marca=424, id_cliente=298, vigencia = 1 where id =1566;</v>
      </c>
      <c r="BK1567" s="137" t="str">
        <f t="shared" si="499"/>
        <v>update bitacoras_estatus set id_estatus = 10 where id =1566;</v>
      </c>
    </row>
    <row r="1568" spans="1:63" ht="27">
      <c r="A1568" s="3">
        <v>1810010</v>
      </c>
      <c r="B1568" s="3">
        <v>1731296</v>
      </c>
      <c r="C1568" s="3">
        <f>IF(Tabla1[[#This Row],[No. REG.]]="","",1)</f>
        <v>1</v>
      </c>
      <c r="D1568" s="3" t="s">
        <v>46</v>
      </c>
      <c r="E1568" s="3">
        <f>IF(Tabla1[[#This Row],[STATUS]]="","",VLOOKUP(D1568,Estatus!$A$2:$B$13,2,0))</f>
        <v>10</v>
      </c>
      <c r="F1568" s="3">
        <f>IF(Tabla1[[#This Row],[STATUS]]="","",VLOOKUP(D1568,Estatus!$A$2:$I$12,9,0))</f>
        <v>1</v>
      </c>
      <c r="G1568" s="12" t="s">
        <v>7343</v>
      </c>
      <c r="H1568" s="7">
        <v>42661</v>
      </c>
      <c r="I1568" s="80">
        <f t="shared" si="480"/>
        <v>2016</v>
      </c>
      <c r="J1568" s="80">
        <f t="shared" si="481"/>
        <v>10</v>
      </c>
      <c r="K1568" s="80">
        <f t="shared" si="482"/>
        <v>18</v>
      </c>
      <c r="L1568" s="80">
        <f t="shared" si="483"/>
        <v>10</v>
      </c>
      <c r="M1568" s="80">
        <f t="shared" si="484"/>
        <v>18</v>
      </c>
      <c r="N1568" s="80" t="str">
        <f t="shared" si="485"/>
        <v>'2016-10-18'</v>
      </c>
      <c r="O1568" s="80" t="str">
        <f t="shared" si="486"/>
        <v>'2016-10-18 00:00:00'</v>
      </c>
      <c r="P1568" s="7">
        <v>46313</v>
      </c>
      <c r="Q1568" s="80">
        <f t="shared" si="487"/>
        <v>2026</v>
      </c>
      <c r="R1568" s="80">
        <f t="shared" si="488"/>
        <v>10</v>
      </c>
      <c r="S1568" s="80">
        <f t="shared" si="489"/>
        <v>18</v>
      </c>
      <c r="T1568" s="80">
        <f t="shared" si="490"/>
        <v>10</v>
      </c>
      <c r="U1568" s="80">
        <f t="shared" si="491"/>
        <v>18</v>
      </c>
      <c r="V1568" s="80" t="str">
        <f t="shared" si="492"/>
        <v>'2026-10-18'</v>
      </c>
      <c r="W1568" s="80">
        <v>40</v>
      </c>
      <c r="X1568" s="80">
        <f t="shared" si="493"/>
        <v>40</v>
      </c>
      <c r="Y1568" s="3" t="s">
        <v>7342</v>
      </c>
      <c r="Z1568" s="124">
        <f>IFERROR(IF(Y1568="","null",VLOOKUP(Y1568,Marcas!$A$2:$C$2024,2,0)),"")</f>
        <v>424</v>
      </c>
      <c r="AA1568" s="3" t="s">
        <v>7339</v>
      </c>
      <c r="AB1568" s="3">
        <f>IFERROR(IF(AA1568="","",IF(AA1568="EMPORIO LEGAL",1,VLOOKUP(AA1568,Clientes!$A$2:$B$1190,2,0))),"")</f>
        <v>298</v>
      </c>
      <c r="AC1568" s="3">
        <f>IFERROR(IF(Tabla1[[#This Row],[id_control]]="null","",VLOOKUP(CONCATENATE(Tabla1[[#This Row],[CLIENTE]],"-",Tabla1[[#This Row],[id_control]]),Hoja1!$C$2:$D$1994,2,0)),"")</f>
        <v>1567</v>
      </c>
      <c r="AD1568" s="3" t="s">
        <v>7340</v>
      </c>
      <c r="AE1568" s="3"/>
      <c r="AF1568" s="3"/>
      <c r="AG1568" s="3"/>
      <c r="AH1568" s="3"/>
      <c r="AI1568" s="3"/>
      <c r="AJ1568" s="3"/>
      <c r="AK1568" s="3"/>
      <c r="AL1568" s="3">
        <v>6144199582</v>
      </c>
      <c r="AM1568" s="6"/>
      <c r="AN1568" s="6"/>
      <c r="AO1568" s="6"/>
      <c r="AP1568" s="6"/>
      <c r="AQ1568" s="8">
        <v>6141424134</v>
      </c>
      <c r="AR1568" s="8">
        <v>6141840795</v>
      </c>
      <c r="AS1568" s="6"/>
      <c r="AT1568" s="6"/>
      <c r="AU1568" s="6"/>
      <c r="AV1568" s="8" t="s">
        <v>7341</v>
      </c>
      <c r="AW1568" s="6"/>
      <c r="AX1568" s="6"/>
      <c r="AY1568" s="6"/>
      <c r="AZ1568" s="6"/>
      <c r="BA1568" s="6"/>
      <c r="BB1568" s="6"/>
      <c r="BC1568" s="6"/>
      <c r="BD1568" s="6"/>
      <c r="BE1568" s="8">
        <v>1567</v>
      </c>
      <c r="BF1568" s="6" t="str">
        <f t="shared" si="494"/>
        <v>insert into bitacoras_estatus (numero_expediente, numero_registro, representante, fecha_inicio, fecha_vencimiento, id_cliente, id_admin, id_bitacoras_estatus, id_estatus, id_clase, id_marca, created_at, updated_at) values('1810010','1731296','ARTURO HERNANDEZ TERRAZAS','2016-10-18','2026-10-18','298','2','1','1',40,424,'2016-10-18 00:00:00','2016-10-18 00:00:00');</v>
      </c>
      <c r="BG1568" s="6" t="str">
        <f t="shared" si="495"/>
        <v>insert into servicios_comentarios (comentario, id_admin, id_estatus, created_at, updated_at) values('CLASE 40. MIXTA. LLEGO EL TITULO EL 11 MAY 2017',1,1567,'2016-10-18 00:00:00','2016-10-18 00:00:00');</v>
      </c>
      <c r="BH1568" s="6" t="str">
        <f t="shared" si="496"/>
        <v/>
      </c>
      <c r="BI1568" s="137" t="str">
        <f t="shared" si="497"/>
        <v>update bitacoras_estatus set comprobacion_uso = 1, id_estatus=10 where id=1567;</v>
      </c>
      <c r="BJ1568" s="137" t="str">
        <f t="shared" si="498"/>
        <v>update bitacoras_estatus set numero_expediente = '1810010', numero_registro = '1731296', id_estatus = 10, fecha_inicio = '2016-10-18', fecha_vencimiento ='2026-10-18', created_at ='2016-10-18 00:00:00', updated_at ='2016-10-18 00:00:00', id_clase=40, id_marca=424, id_cliente=298, vigencia = 1 where id =1567;</v>
      </c>
      <c r="BK1568" s="137" t="str">
        <f t="shared" si="499"/>
        <v>update bitacoras_estatus set id_estatus = 10 where id =1567;</v>
      </c>
    </row>
    <row r="1569" spans="1:63" ht="27">
      <c r="A1569" s="3">
        <v>1810008</v>
      </c>
      <c r="B1569" s="3">
        <v>1731295</v>
      </c>
      <c r="C1569" s="3">
        <f>IF(Tabla1[[#This Row],[No. REG.]]="","",1)</f>
        <v>1</v>
      </c>
      <c r="D1569" s="3" t="s">
        <v>46</v>
      </c>
      <c r="E1569" s="3">
        <f>IF(Tabla1[[#This Row],[STATUS]]="","",VLOOKUP(D1569,Estatus!$A$2:$B$13,2,0))</f>
        <v>10</v>
      </c>
      <c r="F1569" s="3">
        <f>IF(Tabla1[[#This Row],[STATUS]]="","",VLOOKUP(D1569,Estatus!$A$2:$I$12,9,0))</f>
        <v>1</v>
      </c>
      <c r="G1569" s="12" t="s">
        <v>7344</v>
      </c>
      <c r="H1569" s="7">
        <v>42661</v>
      </c>
      <c r="I1569" s="80">
        <f t="shared" si="480"/>
        <v>2016</v>
      </c>
      <c r="J1569" s="80">
        <f t="shared" si="481"/>
        <v>10</v>
      </c>
      <c r="K1569" s="80">
        <f t="shared" si="482"/>
        <v>18</v>
      </c>
      <c r="L1569" s="80">
        <f t="shared" si="483"/>
        <v>10</v>
      </c>
      <c r="M1569" s="80">
        <f t="shared" si="484"/>
        <v>18</v>
      </c>
      <c r="N1569" s="80" t="str">
        <f t="shared" si="485"/>
        <v>'2016-10-18'</v>
      </c>
      <c r="O1569" s="80" t="str">
        <f t="shared" si="486"/>
        <v>'2016-10-18 00:00:00'</v>
      </c>
      <c r="P1569" s="7">
        <v>46313</v>
      </c>
      <c r="Q1569" s="80">
        <f t="shared" si="487"/>
        <v>2026</v>
      </c>
      <c r="R1569" s="80">
        <f t="shared" si="488"/>
        <v>10</v>
      </c>
      <c r="S1569" s="80">
        <f t="shared" si="489"/>
        <v>18</v>
      </c>
      <c r="T1569" s="80">
        <f t="shared" si="490"/>
        <v>10</v>
      </c>
      <c r="U1569" s="80">
        <f t="shared" si="491"/>
        <v>18</v>
      </c>
      <c r="V1569" s="80" t="str">
        <f t="shared" si="492"/>
        <v>'2026-10-18'</v>
      </c>
      <c r="W1569" s="80">
        <v>42</v>
      </c>
      <c r="X1569" s="80">
        <f t="shared" si="493"/>
        <v>42</v>
      </c>
      <c r="Y1569" s="3" t="s">
        <v>7342</v>
      </c>
      <c r="Z1569" s="124">
        <f>IFERROR(IF(Y1569="","null",VLOOKUP(Y1569,Marcas!$A$2:$C$2024,2,0)),"")</f>
        <v>424</v>
      </c>
      <c r="AA1569" s="3" t="s">
        <v>7339</v>
      </c>
      <c r="AB1569" s="3">
        <f>IFERROR(IF(AA1569="","",IF(AA1569="EMPORIO LEGAL",1,VLOOKUP(AA1569,Clientes!$A$2:$B$1190,2,0))),"")</f>
        <v>298</v>
      </c>
      <c r="AC1569" s="3">
        <f>IFERROR(IF(Tabla1[[#This Row],[id_control]]="null","",VLOOKUP(CONCATENATE(Tabla1[[#This Row],[CLIENTE]],"-",Tabla1[[#This Row],[id_control]]),Hoja1!$C$2:$D$1994,2,0)),"")</f>
        <v>1567</v>
      </c>
      <c r="AD1569" s="3" t="s">
        <v>7340</v>
      </c>
      <c r="AE1569" s="3"/>
      <c r="AF1569" s="3"/>
      <c r="AG1569" s="3"/>
      <c r="AH1569" s="3"/>
      <c r="AI1569" s="3"/>
      <c r="AJ1569" s="3"/>
      <c r="AK1569" s="3"/>
      <c r="AL1569" s="3">
        <v>6144199582</v>
      </c>
      <c r="AM1569" s="6"/>
      <c r="AN1569" s="6"/>
      <c r="AO1569" s="6"/>
      <c r="AP1569" s="6"/>
      <c r="AQ1569" s="8">
        <v>6141424134</v>
      </c>
      <c r="AR1569" s="8">
        <v>6141840795</v>
      </c>
      <c r="AS1569" s="6"/>
      <c r="AT1569" s="6"/>
      <c r="AU1569" s="6"/>
      <c r="AV1569" s="8" t="s">
        <v>7341</v>
      </c>
      <c r="AW1569" s="6"/>
      <c r="AX1569" s="6"/>
      <c r="AY1569" s="6"/>
      <c r="AZ1569" s="6"/>
      <c r="BA1569" s="6"/>
      <c r="BB1569" s="6"/>
      <c r="BC1569" s="6"/>
      <c r="BD1569" s="6"/>
      <c r="BE1569" s="8">
        <v>1568</v>
      </c>
      <c r="BF1569" s="6" t="str">
        <f t="shared" si="494"/>
        <v>insert into bitacoras_estatus (numero_expediente, numero_registro, representante, fecha_inicio, fecha_vencimiento, id_cliente, id_admin, id_bitacoras_estatus, id_estatus, id_clase, id_marca, created_at, updated_at) values('1810008','1731295','ARTURO HERNANDEZ TERRAZAS','2016-10-18','2026-10-18','298','2','1','1',42,424,'2016-10-18 00:00:00','2016-10-18 00:00:00');</v>
      </c>
      <c r="BG1569" s="6" t="str">
        <f t="shared" si="495"/>
        <v>insert into servicios_comentarios (comentario, id_admin, id_estatus, created_at, updated_at) values('CLASE 42. MIXTA. LLEGO TITULO EL 11 MAYO 2017',1,1568,'2016-10-18 00:00:00','2016-10-18 00:00:00');</v>
      </c>
      <c r="BH1569" s="6" t="str">
        <f t="shared" si="496"/>
        <v/>
      </c>
      <c r="BI1569" s="137" t="str">
        <f t="shared" si="497"/>
        <v>update bitacoras_estatus set comprobacion_uso = 1, id_estatus=10 where id=1568;</v>
      </c>
      <c r="BJ1569" s="137" t="str">
        <f t="shared" si="498"/>
        <v>update bitacoras_estatus set numero_expediente = '1810008', numero_registro = '1731295', id_estatus = 10, fecha_inicio = '2016-10-18', fecha_vencimiento ='2026-10-18', created_at ='2016-10-18 00:00:00', updated_at ='2016-10-18 00:00:00', id_clase=42, id_marca=424, id_cliente=298, vigencia = 1 where id =1568;</v>
      </c>
      <c r="BK1569" s="137" t="str">
        <f t="shared" si="499"/>
        <v>update bitacoras_estatus set id_estatus = 10 where id =1568;</v>
      </c>
    </row>
    <row r="1570" spans="1:63" ht="27">
      <c r="A1570" s="3">
        <v>1810005</v>
      </c>
      <c r="B1570" s="3">
        <v>1730079</v>
      </c>
      <c r="C1570" s="3">
        <f>IF(Tabla1[[#This Row],[No. REG.]]="","",1)</f>
        <v>1</v>
      </c>
      <c r="D1570" s="3" t="s">
        <v>46</v>
      </c>
      <c r="E1570" s="3">
        <f>IF(Tabla1[[#This Row],[STATUS]]="","",VLOOKUP(D1570,Estatus!$A$2:$B$13,2,0))</f>
        <v>10</v>
      </c>
      <c r="F1570" s="3">
        <f>IF(Tabla1[[#This Row],[STATUS]]="","",VLOOKUP(D1570,Estatus!$A$2:$I$12,9,0))</f>
        <v>1</v>
      </c>
      <c r="G1570" s="12" t="s">
        <v>7345</v>
      </c>
      <c r="H1570" s="7">
        <v>42661</v>
      </c>
      <c r="I1570" s="80">
        <f t="shared" si="480"/>
        <v>2016</v>
      </c>
      <c r="J1570" s="80">
        <f t="shared" si="481"/>
        <v>10</v>
      </c>
      <c r="K1570" s="80">
        <f t="shared" si="482"/>
        <v>18</v>
      </c>
      <c r="L1570" s="80">
        <f t="shared" si="483"/>
        <v>10</v>
      </c>
      <c r="M1570" s="80">
        <f t="shared" si="484"/>
        <v>18</v>
      </c>
      <c r="N1570" s="80" t="str">
        <f t="shared" si="485"/>
        <v>'2016-10-18'</v>
      </c>
      <c r="O1570" s="80" t="str">
        <f t="shared" si="486"/>
        <v>'2016-10-18 00:00:00'</v>
      </c>
      <c r="P1570" s="7">
        <v>46313</v>
      </c>
      <c r="Q1570" s="80">
        <f t="shared" si="487"/>
        <v>2026</v>
      </c>
      <c r="R1570" s="80">
        <f t="shared" si="488"/>
        <v>10</v>
      </c>
      <c r="S1570" s="80">
        <f t="shared" si="489"/>
        <v>18</v>
      </c>
      <c r="T1570" s="80">
        <f t="shared" si="490"/>
        <v>10</v>
      </c>
      <c r="U1570" s="80">
        <f t="shared" si="491"/>
        <v>18</v>
      </c>
      <c r="V1570" s="80" t="str">
        <f t="shared" si="492"/>
        <v>'2026-10-18'</v>
      </c>
      <c r="W1570" s="80">
        <v>30</v>
      </c>
      <c r="X1570" s="80">
        <f t="shared" si="493"/>
        <v>30</v>
      </c>
      <c r="Y1570" s="3" t="s">
        <v>7346</v>
      </c>
      <c r="Z1570" s="124">
        <f>IFERROR(IF(Y1570="","null",VLOOKUP(Y1570,Marcas!$A$2:$C$2024,2,0)),"")</f>
        <v>894</v>
      </c>
      <c r="AA1570" s="3" t="s">
        <v>6503</v>
      </c>
      <c r="AB1570" s="3">
        <f>IFERROR(IF(AA1570="","",IF(AA1570="EMPORIO LEGAL",1,VLOOKUP(AA1570,Clientes!$A$2:$B$1190,2,0))),"")</f>
        <v>644</v>
      </c>
      <c r="AC1570" s="3">
        <f>IFERROR(IF(Tabla1[[#This Row],[id_control]]="null","",VLOOKUP(CONCATENATE(Tabla1[[#This Row],[CLIENTE]],"-",Tabla1[[#This Row],[id_control]]),Hoja1!$C$2:$D$1994,2,0)),"")</f>
        <v>1570</v>
      </c>
      <c r="AD1570" s="3" t="s">
        <v>6504</v>
      </c>
      <c r="AE1570" s="3"/>
      <c r="AF1570" s="3"/>
      <c r="AG1570" s="3"/>
      <c r="AH1570" s="3"/>
      <c r="AI1570" s="3"/>
      <c r="AJ1570" s="3"/>
      <c r="AK1570" s="3"/>
      <c r="AL1570" s="3">
        <v>6144148168</v>
      </c>
      <c r="AM1570" s="6"/>
      <c r="AN1570" s="6"/>
      <c r="AO1570" s="6"/>
      <c r="AP1570" s="6"/>
      <c r="AQ1570" s="8">
        <v>6144279879</v>
      </c>
      <c r="AR1570" s="6"/>
      <c r="AS1570" s="6"/>
      <c r="AT1570" s="6"/>
      <c r="AU1570" s="8">
        <v>6144146989</v>
      </c>
      <c r="AV1570" s="8" t="s">
        <v>6505</v>
      </c>
      <c r="AW1570" s="6"/>
      <c r="AX1570" s="6"/>
      <c r="AY1570" s="6"/>
      <c r="AZ1570" s="6"/>
      <c r="BA1570" s="6"/>
      <c r="BB1570" s="6"/>
      <c r="BC1570" s="6"/>
      <c r="BD1570" s="6"/>
      <c r="BE1570" s="8">
        <v>1569</v>
      </c>
      <c r="BF1570" s="6" t="str">
        <f t="shared" si="494"/>
        <v>insert into bitacoras_estatus (numero_expediente, numero_registro, representante, fecha_inicio, fecha_vencimiento, id_cliente, id_admin, id_bitacoras_estatus, id_estatus, id_clase, id_marca, created_at, updated_at) values('1810005','1730079','GABRIELA LUCIA VALDEZ LOPEZ','2016-10-18','2026-10-18','644','2','1','1',30,894,'2016-10-18 00:00:00','2016-10-18 00:00:00');</v>
      </c>
      <c r="BG1570" s="6" t="str">
        <f t="shared" si="495"/>
        <v>insert into servicios_comentarios (comentario, id_admin, id_estatus, created_at, updated_at) values('CLASE 30. MIXTA, LLEGO EL TITULO CL 30 EL 24 DE ABR 2017',1,1569,'2016-10-18 00:00:00','2016-10-18 00:00:00');</v>
      </c>
      <c r="BH1570" s="6" t="str">
        <f t="shared" si="496"/>
        <v/>
      </c>
      <c r="BI1570" s="137" t="str">
        <f t="shared" si="497"/>
        <v>update bitacoras_estatus set comprobacion_uso = 1, id_estatus=10 where id=1569;</v>
      </c>
      <c r="BJ1570" s="137" t="str">
        <f t="shared" si="498"/>
        <v>update bitacoras_estatus set numero_expediente = '1810005', numero_registro = '1730079', id_estatus = 10, fecha_inicio = '2016-10-18', fecha_vencimiento ='2026-10-18', created_at ='2016-10-18 00:00:00', updated_at ='2016-10-18 00:00:00', id_clase=30, id_marca=894, id_cliente=644, vigencia = 1 where id =1569;</v>
      </c>
      <c r="BK1570" s="137" t="str">
        <f t="shared" si="499"/>
        <v>update bitacoras_estatus set id_estatus = 10 where id =1569;</v>
      </c>
    </row>
    <row r="1571" spans="1:63" ht="118">
      <c r="A1571" s="3">
        <v>1810018</v>
      </c>
      <c r="B1571" s="6"/>
      <c r="C1571" s="6" t="str">
        <f>IF(Tabla1[[#This Row],[No. REG.]]="","",1)</f>
        <v/>
      </c>
      <c r="D1571" s="3" t="s">
        <v>34</v>
      </c>
      <c r="E1571" s="3">
        <f>IF(Tabla1[[#This Row],[STATUS]]="","",VLOOKUP(D1571,Estatus!$A$2:$B$13,2,0))</f>
        <v>5</v>
      </c>
      <c r="F1571" s="3">
        <f>IF(Tabla1[[#This Row],[STATUS]]="","",VLOOKUP(D1571,Estatus!$A$2:$I$12,9,0))</f>
        <v>0</v>
      </c>
      <c r="G1571" s="12" t="s">
        <v>7347</v>
      </c>
      <c r="H1571" s="7">
        <v>42661</v>
      </c>
      <c r="I1571" s="80">
        <f t="shared" si="480"/>
        <v>2016</v>
      </c>
      <c r="J1571" s="80">
        <f t="shared" si="481"/>
        <v>10</v>
      </c>
      <c r="K1571" s="80">
        <f t="shared" si="482"/>
        <v>18</v>
      </c>
      <c r="L1571" s="80">
        <f t="shared" si="483"/>
        <v>10</v>
      </c>
      <c r="M1571" s="80">
        <f t="shared" si="484"/>
        <v>18</v>
      </c>
      <c r="N1571" s="80" t="str">
        <f t="shared" si="485"/>
        <v>'2016-10-18'</v>
      </c>
      <c r="O1571" s="80" t="str">
        <f t="shared" si="486"/>
        <v>'2016-10-18 00:00:00'</v>
      </c>
      <c r="P1571" s="7">
        <v>46313</v>
      </c>
      <c r="Q1571" s="80">
        <f t="shared" si="487"/>
        <v>2026</v>
      </c>
      <c r="R1571" s="80">
        <f t="shared" si="488"/>
        <v>10</v>
      </c>
      <c r="S1571" s="80">
        <f t="shared" si="489"/>
        <v>18</v>
      </c>
      <c r="T1571" s="80">
        <f t="shared" si="490"/>
        <v>10</v>
      </c>
      <c r="U1571" s="80">
        <f t="shared" si="491"/>
        <v>18</v>
      </c>
      <c r="V1571" s="80" t="str">
        <f t="shared" si="492"/>
        <v>'2026-10-18'</v>
      </c>
      <c r="W1571" s="80">
        <v>37</v>
      </c>
      <c r="X1571" s="80">
        <f t="shared" si="493"/>
        <v>37</v>
      </c>
      <c r="Y1571" s="3" t="s">
        <v>7348</v>
      </c>
      <c r="Z1571" s="124">
        <f>IFERROR(IF(Y1571="","null",VLOOKUP(Y1571,Marcas!$A$2:$C$2024,2,0)),"")</f>
        <v>588</v>
      </c>
      <c r="AA1571" s="3" t="s">
        <v>7348</v>
      </c>
      <c r="AB1571" s="3">
        <f>IFERROR(IF(AA1571="","",IF(AA1571="EMPORIO LEGAL",1,VLOOKUP(AA1571,Clientes!$A$2:$B$1190,2,0))),"")</f>
        <v>406</v>
      </c>
      <c r="AC1571" s="3">
        <f>IFERROR(IF(Tabla1[[#This Row],[id_control]]="null","",VLOOKUP(CONCATENATE(Tabla1[[#This Row],[CLIENTE]],"-",Tabla1[[#This Row],[id_control]]),Hoja1!$C$2:$D$1994,2,0)),"")</f>
        <v>1571</v>
      </c>
      <c r="AD1571" s="3" t="s">
        <v>7349</v>
      </c>
      <c r="AE1571" s="6"/>
      <c r="AF1571" s="6"/>
      <c r="AG1571" s="6"/>
      <c r="AH1571" s="6"/>
      <c r="AI1571" s="6"/>
      <c r="AJ1571" s="6"/>
      <c r="AK1571" s="6"/>
      <c r="AL1571" s="3">
        <v>6144817374</v>
      </c>
      <c r="AM1571" s="8"/>
      <c r="AN1571" s="8"/>
      <c r="AO1571" s="8"/>
      <c r="AP1571" s="8"/>
      <c r="AQ1571" s="8">
        <v>6145112950</v>
      </c>
      <c r="AR1571" s="8">
        <v>6141331651</v>
      </c>
      <c r="AS1571" s="8"/>
      <c r="AT1571" s="8"/>
      <c r="AU1571" s="8"/>
      <c r="AV1571" s="8" t="s">
        <v>7350</v>
      </c>
      <c r="AW1571" s="8"/>
      <c r="AX1571" s="8"/>
      <c r="AY1571" s="8"/>
      <c r="AZ1571" s="8"/>
      <c r="BA1571" s="8"/>
      <c r="BB1571" s="8"/>
      <c r="BC1571" s="8"/>
      <c r="BD1571" s="8" t="s">
        <v>7351</v>
      </c>
      <c r="BE1571" s="8">
        <v>1570</v>
      </c>
      <c r="BF1571" s="6" t="str">
        <f t="shared" si="494"/>
        <v>insert into bitacoras_estatus (numero_expediente, numero_registro, representante, fecha_inicio, fecha_vencimiento, id_cliente, id_admin, id_bitacoras_estatus, id_estatus, id_clase, id_marca, created_at, updated_at) values('1810018','','DORA ALICIA MUÑIZ MARQUEZ','2016-10-18','2026-10-18','406','2','1','1',37,588,'2016-10-18 00:00:00','2016-10-18 00:00:00');</v>
      </c>
      <c r="BG1571" s="6" t="str">
        <f t="shared" si="495"/>
        <v>insert into servicios_comentarios (comentario, id_admin, id_estatus, created_at, updated_at) values('CLASE 37. MIXTA, EL 3 DE ABRIL 2017 LLEGA CITA ANTERIORIDAD. EN FECHA 5/06/2017 SE PRESENTÓ CONTESTACIÓN DE ANTERIORIDAD POR SUSPENSION DE LABORES EN EL IMPI LAS FECHAS 30 DE MAYO A 2 DE JUNIO, REANUDANDOSE LABORES EL 5 DE JUNIO 2017. EL 01 NOV 2017LLEGARON REQUISITOS. EN FECHA 9 DE NOVIEMBRE DE 2017 SE CONTESTARON LOS REQUISITOS.',1,1570,'2016-10-18 00:00:00','2016-10-18 00:00:00');</v>
      </c>
      <c r="BH1571" s="6" t="str">
        <f t="shared" si="496"/>
        <v>insert into servicios_comentarios (comentario, id_admin, id_estatus, created_at, updated_at) values('NEGATIVA DE REGISTRO 07/05/2018',1,1570,'2016-10-18 00:00:00','2016-10-18 00:00:00');</v>
      </c>
      <c r="BI1571" s="137" t="str">
        <f t="shared" si="497"/>
        <v>update bitacoras_estatus set comprobacion_uso = 1, id_estatus=5 where id=1570;</v>
      </c>
      <c r="BJ1571" s="137" t="str">
        <f t="shared" si="498"/>
        <v>update bitacoras_estatus set numero_expediente = '1810018', numero_registro = '', id_estatus = 5, fecha_inicio = '2016-10-18', fecha_vencimiento ='2026-10-18', created_at ='2016-10-18 00:00:00', updated_at ='2016-10-18 00:00:00', id_clase=37, id_marca=588, id_cliente=406, vigencia = 0 where id =1570;</v>
      </c>
      <c r="BK1571" s="137" t="str">
        <f t="shared" si="499"/>
        <v>update bitacoras_estatus set id_estatus = 5 where id =1570;</v>
      </c>
    </row>
    <row r="1572" spans="1:63">
      <c r="A1572" s="3">
        <v>1818703</v>
      </c>
      <c r="B1572" s="3">
        <v>1737102</v>
      </c>
      <c r="C1572" s="3">
        <f>IF(Tabla1[[#This Row],[No. REG.]]="","",1)</f>
        <v>1</v>
      </c>
      <c r="D1572" s="3" t="s">
        <v>46</v>
      </c>
      <c r="E1572" s="3">
        <f>IF(Tabla1[[#This Row],[STATUS]]="","",VLOOKUP(D1572,Estatus!$A$2:$B$13,2,0))</f>
        <v>10</v>
      </c>
      <c r="F1572" s="3">
        <f>IF(Tabla1[[#This Row],[STATUS]]="","",VLOOKUP(D1572,Estatus!$A$2:$I$12,9,0))</f>
        <v>1</v>
      </c>
      <c r="G1572" s="12" t="s">
        <v>7352</v>
      </c>
      <c r="H1572" s="7">
        <v>42683</v>
      </c>
      <c r="I1572" s="80">
        <f t="shared" si="480"/>
        <v>2016</v>
      </c>
      <c r="J1572" s="80">
        <f t="shared" si="481"/>
        <v>11</v>
      </c>
      <c r="K1572" s="80">
        <f t="shared" si="482"/>
        <v>9</v>
      </c>
      <c r="L1572" s="80">
        <f t="shared" si="483"/>
        <v>11</v>
      </c>
      <c r="M1572" s="80" t="str">
        <f t="shared" si="484"/>
        <v>09</v>
      </c>
      <c r="N1572" s="80" t="str">
        <f t="shared" si="485"/>
        <v>'2016-11-09'</v>
      </c>
      <c r="O1572" s="80" t="str">
        <f t="shared" si="486"/>
        <v>'2016-11-09 00:00:00'</v>
      </c>
      <c r="P1572" s="7">
        <v>46335</v>
      </c>
      <c r="Q1572" s="80">
        <f t="shared" si="487"/>
        <v>2026</v>
      </c>
      <c r="R1572" s="80">
        <f t="shared" si="488"/>
        <v>11</v>
      </c>
      <c r="S1572" s="80">
        <f t="shared" si="489"/>
        <v>9</v>
      </c>
      <c r="T1572" s="80">
        <f t="shared" si="490"/>
        <v>11</v>
      </c>
      <c r="U1572" s="80" t="str">
        <f t="shared" si="491"/>
        <v>09</v>
      </c>
      <c r="V1572" s="80" t="str">
        <f t="shared" si="492"/>
        <v>'2026-11-09'</v>
      </c>
      <c r="W1572" s="80">
        <v>43</v>
      </c>
      <c r="X1572" s="80">
        <f t="shared" si="493"/>
        <v>43</v>
      </c>
      <c r="Y1572" s="3" t="s">
        <v>7353</v>
      </c>
      <c r="Z1572" s="124">
        <f>IFERROR(IF(Y1572="","null",VLOOKUP(Y1572,Marcas!$A$2:$C$2024,2,0)),"")</f>
        <v>777</v>
      </c>
      <c r="AA1572" s="3" t="s">
        <v>7354</v>
      </c>
      <c r="AB1572" s="3">
        <f>IFERROR(IF(AA1572="","",IF(AA1572="EMPORIO LEGAL",1,VLOOKUP(AA1572,Clientes!$A$2:$B$1190,2,0))),"")</f>
        <v>468</v>
      </c>
      <c r="AC1572" s="3">
        <f>IFERROR(IF(Tabla1[[#This Row],[id_control]]="null","",VLOOKUP(CONCATENATE(Tabla1[[#This Row],[CLIENTE]],"-",Tabla1[[#This Row],[id_control]]),Hoja1!$C$2:$D$1994,2,0)),"")</f>
        <v>1572</v>
      </c>
      <c r="AD1572" s="3" t="s">
        <v>7355</v>
      </c>
      <c r="AE1572" s="3"/>
      <c r="AF1572" s="3"/>
      <c r="AG1572" s="3"/>
      <c r="AH1572" s="3"/>
      <c r="AI1572" s="3"/>
      <c r="AJ1572" s="3"/>
      <c r="AK1572" s="3"/>
      <c r="AL1572" s="3"/>
      <c r="AM1572" s="6"/>
      <c r="AN1572" s="6"/>
      <c r="AO1572" s="6"/>
      <c r="AP1572" s="6"/>
      <c r="AQ1572" s="8">
        <v>6141842864</v>
      </c>
      <c r="AR1572" s="8">
        <v>6141967334</v>
      </c>
      <c r="AS1572" s="6"/>
      <c r="AT1572" s="6"/>
      <c r="AU1572" s="6"/>
      <c r="AV1572" s="8" t="s">
        <v>7356</v>
      </c>
      <c r="AW1572" s="6"/>
      <c r="AX1572" s="6"/>
      <c r="AY1572" s="6"/>
      <c r="AZ1572" s="6"/>
      <c r="BA1572" s="6"/>
      <c r="BB1572" s="6"/>
      <c r="BC1572" s="6"/>
      <c r="BD1572" s="6"/>
      <c r="BE1572" s="8">
        <v>1571</v>
      </c>
      <c r="BF1572" s="6" t="str">
        <f t="shared" si="494"/>
        <v>insert into bitacoras_estatus (numero_expediente, numero_registro, representante, fecha_inicio, fecha_vencimiento, id_cliente, id_admin, id_bitacoras_estatus, id_estatus, id_clase, id_marca, created_at, updated_at) values('1818703','1737102','ANTONIA ESCARCEGA URIAS','2016-11-09','2026-11-09','468','2','1','1',43,777,'2016-11-09 00:00:00','2016-11-09 00:00:00');</v>
      </c>
      <c r="BG1572" s="6" t="str">
        <f t="shared" si="495"/>
        <v>insert into servicios_comentarios (comentario, id_admin, id_estatus, created_at, updated_at) values('CLASE 43 LLEGO EL TITULO 11 MAYO 2017',1,1571,'2016-11-09 00:00:00','2016-11-09 00:00:00');</v>
      </c>
      <c r="BH1572" s="6" t="str">
        <f t="shared" si="496"/>
        <v/>
      </c>
      <c r="BI1572" s="137" t="str">
        <f t="shared" si="497"/>
        <v>update bitacoras_estatus set comprobacion_uso = 1, id_estatus=10 where id=1571;</v>
      </c>
      <c r="BJ1572" s="137" t="str">
        <f t="shared" si="498"/>
        <v>update bitacoras_estatus set numero_expediente = '1818703', numero_registro = '1737102', id_estatus = 10, fecha_inicio = '2016-11-09', fecha_vencimiento ='2026-11-09', created_at ='2016-11-09 00:00:00', updated_at ='2016-11-09 00:00:00', id_clase=43, id_marca=777, id_cliente=468, vigencia = 1 where id =1571;</v>
      </c>
      <c r="BK1572" s="137" t="str">
        <f t="shared" si="499"/>
        <v>update bitacoras_estatus set id_estatus = 10 where id =1571;</v>
      </c>
    </row>
    <row r="1573" spans="1:63" ht="29">
      <c r="A1573" s="3">
        <v>1818707</v>
      </c>
      <c r="B1573" s="3">
        <v>1737104</v>
      </c>
      <c r="C1573" s="3">
        <f>IF(Tabla1[[#This Row],[No. REG.]]="","",1)</f>
        <v>1</v>
      </c>
      <c r="D1573" s="3" t="s">
        <v>46</v>
      </c>
      <c r="E1573" s="3">
        <f>IF(Tabla1[[#This Row],[STATUS]]="","",VLOOKUP(D1573,Estatus!$A$2:$B$13,2,0))</f>
        <v>10</v>
      </c>
      <c r="F1573" s="3">
        <f>IF(Tabla1[[#This Row],[STATUS]]="","",VLOOKUP(D1573,Estatus!$A$2:$I$12,9,0))</f>
        <v>1</v>
      </c>
      <c r="G1573" s="52" t="s">
        <v>7357</v>
      </c>
      <c r="H1573" s="7">
        <v>42683</v>
      </c>
      <c r="I1573" s="80">
        <f t="shared" si="480"/>
        <v>2016</v>
      </c>
      <c r="J1573" s="80">
        <f t="shared" si="481"/>
        <v>11</v>
      </c>
      <c r="K1573" s="80">
        <f t="shared" si="482"/>
        <v>9</v>
      </c>
      <c r="L1573" s="80">
        <f t="shared" si="483"/>
        <v>11</v>
      </c>
      <c r="M1573" s="80" t="str">
        <f t="shared" si="484"/>
        <v>09</v>
      </c>
      <c r="N1573" s="80" t="str">
        <f t="shared" si="485"/>
        <v>'2016-11-09'</v>
      </c>
      <c r="O1573" s="80" t="str">
        <f t="shared" si="486"/>
        <v>'2016-11-09 00:00:00'</v>
      </c>
      <c r="P1573" s="7">
        <v>46335</v>
      </c>
      <c r="Q1573" s="80">
        <f t="shared" si="487"/>
        <v>2026</v>
      </c>
      <c r="R1573" s="80">
        <f t="shared" si="488"/>
        <v>11</v>
      </c>
      <c r="S1573" s="80">
        <f t="shared" si="489"/>
        <v>9</v>
      </c>
      <c r="T1573" s="80">
        <f t="shared" si="490"/>
        <v>11</v>
      </c>
      <c r="U1573" s="80" t="str">
        <f t="shared" si="491"/>
        <v>09</v>
      </c>
      <c r="V1573" s="80" t="str">
        <f t="shared" si="492"/>
        <v>'2026-11-09'</v>
      </c>
      <c r="W1573" s="80">
        <v>3</v>
      </c>
      <c r="X1573" s="80">
        <f t="shared" si="493"/>
        <v>3</v>
      </c>
      <c r="Y1573" s="52" t="s">
        <v>7358</v>
      </c>
      <c r="Z1573" s="134">
        <f>IFERROR(IF(Y1573="","null",VLOOKUP(Y1573,Marcas!$A$2:$C$2024,2,0)),"")</f>
        <v>565</v>
      </c>
      <c r="AA1573" s="12" t="s">
        <v>7448</v>
      </c>
      <c r="AB1573" s="3">
        <f>IFERROR(IF(AA1573="","",IF(AA1573="EMPORIO LEGAL",1,VLOOKUP(AA1573,Clientes!$A$2:$B$1190,2,0))),"")</f>
        <v>731</v>
      </c>
      <c r="AC1573" s="3">
        <f>IFERROR(IF(Tabla1[[#This Row],[id_control]]="null","",VLOOKUP(CONCATENATE(Tabla1[[#This Row],[CLIENTE]],"-",Tabla1[[#This Row],[id_control]]),Hoja1!$C$2:$D$1994,2,0)),"")</f>
        <v>1573</v>
      </c>
      <c r="AD1573" s="3" t="s">
        <v>7359</v>
      </c>
      <c r="AE1573" s="3"/>
      <c r="AF1573" s="3"/>
      <c r="AG1573" s="3"/>
      <c r="AH1573" s="3"/>
      <c r="AI1573" s="3"/>
      <c r="AJ1573" s="3"/>
      <c r="AK1573" s="3"/>
      <c r="AL1573" s="3">
        <v>6144131834</v>
      </c>
      <c r="AM1573" s="6"/>
      <c r="AN1573" s="6"/>
      <c r="AO1573" s="6"/>
      <c r="AP1573" s="6"/>
      <c r="AQ1573" s="8">
        <v>6143563418</v>
      </c>
      <c r="AR1573" s="6"/>
      <c r="AS1573" s="6"/>
      <c r="AT1573" s="6"/>
      <c r="AU1573" s="6"/>
      <c r="AV1573" s="8" t="s">
        <v>7360</v>
      </c>
      <c r="AW1573" s="6"/>
      <c r="AX1573" s="6"/>
      <c r="AY1573" s="6"/>
      <c r="AZ1573" s="6"/>
      <c r="BA1573" s="6"/>
      <c r="BB1573" s="6"/>
      <c r="BC1573" s="6"/>
      <c r="BD1573" s="6"/>
      <c r="BE1573" s="8">
        <v>1572</v>
      </c>
      <c r="BF1573" s="6" t="str">
        <f t="shared" si="494"/>
        <v>insert into bitacoras_estatus (numero_expediente, numero_registro, representante, fecha_inicio, fecha_vencimiento, id_cliente, id_admin, id_bitacoras_estatus, id_estatus, id_clase, id_marca, created_at, updated_at) values('1818707','1737104','EMMANUEL MENDOZA GONZALEZ','2016-11-09','2026-11-09','731','2','1','1',3,565,'2016-11-09 00:00:00','2016-11-09 00:00:00');</v>
      </c>
      <c r="BG1573" s="6" t="str">
        <f t="shared" si="495"/>
        <v>insert into servicios_comentarios (comentario, id_admin, id_estatus, created_at, updated_at) values('CLASE 3 LLEGO EL TITULO EL 11 MAYO 2017',1,1572,'2016-11-09 00:00:00','2016-11-09 00:00:00');</v>
      </c>
      <c r="BH1573" s="6" t="str">
        <f t="shared" si="496"/>
        <v/>
      </c>
      <c r="BI1573" s="137" t="str">
        <f t="shared" si="497"/>
        <v>update bitacoras_estatus set comprobacion_uso = 1, id_estatus=10 where id=1572;</v>
      </c>
      <c r="BJ1573" s="137" t="str">
        <f t="shared" si="498"/>
        <v>update bitacoras_estatus set numero_expediente = '1818707', numero_registro = '1737104', id_estatus = 10, fecha_inicio = '2016-11-09', fecha_vencimiento ='2026-11-09', created_at ='2016-11-09 00:00:00', updated_at ='2016-11-09 00:00:00', id_clase=3, id_marca=565, id_cliente=731, vigencia = 1 where id =1572;</v>
      </c>
      <c r="BK1573" s="137" t="str">
        <f t="shared" si="499"/>
        <v>update bitacoras_estatus set id_estatus = 10 where id =1572;</v>
      </c>
    </row>
    <row r="1574" spans="1:63" ht="29">
      <c r="A1574" s="3">
        <v>1818705</v>
      </c>
      <c r="B1574" s="3">
        <v>1737103</v>
      </c>
      <c r="C1574" s="3">
        <f>IF(Tabla1[[#This Row],[No. REG.]]="","",1)</f>
        <v>1</v>
      </c>
      <c r="D1574" s="3" t="s">
        <v>46</v>
      </c>
      <c r="E1574" s="3">
        <f>IF(Tabla1[[#This Row],[STATUS]]="","",VLOOKUP(D1574,Estatus!$A$2:$B$13,2,0))</f>
        <v>10</v>
      </c>
      <c r="F1574" s="3">
        <f>IF(Tabla1[[#This Row],[STATUS]]="","",VLOOKUP(D1574,Estatus!$A$2:$I$12,9,0))</f>
        <v>1</v>
      </c>
      <c r="G1574" s="52" t="s">
        <v>7361</v>
      </c>
      <c r="H1574" s="7">
        <v>42683</v>
      </c>
      <c r="I1574" s="80">
        <f t="shared" si="480"/>
        <v>2016</v>
      </c>
      <c r="J1574" s="80">
        <f t="shared" si="481"/>
        <v>11</v>
      </c>
      <c r="K1574" s="80">
        <f t="shared" si="482"/>
        <v>9</v>
      </c>
      <c r="L1574" s="80">
        <f t="shared" si="483"/>
        <v>11</v>
      </c>
      <c r="M1574" s="80" t="str">
        <f t="shared" si="484"/>
        <v>09</v>
      </c>
      <c r="N1574" s="80" t="str">
        <f t="shared" si="485"/>
        <v>'2016-11-09'</v>
      </c>
      <c r="O1574" s="80" t="str">
        <f t="shared" si="486"/>
        <v>'2016-11-09 00:00:00'</v>
      </c>
      <c r="P1574" s="7">
        <v>46335</v>
      </c>
      <c r="Q1574" s="80">
        <f t="shared" si="487"/>
        <v>2026</v>
      </c>
      <c r="R1574" s="80">
        <f t="shared" si="488"/>
        <v>11</v>
      </c>
      <c r="S1574" s="80">
        <f t="shared" si="489"/>
        <v>9</v>
      </c>
      <c r="T1574" s="80">
        <f t="shared" si="490"/>
        <v>11</v>
      </c>
      <c r="U1574" s="80" t="str">
        <f t="shared" si="491"/>
        <v>09</v>
      </c>
      <c r="V1574" s="80" t="str">
        <f t="shared" si="492"/>
        <v>'2026-11-09'</v>
      </c>
      <c r="W1574" s="80">
        <v>35</v>
      </c>
      <c r="X1574" s="80">
        <f t="shared" si="493"/>
        <v>35</v>
      </c>
      <c r="Y1574" s="12" t="s">
        <v>7358</v>
      </c>
      <c r="Z1574" s="125">
        <f>IFERROR(IF(Y1574="","null",VLOOKUP(Y1574,Marcas!$A$2:$C$2024,2,0)),"")</f>
        <v>565</v>
      </c>
      <c r="AA1574" s="12" t="s">
        <v>7448</v>
      </c>
      <c r="AB1574" s="3">
        <f>IFERROR(IF(AA1574="","",IF(AA1574="EMPORIO LEGAL",1,VLOOKUP(AA1574,Clientes!$A$2:$B$1190,2,0))),"")</f>
        <v>731</v>
      </c>
      <c r="AC1574" s="3">
        <f>IFERROR(IF(Tabla1[[#This Row],[id_control]]="null","",VLOOKUP(CONCATENATE(Tabla1[[#This Row],[CLIENTE]],"-",Tabla1[[#This Row],[id_control]]),Hoja1!$C$2:$D$1994,2,0)),"")</f>
        <v>1573</v>
      </c>
      <c r="AD1574" s="3" t="s">
        <v>7359</v>
      </c>
      <c r="AE1574" s="3"/>
      <c r="AF1574" s="3"/>
      <c r="AG1574" s="3"/>
      <c r="AH1574" s="3"/>
      <c r="AI1574" s="3"/>
      <c r="AJ1574" s="3"/>
      <c r="AK1574" s="3"/>
      <c r="AL1574" s="3">
        <v>6144131834</v>
      </c>
      <c r="AM1574" s="6"/>
      <c r="AN1574" s="6"/>
      <c r="AO1574" s="6"/>
      <c r="AP1574" s="6"/>
      <c r="AQ1574" s="8">
        <v>6143563418</v>
      </c>
      <c r="AR1574" s="6"/>
      <c r="AS1574" s="6"/>
      <c r="AT1574" s="6"/>
      <c r="AU1574" s="6"/>
      <c r="AV1574" s="8" t="s">
        <v>7360</v>
      </c>
      <c r="AW1574" s="6"/>
      <c r="AX1574" s="6"/>
      <c r="AY1574" s="6"/>
      <c r="AZ1574" s="6"/>
      <c r="BA1574" s="6"/>
      <c r="BB1574" s="6"/>
      <c r="BC1574" s="6"/>
      <c r="BD1574" s="6"/>
      <c r="BE1574" s="8">
        <v>1573</v>
      </c>
      <c r="BF1574" s="6" t="str">
        <f t="shared" si="494"/>
        <v>insert into bitacoras_estatus (numero_expediente, numero_registro, representante, fecha_inicio, fecha_vencimiento, id_cliente, id_admin, id_bitacoras_estatus, id_estatus, id_clase, id_marca, created_at, updated_at) values('1818705','1737103','EMMANUEL MENDOZA GONZALEZ','2016-11-09','2026-11-09','731','2','1','1',35,565,'2016-11-09 00:00:00','2016-11-09 00:00:00');</v>
      </c>
      <c r="BG1574" s="6" t="str">
        <f t="shared" si="495"/>
        <v>insert into servicios_comentarios (comentario, id_admin, id_estatus, created_at, updated_at) values('CLASE 35 LLEGO EL TITULO EL 11 MAYO 2017',1,1573,'2016-11-09 00:00:00','2016-11-09 00:00:00');</v>
      </c>
      <c r="BH1574" s="6" t="str">
        <f t="shared" si="496"/>
        <v/>
      </c>
      <c r="BI1574" s="137" t="str">
        <f t="shared" si="497"/>
        <v>update bitacoras_estatus set comprobacion_uso = 1, id_estatus=10 where id=1573;</v>
      </c>
      <c r="BJ1574" s="137" t="str">
        <f t="shared" si="498"/>
        <v>update bitacoras_estatus set numero_expediente = '1818705', numero_registro = '1737103', id_estatus = 10, fecha_inicio = '2016-11-09', fecha_vencimiento ='2026-11-09', created_at ='2016-11-09 00:00:00', updated_at ='2016-11-09 00:00:00', id_clase=35, id_marca=565, id_cliente=731, vigencia = 1 where id =1573;</v>
      </c>
      <c r="BK1574" s="137" t="str">
        <f t="shared" si="499"/>
        <v>update bitacoras_estatus set id_estatus = 10 where id =1573;</v>
      </c>
    </row>
    <row r="1575" spans="1:63" ht="66">
      <c r="A1575" s="3">
        <v>1818708</v>
      </c>
      <c r="B1575" s="6"/>
      <c r="C1575" s="6" t="str">
        <f>IF(Tabla1[[#This Row],[No. REG.]]="","",1)</f>
        <v/>
      </c>
      <c r="D1575" s="3" t="s">
        <v>34</v>
      </c>
      <c r="E1575" s="3">
        <f>IF(Tabla1[[#This Row],[STATUS]]="","",VLOOKUP(D1575,Estatus!$A$2:$B$13,2,0))</f>
        <v>5</v>
      </c>
      <c r="F1575" s="3">
        <f>IF(Tabla1[[#This Row],[STATUS]]="","",VLOOKUP(D1575,Estatus!$A$2:$I$12,9,0))</f>
        <v>0</v>
      </c>
      <c r="G1575" s="12" t="s">
        <v>7362</v>
      </c>
      <c r="H1575" s="7">
        <v>42683</v>
      </c>
      <c r="I1575" s="80">
        <f t="shared" si="480"/>
        <v>2016</v>
      </c>
      <c r="J1575" s="80">
        <f t="shared" si="481"/>
        <v>11</v>
      </c>
      <c r="K1575" s="80">
        <f t="shared" si="482"/>
        <v>9</v>
      </c>
      <c r="L1575" s="80">
        <f t="shared" si="483"/>
        <v>11</v>
      </c>
      <c r="M1575" s="80" t="str">
        <f t="shared" si="484"/>
        <v>09</v>
      </c>
      <c r="N1575" s="80" t="str">
        <f t="shared" si="485"/>
        <v>'2016-11-09'</v>
      </c>
      <c r="O1575" s="80" t="str">
        <f t="shared" si="486"/>
        <v>'2016-11-09 00:00:00'</v>
      </c>
      <c r="P1575" s="7">
        <v>46335</v>
      </c>
      <c r="Q1575" s="80">
        <f t="shared" si="487"/>
        <v>2026</v>
      </c>
      <c r="R1575" s="80">
        <f t="shared" si="488"/>
        <v>11</v>
      </c>
      <c r="S1575" s="80">
        <f t="shared" si="489"/>
        <v>9</v>
      </c>
      <c r="T1575" s="80">
        <f t="shared" si="490"/>
        <v>11</v>
      </c>
      <c r="U1575" s="80" t="str">
        <f t="shared" si="491"/>
        <v>09</v>
      </c>
      <c r="V1575" s="80" t="str">
        <f t="shared" si="492"/>
        <v>'2026-11-09'</v>
      </c>
      <c r="W1575" s="80">
        <v>44</v>
      </c>
      <c r="X1575" s="80">
        <f t="shared" si="493"/>
        <v>44</v>
      </c>
      <c r="Y1575" s="12" t="s">
        <v>7363</v>
      </c>
      <c r="Z1575" s="125">
        <f>IFERROR(IF(Y1575="","null",VLOOKUP(Y1575,Marcas!$A$2:$C$2024,2,0)),"")</f>
        <v>239</v>
      </c>
      <c r="AA1575" s="12" t="s">
        <v>8334</v>
      </c>
      <c r="AB1575" s="3">
        <f>IFERROR(IF(AA1575="","",IF(AA1575="EMPORIO LEGAL",1,VLOOKUP(AA1575,Clientes!$A$2:$B$1190,2,0))),"")</f>
        <v>156</v>
      </c>
      <c r="AC1575" s="3">
        <f>IFERROR(IF(Tabla1[[#This Row],[id_control]]="null","",VLOOKUP(CONCATENATE(Tabla1[[#This Row],[CLIENTE]],"-",Tabla1[[#This Row],[id_control]]),Hoja1!$C$2:$D$1994,2,0)),"")</f>
        <v>1575</v>
      </c>
      <c r="AD1575" s="3" t="s">
        <v>7364</v>
      </c>
      <c r="AE1575" s="3"/>
      <c r="AF1575" s="6"/>
      <c r="AG1575" s="6"/>
      <c r="AH1575" s="6"/>
      <c r="AI1575" s="6"/>
      <c r="AJ1575" s="6"/>
      <c r="AK1575" s="6"/>
      <c r="AL1575" s="6">
        <v>6144183018</v>
      </c>
      <c r="AM1575" s="8"/>
      <c r="AN1575" s="8"/>
      <c r="AO1575" s="8"/>
      <c r="AP1575" s="8"/>
      <c r="AQ1575" s="8">
        <v>8717848220</v>
      </c>
      <c r="AR1575" s="8"/>
      <c r="AS1575" s="8"/>
      <c r="AT1575" s="8"/>
      <c r="AU1575" s="8"/>
      <c r="AV1575" s="8" t="s">
        <v>7365</v>
      </c>
      <c r="AW1575" s="8"/>
      <c r="AX1575" s="8"/>
      <c r="AY1575" s="8"/>
      <c r="AZ1575" s="8"/>
      <c r="BA1575" s="8"/>
      <c r="BB1575" s="8"/>
      <c r="BC1575" s="8"/>
      <c r="BD1575" s="8" t="s">
        <v>7366</v>
      </c>
      <c r="BE1575" s="8">
        <v>1574</v>
      </c>
      <c r="BF1575" s="6" t="str">
        <f t="shared" si="494"/>
        <v>insert into bitacoras_estatus (numero_expediente, numero_registro, representante, fecha_inicio, fecha_vencimiento, id_cliente, id_admin, id_bitacoras_estatus, id_estatus, id_clase, id_marca, created_at, updated_at) values('1818708','','RAFAEL FERNANDO MORAGA MONROY','2016-11-09','2026-11-09','156','2','1','1',44,239,'2016-11-09 00:00:00','2016-11-09 00:00:00');</v>
      </c>
      <c r="BG1575" s="6" t="str">
        <f t="shared" si="495"/>
        <v>insert into servicios_comentarios (comentario, id_admin, id_estatus, created_at, updated_at) values('CLASE 44, LLEGO CITA ANTERIORIDAD 11 MAY 2017. EN FECHA 12 DE JULIO DE 2017 SE PRESENTÓ CONTESTACIÓN DE ANTERIORIDAD. EL 29 DE DIC 2017 LLEGO COMUNICACION RESOLUCION DE NEGATIVA',1,1574,'2016-11-09 00:00:00','2016-11-09 00:00:00');</v>
      </c>
      <c r="BH1575" s="6" t="str">
        <f t="shared" si="496"/>
        <v>insert into servicios_comentarios (comentario, id_admin, id_estatus, created_at, updated_at) values('NEGATIVA DE REGISTRO 30/11/2017',1,1574,'2016-11-09 00:00:00','2016-11-09 00:00:00');</v>
      </c>
      <c r="BI1575" s="137" t="str">
        <f t="shared" si="497"/>
        <v>update bitacoras_estatus set comprobacion_uso = 1, id_estatus=5 where id=1574;</v>
      </c>
      <c r="BJ1575" s="137" t="str">
        <f t="shared" si="498"/>
        <v>update bitacoras_estatus set numero_expediente = '1818708', numero_registro = '', id_estatus = 5, fecha_inicio = '2016-11-09', fecha_vencimiento ='2026-11-09', created_at ='2016-11-09 00:00:00', updated_at ='2016-11-09 00:00:00', id_clase=44, id_marca=239, id_cliente=156, vigencia = 0 where id =1574;</v>
      </c>
      <c r="BK1575" s="137" t="str">
        <f t="shared" si="499"/>
        <v>update bitacoras_estatus set id_estatus = 5 where id =1574;</v>
      </c>
    </row>
    <row r="1576" spans="1:63">
      <c r="A1576" s="3">
        <v>1818722</v>
      </c>
      <c r="B1576" s="3">
        <v>1729388</v>
      </c>
      <c r="C1576" s="3">
        <f>IF(Tabla1[[#This Row],[No. REG.]]="","",1)</f>
        <v>1</v>
      </c>
      <c r="D1576" s="3" t="s">
        <v>46</v>
      </c>
      <c r="E1576" s="3">
        <f>IF(Tabla1[[#This Row],[STATUS]]="","",VLOOKUP(D1576,Estatus!$A$2:$B$13,2,0))</f>
        <v>10</v>
      </c>
      <c r="F1576" s="3">
        <f>IF(Tabla1[[#This Row],[STATUS]]="","",VLOOKUP(D1576,Estatus!$A$2:$I$12,9,0))</f>
        <v>1</v>
      </c>
      <c r="G1576" s="12"/>
      <c r="H1576" s="7">
        <v>42683</v>
      </c>
      <c r="I1576" s="80">
        <f t="shared" si="480"/>
        <v>2016</v>
      </c>
      <c r="J1576" s="80">
        <f t="shared" si="481"/>
        <v>11</v>
      </c>
      <c r="K1576" s="80">
        <f t="shared" si="482"/>
        <v>9</v>
      </c>
      <c r="L1576" s="80">
        <f t="shared" si="483"/>
        <v>11</v>
      </c>
      <c r="M1576" s="80" t="str">
        <f t="shared" si="484"/>
        <v>09</v>
      </c>
      <c r="N1576" s="80" t="str">
        <f t="shared" si="485"/>
        <v>'2016-11-09'</v>
      </c>
      <c r="O1576" s="80" t="str">
        <f t="shared" si="486"/>
        <v>'2016-11-09 00:00:00'</v>
      </c>
      <c r="P1576" s="7">
        <v>46335</v>
      </c>
      <c r="Q1576" s="80">
        <f t="shared" si="487"/>
        <v>2026</v>
      </c>
      <c r="R1576" s="80">
        <f t="shared" si="488"/>
        <v>11</v>
      </c>
      <c r="S1576" s="80">
        <f t="shared" si="489"/>
        <v>9</v>
      </c>
      <c r="T1576" s="80">
        <f t="shared" si="490"/>
        <v>11</v>
      </c>
      <c r="U1576" s="80" t="str">
        <f t="shared" si="491"/>
        <v>09</v>
      </c>
      <c r="V1576" s="80" t="str">
        <f t="shared" si="492"/>
        <v>'2026-11-09'</v>
      </c>
      <c r="W1576" s="80"/>
      <c r="X1576" s="80" t="str">
        <f t="shared" si="493"/>
        <v>null</v>
      </c>
      <c r="Y1576" s="16" t="s">
        <v>7367</v>
      </c>
      <c r="Z1576" s="126">
        <f>IFERROR(IF(Y1576="","null",VLOOKUP(Y1576,Marcas!$A$2:$C$2024,2,0)),"")</f>
        <v>832</v>
      </c>
      <c r="AA1576" s="16" t="s">
        <v>8613</v>
      </c>
      <c r="AB1576" s="6">
        <f>IFERROR(IF(AA1576="","",IF(AA1576="EMPORIO LEGAL",1,VLOOKUP(AA1576,Clientes!$A$2:$B$1190,2,0))),"")</f>
        <v>585</v>
      </c>
      <c r="AC1576" s="6">
        <f>IFERROR(IF(Tabla1[[#This Row],[id_control]]="null","",VLOOKUP(CONCATENATE(Tabla1[[#This Row],[CLIENTE]],"-",Tabla1[[#This Row],[id_control]]),Hoja1!$C$2:$D$1994,2,0)),"")</f>
        <v>1576</v>
      </c>
      <c r="AD1576" s="3" t="s">
        <v>6723</v>
      </c>
      <c r="AE1576" s="3"/>
      <c r="AF1576" s="3"/>
      <c r="AG1576" s="3"/>
      <c r="AH1576" s="3"/>
      <c r="AI1576" s="3"/>
      <c r="AJ1576" s="3"/>
      <c r="AK1576" s="3"/>
      <c r="AL1576" s="3">
        <v>6144303080</v>
      </c>
      <c r="AM1576" s="6"/>
      <c r="AN1576" s="6"/>
      <c r="AO1576" s="6"/>
      <c r="AP1576" s="6"/>
      <c r="AQ1576" s="8">
        <v>6141690534</v>
      </c>
      <c r="AR1576" s="6"/>
      <c r="AS1576" s="6"/>
      <c r="AT1576" s="6"/>
      <c r="AU1576" s="6"/>
      <c r="AV1576" s="8" t="s">
        <v>7264</v>
      </c>
      <c r="AW1576" s="6"/>
      <c r="AX1576" s="6"/>
      <c r="AY1576" s="6"/>
      <c r="AZ1576" s="6"/>
      <c r="BA1576" s="6"/>
      <c r="BB1576" s="6"/>
      <c r="BC1576" s="6"/>
      <c r="BD1576" s="6"/>
      <c r="BE1576" s="8">
        <v>1575</v>
      </c>
      <c r="BF1576" s="6" t="str">
        <f t="shared" si="494"/>
        <v>insert into bitacoras_estatus (numero_expediente, numero_registro, representante, fecha_inicio, fecha_vencimiento, id_cliente, id_admin, id_bitacoras_estatus, id_estatus, id_clase, id_marca, created_at, updated_at) values('1818722','1729388','RODRIGO MESTA FALOMIR','2016-11-09','2026-11-09','585','2','1','1',null,832,'2016-11-09 00:00:00','2016-11-09 00:00:00');</v>
      </c>
      <c r="BG1576" s="6" t="str">
        <f t="shared" si="495"/>
        <v/>
      </c>
      <c r="BH1576" s="6" t="str">
        <f t="shared" si="496"/>
        <v/>
      </c>
      <c r="BI1576" s="137" t="str">
        <f t="shared" si="497"/>
        <v>update bitacoras_estatus set comprobacion_uso = 1, id_estatus=10 where id=1575;</v>
      </c>
      <c r="BJ1576" s="137" t="str">
        <f t="shared" si="498"/>
        <v>update bitacoras_estatus set numero_expediente = '1818722', numero_registro = '1729388', id_estatus = 10, fecha_inicio = '2016-11-09', fecha_vencimiento ='2026-11-09', created_at ='2016-11-09 00:00:00', updated_at ='2016-11-09 00:00:00', id_clase=null, id_marca=832, id_cliente=585, vigencia = 1 where id =1575;</v>
      </c>
      <c r="BK1576" s="137" t="str">
        <f t="shared" si="499"/>
        <v>update bitacoras_estatus set id_estatus = 10 where id =1575;</v>
      </c>
    </row>
    <row r="1577" spans="1:63">
      <c r="A1577" s="3">
        <v>1818700</v>
      </c>
      <c r="B1577" s="3">
        <v>1737099</v>
      </c>
      <c r="C1577" s="3">
        <f>IF(Tabla1[[#This Row],[No. REG.]]="","",1)</f>
        <v>1</v>
      </c>
      <c r="D1577" s="3" t="s">
        <v>46</v>
      </c>
      <c r="E1577" s="3">
        <f>IF(Tabla1[[#This Row],[STATUS]]="","",VLOOKUP(D1577,Estatus!$A$2:$B$13,2,0))</f>
        <v>10</v>
      </c>
      <c r="F1577" s="3">
        <f>IF(Tabla1[[#This Row],[STATUS]]="","",VLOOKUP(D1577,Estatus!$A$2:$I$12,9,0))</f>
        <v>1</v>
      </c>
      <c r="G1577" s="12" t="s">
        <v>7368</v>
      </c>
      <c r="H1577" s="7">
        <v>42683</v>
      </c>
      <c r="I1577" s="80">
        <f t="shared" si="480"/>
        <v>2016</v>
      </c>
      <c r="J1577" s="80">
        <f t="shared" si="481"/>
        <v>11</v>
      </c>
      <c r="K1577" s="80">
        <f t="shared" si="482"/>
        <v>9</v>
      </c>
      <c r="L1577" s="80">
        <f t="shared" si="483"/>
        <v>11</v>
      </c>
      <c r="M1577" s="80" t="str">
        <f t="shared" si="484"/>
        <v>09</v>
      </c>
      <c r="N1577" s="80" t="str">
        <f t="shared" si="485"/>
        <v>'2016-11-09'</v>
      </c>
      <c r="O1577" s="80" t="str">
        <f t="shared" si="486"/>
        <v>'2016-11-09 00:00:00'</v>
      </c>
      <c r="P1577" s="7">
        <v>46335</v>
      </c>
      <c r="Q1577" s="80">
        <f t="shared" si="487"/>
        <v>2026</v>
      </c>
      <c r="R1577" s="80">
        <f t="shared" si="488"/>
        <v>11</v>
      </c>
      <c r="S1577" s="80">
        <f t="shared" si="489"/>
        <v>9</v>
      </c>
      <c r="T1577" s="80">
        <f t="shared" si="490"/>
        <v>11</v>
      </c>
      <c r="U1577" s="80" t="str">
        <f t="shared" si="491"/>
        <v>09</v>
      </c>
      <c r="V1577" s="80" t="str">
        <f t="shared" si="492"/>
        <v>'2026-11-09'</v>
      </c>
      <c r="W1577" s="80">
        <v>35</v>
      </c>
      <c r="X1577" s="80">
        <f t="shared" si="493"/>
        <v>35</v>
      </c>
      <c r="Y1577" s="3" t="s">
        <v>7369</v>
      </c>
      <c r="Z1577" s="124">
        <f>IFERROR(IF(Y1577="","null",VLOOKUP(Y1577,Marcas!$A$2:$C$2024,2,0)),"")</f>
        <v>154</v>
      </c>
      <c r="AA1577" s="3" t="s">
        <v>7369</v>
      </c>
      <c r="AB1577" s="3">
        <f>IFERROR(IF(AA1577="","",IF(AA1577="EMPORIO LEGAL",1,VLOOKUP(AA1577,Clientes!$A$2:$B$1190,2,0))),"")</f>
        <v>98</v>
      </c>
      <c r="AC1577" s="3">
        <f>IFERROR(IF(Tabla1[[#This Row],[id_control]]="null","",VLOOKUP(CONCATENATE(Tabla1[[#This Row],[CLIENTE]],"-",Tabla1[[#This Row],[id_control]]),Hoja1!$C$2:$D$1994,2,0)),"")</f>
        <v>1577</v>
      </c>
      <c r="AD1577" s="3" t="s">
        <v>7370</v>
      </c>
      <c r="AE1577" s="3"/>
      <c r="AF1577" s="3"/>
      <c r="AG1577" s="3"/>
      <c r="AH1577" s="3"/>
      <c r="AI1577" s="3"/>
      <c r="AJ1577" s="3"/>
      <c r="AK1577" s="3"/>
      <c r="AL1577" s="3">
        <v>6595766058</v>
      </c>
      <c r="AM1577" s="6"/>
      <c r="AN1577" s="6"/>
      <c r="AO1577" s="6"/>
      <c r="AP1577" s="6"/>
      <c r="AQ1577" s="8">
        <v>6251259548</v>
      </c>
      <c r="AR1577" s="6"/>
      <c r="AS1577" s="6"/>
      <c r="AT1577" s="6"/>
      <c r="AU1577" s="6"/>
      <c r="AV1577" s="8" t="s">
        <v>7371</v>
      </c>
      <c r="AW1577" s="6"/>
      <c r="AX1577" s="6"/>
      <c r="AY1577" s="6"/>
      <c r="AZ1577" s="6"/>
      <c r="BA1577" s="6"/>
      <c r="BB1577" s="6"/>
      <c r="BC1577" s="6"/>
      <c r="BD1577" s="6"/>
      <c r="BE1577" s="8">
        <v>1576</v>
      </c>
      <c r="BF1577" s="6" t="str">
        <f t="shared" si="494"/>
        <v>insert into bitacoras_estatus (numero_expediente, numero_registro, representante, fecha_inicio, fecha_vencimiento, id_cliente, id_admin, id_bitacoras_estatus, id_estatus, id_clase, id_marca, created_at, updated_at) values('1818700','1737099','FREDDY FEHR KORNELSEN','2016-11-09','2026-11-09','98','2','1','1',35,154,'2016-11-09 00:00:00','2016-11-09 00:00:00');</v>
      </c>
      <c r="BG1577" s="6" t="str">
        <f t="shared" si="495"/>
        <v>insert into servicios_comentarios (comentario, id_admin, id_estatus, created_at, updated_at) values('CLASE 35. LLEGO EL TITULO EL 11 MAYO 2017',1,1576,'2016-11-09 00:00:00','2016-11-09 00:00:00');</v>
      </c>
      <c r="BH1577" s="6" t="str">
        <f t="shared" si="496"/>
        <v/>
      </c>
      <c r="BI1577" s="137" t="str">
        <f t="shared" si="497"/>
        <v>update bitacoras_estatus set comprobacion_uso = 1, id_estatus=10 where id=1576;</v>
      </c>
      <c r="BJ1577" s="137" t="str">
        <f t="shared" si="498"/>
        <v>update bitacoras_estatus set numero_expediente = '1818700', numero_registro = '1737099', id_estatus = 10, fecha_inicio = '2016-11-09', fecha_vencimiento ='2026-11-09', created_at ='2016-11-09 00:00:00', updated_at ='2016-11-09 00:00:00', id_clase=35, id_marca=154, id_cliente=98, vigencia = 1 where id =1576;</v>
      </c>
      <c r="BK1577" s="137" t="str">
        <f t="shared" si="499"/>
        <v>update bitacoras_estatus set id_estatus = 10 where id =1576;</v>
      </c>
    </row>
    <row r="1578" spans="1:63">
      <c r="A1578" s="3">
        <v>1818701</v>
      </c>
      <c r="B1578" s="3">
        <v>1737100</v>
      </c>
      <c r="C1578" s="3">
        <f>IF(Tabla1[[#This Row],[No. REG.]]="","",1)</f>
        <v>1</v>
      </c>
      <c r="D1578" s="3" t="s">
        <v>46</v>
      </c>
      <c r="E1578" s="3">
        <f>IF(Tabla1[[#This Row],[STATUS]]="","",VLOOKUP(D1578,Estatus!$A$2:$B$13,2,0))</f>
        <v>10</v>
      </c>
      <c r="F1578" s="3">
        <f>IF(Tabla1[[#This Row],[STATUS]]="","",VLOOKUP(D1578,Estatus!$A$2:$I$12,9,0))</f>
        <v>1</v>
      </c>
      <c r="G1578" s="12" t="s">
        <v>7372</v>
      </c>
      <c r="H1578" s="7">
        <v>42683</v>
      </c>
      <c r="I1578" s="80">
        <f t="shared" si="480"/>
        <v>2016</v>
      </c>
      <c r="J1578" s="80">
        <f t="shared" si="481"/>
        <v>11</v>
      </c>
      <c r="K1578" s="80">
        <f t="shared" si="482"/>
        <v>9</v>
      </c>
      <c r="L1578" s="80">
        <f t="shared" si="483"/>
        <v>11</v>
      </c>
      <c r="M1578" s="80" t="str">
        <f t="shared" si="484"/>
        <v>09</v>
      </c>
      <c r="N1578" s="80" t="str">
        <f t="shared" si="485"/>
        <v>'2016-11-09'</v>
      </c>
      <c r="O1578" s="80" t="str">
        <f t="shared" si="486"/>
        <v>'2016-11-09 00:00:00'</v>
      </c>
      <c r="P1578" s="7">
        <v>46335</v>
      </c>
      <c r="Q1578" s="80">
        <f t="shared" si="487"/>
        <v>2026</v>
      </c>
      <c r="R1578" s="80">
        <f t="shared" si="488"/>
        <v>11</v>
      </c>
      <c r="S1578" s="80">
        <f t="shared" si="489"/>
        <v>9</v>
      </c>
      <c r="T1578" s="80">
        <f t="shared" si="490"/>
        <v>11</v>
      </c>
      <c r="U1578" s="80" t="str">
        <f t="shared" si="491"/>
        <v>09</v>
      </c>
      <c r="V1578" s="80" t="str">
        <f t="shared" si="492"/>
        <v>'2026-11-09'</v>
      </c>
      <c r="W1578" s="80">
        <v>30</v>
      </c>
      <c r="X1578" s="80">
        <f t="shared" si="493"/>
        <v>30</v>
      </c>
      <c r="Y1578" s="3" t="s">
        <v>7373</v>
      </c>
      <c r="Z1578" s="124">
        <f>IFERROR(IF(Y1578="","null",VLOOKUP(Y1578,Marcas!$A$2:$C$2024,2,0)),"")</f>
        <v>108</v>
      </c>
      <c r="AA1578" s="3" t="s">
        <v>7373</v>
      </c>
      <c r="AB1578" s="3">
        <f>IFERROR(IF(AA1578="","",IF(AA1578="EMPORIO LEGAL",1,VLOOKUP(AA1578,Clientes!$A$2:$B$1190,2,0))),"")</f>
        <v>76</v>
      </c>
      <c r="AC1578" s="3">
        <f>IFERROR(IF(Tabla1[[#This Row],[id_control]]="null","",VLOOKUP(CONCATENATE(Tabla1[[#This Row],[CLIENTE]],"-",Tabla1[[#This Row],[id_control]]),Hoja1!$C$2:$D$1994,2,0)),"")</f>
        <v>1578</v>
      </c>
      <c r="AD1578" s="3" t="s">
        <v>7374</v>
      </c>
      <c r="AE1578" s="3"/>
      <c r="AF1578" s="3"/>
      <c r="AG1578" s="3"/>
      <c r="AH1578" s="3"/>
      <c r="AI1578" s="3"/>
      <c r="AJ1578" s="3"/>
      <c r="AK1578" s="3"/>
      <c r="AL1578" s="3">
        <v>6144150898</v>
      </c>
      <c r="AM1578" s="6"/>
      <c r="AN1578" s="6"/>
      <c r="AO1578" s="6"/>
      <c r="AP1578" s="6"/>
      <c r="AQ1578" s="8">
        <v>6142473145</v>
      </c>
      <c r="AR1578" s="6"/>
      <c r="AS1578" s="6"/>
      <c r="AT1578" s="6"/>
      <c r="AU1578" s="6"/>
      <c r="AV1578" s="8" t="s">
        <v>7375</v>
      </c>
      <c r="AW1578" s="6"/>
      <c r="AX1578" s="6"/>
      <c r="AY1578" s="6"/>
      <c r="AZ1578" s="6"/>
      <c r="BA1578" s="6"/>
      <c r="BB1578" s="6"/>
      <c r="BC1578" s="6"/>
      <c r="BD1578" s="6"/>
      <c r="BE1578" s="8">
        <v>1577</v>
      </c>
      <c r="BF1578" s="6" t="str">
        <f t="shared" si="494"/>
        <v>insert into bitacoras_estatus (numero_expediente, numero_registro, representante, fecha_inicio, fecha_vencimiento, id_cliente, id_admin, id_bitacoras_estatus, id_estatus, id_clase, id_marca, created_at, updated_at) values('1818701','1737100','JOSE JULIO NUÑEZ GUTIERREZ','2016-11-09','2026-11-09','76','2','1','1',30,108,'2016-11-09 00:00:00','2016-11-09 00:00:00');</v>
      </c>
      <c r="BG1578" s="6" t="str">
        <f t="shared" si="495"/>
        <v>insert into servicios_comentarios (comentario, id_admin, id_estatus, created_at, updated_at) values('CLASE 30. LLEGO EL TITULO EL 11 MAYO 2017',1,1577,'2016-11-09 00:00:00','2016-11-09 00:00:00');</v>
      </c>
      <c r="BH1578" s="6" t="str">
        <f t="shared" si="496"/>
        <v/>
      </c>
      <c r="BI1578" s="137" t="str">
        <f t="shared" si="497"/>
        <v>update bitacoras_estatus set comprobacion_uso = 1, id_estatus=10 where id=1577;</v>
      </c>
      <c r="BJ1578" s="137" t="str">
        <f t="shared" si="498"/>
        <v>update bitacoras_estatus set numero_expediente = '1818701', numero_registro = '1737100', id_estatus = 10, fecha_inicio = '2016-11-09', fecha_vencimiento ='2026-11-09', created_at ='2016-11-09 00:00:00', updated_at ='2016-11-09 00:00:00', id_clase=30, id_marca=108, id_cliente=76, vigencia = 1 where id =1577;</v>
      </c>
      <c r="BK1578" s="137" t="str">
        <f t="shared" si="499"/>
        <v>update bitacoras_estatus set id_estatus = 10 where id =1577;</v>
      </c>
    </row>
    <row r="1579" spans="1:63">
      <c r="A1579" s="1">
        <v>48248</v>
      </c>
      <c r="B1579" s="6"/>
      <c r="C1579" s="6" t="str">
        <f>IF(Tabla1[[#This Row],[No. REG.]]="","",1)</f>
        <v/>
      </c>
      <c r="D1579" s="3" t="s">
        <v>8681</v>
      </c>
      <c r="E1579" s="3">
        <f>IF(Tabla1[[#This Row],[STATUS]]="","",VLOOKUP(D1579,Estatus!$A$2:$B$13,2,0))</f>
        <v>8</v>
      </c>
      <c r="F1579" s="3">
        <f>IF(Tabla1[[#This Row],[STATUS]]="","",VLOOKUP(D1579,Estatus!$A$2:$I$12,9,0))</f>
        <v>1</v>
      </c>
      <c r="G1579" s="51" t="s">
        <v>6591</v>
      </c>
      <c r="H1579" s="1"/>
      <c r="I1579" s="86">
        <f t="shared" si="480"/>
        <v>1900</v>
      </c>
      <c r="J1579" s="86">
        <f t="shared" si="481"/>
        <v>1</v>
      </c>
      <c r="K1579" s="86">
        <f t="shared" si="482"/>
        <v>0</v>
      </c>
      <c r="L1579" s="86" t="str">
        <f t="shared" si="483"/>
        <v>01</v>
      </c>
      <c r="M1579" s="86" t="str">
        <f t="shared" si="484"/>
        <v>00</v>
      </c>
      <c r="N1579" s="86" t="str">
        <f t="shared" si="485"/>
        <v>null</v>
      </c>
      <c r="O1579" s="86" t="str">
        <f t="shared" si="486"/>
        <v>'2018-11-08 00:00:00'</v>
      </c>
      <c r="P1579" s="1"/>
      <c r="Q1579" s="86">
        <f t="shared" si="487"/>
        <v>1900</v>
      </c>
      <c r="R1579" s="86">
        <f t="shared" si="488"/>
        <v>1</v>
      </c>
      <c r="S1579" s="86">
        <f t="shared" si="489"/>
        <v>0</v>
      </c>
      <c r="T1579" s="86" t="str">
        <f t="shared" si="490"/>
        <v>01</v>
      </c>
      <c r="U1579" s="86" t="str">
        <f t="shared" si="491"/>
        <v>00</v>
      </c>
      <c r="V1579" s="86" t="str">
        <f t="shared" si="492"/>
        <v>null</v>
      </c>
      <c r="W1579" s="86">
        <v>42</v>
      </c>
      <c r="X1579" s="86">
        <f t="shared" si="493"/>
        <v>42</v>
      </c>
      <c r="Y1579" s="1" t="s">
        <v>7291</v>
      </c>
      <c r="Z1579" s="127">
        <f>IFERROR(IF(Y1579="","null",VLOOKUP(Y1579,Marcas!$A$2:$C$2024,2,0)),"")</f>
        <v>753</v>
      </c>
      <c r="AA1579" s="1" t="s">
        <v>7291</v>
      </c>
      <c r="AB1579" s="1">
        <f>IFERROR(IF(AA1579="","",IF(AA1579="EMPORIO LEGAL",1,VLOOKUP(AA1579,Clientes!$A$2:$B$1190,2,0))),"")</f>
        <v>536</v>
      </c>
      <c r="AC1579" s="1">
        <f>IFERROR(IF(Tabla1[[#This Row],[id_control]]="null","",VLOOKUP(CONCATENATE(Tabla1[[#This Row],[CLIENTE]],"-",Tabla1[[#This Row],[id_control]]),Hoja1!$C$2:$D$1994,2,0)),"")</f>
        <v>1579</v>
      </c>
      <c r="AD1579" s="1"/>
      <c r="AE1579" s="6"/>
      <c r="AF1579" s="6"/>
      <c r="AG1579" s="6"/>
      <c r="AH1579" s="6"/>
      <c r="AI1579" s="6"/>
      <c r="AJ1579" s="6"/>
      <c r="AK1579" s="6"/>
      <c r="AL1579" s="6"/>
      <c r="AM1579" s="6"/>
      <c r="AN1579" s="6"/>
      <c r="AO1579" s="6"/>
      <c r="AP1579" s="6"/>
      <c r="AQ1579" s="42"/>
      <c r="AR1579" s="6"/>
      <c r="AS1579" s="6"/>
      <c r="AT1579" s="6"/>
      <c r="AU1579" s="6"/>
      <c r="AV1579" s="42"/>
      <c r="AW1579" s="6"/>
      <c r="AX1579" s="6"/>
      <c r="AY1579" s="6"/>
      <c r="AZ1579" s="6"/>
      <c r="BA1579" s="6"/>
      <c r="BB1579" s="6"/>
      <c r="BC1579" s="6"/>
      <c r="BD1579" s="6"/>
      <c r="BE1579" s="8">
        <v>1578</v>
      </c>
      <c r="BF1579" s="6" t="str">
        <f t="shared" si="494"/>
        <v>insert into bitacoras_estatus (numero_expediente, numero_registro, representante, fecha_inicio, fecha_vencimiento, id_cliente, id_admin, id_bitacoras_estatus, id_estatus, id_clase, id_marca, created_at, updated_at) values('48248','','',null,null,'536','2','1','1',42,753,'2018-11-08 00:00:00','2018-11-08 00:00:00');</v>
      </c>
      <c r="BG1579" s="6" t="str">
        <f t="shared" si="495"/>
        <v>insert into servicios_comentarios (comentario, id_admin, id_estatus, created_at, updated_at) values('CLASE 42',1,1578,'2018-11-08 00:00:00','2018-11-08 00:00:00');</v>
      </c>
      <c r="BH1579" s="6" t="str">
        <f t="shared" si="496"/>
        <v/>
      </c>
      <c r="BI1579" s="137" t="str">
        <f t="shared" si="497"/>
        <v>update bitacoras_estatus set comprobacion_uso = 1, id_estatus=8 where id=1578;</v>
      </c>
      <c r="BJ1579" s="137" t="str">
        <f t="shared" si="498"/>
        <v>update bitacoras_estatus set numero_expediente = '48248', numero_registro = '', id_estatus = 8, fecha_inicio = null, fecha_vencimiento =null, created_at ='2018-11-08 00:00:00', updated_at ='2018-11-08 00:00:00', id_clase=42, id_marca=753, id_cliente=536, vigencia = 1 where id =1578;</v>
      </c>
      <c r="BK1579" s="137" t="str">
        <f t="shared" si="499"/>
        <v>update bitacoras_estatus set id_estatus = 8 where id =1578;</v>
      </c>
    </row>
    <row r="1580" spans="1:63" ht="40">
      <c r="A1580" s="3">
        <v>1016847</v>
      </c>
      <c r="B1580" s="3">
        <v>1116239</v>
      </c>
      <c r="C1580" s="3">
        <f>IF(Tabla1[[#This Row],[No. REG.]]="","",1)</f>
        <v>1</v>
      </c>
      <c r="D1580" s="3" t="s">
        <v>41</v>
      </c>
      <c r="E1580" s="3">
        <f>IF(Tabla1[[#This Row],[STATUS]]="","",VLOOKUP(D1580,Estatus!$A$2:$B$13,2,0))</f>
        <v>6</v>
      </c>
      <c r="F1580" s="3">
        <f>IF(Tabla1[[#This Row],[STATUS]]="","",VLOOKUP(D1580,Estatus!$A$2:$I$12,9,0))</f>
        <v>1</v>
      </c>
      <c r="G1580" s="12" t="s">
        <v>7376</v>
      </c>
      <c r="H1580" s="3"/>
      <c r="I1580" s="80">
        <f t="shared" si="480"/>
        <v>1900</v>
      </c>
      <c r="J1580" s="80">
        <f t="shared" si="481"/>
        <v>1</v>
      </c>
      <c r="K1580" s="80">
        <f t="shared" si="482"/>
        <v>0</v>
      </c>
      <c r="L1580" s="80" t="str">
        <f t="shared" si="483"/>
        <v>01</v>
      </c>
      <c r="M1580" s="80" t="str">
        <f t="shared" si="484"/>
        <v>00</v>
      </c>
      <c r="N1580" s="80" t="str">
        <f t="shared" si="485"/>
        <v>null</v>
      </c>
      <c r="O1580" s="80" t="str">
        <f t="shared" si="486"/>
        <v>'2018-11-08 00:00:00'</v>
      </c>
      <c r="P1580" s="7">
        <v>43646</v>
      </c>
      <c r="Q1580" s="80">
        <f t="shared" si="487"/>
        <v>2019</v>
      </c>
      <c r="R1580" s="80">
        <f t="shared" si="488"/>
        <v>6</v>
      </c>
      <c r="S1580" s="80">
        <f t="shared" si="489"/>
        <v>30</v>
      </c>
      <c r="T1580" s="80" t="str">
        <f t="shared" si="490"/>
        <v>06</v>
      </c>
      <c r="U1580" s="80">
        <f t="shared" si="491"/>
        <v>30</v>
      </c>
      <c r="V1580" s="80" t="str">
        <f t="shared" si="492"/>
        <v>'2019-06-30'</v>
      </c>
      <c r="W1580" s="80">
        <v>19</v>
      </c>
      <c r="X1580" s="80">
        <f t="shared" si="493"/>
        <v>19</v>
      </c>
      <c r="Y1580" s="3" t="s">
        <v>7326</v>
      </c>
      <c r="Z1580" s="124">
        <f>IFERROR(IF(Y1580="","null",VLOOKUP(Y1580,Marcas!$A$2:$C$2024,2,0)),"")</f>
        <v>757</v>
      </c>
      <c r="AA1580" s="3" t="s">
        <v>7291</v>
      </c>
      <c r="AB1580" s="3">
        <f>IFERROR(IF(AA1580="","",IF(AA1580="EMPORIO LEGAL",1,VLOOKUP(AA1580,Clientes!$A$2:$B$1190,2,0))),"")</f>
        <v>536</v>
      </c>
      <c r="AC1580" s="3">
        <f>IFERROR(IF(Tabla1[[#This Row],[id_control]]="null","",VLOOKUP(CONCATENATE(Tabla1[[#This Row],[CLIENTE]],"-",Tabla1[[#This Row],[id_control]]),Hoja1!$C$2:$D$1994,2,0)),"")</f>
        <v>1560</v>
      </c>
      <c r="AD1580" s="3"/>
      <c r="AE1580" s="3"/>
      <c r="AF1580" s="3"/>
      <c r="AG1580" s="3"/>
      <c r="AH1580" s="3"/>
      <c r="AI1580" s="3"/>
      <c r="AJ1580" s="3"/>
      <c r="AK1580" s="3"/>
      <c r="AL1580" s="3"/>
      <c r="AM1580" s="5"/>
      <c r="AN1580" s="5"/>
      <c r="AO1580" s="5"/>
      <c r="AP1580" s="5"/>
      <c r="AQ1580" s="5"/>
      <c r="AR1580" s="5"/>
      <c r="AS1580" s="5"/>
      <c r="AT1580" s="5"/>
      <c r="AU1580" s="5"/>
      <c r="AV1580" s="5"/>
      <c r="AW1580" s="11"/>
      <c r="AX1580" s="5"/>
      <c r="AY1580" s="5"/>
      <c r="AZ1580" s="5"/>
      <c r="BA1580" s="5"/>
      <c r="BB1580" s="5"/>
      <c r="BC1580" s="5"/>
      <c r="BD1580" s="8"/>
      <c r="BE1580" s="8">
        <v>1579</v>
      </c>
      <c r="BF1580" s="6" t="str">
        <f t="shared" si="494"/>
        <v>insert into bitacoras_estatus (numero_expediente, numero_registro, representante, fecha_inicio, fecha_vencimiento, id_cliente, id_admin, id_bitacoras_estatus, id_estatus, id_clase, id_marca, created_at, updated_at) values('1016847','1116239','',null,'2019-06-30','536','2','1','1',19,757,'2018-11-08 00:00:00','2018-11-08 00:00:00');</v>
      </c>
      <c r="BG1580" s="6" t="str">
        <f t="shared" si="495"/>
        <v>insert into servicios_comentarios (comentario, id_admin, id_estatus, created_at, updated_at) values('CLASE 19. COMPROBACION DE USO. 2-DIC-2016 RECIBIDO ESCRITO INTEGRADO A EXP. IMPI',1,1579,'2018-11-08 00:00:00','2018-11-08 00:00:00');</v>
      </c>
      <c r="BH1580" s="6" t="str">
        <f t="shared" si="496"/>
        <v/>
      </c>
      <c r="BI1580" s="137" t="str">
        <f t="shared" si="497"/>
        <v>update bitacoras_estatus set comprobacion_uso = 1, id_estatus=6 where id=1579;</v>
      </c>
      <c r="BJ1580" s="137" t="str">
        <f t="shared" si="498"/>
        <v>update bitacoras_estatus set numero_expediente = '1016847', numero_registro = '1116239', id_estatus = 6, fecha_inicio = null, fecha_vencimiento ='2019-06-30', created_at ='2018-11-08 00:00:00', updated_at ='2018-11-08 00:00:00', id_clase=19, id_marca=757, id_cliente=536, vigencia = 1 where id =1579;</v>
      </c>
      <c r="BK1580" s="137" t="str">
        <f t="shared" si="499"/>
        <v>update bitacoras_estatus set id_estatus = 6 where id =1579;</v>
      </c>
    </row>
    <row r="1581" spans="1:63">
      <c r="A1581" s="3">
        <v>1827612</v>
      </c>
      <c r="B1581" s="3">
        <v>1736754</v>
      </c>
      <c r="C1581" s="3">
        <f>IF(Tabla1[[#This Row],[No. REG.]]="","",1)</f>
        <v>1</v>
      </c>
      <c r="D1581" s="3" t="s">
        <v>46</v>
      </c>
      <c r="E1581" s="3">
        <f>IF(Tabla1[[#This Row],[STATUS]]="","",VLOOKUP(D1581,Estatus!$A$2:$B$13,2,0))</f>
        <v>10</v>
      </c>
      <c r="F1581" s="3">
        <f>IF(Tabla1[[#This Row],[STATUS]]="","",VLOOKUP(D1581,Estatus!$A$2:$I$12,9,0))</f>
        <v>1</v>
      </c>
      <c r="G1581" s="12" t="s">
        <v>7377</v>
      </c>
      <c r="H1581" s="7">
        <v>42705</v>
      </c>
      <c r="I1581" s="80">
        <f t="shared" si="480"/>
        <v>2016</v>
      </c>
      <c r="J1581" s="80">
        <f t="shared" si="481"/>
        <v>12</v>
      </c>
      <c r="K1581" s="80">
        <f t="shared" si="482"/>
        <v>1</v>
      </c>
      <c r="L1581" s="80">
        <f t="shared" si="483"/>
        <v>12</v>
      </c>
      <c r="M1581" s="80" t="str">
        <f t="shared" si="484"/>
        <v>01</v>
      </c>
      <c r="N1581" s="80" t="str">
        <f t="shared" si="485"/>
        <v>'2016-12-01'</v>
      </c>
      <c r="O1581" s="80" t="str">
        <f t="shared" si="486"/>
        <v>'2016-12-01 00:00:00'</v>
      </c>
      <c r="P1581" s="7">
        <v>46357</v>
      </c>
      <c r="Q1581" s="80">
        <f t="shared" si="487"/>
        <v>2026</v>
      </c>
      <c r="R1581" s="80">
        <f t="shared" si="488"/>
        <v>12</v>
      </c>
      <c r="S1581" s="80">
        <f t="shared" si="489"/>
        <v>1</v>
      </c>
      <c r="T1581" s="80">
        <f t="shared" si="490"/>
        <v>12</v>
      </c>
      <c r="U1581" s="80" t="str">
        <f t="shared" si="491"/>
        <v>01</v>
      </c>
      <c r="V1581" s="80" t="str">
        <f t="shared" si="492"/>
        <v>'2026-12-01'</v>
      </c>
      <c r="W1581" s="80">
        <v>36</v>
      </c>
      <c r="X1581" s="80">
        <f t="shared" si="493"/>
        <v>36</v>
      </c>
      <c r="Y1581" s="3" t="s">
        <v>7378</v>
      </c>
      <c r="Z1581" s="124">
        <f>IFERROR(IF(Y1581="","null",VLOOKUP(Y1581,Marcas!$A$2:$C$2024,2,0)),"")</f>
        <v>610</v>
      </c>
      <c r="AA1581" s="3" t="s">
        <v>7378</v>
      </c>
      <c r="AB1581" s="3">
        <f>IFERROR(IF(AA1581="","",IF(AA1581="EMPORIO LEGAL",1,VLOOKUP(AA1581,Clientes!$A$2:$B$1190,2,0))),"")</f>
        <v>419</v>
      </c>
      <c r="AC1581" s="3">
        <f>IFERROR(IF(Tabla1[[#This Row],[id_control]]="null","",VLOOKUP(CONCATENATE(Tabla1[[#This Row],[CLIENTE]],"-",Tabla1[[#This Row],[id_control]]),Hoja1!$C$2:$D$1994,2,0)),"")</f>
        <v>1581</v>
      </c>
      <c r="AD1581" s="3" t="s">
        <v>7379</v>
      </c>
      <c r="AE1581" s="3"/>
      <c r="AF1581" s="3"/>
      <c r="AG1581" s="3"/>
      <c r="AH1581" s="3"/>
      <c r="AI1581" s="3"/>
      <c r="AJ1581" s="3"/>
      <c r="AK1581" s="3"/>
      <c r="AL1581" s="3">
        <v>6566681528</v>
      </c>
      <c r="AM1581" s="6"/>
      <c r="AN1581" s="6"/>
      <c r="AO1581" s="6"/>
      <c r="AP1581" s="6"/>
      <c r="AQ1581" s="8">
        <v>6561754078</v>
      </c>
      <c r="AR1581" s="8">
        <v>6566387257</v>
      </c>
      <c r="AS1581" s="6"/>
      <c r="AT1581" s="6"/>
      <c r="AU1581" s="6"/>
      <c r="AV1581" s="8" t="s">
        <v>7380</v>
      </c>
      <c r="AW1581" s="6"/>
      <c r="AX1581" s="6"/>
      <c r="AY1581" s="6"/>
      <c r="AZ1581" s="6"/>
      <c r="BA1581" s="6"/>
      <c r="BB1581" s="6"/>
      <c r="BC1581" s="6"/>
      <c r="BD1581" s="6"/>
      <c r="BE1581" s="8">
        <v>1580</v>
      </c>
      <c r="BF1581" s="6" t="str">
        <f t="shared" si="494"/>
        <v>insert into bitacoras_estatus (numero_expediente, numero_registro, representante, fecha_inicio, fecha_vencimiento, id_cliente, id_admin, id_bitacoras_estatus, id_estatus, id_clase, id_marca, created_at, updated_at) values('1827612','1736754','MARIA GLAFIRA MANRIQUEZ CALDERA','2016-12-01','2026-12-01','419','2','1','1',36,610,'2016-12-01 00:00:00','2016-12-01 00:00:00');</v>
      </c>
      <c r="BG1581" s="6" t="str">
        <f t="shared" si="495"/>
        <v>insert into servicios_comentarios (comentario, id_admin, id_estatus, created_at, updated_at) values('CLASE 36. LLEGO EL TITULO EL 22 MAYO 2017',1,1580,'2016-12-01 00:00:00','2016-12-01 00:00:00');</v>
      </c>
      <c r="BH1581" s="6" t="str">
        <f t="shared" si="496"/>
        <v/>
      </c>
      <c r="BI1581" s="137" t="str">
        <f t="shared" si="497"/>
        <v>update bitacoras_estatus set comprobacion_uso = 1, id_estatus=10 where id=1580;</v>
      </c>
      <c r="BJ1581" s="137" t="str">
        <f t="shared" si="498"/>
        <v>update bitacoras_estatus set numero_expediente = '1827612', numero_registro = '1736754', id_estatus = 10, fecha_inicio = '2016-12-01', fecha_vencimiento ='2026-12-01', created_at ='2016-12-01 00:00:00', updated_at ='2016-12-01 00:00:00', id_clase=36, id_marca=610, id_cliente=419, vigencia = 1 where id =1580;</v>
      </c>
      <c r="BK1581" s="137" t="str">
        <f t="shared" si="499"/>
        <v>update bitacoras_estatus set id_estatus = 10 where id =1580;</v>
      </c>
    </row>
    <row r="1582" spans="1:63">
      <c r="A1582" s="3">
        <v>1827617</v>
      </c>
      <c r="B1582" s="3">
        <v>1736759</v>
      </c>
      <c r="C1582" s="3">
        <f>IF(Tabla1[[#This Row],[No. REG.]]="","",1)</f>
        <v>1</v>
      </c>
      <c r="D1582" s="3" t="s">
        <v>46</v>
      </c>
      <c r="E1582" s="3">
        <f>IF(Tabla1[[#This Row],[STATUS]]="","",VLOOKUP(D1582,Estatus!$A$2:$B$13,2,0))</f>
        <v>10</v>
      </c>
      <c r="F1582" s="3">
        <f>IF(Tabla1[[#This Row],[STATUS]]="","",VLOOKUP(D1582,Estatus!$A$2:$I$12,9,0))</f>
        <v>1</v>
      </c>
      <c r="G1582" s="12" t="s">
        <v>7381</v>
      </c>
      <c r="H1582" s="7">
        <v>42705</v>
      </c>
      <c r="I1582" s="80">
        <f t="shared" si="480"/>
        <v>2016</v>
      </c>
      <c r="J1582" s="80">
        <f t="shared" si="481"/>
        <v>12</v>
      </c>
      <c r="K1582" s="80">
        <f t="shared" si="482"/>
        <v>1</v>
      </c>
      <c r="L1582" s="80">
        <f t="shared" si="483"/>
        <v>12</v>
      </c>
      <c r="M1582" s="80" t="str">
        <f t="shared" si="484"/>
        <v>01</v>
      </c>
      <c r="N1582" s="80" t="str">
        <f t="shared" si="485"/>
        <v>'2016-12-01'</v>
      </c>
      <c r="O1582" s="80" t="str">
        <f t="shared" si="486"/>
        <v>'2016-12-01 00:00:00'</v>
      </c>
      <c r="P1582" s="7">
        <v>46357</v>
      </c>
      <c r="Q1582" s="80">
        <f t="shared" si="487"/>
        <v>2026</v>
      </c>
      <c r="R1582" s="80">
        <f t="shared" si="488"/>
        <v>12</v>
      </c>
      <c r="S1582" s="80">
        <f t="shared" si="489"/>
        <v>1</v>
      </c>
      <c r="T1582" s="80">
        <f t="shared" si="490"/>
        <v>12</v>
      </c>
      <c r="U1582" s="80" t="str">
        <f t="shared" si="491"/>
        <v>01</v>
      </c>
      <c r="V1582" s="80" t="str">
        <f t="shared" si="492"/>
        <v>'2026-12-01'</v>
      </c>
      <c r="W1582" s="80">
        <v>43</v>
      </c>
      <c r="X1582" s="80">
        <f t="shared" si="493"/>
        <v>43</v>
      </c>
      <c r="Y1582" s="3" t="s">
        <v>7382</v>
      </c>
      <c r="Z1582" s="124">
        <f>IFERROR(IF(Y1582="","null",VLOOKUP(Y1582,Marcas!$A$2:$C$2024,2,0)),"")</f>
        <v>214</v>
      </c>
      <c r="AA1582" s="3" t="s">
        <v>7383</v>
      </c>
      <c r="AB1582" s="3">
        <f>IFERROR(IF(AA1582="","",IF(AA1582="EMPORIO LEGAL",1,VLOOKUP(AA1582,Clientes!$A$2:$B$1190,2,0))),"")</f>
        <v>451</v>
      </c>
      <c r="AC1582" s="3">
        <f>IFERROR(IF(Tabla1[[#This Row],[id_control]]="null","",VLOOKUP(CONCATENATE(Tabla1[[#This Row],[CLIENTE]],"-",Tabla1[[#This Row],[id_control]]),Hoja1!$C$2:$D$1994,2,0)),"")</f>
        <v>1582</v>
      </c>
      <c r="AD1582" s="3" t="s">
        <v>3568</v>
      </c>
      <c r="AE1582" s="3"/>
      <c r="AF1582" s="3"/>
      <c r="AG1582" s="3"/>
      <c r="AH1582" s="3"/>
      <c r="AI1582" s="3"/>
      <c r="AJ1582" s="3"/>
      <c r="AK1582" s="3"/>
      <c r="AL1582" s="3"/>
      <c r="AM1582" s="6"/>
      <c r="AN1582" s="6"/>
      <c r="AO1582" s="6"/>
      <c r="AP1582" s="6"/>
      <c r="AQ1582" s="8" t="s">
        <v>7384</v>
      </c>
      <c r="AR1582" s="6"/>
      <c r="AS1582" s="6"/>
      <c r="AT1582" s="6"/>
      <c r="AU1582" s="6"/>
      <c r="AV1582" s="8" t="s">
        <v>7385</v>
      </c>
      <c r="AW1582" s="6"/>
      <c r="AX1582" s="6"/>
      <c r="AY1582" s="6"/>
      <c r="AZ1582" s="6"/>
      <c r="BA1582" s="6"/>
      <c r="BB1582" s="6"/>
      <c r="BC1582" s="6"/>
      <c r="BD1582" s="6"/>
      <c r="BE1582" s="8">
        <v>1581</v>
      </c>
      <c r="BF1582" s="6" t="str">
        <f t="shared" si="494"/>
        <v>insert into bitacoras_estatus (numero_expediente, numero_registro, representante, fecha_inicio, fecha_vencimiento, id_cliente, id_admin, id_bitacoras_estatus, id_estatus, id_clase, id_marca, created_at, updated_at) values('1827617','1736759','JONATAN JACOB ARVAYO RODRIGUEZ','2016-12-01','2026-12-01','451','2','1','1',43,214,'2016-12-01 00:00:00','2016-12-01 00:00:00');</v>
      </c>
      <c r="BG1582" s="6" t="str">
        <f t="shared" si="495"/>
        <v>insert into servicios_comentarios (comentario, id_admin, id_estatus, created_at, updated_at) values('CLASE 43. LLEGO EL TITULO EL 22 MAYO 2017',1,1581,'2016-12-01 00:00:00','2016-12-01 00:00:00');</v>
      </c>
      <c r="BH1582" s="6" t="str">
        <f t="shared" si="496"/>
        <v/>
      </c>
      <c r="BI1582" s="137" t="str">
        <f t="shared" si="497"/>
        <v>update bitacoras_estatus set comprobacion_uso = 1, id_estatus=10 where id=1581;</v>
      </c>
      <c r="BJ1582" s="137" t="str">
        <f t="shared" si="498"/>
        <v>update bitacoras_estatus set numero_expediente = '1827617', numero_registro = '1736759', id_estatus = 10, fecha_inicio = '2016-12-01', fecha_vencimiento ='2026-12-01', created_at ='2016-12-01 00:00:00', updated_at ='2016-12-01 00:00:00', id_clase=43, id_marca=214, id_cliente=451, vigencia = 1 where id =1581;</v>
      </c>
      <c r="BK1582" s="137" t="str">
        <f t="shared" si="499"/>
        <v>update bitacoras_estatus set id_estatus = 10 where id =1581;</v>
      </c>
    </row>
    <row r="1583" spans="1:63">
      <c r="A1583" s="3">
        <v>108896</v>
      </c>
      <c r="B1583" s="3">
        <v>99235</v>
      </c>
      <c r="C1583" s="3">
        <f>IF(Tabla1[[#This Row],[No. REG.]]="","",1)</f>
        <v>1</v>
      </c>
      <c r="D1583" s="3" t="s">
        <v>46</v>
      </c>
      <c r="E1583" s="3">
        <f>IF(Tabla1[[#This Row],[STATUS]]="","",VLOOKUP(D1583,Estatus!$A$2:$B$13,2,0))</f>
        <v>10</v>
      </c>
      <c r="F1583" s="3">
        <f>IF(Tabla1[[#This Row],[STATUS]]="","",VLOOKUP(D1583,Estatus!$A$2:$I$12,9,0))</f>
        <v>1</v>
      </c>
      <c r="G1583" s="12" t="s">
        <v>7381</v>
      </c>
      <c r="H1583" s="7">
        <v>42705</v>
      </c>
      <c r="I1583" s="80">
        <f t="shared" si="480"/>
        <v>2016</v>
      </c>
      <c r="J1583" s="80">
        <f t="shared" si="481"/>
        <v>12</v>
      </c>
      <c r="K1583" s="80">
        <f t="shared" si="482"/>
        <v>1</v>
      </c>
      <c r="L1583" s="80">
        <f t="shared" si="483"/>
        <v>12</v>
      </c>
      <c r="M1583" s="80" t="str">
        <f t="shared" si="484"/>
        <v>01</v>
      </c>
      <c r="N1583" s="80" t="str">
        <f t="shared" si="485"/>
        <v>'2016-12-01'</v>
      </c>
      <c r="O1583" s="80" t="str">
        <f t="shared" si="486"/>
        <v>'2016-12-01 00:00:00'</v>
      </c>
      <c r="P1583" s="7">
        <v>46357</v>
      </c>
      <c r="Q1583" s="80">
        <f t="shared" si="487"/>
        <v>2026</v>
      </c>
      <c r="R1583" s="80">
        <f t="shared" si="488"/>
        <v>12</v>
      </c>
      <c r="S1583" s="80">
        <f t="shared" si="489"/>
        <v>1</v>
      </c>
      <c r="T1583" s="80">
        <f t="shared" si="490"/>
        <v>12</v>
      </c>
      <c r="U1583" s="80" t="str">
        <f t="shared" si="491"/>
        <v>01</v>
      </c>
      <c r="V1583" s="80" t="str">
        <f t="shared" si="492"/>
        <v>'2026-12-01'</v>
      </c>
      <c r="W1583" s="80">
        <v>43</v>
      </c>
      <c r="X1583" s="80">
        <f t="shared" si="493"/>
        <v>43</v>
      </c>
      <c r="Y1583" s="3" t="s">
        <v>7386</v>
      </c>
      <c r="Z1583" s="124">
        <f>IFERROR(IF(Y1583="","null",VLOOKUP(Y1583,Marcas!$A$2:$C$2024,2,0)),"")</f>
        <v>398</v>
      </c>
      <c r="AA1583" s="3" t="s">
        <v>7387</v>
      </c>
      <c r="AB1583" s="3">
        <f>IFERROR(IF(AA1583="","",IF(AA1583="EMPORIO LEGAL",1,VLOOKUP(AA1583,Clientes!$A$2:$B$1190,2,0))),"")</f>
        <v>875</v>
      </c>
      <c r="AC1583" s="3">
        <f>IFERROR(IF(Tabla1[[#This Row],[id_control]]="null","",VLOOKUP(CONCATENATE(Tabla1[[#This Row],[CLIENTE]],"-",Tabla1[[#This Row],[id_control]]),Hoja1!$C$2:$D$1994,2,0)),"")</f>
        <v>1583</v>
      </c>
      <c r="AD1583" s="3" t="s">
        <v>7388</v>
      </c>
      <c r="AE1583" s="3"/>
      <c r="AF1583" s="3"/>
      <c r="AG1583" s="3"/>
      <c r="AH1583" s="3"/>
      <c r="AI1583" s="3"/>
      <c r="AJ1583" s="3"/>
      <c r="AK1583" s="3"/>
      <c r="AL1583" s="3">
        <v>6255824360</v>
      </c>
      <c r="AM1583" s="6"/>
      <c r="AN1583" s="6"/>
      <c r="AO1583" s="6"/>
      <c r="AP1583" s="6"/>
      <c r="AQ1583" s="8">
        <v>6251257441</v>
      </c>
      <c r="AR1583" s="6"/>
      <c r="AS1583" s="6"/>
      <c r="AT1583" s="6"/>
      <c r="AU1583" s="6"/>
      <c r="AV1583" s="8" t="s">
        <v>7389</v>
      </c>
      <c r="AW1583" s="6"/>
      <c r="AX1583" s="6"/>
      <c r="AY1583" s="6"/>
      <c r="AZ1583" s="6"/>
      <c r="BA1583" s="6"/>
      <c r="BB1583" s="6"/>
      <c r="BC1583" s="6"/>
      <c r="BD1583" s="6"/>
      <c r="BE1583" s="8">
        <v>1582</v>
      </c>
      <c r="BF1583" s="6" t="str">
        <f t="shared" si="494"/>
        <v>insert into bitacoras_estatus (numero_expediente, numero_registro, representante, fecha_inicio, fecha_vencimiento, id_cliente, id_admin, id_bitacoras_estatus, id_estatus, id_clase, id_marca, created_at, updated_at) values('108896','99235','JOSE LUIS GONZALEZ ESCUDERO','2016-12-01','2026-12-01','875','2','1','1',43,398,'2016-12-01 00:00:00','2016-12-01 00:00:00');</v>
      </c>
      <c r="BG1583" s="6" t="str">
        <f t="shared" si="495"/>
        <v>insert into servicios_comentarios (comentario, id_admin, id_estatus, created_at, updated_at) values('CLASE 43. LLEGO EL TITULO EL 22 MAYO 2017',1,1582,'2016-12-01 00:00:00','2016-12-01 00:00:00');</v>
      </c>
      <c r="BH1583" s="6" t="str">
        <f t="shared" si="496"/>
        <v/>
      </c>
      <c r="BI1583" s="137" t="str">
        <f t="shared" si="497"/>
        <v>update bitacoras_estatus set comprobacion_uso = 1, id_estatus=10 where id=1582;</v>
      </c>
      <c r="BJ1583" s="137" t="str">
        <f t="shared" si="498"/>
        <v>update bitacoras_estatus set numero_expediente = '108896', numero_registro = '99235', id_estatus = 10, fecha_inicio = '2016-12-01', fecha_vencimiento ='2026-12-01', created_at ='2016-12-01 00:00:00', updated_at ='2016-12-01 00:00:00', id_clase=43, id_marca=398, id_cliente=875, vigencia = 1 where id =1582;</v>
      </c>
      <c r="BK1583" s="137" t="str">
        <f t="shared" si="499"/>
        <v>update bitacoras_estatus set id_estatus = 10 where id =1582;</v>
      </c>
    </row>
    <row r="1584" spans="1:63" ht="66">
      <c r="A1584" s="3">
        <v>1827606</v>
      </c>
      <c r="B1584" s="3"/>
      <c r="C1584" s="3" t="str">
        <f>IF(Tabla1[[#This Row],[No. REG.]]="","",1)</f>
        <v/>
      </c>
      <c r="D1584" s="3" t="s">
        <v>34</v>
      </c>
      <c r="E1584" s="3">
        <f>IF(Tabla1[[#This Row],[STATUS]]="","",VLOOKUP(D1584,Estatus!$A$2:$B$13,2,0))</f>
        <v>5</v>
      </c>
      <c r="F1584" s="3">
        <f>IF(Tabla1[[#This Row],[STATUS]]="","",VLOOKUP(D1584,Estatus!$A$2:$I$12,9,0))</f>
        <v>0</v>
      </c>
      <c r="G1584" s="12" t="s">
        <v>7390</v>
      </c>
      <c r="H1584" s="7">
        <v>42705</v>
      </c>
      <c r="I1584" s="80">
        <f t="shared" si="480"/>
        <v>2016</v>
      </c>
      <c r="J1584" s="80">
        <f t="shared" si="481"/>
        <v>12</v>
      </c>
      <c r="K1584" s="80">
        <f t="shared" si="482"/>
        <v>1</v>
      </c>
      <c r="L1584" s="80">
        <f t="shared" si="483"/>
        <v>12</v>
      </c>
      <c r="M1584" s="80" t="str">
        <f t="shared" si="484"/>
        <v>01</v>
      </c>
      <c r="N1584" s="80" t="str">
        <f t="shared" si="485"/>
        <v>'2016-12-01'</v>
      </c>
      <c r="O1584" s="80" t="str">
        <f t="shared" si="486"/>
        <v>'2016-12-01 00:00:00'</v>
      </c>
      <c r="P1584" s="7">
        <v>46357</v>
      </c>
      <c r="Q1584" s="80">
        <f t="shared" si="487"/>
        <v>2026</v>
      </c>
      <c r="R1584" s="80">
        <f t="shared" si="488"/>
        <v>12</v>
      </c>
      <c r="S1584" s="80">
        <f t="shared" si="489"/>
        <v>1</v>
      </c>
      <c r="T1584" s="80">
        <f t="shared" si="490"/>
        <v>12</v>
      </c>
      <c r="U1584" s="80" t="str">
        <f t="shared" si="491"/>
        <v>01</v>
      </c>
      <c r="V1584" s="80" t="str">
        <f t="shared" si="492"/>
        <v>'2026-12-01'</v>
      </c>
      <c r="W1584" s="80">
        <v>30</v>
      </c>
      <c r="X1584" s="80">
        <f t="shared" si="493"/>
        <v>30</v>
      </c>
      <c r="Y1584" s="3" t="s">
        <v>7391</v>
      </c>
      <c r="Z1584" s="124">
        <f>IFERROR(IF(Y1584="","null",VLOOKUP(Y1584,Marcas!$A$2:$C$2024,2,0)),"")</f>
        <v>747</v>
      </c>
      <c r="AA1584" s="3" t="s">
        <v>6469</v>
      </c>
      <c r="AB1584" s="3">
        <f>IFERROR(IF(AA1584="","",IF(AA1584="EMPORIO LEGAL",1,VLOOKUP(AA1584,Clientes!$A$2:$B$1190,2,0))),"")</f>
        <v>530</v>
      </c>
      <c r="AC1584" s="3">
        <f>IFERROR(IF(Tabla1[[#This Row],[id_control]]="null","",VLOOKUP(CONCATENATE(Tabla1[[#This Row],[CLIENTE]],"-",Tabla1[[#This Row],[id_control]]),Hoja1!$C$2:$D$1994,2,0)),"")</f>
        <v>1584</v>
      </c>
      <c r="AD1584" s="3" t="s">
        <v>7392</v>
      </c>
      <c r="AE1584" s="6"/>
      <c r="AF1584" s="6"/>
      <c r="AG1584" s="6"/>
      <c r="AH1584" s="6"/>
      <c r="AI1584" s="6"/>
      <c r="AJ1584" s="6"/>
      <c r="AK1584" s="6"/>
      <c r="AL1584" s="3">
        <v>6251216204</v>
      </c>
      <c r="AM1584" s="8"/>
      <c r="AN1584" s="8"/>
      <c r="AO1584" s="8"/>
      <c r="AP1584" s="8"/>
      <c r="AQ1584" s="8">
        <v>6251216204</v>
      </c>
      <c r="AR1584" s="8"/>
      <c r="AS1584" s="8"/>
      <c r="AT1584" s="8"/>
      <c r="AU1584" s="8"/>
      <c r="AV1584" s="8" t="s">
        <v>7393</v>
      </c>
      <c r="AW1584" s="8"/>
      <c r="AX1584" s="8"/>
      <c r="AY1584" s="8"/>
      <c r="AZ1584" s="8"/>
      <c r="BA1584" s="8"/>
      <c r="BB1584" s="8"/>
      <c r="BC1584" s="8"/>
      <c r="BD1584" s="8"/>
      <c r="BE1584" s="8">
        <v>1583</v>
      </c>
      <c r="BF1584" s="6" t="str">
        <f t="shared" si="494"/>
        <v>insert into bitacoras_estatus (numero_expediente, numero_registro, representante, fecha_inicio, fecha_vencimiento, id_cliente, id_admin, id_bitacoras_estatus, id_estatus, id_clase, id_marca, created_at, updated_at) values('1827606','','RANDELL RUBEN REIMER PENNER','2016-12-01','2026-12-01','530','2','1','1',30,747,'2016-12-01 00:00:00','2016-12-01 00:00:00');</v>
      </c>
      <c r="BG1584" s="6" t="str">
        <f t="shared" si="495"/>
        <v>insert into servicios_comentarios (comentario, id_admin, id_estatus, created_at, updated_at) values('CLASE 30, EL 11 MAY 2017 LLEGO CITA DE ANTERIORIDAD. EN FECHA 12 DE JULIO DE 2017 SE PRESENTÓ CONTESTACIÓN DE ANTERIORIDAD. EL 29 DIC 2017 LLEGO COMUNICACION RESOLUCION DE NEGATIVA',1,1583,'2016-12-01 00:00:00','2016-12-01 00:00:00');</v>
      </c>
      <c r="BH1584" s="6" t="str">
        <f t="shared" si="496"/>
        <v/>
      </c>
      <c r="BI1584" s="137" t="str">
        <f t="shared" si="497"/>
        <v>update bitacoras_estatus set comprobacion_uso = 1, id_estatus=5 where id=1583;</v>
      </c>
      <c r="BJ1584" s="137" t="str">
        <f t="shared" si="498"/>
        <v>update bitacoras_estatus set numero_expediente = '1827606', numero_registro = '', id_estatus = 5, fecha_inicio = '2016-12-01', fecha_vencimiento ='2026-12-01', created_at ='2016-12-01 00:00:00', updated_at ='2016-12-01 00:00:00', id_clase=30, id_marca=747, id_cliente=530, vigencia = 0 where id =1583;</v>
      </c>
      <c r="BK1584" s="137" t="str">
        <f t="shared" si="499"/>
        <v>update bitacoras_estatus set id_estatus = 5 where id =1583;</v>
      </c>
    </row>
    <row r="1585" spans="1:63">
      <c r="A1585" s="3">
        <v>1827607</v>
      </c>
      <c r="B1585" s="3">
        <v>1736752</v>
      </c>
      <c r="C1585" s="3">
        <f>IF(Tabla1[[#This Row],[No. REG.]]="","",1)</f>
        <v>1</v>
      </c>
      <c r="D1585" s="3" t="s">
        <v>46</v>
      </c>
      <c r="E1585" s="3">
        <f>IF(Tabla1[[#This Row],[STATUS]]="","",VLOOKUP(D1585,Estatus!$A$2:$B$13,2,0))</f>
        <v>10</v>
      </c>
      <c r="F1585" s="3">
        <f>IF(Tabla1[[#This Row],[STATUS]]="","",VLOOKUP(D1585,Estatus!$A$2:$I$12,9,0))</f>
        <v>1</v>
      </c>
      <c r="G1585" s="12" t="s">
        <v>7394</v>
      </c>
      <c r="H1585" s="7">
        <v>42705</v>
      </c>
      <c r="I1585" s="80">
        <f t="shared" si="480"/>
        <v>2016</v>
      </c>
      <c r="J1585" s="80">
        <f t="shared" si="481"/>
        <v>12</v>
      </c>
      <c r="K1585" s="80">
        <f t="shared" si="482"/>
        <v>1</v>
      </c>
      <c r="L1585" s="80">
        <f t="shared" si="483"/>
        <v>12</v>
      </c>
      <c r="M1585" s="80" t="str">
        <f t="shared" si="484"/>
        <v>01</v>
      </c>
      <c r="N1585" s="80" t="str">
        <f t="shared" si="485"/>
        <v>'2016-12-01'</v>
      </c>
      <c r="O1585" s="80" t="str">
        <f t="shared" si="486"/>
        <v>'2016-12-01 00:00:00'</v>
      </c>
      <c r="P1585" s="7">
        <v>46357</v>
      </c>
      <c r="Q1585" s="80">
        <f t="shared" si="487"/>
        <v>2026</v>
      </c>
      <c r="R1585" s="80">
        <f t="shared" si="488"/>
        <v>12</v>
      </c>
      <c r="S1585" s="80">
        <f t="shared" si="489"/>
        <v>1</v>
      </c>
      <c r="T1585" s="80">
        <f t="shared" si="490"/>
        <v>12</v>
      </c>
      <c r="U1585" s="80" t="str">
        <f t="shared" si="491"/>
        <v>01</v>
      </c>
      <c r="V1585" s="80" t="str">
        <f t="shared" si="492"/>
        <v>'2026-12-01'</v>
      </c>
      <c r="W1585" s="80">
        <v>29</v>
      </c>
      <c r="X1585" s="80">
        <f t="shared" si="493"/>
        <v>29</v>
      </c>
      <c r="Y1585" s="3" t="s">
        <v>7395</v>
      </c>
      <c r="Z1585" s="124">
        <f>IFERROR(IF(Y1585="","null",VLOOKUP(Y1585,Marcas!$A$2:$C$2024,2,0)),"")</f>
        <v>257</v>
      </c>
      <c r="AA1585" s="3" t="s">
        <v>7395</v>
      </c>
      <c r="AB1585" s="3">
        <f>IFERROR(IF(AA1585="","",IF(AA1585="EMPORIO LEGAL",1,VLOOKUP(AA1585,Clientes!$A$2:$B$1190,2,0))),"")</f>
        <v>170</v>
      </c>
      <c r="AC1585" s="3">
        <f>IFERROR(IF(Tabla1[[#This Row],[id_control]]="null","",VLOOKUP(CONCATENATE(Tabla1[[#This Row],[CLIENTE]],"-",Tabla1[[#This Row],[id_control]]),Hoja1!$C$2:$D$1994,2,0)),"")</f>
        <v>1585</v>
      </c>
      <c r="AD1585" s="3" t="s">
        <v>7396</v>
      </c>
      <c r="AE1585" s="3"/>
      <c r="AF1585" s="3"/>
      <c r="AG1585" s="3"/>
      <c r="AH1585" s="3"/>
      <c r="AI1585" s="3"/>
      <c r="AJ1585" s="3"/>
      <c r="AK1585" s="3"/>
      <c r="AL1585" s="3" t="s">
        <v>7397</v>
      </c>
      <c r="AM1585" s="6"/>
      <c r="AN1585" s="6"/>
      <c r="AO1585" s="6"/>
      <c r="AP1585" s="6"/>
      <c r="AQ1585" s="8">
        <v>6143686813</v>
      </c>
      <c r="AR1585" s="8">
        <v>6141681734</v>
      </c>
      <c r="AS1585" s="6"/>
      <c r="AT1585" s="6"/>
      <c r="AU1585" s="6"/>
      <c r="AV1585" s="8" t="s">
        <v>7398</v>
      </c>
      <c r="AW1585" s="6"/>
      <c r="AX1585" s="6"/>
      <c r="AY1585" s="6"/>
      <c r="AZ1585" s="6"/>
      <c r="BA1585" s="6"/>
      <c r="BB1585" s="6"/>
      <c r="BC1585" s="6"/>
      <c r="BD1585" s="6"/>
      <c r="BE1585" s="8">
        <v>1584</v>
      </c>
      <c r="BF1585" s="6" t="str">
        <f t="shared" si="494"/>
        <v>insert into bitacoras_estatus (numero_expediente, numero_registro, representante, fecha_inicio, fecha_vencimiento, id_cliente, id_admin, id_bitacoras_estatus, id_estatus, id_clase, id_marca, created_at, updated_at) values('1827607','1736752','FERNANDO JOSE AMAYA ESTRADA','2016-12-01','2026-12-01','170','2','1','1',29,257,'2016-12-01 00:00:00','2016-12-01 00:00:00');</v>
      </c>
      <c r="BG1585" s="6" t="str">
        <f t="shared" si="495"/>
        <v>insert into servicios_comentarios (comentario, id_admin, id_estatus, created_at, updated_at) values('CLASE 29 LLEGO EL TITULO EL 22 MAY 2017',1,1584,'2016-12-01 00:00:00','2016-12-01 00:00:00');</v>
      </c>
      <c r="BH1585" s="6" t="str">
        <f t="shared" si="496"/>
        <v/>
      </c>
      <c r="BI1585" s="137" t="str">
        <f t="shared" si="497"/>
        <v>update bitacoras_estatus set comprobacion_uso = 1, id_estatus=10 where id=1584;</v>
      </c>
      <c r="BJ1585" s="137" t="str">
        <f t="shared" si="498"/>
        <v>update bitacoras_estatus set numero_expediente = '1827607', numero_registro = '1736752', id_estatus = 10, fecha_inicio = '2016-12-01', fecha_vencimiento ='2026-12-01', created_at ='2016-12-01 00:00:00', updated_at ='2016-12-01 00:00:00', id_clase=29, id_marca=257, id_cliente=170, vigencia = 1 where id =1584;</v>
      </c>
      <c r="BK1585" s="137" t="str">
        <f t="shared" si="499"/>
        <v>update bitacoras_estatus set id_estatus = 10 where id =1584;</v>
      </c>
    </row>
    <row r="1586" spans="1:63" ht="27">
      <c r="A1586" s="3">
        <v>108479</v>
      </c>
      <c r="B1586" s="3">
        <v>99041</v>
      </c>
      <c r="C1586" s="3">
        <f>IF(Tabla1[[#This Row],[No. REG.]]="","",1)</f>
        <v>1</v>
      </c>
      <c r="D1586" s="3" t="s">
        <v>46</v>
      </c>
      <c r="E1586" s="3">
        <f>IF(Tabla1[[#This Row],[STATUS]]="","",VLOOKUP(D1586,Estatus!$A$2:$B$13,2,0))</f>
        <v>10</v>
      </c>
      <c r="F1586" s="3">
        <f>IF(Tabla1[[#This Row],[STATUS]]="","",VLOOKUP(D1586,Estatus!$A$2:$I$12,9,0))</f>
        <v>1</v>
      </c>
      <c r="G1586" s="12" t="s">
        <v>7399</v>
      </c>
      <c r="H1586" s="7">
        <v>42683</v>
      </c>
      <c r="I1586" s="80">
        <f t="shared" si="480"/>
        <v>2016</v>
      </c>
      <c r="J1586" s="80">
        <f t="shared" si="481"/>
        <v>11</v>
      </c>
      <c r="K1586" s="80">
        <f t="shared" si="482"/>
        <v>9</v>
      </c>
      <c r="L1586" s="80">
        <f t="shared" si="483"/>
        <v>11</v>
      </c>
      <c r="M1586" s="80" t="str">
        <f t="shared" si="484"/>
        <v>09</v>
      </c>
      <c r="N1586" s="80" t="str">
        <f t="shared" si="485"/>
        <v>'2016-11-09'</v>
      </c>
      <c r="O1586" s="80" t="str">
        <f t="shared" si="486"/>
        <v>'2016-11-09 00:00:00'</v>
      </c>
      <c r="P1586" s="7">
        <v>46335</v>
      </c>
      <c r="Q1586" s="80">
        <f t="shared" si="487"/>
        <v>2026</v>
      </c>
      <c r="R1586" s="80">
        <f t="shared" si="488"/>
        <v>11</v>
      </c>
      <c r="S1586" s="80">
        <f t="shared" si="489"/>
        <v>9</v>
      </c>
      <c r="T1586" s="80">
        <f t="shared" si="490"/>
        <v>11</v>
      </c>
      <c r="U1586" s="80" t="str">
        <f t="shared" si="491"/>
        <v>09</v>
      </c>
      <c r="V1586" s="80" t="str">
        <f t="shared" si="492"/>
        <v>'2026-11-09'</v>
      </c>
      <c r="W1586" s="80">
        <v>19</v>
      </c>
      <c r="X1586" s="80">
        <f t="shared" si="493"/>
        <v>19</v>
      </c>
      <c r="Y1586" s="3" t="s">
        <v>7400</v>
      </c>
      <c r="Z1586" s="124">
        <f>IFERROR(IF(Y1586="","null",VLOOKUP(Y1586,Marcas!$A$2:$C$2024,2,0)),"")</f>
        <v>1597</v>
      </c>
      <c r="AA1586" s="3" t="s">
        <v>7291</v>
      </c>
      <c r="AB1586" s="3">
        <f>IFERROR(IF(AA1586="","",IF(AA1586="EMPORIO LEGAL",1,VLOOKUP(AA1586,Clientes!$A$2:$B$1190,2,0))),"")</f>
        <v>536</v>
      </c>
      <c r="AC1586" s="3">
        <f>IFERROR(IF(Tabla1[[#This Row],[id_control]]="null","",VLOOKUP(CONCATENATE(Tabla1[[#This Row],[CLIENTE]],"-",Tabla1[[#This Row],[id_control]]),Hoja1!$C$2:$D$1994,2,0)),"")</f>
        <v>1586</v>
      </c>
      <c r="AD1586" s="3" t="s">
        <v>7401</v>
      </c>
      <c r="AE1586" s="3"/>
      <c r="AF1586" s="3"/>
      <c r="AG1586" s="3"/>
      <c r="AH1586" s="3"/>
      <c r="AI1586" s="3"/>
      <c r="AJ1586" s="3"/>
      <c r="AK1586" s="3"/>
      <c r="AL1586" s="3">
        <v>6144291207</v>
      </c>
      <c r="AM1586" s="6"/>
      <c r="AN1586" s="6"/>
      <c r="AO1586" s="6"/>
      <c r="AP1586" s="6"/>
      <c r="AQ1586" s="8">
        <v>6141767619</v>
      </c>
      <c r="AR1586" s="6"/>
      <c r="AS1586" s="6"/>
      <c r="AT1586" s="6"/>
      <c r="AU1586" s="6"/>
      <c r="AV1586" s="8" t="s">
        <v>7402</v>
      </c>
      <c r="AW1586" s="6"/>
      <c r="AX1586" s="6"/>
      <c r="AY1586" s="6"/>
      <c r="AZ1586" s="6"/>
      <c r="BA1586" s="6"/>
      <c r="BB1586" s="6"/>
      <c r="BC1586" s="6"/>
      <c r="BD1586" s="6"/>
      <c r="BE1586" s="8">
        <v>1585</v>
      </c>
      <c r="BF1586" s="6" t="str">
        <f t="shared" si="494"/>
        <v>insert into bitacoras_estatus (numero_expediente, numero_registro, representante, fecha_inicio, fecha_vencimiento, id_cliente, id_admin, id_bitacoras_estatus, id_estatus, id_clase, id_marca, created_at, updated_at) values('108479','99041','FRANCISCO TOLEDO','2016-11-09','2026-11-09','536','2','1','1',19,1597,'2016-11-09 00:00:00','2016-11-09 00:00:00');</v>
      </c>
      <c r="BG1586" s="6" t="str">
        <f t="shared" si="495"/>
        <v>insert into servicios_comentarios (comentario, id_admin, id_estatus, created_at, updated_at) values('CLASE 19. LLEGO EL TITULO EL 11 DE MAYO 2017',1,1585,'2016-11-09 00:00:00','2016-11-09 00:00:00');</v>
      </c>
      <c r="BH1586" s="6" t="str">
        <f t="shared" si="496"/>
        <v/>
      </c>
      <c r="BI1586" s="137" t="str">
        <f t="shared" si="497"/>
        <v>update bitacoras_estatus set comprobacion_uso = 1, id_estatus=10 where id=1585;</v>
      </c>
      <c r="BJ1586" s="137" t="str">
        <f t="shared" si="498"/>
        <v>update bitacoras_estatus set numero_expediente = '108479', numero_registro = '99041', id_estatus = 10, fecha_inicio = '2016-11-09', fecha_vencimiento ='2026-11-09', created_at ='2016-11-09 00:00:00', updated_at ='2016-11-09 00:00:00', id_clase=19, id_marca=1597, id_cliente=536, vigencia = 1 where id =1585;</v>
      </c>
      <c r="BK1586" s="137" t="str">
        <f t="shared" si="499"/>
        <v>update bitacoras_estatus set id_estatus = 10 where id =1585;</v>
      </c>
    </row>
    <row r="1587" spans="1:63">
      <c r="A1587" s="3">
        <v>108478</v>
      </c>
      <c r="B1587" s="3">
        <v>99040</v>
      </c>
      <c r="C1587" s="3">
        <f>IF(Tabla1[[#This Row],[No. REG.]]="","",1)</f>
        <v>1</v>
      </c>
      <c r="D1587" s="3" t="s">
        <v>46</v>
      </c>
      <c r="E1587" s="3">
        <f>IF(Tabla1[[#This Row],[STATUS]]="","",VLOOKUP(D1587,Estatus!$A$2:$B$13,2,0))</f>
        <v>10</v>
      </c>
      <c r="F1587" s="3">
        <f>IF(Tabla1[[#This Row],[STATUS]]="","",VLOOKUP(D1587,Estatus!$A$2:$I$12,9,0))</f>
        <v>1</v>
      </c>
      <c r="G1587" s="12" t="s">
        <v>7403</v>
      </c>
      <c r="H1587" s="7">
        <v>42683</v>
      </c>
      <c r="I1587" s="80">
        <f t="shared" si="480"/>
        <v>2016</v>
      </c>
      <c r="J1587" s="80">
        <f t="shared" si="481"/>
        <v>11</v>
      </c>
      <c r="K1587" s="80">
        <f t="shared" si="482"/>
        <v>9</v>
      </c>
      <c r="L1587" s="80">
        <f t="shared" si="483"/>
        <v>11</v>
      </c>
      <c r="M1587" s="80" t="str">
        <f t="shared" si="484"/>
        <v>09</v>
      </c>
      <c r="N1587" s="80" t="str">
        <f t="shared" si="485"/>
        <v>'2016-11-09'</v>
      </c>
      <c r="O1587" s="80" t="str">
        <f t="shared" si="486"/>
        <v>'2016-11-09 00:00:00'</v>
      </c>
      <c r="P1587" s="7">
        <v>46335</v>
      </c>
      <c r="Q1587" s="80">
        <f t="shared" si="487"/>
        <v>2026</v>
      </c>
      <c r="R1587" s="80">
        <f t="shared" si="488"/>
        <v>11</v>
      </c>
      <c r="S1587" s="80">
        <f t="shared" si="489"/>
        <v>9</v>
      </c>
      <c r="T1587" s="80">
        <f t="shared" si="490"/>
        <v>11</v>
      </c>
      <c r="U1587" s="80" t="str">
        <f t="shared" si="491"/>
        <v>09</v>
      </c>
      <c r="V1587" s="80" t="str">
        <f t="shared" si="492"/>
        <v>'2026-11-09'</v>
      </c>
      <c r="W1587" s="80">
        <v>20</v>
      </c>
      <c r="X1587" s="80">
        <f t="shared" si="493"/>
        <v>20</v>
      </c>
      <c r="Y1587" s="3" t="s">
        <v>7400</v>
      </c>
      <c r="Z1587" s="124">
        <f>IFERROR(IF(Y1587="","null",VLOOKUP(Y1587,Marcas!$A$2:$C$2024,2,0)),"")</f>
        <v>1597</v>
      </c>
      <c r="AA1587" s="3" t="s">
        <v>7291</v>
      </c>
      <c r="AB1587" s="3">
        <f>IFERROR(IF(AA1587="","",IF(AA1587="EMPORIO LEGAL",1,VLOOKUP(AA1587,Clientes!$A$2:$B$1190,2,0))),"")</f>
        <v>536</v>
      </c>
      <c r="AC1587" s="3">
        <f>IFERROR(IF(Tabla1[[#This Row],[id_control]]="null","",VLOOKUP(CONCATENATE(Tabla1[[#This Row],[CLIENTE]],"-",Tabla1[[#This Row],[id_control]]),Hoja1!$C$2:$D$1994,2,0)),"")</f>
        <v>1586</v>
      </c>
      <c r="AD1587" s="3" t="s">
        <v>7401</v>
      </c>
      <c r="AE1587" s="3"/>
      <c r="AF1587" s="3"/>
      <c r="AG1587" s="3"/>
      <c r="AH1587" s="3"/>
      <c r="AI1587" s="3"/>
      <c r="AJ1587" s="3"/>
      <c r="AK1587" s="3"/>
      <c r="AL1587" s="3">
        <v>6144291207</v>
      </c>
      <c r="AM1587" s="6"/>
      <c r="AN1587" s="6"/>
      <c r="AO1587" s="6"/>
      <c r="AP1587" s="6"/>
      <c r="AQ1587" s="8">
        <v>6141767619</v>
      </c>
      <c r="AR1587" s="6"/>
      <c r="AS1587" s="6"/>
      <c r="AT1587" s="6"/>
      <c r="AU1587" s="6"/>
      <c r="AV1587" s="8" t="s">
        <v>7402</v>
      </c>
      <c r="AW1587" s="6"/>
      <c r="AX1587" s="6"/>
      <c r="AY1587" s="6"/>
      <c r="AZ1587" s="6"/>
      <c r="BA1587" s="6"/>
      <c r="BB1587" s="6"/>
      <c r="BC1587" s="6"/>
      <c r="BD1587" s="6"/>
      <c r="BE1587" s="8">
        <v>1586</v>
      </c>
      <c r="BF1587" s="6" t="str">
        <f t="shared" si="494"/>
        <v>insert into bitacoras_estatus (numero_expediente, numero_registro, representante, fecha_inicio, fecha_vencimiento, id_cliente, id_admin, id_bitacoras_estatus, id_estatus, id_clase, id_marca, created_at, updated_at) values('108478','99040','FRANCISCO TOLEDO','2016-11-09','2026-11-09','536','2','1','1',20,1597,'2016-11-09 00:00:00','2016-11-09 00:00:00');</v>
      </c>
      <c r="BG1587" s="6" t="str">
        <f t="shared" si="495"/>
        <v>insert into servicios_comentarios (comentario, id_admin, id_estatus, created_at, updated_at) values('CLASE 20 LLEGO EL TUTULO EL 11 MAY 2017',1,1586,'2016-11-09 00:00:00','2016-11-09 00:00:00');</v>
      </c>
      <c r="BH1587" s="6" t="str">
        <f t="shared" si="496"/>
        <v/>
      </c>
      <c r="BI1587" s="137" t="str">
        <f t="shared" si="497"/>
        <v>update bitacoras_estatus set comprobacion_uso = 1, id_estatus=10 where id=1586;</v>
      </c>
      <c r="BJ1587" s="137" t="str">
        <f t="shared" si="498"/>
        <v>update bitacoras_estatus set numero_expediente = '108478', numero_registro = '99040', id_estatus = 10, fecha_inicio = '2016-11-09', fecha_vencimiento ='2026-11-09', created_at ='2016-11-09 00:00:00', updated_at ='2016-11-09 00:00:00', id_clase=20, id_marca=1597, id_cliente=536, vigencia = 1 where id =1586;</v>
      </c>
      <c r="BK1587" s="137" t="str">
        <f t="shared" si="499"/>
        <v>update bitacoras_estatus set id_estatus = 10 where id =1586;</v>
      </c>
    </row>
    <row r="1588" spans="1:63">
      <c r="A1588" s="3">
        <v>108477</v>
      </c>
      <c r="B1588" s="3">
        <v>99039</v>
      </c>
      <c r="C1588" s="3">
        <f>IF(Tabla1[[#This Row],[No. REG.]]="","",1)</f>
        <v>1</v>
      </c>
      <c r="D1588" s="3" t="s">
        <v>46</v>
      </c>
      <c r="E1588" s="3">
        <f>IF(Tabla1[[#This Row],[STATUS]]="","",VLOOKUP(D1588,Estatus!$A$2:$B$13,2,0))</f>
        <v>10</v>
      </c>
      <c r="F1588" s="3">
        <f>IF(Tabla1[[#This Row],[STATUS]]="","",VLOOKUP(D1588,Estatus!$A$2:$I$12,9,0))</f>
        <v>1</v>
      </c>
      <c r="G1588" s="12" t="s">
        <v>7368</v>
      </c>
      <c r="H1588" s="7">
        <v>42683</v>
      </c>
      <c r="I1588" s="80">
        <f t="shared" si="480"/>
        <v>2016</v>
      </c>
      <c r="J1588" s="80">
        <f t="shared" si="481"/>
        <v>11</v>
      </c>
      <c r="K1588" s="80">
        <f t="shared" si="482"/>
        <v>9</v>
      </c>
      <c r="L1588" s="80">
        <f t="shared" si="483"/>
        <v>11</v>
      </c>
      <c r="M1588" s="80" t="str">
        <f t="shared" si="484"/>
        <v>09</v>
      </c>
      <c r="N1588" s="80" t="str">
        <f t="shared" si="485"/>
        <v>'2016-11-09'</v>
      </c>
      <c r="O1588" s="80" t="str">
        <f t="shared" si="486"/>
        <v>'2016-11-09 00:00:00'</v>
      </c>
      <c r="P1588" s="7">
        <v>46335</v>
      </c>
      <c r="Q1588" s="80">
        <f t="shared" si="487"/>
        <v>2026</v>
      </c>
      <c r="R1588" s="80">
        <f t="shared" si="488"/>
        <v>11</v>
      </c>
      <c r="S1588" s="80">
        <f t="shared" si="489"/>
        <v>9</v>
      </c>
      <c r="T1588" s="80">
        <f t="shared" si="490"/>
        <v>11</v>
      </c>
      <c r="U1588" s="80" t="str">
        <f t="shared" si="491"/>
        <v>09</v>
      </c>
      <c r="V1588" s="80" t="str">
        <f t="shared" si="492"/>
        <v>'2026-11-09'</v>
      </c>
      <c r="W1588" s="80">
        <v>35</v>
      </c>
      <c r="X1588" s="80">
        <f t="shared" si="493"/>
        <v>35</v>
      </c>
      <c r="Y1588" s="3" t="s">
        <v>7400</v>
      </c>
      <c r="Z1588" s="124">
        <f>IFERROR(IF(Y1588="","null",VLOOKUP(Y1588,Marcas!$A$2:$C$2024,2,0)),"")</f>
        <v>1597</v>
      </c>
      <c r="AA1588" s="3" t="s">
        <v>7291</v>
      </c>
      <c r="AB1588" s="3">
        <f>IFERROR(IF(AA1588="","",IF(AA1588="EMPORIO LEGAL",1,VLOOKUP(AA1588,Clientes!$A$2:$B$1190,2,0))),"")</f>
        <v>536</v>
      </c>
      <c r="AC1588" s="3">
        <f>IFERROR(IF(Tabla1[[#This Row],[id_control]]="null","",VLOOKUP(CONCATENATE(Tabla1[[#This Row],[CLIENTE]],"-",Tabla1[[#This Row],[id_control]]),Hoja1!$C$2:$D$1994,2,0)),"")</f>
        <v>1586</v>
      </c>
      <c r="AD1588" s="3" t="s">
        <v>7401</v>
      </c>
      <c r="AE1588" s="3"/>
      <c r="AF1588" s="3"/>
      <c r="AG1588" s="3"/>
      <c r="AH1588" s="3"/>
      <c r="AI1588" s="3"/>
      <c r="AJ1588" s="3"/>
      <c r="AK1588" s="3"/>
      <c r="AL1588" s="3">
        <v>6144291207</v>
      </c>
      <c r="AM1588" s="6"/>
      <c r="AN1588" s="6"/>
      <c r="AO1588" s="6"/>
      <c r="AP1588" s="6"/>
      <c r="AQ1588" s="8">
        <v>6141767619</v>
      </c>
      <c r="AR1588" s="6"/>
      <c r="AS1588" s="6"/>
      <c r="AT1588" s="6"/>
      <c r="AU1588" s="6"/>
      <c r="AV1588" s="8" t="s">
        <v>7402</v>
      </c>
      <c r="AW1588" s="6"/>
      <c r="AX1588" s="6"/>
      <c r="AY1588" s="6"/>
      <c r="AZ1588" s="6"/>
      <c r="BA1588" s="6"/>
      <c r="BB1588" s="6"/>
      <c r="BC1588" s="6"/>
      <c r="BD1588" s="6"/>
      <c r="BE1588" s="8">
        <v>1587</v>
      </c>
      <c r="BF1588" s="6" t="str">
        <f t="shared" si="494"/>
        <v>insert into bitacoras_estatus (numero_expediente, numero_registro, representante, fecha_inicio, fecha_vencimiento, id_cliente, id_admin, id_bitacoras_estatus, id_estatus, id_clase, id_marca, created_at, updated_at) values('108477','99039','FRANCISCO TOLEDO','2016-11-09','2026-11-09','536','2','1','1',35,1597,'2016-11-09 00:00:00','2016-11-09 00:00:00');</v>
      </c>
      <c r="BG1588" s="6" t="str">
        <f t="shared" si="495"/>
        <v>insert into servicios_comentarios (comentario, id_admin, id_estatus, created_at, updated_at) values('CLASE 35. LLEGO EL TITULO EL 11 MAYO 2017',1,1587,'2016-11-09 00:00:00','2016-11-09 00:00:00');</v>
      </c>
      <c r="BH1588" s="6" t="str">
        <f t="shared" si="496"/>
        <v/>
      </c>
      <c r="BI1588" s="137" t="str">
        <f t="shared" si="497"/>
        <v>update bitacoras_estatus set comprobacion_uso = 1, id_estatus=10 where id=1587;</v>
      </c>
      <c r="BJ1588" s="137" t="str">
        <f t="shared" si="498"/>
        <v>update bitacoras_estatus set numero_expediente = '108477', numero_registro = '99039', id_estatus = 10, fecha_inicio = '2016-11-09', fecha_vencimiento ='2026-11-09', created_at ='2016-11-09 00:00:00', updated_at ='2016-11-09 00:00:00', id_clase=35, id_marca=1597, id_cliente=536, vigencia = 1 where id =1587;</v>
      </c>
      <c r="BK1588" s="137" t="str">
        <f t="shared" si="499"/>
        <v>update bitacoras_estatus set id_estatus = 10 where id =1587;</v>
      </c>
    </row>
    <row r="1589" spans="1:63" ht="66">
      <c r="A1589" s="3">
        <v>1827618</v>
      </c>
      <c r="B1589" s="6"/>
      <c r="C1589" s="6" t="str">
        <f>IF(Tabla1[[#This Row],[No. REG.]]="","",1)</f>
        <v/>
      </c>
      <c r="D1589" s="3" t="s">
        <v>34</v>
      </c>
      <c r="E1589" s="3">
        <f>IF(Tabla1[[#This Row],[STATUS]]="","",VLOOKUP(D1589,Estatus!$A$2:$B$13,2,0))</f>
        <v>5</v>
      </c>
      <c r="F1589" s="3">
        <f>IF(Tabla1[[#This Row],[STATUS]]="","",VLOOKUP(D1589,Estatus!$A$2:$I$12,9,0))</f>
        <v>0</v>
      </c>
      <c r="G1589" s="12" t="s">
        <v>7404</v>
      </c>
      <c r="H1589" s="7">
        <v>42705</v>
      </c>
      <c r="I1589" s="80">
        <f t="shared" si="480"/>
        <v>2016</v>
      </c>
      <c r="J1589" s="80">
        <f t="shared" si="481"/>
        <v>12</v>
      </c>
      <c r="K1589" s="80">
        <f t="shared" si="482"/>
        <v>1</v>
      </c>
      <c r="L1589" s="80">
        <f t="shared" si="483"/>
        <v>12</v>
      </c>
      <c r="M1589" s="80" t="str">
        <f t="shared" si="484"/>
        <v>01</v>
      </c>
      <c r="N1589" s="80" t="str">
        <f t="shared" si="485"/>
        <v>'2016-12-01'</v>
      </c>
      <c r="O1589" s="80" t="str">
        <f t="shared" si="486"/>
        <v>'2016-12-01 00:00:00'</v>
      </c>
      <c r="P1589" s="7">
        <v>46357</v>
      </c>
      <c r="Q1589" s="80">
        <f t="shared" si="487"/>
        <v>2026</v>
      </c>
      <c r="R1589" s="80">
        <f t="shared" si="488"/>
        <v>12</v>
      </c>
      <c r="S1589" s="80">
        <f t="shared" si="489"/>
        <v>1</v>
      </c>
      <c r="T1589" s="80">
        <f t="shared" si="490"/>
        <v>12</v>
      </c>
      <c r="U1589" s="80" t="str">
        <f t="shared" si="491"/>
        <v>01</v>
      </c>
      <c r="V1589" s="80" t="str">
        <f t="shared" si="492"/>
        <v>'2026-12-01'</v>
      </c>
      <c r="W1589" s="80">
        <v>29</v>
      </c>
      <c r="X1589" s="80">
        <f t="shared" si="493"/>
        <v>29</v>
      </c>
      <c r="Y1589" s="3" t="s">
        <v>7405</v>
      </c>
      <c r="Z1589" s="124">
        <f>IFERROR(IF(Y1589="","null",VLOOKUP(Y1589,Marcas!$A$2:$C$2024,2,0)),"")</f>
        <v>893</v>
      </c>
      <c r="AA1589" s="3" t="s">
        <v>7405</v>
      </c>
      <c r="AB1589" s="3">
        <f>IFERROR(IF(AA1589="","",IF(AA1589="EMPORIO LEGAL",1,VLOOKUP(AA1589,Clientes!$A$2:$B$1190,2,0))),"")</f>
        <v>637</v>
      </c>
      <c r="AC1589" s="3">
        <f>IFERROR(IF(Tabla1[[#This Row],[id_control]]="null","",VLOOKUP(CONCATENATE(Tabla1[[#This Row],[CLIENTE]],"-",Tabla1[[#This Row],[id_control]]),Hoja1!$C$2:$D$1994,2,0)),"")</f>
        <v>1589</v>
      </c>
      <c r="AD1589" s="3" t="s">
        <v>7406</v>
      </c>
      <c r="AE1589" s="6"/>
      <c r="AF1589" s="6"/>
      <c r="AG1589" s="6"/>
      <c r="AH1589" s="6"/>
      <c r="AI1589" s="6"/>
      <c r="AJ1589" s="6"/>
      <c r="AK1589" s="6"/>
      <c r="AL1589" s="3">
        <v>6144460997</v>
      </c>
      <c r="AM1589" s="8"/>
      <c r="AN1589" s="8"/>
      <c r="AO1589" s="8"/>
      <c r="AP1589" s="8"/>
      <c r="AQ1589" s="8">
        <v>6141825954</v>
      </c>
      <c r="AR1589" s="8"/>
      <c r="AS1589" s="8"/>
      <c r="AT1589" s="8"/>
      <c r="AU1589" s="8"/>
      <c r="AV1589" s="8" t="s">
        <v>7407</v>
      </c>
      <c r="AW1589" s="8"/>
      <c r="AX1589" s="8"/>
      <c r="AY1589" s="8"/>
      <c r="AZ1589" s="8"/>
      <c r="BA1589" s="8"/>
      <c r="BB1589" s="8"/>
      <c r="BC1589" s="8"/>
      <c r="BD1589" s="8"/>
      <c r="BE1589" s="8">
        <v>1588</v>
      </c>
      <c r="BF1589" s="6" t="str">
        <f t="shared" si="494"/>
        <v>insert into bitacoras_estatus (numero_expediente, numero_registro, representante, fecha_inicio, fecha_vencimiento, id_cliente, id_admin, id_bitacoras_estatus, id_estatus, id_clase, id_marca, created_at, updated_at) values('1827618','','FRANCISCO JAVIER DE LA CRUZ AGUIRRE','2016-12-01','2026-12-01','637','2','1','1',29,893,'2016-12-01 00:00:00','2016-12-01 00:00:00');</v>
      </c>
      <c r="BG1589" s="6" t="str">
        <f t="shared" si="495"/>
        <v>insert into servicios_comentarios (comentario, id_admin, id_estatus, created_at, updated_at) values('CLASE 29 EL 11 MAYO 2017 LLEGO CITA ANTERIORIDAD. EN FECHA 12 DE JULIO DE 2017 SE PRESENTO CONTESTACION DE ANTERIORIDAD. EL 12 DE FEBRERO LLEGÓ RESOLUCION DE NEGATIVA',1,1588,'2016-12-01 00:00:00','2016-12-01 00:00:00');</v>
      </c>
      <c r="BH1589" s="6" t="str">
        <f t="shared" si="496"/>
        <v/>
      </c>
      <c r="BI1589" s="137" t="str">
        <f t="shared" si="497"/>
        <v>update bitacoras_estatus set comprobacion_uso = 1, id_estatus=5 where id=1588;</v>
      </c>
      <c r="BJ1589" s="137" t="str">
        <f t="shared" si="498"/>
        <v>update bitacoras_estatus set numero_expediente = '1827618', numero_registro = '', id_estatus = 5, fecha_inicio = '2016-12-01', fecha_vencimiento ='2026-12-01', created_at ='2016-12-01 00:00:00', updated_at ='2016-12-01 00:00:00', id_clase=29, id_marca=893, id_cliente=637, vigencia = 0 where id =1588;</v>
      </c>
      <c r="BK1589" s="137" t="str">
        <f t="shared" si="499"/>
        <v>update bitacoras_estatus set id_estatus = 5 where id =1588;</v>
      </c>
    </row>
    <row r="1590" spans="1:63">
      <c r="A1590" s="3">
        <v>1836661</v>
      </c>
      <c r="B1590" s="3">
        <v>1733148</v>
      </c>
      <c r="C1590" s="3">
        <f>IF(Tabla1[[#This Row],[No. REG.]]="","",1)</f>
        <v>1</v>
      </c>
      <c r="D1590" s="3" t="s">
        <v>46</v>
      </c>
      <c r="E1590" s="3">
        <f>IF(Tabla1[[#This Row],[STATUS]]="","",VLOOKUP(D1590,Estatus!$A$2:$B$13,2,0))</f>
        <v>10</v>
      </c>
      <c r="F1590" s="3">
        <f>IF(Tabla1[[#This Row],[STATUS]]="","",VLOOKUP(D1590,Estatus!$A$2:$I$12,9,0))</f>
        <v>1</v>
      </c>
      <c r="G1590" s="12" t="s">
        <v>7408</v>
      </c>
      <c r="H1590" s="7">
        <v>42724</v>
      </c>
      <c r="I1590" s="80">
        <f t="shared" si="480"/>
        <v>2016</v>
      </c>
      <c r="J1590" s="80">
        <f t="shared" si="481"/>
        <v>12</v>
      </c>
      <c r="K1590" s="80">
        <f t="shared" si="482"/>
        <v>20</v>
      </c>
      <c r="L1590" s="80">
        <f t="shared" si="483"/>
        <v>12</v>
      </c>
      <c r="M1590" s="80">
        <f t="shared" si="484"/>
        <v>20</v>
      </c>
      <c r="N1590" s="80" t="str">
        <f t="shared" si="485"/>
        <v>'2016-12-20'</v>
      </c>
      <c r="O1590" s="80" t="str">
        <f t="shared" si="486"/>
        <v>'2016-12-20 00:00:00'</v>
      </c>
      <c r="P1590" s="7">
        <v>46376</v>
      </c>
      <c r="Q1590" s="80">
        <f t="shared" si="487"/>
        <v>2026</v>
      </c>
      <c r="R1590" s="80">
        <f t="shared" si="488"/>
        <v>12</v>
      </c>
      <c r="S1590" s="80">
        <f t="shared" si="489"/>
        <v>20</v>
      </c>
      <c r="T1590" s="80">
        <f t="shared" si="490"/>
        <v>12</v>
      </c>
      <c r="U1590" s="80">
        <f t="shared" si="491"/>
        <v>20</v>
      </c>
      <c r="V1590" s="80" t="str">
        <f t="shared" si="492"/>
        <v>'2026-12-20'</v>
      </c>
      <c r="W1590" s="80">
        <v>43</v>
      </c>
      <c r="X1590" s="80">
        <f t="shared" si="493"/>
        <v>43</v>
      </c>
      <c r="Y1590" s="3" t="s">
        <v>7409</v>
      </c>
      <c r="Z1590" s="124">
        <f>IFERROR(IF(Y1590="","null",VLOOKUP(Y1590,Marcas!$A$2:$C$2024,2,0)),"")</f>
        <v>297</v>
      </c>
      <c r="AA1590" s="3" t="s">
        <v>7409</v>
      </c>
      <c r="AB1590" s="3">
        <f>IFERROR(IF(AA1590="","",IF(AA1590="EMPORIO LEGAL",1,VLOOKUP(AA1590,Clientes!$A$2:$B$1190,2,0))),"")</f>
        <v>203</v>
      </c>
      <c r="AC1590" s="3">
        <f>IFERROR(IF(Tabla1[[#This Row],[id_control]]="null","",VLOOKUP(CONCATENATE(Tabla1[[#This Row],[CLIENTE]],"-",Tabla1[[#This Row],[id_control]]),Hoja1!$C$2:$D$1994,2,0)),"")</f>
        <v>1590</v>
      </c>
      <c r="AD1590" s="3" t="s">
        <v>438</v>
      </c>
      <c r="AE1590" s="3"/>
      <c r="AF1590" s="3"/>
      <c r="AG1590" s="3"/>
      <c r="AH1590" s="3"/>
      <c r="AI1590" s="3"/>
      <c r="AJ1590" s="3"/>
      <c r="AK1590" s="3"/>
      <c r="AL1590" s="3">
        <v>6142004444</v>
      </c>
      <c r="AM1590" s="8" t="s">
        <v>7410</v>
      </c>
      <c r="AN1590" s="6"/>
      <c r="AO1590" s="6"/>
      <c r="AP1590" s="6"/>
      <c r="AQ1590" s="8">
        <v>6141878082</v>
      </c>
      <c r="AR1590" s="6"/>
      <c r="AS1590" s="6"/>
      <c r="AT1590" s="6"/>
      <c r="AU1590" s="6"/>
      <c r="AV1590" s="8" t="s">
        <v>7411</v>
      </c>
      <c r="AW1590" s="8" t="s">
        <v>7412</v>
      </c>
      <c r="AX1590" s="6"/>
      <c r="AY1590" s="6"/>
      <c r="AZ1590" s="6"/>
      <c r="BA1590" s="6"/>
      <c r="BB1590" s="6"/>
      <c r="BC1590" s="6"/>
      <c r="BD1590" s="6"/>
      <c r="BE1590" s="8">
        <v>1589</v>
      </c>
      <c r="BF1590" s="6" t="str">
        <f t="shared" si="494"/>
        <v>insert into bitacoras_estatus (numero_expediente, numero_registro, representante, fecha_inicio, fecha_vencimiento, id_cliente, id_admin, id_bitacoras_estatus, id_estatus, id_clase, id_marca, created_at, updated_at) values('1836661','1733148','ROGELIO RIVAS SANDOVAL','2016-12-20','2026-12-20','203','2','1','1',43,297,'2016-12-20 00:00:00','2016-12-20 00:00:00');</v>
      </c>
      <c r="BG1590" s="6" t="str">
        <f t="shared" si="495"/>
        <v>insert into servicios_comentarios (comentario, id_admin, id_estatus, created_at, updated_at) values('CLASE 43 LLEGO EL TITULO EL 11 MAY0 2017',1,1589,'2016-12-20 00:00:00','2016-12-20 00:00:00');</v>
      </c>
      <c r="BH1590" s="6" t="str">
        <f t="shared" si="496"/>
        <v/>
      </c>
      <c r="BI1590" s="137" t="str">
        <f t="shared" si="497"/>
        <v>update bitacoras_estatus set comprobacion_uso = 1, id_estatus=10 where id=1589;</v>
      </c>
      <c r="BJ1590" s="137" t="str">
        <f t="shared" si="498"/>
        <v>update bitacoras_estatus set numero_expediente = '1836661', numero_registro = '1733148', id_estatus = 10, fecha_inicio = '2016-12-20', fecha_vencimiento ='2026-12-20', created_at ='2016-12-20 00:00:00', updated_at ='2016-12-20 00:00:00', id_clase=43, id_marca=297, id_cliente=203, vigencia = 1 where id =1589;</v>
      </c>
      <c r="BK1590" s="137" t="str">
        <f t="shared" si="499"/>
        <v>update bitacoras_estatus set id_estatus = 10 where id =1589;</v>
      </c>
    </row>
    <row r="1591" spans="1:63" ht="92">
      <c r="A1591" s="3">
        <v>1836647</v>
      </c>
      <c r="B1591" s="3">
        <v>1732584</v>
      </c>
      <c r="C1591" s="3">
        <f>IF(Tabla1[[#This Row],[No. REG.]]="","",1)</f>
        <v>1</v>
      </c>
      <c r="D1591" s="3" t="s">
        <v>46</v>
      </c>
      <c r="E1591" s="3">
        <f>IF(Tabla1[[#This Row],[STATUS]]="","",VLOOKUP(D1591,Estatus!$A$2:$B$13,2,0))</f>
        <v>10</v>
      </c>
      <c r="F1591" s="3">
        <f>IF(Tabla1[[#This Row],[STATUS]]="","",VLOOKUP(D1591,Estatus!$A$2:$I$12,9,0))</f>
        <v>1</v>
      </c>
      <c r="G1591" s="12" t="s">
        <v>7413</v>
      </c>
      <c r="H1591" s="7">
        <v>42724</v>
      </c>
      <c r="I1591" s="80">
        <f t="shared" si="480"/>
        <v>2016</v>
      </c>
      <c r="J1591" s="80">
        <f t="shared" si="481"/>
        <v>12</v>
      </c>
      <c r="K1591" s="80">
        <f t="shared" si="482"/>
        <v>20</v>
      </c>
      <c r="L1591" s="80">
        <f t="shared" si="483"/>
        <v>12</v>
      </c>
      <c r="M1591" s="80">
        <f t="shared" si="484"/>
        <v>20</v>
      </c>
      <c r="N1591" s="80" t="str">
        <f t="shared" si="485"/>
        <v>'2016-12-20'</v>
      </c>
      <c r="O1591" s="80" t="str">
        <f t="shared" si="486"/>
        <v>'2016-12-20 00:00:00'</v>
      </c>
      <c r="P1591" s="7">
        <v>46376</v>
      </c>
      <c r="Q1591" s="80">
        <f t="shared" si="487"/>
        <v>2026</v>
      </c>
      <c r="R1591" s="80">
        <f t="shared" si="488"/>
        <v>12</v>
      </c>
      <c r="S1591" s="80">
        <f t="shared" si="489"/>
        <v>20</v>
      </c>
      <c r="T1591" s="80">
        <f t="shared" si="490"/>
        <v>12</v>
      </c>
      <c r="U1591" s="80">
        <f t="shared" si="491"/>
        <v>20</v>
      </c>
      <c r="V1591" s="80" t="str">
        <f t="shared" si="492"/>
        <v>'2026-12-20'</v>
      </c>
      <c r="W1591" s="80">
        <v>43</v>
      </c>
      <c r="X1591" s="80">
        <f t="shared" si="493"/>
        <v>43</v>
      </c>
      <c r="Y1591" s="3" t="s">
        <v>7414</v>
      </c>
      <c r="Z1591" s="124">
        <f>IFERROR(IF(Y1591="","null",VLOOKUP(Y1591,Marcas!$A$2:$C$2024,2,0)),"")</f>
        <v>1121</v>
      </c>
      <c r="AA1591" s="3" t="s">
        <v>7414</v>
      </c>
      <c r="AB1591" s="3">
        <f>IFERROR(IF(AA1591="","",IF(AA1591="EMPORIO LEGAL",1,VLOOKUP(AA1591,Clientes!$A$2:$B$1190,2,0))),"")</f>
        <v>794</v>
      </c>
      <c r="AC1591" s="3">
        <f>IFERROR(IF(Tabla1[[#This Row],[id_control]]="null","",VLOOKUP(CONCATENATE(Tabla1[[#This Row],[CLIENTE]],"-",Tabla1[[#This Row],[id_control]]),Hoja1!$C$2:$D$1994,2,0)),"")</f>
        <v>1591</v>
      </c>
      <c r="AD1591" s="3" t="s">
        <v>7415</v>
      </c>
      <c r="AE1591" s="3"/>
      <c r="AF1591" s="3"/>
      <c r="AG1591" s="3"/>
      <c r="AH1591" s="3"/>
      <c r="AI1591" s="3"/>
      <c r="AJ1591" s="3"/>
      <c r="AK1591" s="3"/>
      <c r="AL1591" s="3">
        <v>6144132461</v>
      </c>
      <c r="AM1591" s="6"/>
      <c r="AN1591" s="6"/>
      <c r="AO1591" s="6"/>
      <c r="AP1591" s="6"/>
      <c r="AQ1591" s="8">
        <v>6142427680</v>
      </c>
      <c r="AR1591" s="6"/>
      <c r="AS1591" s="6"/>
      <c r="AT1591" s="6"/>
      <c r="AU1591" s="6"/>
      <c r="AV1591" s="8" t="s">
        <v>7416</v>
      </c>
      <c r="AW1591" s="6"/>
      <c r="AX1591" s="6"/>
      <c r="AY1591" s="6"/>
      <c r="AZ1591" s="6"/>
      <c r="BA1591" s="6"/>
      <c r="BB1591" s="6"/>
      <c r="BC1591" s="6"/>
      <c r="BD1591" s="6"/>
      <c r="BE1591" s="8">
        <v>1590</v>
      </c>
      <c r="BF1591" s="6" t="str">
        <f t="shared" si="494"/>
        <v>insert into bitacoras_estatus (numero_expediente, numero_registro, representante, fecha_inicio, fecha_vencimiento, id_cliente, id_admin, id_bitacoras_estatus, id_estatus, id_clase, id_marca, created_at, updated_at) values('1836647','1732584','RUBEN JUAREZ GONZALEZ','2016-12-20','2026-12-20','794','2','1','1',43,1121,'2016-12-20 00:00:00','2016-12-20 00:00:00');</v>
      </c>
      <c r="BG1591" s="6" t="str">
        <f t="shared" si="495"/>
        <v>insert into servicios_comentarios (comentario, id_admin, id_estatus, created_at, updated_at) values('CLASE 43, LLEGO EL TITULO EL 24 ABRIL 2017, EL 26 DE MARZO DE 2018 SE PRESENTO ANTE EL INSTTUTO MEXICANO DE LA PROPIEDAD INDUSTRIAL LA SOLICITUD DE INSCRIPCION DE FRANQUICIA A FAVOR DE CAVICSA, S.A. DE C.V. EL 11 JUN 2018 LLEGARON REQUISITOS A EFECTO DE INSCRIBIR LA LICENCIA DE USO',1,1590,'2016-12-20 00:00:00','2016-12-20 00:00:00');</v>
      </c>
      <c r="BH1591" s="6" t="str">
        <f t="shared" si="496"/>
        <v/>
      </c>
      <c r="BI1591" s="137" t="str">
        <f t="shared" si="497"/>
        <v>update bitacoras_estatus set comprobacion_uso = 1, id_estatus=10 where id=1590;</v>
      </c>
      <c r="BJ1591" s="137" t="str">
        <f t="shared" si="498"/>
        <v>update bitacoras_estatus set numero_expediente = '1836647', numero_registro = '1732584', id_estatus = 10, fecha_inicio = '2016-12-20', fecha_vencimiento ='2026-12-20', created_at ='2016-12-20 00:00:00', updated_at ='2016-12-20 00:00:00', id_clase=43, id_marca=1121, id_cliente=794, vigencia = 1 where id =1590;</v>
      </c>
      <c r="BK1591" s="137" t="str">
        <f t="shared" si="499"/>
        <v>update bitacoras_estatus set id_estatus = 10 where id =1590;</v>
      </c>
    </row>
    <row r="1592" spans="1:63">
      <c r="A1592" s="3">
        <v>1836640</v>
      </c>
      <c r="B1592" s="3">
        <v>1732583</v>
      </c>
      <c r="C1592" s="3">
        <f>IF(Tabla1[[#This Row],[No. REG.]]="","",1)</f>
        <v>1</v>
      </c>
      <c r="D1592" s="3" t="s">
        <v>46</v>
      </c>
      <c r="E1592" s="3">
        <f>IF(Tabla1[[#This Row],[STATUS]]="","",VLOOKUP(D1592,Estatus!$A$2:$B$13,2,0))</f>
        <v>10</v>
      </c>
      <c r="F1592" s="3">
        <f>IF(Tabla1[[#This Row],[STATUS]]="","",VLOOKUP(D1592,Estatus!$A$2:$I$12,9,0))</f>
        <v>1</v>
      </c>
      <c r="G1592" s="12" t="s">
        <v>7417</v>
      </c>
      <c r="H1592" s="7">
        <v>42724</v>
      </c>
      <c r="I1592" s="80">
        <f t="shared" si="480"/>
        <v>2016</v>
      </c>
      <c r="J1592" s="80">
        <f t="shared" si="481"/>
        <v>12</v>
      </c>
      <c r="K1592" s="80">
        <f t="shared" si="482"/>
        <v>20</v>
      </c>
      <c r="L1592" s="80">
        <f t="shared" si="483"/>
        <v>12</v>
      </c>
      <c r="M1592" s="80">
        <f t="shared" si="484"/>
        <v>20</v>
      </c>
      <c r="N1592" s="80" t="str">
        <f t="shared" si="485"/>
        <v>'2016-12-20'</v>
      </c>
      <c r="O1592" s="80" t="str">
        <f t="shared" si="486"/>
        <v>'2016-12-20 00:00:00'</v>
      </c>
      <c r="P1592" s="7">
        <v>46376</v>
      </c>
      <c r="Q1592" s="80">
        <f t="shared" si="487"/>
        <v>2026</v>
      </c>
      <c r="R1592" s="80">
        <f t="shared" si="488"/>
        <v>12</v>
      </c>
      <c r="S1592" s="80">
        <f t="shared" si="489"/>
        <v>20</v>
      </c>
      <c r="T1592" s="80">
        <f t="shared" si="490"/>
        <v>12</v>
      </c>
      <c r="U1592" s="80">
        <f t="shared" si="491"/>
        <v>20</v>
      </c>
      <c r="V1592" s="80" t="str">
        <f t="shared" si="492"/>
        <v>'2026-12-20'</v>
      </c>
      <c r="W1592" s="80">
        <v>43</v>
      </c>
      <c r="X1592" s="80">
        <f t="shared" si="493"/>
        <v>43</v>
      </c>
      <c r="Y1592" s="3" t="s">
        <v>7418</v>
      </c>
      <c r="Z1592" s="124">
        <f>IFERROR(IF(Y1592="","null",VLOOKUP(Y1592,Marcas!$A$2:$C$2024,2,0)),"")</f>
        <v>683</v>
      </c>
      <c r="AA1592" s="3" t="s">
        <v>7419</v>
      </c>
      <c r="AB1592" s="3">
        <f>IFERROR(IF(AA1592="","",IF(AA1592="EMPORIO LEGAL",1,VLOOKUP(AA1592,Clientes!$A$2:$B$1190,2,0))),"")</f>
        <v>490</v>
      </c>
      <c r="AC1592" s="3">
        <f>IFERROR(IF(Tabla1[[#This Row],[id_control]]="null","",VLOOKUP(CONCATENATE(Tabla1[[#This Row],[CLIENTE]],"-",Tabla1[[#This Row],[id_control]]),Hoja1!$C$2:$D$1994,2,0)),"")</f>
        <v>1592</v>
      </c>
      <c r="AD1592" s="3" t="s">
        <v>7420</v>
      </c>
      <c r="AE1592" s="3"/>
      <c r="AF1592" s="3"/>
      <c r="AG1592" s="3"/>
      <c r="AH1592" s="3"/>
      <c r="AI1592" s="3"/>
      <c r="AJ1592" s="3"/>
      <c r="AK1592" s="3"/>
      <c r="AL1592" s="40">
        <v>6142495936</v>
      </c>
      <c r="AM1592" s="6"/>
      <c r="AN1592" s="6"/>
      <c r="AO1592" s="6"/>
      <c r="AP1592" s="6"/>
      <c r="AQ1592" s="8"/>
      <c r="AR1592" s="6"/>
      <c r="AS1592" s="6"/>
      <c r="AT1592" s="6"/>
      <c r="AU1592" s="6"/>
      <c r="AV1592" s="6" t="s">
        <v>7421</v>
      </c>
      <c r="AW1592" s="6"/>
      <c r="AX1592" s="6"/>
      <c r="AY1592" s="6"/>
      <c r="AZ1592" s="6"/>
      <c r="BA1592" s="6"/>
      <c r="BB1592" s="6"/>
      <c r="BC1592" s="6"/>
      <c r="BD1592" s="6" t="s">
        <v>7422</v>
      </c>
      <c r="BE1592" s="8">
        <v>1591</v>
      </c>
      <c r="BF1592" s="6" t="str">
        <f t="shared" si="494"/>
        <v>insert into bitacoras_estatus (numero_expediente, numero_registro, representante, fecha_inicio, fecha_vencimiento, id_cliente, id_admin, id_bitacoras_estatus, id_estatus, id_clase, id_marca, created_at, updated_at) values('1836640','1732583','ALBERTO RAMIREZ ALVAREZ','2016-12-20','2026-12-20','490','2','1','1',43,683,'2016-12-20 00:00:00','2016-12-20 00:00:00');</v>
      </c>
      <c r="BG1592" s="6" t="str">
        <f t="shared" si="495"/>
        <v>insert into servicios_comentarios (comentario, id_admin, id_estatus, created_at, updated_at) values('CLASE 43',1,1591,'2016-12-20 00:00:00','2016-12-20 00:00:00');</v>
      </c>
      <c r="BH1592" s="6" t="str">
        <f t="shared" si="496"/>
        <v>insert into servicios_comentarios (comentario, id_admin, id_estatus, created_at, updated_at) values('Fecha de concesión 14/03/2017 Entregado el 24/04/2017 CUENTA CON TITULO',1,1591,'2016-12-20 00:00:00','2016-12-20 00:00:00');</v>
      </c>
      <c r="BI1592" s="137" t="str">
        <f t="shared" si="497"/>
        <v>update bitacoras_estatus set comprobacion_uso = 1, id_estatus=10 where id=1591;</v>
      </c>
      <c r="BJ1592" s="137" t="str">
        <f t="shared" si="498"/>
        <v>update bitacoras_estatus set numero_expediente = '1836640', numero_registro = '1732583', id_estatus = 10, fecha_inicio = '2016-12-20', fecha_vencimiento ='2026-12-20', created_at ='2016-12-20 00:00:00', updated_at ='2016-12-20 00:00:00', id_clase=43, id_marca=683, id_cliente=490, vigencia = 1 where id =1591;</v>
      </c>
      <c r="BK1592" s="137" t="str">
        <f t="shared" si="499"/>
        <v>update bitacoras_estatus set id_estatus = 10 where id =1591;</v>
      </c>
    </row>
    <row r="1593" spans="1:63">
      <c r="A1593" s="3">
        <v>109378</v>
      </c>
      <c r="B1593" s="3">
        <v>98969</v>
      </c>
      <c r="C1593" s="3">
        <f>IF(Tabla1[[#This Row],[No. REG.]]="","",1)</f>
        <v>1</v>
      </c>
      <c r="D1593" s="3" t="s">
        <v>46</v>
      </c>
      <c r="E1593" s="3">
        <f>IF(Tabla1[[#This Row],[STATUS]]="","",VLOOKUP(D1593,Estatus!$A$2:$B$13,2,0))</f>
        <v>10</v>
      </c>
      <c r="F1593" s="3">
        <f>IF(Tabla1[[#This Row],[STATUS]]="","",VLOOKUP(D1593,Estatus!$A$2:$I$12,9,0))</f>
        <v>1</v>
      </c>
      <c r="G1593" s="12" t="s">
        <v>7408</v>
      </c>
      <c r="H1593" s="7">
        <v>42724</v>
      </c>
      <c r="I1593" s="80">
        <f t="shared" si="480"/>
        <v>2016</v>
      </c>
      <c r="J1593" s="80">
        <f t="shared" si="481"/>
        <v>12</v>
      </c>
      <c r="K1593" s="80">
        <f t="shared" si="482"/>
        <v>20</v>
      </c>
      <c r="L1593" s="80">
        <f t="shared" si="483"/>
        <v>12</v>
      </c>
      <c r="M1593" s="80">
        <f t="shared" si="484"/>
        <v>20</v>
      </c>
      <c r="N1593" s="80" t="str">
        <f t="shared" si="485"/>
        <v>'2016-12-20'</v>
      </c>
      <c r="O1593" s="80" t="str">
        <f t="shared" si="486"/>
        <v>'2016-12-20 00:00:00'</v>
      </c>
      <c r="P1593" s="7">
        <v>46376</v>
      </c>
      <c r="Q1593" s="80">
        <f t="shared" si="487"/>
        <v>2026</v>
      </c>
      <c r="R1593" s="80">
        <f t="shared" si="488"/>
        <v>12</v>
      </c>
      <c r="S1593" s="80">
        <f t="shared" si="489"/>
        <v>20</v>
      </c>
      <c r="T1593" s="80">
        <f t="shared" si="490"/>
        <v>12</v>
      </c>
      <c r="U1593" s="80">
        <f t="shared" si="491"/>
        <v>20</v>
      </c>
      <c r="V1593" s="80" t="str">
        <f t="shared" si="492"/>
        <v>'2026-12-20'</v>
      </c>
      <c r="W1593" s="80">
        <v>43</v>
      </c>
      <c r="X1593" s="80">
        <f t="shared" si="493"/>
        <v>43</v>
      </c>
      <c r="Y1593" s="3" t="s">
        <v>7423</v>
      </c>
      <c r="Z1593" s="124">
        <f>IFERROR(IF(Y1593="","null",VLOOKUP(Y1593,Marcas!$A$2:$C$2024,2,0)),"")</f>
        <v>1575</v>
      </c>
      <c r="AA1593" s="3" t="s">
        <v>7424</v>
      </c>
      <c r="AB1593" s="3">
        <f>IFERROR(IF(AA1593="","",IF(AA1593="EMPORIO LEGAL",1,VLOOKUP(AA1593,Clientes!$A$2:$B$1190,2,0))),"")</f>
        <v>595</v>
      </c>
      <c r="AC1593" s="3">
        <f>IFERROR(IF(Tabla1[[#This Row],[id_control]]="null","",VLOOKUP(CONCATENATE(Tabla1[[#This Row],[CLIENTE]],"-",Tabla1[[#This Row],[id_control]]),Hoja1!$C$2:$D$1994,2,0)),"")</f>
        <v>1593</v>
      </c>
      <c r="AD1593" s="3" t="s">
        <v>7425</v>
      </c>
      <c r="AE1593" s="3"/>
      <c r="AF1593" s="3"/>
      <c r="AG1593" s="3"/>
      <c r="AH1593" s="3"/>
      <c r="AI1593" s="3"/>
      <c r="AJ1593" s="3"/>
      <c r="AK1593" s="3"/>
      <c r="AL1593" s="40">
        <v>6144148936</v>
      </c>
      <c r="AM1593" s="6"/>
      <c r="AN1593" s="6"/>
      <c r="AO1593" s="6"/>
      <c r="AP1593" s="6"/>
      <c r="AQ1593" s="8">
        <v>6144888355</v>
      </c>
      <c r="AR1593" s="6"/>
      <c r="AS1593" s="6"/>
      <c r="AT1593" s="6"/>
      <c r="AU1593" s="6"/>
      <c r="AV1593" s="8" t="s">
        <v>7426</v>
      </c>
      <c r="AW1593" s="6"/>
      <c r="AX1593" s="6"/>
      <c r="AY1593" s="6"/>
      <c r="AZ1593" s="6"/>
      <c r="BA1593" s="6"/>
      <c r="BB1593" s="6"/>
      <c r="BC1593" s="6"/>
      <c r="BD1593" s="6"/>
      <c r="BE1593" s="8">
        <v>1592</v>
      </c>
      <c r="BF1593" s="6" t="str">
        <f t="shared" si="494"/>
        <v>insert into bitacoras_estatus (numero_expediente, numero_registro, representante, fecha_inicio, fecha_vencimiento, id_cliente, id_admin, id_bitacoras_estatus, id_estatus, id_clase, id_marca, created_at, updated_at) values('109378','98969','GERARDO ARZAGA LUEVANO','2016-12-20','2026-12-20','595','2','1','1',43,1575,'2016-12-20 00:00:00','2016-12-20 00:00:00');</v>
      </c>
      <c r="BG1593" s="6" t="str">
        <f t="shared" si="495"/>
        <v>insert into servicios_comentarios (comentario, id_admin, id_estatus, created_at, updated_at) values('CLASE 43 LLEGO EL TITULO EL 11 MAY0 2017',1,1592,'2016-12-20 00:00:00','2016-12-20 00:00:00');</v>
      </c>
      <c r="BH1593" s="6" t="str">
        <f t="shared" si="496"/>
        <v/>
      </c>
      <c r="BI1593" s="137" t="str">
        <f t="shared" si="497"/>
        <v>update bitacoras_estatus set comprobacion_uso = 1, id_estatus=10 where id=1592;</v>
      </c>
      <c r="BJ1593" s="137" t="str">
        <f t="shared" si="498"/>
        <v>update bitacoras_estatus set numero_expediente = '109378', numero_registro = '98969', id_estatus = 10, fecha_inicio = '2016-12-20', fecha_vencimiento ='2026-12-20', created_at ='2016-12-20 00:00:00', updated_at ='2016-12-20 00:00:00', id_clase=43, id_marca=1575, id_cliente=595, vigencia = 1 where id =1592;</v>
      </c>
      <c r="BK1593" s="137" t="str">
        <f t="shared" si="499"/>
        <v>update bitacoras_estatus set id_estatus = 10 where id =1592;</v>
      </c>
    </row>
    <row r="1594" spans="1:63">
      <c r="A1594" s="3">
        <v>109377</v>
      </c>
      <c r="B1594" s="3">
        <v>98968</v>
      </c>
      <c r="C1594" s="3">
        <f>IF(Tabla1[[#This Row],[No. REG.]]="","",1)</f>
        <v>1</v>
      </c>
      <c r="D1594" s="3" t="s">
        <v>46</v>
      </c>
      <c r="E1594" s="3">
        <f>IF(Tabla1[[#This Row],[STATUS]]="","",VLOOKUP(D1594,Estatus!$A$2:$B$13,2,0))</f>
        <v>10</v>
      </c>
      <c r="F1594" s="3">
        <f>IF(Tabla1[[#This Row],[STATUS]]="","",VLOOKUP(D1594,Estatus!$A$2:$I$12,9,0))</f>
        <v>1</v>
      </c>
      <c r="G1594" s="12" t="s">
        <v>7408</v>
      </c>
      <c r="H1594" s="7">
        <v>42724</v>
      </c>
      <c r="I1594" s="80">
        <f t="shared" si="480"/>
        <v>2016</v>
      </c>
      <c r="J1594" s="80">
        <f t="shared" si="481"/>
        <v>12</v>
      </c>
      <c r="K1594" s="80">
        <f t="shared" si="482"/>
        <v>20</v>
      </c>
      <c r="L1594" s="80">
        <f t="shared" si="483"/>
        <v>12</v>
      </c>
      <c r="M1594" s="80">
        <f t="shared" si="484"/>
        <v>20</v>
      </c>
      <c r="N1594" s="80" t="str">
        <f t="shared" si="485"/>
        <v>'2016-12-20'</v>
      </c>
      <c r="O1594" s="80" t="str">
        <f t="shared" si="486"/>
        <v>'2016-12-20 00:00:00'</v>
      </c>
      <c r="P1594" s="7">
        <v>46376</v>
      </c>
      <c r="Q1594" s="80">
        <f t="shared" si="487"/>
        <v>2026</v>
      </c>
      <c r="R1594" s="80">
        <f t="shared" si="488"/>
        <v>12</v>
      </c>
      <c r="S1594" s="80">
        <f t="shared" si="489"/>
        <v>20</v>
      </c>
      <c r="T1594" s="80">
        <f t="shared" si="490"/>
        <v>12</v>
      </c>
      <c r="U1594" s="80">
        <f t="shared" si="491"/>
        <v>20</v>
      </c>
      <c r="V1594" s="80" t="str">
        <f t="shared" si="492"/>
        <v>'2026-12-20'</v>
      </c>
      <c r="W1594" s="80">
        <v>43</v>
      </c>
      <c r="X1594" s="80">
        <f t="shared" si="493"/>
        <v>43</v>
      </c>
      <c r="Y1594" s="3" t="s">
        <v>7427</v>
      </c>
      <c r="Z1594" s="124">
        <f>IFERROR(IF(Y1594="","null",VLOOKUP(Y1594,Marcas!$A$2:$C$2024,2,0)),"")</f>
        <v>819</v>
      </c>
      <c r="AA1594" s="3" t="s">
        <v>7424</v>
      </c>
      <c r="AB1594" s="3">
        <f>IFERROR(IF(AA1594="","",IF(AA1594="EMPORIO LEGAL",1,VLOOKUP(AA1594,Clientes!$A$2:$B$1190,2,0))),"")</f>
        <v>595</v>
      </c>
      <c r="AC1594" s="3">
        <f>IFERROR(IF(Tabla1[[#This Row],[id_control]]="null","",VLOOKUP(CONCATENATE(Tabla1[[#This Row],[CLIENTE]],"-",Tabla1[[#This Row],[id_control]]),Hoja1!$C$2:$D$1994,2,0)),"")</f>
        <v>1594</v>
      </c>
      <c r="AD1594" s="3" t="s">
        <v>7425</v>
      </c>
      <c r="AE1594" s="3"/>
      <c r="AF1594" s="3"/>
      <c r="AG1594" s="3"/>
      <c r="AH1594" s="3"/>
      <c r="AI1594" s="3"/>
      <c r="AJ1594" s="3"/>
      <c r="AK1594" s="3"/>
      <c r="AL1594" s="3">
        <v>6144148936</v>
      </c>
      <c r="AM1594" s="6"/>
      <c r="AN1594" s="6"/>
      <c r="AO1594" s="6"/>
      <c r="AP1594" s="6"/>
      <c r="AQ1594" s="8">
        <v>6144888355</v>
      </c>
      <c r="AR1594" s="6"/>
      <c r="AS1594" s="6"/>
      <c r="AT1594" s="6"/>
      <c r="AU1594" s="6"/>
      <c r="AV1594" s="8" t="s">
        <v>7426</v>
      </c>
      <c r="AW1594" s="6"/>
      <c r="AX1594" s="6"/>
      <c r="AY1594" s="6"/>
      <c r="AZ1594" s="6"/>
      <c r="BA1594" s="6"/>
      <c r="BB1594" s="6"/>
      <c r="BC1594" s="6"/>
      <c r="BD1594" s="6"/>
      <c r="BE1594" s="8">
        <v>1593</v>
      </c>
      <c r="BF1594" s="6" t="str">
        <f t="shared" si="494"/>
        <v>insert into bitacoras_estatus (numero_expediente, numero_registro, representante, fecha_inicio, fecha_vencimiento, id_cliente, id_admin, id_bitacoras_estatus, id_estatus, id_clase, id_marca, created_at, updated_at) values('109377','98968','GERARDO ARZAGA LUEVANO','2016-12-20','2026-12-20','595','2','1','1',43,819,'2016-12-20 00:00:00','2016-12-20 00:00:00');</v>
      </c>
      <c r="BG1594" s="6" t="str">
        <f t="shared" si="495"/>
        <v>insert into servicios_comentarios (comentario, id_admin, id_estatus, created_at, updated_at) values('CLASE 43 LLEGO EL TITULO EL 11 MAY0 2017',1,1593,'2016-12-20 00:00:00','2016-12-20 00:00:00');</v>
      </c>
      <c r="BH1594" s="6" t="str">
        <f t="shared" si="496"/>
        <v/>
      </c>
      <c r="BI1594" s="137" t="str">
        <f t="shared" si="497"/>
        <v>update bitacoras_estatus set comprobacion_uso = 1, id_estatus=10 where id=1593;</v>
      </c>
      <c r="BJ1594" s="137" t="str">
        <f t="shared" si="498"/>
        <v>update bitacoras_estatus set numero_expediente = '109377', numero_registro = '98968', id_estatus = 10, fecha_inicio = '2016-12-20', fecha_vencimiento ='2026-12-20', created_at ='2016-12-20 00:00:00', updated_at ='2016-12-20 00:00:00', id_clase=43, id_marca=819, id_cliente=595, vigencia = 1 where id =1593;</v>
      </c>
      <c r="BK1594" s="137" t="str">
        <f t="shared" si="499"/>
        <v>update bitacoras_estatus set id_estatus = 10 where id =1593;</v>
      </c>
    </row>
    <row r="1595" spans="1:63">
      <c r="A1595" s="3">
        <v>1748239</v>
      </c>
      <c r="B1595" s="3">
        <v>1743569</v>
      </c>
      <c r="C1595" s="3">
        <f>IF(Tabla1[[#This Row],[No. REG.]]="","",1)</f>
        <v>1</v>
      </c>
      <c r="D1595" s="3" t="s">
        <v>46</v>
      </c>
      <c r="E1595" s="3">
        <f>IF(Tabla1[[#This Row],[STATUS]]="","",VLOOKUP(D1595,Estatus!$A$2:$B$13,2,0))</f>
        <v>10</v>
      </c>
      <c r="F1595" s="3">
        <f>IF(Tabla1[[#This Row],[STATUS]]="","",VLOOKUP(D1595,Estatus!$A$2:$I$12,9,0))</f>
        <v>1</v>
      </c>
      <c r="G1595" s="12" t="s">
        <v>7428</v>
      </c>
      <c r="H1595" s="7">
        <v>42766</v>
      </c>
      <c r="I1595" s="80">
        <f t="shared" si="480"/>
        <v>2017</v>
      </c>
      <c r="J1595" s="80">
        <f t="shared" si="481"/>
        <v>1</v>
      </c>
      <c r="K1595" s="80">
        <f t="shared" si="482"/>
        <v>31</v>
      </c>
      <c r="L1595" s="80" t="str">
        <f t="shared" si="483"/>
        <v>01</v>
      </c>
      <c r="M1595" s="80">
        <f t="shared" si="484"/>
        <v>31</v>
      </c>
      <c r="N1595" s="80" t="str">
        <f t="shared" si="485"/>
        <v>'2017-01-31'</v>
      </c>
      <c r="O1595" s="80" t="str">
        <f t="shared" si="486"/>
        <v>'2017-01-31 00:00:00'</v>
      </c>
      <c r="P1595" s="7">
        <v>46418</v>
      </c>
      <c r="Q1595" s="80">
        <f t="shared" si="487"/>
        <v>2027</v>
      </c>
      <c r="R1595" s="80">
        <f t="shared" si="488"/>
        <v>1</v>
      </c>
      <c r="S1595" s="80">
        <f t="shared" si="489"/>
        <v>31</v>
      </c>
      <c r="T1595" s="80" t="str">
        <f t="shared" si="490"/>
        <v>01</v>
      </c>
      <c r="U1595" s="80">
        <f t="shared" si="491"/>
        <v>31</v>
      </c>
      <c r="V1595" s="80" t="str">
        <f t="shared" si="492"/>
        <v>'2027-01-31'</v>
      </c>
      <c r="W1595" s="80">
        <v>35</v>
      </c>
      <c r="X1595" s="80">
        <f t="shared" si="493"/>
        <v>35</v>
      </c>
      <c r="Y1595" s="3" t="s">
        <v>7429</v>
      </c>
      <c r="Z1595" s="124">
        <f>IFERROR(IF(Y1595="","null",VLOOKUP(Y1595,Marcas!$A$2:$C$2024,2,0)),"")</f>
        <v>947</v>
      </c>
      <c r="AA1595" s="3" t="s">
        <v>7429</v>
      </c>
      <c r="AB1595" s="3">
        <f>IFERROR(IF(AA1595="","",IF(AA1595="EMPORIO LEGAL",1,VLOOKUP(AA1595,Clientes!$A$2:$B$1190,2,0))),"")</f>
        <v>676</v>
      </c>
      <c r="AC1595" s="3">
        <f>IFERROR(IF(Tabla1[[#This Row],[id_control]]="null","",VLOOKUP(CONCATENATE(Tabla1[[#This Row],[CLIENTE]],"-",Tabla1[[#This Row],[id_control]]),Hoja1!$C$2:$D$1994,2,0)),"")</f>
        <v>1595</v>
      </c>
      <c r="AD1595" s="3"/>
      <c r="AE1595" s="3"/>
      <c r="AF1595" s="3"/>
      <c r="AG1595" s="3"/>
      <c r="AH1595" s="3"/>
      <c r="AI1595" s="3"/>
      <c r="AJ1595" s="3"/>
      <c r="AK1595" s="3"/>
      <c r="AL1595" s="6"/>
      <c r="AM1595" s="6"/>
      <c r="AN1595" s="6"/>
      <c r="AO1595" s="6"/>
      <c r="AP1595" s="6"/>
      <c r="AQ1595" s="8"/>
      <c r="AR1595" s="6"/>
      <c r="AS1595" s="6"/>
      <c r="AT1595" s="6"/>
      <c r="AU1595" s="6"/>
      <c r="AV1595" s="40"/>
      <c r="AW1595" s="6"/>
      <c r="AX1595" s="6"/>
      <c r="AY1595" s="6"/>
      <c r="AZ1595" s="6"/>
      <c r="BA1595" s="6"/>
      <c r="BB1595" s="6"/>
      <c r="BC1595" s="6"/>
      <c r="BD1595" s="6"/>
      <c r="BE1595" s="8">
        <v>1594</v>
      </c>
      <c r="BF1595" s="6" t="str">
        <f t="shared" si="494"/>
        <v>insert into bitacoras_estatus (numero_expediente, numero_registro, representante, fecha_inicio, fecha_vencimiento, id_cliente, id_admin, id_bitacoras_estatus, id_estatus, id_clase, id_marca, created_at, updated_at) values('1748239','1743569','','2017-01-31','2027-01-31','676','2','1','1',35,947,'2017-01-31 00:00:00','2017-01-31 00:00:00');</v>
      </c>
      <c r="BG1595" s="6" t="str">
        <f t="shared" si="495"/>
        <v>insert into servicios_comentarios (comentario, id_admin, id_estatus, created_at, updated_at) values('CLASE 35. LLEGO EL TITULO EL 22 MAYO 2017',1,1594,'2017-01-31 00:00:00','2017-01-31 00:00:00');</v>
      </c>
      <c r="BH1595" s="6" t="str">
        <f t="shared" si="496"/>
        <v/>
      </c>
      <c r="BI1595" s="137" t="str">
        <f t="shared" si="497"/>
        <v>update bitacoras_estatus set comprobacion_uso = 1, id_estatus=10 where id=1594;</v>
      </c>
      <c r="BJ1595" s="137" t="str">
        <f t="shared" si="498"/>
        <v>update bitacoras_estatus set numero_expediente = '1748239', numero_registro = '1743569', id_estatus = 10, fecha_inicio = '2017-01-31', fecha_vencimiento ='2027-01-31', created_at ='2017-01-31 00:00:00', updated_at ='2017-01-31 00:00:00', id_clase=35, id_marca=947, id_cliente=676, vigencia = 1 where id =1594;</v>
      </c>
      <c r="BK1595" s="137" t="str">
        <f t="shared" si="499"/>
        <v>update bitacoras_estatus set id_estatus = 10 where id =1594;</v>
      </c>
    </row>
    <row r="1596" spans="1:63">
      <c r="A1596" s="3">
        <v>1836589</v>
      </c>
      <c r="B1596" s="3">
        <v>1732582</v>
      </c>
      <c r="C1596" s="3">
        <f>IF(Tabla1[[#This Row],[No. REG.]]="","",1)</f>
        <v>1</v>
      </c>
      <c r="D1596" s="3" t="s">
        <v>46</v>
      </c>
      <c r="E1596" s="3">
        <f>IF(Tabla1[[#This Row],[STATUS]]="","",VLOOKUP(D1596,Estatus!$A$2:$B$13,2,0))</f>
        <v>10</v>
      </c>
      <c r="F1596" s="3">
        <f>IF(Tabla1[[#This Row],[STATUS]]="","",VLOOKUP(D1596,Estatus!$A$2:$I$12,9,0))</f>
        <v>1</v>
      </c>
      <c r="G1596" s="12" t="s">
        <v>7430</v>
      </c>
      <c r="H1596" s="7">
        <v>42724</v>
      </c>
      <c r="I1596" s="80">
        <f t="shared" si="480"/>
        <v>2016</v>
      </c>
      <c r="J1596" s="80">
        <f t="shared" si="481"/>
        <v>12</v>
      </c>
      <c r="K1596" s="80">
        <f t="shared" si="482"/>
        <v>20</v>
      </c>
      <c r="L1596" s="80">
        <f t="shared" si="483"/>
        <v>12</v>
      </c>
      <c r="M1596" s="80">
        <f t="shared" si="484"/>
        <v>20</v>
      </c>
      <c r="N1596" s="80" t="str">
        <f t="shared" si="485"/>
        <v>'2016-12-20'</v>
      </c>
      <c r="O1596" s="80" t="str">
        <f t="shared" si="486"/>
        <v>'2016-12-20 00:00:00'</v>
      </c>
      <c r="P1596" s="7">
        <v>46376</v>
      </c>
      <c r="Q1596" s="80">
        <f t="shared" si="487"/>
        <v>2026</v>
      </c>
      <c r="R1596" s="80">
        <f t="shared" si="488"/>
        <v>12</v>
      </c>
      <c r="S1596" s="80">
        <f t="shared" si="489"/>
        <v>20</v>
      </c>
      <c r="T1596" s="80">
        <f t="shared" si="490"/>
        <v>12</v>
      </c>
      <c r="U1596" s="80">
        <f t="shared" si="491"/>
        <v>20</v>
      </c>
      <c r="V1596" s="80" t="str">
        <f t="shared" si="492"/>
        <v>'2026-12-20'</v>
      </c>
      <c r="W1596" s="80">
        <v>44</v>
      </c>
      <c r="X1596" s="80">
        <f t="shared" si="493"/>
        <v>44</v>
      </c>
      <c r="Y1596" s="3" t="s">
        <v>7431</v>
      </c>
      <c r="Z1596" s="124">
        <f>IFERROR(IF(Y1596="","null",VLOOKUP(Y1596,Marcas!$A$2:$C$2024,2,0)),"")</f>
        <v>1056</v>
      </c>
      <c r="AA1596" s="3" t="s">
        <v>7431</v>
      </c>
      <c r="AB1596" s="3">
        <f>IFERROR(IF(AA1596="","",IF(AA1596="EMPORIO LEGAL",1,VLOOKUP(AA1596,Clientes!$A$2:$B$1190,2,0))),"")</f>
        <v>745</v>
      </c>
      <c r="AC1596" s="3">
        <f>IFERROR(IF(Tabla1[[#This Row],[id_control]]="null","",VLOOKUP(CONCATENATE(Tabla1[[#This Row],[CLIENTE]],"-",Tabla1[[#This Row],[id_control]]),Hoja1!$C$2:$D$1994,2,0)),"")</f>
        <v>1596</v>
      </c>
      <c r="AD1596" s="3" t="s">
        <v>7432</v>
      </c>
      <c r="AE1596" s="3">
        <v>0</v>
      </c>
      <c r="AF1596" s="3"/>
      <c r="AG1596" s="3"/>
      <c r="AH1596" s="3"/>
      <c r="AI1596" s="3"/>
      <c r="AJ1596" s="3"/>
      <c r="AK1596" s="3"/>
      <c r="AL1596" s="6">
        <v>6144240734</v>
      </c>
      <c r="AM1596" s="6"/>
      <c r="AN1596" s="6"/>
      <c r="AO1596" s="6"/>
      <c r="AP1596" s="6"/>
      <c r="AQ1596" s="8" t="s">
        <v>7433</v>
      </c>
      <c r="AR1596" s="6"/>
      <c r="AS1596" s="6"/>
      <c r="AT1596" s="6"/>
      <c r="AU1596" s="6"/>
      <c r="AV1596" s="13" t="s">
        <v>7434</v>
      </c>
      <c r="AW1596" s="6"/>
      <c r="AX1596" s="6"/>
      <c r="AY1596" s="6"/>
      <c r="AZ1596" s="6"/>
      <c r="BA1596" s="6"/>
      <c r="BB1596" s="6"/>
      <c r="BC1596" s="6"/>
      <c r="BD1596" s="6"/>
      <c r="BE1596" s="8">
        <v>1595</v>
      </c>
      <c r="BF1596" s="6" t="str">
        <f t="shared" si="494"/>
        <v>insert into bitacoras_estatus (numero_expediente, numero_registro, representante, fecha_inicio, fecha_vencimiento, id_cliente, id_admin, id_bitacoras_estatus, id_estatus, id_clase, id_marca, created_at, updated_at) values('1836589','1732582','GERARDO FERNANDEZ OVIEDO','2016-12-20','2026-12-20','745','2','1','1',44,1056,'2016-12-20 00:00:00','2016-12-20 00:00:00');</v>
      </c>
      <c r="BG1596" s="6" t="str">
        <f t="shared" si="495"/>
        <v>insert into servicios_comentarios (comentario, id_admin, id_estatus, created_at, updated_at) values('CLASE 44, LLEGO TITULO EL 24 ABR 2017',1,1595,'2016-12-20 00:00:00','2016-12-20 00:00:00');</v>
      </c>
      <c r="BH1596" s="6" t="str">
        <f t="shared" si="496"/>
        <v/>
      </c>
      <c r="BI1596" s="137" t="str">
        <f t="shared" si="497"/>
        <v>update bitacoras_estatus set comprobacion_uso = 1, id_estatus=10 where id=1595;</v>
      </c>
      <c r="BJ1596" s="137" t="str">
        <f t="shared" si="498"/>
        <v>update bitacoras_estatus set numero_expediente = '1836589', numero_registro = '1732582', id_estatus = 10, fecha_inicio = '2016-12-20', fecha_vencimiento ='2026-12-20', created_at ='2016-12-20 00:00:00', updated_at ='2016-12-20 00:00:00', id_clase=44, id_marca=1056, id_cliente=745, vigencia = 1 where id =1595;</v>
      </c>
      <c r="BK1596" s="137" t="str">
        <f t="shared" si="499"/>
        <v>update bitacoras_estatus set id_estatus = 10 where id =1595;</v>
      </c>
    </row>
    <row r="1597" spans="1:63">
      <c r="A1597" s="3">
        <v>1836513</v>
      </c>
      <c r="B1597" s="3">
        <v>1732580</v>
      </c>
      <c r="C1597" s="3">
        <f>IF(Tabla1[[#This Row],[No. REG.]]="","",1)</f>
        <v>1</v>
      </c>
      <c r="D1597" s="3" t="s">
        <v>46</v>
      </c>
      <c r="E1597" s="3">
        <f>IF(Tabla1[[#This Row],[STATUS]]="","",VLOOKUP(D1597,Estatus!$A$2:$B$13,2,0))</f>
        <v>10</v>
      </c>
      <c r="F1597" s="3">
        <f>IF(Tabla1[[#This Row],[STATUS]]="","",VLOOKUP(D1597,Estatus!$A$2:$I$12,9,0))</f>
        <v>1</v>
      </c>
      <c r="G1597" s="51" t="s">
        <v>7435</v>
      </c>
      <c r="H1597" s="7">
        <v>42724</v>
      </c>
      <c r="I1597" s="80">
        <f t="shared" si="480"/>
        <v>2016</v>
      </c>
      <c r="J1597" s="80">
        <f t="shared" si="481"/>
        <v>12</v>
      </c>
      <c r="K1597" s="80">
        <f t="shared" si="482"/>
        <v>20</v>
      </c>
      <c r="L1597" s="80">
        <f t="shared" si="483"/>
        <v>12</v>
      </c>
      <c r="M1597" s="80">
        <f t="shared" si="484"/>
        <v>20</v>
      </c>
      <c r="N1597" s="80" t="str">
        <f t="shared" si="485"/>
        <v>'2016-12-20'</v>
      </c>
      <c r="O1597" s="80" t="str">
        <f t="shared" si="486"/>
        <v>'2016-12-20 00:00:00'</v>
      </c>
      <c r="P1597" s="7">
        <v>46376</v>
      </c>
      <c r="Q1597" s="80">
        <f t="shared" si="487"/>
        <v>2026</v>
      </c>
      <c r="R1597" s="80">
        <f t="shared" si="488"/>
        <v>12</v>
      </c>
      <c r="S1597" s="80">
        <f t="shared" si="489"/>
        <v>20</v>
      </c>
      <c r="T1597" s="80">
        <f t="shared" si="490"/>
        <v>12</v>
      </c>
      <c r="U1597" s="80">
        <f t="shared" si="491"/>
        <v>20</v>
      </c>
      <c r="V1597" s="80" t="str">
        <f t="shared" si="492"/>
        <v>'2026-12-20'</v>
      </c>
      <c r="W1597" s="80">
        <v>36</v>
      </c>
      <c r="X1597" s="80">
        <f t="shared" si="493"/>
        <v>36</v>
      </c>
      <c r="Y1597" s="3" t="s">
        <v>7436</v>
      </c>
      <c r="Z1597" s="124">
        <f>IFERROR(IF(Y1597="","null",VLOOKUP(Y1597,Marcas!$A$2:$C$2024,2,0)),"")</f>
        <v>726</v>
      </c>
      <c r="AA1597" s="3" t="s">
        <v>7437</v>
      </c>
      <c r="AB1597" s="3">
        <f>IFERROR(IF(AA1597="","",IF(AA1597="EMPORIO LEGAL",1,VLOOKUP(AA1597,Clientes!$A$2:$B$1190,2,0))),"")</f>
        <v>520</v>
      </c>
      <c r="AC1597" s="3">
        <f>IFERROR(IF(Tabla1[[#This Row],[id_control]]="null","",VLOOKUP(CONCATENATE(Tabla1[[#This Row],[CLIENTE]],"-",Tabla1[[#This Row],[id_control]]),Hoja1!$C$2:$D$1994,2,0)),"")</f>
        <v>1597</v>
      </c>
      <c r="AD1597" s="3" t="s">
        <v>7438</v>
      </c>
      <c r="AE1597" s="3"/>
      <c r="AF1597" s="3"/>
      <c r="AG1597" s="3"/>
      <c r="AH1597" s="3"/>
      <c r="AI1597" s="3"/>
      <c r="AJ1597" s="3"/>
      <c r="AK1597" s="3"/>
      <c r="AL1597" s="40"/>
      <c r="AM1597" s="6"/>
      <c r="AN1597" s="6"/>
      <c r="AO1597" s="6"/>
      <c r="AP1597" s="6"/>
      <c r="AQ1597" s="40">
        <v>6144880944</v>
      </c>
      <c r="AR1597" s="6"/>
      <c r="AS1597" s="6"/>
      <c r="AT1597" s="6"/>
      <c r="AU1597" s="6"/>
      <c r="AV1597" s="27" t="s">
        <v>7439</v>
      </c>
      <c r="AW1597" s="6"/>
      <c r="AX1597" s="6"/>
      <c r="AY1597" s="6"/>
      <c r="AZ1597" s="6"/>
      <c r="BA1597" s="6"/>
      <c r="BB1597" s="6"/>
      <c r="BC1597" s="6"/>
      <c r="BD1597" s="6"/>
      <c r="BE1597" s="8">
        <v>1596</v>
      </c>
      <c r="BF1597" s="6" t="str">
        <f t="shared" si="494"/>
        <v>insert into bitacoras_estatus (numero_expediente, numero_registro, representante, fecha_inicio, fecha_vencimiento, id_cliente, id_admin, id_bitacoras_estatus, id_estatus, id_clase, id_marca, created_at, updated_at) values('1836513','1732580','ARACELI OCHOA PORRAS','2016-12-20','2026-12-20','520','2','1','1',36,726,'2016-12-20 00:00:00','2016-12-20 00:00:00');</v>
      </c>
      <c r="BG1597" s="6" t="str">
        <f t="shared" si="495"/>
        <v>insert into servicios_comentarios (comentario, id_admin, id_estatus, created_at, updated_at) values('CLASE 36, LLEGO EL TITULO EL 24 ABRIL 2017',1,1596,'2016-12-20 00:00:00','2016-12-20 00:00:00');</v>
      </c>
      <c r="BH1597" s="6" t="str">
        <f t="shared" si="496"/>
        <v/>
      </c>
      <c r="BI1597" s="137" t="str">
        <f t="shared" si="497"/>
        <v>update bitacoras_estatus set comprobacion_uso = 1, id_estatus=10 where id=1596;</v>
      </c>
      <c r="BJ1597" s="137" t="str">
        <f t="shared" si="498"/>
        <v>update bitacoras_estatus set numero_expediente = '1836513', numero_registro = '1732580', id_estatus = 10, fecha_inicio = '2016-12-20', fecha_vencimiento ='2026-12-20', created_at ='2016-12-20 00:00:00', updated_at ='2016-12-20 00:00:00', id_clase=36, id_marca=726, id_cliente=520, vigencia = 1 where id =1596;</v>
      </c>
      <c r="BK1597" s="137" t="str">
        <f t="shared" si="499"/>
        <v>update bitacoras_estatus set id_estatus = 10 where id =1596;</v>
      </c>
    </row>
    <row r="1598" spans="1:63" ht="79">
      <c r="A1598" s="3">
        <v>1836442</v>
      </c>
      <c r="B1598" s="3">
        <v>1733146</v>
      </c>
      <c r="C1598" s="3">
        <f>IF(Tabla1[[#This Row],[No. REG.]]="","",1)</f>
        <v>1</v>
      </c>
      <c r="D1598" s="3" t="s">
        <v>46</v>
      </c>
      <c r="E1598" s="3">
        <f>IF(Tabla1[[#This Row],[STATUS]]="","",VLOOKUP(D1598,Estatus!$A$2:$B$13,2,0))</f>
        <v>10</v>
      </c>
      <c r="F1598" s="3">
        <f>IF(Tabla1[[#This Row],[STATUS]]="","",VLOOKUP(D1598,Estatus!$A$2:$I$12,9,0))</f>
        <v>1</v>
      </c>
      <c r="G1598" s="12" t="s">
        <v>7440</v>
      </c>
      <c r="H1598" s="7">
        <v>42724</v>
      </c>
      <c r="I1598" s="80">
        <f t="shared" si="480"/>
        <v>2016</v>
      </c>
      <c r="J1598" s="80">
        <f t="shared" si="481"/>
        <v>12</v>
      </c>
      <c r="K1598" s="80">
        <f t="shared" si="482"/>
        <v>20</v>
      </c>
      <c r="L1598" s="80">
        <f t="shared" si="483"/>
        <v>12</v>
      </c>
      <c r="M1598" s="80">
        <f t="shared" si="484"/>
        <v>20</v>
      </c>
      <c r="N1598" s="80" t="str">
        <f t="shared" si="485"/>
        <v>'2016-12-20'</v>
      </c>
      <c r="O1598" s="80" t="str">
        <f t="shared" si="486"/>
        <v>'2016-12-20 00:00:00'</v>
      </c>
      <c r="P1598" s="7">
        <v>46376</v>
      </c>
      <c r="Q1598" s="80">
        <f t="shared" si="487"/>
        <v>2026</v>
      </c>
      <c r="R1598" s="80">
        <f t="shared" si="488"/>
        <v>12</v>
      </c>
      <c r="S1598" s="80">
        <f t="shared" si="489"/>
        <v>20</v>
      </c>
      <c r="T1598" s="80">
        <f t="shared" si="490"/>
        <v>12</v>
      </c>
      <c r="U1598" s="80">
        <f t="shared" si="491"/>
        <v>20</v>
      </c>
      <c r="V1598" s="80" t="str">
        <f t="shared" si="492"/>
        <v>'2026-12-20'</v>
      </c>
      <c r="W1598" s="80">
        <v>32</v>
      </c>
      <c r="X1598" s="80">
        <f t="shared" si="493"/>
        <v>32</v>
      </c>
      <c r="Y1598" s="3" t="s">
        <v>7441</v>
      </c>
      <c r="Z1598" s="124">
        <f>IFERROR(IF(Y1598="","null",VLOOKUP(Y1598,Marcas!$A$2:$C$2024,2,0)),"")</f>
        <v>1451</v>
      </c>
      <c r="AA1598" s="3" t="s">
        <v>7442</v>
      </c>
      <c r="AB1598" s="3">
        <f>IFERROR(IF(AA1598="","",IF(AA1598="EMPORIO LEGAL",1,VLOOKUP(AA1598,Clientes!$A$2:$B$1190,2,0))),"")</f>
        <v>167</v>
      </c>
      <c r="AC1598" s="3">
        <f>IFERROR(IF(Tabla1[[#This Row],[id_control]]="null","",VLOOKUP(CONCATENATE(Tabla1[[#This Row],[CLIENTE]],"-",Tabla1[[#This Row],[id_control]]),Hoja1!$C$2:$D$1994,2,0)),"")</f>
        <v>1598</v>
      </c>
      <c r="AD1598" s="3" t="s">
        <v>7443</v>
      </c>
      <c r="AE1598" s="3"/>
      <c r="AF1598" s="3"/>
      <c r="AG1598" s="3"/>
      <c r="AH1598" s="3"/>
      <c r="AI1598" s="3"/>
      <c r="AJ1598" s="3"/>
      <c r="AK1598" s="3"/>
      <c r="AL1598" s="40">
        <v>4172811</v>
      </c>
      <c r="AM1598" s="6"/>
      <c r="AN1598" s="6"/>
      <c r="AO1598" s="6"/>
      <c r="AP1598" s="6"/>
      <c r="AQ1598" s="40">
        <v>6144068141</v>
      </c>
      <c r="AR1598" s="6"/>
      <c r="AS1598" s="6"/>
      <c r="AT1598" s="6"/>
      <c r="AU1598" s="6"/>
      <c r="AV1598" s="8" t="s">
        <v>7444</v>
      </c>
      <c r="AW1598" s="6"/>
      <c r="AX1598" s="6"/>
      <c r="AY1598" s="6"/>
      <c r="AZ1598" s="6"/>
      <c r="BA1598" s="6"/>
      <c r="BB1598" s="6"/>
      <c r="BC1598" s="6"/>
      <c r="BD1598" s="6"/>
      <c r="BE1598" s="8">
        <v>1597</v>
      </c>
      <c r="BF1598" s="6" t="str">
        <f t="shared" si="494"/>
        <v>insert into bitacoras_estatus (numero_expediente, numero_registro, representante, fecha_inicio, fecha_vencimiento, id_cliente, id_admin, id_bitacoras_estatus, id_estatus, id_clase, id_marca, created_at, updated_at) values('1836442','1733146','SERGIO OSWALDO DUARTE RIVERO','2016-12-20','2026-12-20','167','2','1','1',32,1451,'2016-12-20 00:00:00','2016-12-20 00:00:00');</v>
      </c>
      <c r="BG1598" s="6" t="str">
        <f t="shared" si="495"/>
        <v>insert into servicios_comentarios (comentario, id_admin, id_estatus, created_at, updated_at) values('CLASE 32 , LLEGO TITULO EL 11 MAY 2017. EN FECHA 5 DE JUNIO 2017 SE PRESENTÓ SOLICITUD DE TOMA DE NOTA DEL DOMICILIO DEL ESTABLECIMIENTO.. EL 4 OCT 2017 SE HA TOMADO NOTA DEL CAMBIO DE DOMICILIO DEL ESTABLECIMIENTO.',1,1597,'2016-12-20 00:00:00','2016-12-20 00:00:00');</v>
      </c>
      <c r="BH1598" s="6" t="str">
        <f t="shared" si="496"/>
        <v/>
      </c>
      <c r="BI1598" s="137" t="str">
        <f t="shared" si="497"/>
        <v>update bitacoras_estatus set comprobacion_uso = 1, id_estatus=10 where id=1597;</v>
      </c>
      <c r="BJ1598" s="137" t="str">
        <f t="shared" si="498"/>
        <v>update bitacoras_estatus set numero_expediente = '1836442', numero_registro = '1733146', id_estatus = 10, fecha_inicio = '2016-12-20', fecha_vencimiento ='2026-12-20', created_at ='2016-12-20 00:00:00', updated_at ='2016-12-20 00:00:00', id_clase=32, id_marca=1451, id_cliente=167, vigencia = 1 where id =1597;</v>
      </c>
      <c r="BK1598" s="137" t="str">
        <f t="shared" si="499"/>
        <v>update bitacoras_estatus set id_estatus = 10 where id =1597;</v>
      </c>
    </row>
    <row r="1599" spans="1:63">
      <c r="A1599" s="3">
        <v>1836381</v>
      </c>
      <c r="B1599" s="3">
        <v>1731424</v>
      </c>
      <c r="C1599" s="3">
        <f>IF(Tabla1[[#This Row],[No. REG.]]="","",1)</f>
        <v>1</v>
      </c>
      <c r="D1599" s="3" t="s">
        <v>46</v>
      </c>
      <c r="E1599" s="3">
        <f>IF(Tabla1[[#This Row],[STATUS]]="","",VLOOKUP(D1599,Estatus!$A$2:$B$13,2,0))</f>
        <v>10</v>
      </c>
      <c r="F1599" s="3">
        <f>IF(Tabla1[[#This Row],[STATUS]]="","",VLOOKUP(D1599,Estatus!$A$2:$I$12,9,0))</f>
        <v>1</v>
      </c>
      <c r="G1599" s="12" t="s">
        <v>7372</v>
      </c>
      <c r="H1599" s="7">
        <v>42724</v>
      </c>
      <c r="I1599" s="80">
        <f t="shared" si="480"/>
        <v>2016</v>
      </c>
      <c r="J1599" s="80">
        <f t="shared" si="481"/>
        <v>12</v>
      </c>
      <c r="K1599" s="80">
        <f t="shared" si="482"/>
        <v>20</v>
      </c>
      <c r="L1599" s="80">
        <f t="shared" si="483"/>
        <v>12</v>
      </c>
      <c r="M1599" s="80">
        <f t="shared" si="484"/>
        <v>20</v>
      </c>
      <c r="N1599" s="80" t="str">
        <f t="shared" si="485"/>
        <v>'2016-12-20'</v>
      </c>
      <c r="O1599" s="80" t="str">
        <f t="shared" si="486"/>
        <v>'2016-12-20 00:00:00'</v>
      </c>
      <c r="P1599" s="7">
        <v>46376</v>
      </c>
      <c r="Q1599" s="80">
        <f t="shared" si="487"/>
        <v>2026</v>
      </c>
      <c r="R1599" s="80">
        <f t="shared" si="488"/>
        <v>12</v>
      </c>
      <c r="S1599" s="80">
        <f t="shared" si="489"/>
        <v>20</v>
      </c>
      <c r="T1599" s="80">
        <f t="shared" si="490"/>
        <v>12</v>
      </c>
      <c r="U1599" s="80">
        <f t="shared" si="491"/>
        <v>20</v>
      </c>
      <c r="V1599" s="80" t="str">
        <f t="shared" si="492"/>
        <v>'2026-12-20'</v>
      </c>
      <c r="W1599" s="80">
        <v>30</v>
      </c>
      <c r="X1599" s="80">
        <f t="shared" si="493"/>
        <v>30</v>
      </c>
      <c r="Y1599" s="3" t="s">
        <v>7445</v>
      </c>
      <c r="Z1599" s="124">
        <f>IFERROR(IF(Y1599="","null",VLOOKUP(Y1599,Marcas!$A$2:$C$2024,2,0)),"")</f>
        <v>587</v>
      </c>
      <c r="AA1599" s="3" t="s">
        <v>3835</v>
      </c>
      <c r="AB1599" s="3">
        <f>IFERROR(IF(AA1599="","",IF(AA1599="EMPORIO LEGAL",1,VLOOKUP(AA1599,Clientes!$A$2:$B$1190,2,0))),"")</f>
        <v>405</v>
      </c>
      <c r="AC1599" s="3">
        <f>IFERROR(IF(Tabla1[[#This Row],[id_control]]="null","",VLOOKUP(CONCATENATE(Tabla1[[#This Row],[CLIENTE]],"-",Tabla1[[#This Row],[id_control]]),Hoja1!$C$2:$D$1994,2,0)),"")</f>
        <v>1599</v>
      </c>
      <c r="AD1599" s="3" t="s">
        <v>137</v>
      </c>
      <c r="AE1599" s="3"/>
      <c r="AF1599" s="3"/>
      <c r="AG1599" s="3"/>
      <c r="AH1599" s="3"/>
      <c r="AI1599" s="3"/>
      <c r="AJ1599" s="3"/>
      <c r="AK1599" s="3"/>
      <c r="AL1599" s="3">
        <v>6566250426</v>
      </c>
      <c r="AM1599" s="6"/>
      <c r="AN1599" s="6"/>
      <c r="AO1599" s="6"/>
      <c r="AP1599" s="6"/>
      <c r="AQ1599" s="8">
        <v>6561994319</v>
      </c>
      <c r="AR1599" s="8">
        <v>6564070580</v>
      </c>
      <c r="AS1599" s="6"/>
      <c r="AT1599" s="6"/>
      <c r="AU1599" s="6"/>
      <c r="AV1599" s="40" t="s">
        <v>3838</v>
      </c>
      <c r="AW1599" s="6"/>
      <c r="AX1599" s="6"/>
      <c r="AY1599" s="6"/>
      <c r="AZ1599" s="6"/>
      <c r="BA1599" s="6"/>
      <c r="BB1599" s="6"/>
      <c r="BC1599" s="6"/>
      <c r="BD1599" s="6"/>
      <c r="BE1599" s="8">
        <v>1598</v>
      </c>
      <c r="BF1599" s="6" t="str">
        <f t="shared" si="494"/>
        <v>insert into bitacoras_estatus (numero_expediente, numero_registro, representante, fecha_inicio, fecha_vencimiento, id_cliente, id_admin, id_bitacoras_estatus, id_estatus, id_clase, id_marca, created_at, updated_at) values('1836381','1731424','IVAN FRANCISCO OROZCO GUTIERREZ','2016-12-20','2026-12-20','405','2','1','1',30,587,'2016-12-20 00:00:00','2016-12-20 00:00:00');</v>
      </c>
      <c r="BG1599" s="6" t="str">
        <f t="shared" si="495"/>
        <v>insert into servicios_comentarios (comentario, id_admin, id_estatus, created_at, updated_at) values('CLASE 30. LLEGO EL TITULO EL 11 MAYO 2017',1,1598,'2016-12-20 00:00:00','2016-12-20 00:00:00');</v>
      </c>
      <c r="BH1599" s="6" t="str">
        <f t="shared" si="496"/>
        <v/>
      </c>
      <c r="BI1599" s="137" t="str">
        <f t="shared" si="497"/>
        <v>update bitacoras_estatus set comprobacion_uso = 1, id_estatus=10 where id=1598;</v>
      </c>
      <c r="BJ1599" s="137" t="str">
        <f t="shared" si="498"/>
        <v>update bitacoras_estatus set numero_expediente = '1836381', numero_registro = '1731424', id_estatus = 10, fecha_inicio = '2016-12-20', fecha_vencimiento ='2026-12-20', created_at ='2016-12-20 00:00:00', updated_at ='2016-12-20 00:00:00', id_clase=30, id_marca=587, id_cliente=405, vigencia = 1 where id =1598;</v>
      </c>
      <c r="BK1599" s="137" t="str">
        <f t="shared" si="499"/>
        <v>update bitacoras_estatus set id_estatus = 10 where id =1598;</v>
      </c>
    </row>
    <row r="1600" spans="1:63">
      <c r="A1600" s="3">
        <v>1836414</v>
      </c>
      <c r="B1600" s="3">
        <v>1732576</v>
      </c>
      <c r="C1600" s="3">
        <f>IF(Tabla1[[#This Row],[No. REG.]]="","",1)</f>
        <v>1</v>
      </c>
      <c r="D1600" s="3" t="s">
        <v>46</v>
      </c>
      <c r="E1600" s="3">
        <f>IF(Tabla1[[#This Row],[STATUS]]="","",VLOOKUP(D1600,Estatus!$A$2:$B$13,2,0))</f>
        <v>10</v>
      </c>
      <c r="F1600" s="3">
        <f>IF(Tabla1[[#This Row],[STATUS]]="","",VLOOKUP(D1600,Estatus!$A$2:$I$12,9,0))</f>
        <v>1</v>
      </c>
      <c r="G1600" s="12" t="s">
        <v>7446</v>
      </c>
      <c r="H1600" s="7">
        <v>42724</v>
      </c>
      <c r="I1600" s="80">
        <f t="shared" si="480"/>
        <v>2016</v>
      </c>
      <c r="J1600" s="80">
        <f t="shared" si="481"/>
        <v>12</v>
      </c>
      <c r="K1600" s="80">
        <f t="shared" si="482"/>
        <v>20</v>
      </c>
      <c r="L1600" s="80">
        <f t="shared" si="483"/>
        <v>12</v>
      </c>
      <c r="M1600" s="80">
        <f t="shared" si="484"/>
        <v>20</v>
      </c>
      <c r="N1600" s="80" t="str">
        <f t="shared" si="485"/>
        <v>'2016-12-20'</v>
      </c>
      <c r="O1600" s="80" t="str">
        <f t="shared" si="486"/>
        <v>'2016-12-20 00:00:00'</v>
      </c>
      <c r="P1600" s="7">
        <v>46376</v>
      </c>
      <c r="Q1600" s="80">
        <f t="shared" si="487"/>
        <v>2026</v>
      </c>
      <c r="R1600" s="80">
        <f t="shared" si="488"/>
        <v>12</v>
      </c>
      <c r="S1600" s="80">
        <f t="shared" si="489"/>
        <v>20</v>
      </c>
      <c r="T1600" s="80">
        <f t="shared" si="490"/>
        <v>12</v>
      </c>
      <c r="U1600" s="80">
        <f t="shared" si="491"/>
        <v>20</v>
      </c>
      <c r="V1600" s="80" t="str">
        <f t="shared" si="492"/>
        <v>'2026-12-20'</v>
      </c>
      <c r="W1600" s="80">
        <v>35</v>
      </c>
      <c r="X1600" s="80">
        <f t="shared" si="493"/>
        <v>35</v>
      </c>
      <c r="Y1600" s="3" t="s">
        <v>7447</v>
      </c>
      <c r="Z1600" s="124">
        <f>IFERROR(IF(Y1600="","null",VLOOKUP(Y1600,Marcas!$A$2:$C$2024,2,0)),"")</f>
        <v>1470</v>
      </c>
      <c r="AA1600" s="3" t="s">
        <v>7448</v>
      </c>
      <c r="AB1600" s="3">
        <f>IFERROR(IF(AA1600="","",IF(AA1600="EMPORIO LEGAL",1,VLOOKUP(AA1600,Clientes!$A$2:$B$1190,2,0))),"")</f>
        <v>731</v>
      </c>
      <c r="AC1600" s="3">
        <f>IFERROR(IF(Tabla1[[#This Row],[id_control]]="null","",VLOOKUP(CONCATENATE(Tabla1[[#This Row],[CLIENTE]],"-",Tabla1[[#This Row],[id_control]]),Hoja1!$C$2:$D$1994,2,0)),"")</f>
        <v>1600</v>
      </c>
      <c r="AD1600" s="3" t="s">
        <v>7359</v>
      </c>
      <c r="AE1600" s="3"/>
      <c r="AF1600" s="3"/>
      <c r="AG1600" s="3"/>
      <c r="AH1600" s="3"/>
      <c r="AI1600" s="3"/>
      <c r="AJ1600" s="3"/>
      <c r="AK1600" s="3"/>
      <c r="AL1600" s="3">
        <v>4131834</v>
      </c>
      <c r="AM1600" s="6"/>
      <c r="AN1600" s="6"/>
      <c r="AO1600" s="6"/>
      <c r="AP1600" s="6"/>
      <c r="AQ1600" s="8">
        <v>6143563418</v>
      </c>
      <c r="AR1600" s="8">
        <v>6142844996</v>
      </c>
      <c r="AS1600" s="6"/>
      <c r="AT1600" s="6"/>
      <c r="AU1600" s="6"/>
      <c r="AV1600" s="8" t="s">
        <v>7449</v>
      </c>
      <c r="AW1600" s="6"/>
      <c r="AX1600" s="6"/>
      <c r="AY1600" s="6"/>
      <c r="AZ1600" s="6"/>
      <c r="BA1600" s="6"/>
      <c r="BB1600" s="6"/>
      <c r="BC1600" s="6"/>
      <c r="BD1600" s="6"/>
      <c r="BE1600" s="8">
        <v>1599</v>
      </c>
      <c r="BF1600" s="6" t="str">
        <f t="shared" si="494"/>
        <v>insert into bitacoras_estatus (numero_expediente, numero_registro, representante, fecha_inicio, fecha_vencimiento, id_cliente, id_admin, id_bitacoras_estatus, id_estatus, id_clase, id_marca, created_at, updated_at) values('1836414','1732576','EMMANUEL MENDOZA GONZALEZ','2016-12-20','2026-12-20','731','2','1','1',35,1470,'2016-12-20 00:00:00','2016-12-20 00:00:00');</v>
      </c>
      <c r="BG1600" s="6" t="str">
        <f t="shared" si="495"/>
        <v>insert into servicios_comentarios (comentario, id_admin, id_estatus, created_at, updated_at) values('CLASE 35, LLEGO EL TITULO EL 24 AB RIL 2017',1,1599,'2016-12-20 00:00:00','2016-12-20 00:00:00');</v>
      </c>
      <c r="BH1600" s="6" t="str">
        <f t="shared" si="496"/>
        <v/>
      </c>
      <c r="BI1600" s="137" t="str">
        <f t="shared" si="497"/>
        <v>update bitacoras_estatus set comprobacion_uso = 1, id_estatus=10 where id=1599;</v>
      </c>
      <c r="BJ1600" s="137" t="str">
        <f t="shared" si="498"/>
        <v>update bitacoras_estatus set numero_expediente = '1836414', numero_registro = '1732576', id_estatus = 10, fecha_inicio = '2016-12-20', fecha_vencimiento ='2026-12-20', created_at ='2016-12-20 00:00:00', updated_at ='2016-12-20 00:00:00', id_clase=35, id_marca=1470, id_cliente=731, vigencia = 1 where id =1599;</v>
      </c>
      <c r="BK1600" s="137" t="str">
        <f t="shared" si="499"/>
        <v>update bitacoras_estatus set id_estatus = 10 where id =1599;</v>
      </c>
    </row>
    <row r="1601" spans="1:63">
      <c r="A1601" s="3">
        <v>1836459</v>
      </c>
      <c r="B1601" s="3">
        <v>1732578</v>
      </c>
      <c r="C1601" s="3">
        <f>IF(Tabla1[[#This Row],[No. REG.]]="","",1)</f>
        <v>1</v>
      </c>
      <c r="D1601" s="3" t="s">
        <v>46</v>
      </c>
      <c r="E1601" s="3">
        <f>IF(Tabla1[[#This Row],[STATUS]]="","",VLOOKUP(D1601,Estatus!$A$2:$B$13,2,0))</f>
        <v>10</v>
      </c>
      <c r="F1601" s="3">
        <f>IF(Tabla1[[#This Row],[STATUS]]="","",VLOOKUP(D1601,Estatus!$A$2:$I$12,9,0))</f>
        <v>1</v>
      </c>
      <c r="G1601" s="12" t="s">
        <v>7446</v>
      </c>
      <c r="H1601" s="7">
        <v>42724</v>
      </c>
      <c r="I1601" s="80">
        <f t="shared" si="480"/>
        <v>2016</v>
      </c>
      <c r="J1601" s="80">
        <f t="shared" si="481"/>
        <v>12</v>
      </c>
      <c r="K1601" s="80">
        <f t="shared" si="482"/>
        <v>20</v>
      </c>
      <c r="L1601" s="80">
        <f t="shared" si="483"/>
        <v>12</v>
      </c>
      <c r="M1601" s="80">
        <f t="shared" si="484"/>
        <v>20</v>
      </c>
      <c r="N1601" s="80" t="str">
        <f t="shared" si="485"/>
        <v>'2016-12-20'</v>
      </c>
      <c r="O1601" s="80" t="str">
        <f t="shared" si="486"/>
        <v>'2016-12-20 00:00:00'</v>
      </c>
      <c r="P1601" s="7">
        <v>46376</v>
      </c>
      <c r="Q1601" s="80">
        <f t="shared" si="487"/>
        <v>2026</v>
      </c>
      <c r="R1601" s="80">
        <f t="shared" si="488"/>
        <v>12</v>
      </c>
      <c r="S1601" s="80">
        <f t="shared" si="489"/>
        <v>20</v>
      </c>
      <c r="T1601" s="80">
        <f t="shared" si="490"/>
        <v>12</v>
      </c>
      <c r="U1601" s="80">
        <f t="shared" si="491"/>
        <v>20</v>
      </c>
      <c r="V1601" s="80" t="str">
        <f t="shared" si="492"/>
        <v>'2026-12-20'</v>
      </c>
      <c r="W1601" s="80">
        <v>35</v>
      </c>
      <c r="X1601" s="80">
        <f t="shared" si="493"/>
        <v>35</v>
      </c>
      <c r="Y1601" s="3" t="s">
        <v>7447</v>
      </c>
      <c r="Z1601" s="124">
        <f>IFERROR(IF(Y1601="","null",VLOOKUP(Y1601,Marcas!$A$2:$C$2024,2,0)),"")</f>
        <v>1470</v>
      </c>
      <c r="AA1601" s="3" t="s">
        <v>7448</v>
      </c>
      <c r="AB1601" s="3">
        <f>IFERROR(IF(AA1601="","",IF(AA1601="EMPORIO LEGAL",1,VLOOKUP(AA1601,Clientes!$A$2:$B$1190,2,0))),"")</f>
        <v>731</v>
      </c>
      <c r="AC1601" s="3">
        <f>IFERROR(IF(Tabla1[[#This Row],[id_control]]="null","",VLOOKUP(CONCATENATE(Tabla1[[#This Row],[CLIENTE]],"-",Tabla1[[#This Row],[id_control]]),Hoja1!$C$2:$D$1994,2,0)),"")</f>
        <v>1600</v>
      </c>
      <c r="AD1601" s="3" t="s">
        <v>7359</v>
      </c>
      <c r="AE1601" s="3"/>
      <c r="AF1601" s="3"/>
      <c r="AG1601" s="3"/>
      <c r="AH1601" s="3"/>
      <c r="AI1601" s="3"/>
      <c r="AJ1601" s="3"/>
      <c r="AK1601" s="3"/>
      <c r="AL1601" s="3">
        <v>4131834</v>
      </c>
      <c r="AM1601" s="6"/>
      <c r="AN1601" s="6"/>
      <c r="AO1601" s="6"/>
      <c r="AP1601" s="6"/>
      <c r="AQ1601" s="8">
        <v>6143563418</v>
      </c>
      <c r="AR1601" s="8">
        <v>6142844996</v>
      </c>
      <c r="AS1601" s="6"/>
      <c r="AT1601" s="6"/>
      <c r="AU1601" s="6"/>
      <c r="AV1601" s="8" t="s">
        <v>7449</v>
      </c>
      <c r="AW1601" s="6"/>
      <c r="AX1601" s="6"/>
      <c r="AY1601" s="6"/>
      <c r="AZ1601" s="6"/>
      <c r="BA1601" s="6"/>
      <c r="BB1601" s="6"/>
      <c r="BC1601" s="6"/>
      <c r="BD1601" s="6"/>
      <c r="BE1601" s="8">
        <v>1600</v>
      </c>
      <c r="BF1601" s="6" t="str">
        <f t="shared" si="494"/>
        <v>insert into bitacoras_estatus (numero_expediente, numero_registro, representante, fecha_inicio, fecha_vencimiento, id_cliente, id_admin, id_bitacoras_estatus, id_estatus, id_clase, id_marca, created_at, updated_at) values('1836459','1732578','EMMANUEL MENDOZA GONZALEZ','2016-12-20','2026-12-20','731','2','1','1',35,1470,'2016-12-20 00:00:00','2016-12-20 00:00:00');</v>
      </c>
      <c r="BG1601" s="6" t="str">
        <f t="shared" si="495"/>
        <v>insert into servicios_comentarios (comentario, id_admin, id_estatus, created_at, updated_at) values('CLASE 35, LLEGO EL TITULO EL 24 AB RIL 2017',1,1600,'2016-12-20 00:00:00','2016-12-20 00:00:00');</v>
      </c>
      <c r="BH1601" s="6" t="str">
        <f t="shared" si="496"/>
        <v/>
      </c>
      <c r="BI1601" s="137" t="str">
        <f t="shared" si="497"/>
        <v>update bitacoras_estatus set comprobacion_uso = 1, id_estatus=10 where id=1600;</v>
      </c>
      <c r="BJ1601" s="137" t="str">
        <f t="shared" si="498"/>
        <v>update bitacoras_estatus set numero_expediente = '1836459', numero_registro = '1732578', id_estatus = 10, fecha_inicio = '2016-12-20', fecha_vencimiento ='2026-12-20', created_at ='2016-12-20 00:00:00', updated_at ='2016-12-20 00:00:00', id_clase=35, id_marca=1470, id_cliente=731, vigencia = 1 where id =1600;</v>
      </c>
      <c r="BK1601" s="137" t="str">
        <f t="shared" si="499"/>
        <v>update bitacoras_estatus set id_estatus = 10 where id =1600;</v>
      </c>
    </row>
    <row r="1602" spans="1:63" ht="27">
      <c r="A1602" s="3">
        <v>1840982</v>
      </c>
      <c r="B1602" s="3">
        <v>1745335</v>
      </c>
      <c r="C1602" s="3">
        <f>IF(Tabla1[[#This Row],[No. REG.]]="","",1)</f>
        <v>1</v>
      </c>
      <c r="D1602" s="3" t="s">
        <v>46</v>
      </c>
      <c r="E1602" s="3">
        <f>IF(Tabla1[[#This Row],[STATUS]]="","",VLOOKUP(D1602,Estatus!$A$2:$B$13,2,0))</f>
        <v>10</v>
      </c>
      <c r="F1602" s="3">
        <f>IF(Tabla1[[#This Row],[STATUS]]="","",VLOOKUP(D1602,Estatus!$A$2:$I$12,9,0))</f>
        <v>1</v>
      </c>
      <c r="G1602" s="12" t="s">
        <v>7450</v>
      </c>
      <c r="H1602" s="7">
        <v>42746</v>
      </c>
      <c r="I1602" s="80">
        <f t="shared" ref="I1602:I1665" si="500">YEAR(H1602)</f>
        <v>2017</v>
      </c>
      <c r="J1602" s="80">
        <f t="shared" ref="J1602:J1665" si="501">MONTH(H1602)</f>
        <v>1</v>
      </c>
      <c r="K1602" s="80">
        <f t="shared" ref="K1602:K1665" si="502">DAY(H1602)</f>
        <v>11</v>
      </c>
      <c r="L1602" s="80" t="str">
        <f t="shared" ref="L1602:L1665" si="503">IF(LEN(J1602)=1,CONCATENATE("0",J1602),J1602)</f>
        <v>01</v>
      </c>
      <c r="M1602" s="80">
        <f t="shared" ref="M1602:M1665" si="504">IF(LEN(K1602)=1,CONCATENATE("0",K1602),K1602)</f>
        <v>11</v>
      </c>
      <c r="N1602" s="80" t="str">
        <f t="shared" ref="N1602:N1665" si="505">IFERROR(IF(H1602="","null",CONCATENATE("'",I1602,"-",L1602,"-",M1602,"'")),"null")</f>
        <v>'2017-01-11'</v>
      </c>
      <c r="O1602" s="80" t="str">
        <f t="shared" ref="O1602:O1665" si="506">IF(N1602="null","'2018-11-08 00:00:00'",CONCATENATE("'",I1602,"-",L1602,"-",M1602," 00:00:00'"))</f>
        <v>'2017-01-11 00:00:00'</v>
      </c>
      <c r="P1602" s="7">
        <v>46398</v>
      </c>
      <c r="Q1602" s="80">
        <f t="shared" ref="Q1602:Q1665" si="507">YEAR(P1602)</f>
        <v>2027</v>
      </c>
      <c r="R1602" s="80">
        <f t="shared" ref="R1602:R1665" si="508">MONTH(P1602)</f>
        <v>1</v>
      </c>
      <c r="S1602" s="80">
        <f t="shared" ref="S1602:S1665" si="509">DAY(P1602)</f>
        <v>11</v>
      </c>
      <c r="T1602" s="80" t="str">
        <f t="shared" ref="T1602:T1665" si="510">IF(LEN(R1602)=1,CONCATENATE("0",R1602),R1602)</f>
        <v>01</v>
      </c>
      <c r="U1602" s="80">
        <f t="shared" ref="U1602:U1665" si="511">IF(LEN(S1602)=1,CONCATENATE("0",S1602),S1602)</f>
        <v>11</v>
      </c>
      <c r="V1602" s="80" t="str">
        <f t="shared" ref="V1602:V1665" si="512">IFERROR(IF(P1602="","null",CONCATENATE("'",Q1602,"-",T1602,"-",U1602,"'")),"null")</f>
        <v>'2027-01-11'</v>
      </c>
      <c r="W1602" s="80">
        <v>25</v>
      </c>
      <c r="X1602" s="80">
        <f t="shared" ref="X1602:X1665" si="513">IF(W1602="","null",W1602)</f>
        <v>25</v>
      </c>
      <c r="Y1602" s="3" t="s">
        <v>7451</v>
      </c>
      <c r="Z1602" s="124">
        <f>IFERROR(IF(Y1602="","null",VLOOKUP(Y1602,Marcas!$A$2:$C$2024,2,0)),"")</f>
        <v>735</v>
      </c>
      <c r="AA1602" s="3" t="s">
        <v>7452</v>
      </c>
      <c r="AB1602" s="3">
        <f>IFERROR(IF(AA1602="","",IF(AA1602="EMPORIO LEGAL",1,VLOOKUP(AA1602,Clientes!$A$2:$B$1190,2,0))),"")</f>
        <v>1073</v>
      </c>
      <c r="AC1602" s="3">
        <f>IFERROR(IF(Tabla1[[#This Row],[id_control]]="null","",VLOOKUP(CONCATENATE(Tabla1[[#This Row],[CLIENTE]],"-",Tabla1[[#This Row],[id_control]]),Hoja1!$C$2:$D$1994,2,0)),"")</f>
        <v>1602</v>
      </c>
      <c r="AD1602" s="3" t="s">
        <v>335</v>
      </c>
      <c r="AE1602" s="3"/>
      <c r="AF1602" s="3"/>
      <c r="AG1602" s="3"/>
      <c r="AH1602" s="3"/>
      <c r="AI1602" s="3"/>
      <c r="AJ1602" s="3"/>
      <c r="AK1602" s="3"/>
      <c r="AL1602" s="3" t="s">
        <v>7453</v>
      </c>
      <c r="AM1602" s="6"/>
      <c r="AN1602" s="6"/>
      <c r="AO1602" s="6"/>
      <c r="AP1602" s="6"/>
      <c r="AQ1602" s="8">
        <v>6144068545</v>
      </c>
      <c r="AR1602" s="8">
        <v>6142474055</v>
      </c>
      <c r="AS1602" s="6"/>
      <c r="AT1602" s="6"/>
      <c r="AU1602" s="6"/>
      <c r="AV1602" s="41" t="s">
        <v>7454</v>
      </c>
      <c r="AW1602" s="6"/>
      <c r="AX1602" s="6"/>
      <c r="AY1602" s="6"/>
      <c r="AZ1602" s="6"/>
      <c r="BA1602" s="6"/>
      <c r="BB1602" s="6"/>
      <c r="BC1602" s="6"/>
      <c r="BD1602" s="6"/>
      <c r="BE1602" s="8">
        <v>1601</v>
      </c>
      <c r="BF1602" s="6" t="str">
        <f t="shared" ref="BF1602:BF1665" si="514">CONCATENATE($BG$1,A1602,"','",B1602,"','",AD1602,"',",N1602,",",V1602,",'",AB1602,"','2','1','1',",X1602,",",Z1602,",",O1602,",",O1602,");")</f>
        <v>insert into bitacoras_estatus (numero_expediente, numero_registro, representante, fecha_inicio, fecha_vencimiento, id_cliente, id_admin, id_bitacoras_estatus, id_estatus, id_clase, id_marca, created_at, updated_at) values('1840982','1745335','ANTONIO VALADEZ GARCIA','2017-01-11','2027-01-11','1073','2','1','1',25,735,'2017-01-11 00:00:00','2017-01-11 00:00:00');</v>
      </c>
      <c r="BG1602" s="6" t="str">
        <f t="shared" ref="BG1602:BG1665" si="515">IF(OR(G1602="",BE1602=""),"",CONCATENATE("insert into servicios_comentarios (comentario, id_admin, id_estatus, created_at, updated_at) values('",G1602,"',1,",BE1602,",",O1602,",",O1602,");"))</f>
        <v>insert into servicios_comentarios (comentario, id_admin, id_estatus, created_at, updated_at) values('CLASE 25, LLEGO TITRM INNOMINADA EL 28 JUN 2017',1,1601,'2017-01-11 00:00:00','2017-01-11 00:00:00');</v>
      </c>
      <c r="BH1602" s="6" t="str">
        <f t="shared" ref="BH1602:BH1665" si="516">IF(OR(BD1602="",BE1602=""),"",CONCATENATE("insert into servicios_comentarios (comentario, id_admin, id_estatus, created_at, updated_at) values('",BD1602,"',1,",BE1602,",",O1602,",",O1602,");"))</f>
        <v/>
      </c>
      <c r="BI1602" s="137" t="str">
        <f t="shared" ref="BI1602:BI1665" si="517">CONCATENATE("update bitacoras_estatus set comprobacion_uso = 1, id_estatus=",E1602," where id=",BE1602,";")</f>
        <v>update bitacoras_estatus set comprobacion_uso = 1, id_estatus=10 where id=1601;</v>
      </c>
      <c r="BJ1602" s="137" t="str">
        <f t="shared" ref="BJ1602:BJ1665" si="518">IF(BE1602="","",CONCATENATE("update bitacoras_estatus set numero_expediente = '",A1602,"', numero_registro = '",B1602,"', id_estatus = ",E1602,", fecha_inicio = ",N1602,", fecha_vencimiento =",V1602,", created_at =",O1602,", updated_at =",O1602,", id_clase=",X1602,", id_marca=", Z1602,", id_cliente=", AB1602,", vigencia = ",F1602," where id =",BE1602,";"))</f>
        <v>update bitacoras_estatus set numero_expediente = '1840982', numero_registro = '1745335', id_estatus = 10, fecha_inicio = '2017-01-11', fecha_vencimiento ='2027-01-11', created_at ='2017-01-11 00:00:00', updated_at ='2017-01-11 00:00:00', id_clase=25, id_marca=735, id_cliente=1073, vigencia = 1 where id =1601;</v>
      </c>
      <c r="BK1602" s="137" t="str">
        <f t="shared" ref="BK1602:BK1665" si="519">IF(OR(E1602="",BE1602=""),"",CONCATENATE("update bitacoras_estatus set id_estatus = ",E1602," where id =",BE1602,";"))</f>
        <v>update bitacoras_estatus set id_estatus = 10 where id =1601;</v>
      </c>
    </row>
    <row r="1603" spans="1:63">
      <c r="A1603" s="3">
        <v>1845548</v>
      </c>
      <c r="B1603" s="3">
        <v>1741959</v>
      </c>
      <c r="C1603" s="3">
        <f>IF(Tabla1[[#This Row],[No. REG.]]="","",1)</f>
        <v>1</v>
      </c>
      <c r="D1603" s="3" t="s">
        <v>46</v>
      </c>
      <c r="E1603" s="3">
        <f>IF(Tabla1[[#This Row],[STATUS]]="","",VLOOKUP(D1603,Estatus!$A$2:$B$13,2,0))</f>
        <v>10</v>
      </c>
      <c r="F1603" s="3">
        <f>IF(Tabla1[[#This Row],[STATUS]]="","",VLOOKUP(D1603,Estatus!$A$2:$I$12,9,0))</f>
        <v>1</v>
      </c>
      <c r="G1603" s="12" t="s">
        <v>7381</v>
      </c>
      <c r="H1603" s="7">
        <v>42759</v>
      </c>
      <c r="I1603" s="80">
        <f t="shared" si="500"/>
        <v>2017</v>
      </c>
      <c r="J1603" s="80">
        <f t="shared" si="501"/>
        <v>1</v>
      </c>
      <c r="K1603" s="80">
        <f t="shared" si="502"/>
        <v>24</v>
      </c>
      <c r="L1603" s="80" t="str">
        <f t="shared" si="503"/>
        <v>01</v>
      </c>
      <c r="M1603" s="80">
        <f t="shared" si="504"/>
        <v>24</v>
      </c>
      <c r="N1603" s="80" t="str">
        <f t="shared" si="505"/>
        <v>'2017-01-24'</v>
      </c>
      <c r="O1603" s="80" t="str">
        <f t="shared" si="506"/>
        <v>'2017-01-24 00:00:00'</v>
      </c>
      <c r="P1603" s="7">
        <v>46411</v>
      </c>
      <c r="Q1603" s="80">
        <f t="shared" si="507"/>
        <v>2027</v>
      </c>
      <c r="R1603" s="80">
        <f t="shared" si="508"/>
        <v>1</v>
      </c>
      <c r="S1603" s="80">
        <f t="shared" si="509"/>
        <v>24</v>
      </c>
      <c r="T1603" s="80" t="str">
        <f t="shared" si="510"/>
        <v>01</v>
      </c>
      <c r="U1603" s="80">
        <f t="shared" si="511"/>
        <v>24</v>
      </c>
      <c r="V1603" s="80" t="str">
        <f t="shared" si="512"/>
        <v>'2027-01-24'</v>
      </c>
      <c r="W1603" s="80">
        <v>43</v>
      </c>
      <c r="X1603" s="80">
        <f t="shared" si="513"/>
        <v>43</v>
      </c>
      <c r="Y1603" s="3" t="s">
        <v>7455</v>
      </c>
      <c r="Z1603" s="124">
        <f>IFERROR(IF(Y1603="","null",VLOOKUP(Y1603,Marcas!$A$2:$C$2024,2,0)),"")</f>
        <v>1454</v>
      </c>
      <c r="AA1603" s="3" t="s">
        <v>7455</v>
      </c>
      <c r="AB1603" s="3">
        <f>IFERROR(IF(AA1603="","",IF(AA1603="EMPORIO LEGAL",1,VLOOKUP(AA1603,Clientes!$A$2:$B$1190,2,0))),"")</f>
        <v>1025</v>
      </c>
      <c r="AC1603" s="3">
        <f>IFERROR(IF(Tabla1[[#This Row],[id_control]]="null","",VLOOKUP(CONCATENATE(Tabla1[[#This Row],[CLIENTE]],"-",Tabla1[[#This Row],[id_control]]),Hoja1!$C$2:$D$1994,2,0)),"")</f>
        <v>1603</v>
      </c>
      <c r="AD1603" s="3" t="s">
        <v>7456</v>
      </c>
      <c r="AE1603" s="3"/>
      <c r="AF1603" s="3"/>
      <c r="AG1603" s="3"/>
      <c r="AH1603" s="3"/>
      <c r="AI1603" s="3"/>
      <c r="AJ1603" s="3"/>
      <c r="AK1603" s="3"/>
      <c r="AL1603" s="40"/>
      <c r="AM1603" s="6"/>
      <c r="AN1603" s="6"/>
      <c r="AO1603" s="6"/>
      <c r="AP1603" s="6"/>
      <c r="AQ1603" s="8"/>
      <c r="AR1603" s="6"/>
      <c r="AS1603" s="6"/>
      <c r="AT1603" s="6"/>
      <c r="AU1603" s="6"/>
      <c r="AV1603" s="6"/>
      <c r="AW1603" s="6"/>
      <c r="AX1603" s="6"/>
      <c r="AY1603" s="6"/>
      <c r="AZ1603" s="6"/>
      <c r="BA1603" s="6"/>
      <c r="BB1603" s="6"/>
      <c r="BC1603" s="6"/>
      <c r="BD1603" s="6"/>
      <c r="BE1603" s="8">
        <v>1602</v>
      </c>
      <c r="BF1603" s="6" t="str">
        <f t="shared" si="514"/>
        <v>insert into bitacoras_estatus (numero_expediente, numero_registro, representante, fecha_inicio, fecha_vencimiento, id_cliente, id_admin, id_bitacoras_estatus, id_estatus, id_clase, id_marca, created_at, updated_at) values('1845548','1741959','GEMA OLIVIA SAUCEDO AGUILA','2017-01-24','2027-01-24','1025','2','1','1',43,1454,'2017-01-24 00:00:00','2017-01-24 00:00:00');</v>
      </c>
      <c r="BG1603" s="6" t="str">
        <f t="shared" si="515"/>
        <v>insert into servicios_comentarios (comentario, id_admin, id_estatus, created_at, updated_at) values('CLASE 43. LLEGO EL TITULO EL 22 MAYO 2017',1,1602,'2017-01-24 00:00:00','2017-01-24 00:00:00');</v>
      </c>
      <c r="BH1603" s="6" t="str">
        <f t="shared" si="516"/>
        <v/>
      </c>
      <c r="BI1603" s="137" t="str">
        <f t="shared" si="517"/>
        <v>update bitacoras_estatus set comprobacion_uso = 1, id_estatus=10 where id=1602;</v>
      </c>
      <c r="BJ1603" s="137" t="str">
        <f t="shared" si="518"/>
        <v>update bitacoras_estatus set numero_expediente = '1845548', numero_registro = '1741959', id_estatus = 10, fecha_inicio = '2017-01-24', fecha_vencimiento ='2027-01-24', created_at ='2017-01-24 00:00:00', updated_at ='2017-01-24 00:00:00', id_clase=43, id_marca=1454, id_cliente=1025, vigencia = 1 where id =1602;</v>
      </c>
      <c r="BK1603" s="137" t="str">
        <f t="shared" si="519"/>
        <v>update bitacoras_estatus set id_estatus = 10 where id =1602;</v>
      </c>
    </row>
    <row r="1604" spans="1:63">
      <c r="A1604" s="3">
        <v>1845534</v>
      </c>
      <c r="B1604" s="3">
        <v>1746262</v>
      </c>
      <c r="C1604" s="3">
        <f>IF(Tabla1[[#This Row],[No. REG.]]="","",1)</f>
        <v>1</v>
      </c>
      <c r="D1604" s="3" t="s">
        <v>46</v>
      </c>
      <c r="E1604" s="3">
        <f>IF(Tabla1[[#This Row],[STATUS]]="","",VLOOKUP(D1604,Estatus!$A$2:$B$13,2,0))</f>
        <v>10</v>
      </c>
      <c r="F1604" s="3">
        <f>IF(Tabla1[[#This Row],[STATUS]]="","",VLOOKUP(D1604,Estatus!$A$2:$I$12,9,0))</f>
        <v>1</v>
      </c>
      <c r="G1604" s="12" t="s">
        <v>7457</v>
      </c>
      <c r="H1604" s="7">
        <v>42759</v>
      </c>
      <c r="I1604" s="80">
        <f t="shared" si="500"/>
        <v>2017</v>
      </c>
      <c r="J1604" s="80">
        <f t="shared" si="501"/>
        <v>1</v>
      </c>
      <c r="K1604" s="80">
        <f t="shared" si="502"/>
        <v>24</v>
      </c>
      <c r="L1604" s="80" t="str">
        <f t="shared" si="503"/>
        <v>01</v>
      </c>
      <c r="M1604" s="80">
        <f t="shared" si="504"/>
        <v>24</v>
      </c>
      <c r="N1604" s="80" t="str">
        <f t="shared" si="505"/>
        <v>'2017-01-24'</v>
      </c>
      <c r="O1604" s="80" t="str">
        <f t="shared" si="506"/>
        <v>'2017-01-24 00:00:00'</v>
      </c>
      <c r="P1604" s="7">
        <v>46411</v>
      </c>
      <c r="Q1604" s="80">
        <f t="shared" si="507"/>
        <v>2027</v>
      </c>
      <c r="R1604" s="80">
        <f t="shared" si="508"/>
        <v>1</v>
      </c>
      <c r="S1604" s="80">
        <f t="shared" si="509"/>
        <v>24</v>
      </c>
      <c r="T1604" s="80" t="str">
        <f t="shared" si="510"/>
        <v>01</v>
      </c>
      <c r="U1604" s="80">
        <f t="shared" si="511"/>
        <v>24</v>
      </c>
      <c r="V1604" s="80" t="str">
        <f t="shared" si="512"/>
        <v>'2027-01-24'</v>
      </c>
      <c r="W1604" s="80">
        <v>30</v>
      </c>
      <c r="X1604" s="80">
        <f t="shared" si="513"/>
        <v>30</v>
      </c>
      <c r="Y1604" s="3" t="s">
        <v>7455</v>
      </c>
      <c r="Z1604" s="124">
        <f>IFERROR(IF(Y1604="","null",VLOOKUP(Y1604,Marcas!$A$2:$C$2024,2,0)),"")</f>
        <v>1454</v>
      </c>
      <c r="AA1604" s="3" t="s">
        <v>7455</v>
      </c>
      <c r="AB1604" s="3">
        <f>IFERROR(IF(AA1604="","",IF(AA1604="EMPORIO LEGAL",1,VLOOKUP(AA1604,Clientes!$A$2:$B$1190,2,0))),"")</f>
        <v>1025</v>
      </c>
      <c r="AC1604" s="3">
        <f>IFERROR(IF(Tabla1[[#This Row],[id_control]]="null","",VLOOKUP(CONCATENATE(Tabla1[[#This Row],[CLIENTE]],"-",Tabla1[[#This Row],[id_control]]),Hoja1!$C$2:$D$1994,2,0)),"")</f>
        <v>1603</v>
      </c>
      <c r="AD1604" s="3" t="s">
        <v>7456</v>
      </c>
      <c r="AE1604" s="3"/>
      <c r="AF1604" s="3"/>
      <c r="AG1604" s="3"/>
      <c r="AH1604" s="3"/>
      <c r="AI1604" s="3"/>
      <c r="AJ1604" s="3"/>
      <c r="AK1604" s="3"/>
      <c r="AL1604" s="40"/>
      <c r="AM1604" s="6"/>
      <c r="AN1604" s="6"/>
      <c r="AO1604" s="6"/>
      <c r="AP1604" s="6"/>
      <c r="AQ1604" s="8"/>
      <c r="AR1604" s="6"/>
      <c r="AS1604" s="6"/>
      <c r="AT1604" s="6"/>
      <c r="AU1604" s="6"/>
      <c r="AV1604" s="6"/>
      <c r="AW1604" s="6"/>
      <c r="AX1604" s="6"/>
      <c r="AY1604" s="6"/>
      <c r="AZ1604" s="6"/>
      <c r="BA1604" s="6"/>
      <c r="BB1604" s="6"/>
      <c r="BC1604" s="6"/>
      <c r="BD1604" s="6"/>
      <c r="BE1604" s="8">
        <v>1603</v>
      </c>
      <c r="BF1604" s="6" t="str">
        <f t="shared" si="514"/>
        <v>insert into bitacoras_estatus (numero_expediente, numero_registro, representante, fecha_inicio, fecha_vencimiento, id_cliente, id_admin, id_bitacoras_estatus, id_estatus, id_clase, id_marca, created_at, updated_at) values('1845534','1746262','GEMA OLIVIA SAUCEDO AGUILA','2017-01-24','2027-01-24','1025','2','1','1',30,1454,'2017-01-24 00:00:00','2017-01-24 00:00:00');</v>
      </c>
      <c r="BG1604" s="6" t="str">
        <f t="shared" si="515"/>
        <v>insert into servicios_comentarios (comentario, id_admin, id_estatus, created_at, updated_at) values('CLASE 30, LLEGO EL TITULO EL 30 MAYO 2017',1,1603,'2017-01-24 00:00:00','2017-01-24 00:00:00');</v>
      </c>
      <c r="BH1604" s="6" t="str">
        <f t="shared" si="516"/>
        <v/>
      </c>
      <c r="BI1604" s="137" t="str">
        <f t="shared" si="517"/>
        <v>update bitacoras_estatus set comprobacion_uso = 1, id_estatus=10 where id=1603;</v>
      </c>
      <c r="BJ1604" s="137" t="str">
        <f t="shared" si="518"/>
        <v>update bitacoras_estatus set numero_expediente = '1845534', numero_registro = '1746262', id_estatus = 10, fecha_inicio = '2017-01-24', fecha_vencimiento ='2027-01-24', created_at ='2017-01-24 00:00:00', updated_at ='2017-01-24 00:00:00', id_clase=30, id_marca=1454, id_cliente=1025, vigencia = 1 where id =1603;</v>
      </c>
      <c r="BK1604" s="137" t="str">
        <f t="shared" si="519"/>
        <v>update bitacoras_estatus set id_estatus = 10 where id =1603;</v>
      </c>
    </row>
    <row r="1605" spans="1:63" ht="27">
      <c r="A1605" s="3">
        <v>1840979</v>
      </c>
      <c r="B1605" s="3">
        <v>1742450</v>
      </c>
      <c r="C1605" s="3">
        <f>IF(Tabla1[[#This Row],[No. REG.]]="","",1)</f>
        <v>1</v>
      </c>
      <c r="D1605" s="3" t="s">
        <v>46</v>
      </c>
      <c r="E1605" s="3">
        <f>IF(Tabla1[[#This Row],[STATUS]]="","",VLOOKUP(D1605,Estatus!$A$2:$B$13,2,0))</f>
        <v>10</v>
      </c>
      <c r="F1605" s="3">
        <f>IF(Tabla1[[#This Row],[STATUS]]="","",VLOOKUP(D1605,Estatus!$A$2:$I$12,9,0))</f>
        <v>1</v>
      </c>
      <c r="G1605" s="12" t="s">
        <v>7458</v>
      </c>
      <c r="H1605" s="7">
        <v>42746</v>
      </c>
      <c r="I1605" s="80">
        <f t="shared" si="500"/>
        <v>2017</v>
      </c>
      <c r="J1605" s="80">
        <f t="shared" si="501"/>
        <v>1</v>
      </c>
      <c r="K1605" s="80">
        <f t="shared" si="502"/>
        <v>11</v>
      </c>
      <c r="L1605" s="80" t="str">
        <f t="shared" si="503"/>
        <v>01</v>
      </c>
      <c r="M1605" s="80">
        <f t="shared" si="504"/>
        <v>11</v>
      </c>
      <c r="N1605" s="80" t="str">
        <f t="shared" si="505"/>
        <v>'2017-01-11'</v>
      </c>
      <c r="O1605" s="80" t="str">
        <f t="shared" si="506"/>
        <v>'2017-01-11 00:00:00'</v>
      </c>
      <c r="P1605" s="7">
        <v>46398</v>
      </c>
      <c r="Q1605" s="80">
        <f t="shared" si="507"/>
        <v>2027</v>
      </c>
      <c r="R1605" s="80">
        <f t="shared" si="508"/>
        <v>1</v>
      </c>
      <c r="S1605" s="80">
        <f t="shared" si="509"/>
        <v>11</v>
      </c>
      <c r="T1605" s="80" t="str">
        <f t="shared" si="510"/>
        <v>01</v>
      </c>
      <c r="U1605" s="80">
        <f t="shared" si="511"/>
        <v>11</v>
      </c>
      <c r="V1605" s="80" t="str">
        <f t="shared" si="512"/>
        <v>'2027-01-11'</v>
      </c>
      <c r="W1605" s="80">
        <v>36</v>
      </c>
      <c r="X1605" s="80">
        <f t="shared" si="513"/>
        <v>36</v>
      </c>
      <c r="Y1605" s="3" t="s">
        <v>7459</v>
      </c>
      <c r="Z1605" s="124">
        <f>IFERROR(IF(Y1605="","null",VLOOKUP(Y1605,Marcas!$A$2:$C$2024,2,0)),"")</f>
        <v>179</v>
      </c>
      <c r="AA1605" s="3" t="s">
        <v>7460</v>
      </c>
      <c r="AB1605" s="3">
        <f>IFERROR(IF(AA1605="","",IF(AA1605="EMPORIO LEGAL",1,VLOOKUP(AA1605,Clientes!$A$2:$B$1190,2,0))),"")</f>
        <v>531</v>
      </c>
      <c r="AC1605" s="3">
        <f>IFERROR(IF(Tabla1[[#This Row],[id_control]]="null","",VLOOKUP(CONCATENATE(Tabla1[[#This Row],[CLIENTE]],"-",Tabla1[[#This Row],[id_control]]),Hoja1!$C$2:$D$1994,2,0)),"")</f>
        <v>1605</v>
      </c>
      <c r="AD1605" s="3" t="s">
        <v>7461</v>
      </c>
      <c r="AE1605" s="3"/>
      <c r="AF1605" s="3"/>
      <c r="AG1605" s="3"/>
      <c r="AH1605" s="3"/>
      <c r="AI1605" s="3"/>
      <c r="AJ1605" s="3"/>
      <c r="AK1605" s="3"/>
      <c r="AL1605" s="40">
        <v>6144111575</v>
      </c>
      <c r="AM1605" s="6"/>
      <c r="AN1605" s="6"/>
      <c r="AO1605" s="6"/>
      <c r="AP1605" s="6"/>
      <c r="AQ1605" s="8">
        <v>6143943992</v>
      </c>
      <c r="AR1605" s="6"/>
      <c r="AS1605" s="6"/>
      <c r="AT1605" s="6"/>
      <c r="AU1605" s="6"/>
      <c r="AV1605" s="6"/>
      <c r="AW1605" s="6"/>
      <c r="AX1605" s="6"/>
      <c r="AY1605" s="6"/>
      <c r="AZ1605" s="6"/>
      <c r="BA1605" s="6"/>
      <c r="BB1605" s="6"/>
      <c r="BC1605" s="6"/>
      <c r="BD1605" s="6"/>
      <c r="BE1605" s="8">
        <v>1604</v>
      </c>
      <c r="BF1605" s="6" t="str">
        <f t="shared" si="514"/>
        <v>insert into bitacoras_estatus (numero_expediente, numero_registro, representante, fecha_inicio, fecha_vencimiento, id_cliente, id_admin, id_bitacoras_estatus, id_estatus, id_clase, id_marca, created_at, updated_at) values('1840979','1742450','PAOLA PATRICIA CASTREZANA GONZALEZ','2017-01-11','2027-01-11','531','2','1','1',36,179,'2017-01-11 00:00:00','2017-01-11 00:00:00');</v>
      </c>
      <c r="BG1605" s="6" t="str">
        <f t="shared" si="515"/>
        <v>insert into servicios_comentarios (comentario, id_admin, id_estatus, created_at, updated_at) values('CLASE 36, LLEGO EL TITULO EL 11 DE MAYO DE 2017',1,1604,'2017-01-11 00:00:00','2017-01-11 00:00:00');</v>
      </c>
      <c r="BH1605" s="6" t="str">
        <f t="shared" si="516"/>
        <v/>
      </c>
      <c r="BI1605" s="137" t="str">
        <f t="shared" si="517"/>
        <v>update bitacoras_estatus set comprobacion_uso = 1, id_estatus=10 where id=1604;</v>
      </c>
      <c r="BJ1605" s="137" t="str">
        <f t="shared" si="518"/>
        <v>update bitacoras_estatus set numero_expediente = '1840979', numero_registro = '1742450', id_estatus = 10, fecha_inicio = '2017-01-11', fecha_vencimiento ='2027-01-11', created_at ='2017-01-11 00:00:00', updated_at ='2017-01-11 00:00:00', id_clase=36, id_marca=179, id_cliente=531, vigencia = 1 where id =1604;</v>
      </c>
      <c r="BK1605" s="137" t="str">
        <f t="shared" si="519"/>
        <v>update bitacoras_estatus set id_estatus = 10 where id =1604;</v>
      </c>
    </row>
    <row r="1606" spans="1:63">
      <c r="A1606" s="3">
        <v>1840941</v>
      </c>
      <c r="B1606" s="3">
        <v>1741448</v>
      </c>
      <c r="C1606" s="3">
        <f>IF(Tabla1[[#This Row],[No. REG.]]="","",1)</f>
        <v>1</v>
      </c>
      <c r="D1606" s="3" t="s">
        <v>46</v>
      </c>
      <c r="E1606" s="3">
        <f>IF(Tabla1[[#This Row],[STATUS]]="","",VLOOKUP(D1606,Estatus!$A$2:$B$13,2,0))</f>
        <v>10</v>
      </c>
      <c r="F1606" s="3">
        <f>IF(Tabla1[[#This Row],[STATUS]]="","",VLOOKUP(D1606,Estatus!$A$2:$I$12,9,0))</f>
        <v>1</v>
      </c>
      <c r="G1606" s="12" t="s">
        <v>7462</v>
      </c>
      <c r="H1606" s="7">
        <v>42746</v>
      </c>
      <c r="I1606" s="80">
        <f t="shared" si="500"/>
        <v>2017</v>
      </c>
      <c r="J1606" s="80">
        <f t="shared" si="501"/>
        <v>1</v>
      </c>
      <c r="K1606" s="80">
        <f t="shared" si="502"/>
        <v>11</v>
      </c>
      <c r="L1606" s="80" t="str">
        <f t="shared" si="503"/>
        <v>01</v>
      </c>
      <c r="M1606" s="80">
        <f t="shared" si="504"/>
        <v>11</v>
      </c>
      <c r="N1606" s="80" t="str">
        <f t="shared" si="505"/>
        <v>'2017-01-11'</v>
      </c>
      <c r="O1606" s="80" t="str">
        <f t="shared" si="506"/>
        <v>'2017-01-11 00:00:00'</v>
      </c>
      <c r="P1606" s="7">
        <v>46398</v>
      </c>
      <c r="Q1606" s="80">
        <f t="shared" si="507"/>
        <v>2027</v>
      </c>
      <c r="R1606" s="80">
        <f t="shared" si="508"/>
        <v>1</v>
      </c>
      <c r="S1606" s="80">
        <f t="shared" si="509"/>
        <v>11</v>
      </c>
      <c r="T1606" s="80" t="str">
        <f t="shared" si="510"/>
        <v>01</v>
      </c>
      <c r="U1606" s="80">
        <f t="shared" si="511"/>
        <v>11</v>
      </c>
      <c r="V1606" s="80" t="str">
        <f t="shared" si="512"/>
        <v>'2027-01-11'</v>
      </c>
      <c r="W1606" s="80">
        <v>37</v>
      </c>
      <c r="X1606" s="80">
        <f t="shared" si="513"/>
        <v>37</v>
      </c>
      <c r="Y1606" s="3" t="s">
        <v>7463</v>
      </c>
      <c r="Z1606" s="124">
        <f>IFERROR(IF(Y1606="","null",VLOOKUP(Y1606,Marcas!$A$2:$C$2024,2,0)),"")</f>
        <v>176</v>
      </c>
      <c r="AA1606" s="3" t="s">
        <v>7463</v>
      </c>
      <c r="AB1606" s="3">
        <f>IFERROR(IF(AA1606="","",IF(AA1606="EMPORIO LEGAL",1,VLOOKUP(AA1606,Clientes!$A$2:$B$1190,2,0))),"")</f>
        <v>116</v>
      </c>
      <c r="AC1606" s="3">
        <f>IFERROR(IF(Tabla1[[#This Row],[id_control]]="null","",VLOOKUP(CONCATENATE(Tabla1[[#This Row],[CLIENTE]],"-",Tabla1[[#This Row],[id_control]]),Hoja1!$C$2:$D$1994,2,0)),"")</f>
        <v>1606</v>
      </c>
      <c r="AD1606" s="3" t="s">
        <v>7464</v>
      </c>
      <c r="AE1606" s="3"/>
      <c r="AF1606" s="3"/>
      <c r="AG1606" s="3"/>
      <c r="AH1606" s="3"/>
      <c r="AI1606" s="3"/>
      <c r="AJ1606" s="3"/>
      <c r="AK1606" s="3"/>
      <c r="AL1606" s="3" t="s">
        <v>7465</v>
      </c>
      <c r="AM1606" s="6"/>
      <c r="AN1606" s="6"/>
      <c r="AO1606" s="6"/>
      <c r="AP1606" s="6"/>
      <c r="AQ1606" s="8">
        <v>9512443382</v>
      </c>
      <c r="AR1606" s="8">
        <v>9515009920</v>
      </c>
      <c r="AS1606" s="8">
        <v>9511199902</v>
      </c>
      <c r="AT1606" s="6"/>
      <c r="AU1606" s="6"/>
      <c r="AV1606" s="6"/>
      <c r="AW1606" s="6"/>
      <c r="AX1606" s="6"/>
      <c r="AY1606" s="6"/>
      <c r="AZ1606" s="6"/>
      <c r="BA1606" s="6"/>
      <c r="BB1606" s="6"/>
      <c r="BC1606" s="6"/>
      <c r="BD1606" s="6"/>
      <c r="BE1606" s="8">
        <v>1605</v>
      </c>
      <c r="BF1606" s="6" t="str">
        <f t="shared" si="514"/>
        <v>insert into bitacoras_estatus (numero_expediente, numero_registro, representante, fecha_inicio, fecha_vencimiento, id_cliente, id_admin, id_bitacoras_estatus, id_estatus, id_clase, id_marca, created_at, updated_at) values('1840941','1741448','JOSE OSIRIS VASQUEZ GUTIERREZ, OCTAVIO AGUSTIN SANTAELLA BELTRAN, MANUEL ANTONIO PETATE ARAGON.','2017-01-11','2027-01-11','116','2','1','1',37,176,'2017-01-11 00:00:00','2017-01-11 00:00:00');</v>
      </c>
      <c r="BG1606" s="6" t="str">
        <f t="shared" si="515"/>
        <v>insert into servicios_comentarios (comentario, id_admin, id_estatus, created_at, updated_at) values('CLASE 37 LLEGO EL TITULO EL 22 MAYO 2017',1,1605,'2017-01-11 00:00:00','2017-01-11 00:00:00');</v>
      </c>
      <c r="BH1606" s="6" t="str">
        <f t="shared" si="516"/>
        <v/>
      </c>
      <c r="BI1606" s="137" t="str">
        <f t="shared" si="517"/>
        <v>update bitacoras_estatus set comprobacion_uso = 1, id_estatus=10 where id=1605;</v>
      </c>
      <c r="BJ1606" s="137" t="str">
        <f t="shared" si="518"/>
        <v>update bitacoras_estatus set numero_expediente = '1840941', numero_registro = '1741448', id_estatus = 10, fecha_inicio = '2017-01-11', fecha_vencimiento ='2027-01-11', created_at ='2017-01-11 00:00:00', updated_at ='2017-01-11 00:00:00', id_clase=37, id_marca=176, id_cliente=116, vigencia = 1 where id =1605;</v>
      </c>
      <c r="BK1606" s="137" t="str">
        <f t="shared" si="519"/>
        <v>update bitacoras_estatus set id_estatus = 10 where id =1605;</v>
      </c>
    </row>
    <row r="1607" spans="1:63" ht="66">
      <c r="A1607" s="3">
        <v>1840931</v>
      </c>
      <c r="B1607" s="3">
        <v>1828146</v>
      </c>
      <c r="C1607" s="3">
        <f>IF(Tabla1[[#This Row],[No. REG.]]="","",1)</f>
        <v>1</v>
      </c>
      <c r="D1607" s="3" t="s">
        <v>46</v>
      </c>
      <c r="E1607" s="3">
        <f>IF(Tabla1[[#This Row],[STATUS]]="","",VLOOKUP(D1607,Estatus!$A$2:$B$13,2,0))</f>
        <v>10</v>
      </c>
      <c r="F1607" s="3">
        <f>IF(Tabla1[[#This Row],[STATUS]]="","",VLOOKUP(D1607,Estatus!$A$2:$I$12,9,0))</f>
        <v>1</v>
      </c>
      <c r="G1607" s="12" t="s">
        <v>7466</v>
      </c>
      <c r="H1607" s="7">
        <v>42746</v>
      </c>
      <c r="I1607" s="80">
        <f t="shared" si="500"/>
        <v>2017</v>
      </c>
      <c r="J1607" s="80">
        <f t="shared" si="501"/>
        <v>1</v>
      </c>
      <c r="K1607" s="80">
        <f t="shared" si="502"/>
        <v>11</v>
      </c>
      <c r="L1607" s="80" t="str">
        <f t="shared" si="503"/>
        <v>01</v>
      </c>
      <c r="M1607" s="80">
        <f t="shared" si="504"/>
        <v>11</v>
      </c>
      <c r="N1607" s="80" t="str">
        <f t="shared" si="505"/>
        <v>'2017-01-11'</v>
      </c>
      <c r="O1607" s="80" t="str">
        <f t="shared" si="506"/>
        <v>'2017-01-11 00:00:00'</v>
      </c>
      <c r="P1607" s="7">
        <v>46398</v>
      </c>
      <c r="Q1607" s="80">
        <f t="shared" si="507"/>
        <v>2027</v>
      </c>
      <c r="R1607" s="80">
        <f t="shared" si="508"/>
        <v>1</v>
      </c>
      <c r="S1607" s="80">
        <f t="shared" si="509"/>
        <v>11</v>
      </c>
      <c r="T1607" s="80" t="str">
        <f t="shared" si="510"/>
        <v>01</v>
      </c>
      <c r="U1607" s="80">
        <f t="shared" si="511"/>
        <v>11</v>
      </c>
      <c r="V1607" s="80" t="str">
        <f t="shared" si="512"/>
        <v>'2027-01-11'</v>
      </c>
      <c r="W1607" s="80">
        <v>5</v>
      </c>
      <c r="X1607" s="80">
        <f t="shared" si="513"/>
        <v>5</v>
      </c>
      <c r="Y1607" s="87" t="s">
        <v>7468</v>
      </c>
      <c r="Z1607" s="135">
        <f>IFERROR(IF(Y1607="","null",VLOOKUP(Y1607,Marcas!$A$2:$C$2024,2,0)),"")</f>
        <v>1189</v>
      </c>
      <c r="AA1607" s="3" t="s">
        <v>7448</v>
      </c>
      <c r="AB1607" s="3">
        <f>IFERROR(IF(AA1607="","",IF(AA1607="EMPORIO LEGAL",1,VLOOKUP(AA1607,Clientes!$A$2:$B$1190,2,0))),"")</f>
        <v>731</v>
      </c>
      <c r="AC1607" s="3">
        <f>IFERROR(IF(Tabla1[[#This Row],[id_control]]="null","",VLOOKUP(CONCATENATE(Tabla1[[#This Row],[CLIENTE]],"-",Tabla1[[#This Row],[id_control]]),Hoja1!$C$2:$D$1994,2,0)),"")</f>
        <v>1607</v>
      </c>
      <c r="AD1607" s="3" t="s">
        <v>7359</v>
      </c>
      <c r="AE1607" s="3"/>
      <c r="AF1607" s="3"/>
      <c r="AG1607" s="3"/>
      <c r="AH1607" s="3"/>
      <c r="AI1607" s="3"/>
      <c r="AJ1607" s="3"/>
      <c r="AK1607" s="3"/>
      <c r="AL1607" s="3">
        <v>6144131834</v>
      </c>
      <c r="AM1607" s="6"/>
      <c r="AN1607" s="6"/>
      <c r="AO1607" s="6"/>
      <c r="AP1607" s="6"/>
      <c r="AQ1607" s="8">
        <v>6143563418</v>
      </c>
      <c r="AR1607" s="8">
        <v>6142844966</v>
      </c>
      <c r="AS1607" s="6"/>
      <c r="AT1607" s="6"/>
      <c r="AU1607" s="6"/>
      <c r="AV1607" s="6"/>
      <c r="AW1607" s="6"/>
      <c r="AX1607" s="6"/>
      <c r="AY1607" s="6"/>
      <c r="AZ1607" s="6"/>
      <c r="BA1607" s="6"/>
      <c r="BB1607" s="6"/>
      <c r="BC1607" s="6"/>
      <c r="BD1607" s="6"/>
      <c r="BE1607" s="8">
        <v>1606</v>
      </c>
      <c r="BF1607" s="6" t="str">
        <f t="shared" si="514"/>
        <v>insert into bitacoras_estatus (numero_expediente, numero_registro, representante, fecha_inicio, fecha_vencimiento, id_cliente, id_admin, id_bitacoras_estatus, id_estatus, id_clase, id_marca, created_at, updated_at) values('1840931','1828146','EMMANUEL MENDOZA GONZALEZ','2017-01-11','2027-01-11','731','2','1','1',5,1189,'2017-01-11 00:00:00','2017-01-11 00:00:00');</v>
      </c>
      <c r="BG1607" s="6" t="str">
        <f t="shared" si="515"/>
        <v>insert into servicios_comentarios (comentario, id_admin, id_estatus, created_at, updated_at) values('CLASE 5, EL 30 MAY 2017 LLEGO CITA ANTERIORIDAD. EN FECHA 27 DE JULIO DE 2017 SE CONTESTÓ ANTERIORIDAD. EL 10 DE ENERO 2018 LLEGO TITULO REGISGRO DE MARCA CL 5',1,1606,'2017-01-11 00:00:00','2017-01-11 00:00:00');</v>
      </c>
      <c r="BH1607" s="6" t="str">
        <f t="shared" si="516"/>
        <v/>
      </c>
      <c r="BI1607" s="137" t="str">
        <f t="shared" si="517"/>
        <v>update bitacoras_estatus set comprobacion_uso = 1, id_estatus=10 where id=1606;</v>
      </c>
      <c r="BJ1607" s="137" t="str">
        <f t="shared" si="518"/>
        <v>update bitacoras_estatus set numero_expediente = '1840931', numero_registro = '1828146', id_estatus = 10, fecha_inicio = '2017-01-11', fecha_vencimiento ='2027-01-11', created_at ='2017-01-11 00:00:00', updated_at ='2017-01-11 00:00:00', id_clase=5, id_marca=1189, id_cliente=731, vigencia = 1 where id =1606;</v>
      </c>
      <c r="BK1607" s="137" t="str">
        <f t="shared" si="519"/>
        <v>update bitacoras_estatus set id_estatus = 10 where id =1606;</v>
      </c>
    </row>
    <row r="1608" spans="1:63">
      <c r="A1608" s="3">
        <v>1840919</v>
      </c>
      <c r="B1608" s="3">
        <v>1742448</v>
      </c>
      <c r="C1608" s="3">
        <f>IF(Tabla1[[#This Row],[No. REG.]]="","",1)</f>
        <v>1</v>
      </c>
      <c r="D1608" s="3" t="s">
        <v>46</v>
      </c>
      <c r="E1608" s="3">
        <f>IF(Tabla1[[#This Row],[STATUS]]="","",VLOOKUP(D1608,Estatus!$A$2:$B$13,2,0))</f>
        <v>10</v>
      </c>
      <c r="F1608" s="3">
        <f>IF(Tabla1[[#This Row],[STATUS]]="","",VLOOKUP(D1608,Estatus!$A$2:$I$12,9,0))</f>
        <v>1</v>
      </c>
      <c r="G1608" s="12" t="s">
        <v>7467</v>
      </c>
      <c r="H1608" s="7">
        <v>42746</v>
      </c>
      <c r="I1608" s="80">
        <f t="shared" si="500"/>
        <v>2017</v>
      </c>
      <c r="J1608" s="80">
        <f t="shared" si="501"/>
        <v>1</v>
      </c>
      <c r="K1608" s="80">
        <f t="shared" si="502"/>
        <v>11</v>
      </c>
      <c r="L1608" s="80" t="str">
        <f t="shared" si="503"/>
        <v>01</v>
      </c>
      <c r="M1608" s="80">
        <f t="shared" si="504"/>
        <v>11</v>
      </c>
      <c r="N1608" s="80" t="str">
        <f t="shared" si="505"/>
        <v>'2017-01-11'</v>
      </c>
      <c r="O1608" s="80" t="str">
        <f t="shared" si="506"/>
        <v>'2017-01-11 00:00:00'</v>
      </c>
      <c r="P1608" s="7">
        <v>46398</v>
      </c>
      <c r="Q1608" s="80">
        <f t="shared" si="507"/>
        <v>2027</v>
      </c>
      <c r="R1608" s="80">
        <f t="shared" si="508"/>
        <v>1</v>
      </c>
      <c r="S1608" s="80">
        <f t="shared" si="509"/>
        <v>11</v>
      </c>
      <c r="T1608" s="80" t="str">
        <f t="shared" si="510"/>
        <v>01</v>
      </c>
      <c r="U1608" s="80">
        <f t="shared" si="511"/>
        <v>11</v>
      </c>
      <c r="V1608" s="80" t="str">
        <f t="shared" si="512"/>
        <v>'2027-01-11'</v>
      </c>
      <c r="W1608" s="80">
        <v>35</v>
      </c>
      <c r="X1608" s="80">
        <f t="shared" si="513"/>
        <v>35</v>
      </c>
      <c r="Y1608" s="3" t="s">
        <v>7468</v>
      </c>
      <c r="Z1608" s="124">
        <f>IFERROR(IF(Y1608="","null",VLOOKUP(Y1608,Marcas!$A$2:$C$2024,2,0)),"")</f>
        <v>1189</v>
      </c>
      <c r="AA1608" s="3" t="s">
        <v>7448</v>
      </c>
      <c r="AB1608" s="3">
        <f>IFERROR(IF(AA1608="","",IF(AA1608="EMPORIO LEGAL",1,VLOOKUP(AA1608,Clientes!$A$2:$B$1190,2,0))),"")</f>
        <v>731</v>
      </c>
      <c r="AC1608" s="3">
        <f>IFERROR(IF(Tabla1[[#This Row],[id_control]]="null","",VLOOKUP(CONCATENATE(Tabla1[[#This Row],[CLIENTE]],"-",Tabla1[[#This Row],[id_control]]),Hoja1!$C$2:$D$1994,2,0)),"")</f>
        <v>1607</v>
      </c>
      <c r="AD1608" s="3" t="s">
        <v>7359</v>
      </c>
      <c r="AE1608" s="3"/>
      <c r="AF1608" s="3"/>
      <c r="AG1608" s="3"/>
      <c r="AH1608" s="3"/>
      <c r="AI1608" s="3"/>
      <c r="AJ1608" s="3"/>
      <c r="AK1608" s="3"/>
      <c r="AL1608" s="3">
        <v>6144131834</v>
      </c>
      <c r="AM1608" s="6"/>
      <c r="AN1608" s="6"/>
      <c r="AO1608" s="6"/>
      <c r="AP1608" s="6"/>
      <c r="AQ1608" s="8">
        <v>6143563418</v>
      </c>
      <c r="AR1608" s="8">
        <v>6142844966</v>
      </c>
      <c r="AS1608" s="6"/>
      <c r="AT1608" s="6"/>
      <c r="AU1608" s="6"/>
      <c r="AV1608" s="6"/>
      <c r="AW1608" s="6"/>
      <c r="AX1608" s="6"/>
      <c r="AY1608" s="6"/>
      <c r="AZ1608" s="6"/>
      <c r="BA1608" s="6"/>
      <c r="BB1608" s="6"/>
      <c r="BC1608" s="6"/>
      <c r="BD1608" s="6"/>
      <c r="BE1608" s="8">
        <v>1607</v>
      </c>
      <c r="BF1608" s="6" t="str">
        <f t="shared" si="514"/>
        <v>insert into bitacoras_estatus (numero_expediente, numero_registro, representante, fecha_inicio, fecha_vencimiento, id_cliente, id_admin, id_bitacoras_estatus, id_estatus, id_clase, id_marca, created_at, updated_at) values('1840919','1742448','EMMANUEL MENDOZA GONZALEZ','2017-01-11','2027-01-11','731','2','1','1',35,1189,'2017-01-11 00:00:00','2017-01-11 00:00:00');</v>
      </c>
      <c r="BG1608" s="6" t="str">
        <f t="shared" si="515"/>
        <v>insert into servicios_comentarios (comentario, id_admin, id_estatus, created_at, updated_at) values('CLASE 35 LLEGO EL TITULO 11 MAYO 2017',1,1607,'2017-01-11 00:00:00','2017-01-11 00:00:00');</v>
      </c>
      <c r="BH1608" s="6" t="str">
        <f t="shared" si="516"/>
        <v/>
      </c>
      <c r="BI1608" s="137" t="str">
        <f t="shared" si="517"/>
        <v>update bitacoras_estatus set comprobacion_uso = 1, id_estatus=10 where id=1607;</v>
      </c>
      <c r="BJ1608" s="137" t="str">
        <f t="shared" si="518"/>
        <v>update bitacoras_estatus set numero_expediente = '1840919', numero_registro = '1742448', id_estatus = 10, fecha_inicio = '2017-01-11', fecha_vencimiento ='2027-01-11', created_at ='2017-01-11 00:00:00', updated_at ='2017-01-11 00:00:00', id_clase=35, id_marca=1189, id_cliente=731, vigencia = 1 where id =1607;</v>
      </c>
      <c r="BK1608" s="137" t="str">
        <f t="shared" si="519"/>
        <v>update bitacoras_estatus set id_estatus = 10 where id =1607;</v>
      </c>
    </row>
    <row r="1609" spans="1:63">
      <c r="A1609" s="3">
        <v>1840913</v>
      </c>
      <c r="B1609" s="3">
        <v>1746245</v>
      </c>
      <c r="C1609" s="3">
        <f>IF(Tabla1[[#This Row],[No. REG.]]="","",1)</f>
        <v>1</v>
      </c>
      <c r="D1609" s="3" t="s">
        <v>46</v>
      </c>
      <c r="E1609" s="3">
        <f>IF(Tabla1[[#This Row],[STATUS]]="","",VLOOKUP(D1609,Estatus!$A$2:$B$13,2,0))</f>
        <v>10</v>
      </c>
      <c r="F1609" s="3">
        <f>IF(Tabla1[[#This Row],[STATUS]]="","",VLOOKUP(D1609,Estatus!$A$2:$I$12,9,0))</f>
        <v>1</v>
      </c>
      <c r="G1609" s="12" t="s">
        <v>7469</v>
      </c>
      <c r="H1609" s="7">
        <v>42746</v>
      </c>
      <c r="I1609" s="80">
        <f t="shared" si="500"/>
        <v>2017</v>
      </c>
      <c r="J1609" s="80">
        <f t="shared" si="501"/>
        <v>1</v>
      </c>
      <c r="K1609" s="80">
        <f t="shared" si="502"/>
        <v>11</v>
      </c>
      <c r="L1609" s="80" t="str">
        <f t="shared" si="503"/>
        <v>01</v>
      </c>
      <c r="M1609" s="80">
        <f t="shared" si="504"/>
        <v>11</v>
      </c>
      <c r="N1609" s="80" t="str">
        <f t="shared" si="505"/>
        <v>'2017-01-11'</v>
      </c>
      <c r="O1609" s="80" t="str">
        <f t="shared" si="506"/>
        <v>'2017-01-11 00:00:00'</v>
      </c>
      <c r="P1609" s="7">
        <v>46398</v>
      </c>
      <c r="Q1609" s="80">
        <f t="shared" si="507"/>
        <v>2027</v>
      </c>
      <c r="R1609" s="80">
        <f t="shared" si="508"/>
        <v>1</v>
      </c>
      <c r="S1609" s="80">
        <f t="shared" si="509"/>
        <v>11</v>
      </c>
      <c r="T1609" s="80" t="str">
        <f t="shared" si="510"/>
        <v>01</v>
      </c>
      <c r="U1609" s="80">
        <f t="shared" si="511"/>
        <v>11</v>
      </c>
      <c r="V1609" s="80" t="str">
        <f t="shared" si="512"/>
        <v>'2027-01-11'</v>
      </c>
      <c r="W1609" s="80">
        <v>35</v>
      </c>
      <c r="X1609" s="80">
        <f t="shared" si="513"/>
        <v>35</v>
      </c>
      <c r="Y1609" s="3" t="s">
        <v>7470</v>
      </c>
      <c r="Z1609" s="124">
        <f>IFERROR(IF(Y1609="","null",VLOOKUP(Y1609,Marcas!$A$2:$C$2024,2,0)),"")</f>
        <v>1533</v>
      </c>
      <c r="AA1609" s="3" t="s">
        <v>1869</v>
      </c>
      <c r="AB1609" s="3">
        <f>IFERROR(IF(AA1609="","",IF(AA1609="EMPORIO LEGAL",1,VLOOKUP(AA1609,Clientes!$A$2:$B$1190,2,0))),"")</f>
        <v>772</v>
      </c>
      <c r="AC1609" s="3">
        <f>IFERROR(IF(Tabla1[[#This Row],[id_control]]="null","",VLOOKUP(CONCATENATE(Tabla1[[#This Row],[CLIENTE]],"-",Tabla1[[#This Row],[id_control]]),Hoja1!$C$2:$D$1994,2,0)),"")</f>
        <v>1609</v>
      </c>
      <c r="AD1609" s="3" t="s">
        <v>1871</v>
      </c>
      <c r="AE1609" s="3"/>
      <c r="AF1609" s="3"/>
      <c r="AG1609" s="3"/>
      <c r="AH1609" s="3"/>
      <c r="AI1609" s="3"/>
      <c r="AJ1609" s="3"/>
      <c r="AK1609" s="3"/>
      <c r="AL1609" s="3">
        <v>6143465188</v>
      </c>
      <c r="AM1609" s="6"/>
      <c r="AN1609" s="6"/>
      <c r="AO1609" s="6"/>
      <c r="AP1609" s="6"/>
      <c r="AQ1609" s="8" t="s">
        <v>7177</v>
      </c>
      <c r="AR1609" s="6"/>
      <c r="AS1609" s="6"/>
      <c r="AT1609" s="6"/>
      <c r="AU1609" s="6"/>
      <c r="AV1609" s="6"/>
      <c r="AW1609" s="6"/>
      <c r="AX1609" s="6"/>
      <c r="AY1609" s="6"/>
      <c r="AZ1609" s="6"/>
      <c r="BA1609" s="6"/>
      <c r="BB1609" s="6"/>
      <c r="BC1609" s="6"/>
      <c r="BD1609" s="6"/>
      <c r="BE1609" s="8">
        <v>1608</v>
      </c>
      <c r="BF1609" s="6" t="str">
        <f t="shared" si="514"/>
        <v>insert into bitacoras_estatus (numero_expediente, numero_registro, representante, fecha_inicio, fecha_vencimiento, id_cliente, id_admin, id_bitacoras_estatus, id_estatus, id_clase, id_marca, created_at, updated_at) values('1840913','1746245','JAIME MANUEL MARTINEZ NUÑEZ','2017-01-11','2027-01-11','772','2','1','1',35,1533,'2017-01-11 00:00:00','2017-01-11 00:00:00');</v>
      </c>
      <c r="BG1609" s="6" t="str">
        <f t="shared" si="515"/>
        <v>insert into servicios_comentarios (comentario, id_admin, id_estatus, created_at, updated_at) values('CLASE 35, LLEGO EL TITULO EL 30 MAYO 2017',1,1608,'2017-01-11 00:00:00','2017-01-11 00:00:00');</v>
      </c>
      <c r="BH1609" s="6" t="str">
        <f t="shared" si="516"/>
        <v/>
      </c>
      <c r="BI1609" s="137" t="str">
        <f t="shared" si="517"/>
        <v>update bitacoras_estatus set comprobacion_uso = 1, id_estatus=10 where id=1608;</v>
      </c>
      <c r="BJ1609" s="137" t="str">
        <f t="shared" si="518"/>
        <v>update bitacoras_estatus set numero_expediente = '1840913', numero_registro = '1746245', id_estatus = 10, fecha_inicio = '2017-01-11', fecha_vencimiento ='2027-01-11', created_at ='2017-01-11 00:00:00', updated_at ='2017-01-11 00:00:00', id_clase=35, id_marca=1533, id_cliente=772, vigencia = 1 where id =1608;</v>
      </c>
      <c r="BK1609" s="137" t="str">
        <f t="shared" si="519"/>
        <v>update bitacoras_estatus set id_estatus = 10 where id =1608;</v>
      </c>
    </row>
    <row r="1610" spans="1:63">
      <c r="A1610" s="3">
        <v>1840899</v>
      </c>
      <c r="B1610" s="3">
        <v>1742446</v>
      </c>
      <c r="C1610" s="3">
        <f>IF(Tabla1[[#This Row],[No. REG.]]="","",1)</f>
        <v>1</v>
      </c>
      <c r="D1610" s="3" t="s">
        <v>46</v>
      </c>
      <c r="E1610" s="3">
        <f>IF(Tabla1[[#This Row],[STATUS]]="","",VLOOKUP(D1610,Estatus!$A$2:$B$13,2,0))</f>
        <v>10</v>
      </c>
      <c r="F1610" s="3">
        <f>IF(Tabla1[[#This Row],[STATUS]]="","",VLOOKUP(D1610,Estatus!$A$2:$I$12,9,0))</f>
        <v>1</v>
      </c>
      <c r="G1610" s="12" t="s">
        <v>7471</v>
      </c>
      <c r="H1610" s="7">
        <v>42746</v>
      </c>
      <c r="I1610" s="80">
        <f t="shared" si="500"/>
        <v>2017</v>
      </c>
      <c r="J1610" s="80">
        <f t="shared" si="501"/>
        <v>1</v>
      </c>
      <c r="K1610" s="80">
        <f t="shared" si="502"/>
        <v>11</v>
      </c>
      <c r="L1610" s="80" t="str">
        <f t="shared" si="503"/>
        <v>01</v>
      </c>
      <c r="M1610" s="80">
        <f t="shared" si="504"/>
        <v>11</v>
      </c>
      <c r="N1610" s="80" t="str">
        <f t="shared" si="505"/>
        <v>'2017-01-11'</v>
      </c>
      <c r="O1610" s="80" t="str">
        <f t="shared" si="506"/>
        <v>'2017-01-11 00:00:00'</v>
      </c>
      <c r="P1610" s="7">
        <v>46398</v>
      </c>
      <c r="Q1610" s="80">
        <f t="shared" si="507"/>
        <v>2027</v>
      </c>
      <c r="R1610" s="80">
        <f t="shared" si="508"/>
        <v>1</v>
      </c>
      <c r="S1610" s="80">
        <f t="shared" si="509"/>
        <v>11</v>
      </c>
      <c r="T1610" s="80" t="str">
        <f t="shared" si="510"/>
        <v>01</v>
      </c>
      <c r="U1610" s="80">
        <f t="shared" si="511"/>
        <v>11</v>
      </c>
      <c r="V1610" s="80" t="str">
        <f t="shared" si="512"/>
        <v>'2027-01-11'</v>
      </c>
      <c r="W1610" s="80">
        <v>44</v>
      </c>
      <c r="X1610" s="80">
        <f t="shared" si="513"/>
        <v>44</v>
      </c>
      <c r="Y1610" s="3" t="s">
        <v>7472</v>
      </c>
      <c r="Z1610" s="124">
        <f>IFERROR(IF(Y1610="","null",VLOOKUP(Y1610,Marcas!$A$2:$C$2024,2,0)),"")</f>
        <v>974</v>
      </c>
      <c r="AA1610" s="3" t="s">
        <v>7473</v>
      </c>
      <c r="AB1610" s="3">
        <f>IFERROR(IF(AA1610="","",IF(AA1610="EMPORIO LEGAL",1,VLOOKUP(AA1610,Clientes!$A$2:$B$1190,2,0))),"")</f>
        <v>521</v>
      </c>
      <c r="AC1610" s="3">
        <f>IFERROR(IF(Tabla1[[#This Row],[id_control]]="null","",VLOOKUP(CONCATENATE(Tabla1[[#This Row],[CLIENTE]],"-",Tabla1[[#This Row],[id_control]]),Hoja1!$C$2:$D$1994,2,0)),"")</f>
        <v>1610</v>
      </c>
      <c r="AD1610" s="3" t="s">
        <v>7474</v>
      </c>
      <c r="AE1610" s="3" t="s">
        <v>7475</v>
      </c>
      <c r="AF1610" s="3"/>
      <c r="AG1610" s="3"/>
      <c r="AH1610" s="3"/>
      <c r="AI1610" s="3"/>
      <c r="AJ1610" s="3"/>
      <c r="AK1610" s="3"/>
      <c r="AL1610" s="3" t="s">
        <v>7476</v>
      </c>
      <c r="AM1610" s="6"/>
      <c r="AN1610" s="6"/>
      <c r="AO1610" s="6"/>
      <c r="AP1610" s="6"/>
      <c r="AQ1610" s="8" t="s">
        <v>7477</v>
      </c>
      <c r="AR1610" s="8" t="s">
        <v>7478</v>
      </c>
      <c r="AS1610" s="6"/>
      <c r="AT1610" s="6"/>
      <c r="AU1610" s="6"/>
      <c r="AV1610" s="6"/>
      <c r="AW1610" s="6"/>
      <c r="AX1610" s="6"/>
      <c r="AY1610" s="6"/>
      <c r="AZ1610" s="6"/>
      <c r="BA1610" s="6"/>
      <c r="BB1610" s="6"/>
      <c r="BC1610" s="6"/>
      <c r="BD1610" s="6"/>
      <c r="BE1610" s="8">
        <v>1609</v>
      </c>
      <c r="BF1610" s="6" t="str">
        <f t="shared" si="514"/>
        <v>insert into bitacoras_estatus (numero_expediente, numero_registro, representante, fecha_inicio, fecha_vencimiento, id_cliente, id_admin, id_bitacoras_estatus, id_estatus, id_clase, id_marca, created_at, updated_at) values('1840899','1742446','TANIA AGUIRRE CARRILLO','2017-01-11','2027-01-11','521','2','1','1',44,974,'2017-01-11 00:00:00','2017-01-11 00:00:00');</v>
      </c>
      <c r="BG1610" s="6" t="str">
        <f t="shared" si="515"/>
        <v>insert into servicios_comentarios (comentario, id_admin, id_estatus, created_at, updated_at) values('CLASE 44. LLEGO EL TITULO EL 11 MAYO 2017',1,1609,'2017-01-11 00:00:00','2017-01-11 00:00:00');</v>
      </c>
      <c r="BH1610" s="6" t="str">
        <f t="shared" si="516"/>
        <v/>
      </c>
      <c r="BI1610" s="137" t="str">
        <f t="shared" si="517"/>
        <v>update bitacoras_estatus set comprobacion_uso = 1, id_estatus=10 where id=1609;</v>
      </c>
      <c r="BJ1610" s="137" t="str">
        <f t="shared" si="518"/>
        <v>update bitacoras_estatus set numero_expediente = '1840899', numero_registro = '1742446', id_estatus = 10, fecha_inicio = '2017-01-11', fecha_vencimiento ='2027-01-11', created_at ='2017-01-11 00:00:00', updated_at ='2017-01-11 00:00:00', id_clase=44, id_marca=974, id_cliente=521, vigencia = 1 where id =1609;</v>
      </c>
      <c r="BK1610" s="137" t="str">
        <f t="shared" si="519"/>
        <v>update bitacoras_estatus set id_estatus = 10 where id =1609;</v>
      </c>
    </row>
    <row r="1611" spans="1:63" ht="40">
      <c r="A1611" s="3">
        <v>1840880</v>
      </c>
      <c r="B1611" s="3">
        <v>1748389</v>
      </c>
      <c r="C1611" s="3">
        <f>IF(Tabla1[[#This Row],[No. REG.]]="","",1)</f>
        <v>1</v>
      </c>
      <c r="D1611" s="3" t="s">
        <v>46</v>
      </c>
      <c r="E1611" s="3">
        <f>IF(Tabla1[[#This Row],[STATUS]]="","",VLOOKUP(D1611,Estatus!$A$2:$B$13,2,0))</f>
        <v>10</v>
      </c>
      <c r="F1611" s="3">
        <f>IF(Tabla1[[#This Row],[STATUS]]="","",VLOOKUP(D1611,Estatus!$A$2:$I$12,9,0))</f>
        <v>1</v>
      </c>
      <c r="G1611" s="12" t="s">
        <v>7479</v>
      </c>
      <c r="H1611" s="7">
        <v>42746</v>
      </c>
      <c r="I1611" s="80">
        <f t="shared" si="500"/>
        <v>2017</v>
      </c>
      <c r="J1611" s="80">
        <f t="shared" si="501"/>
        <v>1</v>
      </c>
      <c r="K1611" s="80">
        <f t="shared" si="502"/>
        <v>11</v>
      </c>
      <c r="L1611" s="80" t="str">
        <f t="shared" si="503"/>
        <v>01</v>
      </c>
      <c r="M1611" s="80">
        <f t="shared" si="504"/>
        <v>11</v>
      </c>
      <c r="N1611" s="80" t="str">
        <f t="shared" si="505"/>
        <v>'2017-01-11'</v>
      </c>
      <c r="O1611" s="80" t="str">
        <f t="shared" si="506"/>
        <v>'2017-01-11 00:00:00'</v>
      </c>
      <c r="P1611" s="7">
        <v>46398</v>
      </c>
      <c r="Q1611" s="80">
        <f t="shared" si="507"/>
        <v>2027</v>
      </c>
      <c r="R1611" s="80">
        <f t="shared" si="508"/>
        <v>1</v>
      </c>
      <c r="S1611" s="80">
        <f t="shared" si="509"/>
        <v>11</v>
      </c>
      <c r="T1611" s="80" t="str">
        <f t="shared" si="510"/>
        <v>01</v>
      </c>
      <c r="U1611" s="80">
        <f t="shared" si="511"/>
        <v>11</v>
      </c>
      <c r="V1611" s="80" t="str">
        <f t="shared" si="512"/>
        <v>'2027-01-11'</v>
      </c>
      <c r="W1611" s="80">
        <v>43</v>
      </c>
      <c r="X1611" s="80">
        <f t="shared" si="513"/>
        <v>43</v>
      </c>
      <c r="Y1611" s="3" t="s">
        <v>7480</v>
      </c>
      <c r="Z1611" s="124">
        <f>IFERROR(IF(Y1611="","null",VLOOKUP(Y1611,Marcas!$A$2:$C$2024,2,0)),"")</f>
        <v>769</v>
      </c>
      <c r="AA1611" s="3" t="s">
        <v>7481</v>
      </c>
      <c r="AB1611" s="3">
        <f>IFERROR(IF(AA1611="","",IF(AA1611="EMPORIO LEGAL",1,VLOOKUP(AA1611,Clientes!$A$2:$B$1190,2,0))),"")</f>
        <v>542</v>
      </c>
      <c r="AC1611" s="3">
        <f>IFERROR(IF(Tabla1[[#This Row],[id_control]]="null","",VLOOKUP(CONCATENATE(Tabla1[[#This Row],[CLIENTE]],"-",Tabla1[[#This Row],[id_control]]),Hoja1!$C$2:$D$1994,2,0)),"")</f>
        <v>1611</v>
      </c>
      <c r="AD1611" s="3" t="s">
        <v>7482</v>
      </c>
      <c r="AE1611" s="3" t="s">
        <v>7483</v>
      </c>
      <c r="AF1611" s="3"/>
      <c r="AG1611" s="3"/>
      <c r="AH1611" s="3"/>
      <c r="AI1611" s="3"/>
      <c r="AJ1611" s="3"/>
      <c r="AK1611" s="3"/>
      <c r="AL1611" s="3">
        <v>6144234000</v>
      </c>
      <c r="AM1611" s="6"/>
      <c r="AN1611" s="6"/>
      <c r="AO1611" s="6"/>
      <c r="AP1611" s="6"/>
      <c r="AQ1611" s="8">
        <v>6141418449</v>
      </c>
      <c r="AR1611" s="8">
        <v>6141844121</v>
      </c>
      <c r="AS1611" s="6"/>
      <c r="AT1611" s="6"/>
      <c r="AU1611" s="6"/>
      <c r="AV1611" s="6"/>
      <c r="AW1611" s="6"/>
      <c r="AX1611" s="6"/>
      <c r="AY1611" s="6"/>
      <c r="AZ1611" s="6"/>
      <c r="BA1611" s="6"/>
      <c r="BB1611" s="6"/>
      <c r="BC1611" s="6"/>
      <c r="BD1611" s="6"/>
      <c r="BE1611" s="8">
        <v>1610</v>
      </c>
      <c r="BF1611" s="6" t="str">
        <f t="shared" si="514"/>
        <v>insert into bitacoras_estatus (numero_expediente, numero_registro, representante, fecha_inicio, fecha_vencimiento, id_cliente, id_admin, id_bitacoras_estatus, id_estatus, id_clase, id_marca, created_at, updated_at) values('1840880','1748389','MARIA ISABEL ARACELI ANTUNEZ DE ANDA','2017-01-11','2027-01-11','542','2','1','1',43,769,'2017-01-11 00:00:00','2017-01-11 00:00:00');</v>
      </c>
      <c r="BG1611" s="6" t="str">
        <f t="shared" si="515"/>
        <v>insert into servicios_comentarios (comentario, id_admin, id_estatus, created_at, updated_at) values('CLASE 43. EL 24 DE ABRIL RECIBIMOS DESISTIMIENTO DE LA TRANSMISION DE DERECHOS. EL 22 DE MAYO LLEGO EL TITULO',1,1610,'2017-01-11 00:00:00','2017-01-11 00:00:00');</v>
      </c>
      <c r="BH1611" s="6" t="str">
        <f t="shared" si="516"/>
        <v/>
      </c>
      <c r="BI1611" s="137" t="str">
        <f t="shared" si="517"/>
        <v>update bitacoras_estatus set comprobacion_uso = 1, id_estatus=10 where id=1610;</v>
      </c>
      <c r="BJ1611" s="137" t="str">
        <f t="shared" si="518"/>
        <v>update bitacoras_estatus set numero_expediente = '1840880', numero_registro = '1748389', id_estatus = 10, fecha_inicio = '2017-01-11', fecha_vencimiento ='2027-01-11', created_at ='2017-01-11 00:00:00', updated_at ='2017-01-11 00:00:00', id_clase=43, id_marca=769, id_cliente=542, vigencia = 1 where id =1610;</v>
      </c>
      <c r="BK1611" s="137" t="str">
        <f t="shared" si="519"/>
        <v>update bitacoras_estatus set id_estatus = 10 where id =1610;</v>
      </c>
    </row>
    <row r="1612" spans="1:63">
      <c r="A1612" s="3">
        <v>1845531</v>
      </c>
      <c r="B1612" s="3">
        <v>1741952</v>
      </c>
      <c r="C1612" s="3">
        <f>IF(Tabla1[[#This Row],[No. REG.]]="","",1)</f>
        <v>1</v>
      </c>
      <c r="D1612" s="3" t="s">
        <v>46</v>
      </c>
      <c r="E1612" s="3">
        <f>IF(Tabla1[[#This Row],[STATUS]]="","",VLOOKUP(D1612,Estatus!$A$2:$B$13,2,0))</f>
        <v>10</v>
      </c>
      <c r="F1612" s="3">
        <f>IF(Tabla1[[#This Row],[STATUS]]="","",VLOOKUP(D1612,Estatus!$A$2:$I$12,9,0))</f>
        <v>1</v>
      </c>
      <c r="G1612" s="12" t="s">
        <v>7484</v>
      </c>
      <c r="H1612" s="7">
        <v>42759</v>
      </c>
      <c r="I1612" s="80">
        <f t="shared" si="500"/>
        <v>2017</v>
      </c>
      <c r="J1612" s="80">
        <f t="shared" si="501"/>
        <v>1</v>
      </c>
      <c r="K1612" s="80">
        <f t="shared" si="502"/>
        <v>24</v>
      </c>
      <c r="L1612" s="80" t="str">
        <f t="shared" si="503"/>
        <v>01</v>
      </c>
      <c r="M1612" s="80">
        <f t="shared" si="504"/>
        <v>24</v>
      </c>
      <c r="N1612" s="80" t="str">
        <f t="shared" si="505"/>
        <v>'2017-01-24'</v>
      </c>
      <c r="O1612" s="80" t="str">
        <f t="shared" si="506"/>
        <v>'2017-01-24 00:00:00'</v>
      </c>
      <c r="P1612" s="7">
        <v>46411</v>
      </c>
      <c r="Q1612" s="80">
        <f t="shared" si="507"/>
        <v>2027</v>
      </c>
      <c r="R1612" s="80">
        <f t="shared" si="508"/>
        <v>1</v>
      </c>
      <c r="S1612" s="80">
        <f t="shared" si="509"/>
        <v>24</v>
      </c>
      <c r="T1612" s="80" t="str">
        <f t="shared" si="510"/>
        <v>01</v>
      </c>
      <c r="U1612" s="80">
        <f t="shared" si="511"/>
        <v>24</v>
      </c>
      <c r="V1612" s="80" t="str">
        <f t="shared" si="512"/>
        <v>'2027-01-24'</v>
      </c>
      <c r="W1612" s="80">
        <v>36</v>
      </c>
      <c r="X1612" s="80">
        <f t="shared" si="513"/>
        <v>36</v>
      </c>
      <c r="Y1612" s="3" t="s">
        <v>7485</v>
      </c>
      <c r="Z1612" s="124">
        <f>IFERROR(IF(Y1612="","null",VLOOKUP(Y1612,Marcas!$A$2:$C$2024,2,0)),"")</f>
        <v>592</v>
      </c>
      <c r="AA1612" s="3" t="s">
        <v>7485</v>
      </c>
      <c r="AB1612" s="3">
        <f>IFERROR(IF(AA1612="","",IF(AA1612="EMPORIO LEGAL",1,VLOOKUP(AA1612,Clientes!$A$2:$B$1190,2,0))),"")</f>
        <v>409</v>
      </c>
      <c r="AC1612" s="3">
        <f>IFERROR(IF(Tabla1[[#This Row],[id_control]]="null","",VLOOKUP(CONCATENATE(Tabla1[[#This Row],[CLIENTE]],"-",Tabla1[[#This Row],[id_control]]),Hoja1!$C$2:$D$1994,2,0)),"")</f>
        <v>1612</v>
      </c>
      <c r="AD1612" s="3" t="s">
        <v>7486</v>
      </c>
      <c r="AE1612" s="3"/>
      <c r="AF1612" s="3"/>
      <c r="AG1612" s="3"/>
      <c r="AH1612" s="3"/>
      <c r="AI1612" s="3"/>
      <c r="AJ1612" s="3"/>
      <c r="AK1612" s="3"/>
      <c r="AL1612" s="6"/>
      <c r="AM1612" s="6"/>
      <c r="AN1612" s="6"/>
      <c r="AO1612" s="6"/>
      <c r="AP1612" s="6"/>
      <c r="AQ1612" s="3"/>
      <c r="AR1612" s="6"/>
      <c r="AS1612" s="6"/>
      <c r="AT1612" s="6"/>
      <c r="AU1612" s="6"/>
      <c r="AV1612" s="6"/>
      <c r="AW1612" s="6"/>
      <c r="AX1612" s="6"/>
      <c r="AY1612" s="6"/>
      <c r="AZ1612" s="6"/>
      <c r="BA1612" s="6"/>
      <c r="BB1612" s="6"/>
      <c r="BC1612" s="6"/>
      <c r="BD1612" s="6"/>
      <c r="BE1612" s="8">
        <v>1611</v>
      </c>
      <c r="BF1612" s="6" t="str">
        <f t="shared" si="514"/>
        <v>insert into bitacoras_estatus (numero_expediente, numero_registro, representante, fecha_inicio, fecha_vencimiento, id_cliente, id_admin, id_bitacoras_estatus, id_estatus, id_clase, id_marca, created_at, updated_at) values('1845531','1741952','RICARDO ALONSO ESTRADA RUBIO','2017-01-24','2027-01-24','409','2','1','1',36,592,'2017-01-24 00:00:00','2017-01-24 00:00:00');</v>
      </c>
      <c r="BG1612" s="6" t="str">
        <f t="shared" si="515"/>
        <v>insert into servicios_comentarios (comentario, id_admin, id_estatus, created_at, updated_at) values('CLASE 36 . LLEGO EL TITULO EL 22 MAYO 2017',1,1611,'2017-01-24 00:00:00','2017-01-24 00:00:00');</v>
      </c>
      <c r="BH1612" s="6" t="str">
        <f t="shared" si="516"/>
        <v/>
      </c>
      <c r="BI1612" s="137" t="str">
        <f t="shared" si="517"/>
        <v>update bitacoras_estatus set comprobacion_uso = 1, id_estatus=10 where id=1611;</v>
      </c>
      <c r="BJ1612" s="137" t="str">
        <f t="shared" si="518"/>
        <v>update bitacoras_estatus set numero_expediente = '1845531', numero_registro = '1741952', id_estatus = 10, fecha_inicio = '2017-01-24', fecha_vencimiento ='2027-01-24', created_at ='2017-01-24 00:00:00', updated_at ='2017-01-24 00:00:00', id_clase=36, id_marca=592, id_cliente=409, vigencia = 1 where id =1611;</v>
      </c>
      <c r="BK1612" s="137" t="str">
        <f t="shared" si="519"/>
        <v>update bitacoras_estatus set id_estatus = 10 where id =1611;</v>
      </c>
    </row>
    <row r="1613" spans="1:63">
      <c r="A1613" s="3">
        <v>1845541</v>
      </c>
      <c r="B1613" s="3">
        <v>1741957</v>
      </c>
      <c r="C1613" s="3">
        <f>IF(Tabla1[[#This Row],[No. REG.]]="","",1)</f>
        <v>1</v>
      </c>
      <c r="D1613" s="3" t="s">
        <v>46</v>
      </c>
      <c r="E1613" s="3">
        <f>IF(Tabla1[[#This Row],[STATUS]]="","",VLOOKUP(D1613,Estatus!$A$2:$B$13,2,0))</f>
        <v>10</v>
      </c>
      <c r="F1613" s="3">
        <f>IF(Tabla1[[#This Row],[STATUS]]="","",VLOOKUP(D1613,Estatus!$A$2:$I$12,9,0))</f>
        <v>1</v>
      </c>
      <c r="G1613" s="12" t="s">
        <v>7487</v>
      </c>
      <c r="H1613" s="7">
        <v>42759</v>
      </c>
      <c r="I1613" s="80">
        <f t="shared" si="500"/>
        <v>2017</v>
      </c>
      <c r="J1613" s="80">
        <f t="shared" si="501"/>
        <v>1</v>
      </c>
      <c r="K1613" s="80">
        <f t="shared" si="502"/>
        <v>24</v>
      </c>
      <c r="L1613" s="80" t="str">
        <f t="shared" si="503"/>
        <v>01</v>
      </c>
      <c r="M1613" s="80">
        <f t="shared" si="504"/>
        <v>24</v>
      </c>
      <c r="N1613" s="80" t="str">
        <f t="shared" si="505"/>
        <v>'2017-01-24'</v>
      </c>
      <c r="O1613" s="80" t="str">
        <f t="shared" si="506"/>
        <v>'2017-01-24 00:00:00'</v>
      </c>
      <c r="P1613" s="7">
        <v>46411</v>
      </c>
      <c r="Q1613" s="80">
        <f t="shared" si="507"/>
        <v>2027</v>
      </c>
      <c r="R1613" s="80">
        <f t="shared" si="508"/>
        <v>1</v>
      </c>
      <c r="S1613" s="80">
        <f t="shared" si="509"/>
        <v>24</v>
      </c>
      <c r="T1613" s="80" t="str">
        <f t="shared" si="510"/>
        <v>01</v>
      </c>
      <c r="U1613" s="80">
        <f t="shared" si="511"/>
        <v>24</v>
      </c>
      <c r="V1613" s="80" t="str">
        <f t="shared" si="512"/>
        <v>'2027-01-24'</v>
      </c>
      <c r="W1613" s="80">
        <v>39</v>
      </c>
      <c r="X1613" s="80">
        <f t="shared" si="513"/>
        <v>39</v>
      </c>
      <c r="Y1613" s="3" t="s">
        <v>7488</v>
      </c>
      <c r="Z1613" s="124">
        <f>IFERROR(IF(Y1613="","null",VLOOKUP(Y1613,Marcas!$A$2:$C$2024,2,0)),"")</f>
        <v>1607</v>
      </c>
      <c r="AA1613" s="3" t="s">
        <v>7489</v>
      </c>
      <c r="AB1613" s="3">
        <f>IFERROR(IF(AA1613="","",IF(AA1613="EMPORIO LEGAL",1,VLOOKUP(AA1613,Clientes!$A$2:$B$1190,2,0))),"")</f>
        <v>374</v>
      </c>
      <c r="AC1613" s="3">
        <f>IFERROR(IF(Tabla1[[#This Row],[id_control]]="null","",VLOOKUP(CONCATENATE(Tabla1[[#This Row],[CLIENTE]],"-",Tabla1[[#This Row],[id_control]]),Hoja1!$C$2:$D$1994,2,0)),"")</f>
        <v>1613</v>
      </c>
      <c r="AD1613" s="3" t="s">
        <v>7490</v>
      </c>
      <c r="AE1613" s="3"/>
      <c r="AF1613" s="3"/>
      <c r="AG1613" s="3"/>
      <c r="AH1613" s="3"/>
      <c r="AI1613" s="3"/>
      <c r="AJ1613" s="3"/>
      <c r="AK1613" s="3"/>
      <c r="AL1613" s="8" t="s">
        <v>7491</v>
      </c>
      <c r="AM1613" s="6"/>
      <c r="AN1613" s="6"/>
      <c r="AO1613" s="6"/>
      <c r="AP1613" s="6"/>
      <c r="AQ1613" s="3" t="s">
        <v>7492</v>
      </c>
      <c r="AR1613" s="6"/>
      <c r="AS1613" s="6"/>
      <c r="AT1613" s="6"/>
      <c r="AU1613" s="6"/>
      <c r="AV1613" s="6"/>
      <c r="AW1613" s="6"/>
      <c r="AX1613" s="6"/>
      <c r="AY1613" s="6"/>
      <c r="AZ1613" s="6"/>
      <c r="BA1613" s="6"/>
      <c r="BB1613" s="6"/>
      <c r="BC1613" s="6"/>
      <c r="BD1613" s="6"/>
      <c r="BE1613" s="8">
        <v>1612</v>
      </c>
      <c r="BF1613" s="6" t="str">
        <f t="shared" si="514"/>
        <v>insert into bitacoras_estatus (numero_expediente, numero_registro, representante, fecha_inicio, fecha_vencimiento, id_cliente, id_admin, id_bitacoras_estatus, id_estatus, id_clase, id_marca, created_at, updated_at) values('1845541','1741957','CARLOS IVAN LOZOYA CONTRERAS','2017-01-24','2027-01-24','374','2','1','1',39,1607,'2017-01-24 00:00:00','2017-01-24 00:00:00');</v>
      </c>
      <c r="BG1613" s="6" t="str">
        <f t="shared" si="515"/>
        <v>insert into servicios_comentarios (comentario, id_admin, id_estatus, created_at, updated_at) values('CLASE 39. LLEGO EL TITULO EL 22 MAYO 2017',1,1612,'2017-01-24 00:00:00','2017-01-24 00:00:00');</v>
      </c>
      <c r="BH1613" s="6" t="str">
        <f t="shared" si="516"/>
        <v/>
      </c>
      <c r="BI1613" s="137" t="str">
        <f t="shared" si="517"/>
        <v>update bitacoras_estatus set comprobacion_uso = 1, id_estatus=10 where id=1612;</v>
      </c>
      <c r="BJ1613" s="137" t="str">
        <f t="shared" si="518"/>
        <v>update bitacoras_estatus set numero_expediente = '1845541', numero_registro = '1741957', id_estatus = 10, fecha_inicio = '2017-01-24', fecha_vencimiento ='2027-01-24', created_at ='2017-01-24 00:00:00', updated_at ='2017-01-24 00:00:00', id_clase=39, id_marca=1607, id_cliente=374, vigencia = 1 where id =1612;</v>
      </c>
      <c r="BK1613" s="137" t="str">
        <f t="shared" si="519"/>
        <v>update bitacoras_estatus set id_estatus = 10 where id =1612;</v>
      </c>
    </row>
    <row r="1614" spans="1:63">
      <c r="A1614" s="6">
        <v>833187</v>
      </c>
      <c r="B1614" s="6"/>
      <c r="C1614" s="6" t="str">
        <f>IF(Tabla1[[#This Row],[No. REG.]]="","",1)</f>
        <v/>
      </c>
      <c r="D1614" s="3" t="s">
        <v>109</v>
      </c>
      <c r="E1614" s="3">
        <f>IF(Tabla1[[#This Row],[STATUS]]="","",VLOOKUP(D1614,Estatus!$A$2:$B$13,2,0))</f>
        <v>9</v>
      </c>
      <c r="F1614" s="3">
        <f>IF(Tabla1[[#This Row],[STATUS]]="","",VLOOKUP(D1614,Estatus!$A$2:$I$12,9,0))</f>
        <v>0</v>
      </c>
      <c r="G1614" s="12" t="s">
        <v>7417</v>
      </c>
      <c r="H1614" s="3"/>
      <c r="I1614" s="80">
        <f t="shared" si="500"/>
        <v>1900</v>
      </c>
      <c r="J1614" s="80">
        <f t="shared" si="501"/>
        <v>1</v>
      </c>
      <c r="K1614" s="80">
        <f t="shared" si="502"/>
        <v>0</v>
      </c>
      <c r="L1614" s="80" t="str">
        <f t="shared" si="503"/>
        <v>01</v>
      </c>
      <c r="M1614" s="80" t="str">
        <f t="shared" si="504"/>
        <v>00</v>
      </c>
      <c r="N1614" s="80" t="str">
        <f t="shared" si="505"/>
        <v>null</v>
      </c>
      <c r="O1614" s="80" t="str">
        <f t="shared" si="506"/>
        <v>'2018-11-08 00:00:00'</v>
      </c>
      <c r="P1614" s="7">
        <v>41681</v>
      </c>
      <c r="Q1614" s="80">
        <f t="shared" si="507"/>
        <v>2014</v>
      </c>
      <c r="R1614" s="80">
        <f t="shared" si="508"/>
        <v>2</v>
      </c>
      <c r="S1614" s="80">
        <f t="shared" si="509"/>
        <v>11</v>
      </c>
      <c r="T1614" s="80" t="str">
        <f t="shared" si="510"/>
        <v>02</v>
      </c>
      <c r="U1614" s="80">
        <f t="shared" si="511"/>
        <v>11</v>
      </c>
      <c r="V1614" s="80" t="str">
        <f t="shared" si="512"/>
        <v>'2014-02-11'</v>
      </c>
      <c r="W1614" s="80">
        <v>43</v>
      </c>
      <c r="X1614" s="80">
        <f t="shared" si="513"/>
        <v>43</v>
      </c>
      <c r="Y1614" s="16" t="s">
        <v>7494</v>
      </c>
      <c r="Z1614" s="126">
        <f>IFERROR(IF(Y1614="","null",VLOOKUP(Y1614,Marcas!$A$2:$C$2024,2,0)),"")</f>
        <v>1601</v>
      </c>
      <c r="AA1614" s="16" t="s">
        <v>7494</v>
      </c>
      <c r="AB1614" s="6">
        <f>IFERROR(IF(AA1614="","",IF(AA1614="EMPORIO LEGAL",1,VLOOKUP(AA1614,Clientes!$A$2:$B$1190,2,0))),"")</f>
        <v>1122</v>
      </c>
      <c r="AC1614" s="6">
        <f>IFERROR(IF(Tabla1[[#This Row],[id_control]]="null","",VLOOKUP(CONCATENATE(Tabla1[[#This Row],[CLIENTE]],"-",Tabla1[[#This Row],[id_control]]),Hoja1!$C$2:$D$1994,2,0)),"")</f>
        <v>1614</v>
      </c>
      <c r="AD1614" s="6" t="s">
        <v>7237</v>
      </c>
      <c r="AE1614" s="6"/>
      <c r="AF1614" s="6"/>
      <c r="AG1614" s="6"/>
      <c r="AH1614" s="6"/>
      <c r="AI1614" s="6"/>
      <c r="AJ1614" s="6"/>
      <c r="AK1614" s="6"/>
      <c r="AL1614" s="6"/>
      <c r="AM1614" s="6"/>
      <c r="AN1614" s="6"/>
      <c r="AO1614" s="6"/>
      <c r="AP1614" s="6"/>
      <c r="AQ1614" s="6">
        <v>6142152315</v>
      </c>
      <c r="AR1614" s="6"/>
      <c r="AS1614" s="6"/>
      <c r="AT1614" s="6"/>
      <c r="AU1614" s="6"/>
      <c r="AV1614" s="5"/>
      <c r="AW1614" s="5"/>
      <c r="AX1614" s="5"/>
      <c r="AY1614" s="5"/>
      <c r="AZ1614" s="5"/>
      <c r="BA1614" s="5"/>
      <c r="BB1614" s="5"/>
      <c r="BC1614" s="5"/>
      <c r="BD1614" s="8"/>
      <c r="BE1614" s="8">
        <v>1613</v>
      </c>
      <c r="BF1614" s="6" t="str">
        <f t="shared" si="514"/>
        <v>insert into bitacoras_estatus (numero_expediente, numero_registro, representante, fecha_inicio, fecha_vencimiento, id_cliente, id_admin, id_bitacoras_estatus, id_estatus, id_clase, id_marca, created_at, updated_at) values('833187','','ADRIANA CECILIA GUTIERREZ LOZANO',null,'2014-02-11','1122','2','1','1',43,1601,'2018-11-08 00:00:00','2018-11-08 00:00:00');</v>
      </c>
      <c r="BG1614" s="6" t="str">
        <f t="shared" si="515"/>
        <v>insert into servicios_comentarios (comentario, id_admin, id_estatus, created_at, updated_at) values('CLASE 43',1,1613,'2018-11-08 00:00:00','2018-11-08 00:00:00');</v>
      </c>
      <c r="BH1614" s="6" t="str">
        <f t="shared" si="516"/>
        <v/>
      </c>
      <c r="BI1614" s="137" t="str">
        <f t="shared" si="517"/>
        <v>update bitacoras_estatus set comprobacion_uso = 1, id_estatus=9 where id=1613;</v>
      </c>
      <c r="BJ1614" s="137" t="str">
        <f t="shared" si="518"/>
        <v>update bitacoras_estatus set numero_expediente = '833187', numero_registro = '', id_estatus = 9, fecha_inicio = null, fecha_vencimiento ='2014-02-11', created_at ='2018-11-08 00:00:00', updated_at ='2018-11-08 00:00:00', id_clase=43, id_marca=1601, id_cliente=1122, vigencia = 0 where id =1613;</v>
      </c>
      <c r="BK1614" s="137" t="str">
        <f t="shared" si="519"/>
        <v>update bitacoras_estatus set id_estatus = 9 where id =1613;</v>
      </c>
    </row>
    <row r="1615" spans="1:63" ht="27">
      <c r="A1615" s="3">
        <v>1845542</v>
      </c>
      <c r="B1615" s="3">
        <v>1749479</v>
      </c>
      <c r="C1615" s="3">
        <f>IF(Tabla1[[#This Row],[No. REG.]]="","",1)</f>
        <v>1</v>
      </c>
      <c r="D1615" s="3" t="s">
        <v>46</v>
      </c>
      <c r="E1615" s="3">
        <f>IF(Tabla1[[#This Row],[STATUS]]="","",VLOOKUP(D1615,Estatus!$A$2:$B$13,2,0))</f>
        <v>10</v>
      </c>
      <c r="F1615" s="3">
        <f>IF(Tabla1[[#This Row],[STATUS]]="","",VLOOKUP(D1615,Estatus!$A$2:$I$12,9,0))</f>
        <v>1</v>
      </c>
      <c r="G1615" s="12" t="s">
        <v>7495</v>
      </c>
      <c r="H1615" s="7">
        <v>42759</v>
      </c>
      <c r="I1615" s="80">
        <f t="shared" si="500"/>
        <v>2017</v>
      </c>
      <c r="J1615" s="80">
        <f t="shared" si="501"/>
        <v>1</v>
      </c>
      <c r="K1615" s="80">
        <f t="shared" si="502"/>
        <v>24</v>
      </c>
      <c r="L1615" s="80" t="str">
        <f t="shared" si="503"/>
        <v>01</v>
      </c>
      <c r="M1615" s="80">
        <f t="shared" si="504"/>
        <v>24</v>
      </c>
      <c r="N1615" s="80" t="str">
        <f t="shared" si="505"/>
        <v>'2017-01-24'</v>
      </c>
      <c r="O1615" s="80" t="str">
        <f t="shared" si="506"/>
        <v>'2017-01-24 00:00:00'</v>
      </c>
      <c r="P1615" s="7">
        <v>46411</v>
      </c>
      <c r="Q1615" s="80">
        <f t="shared" si="507"/>
        <v>2027</v>
      </c>
      <c r="R1615" s="80">
        <f t="shared" si="508"/>
        <v>1</v>
      </c>
      <c r="S1615" s="80">
        <f t="shared" si="509"/>
        <v>24</v>
      </c>
      <c r="T1615" s="80" t="str">
        <f t="shared" si="510"/>
        <v>01</v>
      </c>
      <c r="U1615" s="80">
        <f t="shared" si="511"/>
        <v>24</v>
      </c>
      <c r="V1615" s="80" t="str">
        <f t="shared" si="512"/>
        <v>'2027-01-24'</v>
      </c>
      <c r="W1615" s="80">
        <v>43</v>
      </c>
      <c r="X1615" s="80">
        <f t="shared" si="513"/>
        <v>43</v>
      </c>
      <c r="Y1615" s="3" t="s">
        <v>8611</v>
      </c>
      <c r="Z1615" s="124">
        <f>IFERROR(IF(Y1615="","null",VLOOKUP(Y1615,Marcas!$A$2:$C$2024,2,0)),"")</f>
        <v>1424</v>
      </c>
      <c r="AA1615" s="3" t="s">
        <v>8611</v>
      </c>
      <c r="AB1615" s="3">
        <f>IFERROR(IF(AA1615="","",IF(AA1615="EMPORIO LEGAL",1,VLOOKUP(AA1615,Clientes!$A$2:$B$1190,2,0))),"")</f>
        <v>1007</v>
      </c>
      <c r="AC1615" s="3">
        <f>IFERROR(IF(Tabla1[[#This Row],[id_control]]="null","",VLOOKUP(CONCATENATE(Tabla1[[#This Row],[CLIENTE]],"-",Tabla1[[#This Row],[id_control]]),Hoja1!$C$2:$D$1994,2,0)),"")</f>
        <v>1615</v>
      </c>
      <c r="AD1615" s="3" t="s">
        <v>7496</v>
      </c>
      <c r="AE1615" s="3"/>
      <c r="AF1615" s="3"/>
      <c r="AG1615" s="3"/>
      <c r="AH1615" s="3"/>
      <c r="AI1615" s="3"/>
      <c r="AJ1615" s="3"/>
      <c r="AK1615" s="3"/>
      <c r="AL1615" s="3"/>
      <c r="AM1615" s="6"/>
      <c r="AN1615" s="6"/>
      <c r="AO1615" s="6"/>
      <c r="AP1615" s="6"/>
      <c r="AQ1615" s="6"/>
      <c r="AR1615" s="6"/>
      <c r="AS1615" s="6"/>
      <c r="AT1615" s="6"/>
      <c r="AU1615" s="6"/>
      <c r="AV1615" s="8" t="s">
        <v>7497</v>
      </c>
      <c r="AW1615" s="6"/>
      <c r="AX1615" s="6"/>
      <c r="AY1615" s="6"/>
      <c r="AZ1615" s="6"/>
      <c r="BA1615" s="6"/>
      <c r="BB1615" s="6"/>
      <c r="BC1615" s="6"/>
      <c r="BD1615" s="6"/>
      <c r="BE1615" s="8">
        <v>1614</v>
      </c>
      <c r="BF1615" s="6" t="str">
        <f t="shared" si="514"/>
        <v>insert into bitacoras_estatus (numero_expediente, numero_registro, representante, fecha_inicio, fecha_vencimiento, id_cliente, id_admin, id_bitacoras_estatus, id_estatus, id_clase, id_marca, created_at, updated_at) values('1845542','1749479','SUSANA LIZETH ANTILLON SOLIS, RENE QUEZADA BARRERA','2017-01-24','2027-01-24','1007','2','1','1',43,1424,'2017-01-24 00:00:00','2017-01-24 00:00:00');</v>
      </c>
      <c r="BG1615" s="6" t="str">
        <f t="shared" si="515"/>
        <v>insert into servicios_comentarios (comentario, id_admin, id_estatus, created_at, updated_at) values('CLASE 43. LLLEGO EL TITULO EL 30 MAYO 2017',1,1614,'2017-01-24 00:00:00','2017-01-24 00:00:00');</v>
      </c>
      <c r="BH1615" s="6" t="str">
        <f t="shared" si="516"/>
        <v/>
      </c>
      <c r="BI1615" s="137" t="str">
        <f t="shared" si="517"/>
        <v>update bitacoras_estatus set comprobacion_uso = 1, id_estatus=10 where id=1614;</v>
      </c>
      <c r="BJ1615" s="137" t="str">
        <f t="shared" si="518"/>
        <v>update bitacoras_estatus set numero_expediente = '1845542', numero_registro = '1749479', id_estatus = 10, fecha_inicio = '2017-01-24', fecha_vencimiento ='2027-01-24', created_at ='2017-01-24 00:00:00', updated_at ='2017-01-24 00:00:00', id_clase=43, id_marca=1424, id_cliente=1007, vigencia = 1 where id =1614;</v>
      </c>
      <c r="BK1615" s="137" t="str">
        <f t="shared" si="519"/>
        <v>update bitacoras_estatus set id_estatus = 10 where id =1614;</v>
      </c>
    </row>
    <row r="1616" spans="1:63">
      <c r="A1616" s="3">
        <v>1845543</v>
      </c>
      <c r="B1616" s="3">
        <v>1749029</v>
      </c>
      <c r="C1616" s="3">
        <f>IF(Tabla1[[#This Row],[No. REG.]]="","",1)</f>
        <v>1</v>
      </c>
      <c r="D1616" s="3" t="s">
        <v>46</v>
      </c>
      <c r="E1616" s="3">
        <f>IF(Tabla1[[#This Row],[STATUS]]="","",VLOOKUP(D1616,Estatus!$A$2:$B$13,2,0))</f>
        <v>10</v>
      </c>
      <c r="F1616" s="3">
        <f>IF(Tabla1[[#This Row],[STATUS]]="","",VLOOKUP(D1616,Estatus!$A$2:$I$12,9,0))</f>
        <v>1</v>
      </c>
      <c r="G1616" s="12" t="s">
        <v>7498</v>
      </c>
      <c r="H1616" s="7">
        <v>42759</v>
      </c>
      <c r="I1616" s="80">
        <f t="shared" si="500"/>
        <v>2017</v>
      </c>
      <c r="J1616" s="80">
        <f t="shared" si="501"/>
        <v>1</v>
      </c>
      <c r="K1616" s="80">
        <f t="shared" si="502"/>
        <v>24</v>
      </c>
      <c r="L1616" s="80" t="str">
        <f t="shared" si="503"/>
        <v>01</v>
      </c>
      <c r="M1616" s="80">
        <f t="shared" si="504"/>
        <v>24</v>
      </c>
      <c r="N1616" s="80" t="str">
        <f t="shared" si="505"/>
        <v>'2017-01-24'</v>
      </c>
      <c r="O1616" s="80" t="str">
        <f t="shared" si="506"/>
        <v>'2017-01-24 00:00:00'</v>
      </c>
      <c r="P1616" s="7">
        <v>46411</v>
      </c>
      <c r="Q1616" s="80">
        <f t="shared" si="507"/>
        <v>2027</v>
      </c>
      <c r="R1616" s="80">
        <f t="shared" si="508"/>
        <v>1</v>
      </c>
      <c r="S1616" s="80">
        <f t="shared" si="509"/>
        <v>24</v>
      </c>
      <c r="T1616" s="80" t="str">
        <f t="shared" si="510"/>
        <v>01</v>
      </c>
      <c r="U1616" s="80">
        <f t="shared" si="511"/>
        <v>24</v>
      </c>
      <c r="V1616" s="80" t="str">
        <f t="shared" si="512"/>
        <v>'2027-01-24'</v>
      </c>
      <c r="W1616" s="80">
        <v>35</v>
      </c>
      <c r="X1616" s="80">
        <f t="shared" si="513"/>
        <v>35</v>
      </c>
      <c r="Y1616" s="12" t="s">
        <v>7499</v>
      </c>
      <c r="Z1616" s="125">
        <f>IFERROR(IF(Y1616="","null",VLOOKUP(Y1616,Marcas!$A$2:$C$2024,2,0)),"")</f>
        <v>284</v>
      </c>
      <c r="AA1616" s="3" t="s">
        <v>1996</v>
      </c>
      <c r="AB1616" s="3">
        <f>IFERROR(IF(AA1616="","",IF(AA1616="EMPORIO LEGAL",1,VLOOKUP(AA1616,Clientes!$A$2:$B$1190,2,0))),"")</f>
        <v>753</v>
      </c>
      <c r="AC1616" s="3">
        <f>IFERROR(IF(Tabla1[[#This Row],[id_control]]="null","",VLOOKUP(CONCATENATE(Tabla1[[#This Row],[CLIENTE]],"-",Tabla1[[#This Row],[id_control]]),Hoja1!$C$2:$D$1994,2,0)),"")</f>
        <v>1616</v>
      </c>
      <c r="AD1616" s="3" t="s">
        <v>7500</v>
      </c>
      <c r="AE1616" s="3"/>
      <c r="AF1616" s="3"/>
      <c r="AG1616" s="3"/>
      <c r="AH1616" s="3"/>
      <c r="AI1616" s="3"/>
      <c r="AJ1616" s="3"/>
      <c r="AK1616" s="3"/>
      <c r="AL1616" s="3" t="s">
        <v>7501</v>
      </c>
      <c r="AM1616" s="8" t="s">
        <v>7502</v>
      </c>
      <c r="AN1616" s="6"/>
      <c r="AO1616" s="6"/>
      <c r="AP1616" s="6"/>
      <c r="AQ1616" s="6"/>
      <c r="AR1616" s="6"/>
      <c r="AS1616" s="6"/>
      <c r="AT1616" s="6"/>
      <c r="AU1616" s="6"/>
      <c r="AV1616" s="6"/>
      <c r="AW1616" s="6"/>
      <c r="AX1616" s="6"/>
      <c r="AY1616" s="6"/>
      <c r="AZ1616" s="6"/>
      <c r="BA1616" s="6"/>
      <c r="BB1616" s="6"/>
      <c r="BC1616" s="6"/>
      <c r="BD1616" s="6"/>
      <c r="BE1616" s="8">
        <v>1615</v>
      </c>
      <c r="BF1616" s="6" t="str">
        <f t="shared" si="514"/>
        <v>insert into bitacoras_estatus (numero_expediente, numero_registro, representante, fecha_inicio, fecha_vencimiento, id_cliente, id_admin, id_bitacoras_estatus, id_estatus, id_clase, id_marca, created_at, updated_at) values('1845543','1749029','JORGE ALBERTO GRANADOS DOMINGUEZ','2017-01-24','2027-01-24','753','2','1','1',35,284,'2017-01-24 00:00:00','2017-01-24 00:00:00');</v>
      </c>
      <c r="BG1616" s="6" t="str">
        <f t="shared" si="515"/>
        <v>insert into servicios_comentarios (comentario, id_admin, id_estatus, created_at, updated_at) values('CLASE 35. LLEGO EL TITULO EL 30 MAYO 2017',1,1615,'2017-01-24 00:00:00','2017-01-24 00:00:00');</v>
      </c>
      <c r="BH1616" s="6" t="str">
        <f t="shared" si="516"/>
        <v/>
      </c>
      <c r="BI1616" s="137" t="str">
        <f t="shared" si="517"/>
        <v>update bitacoras_estatus set comprobacion_uso = 1, id_estatus=10 where id=1615;</v>
      </c>
      <c r="BJ1616" s="137" t="str">
        <f t="shared" si="518"/>
        <v>update bitacoras_estatus set numero_expediente = '1845543', numero_registro = '1749029', id_estatus = 10, fecha_inicio = '2017-01-24', fecha_vencimiento ='2027-01-24', created_at ='2017-01-24 00:00:00', updated_at ='2017-01-24 00:00:00', id_clase=35, id_marca=284, id_cliente=753, vigencia = 1 where id =1615;</v>
      </c>
      <c r="BK1616" s="137" t="str">
        <f t="shared" si="519"/>
        <v>update bitacoras_estatus set id_estatus = 10 where id =1615;</v>
      </c>
    </row>
    <row r="1617" spans="1:63" ht="53">
      <c r="A1617" s="3">
        <v>1362838</v>
      </c>
      <c r="B1617" s="3">
        <v>1450971</v>
      </c>
      <c r="C1617" s="3">
        <f>IF(Tabla1[[#This Row],[No. REG.]]="","",1)</f>
        <v>1</v>
      </c>
      <c r="D1617" s="3" t="s">
        <v>46</v>
      </c>
      <c r="E1617" s="3">
        <f>IF(Tabla1[[#This Row],[STATUS]]="","",VLOOKUP(D1617,Estatus!$A$2:$B$13,2,0))</f>
        <v>10</v>
      </c>
      <c r="F1617" s="3">
        <f>IF(Tabla1[[#This Row],[STATUS]]="","",VLOOKUP(D1617,Estatus!$A$2:$I$12,9,0))</f>
        <v>1</v>
      </c>
      <c r="G1617" s="12" t="s">
        <v>7503</v>
      </c>
      <c r="H1617" s="7">
        <v>41355</v>
      </c>
      <c r="I1617" s="80">
        <f t="shared" si="500"/>
        <v>2013</v>
      </c>
      <c r="J1617" s="80">
        <f t="shared" si="501"/>
        <v>3</v>
      </c>
      <c r="K1617" s="80">
        <f t="shared" si="502"/>
        <v>22</v>
      </c>
      <c r="L1617" s="80" t="str">
        <f t="shared" si="503"/>
        <v>03</v>
      </c>
      <c r="M1617" s="80">
        <f t="shared" si="504"/>
        <v>22</v>
      </c>
      <c r="N1617" s="80" t="str">
        <f t="shared" si="505"/>
        <v>'2013-03-22'</v>
      </c>
      <c r="O1617" s="80" t="str">
        <f t="shared" si="506"/>
        <v>'2013-03-22 00:00:00'</v>
      </c>
      <c r="P1617" s="7">
        <v>45007</v>
      </c>
      <c r="Q1617" s="80">
        <f t="shared" si="507"/>
        <v>2023</v>
      </c>
      <c r="R1617" s="80">
        <f t="shared" si="508"/>
        <v>3</v>
      </c>
      <c r="S1617" s="80">
        <f t="shared" si="509"/>
        <v>22</v>
      </c>
      <c r="T1617" s="80" t="str">
        <f t="shared" si="510"/>
        <v>03</v>
      </c>
      <c r="U1617" s="80">
        <f t="shared" si="511"/>
        <v>22</v>
      </c>
      <c r="V1617" s="80" t="str">
        <f t="shared" si="512"/>
        <v>'2023-03-22'</v>
      </c>
      <c r="W1617" s="80">
        <v>43</v>
      </c>
      <c r="X1617" s="80">
        <f t="shared" si="513"/>
        <v>43</v>
      </c>
      <c r="Y1617" s="3" t="s">
        <v>7494</v>
      </c>
      <c r="Z1617" s="124">
        <f>IFERROR(IF(Y1617="","null",VLOOKUP(Y1617,Marcas!$A$2:$C$2024,2,0)),"")</f>
        <v>1601</v>
      </c>
      <c r="AA1617" s="3" t="s">
        <v>7494</v>
      </c>
      <c r="AB1617" s="3">
        <f>IFERROR(IF(AA1617="","",IF(AA1617="EMPORIO LEGAL",1,VLOOKUP(AA1617,Clientes!$A$2:$B$1190,2,0))),"")</f>
        <v>1122</v>
      </c>
      <c r="AC1617" s="3">
        <f>IFERROR(IF(Tabla1[[#This Row],[id_control]]="null","",VLOOKUP(CONCATENATE(Tabla1[[#This Row],[CLIENTE]],"-",Tabla1[[#This Row],[id_control]]),Hoja1!$C$2:$D$1994,2,0)),"")</f>
        <v>1614</v>
      </c>
      <c r="AD1617" s="3" t="s">
        <v>7237</v>
      </c>
      <c r="AE1617" s="3"/>
      <c r="AF1617" s="3"/>
      <c r="AG1617" s="3"/>
      <c r="AH1617" s="3"/>
      <c r="AI1617" s="3"/>
      <c r="AJ1617" s="3"/>
      <c r="AK1617" s="3"/>
      <c r="AL1617" s="3"/>
      <c r="AM1617" s="6"/>
      <c r="AN1617" s="6"/>
      <c r="AO1617" s="6"/>
      <c r="AP1617" s="6"/>
      <c r="AQ1617" s="8">
        <v>6142152315</v>
      </c>
      <c r="AR1617" s="6"/>
      <c r="AS1617" s="6"/>
      <c r="AT1617" s="6"/>
      <c r="AU1617" s="6"/>
      <c r="AV1617" s="8"/>
      <c r="AW1617" s="8"/>
      <c r="AX1617" s="8"/>
      <c r="AY1617" s="8"/>
      <c r="AZ1617" s="8"/>
      <c r="BA1617" s="6"/>
      <c r="BB1617" s="6"/>
      <c r="BC1617" s="6"/>
      <c r="BD1617" s="6" t="s">
        <v>7504</v>
      </c>
      <c r="BE1617" s="8">
        <v>1616</v>
      </c>
      <c r="BF1617" s="6" t="str">
        <f t="shared" si="514"/>
        <v>insert into bitacoras_estatus (numero_expediente, numero_registro, representante, fecha_inicio, fecha_vencimiento, id_cliente, id_admin, id_bitacoras_estatus, id_estatus, id_clase, id_marca, created_at, updated_at) values('1362838','1450971','ADRIANA CECILIA GUTIERREZ LOZANO','2013-03-22','2023-03-22','1122','2','1','1',43,1601,'2013-03-22 00:00:00','2013-03-22 00:00:00');</v>
      </c>
      <c r="BG1617" s="6" t="str">
        <f t="shared" si="515"/>
        <v>insert into servicios_comentarios (comentario, id_admin, id_estatus, created_at, updated_at) values('CLASE 43. CONTESTACION A REQUISITOS PRESENTADA EN FECHA 15 DE ENERO DE 2017, EL 24 ABR 2017 SE COMUNICA LA TRANSMISION DE DERECHOS',1,1616,'2013-03-22 00:00:00','2013-03-22 00:00:00');</v>
      </c>
      <c r="BH1617" s="6" t="str">
        <f t="shared" si="516"/>
        <v>insert into servicios_comentarios (comentario, id_admin, id_estatus, created_at, updated_at) values('Fecha de concesión 28/04/2014 CUENTA CON TITULO',1,1616,'2013-03-22 00:00:00','2013-03-22 00:00:00');</v>
      </c>
      <c r="BI1617" s="137" t="str">
        <f t="shared" si="517"/>
        <v>update bitacoras_estatus set comprobacion_uso = 1, id_estatus=10 where id=1616;</v>
      </c>
      <c r="BJ1617" s="137" t="str">
        <f t="shared" si="518"/>
        <v>update bitacoras_estatus set numero_expediente = '1362838', numero_registro = '1450971', id_estatus = 10, fecha_inicio = '2013-03-22', fecha_vencimiento ='2023-03-22', created_at ='2013-03-22 00:00:00', updated_at ='2013-03-22 00:00:00', id_clase=43, id_marca=1601, id_cliente=1122, vigencia = 1 where id =1616;</v>
      </c>
      <c r="BK1617" s="137" t="str">
        <f t="shared" si="519"/>
        <v>update bitacoras_estatus set id_estatus = 10 where id =1616;</v>
      </c>
    </row>
    <row r="1618" spans="1:63">
      <c r="A1618" s="3">
        <v>1848203</v>
      </c>
      <c r="B1618" s="3">
        <v>1743560</v>
      </c>
      <c r="C1618" s="3">
        <f>IF(Tabla1[[#This Row],[No. REG.]]="","",1)</f>
        <v>1</v>
      </c>
      <c r="D1618" s="3" t="s">
        <v>46</v>
      </c>
      <c r="E1618" s="3">
        <f>IF(Tabla1[[#This Row],[STATUS]]="","",VLOOKUP(D1618,Estatus!$A$2:$B$13,2,0))</f>
        <v>10</v>
      </c>
      <c r="F1618" s="3">
        <f>IF(Tabla1[[#This Row],[STATUS]]="","",VLOOKUP(D1618,Estatus!$A$2:$I$12,9,0))</f>
        <v>1</v>
      </c>
      <c r="G1618" s="12" t="s">
        <v>7428</v>
      </c>
      <c r="H1618" s="7">
        <v>42766</v>
      </c>
      <c r="I1618" s="80">
        <f t="shared" si="500"/>
        <v>2017</v>
      </c>
      <c r="J1618" s="80">
        <f t="shared" si="501"/>
        <v>1</v>
      </c>
      <c r="K1618" s="80">
        <f t="shared" si="502"/>
        <v>31</v>
      </c>
      <c r="L1618" s="80" t="str">
        <f t="shared" si="503"/>
        <v>01</v>
      </c>
      <c r="M1618" s="80">
        <f t="shared" si="504"/>
        <v>31</v>
      </c>
      <c r="N1618" s="80" t="str">
        <f t="shared" si="505"/>
        <v>'2017-01-31'</v>
      </c>
      <c r="O1618" s="80" t="str">
        <f t="shared" si="506"/>
        <v>'2017-01-31 00:00:00'</v>
      </c>
      <c r="P1618" s="7">
        <v>46418</v>
      </c>
      <c r="Q1618" s="80">
        <f t="shared" si="507"/>
        <v>2027</v>
      </c>
      <c r="R1618" s="80">
        <f t="shared" si="508"/>
        <v>1</v>
      </c>
      <c r="S1618" s="80">
        <f t="shared" si="509"/>
        <v>31</v>
      </c>
      <c r="T1618" s="80" t="str">
        <f t="shared" si="510"/>
        <v>01</v>
      </c>
      <c r="U1618" s="80">
        <f t="shared" si="511"/>
        <v>31</v>
      </c>
      <c r="V1618" s="80" t="str">
        <f t="shared" si="512"/>
        <v>'2027-01-31'</v>
      </c>
      <c r="W1618" s="80">
        <v>35</v>
      </c>
      <c r="X1618" s="80">
        <f t="shared" si="513"/>
        <v>35</v>
      </c>
      <c r="Y1618" s="3" t="s">
        <v>5521</v>
      </c>
      <c r="Z1618" s="124">
        <f>IFERROR(IF(Y1618="","null",VLOOKUP(Y1618,Marcas!$A$2:$C$2024,2,0)),"")</f>
        <v>81</v>
      </c>
      <c r="AA1618" s="3" t="s">
        <v>5524</v>
      </c>
      <c r="AB1618" s="3">
        <f>IFERROR(IF(AA1618="","",IF(AA1618="EMPORIO LEGAL",1,VLOOKUP(AA1618,Clientes!$A$2:$B$1190,2,0))),"")</f>
        <v>65</v>
      </c>
      <c r="AC1618" s="3">
        <f>IFERROR(IF(Tabla1[[#This Row],[id_control]]="null","",VLOOKUP(CONCATENATE(Tabla1[[#This Row],[CLIENTE]],"-",Tabla1[[#This Row],[id_control]]),Hoja1!$C$2:$D$1994,2,0)),"")</f>
        <v>1074</v>
      </c>
      <c r="AD1618" s="3" t="s">
        <v>7505</v>
      </c>
      <c r="AE1618" s="3"/>
      <c r="AF1618" s="3"/>
      <c r="AG1618" s="3"/>
      <c r="AH1618" s="3"/>
      <c r="AI1618" s="3"/>
      <c r="AJ1618" s="3"/>
      <c r="AK1618" s="3"/>
      <c r="AL1618" s="3">
        <v>4261626</v>
      </c>
      <c r="AM1618" s="6"/>
      <c r="AN1618" s="6"/>
      <c r="AO1618" s="6"/>
      <c r="AP1618" s="6"/>
      <c r="AQ1618" s="8">
        <v>6142356051</v>
      </c>
      <c r="AR1618" s="6"/>
      <c r="AS1618" s="6"/>
      <c r="AT1618" s="6"/>
      <c r="AU1618" s="6"/>
      <c r="AV1618" s="8" t="s">
        <v>5517</v>
      </c>
      <c r="AW1618" s="6"/>
      <c r="AX1618" s="6"/>
      <c r="AY1618" s="6"/>
      <c r="AZ1618" s="6"/>
      <c r="BA1618" s="6"/>
      <c r="BB1618" s="6"/>
      <c r="BC1618" s="6"/>
      <c r="BD1618" s="6"/>
      <c r="BE1618" s="8">
        <v>1617</v>
      </c>
      <c r="BF1618" s="6" t="str">
        <f t="shared" si="514"/>
        <v>insert into bitacoras_estatus (numero_expediente, numero_registro, representante, fecha_inicio, fecha_vencimiento, id_cliente, id_admin, id_bitacoras_estatus, id_estatus, id_clase, id_marca, created_at, updated_at) values('1848203','1743560','RICARDO GONZÁLEZ RODRIGUEZ','2017-01-31','2027-01-31','65','2','1','1',35,81,'2017-01-31 00:00:00','2017-01-31 00:00:00');</v>
      </c>
      <c r="BG1618" s="6" t="str">
        <f t="shared" si="515"/>
        <v>insert into servicios_comentarios (comentario, id_admin, id_estatus, created_at, updated_at) values('CLASE 35. LLEGO EL TITULO EL 22 MAYO 2017',1,1617,'2017-01-31 00:00:00','2017-01-31 00:00:00');</v>
      </c>
      <c r="BH1618" s="6" t="str">
        <f t="shared" si="516"/>
        <v/>
      </c>
      <c r="BI1618" s="137" t="str">
        <f t="shared" si="517"/>
        <v>update bitacoras_estatus set comprobacion_uso = 1, id_estatus=10 where id=1617;</v>
      </c>
      <c r="BJ1618" s="137" t="str">
        <f t="shared" si="518"/>
        <v>update bitacoras_estatus set numero_expediente = '1848203', numero_registro = '1743560', id_estatus = 10, fecha_inicio = '2017-01-31', fecha_vencimiento ='2027-01-31', created_at ='2017-01-31 00:00:00', updated_at ='2017-01-31 00:00:00', id_clase=35, id_marca=81, id_cliente=65, vigencia = 1 where id =1617;</v>
      </c>
      <c r="BK1618" s="137" t="str">
        <f t="shared" si="519"/>
        <v>update bitacoras_estatus set id_estatus = 10 where id =1617;</v>
      </c>
    </row>
    <row r="1619" spans="1:63">
      <c r="A1619" s="3">
        <v>1848231</v>
      </c>
      <c r="B1619" s="3">
        <v>1743568</v>
      </c>
      <c r="C1619" s="3">
        <f>IF(Tabla1[[#This Row],[No. REG.]]="","",1)</f>
        <v>1</v>
      </c>
      <c r="D1619" s="3" t="s">
        <v>46</v>
      </c>
      <c r="E1619" s="3">
        <f>IF(Tabla1[[#This Row],[STATUS]]="","",VLOOKUP(D1619,Estatus!$A$2:$B$13,2,0))</f>
        <v>10</v>
      </c>
      <c r="F1619" s="3">
        <f>IF(Tabla1[[#This Row],[STATUS]]="","",VLOOKUP(D1619,Estatus!$A$2:$I$12,9,0))</f>
        <v>1</v>
      </c>
      <c r="G1619" s="12" t="s">
        <v>7506</v>
      </c>
      <c r="H1619" s="7">
        <v>42766</v>
      </c>
      <c r="I1619" s="80">
        <f t="shared" si="500"/>
        <v>2017</v>
      </c>
      <c r="J1619" s="80">
        <f t="shared" si="501"/>
        <v>1</v>
      </c>
      <c r="K1619" s="80">
        <f t="shared" si="502"/>
        <v>31</v>
      </c>
      <c r="L1619" s="80" t="str">
        <f t="shared" si="503"/>
        <v>01</v>
      </c>
      <c r="M1619" s="80">
        <f t="shared" si="504"/>
        <v>31</v>
      </c>
      <c r="N1619" s="80" t="str">
        <f t="shared" si="505"/>
        <v>'2017-01-31'</v>
      </c>
      <c r="O1619" s="80" t="str">
        <f t="shared" si="506"/>
        <v>'2017-01-31 00:00:00'</v>
      </c>
      <c r="P1619" s="7">
        <v>46418</v>
      </c>
      <c r="Q1619" s="80">
        <f t="shared" si="507"/>
        <v>2027</v>
      </c>
      <c r="R1619" s="80">
        <f t="shared" si="508"/>
        <v>1</v>
      </c>
      <c r="S1619" s="80">
        <f t="shared" si="509"/>
        <v>31</v>
      </c>
      <c r="T1619" s="80" t="str">
        <f t="shared" si="510"/>
        <v>01</v>
      </c>
      <c r="U1619" s="80">
        <f t="shared" si="511"/>
        <v>31</v>
      </c>
      <c r="V1619" s="80" t="str">
        <f t="shared" si="512"/>
        <v>'2027-01-31'</v>
      </c>
      <c r="W1619" s="80">
        <v>12</v>
      </c>
      <c r="X1619" s="80">
        <f t="shared" si="513"/>
        <v>12</v>
      </c>
      <c r="Y1619" s="3" t="s">
        <v>7182</v>
      </c>
      <c r="Z1619" s="124">
        <f>IFERROR(IF(Y1619="","null",VLOOKUP(Y1619,Marcas!$A$2:$C$2024,2,0)),"")</f>
        <v>83</v>
      </c>
      <c r="AA1619" s="3" t="s">
        <v>5524</v>
      </c>
      <c r="AB1619" s="3">
        <f>IFERROR(IF(AA1619="","",IF(AA1619="EMPORIO LEGAL",1,VLOOKUP(AA1619,Clientes!$A$2:$B$1190,2,0))),"")</f>
        <v>65</v>
      </c>
      <c r="AC1619" s="3">
        <f>IFERROR(IF(Tabla1[[#This Row],[id_control]]="null","",VLOOKUP(CONCATENATE(Tabla1[[#This Row],[CLIENTE]],"-",Tabla1[[#This Row],[id_control]]),Hoja1!$C$2:$D$1994,2,0)),"")</f>
        <v>1488</v>
      </c>
      <c r="AD1619" s="3" t="s">
        <v>7505</v>
      </c>
      <c r="AE1619" s="3"/>
      <c r="AF1619" s="3"/>
      <c r="AG1619" s="3"/>
      <c r="AH1619" s="3"/>
      <c r="AI1619" s="3"/>
      <c r="AJ1619" s="3"/>
      <c r="AK1619" s="3"/>
      <c r="AL1619" s="3">
        <v>4261626</v>
      </c>
      <c r="AM1619" s="6"/>
      <c r="AN1619" s="6"/>
      <c r="AO1619" s="6"/>
      <c r="AP1619" s="6"/>
      <c r="AQ1619" s="8">
        <v>6142356051</v>
      </c>
      <c r="AR1619" s="6"/>
      <c r="AS1619" s="6"/>
      <c r="AT1619" s="6"/>
      <c r="AU1619" s="6"/>
      <c r="AV1619" s="8" t="s">
        <v>5517</v>
      </c>
      <c r="AW1619" s="6"/>
      <c r="AX1619" s="6"/>
      <c r="AY1619" s="6"/>
      <c r="AZ1619" s="6"/>
      <c r="BA1619" s="6"/>
      <c r="BB1619" s="6"/>
      <c r="BC1619" s="6"/>
      <c r="BD1619" s="6"/>
      <c r="BE1619" s="8">
        <v>1618</v>
      </c>
      <c r="BF1619" s="6" t="str">
        <f t="shared" si="514"/>
        <v>insert into bitacoras_estatus (numero_expediente, numero_registro, representante, fecha_inicio, fecha_vencimiento, id_cliente, id_admin, id_bitacoras_estatus, id_estatus, id_clase, id_marca, created_at, updated_at) values('1848231','1743568','RICARDO GONZÁLEZ RODRIGUEZ','2017-01-31','2027-01-31','65','2','1','1',12,83,'2017-01-31 00:00:00','2017-01-31 00:00:00');</v>
      </c>
      <c r="BG1619" s="6" t="str">
        <f t="shared" si="515"/>
        <v>insert into servicios_comentarios (comentario, id_admin, id_estatus, created_at, updated_at) values('CLASE 12 LLEGO EL TITULO EL 22 MAYO 2017',1,1618,'2017-01-31 00:00:00','2017-01-31 00:00:00');</v>
      </c>
      <c r="BH1619" s="6" t="str">
        <f t="shared" si="516"/>
        <v/>
      </c>
      <c r="BI1619" s="137" t="str">
        <f t="shared" si="517"/>
        <v>update bitacoras_estatus set comprobacion_uso = 1, id_estatus=10 where id=1618;</v>
      </c>
      <c r="BJ1619" s="137" t="str">
        <f t="shared" si="518"/>
        <v>update bitacoras_estatus set numero_expediente = '1848231', numero_registro = '1743568', id_estatus = 10, fecha_inicio = '2017-01-31', fecha_vencimiento ='2027-01-31', created_at ='2017-01-31 00:00:00', updated_at ='2017-01-31 00:00:00', id_clase=12, id_marca=83, id_cliente=65, vigencia = 1 where id =1618;</v>
      </c>
      <c r="BK1619" s="137" t="str">
        <f t="shared" si="519"/>
        <v>update bitacoras_estatus set id_estatus = 10 where id =1618;</v>
      </c>
    </row>
    <row r="1620" spans="1:63">
      <c r="A1620" s="3">
        <v>1848241</v>
      </c>
      <c r="B1620" s="3">
        <v>1749497</v>
      </c>
      <c r="C1620" s="3">
        <f>IF(Tabla1[[#This Row],[No. REG.]]="","",1)</f>
        <v>1</v>
      </c>
      <c r="D1620" s="3" t="s">
        <v>46</v>
      </c>
      <c r="E1620" s="3">
        <f>IF(Tabla1[[#This Row],[STATUS]]="","",VLOOKUP(D1620,Estatus!$A$2:$B$13,2,0))</f>
        <v>10</v>
      </c>
      <c r="F1620" s="3">
        <f>IF(Tabla1[[#This Row],[STATUS]]="","",VLOOKUP(D1620,Estatus!$A$2:$I$12,9,0))</f>
        <v>1</v>
      </c>
      <c r="G1620" s="12" t="s">
        <v>7507</v>
      </c>
      <c r="H1620" s="7">
        <v>42766</v>
      </c>
      <c r="I1620" s="80">
        <f t="shared" si="500"/>
        <v>2017</v>
      </c>
      <c r="J1620" s="80">
        <f t="shared" si="501"/>
        <v>1</v>
      </c>
      <c r="K1620" s="80">
        <f t="shared" si="502"/>
        <v>31</v>
      </c>
      <c r="L1620" s="80" t="str">
        <f t="shared" si="503"/>
        <v>01</v>
      </c>
      <c r="M1620" s="80">
        <f t="shared" si="504"/>
        <v>31</v>
      </c>
      <c r="N1620" s="80" t="str">
        <f t="shared" si="505"/>
        <v>'2017-01-31'</v>
      </c>
      <c r="O1620" s="80" t="str">
        <f t="shared" si="506"/>
        <v>'2017-01-31 00:00:00'</v>
      </c>
      <c r="P1620" s="7">
        <v>46418</v>
      </c>
      <c r="Q1620" s="80">
        <f t="shared" si="507"/>
        <v>2027</v>
      </c>
      <c r="R1620" s="80">
        <f t="shared" si="508"/>
        <v>1</v>
      </c>
      <c r="S1620" s="80">
        <f t="shared" si="509"/>
        <v>31</v>
      </c>
      <c r="T1620" s="80" t="str">
        <f t="shared" si="510"/>
        <v>01</v>
      </c>
      <c r="U1620" s="80">
        <f t="shared" si="511"/>
        <v>31</v>
      </c>
      <c r="V1620" s="80" t="str">
        <f t="shared" si="512"/>
        <v>'2027-01-31'</v>
      </c>
      <c r="W1620" s="80">
        <v>16</v>
      </c>
      <c r="X1620" s="80">
        <f t="shared" si="513"/>
        <v>16</v>
      </c>
      <c r="Y1620" s="3" t="s">
        <v>7508</v>
      </c>
      <c r="Z1620" s="124">
        <f>IFERROR(IF(Y1620="","null",VLOOKUP(Y1620,Marcas!$A$2:$C$2024,2,0)),"")</f>
        <v>1267</v>
      </c>
      <c r="AA1620" s="3" t="s">
        <v>7508</v>
      </c>
      <c r="AB1620" s="3">
        <f>IFERROR(IF(AA1620="","",IF(AA1620="EMPORIO LEGAL",1,VLOOKUP(AA1620,Clientes!$A$2:$B$1190,2,0))),"")</f>
        <v>899</v>
      </c>
      <c r="AC1620" s="3">
        <f>IFERROR(IF(Tabla1[[#This Row],[id_control]]="null","",VLOOKUP(CONCATENATE(Tabla1[[#This Row],[CLIENTE]],"-",Tabla1[[#This Row],[id_control]]),Hoja1!$C$2:$D$1994,2,0)),"")</f>
        <v>1620</v>
      </c>
      <c r="AD1620" s="3" t="s">
        <v>7509</v>
      </c>
      <c r="AE1620" s="3" t="s">
        <v>7510</v>
      </c>
      <c r="AF1620" s="3"/>
      <c r="AG1620" s="3"/>
      <c r="AH1620" s="3"/>
      <c r="AI1620" s="3"/>
      <c r="AJ1620" s="3"/>
      <c r="AK1620" s="3"/>
      <c r="AL1620" s="3">
        <v>6142597550</v>
      </c>
      <c r="AM1620" s="6"/>
      <c r="AN1620" s="6"/>
      <c r="AO1620" s="6"/>
      <c r="AP1620" s="6"/>
      <c r="AQ1620" s="8" t="s">
        <v>7511</v>
      </c>
      <c r="AR1620" s="8" t="s">
        <v>7512</v>
      </c>
      <c r="AS1620" s="6"/>
      <c r="AT1620" s="6"/>
      <c r="AU1620" s="6"/>
      <c r="AV1620" s="13" t="s">
        <v>7513</v>
      </c>
      <c r="AW1620" s="8" t="s">
        <v>7514</v>
      </c>
      <c r="AX1620" s="8" t="s">
        <v>7515</v>
      </c>
      <c r="AY1620" s="6"/>
      <c r="AZ1620" s="6"/>
      <c r="BA1620" s="6"/>
      <c r="BB1620" s="6"/>
      <c r="BC1620" s="6"/>
      <c r="BD1620" s="6"/>
      <c r="BE1620" s="8">
        <v>1619</v>
      </c>
      <c r="BF1620" s="6" t="str">
        <f t="shared" si="514"/>
        <v>insert into bitacoras_estatus (numero_expediente, numero_registro, representante, fecha_inicio, fecha_vencimiento, id_cliente, id_admin, id_bitacoras_estatus, id_estatus, id_clase, id_marca, created_at, updated_at) values('1848241','1749497','MARIANA GOMEZ AGUILAR','2017-01-31','2027-01-31','899','2','1','1',16,1267,'2017-01-31 00:00:00','2017-01-31 00:00:00');</v>
      </c>
      <c r="BG1620" s="6" t="str">
        <f t="shared" si="515"/>
        <v>insert into servicios_comentarios (comentario, id_admin, id_estatus, created_at, updated_at) values('CLASE 16, LLEGO EL TITULO EL 30 MAYO 2017',1,1619,'2017-01-31 00:00:00','2017-01-31 00:00:00');</v>
      </c>
      <c r="BH1620" s="6" t="str">
        <f t="shared" si="516"/>
        <v/>
      </c>
      <c r="BI1620" s="137" t="str">
        <f t="shared" si="517"/>
        <v>update bitacoras_estatus set comprobacion_uso = 1, id_estatus=10 where id=1619;</v>
      </c>
      <c r="BJ1620" s="137" t="str">
        <f t="shared" si="518"/>
        <v>update bitacoras_estatus set numero_expediente = '1848241', numero_registro = '1749497', id_estatus = 10, fecha_inicio = '2017-01-31', fecha_vencimiento ='2027-01-31', created_at ='2017-01-31 00:00:00', updated_at ='2017-01-31 00:00:00', id_clase=16, id_marca=1267, id_cliente=899, vigencia = 1 where id =1619;</v>
      </c>
      <c r="BK1620" s="137" t="str">
        <f t="shared" si="519"/>
        <v>update bitacoras_estatus set id_estatus = 10 where id =1619;</v>
      </c>
    </row>
    <row r="1621" spans="1:63">
      <c r="A1621" s="3">
        <v>1848243</v>
      </c>
      <c r="B1621" s="3">
        <v>1743570</v>
      </c>
      <c r="C1621" s="3">
        <f>IF(Tabla1[[#This Row],[No. REG.]]="","",1)</f>
        <v>1</v>
      </c>
      <c r="D1621" s="3" t="s">
        <v>46</v>
      </c>
      <c r="E1621" s="3">
        <f>IF(Tabla1[[#This Row],[STATUS]]="","",VLOOKUP(D1621,Estatus!$A$2:$B$13,2,0))</f>
        <v>10</v>
      </c>
      <c r="F1621" s="3">
        <f>IF(Tabla1[[#This Row],[STATUS]]="","",VLOOKUP(D1621,Estatus!$A$2:$I$12,9,0))</f>
        <v>1</v>
      </c>
      <c r="G1621" s="12" t="s">
        <v>7516</v>
      </c>
      <c r="H1621" s="7">
        <v>42766</v>
      </c>
      <c r="I1621" s="80">
        <f t="shared" si="500"/>
        <v>2017</v>
      </c>
      <c r="J1621" s="80">
        <f t="shared" si="501"/>
        <v>1</v>
      </c>
      <c r="K1621" s="80">
        <f t="shared" si="502"/>
        <v>31</v>
      </c>
      <c r="L1621" s="80" t="str">
        <f t="shared" si="503"/>
        <v>01</v>
      </c>
      <c r="M1621" s="80">
        <f t="shared" si="504"/>
        <v>31</v>
      </c>
      <c r="N1621" s="80" t="str">
        <f t="shared" si="505"/>
        <v>'2017-01-31'</v>
      </c>
      <c r="O1621" s="80" t="str">
        <f t="shared" si="506"/>
        <v>'2017-01-31 00:00:00'</v>
      </c>
      <c r="P1621" s="7">
        <v>46418</v>
      </c>
      <c r="Q1621" s="80">
        <f t="shared" si="507"/>
        <v>2027</v>
      </c>
      <c r="R1621" s="80">
        <f t="shared" si="508"/>
        <v>1</v>
      </c>
      <c r="S1621" s="80">
        <f t="shared" si="509"/>
        <v>31</v>
      </c>
      <c r="T1621" s="80" t="str">
        <f t="shared" si="510"/>
        <v>01</v>
      </c>
      <c r="U1621" s="80">
        <f t="shared" si="511"/>
        <v>31</v>
      </c>
      <c r="V1621" s="80" t="str">
        <f t="shared" si="512"/>
        <v>'2027-01-31'</v>
      </c>
      <c r="W1621" s="80">
        <v>44</v>
      </c>
      <c r="X1621" s="80">
        <f t="shared" si="513"/>
        <v>44</v>
      </c>
      <c r="Y1621" s="3" t="s">
        <v>7517</v>
      </c>
      <c r="Z1621" s="124">
        <f>IFERROR(IF(Y1621="","null",VLOOKUP(Y1621,Marcas!$A$2:$C$2024,2,0)),"")</f>
        <v>127</v>
      </c>
      <c r="AA1621" s="3" t="s">
        <v>7518</v>
      </c>
      <c r="AB1621" s="3">
        <f>IFERROR(IF(AA1621="","",IF(AA1621="EMPORIO LEGAL",1,VLOOKUP(AA1621,Clientes!$A$2:$B$1190,2,0))),"")</f>
        <v>92</v>
      </c>
      <c r="AC1621" s="3">
        <f>IFERROR(IF(Tabla1[[#This Row],[id_control]]="null","",VLOOKUP(CONCATENATE(Tabla1[[#This Row],[CLIENTE]],"-",Tabla1[[#This Row],[id_control]]),Hoja1!$C$2:$D$1994,2,0)),"")</f>
        <v>1621</v>
      </c>
      <c r="AD1621" s="3" t="s">
        <v>7519</v>
      </c>
      <c r="AE1621" s="3"/>
      <c r="AF1621" s="3"/>
      <c r="AG1621" s="3"/>
      <c r="AH1621" s="3"/>
      <c r="AI1621" s="3"/>
      <c r="AJ1621" s="3"/>
      <c r="AK1621" s="3"/>
      <c r="AL1621" s="3" t="s">
        <v>7520</v>
      </c>
      <c r="AM1621" s="6"/>
      <c r="AN1621" s="6"/>
      <c r="AO1621" s="6"/>
      <c r="AP1621" s="6"/>
      <c r="AQ1621" s="8" t="s">
        <v>7521</v>
      </c>
      <c r="AR1621" s="6"/>
      <c r="AS1621" s="6"/>
      <c r="AT1621" s="6"/>
      <c r="AU1621" s="6"/>
      <c r="AV1621" s="8" t="s">
        <v>7522</v>
      </c>
      <c r="AW1621" s="6"/>
      <c r="AX1621" s="8" t="s">
        <v>7522</v>
      </c>
      <c r="AY1621" s="6"/>
      <c r="AZ1621" s="6"/>
      <c r="BA1621" s="6"/>
      <c r="BB1621" s="6"/>
      <c r="BC1621" s="6"/>
      <c r="BD1621" s="6"/>
      <c r="BE1621" s="8">
        <v>1620</v>
      </c>
      <c r="BF1621" s="6" t="str">
        <f t="shared" si="514"/>
        <v>insert into bitacoras_estatus (numero_expediente, numero_registro, representante, fecha_inicio, fecha_vencimiento, id_cliente, id_admin, id_bitacoras_estatus, id_estatus, id_clase, id_marca, created_at, updated_at) values('1848243','1743570','ROGELIO REZA GALLEGOS','2017-01-31','2027-01-31','92','2','1','1',44,127,'2017-01-31 00:00:00','2017-01-31 00:00:00');</v>
      </c>
      <c r="BG1621" s="6" t="str">
        <f t="shared" si="515"/>
        <v>insert into servicios_comentarios (comentario, id_admin, id_estatus, created_at, updated_at) values('CLASE 44, LLEGO EL TITULO EL 22 MAYO 2017',1,1620,'2017-01-31 00:00:00','2017-01-31 00:00:00');</v>
      </c>
      <c r="BH1621" s="6" t="str">
        <f t="shared" si="516"/>
        <v/>
      </c>
      <c r="BI1621" s="137" t="str">
        <f t="shared" si="517"/>
        <v>update bitacoras_estatus set comprobacion_uso = 1, id_estatus=10 where id=1620;</v>
      </c>
      <c r="BJ1621" s="137" t="str">
        <f t="shared" si="518"/>
        <v>update bitacoras_estatus set numero_expediente = '1848243', numero_registro = '1743570', id_estatus = 10, fecha_inicio = '2017-01-31', fecha_vencimiento ='2027-01-31', created_at ='2017-01-31 00:00:00', updated_at ='2017-01-31 00:00:00', id_clase=44, id_marca=127, id_cliente=92, vigencia = 1 where id =1620;</v>
      </c>
      <c r="BK1621" s="137" t="str">
        <f t="shared" si="519"/>
        <v>update bitacoras_estatus set id_estatus = 10 where id =1620;</v>
      </c>
    </row>
    <row r="1622" spans="1:63">
      <c r="A1622" s="3">
        <v>1848239</v>
      </c>
      <c r="B1622" s="3">
        <v>1743569</v>
      </c>
      <c r="C1622" s="3">
        <f>IF(Tabla1[[#This Row],[No. REG.]]="","",1)</f>
        <v>1</v>
      </c>
      <c r="D1622" s="3" t="s">
        <v>46</v>
      </c>
      <c r="E1622" s="3">
        <f>IF(Tabla1[[#This Row],[STATUS]]="","",VLOOKUP(D1622,Estatus!$A$2:$B$13,2,0))</f>
        <v>10</v>
      </c>
      <c r="F1622" s="3">
        <f>IF(Tabla1[[#This Row],[STATUS]]="","",VLOOKUP(D1622,Estatus!$A$2:$I$12,9,0))</f>
        <v>1</v>
      </c>
      <c r="G1622" s="12" t="s">
        <v>5461</v>
      </c>
      <c r="H1622" s="7">
        <v>42766</v>
      </c>
      <c r="I1622" s="80">
        <f t="shared" si="500"/>
        <v>2017</v>
      </c>
      <c r="J1622" s="80">
        <f t="shared" si="501"/>
        <v>1</v>
      </c>
      <c r="K1622" s="80">
        <f t="shared" si="502"/>
        <v>31</v>
      </c>
      <c r="L1622" s="80" t="str">
        <f t="shared" si="503"/>
        <v>01</v>
      </c>
      <c r="M1622" s="80">
        <f t="shared" si="504"/>
        <v>31</v>
      </c>
      <c r="N1622" s="80" t="str">
        <f t="shared" si="505"/>
        <v>'2017-01-31'</v>
      </c>
      <c r="O1622" s="80" t="str">
        <f t="shared" si="506"/>
        <v>'2017-01-31 00:00:00'</v>
      </c>
      <c r="P1622" s="7">
        <v>46418</v>
      </c>
      <c r="Q1622" s="80">
        <f t="shared" si="507"/>
        <v>2027</v>
      </c>
      <c r="R1622" s="80">
        <f t="shared" si="508"/>
        <v>1</v>
      </c>
      <c r="S1622" s="80">
        <f t="shared" si="509"/>
        <v>31</v>
      </c>
      <c r="T1622" s="80" t="str">
        <f t="shared" si="510"/>
        <v>01</v>
      </c>
      <c r="U1622" s="80">
        <f t="shared" si="511"/>
        <v>31</v>
      </c>
      <c r="V1622" s="80" t="str">
        <f t="shared" si="512"/>
        <v>'2027-01-31'</v>
      </c>
      <c r="W1622" s="80">
        <v>35</v>
      </c>
      <c r="X1622" s="80">
        <f t="shared" si="513"/>
        <v>35</v>
      </c>
      <c r="Y1622" s="12" t="s">
        <v>7429</v>
      </c>
      <c r="Z1622" s="125">
        <f>IFERROR(IF(Y1622="","null",VLOOKUP(Y1622,Marcas!$A$2:$C$2024,2,0)),"")</f>
        <v>947</v>
      </c>
      <c r="AA1622" s="12" t="s">
        <v>7429</v>
      </c>
      <c r="AB1622" s="3">
        <f>IFERROR(IF(AA1622="","",IF(AA1622="EMPORIO LEGAL",1,VLOOKUP(AA1622,Clientes!$A$2:$B$1190,2,0))),"")</f>
        <v>676</v>
      </c>
      <c r="AC1622" s="3">
        <f>IFERROR(IF(Tabla1[[#This Row],[id_control]]="null","",VLOOKUP(CONCATENATE(Tabla1[[#This Row],[CLIENTE]],"-",Tabla1[[#This Row],[id_control]]),Hoja1!$C$2:$D$1994,2,0)),"")</f>
        <v>1595</v>
      </c>
      <c r="AD1622" s="3" t="s">
        <v>7523</v>
      </c>
      <c r="AE1622" s="3"/>
      <c r="AF1622" s="3"/>
      <c r="AG1622" s="3"/>
      <c r="AH1622" s="3"/>
      <c r="AI1622" s="3"/>
      <c r="AJ1622" s="3"/>
      <c r="AK1622" s="3"/>
      <c r="AL1622" s="3" t="s">
        <v>7524</v>
      </c>
      <c r="AM1622" s="6"/>
      <c r="AN1622" s="6"/>
      <c r="AO1622" s="6"/>
      <c r="AP1622" s="6"/>
      <c r="AQ1622" s="8">
        <v>6141986095</v>
      </c>
      <c r="AR1622" s="6">
        <v>6144068622</v>
      </c>
      <c r="AS1622" s="6"/>
      <c r="AT1622" s="6"/>
      <c r="AU1622" s="6"/>
      <c r="AV1622" s="8" t="s">
        <v>7525</v>
      </c>
      <c r="AW1622" s="8" t="s">
        <v>7526</v>
      </c>
      <c r="AX1622" s="8" t="s">
        <v>7527</v>
      </c>
      <c r="AY1622" s="8"/>
      <c r="AZ1622" s="8"/>
      <c r="BA1622" s="6"/>
      <c r="BB1622" s="6"/>
      <c r="BC1622" s="6"/>
      <c r="BD1622" s="6" t="s">
        <v>7528</v>
      </c>
      <c r="BE1622" s="8">
        <v>1621</v>
      </c>
      <c r="BF1622" s="6" t="str">
        <f t="shared" si="514"/>
        <v>insert into bitacoras_estatus (numero_expediente, numero_registro, representante, fecha_inicio, fecha_vencimiento, id_cliente, id_admin, id_bitacoras_estatus, id_estatus, id_clase, id_marca, created_at, updated_at) values('1848239','1743569','VICENTE SALAZAR CORTINAS','2017-01-31','2027-01-31','676','2','1','1',35,947,'2017-01-31 00:00:00','2017-01-31 00:00:00');</v>
      </c>
      <c r="BG1622" s="6" t="str">
        <f t="shared" si="515"/>
        <v>insert into servicios_comentarios (comentario, id_admin, id_estatus, created_at, updated_at) values('CLASE 35',1,1621,'2017-01-31 00:00:00','2017-01-31 00:00:00');</v>
      </c>
      <c r="BH1622" s="6" t="str">
        <f t="shared" si="516"/>
        <v>insert into servicios_comentarios (comentario, id_admin, id_estatus, created_at, updated_at) values('Fecha de concesión 17/04/2017 CUENTA CON TITULO',1,1621,'2017-01-31 00:00:00','2017-01-31 00:00:00');</v>
      </c>
      <c r="BI1622" s="137" t="str">
        <f t="shared" si="517"/>
        <v>update bitacoras_estatus set comprobacion_uso = 1, id_estatus=10 where id=1621;</v>
      </c>
      <c r="BJ1622" s="137" t="str">
        <f t="shared" si="518"/>
        <v>update bitacoras_estatus set numero_expediente = '1848239', numero_registro = '1743569', id_estatus = 10, fecha_inicio = '2017-01-31', fecha_vencimiento ='2027-01-31', created_at ='2017-01-31 00:00:00', updated_at ='2017-01-31 00:00:00', id_clase=35, id_marca=947, id_cliente=676, vigencia = 1 where id =1621;</v>
      </c>
      <c r="BK1622" s="137" t="str">
        <f t="shared" si="519"/>
        <v>update bitacoras_estatus set id_estatus = 10 where id =1621;</v>
      </c>
    </row>
    <row r="1623" spans="1:63">
      <c r="A1623" s="3">
        <v>1860551</v>
      </c>
      <c r="B1623" s="3">
        <v>1765383</v>
      </c>
      <c r="C1623" s="3">
        <f>IF(Tabla1[[#This Row],[No. REG.]]="","",1)</f>
        <v>1</v>
      </c>
      <c r="D1623" s="3" t="s">
        <v>46</v>
      </c>
      <c r="E1623" s="3">
        <f>IF(Tabla1[[#This Row],[STATUS]]="","",VLOOKUP(D1623,Estatus!$A$2:$B$13,2,0))</f>
        <v>10</v>
      </c>
      <c r="F1623" s="3">
        <f>IF(Tabla1[[#This Row],[STATUS]]="","",VLOOKUP(D1623,Estatus!$A$2:$I$12,9,0))</f>
        <v>1</v>
      </c>
      <c r="G1623" s="12" t="s">
        <v>7529</v>
      </c>
      <c r="H1623" s="7">
        <v>42796</v>
      </c>
      <c r="I1623" s="80">
        <f t="shared" si="500"/>
        <v>2017</v>
      </c>
      <c r="J1623" s="80">
        <f t="shared" si="501"/>
        <v>3</v>
      </c>
      <c r="K1623" s="80">
        <f t="shared" si="502"/>
        <v>2</v>
      </c>
      <c r="L1623" s="80" t="str">
        <f t="shared" si="503"/>
        <v>03</v>
      </c>
      <c r="M1623" s="80" t="str">
        <f t="shared" si="504"/>
        <v>02</v>
      </c>
      <c r="N1623" s="80" t="str">
        <f t="shared" si="505"/>
        <v>'2017-03-02'</v>
      </c>
      <c r="O1623" s="80" t="str">
        <f t="shared" si="506"/>
        <v>'2017-03-02 00:00:00'</v>
      </c>
      <c r="P1623" s="7">
        <v>46448</v>
      </c>
      <c r="Q1623" s="80">
        <f t="shared" si="507"/>
        <v>2027</v>
      </c>
      <c r="R1623" s="80">
        <f t="shared" si="508"/>
        <v>3</v>
      </c>
      <c r="S1623" s="80">
        <f t="shared" si="509"/>
        <v>2</v>
      </c>
      <c r="T1623" s="80" t="str">
        <f t="shared" si="510"/>
        <v>03</v>
      </c>
      <c r="U1623" s="80" t="str">
        <f t="shared" si="511"/>
        <v>02</v>
      </c>
      <c r="V1623" s="80" t="str">
        <f t="shared" si="512"/>
        <v>'2027-03-02'</v>
      </c>
      <c r="W1623" s="80">
        <v>35</v>
      </c>
      <c r="X1623" s="80">
        <f t="shared" si="513"/>
        <v>35</v>
      </c>
      <c r="Y1623" s="12" t="s">
        <v>7530</v>
      </c>
      <c r="Z1623" s="125">
        <f>IFERROR(IF(Y1623="","null",VLOOKUP(Y1623,Marcas!$A$2:$C$2024,2,0)),"")</f>
        <v>946</v>
      </c>
      <c r="AA1623" s="12" t="s">
        <v>7429</v>
      </c>
      <c r="AB1623" s="3">
        <f>IFERROR(IF(AA1623="","",IF(AA1623="EMPORIO LEGAL",1,VLOOKUP(AA1623,Clientes!$A$2:$B$1190,2,0))),"")</f>
        <v>676</v>
      </c>
      <c r="AC1623" s="3">
        <f>IFERROR(IF(Tabla1[[#This Row],[id_control]]="null","",VLOOKUP(CONCATENATE(Tabla1[[#This Row],[CLIENTE]],"-",Tabla1[[#This Row],[id_control]]),Hoja1!$C$2:$D$1994,2,0)),"")</f>
        <v>1623</v>
      </c>
      <c r="AD1623" s="3" t="s">
        <v>7523</v>
      </c>
      <c r="AE1623" s="3"/>
      <c r="AF1623" s="3"/>
      <c r="AG1623" s="3"/>
      <c r="AH1623" s="3"/>
      <c r="AI1623" s="3"/>
      <c r="AJ1623" s="3"/>
      <c r="AK1623" s="3"/>
      <c r="AL1623" s="3" t="s">
        <v>7524</v>
      </c>
      <c r="AM1623" s="6"/>
      <c r="AN1623" s="6"/>
      <c r="AO1623" s="6"/>
      <c r="AP1623" s="6"/>
      <c r="AQ1623" s="8">
        <v>6141986095</v>
      </c>
      <c r="AR1623" s="8">
        <v>6144068622</v>
      </c>
      <c r="AS1623" s="6"/>
      <c r="AT1623" s="6"/>
      <c r="AU1623" s="6"/>
      <c r="AV1623" s="8" t="s">
        <v>7525</v>
      </c>
      <c r="AW1623" s="8" t="s">
        <v>7526</v>
      </c>
      <c r="AX1623" s="8" t="s">
        <v>7527</v>
      </c>
      <c r="AY1623" s="6"/>
      <c r="AZ1623" s="6"/>
      <c r="BA1623" s="6"/>
      <c r="BB1623" s="6"/>
      <c r="BC1623" s="6"/>
      <c r="BD1623" s="6"/>
      <c r="BE1623" s="8">
        <v>1622</v>
      </c>
      <c r="BF1623" s="6" t="str">
        <f t="shared" si="514"/>
        <v>insert into bitacoras_estatus (numero_expediente, numero_registro, representante, fecha_inicio, fecha_vencimiento, id_cliente, id_admin, id_bitacoras_estatus, id_estatus, id_clase, id_marca, created_at, updated_at) values('1860551','1765383','VICENTE SALAZAR CORTINAS','2017-03-02','2027-03-02','676','2','1','1',35,946,'2017-03-02 00:00:00','2017-03-02 00:00:00');</v>
      </c>
      <c r="BG1623" s="6" t="str">
        <f t="shared" si="515"/>
        <v>insert into servicios_comentarios (comentario, id_admin, id_estatus, created_at, updated_at) values('CLASE 35 TITULO 3 DE JULIO 2017',1,1622,'2017-03-02 00:00:00','2017-03-02 00:00:00');</v>
      </c>
      <c r="BH1623" s="6" t="str">
        <f t="shared" si="516"/>
        <v/>
      </c>
      <c r="BI1623" s="137" t="str">
        <f t="shared" si="517"/>
        <v>update bitacoras_estatus set comprobacion_uso = 1, id_estatus=10 where id=1622;</v>
      </c>
      <c r="BJ1623" s="137" t="str">
        <f t="shared" si="518"/>
        <v>update bitacoras_estatus set numero_expediente = '1860551', numero_registro = '1765383', id_estatus = 10, fecha_inicio = '2017-03-02', fecha_vencimiento ='2027-03-02', created_at ='2017-03-02 00:00:00', updated_at ='2017-03-02 00:00:00', id_clase=35, id_marca=946, id_cliente=676, vigencia = 1 where id =1622;</v>
      </c>
      <c r="BK1623" s="137" t="str">
        <f t="shared" si="519"/>
        <v>update bitacoras_estatus set id_estatus = 10 where id =1622;</v>
      </c>
    </row>
    <row r="1624" spans="1:63" ht="92">
      <c r="A1624" s="3">
        <v>1845379</v>
      </c>
      <c r="B1624" s="6"/>
      <c r="C1624" s="6" t="str">
        <f>IF(Tabla1[[#This Row],[No. REG.]]="","",1)</f>
        <v/>
      </c>
      <c r="D1624" s="3" t="s">
        <v>34</v>
      </c>
      <c r="E1624" s="3">
        <f>IF(Tabla1[[#This Row],[STATUS]]="","",VLOOKUP(D1624,Estatus!$A$2:$B$13,2,0))</f>
        <v>5</v>
      </c>
      <c r="F1624" s="3">
        <f>IF(Tabla1[[#This Row],[STATUS]]="","",VLOOKUP(D1624,Estatus!$A$2:$I$12,9,0))</f>
        <v>0</v>
      </c>
      <c r="G1624" s="12" t="s">
        <v>7531</v>
      </c>
      <c r="H1624" s="7">
        <v>42769</v>
      </c>
      <c r="I1624" s="80">
        <f t="shared" si="500"/>
        <v>2017</v>
      </c>
      <c r="J1624" s="80">
        <f t="shared" si="501"/>
        <v>2</v>
      </c>
      <c r="K1624" s="80">
        <f t="shared" si="502"/>
        <v>3</v>
      </c>
      <c r="L1624" s="80" t="str">
        <f t="shared" si="503"/>
        <v>02</v>
      </c>
      <c r="M1624" s="80" t="str">
        <f t="shared" si="504"/>
        <v>03</v>
      </c>
      <c r="N1624" s="80" t="str">
        <f t="shared" si="505"/>
        <v>'2017-02-03'</v>
      </c>
      <c r="O1624" s="80" t="str">
        <f t="shared" si="506"/>
        <v>'2017-02-03 00:00:00'</v>
      </c>
      <c r="P1624" s="7">
        <v>46421</v>
      </c>
      <c r="Q1624" s="80">
        <f t="shared" si="507"/>
        <v>2027</v>
      </c>
      <c r="R1624" s="80">
        <f t="shared" si="508"/>
        <v>2</v>
      </c>
      <c r="S1624" s="80">
        <f t="shared" si="509"/>
        <v>3</v>
      </c>
      <c r="T1624" s="80" t="str">
        <f t="shared" si="510"/>
        <v>02</v>
      </c>
      <c r="U1624" s="80" t="str">
        <f t="shared" si="511"/>
        <v>03</v>
      </c>
      <c r="V1624" s="80" t="str">
        <f t="shared" si="512"/>
        <v>'2027-02-03'</v>
      </c>
      <c r="W1624" s="80">
        <v>41</v>
      </c>
      <c r="X1624" s="80">
        <f t="shared" si="513"/>
        <v>41</v>
      </c>
      <c r="Y1624" s="3" t="s">
        <v>7532</v>
      </c>
      <c r="Z1624" s="124">
        <f>IFERROR(IF(Y1624="","null",VLOOKUP(Y1624,Marcas!$A$2:$C$2024,2,0)),"")</f>
        <v>983</v>
      </c>
      <c r="AA1624" s="3" t="s">
        <v>7532</v>
      </c>
      <c r="AB1624" s="3">
        <f>IFERROR(IF(AA1624="","",IF(AA1624="EMPORIO LEGAL",1,VLOOKUP(AA1624,Clientes!$A$2:$B$1190,2,0))),"")</f>
        <v>702</v>
      </c>
      <c r="AC1624" s="3">
        <f>IFERROR(IF(Tabla1[[#This Row],[id_control]]="null","",VLOOKUP(CONCATENATE(Tabla1[[#This Row],[CLIENTE]],"-",Tabla1[[#This Row],[id_control]]),Hoja1!$C$2:$D$1994,2,0)),"")</f>
        <v>1624</v>
      </c>
      <c r="AD1624" s="3" t="s">
        <v>7533</v>
      </c>
      <c r="AE1624" s="6"/>
      <c r="AF1624" s="6"/>
      <c r="AG1624" s="6"/>
      <c r="AH1624" s="6"/>
      <c r="AI1624" s="6"/>
      <c r="AJ1624" s="6"/>
      <c r="AK1624" s="6"/>
      <c r="AL1624" s="3"/>
      <c r="AM1624" s="8"/>
      <c r="AN1624" s="8"/>
      <c r="AO1624" s="8"/>
      <c r="AP1624" s="8"/>
      <c r="AQ1624" s="8">
        <v>6142502210</v>
      </c>
      <c r="AR1624" s="8"/>
      <c r="AS1624" s="8"/>
      <c r="AT1624" s="8"/>
      <c r="AU1624" s="8"/>
      <c r="AV1624" s="8" t="s">
        <v>7534</v>
      </c>
      <c r="AW1624" s="8"/>
      <c r="AX1624" s="8"/>
      <c r="AY1624" s="8"/>
      <c r="AZ1624" s="8"/>
      <c r="BA1624" s="8"/>
      <c r="BB1624" s="8"/>
      <c r="BC1624" s="8"/>
      <c r="BD1624" s="8"/>
      <c r="BE1624" s="8">
        <v>1623</v>
      </c>
      <c r="BF1624" s="6" t="str">
        <f t="shared" si="514"/>
        <v>insert into bitacoras_estatus (numero_expediente, numero_registro, representante, fecha_inicio, fecha_vencimiento, id_cliente, id_admin, id_bitacoras_estatus, id_estatus, id_clase, id_marca, created_at, updated_at) values('1845379','','LAURA GARCÍA INFANTE','2017-02-03','2027-02-03','702','2','1','1',41,983,'2017-02-03 00:00:00','2017-02-03 00:00:00');</v>
      </c>
      <c r="BG1624" s="6" t="str">
        <f t="shared" si="515"/>
        <v>insert into servicios_comentarios (comentario, id_admin, id_estatus, created_at, updated_at) values('CLASE 41 (mixta) SE LE CITO ANTERIORIDAD EN FECHA 28 DE JUNIO DE 2017. EN FECHA 18 DE AGOSTO 2017 SE PRESENTÓ CONTESTACION DE ANTERIORIDAD. EL 26 SEPT 2017 SE TIENE POR ACREDITADA LA PERSONALIDAD COMO APODERADO DEL TITULAR',1,1623,'2017-02-03 00:00:00','2017-02-03 00:00:00');</v>
      </c>
      <c r="BH1624" s="6" t="str">
        <f t="shared" si="516"/>
        <v/>
      </c>
      <c r="BI1624" s="137" t="str">
        <f t="shared" si="517"/>
        <v>update bitacoras_estatus set comprobacion_uso = 1, id_estatus=5 where id=1623;</v>
      </c>
      <c r="BJ1624" s="137" t="str">
        <f t="shared" si="518"/>
        <v>update bitacoras_estatus set numero_expediente = '1845379', numero_registro = '', id_estatus = 5, fecha_inicio = '2017-02-03', fecha_vencimiento ='2027-02-03', created_at ='2017-02-03 00:00:00', updated_at ='2017-02-03 00:00:00', id_clase=41, id_marca=983, id_cliente=702, vigencia = 0 where id =1623;</v>
      </c>
      <c r="BK1624" s="137" t="str">
        <f t="shared" si="519"/>
        <v>update bitacoras_estatus set id_estatus = 5 where id =1623;</v>
      </c>
    </row>
    <row r="1625" spans="1:63" ht="27">
      <c r="A1625" s="3">
        <v>1852245</v>
      </c>
      <c r="B1625" s="3">
        <v>1757632</v>
      </c>
      <c r="C1625" s="3">
        <f>IF(Tabla1[[#This Row],[No. REG.]]="","",1)</f>
        <v>1</v>
      </c>
      <c r="D1625" s="3" t="s">
        <v>46</v>
      </c>
      <c r="E1625" s="3">
        <f>IF(Tabla1[[#This Row],[STATUS]]="","",VLOOKUP(D1625,Estatus!$A$2:$B$13,2,0))</f>
        <v>10</v>
      </c>
      <c r="F1625" s="3">
        <f>IF(Tabla1[[#This Row],[STATUS]]="","",VLOOKUP(D1625,Estatus!$A$2:$I$12,9,0))</f>
        <v>1</v>
      </c>
      <c r="G1625" s="12" t="s">
        <v>7535</v>
      </c>
      <c r="H1625" s="7">
        <v>42776</v>
      </c>
      <c r="I1625" s="80">
        <f t="shared" si="500"/>
        <v>2017</v>
      </c>
      <c r="J1625" s="80">
        <f t="shared" si="501"/>
        <v>2</v>
      </c>
      <c r="K1625" s="80">
        <f t="shared" si="502"/>
        <v>10</v>
      </c>
      <c r="L1625" s="80" t="str">
        <f t="shared" si="503"/>
        <v>02</v>
      </c>
      <c r="M1625" s="80">
        <f t="shared" si="504"/>
        <v>10</v>
      </c>
      <c r="N1625" s="80" t="str">
        <f t="shared" si="505"/>
        <v>'2017-02-10'</v>
      </c>
      <c r="O1625" s="80" t="str">
        <f t="shared" si="506"/>
        <v>'2017-02-10 00:00:00'</v>
      </c>
      <c r="P1625" s="7">
        <v>46428</v>
      </c>
      <c r="Q1625" s="80">
        <f t="shared" si="507"/>
        <v>2027</v>
      </c>
      <c r="R1625" s="80">
        <f t="shared" si="508"/>
        <v>2</v>
      </c>
      <c r="S1625" s="80">
        <f t="shared" si="509"/>
        <v>10</v>
      </c>
      <c r="T1625" s="80" t="str">
        <f t="shared" si="510"/>
        <v>02</v>
      </c>
      <c r="U1625" s="80">
        <f t="shared" si="511"/>
        <v>10</v>
      </c>
      <c r="V1625" s="80" t="str">
        <f t="shared" si="512"/>
        <v>'2027-02-10'</v>
      </c>
      <c r="W1625" s="80">
        <v>36</v>
      </c>
      <c r="X1625" s="80">
        <f t="shared" si="513"/>
        <v>36</v>
      </c>
      <c r="Y1625" s="3" t="s">
        <v>7536</v>
      </c>
      <c r="Z1625" s="124">
        <f>IFERROR(IF(Y1625="","null",VLOOKUP(Y1625,Marcas!$A$2:$C$2024,2,0)),"")</f>
        <v>1291</v>
      </c>
      <c r="AA1625" s="3" t="s">
        <v>7537</v>
      </c>
      <c r="AB1625" s="3">
        <f>IFERROR(IF(AA1625="","",IF(AA1625="EMPORIO LEGAL",1,VLOOKUP(AA1625,Clientes!$A$2:$B$1190,2,0))),"")</f>
        <v>49</v>
      </c>
      <c r="AC1625" s="3">
        <f>IFERROR(IF(Tabla1[[#This Row],[id_control]]="null","",VLOOKUP(CONCATENATE(Tabla1[[#This Row],[CLIENTE]],"-",Tabla1[[#This Row],[id_control]]),Hoja1!$C$2:$D$1994,2,0)),"")</f>
        <v>1625</v>
      </c>
      <c r="AD1625" s="3" t="s">
        <v>7538</v>
      </c>
      <c r="AE1625" s="3"/>
      <c r="AF1625" s="3"/>
      <c r="AG1625" s="3"/>
      <c r="AH1625" s="3"/>
      <c r="AI1625" s="3"/>
      <c r="AJ1625" s="3"/>
      <c r="AK1625" s="3"/>
      <c r="AL1625" s="3">
        <v>4235833</v>
      </c>
      <c r="AM1625" s="6"/>
      <c r="AN1625" s="6"/>
      <c r="AO1625" s="6"/>
      <c r="AP1625" s="6"/>
      <c r="AQ1625" s="8"/>
      <c r="AR1625" s="6"/>
      <c r="AS1625" s="6"/>
      <c r="AT1625" s="6"/>
      <c r="AU1625" s="6"/>
      <c r="AV1625" s="8" t="s">
        <v>7539</v>
      </c>
      <c r="AW1625" s="6"/>
      <c r="AX1625" s="6"/>
      <c r="AY1625" s="6"/>
      <c r="AZ1625" s="6"/>
      <c r="BA1625" s="6"/>
      <c r="BB1625" s="6"/>
      <c r="BC1625" s="6"/>
      <c r="BD1625" s="6"/>
      <c r="BE1625" s="8">
        <v>1624</v>
      </c>
      <c r="BF1625" s="6" t="str">
        <f t="shared" si="514"/>
        <v>insert into bitacoras_estatus (numero_expediente, numero_registro, representante, fecha_inicio, fecha_vencimiento, id_cliente, id_admin, id_bitacoras_estatus, id_estatus, id_clase, id_marca, created_at, updated_at) values('1852245','1757632','ANA MARGARITA ROMERO TORRES','2017-02-10','2027-02-10','49','2','1','1',36,1291,'2017-02-10 00:00:00','2017-02-10 00:00:00');</v>
      </c>
      <c r="BG1625" s="6" t="str">
        <f t="shared" si="515"/>
        <v>insert into servicios_comentarios (comentario, id_admin, id_estatus, created_at, updated_at) values('CLASE 36 (mixta). LLEGO EL TITULO 09 DE JUNIO 2017',1,1624,'2017-02-10 00:00:00','2017-02-10 00:00:00');</v>
      </c>
      <c r="BH1625" s="6" t="str">
        <f t="shared" si="516"/>
        <v/>
      </c>
      <c r="BI1625" s="137" t="str">
        <f t="shared" si="517"/>
        <v>update bitacoras_estatus set comprobacion_uso = 1, id_estatus=10 where id=1624;</v>
      </c>
      <c r="BJ1625" s="137" t="str">
        <f t="shared" si="518"/>
        <v>update bitacoras_estatus set numero_expediente = '1852245', numero_registro = '1757632', id_estatus = 10, fecha_inicio = '2017-02-10', fecha_vencimiento ='2027-02-10', created_at ='2017-02-10 00:00:00', updated_at ='2017-02-10 00:00:00', id_clase=36, id_marca=1291, id_cliente=49, vigencia = 1 where id =1624;</v>
      </c>
      <c r="BK1625" s="137" t="str">
        <f t="shared" si="519"/>
        <v>update bitacoras_estatus set id_estatus = 10 where id =1624;</v>
      </c>
    </row>
    <row r="1626" spans="1:63">
      <c r="A1626" s="3">
        <v>1852288</v>
      </c>
      <c r="B1626" s="3">
        <v>1761684</v>
      </c>
      <c r="C1626" s="3">
        <f>IF(Tabla1[[#This Row],[No. REG.]]="","",1)</f>
        <v>1</v>
      </c>
      <c r="D1626" s="3" t="s">
        <v>46</v>
      </c>
      <c r="E1626" s="3">
        <f>IF(Tabla1[[#This Row],[STATUS]]="","",VLOOKUP(D1626,Estatus!$A$2:$B$13,2,0))</f>
        <v>10</v>
      </c>
      <c r="F1626" s="3">
        <f>IF(Tabla1[[#This Row],[STATUS]]="","",VLOOKUP(D1626,Estatus!$A$2:$I$12,9,0))</f>
        <v>1</v>
      </c>
      <c r="G1626" s="12" t="s">
        <v>7540</v>
      </c>
      <c r="H1626" s="7">
        <v>42776</v>
      </c>
      <c r="I1626" s="80">
        <f t="shared" si="500"/>
        <v>2017</v>
      </c>
      <c r="J1626" s="80">
        <f t="shared" si="501"/>
        <v>2</v>
      </c>
      <c r="K1626" s="80">
        <f t="shared" si="502"/>
        <v>10</v>
      </c>
      <c r="L1626" s="80" t="str">
        <f t="shared" si="503"/>
        <v>02</v>
      </c>
      <c r="M1626" s="80">
        <f t="shared" si="504"/>
        <v>10</v>
      </c>
      <c r="N1626" s="80" t="str">
        <f t="shared" si="505"/>
        <v>'2017-02-10'</v>
      </c>
      <c r="O1626" s="80" t="str">
        <f t="shared" si="506"/>
        <v>'2017-02-10 00:00:00'</v>
      </c>
      <c r="P1626" s="7">
        <v>46428</v>
      </c>
      <c r="Q1626" s="80">
        <f t="shared" si="507"/>
        <v>2027</v>
      </c>
      <c r="R1626" s="80">
        <f t="shared" si="508"/>
        <v>2</v>
      </c>
      <c r="S1626" s="80">
        <f t="shared" si="509"/>
        <v>10</v>
      </c>
      <c r="T1626" s="80" t="str">
        <f t="shared" si="510"/>
        <v>02</v>
      </c>
      <c r="U1626" s="80">
        <f t="shared" si="511"/>
        <v>10</v>
      </c>
      <c r="V1626" s="80" t="str">
        <f t="shared" si="512"/>
        <v>'2027-02-10'</v>
      </c>
      <c r="W1626" s="80">
        <v>32</v>
      </c>
      <c r="X1626" s="80">
        <f t="shared" si="513"/>
        <v>32</v>
      </c>
      <c r="Y1626" s="3" t="s">
        <v>1969</v>
      </c>
      <c r="Z1626" s="124">
        <f>IFERROR(IF(Y1626="","null",VLOOKUP(Y1626,Marcas!$A$2:$C$2024,2,0)),"")</f>
        <v>1080</v>
      </c>
      <c r="AA1626" s="3" t="s">
        <v>1969</v>
      </c>
      <c r="AB1626" s="3">
        <f>IFERROR(IF(AA1626="","",IF(AA1626="EMPORIO LEGAL",1,VLOOKUP(AA1626,Clientes!$A$2:$B$1190,2,0))),"")</f>
        <v>758</v>
      </c>
      <c r="AC1626" s="3">
        <f>IFERROR(IF(Tabla1[[#This Row],[id_control]]="null","",VLOOKUP(CONCATENATE(Tabla1[[#This Row],[CLIENTE]],"-",Tabla1[[#This Row],[id_control]]),Hoja1!$C$2:$D$1994,2,0)),"")</f>
        <v>378</v>
      </c>
      <c r="AD1626" s="3" t="s">
        <v>7541</v>
      </c>
      <c r="AE1626" s="3"/>
      <c r="AF1626" s="3"/>
      <c r="AG1626" s="3"/>
      <c r="AH1626" s="3"/>
      <c r="AI1626" s="3"/>
      <c r="AJ1626" s="3"/>
      <c r="AK1626" s="3"/>
      <c r="AL1626" s="3">
        <v>4205569</v>
      </c>
      <c r="AM1626" s="6"/>
      <c r="AN1626" s="6"/>
      <c r="AO1626" s="6"/>
      <c r="AP1626" s="6"/>
      <c r="AQ1626" s="8">
        <v>6144274229</v>
      </c>
      <c r="AR1626" s="8">
        <v>6142079324</v>
      </c>
      <c r="AS1626" s="6"/>
      <c r="AT1626" s="6"/>
      <c r="AU1626" s="6"/>
      <c r="AV1626" s="8" t="s">
        <v>7542</v>
      </c>
      <c r="AW1626" s="6"/>
      <c r="AX1626" s="6"/>
      <c r="AY1626" s="6"/>
      <c r="AZ1626" s="6"/>
      <c r="BA1626" s="6"/>
      <c r="BB1626" s="6"/>
      <c r="BC1626" s="6"/>
      <c r="BD1626" s="6"/>
      <c r="BE1626" s="8">
        <v>1625</v>
      </c>
      <c r="BF1626" s="6" t="str">
        <f t="shared" si="514"/>
        <v>insert into bitacoras_estatus (numero_expediente, numero_registro, representante, fecha_inicio, fecha_vencimiento, id_cliente, id_admin, id_bitacoras_estatus, id_estatus, id_clase, id_marca, created_at, updated_at) values('1852288','1761684','MARIA DEL CARMEN ESTRADA AREVALO','2017-02-10','2027-02-10','758','2','1','1',32,1080,'2017-02-10 00:00:00','2017-02-10 00:00:00');</v>
      </c>
      <c r="BG1626" s="6" t="str">
        <f t="shared" si="515"/>
        <v>insert into servicios_comentarios (comentario, id_admin, id_estatus, created_at, updated_at) values('CLASE 32 (mixta) LLEGO EL TITULO 3 JUL 2017',1,1625,'2017-02-10 00:00:00','2017-02-10 00:00:00');</v>
      </c>
      <c r="BH1626" s="6" t="str">
        <f t="shared" si="516"/>
        <v/>
      </c>
      <c r="BI1626" s="137" t="str">
        <f t="shared" si="517"/>
        <v>update bitacoras_estatus set comprobacion_uso = 1, id_estatus=10 where id=1625;</v>
      </c>
      <c r="BJ1626" s="137" t="str">
        <f t="shared" si="518"/>
        <v>update bitacoras_estatus set numero_expediente = '1852288', numero_registro = '1761684', id_estatus = 10, fecha_inicio = '2017-02-10', fecha_vencimiento ='2027-02-10', created_at ='2017-02-10 00:00:00', updated_at ='2017-02-10 00:00:00', id_clase=32, id_marca=1080, id_cliente=758, vigencia = 1 where id =1625;</v>
      </c>
      <c r="BK1626" s="137" t="str">
        <f t="shared" si="519"/>
        <v>update bitacoras_estatus set id_estatus = 10 where id =1625;</v>
      </c>
    </row>
    <row r="1627" spans="1:63">
      <c r="A1627" s="3">
        <v>1852289</v>
      </c>
      <c r="B1627" s="3">
        <v>1761685</v>
      </c>
      <c r="C1627" s="3">
        <f>IF(Tabla1[[#This Row],[No. REG.]]="","",1)</f>
        <v>1</v>
      </c>
      <c r="D1627" s="3" t="s">
        <v>46</v>
      </c>
      <c r="E1627" s="3">
        <f>IF(Tabla1[[#This Row],[STATUS]]="","",VLOOKUP(D1627,Estatus!$A$2:$B$13,2,0))</f>
        <v>10</v>
      </c>
      <c r="F1627" s="3">
        <f>IF(Tabla1[[#This Row],[STATUS]]="","",VLOOKUP(D1627,Estatus!$A$2:$I$12,9,0))</f>
        <v>1</v>
      </c>
      <c r="G1627" s="12" t="s">
        <v>7543</v>
      </c>
      <c r="H1627" s="7">
        <v>42776</v>
      </c>
      <c r="I1627" s="80">
        <f t="shared" si="500"/>
        <v>2017</v>
      </c>
      <c r="J1627" s="80">
        <f t="shared" si="501"/>
        <v>2</v>
      </c>
      <c r="K1627" s="80">
        <f t="shared" si="502"/>
        <v>10</v>
      </c>
      <c r="L1627" s="80" t="str">
        <f t="shared" si="503"/>
        <v>02</v>
      </c>
      <c r="M1627" s="80">
        <f t="shared" si="504"/>
        <v>10</v>
      </c>
      <c r="N1627" s="80" t="str">
        <f t="shared" si="505"/>
        <v>'2017-02-10'</v>
      </c>
      <c r="O1627" s="80" t="str">
        <f t="shared" si="506"/>
        <v>'2017-02-10 00:00:00'</v>
      </c>
      <c r="P1627" s="7">
        <v>46428</v>
      </c>
      <c r="Q1627" s="80">
        <f t="shared" si="507"/>
        <v>2027</v>
      </c>
      <c r="R1627" s="80">
        <f t="shared" si="508"/>
        <v>2</v>
      </c>
      <c r="S1627" s="80">
        <f t="shared" si="509"/>
        <v>10</v>
      </c>
      <c r="T1627" s="80" t="str">
        <f t="shared" si="510"/>
        <v>02</v>
      </c>
      <c r="U1627" s="80">
        <f t="shared" si="511"/>
        <v>10</v>
      </c>
      <c r="V1627" s="80" t="str">
        <f t="shared" si="512"/>
        <v>'2027-02-10'</v>
      </c>
      <c r="W1627" s="80">
        <v>43</v>
      </c>
      <c r="X1627" s="80">
        <f t="shared" si="513"/>
        <v>43</v>
      </c>
      <c r="Y1627" s="3" t="s">
        <v>6220</v>
      </c>
      <c r="Z1627" s="124">
        <f>IFERROR(IF(Y1627="","null",VLOOKUP(Y1627,Marcas!$A$2:$C$2024,2,0)),"")</f>
        <v>1440</v>
      </c>
      <c r="AA1627" s="3" t="s">
        <v>6215</v>
      </c>
      <c r="AB1627" s="3">
        <f>IFERROR(IF(AA1627="","",IF(AA1627="EMPORIO LEGAL",1,VLOOKUP(AA1627,Clientes!$A$2:$B$1190,2,0))),"")</f>
        <v>1018</v>
      </c>
      <c r="AC1627" s="3">
        <f>IFERROR(IF(Tabla1[[#This Row],[id_control]]="null","",VLOOKUP(CONCATENATE(Tabla1[[#This Row],[CLIENTE]],"-",Tabla1[[#This Row],[id_control]]),Hoja1!$C$2:$D$1994,2,0)),"")</f>
        <v>1244</v>
      </c>
      <c r="AD1627" s="3" t="s">
        <v>6216</v>
      </c>
      <c r="AE1627" s="3"/>
      <c r="AF1627" s="3"/>
      <c r="AG1627" s="3"/>
      <c r="AH1627" s="3"/>
      <c r="AI1627" s="3"/>
      <c r="AJ1627" s="3"/>
      <c r="AK1627" s="3"/>
      <c r="AL1627" s="3">
        <v>4147767</v>
      </c>
      <c r="AM1627" s="6"/>
      <c r="AN1627" s="6"/>
      <c r="AO1627" s="6"/>
      <c r="AP1627" s="6"/>
      <c r="AQ1627" s="8">
        <v>6142940531</v>
      </c>
      <c r="AR1627" s="6"/>
      <c r="AS1627" s="6"/>
      <c r="AT1627" s="6"/>
      <c r="AU1627" s="6"/>
      <c r="AV1627" s="8" t="s">
        <v>6217</v>
      </c>
      <c r="AW1627" s="8" t="s">
        <v>7544</v>
      </c>
      <c r="AX1627" s="8" t="s">
        <v>7545</v>
      </c>
      <c r="AY1627" s="8"/>
      <c r="AZ1627" s="8" t="s">
        <v>7546</v>
      </c>
      <c r="BA1627" s="6"/>
      <c r="BB1627" s="6"/>
      <c r="BC1627" s="6"/>
      <c r="BD1627" s="6"/>
      <c r="BE1627" s="8">
        <v>1626</v>
      </c>
      <c r="BF1627" s="6" t="str">
        <f t="shared" si="514"/>
        <v>insert into bitacoras_estatus (numero_expediente, numero_registro, representante, fecha_inicio, fecha_vencimiento, id_cliente, id_admin, id_bitacoras_estatus, id_estatus, id_clase, id_marca, created_at, updated_at) values('1852289','1761685','ABEL RAYMUNDO SALAS PORTILLO','2017-02-10','2027-02-10','1018','2','1','1',43,1440,'2017-02-10 00:00:00','2017-02-10 00:00:00');</v>
      </c>
      <c r="BG1627" s="6" t="str">
        <f t="shared" si="515"/>
        <v>insert into servicios_comentarios (comentario, id_admin, id_estatus, created_at, updated_at) values('CLASE 43. TITULO 3 DE JULIO 2017',1,1626,'2017-02-10 00:00:00','2017-02-10 00:00:00');</v>
      </c>
      <c r="BH1627" s="6" t="str">
        <f t="shared" si="516"/>
        <v/>
      </c>
      <c r="BI1627" s="137" t="str">
        <f t="shared" si="517"/>
        <v>update bitacoras_estatus set comprobacion_uso = 1, id_estatus=10 where id=1626;</v>
      </c>
      <c r="BJ1627" s="137" t="str">
        <f t="shared" si="518"/>
        <v>update bitacoras_estatus set numero_expediente = '1852289', numero_registro = '1761685', id_estatus = 10, fecha_inicio = '2017-02-10', fecha_vencimiento ='2027-02-10', created_at ='2017-02-10 00:00:00', updated_at ='2017-02-10 00:00:00', id_clase=43, id_marca=1440, id_cliente=1018, vigencia = 1 where id =1626;</v>
      </c>
      <c r="BK1627" s="137" t="str">
        <f t="shared" si="519"/>
        <v>update bitacoras_estatus set id_estatus = 10 where id =1626;</v>
      </c>
    </row>
    <row r="1628" spans="1:63" ht="27">
      <c r="A1628" s="3">
        <v>1852247</v>
      </c>
      <c r="B1628" s="3">
        <v>1757633</v>
      </c>
      <c r="C1628" s="3">
        <f>IF(Tabla1[[#This Row],[No. REG.]]="","",1)</f>
        <v>1</v>
      </c>
      <c r="D1628" s="3" t="s">
        <v>46</v>
      </c>
      <c r="E1628" s="3">
        <f>IF(Tabla1[[#This Row],[STATUS]]="","",VLOOKUP(D1628,Estatus!$A$2:$B$13,2,0))</f>
        <v>10</v>
      </c>
      <c r="F1628" s="3">
        <f>IF(Tabla1[[#This Row],[STATUS]]="","",VLOOKUP(D1628,Estatus!$A$2:$I$12,9,0))</f>
        <v>1</v>
      </c>
      <c r="G1628" s="12" t="s">
        <v>7547</v>
      </c>
      <c r="H1628" s="7">
        <v>42776</v>
      </c>
      <c r="I1628" s="80">
        <f t="shared" si="500"/>
        <v>2017</v>
      </c>
      <c r="J1628" s="80">
        <f t="shared" si="501"/>
        <v>2</v>
      </c>
      <c r="K1628" s="80">
        <f t="shared" si="502"/>
        <v>10</v>
      </c>
      <c r="L1628" s="80" t="str">
        <f t="shared" si="503"/>
        <v>02</v>
      </c>
      <c r="M1628" s="80">
        <f t="shared" si="504"/>
        <v>10</v>
      </c>
      <c r="N1628" s="80" t="str">
        <f t="shared" si="505"/>
        <v>'2017-02-10'</v>
      </c>
      <c r="O1628" s="80" t="str">
        <f t="shared" si="506"/>
        <v>'2017-02-10 00:00:00'</v>
      </c>
      <c r="P1628" s="7">
        <v>46428</v>
      </c>
      <c r="Q1628" s="80">
        <f t="shared" si="507"/>
        <v>2027</v>
      </c>
      <c r="R1628" s="80">
        <f t="shared" si="508"/>
        <v>2</v>
      </c>
      <c r="S1628" s="80">
        <f t="shared" si="509"/>
        <v>10</v>
      </c>
      <c r="T1628" s="80" t="str">
        <f t="shared" si="510"/>
        <v>02</v>
      </c>
      <c r="U1628" s="80">
        <f t="shared" si="511"/>
        <v>10</v>
      </c>
      <c r="V1628" s="80" t="str">
        <f t="shared" si="512"/>
        <v>'2027-02-10'</v>
      </c>
      <c r="W1628" s="80">
        <v>35</v>
      </c>
      <c r="X1628" s="80">
        <f t="shared" si="513"/>
        <v>35</v>
      </c>
      <c r="Y1628" s="3" t="s">
        <v>7548</v>
      </c>
      <c r="Z1628" s="124">
        <f>IFERROR(IF(Y1628="","null",VLOOKUP(Y1628,Marcas!$A$2:$C$2024,2,0)),"")</f>
        <v>251</v>
      </c>
      <c r="AA1628" s="3" t="s">
        <v>3607</v>
      </c>
      <c r="AB1628" s="3">
        <f>IFERROR(IF(AA1628="","",IF(AA1628="EMPORIO LEGAL",1,VLOOKUP(AA1628,Clientes!$A$2:$B$1190,2,0))),"")</f>
        <v>445</v>
      </c>
      <c r="AC1628" s="3">
        <f>IFERROR(IF(Tabla1[[#This Row],[id_control]]="null","",VLOOKUP(CONCATENATE(Tabla1[[#This Row],[CLIENTE]],"-",Tabla1[[#This Row],[id_control]]),Hoja1!$C$2:$D$1994,2,0)),"")</f>
        <v>1628</v>
      </c>
      <c r="AD1628" s="3" t="s">
        <v>7549</v>
      </c>
      <c r="AE1628" s="3"/>
      <c r="AF1628" s="3"/>
      <c r="AG1628" s="3"/>
      <c r="AH1628" s="3"/>
      <c r="AI1628" s="3"/>
      <c r="AJ1628" s="3"/>
      <c r="AK1628" s="3"/>
      <c r="AL1628" s="3">
        <v>4421046</v>
      </c>
      <c r="AM1628" s="6"/>
      <c r="AN1628" s="6"/>
      <c r="AO1628" s="6"/>
      <c r="AP1628" s="6"/>
      <c r="AQ1628" s="8">
        <v>6142399649</v>
      </c>
      <c r="AR1628" s="8">
        <v>6141318035</v>
      </c>
      <c r="AS1628" s="6"/>
      <c r="AT1628" s="6"/>
      <c r="AU1628" s="6"/>
      <c r="AV1628" s="8" t="s">
        <v>7550</v>
      </c>
      <c r="AW1628" s="8" t="s">
        <v>7551</v>
      </c>
      <c r="AX1628" s="8" t="s">
        <v>7552</v>
      </c>
      <c r="AY1628" s="6"/>
      <c r="AZ1628" s="6"/>
      <c r="BA1628" s="6"/>
      <c r="BB1628" s="6"/>
      <c r="BC1628" s="6"/>
      <c r="BD1628" s="6"/>
      <c r="BE1628" s="8">
        <v>1627</v>
      </c>
      <c r="BF1628" s="6" t="str">
        <f t="shared" si="514"/>
        <v>insert into bitacoras_estatus (numero_expediente, numero_registro, representante, fecha_inicio, fecha_vencimiento, id_cliente, id_admin, id_bitacoras_estatus, id_estatus, id_clase, id_marca, created_at, updated_at) values('1852247','1757633','JAVIER GONZÁLEZ QUINTANA','2017-02-10','2027-02-10','445','2','1','1',35,251,'2017-02-10 00:00:00','2017-02-10 00:00:00');</v>
      </c>
      <c r="BG1628" s="6" t="str">
        <f t="shared" si="515"/>
        <v>insert into servicios_comentarios (comentario, id_admin, id_estatus, created_at, updated_at) values('CLASE 35 (Mixta)(H), LLEGO EL TITULO 9 DE JUNIO 2017',1,1627,'2017-02-10 00:00:00','2017-02-10 00:00:00');</v>
      </c>
      <c r="BH1628" s="6" t="str">
        <f t="shared" si="516"/>
        <v/>
      </c>
      <c r="BI1628" s="137" t="str">
        <f t="shared" si="517"/>
        <v>update bitacoras_estatus set comprobacion_uso = 1, id_estatus=10 where id=1627;</v>
      </c>
      <c r="BJ1628" s="137" t="str">
        <f t="shared" si="518"/>
        <v>update bitacoras_estatus set numero_expediente = '1852247', numero_registro = '1757633', id_estatus = 10, fecha_inicio = '2017-02-10', fecha_vencimiento ='2027-02-10', created_at ='2017-02-10 00:00:00', updated_at ='2017-02-10 00:00:00', id_clase=35, id_marca=251, id_cliente=445, vigencia = 1 where id =1627;</v>
      </c>
      <c r="BK1628" s="137" t="str">
        <f t="shared" si="519"/>
        <v>update bitacoras_estatus set id_estatus = 10 where id =1627;</v>
      </c>
    </row>
    <row r="1629" spans="1:63" ht="27">
      <c r="A1629" s="3">
        <v>1852252</v>
      </c>
      <c r="B1629" s="3">
        <v>1757637</v>
      </c>
      <c r="C1629" s="3">
        <f>IF(Tabla1[[#This Row],[No. REG.]]="","",1)</f>
        <v>1</v>
      </c>
      <c r="D1629" s="3" t="s">
        <v>46</v>
      </c>
      <c r="E1629" s="3">
        <f>IF(Tabla1[[#This Row],[STATUS]]="","",VLOOKUP(D1629,Estatus!$A$2:$B$13,2,0))</f>
        <v>10</v>
      </c>
      <c r="F1629" s="3">
        <f>IF(Tabla1[[#This Row],[STATUS]]="","",VLOOKUP(D1629,Estatus!$A$2:$I$12,9,0))</f>
        <v>1</v>
      </c>
      <c r="G1629" s="12" t="s">
        <v>7553</v>
      </c>
      <c r="H1629" s="7">
        <v>42776</v>
      </c>
      <c r="I1629" s="80">
        <f t="shared" si="500"/>
        <v>2017</v>
      </c>
      <c r="J1629" s="80">
        <f t="shared" si="501"/>
        <v>2</v>
      </c>
      <c r="K1629" s="80">
        <f t="shared" si="502"/>
        <v>10</v>
      </c>
      <c r="L1629" s="80" t="str">
        <f t="shared" si="503"/>
        <v>02</v>
      </c>
      <c r="M1629" s="80">
        <f t="shared" si="504"/>
        <v>10</v>
      </c>
      <c r="N1629" s="80" t="str">
        <f t="shared" si="505"/>
        <v>'2017-02-10'</v>
      </c>
      <c r="O1629" s="80" t="str">
        <f t="shared" si="506"/>
        <v>'2017-02-10 00:00:00'</v>
      </c>
      <c r="P1629" s="7">
        <v>46428</v>
      </c>
      <c r="Q1629" s="80">
        <f t="shared" si="507"/>
        <v>2027</v>
      </c>
      <c r="R1629" s="80">
        <f t="shared" si="508"/>
        <v>2</v>
      </c>
      <c r="S1629" s="80">
        <f t="shared" si="509"/>
        <v>10</v>
      </c>
      <c r="T1629" s="80" t="str">
        <f t="shared" si="510"/>
        <v>02</v>
      </c>
      <c r="U1629" s="80">
        <f t="shared" si="511"/>
        <v>10</v>
      </c>
      <c r="V1629" s="80" t="str">
        <f t="shared" si="512"/>
        <v>'2027-02-10'</v>
      </c>
      <c r="W1629" s="80">
        <v>35</v>
      </c>
      <c r="X1629" s="80">
        <f t="shared" si="513"/>
        <v>35</v>
      </c>
      <c r="Y1629" s="3" t="s">
        <v>7548</v>
      </c>
      <c r="Z1629" s="124">
        <f>IFERROR(IF(Y1629="","null",VLOOKUP(Y1629,Marcas!$A$2:$C$2024,2,0)),"")</f>
        <v>251</v>
      </c>
      <c r="AA1629" s="3" t="s">
        <v>3607</v>
      </c>
      <c r="AB1629" s="3">
        <f>IFERROR(IF(AA1629="","",IF(AA1629="EMPORIO LEGAL",1,VLOOKUP(AA1629,Clientes!$A$2:$B$1190,2,0))),"")</f>
        <v>445</v>
      </c>
      <c r="AC1629" s="3">
        <f>IFERROR(IF(Tabla1[[#This Row],[id_control]]="null","",VLOOKUP(CONCATENATE(Tabla1[[#This Row],[CLIENTE]],"-",Tabla1[[#This Row],[id_control]]),Hoja1!$C$2:$D$1994,2,0)),"")</f>
        <v>1628</v>
      </c>
      <c r="AD1629" s="3" t="s">
        <v>7549</v>
      </c>
      <c r="AE1629" s="3"/>
      <c r="AF1629" s="3"/>
      <c r="AG1629" s="3"/>
      <c r="AH1629" s="3"/>
      <c r="AI1629" s="3"/>
      <c r="AJ1629" s="3"/>
      <c r="AK1629" s="3"/>
      <c r="AL1629" s="3">
        <v>4421046</v>
      </c>
      <c r="AM1629" s="6"/>
      <c r="AN1629" s="6"/>
      <c r="AO1629" s="6"/>
      <c r="AP1629" s="6"/>
      <c r="AQ1629" s="8">
        <v>6142399649</v>
      </c>
      <c r="AR1629" s="8">
        <v>6141318035</v>
      </c>
      <c r="AS1629" s="6"/>
      <c r="AT1629" s="6"/>
      <c r="AU1629" s="6"/>
      <c r="AV1629" s="8" t="s">
        <v>7550</v>
      </c>
      <c r="AW1629" s="8" t="s">
        <v>7551</v>
      </c>
      <c r="AX1629" s="8" t="s">
        <v>7552</v>
      </c>
      <c r="AY1629" s="6"/>
      <c r="AZ1629" s="6"/>
      <c r="BA1629" s="6"/>
      <c r="BB1629" s="6"/>
      <c r="BC1629" s="6"/>
      <c r="BD1629" s="6"/>
      <c r="BE1629" s="8">
        <v>1628</v>
      </c>
      <c r="BF1629" s="6" t="str">
        <f t="shared" si="514"/>
        <v>insert into bitacoras_estatus (numero_expediente, numero_registro, representante, fecha_inicio, fecha_vencimiento, id_cliente, id_admin, id_bitacoras_estatus, id_estatus, id_clase, id_marca, created_at, updated_at) values('1852252','1757637','JAVIER GONZÁLEZ QUINTANA','2017-02-10','2027-02-10','445','2','1','1',35,251,'2017-02-10 00:00:00','2017-02-10 00:00:00');</v>
      </c>
      <c r="BG1629" s="6" t="str">
        <f t="shared" si="515"/>
        <v>insert into servicios_comentarios (comentario, id_admin, id_estatus, created_at, updated_at) values('CLASE 35 (Mixta)(V). LLEGO EL TITULO 9 DE JUNIO 2017',1,1628,'2017-02-10 00:00:00','2017-02-10 00:00:00');</v>
      </c>
      <c r="BH1629" s="6" t="str">
        <f t="shared" si="516"/>
        <v/>
      </c>
      <c r="BI1629" s="137" t="str">
        <f t="shared" si="517"/>
        <v>update bitacoras_estatus set comprobacion_uso = 1, id_estatus=10 where id=1628;</v>
      </c>
      <c r="BJ1629" s="137" t="str">
        <f t="shared" si="518"/>
        <v>update bitacoras_estatus set numero_expediente = '1852252', numero_registro = '1757637', id_estatus = 10, fecha_inicio = '2017-02-10', fecha_vencimiento ='2027-02-10', created_at ='2017-02-10 00:00:00', updated_at ='2017-02-10 00:00:00', id_clase=35, id_marca=251, id_cliente=445, vigencia = 1 where id =1628;</v>
      </c>
      <c r="BK1629" s="137" t="str">
        <f t="shared" si="519"/>
        <v>update bitacoras_estatus set id_estatus = 10 where id =1628;</v>
      </c>
    </row>
    <row r="1630" spans="1:63" ht="27">
      <c r="A1630" s="3">
        <v>1852254</v>
      </c>
      <c r="B1630" s="3">
        <v>1757639</v>
      </c>
      <c r="C1630" s="3">
        <f>IF(Tabla1[[#This Row],[No. REG.]]="","",1)</f>
        <v>1</v>
      </c>
      <c r="D1630" s="3" t="s">
        <v>46</v>
      </c>
      <c r="E1630" s="3">
        <f>IF(Tabla1[[#This Row],[STATUS]]="","",VLOOKUP(D1630,Estatus!$A$2:$B$13,2,0))</f>
        <v>10</v>
      </c>
      <c r="F1630" s="3">
        <f>IF(Tabla1[[#This Row],[STATUS]]="","",VLOOKUP(D1630,Estatus!$A$2:$I$12,9,0))</f>
        <v>1</v>
      </c>
      <c r="G1630" s="12" t="s">
        <v>7554</v>
      </c>
      <c r="H1630" s="7">
        <v>42776</v>
      </c>
      <c r="I1630" s="80">
        <f t="shared" si="500"/>
        <v>2017</v>
      </c>
      <c r="J1630" s="80">
        <f t="shared" si="501"/>
        <v>2</v>
      </c>
      <c r="K1630" s="80">
        <f t="shared" si="502"/>
        <v>10</v>
      </c>
      <c r="L1630" s="80" t="str">
        <f t="shared" si="503"/>
        <v>02</v>
      </c>
      <c r="M1630" s="80">
        <f t="shared" si="504"/>
        <v>10</v>
      </c>
      <c r="N1630" s="80" t="str">
        <f t="shared" si="505"/>
        <v>'2017-02-10'</v>
      </c>
      <c r="O1630" s="80" t="str">
        <f t="shared" si="506"/>
        <v>'2017-02-10 00:00:00'</v>
      </c>
      <c r="P1630" s="7">
        <v>46428</v>
      </c>
      <c r="Q1630" s="80">
        <f t="shared" si="507"/>
        <v>2027</v>
      </c>
      <c r="R1630" s="80">
        <f t="shared" si="508"/>
        <v>2</v>
      </c>
      <c r="S1630" s="80">
        <f t="shared" si="509"/>
        <v>10</v>
      </c>
      <c r="T1630" s="80" t="str">
        <f t="shared" si="510"/>
        <v>02</v>
      </c>
      <c r="U1630" s="80">
        <f t="shared" si="511"/>
        <v>10</v>
      </c>
      <c r="V1630" s="80" t="str">
        <f t="shared" si="512"/>
        <v>'2027-02-10'</v>
      </c>
      <c r="W1630" s="80">
        <v>6</v>
      </c>
      <c r="X1630" s="80">
        <f t="shared" si="513"/>
        <v>6</v>
      </c>
      <c r="Y1630" s="3" t="s">
        <v>7548</v>
      </c>
      <c r="Z1630" s="124">
        <f>IFERROR(IF(Y1630="","null",VLOOKUP(Y1630,Marcas!$A$2:$C$2024,2,0)),"")</f>
        <v>251</v>
      </c>
      <c r="AA1630" s="3" t="s">
        <v>3607</v>
      </c>
      <c r="AB1630" s="3">
        <f>IFERROR(IF(AA1630="","",IF(AA1630="EMPORIO LEGAL",1,VLOOKUP(AA1630,Clientes!$A$2:$B$1190,2,0))),"")</f>
        <v>445</v>
      </c>
      <c r="AC1630" s="3">
        <f>IFERROR(IF(Tabla1[[#This Row],[id_control]]="null","",VLOOKUP(CONCATENATE(Tabla1[[#This Row],[CLIENTE]],"-",Tabla1[[#This Row],[id_control]]),Hoja1!$C$2:$D$1994,2,0)),"")</f>
        <v>1628</v>
      </c>
      <c r="AD1630" s="3" t="s">
        <v>7549</v>
      </c>
      <c r="AE1630" s="3"/>
      <c r="AF1630" s="3"/>
      <c r="AG1630" s="3"/>
      <c r="AH1630" s="3"/>
      <c r="AI1630" s="3"/>
      <c r="AJ1630" s="3"/>
      <c r="AK1630" s="3"/>
      <c r="AL1630" s="3">
        <v>4421046</v>
      </c>
      <c r="AM1630" s="6"/>
      <c r="AN1630" s="6"/>
      <c r="AO1630" s="6"/>
      <c r="AP1630" s="6"/>
      <c r="AQ1630" s="8">
        <v>6142399649</v>
      </c>
      <c r="AR1630" s="8">
        <v>6141318035</v>
      </c>
      <c r="AS1630" s="6"/>
      <c r="AT1630" s="6"/>
      <c r="AU1630" s="6"/>
      <c r="AV1630" s="8" t="s">
        <v>7550</v>
      </c>
      <c r="AW1630" s="8" t="s">
        <v>7551</v>
      </c>
      <c r="AX1630" s="8" t="s">
        <v>7552</v>
      </c>
      <c r="AY1630" s="6"/>
      <c r="AZ1630" s="6"/>
      <c r="BA1630" s="6"/>
      <c r="BB1630" s="6"/>
      <c r="BC1630" s="6"/>
      <c r="BD1630" s="6"/>
      <c r="BE1630" s="8">
        <v>1629</v>
      </c>
      <c r="BF1630" s="6" t="str">
        <f t="shared" si="514"/>
        <v>insert into bitacoras_estatus (numero_expediente, numero_registro, representante, fecha_inicio, fecha_vencimiento, id_cliente, id_admin, id_bitacoras_estatus, id_estatus, id_clase, id_marca, created_at, updated_at) values('1852254','1757639','JAVIER GONZÁLEZ QUINTANA','2017-02-10','2027-02-10','445','2','1','1',6,251,'2017-02-10 00:00:00','2017-02-10 00:00:00');</v>
      </c>
      <c r="BG1630" s="6" t="str">
        <f t="shared" si="515"/>
        <v>insert into servicios_comentarios (comentario, id_admin, id_estatus, created_at, updated_at) values('CLASE 06 (Mixta)(V). LLEGO EL TITULO 09 DE JUNIO 2017',1,1629,'2017-02-10 00:00:00','2017-02-10 00:00:00');</v>
      </c>
      <c r="BH1630" s="6" t="str">
        <f t="shared" si="516"/>
        <v/>
      </c>
      <c r="BI1630" s="137" t="str">
        <f t="shared" si="517"/>
        <v>update bitacoras_estatus set comprobacion_uso = 1, id_estatus=10 where id=1629;</v>
      </c>
      <c r="BJ1630" s="137" t="str">
        <f t="shared" si="518"/>
        <v>update bitacoras_estatus set numero_expediente = '1852254', numero_registro = '1757639', id_estatus = 10, fecha_inicio = '2017-02-10', fecha_vencimiento ='2027-02-10', created_at ='2017-02-10 00:00:00', updated_at ='2017-02-10 00:00:00', id_clase=6, id_marca=251, id_cliente=445, vigencia = 1 where id =1629;</v>
      </c>
      <c r="BK1630" s="137" t="str">
        <f t="shared" si="519"/>
        <v>update bitacoras_estatus set id_estatus = 10 where id =1629;</v>
      </c>
    </row>
    <row r="1631" spans="1:63">
      <c r="A1631" s="3">
        <v>1852256</v>
      </c>
      <c r="B1631" s="3">
        <v>1757640</v>
      </c>
      <c r="C1631" s="3">
        <f>IF(Tabla1[[#This Row],[No. REG.]]="","",1)</f>
        <v>1</v>
      </c>
      <c r="D1631" s="3" t="s">
        <v>46</v>
      </c>
      <c r="E1631" s="3">
        <f>IF(Tabla1[[#This Row],[STATUS]]="","",VLOOKUP(D1631,Estatus!$A$2:$B$13,2,0))</f>
        <v>10</v>
      </c>
      <c r="F1631" s="3">
        <f>IF(Tabla1[[#This Row],[STATUS]]="","",VLOOKUP(D1631,Estatus!$A$2:$I$12,9,0))</f>
        <v>1</v>
      </c>
      <c r="G1631" s="12" t="s">
        <v>7555</v>
      </c>
      <c r="H1631" s="7">
        <v>42776</v>
      </c>
      <c r="I1631" s="80">
        <f t="shared" si="500"/>
        <v>2017</v>
      </c>
      <c r="J1631" s="80">
        <f t="shared" si="501"/>
        <v>2</v>
      </c>
      <c r="K1631" s="80">
        <f t="shared" si="502"/>
        <v>10</v>
      </c>
      <c r="L1631" s="80" t="str">
        <f t="shared" si="503"/>
        <v>02</v>
      </c>
      <c r="M1631" s="80">
        <f t="shared" si="504"/>
        <v>10</v>
      </c>
      <c r="N1631" s="80" t="str">
        <f t="shared" si="505"/>
        <v>'2017-02-10'</v>
      </c>
      <c r="O1631" s="80" t="str">
        <f t="shared" si="506"/>
        <v>'2017-02-10 00:00:00'</v>
      </c>
      <c r="P1631" s="7">
        <v>46428</v>
      </c>
      <c r="Q1631" s="80">
        <f t="shared" si="507"/>
        <v>2027</v>
      </c>
      <c r="R1631" s="80">
        <f t="shared" si="508"/>
        <v>2</v>
      </c>
      <c r="S1631" s="80">
        <f t="shared" si="509"/>
        <v>10</v>
      </c>
      <c r="T1631" s="80" t="str">
        <f t="shared" si="510"/>
        <v>02</v>
      </c>
      <c r="U1631" s="80">
        <f t="shared" si="511"/>
        <v>10</v>
      </c>
      <c r="V1631" s="80" t="str">
        <f t="shared" si="512"/>
        <v>'2027-02-10'</v>
      </c>
      <c r="W1631" s="80">
        <v>6</v>
      </c>
      <c r="X1631" s="80">
        <f t="shared" si="513"/>
        <v>6</v>
      </c>
      <c r="Y1631" s="3" t="s">
        <v>3628</v>
      </c>
      <c r="Z1631" s="124">
        <f>IFERROR(IF(Y1631="","null",VLOOKUP(Y1631,Marcas!$A$2:$C$2024,2,0)),"")</f>
        <v>253</v>
      </c>
      <c r="AA1631" s="3" t="s">
        <v>3607</v>
      </c>
      <c r="AB1631" s="3">
        <f>IFERROR(IF(AA1631="","",IF(AA1631="EMPORIO LEGAL",1,VLOOKUP(AA1631,Clientes!$A$2:$B$1190,2,0))),"")</f>
        <v>445</v>
      </c>
      <c r="AC1631" s="3">
        <f>IFERROR(IF(Tabla1[[#This Row],[id_control]]="null","",VLOOKUP(CONCATENATE(Tabla1[[#This Row],[CLIENTE]],"-",Tabla1[[#This Row],[id_control]]),Hoja1!$C$2:$D$1994,2,0)),"")</f>
        <v>709</v>
      </c>
      <c r="AD1631" s="3" t="s">
        <v>7549</v>
      </c>
      <c r="AE1631" s="3"/>
      <c r="AF1631" s="3"/>
      <c r="AG1631" s="3"/>
      <c r="AH1631" s="3"/>
      <c r="AI1631" s="3"/>
      <c r="AJ1631" s="3"/>
      <c r="AK1631" s="3"/>
      <c r="AL1631" s="3">
        <v>4421046</v>
      </c>
      <c r="AM1631" s="6"/>
      <c r="AN1631" s="6"/>
      <c r="AO1631" s="6"/>
      <c r="AP1631" s="6"/>
      <c r="AQ1631" s="8">
        <v>6142399649</v>
      </c>
      <c r="AR1631" s="8">
        <v>6141318035</v>
      </c>
      <c r="AS1631" s="6"/>
      <c r="AT1631" s="6"/>
      <c r="AU1631" s="6"/>
      <c r="AV1631" s="8" t="s">
        <v>7550</v>
      </c>
      <c r="AW1631" s="8" t="s">
        <v>7551</v>
      </c>
      <c r="AX1631" s="8" t="s">
        <v>7552</v>
      </c>
      <c r="AY1631" s="6"/>
      <c r="AZ1631" s="6"/>
      <c r="BA1631" s="6"/>
      <c r="BB1631" s="6"/>
      <c r="BC1631" s="6"/>
      <c r="BD1631" s="6"/>
      <c r="BE1631" s="8">
        <v>1630</v>
      </c>
      <c r="BF1631" s="6" t="str">
        <f t="shared" si="514"/>
        <v>insert into bitacoras_estatus (numero_expediente, numero_registro, representante, fecha_inicio, fecha_vencimiento, id_cliente, id_admin, id_bitacoras_estatus, id_estatus, id_clase, id_marca, created_at, updated_at) values('1852256','1757640','JAVIER GONZÁLEZ QUINTANA','2017-02-10','2027-02-10','445','2','1','1',6,253,'2017-02-10 00:00:00','2017-02-10 00:00:00');</v>
      </c>
      <c r="BG1631" s="6" t="str">
        <f t="shared" si="515"/>
        <v>insert into servicios_comentarios (comentario, id_admin, id_estatus, created_at, updated_at) values('CLASE 06. LLEGO EL TITULO 9 DE JUNIO 2017',1,1630,'2017-02-10 00:00:00','2017-02-10 00:00:00');</v>
      </c>
      <c r="BH1631" s="6" t="str">
        <f t="shared" si="516"/>
        <v/>
      </c>
      <c r="BI1631" s="137" t="str">
        <f t="shared" si="517"/>
        <v>update bitacoras_estatus set comprobacion_uso = 1, id_estatus=10 where id=1630;</v>
      </c>
      <c r="BJ1631" s="137" t="str">
        <f t="shared" si="518"/>
        <v>update bitacoras_estatus set numero_expediente = '1852256', numero_registro = '1757640', id_estatus = 10, fecha_inicio = '2017-02-10', fecha_vencimiento ='2027-02-10', created_at ='2017-02-10 00:00:00', updated_at ='2017-02-10 00:00:00', id_clase=6, id_marca=253, id_cliente=445, vigencia = 1 where id =1630;</v>
      </c>
      <c r="BK1631" s="137" t="str">
        <f t="shared" si="519"/>
        <v>update bitacoras_estatus set id_estatus = 10 where id =1630;</v>
      </c>
    </row>
    <row r="1632" spans="1:63">
      <c r="A1632" s="3">
        <v>1852262</v>
      </c>
      <c r="B1632" s="3">
        <v>1757646</v>
      </c>
      <c r="C1632" s="3">
        <f>IF(Tabla1[[#This Row],[No. REG.]]="","",1)</f>
        <v>1</v>
      </c>
      <c r="D1632" s="3" t="s">
        <v>46</v>
      </c>
      <c r="E1632" s="3">
        <f>IF(Tabla1[[#This Row],[STATUS]]="","",VLOOKUP(D1632,Estatus!$A$2:$B$13,2,0))</f>
        <v>10</v>
      </c>
      <c r="F1632" s="3">
        <f>IF(Tabla1[[#This Row],[STATUS]]="","",VLOOKUP(D1632,Estatus!$A$2:$I$12,9,0))</f>
        <v>1</v>
      </c>
      <c r="G1632" s="12" t="s">
        <v>7555</v>
      </c>
      <c r="H1632" s="7">
        <v>42776</v>
      </c>
      <c r="I1632" s="80">
        <f t="shared" si="500"/>
        <v>2017</v>
      </c>
      <c r="J1632" s="80">
        <f t="shared" si="501"/>
        <v>2</v>
      </c>
      <c r="K1632" s="80">
        <f t="shared" si="502"/>
        <v>10</v>
      </c>
      <c r="L1632" s="80" t="str">
        <f t="shared" si="503"/>
        <v>02</v>
      </c>
      <c r="M1632" s="80">
        <f t="shared" si="504"/>
        <v>10</v>
      </c>
      <c r="N1632" s="80" t="str">
        <f t="shared" si="505"/>
        <v>'2017-02-10'</v>
      </c>
      <c r="O1632" s="80" t="str">
        <f t="shared" si="506"/>
        <v>'2017-02-10 00:00:00'</v>
      </c>
      <c r="P1632" s="7">
        <v>46428</v>
      </c>
      <c r="Q1632" s="80">
        <f t="shared" si="507"/>
        <v>2027</v>
      </c>
      <c r="R1632" s="80">
        <f t="shared" si="508"/>
        <v>2</v>
      </c>
      <c r="S1632" s="80">
        <f t="shared" si="509"/>
        <v>10</v>
      </c>
      <c r="T1632" s="80" t="str">
        <f t="shared" si="510"/>
        <v>02</v>
      </c>
      <c r="U1632" s="80">
        <f t="shared" si="511"/>
        <v>10</v>
      </c>
      <c r="V1632" s="80" t="str">
        <f t="shared" si="512"/>
        <v>'2027-02-10'</v>
      </c>
      <c r="W1632" s="80">
        <v>6</v>
      </c>
      <c r="X1632" s="80">
        <f t="shared" si="513"/>
        <v>6</v>
      </c>
      <c r="Y1632" s="3" t="s">
        <v>3624</v>
      </c>
      <c r="Z1632" s="124">
        <f>IFERROR(IF(Y1632="","null",VLOOKUP(Y1632,Marcas!$A$2:$C$2024,2,0)),"")</f>
        <v>250</v>
      </c>
      <c r="AA1632" s="3" t="s">
        <v>3607</v>
      </c>
      <c r="AB1632" s="3">
        <f>IFERROR(IF(AA1632="","",IF(AA1632="EMPORIO LEGAL",1,VLOOKUP(AA1632,Clientes!$A$2:$B$1190,2,0))),"")</f>
        <v>445</v>
      </c>
      <c r="AC1632" s="3">
        <f>IFERROR(IF(Tabla1[[#This Row],[id_control]]="null","",VLOOKUP(CONCATENATE(Tabla1[[#This Row],[CLIENTE]],"-",Tabla1[[#This Row],[id_control]]),Hoja1!$C$2:$D$1994,2,0)),"")</f>
        <v>708</v>
      </c>
      <c r="AD1632" s="3" t="s">
        <v>7549</v>
      </c>
      <c r="AE1632" s="3"/>
      <c r="AF1632" s="3"/>
      <c r="AG1632" s="3"/>
      <c r="AH1632" s="3"/>
      <c r="AI1632" s="3"/>
      <c r="AJ1632" s="3"/>
      <c r="AK1632" s="3"/>
      <c r="AL1632" s="3">
        <v>4421046</v>
      </c>
      <c r="AM1632" s="6"/>
      <c r="AN1632" s="6"/>
      <c r="AO1632" s="6"/>
      <c r="AP1632" s="6"/>
      <c r="AQ1632" s="8">
        <v>6142399649</v>
      </c>
      <c r="AR1632" s="8">
        <v>6141318035</v>
      </c>
      <c r="AS1632" s="6"/>
      <c r="AT1632" s="6"/>
      <c r="AU1632" s="6"/>
      <c r="AV1632" s="8" t="s">
        <v>7550</v>
      </c>
      <c r="AW1632" s="8" t="s">
        <v>7551</v>
      </c>
      <c r="AX1632" s="8" t="s">
        <v>7552</v>
      </c>
      <c r="AY1632" s="6"/>
      <c r="AZ1632" s="6"/>
      <c r="BA1632" s="6"/>
      <c r="BB1632" s="6"/>
      <c r="BC1632" s="6"/>
      <c r="BD1632" s="6"/>
      <c r="BE1632" s="8">
        <v>1631</v>
      </c>
      <c r="BF1632" s="6" t="str">
        <f t="shared" si="514"/>
        <v>insert into bitacoras_estatus (numero_expediente, numero_registro, representante, fecha_inicio, fecha_vencimiento, id_cliente, id_admin, id_bitacoras_estatus, id_estatus, id_clase, id_marca, created_at, updated_at) values('1852262','1757646','JAVIER GONZÁLEZ QUINTANA','2017-02-10','2027-02-10','445','2','1','1',6,250,'2017-02-10 00:00:00','2017-02-10 00:00:00');</v>
      </c>
      <c r="BG1632" s="6" t="str">
        <f t="shared" si="515"/>
        <v>insert into servicios_comentarios (comentario, id_admin, id_estatus, created_at, updated_at) values('CLASE 06. LLEGO EL TITULO 9 DE JUNIO 2017',1,1631,'2017-02-10 00:00:00','2017-02-10 00:00:00');</v>
      </c>
      <c r="BH1632" s="6" t="str">
        <f t="shared" si="516"/>
        <v/>
      </c>
      <c r="BI1632" s="137" t="str">
        <f t="shared" si="517"/>
        <v>update bitacoras_estatus set comprobacion_uso = 1, id_estatus=10 where id=1631;</v>
      </c>
      <c r="BJ1632" s="137" t="str">
        <f t="shared" si="518"/>
        <v>update bitacoras_estatus set numero_expediente = '1852262', numero_registro = '1757646', id_estatus = 10, fecha_inicio = '2017-02-10', fecha_vencimiento ='2027-02-10', created_at ='2017-02-10 00:00:00', updated_at ='2017-02-10 00:00:00', id_clase=6, id_marca=250, id_cliente=445, vigencia = 1 where id =1631;</v>
      </c>
      <c r="BK1632" s="137" t="str">
        <f t="shared" si="519"/>
        <v>update bitacoras_estatus set id_estatus = 10 where id =1631;</v>
      </c>
    </row>
    <row r="1633" spans="1:63">
      <c r="A1633" s="3">
        <v>1852249</v>
      </c>
      <c r="B1633" s="3">
        <v>1757635</v>
      </c>
      <c r="C1633" s="3">
        <f>IF(Tabla1[[#This Row],[No. REG.]]="","",1)</f>
        <v>1</v>
      </c>
      <c r="D1633" s="3" t="s">
        <v>46</v>
      </c>
      <c r="E1633" s="3">
        <f>IF(Tabla1[[#This Row],[STATUS]]="","",VLOOKUP(D1633,Estatus!$A$2:$B$13,2,0))</f>
        <v>10</v>
      </c>
      <c r="F1633" s="3">
        <f>IF(Tabla1[[#This Row],[STATUS]]="","",VLOOKUP(D1633,Estatus!$A$2:$I$12,9,0))</f>
        <v>1</v>
      </c>
      <c r="G1633" s="12" t="s">
        <v>7556</v>
      </c>
      <c r="H1633" s="7">
        <v>42776</v>
      </c>
      <c r="I1633" s="80">
        <f t="shared" si="500"/>
        <v>2017</v>
      </c>
      <c r="J1633" s="80">
        <f t="shared" si="501"/>
        <v>2</v>
      </c>
      <c r="K1633" s="80">
        <f t="shared" si="502"/>
        <v>10</v>
      </c>
      <c r="L1633" s="80" t="str">
        <f t="shared" si="503"/>
        <v>02</v>
      </c>
      <c r="M1633" s="80">
        <f t="shared" si="504"/>
        <v>10</v>
      </c>
      <c r="N1633" s="80" t="str">
        <f t="shared" si="505"/>
        <v>'2017-02-10'</v>
      </c>
      <c r="O1633" s="80" t="str">
        <f t="shared" si="506"/>
        <v>'2017-02-10 00:00:00'</v>
      </c>
      <c r="P1633" s="7">
        <v>46428</v>
      </c>
      <c r="Q1633" s="80">
        <f t="shared" si="507"/>
        <v>2027</v>
      </c>
      <c r="R1633" s="80">
        <f t="shared" si="508"/>
        <v>2</v>
      </c>
      <c r="S1633" s="80">
        <f t="shared" si="509"/>
        <v>10</v>
      </c>
      <c r="T1633" s="80" t="str">
        <f t="shared" si="510"/>
        <v>02</v>
      </c>
      <c r="U1633" s="80">
        <f t="shared" si="511"/>
        <v>10</v>
      </c>
      <c r="V1633" s="80" t="str">
        <f t="shared" si="512"/>
        <v>'2027-02-10'</v>
      </c>
      <c r="W1633" s="80">
        <v>6</v>
      </c>
      <c r="X1633" s="80">
        <f t="shared" si="513"/>
        <v>6</v>
      </c>
      <c r="Y1633" s="3" t="s">
        <v>7548</v>
      </c>
      <c r="Z1633" s="124">
        <f>IFERROR(IF(Y1633="","null",VLOOKUP(Y1633,Marcas!$A$2:$C$2024,2,0)),"")</f>
        <v>251</v>
      </c>
      <c r="AA1633" s="3" t="s">
        <v>3607</v>
      </c>
      <c r="AB1633" s="3">
        <f>IFERROR(IF(AA1633="","",IF(AA1633="EMPORIO LEGAL",1,VLOOKUP(AA1633,Clientes!$A$2:$B$1190,2,0))),"")</f>
        <v>445</v>
      </c>
      <c r="AC1633" s="3">
        <f>IFERROR(IF(Tabla1[[#This Row],[id_control]]="null","",VLOOKUP(CONCATENATE(Tabla1[[#This Row],[CLIENTE]],"-",Tabla1[[#This Row],[id_control]]),Hoja1!$C$2:$D$1994,2,0)),"")</f>
        <v>1628</v>
      </c>
      <c r="AD1633" s="3" t="s">
        <v>7549</v>
      </c>
      <c r="AE1633" s="3"/>
      <c r="AF1633" s="3"/>
      <c r="AG1633" s="3"/>
      <c r="AH1633" s="3"/>
      <c r="AI1633" s="3"/>
      <c r="AJ1633" s="3"/>
      <c r="AK1633" s="3"/>
      <c r="AL1633" s="3">
        <v>4421046</v>
      </c>
      <c r="AM1633" s="6"/>
      <c r="AN1633" s="6"/>
      <c r="AO1633" s="6"/>
      <c r="AP1633" s="6"/>
      <c r="AQ1633" s="8">
        <v>6142399649</v>
      </c>
      <c r="AR1633" s="8">
        <v>6141318035</v>
      </c>
      <c r="AS1633" s="6"/>
      <c r="AT1633" s="6"/>
      <c r="AU1633" s="6"/>
      <c r="AV1633" s="8" t="s">
        <v>7550</v>
      </c>
      <c r="AW1633" s="8" t="s">
        <v>7544</v>
      </c>
      <c r="AX1633" s="8" t="s">
        <v>7552</v>
      </c>
      <c r="AY1633" s="8"/>
      <c r="AZ1633" s="8"/>
      <c r="BA1633" s="6"/>
      <c r="BB1633" s="6"/>
      <c r="BC1633" s="6"/>
      <c r="BD1633" s="6"/>
      <c r="BE1633" s="8">
        <v>1632</v>
      </c>
      <c r="BF1633" s="6" t="str">
        <f t="shared" si="514"/>
        <v>insert into bitacoras_estatus (numero_expediente, numero_registro, representante, fecha_inicio, fecha_vencimiento, id_cliente, id_admin, id_bitacoras_estatus, id_estatus, id_clase, id_marca, created_at, updated_at) values('1852249','1757635','JAVIER GONZÁLEZ QUINTANA','2017-02-10','2027-02-10','445','2','1','1',6,251,'2017-02-10 00:00:00','2017-02-10 00:00:00');</v>
      </c>
      <c r="BG1633" s="6" t="str">
        <f t="shared" si="515"/>
        <v>insert into servicios_comentarios (comentario, id_admin, id_estatus, created_at, updated_at) values('CLASE 06. LLEGO EL TITULO 09 DE JUNIO 2017',1,1632,'2017-02-10 00:00:00','2017-02-10 00:00:00');</v>
      </c>
      <c r="BH1633" s="6" t="str">
        <f t="shared" si="516"/>
        <v/>
      </c>
      <c r="BI1633" s="137" t="str">
        <f t="shared" si="517"/>
        <v>update bitacoras_estatus set comprobacion_uso = 1, id_estatus=10 where id=1632;</v>
      </c>
      <c r="BJ1633" s="137" t="str">
        <f t="shared" si="518"/>
        <v>update bitacoras_estatus set numero_expediente = '1852249', numero_registro = '1757635', id_estatus = 10, fecha_inicio = '2017-02-10', fecha_vencimiento ='2027-02-10', created_at ='2017-02-10 00:00:00', updated_at ='2017-02-10 00:00:00', id_clase=6, id_marca=251, id_cliente=445, vigencia = 1 where id =1632;</v>
      </c>
      <c r="BK1633" s="137" t="str">
        <f t="shared" si="519"/>
        <v>update bitacoras_estatus set id_estatus = 10 where id =1632;</v>
      </c>
    </row>
    <row r="1634" spans="1:63">
      <c r="A1634" s="3">
        <v>1852273</v>
      </c>
      <c r="B1634" s="3">
        <v>1761676</v>
      </c>
      <c r="C1634" s="3">
        <f>IF(Tabla1[[#This Row],[No. REG.]]="","",1)</f>
        <v>1</v>
      </c>
      <c r="D1634" s="3" t="s">
        <v>46</v>
      </c>
      <c r="E1634" s="3">
        <f>IF(Tabla1[[#This Row],[STATUS]]="","",VLOOKUP(D1634,Estatus!$A$2:$B$13,2,0))</f>
        <v>10</v>
      </c>
      <c r="F1634" s="3">
        <f>IF(Tabla1[[#This Row],[STATUS]]="","",VLOOKUP(D1634,Estatus!$A$2:$I$12,9,0))</f>
        <v>1</v>
      </c>
      <c r="G1634" s="12" t="s">
        <v>7557</v>
      </c>
      <c r="H1634" s="7">
        <v>42776</v>
      </c>
      <c r="I1634" s="80">
        <f t="shared" si="500"/>
        <v>2017</v>
      </c>
      <c r="J1634" s="80">
        <f t="shared" si="501"/>
        <v>2</v>
      </c>
      <c r="K1634" s="80">
        <f t="shared" si="502"/>
        <v>10</v>
      </c>
      <c r="L1634" s="80" t="str">
        <f t="shared" si="503"/>
        <v>02</v>
      </c>
      <c r="M1634" s="80">
        <f t="shared" si="504"/>
        <v>10</v>
      </c>
      <c r="N1634" s="80" t="str">
        <f t="shared" si="505"/>
        <v>'2017-02-10'</v>
      </c>
      <c r="O1634" s="80" t="str">
        <f t="shared" si="506"/>
        <v>'2017-02-10 00:00:00'</v>
      </c>
      <c r="P1634" s="7">
        <v>46428</v>
      </c>
      <c r="Q1634" s="80">
        <f t="shared" si="507"/>
        <v>2027</v>
      </c>
      <c r="R1634" s="80">
        <f t="shared" si="508"/>
        <v>2</v>
      </c>
      <c r="S1634" s="80">
        <f t="shared" si="509"/>
        <v>10</v>
      </c>
      <c r="T1634" s="80" t="str">
        <f t="shared" si="510"/>
        <v>02</v>
      </c>
      <c r="U1634" s="80">
        <f t="shared" si="511"/>
        <v>10</v>
      </c>
      <c r="V1634" s="80" t="str">
        <f t="shared" si="512"/>
        <v>'2027-02-10'</v>
      </c>
      <c r="W1634" s="80">
        <v>6</v>
      </c>
      <c r="X1634" s="80">
        <f t="shared" si="513"/>
        <v>6</v>
      </c>
      <c r="Y1634" s="3" t="s">
        <v>3610</v>
      </c>
      <c r="Z1634" s="124">
        <f>IFERROR(IF(Y1634="","null",VLOOKUP(Y1634,Marcas!$A$2:$C$2024,2,0)),"")</f>
        <v>252</v>
      </c>
      <c r="AA1634" s="3" t="s">
        <v>3607</v>
      </c>
      <c r="AB1634" s="3">
        <f>IFERROR(IF(AA1634="","",IF(AA1634="EMPORIO LEGAL",1,VLOOKUP(AA1634,Clientes!$A$2:$B$1190,2,0))),"")</f>
        <v>445</v>
      </c>
      <c r="AC1634" s="3">
        <f>IFERROR(IF(Tabla1[[#This Row],[id_control]]="null","",VLOOKUP(CONCATENATE(Tabla1[[#This Row],[CLIENTE]],"-",Tabla1[[#This Row],[id_control]]),Hoja1!$C$2:$D$1994,2,0)),"")</f>
        <v>704</v>
      </c>
      <c r="AD1634" s="3" t="s">
        <v>7549</v>
      </c>
      <c r="AE1634" s="3"/>
      <c r="AF1634" s="3"/>
      <c r="AG1634" s="3"/>
      <c r="AH1634" s="3"/>
      <c r="AI1634" s="3"/>
      <c r="AJ1634" s="3"/>
      <c r="AK1634" s="3"/>
      <c r="AL1634" s="3">
        <v>4421046</v>
      </c>
      <c r="AM1634" s="6"/>
      <c r="AN1634" s="6"/>
      <c r="AO1634" s="6"/>
      <c r="AP1634" s="6"/>
      <c r="AQ1634" s="8">
        <v>6142399649</v>
      </c>
      <c r="AR1634" s="8">
        <v>6141318035</v>
      </c>
      <c r="AS1634" s="6"/>
      <c r="AT1634" s="6"/>
      <c r="AU1634" s="6"/>
      <c r="AV1634" s="8" t="s">
        <v>7550</v>
      </c>
      <c r="AW1634" s="8" t="s">
        <v>7551</v>
      </c>
      <c r="AX1634" s="8" t="s">
        <v>7552</v>
      </c>
      <c r="AY1634" s="6"/>
      <c r="AZ1634" s="6"/>
      <c r="BA1634" s="6"/>
      <c r="BB1634" s="6"/>
      <c r="BC1634" s="6"/>
      <c r="BD1634" s="6"/>
      <c r="BE1634" s="8">
        <v>1633</v>
      </c>
      <c r="BF1634" s="6" t="str">
        <f t="shared" si="514"/>
        <v>insert into bitacoras_estatus (numero_expediente, numero_registro, representante, fecha_inicio, fecha_vencimiento, id_cliente, id_admin, id_bitacoras_estatus, id_estatus, id_clase, id_marca, created_at, updated_at) values('1852273','1761676','JAVIER GONZÁLEZ QUINTANA','2017-02-10','2027-02-10','445','2','1','1',6,252,'2017-02-10 00:00:00','2017-02-10 00:00:00');</v>
      </c>
      <c r="BG1634" s="6" t="str">
        <f t="shared" si="515"/>
        <v>insert into servicios_comentarios (comentario, id_admin, id_estatus, created_at, updated_at) values('CLASE 06. LLEGO EL TITULO 3 JUL 2017',1,1633,'2017-02-10 00:00:00','2017-02-10 00:00:00');</v>
      </c>
      <c r="BH1634" s="6" t="str">
        <f t="shared" si="516"/>
        <v/>
      </c>
      <c r="BI1634" s="137" t="str">
        <f t="shared" si="517"/>
        <v>update bitacoras_estatus set comprobacion_uso = 1, id_estatus=10 where id=1633;</v>
      </c>
      <c r="BJ1634" s="137" t="str">
        <f t="shared" si="518"/>
        <v>update bitacoras_estatus set numero_expediente = '1852273', numero_registro = '1761676', id_estatus = 10, fecha_inicio = '2017-02-10', fecha_vencimiento ='2027-02-10', created_at ='2017-02-10 00:00:00', updated_at ='2017-02-10 00:00:00', id_clase=6, id_marca=252, id_cliente=445, vigencia = 1 where id =1633;</v>
      </c>
      <c r="BK1634" s="137" t="str">
        <f t="shared" si="519"/>
        <v>update bitacoras_estatus set id_estatus = 10 where id =1633;</v>
      </c>
    </row>
    <row r="1635" spans="1:63">
      <c r="A1635" s="3">
        <v>1852279</v>
      </c>
      <c r="B1635" s="3">
        <v>1761677</v>
      </c>
      <c r="C1635" s="3">
        <f>IF(Tabla1[[#This Row],[No. REG.]]="","",1)</f>
        <v>1</v>
      </c>
      <c r="D1635" s="3" t="s">
        <v>46</v>
      </c>
      <c r="E1635" s="3">
        <f>IF(Tabla1[[#This Row],[STATUS]]="","",VLOOKUP(D1635,Estatus!$A$2:$B$13,2,0))</f>
        <v>10</v>
      </c>
      <c r="F1635" s="3">
        <f>IF(Tabla1[[#This Row],[STATUS]]="","",VLOOKUP(D1635,Estatus!$A$2:$I$12,9,0))</f>
        <v>1</v>
      </c>
      <c r="G1635" s="12" t="s">
        <v>7557</v>
      </c>
      <c r="H1635" s="7">
        <v>42776</v>
      </c>
      <c r="I1635" s="80">
        <f t="shared" si="500"/>
        <v>2017</v>
      </c>
      <c r="J1635" s="80">
        <f t="shared" si="501"/>
        <v>2</v>
      </c>
      <c r="K1635" s="80">
        <f t="shared" si="502"/>
        <v>10</v>
      </c>
      <c r="L1635" s="80" t="str">
        <f t="shared" si="503"/>
        <v>02</v>
      </c>
      <c r="M1635" s="80">
        <f t="shared" si="504"/>
        <v>10</v>
      </c>
      <c r="N1635" s="80" t="str">
        <f t="shared" si="505"/>
        <v>'2017-02-10'</v>
      </c>
      <c r="O1635" s="80" t="str">
        <f t="shared" si="506"/>
        <v>'2017-02-10 00:00:00'</v>
      </c>
      <c r="P1635" s="7">
        <v>46428</v>
      </c>
      <c r="Q1635" s="80">
        <f t="shared" si="507"/>
        <v>2027</v>
      </c>
      <c r="R1635" s="80">
        <f t="shared" si="508"/>
        <v>2</v>
      </c>
      <c r="S1635" s="80">
        <f t="shared" si="509"/>
        <v>10</v>
      </c>
      <c r="T1635" s="80" t="str">
        <f t="shared" si="510"/>
        <v>02</v>
      </c>
      <c r="U1635" s="80">
        <f t="shared" si="511"/>
        <v>10</v>
      </c>
      <c r="V1635" s="80" t="str">
        <f t="shared" si="512"/>
        <v>'2027-02-10'</v>
      </c>
      <c r="W1635" s="80">
        <v>6</v>
      </c>
      <c r="X1635" s="80">
        <f t="shared" si="513"/>
        <v>6</v>
      </c>
      <c r="Y1635" s="3" t="s">
        <v>3616</v>
      </c>
      <c r="Z1635" s="124">
        <f>IFERROR(IF(Y1635="","null",VLOOKUP(Y1635,Marcas!$A$2:$C$2024,2,0)),"")</f>
        <v>299</v>
      </c>
      <c r="AA1635" s="3" t="s">
        <v>3607</v>
      </c>
      <c r="AB1635" s="3">
        <f>IFERROR(IF(AA1635="","",IF(AA1635="EMPORIO LEGAL",1,VLOOKUP(AA1635,Clientes!$A$2:$B$1190,2,0))),"")</f>
        <v>445</v>
      </c>
      <c r="AC1635" s="3">
        <f>IFERROR(IF(Tabla1[[#This Row],[id_control]]="null","",VLOOKUP(CONCATENATE(Tabla1[[#This Row],[CLIENTE]],"-",Tabla1[[#This Row],[id_control]]),Hoja1!$C$2:$D$1994,2,0)),"")</f>
        <v>705</v>
      </c>
      <c r="AD1635" s="3" t="s">
        <v>7549</v>
      </c>
      <c r="AE1635" s="3"/>
      <c r="AF1635" s="3"/>
      <c r="AG1635" s="3"/>
      <c r="AH1635" s="3"/>
      <c r="AI1635" s="3"/>
      <c r="AJ1635" s="3"/>
      <c r="AK1635" s="3"/>
      <c r="AL1635" s="3">
        <v>4421046</v>
      </c>
      <c r="AM1635" s="6"/>
      <c r="AN1635" s="6"/>
      <c r="AO1635" s="6"/>
      <c r="AP1635" s="6"/>
      <c r="AQ1635" s="8">
        <v>6142399649</v>
      </c>
      <c r="AR1635" s="8">
        <v>6141318035</v>
      </c>
      <c r="AS1635" s="6"/>
      <c r="AT1635" s="6"/>
      <c r="AU1635" s="6"/>
      <c r="AV1635" s="8" t="s">
        <v>7550</v>
      </c>
      <c r="AW1635" s="8" t="s">
        <v>7551</v>
      </c>
      <c r="AX1635" s="8" t="s">
        <v>7552</v>
      </c>
      <c r="AY1635" s="6"/>
      <c r="AZ1635" s="6"/>
      <c r="BA1635" s="6"/>
      <c r="BB1635" s="6"/>
      <c r="BC1635" s="6"/>
      <c r="BD1635" s="6"/>
      <c r="BE1635" s="8">
        <v>1634</v>
      </c>
      <c r="BF1635" s="6" t="str">
        <f t="shared" si="514"/>
        <v>insert into bitacoras_estatus (numero_expediente, numero_registro, representante, fecha_inicio, fecha_vencimiento, id_cliente, id_admin, id_bitacoras_estatus, id_estatus, id_clase, id_marca, created_at, updated_at) values('1852279','1761677','JAVIER GONZÁLEZ QUINTANA','2017-02-10','2027-02-10','445','2','1','1',6,299,'2017-02-10 00:00:00','2017-02-10 00:00:00');</v>
      </c>
      <c r="BG1635" s="6" t="str">
        <f t="shared" si="515"/>
        <v>insert into servicios_comentarios (comentario, id_admin, id_estatus, created_at, updated_at) values('CLASE 06. LLEGO EL TITULO 3 JUL 2017',1,1634,'2017-02-10 00:00:00','2017-02-10 00:00:00');</v>
      </c>
      <c r="BH1635" s="6" t="str">
        <f t="shared" si="516"/>
        <v/>
      </c>
      <c r="BI1635" s="137" t="str">
        <f t="shared" si="517"/>
        <v>update bitacoras_estatus set comprobacion_uso = 1, id_estatus=10 where id=1634;</v>
      </c>
      <c r="BJ1635" s="137" t="str">
        <f t="shared" si="518"/>
        <v>update bitacoras_estatus set numero_expediente = '1852279', numero_registro = '1761677', id_estatus = 10, fecha_inicio = '2017-02-10', fecha_vencimiento ='2027-02-10', created_at ='2017-02-10 00:00:00', updated_at ='2017-02-10 00:00:00', id_clase=6, id_marca=299, id_cliente=445, vigencia = 1 where id =1634;</v>
      </c>
      <c r="BK1635" s="137" t="str">
        <f t="shared" si="519"/>
        <v>update bitacoras_estatus set id_estatus = 10 where id =1634;</v>
      </c>
    </row>
    <row r="1636" spans="1:63">
      <c r="A1636" s="3">
        <v>1852281</v>
      </c>
      <c r="B1636" s="3">
        <v>1761679</v>
      </c>
      <c r="C1636" s="3">
        <f>IF(Tabla1[[#This Row],[No. REG.]]="","",1)</f>
        <v>1</v>
      </c>
      <c r="D1636" s="3" t="s">
        <v>46</v>
      </c>
      <c r="E1636" s="3">
        <f>IF(Tabla1[[#This Row],[STATUS]]="","",VLOOKUP(D1636,Estatus!$A$2:$B$13,2,0))</f>
        <v>10</v>
      </c>
      <c r="F1636" s="3">
        <f>IF(Tabla1[[#This Row],[STATUS]]="","",VLOOKUP(D1636,Estatus!$A$2:$I$12,9,0))</f>
        <v>1</v>
      </c>
      <c r="G1636" s="12" t="s">
        <v>7558</v>
      </c>
      <c r="H1636" s="7">
        <v>42776</v>
      </c>
      <c r="I1636" s="80">
        <f t="shared" si="500"/>
        <v>2017</v>
      </c>
      <c r="J1636" s="80">
        <f t="shared" si="501"/>
        <v>2</v>
      </c>
      <c r="K1636" s="80">
        <f t="shared" si="502"/>
        <v>10</v>
      </c>
      <c r="L1636" s="80" t="str">
        <f t="shared" si="503"/>
        <v>02</v>
      </c>
      <c r="M1636" s="80">
        <f t="shared" si="504"/>
        <v>10</v>
      </c>
      <c r="N1636" s="80" t="str">
        <f t="shared" si="505"/>
        <v>'2017-02-10'</v>
      </c>
      <c r="O1636" s="80" t="str">
        <f t="shared" si="506"/>
        <v>'2017-02-10 00:00:00'</v>
      </c>
      <c r="P1636" s="7">
        <v>46428</v>
      </c>
      <c r="Q1636" s="80">
        <f t="shared" si="507"/>
        <v>2027</v>
      </c>
      <c r="R1636" s="80">
        <f t="shared" si="508"/>
        <v>2</v>
      </c>
      <c r="S1636" s="80">
        <f t="shared" si="509"/>
        <v>10</v>
      </c>
      <c r="T1636" s="80" t="str">
        <f t="shared" si="510"/>
        <v>02</v>
      </c>
      <c r="U1636" s="80">
        <f t="shared" si="511"/>
        <v>10</v>
      </c>
      <c r="V1636" s="80" t="str">
        <f t="shared" si="512"/>
        <v>'2027-02-10'</v>
      </c>
      <c r="W1636" s="80">
        <v>6</v>
      </c>
      <c r="X1636" s="80">
        <f t="shared" si="513"/>
        <v>6</v>
      </c>
      <c r="Y1636" s="3" t="s">
        <v>3607</v>
      </c>
      <c r="Z1636" s="124">
        <f>IFERROR(IF(Y1636="","null",VLOOKUP(Y1636,Marcas!$A$2:$C$2024,2,0)),"")</f>
        <v>633</v>
      </c>
      <c r="AA1636" s="3" t="s">
        <v>3607</v>
      </c>
      <c r="AB1636" s="3">
        <f>IFERROR(IF(AA1636="","",IF(AA1636="EMPORIO LEGAL",1,VLOOKUP(AA1636,Clientes!$A$2:$B$1190,2,0))),"")</f>
        <v>445</v>
      </c>
      <c r="AC1636" s="3">
        <f>IFERROR(IF(Tabla1[[#This Row],[id_control]]="null","",VLOOKUP(CONCATENATE(Tabla1[[#This Row],[CLIENTE]],"-",Tabla1[[#This Row],[id_control]]),Hoja1!$C$2:$D$1994,2,0)),"")</f>
        <v>707</v>
      </c>
      <c r="AD1636" s="3" t="s">
        <v>7549</v>
      </c>
      <c r="AE1636" s="3"/>
      <c r="AF1636" s="3"/>
      <c r="AG1636" s="3"/>
      <c r="AH1636" s="3"/>
      <c r="AI1636" s="3"/>
      <c r="AJ1636" s="3"/>
      <c r="AK1636" s="3"/>
      <c r="AL1636" s="3">
        <v>4421046</v>
      </c>
      <c r="AM1636" s="6"/>
      <c r="AN1636" s="6"/>
      <c r="AO1636" s="6"/>
      <c r="AP1636" s="6"/>
      <c r="AQ1636" s="8">
        <v>6142399649</v>
      </c>
      <c r="AR1636" s="8">
        <v>6141318035</v>
      </c>
      <c r="AS1636" s="6"/>
      <c r="AT1636" s="6"/>
      <c r="AU1636" s="6"/>
      <c r="AV1636" s="8" t="s">
        <v>7550</v>
      </c>
      <c r="AW1636" s="8" t="s">
        <v>7551</v>
      </c>
      <c r="AX1636" s="8" t="s">
        <v>7552</v>
      </c>
      <c r="AY1636" s="6"/>
      <c r="AZ1636" s="6"/>
      <c r="BA1636" s="6"/>
      <c r="BB1636" s="6"/>
      <c r="BC1636" s="6"/>
      <c r="BD1636" s="6"/>
      <c r="BE1636" s="8">
        <v>1635</v>
      </c>
      <c r="BF1636" s="6" t="str">
        <f t="shared" si="514"/>
        <v>insert into bitacoras_estatus (numero_expediente, numero_registro, representante, fecha_inicio, fecha_vencimiento, id_cliente, id_admin, id_bitacoras_estatus, id_estatus, id_clase, id_marca, created_at, updated_at) values('1852281','1761679','JAVIER GONZÁLEZ QUINTANA','2017-02-10','2027-02-10','445','2','1','1',6,633,'2017-02-10 00:00:00','2017-02-10 00:00:00');</v>
      </c>
      <c r="BG1636" s="6" t="str">
        <f t="shared" si="515"/>
        <v>insert into servicios_comentarios (comentario, id_admin, id_estatus, created_at, updated_at) values('CLASE 06, LLEGO EL TITULO 3 JUL 2017',1,1635,'2017-02-10 00:00:00','2017-02-10 00:00:00');</v>
      </c>
      <c r="BH1636" s="6" t="str">
        <f t="shared" si="516"/>
        <v/>
      </c>
      <c r="BI1636" s="137" t="str">
        <f t="shared" si="517"/>
        <v>update bitacoras_estatus set comprobacion_uso = 1, id_estatus=10 where id=1635;</v>
      </c>
      <c r="BJ1636" s="137" t="str">
        <f t="shared" si="518"/>
        <v>update bitacoras_estatus set numero_expediente = '1852281', numero_registro = '1761679', id_estatus = 10, fecha_inicio = '2017-02-10', fecha_vencimiento ='2027-02-10', created_at ='2017-02-10 00:00:00', updated_at ='2017-02-10 00:00:00', id_clase=6, id_marca=633, id_cliente=445, vigencia = 1 where id =1635;</v>
      </c>
      <c r="BK1636" s="137" t="str">
        <f t="shared" si="519"/>
        <v>update bitacoras_estatus set id_estatus = 10 where id =1635;</v>
      </c>
    </row>
    <row r="1637" spans="1:63">
      <c r="A1637" s="3">
        <v>1860544</v>
      </c>
      <c r="B1637" s="3">
        <v>1762971</v>
      </c>
      <c r="C1637" s="3">
        <f>IF(Tabla1[[#This Row],[No. REG.]]="","",1)</f>
        <v>1</v>
      </c>
      <c r="D1637" s="3" t="s">
        <v>46</v>
      </c>
      <c r="E1637" s="3">
        <f>IF(Tabla1[[#This Row],[STATUS]]="","",VLOOKUP(D1637,Estatus!$A$2:$B$13,2,0))</f>
        <v>10</v>
      </c>
      <c r="F1637" s="3">
        <f>IF(Tabla1[[#This Row],[STATUS]]="","",VLOOKUP(D1637,Estatus!$A$2:$I$12,9,0))</f>
        <v>1</v>
      </c>
      <c r="G1637" s="12" t="s">
        <v>7559</v>
      </c>
      <c r="H1637" s="7">
        <v>42811</v>
      </c>
      <c r="I1637" s="80">
        <f t="shared" si="500"/>
        <v>2017</v>
      </c>
      <c r="J1637" s="80">
        <f t="shared" si="501"/>
        <v>3</v>
      </c>
      <c r="K1637" s="80">
        <f t="shared" si="502"/>
        <v>17</v>
      </c>
      <c r="L1637" s="80" t="str">
        <f t="shared" si="503"/>
        <v>03</v>
      </c>
      <c r="M1637" s="80">
        <f t="shared" si="504"/>
        <v>17</v>
      </c>
      <c r="N1637" s="80" t="str">
        <f t="shared" si="505"/>
        <v>'2017-03-17'</v>
      </c>
      <c r="O1637" s="80" t="str">
        <f t="shared" si="506"/>
        <v>'2017-03-17 00:00:00'</v>
      </c>
      <c r="P1637" s="7">
        <v>46463</v>
      </c>
      <c r="Q1637" s="80">
        <f t="shared" si="507"/>
        <v>2027</v>
      </c>
      <c r="R1637" s="80">
        <f t="shared" si="508"/>
        <v>3</v>
      </c>
      <c r="S1637" s="80">
        <f t="shared" si="509"/>
        <v>17</v>
      </c>
      <c r="T1637" s="80" t="str">
        <f t="shared" si="510"/>
        <v>03</v>
      </c>
      <c r="U1637" s="80">
        <f t="shared" si="511"/>
        <v>17</v>
      </c>
      <c r="V1637" s="80" t="str">
        <f t="shared" si="512"/>
        <v>'2027-03-17'</v>
      </c>
      <c r="W1637" s="80">
        <v>37</v>
      </c>
      <c r="X1637" s="80">
        <f t="shared" si="513"/>
        <v>37</v>
      </c>
      <c r="Y1637" s="3" t="s">
        <v>7560</v>
      </c>
      <c r="Z1637" s="124">
        <f>IFERROR(IF(Y1637="","null",VLOOKUP(Y1637,Marcas!$A$2:$C$2024,2,0)),"")</f>
        <v>1563</v>
      </c>
      <c r="AA1637" s="3" t="s">
        <v>6180</v>
      </c>
      <c r="AB1637" s="3">
        <f>IFERROR(IF(AA1637="","",IF(AA1637="EMPORIO LEGAL",1,VLOOKUP(AA1637,Clientes!$A$2:$B$1190,2,0))),"")</f>
        <v>304</v>
      </c>
      <c r="AC1637" s="3">
        <f>IFERROR(IF(Tabla1[[#This Row],[id_control]]="null","",VLOOKUP(CONCATENATE(Tabla1[[#This Row],[CLIENTE]],"-",Tabla1[[#This Row],[id_control]]),Hoja1!$C$2:$D$1994,2,0)),"")</f>
        <v>1637</v>
      </c>
      <c r="AD1637" s="3" t="s">
        <v>7561</v>
      </c>
      <c r="AE1637" s="3"/>
      <c r="AF1637" s="3"/>
      <c r="AG1637" s="3"/>
      <c r="AH1637" s="3"/>
      <c r="AI1637" s="3"/>
      <c r="AJ1637" s="3"/>
      <c r="AK1637" s="3"/>
      <c r="AL1637" s="3" t="s">
        <v>7562</v>
      </c>
      <c r="AM1637" s="6"/>
      <c r="AN1637" s="6"/>
      <c r="AO1637" s="8"/>
      <c r="AP1637" s="6"/>
      <c r="AQ1637" s="3" t="s">
        <v>7562</v>
      </c>
      <c r="AR1637" s="6"/>
      <c r="AS1637" s="6"/>
      <c r="AT1637" s="6"/>
      <c r="AU1637" s="6"/>
      <c r="AV1637" s="8" t="s">
        <v>7563</v>
      </c>
      <c r="AW1637" s="6"/>
      <c r="AX1637" s="6"/>
      <c r="AY1637" s="6"/>
      <c r="AZ1637" s="6"/>
      <c r="BA1637" s="6"/>
      <c r="BB1637" s="6"/>
      <c r="BC1637" s="6"/>
      <c r="BD1637" s="6"/>
      <c r="BE1637" s="8">
        <v>1636</v>
      </c>
      <c r="BF1637" s="6" t="str">
        <f t="shared" si="514"/>
        <v>insert into bitacoras_estatus (numero_expediente, numero_registro, representante, fecha_inicio, fecha_vencimiento, id_cliente, id_admin, id_bitacoras_estatus, id_estatus, id_clase, id_marca, created_at, updated_at) values('1860544','1762971','ANDRES ANTONIO VALLES DE LOS RIOS','2017-03-17','2027-03-17','304','2','1','1',37,1563,'2017-03-17 00:00:00','2017-03-17 00:00:00');</v>
      </c>
      <c r="BG1637" s="6" t="str">
        <f t="shared" si="515"/>
        <v>insert into servicios_comentarios (comentario, id_admin, id_estatus, created_at, updated_at) values('CLASE 37. LLEGO EL TITULO EL 3 JUL 2017',1,1636,'2017-03-17 00:00:00','2017-03-17 00:00:00');</v>
      </c>
      <c r="BH1637" s="6" t="str">
        <f t="shared" si="516"/>
        <v/>
      </c>
      <c r="BI1637" s="137" t="str">
        <f t="shared" si="517"/>
        <v>update bitacoras_estatus set comprobacion_uso = 1, id_estatus=10 where id=1636;</v>
      </c>
      <c r="BJ1637" s="137" t="str">
        <f t="shared" si="518"/>
        <v>update bitacoras_estatus set numero_expediente = '1860544', numero_registro = '1762971', id_estatus = 10, fecha_inicio = '2017-03-17', fecha_vencimiento ='2027-03-17', created_at ='2017-03-17 00:00:00', updated_at ='2017-03-17 00:00:00', id_clase=37, id_marca=1563, id_cliente=304, vigencia = 1 where id =1636;</v>
      </c>
      <c r="BK1637" s="137" t="str">
        <f t="shared" si="519"/>
        <v>update bitacoras_estatus set id_estatus = 10 where id =1636;</v>
      </c>
    </row>
    <row r="1638" spans="1:63">
      <c r="A1638" s="3">
        <v>1860531</v>
      </c>
      <c r="B1638" s="3">
        <v>1766503</v>
      </c>
      <c r="C1638" s="3">
        <f>IF(Tabla1[[#This Row],[No. REG.]]="","",1)</f>
        <v>1</v>
      </c>
      <c r="D1638" s="3" t="s">
        <v>46</v>
      </c>
      <c r="E1638" s="3">
        <f>IF(Tabla1[[#This Row],[STATUS]]="","",VLOOKUP(D1638,Estatus!$A$2:$B$13,2,0))</f>
        <v>10</v>
      </c>
      <c r="F1638" s="3">
        <f>IF(Tabla1[[#This Row],[STATUS]]="","",VLOOKUP(D1638,Estatus!$A$2:$I$12,9,0))</f>
        <v>1</v>
      </c>
      <c r="G1638" s="12" t="s">
        <v>7564</v>
      </c>
      <c r="H1638" s="7">
        <v>42796</v>
      </c>
      <c r="I1638" s="80">
        <f t="shared" si="500"/>
        <v>2017</v>
      </c>
      <c r="J1638" s="80">
        <f t="shared" si="501"/>
        <v>3</v>
      </c>
      <c r="K1638" s="80">
        <f t="shared" si="502"/>
        <v>2</v>
      </c>
      <c r="L1638" s="80" t="str">
        <f t="shared" si="503"/>
        <v>03</v>
      </c>
      <c r="M1638" s="80" t="str">
        <f t="shared" si="504"/>
        <v>02</v>
      </c>
      <c r="N1638" s="80" t="str">
        <f t="shared" si="505"/>
        <v>'2017-03-02'</v>
      </c>
      <c r="O1638" s="80" t="str">
        <f t="shared" si="506"/>
        <v>'2017-03-02 00:00:00'</v>
      </c>
      <c r="P1638" s="7">
        <v>46448</v>
      </c>
      <c r="Q1638" s="80">
        <f t="shared" si="507"/>
        <v>2027</v>
      </c>
      <c r="R1638" s="80">
        <f t="shared" si="508"/>
        <v>3</v>
      </c>
      <c r="S1638" s="80">
        <f t="shared" si="509"/>
        <v>2</v>
      </c>
      <c r="T1638" s="80" t="str">
        <f t="shared" si="510"/>
        <v>03</v>
      </c>
      <c r="U1638" s="80" t="str">
        <f t="shared" si="511"/>
        <v>02</v>
      </c>
      <c r="V1638" s="80" t="str">
        <f t="shared" si="512"/>
        <v>'2027-03-02'</v>
      </c>
      <c r="W1638" s="80">
        <v>35</v>
      </c>
      <c r="X1638" s="80">
        <f t="shared" si="513"/>
        <v>35</v>
      </c>
      <c r="Y1638" s="3" t="s">
        <v>7565</v>
      </c>
      <c r="Z1638" s="124">
        <f>IFERROR(IF(Y1638="","null",VLOOKUP(Y1638,Marcas!$A$2:$C$2024,2,0)),"")</f>
        <v>298</v>
      </c>
      <c r="AA1638" s="3" t="s">
        <v>7566</v>
      </c>
      <c r="AB1638" s="3">
        <f>IFERROR(IF(AA1638="","",IF(AA1638="EMPORIO LEGAL",1,VLOOKUP(AA1638,Clientes!$A$2:$B$1190,2,0))),"")</f>
        <v>204</v>
      </c>
      <c r="AC1638" s="3">
        <f>IFERROR(IF(Tabla1[[#This Row],[id_control]]="null","",VLOOKUP(CONCATENATE(Tabla1[[#This Row],[CLIENTE]],"-",Tabla1[[#This Row],[id_control]]),Hoja1!$C$2:$D$1994,2,0)),"")</f>
        <v>1638</v>
      </c>
      <c r="AD1638" s="3" t="s">
        <v>7567</v>
      </c>
      <c r="AE1638" s="3"/>
      <c r="AF1638" s="3"/>
      <c r="AG1638" s="3"/>
      <c r="AH1638" s="3"/>
      <c r="AI1638" s="3"/>
      <c r="AJ1638" s="3"/>
      <c r="AK1638" s="3"/>
      <c r="AL1638" s="3" t="s">
        <v>7568</v>
      </c>
      <c r="AM1638" s="6"/>
      <c r="AN1638" s="6"/>
      <c r="AO1638" s="8"/>
      <c r="AP1638" s="6"/>
      <c r="AQ1638" s="6"/>
      <c r="AR1638" s="6"/>
      <c r="AS1638" s="6"/>
      <c r="AT1638" s="6"/>
      <c r="AU1638" s="6"/>
      <c r="AV1638" s="6"/>
      <c r="AW1638" s="6"/>
      <c r="AX1638" s="6"/>
      <c r="AY1638" s="6"/>
      <c r="AZ1638" s="6"/>
      <c r="BA1638" s="6"/>
      <c r="BB1638" s="6"/>
      <c r="BC1638" s="6"/>
      <c r="BD1638" s="6"/>
      <c r="BE1638" s="8">
        <v>1637</v>
      </c>
      <c r="BF1638" s="6" t="str">
        <f t="shared" si="514"/>
        <v>insert into bitacoras_estatus (numero_expediente, numero_registro, representante, fecha_inicio, fecha_vencimiento, id_cliente, id_admin, id_bitacoras_estatus, id_estatus, id_clase, id_marca, created_at, updated_at) values('1860531','1766503','RODRIGO SAENZ SILVA, DORA ALICIA ENRIQUEZ JAUREGUI','2017-03-02','2027-03-02','204','2','1','1',35,298,'2017-03-02 00:00:00','2017-03-02 00:00:00');</v>
      </c>
      <c r="BG1638" s="6" t="str">
        <f t="shared" si="515"/>
        <v>insert into servicios_comentarios (comentario, id_admin, id_estatus, created_at, updated_at) values('CLASE 35 LLEGO EL TITULO 5 JUL 2017',1,1637,'2017-03-02 00:00:00','2017-03-02 00:00:00');</v>
      </c>
      <c r="BH1638" s="6" t="str">
        <f t="shared" si="516"/>
        <v/>
      </c>
      <c r="BI1638" s="137" t="str">
        <f t="shared" si="517"/>
        <v>update bitacoras_estatus set comprobacion_uso = 1, id_estatus=10 where id=1637;</v>
      </c>
      <c r="BJ1638" s="137" t="str">
        <f t="shared" si="518"/>
        <v>update bitacoras_estatus set numero_expediente = '1860531', numero_registro = '1766503', id_estatus = 10, fecha_inicio = '2017-03-02', fecha_vencimiento ='2027-03-02', created_at ='2017-03-02 00:00:00', updated_at ='2017-03-02 00:00:00', id_clase=35, id_marca=298, id_cliente=204, vigencia = 1 where id =1637;</v>
      </c>
      <c r="BK1638" s="137" t="str">
        <f t="shared" si="519"/>
        <v>update bitacoras_estatus set id_estatus = 10 where id =1637;</v>
      </c>
    </row>
    <row r="1639" spans="1:63">
      <c r="A1639" s="3">
        <v>1860548</v>
      </c>
      <c r="B1639" s="3">
        <v>1762975</v>
      </c>
      <c r="C1639" s="3">
        <f>IF(Tabla1[[#This Row],[No. REG.]]="","",1)</f>
        <v>1</v>
      </c>
      <c r="D1639" s="3" t="s">
        <v>46</v>
      </c>
      <c r="E1639" s="3">
        <f>IF(Tabla1[[#This Row],[STATUS]]="","",VLOOKUP(D1639,Estatus!$A$2:$B$13,2,0))</f>
        <v>10</v>
      </c>
      <c r="F1639" s="3">
        <f>IF(Tabla1[[#This Row],[STATUS]]="","",VLOOKUP(D1639,Estatus!$A$2:$I$12,9,0))</f>
        <v>1</v>
      </c>
      <c r="G1639" s="12" t="s">
        <v>7569</v>
      </c>
      <c r="H1639" s="7">
        <v>42796</v>
      </c>
      <c r="I1639" s="80">
        <f t="shared" si="500"/>
        <v>2017</v>
      </c>
      <c r="J1639" s="80">
        <f t="shared" si="501"/>
        <v>3</v>
      </c>
      <c r="K1639" s="80">
        <f t="shared" si="502"/>
        <v>2</v>
      </c>
      <c r="L1639" s="80" t="str">
        <f t="shared" si="503"/>
        <v>03</v>
      </c>
      <c r="M1639" s="80" t="str">
        <f t="shared" si="504"/>
        <v>02</v>
      </c>
      <c r="N1639" s="80" t="str">
        <f t="shared" si="505"/>
        <v>'2017-03-02'</v>
      </c>
      <c r="O1639" s="80" t="str">
        <f t="shared" si="506"/>
        <v>'2017-03-02 00:00:00'</v>
      </c>
      <c r="P1639" s="7">
        <v>46448</v>
      </c>
      <c r="Q1639" s="80">
        <f t="shared" si="507"/>
        <v>2027</v>
      </c>
      <c r="R1639" s="80">
        <f t="shared" si="508"/>
        <v>3</v>
      </c>
      <c r="S1639" s="80">
        <f t="shared" si="509"/>
        <v>2</v>
      </c>
      <c r="T1639" s="80" t="str">
        <f t="shared" si="510"/>
        <v>03</v>
      </c>
      <c r="U1639" s="80" t="str">
        <f t="shared" si="511"/>
        <v>02</v>
      </c>
      <c r="V1639" s="80" t="str">
        <f t="shared" si="512"/>
        <v>'2027-03-02'</v>
      </c>
      <c r="W1639" s="80">
        <v>35</v>
      </c>
      <c r="X1639" s="80">
        <f t="shared" si="513"/>
        <v>35</v>
      </c>
      <c r="Y1639" s="3" t="s">
        <v>7570</v>
      </c>
      <c r="Z1639" s="124">
        <f>IFERROR(IF(Y1639="","null",VLOOKUP(Y1639,Marcas!$A$2:$C$2024,2,0)),"")</f>
        <v>1350</v>
      </c>
      <c r="AA1639" s="3" t="s">
        <v>7571</v>
      </c>
      <c r="AB1639" s="3">
        <f>IFERROR(IF(AA1639="","",IF(AA1639="EMPORIO LEGAL",1,VLOOKUP(AA1639,Clientes!$A$2:$B$1190,2,0))),"")</f>
        <v>958</v>
      </c>
      <c r="AC1639" s="3">
        <f>IFERROR(IF(Tabla1[[#This Row],[id_control]]="null","",VLOOKUP(CONCATENATE(Tabla1[[#This Row],[CLIENTE]],"-",Tabla1[[#This Row],[id_control]]),Hoja1!$C$2:$D$1994,2,0)),"")</f>
        <v>1639</v>
      </c>
      <c r="AD1639" s="3" t="s">
        <v>7572</v>
      </c>
      <c r="AE1639" s="3"/>
      <c r="AF1639" s="3"/>
      <c r="AG1639" s="3"/>
      <c r="AH1639" s="3"/>
      <c r="AI1639" s="3"/>
      <c r="AJ1639" s="3"/>
      <c r="AK1639" s="3"/>
      <c r="AL1639" s="3" t="s">
        <v>7573</v>
      </c>
      <c r="AM1639" s="6"/>
      <c r="AN1639" s="6"/>
      <c r="AO1639" s="6"/>
      <c r="AP1639" s="6"/>
      <c r="AQ1639" s="6"/>
      <c r="AR1639" s="6"/>
      <c r="AS1639" s="6"/>
      <c r="AT1639" s="6"/>
      <c r="AU1639" s="6"/>
      <c r="AV1639" s="6"/>
      <c r="AW1639" s="6"/>
      <c r="AX1639" s="6"/>
      <c r="AY1639" s="6"/>
      <c r="AZ1639" s="6"/>
      <c r="BA1639" s="6"/>
      <c r="BB1639" s="6"/>
      <c r="BC1639" s="6"/>
      <c r="BD1639" s="6"/>
      <c r="BE1639" s="8">
        <v>1638</v>
      </c>
      <c r="BF1639" s="6" t="str">
        <f t="shared" si="514"/>
        <v>insert into bitacoras_estatus (numero_expediente, numero_registro, representante, fecha_inicio, fecha_vencimiento, id_cliente, id_admin, id_bitacoras_estatus, id_estatus, id_clase, id_marca, created_at, updated_at) values('1860548','1762975','JULIA EUGENIA CABRAL PULIDO','2017-03-02','2027-03-02','958','2','1','1',35,1350,'2017-03-02 00:00:00','2017-03-02 00:00:00');</v>
      </c>
      <c r="BG1639" s="6" t="str">
        <f t="shared" si="515"/>
        <v>insert into servicios_comentarios (comentario, id_admin, id_estatus, created_at, updated_at) values('CLASE 35. EL TITULO LLEGO EL 3 JUL 2017',1,1638,'2017-03-02 00:00:00','2017-03-02 00:00:00');</v>
      </c>
      <c r="BH1639" s="6" t="str">
        <f t="shared" si="516"/>
        <v/>
      </c>
      <c r="BI1639" s="137" t="str">
        <f t="shared" si="517"/>
        <v>update bitacoras_estatus set comprobacion_uso = 1, id_estatus=10 where id=1638;</v>
      </c>
      <c r="BJ1639" s="137" t="str">
        <f t="shared" si="518"/>
        <v>update bitacoras_estatus set numero_expediente = '1860548', numero_registro = '1762975', id_estatus = 10, fecha_inicio = '2017-03-02', fecha_vencimiento ='2027-03-02', created_at ='2017-03-02 00:00:00', updated_at ='2017-03-02 00:00:00', id_clase=35, id_marca=1350, id_cliente=958, vigencia = 1 where id =1638;</v>
      </c>
      <c r="BK1639" s="137" t="str">
        <f t="shared" si="519"/>
        <v>update bitacoras_estatus set id_estatus = 10 where id =1638;</v>
      </c>
    </row>
    <row r="1640" spans="1:63">
      <c r="A1640" s="3">
        <v>1860545</v>
      </c>
      <c r="B1640" s="3">
        <v>1762972</v>
      </c>
      <c r="C1640" s="3">
        <f>IF(Tabla1[[#This Row],[No. REG.]]="","",1)</f>
        <v>1</v>
      </c>
      <c r="D1640" s="3" t="s">
        <v>46</v>
      </c>
      <c r="E1640" s="3">
        <f>IF(Tabla1[[#This Row],[STATUS]]="","",VLOOKUP(D1640,Estatus!$A$2:$B$13,2,0))</f>
        <v>10</v>
      </c>
      <c r="F1640" s="3">
        <f>IF(Tabla1[[#This Row],[STATUS]]="","",VLOOKUP(D1640,Estatus!$A$2:$I$12,9,0))</f>
        <v>1</v>
      </c>
      <c r="G1640" s="12" t="s">
        <v>7529</v>
      </c>
      <c r="H1640" s="7">
        <v>42796</v>
      </c>
      <c r="I1640" s="80">
        <f t="shared" si="500"/>
        <v>2017</v>
      </c>
      <c r="J1640" s="80">
        <f t="shared" si="501"/>
        <v>3</v>
      </c>
      <c r="K1640" s="80">
        <f t="shared" si="502"/>
        <v>2</v>
      </c>
      <c r="L1640" s="80" t="str">
        <f t="shared" si="503"/>
        <v>03</v>
      </c>
      <c r="M1640" s="80" t="str">
        <f t="shared" si="504"/>
        <v>02</v>
      </c>
      <c r="N1640" s="80" t="str">
        <f t="shared" si="505"/>
        <v>'2017-03-02'</v>
      </c>
      <c r="O1640" s="80" t="str">
        <f t="shared" si="506"/>
        <v>'2017-03-02 00:00:00'</v>
      </c>
      <c r="P1640" s="7">
        <v>46448</v>
      </c>
      <c r="Q1640" s="80">
        <f t="shared" si="507"/>
        <v>2027</v>
      </c>
      <c r="R1640" s="80">
        <f t="shared" si="508"/>
        <v>3</v>
      </c>
      <c r="S1640" s="80">
        <f t="shared" si="509"/>
        <v>2</v>
      </c>
      <c r="T1640" s="80" t="str">
        <f t="shared" si="510"/>
        <v>03</v>
      </c>
      <c r="U1640" s="80" t="str">
        <f t="shared" si="511"/>
        <v>02</v>
      </c>
      <c r="V1640" s="80" t="str">
        <f t="shared" si="512"/>
        <v>'2027-03-02'</v>
      </c>
      <c r="W1640" s="80">
        <v>35</v>
      </c>
      <c r="X1640" s="80">
        <f t="shared" si="513"/>
        <v>35</v>
      </c>
      <c r="Y1640" s="3" t="s">
        <v>7574</v>
      </c>
      <c r="Z1640" s="124">
        <f>IFERROR(IF(Y1640="","null",VLOOKUP(Y1640,Marcas!$A$2:$C$2024,2,0)),"")</f>
        <v>1223</v>
      </c>
      <c r="AA1640" s="3" t="s">
        <v>7574</v>
      </c>
      <c r="AB1640" s="3">
        <f>IFERROR(IF(AA1640="","",IF(AA1640="EMPORIO LEGAL",1,VLOOKUP(AA1640,Clientes!$A$2:$B$1190,2,0))),"")</f>
        <v>865</v>
      </c>
      <c r="AC1640" s="3">
        <f>IFERROR(IF(Tabla1[[#This Row],[id_control]]="null","",VLOOKUP(CONCATENATE(Tabla1[[#This Row],[CLIENTE]],"-",Tabla1[[#This Row],[id_control]]),Hoja1!$C$2:$D$1994,2,0)),"")</f>
        <v>1640</v>
      </c>
      <c r="AD1640" s="3" t="s">
        <v>7575</v>
      </c>
      <c r="AE1640" s="3"/>
      <c r="AF1640" s="3"/>
      <c r="AG1640" s="3"/>
      <c r="AH1640" s="3"/>
      <c r="AI1640" s="3"/>
      <c r="AJ1640" s="3"/>
      <c r="AK1640" s="3"/>
      <c r="AL1640" s="3" t="s">
        <v>7576</v>
      </c>
      <c r="AM1640" s="6"/>
      <c r="AN1640" s="6"/>
      <c r="AO1640" s="6"/>
      <c r="AP1640" s="6"/>
      <c r="AQ1640" s="6"/>
      <c r="AR1640" s="6"/>
      <c r="AS1640" s="6"/>
      <c r="AT1640" s="6"/>
      <c r="AU1640" s="6"/>
      <c r="AV1640" s="6"/>
      <c r="AW1640" s="6"/>
      <c r="AX1640" s="6"/>
      <c r="AY1640" s="6"/>
      <c r="AZ1640" s="6"/>
      <c r="BA1640" s="6"/>
      <c r="BB1640" s="6"/>
      <c r="BC1640" s="6"/>
      <c r="BD1640" s="6"/>
      <c r="BE1640" s="8">
        <v>1639</v>
      </c>
      <c r="BF1640" s="6" t="str">
        <f t="shared" si="514"/>
        <v>insert into bitacoras_estatus (numero_expediente, numero_registro, representante, fecha_inicio, fecha_vencimiento, id_cliente, id_admin, id_bitacoras_estatus, id_estatus, id_clase, id_marca, created_at, updated_at) values('1860545','1762972','JESUS LOPEZ GUERRERO','2017-03-02','2027-03-02','865','2','1','1',35,1223,'2017-03-02 00:00:00','2017-03-02 00:00:00');</v>
      </c>
      <c r="BG1640" s="6" t="str">
        <f t="shared" si="515"/>
        <v>insert into servicios_comentarios (comentario, id_admin, id_estatus, created_at, updated_at) values('CLASE 35 TITULO 3 DE JULIO 2017',1,1639,'2017-03-02 00:00:00','2017-03-02 00:00:00');</v>
      </c>
      <c r="BH1640" s="6" t="str">
        <f t="shared" si="516"/>
        <v/>
      </c>
      <c r="BI1640" s="137" t="str">
        <f t="shared" si="517"/>
        <v>update bitacoras_estatus set comprobacion_uso = 1, id_estatus=10 where id=1639;</v>
      </c>
      <c r="BJ1640" s="137" t="str">
        <f t="shared" si="518"/>
        <v>update bitacoras_estatus set numero_expediente = '1860545', numero_registro = '1762972', id_estatus = 10, fecha_inicio = '2017-03-02', fecha_vencimiento ='2027-03-02', created_at ='2017-03-02 00:00:00', updated_at ='2017-03-02 00:00:00', id_clase=35, id_marca=1223, id_cliente=865, vigencia = 1 where id =1639;</v>
      </c>
      <c r="BK1640" s="137" t="str">
        <f t="shared" si="519"/>
        <v>update bitacoras_estatus set id_estatus = 10 where id =1639;</v>
      </c>
    </row>
    <row r="1641" spans="1:63">
      <c r="A1641" s="3">
        <v>1860528</v>
      </c>
      <c r="B1641" s="3">
        <v>1766500</v>
      </c>
      <c r="C1641" s="3">
        <f>IF(Tabla1[[#This Row],[No. REG.]]="","",1)</f>
        <v>1</v>
      </c>
      <c r="D1641" s="3" t="s">
        <v>46</v>
      </c>
      <c r="E1641" s="3">
        <f>IF(Tabla1[[#This Row],[STATUS]]="","",VLOOKUP(D1641,Estatus!$A$2:$B$13,2,0))</f>
        <v>10</v>
      </c>
      <c r="F1641" s="3">
        <f>IF(Tabla1[[#This Row],[STATUS]]="","",VLOOKUP(D1641,Estatus!$A$2:$I$12,9,0))</f>
        <v>1</v>
      </c>
      <c r="G1641" s="12" t="s">
        <v>7577</v>
      </c>
      <c r="H1641" s="7">
        <v>42796</v>
      </c>
      <c r="I1641" s="80">
        <f t="shared" si="500"/>
        <v>2017</v>
      </c>
      <c r="J1641" s="80">
        <f t="shared" si="501"/>
        <v>3</v>
      </c>
      <c r="K1641" s="80">
        <f t="shared" si="502"/>
        <v>2</v>
      </c>
      <c r="L1641" s="80" t="str">
        <f t="shared" si="503"/>
        <v>03</v>
      </c>
      <c r="M1641" s="80" t="str">
        <f t="shared" si="504"/>
        <v>02</v>
      </c>
      <c r="N1641" s="80" t="str">
        <f t="shared" si="505"/>
        <v>'2017-03-02'</v>
      </c>
      <c r="O1641" s="80" t="str">
        <f t="shared" si="506"/>
        <v>'2017-03-02 00:00:00'</v>
      </c>
      <c r="P1641" s="7">
        <v>46448</v>
      </c>
      <c r="Q1641" s="80">
        <f t="shared" si="507"/>
        <v>2027</v>
      </c>
      <c r="R1641" s="80">
        <f t="shared" si="508"/>
        <v>3</v>
      </c>
      <c r="S1641" s="80">
        <f t="shared" si="509"/>
        <v>2</v>
      </c>
      <c r="T1641" s="80" t="str">
        <f t="shared" si="510"/>
        <v>03</v>
      </c>
      <c r="U1641" s="80" t="str">
        <f t="shared" si="511"/>
        <v>02</v>
      </c>
      <c r="V1641" s="80" t="str">
        <f t="shared" si="512"/>
        <v>'2027-03-02'</v>
      </c>
      <c r="W1641" s="80">
        <v>12</v>
      </c>
      <c r="X1641" s="80">
        <f t="shared" si="513"/>
        <v>12</v>
      </c>
      <c r="Y1641" s="3" t="s">
        <v>3493</v>
      </c>
      <c r="Z1641" s="124">
        <f>IFERROR(IF(Y1641="","null",VLOOKUP(Y1641,Marcas!$A$2:$C$2024,2,0)),"")</f>
        <v>499</v>
      </c>
      <c r="AA1641" s="3" t="s">
        <v>7578</v>
      </c>
      <c r="AB1641" s="3">
        <f>IFERROR(IF(AA1641="","",IF(AA1641="EMPORIO LEGAL",1,VLOOKUP(AA1641,Clientes!$A$2:$B$1190,2,0))),"")</f>
        <v>429</v>
      </c>
      <c r="AC1641" s="3">
        <f>IFERROR(IF(Tabla1[[#This Row],[id_control]]="null","",VLOOKUP(CONCATENATE(Tabla1[[#This Row],[CLIENTE]],"-",Tabla1[[#This Row],[id_control]]),Hoja1!$C$2:$D$1994,2,0)),"")</f>
        <v>1641</v>
      </c>
      <c r="AD1641" s="3" t="s">
        <v>7579</v>
      </c>
      <c r="AE1641" s="3"/>
      <c r="AF1641" s="3"/>
      <c r="AG1641" s="3"/>
      <c r="AH1641" s="3"/>
      <c r="AI1641" s="3"/>
      <c r="AJ1641" s="3"/>
      <c r="AK1641" s="3"/>
      <c r="AL1641" s="3" t="s">
        <v>7580</v>
      </c>
      <c r="AM1641" s="6"/>
      <c r="AN1641" s="6"/>
      <c r="AO1641" s="6"/>
      <c r="AP1641" s="6"/>
      <c r="AQ1641" s="6"/>
      <c r="AR1641" s="6"/>
      <c r="AS1641" s="6"/>
      <c r="AT1641" s="6"/>
      <c r="AU1641" s="6"/>
      <c r="AV1641" s="8" t="s">
        <v>7581</v>
      </c>
      <c r="AW1641" s="6"/>
      <c r="AX1641" s="6"/>
      <c r="AY1641" s="6"/>
      <c r="AZ1641" s="6"/>
      <c r="BA1641" s="6"/>
      <c r="BB1641" s="6"/>
      <c r="BC1641" s="6"/>
      <c r="BD1641" s="6"/>
      <c r="BE1641" s="8">
        <v>1640</v>
      </c>
      <c r="BF1641" s="6" t="str">
        <f t="shared" si="514"/>
        <v>insert into bitacoras_estatus (numero_expediente, numero_registro, representante, fecha_inicio, fecha_vencimiento, id_cliente, id_admin, id_bitacoras_estatus, id_estatus, id_clase, id_marca, created_at, updated_at) values('1860528','1766500','ABRAHAM HEIDE ENNS','2017-03-02','2027-03-02','429','2','1','1',12,499,'2017-03-02 00:00:00','2017-03-02 00:00:00');</v>
      </c>
      <c r="BG1641" s="6" t="str">
        <f t="shared" si="515"/>
        <v>insert into servicios_comentarios (comentario, id_admin, id_estatus, created_at, updated_at) values('CLASE 12.LLEGO EL TITULO 5 DE JULIO 2017',1,1640,'2017-03-02 00:00:00','2017-03-02 00:00:00');</v>
      </c>
      <c r="BH1641" s="6" t="str">
        <f t="shared" si="516"/>
        <v/>
      </c>
      <c r="BI1641" s="137" t="str">
        <f t="shared" si="517"/>
        <v>update bitacoras_estatus set comprobacion_uso = 1, id_estatus=10 where id=1640;</v>
      </c>
      <c r="BJ1641" s="137" t="str">
        <f t="shared" si="518"/>
        <v>update bitacoras_estatus set numero_expediente = '1860528', numero_registro = '1766500', id_estatus = 10, fecha_inicio = '2017-03-02', fecha_vencimiento ='2027-03-02', created_at ='2017-03-02 00:00:00', updated_at ='2017-03-02 00:00:00', id_clase=12, id_marca=499, id_cliente=429, vigencia = 1 where id =1640;</v>
      </c>
      <c r="BK1641" s="137" t="str">
        <f t="shared" si="519"/>
        <v>update bitacoras_estatus set id_estatus = 10 where id =1640;</v>
      </c>
    </row>
    <row r="1642" spans="1:63" ht="157">
      <c r="A1642" s="3">
        <v>1864180</v>
      </c>
      <c r="B1642" s="3">
        <v>1839671</v>
      </c>
      <c r="C1642" s="3">
        <f>IF(Tabla1[[#This Row],[No. REG.]]="","",1)</f>
        <v>1</v>
      </c>
      <c r="D1642" s="3" t="s">
        <v>46</v>
      </c>
      <c r="E1642" s="3">
        <f>IF(Tabla1[[#This Row],[STATUS]]="","",VLOOKUP(D1642,Estatus!$A$2:$B$13,2,0))</f>
        <v>10</v>
      </c>
      <c r="F1642" s="3">
        <f>IF(Tabla1[[#This Row],[STATUS]]="","",VLOOKUP(D1642,Estatus!$A$2:$I$12,9,0))</f>
        <v>1</v>
      </c>
      <c r="G1642" s="12" t="s">
        <v>7582</v>
      </c>
      <c r="H1642" s="7">
        <v>42804</v>
      </c>
      <c r="I1642" s="80">
        <f t="shared" si="500"/>
        <v>2017</v>
      </c>
      <c r="J1642" s="80">
        <f t="shared" si="501"/>
        <v>3</v>
      </c>
      <c r="K1642" s="80">
        <f t="shared" si="502"/>
        <v>10</v>
      </c>
      <c r="L1642" s="80" t="str">
        <f t="shared" si="503"/>
        <v>03</v>
      </c>
      <c r="M1642" s="80">
        <f t="shared" si="504"/>
        <v>10</v>
      </c>
      <c r="N1642" s="80" t="str">
        <f t="shared" si="505"/>
        <v>'2017-03-10'</v>
      </c>
      <c r="O1642" s="80" t="str">
        <f t="shared" si="506"/>
        <v>'2017-03-10 00:00:00'</v>
      </c>
      <c r="P1642" s="7">
        <v>46456</v>
      </c>
      <c r="Q1642" s="80">
        <f t="shared" si="507"/>
        <v>2027</v>
      </c>
      <c r="R1642" s="80">
        <f t="shared" si="508"/>
        <v>3</v>
      </c>
      <c r="S1642" s="80">
        <f t="shared" si="509"/>
        <v>10</v>
      </c>
      <c r="T1642" s="80" t="str">
        <f t="shared" si="510"/>
        <v>03</v>
      </c>
      <c r="U1642" s="80">
        <f t="shared" si="511"/>
        <v>10</v>
      </c>
      <c r="V1642" s="80" t="str">
        <f t="shared" si="512"/>
        <v>'2027-03-10'</v>
      </c>
      <c r="W1642" s="80">
        <v>35</v>
      </c>
      <c r="X1642" s="80">
        <f t="shared" si="513"/>
        <v>35</v>
      </c>
      <c r="Y1642" s="12" t="s">
        <v>7583</v>
      </c>
      <c r="Z1642" s="125">
        <f>IFERROR(IF(Y1642="","null",VLOOKUP(Y1642,Marcas!$A$2:$C$2024,2,0)),"")</f>
        <v>1297</v>
      </c>
      <c r="AA1642" s="12" t="s">
        <v>2256</v>
      </c>
      <c r="AB1642" s="3">
        <f>IFERROR(IF(AA1642="","",IF(AA1642="EMPORIO LEGAL",1,VLOOKUP(AA1642,Clientes!$A$2:$B$1190,2,0))),"")</f>
        <v>711</v>
      </c>
      <c r="AC1642" s="3">
        <f>IFERROR(IF(Tabla1[[#This Row],[id_control]]="null","",VLOOKUP(CONCATENATE(Tabla1[[#This Row],[CLIENTE]],"-",Tabla1[[#This Row],[id_control]]),Hoja1!$C$2:$D$1994,2,0)),"")</f>
        <v>1642</v>
      </c>
      <c r="AD1642" s="3" t="s">
        <v>7584</v>
      </c>
      <c r="AE1642" s="3"/>
      <c r="AF1642" s="3"/>
      <c r="AG1642" s="3"/>
      <c r="AH1642" s="3"/>
      <c r="AI1642" s="3"/>
      <c r="AJ1642" s="3">
        <v>1839671</v>
      </c>
      <c r="AK1642" s="3"/>
      <c r="AL1642" s="40" t="s">
        <v>7585</v>
      </c>
      <c r="AM1642" s="6"/>
      <c r="AN1642" s="6"/>
      <c r="AO1642" s="6"/>
      <c r="AP1642" s="6"/>
      <c r="AQ1642" s="40" t="s">
        <v>7586</v>
      </c>
      <c r="AR1642" s="8"/>
      <c r="AS1642" s="6"/>
      <c r="AT1642" s="6"/>
      <c r="AU1642" s="6"/>
      <c r="AV1642" s="46" t="s">
        <v>7587</v>
      </c>
      <c r="AW1642" s="4" t="s">
        <v>2259</v>
      </c>
      <c r="AX1642" s="46" t="s">
        <v>7588</v>
      </c>
      <c r="AY1642" s="6"/>
      <c r="AZ1642" s="6"/>
      <c r="BA1642" s="6"/>
      <c r="BB1642" s="6"/>
      <c r="BC1642" s="6"/>
      <c r="BD1642" s="6"/>
      <c r="BE1642" s="8">
        <v>1641</v>
      </c>
      <c r="BF1642" s="6" t="str">
        <f t="shared" si="514"/>
        <v>insert into bitacoras_estatus (numero_expediente, numero_registro, representante, fecha_inicio, fecha_vencimiento, id_cliente, id_admin, id_bitacoras_estatus, id_estatus, id_clase, id_marca, created_at, updated_at) values('1864180','1839671','JOSE EFRAIN PEREZ FLORES','2017-03-10','2027-03-10','711','2','1','1',35,1297,'2017-03-10 00:00:00','2017-03-10 00:00:00');</v>
      </c>
      <c r="BG1642" s="6" t="str">
        <f t="shared" si="515"/>
        <v>insert into servicios_comentarios (comentario, id_admin, id_estatus, created_at, updated_at) values('CLASE 35. EN FECHA 5 DE JULIO DE 2017 SE RECIBIO NOTIFICACION EN LINEA DE CITA DE ANTERIORIDAD. EN FECHA 6 DE SEPTIEMBRE DE 2017 SE PRESENTÓ SOLICITUD DE TRANSMISION DE DERECHOS DE JOSE EFRAIN PEREZ FLORES AL 50% A FAVOR DE MONICA BEATRIZ PEREZ FLORES. EN FECHA 6 DE SEPTIEMBRE DE 2017 SE PRESENTÓ EN LINEA LA CONTESTACION DE ANTERIORIDAD. 3L 29 DIC 2017 SE CONMUNICA TRANSMISION DE DERECHOS. EL 31 DE ENERO 2018 LLEGO TITRM CLASE 35',1,1641,'2017-03-10 00:00:00','2017-03-10 00:00:00');</v>
      </c>
      <c r="BH1642" s="6" t="str">
        <f t="shared" si="516"/>
        <v/>
      </c>
      <c r="BI1642" s="137" t="str">
        <f t="shared" si="517"/>
        <v>update bitacoras_estatus set comprobacion_uso = 1, id_estatus=10 where id=1641;</v>
      </c>
      <c r="BJ1642" s="137" t="str">
        <f t="shared" si="518"/>
        <v>update bitacoras_estatus set numero_expediente = '1864180', numero_registro = '1839671', id_estatus = 10, fecha_inicio = '2017-03-10', fecha_vencimiento ='2027-03-10', created_at ='2017-03-10 00:00:00', updated_at ='2017-03-10 00:00:00', id_clase=35, id_marca=1297, id_cliente=711, vigencia = 1 where id =1641;</v>
      </c>
      <c r="BK1642" s="137" t="str">
        <f t="shared" si="519"/>
        <v>update bitacoras_estatus set id_estatus = 10 where id =1641;</v>
      </c>
    </row>
    <row r="1643" spans="1:63">
      <c r="A1643" s="3">
        <v>1864179</v>
      </c>
      <c r="B1643" s="3">
        <v>1764246</v>
      </c>
      <c r="C1643" s="3">
        <f>IF(Tabla1[[#This Row],[No. REG.]]="","",1)</f>
        <v>1</v>
      </c>
      <c r="D1643" s="3" t="s">
        <v>46</v>
      </c>
      <c r="E1643" s="3">
        <f>IF(Tabla1[[#This Row],[STATUS]]="","",VLOOKUP(D1643,Estatus!$A$2:$B$13,2,0))</f>
        <v>10</v>
      </c>
      <c r="F1643" s="3">
        <f>IF(Tabla1[[#This Row],[STATUS]]="","",VLOOKUP(D1643,Estatus!$A$2:$I$12,9,0))</f>
        <v>1</v>
      </c>
      <c r="G1643" s="12" t="s">
        <v>7589</v>
      </c>
      <c r="H1643" s="7">
        <v>42804</v>
      </c>
      <c r="I1643" s="80">
        <f t="shared" si="500"/>
        <v>2017</v>
      </c>
      <c r="J1643" s="80">
        <f t="shared" si="501"/>
        <v>3</v>
      </c>
      <c r="K1643" s="80">
        <f t="shared" si="502"/>
        <v>10</v>
      </c>
      <c r="L1643" s="80" t="str">
        <f t="shared" si="503"/>
        <v>03</v>
      </c>
      <c r="M1643" s="80">
        <f t="shared" si="504"/>
        <v>10</v>
      </c>
      <c r="N1643" s="80" t="str">
        <f t="shared" si="505"/>
        <v>'2017-03-10'</v>
      </c>
      <c r="O1643" s="80" t="str">
        <f t="shared" si="506"/>
        <v>'2017-03-10 00:00:00'</v>
      </c>
      <c r="P1643" s="7">
        <v>46456</v>
      </c>
      <c r="Q1643" s="80">
        <f t="shared" si="507"/>
        <v>2027</v>
      </c>
      <c r="R1643" s="80">
        <f t="shared" si="508"/>
        <v>3</v>
      </c>
      <c r="S1643" s="80">
        <f t="shared" si="509"/>
        <v>10</v>
      </c>
      <c r="T1643" s="80" t="str">
        <f t="shared" si="510"/>
        <v>03</v>
      </c>
      <c r="U1643" s="80">
        <f t="shared" si="511"/>
        <v>10</v>
      </c>
      <c r="V1643" s="80" t="str">
        <f t="shared" si="512"/>
        <v>'2027-03-10'</v>
      </c>
      <c r="W1643" s="80">
        <v>44</v>
      </c>
      <c r="X1643" s="80">
        <f t="shared" si="513"/>
        <v>44</v>
      </c>
      <c r="Y1643" s="3" t="s">
        <v>7590</v>
      </c>
      <c r="Z1643" s="124">
        <f>IFERROR(IF(Y1643="","null",VLOOKUP(Y1643,Marcas!$A$2:$C$2024,2,0)),"")</f>
        <v>113</v>
      </c>
      <c r="AA1643" s="3" t="s">
        <v>7590</v>
      </c>
      <c r="AB1643" s="3">
        <f>IFERROR(IF(AA1643="","",IF(AA1643="EMPORIO LEGAL",1,VLOOKUP(AA1643,Clientes!$A$2:$B$1190,2,0))),"")</f>
        <v>80</v>
      </c>
      <c r="AC1643" s="3">
        <f>IFERROR(IF(Tabla1[[#This Row],[id_control]]="null","",VLOOKUP(CONCATENATE(Tabla1[[#This Row],[CLIENTE]],"-",Tabla1[[#This Row],[id_control]]),Hoja1!$C$2:$D$1994,2,0)),"")</f>
        <v>1643</v>
      </c>
      <c r="AD1643" s="3" t="s">
        <v>7591</v>
      </c>
      <c r="AE1643" s="3" t="s">
        <v>7592</v>
      </c>
      <c r="AF1643" s="3"/>
      <c r="AG1643" s="3"/>
      <c r="AH1643" s="3"/>
      <c r="AI1643" s="3"/>
      <c r="AJ1643" s="3"/>
      <c r="AK1643" s="3"/>
      <c r="AL1643" s="3">
        <v>6623010558</v>
      </c>
      <c r="AM1643" s="6"/>
      <c r="AN1643" s="6"/>
      <c r="AO1643" s="6"/>
      <c r="AP1643" s="6"/>
      <c r="AQ1643" s="8">
        <v>6621151926</v>
      </c>
      <c r="AR1643" s="8">
        <v>6621900363</v>
      </c>
      <c r="AS1643" s="6"/>
      <c r="AT1643" s="6"/>
      <c r="AU1643" s="6"/>
      <c r="AV1643" s="46" t="s">
        <v>7593</v>
      </c>
      <c r="AW1643" s="8"/>
      <c r="AX1643" s="8"/>
      <c r="AY1643" s="6"/>
      <c r="AZ1643" s="6"/>
      <c r="BA1643" s="6"/>
      <c r="BB1643" s="6"/>
      <c r="BC1643" s="6"/>
      <c r="BD1643" s="6"/>
      <c r="BE1643" s="8">
        <v>1642</v>
      </c>
      <c r="BF1643" s="6" t="str">
        <f t="shared" si="514"/>
        <v>insert into bitacoras_estatus (numero_expediente, numero_registro, representante, fecha_inicio, fecha_vencimiento, id_cliente, id_admin, id_bitacoras_estatus, id_estatus, id_clase, id_marca, created_at, updated_at) values('1864179','1764246','ASBEL ALBERTO ENCINAS CORTINA','2017-03-10','2027-03-10','80','2','1','1',44,113,'2017-03-10 00:00:00','2017-03-10 00:00:00');</v>
      </c>
      <c r="BG1643" s="6" t="str">
        <f t="shared" si="515"/>
        <v>insert into servicios_comentarios (comentario, id_admin, id_estatus, created_at, updated_at) values('CLASE 44 LLEGO EL TITULO 10 JUL 2017',1,1642,'2017-03-10 00:00:00','2017-03-10 00:00:00');</v>
      </c>
      <c r="BH1643" s="6" t="str">
        <f t="shared" si="516"/>
        <v/>
      </c>
      <c r="BI1643" s="137" t="str">
        <f t="shared" si="517"/>
        <v>update bitacoras_estatus set comprobacion_uso = 1, id_estatus=10 where id=1642;</v>
      </c>
      <c r="BJ1643" s="137" t="str">
        <f t="shared" si="518"/>
        <v>update bitacoras_estatus set numero_expediente = '1864179', numero_registro = '1764246', id_estatus = 10, fecha_inicio = '2017-03-10', fecha_vencimiento ='2027-03-10', created_at ='2017-03-10 00:00:00', updated_at ='2017-03-10 00:00:00', id_clase=44, id_marca=113, id_cliente=80, vigencia = 1 where id =1642;</v>
      </c>
      <c r="BK1643" s="137" t="str">
        <f t="shared" si="519"/>
        <v>update bitacoras_estatus set id_estatus = 10 where id =1642;</v>
      </c>
    </row>
    <row r="1644" spans="1:63">
      <c r="A1644" s="3">
        <v>1864178</v>
      </c>
      <c r="B1644" s="3">
        <v>1764245</v>
      </c>
      <c r="C1644" s="3">
        <f>IF(Tabla1[[#This Row],[No. REG.]]="","",1)</f>
        <v>1</v>
      </c>
      <c r="D1644" s="3" t="s">
        <v>46</v>
      </c>
      <c r="E1644" s="3">
        <f>IF(Tabla1[[#This Row],[STATUS]]="","",VLOOKUP(D1644,Estatus!$A$2:$B$13,2,0))</f>
        <v>10</v>
      </c>
      <c r="F1644" s="3">
        <f>IF(Tabla1[[#This Row],[STATUS]]="","",VLOOKUP(D1644,Estatus!$A$2:$I$12,9,0))</f>
        <v>1</v>
      </c>
      <c r="G1644" s="12" t="s">
        <v>7594</v>
      </c>
      <c r="H1644" s="7">
        <v>42804</v>
      </c>
      <c r="I1644" s="80">
        <f t="shared" si="500"/>
        <v>2017</v>
      </c>
      <c r="J1644" s="80">
        <f t="shared" si="501"/>
        <v>3</v>
      </c>
      <c r="K1644" s="80">
        <f t="shared" si="502"/>
        <v>10</v>
      </c>
      <c r="L1644" s="80" t="str">
        <f t="shared" si="503"/>
        <v>03</v>
      </c>
      <c r="M1644" s="80">
        <f t="shared" si="504"/>
        <v>10</v>
      </c>
      <c r="N1644" s="80" t="str">
        <f t="shared" si="505"/>
        <v>'2017-03-10'</v>
      </c>
      <c r="O1644" s="80" t="str">
        <f t="shared" si="506"/>
        <v>'2017-03-10 00:00:00'</v>
      </c>
      <c r="P1644" s="7">
        <v>46456</v>
      </c>
      <c r="Q1644" s="80">
        <f t="shared" si="507"/>
        <v>2027</v>
      </c>
      <c r="R1644" s="80">
        <f t="shared" si="508"/>
        <v>3</v>
      </c>
      <c r="S1644" s="80">
        <f t="shared" si="509"/>
        <v>10</v>
      </c>
      <c r="T1644" s="80" t="str">
        <f t="shared" si="510"/>
        <v>03</v>
      </c>
      <c r="U1644" s="80">
        <f t="shared" si="511"/>
        <v>10</v>
      </c>
      <c r="V1644" s="80" t="str">
        <f t="shared" si="512"/>
        <v>'2027-03-10'</v>
      </c>
      <c r="W1644" s="80">
        <v>30</v>
      </c>
      <c r="X1644" s="80">
        <f t="shared" si="513"/>
        <v>30</v>
      </c>
      <c r="Y1644" s="3" t="s">
        <v>7595</v>
      </c>
      <c r="Z1644" s="124">
        <f>IFERROR(IF(Y1644="","null",VLOOKUP(Y1644,Marcas!$A$2:$C$2024,2,0)),"")</f>
        <v>1135</v>
      </c>
      <c r="AA1644" s="3" t="s">
        <v>7596</v>
      </c>
      <c r="AB1644" s="3">
        <f>IFERROR(IF(AA1644="","",IF(AA1644="EMPORIO LEGAL",1,VLOOKUP(AA1644,Clientes!$A$2:$B$1190,2,0))),"")</f>
        <v>805</v>
      </c>
      <c r="AC1644" s="3">
        <f>IFERROR(IF(Tabla1[[#This Row],[id_control]]="null","",VLOOKUP(CONCATENATE(Tabla1[[#This Row],[CLIENTE]],"-",Tabla1[[#This Row],[id_control]]),Hoja1!$C$2:$D$1994,2,0)),"")</f>
        <v>1644</v>
      </c>
      <c r="AD1644" s="3" t="s">
        <v>7597</v>
      </c>
      <c r="AE1644" s="3"/>
      <c r="AF1644" s="3"/>
      <c r="AG1644" s="3"/>
      <c r="AH1644" s="3"/>
      <c r="AI1644" s="3"/>
      <c r="AJ1644" s="3"/>
      <c r="AK1644" s="3"/>
      <c r="AL1644" s="3" t="s">
        <v>7598</v>
      </c>
      <c r="AM1644" s="6"/>
      <c r="AN1644" s="6"/>
      <c r="AO1644" s="6"/>
      <c r="AP1644" s="6"/>
      <c r="AQ1644" s="8">
        <v>5551575818</v>
      </c>
      <c r="AR1644" s="8">
        <v>55131941</v>
      </c>
      <c r="AS1644" s="6"/>
      <c r="AT1644" s="6"/>
      <c r="AU1644" s="6"/>
      <c r="AV1644" s="47" t="s">
        <v>7599</v>
      </c>
      <c r="AW1644" s="48" t="s">
        <v>7600</v>
      </c>
      <c r="AX1644" s="8"/>
      <c r="AY1644" s="6"/>
      <c r="AZ1644" s="6"/>
      <c r="BA1644" s="6"/>
      <c r="BB1644" s="6"/>
      <c r="BC1644" s="6"/>
      <c r="BD1644" s="6"/>
      <c r="BE1644" s="8">
        <v>1643</v>
      </c>
      <c r="BF1644" s="6" t="str">
        <f t="shared" si="514"/>
        <v>insert into bitacoras_estatus (numero_expediente, numero_registro, representante, fecha_inicio, fecha_vencimiento, id_cliente, id_admin, id_bitacoras_estatus, id_estatus, id_clase, id_marca, created_at, updated_at) values('1864178','1764245','ANA CINTHYA DE JESUS GARCIA / JORGE PASCUAL MONTUFAR HEREDIA','2017-03-10','2027-03-10','805','2','1','1',30,1135,'2017-03-10 00:00:00','2017-03-10 00:00:00');</v>
      </c>
      <c r="BG1644" s="6" t="str">
        <f t="shared" si="515"/>
        <v>insert into servicios_comentarios (comentario, id_admin, id_estatus, created_at, updated_at) values('CLASE30. LLEGO EL TITULO 3 JUL 2017',1,1643,'2017-03-10 00:00:00','2017-03-10 00:00:00');</v>
      </c>
      <c r="BH1644" s="6" t="str">
        <f t="shared" si="516"/>
        <v/>
      </c>
      <c r="BI1644" s="137" t="str">
        <f t="shared" si="517"/>
        <v>update bitacoras_estatus set comprobacion_uso = 1, id_estatus=10 where id=1643;</v>
      </c>
      <c r="BJ1644" s="137" t="str">
        <f t="shared" si="518"/>
        <v>update bitacoras_estatus set numero_expediente = '1864178', numero_registro = '1764245', id_estatus = 10, fecha_inicio = '2017-03-10', fecha_vencimiento ='2027-03-10', created_at ='2017-03-10 00:00:00', updated_at ='2017-03-10 00:00:00', id_clase=30, id_marca=1135, id_cliente=805, vigencia = 1 where id =1643;</v>
      </c>
      <c r="BK1644" s="137" t="str">
        <f t="shared" si="519"/>
        <v>update bitacoras_estatus set id_estatus = 10 where id =1643;</v>
      </c>
    </row>
    <row r="1645" spans="1:63" ht="79">
      <c r="A1645" s="3">
        <v>1869324</v>
      </c>
      <c r="B1645" s="3">
        <v>1839674</v>
      </c>
      <c r="C1645" s="3">
        <f>IF(Tabla1[[#This Row],[No. REG.]]="","",1)</f>
        <v>1</v>
      </c>
      <c r="D1645" s="3" t="s">
        <v>46</v>
      </c>
      <c r="E1645" s="3">
        <f>IF(Tabla1[[#This Row],[STATUS]]="","",VLOOKUP(D1645,Estatus!$A$2:$B$13,2,0))</f>
        <v>10</v>
      </c>
      <c r="F1645" s="3">
        <f>IF(Tabla1[[#This Row],[STATUS]]="","",VLOOKUP(D1645,Estatus!$A$2:$I$12,9,0))</f>
        <v>1</v>
      </c>
      <c r="G1645" s="12" t="s">
        <v>7601</v>
      </c>
      <c r="H1645" s="7">
        <v>42817</v>
      </c>
      <c r="I1645" s="80">
        <f t="shared" si="500"/>
        <v>2017</v>
      </c>
      <c r="J1645" s="80">
        <f t="shared" si="501"/>
        <v>3</v>
      </c>
      <c r="K1645" s="80">
        <f t="shared" si="502"/>
        <v>23</v>
      </c>
      <c r="L1645" s="80" t="str">
        <f t="shared" si="503"/>
        <v>03</v>
      </c>
      <c r="M1645" s="80">
        <f t="shared" si="504"/>
        <v>23</v>
      </c>
      <c r="N1645" s="80" t="str">
        <f t="shared" si="505"/>
        <v>'2017-03-23'</v>
      </c>
      <c r="O1645" s="80" t="str">
        <f t="shared" si="506"/>
        <v>'2017-03-23 00:00:00'</v>
      </c>
      <c r="P1645" s="7">
        <v>46469</v>
      </c>
      <c r="Q1645" s="80">
        <f t="shared" si="507"/>
        <v>2027</v>
      </c>
      <c r="R1645" s="80">
        <f t="shared" si="508"/>
        <v>3</v>
      </c>
      <c r="S1645" s="80">
        <f t="shared" si="509"/>
        <v>23</v>
      </c>
      <c r="T1645" s="80" t="str">
        <f t="shared" si="510"/>
        <v>03</v>
      </c>
      <c r="U1645" s="80">
        <f t="shared" si="511"/>
        <v>23</v>
      </c>
      <c r="V1645" s="80" t="str">
        <f t="shared" si="512"/>
        <v>'2027-03-23'</v>
      </c>
      <c r="W1645" s="80">
        <v>35</v>
      </c>
      <c r="X1645" s="80">
        <f t="shared" si="513"/>
        <v>35</v>
      </c>
      <c r="Y1645" s="3" t="s">
        <v>7602</v>
      </c>
      <c r="Z1645" s="124">
        <f>IFERROR(IF(Y1645="","null",VLOOKUP(Y1645,Marcas!$A$2:$C$2024,2,0)),"")</f>
        <v>1405</v>
      </c>
      <c r="AA1645" s="3" t="s">
        <v>7603</v>
      </c>
      <c r="AB1645" s="3">
        <f>IFERROR(IF(AA1645="","",IF(AA1645="EMPORIO LEGAL",1,VLOOKUP(AA1645,Clientes!$A$2:$B$1190,2,0))),"")</f>
        <v>434</v>
      </c>
      <c r="AC1645" s="3">
        <f>IFERROR(IF(Tabla1[[#This Row],[id_control]]="null","",VLOOKUP(CONCATENATE(Tabla1[[#This Row],[CLIENTE]],"-",Tabla1[[#This Row],[id_control]]),Hoja1!$C$2:$D$1994,2,0)),"")</f>
        <v>1645</v>
      </c>
      <c r="AD1645" s="3" t="s">
        <v>6369</v>
      </c>
      <c r="AE1645" s="3" t="s">
        <v>7604</v>
      </c>
      <c r="AF1645" s="3"/>
      <c r="AG1645" s="3"/>
      <c r="AH1645" s="3"/>
      <c r="AI1645" s="3"/>
      <c r="AJ1645" s="3"/>
      <c r="AK1645" s="3"/>
      <c r="AL1645" s="3"/>
      <c r="AM1645" s="8"/>
      <c r="AN1645" s="6"/>
      <c r="AO1645" s="6"/>
      <c r="AP1645" s="6"/>
      <c r="AQ1645" s="3" t="s">
        <v>7605</v>
      </c>
      <c r="AR1645" s="8">
        <v>6255890745</v>
      </c>
      <c r="AS1645" s="6"/>
      <c r="AT1645" s="6"/>
      <c r="AU1645" s="6"/>
      <c r="AV1645" s="8" t="s">
        <v>6370</v>
      </c>
      <c r="AW1645" s="8"/>
      <c r="AX1645" s="8"/>
      <c r="AY1645" s="6"/>
      <c r="AZ1645" s="6"/>
      <c r="BA1645" s="6"/>
      <c r="BB1645" s="6"/>
      <c r="BC1645" s="6"/>
      <c r="BD1645" s="6"/>
      <c r="BE1645" s="8">
        <v>1644</v>
      </c>
      <c r="BF1645" s="6" t="str">
        <f t="shared" si="514"/>
        <v>insert into bitacoras_estatus (numero_expediente, numero_registro, representante, fecha_inicio, fecha_vencimiento, id_cliente, id_admin, id_bitacoras_estatus, id_estatus, id_clase, id_marca, created_at, updated_at) values('1869324','1839674','FRANZ FROESE UNGER','2017-03-23','2027-03-23','434','2','1','1',35,1405,'2017-03-23 00:00:00','2017-03-23 00:00:00');</v>
      </c>
      <c r="BG1645" s="6" t="str">
        <f t="shared" si="515"/>
        <v>insert into servicios_comentarios (comentario, id_admin, id_estatus, created_at, updated_at) values('CLASE 35. EN FECHA 3 DE JULIO DE 2017 SE RECIBIO NOTIFICACION EN LINEA SOBRE ANTERIORIDAD. EN FECHA 4 DE SEPTIEMBRE DE 2017 SE ENVIO POR VIA ELECTORNICA LA CONTESTACION DE ANTERIORIDAD. EL 31 ENERO 2018 LLEGO EL TITRM CLASE 35',1,1644,'2017-03-23 00:00:00','2017-03-23 00:00:00');</v>
      </c>
      <c r="BH1645" s="6" t="str">
        <f t="shared" si="516"/>
        <v/>
      </c>
      <c r="BI1645" s="137" t="str">
        <f t="shared" si="517"/>
        <v>update bitacoras_estatus set comprobacion_uso = 1, id_estatus=10 where id=1644;</v>
      </c>
      <c r="BJ1645" s="137" t="str">
        <f t="shared" si="518"/>
        <v>update bitacoras_estatus set numero_expediente = '1869324', numero_registro = '1839674', id_estatus = 10, fecha_inicio = '2017-03-23', fecha_vencimiento ='2027-03-23', created_at ='2017-03-23 00:00:00', updated_at ='2017-03-23 00:00:00', id_clase=35, id_marca=1405, id_cliente=434, vigencia = 1 where id =1644;</v>
      </c>
      <c r="BK1645" s="137" t="str">
        <f t="shared" si="519"/>
        <v>update bitacoras_estatus set id_estatus = 10 where id =1644;</v>
      </c>
    </row>
    <row r="1646" spans="1:63">
      <c r="A1646" s="3">
        <v>1869304</v>
      </c>
      <c r="B1646" s="3">
        <v>1769364</v>
      </c>
      <c r="C1646" s="3">
        <f>IF(Tabla1[[#This Row],[No. REG.]]="","",1)</f>
        <v>1</v>
      </c>
      <c r="D1646" s="3" t="s">
        <v>46</v>
      </c>
      <c r="E1646" s="3">
        <f>IF(Tabla1[[#This Row],[STATUS]]="","",VLOOKUP(D1646,Estatus!$A$2:$B$13,2,0))</f>
        <v>10</v>
      </c>
      <c r="F1646" s="3">
        <f>IF(Tabla1[[#This Row],[STATUS]]="","",VLOOKUP(D1646,Estatus!$A$2:$I$12,9,0))</f>
        <v>1</v>
      </c>
      <c r="G1646" s="12" t="s">
        <v>7606</v>
      </c>
      <c r="H1646" s="7">
        <v>42817</v>
      </c>
      <c r="I1646" s="80">
        <f t="shared" si="500"/>
        <v>2017</v>
      </c>
      <c r="J1646" s="80">
        <f t="shared" si="501"/>
        <v>3</v>
      </c>
      <c r="K1646" s="80">
        <f t="shared" si="502"/>
        <v>23</v>
      </c>
      <c r="L1646" s="80" t="str">
        <f t="shared" si="503"/>
        <v>03</v>
      </c>
      <c r="M1646" s="80">
        <f t="shared" si="504"/>
        <v>23</v>
      </c>
      <c r="N1646" s="80" t="str">
        <f t="shared" si="505"/>
        <v>'2017-03-23'</v>
      </c>
      <c r="O1646" s="80" t="str">
        <f t="shared" si="506"/>
        <v>'2017-03-23 00:00:00'</v>
      </c>
      <c r="P1646" s="7">
        <v>46469</v>
      </c>
      <c r="Q1646" s="80">
        <f t="shared" si="507"/>
        <v>2027</v>
      </c>
      <c r="R1646" s="80">
        <f t="shared" si="508"/>
        <v>3</v>
      </c>
      <c r="S1646" s="80">
        <f t="shared" si="509"/>
        <v>23</v>
      </c>
      <c r="T1646" s="80" t="str">
        <f t="shared" si="510"/>
        <v>03</v>
      </c>
      <c r="U1646" s="80">
        <f t="shared" si="511"/>
        <v>23</v>
      </c>
      <c r="V1646" s="80" t="str">
        <f t="shared" si="512"/>
        <v>'2027-03-23'</v>
      </c>
      <c r="W1646" s="80">
        <v>35</v>
      </c>
      <c r="X1646" s="80">
        <f t="shared" si="513"/>
        <v>35</v>
      </c>
      <c r="Y1646" s="3" t="s">
        <v>7607</v>
      </c>
      <c r="Z1646" s="124">
        <f>IFERROR(IF(Y1646="","null",VLOOKUP(Y1646,Marcas!$A$2:$C$2024,2,0)),"")</f>
        <v>1482</v>
      </c>
      <c r="AA1646" s="3" t="s">
        <v>7607</v>
      </c>
      <c r="AB1646" s="3">
        <f>IFERROR(IF(AA1646="","",IF(AA1646="EMPORIO LEGAL",1,VLOOKUP(AA1646,Clientes!$A$2:$B$1190,2,0))),"")</f>
        <v>1042</v>
      </c>
      <c r="AC1646" s="3">
        <f>IFERROR(IF(Tabla1[[#This Row],[id_control]]="null","",VLOOKUP(CONCATENATE(Tabla1[[#This Row],[CLIENTE]],"-",Tabla1[[#This Row],[id_control]]),Hoja1!$C$2:$D$1994,2,0)),"")</f>
        <v>1646</v>
      </c>
      <c r="AD1646" s="3" t="s">
        <v>7608</v>
      </c>
      <c r="AE1646" s="3"/>
      <c r="AF1646" s="3"/>
      <c r="AG1646" s="3"/>
      <c r="AH1646" s="3"/>
      <c r="AI1646" s="3"/>
      <c r="AJ1646" s="3"/>
      <c r="AK1646" s="3"/>
      <c r="AL1646" s="3" t="s">
        <v>7609</v>
      </c>
      <c r="AM1646" s="6"/>
      <c r="AN1646" s="6"/>
      <c r="AO1646" s="6"/>
      <c r="AP1646" s="6"/>
      <c r="AQ1646" s="8" t="s">
        <v>7610</v>
      </c>
      <c r="AR1646" s="8" t="s">
        <v>7611</v>
      </c>
      <c r="AS1646" s="6"/>
      <c r="AT1646" s="6"/>
      <c r="AU1646" s="6"/>
      <c r="AV1646" s="8" t="s">
        <v>7612</v>
      </c>
      <c r="AW1646" s="8"/>
      <c r="AX1646" s="8"/>
      <c r="AY1646" s="6"/>
      <c r="AZ1646" s="6"/>
      <c r="BA1646" s="6"/>
      <c r="BB1646" s="6"/>
      <c r="BC1646" s="6"/>
      <c r="BD1646" s="6"/>
      <c r="BE1646" s="8">
        <v>1645</v>
      </c>
      <c r="BF1646" s="6" t="str">
        <f t="shared" si="514"/>
        <v>insert into bitacoras_estatus (numero_expediente, numero_registro, representante, fecha_inicio, fecha_vencimiento, id_cliente, id_admin, id_bitacoras_estatus, id_estatus, id_clase, id_marca, created_at, updated_at) values('1869304','1769364','GEORGUNA IRENE PEREZ CAMPOY','2017-03-23','2027-03-23','1042','2','1','1',35,1482,'2017-03-23 00:00:00','2017-03-23 00:00:00');</v>
      </c>
      <c r="BG1646" s="6" t="str">
        <f t="shared" si="515"/>
        <v>insert into servicios_comentarios (comentario, id_admin, id_estatus, created_at, updated_at) values('CLASE 35. LLEGO EL TITULO EL 3 JULIO 2017',1,1645,'2017-03-23 00:00:00','2017-03-23 00:00:00');</v>
      </c>
      <c r="BH1646" s="6" t="str">
        <f t="shared" si="516"/>
        <v/>
      </c>
      <c r="BI1646" s="137" t="str">
        <f t="shared" si="517"/>
        <v>update bitacoras_estatus set comprobacion_uso = 1, id_estatus=10 where id=1645;</v>
      </c>
      <c r="BJ1646" s="137" t="str">
        <f t="shared" si="518"/>
        <v>update bitacoras_estatus set numero_expediente = '1869304', numero_registro = '1769364', id_estatus = 10, fecha_inicio = '2017-03-23', fecha_vencimiento ='2027-03-23', created_at ='2017-03-23 00:00:00', updated_at ='2017-03-23 00:00:00', id_clase=35, id_marca=1482, id_cliente=1042, vigencia = 1 where id =1645;</v>
      </c>
      <c r="BK1646" s="137" t="str">
        <f t="shared" si="519"/>
        <v>update bitacoras_estatus set id_estatus = 10 where id =1645;</v>
      </c>
    </row>
    <row r="1647" spans="1:63">
      <c r="A1647" s="3">
        <v>1869314</v>
      </c>
      <c r="B1647" s="3">
        <v>1766589</v>
      </c>
      <c r="C1647" s="3">
        <f>IF(Tabla1[[#This Row],[No. REG.]]="","",1)</f>
        <v>1</v>
      </c>
      <c r="D1647" s="3" t="s">
        <v>46</v>
      </c>
      <c r="E1647" s="3">
        <f>IF(Tabla1[[#This Row],[STATUS]]="","",VLOOKUP(D1647,Estatus!$A$2:$B$13,2,0))</f>
        <v>10</v>
      </c>
      <c r="F1647" s="3">
        <f>IF(Tabla1[[#This Row],[STATUS]]="","",VLOOKUP(D1647,Estatus!$A$2:$I$12,9,0))</f>
        <v>1</v>
      </c>
      <c r="G1647" s="12" t="s">
        <v>7613</v>
      </c>
      <c r="H1647" s="7">
        <v>42817</v>
      </c>
      <c r="I1647" s="80">
        <f t="shared" si="500"/>
        <v>2017</v>
      </c>
      <c r="J1647" s="80">
        <f t="shared" si="501"/>
        <v>3</v>
      </c>
      <c r="K1647" s="80">
        <f t="shared" si="502"/>
        <v>23</v>
      </c>
      <c r="L1647" s="80" t="str">
        <f t="shared" si="503"/>
        <v>03</v>
      </c>
      <c r="M1647" s="80">
        <f t="shared" si="504"/>
        <v>23</v>
      </c>
      <c r="N1647" s="80" t="str">
        <f t="shared" si="505"/>
        <v>'2017-03-23'</v>
      </c>
      <c r="O1647" s="80" t="str">
        <f t="shared" si="506"/>
        <v>'2017-03-23 00:00:00'</v>
      </c>
      <c r="P1647" s="7">
        <v>46469</v>
      </c>
      <c r="Q1647" s="80">
        <f t="shared" si="507"/>
        <v>2027</v>
      </c>
      <c r="R1647" s="80">
        <f t="shared" si="508"/>
        <v>3</v>
      </c>
      <c r="S1647" s="80">
        <f t="shared" si="509"/>
        <v>23</v>
      </c>
      <c r="T1647" s="80" t="str">
        <f t="shared" si="510"/>
        <v>03</v>
      </c>
      <c r="U1647" s="80">
        <f t="shared" si="511"/>
        <v>23</v>
      </c>
      <c r="V1647" s="80" t="str">
        <f t="shared" si="512"/>
        <v>'2027-03-23'</v>
      </c>
      <c r="W1647" s="80">
        <v>37</v>
      </c>
      <c r="X1647" s="80">
        <f t="shared" si="513"/>
        <v>37</v>
      </c>
      <c r="Y1647" s="3" t="s">
        <v>8844</v>
      </c>
      <c r="Z1647" s="124">
        <f>IFERROR(IF(Y1647="","null",VLOOKUP(Y1647,Marcas!$A$2:$C$2024,2,0)),"")</f>
        <v>721</v>
      </c>
      <c r="AA1647" s="3" t="s">
        <v>7615</v>
      </c>
      <c r="AB1647" s="3">
        <f>IFERROR(IF(AA1647="","",IF(AA1647="EMPORIO LEGAL",1,VLOOKUP(AA1647,Clientes!$A$2:$B$1190,2,0))),"")</f>
        <v>515</v>
      </c>
      <c r="AC1647" s="3">
        <f>IFERROR(IF(Tabla1[[#This Row],[id_control]]="null","",VLOOKUP(CONCATENATE(Tabla1[[#This Row],[CLIENTE]],"-",Tabla1[[#This Row],[id_control]]),Hoja1!$C$2:$D$1994,2,0)),"")</f>
        <v>1647</v>
      </c>
      <c r="AD1647" s="3" t="s">
        <v>7616</v>
      </c>
      <c r="AE1647" s="3"/>
      <c r="AF1647" s="3"/>
      <c r="AG1647" s="3"/>
      <c r="AH1647" s="3"/>
      <c r="AI1647" s="3"/>
      <c r="AJ1647" s="3"/>
      <c r="AK1647" s="3"/>
      <c r="AL1647" s="3">
        <v>4215812</v>
      </c>
      <c r="AM1647" s="8">
        <v>6144176965</v>
      </c>
      <c r="AN1647" s="6"/>
      <c r="AO1647" s="6"/>
      <c r="AP1647" s="6"/>
      <c r="AQ1647" s="8">
        <v>6144272989</v>
      </c>
      <c r="AR1647" s="8"/>
      <c r="AS1647" s="6"/>
      <c r="AT1647" s="6"/>
      <c r="AU1647" s="6"/>
      <c r="AV1647" s="8" t="s">
        <v>7617</v>
      </c>
      <c r="AW1647" s="8"/>
      <c r="AX1647" s="8"/>
      <c r="AY1647" s="6"/>
      <c r="AZ1647" s="6"/>
      <c r="BA1647" s="6"/>
      <c r="BB1647" s="6"/>
      <c r="BC1647" s="6"/>
      <c r="BD1647" s="6"/>
      <c r="BE1647" s="8">
        <v>1646</v>
      </c>
      <c r="BF1647" s="6" t="str">
        <f t="shared" si="514"/>
        <v>insert into bitacoras_estatus (numero_expediente, numero_registro, representante, fecha_inicio, fecha_vencimiento, id_cliente, id_admin, id_bitacoras_estatus, id_estatus, id_clase, id_marca, created_at, updated_at) values('1869314','1766589','LUIS FERNANDO SANTIESTEBAN SCHIEBECK','2017-03-23','2027-03-23','515','2','1','1',37,721,'2017-03-23 00:00:00','2017-03-23 00:00:00');</v>
      </c>
      <c r="BG1647" s="6" t="str">
        <f t="shared" si="515"/>
        <v>insert into servicios_comentarios (comentario, id_admin, id_estatus, created_at, updated_at) values('clase 37. llego el titulo el 3 jul 2017',1,1646,'2017-03-23 00:00:00','2017-03-23 00:00:00');</v>
      </c>
      <c r="BH1647" s="6" t="str">
        <f t="shared" si="516"/>
        <v/>
      </c>
      <c r="BI1647" s="137" t="str">
        <f t="shared" si="517"/>
        <v>update bitacoras_estatus set comprobacion_uso = 1, id_estatus=10 where id=1646;</v>
      </c>
      <c r="BJ1647" s="137" t="str">
        <f t="shared" si="518"/>
        <v>update bitacoras_estatus set numero_expediente = '1869314', numero_registro = '1766589', id_estatus = 10, fecha_inicio = '2017-03-23', fecha_vencimiento ='2027-03-23', created_at ='2017-03-23 00:00:00', updated_at ='2017-03-23 00:00:00', id_clase=37, id_marca=721, id_cliente=515, vigencia = 1 where id =1646;</v>
      </c>
      <c r="BK1647" s="137" t="str">
        <f t="shared" si="519"/>
        <v>update bitacoras_estatus set id_estatus = 10 where id =1646;</v>
      </c>
    </row>
    <row r="1648" spans="1:63">
      <c r="A1648" s="3">
        <v>1869314</v>
      </c>
      <c r="B1648" s="3">
        <v>1766589</v>
      </c>
      <c r="C1648" s="3">
        <f>IF(Tabla1[[#This Row],[No. REG.]]="","",1)</f>
        <v>1</v>
      </c>
      <c r="D1648" s="3" t="s">
        <v>46</v>
      </c>
      <c r="E1648" s="3">
        <f>IF(Tabla1[[#This Row],[STATUS]]="","",VLOOKUP(D1648,Estatus!$A$2:$B$13,2,0))</f>
        <v>10</v>
      </c>
      <c r="F1648" s="3">
        <f>IF(Tabla1[[#This Row],[STATUS]]="","",VLOOKUP(D1648,Estatus!$A$2:$I$12,9,0))</f>
        <v>1</v>
      </c>
      <c r="G1648" s="12" t="s">
        <v>7618</v>
      </c>
      <c r="H1648" s="7">
        <v>42804</v>
      </c>
      <c r="I1648" s="80">
        <f t="shared" si="500"/>
        <v>2017</v>
      </c>
      <c r="J1648" s="80">
        <f t="shared" si="501"/>
        <v>3</v>
      </c>
      <c r="K1648" s="80">
        <f t="shared" si="502"/>
        <v>10</v>
      </c>
      <c r="L1648" s="80" t="str">
        <f t="shared" si="503"/>
        <v>03</v>
      </c>
      <c r="M1648" s="80">
        <f t="shared" si="504"/>
        <v>10</v>
      </c>
      <c r="N1648" s="80" t="str">
        <f t="shared" si="505"/>
        <v>'2017-03-10'</v>
      </c>
      <c r="O1648" s="80" t="str">
        <f t="shared" si="506"/>
        <v>'2017-03-10 00:00:00'</v>
      </c>
      <c r="P1648" s="7">
        <v>46456</v>
      </c>
      <c r="Q1648" s="80">
        <f t="shared" si="507"/>
        <v>2027</v>
      </c>
      <c r="R1648" s="80">
        <f t="shared" si="508"/>
        <v>3</v>
      </c>
      <c r="S1648" s="80">
        <f t="shared" si="509"/>
        <v>10</v>
      </c>
      <c r="T1648" s="80" t="str">
        <f t="shared" si="510"/>
        <v>03</v>
      </c>
      <c r="U1648" s="80">
        <f t="shared" si="511"/>
        <v>10</v>
      </c>
      <c r="V1648" s="80" t="str">
        <f t="shared" si="512"/>
        <v>'2027-03-10'</v>
      </c>
      <c r="W1648" s="80">
        <v>40</v>
      </c>
      <c r="X1648" s="80">
        <f t="shared" si="513"/>
        <v>40</v>
      </c>
      <c r="Y1648" s="3" t="s">
        <v>8844</v>
      </c>
      <c r="Z1648" s="124">
        <f>IFERROR(IF(Y1648="","null",VLOOKUP(Y1648,Marcas!$A$2:$C$2024,2,0)),"")</f>
        <v>721</v>
      </c>
      <c r="AA1648" s="3" t="s">
        <v>7615</v>
      </c>
      <c r="AB1648" s="3">
        <f>IFERROR(IF(AA1648="","",IF(AA1648="EMPORIO LEGAL",1,VLOOKUP(AA1648,Clientes!$A$2:$B$1190,2,0))),"")</f>
        <v>515</v>
      </c>
      <c r="AC1648" s="3">
        <f>IFERROR(IF(Tabla1[[#This Row],[id_control]]="null","",VLOOKUP(CONCATENATE(Tabla1[[#This Row],[CLIENTE]],"-",Tabla1[[#This Row],[id_control]]),Hoja1!$C$2:$D$1994,2,0)),"")</f>
        <v>1647</v>
      </c>
      <c r="AD1648" s="3" t="s">
        <v>7616</v>
      </c>
      <c r="AE1648" s="3"/>
      <c r="AF1648" s="3"/>
      <c r="AG1648" s="3"/>
      <c r="AH1648" s="3"/>
      <c r="AI1648" s="3"/>
      <c r="AJ1648" s="3"/>
      <c r="AK1648" s="3"/>
      <c r="AL1648" s="3">
        <v>4215812</v>
      </c>
      <c r="AM1648" s="8">
        <v>6144176965</v>
      </c>
      <c r="AN1648" s="6"/>
      <c r="AO1648" s="6"/>
      <c r="AP1648" s="6"/>
      <c r="AQ1648" s="8">
        <v>6144272989</v>
      </c>
      <c r="AR1648" s="8"/>
      <c r="AS1648" s="6"/>
      <c r="AT1648" s="6"/>
      <c r="AU1648" s="6"/>
      <c r="AV1648" s="8" t="s">
        <v>7617</v>
      </c>
      <c r="AW1648" s="8"/>
      <c r="AX1648" s="8"/>
      <c r="AY1648" s="6"/>
      <c r="AZ1648" s="6"/>
      <c r="BA1648" s="6"/>
      <c r="BB1648" s="6"/>
      <c r="BC1648" s="6"/>
      <c r="BD1648" s="6"/>
      <c r="BE1648" s="8">
        <v>1647</v>
      </c>
      <c r="BF1648" s="6" t="str">
        <f t="shared" si="514"/>
        <v>insert into bitacoras_estatus (numero_expediente, numero_registro, representante, fecha_inicio, fecha_vencimiento, id_cliente, id_admin, id_bitacoras_estatus, id_estatus, id_clase, id_marca, created_at, updated_at) values('1869314','1766589','LUIS FERNANDO SANTIESTEBAN SCHIEBECK','2017-03-10','2027-03-10','515','2','1','1',40,721,'2017-03-10 00:00:00','2017-03-10 00:00:00');</v>
      </c>
      <c r="BG1648" s="6" t="str">
        <f t="shared" si="515"/>
        <v>insert into servicios_comentarios (comentario, id_admin, id_estatus, created_at, updated_at) values('clase 40lllego el tit el 3 jul 2017',1,1647,'2017-03-10 00:00:00','2017-03-10 00:00:00');</v>
      </c>
      <c r="BH1648" s="6" t="str">
        <f t="shared" si="516"/>
        <v/>
      </c>
      <c r="BI1648" s="137" t="str">
        <f t="shared" si="517"/>
        <v>update bitacoras_estatus set comprobacion_uso = 1, id_estatus=10 where id=1647;</v>
      </c>
      <c r="BJ1648" s="137" t="str">
        <f t="shared" si="518"/>
        <v>update bitacoras_estatus set numero_expediente = '1869314', numero_registro = '1766589', id_estatus = 10, fecha_inicio = '2017-03-10', fecha_vencimiento ='2027-03-10', created_at ='2017-03-10 00:00:00', updated_at ='2017-03-10 00:00:00', id_clase=40, id_marca=721, id_cliente=515, vigencia = 1 where id =1647;</v>
      </c>
      <c r="BK1648" s="137" t="str">
        <f t="shared" si="519"/>
        <v>update bitacoras_estatus set id_estatus = 10 where id =1647;</v>
      </c>
    </row>
    <row r="1649" spans="1:63" ht="66">
      <c r="A1649" s="3">
        <v>1872124</v>
      </c>
      <c r="B1649" s="3"/>
      <c r="C1649" s="3" t="str">
        <f>IF(Tabla1[[#This Row],[No. REG.]]="","",1)</f>
        <v/>
      </c>
      <c r="D1649" s="3" t="s">
        <v>492</v>
      </c>
      <c r="E1649" s="3">
        <f>IF(Tabla1[[#This Row],[STATUS]]="","",VLOOKUP(D1649,Estatus!$A$2:$B$13,2,0))</f>
        <v>1</v>
      </c>
      <c r="F1649" s="3">
        <f>IF(Tabla1[[#This Row],[STATUS]]="","",VLOOKUP(D1649,Estatus!$A$2:$I$12,9,0))</f>
        <v>0</v>
      </c>
      <c r="G1649" s="12" t="s">
        <v>8737</v>
      </c>
      <c r="H1649" s="7">
        <v>42824</v>
      </c>
      <c r="I1649" s="80">
        <f t="shared" si="500"/>
        <v>2017</v>
      </c>
      <c r="J1649" s="80">
        <f t="shared" si="501"/>
        <v>3</v>
      </c>
      <c r="K1649" s="80">
        <f t="shared" si="502"/>
        <v>30</v>
      </c>
      <c r="L1649" s="80" t="str">
        <f t="shared" si="503"/>
        <v>03</v>
      </c>
      <c r="M1649" s="80">
        <f t="shared" si="504"/>
        <v>30</v>
      </c>
      <c r="N1649" s="80" t="str">
        <f t="shared" si="505"/>
        <v>'2017-03-30'</v>
      </c>
      <c r="O1649" s="80" t="str">
        <f t="shared" si="506"/>
        <v>'2017-03-30 00:00:00'</v>
      </c>
      <c r="P1649" s="7">
        <v>46476</v>
      </c>
      <c r="Q1649" s="80">
        <f t="shared" si="507"/>
        <v>2027</v>
      </c>
      <c r="R1649" s="80">
        <f t="shared" si="508"/>
        <v>3</v>
      </c>
      <c r="S1649" s="80">
        <f t="shared" si="509"/>
        <v>30</v>
      </c>
      <c r="T1649" s="80" t="str">
        <f t="shared" si="510"/>
        <v>03</v>
      </c>
      <c r="U1649" s="80">
        <f t="shared" si="511"/>
        <v>30</v>
      </c>
      <c r="V1649" s="80" t="str">
        <f t="shared" si="512"/>
        <v>'2027-03-30'</v>
      </c>
      <c r="W1649" s="80">
        <v>3</v>
      </c>
      <c r="X1649" s="80">
        <f t="shared" si="513"/>
        <v>3</v>
      </c>
      <c r="Y1649" s="3" t="s">
        <v>7621</v>
      </c>
      <c r="Z1649" s="124">
        <f>IFERROR(IF(Y1649="","null",VLOOKUP(Y1649,Marcas!$A$2:$C$2024,2,0)),"")</f>
        <v>203</v>
      </c>
      <c r="AA1649" s="3" t="s">
        <v>4433</v>
      </c>
      <c r="AB1649" s="3">
        <f>IFERROR(IF(AA1649="","",IF(AA1649="EMPORIO LEGAL",1,VLOOKUP(AA1649,Clientes!$A$2:$B$1190,2,0))),"")</f>
        <v>286</v>
      </c>
      <c r="AC1649" s="3">
        <f>IFERROR(IF(Tabla1[[#This Row],[id_control]]="null","",VLOOKUP(CONCATENATE(Tabla1[[#This Row],[CLIENTE]],"-",Tabla1[[#This Row],[id_control]]),Hoja1!$C$2:$D$1994,2,0)),"")</f>
        <v>1649</v>
      </c>
      <c r="AD1649" s="3" t="s">
        <v>4434</v>
      </c>
      <c r="AE1649" s="3" t="s">
        <v>7622</v>
      </c>
      <c r="AF1649" s="3" t="s">
        <v>7623</v>
      </c>
      <c r="AG1649" s="6"/>
      <c r="AH1649" s="6"/>
      <c r="AI1649" s="6"/>
      <c r="AJ1649" s="6"/>
      <c r="AK1649" s="6"/>
      <c r="AL1649" s="3"/>
      <c r="AM1649" s="8"/>
      <c r="AN1649" s="8"/>
      <c r="AO1649" s="8"/>
      <c r="AP1649" s="8"/>
      <c r="AQ1649" s="8"/>
      <c r="AR1649" s="8"/>
      <c r="AS1649" s="8"/>
      <c r="AT1649" s="8"/>
      <c r="AU1649" s="8"/>
      <c r="AV1649" s="8"/>
      <c r="AW1649" s="8"/>
      <c r="AX1649" s="8"/>
      <c r="AY1649" s="8"/>
      <c r="AZ1649" s="8"/>
      <c r="BA1649" s="8"/>
      <c r="BB1649" s="8"/>
      <c r="BC1649" s="8"/>
      <c r="BD1649" s="8"/>
      <c r="BE1649" s="8">
        <v>1648</v>
      </c>
      <c r="BF1649" s="6" t="str">
        <f t="shared" si="514"/>
        <v>insert into bitacoras_estatus (numero_expediente, numero_registro, representante, fecha_inicio, fecha_vencimiento, id_cliente, id_admin, id_bitacoras_estatus, id_estatus, id_clase, id_marca, created_at, updated_at) values('1872124','','MAIRA LILIA RIOS RIOS','2017-03-30','2027-03-30','286','2','1','1',3,203,'2017-03-30 00:00:00','2017-03-30 00:00:00');</v>
      </c>
      <c r="BG1649" s="6" t="str">
        <f t="shared" si="515"/>
        <v>insert into servicios_comentarios (comentario, id_admin, id_estatus, created_at, updated_at) values('CLASE 3 Llegó Impedimento Legal 3 de Julio 2017. EN FECHA 04 DE SEPTIEMBRE DE 2017 SE PRESENTÓ LA CONTESTACION DE IMPEDIMENTO LEGAL EN LINEA. ABANDONO DE LOS TRÁMITES',1,1648,'2017-03-30 00:00:00','2017-03-30 00:00:00');</v>
      </c>
      <c r="BH1649" s="6" t="str">
        <f t="shared" si="516"/>
        <v/>
      </c>
      <c r="BI1649" s="137" t="str">
        <f t="shared" si="517"/>
        <v>update bitacoras_estatus set comprobacion_uso = 1, id_estatus=1 where id=1648;</v>
      </c>
      <c r="BJ1649" s="137" t="str">
        <f t="shared" si="518"/>
        <v>update bitacoras_estatus set numero_expediente = '1872124', numero_registro = '', id_estatus = 1, fecha_inicio = '2017-03-30', fecha_vencimiento ='2027-03-30', created_at ='2017-03-30 00:00:00', updated_at ='2017-03-30 00:00:00', id_clase=3, id_marca=203, id_cliente=286, vigencia = 0 where id =1648;</v>
      </c>
      <c r="BK1649" s="137" t="str">
        <f t="shared" si="519"/>
        <v>update bitacoras_estatus set id_estatus = 1 where id =1648;</v>
      </c>
    </row>
    <row r="1650" spans="1:63" ht="66">
      <c r="A1650" s="3">
        <v>1872116</v>
      </c>
      <c r="B1650" s="3"/>
      <c r="C1650" s="3" t="str">
        <f>IF(Tabla1[[#This Row],[No. REG.]]="","",1)</f>
        <v/>
      </c>
      <c r="D1650" s="3" t="s">
        <v>492</v>
      </c>
      <c r="E1650" s="3">
        <f>IF(Tabla1[[#This Row],[STATUS]]="","",VLOOKUP(D1650,Estatus!$A$2:$B$13,2,0))</f>
        <v>1</v>
      </c>
      <c r="F1650" s="3">
        <f>IF(Tabla1[[#This Row],[STATUS]]="","",VLOOKUP(D1650,Estatus!$A$2:$I$12,9,0))</f>
        <v>0</v>
      </c>
      <c r="G1650" s="12" t="s">
        <v>8738</v>
      </c>
      <c r="H1650" s="7">
        <v>42824</v>
      </c>
      <c r="I1650" s="80">
        <f t="shared" si="500"/>
        <v>2017</v>
      </c>
      <c r="J1650" s="80">
        <f t="shared" si="501"/>
        <v>3</v>
      </c>
      <c r="K1650" s="80">
        <f t="shared" si="502"/>
        <v>30</v>
      </c>
      <c r="L1650" s="80" t="str">
        <f t="shared" si="503"/>
        <v>03</v>
      </c>
      <c r="M1650" s="80">
        <f t="shared" si="504"/>
        <v>30</v>
      </c>
      <c r="N1650" s="80" t="str">
        <f t="shared" si="505"/>
        <v>'2017-03-30'</v>
      </c>
      <c r="O1650" s="80" t="str">
        <f t="shared" si="506"/>
        <v>'2017-03-30 00:00:00'</v>
      </c>
      <c r="P1650" s="7">
        <v>46476</v>
      </c>
      <c r="Q1650" s="80">
        <f t="shared" si="507"/>
        <v>2027</v>
      </c>
      <c r="R1650" s="80">
        <f t="shared" si="508"/>
        <v>3</v>
      </c>
      <c r="S1650" s="80">
        <f t="shared" si="509"/>
        <v>30</v>
      </c>
      <c r="T1650" s="80" t="str">
        <f t="shared" si="510"/>
        <v>03</v>
      </c>
      <c r="U1650" s="80">
        <f t="shared" si="511"/>
        <v>30</v>
      </c>
      <c r="V1650" s="80" t="str">
        <f t="shared" si="512"/>
        <v>'2027-03-30'</v>
      </c>
      <c r="W1650" s="80">
        <v>44</v>
      </c>
      <c r="X1650" s="80">
        <f t="shared" si="513"/>
        <v>44</v>
      </c>
      <c r="Y1650" s="3" t="s">
        <v>7621</v>
      </c>
      <c r="Z1650" s="124">
        <f>IFERROR(IF(Y1650="","null",VLOOKUP(Y1650,Marcas!$A$2:$C$2024,2,0)),"")</f>
        <v>203</v>
      </c>
      <c r="AA1650" s="3" t="s">
        <v>4433</v>
      </c>
      <c r="AB1650" s="3">
        <f>IFERROR(IF(AA1650="","",IF(AA1650="EMPORIO LEGAL",1,VLOOKUP(AA1650,Clientes!$A$2:$B$1190,2,0))),"")</f>
        <v>286</v>
      </c>
      <c r="AC1650" s="3">
        <f>IFERROR(IF(Tabla1[[#This Row],[id_control]]="null","",VLOOKUP(CONCATENATE(Tabla1[[#This Row],[CLIENTE]],"-",Tabla1[[#This Row],[id_control]]),Hoja1!$C$2:$D$1994,2,0)),"")</f>
        <v>1649</v>
      </c>
      <c r="AD1650" s="3" t="s">
        <v>4434</v>
      </c>
      <c r="AE1650" s="3" t="s">
        <v>7622</v>
      </c>
      <c r="AF1650" s="3" t="s">
        <v>7623</v>
      </c>
      <c r="AG1650" s="6"/>
      <c r="AH1650" s="6"/>
      <c r="AI1650" s="6"/>
      <c r="AJ1650" s="6"/>
      <c r="AK1650" s="6"/>
      <c r="AL1650" s="3"/>
      <c r="AM1650" s="8"/>
      <c r="AN1650" s="8"/>
      <c r="AO1650" s="8"/>
      <c r="AP1650" s="8"/>
      <c r="AQ1650" s="8"/>
      <c r="AR1650" s="8"/>
      <c r="AS1650" s="8"/>
      <c r="AT1650" s="8"/>
      <c r="AU1650" s="8"/>
      <c r="AV1650" s="8"/>
      <c r="AW1650" s="8"/>
      <c r="AX1650" s="8"/>
      <c r="AY1650" s="8"/>
      <c r="AZ1650" s="8"/>
      <c r="BA1650" s="8"/>
      <c r="BB1650" s="8"/>
      <c r="BC1650" s="8"/>
      <c r="BD1650" s="8"/>
      <c r="BE1650" s="8">
        <v>1649</v>
      </c>
      <c r="BF1650" s="6" t="str">
        <f t="shared" si="514"/>
        <v>insert into bitacoras_estatus (numero_expediente, numero_registro, representante, fecha_inicio, fecha_vencimiento, id_cliente, id_admin, id_bitacoras_estatus, id_estatus, id_clase, id_marca, created_at, updated_at) values('1872116','','MAIRA LILIA RIOS RIOS','2017-03-30','2027-03-30','286','2','1','1',44,203,'2017-03-30 00:00:00','2017-03-30 00:00:00');</v>
      </c>
      <c r="BG1650" s="6" t="str">
        <f t="shared" si="515"/>
        <v>insert into servicios_comentarios (comentario, id_admin, id_estatus, created_at, updated_at) values('CLASE 44 Llegó Impedimento Legal 3 de Julio 2017. EN FECHA 04 DE SEPTIEMBRE DE 2017 SE PRESENTÓ LA CONTESTACIÓN DE IMPEDIMENTO LEGAL EN LINEA. ABANDONO DE LOS TRÁMITES',1,1649,'2017-03-30 00:00:00','2017-03-30 00:00:00');</v>
      </c>
      <c r="BH1650" s="6" t="str">
        <f t="shared" si="516"/>
        <v/>
      </c>
      <c r="BI1650" s="137" t="str">
        <f t="shared" si="517"/>
        <v>update bitacoras_estatus set comprobacion_uso = 1, id_estatus=1 where id=1649;</v>
      </c>
      <c r="BJ1650" s="137" t="str">
        <f t="shared" si="518"/>
        <v>update bitacoras_estatus set numero_expediente = '1872116', numero_registro = '', id_estatus = 1, fecha_inicio = '2017-03-30', fecha_vencimiento ='2027-03-30', created_at ='2017-03-30 00:00:00', updated_at ='2017-03-30 00:00:00', id_clase=44, id_marca=203, id_cliente=286, vigencia = 0 where id =1649;</v>
      </c>
      <c r="BK1650" s="137" t="str">
        <f t="shared" si="519"/>
        <v>update bitacoras_estatus set id_estatus = 1 where id =1649;</v>
      </c>
    </row>
    <row r="1651" spans="1:63">
      <c r="A1651" s="3"/>
      <c r="B1651" s="3">
        <v>1122941</v>
      </c>
      <c r="C1651" s="3">
        <f>IF(Tabla1[[#This Row],[No. REG.]]="","",1)</f>
        <v>1</v>
      </c>
      <c r="D1651" s="3" t="s">
        <v>46</v>
      </c>
      <c r="E1651" s="3">
        <f>IF(Tabla1[[#This Row],[STATUS]]="","",VLOOKUP(D1651,Estatus!$A$2:$B$13,2,0))</f>
        <v>10</v>
      </c>
      <c r="F1651" s="3">
        <f>IF(Tabla1[[#This Row],[STATUS]]="","",VLOOKUP(D1651,Estatus!$A$2:$I$12,9,0))</f>
        <v>1</v>
      </c>
      <c r="G1651" s="12" t="s">
        <v>7417</v>
      </c>
      <c r="H1651" s="7">
        <v>40072</v>
      </c>
      <c r="I1651" s="80">
        <f t="shared" si="500"/>
        <v>2009</v>
      </c>
      <c r="J1651" s="80">
        <f t="shared" si="501"/>
        <v>9</v>
      </c>
      <c r="K1651" s="80">
        <f t="shared" si="502"/>
        <v>16</v>
      </c>
      <c r="L1651" s="80" t="str">
        <f t="shared" si="503"/>
        <v>09</v>
      </c>
      <c r="M1651" s="80">
        <f t="shared" si="504"/>
        <v>16</v>
      </c>
      <c r="N1651" s="80" t="str">
        <f t="shared" si="505"/>
        <v>'2009-09-16'</v>
      </c>
      <c r="O1651" s="80" t="str">
        <f t="shared" si="506"/>
        <v>'2009-09-16 00:00:00'</v>
      </c>
      <c r="P1651" s="7">
        <v>43724</v>
      </c>
      <c r="Q1651" s="80">
        <f t="shared" si="507"/>
        <v>2019</v>
      </c>
      <c r="R1651" s="80">
        <f t="shared" si="508"/>
        <v>9</v>
      </c>
      <c r="S1651" s="80">
        <f t="shared" si="509"/>
        <v>16</v>
      </c>
      <c r="T1651" s="80" t="str">
        <f t="shared" si="510"/>
        <v>09</v>
      </c>
      <c r="U1651" s="80">
        <f t="shared" si="511"/>
        <v>16</v>
      </c>
      <c r="V1651" s="80" t="str">
        <f t="shared" si="512"/>
        <v>'2019-09-16'</v>
      </c>
      <c r="W1651" s="80">
        <v>43</v>
      </c>
      <c r="X1651" s="80">
        <f t="shared" si="513"/>
        <v>43</v>
      </c>
      <c r="Y1651" s="3" t="s">
        <v>7624</v>
      </c>
      <c r="Z1651" s="124">
        <f>IFERROR(IF(Y1651="","null",VLOOKUP(Y1651,Marcas!$A$2:$C$2024,2,0)),"")</f>
        <v>1408</v>
      </c>
      <c r="AA1651" s="3" t="s">
        <v>738</v>
      </c>
      <c r="AB1651" s="3">
        <f>IFERROR(IF(AA1651="","",IF(AA1651="EMPORIO LEGAL",1,VLOOKUP(AA1651,Clientes!$A$2:$B$1190,2,0))),"")</f>
        <v>1000</v>
      </c>
      <c r="AC1651" s="3">
        <f>IFERROR(IF(Tabla1[[#This Row],[id_control]]="null","",VLOOKUP(CONCATENATE(Tabla1[[#This Row],[CLIENTE]],"-",Tabla1[[#This Row],[id_control]]),Hoja1!$C$2:$D$1994,2,0)),"")</f>
        <v>1651</v>
      </c>
      <c r="AD1651" s="3" t="s">
        <v>739</v>
      </c>
      <c r="AE1651" s="3" t="s">
        <v>7625</v>
      </c>
      <c r="AF1651" s="3"/>
      <c r="AG1651" s="3"/>
      <c r="AH1651" s="3"/>
      <c r="AI1651" s="3"/>
      <c r="AJ1651" s="3"/>
      <c r="AK1651" s="3"/>
      <c r="AL1651" s="40" t="s">
        <v>7626</v>
      </c>
      <c r="AM1651" s="6"/>
      <c r="AN1651" s="6"/>
      <c r="AO1651" s="6"/>
      <c r="AP1651" s="6"/>
      <c r="AQ1651" s="8" t="s">
        <v>7627</v>
      </c>
      <c r="AR1651" s="40" t="s">
        <v>7628</v>
      </c>
      <c r="AS1651" s="6"/>
      <c r="AT1651" s="6"/>
      <c r="AU1651" s="6"/>
      <c r="AV1651" s="8" t="s">
        <v>742</v>
      </c>
      <c r="AW1651" s="8"/>
      <c r="AX1651" s="8"/>
      <c r="AY1651" s="6"/>
      <c r="AZ1651" s="6"/>
      <c r="BA1651" s="6"/>
      <c r="BB1651" s="6"/>
      <c r="BC1651" s="6"/>
      <c r="BD1651" s="6"/>
      <c r="BE1651" s="8">
        <v>1650</v>
      </c>
      <c r="BF1651" s="6" t="str">
        <f t="shared" si="514"/>
        <v>insert into bitacoras_estatus (numero_expediente, numero_registro, representante, fecha_inicio, fecha_vencimiento, id_cliente, id_admin, id_bitacoras_estatus, id_estatus, id_clase, id_marca, created_at, updated_at) values('','1122941','ROMAN JESUS PEREZ SOTO','2009-09-16','2019-09-16','1000','2','1','1',43,1408,'2009-09-16 00:00:00','2009-09-16 00:00:00');</v>
      </c>
      <c r="BG1651" s="6" t="str">
        <f t="shared" si="515"/>
        <v>insert into servicios_comentarios (comentario, id_admin, id_estatus, created_at, updated_at) values('CLASE 43',1,1650,'2009-09-16 00:00:00','2009-09-16 00:00:00');</v>
      </c>
      <c r="BH1651" s="6" t="str">
        <f t="shared" si="516"/>
        <v/>
      </c>
      <c r="BI1651" s="137" t="str">
        <f t="shared" si="517"/>
        <v>update bitacoras_estatus set comprobacion_uso = 1, id_estatus=10 where id=1650;</v>
      </c>
      <c r="BJ1651" s="137" t="str">
        <f t="shared" si="518"/>
        <v>update bitacoras_estatus set numero_expediente = '', numero_registro = '1122941', id_estatus = 10, fecha_inicio = '2009-09-16', fecha_vencimiento ='2019-09-16', created_at ='2009-09-16 00:00:00', updated_at ='2009-09-16 00:00:00', id_clase=43, id_marca=1408, id_cliente=1000, vigencia = 1 where id =1650;</v>
      </c>
      <c r="BK1651" s="137" t="str">
        <f t="shared" si="519"/>
        <v>update bitacoras_estatus set id_estatus = 10 where id =1650;</v>
      </c>
    </row>
    <row r="1652" spans="1:63">
      <c r="A1652" s="3">
        <v>1875299</v>
      </c>
      <c r="B1652" s="3">
        <v>1774152</v>
      </c>
      <c r="C1652" s="3">
        <f>IF(Tabla1[[#This Row],[No. REG.]]="","",1)</f>
        <v>1</v>
      </c>
      <c r="D1652" s="3" t="s">
        <v>46</v>
      </c>
      <c r="E1652" s="3">
        <f>IF(Tabla1[[#This Row],[STATUS]]="","",VLOOKUP(D1652,Estatus!$A$2:$B$13,2,0))</f>
        <v>10</v>
      </c>
      <c r="F1652" s="3">
        <f>IF(Tabla1[[#This Row],[STATUS]]="","",VLOOKUP(D1652,Estatus!$A$2:$I$12,9,0))</f>
        <v>1</v>
      </c>
      <c r="G1652" s="12" t="s">
        <v>7629</v>
      </c>
      <c r="H1652" s="7">
        <v>42831</v>
      </c>
      <c r="I1652" s="80">
        <f t="shared" si="500"/>
        <v>2017</v>
      </c>
      <c r="J1652" s="80">
        <f t="shared" si="501"/>
        <v>4</v>
      </c>
      <c r="K1652" s="80">
        <f t="shared" si="502"/>
        <v>6</v>
      </c>
      <c r="L1652" s="80" t="str">
        <f t="shared" si="503"/>
        <v>04</v>
      </c>
      <c r="M1652" s="80" t="str">
        <f t="shared" si="504"/>
        <v>06</v>
      </c>
      <c r="N1652" s="80" t="str">
        <f t="shared" si="505"/>
        <v>'2017-04-06'</v>
      </c>
      <c r="O1652" s="80" t="str">
        <f t="shared" si="506"/>
        <v>'2017-04-06 00:00:00'</v>
      </c>
      <c r="P1652" s="7">
        <v>46483</v>
      </c>
      <c r="Q1652" s="80">
        <f t="shared" si="507"/>
        <v>2027</v>
      </c>
      <c r="R1652" s="80">
        <f t="shared" si="508"/>
        <v>4</v>
      </c>
      <c r="S1652" s="80">
        <f t="shared" si="509"/>
        <v>6</v>
      </c>
      <c r="T1652" s="80" t="str">
        <f t="shared" si="510"/>
        <v>04</v>
      </c>
      <c r="U1652" s="80" t="str">
        <f t="shared" si="511"/>
        <v>06</v>
      </c>
      <c r="V1652" s="80" t="str">
        <f t="shared" si="512"/>
        <v>'2027-04-06'</v>
      </c>
      <c r="W1652" s="80">
        <v>44</v>
      </c>
      <c r="X1652" s="80">
        <f t="shared" si="513"/>
        <v>44</v>
      </c>
      <c r="Y1652" s="3" t="s">
        <v>7630</v>
      </c>
      <c r="Z1652" s="124">
        <f>IFERROR(IF(Y1652="","null",VLOOKUP(Y1652,Marcas!$A$2:$C$2024,2,0)),"")</f>
        <v>603</v>
      </c>
      <c r="AA1652" s="3" t="s">
        <v>7630</v>
      </c>
      <c r="AB1652" s="3">
        <f>IFERROR(IF(AA1652="","",IF(AA1652="EMPORIO LEGAL",1,VLOOKUP(AA1652,Clientes!$A$2:$B$1190,2,0))),"")</f>
        <v>415</v>
      </c>
      <c r="AC1652" s="3">
        <f>IFERROR(IF(Tabla1[[#This Row],[id_control]]="null","",VLOOKUP(CONCATENATE(Tabla1[[#This Row],[CLIENTE]],"-",Tabla1[[#This Row],[id_control]]),Hoja1!$C$2:$D$1994,2,0)),"")</f>
        <v>1652</v>
      </c>
      <c r="AD1652" s="3" t="s">
        <v>7631</v>
      </c>
      <c r="AE1652" s="3"/>
      <c r="AF1652" s="3"/>
      <c r="AG1652" s="3"/>
      <c r="AH1652" s="3"/>
      <c r="AI1652" s="3"/>
      <c r="AJ1652" s="3"/>
      <c r="AK1652" s="3"/>
      <c r="AL1652" s="3" t="s">
        <v>7632</v>
      </c>
      <c r="AM1652" s="6"/>
      <c r="AN1652" s="6"/>
      <c r="AO1652" s="6"/>
      <c r="AP1652" s="6"/>
      <c r="AQ1652" s="8">
        <v>6141319443</v>
      </c>
      <c r="AR1652" s="6"/>
      <c r="AS1652" s="6"/>
      <c r="AT1652" s="6"/>
      <c r="AU1652" s="6"/>
      <c r="AV1652" s="8" t="s">
        <v>7633</v>
      </c>
      <c r="AW1652" s="6"/>
      <c r="AX1652" s="6"/>
      <c r="AY1652" s="6"/>
      <c r="AZ1652" s="6"/>
      <c r="BA1652" s="6"/>
      <c r="BB1652" s="6"/>
      <c r="BC1652" s="6"/>
      <c r="BD1652" s="8" t="s">
        <v>7634</v>
      </c>
      <c r="BE1652" s="8">
        <v>1651</v>
      </c>
      <c r="BF1652" s="6" t="str">
        <f t="shared" si="514"/>
        <v>insert into bitacoras_estatus (numero_expediente, numero_registro, representante, fecha_inicio, fecha_vencimiento, id_cliente, id_admin, id_bitacoras_estatus, id_estatus, id_clase, id_marca, created_at, updated_at) values('1875299','1774152','DR. MANUEL GERARDO LEAL ALMEIDA','2017-04-06','2027-04-06','415','2','1','1',44,603,'2017-04-06 00:00:00','2017-04-06 00:00:00');</v>
      </c>
      <c r="BG1652" s="6" t="str">
        <f t="shared" si="515"/>
        <v>insert into servicios_comentarios (comentario, id_admin, id_estatus, created_at, updated_at) values('CLASE 44 TITULO 4 DE AGOSTO 2017',1,1651,'2017-04-06 00:00:00','2017-04-06 00:00:00');</v>
      </c>
      <c r="BH1652" s="6" t="str">
        <f t="shared" si="516"/>
        <v>insert into servicios_comentarios (comentario, id_admin, id_estatus, created_at, updated_at) values('contacto: Carmen Gallegas',1,1651,'2017-04-06 00:00:00','2017-04-06 00:00:00');</v>
      </c>
      <c r="BI1652" s="137" t="str">
        <f t="shared" si="517"/>
        <v>update bitacoras_estatus set comprobacion_uso = 1, id_estatus=10 where id=1651;</v>
      </c>
      <c r="BJ1652" s="137" t="str">
        <f t="shared" si="518"/>
        <v>update bitacoras_estatus set numero_expediente = '1875299', numero_registro = '1774152', id_estatus = 10, fecha_inicio = '2017-04-06', fecha_vencimiento ='2027-04-06', created_at ='2017-04-06 00:00:00', updated_at ='2017-04-06 00:00:00', id_clase=44, id_marca=603, id_cliente=415, vigencia = 1 where id =1651;</v>
      </c>
      <c r="BK1652" s="137" t="str">
        <f t="shared" si="519"/>
        <v>update bitacoras_estatus set id_estatus = 10 where id =1651;</v>
      </c>
    </row>
    <row r="1653" spans="1:63" ht="40">
      <c r="A1653" s="3">
        <v>1875300</v>
      </c>
      <c r="B1653" s="3">
        <v>1774153</v>
      </c>
      <c r="C1653" s="3">
        <f>IF(Tabla1[[#This Row],[No. REG.]]="","",1)</f>
        <v>1</v>
      </c>
      <c r="D1653" s="3" t="s">
        <v>46</v>
      </c>
      <c r="E1653" s="3">
        <f>IF(Tabla1[[#This Row],[STATUS]]="","",VLOOKUP(D1653,Estatus!$A$2:$B$13,2,0))</f>
        <v>10</v>
      </c>
      <c r="F1653" s="3">
        <f>IF(Tabla1[[#This Row],[STATUS]]="","",VLOOKUP(D1653,Estatus!$A$2:$I$12,9,0))</f>
        <v>1</v>
      </c>
      <c r="G1653" s="12" t="s">
        <v>7635</v>
      </c>
      <c r="H1653" s="7">
        <v>42831</v>
      </c>
      <c r="I1653" s="80">
        <f t="shared" si="500"/>
        <v>2017</v>
      </c>
      <c r="J1653" s="80">
        <f t="shared" si="501"/>
        <v>4</v>
      </c>
      <c r="K1653" s="80">
        <f t="shared" si="502"/>
        <v>6</v>
      </c>
      <c r="L1653" s="80" t="str">
        <f t="shared" si="503"/>
        <v>04</v>
      </c>
      <c r="M1653" s="80" t="str">
        <f t="shared" si="504"/>
        <v>06</v>
      </c>
      <c r="N1653" s="80" t="str">
        <f t="shared" si="505"/>
        <v>'2017-04-06'</v>
      </c>
      <c r="O1653" s="80" t="str">
        <f t="shared" si="506"/>
        <v>'2017-04-06 00:00:00'</v>
      </c>
      <c r="P1653" s="7">
        <v>46483</v>
      </c>
      <c r="Q1653" s="80">
        <f t="shared" si="507"/>
        <v>2027</v>
      </c>
      <c r="R1653" s="80">
        <f t="shared" si="508"/>
        <v>4</v>
      </c>
      <c r="S1653" s="80">
        <f t="shared" si="509"/>
        <v>6</v>
      </c>
      <c r="T1653" s="80" t="str">
        <f t="shared" si="510"/>
        <v>04</v>
      </c>
      <c r="U1653" s="80" t="str">
        <f t="shared" si="511"/>
        <v>06</v>
      </c>
      <c r="V1653" s="80" t="str">
        <f t="shared" si="512"/>
        <v>'2027-04-06'</v>
      </c>
      <c r="W1653" s="80">
        <v>35</v>
      </c>
      <c r="X1653" s="80">
        <f t="shared" si="513"/>
        <v>35</v>
      </c>
      <c r="Y1653" s="3" t="s">
        <v>7636</v>
      </c>
      <c r="Z1653" s="124">
        <f>IFERROR(IF(Y1653="","null",VLOOKUP(Y1653,Marcas!$A$2:$C$2024,2,0)),"")</f>
        <v>1449</v>
      </c>
      <c r="AA1653" s="3" t="s">
        <v>7636</v>
      </c>
      <c r="AB1653" s="3">
        <f>IFERROR(IF(AA1653="","",IF(AA1653="EMPORIO LEGAL",1,VLOOKUP(AA1653,Clientes!$A$2:$B$1190,2,0))),"")</f>
        <v>1022</v>
      </c>
      <c r="AC1653" s="3">
        <f>IFERROR(IF(Tabla1[[#This Row],[id_control]]="null","",VLOOKUP(CONCATENATE(Tabla1[[#This Row],[CLIENTE]],"-",Tabla1[[#This Row],[id_control]]),Hoja1!$C$2:$D$1994,2,0)),"")</f>
        <v>1653</v>
      </c>
      <c r="AD1653" s="3" t="s">
        <v>7637</v>
      </c>
      <c r="AE1653" s="3"/>
      <c r="AF1653" s="3"/>
      <c r="AG1653" s="3"/>
      <c r="AH1653" s="3"/>
      <c r="AI1653" s="3"/>
      <c r="AJ1653" s="3"/>
      <c r="AK1653" s="3"/>
      <c r="AL1653" s="3">
        <v>4142223</v>
      </c>
      <c r="AM1653" s="6"/>
      <c r="AN1653" s="6"/>
      <c r="AO1653" s="6"/>
      <c r="AP1653" s="6"/>
      <c r="AQ1653" s="8">
        <v>6142347367</v>
      </c>
      <c r="AR1653" s="6"/>
      <c r="AS1653" s="6"/>
      <c r="AT1653" s="6"/>
      <c r="AU1653" s="6"/>
      <c r="AV1653" s="8" t="s">
        <v>7638</v>
      </c>
      <c r="AW1653" s="6"/>
      <c r="AX1653" s="6"/>
      <c r="AY1653" s="6"/>
      <c r="AZ1653" s="6"/>
      <c r="BA1653" s="6"/>
      <c r="BB1653" s="6"/>
      <c r="BC1653" s="6"/>
      <c r="BD1653" s="6"/>
      <c r="BE1653" s="8">
        <v>1652</v>
      </c>
      <c r="BF1653" s="6" t="str">
        <f t="shared" si="514"/>
        <v>insert into bitacoras_estatus (numero_expediente, numero_registro, representante, fecha_inicio, fecha_vencimiento, id_cliente, id_admin, id_bitacoras_estatus, id_estatus, id_clase, id_marca, created_at, updated_at) values('1875300','1774153','JORGE TALAMAS ABBUD','2017-04-06','2027-04-06','1022','2','1','1',35,1449,'2017-04-06 00:00:00','2017-04-06 00:00:00');</v>
      </c>
      <c r="BG1653" s="6" t="str">
        <f t="shared" si="515"/>
        <v>insert into servicios_comentarios (comentario, id_admin, id_estatus, created_at, updated_at) values('CLASE 35. LLEGO EL TITULO REGISTRO DE MARCA 01 AGO 2017, LLEGO TITUO REGISTRO DE MARCA 10 AGO 2017 1774152 CLASE 35',1,1652,'2017-04-06 00:00:00','2017-04-06 00:00:00');</v>
      </c>
      <c r="BH1653" s="6" t="str">
        <f t="shared" si="516"/>
        <v/>
      </c>
      <c r="BI1653" s="137" t="str">
        <f t="shared" si="517"/>
        <v>update bitacoras_estatus set comprobacion_uso = 1, id_estatus=10 where id=1652;</v>
      </c>
      <c r="BJ1653" s="137" t="str">
        <f t="shared" si="518"/>
        <v>update bitacoras_estatus set numero_expediente = '1875300', numero_registro = '1774153', id_estatus = 10, fecha_inicio = '2017-04-06', fecha_vencimiento ='2027-04-06', created_at ='2017-04-06 00:00:00', updated_at ='2017-04-06 00:00:00', id_clase=35, id_marca=1449, id_cliente=1022, vigencia = 1 where id =1652;</v>
      </c>
      <c r="BK1653" s="137" t="str">
        <f t="shared" si="519"/>
        <v>update bitacoras_estatus set id_estatus = 10 where id =1652;</v>
      </c>
    </row>
    <row r="1654" spans="1:63">
      <c r="A1654" s="3">
        <v>1654770</v>
      </c>
      <c r="B1654" s="3">
        <v>1607681</v>
      </c>
      <c r="C1654" s="3">
        <f>IF(Tabla1[[#This Row],[No. REG.]]="","",1)</f>
        <v>1</v>
      </c>
      <c r="D1654" s="3" t="s">
        <v>46</v>
      </c>
      <c r="E1654" s="3">
        <f>IF(Tabla1[[#This Row],[STATUS]]="","",VLOOKUP(D1654,Estatus!$A$2:$B$13,2,0))</f>
        <v>10</v>
      </c>
      <c r="F1654" s="3">
        <f>IF(Tabla1[[#This Row],[STATUS]]="","",VLOOKUP(D1654,Estatus!$A$2:$I$12,9,0))</f>
        <v>1</v>
      </c>
      <c r="G1654" s="12" t="s">
        <v>7417</v>
      </c>
      <c r="H1654" s="7">
        <v>42255</v>
      </c>
      <c r="I1654" s="80">
        <f t="shared" si="500"/>
        <v>2015</v>
      </c>
      <c r="J1654" s="80">
        <f t="shared" si="501"/>
        <v>9</v>
      </c>
      <c r="K1654" s="80">
        <f t="shared" si="502"/>
        <v>8</v>
      </c>
      <c r="L1654" s="80" t="str">
        <f t="shared" si="503"/>
        <v>09</v>
      </c>
      <c r="M1654" s="80" t="str">
        <f t="shared" si="504"/>
        <v>08</v>
      </c>
      <c r="N1654" s="80" t="str">
        <f t="shared" si="505"/>
        <v>'2015-09-08'</v>
      </c>
      <c r="O1654" s="80" t="str">
        <f t="shared" si="506"/>
        <v>'2015-09-08 00:00:00'</v>
      </c>
      <c r="P1654" s="7">
        <v>45908</v>
      </c>
      <c r="Q1654" s="80">
        <f t="shared" si="507"/>
        <v>2025</v>
      </c>
      <c r="R1654" s="80">
        <f t="shared" si="508"/>
        <v>9</v>
      </c>
      <c r="S1654" s="80">
        <f t="shared" si="509"/>
        <v>8</v>
      </c>
      <c r="T1654" s="80" t="str">
        <f t="shared" si="510"/>
        <v>09</v>
      </c>
      <c r="U1654" s="80" t="str">
        <f t="shared" si="511"/>
        <v>08</v>
      </c>
      <c r="V1654" s="80" t="str">
        <f t="shared" si="512"/>
        <v>'2025-09-08'</v>
      </c>
      <c r="W1654" s="80">
        <v>43</v>
      </c>
      <c r="X1654" s="80">
        <f t="shared" si="513"/>
        <v>43</v>
      </c>
      <c r="Y1654" s="3" t="s">
        <v>7639</v>
      </c>
      <c r="Z1654" s="124">
        <f>IFERROR(IF(Y1654="","null",VLOOKUP(Y1654,Marcas!$A$2:$C$2024,2,0)),"")</f>
        <v>478</v>
      </c>
      <c r="AA1654" s="3" t="s">
        <v>7639</v>
      </c>
      <c r="AB1654" s="3">
        <f>IFERROR(IF(AA1654="","",IF(AA1654="EMPORIO LEGAL",1,VLOOKUP(AA1654,Clientes!$A$2:$B$1190,2,0))),"")</f>
        <v>329</v>
      </c>
      <c r="AC1654" s="3">
        <f>IFERROR(IF(Tabla1[[#This Row],[id_control]]="null","",VLOOKUP(CONCATENATE(Tabla1[[#This Row],[CLIENTE]],"-",Tabla1[[#This Row],[id_control]]),Hoja1!$C$2:$D$1994,2,0)),"")</f>
        <v>1654</v>
      </c>
      <c r="AD1654" s="3" t="s">
        <v>7640</v>
      </c>
      <c r="AE1654" s="3"/>
      <c r="AF1654" s="3"/>
      <c r="AG1654" s="3"/>
      <c r="AH1654" s="3"/>
      <c r="AI1654" s="3"/>
      <c r="AJ1654" s="3"/>
      <c r="AK1654" s="3"/>
      <c r="AL1654" s="3" t="s">
        <v>7641</v>
      </c>
      <c r="AM1654" s="6"/>
      <c r="AN1654" s="6"/>
      <c r="AO1654" s="6"/>
      <c r="AP1654" s="6"/>
      <c r="AQ1654" s="8"/>
      <c r="AR1654" s="8"/>
      <c r="AS1654" s="6"/>
      <c r="AT1654" s="6"/>
      <c r="AU1654" s="6"/>
      <c r="AV1654" s="8" t="s">
        <v>7642</v>
      </c>
      <c r="AW1654" s="8"/>
      <c r="AX1654" s="8"/>
      <c r="AY1654" s="6"/>
      <c r="AZ1654" s="6"/>
      <c r="BA1654" s="6"/>
      <c r="BB1654" s="6"/>
      <c r="BC1654" s="6"/>
      <c r="BD1654" s="6" t="s">
        <v>7643</v>
      </c>
      <c r="BE1654" s="8">
        <v>1653</v>
      </c>
      <c r="BF1654" s="6" t="str">
        <f t="shared" si="514"/>
        <v>insert into bitacoras_estatus (numero_expediente, numero_registro, representante, fecha_inicio, fecha_vencimiento, id_cliente, id_admin, id_bitacoras_estatus, id_estatus, id_clase, id_marca, created_at, updated_at) values('1654770','1607681','JOSÉ DE JESUS FAJARDO SANDOVAL','2015-09-08','2025-09-08','329','2','1','1',43,478,'2015-09-08 00:00:00','2015-09-08 00:00:00');</v>
      </c>
      <c r="BG1654" s="6" t="str">
        <f t="shared" si="515"/>
        <v>insert into servicios_comentarios (comentario, id_admin, id_estatus, created_at, updated_at) values('CLASE 43',1,1653,'2015-09-08 00:00:00','2015-09-08 00:00:00');</v>
      </c>
      <c r="BH1654" s="6" t="str">
        <f t="shared" si="516"/>
        <v>insert into servicios_comentarios (comentario, id_admin, id_estatus, created_at, updated_at) values('LICENCIA FAVORABLE 18/10/2016',1,1653,'2015-09-08 00:00:00','2015-09-08 00:00:00');</v>
      </c>
      <c r="BI1654" s="137" t="str">
        <f t="shared" si="517"/>
        <v>update bitacoras_estatus set comprobacion_uso = 1, id_estatus=10 where id=1653;</v>
      </c>
      <c r="BJ1654" s="137" t="str">
        <f t="shared" si="518"/>
        <v>update bitacoras_estatus set numero_expediente = '1654770', numero_registro = '1607681', id_estatus = 10, fecha_inicio = '2015-09-08', fecha_vencimiento ='2025-09-08', created_at ='2015-09-08 00:00:00', updated_at ='2015-09-08 00:00:00', id_clase=43, id_marca=478, id_cliente=329, vigencia = 1 where id =1653;</v>
      </c>
      <c r="BK1654" s="137" t="str">
        <f t="shared" si="519"/>
        <v>update bitacoras_estatus set id_estatus = 10 where id =1653;</v>
      </c>
    </row>
    <row r="1655" spans="1:63" ht="27">
      <c r="A1655" s="3">
        <v>1882895</v>
      </c>
      <c r="B1655" s="3">
        <v>1782185</v>
      </c>
      <c r="C1655" s="3">
        <f>IF(Tabla1[[#This Row],[No. REG.]]="","",1)</f>
        <v>1</v>
      </c>
      <c r="D1655" s="3" t="s">
        <v>46</v>
      </c>
      <c r="E1655" s="3">
        <f>IF(Tabla1[[#This Row],[STATUS]]="","",VLOOKUP(D1655,Estatus!$A$2:$B$13,2,0))</f>
        <v>10</v>
      </c>
      <c r="F1655" s="3">
        <f>IF(Tabla1[[#This Row],[STATUS]]="","",VLOOKUP(D1655,Estatus!$A$2:$I$12,9,0))</f>
        <v>1</v>
      </c>
      <c r="G1655" s="12" t="s">
        <v>7644</v>
      </c>
      <c r="H1655" s="7">
        <v>42848</v>
      </c>
      <c r="I1655" s="80">
        <f t="shared" si="500"/>
        <v>2017</v>
      </c>
      <c r="J1655" s="80">
        <f t="shared" si="501"/>
        <v>4</v>
      </c>
      <c r="K1655" s="80">
        <f t="shared" si="502"/>
        <v>23</v>
      </c>
      <c r="L1655" s="80" t="str">
        <f t="shared" si="503"/>
        <v>04</v>
      </c>
      <c r="M1655" s="80">
        <f t="shared" si="504"/>
        <v>23</v>
      </c>
      <c r="N1655" s="80" t="str">
        <f t="shared" si="505"/>
        <v>'2017-04-23'</v>
      </c>
      <c r="O1655" s="80" t="str">
        <f t="shared" si="506"/>
        <v>'2017-04-23 00:00:00'</v>
      </c>
      <c r="P1655" s="7">
        <v>46503</v>
      </c>
      <c r="Q1655" s="80">
        <f t="shared" si="507"/>
        <v>2027</v>
      </c>
      <c r="R1655" s="80">
        <f t="shared" si="508"/>
        <v>4</v>
      </c>
      <c r="S1655" s="80">
        <f t="shared" si="509"/>
        <v>26</v>
      </c>
      <c r="T1655" s="80" t="str">
        <f t="shared" si="510"/>
        <v>04</v>
      </c>
      <c r="U1655" s="80">
        <f t="shared" si="511"/>
        <v>26</v>
      </c>
      <c r="V1655" s="80" t="str">
        <f t="shared" si="512"/>
        <v>'2027-04-26'</v>
      </c>
      <c r="W1655" s="80">
        <v>29</v>
      </c>
      <c r="X1655" s="80">
        <f t="shared" si="513"/>
        <v>29</v>
      </c>
      <c r="Y1655" s="12" t="s">
        <v>7645</v>
      </c>
      <c r="Z1655" s="125">
        <f>IFERROR(IF(Y1655="","null",VLOOKUP(Y1655,Marcas!$A$2:$C$2024,2,0)),"")</f>
        <v>471</v>
      </c>
      <c r="AA1655" s="3" t="s">
        <v>7034</v>
      </c>
      <c r="AB1655" s="3">
        <f>IFERROR(IF(AA1655="","",IF(AA1655="EMPORIO LEGAL",1,VLOOKUP(AA1655,Clientes!$A$2:$B$1190,2,0))),"")</f>
        <v>632</v>
      </c>
      <c r="AC1655" s="3">
        <f>IFERROR(IF(Tabla1[[#This Row],[id_control]]="null","",VLOOKUP(CONCATENATE(Tabla1[[#This Row],[CLIENTE]],"-",Tabla1[[#This Row],[id_control]]),Hoja1!$C$2:$D$1994,2,0)),"")</f>
        <v>1655</v>
      </c>
      <c r="AD1655" s="3" t="s">
        <v>7035</v>
      </c>
      <c r="AE1655" s="3"/>
      <c r="AF1655" s="3"/>
      <c r="AG1655" s="3"/>
      <c r="AH1655" s="3"/>
      <c r="AI1655" s="3"/>
      <c r="AJ1655" s="3"/>
      <c r="AK1655" s="3"/>
      <c r="AL1655" s="3" t="s">
        <v>7646</v>
      </c>
      <c r="AM1655" s="6"/>
      <c r="AN1655" s="6"/>
      <c r="AO1655" s="6"/>
      <c r="AP1655" s="6"/>
      <c r="AQ1655" s="8" t="s">
        <v>7647</v>
      </c>
      <c r="AR1655" s="8" t="s">
        <v>7648</v>
      </c>
      <c r="AS1655" s="6"/>
      <c r="AT1655" s="6"/>
      <c r="AU1655" s="6"/>
      <c r="AV1655" s="8" t="s">
        <v>7036</v>
      </c>
      <c r="AW1655" s="6"/>
      <c r="AX1655" s="6"/>
      <c r="AY1655" s="6"/>
      <c r="AZ1655" s="6"/>
      <c r="BA1655" s="6"/>
      <c r="BB1655" s="6"/>
      <c r="BC1655" s="6"/>
      <c r="BD1655" s="6"/>
      <c r="BE1655" s="8">
        <v>1654</v>
      </c>
      <c r="BF1655" s="6" t="str">
        <f t="shared" si="514"/>
        <v>insert into bitacoras_estatus (numero_expediente, numero_registro, representante, fecha_inicio, fecha_vencimiento, id_cliente, id_admin, id_bitacoras_estatus, id_estatus, id_clase, id_marca, created_at, updated_at) values('1882895','1782185','JOHAN WIEBE BERG','2017-04-23','2027-04-26','632','2','1','1',29,471,'2017-04-23 00:00:00','2017-04-23 00:00:00');</v>
      </c>
      <c r="BG1655" s="6" t="str">
        <f t="shared" si="515"/>
        <v>insert into servicios_comentarios (comentario, id_admin, id_estatus, created_at, updated_at) values('CLASE 29, LLEGO EL TITULO EL 21 AGOSTO 2017',1,1654,'2017-04-23 00:00:00','2017-04-23 00:00:00');</v>
      </c>
      <c r="BH1655" s="6" t="str">
        <f t="shared" si="516"/>
        <v/>
      </c>
      <c r="BI1655" s="137" t="str">
        <f t="shared" si="517"/>
        <v>update bitacoras_estatus set comprobacion_uso = 1, id_estatus=10 where id=1654;</v>
      </c>
      <c r="BJ1655" s="137" t="str">
        <f t="shared" si="518"/>
        <v>update bitacoras_estatus set numero_expediente = '1882895', numero_registro = '1782185', id_estatus = 10, fecha_inicio = '2017-04-23', fecha_vencimiento ='2027-04-26', created_at ='2017-04-23 00:00:00', updated_at ='2017-04-23 00:00:00', id_clase=29, id_marca=471, id_cliente=632, vigencia = 1 where id =1654;</v>
      </c>
      <c r="BK1655" s="137" t="str">
        <f t="shared" si="519"/>
        <v>update bitacoras_estatus set id_estatus = 10 where id =1654;</v>
      </c>
    </row>
    <row r="1656" spans="1:63" ht="66">
      <c r="A1656" s="3">
        <v>1882898</v>
      </c>
      <c r="B1656" s="3">
        <v>1937631</v>
      </c>
      <c r="C1656" s="3">
        <f>IF(Tabla1[[#This Row],[No. REG.]]="","",1)</f>
        <v>1</v>
      </c>
      <c r="D1656" s="3" t="s">
        <v>46</v>
      </c>
      <c r="E1656" s="3">
        <f>IF(Tabla1[[#This Row],[STATUS]]="","",VLOOKUP(D1656,Estatus!$A$2:$B$13,2,0))</f>
        <v>10</v>
      </c>
      <c r="F1656" s="3">
        <f>IF(Tabla1[[#This Row],[STATUS]]="","",VLOOKUP(D1656,Estatus!$A$2:$I$12,9,0))</f>
        <v>1</v>
      </c>
      <c r="G1656" s="12" t="s">
        <v>7649</v>
      </c>
      <c r="H1656" s="7">
        <v>42851</v>
      </c>
      <c r="I1656" s="80">
        <f t="shared" si="500"/>
        <v>2017</v>
      </c>
      <c r="J1656" s="80">
        <f t="shared" si="501"/>
        <v>4</v>
      </c>
      <c r="K1656" s="80">
        <f t="shared" si="502"/>
        <v>26</v>
      </c>
      <c r="L1656" s="80" t="str">
        <f t="shared" si="503"/>
        <v>04</v>
      </c>
      <c r="M1656" s="80">
        <f t="shared" si="504"/>
        <v>26</v>
      </c>
      <c r="N1656" s="80" t="str">
        <f t="shared" si="505"/>
        <v>'2017-04-26'</v>
      </c>
      <c r="O1656" s="80" t="str">
        <f t="shared" si="506"/>
        <v>'2017-04-26 00:00:00'</v>
      </c>
      <c r="P1656" s="7">
        <v>46503</v>
      </c>
      <c r="Q1656" s="80">
        <f t="shared" si="507"/>
        <v>2027</v>
      </c>
      <c r="R1656" s="80">
        <f t="shared" si="508"/>
        <v>4</v>
      </c>
      <c r="S1656" s="80">
        <f t="shared" si="509"/>
        <v>26</v>
      </c>
      <c r="T1656" s="80" t="str">
        <f t="shared" si="510"/>
        <v>04</v>
      </c>
      <c r="U1656" s="80">
        <f t="shared" si="511"/>
        <v>26</v>
      </c>
      <c r="V1656" s="80" t="str">
        <f t="shared" si="512"/>
        <v>'2027-04-26'</v>
      </c>
      <c r="W1656" s="80">
        <v>36</v>
      </c>
      <c r="X1656" s="80">
        <f t="shared" si="513"/>
        <v>36</v>
      </c>
      <c r="Y1656" s="3" t="s">
        <v>7650</v>
      </c>
      <c r="Z1656" s="124">
        <f>IFERROR(IF(Y1656="","null",VLOOKUP(Y1656,Marcas!$A$2:$C$2024,2,0)),"")</f>
        <v>1187</v>
      </c>
      <c r="AA1656" s="3" t="s">
        <v>2624</v>
      </c>
      <c r="AB1656" s="3">
        <f>IFERROR(IF(AA1656="","",IF(AA1656="EMPORIO LEGAL",1,VLOOKUP(AA1656,Clientes!$A$2:$B$1190,2,0))),"")</f>
        <v>640</v>
      </c>
      <c r="AC1656" s="3">
        <f>IFERROR(IF(Tabla1[[#This Row],[id_control]]="null","",VLOOKUP(CONCATENATE(Tabla1[[#This Row],[CLIENTE]],"-",Tabla1[[#This Row],[id_control]]),Hoja1!$C$2:$D$1994,2,0)),"")</f>
        <v>1656</v>
      </c>
      <c r="AD1656" s="3" t="s">
        <v>2625</v>
      </c>
      <c r="AE1656" s="3"/>
      <c r="AF1656" s="3"/>
      <c r="AG1656" s="3"/>
      <c r="AH1656" s="3"/>
      <c r="AI1656" s="3"/>
      <c r="AJ1656" s="3"/>
      <c r="AK1656" s="3"/>
      <c r="AL1656" s="3" t="s">
        <v>7651</v>
      </c>
      <c r="AM1656" s="6"/>
      <c r="AN1656" s="6"/>
      <c r="AO1656" s="6"/>
      <c r="AP1656" s="6"/>
      <c r="AQ1656" s="8" t="s">
        <v>7652</v>
      </c>
      <c r="AR1656" s="6"/>
      <c r="AS1656" s="6"/>
      <c r="AT1656" s="6"/>
      <c r="AU1656" s="6"/>
      <c r="AV1656" s="8" t="s">
        <v>2627</v>
      </c>
      <c r="AW1656" s="6"/>
      <c r="AX1656" s="6"/>
      <c r="AY1656" s="6"/>
      <c r="AZ1656" s="6"/>
      <c r="BA1656" s="6"/>
      <c r="BB1656" s="6"/>
      <c r="BC1656" s="6"/>
      <c r="BD1656" s="8" t="s">
        <v>7653</v>
      </c>
      <c r="BE1656" s="8">
        <v>1655</v>
      </c>
      <c r="BF1656" s="6" t="str">
        <f t="shared" si="514"/>
        <v>insert into bitacoras_estatus (numero_expediente, numero_registro, representante, fecha_inicio, fecha_vencimiento, id_cliente, id_admin, id_bitacoras_estatus, id_estatus, id_clase, id_marca, created_at, updated_at) values('1882898','1937631','ALEJANDRO ATHIE DOMINGUEZ','2017-04-26','2027-04-26','640','2','1','1',36,1187,'2017-04-26 00:00:00','2017-04-26 00:00:00');</v>
      </c>
      <c r="BG1656" s="6" t="str">
        <f t="shared" si="515"/>
        <v>insert into servicios_comentarios (comentario, id_admin, id_estatus, created_at, updated_at) values('CLASE 36. EN FECHA 4 DE AGOSTO DE 2017 SE RECIBIO NOTIFICACION EN LINEA RESPECTO DE CITA DE ANTERIORIDAD. 28/05/2018 SE CONTESTO IMPEDIMENTO LEGAL',1,1655,'2017-04-26 00:00:00','2017-04-26 00:00:00');</v>
      </c>
      <c r="BH1656" s="6" t="str">
        <f t="shared" si="516"/>
        <v>insert into servicios_comentarios (comentario, id_admin, id_estatus, created_at, updated_at) values('SE LE COMUNICA IMPEDIMENTO LEGAL PARA EL REGISTRO 26/03/2018',1,1655,'2017-04-26 00:00:00','2017-04-26 00:00:00');</v>
      </c>
      <c r="BI1656" s="137" t="str">
        <f t="shared" si="517"/>
        <v>update bitacoras_estatus set comprobacion_uso = 1, id_estatus=10 where id=1655;</v>
      </c>
      <c r="BJ1656" s="137" t="str">
        <f t="shared" si="518"/>
        <v>update bitacoras_estatus set numero_expediente = '1882898', numero_registro = '1937631', id_estatus = 10, fecha_inicio = '2017-04-26', fecha_vencimiento ='2027-04-26', created_at ='2017-04-26 00:00:00', updated_at ='2017-04-26 00:00:00', id_clase=36, id_marca=1187, id_cliente=640, vigencia = 1 where id =1655;</v>
      </c>
      <c r="BK1656" s="137" t="str">
        <f t="shared" si="519"/>
        <v>update bitacoras_estatus set id_estatus = 10 where id =1655;</v>
      </c>
    </row>
    <row r="1657" spans="1:63">
      <c r="A1657" s="3">
        <v>1882850</v>
      </c>
      <c r="B1657" s="3">
        <v>1782178</v>
      </c>
      <c r="C1657" s="3">
        <f>IF(Tabla1[[#This Row],[No. REG.]]="","",1)</f>
        <v>1</v>
      </c>
      <c r="D1657" s="3" t="s">
        <v>46</v>
      </c>
      <c r="E1657" s="3">
        <f>IF(Tabla1[[#This Row],[STATUS]]="","",VLOOKUP(D1657,Estatus!$A$2:$B$13,2,0))</f>
        <v>10</v>
      </c>
      <c r="F1657" s="3">
        <f>IF(Tabla1[[#This Row],[STATUS]]="","",VLOOKUP(D1657,Estatus!$A$2:$I$12,9,0))</f>
        <v>1</v>
      </c>
      <c r="G1657" s="12" t="s">
        <v>7654</v>
      </c>
      <c r="H1657" s="7">
        <v>42851</v>
      </c>
      <c r="I1657" s="80">
        <f t="shared" si="500"/>
        <v>2017</v>
      </c>
      <c r="J1657" s="80">
        <f t="shared" si="501"/>
        <v>4</v>
      </c>
      <c r="K1657" s="80">
        <f t="shared" si="502"/>
        <v>26</v>
      </c>
      <c r="L1657" s="80" t="str">
        <f t="shared" si="503"/>
        <v>04</v>
      </c>
      <c r="M1657" s="80">
        <f t="shared" si="504"/>
        <v>26</v>
      </c>
      <c r="N1657" s="80" t="str">
        <f t="shared" si="505"/>
        <v>'2017-04-26'</v>
      </c>
      <c r="O1657" s="80" t="str">
        <f t="shared" si="506"/>
        <v>'2017-04-26 00:00:00'</v>
      </c>
      <c r="P1657" s="7">
        <v>46503</v>
      </c>
      <c r="Q1657" s="80">
        <f t="shared" si="507"/>
        <v>2027</v>
      </c>
      <c r="R1657" s="80">
        <f t="shared" si="508"/>
        <v>4</v>
      </c>
      <c r="S1657" s="80">
        <f t="shared" si="509"/>
        <v>26</v>
      </c>
      <c r="T1657" s="80" t="str">
        <f t="shared" si="510"/>
        <v>04</v>
      </c>
      <c r="U1657" s="80">
        <f t="shared" si="511"/>
        <v>26</v>
      </c>
      <c r="V1657" s="80" t="str">
        <f t="shared" si="512"/>
        <v>'2027-04-26'</v>
      </c>
      <c r="W1657" s="80"/>
      <c r="X1657" s="80" t="str">
        <f t="shared" si="513"/>
        <v>null</v>
      </c>
      <c r="Y1657" s="3" t="s">
        <v>7655</v>
      </c>
      <c r="Z1657" s="124">
        <f>IFERROR(IF(Y1657="","null",VLOOKUP(Y1657,Marcas!$A$2:$C$2024,2,0)),"")</f>
        <v>303</v>
      </c>
      <c r="AA1657" s="3" t="s">
        <v>7655</v>
      </c>
      <c r="AB1657" s="3">
        <f>IFERROR(IF(AA1657="","",IF(AA1657="EMPORIO LEGAL",1,VLOOKUP(AA1657,Clientes!$A$2:$B$1190,2,0))),"")</f>
        <v>209</v>
      </c>
      <c r="AC1657" s="3">
        <f>IFERROR(IF(Tabla1[[#This Row],[id_control]]="null","",VLOOKUP(CONCATENATE(Tabla1[[#This Row],[CLIENTE]],"-",Tabla1[[#This Row],[id_control]]),Hoja1!$C$2:$D$1994,2,0)),"")</f>
        <v>1657</v>
      </c>
      <c r="AD1657" s="3" t="s">
        <v>7656</v>
      </c>
      <c r="AE1657" s="3" t="s">
        <v>7657</v>
      </c>
      <c r="AF1657" s="3"/>
      <c r="AG1657" s="3"/>
      <c r="AH1657" s="3"/>
      <c r="AI1657" s="3"/>
      <c r="AJ1657" s="3"/>
      <c r="AK1657" s="3"/>
      <c r="AL1657" s="3"/>
      <c r="AM1657" s="6"/>
      <c r="AN1657" s="6"/>
      <c r="AO1657" s="6"/>
      <c r="AP1657" s="6"/>
      <c r="AQ1657" s="6"/>
      <c r="AR1657" s="6"/>
      <c r="AS1657" s="6"/>
      <c r="AT1657" s="6"/>
      <c r="AU1657" s="6"/>
      <c r="AV1657" s="6"/>
      <c r="AW1657" s="6"/>
      <c r="AX1657" s="6"/>
      <c r="AY1657" s="6"/>
      <c r="AZ1657" s="6"/>
      <c r="BA1657" s="6"/>
      <c r="BB1657" s="6"/>
      <c r="BC1657" s="6"/>
      <c r="BD1657" s="6"/>
      <c r="BE1657" s="8">
        <v>1656</v>
      </c>
      <c r="BF1657" s="6" t="str">
        <f t="shared" si="514"/>
        <v>insert into bitacoras_estatus (numero_expediente, numero_registro, representante, fecha_inicio, fecha_vencimiento, id_cliente, id_admin, id_bitacoras_estatus, id_estatus, id_clase, id_marca, created_at, updated_at) values('1882850','1782178','ERNESTO CORRAL CHAVEZ','2017-04-26','2027-04-26','209','2','1','1',null,303,'2017-04-26 00:00:00','2017-04-26 00:00:00');</v>
      </c>
      <c r="BG1657" s="6" t="str">
        <f t="shared" si="515"/>
        <v>insert into servicios_comentarios (comentario, id_admin, id_estatus, created_at, updated_at) values('LLEGO EL TITULO EL 11 AGO 2017 1782178',1,1656,'2017-04-26 00:00:00','2017-04-26 00:00:00');</v>
      </c>
      <c r="BH1657" s="6" t="str">
        <f t="shared" si="516"/>
        <v/>
      </c>
      <c r="BI1657" s="137" t="str">
        <f t="shared" si="517"/>
        <v>update bitacoras_estatus set comprobacion_uso = 1, id_estatus=10 where id=1656;</v>
      </c>
      <c r="BJ1657" s="137" t="str">
        <f t="shared" si="518"/>
        <v>update bitacoras_estatus set numero_expediente = '1882850', numero_registro = '1782178', id_estatus = 10, fecha_inicio = '2017-04-26', fecha_vencimiento ='2027-04-26', created_at ='2017-04-26 00:00:00', updated_at ='2017-04-26 00:00:00', id_clase=null, id_marca=303, id_cliente=209, vigencia = 1 where id =1656;</v>
      </c>
      <c r="BK1657" s="137" t="str">
        <f t="shared" si="519"/>
        <v>update bitacoras_estatus set id_estatus = 10 where id =1656;</v>
      </c>
    </row>
    <row r="1658" spans="1:63">
      <c r="A1658" s="3">
        <v>1882891</v>
      </c>
      <c r="B1658" s="3">
        <v>1782184</v>
      </c>
      <c r="C1658" s="3">
        <f>IF(Tabla1[[#This Row],[No. REG.]]="","",1)</f>
        <v>1</v>
      </c>
      <c r="D1658" s="3" t="s">
        <v>46</v>
      </c>
      <c r="E1658" s="3">
        <f>IF(Tabla1[[#This Row],[STATUS]]="","",VLOOKUP(D1658,Estatus!$A$2:$B$13,2,0))</f>
        <v>10</v>
      </c>
      <c r="F1658" s="3">
        <f>IF(Tabla1[[#This Row],[STATUS]]="","",VLOOKUP(D1658,Estatus!$A$2:$I$12,9,0))</f>
        <v>1</v>
      </c>
      <c r="G1658" s="12" t="s">
        <v>7658</v>
      </c>
      <c r="H1658" s="7">
        <v>42851</v>
      </c>
      <c r="I1658" s="80">
        <f t="shared" si="500"/>
        <v>2017</v>
      </c>
      <c r="J1658" s="80">
        <f t="shared" si="501"/>
        <v>4</v>
      </c>
      <c r="K1658" s="80">
        <f t="shared" si="502"/>
        <v>26</v>
      </c>
      <c r="L1658" s="80" t="str">
        <f t="shared" si="503"/>
        <v>04</v>
      </c>
      <c r="M1658" s="80">
        <f t="shared" si="504"/>
        <v>26</v>
      </c>
      <c r="N1658" s="80" t="str">
        <f t="shared" si="505"/>
        <v>'2017-04-26'</v>
      </c>
      <c r="O1658" s="80" t="str">
        <f t="shared" si="506"/>
        <v>'2017-04-26 00:00:00'</v>
      </c>
      <c r="P1658" s="7">
        <v>46503</v>
      </c>
      <c r="Q1658" s="80">
        <f t="shared" si="507"/>
        <v>2027</v>
      </c>
      <c r="R1658" s="80">
        <f t="shared" si="508"/>
        <v>4</v>
      </c>
      <c r="S1658" s="80">
        <f t="shared" si="509"/>
        <v>26</v>
      </c>
      <c r="T1658" s="80" t="str">
        <f t="shared" si="510"/>
        <v>04</v>
      </c>
      <c r="U1658" s="80">
        <f t="shared" si="511"/>
        <v>26</v>
      </c>
      <c r="V1658" s="80" t="str">
        <f t="shared" si="512"/>
        <v>'2027-04-26'</v>
      </c>
      <c r="W1658" s="80">
        <v>44</v>
      </c>
      <c r="X1658" s="80">
        <f t="shared" si="513"/>
        <v>44</v>
      </c>
      <c r="Y1658" s="12" t="s">
        <v>7659</v>
      </c>
      <c r="Z1658" s="125">
        <f>IFERROR(IF(Y1658="","null",VLOOKUP(Y1658,Marcas!$A$2:$C$2024,2,0)),"")</f>
        <v>282</v>
      </c>
      <c r="AA1658" s="3" t="s">
        <v>7659</v>
      </c>
      <c r="AB1658" s="3">
        <f>IFERROR(IF(AA1658="","",IF(AA1658="EMPORIO LEGAL",1,VLOOKUP(AA1658,Clientes!$A$2:$B$1190,2,0))),"")</f>
        <v>190</v>
      </c>
      <c r="AC1658" s="3">
        <f>IFERROR(IF(Tabla1[[#This Row],[id_control]]="null","",VLOOKUP(CONCATENATE(Tabla1[[#This Row],[CLIENTE]],"-",Tabla1[[#This Row],[id_control]]),Hoja1!$C$2:$D$1994,2,0)),"")</f>
        <v>1658</v>
      </c>
      <c r="AD1658" s="3" t="s">
        <v>7660</v>
      </c>
      <c r="AE1658" s="3"/>
      <c r="AF1658" s="3"/>
      <c r="AG1658" s="3"/>
      <c r="AH1658" s="3"/>
      <c r="AI1658" s="3"/>
      <c r="AJ1658" s="3"/>
      <c r="AK1658" s="3"/>
      <c r="AL1658" s="3" t="s">
        <v>7661</v>
      </c>
      <c r="AM1658" s="6"/>
      <c r="AN1658" s="6"/>
      <c r="AO1658" s="6"/>
      <c r="AP1658" s="6"/>
      <c r="AQ1658" s="6"/>
      <c r="AR1658" s="6"/>
      <c r="AS1658" s="6"/>
      <c r="AT1658" s="6"/>
      <c r="AU1658" s="6"/>
      <c r="AV1658" s="8" t="s">
        <v>7662</v>
      </c>
      <c r="AW1658" s="6"/>
      <c r="AX1658" s="6"/>
      <c r="AY1658" s="6"/>
      <c r="AZ1658" s="6"/>
      <c r="BA1658" s="6"/>
      <c r="BB1658" s="6"/>
      <c r="BC1658" s="6"/>
      <c r="BD1658" s="6"/>
      <c r="BE1658" s="8">
        <v>1657</v>
      </c>
      <c r="BF1658" s="6" t="str">
        <f t="shared" si="514"/>
        <v>insert into bitacoras_estatus (numero_expediente, numero_registro, representante, fecha_inicio, fecha_vencimiento, id_cliente, id_admin, id_bitacoras_estatus, id_estatus, id_clase, id_marca, created_at, updated_at) values('1882891','1782184','CLAUDIA MARCELA ROMERO LÓPEZ','2017-04-26','2027-04-26','190','2','1','1',44,282,'2017-04-26 00:00:00','2017-04-26 00:00:00');</v>
      </c>
      <c r="BG1658" s="6" t="str">
        <f t="shared" si="515"/>
        <v>insert into servicios_comentarios (comentario, id_admin, id_estatus, created_at, updated_at) values('CLASE 44 EL TITULO LLEGO EL 21 AGO 2017',1,1657,'2017-04-26 00:00:00','2017-04-26 00:00:00');</v>
      </c>
      <c r="BH1658" s="6" t="str">
        <f t="shared" si="516"/>
        <v/>
      </c>
      <c r="BI1658" s="137" t="str">
        <f t="shared" si="517"/>
        <v>update bitacoras_estatus set comprobacion_uso = 1, id_estatus=10 where id=1657;</v>
      </c>
      <c r="BJ1658" s="137" t="str">
        <f t="shared" si="518"/>
        <v>update bitacoras_estatus set numero_expediente = '1882891', numero_registro = '1782184', id_estatus = 10, fecha_inicio = '2017-04-26', fecha_vencimiento ='2027-04-26', created_at ='2017-04-26 00:00:00', updated_at ='2017-04-26 00:00:00', id_clase=44, id_marca=282, id_cliente=190, vigencia = 1 where id =1657;</v>
      </c>
      <c r="BK1658" s="137" t="str">
        <f t="shared" si="519"/>
        <v>update bitacoras_estatus set id_estatus = 10 where id =1657;</v>
      </c>
    </row>
    <row r="1659" spans="1:63" ht="79">
      <c r="A1659" s="3">
        <v>1882882</v>
      </c>
      <c r="B1659" s="6"/>
      <c r="C1659" s="6" t="str">
        <f>IF(Tabla1[[#This Row],[No. REG.]]="","",1)</f>
        <v/>
      </c>
      <c r="D1659" s="3" t="s">
        <v>34</v>
      </c>
      <c r="E1659" s="3">
        <f>IF(Tabla1[[#This Row],[STATUS]]="","",VLOOKUP(D1659,Estatus!$A$2:$B$13,2,0))</f>
        <v>5</v>
      </c>
      <c r="F1659" s="3">
        <f>IF(Tabla1[[#This Row],[STATUS]]="","",VLOOKUP(D1659,Estatus!$A$2:$I$12,9,0))</f>
        <v>0</v>
      </c>
      <c r="G1659" s="12" t="s">
        <v>7663</v>
      </c>
      <c r="H1659" s="7">
        <v>42851</v>
      </c>
      <c r="I1659" s="80">
        <f t="shared" si="500"/>
        <v>2017</v>
      </c>
      <c r="J1659" s="80">
        <f t="shared" si="501"/>
        <v>4</v>
      </c>
      <c r="K1659" s="80">
        <f t="shared" si="502"/>
        <v>26</v>
      </c>
      <c r="L1659" s="80" t="str">
        <f t="shared" si="503"/>
        <v>04</v>
      </c>
      <c r="M1659" s="80">
        <f t="shared" si="504"/>
        <v>26</v>
      </c>
      <c r="N1659" s="80" t="str">
        <f t="shared" si="505"/>
        <v>'2017-04-26'</v>
      </c>
      <c r="O1659" s="80" t="str">
        <f t="shared" si="506"/>
        <v>'2017-04-26 00:00:00'</v>
      </c>
      <c r="P1659" s="7">
        <v>46503</v>
      </c>
      <c r="Q1659" s="80">
        <f t="shared" si="507"/>
        <v>2027</v>
      </c>
      <c r="R1659" s="80">
        <f t="shared" si="508"/>
        <v>4</v>
      </c>
      <c r="S1659" s="80">
        <f t="shared" si="509"/>
        <v>26</v>
      </c>
      <c r="T1659" s="80" t="str">
        <f t="shared" si="510"/>
        <v>04</v>
      </c>
      <c r="U1659" s="80">
        <f t="shared" si="511"/>
        <v>26</v>
      </c>
      <c r="V1659" s="80" t="str">
        <f t="shared" si="512"/>
        <v>'2027-04-26'</v>
      </c>
      <c r="W1659" s="80">
        <v>44</v>
      </c>
      <c r="X1659" s="80">
        <f t="shared" si="513"/>
        <v>44</v>
      </c>
      <c r="Y1659" s="3" t="s">
        <v>7664</v>
      </c>
      <c r="Z1659" s="124">
        <f>IFERROR(IF(Y1659="","null",VLOOKUP(Y1659,Marcas!$A$2:$C$2024,2,0)),"")</f>
        <v>1099</v>
      </c>
      <c r="AA1659" s="3" t="s">
        <v>7664</v>
      </c>
      <c r="AB1659" s="3">
        <f>IFERROR(IF(AA1659="","",IF(AA1659="EMPORIO LEGAL",1,VLOOKUP(AA1659,Clientes!$A$2:$B$1190,2,0))),"")</f>
        <v>779</v>
      </c>
      <c r="AC1659" s="3">
        <f>IFERROR(IF(Tabla1[[#This Row],[id_control]]="null","",VLOOKUP(CONCATENATE(Tabla1[[#This Row],[CLIENTE]],"-",Tabla1[[#This Row],[id_control]]),Hoja1!$C$2:$D$1994,2,0)),"")</f>
        <v>1659</v>
      </c>
      <c r="AD1659" s="3" t="s">
        <v>7665</v>
      </c>
      <c r="AE1659" s="6"/>
      <c r="AF1659" s="6"/>
      <c r="AG1659" s="6"/>
      <c r="AH1659" s="6"/>
      <c r="AI1659" s="6"/>
      <c r="AJ1659" s="6"/>
      <c r="AK1659" s="6"/>
      <c r="AL1659" s="3" t="s">
        <v>7666</v>
      </c>
      <c r="AM1659" s="8" t="s">
        <v>7667</v>
      </c>
      <c r="AN1659" s="8"/>
      <c r="AO1659" s="8"/>
      <c r="AP1659" s="8"/>
      <c r="AQ1659" s="8"/>
      <c r="AR1659" s="8"/>
      <c r="AS1659" s="8"/>
      <c r="AT1659" s="8"/>
      <c r="AU1659" s="8"/>
      <c r="AV1659" s="8" t="s">
        <v>7668</v>
      </c>
      <c r="AW1659" s="8"/>
      <c r="AX1659" s="8"/>
      <c r="AY1659" s="8"/>
      <c r="AZ1659" s="8"/>
      <c r="BA1659" s="8"/>
      <c r="BB1659" s="8"/>
      <c r="BC1659" s="8"/>
      <c r="BD1659" s="8" t="s">
        <v>7669</v>
      </c>
      <c r="BE1659" s="8">
        <v>1658</v>
      </c>
      <c r="BF1659" s="6" t="str">
        <f t="shared" si="514"/>
        <v>insert into bitacoras_estatus (numero_expediente, numero_registro, representante, fecha_inicio, fecha_vencimiento, id_cliente, id_admin, id_bitacoras_estatus, id_estatus, id_clase, id_marca, created_at, updated_at) values('1882882','','MARCO EDREY GONZALEZ MURILLO','2017-04-26','2027-04-26','779','2','1','1',44,1099,'2017-04-26 00:00:00','2017-04-26 00:00:00');</v>
      </c>
      <c r="BG1659" s="6" t="str">
        <f t="shared" si="515"/>
        <v>insert into servicios_comentarios (comentario, id_admin, id_estatus, created_at, updated_at) values('CLASE 44. EN FECHA 4 DE AGOSTO DE 2017 SE RECIBIO NOTIFICACION EN LINEA RESPECTO DE CITA DE IMPEDIMENTO LEGAL. EN FECHA 5 DE OCTUBRE SE PRESENTÓ LA CONTESTACION DE IMPEDIMENTO LEGAL EN LINEA.. EL 16 DE ABRIL LLEGO NEGATIVA',1,1658,'2017-04-26 00:00:00','2017-04-26 00:00:00');</v>
      </c>
      <c r="BH1659" s="6" t="str">
        <f t="shared" si="516"/>
        <v>insert into servicios_comentarios (comentario, id_admin, id_estatus, created_at, updated_at) values('NEGATIVA DE REGISTRO 04/04/2018',1,1658,'2017-04-26 00:00:00','2017-04-26 00:00:00');</v>
      </c>
      <c r="BI1659" s="137" t="str">
        <f t="shared" si="517"/>
        <v>update bitacoras_estatus set comprobacion_uso = 1, id_estatus=5 where id=1658;</v>
      </c>
      <c r="BJ1659" s="137" t="str">
        <f t="shared" si="518"/>
        <v>update bitacoras_estatus set numero_expediente = '1882882', numero_registro = '', id_estatus = 5, fecha_inicio = '2017-04-26', fecha_vencimiento ='2027-04-26', created_at ='2017-04-26 00:00:00', updated_at ='2017-04-26 00:00:00', id_clase=44, id_marca=1099, id_cliente=779, vigencia = 0 where id =1658;</v>
      </c>
      <c r="BK1659" s="137" t="str">
        <f t="shared" si="519"/>
        <v>update bitacoras_estatus set id_estatus = 5 where id =1658;</v>
      </c>
    </row>
    <row r="1660" spans="1:63" ht="79">
      <c r="A1660" s="3">
        <v>1882871</v>
      </c>
      <c r="B1660" s="6"/>
      <c r="C1660" s="6" t="str">
        <f>IF(Tabla1[[#This Row],[No. REG.]]="","",1)</f>
        <v/>
      </c>
      <c r="D1660" s="3" t="s">
        <v>34</v>
      </c>
      <c r="E1660" s="3">
        <f>IF(Tabla1[[#This Row],[STATUS]]="","",VLOOKUP(D1660,Estatus!$A$2:$B$13,2,0))</f>
        <v>5</v>
      </c>
      <c r="F1660" s="3">
        <f>IF(Tabla1[[#This Row],[STATUS]]="","",VLOOKUP(D1660,Estatus!$A$2:$I$12,9,0))</f>
        <v>0</v>
      </c>
      <c r="G1660" s="12" t="s">
        <v>7670</v>
      </c>
      <c r="H1660" s="7">
        <v>42851</v>
      </c>
      <c r="I1660" s="80">
        <f t="shared" si="500"/>
        <v>2017</v>
      </c>
      <c r="J1660" s="80">
        <f t="shared" si="501"/>
        <v>4</v>
      </c>
      <c r="K1660" s="80">
        <f t="shared" si="502"/>
        <v>26</v>
      </c>
      <c r="L1660" s="80" t="str">
        <f t="shared" si="503"/>
        <v>04</v>
      </c>
      <c r="M1660" s="80">
        <f t="shared" si="504"/>
        <v>26</v>
      </c>
      <c r="N1660" s="80" t="str">
        <f t="shared" si="505"/>
        <v>'2017-04-26'</v>
      </c>
      <c r="O1660" s="80" t="str">
        <f t="shared" si="506"/>
        <v>'2017-04-26 00:00:00'</v>
      </c>
      <c r="P1660" s="7">
        <v>46503</v>
      </c>
      <c r="Q1660" s="80">
        <f t="shared" si="507"/>
        <v>2027</v>
      </c>
      <c r="R1660" s="80">
        <f t="shared" si="508"/>
        <v>4</v>
      </c>
      <c r="S1660" s="80">
        <f t="shared" si="509"/>
        <v>26</v>
      </c>
      <c r="T1660" s="80" t="str">
        <f t="shared" si="510"/>
        <v>04</v>
      </c>
      <c r="U1660" s="80">
        <f t="shared" si="511"/>
        <v>26</v>
      </c>
      <c r="V1660" s="80" t="str">
        <f t="shared" si="512"/>
        <v>'2027-04-26'</v>
      </c>
      <c r="W1660" s="80">
        <v>44</v>
      </c>
      <c r="X1660" s="80">
        <f t="shared" si="513"/>
        <v>44</v>
      </c>
      <c r="Y1660" s="3" t="s">
        <v>7671</v>
      </c>
      <c r="Z1660" s="124">
        <f>IFERROR(IF(Y1660="","null",VLOOKUP(Y1660,Marcas!$A$2:$C$2024,2,0)),"")</f>
        <v>541</v>
      </c>
      <c r="AA1660" s="3" t="s">
        <v>8454</v>
      </c>
      <c r="AB1660" s="3">
        <f>IFERROR(IF(AA1660="","",IF(AA1660="EMPORIO LEGAL",1,VLOOKUP(AA1660,Clientes!$A$2:$B$1190,2,0))),"")</f>
        <v>379</v>
      </c>
      <c r="AC1660" s="3">
        <f>IFERROR(IF(Tabla1[[#This Row],[id_control]]="null","",VLOOKUP(CONCATENATE(Tabla1[[#This Row],[CLIENTE]],"-",Tabla1[[#This Row],[id_control]]),Hoja1!$C$2:$D$1994,2,0)),"")</f>
        <v>1660</v>
      </c>
      <c r="AD1660" s="3" t="s">
        <v>7672</v>
      </c>
      <c r="AE1660" s="6" t="s">
        <v>7673</v>
      </c>
      <c r="AF1660" s="6"/>
      <c r="AG1660" s="6"/>
      <c r="AH1660" s="6"/>
      <c r="AI1660" s="6"/>
      <c r="AJ1660" s="6"/>
      <c r="AK1660" s="6"/>
      <c r="AL1660" s="3">
        <v>4144455</v>
      </c>
      <c r="AM1660" s="8"/>
      <c r="AN1660" s="8"/>
      <c r="AO1660" s="8"/>
      <c r="AP1660" s="8"/>
      <c r="AQ1660" s="8" t="s">
        <v>7674</v>
      </c>
      <c r="AR1660" s="8">
        <v>6141885636</v>
      </c>
      <c r="AS1660" s="8"/>
      <c r="AT1660" s="8"/>
      <c r="AU1660" s="8"/>
      <c r="AV1660" s="8" t="s">
        <v>7675</v>
      </c>
      <c r="AW1660" s="8"/>
      <c r="AX1660" s="8"/>
      <c r="AY1660" s="8"/>
      <c r="AZ1660" s="8"/>
      <c r="BA1660" s="8"/>
      <c r="BB1660" s="8"/>
      <c r="BC1660" s="8"/>
      <c r="BD1660" s="8" t="s">
        <v>7676</v>
      </c>
      <c r="BE1660" s="8">
        <v>1659</v>
      </c>
      <c r="BF1660" s="6" t="str">
        <f t="shared" si="514"/>
        <v>insert into bitacoras_estatus (numero_expediente, numero_registro, representante, fecha_inicio, fecha_vencimiento, id_cliente, id_admin, id_bitacoras_estatus, id_estatus, id_clase, id_marca, created_at, updated_at) values('1882871','','ANA SUSANA SALGADO MARTINES','2017-04-26','2027-04-26','379','2','1','1',44,541,'2017-04-26 00:00:00','2017-04-26 00:00:00');</v>
      </c>
      <c r="BG1660" s="6" t="str">
        <f t="shared" si="515"/>
        <v>insert into servicios_comentarios (comentario, id_admin, id_estatus, created_at, updated_at) values('CLASE 44. EN FECHA 4 DE AGOSTO DE 2017 SE RECIBIO NOTIFICACION EN LINEA RESPECTO DE CITA DE ANTERIORIDAD. 04/10/17 se ingresó la anterioridad. Se está a la respuesta del IMPI EL 16 DE ABRIL 2018 LLEGO NEGATIVA',1,1659,'2017-04-26 00:00:00','2017-04-26 00:00:00');</v>
      </c>
      <c r="BH1660" s="6" t="str">
        <f t="shared" si="516"/>
        <v>insert into servicios_comentarios (comentario, id_admin, id_estatus, created_at, updated_at) values('NEGATIVA DE REGISTRO 05/04/2018',1,1659,'2017-04-26 00:00:00','2017-04-26 00:00:00');</v>
      </c>
      <c r="BI1660" s="137" t="str">
        <f t="shared" si="517"/>
        <v>update bitacoras_estatus set comprobacion_uso = 1, id_estatus=5 where id=1659;</v>
      </c>
      <c r="BJ1660" s="137" t="str">
        <f t="shared" si="518"/>
        <v>update bitacoras_estatus set numero_expediente = '1882871', numero_registro = '', id_estatus = 5, fecha_inicio = '2017-04-26', fecha_vencimiento ='2027-04-26', created_at ='2017-04-26 00:00:00', updated_at ='2017-04-26 00:00:00', id_clase=44, id_marca=541, id_cliente=379, vigencia = 0 where id =1659;</v>
      </c>
      <c r="BK1660" s="137" t="str">
        <f t="shared" si="519"/>
        <v>update bitacoras_estatus set id_estatus = 5 where id =1659;</v>
      </c>
    </row>
    <row r="1661" spans="1:63" ht="27">
      <c r="A1661" s="3">
        <v>1882861</v>
      </c>
      <c r="B1661" s="3">
        <v>1782180</v>
      </c>
      <c r="C1661" s="3">
        <f>IF(Tabla1[[#This Row],[No. REG.]]="","",1)</f>
        <v>1</v>
      </c>
      <c r="D1661" s="3" t="s">
        <v>46</v>
      </c>
      <c r="E1661" s="3">
        <f>IF(Tabla1[[#This Row],[STATUS]]="","",VLOOKUP(D1661,Estatus!$A$2:$B$13,2,0))</f>
        <v>10</v>
      </c>
      <c r="F1661" s="3">
        <f>IF(Tabla1[[#This Row],[STATUS]]="","",VLOOKUP(D1661,Estatus!$A$2:$I$12,9,0))</f>
        <v>1</v>
      </c>
      <c r="G1661" s="12" t="s">
        <v>7677</v>
      </c>
      <c r="H1661" s="7">
        <v>42851</v>
      </c>
      <c r="I1661" s="80">
        <f t="shared" si="500"/>
        <v>2017</v>
      </c>
      <c r="J1661" s="80">
        <f t="shared" si="501"/>
        <v>4</v>
      </c>
      <c r="K1661" s="80">
        <f t="shared" si="502"/>
        <v>26</v>
      </c>
      <c r="L1661" s="80" t="str">
        <f t="shared" si="503"/>
        <v>04</v>
      </c>
      <c r="M1661" s="80">
        <f t="shared" si="504"/>
        <v>26</v>
      </c>
      <c r="N1661" s="80" t="str">
        <f t="shared" si="505"/>
        <v>'2017-04-26'</v>
      </c>
      <c r="O1661" s="80" t="str">
        <f t="shared" si="506"/>
        <v>'2017-04-26 00:00:00'</v>
      </c>
      <c r="P1661" s="7">
        <v>46503</v>
      </c>
      <c r="Q1661" s="80">
        <f t="shared" si="507"/>
        <v>2027</v>
      </c>
      <c r="R1661" s="80">
        <f t="shared" si="508"/>
        <v>4</v>
      </c>
      <c r="S1661" s="80">
        <f t="shared" si="509"/>
        <v>26</v>
      </c>
      <c r="T1661" s="80" t="str">
        <f t="shared" si="510"/>
        <v>04</v>
      </c>
      <c r="U1661" s="80">
        <f t="shared" si="511"/>
        <v>26</v>
      </c>
      <c r="V1661" s="80" t="str">
        <f t="shared" si="512"/>
        <v>'2027-04-26'</v>
      </c>
      <c r="W1661" s="80">
        <v>35</v>
      </c>
      <c r="X1661" s="80">
        <f t="shared" si="513"/>
        <v>35</v>
      </c>
      <c r="Y1661" s="3" t="s">
        <v>8845</v>
      </c>
      <c r="Z1661" s="124">
        <f>IFERROR(IF(Y1661="","null",VLOOKUP(Y1661,Marcas!$A$2:$C$2024,2,0)),"")</f>
        <v>814</v>
      </c>
      <c r="AA1661" s="3" t="s">
        <v>7204</v>
      </c>
      <c r="AB1661" s="3">
        <f>IFERROR(IF(AA1661="","",IF(AA1661="EMPORIO LEGAL",1,VLOOKUP(AA1661,Clientes!$A$2:$B$1190,2,0))),"")</f>
        <v>15</v>
      </c>
      <c r="AC1661" s="3">
        <f>IFERROR(IF(Tabla1[[#This Row],[id_control]]="null","",VLOOKUP(CONCATENATE(Tabla1[[#This Row],[CLIENTE]],"-",Tabla1[[#This Row],[id_control]]),Hoja1!$C$2:$D$1994,2,0)),"")</f>
        <v>1661</v>
      </c>
      <c r="AD1661" s="40" t="s">
        <v>7205</v>
      </c>
      <c r="AE1661" s="3"/>
      <c r="AF1661" s="3"/>
      <c r="AG1661" s="3"/>
      <c r="AH1661" s="3"/>
      <c r="AI1661" s="3"/>
      <c r="AJ1661" s="3"/>
      <c r="AK1661" s="3"/>
      <c r="AL1661" s="40" t="s">
        <v>7679</v>
      </c>
      <c r="AM1661" s="27" t="s">
        <v>7680</v>
      </c>
      <c r="AN1661" s="6"/>
      <c r="AO1661" s="6"/>
      <c r="AP1661" s="6"/>
      <c r="AQ1661" s="6"/>
      <c r="AR1661" s="6"/>
      <c r="AS1661" s="6"/>
      <c r="AT1661" s="6"/>
      <c r="AU1661" s="6"/>
      <c r="AV1661" s="49" t="s">
        <v>7206</v>
      </c>
      <c r="AW1661" s="49" t="s">
        <v>7681</v>
      </c>
      <c r="AX1661" s="6"/>
      <c r="AY1661" s="6"/>
      <c r="AZ1661" s="6"/>
      <c r="BA1661" s="6"/>
      <c r="BB1661" s="6"/>
      <c r="BC1661" s="6"/>
      <c r="BD1661" s="6"/>
      <c r="BE1661" s="8">
        <v>1660</v>
      </c>
      <c r="BF1661" s="6" t="str">
        <f t="shared" si="514"/>
        <v>insert into bitacoras_estatus (numero_expediente, numero_registro, representante, fecha_inicio, fecha_vencimiento, id_cliente, id_admin, id_bitacoras_estatus, id_estatus, id_clase, id_marca, created_at, updated_at) values('1882861','1782180','ANA ESTHER PLACENCIA CASTILLO','2017-04-26','2027-04-26','15','2','1','1',35,814,'2017-04-26 00:00:00','2017-04-26 00:00:00');</v>
      </c>
      <c r="BG1661" s="6" t="str">
        <f t="shared" si="515"/>
        <v>insert into servicios_comentarios (comentario, id_admin, id_estatus, created_at, updated_at) values('CLASE 35 EL TITULO REG DE MARCA 1782180 LLEGO EL 11 AGO 2017',1,1660,'2017-04-26 00:00:00','2017-04-26 00:00:00');</v>
      </c>
      <c r="BH1661" s="6" t="str">
        <f t="shared" si="516"/>
        <v/>
      </c>
      <c r="BI1661" s="137" t="str">
        <f t="shared" si="517"/>
        <v>update bitacoras_estatus set comprobacion_uso = 1, id_estatus=10 where id=1660;</v>
      </c>
      <c r="BJ1661" s="137" t="str">
        <f t="shared" si="518"/>
        <v>update bitacoras_estatus set numero_expediente = '1882861', numero_registro = '1782180', id_estatus = 10, fecha_inicio = '2017-04-26', fecha_vencimiento ='2027-04-26', created_at ='2017-04-26 00:00:00', updated_at ='2017-04-26 00:00:00', id_clase=35, id_marca=814, id_cliente=15, vigencia = 1 where id =1660;</v>
      </c>
      <c r="BK1661" s="137" t="str">
        <f t="shared" si="519"/>
        <v>update bitacoras_estatus set id_estatus = 10 where id =1660;</v>
      </c>
    </row>
    <row r="1662" spans="1:63" ht="27">
      <c r="A1662" s="3">
        <v>1882840</v>
      </c>
      <c r="B1662" s="3">
        <v>1798548</v>
      </c>
      <c r="C1662" s="3">
        <f>IF(Tabla1[[#This Row],[No. REG.]]="","",1)</f>
        <v>1</v>
      </c>
      <c r="D1662" s="3" t="s">
        <v>46</v>
      </c>
      <c r="E1662" s="3">
        <f>IF(Tabla1[[#This Row],[STATUS]]="","",VLOOKUP(D1662,Estatus!$A$2:$B$13,2,0))</f>
        <v>10</v>
      </c>
      <c r="F1662" s="3">
        <f>IF(Tabla1[[#This Row],[STATUS]]="","",VLOOKUP(D1662,Estatus!$A$2:$I$12,9,0))</f>
        <v>1</v>
      </c>
      <c r="G1662" s="12" t="s">
        <v>7682</v>
      </c>
      <c r="H1662" s="7">
        <v>42851</v>
      </c>
      <c r="I1662" s="80">
        <f t="shared" si="500"/>
        <v>2017</v>
      </c>
      <c r="J1662" s="80">
        <f t="shared" si="501"/>
        <v>4</v>
      </c>
      <c r="K1662" s="80">
        <f t="shared" si="502"/>
        <v>26</v>
      </c>
      <c r="L1662" s="80" t="str">
        <f t="shared" si="503"/>
        <v>04</v>
      </c>
      <c r="M1662" s="80">
        <f t="shared" si="504"/>
        <v>26</v>
      </c>
      <c r="N1662" s="80" t="str">
        <f t="shared" si="505"/>
        <v>'2017-04-26'</v>
      </c>
      <c r="O1662" s="80" t="str">
        <f t="shared" si="506"/>
        <v>'2017-04-26 00:00:00'</v>
      </c>
      <c r="P1662" s="7">
        <v>46503</v>
      </c>
      <c r="Q1662" s="80">
        <f t="shared" si="507"/>
        <v>2027</v>
      </c>
      <c r="R1662" s="80">
        <f t="shared" si="508"/>
        <v>4</v>
      </c>
      <c r="S1662" s="80">
        <f t="shared" si="509"/>
        <v>26</v>
      </c>
      <c r="T1662" s="80" t="str">
        <f t="shared" si="510"/>
        <v>04</v>
      </c>
      <c r="U1662" s="80">
        <f t="shared" si="511"/>
        <v>26</v>
      </c>
      <c r="V1662" s="80" t="str">
        <f t="shared" si="512"/>
        <v>'2027-04-26'</v>
      </c>
      <c r="W1662" s="80">
        <v>29</v>
      </c>
      <c r="X1662" s="80">
        <f t="shared" si="513"/>
        <v>29</v>
      </c>
      <c r="Y1662" s="3" t="s">
        <v>7683</v>
      </c>
      <c r="Z1662" s="124">
        <f>IFERROR(IF(Y1662="","null",VLOOKUP(Y1662,Marcas!$A$2:$C$2024,2,0)),"")</f>
        <v>99</v>
      </c>
      <c r="AA1662" s="3" t="s">
        <v>7003</v>
      </c>
      <c r="AB1662" s="3">
        <f>IFERROR(IF(AA1662="","",IF(AA1662="EMPORIO LEGAL",1,VLOOKUP(AA1662,Clientes!$A$2:$B$1190,2,0))),"")</f>
        <v>220</v>
      </c>
      <c r="AC1662" s="3">
        <f>IFERROR(IF(Tabla1[[#This Row],[id_control]]="null","",VLOOKUP(CONCATENATE(Tabla1[[#This Row],[CLIENTE]],"-",Tabla1[[#This Row],[id_control]]),Hoja1!$C$2:$D$1994,2,0)),"")</f>
        <v>1662</v>
      </c>
      <c r="AD1662" s="40" t="s">
        <v>7684</v>
      </c>
      <c r="AE1662" s="3"/>
      <c r="AF1662" s="3"/>
      <c r="AG1662" s="3"/>
      <c r="AH1662" s="3"/>
      <c r="AI1662" s="3"/>
      <c r="AJ1662" s="3"/>
      <c r="AK1662" s="3"/>
      <c r="AL1662" s="40" t="s">
        <v>7685</v>
      </c>
      <c r="AM1662" s="6"/>
      <c r="AN1662" s="6"/>
      <c r="AO1662" s="6"/>
      <c r="AP1662" s="6"/>
      <c r="AQ1662" s="40" t="s">
        <v>7686</v>
      </c>
      <c r="AR1662" s="27">
        <v>6142155272</v>
      </c>
      <c r="AS1662" s="6"/>
      <c r="AT1662" s="6"/>
      <c r="AU1662" s="6"/>
      <c r="AV1662" s="27" t="s">
        <v>7687</v>
      </c>
      <c r="AW1662" s="27" t="s">
        <v>7688</v>
      </c>
      <c r="AX1662" s="27" t="s">
        <v>7689</v>
      </c>
      <c r="AY1662" s="6"/>
      <c r="AZ1662" s="6"/>
      <c r="BA1662" s="6"/>
      <c r="BB1662" s="6"/>
      <c r="BC1662" s="6"/>
      <c r="BD1662" s="6"/>
      <c r="BE1662" s="8">
        <v>1661</v>
      </c>
      <c r="BF1662" s="6" t="str">
        <f t="shared" si="514"/>
        <v>insert into bitacoras_estatus (numero_expediente, numero_registro, representante, fecha_inicio, fecha_vencimiento, id_cliente, id_admin, id_bitacoras_estatus, id_estatus, id_clase, id_marca, created_at, updated_at) values('1882840','1798548','JAVIER LUJAN VALDES','2017-04-26','2027-04-26','220','2','1','1',29,99,'2017-04-26 00:00:00','2017-04-26 00:00:00');</v>
      </c>
      <c r="BG1662" s="6" t="str">
        <f t="shared" si="515"/>
        <v>insert into servicios_comentarios (comentario, id_admin, id_estatus, created_at, updated_at) values('VISTO BUENO. EL 26 SEPT 2017 LLEGO EL TITULO REG DE MARCA CLASE 29 B MIX',1,1661,'2017-04-26 00:00:00','2017-04-26 00:00:00');</v>
      </c>
      <c r="BH1662" s="6" t="str">
        <f t="shared" si="516"/>
        <v/>
      </c>
      <c r="BI1662" s="137" t="str">
        <f t="shared" si="517"/>
        <v>update bitacoras_estatus set comprobacion_uso = 1, id_estatus=10 where id=1661;</v>
      </c>
      <c r="BJ1662" s="137" t="str">
        <f t="shared" si="518"/>
        <v>update bitacoras_estatus set numero_expediente = '1882840', numero_registro = '1798548', id_estatus = 10, fecha_inicio = '2017-04-26', fecha_vencimiento ='2027-04-26', created_at ='2017-04-26 00:00:00', updated_at ='2017-04-26 00:00:00', id_clase=29, id_marca=99, id_cliente=220, vigencia = 1 where id =1661;</v>
      </c>
      <c r="BK1662" s="137" t="str">
        <f t="shared" si="519"/>
        <v>update bitacoras_estatus set id_estatus = 10 where id =1661;</v>
      </c>
    </row>
    <row r="1663" spans="1:63" ht="27">
      <c r="A1663" s="3">
        <v>1885571</v>
      </c>
      <c r="B1663" s="3">
        <v>1789809</v>
      </c>
      <c r="C1663" s="3">
        <f>IF(Tabla1[[#This Row],[No. REG.]]="","",1)</f>
        <v>1</v>
      </c>
      <c r="D1663" s="3" t="s">
        <v>46</v>
      </c>
      <c r="E1663" s="3">
        <f>IF(Tabla1[[#This Row],[STATUS]]="","",VLOOKUP(D1663,Estatus!$A$2:$B$13,2,0))</f>
        <v>10</v>
      </c>
      <c r="F1663" s="3">
        <f>IF(Tabla1[[#This Row],[STATUS]]="","",VLOOKUP(D1663,Estatus!$A$2:$I$12,9,0))</f>
        <v>1</v>
      </c>
      <c r="G1663" s="12" t="s">
        <v>7690</v>
      </c>
      <c r="H1663" s="7">
        <v>42858</v>
      </c>
      <c r="I1663" s="80">
        <f t="shared" si="500"/>
        <v>2017</v>
      </c>
      <c r="J1663" s="80">
        <f t="shared" si="501"/>
        <v>5</v>
      </c>
      <c r="K1663" s="80">
        <f t="shared" si="502"/>
        <v>3</v>
      </c>
      <c r="L1663" s="80" t="str">
        <f t="shared" si="503"/>
        <v>05</v>
      </c>
      <c r="M1663" s="80" t="str">
        <f t="shared" si="504"/>
        <v>03</v>
      </c>
      <c r="N1663" s="80" t="str">
        <f t="shared" si="505"/>
        <v>'2017-05-03'</v>
      </c>
      <c r="O1663" s="80" t="str">
        <f t="shared" si="506"/>
        <v>'2017-05-03 00:00:00'</v>
      </c>
      <c r="P1663" s="7">
        <v>46510</v>
      </c>
      <c r="Q1663" s="80">
        <f t="shared" si="507"/>
        <v>2027</v>
      </c>
      <c r="R1663" s="80">
        <f t="shared" si="508"/>
        <v>5</v>
      </c>
      <c r="S1663" s="80">
        <f t="shared" si="509"/>
        <v>3</v>
      </c>
      <c r="T1663" s="80" t="str">
        <f t="shared" si="510"/>
        <v>05</v>
      </c>
      <c r="U1663" s="80" t="str">
        <f t="shared" si="511"/>
        <v>03</v>
      </c>
      <c r="V1663" s="80" t="str">
        <f t="shared" si="512"/>
        <v>'2027-05-03'</v>
      </c>
      <c r="W1663" s="80">
        <v>43</v>
      </c>
      <c r="X1663" s="80">
        <f t="shared" si="513"/>
        <v>43</v>
      </c>
      <c r="Y1663" s="3" t="s">
        <v>7691</v>
      </c>
      <c r="Z1663" s="124">
        <f>IFERROR(IF(Y1663="","null",VLOOKUP(Y1663,Marcas!$A$2:$C$2024,2,0)),"")</f>
        <v>1222</v>
      </c>
      <c r="AA1663" s="3" t="s">
        <v>7692</v>
      </c>
      <c r="AB1663" s="3">
        <f>IFERROR(IF(AA1663="","",IF(AA1663="EMPORIO LEGAL",1,VLOOKUP(AA1663,Clientes!$A$2:$B$1190,2,0))),"")</f>
        <v>29</v>
      </c>
      <c r="AC1663" s="3">
        <f>IFERROR(IF(Tabla1[[#This Row],[id_control]]="null","",VLOOKUP(CONCATENATE(Tabla1[[#This Row],[CLIENTE]],"-",Tabla1[[#This Row],[id_control]]),Hoja1!$C$2:$D$1994,2,0)),"")</f>
        <v>1663</v>
      </c>
      <c r="AD1663" s="12" t="s">
        <v>7693</v>
      </c>
      <c r="AE1663" s="3"/>
      <c r="AF1663" s="3"/>
      <c r="AG1663" s="3"/>
      <c r="AH1663" s="3"/>
      <c r="AI1663" s="3"/>
      <c r="AJ1663" s="3"/>
      <c r="AK1663" s="3"/>
      <c r="AL1663" s="3">
        <v>4255677</v>
      </c>
      <c r="AM1663" s="6"/>
      <c r="AN1663" s="6"/>
      <c r="AO1663" s="6"/>
      <c r="AP1663" s="6"/>
      <c r="AQ1663" s="8">
        <v>6142883150</v>
      </c>
      <c r="AR1663" s="6"/>
      <c r="AS1663" s="6"/>
      <c r="AT1663" s="6"/>
      <c r="AU1663" s="6"/>
      <c r="AV1663" s="8" t="s">
        <v>7694</v>
      </c>
      <c r="AW1663" s="6"/>
      <c r="AX1663" s="6"/>
      <c r="AY1663" s="6"/>
      <c r="AZ1663" s="6"/>
      <c r="BA1663" s="6"/>
      <c r="BB1663" s="6"/>
      <c r="BC1663" s="6"/>
      <c r="BD1663" s="6"/>
      <c r="BE1663" s="8">
        <v>1662</v>
      </c>
      <c r="BF1663" s="6" t="str">
        <f t="shared" si="514"/>
        <v>insert into bitacoras_estatus (numero_expediente, numero_registro, representante, fecha_inicio, fecha_vencimiento, id_cliente, id_admin, id_bitacoras_estatus, id_estatus, id_clase, id_marca, created_at, updated_at) values('1885571','1789809','
Edgar Alejandro jurado Romero','2017-05-03','2027-05-03','29','2','1','1',43,1222,'2017-05-03 00:00:00','2017-05-03 00:00:00');</v>
      </c>
      <c r="BG1663" s="6" t="str">
        <f t="shared" si="515"/>
        <v>insert into servicios_comentarios (comentario, id_admin, id_estatus, created_at, updated_at) values('CLASE 43, EL TITRM LLEGO EWL 4 SEPT 2017',1,1662,'2017-05-03 00:00:00','2017-05-03 00:00:00');</v>
      </c>
      <c r="BH1663" s="6" t="str">
        <f t="shared" si="516"/>
        <v/>
      </c>
      <c r="BI1663" s="137" t="str">
        <f t="shared" si="517"/>
        <v>update bitacoras_estatus set comprobacion_uso = 1, id_estatus=10 where id=1662;</v>
      </c>
      <c r="BJ1663" s="137" t="str">
        <f t="shared" si="518"/>
        <v>update bitacoras_estatus set numero_expediente = '1885571', numero_registro = '1789809', id_estatus = 10, fecha_inicio = '2017-05-03', fecha_vencimiento ='2027-05-03', created_at ='2017-05-03 00:00:00', updated_at ='2017-05-03 00:00:00', id_clase=43, id_marca=1222, id_cliente=29, vigencia = 1 where id =1662;</v>
      </c>
      <c r="BK1663" s="137" t="str">
        <f t="shared" si="519"/>
        <v>update bitacoras_estatus set id_estatus = 10 where id =1662;</v>
      </c>
    </row>
    <row r="1664" spans="1:63" ht="27">
      <c r="A1664" s="3">
        <v>1885566</v>
      </c>
      <c r="B1664" s="3">
        <v>1789807</v>
      </c>
      <c r="C1664" s="3">
        <f>IF(Tabla1[[#This Row],[No. REG.]]="","",1)</f>
        <v>1</v>
      </c>
      <c r="D1664" s="3" t="s">
        <v>46</v>
      </c>
      <c r="E1664" s="3">
        <f>IF(Tabla1[[#This Row],[STATUS]]="","",VLOOKUP(D1664,Estatus!$A$2:$B$13,2,0))</f>
        <v>10</v>
      </c>
      <c r="F1664" s="3">
        <f>IF(Tabla1[[#This Row],[STATUS]]="","",VLOOKUP(D1664,Estatus!$A$2:$I$12,9,0))</f>
        <v>1</v>
      </c>
      <c r="G1664" s="12" t="s">
        <v>7695</v>
      </c>
      <c r="H1664" s="7">
        <v>42858</v>
      </c>
      <c r="I1664" s="80">
        <f t="shared" si="500"/>
        <v>2017</v>
      </c>
      <c r="J1664" s="80">
        <f t="shared" si="501"/>
        <v>5</v>
      </c>
      <c r="K1664" s="80">
        <f t="shared" si="502"/>
        <v>3</v>
      </c>
      <c r="L1664" s="80" t="str">
        <f t="shared" si="503"/>
        <v>05</v>
      </c>
      <c r="M1664" s="80" t="str">
        <f t="shared" si="504"/>
        <v>03</v>
      </c>
      <c r="N1664" s="80" t="str">
        <f t="shared" si="505"/>
        <v>'2017-05-03'</v>
      </c>
      <c r="O1664" s="80" t="str">
        <f t="shared" si="506"/>
        <v>'2017-05-03 00:00:00'</v>
      </c>
      <c r="P1664" s="7">
        <v>46510</v>
      </c>
      <c r="Q1664" s="80">
        <f t="shared" si="507"/>
        <v>2027</v>
      </c>
      <c r="R1664" s="80">
        <f t="shared" si="508"/>
        <v>5</v>
      </c>
      <c r="S1664" s="80">
        <f t="shared" si="509"/>
        <v>3</v>
      </c>
      <c r="T1664" s="80" t="str">
        <f t="shared" si="510"/>
        <v>05</v>
      </c>
      <c r="U1664" s="80" t="str">
        <f t="shared" si="511"/>
        <v>03</v>
      </c>
      <c r="V1664" s="80" t="str">
        <f t="shared" si="512"/>
        <v>'2027-05-03'</v>
      </c>
      <c r="W1664" s="80">
        <v>36</v>
      </c>
      <c r="X1664" s="80">
        <f t="shared" si="513"/>
        <v>36</v>
      </c>
      <c r="Y1664" s="3" t="s">
        <v>8843</v>
      </c>
      <c r="Z1664" s="124">
        <f>IFERROR(IF(Y1664="","null",VLOOKUP(Y1664,Marcas!$A$2:$C$2024,2,0)),"")</f>
        <v>720</v>
      </c>
      <c r="AA1664" s="3" t="s">
        <v>7692</v>
      </c>
      <c r="AB1664" s="3">
        <f>IFERROR(IF(AA1664="","",IF(AA1664="EMPORIO LEGAL",1,VLOOKUP(AA1664,Clientes!$A$2:$B$1190,2,0))),"")</f>
        <v>29</v>
      </c>
      <c r="AC1664" s="3">
        <f>IFERROR(IF(Tabla1[[#This Row],[id_control]]="null","",VLOOKUP(CONCATENATE(Tabla1[[#This Row],[CLIENTE]],"-",Tabla1[[#This Row],[id_control]]),Hoja1!$C$2:$D$1994,2,0)),"")</f>
        <v>1664</v>
      </c>
      <c r="AD1664" s="12" t="s">
        <v>7693</v>
      </c>
      <c r="AE1664" s="3"/>
      <c r="AF1664" s="3"/>
      <c r="AG1664" s="3"/>
      <c r="AH1664" s="3"/>
      <c r="AI1664" s="3"/>
      <c r="AJ1664" s="3"/>
      <c r="AK1664" s="3"/>
      <c r="AL1664" s="3">
        <v>4255677</v>
      </c>
      <c r="AM1664" s="6"/>
      <c r="AN1664" s="6"/>
      <c r="AO1664" s="6"/>
      <c r="AP1664" s="6"/>
      <c r="AQ1664" s="8">
        <v>6142883150</v>
      </c>
      <c r="AR1664" s="6"/>
      <c r="AS1664" s="6"/>
      <c r="AT1664" s="6"/>
      <c r="AU1664" s="6"/>
      <c r="AV1664" s="8" t="s">
        <v>7694</v>
      </c>
      <c r="AW1664" s="6"/>
      <c r="AX1664" s="6"/>
      <c r="AY1664" s="6"/>
      <c r="AZ1664" s="6"/>
      <c r="BA1664" s="6"/>
      <c r="BB1664" s="6"/>
      <c r="BC1664" s="6"/>
      <c r="BD1664" s="6"/>
      <c r="BE1664" s="8">
        <v>1663</v>
      </c>
      <c r="BF1664" s="6" t="str">
        <f t="shared" si="514"/>
        <v>insert into bitacoras_estatus (numero_expediente, numero_registro, representante, fecha_inicio, fecha_vencimiento, id_cliente, id_admin, id_bitacoras_estatus, id_estatus, id_clase, id_marca, created_at, updated_at) values('1885566','1789807','
Edgar Alejandro jurado Romero','2017-05-03','2027-05-03','29','2','1','1',36,720,'2017-05-03 00:00:00','2017-05-03 00:00:00');</v>
      </c>
      <c r="BG1664" s="6" t="str">
        <f t="shared" si="515"/>
        <v>insert into servicios_comentarios (comentario, id_admin, id_estatus, created_at, updated_at) values('CLASE 36 EL 4 SEPT 2017 LLEGO EL TITULO REGISTRO DE MARCA 1789807.',1,1663,'2017-05-03 00:00:00','2017-05-03 00:00:00');</v>
      </c>
      <c r="BH1664" s="6" t="str">
        <f t="shared" si="516"/>
        <v/>
      </c>
      <c r="BI1664" s="137" t="str">
        <f t="shared" si="517"/>
        <v>update bitacoras_estatus set comprobacion_uso = 1, id_estatus=10 where id=1663;</v>
      </c>
      <c r="BJ1664" s="137" t="str">
        <f t="shared" si="518"/>
        <v>update bitacoras_estatus set numero_expediente = '1885566', numero_registro = '1789807', id_estatus = 10, fecha_inicio = '2017-05-03', fecha_vencimiento ='2027-05-03', created_at ='2017-05-03 00:00:00', updated_at ='2017-05-03 00:00:00', id_clase=36, id_marca=720, id_cliente=29, vigencia = 1 where id =1663;</v>
      </c>
      <c r="BK1664" s="137" t="str">
        <f t="shared" si="519"/>
        <v>update bitacoras_estatus set id_estatus = 10 where id =1663;</v>
      </c>
    </row>
    <row r="1665" spans="1:63" ht="27">
      <c r="A1665" s="3">
        <v>1885565</v>
      </c>
      <c r="B1665" s="3">
        <v>1789806</v>
      </c>
      <c r="C1665" s="3">
        <f>IF(Tabla1[[#This Row],[No. REG.]]="","",1)</f>
        <v>1</v>
      </c>
      <c r="D1665" s="3" t="s">
        <v>46</v>
      </c>
      <c r="E1665" s="3">
        <f>IF(Tabla1[[#This Row],[STATUS]]="","",VLOOKUP(D1665,Estatus!$A$2:$B$13,2,0))</f>
        <v>10</v>
      </c>
      <c r="F1665" s="3">
        <f>IF(Tabla1[[#This Row],[STATUS]]="","",VLOOKUP(D1665,Estatus!$A$2:$I$12,9,0))</f>
        <v>1</v>
      </c>
      <c r="G1665" s="12" t="s">
        <v>7697</v>
      </c>
      <c r="H1665" s="7">
        <v>42858</v>
      </c>
      <c r="I1665" s="80">
        <f t="shared" si="500"/>
        <v>2017</v>
      </c>
      <c r="J1665" s="80">
        <f t="shared" si="501"/>
        <v>5</v>
      </c>
      <c r="K1665" s="80">
        <f t="shared" si="502"/>
        <v>3</v>
      </c>
      <c r="L1665" s="80" t="str">
        <f t="shared" si="503"/>
        <v>05</v>
      </c>
      <c r="M1665" s="80" t="str">
        <f t="shared" si="504"/>
        <v>03</v>
      </c>
      <c r="N1665" s="80" t="str">
        <f t="shared" si="505"/>
        <v>'2017-05-03'</v>
      </c>
      <c r="O1665" s="80" t="str">
        <f t="shared" si="506"/>
        <v>'2017-05-03 00:00:00'</v>
      </c>
      <c r="P1665" s="7">
        <v>46510</v>
      </c>
      <c r="Q1665" s="80">
        <f t="shared" si="507"/>
        <v>2027</v>
      </c>
      <c r="R1665" s="80">
        <f t="shared" si="508"/>
        <v>5</v>
      </c>
      <c r="S1665" s="80">
        <f t="shared" si="509"/>
        <v>3</v>
      </c>
      <c r="T1665" s="80" t="str">
        <f t="shared" si="510"/>
        <v>05</v>
      </c>
      <c r="U1665" s="80" t="str">
        <f t="shared" si="511"/>
        <v>03</v>
      </c>
      <c r="V1665" s="80" t="str">
        <f t="shared" si="512"/>
        <v>'2027-05-03'</v>
      </c>
      <c r="W1665" s="80">
        <v>43</v>
      </c>
      <c r="X1665" s="80">
        <f t="shared" si="513"/>
        <v>43</v>
      </c>
      <c r="Y1665" s="3" t="s">
        <v>7698</v>
      </c>
      <c r="Z1665" s="124">
        <f>IFERROR(IF(Y1665="","null",VLOOKUP(Y1665,Marcas!$A$2:$C$2024,2,0)),"")</f>
        <v>1320</v>
      </c>
      <c r="AA1665" s="3" t="s">
        <v>7699</v>
      </c>
      <c r="AB1665" s="3">
        <f>IFERROR(IF(AA1665="","",IF(AA1665="EMPORIO LEGAL",1,VLOOKUP(AA1665,Clientes!$A$2:$B$1190,2,0))),"")</f>
        <v>938</v>
      </c>
      <c r="AC1665" s="3">
        <f>IFERROR(IF(Tabla1[[#This Row],[id_control]]="null","",VLOOKUP(CONCATENATE(Tabla1[[#This Row],[CLIENTE]],"-",Tabla1[[#This Row],[id_control]]),Hoja1!$C$2:$D$1994,2,0)),"")</f>
        <v>1665</v>
      </c>
      <c r="AD1665" s="3" t="s">
        <v>7700</v>
      </c>
      <c r="AE1665" s="3"/>
      <c r="AF1665" s="3"/>
      <c r="AG1665" s="3"/>
      <c r="AH1665" s="3"/>
      <c r="AI1665" s="3"/>
      <c r="AJ1665" s="3"/>
      <c r="AK1665" s="3"/>
      <c r="AL1665" s="3">
        <v>4204852</v>
      </c>
      <c r="AM1665" s="6"/>
      <c r="AN1665" s="6"/>
      <c r="AO1665" s="6"/>
      <c r="AP1665" s="6"/>
      <c r="AQ1665" s="8">
        <v>6142475297</v>
      </c>
      <c r="AR1665" s="6"/>
      <c r="AS1665" s="6"/>
      <c r="AT1665" s="6"/>
      <c r="AU1665" s="6"/>
      <c r="AV1665" s="8" t="s">
        <v>7701</v>
      </c>
      <c r="AW1665" s="6"/>
      <c r="AX1665" s="6"/>
      <c r="AY1665" s="6"/>
      <c r="AZ1665" s="6"/>
      <c r="BA1665" s="6"/>
      <c r="BB1665" s="6"/>
      <c r="BC1665" s="6"/>
      <c r="BD1665" s="6"/>
      <c r="BE1665" s="8">
        <v>1664</v>
      </c>
      <c r="BF1665" s="6" t="str">
        <f t="shared" si="514"/>
        <v>insert into bitacoras_estatus (numero_expediente, numero_registro, representante, fecha_inicio, fecha_vencimiento, id_cliente, id_admin, id_bitacoras_estatus, id_estatus, id_clase, id_marca, created_at, updated_at) values('1885565','1789806','HUMBERTO ORTEGA MENDOZA','2017-05-03','2027-05-03','938','2','1','1',43,1320,'2017-05-03 00:00:00','2017-05-03 00:00:00');</v>
      </c>
      <c r="BG1665" s="6" t="str">
        <f t="shared" si="515"/>
        <v>insert into servicios_comentarios (comentario, id_admin, id_estatus, created_at, updated_at) values('CLASE 43, EL TITULO REGISTRO DE MARCA 1789806 LLEGO EL 5-SEP-2017',1,1664,'2017-05-03 00:00:00','2017-05-03 00:00:00');</v>
      </c>
      <c r="BH1665" s="6" t="str">
        <f t="shared" si="516"/>
        <v/>
      </c>
      <c r="BI1665" s="137" t="str">
        <f t="shared" si="517"/>
        <v>update bitacoras_estatus set comprobacion_uso = 1, id_estatus=10 where id=1664;</v>
      </c>
      <c r="BJ1665" s="137" t="str">
        <f t="shared" si="518"/>
        <v>update bitacoras_estatus set numero_expediente = '1885565', numero_registro = '1789806', id_estatus = 10, fecha_inicio = '2017-05-03', fecha_vencimiento ='2027-05-03', created_at ='2017-05-03 00:00:00', updated_at ='2017-05-03 00:00:00', id_clase=43, id_marca=1320, id_cliente=938, vigencia = 1 where id =1664;</v>
      </c>
      <c r="BK1665" s="137" t="str">
        <f t="shared" si="519"/>
        <v>update bitacoras_estatus set id_estatus = 10 where id =1664;</v>
      </c>
    </row>
    <row r="1666" spans="1:63" ht="40">
      <c r="A1666" s="1">
        <v>1885567</v>
      </c>
      <c r="B1666" s="6"/>
      <c r="C1666" s="6" t="str">
        <f>IF(Tabla1[[#This Row],[No. REG.]]="","",1)</f>
        <v/>
      </c>
      <c r="D1666" s="3" t="s">
        <v>8681</v>
      </c>
      <c r="E1666" s="3">
        <f>IF(Tabla1[[#This Row],[STATUS]]="","",VLOOKUP(D1666,Estatus!$A$2:$B$13,2,0))</f>
        <v>8</v>
      </c>
      <c r="F1666" s="3">
        <f>IF(Tabla1[[#This Row],[STATUS]]="","",VLOOKUP(D1666,Estatus!$A$2:$I$12,9,0))</f>
        <v>1</v>
      </c>
      <c r="G1666" s="51" t="s">
        <v>7702</v>
      </c>
      <c r="H1666" s="45">
        <v>42858</v>
      </c>
      <c r="I1666" s="86">
        <f t="shared" ref="I1666:I1729" si="520">YEAR(H1666)</f>
        <v>2017</v>
      </c>
      <c r="J1666" s="86">
        <f t="shared" ref="J1666:J1729" si="521">MONTH(H1666)</f>
        <v>5</v>
      </c>
      <c r="K1666" s="86">
        <f t="shared" ref="K1666:K1729" si="522">DAY(H1666)</f>
        <v>3</v>
      </c>
      <c r="L1666" s="86" t="str">
        <f t="shared" ref="L1666:L1729" si="523">IF(LEN(J1666)=1,CONCATENATE("0",J1666),J1666)</f>
        <v>05</v>
      </c>
      <c r="M1666" s="86" t="str">
        <f t="shared" ref="M1666:M1729" si="524">IF(LEN(K1666)=1,CONCATENATE("0",K1666),K1666)</f>
        <v>03</v>
      </c>
      <c r="N1666" s="86" t="str">
        <f t="shared" ref="N1666:N1729" si="525">IFERROR(IF(H1666="","null",CONCATENATE("'",I1666,"-",L1666,"-",M1666,"'")),"null")</f>
        <v>'2017-05-03'</v>
      </c>
      <c r="O1666" s="86" t="str">
        <f t="shared" ref="O1666:O1729" si="526">IF(N1666="null","'2018-11-08 00:00:00'",CONCATENATE("'",I1666,"-",L1666,"-",M1666," 00:00:00'"))</f>
        <v>'2017-05-03 00:00:00'</v>
      </c>
      <c r="P1666" s="45">
        <v>46510</v>
      </c>
      <c r="Q1666" s="86">
        <f t="shared" ref="Q1666:Q1729" si="527">YEAR(P1666)</f>
        <v>2027</v>
      </c>
      <c r="R1666" s="86">
        <f t="shared" ref="R1666:R1729" si="528">MONTH(P1666)</f>
        <v>5</v>
      </c>
      <c r="S1666" s="86">
        <f t="shared" ref="S1666:S1729" si="529">DAY(P1666)</f>
        <v>3</v>
      </c>
      <c r="T1666" s="86" t="str">
        <f t="shared" ref="T1666:T1729" si="530">IF(LEN(R1666)=1,CONCATENATE("0",R1666),R1666)</f>
        <v>05</v>
      </c>
      <c r="U1666" s="86" t="str">
        <f t="shared" ref="U1666:U1729" si="531">IF(LEN(S1666)=1,CONCATENATE("0",S1666),S1666)</f>
        <v>03</v>
      </c>
      <c r="V1666" s="86" t="str">
        <f t="shared" ref="V1666:V1729" si="532">IFERROR(IF(P1666="","null",CONCATENATE("'",Q1666,"-",T1666,"-",U1666,"'")),"null")</f>
        <v>'2027-05-03'</v>
      </c>
      <c r="W1666" s="86">
        <v>19</v>
      </c>
      <c r="X1666" s="86">
        <f t="shared" ref="X1666:X1729" si="533">IF(W1666="","null",W1666)</f>
        <v>19</v>
      </c>
      <c r="Y1666" s="1" t="s">
        <v>7703</v>
      </c>
      <c r="Z1666" s="127">
        <f>IFERROR(IF(Y1666="","null",VLOOKUP(Y1666,Marcas!$A$2:$C$2024,2,0)),"")</f>
        <v>937</v>
      </c>
      <c r="AA1666" s="1" t="s">
        <v>7291</v>
      </c>
      <c r="AB1666" s="1">
        <f>IFERROR(IF(AA1666="","",IF(AA1666="EMPORIO LEGAL",1,VLOOKUP(AA1666,Clientes!$A$2:$B$1190,2,0))),"")</f>
        <v>536</v>
      </c>
      <c r="AC1666" s="1">
        <f>IFERROR(IF(Tabla1[[#This Row],[id_control]]="null","",VLOOKUP(CONCATENATE(Tabla1[[#This Row],[CLIENTE]],"-",Tabla1[[#This Row],[id_control]]),Hoja1!$C$2:$D$1994,2,0)),"")</f>
        <v>1666</v>
      </c>
      <c r="AD1666" s="1" t="s">
        <v>7704</v>
      </c>
      <c r="AE1666" s="6"/>
      <c r="AF1666" s="6"/>
      <c r="AG1666" s="6"/>
      <c r="AH1666" s="6"/>
      <c r="AI1666" s="6"/>
      <c r="AJ1666" s="6"/>
      <c r="AK1666" s="6"/>
      <c r="AL1666" s="6" t="s">
        <v>7705</v>
      </c>
      <c r="AM1666" s="6" t="s">
        <v>7706</v>
      </c>
      <c r="AN1666" s="6"/>
      <c r="AO1666" s="6"/>
      <c r="AP1666" s="6"/>
      <c r="AQ1666" s="42">
        <v>6141767619</v>
      </c>
      <c r="AR1666" s="6"/>
      <c r="AS1666" s="6"/>
      <c r="AT1666" s="6"/>
      <c r="AU1666" s="6"/>
      <c r="AV1666" s="42" t="s">
        <v>7402</v>
      </c>
      <c r="AW1666" s="6"/>
      <c r="AX1666" s="6"/>
      <c r="AY1666" s="6"/>
      <c r="AZ1666" s="6"/>
      <c r="BA1666" s="6"/>
      <c r="BB1666" s="6"/>
      <c r="BC1666" s="6"/>
      <c r="BD1666" s="6" t="s">
        <v>7707</v>
      </c>
      <c r="BE1666" s="8">
        <v>1665</v>
      </c>
      <c r="BF1666" s="6" t="str">
        <f t="shared" ref="BF1666:BF1729" si="534">CONCATENATE($BG$1,A1666,"','",B1666,"','",AD1666,"',",N1666,",",V1666,",'",AB1666,"','2','1','1',",X1666,",",Z1666,",",O1666,",",O1666,");")</f>
        <v>insert into bitacoras_estatus (numero_expediente, numero_registro, representante, fecha_inicio, fecha_vencimiento, id_cliente, id_admin, id_bitacoras_estatus, id_estatus, id_clase, id_marca, created_at, updated_at) values('1885567','','INTERNACIONAL DE CERAMICA, S.A.B. DE CV','2017-05-03','2027-05-03','536','2','1','1',19,937,'2017-05-03 00:00:00','2017-05-03 00:00:00');</v>
      </c>
      <c r="BG1666" s="6" t="str">
        <f t="shared" ref="BG1666:BG1729" si="535">IF(OR(G1666="",BE1666=""),"",CONCATENATE("insert into servicios_comentarios (comentario, id_admin, id_estatus, created_at, updated_at) values('",G1666,"',1,",BE1666,",",O1666,",",O1666,");"))</f>
        <v>insert into servicios_comentarios (comentario, id_admin, id_estatus, created_at, updated_at) values('CLASE 19. EN FECHA 23 DE AGOSTO DE 2017 SE RECIBIO NOTIFICACION EN LINEA DE REQUISITOS.',1,1665,'2017-05-03 00:00:00','2017-05-03 00:00:00');</v>
      </c>
      <c r="BH1666" s="6" t="str">
        <f t="shared" ref="BH1666:BH1729" si="536">IF(OR(BD1666="",BE1666=""),"",CONCATENATE("insert into servicios_comentarios (comentario, id_admin, id_estatus, created_at, updated_at) values('",BD1666,"',1,",BE1666,",",O1666,",",O1666,");"))</f>
        <v>insert into servicios_comentarios (comentario, id_admin, id_estatus, created_at, updated_at) values('DEBE CUMPLIR CON LOS REQUISITOS DE FORMA 31/07/2017',1,1665,'2017-05-03 00:00:00','2017-05-03 00:00:00');</v>
      </c>
      <c r="BI1666" s="137" t="str">
        <f t="shared" ref="BI1666:BI1729" si="537">CONCATENATE("update bitacoras_estatus set comprobacion_uso = 1, id_estatus=",E1666," where id=",BE1666,";")</f>
        <v>update bitacoras_estatus set comprobacion_uso = 1, id_estatus=8 where id=1665;</v>
      </c>
      <c r="BJ1666" s="137" t="str">
        <f t="shared" ref="BJ1666:BJ1729" si="538">IF(BE1666="","",CONCATENATE("update bitacoras_estatus set numero_expediente = '",A1666,"', numero_registro = '",B1666,"', id_estatus = ",E1666,", fecha_inicio = ",N1666,", fecha_vencimiento =",V1666,", created_at =",O1666,", updated_at =",O1666,", id_clase=",X1666,", id_marca=", Z1666,", id_cliente=", AB1666,", vigencia = ",F1666," where id =",BE1666,";"))</f>
        <v>update bitacoras_estatus set numero_expediente = '1885567', numero_registro = '', id_estatus = 8, fecha_inicio = '2017-05-03', fecha_vencimiento ='2027-05-03', created_at ='2017-05-03 00:00:00', updated_at ='2017-05-03 00:00:00', id_clase=19, id_marca=937, id_cliente=536, vigencia = 1 where id =1665;</v>
      </c>
      <c r="BK1666" s="137" t="str">
        <f t="shared" ref="BK1666:BK1729" si="539">IF(OR(E1666="",BE1666=""),"",CONCATENATE("update bitacoras_estatus set id_estatus = ",E1666," where id =",BE1666,";"))</f>
        <v>update bitacoras_estatus set id_estatus = 8 where id =1665;</v>
      </c>
    </row>
    <row r="1667" spans="1:63" ht="40">
      <c r="A1667" s="3">
        <v>1885568</v>
      </c>
      <c r="B1667" s="3"/>
      <c r="C1667" s="3" t="str">
        <f>IF(Tabla1[[#This Row],[No. REG.]]="","",1)</f>
        <v/>
      </c>
      <c r="D1667" s="3" t="s">
        <v>8681</v>
      </c>
      <c r="E1667" s="3">
        <f>IF(Tabla1[[#This Row],[STATUS]]="","",VLOOKUP(D1667,Estatus!$A$2:$B$13,2,0))</f>
        <v>8</v>
      </c>
      <c r="F1667" s="3">
        <f>IF(Tabla1[[#This Row],[STATUS]]="","",VLOOKUP(D1667,Estatus!$A$2:$I$12,9,0))</f>
        <v>1</v>
      </c>
      <c r="G1667" s="12" t="s">
        <v>7708</v>
      </c>
      <c r="H1667" s="7">
        <v>42858</v>
      </c>
      <c r="I1667" s="80">
        <f t="shared" si="520"/>
        <v>2017</v>
      </c>
      <c r="J1667" s="80">
        <f t="shared" si="521"/>
        <v>5</v>
      </c>
      <c r="K1667" s="80">
        <f t="shared" si="522"/>
        <v>3</v>
      </c>
      <c r="L1667" s="80" t="str">
        <f t="shared" si="523"/>
        <v>05</v>
      </c>
      <c r="M1667" s="80" t="str">
        <f t="shared" si="524"/>
        <v>03</v>
      </c>
      <c r="N1667" s="80" t="str">
        <f t="shared" si="525"/>
        <v>'2017-05-03'</v>
      </c>
      <c r="O1667" s="80" t="str">
        <f t="shared" si="526"/>
        <v>'2017-05-03 00:00:00'</v>
      </c>
      <c r="P1667" s="7">
        <v>46510</v>
      </c>
      <c r="Q1667" s="80">
        <f t="shared" si="527"/>
        <v>2027</v>
      </c>
      <c r="R1667" s="80">
        <f t="shared" si="528"/>
        <v>5</v>
      </c>
      <c r="S1667" s="80">
        <f t="shared" si="529"/>
        <v>3</v>
      </c>
      <c r="T1667" s="80" t="str">
        <f t="shared" si="530"/>
        <v>05</v>
      </c>
      <c r="U1667" s="80" t="str">
        <f t="shared" si="531"/>
        <v>03</v>
      </c>
      <c r="V1667" s="80" t="str">
        <f t="shared" si="532"/>
        <v>'2027-05-03'</v>
      </c>
      <c r="W1667" s="80">
        <v>19</v>
      </c>
      <c r="X1667" s="80">
        <f t="shared" si="533"/>
        <v>19</v>
      </c>
      <c r="Y1667" s="3" t="s">
        <v>7709</v>
      </c>
      <c r="Z1667" s="124">
        <f>IFERROR(IF(Y1667="","null",VLOOKUP(Y1667,Marcas!$A$2:$C$2024,2,0)),"")</f>
        <v>1327</v>
      </c>
      <c r="AA1667" s="3" t="s">
        <v>7291</v>
      </c>
      <c r="AB1667" s="3">
        <f>IFERROR(IF(AA1667="","",IF(AA1667="EMPORIO LEGAL",1,VLOOKUP(AA1667,Clientes!$A$2:$B$1190,2,0))),"")</f>
        <v>536</v>
      </c>
      <c r="AC1667" s="3">
        <f>IFERROR(IF(Tabla1[[#This Row],[id_control]]="null","",VLOOKUP(CONCATENATE(Tabla1[[#This Row],[CLIENTE]],"-",Tabla1[[#This Row],[id_control]]),Hoja1!$C$2:$D$1994,2,0)),"")</f>
        <v>1667</v>
      </c>
      <c r="AD1667" s="3" t="s">
        <v>7704</v>
      </c>
      <c r="AE1667" s="3"/>
      <c r="AF1667" s="3"/>
      <c r="AG1667" s="3"/>
      <c r="AH1667" s="3"/>
      <c r="AI1667" s="3"/>
      <c r="AJ1667" s="3"/>
      <c r="AK1667" s="3"/>
      <c r="AL1667" s="8" t="s">
        <v>7705</v>
      </c>
      <c r="AM1667" s="3" t="s">
        <v>7706</v>
      </c>
      <c r="AN1667" s="6"/>
      <c r="AO1667" s="6"/>
      <c r="AP1667" s="6"/>
      <c r="AQ1667" s="8">
        <v>6141767619</v>
      </c>
      <c r="AR1667" s="6"/>
      <c r="AS1667" s="6"/>
      <c r="AT1667" s="6"/>
      <c r="AU1667" s="6"/>
      <c r="AV1667" s="8" t="s">
        <v>7402</v>
      </c>
      <c r="AW1667" s="6"/>
      <c r="AX1667" s="6"/>
      <c r="AY1667" s="6"/>
      <c r="AZ1667" s="6"/>
      <c r="BA1667" s="6"/>
      <c r="BB1667" s="6"/>
      <c r="BC1667" s="6"/>
      <c r="BD1667" s="8" t="s">
        <v>7707</v>
      </c>
      <c r="BE1667" s="8">
        <v>1666</v>
      </c>
      <c r="BF1667" s="6" t="str">
        <f t="shared" si="534"/>
        <v>insert into bitacoras_estatus (numero_expediente, numero_registro, representante, fecha_inicio, fecha_vencimiento, id_cliente, id_admin, id_bitacoras_estatus, id_estatus, id_clase, id_marca, created_at, updated_at) values('1885568','','INTERNACIONAL DE CERAMICA, S.A.B. DE CV','2017-05-03','2027-05-03','536','2','1','1',19,1327,'2017-05-03 00:00:00','2017-05-03 00:00:00');</v>
      </c>
      <c r="BG1667" s="6" t="str">
        <f t="shared" si="535"/>
        <v>insert into servicios_comentarios (comentario, id_admin, id_estatus, created_at, updated_at) values('CLASE 19. EN FECHA 28 DE AGOSTO DE 2017 SE RECIBIO NOTIFICACION EN LINEA RESPECTO DE CITA DE REQUISITOS.',1,1666,'2017-05-03 00:00:00','2017-05-03 00:00:00');</v>
      </c>
      <c r="BH1667" s="6" t="str">
        <f t="shared" si="536"/>
        <v>insert into servicios_comentarios (comentario, id_admin, id_estatus, created_at, updated_at) values('DEBE CUMPLIR CON LOS REQUISITOS DE FORMA 31/07/2017',1,1666,'2017-05-03 00:00:00','2017-05-03 00:00:00');</v>
      </c>
      <c r="BI1667" s="137" t="str">
        <f t="shared" si="537"/>
        <v>update bitacoras_estatus set comprobacion_uso = 1, id_estatus=8 where id=1666;</v>
      </c>
      <c r="BJ1667" s="137" t="str">
        <f t="shared" si="538"/>
        <v>update bitacoras_estatus set numero_expediente = '1885568', numero_registro = '', id_estatus = 8, fecha_inicio = '2017-05-03', fecha_vencimiento ='2027-05-03', created_at ='2017-05-03 00:00:00', updated_at ='2017-05-03 00:00:00', id_clase=19, id_marca=1327, id_cliente=536, vigencia = 1 where id =1666;</v>
      </c>
      <c r="BK1667" s="137" t="str">
        <f t="shared" si="539"/>
        <v>update bitacoras_estatus set id_estatus = 8 where id =1666;</v>
      </c>
    </row>
    <row r="1668" spans="1:63" ht="27">
      <c r="A1668" s="3">
        <v>1885569</v>
      </c>
      <c r="B1668" s="6"/>
      <c r="C1668" s="6" t="str">
        <f>IF(Tabla1[[#This Row],[No. REG.]]="","",1)</f>
        <v/>
      </c>
      <c r="D1668" s="3" t="s">
        <v>7710</v>
      </c>
      <c r="E1668" s="3">
        <f>IF(Tabla1[[#This Row],[STATUS]]="","",VLOOKUP(D1668,Estatus!$A$2:$B$13,2,0))</f>
        <v>3</v>
      </c>
      <c r="F1668" s="3">
        <f>IF(Tabla1[[#This Row],[STATUS]]="","",VLOOKUP(D1668,Estatus!$A$2:$I$12,9,0))</f>
        <v>1</v>
      </c>
      <c r="G1668" s="12" t="s">
        <v>7711</v>
      </c>
      <c r="H1668" s="7">
        <v>42858</v>
      </c>
      <c r="I1668" s="80">
        <f t="shared" si="520"/>
        <v>2017</v>
      </c>
      <c r="J1668" s="80">
        <f t="shared" si="521"/>
        <v>5</v>
      </c>
      <c r="K1668" s="80">
        <f t="shared" si="522"/>
        <v>3</v>
      </c>
      <c r="L1668" s="80" t="str">
        <f t="shared" si="523"/>
        <v>05</v>
      </c>
      <c r="M1668" s="80" t="str">
        <f t="shared" si="524"/>
        <v>03</v>
      </c>
      <c r="N1668" s="80" t="str">
        <f t="shared" si="525"/>
        <v>'2017-05-03'</v>
      </c>
      <c r="O1668" s="80" t="str">
        <f t="shared" si="526"/>
        <v>'2017-05-03 00:00:00'</v>
      </c>
      <c r="P1668" s="7">
        <v>46510</v>
      </c>
      <c r="Q1668" s="80">
        <f t="shared" si="527"/>
        <v>2027</v>
      </c>
      <c r="R1668" s="80">
        <f t="shared" si="528"/>
        <v>5</v>
      </c>
      <c r="S1668" s="80">
        <f t="shared" si="529"/>
        <v>3</v>
      </c>
      <c r="T1668" s="80" t="str">
        <f t="shared" si="530"/>
        <v>05</v>
      </c>
      <c r="U1668" s="80" t="str">
        <f t="shared" si="531"/>
        <v>03</v>
      </c>
      <c r="V1668" s="80" t="str">
        <f t="shared" si="532"/>
        <v>'2027-05-03'</v>
      </c>
      <c r="W1668" s="80">
        <v>19</v>
      </c>
      <c r="X1668" s="80">
        <f t="shared" si="533"/>
        <v>19</v>
      </c>
      <c r="Y1668" s="3" t="s">
        <v>7712</v>
      </c>
      <c r="Z1668" s="124">
        <f>IFERROR(IF(Y1668="","null",VLOOKUP(Y1668,Marcas!$A$2:$C$2024,2,0)),"")</f>
        <v>1582</v>
      </c>
      <c r="AA1668" s="3" t="s">
        <v>7291</v>
      </c>
      <c r="AB1668" s="3">
        <f>IFERROR(IF(AA1668="","",IF(AA1668="EMPORIO LEGAL",1,VLOOKUP(AA1668,Clientes!$A$2:$B$1190,2,0))),"")</f>
        <v>536</v>
      </c>
      <c r="AC1668" s="3">
        <f>IFERROR(IF(Tabla1[[#This Row],[id_control]]="null","",VLOOKUP(CONCATENATE(Tabla1[[#This Row],[CLIENTE]],"-",Tabla1[[#This Row],[id_control]]),Hoja1!$C$2:$D$1994,2,0)),"")</f>
        <v>1668</v>
      </c>
      <c r="AD1668" s="3" t="s">
        <v>7704</v>
      </c>
      <c r="AE1668" s="6"/>
      <c r="AF1668" s="6"/>
      <c r="AG1668" s="6"/>
      <c r="AH1668" s="6"/>
      <c r="AI1668" s="6"/>
      <c r="AJ1668" s="6"/>
      <c r="AK1668" s="6"/>
      <c r="AL1668" s="3" t="s">
        <v>7705</v>
      </c>
      <c r="AM1668" s="8" t="s">
        <v>7706</v>
      </c>
      <c r="AN1668" s="8"/>
      <c r="AO1668" s="8"/>
      <c r="AP1668" s="8"/>
      <c r="AQ1668" s="8">
        <v>6141767619</v>
      </c>
      <c r="AR1668" s="8"/>
      <c r="AS1668" s="8"/>
      <c r="AT1668" s="8"/>
      <c r="AU1668" s="8"/>
      <c r="AV1668" s="8" t="s">
        <v>7402</v>
      </c>
      <c r="AW1668" s="8"/>
      <c r="AX1668" s="8"/>
      <c r="AY1668" s="8"/>
      <c r="AZ1668" s="8"/>
      <c r="BA1668" s="8"/>
      <c r="BB1668" s="8"/>
      <c r="BC1668" s="8"/>
      <c r="BD1668" s="8" t="s">
        <v>7713</v>
      </c>
      <c r="BE1668" s="8">
        <v>1667</v>
      </c>
      <c r="BF1668" s="6" t="str">
        <f t="shared" si="534"/>
        <v>insert into bitacoras_estatus (numero_expediente, numero_registro, representante, fecha_inicio, fecha_vencimiento, id_cliente, id_admin, id_bitacoras_estatus, id_estatus, id_clase, id_marca, created_at, updated_at) values('1885569','','INTERNACIONAL DE CERAMICA, S.A.B. DE CV','2017-05-03','2027-05-03','536','2','1','1',19,1582,'2017-05-03 00:00:00','2017-05-03 00:00:00');</v>
      </c>
      <c r="BG1668" s="6" t="str">
        <f t="shared" si="535"/>
        <v>insert into servicios_comentarios (comentario, id_admin, id_estatus, created_at, updated_at) values('CLASE 19. E 9 DE OCTUBRE SE COMUNICA IMPEDIMENTO LEGAL',1,1667,'2017-05-03 00:00:00','2017-05-03 00:00:00');</v>
      </c>
      <c r="BH1668" s="6" t="str">
        <f t="shared" si="536"/>
        <v>insert into servicios_comentarios (comentario, id_admin, id_estatus, created_at, updated_at) values('SE LE COMUNICA IMPEDIMENTO LEGAL PARA EL REGISTRO 11/08/2017',1,1667,'2017-05-03 00:00:00','2017-05-03 00:00:00');</v>
      </c>
      <c r="BI1668" s="137" t="str">
        <f t="shared" si="537"/>
        <v>update bitacoras_estatus set comprobacion_uso = 1, id_estatus=3 where id=1667;</v>
      </c>
      <c r="BJ1668" s="137" t="str">
        <f t="shared" si="538"/>
        <v>update bitacoras_estatus set numero_expediente = '1885569', numero_registro = '', id_estatus = 3, fecha_inicio = '2017-05-03', fecha_vencimiento ='2027-05-03', created_at ='2017-05-03 00:00:00', updated_at ='2017-05-03 00:00:00', id_clase=19, id_marca=1582, id_cliente=536, vigencia = 1 where id =1667;</v>
      </c>
      <c r="BK1668" s="137" t="str">
        <f t="shared" si="539"/>
        <v>update bitacoras_estatus set id_estatus = 3 where id =1667;</v>
      </c>
    </row>
    <row r="1669" spans="1:63">
      <c r="A1669" s="3">
        <v>1885570</v>
      </c>
      <c r="B1669" s="3">
        <v>1789808</v>
      </c>
      <c r="C1669" s="3">
        <f>IF(Tabla1[[#This Row],[No. REG.]]="","",1)</f>
        <v>1</v>
      </c>
      <c r="D1669" s="3" t="s">
        <v>46</v>
      </c>
      <c r="E1669" s="3">
        <f>IF(Tabla1[[#This Row],[STATUS]]="","",VLOOKUP(D1669,Estatus!$A$2:$B$13,2,0))</f>
        <v>10</v>
      </c>
      <c r="F1669" s="3">
        <f>IF(Tabla1[[#This Row],[STATUS]]="","",VLOOKUP(D1669,Estatus!$A$2:$I$12,9,0))</f>
        <v>1</v>
      </c>
      <c r="G1669" s="12" t="s">
        <v>7714</v>
      </c>
      <c r="H1669" s="7">
        <v>42858</v>
      </c>
      <c r="I1669" s="80">
        <f t="shared" si="520"/>
        <v>2017</v>
      </c>
      <c r="J1669" s="80">
        <f t="shared" si="521"/>
        <v>5</v>
      </c>
      <c r="K1669" s="80">
        <f t="shared" si="522"/>
        <v>3</v>
      </c>
      <c r="L1669" s="80" t="str">
        <f t="shared" si="523"/>
        <v>05</v>
      </c>
      <c r="M1669" s="80" t="str">
        <f t="shared" si="524"/>
        <v>03</v>
      </c>
      <c r="N1669" s="80" t="str">
        <f t="shared" si="525"/>
        <v>'2017-05-03'</v>
      </c>
      <c r="O1669" s="80" t="str">
        <f t="shared" si="526"/>
        <v>'2017-05-03 00:00:00'</v>
      </c>
      <c r="P1669" s="7">
        <v>46510</v>
      </c>
      <c r="Q1669" s="80">
        <f t="shared" si="527"/>
        <v>2027</v>
      </c>
      <c r="R1669" s="80">
        <f t="shared" si="528"/>
        <v>5</v>
      </c>
      <c r="S1669" s="80">
        <f t="shared" si="529"/>
        <v>3</v>
      </c>
      <c r="T1669" s="80" t="str">
        <f t="shared" si="530"/>
        <v>05</v>
      </c>
      <c r="U1669" s="80" t="str">
        <f t="shared" si="531"/>
        <v>03</v>
      </c>
      <c r="V1669" s="80" t="str">
        <f t="shared" si="532"/>
        <v>'2027-05-03'</v>
      </c>
      <c r="W1669" s="80">
        <v>19</v>
      </c>
      <c r="X1669" s="80">
        <f t="shared" si="533"/>
        <v>19</v>
      </c>
      <c r="Y1669" s="3" t="s">
        <v>7715</v>
      </c>
      <c r="Z1669" s="124">
        <f>IFERROR(IF(Y1669="","null",VLOOKUP(Y1669,Marcas!$A$2:$C$2024,2,0)),"")</f>
        <v>1468</v>
      </c>
      <c r="AA1669" s="3" t="s">
        <v>7291</v>
      </c>
      <c r="AB1669" s="3">
        <f>IFERROR(IF(AA1669="","",IF(AA1669="EMPORIO LEGAL",1,VLOOKUP(AA1669,Clientes!$A$2:$B$1190,2,0))),"")</f>
        <v>536</v>
      </c>
      <c r="AC1669" s="3">
        <f>IFERROR(IF(Tabla1[[#This Row],[id_control]]="null","",VLOOKUP(CONCATENATE(Tabla1[[#This Row],[CLIENTE]],"-",Tabla1[[#This Row],[id_control]]),Hoja1!$C$2:$D$1994,2,0)),"")</f>
        <v>1669</v>
      </c>
      <c r="AD1669" s="3" t="s">
        <v>7704</v>
      </c>
      <c r="AE1669" s="3"/>
      <c r="AF1669" s="3"/>
      <c r="AG1669" s="3"/>
      <c r="AH1669" s="3"/>
      <c r="AI1669" s="3"/>
      <c r="AJ1669" s="3"/>
      <c r="AK1669" s="3"/>
      <c r="AL1669" s="8" t="s">
        <v>7705</v>
      </c>
      <c r="AM1669" s="3" t="s">
        <v>7706</v>
      </c>
      <c r="AN1669" s="6"/>
      <c r="AO1669" s="6"/>
      <c r="AP1669" s="6"/>
      <c r="AQ1669" s="6"/>
      <c r="AR1669" s="6"/>
      <c r="AS1669" s="6"/>
      <c r="AT1669" s="6"/>
      <c r="AU1669" s="6"/>
      <c r="AV1669" s="8" t="s">
        <v>7402</v>
      </c>
      <c r="AW1669" s="6"/>
      <c r="AX1669" s="6"/>
      <c r="AY1669" s="6"/>
      <c r="AZ1669" s="6"/>
      <c r="BA1669" s="6"/>
      <c r="BB1669" s="6"/>
      <c r="BC1669" s="6"/>
      <c r="BD1669" s="6"/>
      <c r="BE1669" s="8">
        <v>1668</v>
      </c>
      <c r="BF1669" s="6" t="str">
        <f t="shared" si="534"/>
        <v>insert into bitacoras_estatus (numero_expediente, numero_registro, representante, fecha_inicio, fecha_vencimiento, id_cliente, id_admin, id_bitacoras_estatus, id_estatus, id_clase, id_marca, created_at, updated_at) values('1885570','1789808','INTERNACIONAL DE CERAMICA, S.A.B. DE CV','2017-05-03','2027-05-03','536','2','1','1',19,1468,'2017-05-03 00:00:00','2017-05-03 00:00:00');</v>
      </c>
      <c r="BG1669" s="6" t="str">
        <f t="shared" si="535"/>
        <v>insert into servicios_comentarios (comentario, id_admin, id_estatus, created_at, updated_at) values('CLASE 19, EL TITRM LLEGO 4 SEPT 2017',1,1668,'2017-05-03 00:00:00','2017-05-03 00:00:00');</v>
      </c>
      <c r="BH1669" s="6" t="str">
        <f t="shared" si="536"/>
        <v/>
      </c>
      <c r="BI1669" s="137" t="str">
        <f t="shared" si="537"/>
        <v>update bitacoras_estatus set comprobacion_uso = 1, id_estatus=10 where id=1668;</v>
      </c>
      <c r="BJ1669" s="137" t="str">
        <f t="shared" si="538"/>
        <v>update bitacoras_estatus set numero_expediente = '1885570', numero_registro = '1789808', id_estatus = 10, fecha_inicio = '2017-05-03', fecha_vencimiento ='2027-05-03', created_at ='2017-05-03 00:00:00', updated_at ='2017-05-03 00:00:00', id_clase=19, id_marca=1468, id_cliente=536, vigencia = 1 where id =1668;</v>
      </c>
      <c r="BK1669" s="137" t="str">
        <f t="shared" si="539"/>
        <v>update bitacoras_estatus set id_estatus = 10 where id =1668;</v>
      </c>
    </row>
    <row r="1670" spans="1:63" ht="196">
      <c r="A1670" s="3">
        <v>1885572</v>
      </c>
      <c r="B1670" s="3"/>
      <c r="C1670" s="3" t="str">
        <f>IF(Tabla1[[#This Row],[No. REG.]]="","",1)</f>
        <v/>
      </c>
      <c r="D1670" s="3" t="s">
        <v>8681</v>
      </c>
      <c r="E1670" s="3">
        <f>IF(Tabla1[[#This Row],[STATUS]]="","",VLOOKUP(D1670,Estatus!$A$2:$B$13,2,0))</f>
        <v>8</v>
      </c>
      <c r="F1670" s="3">
        <f>IF(Tabla1[[#This Row],[STATUS]]="","",VLOOKUP(D1670,Estatus!$A$2:$I$12,9,0))</f>
        <v>1</v>
      </c>
      <c r="G1670" s="12" t="s">
        <v>7716</v>
      </c>
      <c r="H1670" s="7">
        <v>42858</v>
      </c>
      <c r="I1670" s="80">
        <f t="shared" si="520"/>
        <v>2017</v>
      </c>
      <c r="J1670" s="80">
        <f t="shared" si="521"/>
        <v>5</v>
      </c>
      <c r="K1670" s="80">
        <f t="shared" si="522"/>
        <v>3</v>
      </c>
      <c r="L1670" s="80" t="str">
        <f t="shared" si="523"/>
        <v>05</v>
      </c>
      <c r="M1670" s="80" t="str">
        <f t="shared" si="524"/>
        <v>03</v>
      </c>
      <c r="N1670" s="80" t="str">
        <f t="shared" si="525"/>
        <v>'2017-05-03'</v>
      </c>
      <c r="O1670" s="80" t="str">
        <f t="shared" si="526"/>
        <v>'2017-05-03 00:00:00'</v>
      </c>
      <c r="P1670" s="7">
        <v>46510</v>
      </c>
      <c r="Q1670" s="80">
        <f t="shared" si="527"/>
        <v>2027</v>
      </c>
      <c r="R1670" s="80">
        <f t="shared" si="528"/>
        <v>5</v>
      </c>
      <c r="S1670" s="80">
        <f t="shared" si="529"/>
        <v>3</v>
      </c>
      <c r="T1670" s="80" t="str">
        <f t="shared" si="530"/>
        <v>05</v>
      </c>
      <c r="U1670" s="80" t="str">
        <f t="shared" si="531"/>
        <v>03</v>
      </c>
      <c r="V1670" s="80" t="str">
        <f t="shared" si="532"/>
        <v>'2027-05-03'</v>
      </c>
      <c r="W1670" s="80">
        <v>19</v>
      </c>
      <c r="X1670" s="80">
        <f t="shared" si="533"/>
        <v>19</v>
      </c>
      <c r="Y1670" s="3" t="s">
        <v>7717</v>
      </c>
      <c r="Z1670" s="124">
        <f>IFERROR(IF(Y1670="","null",VLOOKUP(Y1670,Marcas!$A$2:$C$2024,2,0)),"")</f>
        <v>1400</v>
      </c>
      <c r="AA1670" s="3" t="s">
        <v>7291</v>
      </c>
      <c r="AB1670" s="3">
        <f>IFERROR(IF(AA1670="","",IF(AA1670="EMPORIO LEGAL",1,VLOOKUP(AA1670,Clientes!$A$2:$B$1190,2,0))),"")</f>
        <v>536</v>
      </c>
      <c r="AC1670" s="3">
        <f>IFERROR(IF(Tabla1[[#This Row],[id_control]]="null","",VLOOKUP(CONCATENATE(Tabla1[[#This Row],[CLIENTE]],"-",Tabla1[[#This Row],[id_control]]),Hoja1!$C$2:$D$1994,2,0)),"")</f>
        <v>1670</v>
      </c>
      <c r="AD1670" s="3" t="s">
        <v>7704</v>
      </c>
      <c r="AE1670" s="3"/>
      <c r="AF1670" s="3"/>
      <c r="AG1670" s="3"/>
      <c r="AH1670" s="3"/>
      <c r="AI1670" s="3"/>
      <c r="AJ1670" s="3"/>
      <c r="AK1670" s="3"/>
      <c r="AL1670" s="8" t="s">
        <v>7705</v>
      </c>
      <c r="AM1670" s="3" t="s">
        <v>7706</v>
      </c>
      <c r="AN1670" s="6"/>
      <c r="AO1670" s="6"/>
      <c r="AP1670" s="6"/>
      <c r="AQ1670" s="6"/>
      <c r="AR1670" s="6"/>
      <c r="AS1670" s="6"/>
      <c r="AT1670" s="6"/>
      <c r="AU1670" s="6"/>
      <c r="AV1670" s="8" t="s">
        <v>7402</v>
      </c>
      <c r="AW1670" s="6"/>
      <c r="AX1670" s="6"/>
      <c r="AY1670" s="6"/>
      <c r="AZ1670" s="6"/>
      <c r="BA1670" s="6"/>
      <c r="BB1670" s="6"/>
      <c r="BC1670" s="6"/>
      <c r="BD1670" s="8" t="s">
        <v>7718</v>
      </c>
      <c r="BE1670" s="8">
        <v>1669</v>
      </c>
      <c r="BF1670" s="6" t="str">
        <f t="shared" si="534"/>
        <v>insert into bitacoras_estatus (numero_expediente, numero_registro, representante, fecha_inicio, fecha_vencimiento, id_cliente, id_admin, id_bitacoras_estatus, id_estatus, id_clase, id_marca, created_at, updated_at) values('1885572','','INTERNACIONAL DE CERAMICA, S.A.B. DE CV','2017-05-03','2027-05-03','536','2','1','1',19,1400,'2017-05-03 00:00:00','2017-05-03 00:00:00');</v>
      </c>
      <c r="BG1670" s="6" t="str">
        <f t="shared" si="535"/>
        <v>insert into servicios_comentarios (comentario, id_admin, id_estatus, created_at, updated_at) values('CLASE 19. EN FECHA 23 DE AGOSTO DE 2017 SE RECIBIO NOTIFICACION EN LINEA DE REQUISITOS. EN FECHA 8 DE NOVIEMBRE DE 2017 SE PRESENTÓ CONTESTACION A REQUISITOS EN LINEA (PRORROGA) , EL 20 DE MARZO DE 2018 SE RECIBIÓ UN OFICIO DEL IMPI, EN EL QUE SE NOS REQUIERE PARA SUSTITUIR CONTENEDORES NO METÁLICOS, POR CONTENEDORES DE HORMIGÓN, CON LA FINALIDAD DE DISTINGUIR CORRECTAMENTE LOS PRODUCTOS QUE SE DESEA PROTEGER QUEDEN CORRECTAMENTE UBICADOS EN LA CLASE 19. EN FECHA 18 DE MAYO DE 2018 SE DIÓ CONTESTACION A LOS REQUISITOS. 04/10/2018 NOTIFICACION DE ANTERIORIDAD',1,1669,'2017-05-03 00:00:00','2017-05-03 00:00:00');</v>
      </c>
      <c r="BH1670" s="6" t="str">
        <f t="shared" si="536"/>
        <v>insert into servicios_comentarios (comentario, id_admin, id_estatus, created_at, updated_at) values('ARCHIVO FONETICO 19/06/2018',1,1669,'2017-05-03 00:00:00','2017-05-03 00:00:00');</v>
      </c>
      <c r="BI1670" s="137" t="str">
        <f t="shared" si="537"/>
        <v>update bitacoras_estatus set comprobacion_uso = 1, id_estatus=8 where id=1669;</v>
      </c>
      <c r="BJ1670" s="137" t="str">
        <f t="shared" si="538"/>
        <v>update bitacoras_estatus set numero_expediente = '1885572', numero_registro = '', id_estatus = 8, fecha_inicio = '2017-05-03', fecha_vencimiento ='2027-05-03', created_at ='2017-05-03 00:00:00', updated_at ='2017-05-03 00:00:00', id_clase=19, id_marca=1400, id_cliente=536, vigencia = 1 where id =1669;</v>
      </c>
      <c r="BK1670" s="137" t="str">
        <f t="shared" si="539"/>
        <v>update bitacoras_estatus set id_estatus = 8 where id =1669;</v>
      </c>
    </row>
    <row r="1671" spans="1:63">
      <c r="A1671" s="3">
        <v>1885573</v>
      </c>
      <c r="B1671" s="3">
        <v>1789810</v>
      </c>
      <c r="C1671" s="3">
        <f>IF(Tabla1[[#This Row],[No. REG.]]="","",1)</f>
        <v>1</v>
      </c>
      <c r="D1671" s="3" t="s">
        <v>46</v>
      </c>
      <c r="E1671" s="3">
        <f>IF(Tabla1[[#This Row],[STATUS]]="","",VLOOKUP(D1671,Estatus!$A$2:$B$13,2,0))</f>
        <v>10</v>
      </c>
      <c r="F1671" s="3">
        <f>IF(Tabla1[[#This Row],[STATUS]]="","",VLOOKUP(D1671,Estatus!$A$2:$I$12,9,0))</f>
        <v>1</v>
      </c>
      <c r="G1671" s="12" t="s">
        <v>7714</v>
      </c>
      <c r="H1671" s="7">
        <v>42858</v>
      </c>
      <c r="I1671" s="80">
        <f t="shared" si="520"/>
        <v>2017</v>
      </c>
      <c r="J1671" s="80">
        <f t="shared" si="521"/>
        <v>5</v>
      </c>
      <c r="K1671" s="80">
        <f t="shared" si="522"/>
        <v>3</v>
      </c>
      <c r="L1671" s="80" t="str">
        <f t="shared" si="523"/>
        <v>05</v>
      </c>
      <c r="M1671" s="80" t="str">
        <f t="shared" si="524"/>
        <v>03</v>
      </c>
      <c r="N1671" s="80" t="str">
        <f t="shared" si="525"/>
        <v>'2017-05-03'</v>
      </c>
      <c r="O1671" s="80" t="str">
        <f t="shared" si="526"/>
        <v>'2017-05-03 00:00:00'</v>
      </c>
      <c r="P1671" s="7">
        <v>46510</v>
      </c>
      <c r="Q1671" s="80">
        <f t="shared" si="527"/>
        <v>2027</v>
      </c>
      <c r="R1671" s="80">
        <f t="shared" si="528"/>
        <v>5</v>
      </c>
      <c r="S1671" s="80">
        <f t="shared" si="529"/>
        <v>3</v>
      </c>
      <c r="T1671" s="80" t="str">
        <f t="shared" si="530"/>
        <v>05</v>
      </c>
      <c r="U1671" s="80" t="str">
        <f t="shared" si="531"/>
        <v>03</v>
      </c>
      <c r="V1671" s="80" t="str">
        <f t="shared" si="532"/>
        <v>'2027-05-03'</v>
      </c>
      <c r="W1671" s="80">
        <v>19</v>
      </c>
      <c r="X1671" s="80">
        <f t="shared" si="533"/>
        <v>19</v>
      </c>
      <c r="Y1671" s="3" t="s">
        <v>7719</v>
      </c>
      <c r="Z1671" s="124">
        <f>IFERROR(IF(Y1671="","null",VLOOKUP(Y1671,Marcas!$A$2:$C$2024,2,0)),"")</f>
        <v>1354</v>
      </c>
      <c r="AA1671" s="3" t="s">
        <v>7291</v>
      </c>
      <c r="AB1671" s="3">
        <f>IFERROR(IF(AA1671="","",IF(AA1671="EMPORIO LEGAL",1,VLOOKUP(AA1671,Clientes!$A$2:$B$1190,2,0))),"")</f>
        <v>536</v>
      </c>
      <c r="AC1671" s="3">
        <f>IFERROR(IF(Tabla1[[#This Row],[id_control]]="null","",VLOOKUP(CONCATENATE(Tabla1[[#This Row],[CLIENTE]],"-",Tabla1[[#This Row],[id_control]]),Hoja1!$C$2:$D$1994,2,0)),"")</f>
        <v>1671</v>
      </c>
      <c r="AD1671" s="3" t="s">
        <v>7704</v>
      </c>
      <c r="AE1671" s="3"/>
      <c r="AF1671" s="3"/>
      <c r="AG1671" s="3"/>
      <c r="AH1671" s="3"/>
      <c r="AI1671" s="3"/>
      <c r="AJ1671" s="3"/>
      <c r="AK1671" s="3"/>
      <c r="AL1671" s="8" t="s">
        <v>7705</v>
      </c>
      <c r="AM1671" s="3" t="s">
        <v>7706</v>
      </c>
      <c r="AN1671" s="6"/>
      <c r="AO1671" s="6"/>
      <c r="AP1671" s="6"/>
      <c r="AQ1671" s="6"/>
      <c r="AR1671" s="6"/>
      <c r="AS1671" s="6"/>
      <c r="AT1671" s="6"/>
      <c r="AU1671" s="6"/>
      <c r="AV1671" s="8" t="s">
        <v>7402</v>
      </c>
      <c r="AW1671" s="6"/>
      <c r="AX1671" s="6"/>
      <c r="AY1671" s="6"/>
      <c r="AZ1671" s="6"/>
      <c r="BA1671" s="6"/>
      <c r="BB1671" s="6"/>
      <c r="BC1671" s="6"/>
      <c r="BD1671" s="6"/>
      <c r="BE1671" s="8">
        <v>1670</v>
      </c>
      <c r="BF1671" s="6" t="str">
        <f t="shared" si="534"/>
        <v>insert into bitacoras_estatus (numero_expediente, numero_registro, representante, fecha_inicio, fecha_vencimiento, id_cliente, id_admin, id_bitacoras_estatus, id_estatus, id_clase, id_marca, created_at, updated_at) values('1885573','1789810','INTERNACIONAL DE CERAMICA, S.A.B. DE CV','2017-05-03','2027-05-03','536','2','1','1',19,1354,'2017-05-03 00:00:00','2017-05-03 00:00:00');</v>
      </c>
      <c r="BG1671" s="6" t="str">
        <f t="shared" si="535"/>
        <v>insert into servicios_comentarios (comentario, id_admin, id_estatus, created_at, updated_at) values('CLASE 19, EL TITRM LLEGO 4 SEPT 2017',1,1670,'2017-05-03 00:00:00','2017-05-03 00:00:00');</v>
      </c>
      <c r="BH1671" s="6" t="str">
        <f t="shared" si="536"/>
        <v/>
      </c>
      <c r="BI1671" s="137" t="str">
        <f t="shared" si="537"/>
        <v>update bitacoras_estatus set comprobacion_uso = 1, id_estatus=10 where id=1670;</v>
      </c>
      <c r="BJ1671" s="137" t="str">
        <f t="shared" si="538"/>
        <v>update bitacoras_estatus set numero_expediente = '1885573', numero_registro = '1789810', id_estatus = 10, fecha_inicio = '2017-05-03', fecha_vencimiento ='2027-05-03', created_at ='2017-05-03 00:00:00', updated_at ='2017-05-03 00:00:00', id_clase=19, id_marca=1354, id_cliente=536, vigencia = 1 where id =1670;</v>
      </c>
      <c r="BK1671" s="137" t="str">
        <f t="shared" si="539"/>
        <v>update bitacoras_estatus set id_estatus = 10 where id =1670;</v>
      </c>
    </row>
    <row r="1672" spans="1:63" ht="40">
      <c r="A1672" s="3">
        <v>1885574</v>
      </c>
      <c r="B1672" s="3"/>
      <c r="C1672" s="3" t="str">
        <f>IF(Tabla1[[#This Row],[No. REG.]]="","",1)</f>
        <v/>
      </c>
      <c r="D1672" s="3" t="s">
        <v>8681</v>
      </c>
      <c r="E1672" s="3">
        <f>IF(Tabla1[[#This Row],[STATUS]]="","",VLOOKUP(D1672,Estatus!$A$2:$B$13,2,0))</f>
        <v>8</v>
      </c>
      <c r="F1672" s="3">
        <f>IF(Tabla1[[#This Row],[STATUS]]="","",VLOOKUP(D1672,Estatus!$A$2:$I$12,9,0))</f>
        <v>1</v>
      </c>
      <c r="G1672" s="12" t="s">
        <v>7720</v>
      </c>
      <c r="H1672" s="7">
        <v>42858</v>
      </c>
      <c r="I1672" s="80">
        <f t="shared" si="520"/>
        <v>2017</v>
      </c>
      <c r="J1672" s="80">
        <f t="shared" si="521"/>
        <v>5</v>
      </c>
      <c r="K1672" s="80">
        <f t="shared" si="522"/>
        <v>3</v>
      </c>
      <c r="L1672" s="80" t="str">
        <f t="shared" si="523"/>
        <v>05</v>
      </c>
      <c r="M1672" s="80" t="str">
        <f t="shared" si="524"/>
        <v>03</v>
      </c>
      <c r="N1672" s="80" t="str">
        <f t="shared" si="525"/>
        <v>'2017-05-03'</v>
      </c>
      <c r="O1672" s="80" t="str">
        <f t="shared" si="526"/>
        <v>'2017-05-03 00:00:00'</v>
      </c>
      <c r="P1672" s="7">
        <v>46510</v>
      </c>
      <c r="Q1672" s="80">
        <f t="shared" si="527"/>
        <v>2027</v>
      </c>
      <c r="R1672" s="80">
        <f t="shared" si="528"/>
        <v>5</v>
      </c>
      <c r="S1672" s="80">
        <f t="shared" si="529"/>
        <v>3</v>
      </c>
      <c r="T1672" s="80" t="str">
        <f t="shared" si="530"/>
        <v>05</v>
      </c>
      <c r="U1672" s="80" t="str">
        <f t="shared" si="531"/>
        <v>03</v>
      </c>
      <c r="V1672" s="80" t="str">
        <f t="shared" si="532"/>
        <v>'2027-05-03'</v>
      </c>
      <c r="W1672" s="80">
        <v>19</v>
      </c>
      <c r="X1672" s="80">
        <f t="shared" si="533"/>
        <v>19</v>
      </c>
      <c r="Y1672" s="3" t="s">
        <v>7721</v>
      </c>
      <c r="Z1672" s="124">
        <f>IFERROR(IF(Y1672="","null",VLOOKUP(Y1672,Marcas!$A$2:$C$2024,2,0)),"")</f>
        <v>1321</v>
      </c>
      <c r="AA1672" s="3" t="s">
        <v>7291</v>
      </c>
      <c r="AB1672" s="3">
        <f>IFERROR(IF(AA1672="","",IF(AA1672="EMPORIO LEGAL",1,VLOOKUP(AA1672,Clientes!$A$2:$B$1190,2,0))),"")</f>
        <v>536</v>
      </c>
      <c r="AC1672" s="3">
        <f>IFERROR(IF(Tabla1[[#This Row],[id_control]]="null","",VLOOKUP(CONCATENATE(Tabla1[[#This Row],[CLIENTE]],"-",Tabla1[[#This Row],[id_control]]),Hoja1!$C$2:$D$1994,2,0)),"")</f>
        <v>1672</v>
      </c>
      <c r="AD1672" s="3" t="s">
        <v>7704</v>
      </c>
      <c r="AE1672" s="3"/>
      <c r="AF1672" s="3"/>
      <c r="AG1672" s="3"/>
      <c r="AH1672" s="3"/>
      <c r="AI1672" s="3"/>
      <c r="AJ1672" s="3"/>
      <c r="AK1672" s="3"/>
      <c r="AL1672" s="8" t="s">
        <v>7705</v>
      </c>
      <c r="AM1672" s="3" t="s">
        <v>7706</v>
      </c>
      <c r="AN1672" s="6"/>
      <c r="AO1672" s="6"/>
      <c r="AP1672" s="6"/>
      <c r="AQ1672" s="6"/>
      <c r="AR1672" s="6"/>
      <c r="AS1672" s="6"/>
      <c r="AT1672" s="6"/>
      <c r="AU1672" s="6"/>
      <c r="AV1672" s="8" t="s">
        <v>7402</v>
      </c>
      <c r="AW1672" s="6"/>
      <c r="AX1672" s="6"/>
      <c r="AY1672" s="6"/>
      <c r="AZ1672" s="6"/>
      <c r="BA1672" s="6"/>
      <c r="BB1672" s="6"/>
      <c r="BC1672" s="6"/>
      <c r="BD1672" s="8" t="s">
        <v>7707</v>
      </c>
      <c r="BE1672" s="8">
        <v>1671</v>
      </c>
      <c r="BF1672" s="6" t="str">
        <f t="shared" si="534"/>
        <v>insert into bitacoras_estatus (numero_expediente, numero_registro, representante, fecha_inicio, fecha_vencimiento, id_cliente, id_admin, id_bitacoras_estatus, id_estatus, id_clase, id_marca, created_at, updated_at) values('1885574','','INTERNACIONAL DE CERAMICA, S.A.B. DE CV','2017-05-03','2027-05-03','536','2','1','1',19,1321,'2017-05-03 00:00:00','2017-05-03 00:00:00');</v>
      </c>
      <c r="BG1672" s="6" t="str">
        <f t="shared" si="535"/>
        <v>insert into servicios_comentarios (comentario, id_admin, id_estatus, created_at, updated_at) values('CLASE 19. EN FECHA 23 DE AGOSTO 2017 SE RECIBIO NOTIFICACION LINEA DE CITA DE REQUISITOS.',1,1671,'2017-05-03 00:00:00','2017-05-03 00:00:00');</v>
      </c>
      <c r="BH1672" s="6" t="str">
        <f t="shared" si="536"/>
        <v>insert into servicios_comentarios (comentario, id_admin, id_estatus, created_at, updated_at) values('DEBE CUMPLIR CON LOS REQUISITOS DE FORMA 31/07/2017',1,1671,'2017-05-03 00:00:00','2017-05-03 00:00:00');</v>
      </c>
      <c r="BI1672" s="137" t="str">
        <f t="shared" si="537"/>
        <v>update bitacoras_estatus set comprobacion_uso = 1, id_estatus=8 where id=1671;</v>
      </c>
      <c r="BJ1672" s="137" t="str">
        <f t="shared" si="538"/>
        <v>update bitacoras_estatus set numero_expediente = '1885574', numero_registro = '', id_estatus = 8, fecha_inicio = '2017-05-03', fecha_vencimiento ='2027-05-03', created_at ='2017-05-03 00:00:00', updated_at ='2017-05-03 00:00:00', id_clase=19, id_marca=1321, id_cliente=536, vigencia = 1 where id =1671;</v>
      </c>
      <c r="BK1672" s="137" t="str">
        <f t="shared" si="539"/>
        <v>update bitacoras_estatus set id_estatus = 8 where id =1671;</v>
      </c>
    </row>
    <row r="1673" spans="1:63">
      <c r="A1673" s="3">
        <v>1885575</v>
      </c>
      <c r="B1673" s="3">
        <v>1885575</v>
      </c>
      <c r="C1673" s="3">
        <f>IF(Tabla1[[#This Row],[No. REG.]]="","",1)</f>
        <v>1</v>
      </c>
      <c r="D1673" s="3" t="s">
        <v>46</v>
      </c>
      <c r="E1673" s="3">
        <f>IF(Tabla1[[#This Row],[STATUS]]="","",VLOOKUP(D1673,Estatus!$A$2:$B$13,2,0))</f>
        <v>10</v>
      </c>
      <c r="F1673" s="3">
        <f>IF(Tabla1[[#This Row],[STATUS]]="","",VLOOKUP(D1673,Estatus!$A$2:$I$12,9,0))</f>
        <v>1</v>
      </c>
      <c r="G1673" s="12" t="s">
        <v>7714</v>
      </c>
      <c r="H1673" s="7">
        <v>42858</v>
      </c>
      <c r="I1673" s="80">
        <f t="shared" si="520"/>
        <v>2017</v>
      </c>
      <c r="J1673" s="80">
        <f t="shared" si="521"/>
        <v>5</v>
      </c>
      <c r="K1673" s="80">
        <f t="shared" si="522"/>
        <v>3</v>
      </c>
      <c r="L1673" s="80" t="str">
        <f t="shared" si="523"/>
        <v>05</v>
      </c>
      <c r="M1673" s="80" t="str">
        <f t="shared" si="524"/>
        <v>03</v>
      </c>
      <c r="N1673" s="80" t="str">
        <f t="shared" si="525"/>
        <v>'2017-05-03'</v>
      </c>
      <c r="O1673" s="80" t="str">
        <f t="shared" si="526"/>
        <v>'2017-05-03 00:00:00'</v>
      </c>
      <c r="P1673" s="7">
        <v>46510</v>
      </c>
      <c r="Q1673" s="80">
        <f t="shared" si="527"/>
        <v>2027</v>
      </c>
      <c r="R1673" s="80">
        <f t="shared" si="528"/>
        <v>5</v>
      </c>
      <c r="S1673" s="80">
        <f t="shared" si="529"/>
        <v>3</v>
      </c>
      <c r="T1673" s="80" t="str">
        <f t="shared" si="530"/>
        <v>05</v>
      </c>
      <c r="U1673" s="80" t="str">
        <f t="shared" si="531"/>
        <v>03</v>
      </c>
      <c r="V1673" s="80" t="str">
        <f t="shared" si="532"/>
        <v>'2027-05-03'</v>
      </c>
      <c r="W1673" s="80">
        <v>19</v>
      </c>
      <c r="X1673" s="80">
        <f t="shared" si="533"/>
        <v>19</v>
      </c>
      <c r="Y1673" s="3" t="s">
        <v>7722</v>
      </c>
      <c r="Z1673" s="124">
        <f>IFERROR(IF(Y1673="","null",VLOOKUP(Y1673,Marcas!$A$2:$C$2024,2,0)),"")</f>
        <v>1412</v>
      </c>
      <c r="AA1673" s="3" t="s">
        <v>7291</v>
      </c>
      <c r="AB1673" s="3">
        <f>IFERROR(IF(AA1673="","",IF(AA1673="EMPORIO LEGAL",1,VLOOKUP(AA1673,Clientes!$A$2:$B$1190,2,0))),"")</f>
        <v>536</v>
      </c>
      <c r="AC1673" s="3">
        <f>IFERROR(IF(Tabla1[[#This Row],[id_control]]="null","",VLOOKUP(CONCATENATE(Tabla1[[#This Row],[CLIENTE]],"-",Tabla1[[#This Row],[id_control]]),Hoja1!$C$2:$D$1994,2,0)),"")</f>
        <v>1673</v>
      </c>
      <c r="AD1673" s="3" t="s">
        <v>7704</v>
      </c>
      <c r="AE1673" s="3"/>
      <c r="AF1673" s="3"/>
      <c r="AG1673" s="3"/>
      <c r="AH1673" s="3"/>
      <c r="AI1673" s="3"/>
      <c r="AJ1673" s="3"/>
      <c r="AK1673" s="3"/>
      <c r="AL1673" s="8" t="s">
        <v>7705</v>
      </c>
      <c r="AM1673" s="3" t="s">
        <v>7706</v>
      </c>
      <c r="AN1673" s="6"/>
      <c r="AO1673" s="6"/>
      <c r="AP1673" s="6"/>
      <c r="AQ1673" s="6"/>
      <c r="AR1673" s="6"/>
      <c r="AS1673" s="6"/>
      <c r="AT1673" s="6"/>
      <c r="AU1673" s="6"/>
      <c r="AV1673" s="8" t="s">
        <v>7402</v>
      </c>
      <c r="AW1673" s="6"/>
      <c r="AX1673" s="6"/>
      <c r="AY1673" s="6"/>
      <c r="AZ1673" s="6"/>
      <c r="BA1673" s="6"/>
      <c r="BB1673" s="6"/>
      <c r="BC1673" s="6"/>
      <c r="BD1673" s="6"/>
      <c r="BE1673" s="8">
        <v>1672</v>
      </c>
      <c r="BF1673" s="6" t="str">
        <f t="shared" si="534"/>
        <v>insert into bitacoras_estatus (numero_expediente, numero_registro, representante, fecha_inicio, fecha_vencimiento, id_cliente, id_admin, id_bitacoras_estatus, id_estatus, id_clase, id_marca, created_at, updated_at) values('1885575','1885575','INTERNACIONAL DE CERAMICA, S.A.B. DE CV','2017-05-03','2027-05-03','536','2','1','1',19,1412,'2017-05-03 00:00:00','2017-05-03 00:00:00');</v>
      </c>
      <c r="BG1673" s="6" t="str">
        <f t="shared" si="535"/>
        <v>insert into servicios_comentarios (comentario, id_admin, id_estatus, created_at, updated_at) values('CLASE 19, EL TITRM LLEGO 4 SEPT 2017',1,1672,'2017-05-03 00:00:00','2017-05-03 00:00:00');</v>
      </c>
      <c r="BH1673" s="6" t="str">
        <f t="shared" si="536"/>
        <v/>
      </c>
      <c r="BI1673" s="137" t="str">
        <f t="shared" si="537"/>
        <v>update bitacoras_estatus set comprobacion_uso = 1, id_estatus=10 where id=1672;</v>
      </c>
      <c r="BJ1673" s="137" t="str">
        <f t="shared" si="538"/>
        <v>update bitacoras_estatus set numero_expediente = '1885575', numero_registro = '1885575', id_estatus = 10, fecha_inicio = '2017-05-03', fecha_vencimiento ='2027-05-03', created_at ='2017-05-03 00:00:00', updated_at ='2017-05-03 00:00:00', id_clase=19, id_marca=1412, id_cliente=536, vigencia = 1 where id =1672;</v>
      </c>
      <c r="BK1673" s="137" t="str">
        <f t="shared" si="539"/>
        <v>update bitacoras_estatus set id_estatus = 10 where id =1672;</v>
      </c>
    </row>
    <row r="1674" spans="1:63">
      <c r="A1674" s="3">
        <v>1885576</v>
      </c>
      <c r="B1674" s="3">
        <v>1789812</v>
      </c>
      <c r="C1674" s="3">
        <f>IF(Tabla1[[#This Row],[No. REG.]]="","",1)</f>
        <v>1</v>
      </c>
      <c r="D1674" s="3" t="s">
        <v>46</v>
      </c>
      <c r="E1674" s="3">
        <f>IF(Tabla1[[#This Row],[STATUS]]="","",VLOOKUP(D1674,Estatus!$A$2:$B$13,2,0))</f>
        <v>10</v>
      </c>
      <c r="F1674" s="3">
        <f>IF(Tabla1[[#This Row],[STATUS]]="","",VLOOKUP(D1674,Estatus!$A$2:$I$12,9,0))</f>
        <v>1</v>
      </c>
      <c r="G1674" s="12" t="s">
        <v>7714</v>
      </c>
      <c r="H1674" s="7">
        <v>42858</v>
      </c>
      <c r="I1674" s="80">
        <f t="shared" si="520"/>
        <v>2017</v>
      </c>
      <c r="J1674" s="80">
        <f t="shared" si="521"/>
        <v>5</v>
      </c>
      <c r="K1674" s="80">
        <f t="shared" si="522"/>
        <v>3</v>
      </c>
      <c r="L1674" s="80" t="str">
        <f t="shared" si="523"/>
        <v>05</v>
      </c>
      <c r="M1674" s="80" t="str">
        <f t="shared" si="524"/>
        <v>03</v>
      </c>
      <c r="N1674" s="80" t="str">
        <f t="shared" si="525"/>
        <v>'2017-05-03'</v>
      </c>
      <c r="O1674" s="80" t="str">
        <f t="shared" si="526"/>
        <v>'2017-05-03 00:00:00'</v>
      </c>
      <c r="P1674" s="7">
        <v>46510</v>
      </c>
      <c r="Q1674" s="80">
        <f t="shared" si="527"/>
        <v>2027</v>
      </c>
      <c r="R1674" s="80">
        <f t="shared" si="528"/>
        <v>5</v>
      </c>
      <c r="S1674" s="80">
        <f t="shared" si="529"/>
        <v>3</v>
      </c>
      <c r="T1674" s="80" t="str">
        <f t="shared" si="530"/>
        <v>05</v>
      </c>
      <c r="U1674" s="80" t="str">
        <f t="shared" si="531"/>
        <v>03</v>
      </c>
      <c r="V1674" s="80" t="str">
        <f t="shared" si="532"/>
        <v>'2027-05-03'</v>
      </c>
      <c r="W1674" s="80">
        <v>19</v>
      </c>
      <c r="X1674" s="80">
        <f t="shared" si="533"/>
        <v>19</v>
      </c>
      <c r="Y1674" s="3" t="s">
        <v>7723</v>
      </c>
      <c r="Z1674" s="124">
        <f>IFERROR(IF(Y1674="","null",VLOOKUP(Y1674,Marcas!$A$2:$C$2024,2,0)),"")</f>
        <v>1048</v>
      </c>
      <c r="AA1674" s="3" t="s">
        <v>7291</v>
      </c>
      <c r="AB1674" s="3">
        <f>IFERROR(IF(AA1674="","",IF(AA1674="EMPORIO LEGAL",1,VLOOKUP(AA1674,Clientes!$A$2:$B$1190,2,0))),"")</f>
        <v>536</v>
      </c>
      <c r="AC1674" s="3">
        <f>IFERROR(IF(Tabla1[[#This Row],[id_control]]="null","",VLOOKUP(CONCATENATE(Tabla1[[#This Row],[CLIENTE]],"-",Tabla1[[#This Row],[id_control]]),Hoja1!$C$2:$D$1994,2,0)),"")</f>
        <v>1674</v>
      </c>
      <c r="AD1674" s="3" t="s">
        <v>7704</v>
      </c>
      <c r="AE1674" s="3"/>
      <c r="AF1674" s="3"/>
      <c r="AG1674" s="3"/>
      <c r="AH1674" s="3"/>
      <c r="AI1674" s="3"/>
      <c r="AJ1674" s="3"/>
      <c r="AK1674" s="3"/>
      <c r="AL1674" s="8" t="s">
        <v>7705</v>
      </c>
      <c r="AM1674" s="3" t="s">
        <v>7706</v>
      </c>
      <c r="AN1674" s="6"/>
      <c r="AO1674" s="6"/>
      <c r="AP1674" s="6"/>
      <c r="AQ1674" s="6"/>
      <c r="AR1674" s="6"/>
      <c r="AS1674" s="6"/>
      <c r="AT1674" s="6"/>
      <c r="AU1674" s="6"/>
      <c r="AV1674" s="8" t="s">
        <v>7402</v>
      </c>
      <c r="AW1674" s="6"/>
      <c r="AX1674" s="6"/>
      <c r="AY1674" s="6"/>
      <c r="AZ1674" s="6"/>
      <c r="BA1674" s="6"/>
      <c r="BB1674" s="6"/>
      <c r="BC1674" s="6"/>
      <c r="BD1674" s="6"/>
      <c r="BE1674" s="8">
        <v>1673</v>
      </c>
      <c r="BF1674" s="6" t="str">
        <f t="shared" si="534"/>
        <v>insert into bitacoras_estatus (numero_expediente, numero_registro, representante, fecha_inicio, fecha_vencimiento, id_cliente, id_admin, id_bitacoras_estatus, id_estatus, id_clase, id_marca, created_at, updated_at) values('1885576','1789812','INTERNACIONAL DE CERAMICA, S.A.B. DE CV','2017-05-03','2027-05-03','536','2','1','1',19,1048,'2017-05-03 00:00:00','2017-05-03 00:00:00');</v>
      </c>
      <c r="BG1674" s="6" t="str">
        <f t="shared" si="535"/>
        <v>insert into servicios_comentarios (comentario, id_admin, id_estatus, created_at, updated_at) values('CLASE 19, EL TITRM LLEGO 4 SEPT 2017',1,1673,'2017-05-03 00:00:00','2017-05-03 00:00:00');</v>
      </c>
      <c r="BH1674" s="6" t="str">
        <f t="shared" si="536"/>
        <v/>
      </c>
      <c r="BI1674" s="137" t="str">
        <f t="shared" si="537"/>
        <v>update bitacoras_estatus set comprobacion_uso = 1, id_estatus=10 where id=1673;</v>
      </c>
      <c r="BJ1674" s="137" t="str">
        <f t="shared" si="538"/>
        <v>update bitacoras_estatus set numero_expediente = '1885576', numero_registro = '1789812', id_estatus = 10, fecha_inicio = '2017-05-03', fecha_vencimiento ='2027-05-03', created_at ='2017-05-03 00:00:00', updated_at ='2017-05-03 00:00:00', id_clase=19, id_marca=1048, id_cliente=536, vigencia = 1 where id =1673;</v>
      </c>
      <c r="BK1674" s="137" t="str">
        <f t="shared" si="539"/>
        <v>update bitacoras_estatus set id_estatus = 10 where id =1673;</v>
      </c>
    </row>
    <row r="1675" spans="1:63">
      <c r="A1675" s="3">
        <v>1885577</v>
      </c>
      <c r="B1675" s="3">
        <v>1789813</v>
      </c>
      <c r="C1675" s="3">
        <f>IF(Tabla1[[#This Row],[No. REG.]]="","",1)</f>
        <v>1</v>
      </c>
      <c r="D1675" s="3" t="s">
        <v>46</v>
      </c>
      <c r="E1675" s="3">
        <f>IF(Tabla1[[#This Row],[STATUS]]="","",VLOOKUP(D1675,Estatus!$A$2:$B$13,2,0))</f>
        <v>10</v>
      </c>
      <c r="F1675" s="3">
        <f>IF(Tabla1[[#This Row],[STATUS]]="","",VLOOKUP(D1675,Estatus!$A$2:$I$12,9,0))</f>
        <v>1</v>
      </c>
      <c r="G1675" s="12" t="s">
        <v>7714</v>
      </c>
      <c r="H1675" s="7">
        <v>42858</v>
      </c>
      <c r="I1675" s="80">
        <f t="shared" si="520"/>
        <v>2017</v>
      </c>
      <c r="J1675" s="80">
        <f t="shared" si="521"/>
        <v>5</v>
      </c>
      <c r="K1675" s="80">
        <f t="shared" si="522"/>
        <v>3</v>
      </c>
      <c r="L1675" s="80" t="str">
        <f t="shared" si="523"/>
        <v>05</v>
      </c>
      <c r="M1675" s="80" t="str">
        <f t="shared" si="524"/>
        <v>03</v>
      </c>
      <c r="N1675" s="80" t="str">
        <f t="shared" si="525"/>
        <v>'2017-05-03'</v>
      </c>
      <c r="O1675" s="80" t="str">
        <f t="shared" si="526"/>
        <v>'2017-05-03 00:00:00'</v>
      </c>
      <c r="P1675" s="7">
        <v>46510</v>
      </c>
      <c r="Q1675" s="80">
        <f t="shared" si="527"/>
        <v>2027</v>
      </c>
      <c r="R1675" s="80">
        <f t="shared" si="528"/>
        <v>5</v>
      </c>
      <c r="S1675" s="80">
        <f t="shared" si="529"/>
        <v>3</v>
      </c>
      <c r="T1675" s="80" t="str">
        <f t="shared" si="530"/>
        <v>05</v>
      </c>
      <c r="U1675" s="80" t="str">
        <f t="shared" si="531"/>
        <v>03</v>
      </c>
      <c r="V1675" s="80" t="str">
        <f t="shared" si="532"/>
        <v>'2027-05-03'</v>
      </c>
      <c r="W1675" s="80">
        <v>19</v>
      </c>
      <c r="X1675" s="80">
        <f t="shared" si="533"/>
        <v>19</v>
      </c>
      <c r="Y1675" s="3" t="s">
        <v>7724</v>
      </c>
      <c r="Z1675" s="124">
        <f>IFERROR(IF(Y1675="","null",VLOOKUP(Y1675,Marcas!$A$2:$C$2024,2,0)),"")</f>
        <v>1018</v>
      </c>
      <c r="AA1675" s="3" t="s">
        <v>7291</v>
      </c>
      <c r="AB1675" s="3">
        <f>IFERROR(IF(AA1675="","",IF(AA1675="EMPORIO LEGAL",1,VLOOKUP(AA1675,Clientes!$A$2:$B$1190,2,0))),"")</f>
        <v>536</v>
      </c>
      <c r="AC1675" s="3">
        <f>IFERROR(IF(Tabla1[[#This Row],[id_control]]="null","",VLOOKUP(CONCATENATE(Tabla1[[#This Row],[CLIENTE]],"-",Tabla1[[#This Row],[id_control]]),Hoja1!$C$2:$D$1994,2,0)),"")</f>
        <v>1675</v>
      </c>
      <c r="AD1675" s="3" t="s">
        <v>7704</v>
      </c>
      <c r="AE1675" s="3"/>
      <c r="AF1675" s="3"/>
      <c r="AG1675" s="3"/>
      <c r="AH1675" s="3"/>
      <c r="AI1675" s="3"/>
      <c r="AJ1675" s="3"/>
      <c r="AK1675" s="3"/>
      <c r="AL1675" s="8" t="s">
        <v>7705</v>
      </c>
      <c r="AM1675" s="3" t="s">
        <v>7706</v>
      </c>
      <c r="AN1675" s="6"/>
      <c r="AO1675" s="6"/>
      <c r="AP1675" s="6"/>
      <c r="AQ1675" s="6"/>
      <c r="AR1675" s="6"/>
      <c r="AS1675" s="6"/>
      <c r="AT1675" s="6"/>
      <c r="AU1675" s="6"/>
      <c r="AV1675" s="8" t="s">
        <v>7402</v>
      </c>
      <c r="AW1675" s="6"/>
      <c r="AX1675" s="6"/>
      <c r="AY1675" s="6"/>
      <c r="AZ1675" s="6"/>
      <c r="BA1675" s="6"/>
      <c r="BB1675" s="6"/>
      <c r="BC1675" s="6"/>
      <c r="BD1675" s="6"/>
      <c r="BE1675" s="8">
        <v>1674</v>
      </c>
      <c r="BF1675" s="6" t="str">
        <f t="shared" si="534"/>
        <v>insert into bitacoras_estatus (numero_expediente, numero_registro, representante, fecha_inicio, fecha_vencimiento, id_cliente, id_admin, id_bitacoras_estatus, id_estatus, id_clase, id_marca, created_at, updated_at) values('1885577','1789813','INTERNACIONAL DE CERAMICA, S.A.B. DE CV','2017-05-03','2027-05-03','536','2','1','1',19,1018,'2017-05-03 00:00:00','2017-05-03 00:00:00');</v>
      </c>
      <c r="BG1675" s="6" t="str">
        <f t="shared" si="535"/>
        <v>insert into servicios_comentarios (comentario, id_admin, id_estatus, created_at, updated_at) values('CLASE 19, EL TITRM LLEGO 4 SEPT 2017',1,1674,'2017-05-03 00:00:00','2017-05-03 00:00:00');</v>
      </c>
      <c r="BH1675" s="6" t="str">
        <f t="shared" si="536"/>
        <v/>
      </c>
      <c r="BI1675" s="137" t="str">
        <f t="shared" si="537"/>
        <v>update bitacoras_estatus set comprobacion_uso = 1, id_estatus=10 where id=1674;</v>
      </c>
      <c r="BJ1675" s="137" t="str">
        <f t="shared" si="538"/>
        <v>update bitacoras_estatus set numero_expediente = '1885577', numero_registro = '1789813', id_estatus = 10, fecha_inicio = '2017-05-03', fecha_vencimiento ='2027-05-03', created_at ='2017-05-03 00:00:00', updated_at ='2017-05-03 00:00:00', id_clase=19, id_marca=1018, id_cliente=536, vigencia = 1 where id =1674;</v>
      </c>
      <c r="BK1675" s="137" t="str">
        <f t="shared" si="539"/>
        <v>update bitacoras_estatus set id_estatus = 10 where id =1674;</v>
      </c>
    </row>
    <row r="1676" spans="1:63">
      <c r="A1676" s="3">
        <v>1885578</v>
      </c>
      <c r="B1676" s="3">
        <v>1789814</v>
      </c>
      <c r="C1676" s="3">
        <f>IF(Tabla1[[#This Row],[No. REG.]]="","",1)</f>
        <v>1</v>
      </c>
      <c r="D1676" s="3" t="s">
        <v>46</v>
      </c>
      <c r="E1676" s="3">
        <f>IF(Tabla1[[#This Row],[STATUS]]="","",VLOOKUP(D1676,Estatus!$A$2:$B$13,2,0))</f>
        <v>10</v>
      </c>
      <c r="F1676" s="3">
        <f>IF(Tabla1[[#This Row],[STATUS]]="","",VLOOKUP(D1676,Estatus!$A$2:$I$12,9,0))</f>
        <v>1</v>
      </c>
      <c r="G1676" s="12" t="s">
        <v>7714</v>
      </c>
      <c r="H1676" s="7">
        <v>42858</v>
      </c>
      <c r="I1676" s="80">
        <f t="shared" si="520"/>
        <v>2017</v>
      </c>
      <c r="J1676" s="80">
        <f t="shared" si="521"/>
        <v>5</v>
      </c>
      <c r="K1676" s="80">
        <f t="shared" si="522"/>
        <v>3</v>
      </c>
      <c r="L1676" s="80" t="str">
        <f t="shared" si="523"/>
        <v>05</v>
      </c>
      <c r="M1676" s="80" t="str">
        <f t="shared" si="524"/>
        <v>03</v>
      </c>
      <c r="N1676" s="80" t="str">
        <f t="shared" si="525"/>
        <v>'2017-05-03'</v>
      </c>
      <c r="O1676" s="80" t="str">
        <f t="shared" si="526"/>
        <v>'2017-05-03 00:00:00'</v>
      </c>
      <c r="P1676" s="7">
        <v>46510</v>
      </c>
      <c r="Q1676" s="80">
        <f t="shared" si="527"/>
        <v>2027</v>
      </c>
      <c r="R1676" s="80">
        <f t="shared" si="528"/>
        <v>5</v>
      </c>
      <c r="S1676" s="80">
        <f t="shared" si="529"/>
        <v>3</v>
      </c>
      <c r="T1676" s="80" t="str">
        <f t="shared" si="530"/>
        <v>05</v>
      </c>
      <c r="U1676" s="80" t="str">
        <f t="shared" si="531"/>
        <v>03</v>
      </c>
      <c r="V1676" s="80" t="str">
        <f t="shared" si="532"/>
        <v>'2027-05-03'</v>
      </c>
      <c r="W1676" s="80">
        <v>19</v>
      </c>
      <c r="X1676" s="80">
        <f t="shared" si="533"/>
        <v>19</v>
      </c>
      <c r="Y1676" s="3" t="s">
        <v>7725</v>
      </c>
      <c r="Z1676" s="124">
        <f>IFERROR(IF(Y1676="","null",VLOOKUP(Y1676,Marcas!$A$2:$C$2024,2,0)),"")</f>
        <v>993</v>
      </c>
      <c r="AA1676" s="3" t="s">
        <v>7291</v>
      </c>
      <c r="AB1676" s="3">
        <f>IFERROR(IF(AA1676="","",IF(AA1676="EMPORIO LEGAL",1,VLOOKUP(AA1676,Clientes!$A$2:$B$1190,2,0))),"")</f>
        <v>536</v>
      </c>
      <c r="AC1676" s="3">
        <f>IFERROR(IF(Tabla1[[#This Row],[id_control]]="null","",VLOOKUP(CONCATENATE(Tabla1[[#This Row],[CLIENTE]],"-",Tabla1[[#This Row],[id_control]]),Hoja1!$C$2:$D$1994,2,0)),"")</f>
        <v>1676</v>
      </c>
      <c r="AD1676" s="3" t="s">
        <v>7704</v>
      </c>
      <c r="AE1676" s="3"/>
      <c r="AF1676" s="3"/>
      <c r="AG1676" s="3"/>
      <c r="AH1676" s="3"/>
      <c r="AI1676" s="3"/>
      <c r="AJ1676" s="3"/>
      <c r="AK1676" s="3"/>
      <c r="AL1676" s="8" t="s">
        <v>7705</v>
      </c>
      <c r="AM1676" s="3" t="s">
        <v>7706</v>
      </c>
      <c r="AN1676" s="6"/>
      <c r="AO1676" s="6"/>
      <c r="AP1676" s="6"/>
      <c r="AQ1676" s="6"/>
      <c r="AR1676" s="6"/>
      <c r="AS1676" s="6"/>
      <c r="AT1676" s="6"/>
      <c r="AU1676" s="6"/>
      <c r="AV1676" s="8" t="s">
        <v>7402</v>
      </c>
      <c r="AW1676" s="6"/>
      <c r="AX1676" s="6"/>
      <c r="AY1676" s="6"/>
      <c r="AZ1676" s="6"/>
      <c r="BA1676" s="6"/>
      <c r="BB1676" s="6"/>
      <c r="BC1676" s="6"/>
      <c r="BD1676" s="6"/>
      <c r="BE1676" s="8">
        <v>1675</v>
      </c>
      <c r="BF1676" s="6" t="str">
        <f t="shared" si="534"/>
        <v>insert into bitacoras_estatus (numero_expediente, numero_registro, representante, fecha_inicio, fecha_vencimiento, id_cliente, id_admin, id_bitacoras_estatus, id_estatus, id_clase, id_marca, created_at, updated_at) values('1885578','1789814','INTERNACIONAL DE CERAMICA, S.A.B. DE CV','2017-05-03','2027-05-03','536','2','1','1',19,993,'2017-05-03 00:00:00','2017-05-03 00:00:00');</v>
      </c>
      <c r="BG1676" s="6" t="str">
        <f t="shared" si="535"/>
        <v>insert into servicios_comentarios (comentario, id_admin, id_estatus, created_at, updated_at) values('CLASE 19, EL TITRM LLEGO 4 SEPT 2017',1,1675,'2017-05-03 00:00:00','2017-05-03 00:00:00');</v>
      </c>
      <c r="BH1676" s="6" t="str">
        <f t="shared" si="536"/>
        <v/>
      </c>
      <c r="BI1676" s="137" t="str">
        <f t="shared" si="537"/>
        <v>update bitacoras_estatus set comprobacion_uso = 1, id_estatus=10 where id=1675;</v>
      </c>
      <c r="BJ1676" s="137" t="str">
        <f t="shared" si="538"/>
        <v>update bitacoras_estatus set numero_expediente = '1885578', numero_registro = '1789814', id_estatus = 10, fecha_inicio = '2017-05-03', fecha_vencimiento ='2027-05-03', created_at ='2017-05-03 00:00:00', updated_at ='2017-05-03 00:00:00', id_clase=19, id_marca=993, id_cliente=536, vigencia = 1 where id =1675;</v>
      </c>
      <c r="BK1676" s="137" t="str">
        <f t="shared" si="539"/>
        <v>update bitacoras_estatus set id_estatus = 10 where id =1675;</v>
      </c>
    </row>
    <row r="1677" spans="1:63">
      <c r="A1677" s="3">
        <v>1885579</v>
      </c>
      <c r="B1677" s="3">
        <v>1789815</v>
      </c>
      <c r="C1677" s="3">
        <f>IF(Tabla1[[#This Row],[No. REG.]]="","",1)</f>
        <v>1</v>
      </c>
      <c r="D1677" s="3" t="s">
        <v>46</v>
      </c>
      <c r="E1677" s="3">
        <f>IF(Tabla1[[#This Row],[STATUS]]="","",VLOOKUP(D1677,Estatus!$A$2:$B$13,2,0))</f>
        <v>10</v>
      </c>
      <c r="F1677" s="3">
        <f>IF(Tabla1[[#This Row],[STATUS]]="","",VLOOKUP(D1677,Estatus!$A$2:$I$12,9,0))</f>
        <v>1</v>
      </c>
      <c r="G1677" s="12" t="s">
        <v>7714</v>
      </c>
      <c r="H1677" s="7">
        <v>42858</v>
      </c>
      <c r="I1677" s="80">
        <f t="shared" si="520"/>
        <v>2017</v>
      </c>
      <c r="J1677" s="80">
        <f t="shared" si="521"/>
        <v>5</v>
      </c>
      <c r="K1677" s="80">
        <f t="shared" si="522"/>
        <v>3</v>
      </c>
      <c r="L1677" s="80" t="str">
        <f t="shared" si="523"/>
        <v>05</v>
      </c>
      <c r="M1677" s="80" t="str">
        <f t="shared" si="524"/>
        <v>03</v>
      </c>
      <c r="N1677" s="80" t="str">
        <f t="shared" si="525"/>
        <v>'2017-05-03'</v>
      </c>
      <c r="O1677" s="80" t="str">
        <f t="shared" si="526"/>
        <v>'2017-05-03 00:00:00'</v>
      </c>
      <c r="P1677" s="7">
        <v>46510</v>
      </c>
      <c r="Q1677" s="80">
        <f t="shared" si="527"/>
        <v>2027</v>
      </c>
      <c r="R1677" s="80">
        <f t="shared" si="528"/>
        <v>5</v>
      </c>
      <c r="S1677" s="80">
        <f t="shared" si="529"/>
        <v>3</v>
      </c>
      <c r="T1677" s="80" t="str">
        <f t="shared" si="530"/>
        <v>05</v>
      </c>
      <c r="U1677" s="80" t="str">
        <f t="shared" si="531"/>
        <v>03</v>
      </c>
      <c r="V1677" s="80" t="str">
        <f t="shared" si="532"/>
        <v>'2027-05-03'</v>
      </c>
      <c r="W1677" s="80">
        <v>19</v>
      </c>
      <c r="X1677" s="80">
        <f t="shared" si="533"/>
        <v>19</v>
      </c>
      <c r="Y1677" s="3" t="s">
        <v>7726</v>
      </c>
      <c r="Z1677" s="124">
        <f>IFERROR(IF(Y1677="","null",VLOOKUP(Y1677,Marcas!$A$2:$C$2024,2,0)),"")</f>
        <v>969</v>
      </c>
      <c r="AA1677" s="3" t="s">
        <v>7291</v>
      </c>
      <c r="AB1677" s="3">
        <f>IFERROR(IF(AA1677="","",IF(AA1677="EMPORIO LEGAL",1,VLOOKUP(AA1677,Clientes!$A$2:$B$1190,2,0))),"")</f>
        <v>536</v>
      </c>
      <c r="AC1677" s="3">
        <f>IFERROR(IF(Tabla1[[#This Row],[id_control]]="null","",VLOOKUP(CONCATENATE(Tabla1[[#This Row],[CLIENTE]],"-",Tabla1[[#This Row],[id_control]]),Hoja1!$C$2:$D$1994,2,0)),"")</f>
        <v>1677</v>
      </c>
      <c r="AD1677" s="3" t="s">
        <v>7704</v>
      </c>
      <c r="AE1677" s="3"/>
      <c r="AF1677" s="3"/>
      <c r="AG1677" s="3"/>
      <c r="AH1677" s="3"/>
      <c r="AI1677" s="3"/>
      <c r="AJ1677" s="3"/>
      <c r="AK1677" s="3"/>
      <c r="AL1677" s="8" t="s">
        <v>7705</v>
      </c>
      <c r="AM1677" s="3" t="s">
        <v>7706</v>
      </c>
      <c r="AN1677" s="6"/>
      <c r="AO1677" s="6"/>
      <c r="AP1677" s="6"/>
      <c r="AQ1677" s="6"/>
      <c r="AR1677" s="6"/>
      <c r="AS1677" s="6"/>
      <c r="AT1677" s="6"/>
      <c r="AU1677" s="6"/>
      <c r="AV1677" s="8" t="s">
        <v>7402</v>
      </c>
      <c r="AW1677" s="6"/>
      <c r="AX1677" s="6"/>
      <c r="AY1677" s="6"/>
      <c r="AZ1677" s="6"/>
      <c r="BA1677" s="6"/>
      <c r="BB1677" s="6"/>
      <c r="BC1677" s="6"/>
      <c r="BD1677" s="6"/>
      <c r="BE1677" s="8">
        <v>1676</v>
      </c>
      <c r="BF1677" s="6" t="str">
        <f t="shared" si="534"/>
        <v>insert into bitacoras_estatus (numero_expediente, numero_registro, representante, fecha_inicio, fecha_vencimiento, id_cliente, id_admin, id_bitacoras_estatus, id_estatus, id_clase, id_marca, created_at, updated_at) values('1885579','1789815','INTERNACIONAL DE CERAMICA, S.A.B. DE CV','2017-05-03','2027-05-03','536','2','1','1',19,969,'2017-05-03 00:00:00','2017-05-03 00:00:00');</v>
      </c>
      <c r="BG1677" s="6" t="str">
        <f t="shared" si="535"/>
        <v>insert into servicios_comentarios (comentario, id_admin, id_estatus, created_at, updated_at) values('CLASE 19, EL TITRM LLEGO 4 SEPT 2017',1,1676,'2017-05-03 00:00:00','2017-05-03 00:00:00');</v>
      </c>
      <c r="BH1677" s="6" t="str">
        <f t="shared" si="536"/>
        <v/>
      </c>
      <c r="BI1677" s="137" t="str">
        <f t="shared" si="537"/>
        <v>update bitacoras_estatus set comprobacion_uso = 1, id_estatus=10 where id=1676;</v>
      </c>
      <c r="BJ1677" s="137" t="str">
        <f t="shared" si="538"/>
        <v>update bitacoras_estatus set numero_expediente = '1885579', numero_registro = '1789815', id_estatus = 10, fecha_inicio = '2017-05-03', fecha_vencimiento ='2027-05-03', created_at ='2017-05-03 00:00:00', updated_at ='2017-05-03 00:00:00', id_clase=19, id_marca=969, id_cliente=536, vigencia = 1 where id =1676;</v>
      </c>
      <c r="BK1677" s="137" t="str">
        <f t="shared" si="539"/>
        <v>update bitacoras_estatus set id_estatus = 10 where id =1676;</v>
      </c>
    </row>
    <row r="1678" spans="1:63" ht="66">
      <c r="A1678" s="3">
        <v>1885580</v>
      </c>
      <c r="B1678" s="3">
        <v>1892774</v>
      </c>
      <c r="C1678" s="3">
        <f>IF(Tabla1[[#This Row],[No. REG.]]="","",1)</f>
        <v>1</v>
      </c>
      <c r="D1678" s="3" t="s">
        <v>46</v>
      </c>
      <c r="E1678" s="3">
        <f>IF(Tabla1[[#This Row],[STATUS]]="","",VLOOKUP(D1678,Estatus!$A$2:$B$13,2,0))</f>
        <v>10</v>
      </c>
      <c r="F1678" s="3">
        <f>IF(Tabla1[[#This Row],[STATUS]]="","",VLOOKUP(D1678,Estatus!$A$2:$I$12,9,0))</f>
        <v>1</v>
      </c>
      <c r="G1678" s="12" t="s">
        <v>7727</v>
      </c>
      <c r="H1678" s="7">
        <v>42858</v>
      </c>
      <c r="I1678" s="80">
        <f t="shared" si="520"/>
        <v>2017</v>
      </c>
      <c r="J1678" s="80">
        <f t="shared" si="521"/>
        <v>5</v>
      </c>
      <c r="K1678" s="80">
        <f t="shared" si="522"/>
        <v>3</v>
      </c>
      <c r="L1678" s="80" t="str">
        <f t="shared" si="523"/>
        <v>05</v>
      </c>
      <c r="M1678" s="80" t="str">
        <f t="shared" si="524"/>
        <v>03</v>
      </c>
      <c r="N1678" s="80" t="str">
        <f t="shared" si="525"/>
        <v>'2017-05-03'</v>
      </c>
      <c r="O1678" s="80" t="str">
        <f t="shared" si="526"/>
        <v>'2017-05-03 00:00:00'</v>
      </c>
      <c r="P1678" s="7">
        <v>46510</v>
      </c>
      <c r="Q1678" s="80">
        <f t="shared" si="527"/>
        <v>2027</v>
      </c>
      <c r="R1678" s="80">
        <f t="shared" si="528"/>
        <v>5</v>
      </c>
      <c r="S1678" s="80">
        <f t="shared" si="529"/>
        <v>3</v>
      </c>
      <c r="T1678" s="80" t="str">
        <f t="shared" si="530"/>
        <v>05</v>
      </c>
      <c r="U1678" s="80" t="str">
        <f t="shared" si="531"/>
        <v>03</v>
      </c>
      <c r="V1678" s="80" t="str">
        <f t="shared" si="532"/>
        <v>'2027-05-03'</v>
      </c>
      <c r="W1678" s="80">
        <v>19</v>
      </c>
      <c r="X1678" s="80">
        <f t="shared" si="533"/>
        <v>19</v>
      </c>
      <c r="Y1678" s="3" t="s">
        <v>7728</v>
      </c>
      <c r="Z1678" s="124">
        <f>IFERROR(IF(Y1678="","null",VLOOKUP(Y1678,Marcas!$A$2:$C$2024,2,0)),"")</f>
        <v>434</v>
      </c>
      <c r="AA1678" s="3" t="s">
        <v>7291</v>
      </c>
      <c r="AB1678" s="3">
        <f>IFERROR(IF(AA1678="","",IF(AA1678="EMPORIO LEGAL",1,VLOOKUP(AA1678,Clientes!$A$2:$B$1190,2,0))),"")</f>
        <v>536</v>
      </c>
      <c r="AC1678" s="3">
        <f>IFERROR(IF(Tabla1[[#This Row],[id_control]]="null","",VLOOKUP(CONCATENATE(Tabla1[[#This Row],[CLIENTE]],"-",Tabla1[[#This Row],[id_control]]),Hoja1!$C$2:$D$1994,2,0)),"")</f>
        <v>1678</v>
      </c>
      <c r="AD1678" s="3" t="s">
        <v>7704</v>
      </c>
      <c r="AE1678" s="3"/>
      <c r="AF1678" s="3"/>
      <c r="AG1678" s="3"/>
      <c r="AH1678" s="3"/>
      <c r="AI1678" s="3"/>
      <c r="AJ1678" s="3"/>
      <c r="AK1678" s="3"/>
      <c r="AL1678" s="8" t="s">
        <v>7705</v>
      </c>
      <c r="AM1678" s="3" t="s">
        <v>7706</v>
      </c>
      <c r="AN1678" s="6"/>
      <c r="AO1678" s="6"/>
      <c r="AP1678" s="6"/>
      <c r="AQ1678" s="6"/>
      <c r="AR1678" s="6"/>
      <c r="AS1678" s="6"/>
      <c r="AT1678" s="6"/>
      <c r="AU1678" s="6"/>
      <c r="AV1678" s="8" t="s">
        <v>7402</v>
      </c>
      <c r="AW1678" s="6"/>
      <c r="AX1678" s="6"/>
      <c r="AY1678" s="6"/>
      <c r="AZ1678" s="6"/>
      <c r="BA1678" s="6"/>
      <c r="BB1678" s="6"/>
      <c r="BC1678" s="6"/>
      <c r="BD1678" s="6"/>
      <c r="BE1678" s="8">
        <v>1677</v>
      </c>
      <c r="BF1678" s="6" t="str">
        <f t="shared" si="534"/>
        <v>insert into bitacoras_estatus (numero_expediente, numero_registro, representante, fecha_inicio, fecha_vencimiento, id_cliente, id_admin, id_bitacoras_estatus, id_estatus, id_clase, id_marca, created_at, updated_at) values('1885580','1892774','INTERNACIONAL DE CERAMICA, S.A.B. DE CV','2017-05-03','2027-05-03','536','2','1','1',19,434,'2017-05-03 00:00:00','2017-05-03 00:00:00');</v>
      </c>
      <c r="BG1678" s="6" t="str">
        <f t="shared" si="535"/>
        <v>insert into servicios_comentarios (comentario, id_admin, id_estatus, created_at, updated_at) values('CLASE 19, EL 9 DE OCTUBRE LLEGO CITA DE ANTERIORIDAD. EN FECHA 08 DE DICIEMBRE DE 2017 SE PRESENTO CONTESTACION DE ANTERIORIDAD.. EL 11 DE JUNIO 2018 LLEGO EL TITULO REGISTRO DE MARCA',1,1677,'2017-05-03 00:00:00','2017-05-03 00:00:00');</v>
      </c>
      <c r="BH1678" s="6" t="str">
        <f t="shared" si="536"/>
        <v/>
      </c>
      <c r="BI1678" s="137" t="str">
        <f t="shared" si="537"/>
        <v>update bitacoras_estatus set comprobacion_uso = 1, id_estatus=10 where id=1677;</v>
      </c>
      <c r="BJ1678" s="137" t="str">
        <f t="shared" si="538"/>
        <v>update bitacoras_estatus set numero_expediente = '1885580', numero_registro = '1892774', id_estatus = 10, fecha_inicio = '2017-05-03', fecha_vencimiento ='2027-05-03', created_at ='2017-05-03 00:00:00', updated_at ='2017-05-03 00:00:00', id_clase=19, id_marca=434, id_cliente=536, vigencia = 1 where id =1677;</v>
      </c>
      <c r="BK1678" s="137" t="str">
        <f t="shared" si="539"/>
        <v>update bitacoras_estatus set id_estatus = 10 where id =1677;</v>
      </c>
    </row>
    <row r="1679" spans="1:63" ht="66">
      <c r="A1679" s="3">
        <v>1885581</v>
      </c>
      <c r="B1679" s="6"/>
      <c r="C1679" s="6" t="str">
        <f>IF(Tabla1[[#This Row],[No. REG.]]="","",1)</f>
        <v/>
      </c>
      <c r="D1679" s="3" t="s">
        <v>34</v>
      </c>
      <c r="E1679" s="3">
        <f>IF(Tabla1[[#This Row],[STATUS]]="","",VLOOKUP(D1679,Estatus!$A$2:$B$13,2,0))</f>
        <v>5</v>
      </c>
      <c r="F1679" s="3">
        <f>IF(Tabla1[[#This Row],[STATUS]]="","",VLOOKUP(D1679,Estatus!$A$2:$I$12,9,0))</f>
        <v>0</v>
      </c>
      <c r="G1679" s="12" t="s">
        <v>7729</v>
      </c>
      <c r="H1679" s="7">
        <v>42858</v>
      </c>
      <c r="I1679" s="80">
        <f t="shared" si="520"/>
        <v>2017</v>
      </c>
      <c r="J1679" s="80">
        <f t="shared" si="521"/>
        <v>5</v>
      </c>
      <c r="K1679" s="80">
        <f t="shared" si="522"/>
        <v>3</v>
      </c>
      <c r="L1679" s="80" t="str">
        <f t="shared" si="523"/>
        <v>05</v>
      </c>
      <c r="M1679" s="80" t="str">
        <f t="shared" si="524"/>
        <v>03</v>
      </c>
      <c r="N1679" s="80" t="str">
        <f t="shared" si="525"/>
        <v>'2017-05-03'</v>
      </c>
      <c r="O1679" s="80" t="str">
        <f t="shared" si="526"/>
        <v>'2017-05-03 00:00:00'</v>
      </c>
      <c r="P1679" s="7">
        <v>46510</v>
      </c>
      <c r="Q1679" s="80">
        <f t="shared" si="527"/>
        <v>2027</v>
      </c>
      <c r="R1679" s="80">
        <f t="shared" si="528"/>
        <v>5</v>
      </c>
      <c r="S1679" s="80">
        <f t="shared" si="529"/>
        <v>3</v>
      </c>
      <c r="T1679" s="80" t="str">
        <f t="shared" si="530"/>
        <v>05</v>
      </c>
      <c r="U1679" s="80" t="str">
        <f t="shared" si="531"/>
        <v>03</v>
      </c>
      <c r="V1679" s="80" t="str">
        <f t="shared" si="532"/>
        <v>'2027-05-03'</v>
      </c>
      <c r="W1679" s="80">
        <v>19</v>
      </c>
      <c r="X1679" s="80">
        <f t="shared" si="533"/>
        <v>19</v>
      </c>
      <c r="Y1679" s="3" t="s">
        <v>1788</v>
      </c>
      <c r="Z1679" s="124">
        <f>IFERROR(IF(Y1679="","null",VLOOKUP(Y1679,Marcas!$A$2:$C$2024,2,0)),"")</f>
        <v>1113</v>
      </c>
      <c r="AA1679" s="3" t="s">
        <v>7291</v>
      </c>
      <c r="AB1679" s="3">
        <f>IFERROR(IF(AA1679="","",IF(AA1679="EMPORIO LEGAL",1,VLOOKUP(AA1679,Clientes!$A$2:$B$1190,2,0))),"")</f>
        <v>536</v>
      </c>
      <c r="AC1679" s="3">
        <f>IFERROR(IF(Tabla1[[#This Row],[id_control]]="null","",VLOOKUP(CONCATENATE(Tabla1[[#This Row],[CLIENTE]],"-",Tabla1[[#This Row],[id_control]]),Hoja1!$C$2:$D$1994,2,0)),"")</f>
        <v>1679</v>
      </c>
      <c r="AD1679" s="3" t="s">
        <v>7704</v>
      </c>
      <c r="AE1679" s="6"/>
      <c r="AF1679" s="6"/>
      <c r="AG1679" s="6"/>
      <c r="AH1679" s="6"/>
      <c r="AI1679" s="6"/>
      <c r="AJ1679" s="6"/>
      <c r="AK1679" s="6"/>
      <c r="AL1679" s="8" t="s">
        <v>7705</v>
      </c>
      <c r="AM1679" s="3" t="s">
        <v>7706</v>
      </c>
      <c r="AN1679" s="8"/>
      <c r="AO1679" s="8"/>
      <c r="AP1679" s="8"/>
      <c r="AQ1679" s="8"/>
      <c r="AR1679" s="8"/>
      <c r="AS1679" s="8"/>
      <c r="AT1679" s="8"/>
      <c r="AU1679" s="8"/>
      <c r="AV1679" s="8" t="s">
        <v>7402</v>
      </c>
      <c r="AW1679" s="8"/>
      <c r="AX1679" s="8"/>
      <c r="AY1679" s="8"/>
      <c r="AZ1679" s="8"/>
      <c r="BA1679" s="8"/>
      <c r="BB1679" s="8"/>
      <c r="BC1679" s="8"/>
      <c r="BD1679" s="8" t="s">
        <v>7730</v>
      </c>
      <c r="BE1679" s="8">
        <v>1678</v>
      </c>
      <c r="BF1679" s="6" t="str">
        <f t="shared" si="534"/>
        <v>insert into bitacoras_estatus (numero_expediente, numero_registro, representante, fecha_inicio, fecha_vencimiento, id_cliente, id_admin, id_bitacoras_estatus, id_estatus, id_clase, id_marca, created_at, updated_at) values('1885581','','INTERNACIONAL DE CERAMICA, S.A.B. DE CV','2017-05-03','2027-05-03','536','2','1','1',19,1113,'2017-05-03 00:00:00','2017-05-03 00:00:00');</v>
      </c>
      <c r="BG1679" s="6" t="str">
        <f t="shared" si="535"/>
        <v>insert into servicios_comentarios (comentario, id_admin, id_estatus, created_at, updated_at) values('CLASE 19. EN FECHA 11 DE SEPTIEMBRE 2017 RECIBIMOS NOTIFICACIÓN EN LINEA RESPECTO A CITA DE ANTERIORIDAD. EL DIA 07 DE MAYO DE 2018 SE COMUNICO LA RESOLUCIÓN DE NEGATIVA.',1,1678,'2017-05-03 00:00:00','2017-05-03 00:00:00');</v>
      </c>
      <c r="BH1679" s="6" t="str">
        <f t="shared" si="536"/>
        <v>insert into servicios_comentarios (comentario, id_admin, id_estatus, created_at, updated_at) values('CONTESTACION DE ANTERIORIDAD 10/11/2017',1,1678,'2017-05-03 00:00:00','2017-05-03 00:00:00');</v>
      </c>
      <c r="BI1679" s="137" t="str">
        <f t="shared" si="537"/>
        <v>update bitacoras_estatus set comprobacion_uso = 1, id_estatus=5 where id=1678;</v>
      </c>
      <c r="BJ1679" s="137" t="str">
        <f t="shared" si="538"/>
        <v>update bitacoras_estatus set numero_expediente = '1885581', numero_registro = '', id_estatus = 5, fecha_inicio = '2017-05-03', fecha_vencimiento ='2027-05-03', created_at ='2017-05-03 00:00:00', updated_at ='2017-05-03 00:00:00', id_clase=19, id_marca=1113, id_cliente=536, vigencia = 0 where id =1678;</v>
      </c>
      <c r="BK1679" s="137" t="str">
        <f t="shared" si="539"/>
        <v>update bitacoras_estatus set id_estatus = 5 where id =1678;</v>
      </c>
    </row>
    <row r="1680" spans="1:63">
      <c r="A1680" s="3">
        <v>1885524</v>
      </c>
      <c r="B1680" s="3">
        <v>1786118</v>
      </c>
      <c r="C1680" s="3">
        <f>IF(Tabla1[[#This Row],[No. REG.]]="","",1)</f>
        <v>1</v>
      </c>
      <c r="D1680" s="3" t="s">
        <v>46</v>
      </c>
      <c r="E1680" s="3">
        <f>IF(Tabla1[[#This Row],[STATUS]]="","",VLOOKUP(D1680,Estatus!$A$2:$B$13,2,0))</f>
        <v>10</v>
      </c>
      <c r="F1680" s="3">
        <f>IF(Tabla1[[#This Row],[STATUS]]="","",VLOOKUP(D1680,Estatus!$A$2:$I$12,9,0))</f>
        <v>1</v>
      </c>
      <c r="G1680" s="12" t="s">
        <v>7731</v>
      </c>
      <c r="H1680" s="7">
        <v>42858</v>
      </c>
      <c r="I1680" s="80">
        <f t="shared" si="520"/>
        <v>2017</v>
      </c>
      <c r="J1680" s="80">
        <f t="shared" si="521"/>
        <v>5</v>
      </c>
      <c r="K1680" s="80">
        <f t="shared" si="522"/>
        <v>3</v>
      </c>
      <c r="L1680" s="80" t="str">
        <f t="shared" si="523"/>
        <v>05</v>
      </c>
      <c r="M1680" s="80" t="str">
        <f t="shared" si="524"/>
        <v>03</v>
      </c>
      <c r="N1680" s="80" t="str">
        <f t="shared" si="525"/>
        <v>'2017-05-03'</v>
      </c>
      <c r="O1680" s="80" t="str">
        <f t="shared" si="526"/>
        <v>'2017-05-03 00:00:00'</v>
      </c>
      <c r="P1680" s="7">
        <v>46510</v>
      </c>
      <c r="Q1680" s="80">
        <f t="shared" si="527"/>
        <v>2027</v>
      </c>
      <c r="R1680" s="80">
        <f t="shared" si="528"/>
        <v>5</v>
      </c>
      <c r="S1680" s="80">
        <f t="shared" si="529"/>
        <v>3</v>
      </c>
      <c r="T1680" s="80" t="str">
        <f t="shared" si="530"/>
        <v>05</v>
      </c>
      <c r="U1680" s="80" t="str">
        <f t="shared" si="531"/>
        <v>03</v>
      </c>
      <c r="V1680" s="80" t="str">
        <f t="shared" si="532"/>
        <v>'2027-05-03'</v>
      </c>
      <c r="W1680" s="80">
        <v>20</v>
      </c>
      <c r="X1680" s="80">
        <f t="shared" si="533"/>
        <v>20</v>
      </c>
      <c r="Y1680" s="3" t="s">
        <v>7703</v>
      </c>
      <c r="Z1680" s="124">
        <f>IFERROR(IF(Y1680="","null",VLOOKUP(Y1680,Marcas!$A$2:$C$2024,2,0)),"")</f>
        <v>937</v>
      </c>
      <c r="AA1680" s="3" t="s">
        <v>7291</v>
      </c>
      <c r="AB1680" s="3">
        <f>IFERROR(IF(AA1680="","",IF(AA1680="EMPORIO LEGAL",1,VLOOKUP(AA1680,Clientes!$A$2:$B$1190,2,0))),"")</f>
        <v>536</v>
      </c>
      <c r="AC1680" s="3">
        <f>IFERROR(IF(Tabla1[[#This Row],[id_control]]="null","",VLOOKUP(CONCATENATE(Tabla1[[#This Row],[CLIENTE]],"-",Tabla1[[#This Row],[id_control]]),Hoja1!$C$2:$D$1994,2,0)),"")</f>
        <v>1666</v>
      </c>
      <c r="AD1680" s="3" t="s">
        <v>7704</v>
      </c>
      <c r="AE1680" s="3"/>
      <c r="AF1680" s="3"/>
      <c r="AG1680" s="3"/>
      <c r="AH1680" s="3"/>
      <c r="AI1680" s="3"/>
      <c r="AJ1680" s="3"/>
      <c r="AK1680" s="3"/>
      <c r="AL1680" s="8" t="s">
        <v>7705</v>
      </c>
      <c r="AM1680" s="3" t="s">
        <v>7706</v>
      </c>
      <c r="AN1680" s="6"/>
      <c r="AO1680" s="6"/>
      <c r="AP1680" s="6"/>
      <c r="AQ1680" s="6"/>
      <c r="AR1680" s="6"/>
      <c r="AS1680" s="6"/>
      <c r="AT1680" s="6"/>
      <c r="AU1680" s="6"/>
      <c r="AV1680" s="8" t="s">
        <v>7402</v>
      </c>
      <c r="AW1680" s="6"/>
      <c r="AX1680" s="6"/>
      <c r="AY1680" s="6"/>
      <c r="AZ1680" s="6"/>
      <c r="BA1680" s="6"/>
      <c r="BB1680" s="6"/>
      <c r="BC1680" s="6"/>
      <c r="BD1680" s="6"/>
      <c r="BE1680" s="8">
        <v>1679</v>
      </c>
      <c r="BF1680" s="6" t="str">
        <f t="shared" si="534"/>
        <v>insert into bitacoras_estatus (numero_expediente, numero_registro, representante, fecha_inicio, fecha_vencimiento, id_cliente, id_admin, id_bitacoras_estatus, id_estatus, id_clase, id_marca, created_at, updated_at) values('1885524','1786118','INTERNACIONAL DE CERAMICA, S.A.B. DE CV','2017-05-03','2027-05-03','536','2','1','1',20,937,'2017-05-03 00:00:00','2017-05-03 00:00:00');</v>
      </c>
      <c r="BG1680" s="6" t="str">
        <f t="shared" si="535"/>
        <v>insert into servicios_comentarios (comentario, id_admin, id_estatus, created_at, updated_at) values('CLASE 20. TITULO 25 DE AGOSTO 2017',1,1679,'2017-05-03 00:00:00','2017-05-03 00:00:00');</v>
      </c>
      <c r="BH1680" s="6" t="str">
        <f t="shared" si="536"/>
        <v/>
      </c>
      <c r="BI1680" s="137" t="str">
        <f t="shared" si="537"/>
        <v>update bitacoras_estatus set comprobacion_uso = 1, id_estatus=10 where id=1679;</v>
      </c>
      <c r="BJ1680" s="137" t="str">
        <f t="shared" si="538"/>
        <v>update bitacoras_estatus set numero_expediente = '1885524', numero_registro = '1786118', id_estatus = 10, fecha_inicio = '2017-05-03', fecha_vencimiento ='2027-05-03', created_at ='2017-05-03 00:00:00', updated_at ='2017-05-03 00:00:00', id_clase=20, id_marca=937, id_cliente=536, vigencia = 1 where id =1679;</v>
      </c>
      <c r="BK1680" s="137" t="str">
        <f t="shared" si="539"/>
        <v>update bitacoras_estatus set id_estatus = 10 where id =1679;</v>
      </c>
    </row>
    <row r="1681" spans="1:63">
      <c r="A1681" s="3">
        <v>1885527</v>
      </c>
      <c r="B1681" s="3">
        <v>1786119</v>
      </c>
      <c r="C1681" s="3">
        <f>IF(Tabla1[[#This Row],[No. REG.]]="","",1)</f>
        <v>1</v>
      </c>
      <c r="D1681" s="3" t="s">
        <v>46</v>
      </c>
      <c r="E1681" s="3">
        <f>IF(Tabla1[[#This Row],[STATUS]]="","",VLOOKUP(D1681,Estatus!$A$2:$B$13,2,0))</f>
        <v>10</v>
      </c>
      <c r="F1681" s="3">
        <f>IF(Tabla1[[#This Row],[STATUS]]="","",VLOOKUP(D1681,Estatus!$A$2:$I$12,9,0))</f>
        <v>1</v>
      </c>
      <c r="G1681" s="12" t="s">
        <v>7732</v>
      </c>
      <c r="H1681" s="7">
        <v>42858</v>
      </c>
      <c r="I1681" s="80">
        <f t="shared" si="520"/>
        <v>2017</v>
      </c>
      <c r="J1681" s="80">
        <f t="shared" si="521"/>
        <v>5</v>
      </c>
      <c r="K1681" s="80">
        <f t="shared" si="522"/>
        <v>3</v>
      </c>
      <c r="L1681" s="80" t="str">
        <f t="shared" si="523"/>
        <v>05</v>
      </c>
      <c r="M1681" s="80" t="str">
        <f t="shared" si="524"/>
        <v>03</v>
      </c>
      <c r="N1681" s="80" t="str">
        <f t="shared" si="525"/>
        <v>'2017-05-03'</v>
      </c>
      <c r="O1681" s="80" t="str">
        <f t="shared" si="526"/>
        <v>'2017-05-03 00:00:00'</v>
      </c>
      <c r="P1681" s="7">
        <v>46510</v>
      </c>
      <c r="Q1681" s="80">
        <f t="shared" si="527"/>
        <v>2027</v>
      </c>
      <c r="R1681" s="80">
        <f t="shared" si="528"/>
        <v>5</v>
      </c>
      <c r="S1681" s="80">
        <f t="shared" si="529"/>
        <v>3</v>
      </c>
      <c r="T1681" s="80" t="str">
        <f t="shared" si="530"/>
        <v>05</v>
      </c>
      <c r="U1681" s="80" t="str">
        <f t="shared" si="531"/>
        <v>03</v>
      </c>
      <c r="V1681" s="80" t="str">
        <f t="shared" si="532"/>
        <v>'2027-05-03'</v>
      </c>
      <c r="W1681" s="80">
        <v>20</v>
      </c>
      <c r="X1681" s="80">
        <f t="shared" si="533"/>
        <v>20</v>
      </c>
      <c r="Y1681" s="3" t="s">
        <v>7733</v>
      </c>
      <c r="Z1681" s="124">
        <f>IFERROR(IF(Y1681="","null",VLOOKUP(Y1681,Marcas!$A$2:$C$2024,2,0)),"")</f>
        <v>1557</v>
      </c>
      <c r="AA1681" s="3" t="s">
        <v>7291</v>
      </c>
      <c r="AB1681" s="3">
        <f>IFERROR(IF(AA1681="","",IF(AA1681="EMPORIO LEGAL",1,VLOOKUP(AA1681,Clientes!$A$2:$B$1190,2,0))),"")</f>
        <v>536</v>
      </c>
      <c r="AC1681" s="3">
        <f>IFERROR(IF(Tabla1[[#This Row],[id_control]]="null","",VLOOKUP(CONCATENATE(Tabla1[[#This Row],[CLIENTE]],"-",Tabla1[[#This Row],[id_control]]),Hoja1!$C$2:$D$1994,2,0)),"")</f>
        <v>1681</v>
      </c>
      <c r="AD1681" s="3" t="s">
        <v>7704</v>
      </c>
      <c r="AE1681" s="3"/>
      <c r="AF1681" s="3"/>
      <c r="AG1681" s="3"/>
      <c r="AH1681" s="3"/>
      <c r="AI1681" s="3"/>
      <c r="AJ1681" s="3"/>
      <c r="AK1681" s="3"/>
      <c r="AL1681" s="8" t="s">
        <v>7705</v>
      </c>
      <c r="AM1681" s="3" t="s">
        <v>7706</v>
      </c>
      <c r="AN1681" s="6"/>
      <c r="AO1681" s="6"/>
      <c r="AP1681" s="6"/>
      <c r="AQ1681" s="6"/>
      <c r="AR1681" s="6"/>
      <c r="AS1681" s="6"/>
      <c r="AT1681" s="6"/>
      <c r="AU1681" s="6"/>
      <c r="AV1681" s="8" t="s">
        <v>7402</v>
      </c>
      <c r="AW1681" s="6"/>
      <c r="AX1681" s="6"/>
      <c r="AY1681" s="6"/>
      <c r="AZ1681" s="6"/>
      <c r="BA1681" s="6"/>
      <c r="BB1681" s="6"/>
      <c r="BC1681" s="6"/>
      <c r="BD1681" s="6"/>
      <c r="BE1681" s="8">
        <v>1680</v>
      </c>
      <c r="BF1681" s="6" t="str">
        <f t="shared" si="534"/>
        <v>insert into bitacoras_estatus (numero_expediente, numero_registro, representante, fecha_inicio, fecha_vencimiento, id_cliente, id_admin, id_bitacoras_estatus, id_estatus, id_clase, id_marca, created_at, updated_at) values('1885527','1786119','INTERNACIONAL DE CERAMICA, S.A.B. DE CV','2017-05-03','2027-05-03','536','2','1','1',20,1557,'2017-05-03 00:00:00','2017-05-03 00:00:00');</v>
      </c>
      <c r="BG1681" s="6" t="str">
        <f t="shared" si="535"/>
        <v>insert into servicios_comentarios (comentario, id_admin, id_estatus, created_at, updated_at) values('CLASE 20, EL 25 AGO 17 LLEGO EL TITRM',1,1680,'2017-05-03 00:00:00','2017-05-03 00:00:00');</v>
      </c>
      <c r="BH1681" s="6" t="str">
        <f t="shared" si="536"/>
        <v/>
      </c>
      <c r="BI1681" s="137" t="str">
        <f t="shared" si="537"/>
        <v>update bitacoras_estatus set comprobacion_uso = 1, id_estatus=10 where id=1680;</v>
      </c>
      <c r="BJ1681" s="137" t="str">
        <f t="shared" si="538"/>
        <v>update bitacoras_estatus set numero_expediente = '1885527', numero_registro = '1786119', id_estatus = 10, fecha_inicio = '2017-05-03', fecha_vencimiento ='2027-05-03', created_at ='2017-05-03 00:00:00', updated_at ='2017-05-03 00:00:00', id_clase=20, id_marca=1557, id_cliente=536, vigencia = 1 where id =1680;</v>
      </c>
      <c r="BK1681" s="137" t="str">
        <f t="shared" si="539"/>
        <v>update bitacoras_estatus set id_estatus = 10 where id =1680;</v>
      </c>
    </row>
    <row r="1682" spans="1:63">
      <c r="A1682" s="3">
        <v>1885528</v>
      </c>
      <c r="B1682" s="3">
        <v>1786120</v>
      </c>
      <c r="C1682" s="3">
        <f>IF(Tabla1[[#This Row],[No. REG.]]="","",1)</f>
        <v>1</v>
      </c>
      <c r="D1682" s="3" t="s">
        <v>46</v>
      </c>
      <c r="E1682" s="3">
        <f>IF(Tabla1[[#This Row],[STATUS]]="","",VLOOKUP(D1682,Estatus!$A$2:$B$13,2,0))</f>
        <v>10</v>
      </c>
      <c r="F1682" s="3">
        <f>IF(Tabla1[[#This Row],[STATUS]]="","",VLOOKUP(D1682,Estatus!$A$2:$I$12,9,0))</f>
        <v>1</v>
      </c>
      <c r="G1682" s="12" t="s">
        <v>7734</v>
      </c>
      <c r="H1682" s="7">
        <v>42858</v>
      </c>
      <c r="I1682" s="80">
        <f t="shared" si="520"/>
        <v>2017</v>
      </c>
      <c r="J1682" s="80">
        <f t="shared" si="521"/>
        <v>5</v>
      </c>
      <c r="K1682" s="80">
        <f t="shared" si="522"/>
        <v>3</v>
      </c>
      <c r="L1682" s="80" t="str">
        <f t="shared" si="523"/>
        <v>05</v>
      </c>
      <c r="M1682" s="80" t="str">
        <f t="shared" si="524"/>
        <v>03</v>
      </c>
      <c r="N1682" s="80" t="str">
        <f t="shared" si="525"/>
        <v>'2017-05-03'</v>
      </c>
      <c r="O1682" s="80" t="str">
        <f t="shared" si="526"/>
        <v>'2017-05-03 00:00:00'</v>
      </c>
      <c r="P1682" s="7">
        <v>46510</v>
      </c>
      <c r="Q1682" s="80">
        <f t="shared" si="527"/>
        <v>2027</v>
      </c>
      <c r="R1682" s="80">
        <f t="shared" si="528"/>
        <v>5</v>
      </c>
      <c r="S1682" s="80">
        <f t="shared" si="529"/>
        <v>3</v>
      </c>
      <c r="T1682" s="80" t="str">
        <f t="shared" si="530"/>
        <v>05</v>
      </c>
      <c r="U1682" s="80" t="str">
        <f t="shared" si="531"/>
        <v>03</v>
      </c>
      <c r="V1682" s="80" t="str">
        <f t="shared" si="532"/>
        <v>'2027-05-03'</v>
      </c>
      <c r="W1682" s="80">
        <v>20</v>
      </c>
      <c r="X1682" s="80">
        <f t="shared" si="533"/>
        <v>20</v>
      </c>
      <c r="Y1682" s="3" t="s">
        <v>7735</v>
      </c>
      <c r="Z1682" s="124">
        <f>IFERROR(IF(Y1682="","null",VLOOKUP(Y1682,Marcas!$A$2:$C$2024,2,0)),"")</f>
        <v>1544</v>
      </c>
      <c r="AA1682" s="3" t="s">
        <v>7291</v>
      </c>
      <c r="AB1682" s="3">
        <f>IFERROR(IF(AA1682="","",IF(AA1682="EMPORIO LEGAL",1,VLOOKUP(AA1682,Clientes!$A$2:$B$1190,2,0))),"")</f>
        <v>536</v>
      </c>
      <c r="AC1682" s="3">
        <f>IFERROR(IF(Tabla1[[#This Row],[id_control]]="null","",VLOOKUP(CONCATENATE(Tabla1[[#This Row],[CLIENTE]],"-",Tabla1[[#This Row],[id_control]]),Hoja1!$C$2:$D$1994,2,0)),"")</f>
        <v>1682</v>
      </c>
      <c r="AD1682" s="3" t="s">
        <v>7704</v>
      </c>
      <c r="AE1682" s="3"/>
      <c r="AF1682" s="3"/>
      <c r="AG1682" s="3"/>
      <c r="AH1682" s="3"/>
      <c r="AI1682" s="3"/>
      <c r="AJ1682" s="3"/>
      <c r="AK1682" s="3"/>
      <c r="AL1682" s="8" t="s">
        <v>7705</v>
      </c>
      <c r="AM1682" s="3" t="s">
        <v>7706</v>
      </c>
      <c r="AN1682" s="6"/>
      <c r="AO1682" s="6"/>
      <c r="AP1682" s="6"/>
      <c r="AQ1682" s="6"/>
      <c r="AR1682" s="6"/>
      <c r="AS1682" s="6"/>
      <c r="AT1682" s="6"/>
      <c r="AU1682" s="6"/>
      <c r="AV1682" s="8" t="s">
        <v>7402</v>
      </c>
      <c r="AW1682" s="6"/>
      <c r="AX1682" s="6"/>
      <c r="AY1682" s="6"/>
      <c r="AZ1682" s="6"/>
      <c r="BA1682" s="6"/>
      <c r="BB1682" s="6"/>
      <c r="BC1682" s="6"/>
      <c r="BD1682" s="6"/>
      <c r="BE1682" s="8">
        <v>1681</v>
      </c>
      <c r="BF1682" s="6" t="str">
        <f t="shared" si="534"/>
        <v>insert into bitacoras_estatus (numero_expediente, numero_registro, representante, fecha_inicio, fecha_vencimiento, id_cliente, id_admin, id_bitacoras_estatus, id_estatus, id_clase, id_marca, created_at, updated_at) values('1885528','1786120','INTERNACIONAL DE CERAMICA, S.A.B. DE CV','2017-05-03','2027-05-03','536','2','1','1',20,1544,'2017-05-03 00:00:00','2017-05-03 00:00:00');</v>
      </c>
      <c r="BG1682" s="6" t="str">
        <f t="shared" si="535"/>
        <v>insert into servicios_comentarios (comentario, id_admin, id_estatus, created_at, updated_at) values('CLASE 20, EL 25 AGO 17 LLEGO TITRM',1,1681,'2017-05-03 00:00:00','2017-05-03 00:00:00');</v>
      </c>
      <c r="BH1682" s="6" t="str">
        <f t="shared" si="536"/>
        <v/>
      </c>
      <c r="BI1682" s="137" t="str">
        <f t="shared" si="537"/>
        <v>update bitacoras_estatus set comprobacion_uso = 1, id_estatus=10 where id=1681;</v>
      </c>
      <c r="BJ1682" s="137" t="str">
        <f t="shared" si="538"/>
        <v>update bitacoras_estatus set numero_expediente = '1885528', numero_registro = '1786120', id_estatus = 10, fecha_inicio = '2017-05-03', fecha_vencimiento ='2027-05-03', created_at ='2017-05-03 00:00:00', updated_at ='2017-05-03 00:00:00', id_clase=20, id_marca=1544, id_cliente=536, vigencia = 1 where id =1681;</v>
      </c>
      <c r="BK1682" s="137" t="str">
        <f t="shared" si="539"/>
        <v>update bitacoras_estatus set id_estatus = 10 where id =1681;</v>
      </c>
    </row>
    <row r="1683" spans="1:63">
      <c r="A1683" s="3">
        <v>1885531</v>
      </c>
      <c r="B1683" s="3">
        <v>1786121</v>
      </c>
      <c r="C1683" s="3">
        <f>IF(Tabla1[[#This Row],[No. REG.]]="","",1)</f>
        <v>1</v>
      </c>
      <c r="D1683" s="3" t="s">
        <v>46</v>
      </c>
      <c r="E1683" s="3">
        <f>IF(Tabla1[[#This Row],[STATUS]]="","",VLOOKUP(D1683,Estatus!$A$2:$B$13,2,0))</f>
        <v>10</v>
      </c>
      <c r="F1683" s="3">
        <f>IF(Tabla1[[#This Row],[STATUS]]="","",VLOOKUP(D1683,Estatus!$A$2:$I$12,9,0))</f>
        <v>1</v>
      </c>
      <c r="G1683" s="12" t="s">
        <v>7736</v>
      </c>
      <c r="H1683" s="7">
        <v>42858</v>
      </c>
      <c r="I1683" s="80">
        <f t="shared" si="520"/>
        <v>2017</v>
      </c>
      <c r="J1683" s="80">
        <f t="shared" si="521"/>
        <v>5</v>
      </c>
      <c r="K1683" s="80">
        <f t="shared" si="522"/>
        <v>3</v>
      </c>
      <c r="L1683" s="80" t="str">
        <f t="shared" si="523"/>
        <v>05</v>
      </c>
      <c r="M1683" s="80" t="str">
        <f t="shared" si="524"/>
        <v>03</v>
      </c>
      <c r="N1683" s="80" t="str">
        <f t="shared" si="525"/>
        <v>'2017-05-03'</v>
      </c>
      <c r="O1683" s="80" t="str">
        <f t="shared" si="526"/>
        <v>'2017-05-03 00:00:00'</v>
      </c>
      <c r="P1683" s="7">
        <v>46510</v>
      </c>
      <c r="Q1683" s="80">
        <f t="shared" si="527"/>
        <v>2027</v>
      </c>
      <c r="R1683" s="80">
        <f t="shared" si="528"/>
        <v>5</v>
      </c>
      <c r="S1683" s="80">
        <f t="shared" si="529"/>
        <v>3</v>
      </c>
      <c r="T1683" s="80" t="str">
        <f t="shared" si="530"/>
        <v>05</v>
      </c>
      <c r="U1683" s="80" t="str">
        <f t="shared" si="531"/>
        <v>03</v>
      </c>
      <c r="V1683" s="80" t="str">
        <f t="shared" si="532"/>
        <v>'2027-05-03'</v>
      </c>
      <c r="W1683" s="80">
        <v>20</v>
      </c>
      <c r="X1683" s="80">
        <f t="shared" si="533"/>
        <v>20</v>
      </c>
      <c r="Y1683" s="3" t="s">
        <v>7737</v>
      </c>
      <c r="Z1683" s="124">
        <f>IFERROR(IF(Y1683="","null",VLOOKUP(Y1683,Marcas!$A$2:$C$2024,2,0)),"")</f>
        <v>1447</v>
      </c>
      <c r="AA1683" s="3" t="s">
        <v>7291</v>
      </c>
      <c r="AB1683" s="3">
        <f>IFERROR(IF(AA1683="","",IF(AA1683="EMPORIO LEGAL",1,VLOOKUP(AA1683,Clientes!$A$2:$B$1190,2,0))),"")</f>
        <v>536</v>
      </c>
      <c r="AC1683" s="3">
        <f>IFERROR(IF(Tabla1[[#This Row],[id_control]]="null","",VLOOKUP(CONCATENATE(Tabla1[[#This Row],[CLIENTE]],"-",Tabla1[[#This Row],[id_control]]),Hoja1!$C$2:$D$1994,2,0)),"")</f>
        <v>1683</v>
      </c>
      <c r="AD1683" s="3" t="s">
        <v>7704</v>
      </c>
      <c r="AE1683" s="3"/>
      <c r="AF1683" s="3"/>
      <c r="AG1683" s="3"/>
      <c r="AH1683" s="3"/>
      <c r="AI1683" s="3"/>
      <c r="AJ1683" s="3"/>
      <c r="AK1683" s="3"/>
      <c r="AL1683" s="8" t="s">
        <v>7705</v>
      </c>
      <c r="AM1683" s="3" t="s">
        <v>7706</v>
      </c>
      <c r="AN1683" s="6"/>
      <c r="AO1683" s="6"/>
      <c r="AP1683" s="6"/>
      <c r="AQ1683" s="6"/>
      <c r="AR1683" s="6"/>
      <c r="AS1683" s="6"/>
      <c r="AT1683" s="6"/>
      <c r="AU1683" s="6"/>
      <c r="AV1683" s="8" t="s">
        <v>7402</v>
      </c>
      <c r="AW1683" s="6"/>
      <c r="AX1683" s="6"/>
      <c r="AY1683" s="6"/>
      <c r="AZ1683" s="6"/>
      <c r="BA1683" s="6"/>
      <c r="BB1683" s="6"/>
      <c r="BC1683" s="6"/>
      <c r="BD1683" s="6"/>
      <c r="BE1683" s="8">
        <v>1682</v>
      </c>
      <c r="BF1683" s="6" t="str">
        <f t="shared" si="534"/>
        <v>insert into bitacoras_estatus (numero_expediente, numero_registro, representante, fecha_inicio, fecha_vencimiento, id_cliente, id_admin, id_bitacoras_estatus, id_estatus, id_clase, id_marca, created_at, updated_at) values('1885531','1786121','INTERNACIONAL DE CERAMICA, S.A.B. DE CV','2017-05-03','2027-05-03','536','2','1','1',20,1447,'2017-05-03 00:00:00','2017-05-03 00:00:00');</v>
      </c>
      <c r="BG1683" s="6" t="str">
        <f t="shared" si="535"/>
        <v>insert into servicios_comentarios (comentario, id_admin, id_estatus, created_at, updated_at) values('CLASE 20, EL 25 AGO 17LLEGO EL TITRM',1,1682,'2017-05-03 00:00:00','2017-05-03 00:00:00');</v>
      </c>
      <c r="BH1683" s="6" t="str">
        <f t="shared" si="536"/>
        <v/>
      </c>
      <c r="BI1683" s="137" t="str">
        <f t="shared" si="537"/>
        <v>update bitacoras_estatus set comprobacion_uso = 1, id_estatus=10 where id=1682;</v>
      </c>
      <c r="BJ1683" s="137" t="str">
        <f t="shared" si="538"/>
        <v>update bitacoras_estatus set numero_expediente = '1885531', numero_registro = '1786121', id_estatus = 10, fecha_inicio = '2017-05-03', fecha_vencimiento ='2027-05-03', created_at ='2017-05-03 00:00:00', updated_at ='2017-05-03 00:00:00', id_clase=20, id_marca=1447, id_cliente=536, vigencia = 1 where id =1682;</v>
      </c>
      <c r="BK1683" s="137" t="str">
        <f t="shared" si="539"/>
        <v>update bitacoras_estatus set id_estatus = 10 where id =1682;</v>
      </c>
    </row>
    <row r="1684" spans="1:63">
      <c r="A1684" s="3">
        <v>1885536</v>
      </c>
      <c r="B1684" s="3">
        <v>1786118</v>
      </c>
      <c r="C1684" s="3">
        <f>IF(Tabla1[[#This Row],[No. REG.]]="","",1)</f>
        <v>1</v>
      </c>
      <c r="D1684" s="3" t="s">
        <v>46</v>
      </c>
      <c r="E1684" s="3">
        <f>IF(Tabla1[[#This Row],[STATUS]]="","",VLOOKUP(D1684,Estatus!$A$2:$B$13,2,0))</f>
        <v>10</v>
      </c>
      <c r="F1684" s="3">
        <f>IF(Tabla1[[#This Row],[STATUS]]="","",VLOOKUP(D1684,Estatus!$A$2:$I$12,9,0))</f>
        <v>1</v>
      </c>
      <c r="G1684" s="12" t="s">
        <v>7738</v>
      </c>
      <c r="H1684" s="7">
        <v>42858</v>
      </c>
      <c r="I1684" s="80">
        <f t="shared" si="520"/>
        <v>2017</v>
      </c>
      <c r="J1684" s="80">
        <f t="shared" si="521"/>
        <v>5</v>
      </c>
      <c r="K1684" s="80">
        <f t="shared" si="522"/>
        <v>3</v>
      </c>
      <c r="L1684" s="80" t="str">
        <f t="shared" si="523"/>
        <v>05</v>
      </c>
      <c r="M1684" s="80" t="str">
        <f t="shared" si="524"/>
        <v>03</v>
      </c>
      <c r="N1684" s="80" t="str">
        <f t="shared" si="525"/>
        <v>'2017-05-03'</v>
      </c>
      <c r="O1684" s="80" t="str">
        <f t="shared" si="526"/>
        <v>'2017-05-03 00:00:00'</v>
      </c>
      <c r="P1684" s="7">
        <v>46510</v>
      </c>
      <c r="Q1684" s="80">
        <f t="shared" si="527"/>
        <v>2027</v>
      </c>
      <c r="R1684" s="80">
        <f t="shared" si="528"/>
        <v>5</v>
      </c>
      <c r="S1684" s="80">
        <f t="shared" si="529"/>
        <v>3</v>
      </c>
      <c r="T1684" s="80" t="str">
        <f t="shared" si="530"/>
        <v>05</v>
      </c>
      <c r="U1684" s="80" t="str">
        <f t="shared" si="531"/>
        <v>03</v>
      </c>
      <c r="V1684" s="80" t="str">
        <f t="shared" si="532"/>
        <v>'2027-05-03'</v>
      </c>
      <c r="W1684" s="80">
        <v>20</v>
      </c>
      <c r="X1684" s="80">
        <f t="shared" si="533"/>
        <v>20</v>
      </c>
      <c r="Y1684" s="3" t="s">
        <v>7739</v>
      </c>
      <c r="Z1684" s="124">
        <f>IFERROR(IF(Y1684="","null",VLOOKUP(Y1684,Marcas!$A$2:$C$2024,2,0)),"")</f>
        <v>1443</v>
      </c>
      <c r="AA1684" s="3" t="s">
        <v>7291</v>
      </c>
      <c r="AB1684" s="3">
        <f>IFERROR(IF(AA1684="","",IF(AA1684="EMPORIO LEGAL",1,VLOOKUP(AA1684,Clientes!$A$2:$B$1190,2,0))),"")</f>
        <v>536</v>
      </c>
      <c r="AC1684" s="3">
        <f>IFERROR(IF(Tabla1[[#This Row],[id_control]]="null","",VLOOKUP(CONCATENATE(Tabla1[[#This Row],[CLIENTE]],"-",Tabla1[[#This Row],[id_control]]),Hoja1!$C$2:$D$1994,2,0)),"")</f>
        <v>1684</v>
      </c>
      <c r="AD1684" s="3" t="s">
        <v>7704</v>
      </c>
      <c r="AE1684" s="3"/>
      <c r="AF1684" s="3"/>
      <c r="AG1684" s="3"/>
      <c r="AH1684" s="3"/>
      <c r="AI1684" s="3"/>
      <c r="AJ1684" s="3"/>
      <c r="AK1684" s="3"/>
      <c r="AL1684" s="8" t="s">
        <v>7705</v>
      </c>
      <c r="AM1684" s="3" t="s">
        <v>7706</v>
      </c>
      <c r="AN1684" s="6"/>
      <c r="AO1684" s="6"/>
      <c r="AP1684" s="6"/>
      <c r="AQ1684" s="6"/>
      <c r="AR1684" s="6"/>
      <c r="AS1684" s="6"/>
      <c r="AT1684" s="6"/>
      <c r="AU1684" s="6"/>
      <c r="AV1684" s="8" t="s">
        <v>7402</v>
      </c>
      <c r="AW1684" s="6"/>
      <c r="AX1684" s="6"/>
      <c r="AY1684" s="6"/>
      <c r="AZ1684" s="6"/>
      <c r="BA1684" s="6"/>
      <c r="BB1684" s="6"/>
      <c r="BC1684" s="6"/>
      <c r="BD1684" s="6"/>
      <c r="BE1684" s="8">
        <v>1683</v>
      </c>
      <c r="BF1684" s="6" t="str">
        <f t="shared" si="534"/>
        <v>insert into bitacoras_estatus (numero_expediente, numero_registro, representante, fecha_inicio, fecha_vencimiento, id_cliente, id_admin, id_bitacoras_estatus, id_estatus, id_clase, id_marca, created_at, updated_at) values('1885536','1786118','INTERNACIONAL DE CERAMICA, S.A.B. DE CV','2017-05-03','2027-05-03','536','2','1','1',20,1443,'2017-05-03 00:00:00','2017-05-03 00:00:00');</v>
      </c>
      <c r="BG1684" s="6" t="str">
        <f t="shared" si="535"/>
        <v>insert into servicios_comentarios (comentario, id_admin, id_estatus, created_at, updated_at) values('CLASE 20, EL 4 DE SEPT LLEGO TITRM',1,1683,'2017-05-03 00:00:00','2017-05-03 00:00:00');</v>
      </c>
      <c r="BH1684" s="6" t="str">
        <f t="shared" si="536"/>
        <v/>
      </c>
      <c r="BI1684" s="137" t="str">
        <f t="shared" si="537"/>
        <v>update bitacoras_estatus set comprobacion_uso = 1, id_estatus=10 where id=1683;</v>
      </c>
      <c r="BJ1684" s="137" t="str">
        <f t="shared" si="538"/>
        <v>update bitacoras_estatus set numero_expediente = '1885536', numero_registro = '1786118', id_estatus = 10, fecha_inicio = '2017-05-03', fecha_vencimiento ='2027-05-03', created_at ='2017-05-03 00:00:00', updated_at ='2017-05-03 00:00:00', id_clase=20, id_marca=1443, id_cliente=536, vigencia = 1 where id =1683;</v>
      </c>
      <c r="BK1684" s="137" t="str">
        <f t="shared" si="539"/>
        <v>update bitacoras_estatus set id_estatus = 10 where id =1683;</v>
      </c>
    </row>
    <row r="1685" spans="1:63">
      <c r="A1685" s="3">
        <v>1885541</v>
      </c>
      <c r="B1685" s="3">
        <v>1885541</v>
      </c>
      <c r="C1685" s="3">
        <f>IF(Tabla1[[#This Row],[No. REG.]]="","",1)</f>
        <v>1</v>
      </c>
      <c r="D1685" s="3" t="s">
        <v>46</v>
      </c>
      <c r="E1685" s="3">
        <f>IF(Tabla1[[#This Row],[STATUS]]="","",VLOOKUP(D1685,Estatus!$A$2:$B$13,2,0))</f>
        <v>10</v>
      </c>
      <c r="F1685" s="3">
        <f>IF(Tabla1[[#This Row],[STATUS]]="","",VLOOKUP(D1685,Estatus!$A$2:$I$12,9,0))</f>
        <v>1</v>
      </c>
      <c r="G1685" s="12" t="s">
        <v>7740</v>
      </c>
      <c r="H1685" s="7">
        <v>42858</v>
      </c>
      <c r="I1685" s="80">
        <f t="shared" si="520"/>
        <v>2017</v>
      </c>
      <c r="J1685" s="80">
        <f t="shared" si="521"/>
        <v>5</v>
      </c>
      <c r="K1685" s="80">
        <f t="shared" si="522"/>
        <v>3</v>
      </c>
      <c r="L1685" s="80" t="str">
        <f t="shared" si="523"/>
        <v>05</v>
      </c>
      <c r="M1685" s="80" t="str">
        <f t="shared" si="524"/>
        <v>03</v>
      </c>
      <c r="N1685" s="80" t="str">
        <f t="shared" si="525"/>
        <v>'2017-05-03'</v>
      </c>
      <c r="O1685" s="80" t="str">
        <f t="shared" si="526"/>
        <v>'2017-05-03 00:00:00'</v>
      </c>
      <c r="P1685" s="7">
        <v>46510</v>
      </c>
      <c r="Q1685" s="80">
        <f t="shared" si="527"/>
        <v>2027</v>
      </c>
      <c r="R1685" s="80">
        <f t="shared" si="528"/>
        <v>5</v>
      </c>
      <c r="S1685" s="80">
        <f t="shared" si="529"/>
        <v>3</v>
      </c>
      <c r="T1685" s="80" t="str">
        <f t="shared" si="530"/>
        <v>05</v>
      </c>
      <c r="U1685" s="80" t="str">
        <f t="shared" si="531"/>
        <v>03</v>
      </c>
      <c r="V1685" s="80" t="str">
        <f t="shared" si="532"/>
        <v>'2027-05-03'</v>
      </c>
      <c r="W1685" s="80">
        <v>20</v>
      </c>
      <c r="X1685" s="80">
        <f t="shared" si="533"/>
        <v>20</v>
      </c>
      <c r="Y1685" s="3" t="s">
        <v>7741</v>
      </c>
      <c r="Z1685" s="124">
        <f>IFERROR(IF(Y1685="","null",VLOOKUP(Y1685,Marcas!$A$2:$C$2024,2,0)),"")</f>
        <v>1271</v>
      </c>
      <c r="AA1685" s="3" t="s">
        <v>7291</v>
      </c>
      <c r="AB1685" s="3">
        <f>IFERROR(IF(AA1685="","",IF(AA1685="EMPORIO LEGAL",1,VLOOKUP(AA1685,Clientes!$A$2:$B$1190,2,0))),"")</f>
        <v>536</v>
      </c>
      <c r="AC1685" s="3">
        <f>IFERROR(IF(Tabla1[[#This Row],[id_control]]="null","",VLOOKUP(CONCATENATE(Tabla1[[#This Row],[CLIENTE]],"-",Tabla1[[#This Row],[id_control]]),Hoja1!$C$2:$D$1994,2,0)),"")</f>
        <v>1685</v>
      </c>
      <c r="AD1685" s="3" t="s">
        <v>7704</v>
      </c>
      <c r="AE1685" s="3"/>
      <c r="AF1685" s="3"/>
      <c r="AG1685" s="3"/>
      <c r="AH1685" s="3"/>
      <c r="AI1685" s="3"/>
      <c r="AJ1685" s="3"/>
      <c r="AK1685" s="3"/>
      <c r="AL1685" s="8" t="s">
        <v>7705</v>
      </c>
      <c r="AM1685" s="3" t="s">
        <v>7706</v>
      </c>
      <c r="AN1685" s="6"/>
      <c r="AO1685" s="6"/>
      <c r="AP1685" s="6"/>
      <c r="AQ1685" s="6"/>
      <c r="AR1685" s="6"/>
      <c r="AS1685" s="6"/>
      <c r="AT1685" s="6"/>
      <c r="AU1685" s="6"/>
      <c r="AV1685" s="8" t="s">
        <v>7402</v>
      </c>
      <c r="AW1685" s="6"/>
      <c r="AX1685" s="6"/>
      <c r="AY1685" s="6"/>
      <c r="AZ1685" s="6"/>
      <c r="BA1685" s="6"/>
      <c r="BB1685" s="6"/>
      <c r="BC1685" s="6"/>
      <c r="BD1685" s="6"/>
      <c r="BE1685" s="8">
        <v>1684</v>
      </c>
      <c r="BF1685" s="6" t="str">
        <f t="shared" si="534"/>
        <v>insert into bitacoras_estatus (numero_expediente, numero_registro, representante, fecha_inicio, fecha_vencimiento, id_cliente, id_admin, id_bitacoras_estatus, id_estatus, id_clase, id_marca, created_at, updated_at) values('1885541','1885541','INTERNACIONAL DE CERAMICA, S.A.B. DE CV','2017-05-03','2027-05-03','536','2','1','1',20,1271,'2017-05-03 00:00:00','2017-05-03 00:00:00');</v>
      </c>
      <c r="BG1685" s="6" t="str">
        <f t="shared" si="535"/>
        <v>insert into servicios_comentarios (comentario, id_admin, id_estatus, created_at, updated_at) values('CLASE 20, EL TITRM LLEGO 4 SEP 2017',1,1684,'2017-05-03 00:00:00','2017-05-03 00:00:00');</v>
      </c>
      <c r="BH1685" s="6" t="str">
        <f t="shared" si="536"/>
        <v/>
      </c>
      <c r="BI1685" s="137" t="str">
        <f t="shared" si="537"/>
        <v>update bitacoras_estatus set comprobacion_uso = 1, id_estatus=10 where id=1684;</v>
      </c>
      <c r="BJ1685" s="137" t="str">
        <f t="shared" si="538"/>
        <v>update bitacoras_estatus set numero_expediente = '1885541', numero_registro = '1885541', id_estatus = 10, fecha_inicio = '2017-05-03', fecha_vencimiento ='2027-05-03', created_at ='2017-05-03 00:00:00', updated_at ='2017-05-03 00:00:00', id_clase=20, id_marca=1271, id_cliente=536, vigencia = 1 where id =1684;</v>
      </c>
      <c r="BK1685" s="137" t="str">
        <f t="shared" si="539"/>
        <v>update bitacoras_estatus set id_estatus = 10 where id =1684;</v>
      </c>
    </row>
    <row r="1686" spans="1:63">
      <c r="A1686" s="3">
        <v>1885548</v>
      </c>
      <c r="B1686" s="3">
        <v>1789793</v>
      </c>
      <c r="C1686" s="3">
        <f>IF(Tabla1[[#This Row],[No. REG.]]="","",1)</f>
        <v>1</v>
      </c>
      <c r="D1686" s="3" t="s">
        <v>46</v>
      </c>
      <c r="E1686" s="3">
        <f>IF(Tabla1[[#This Row],[STATUS]]="","",VLOOKUP(D1686,Estatus!$A$2:$B$13,2,0))</f>
        <v>10</v>
      </c>
      <c r="F1686" s="3">
        <f>IF(Tabla1[[#This Row],[STATUS]]="","",VLOOKUP(D1686,Estatus!$A$2:$I$12,9,0))</f>
        <v>1</v>
      </c>
      <c r="G1686" s="12" t="s">
        <v>7740</v>
      </c>
      <c r="H1686" s="7">
        <v>42858</v>
      </c>
      <c r="I1686" s="80">
        <f t="shared" si="520"/>
        <v>2017</v>
      </c>
      <c r="J1686" s="80">
        <f t="shared" si="521"/>
        <v>5</v>
      </c>
      <c r="K1686" s="80">
        <f t="shared" si="522"/>
        <v>3</v>
      </c>
      <c r="L1686" s="80" t="str">
        <f t="shared" si="523"/>
        <v>05</v>
      </c>
      <c r="M1686" s="80" t="str">
        <f t="shared" si="524"/>
        <v>03</v>
      </c>
      <c r="N1686" s="80" t="str">
        <f t="shared" si="525"/>
        <v>'2017-05-03'</v>
      </c>
      <c r="O1686" s="80" t="str">
        <f t="shared" si="526"/>
        <v>'2017-05-03 00:00:00'</v>
      </c>
      <c r="P1686" s="7">
        <v>46510</v>
      </c>
      <c r="Q1686" s="80">
        <f t="shared" si="527"/>
        <v>2027</v>
      </c>
      <c r="R1686" s="80">
        <f t="shared" si="528"/>
        <v>5</v>
      </c>
      <c r="S1686" s="80">
        <f t="shared" si="529"/>
        <v>3</v>
      </c>
      <c r="T1686" s="80" t="str">
        <f t="shared" si="530"/>
        <v>05</v>
      </c>
      <c r="U1686" s="80" t="str">
        <f t="shared" si="531"/>
        <v>03</v>
      </c>
      <c r="V1686" s="80" t="str">
        <f t="shared" si="532"/>
        <v>'2027-05-03'</v>
      </c>
      <c r="W1686" s="80">
        <v>20</v>
      </c>
      <c r="X1686" s="80">
        <f t="shared" si="533"/>
        <v>20</v>
      </c>
      <c r="Y1686" s="3" t="s">
        <v>7742</v>
      </c>
      <c r="Z1686" s="124">
        <f>IFERROR(IF(Y1686="","null",VLOOKUP(Y1686,Marcas!$A$2:$C$2024,2,0)),"")</f>
        <v>1183</v>
      </c>
      <c r="AA1686" s="3" t="s">
        <v>7291</v>
      </c>
      <c r="AB1686" s="3">
        <f>IFERROR(IF(AA1686="","",IF(AA1686="EMPORIO LEGAL",1,VLOOKUP(AA1686,Clientes!$A$2:$B$1190,2,0))),"")</f>
        <v>536</v>
      </c>
      <c r="AC1686" s="3">
        <f>IFERROR(IF(Tabla1[[#This Row],[id_control]]="null","",VLOOKUP(CONCATENATE(Tabla1[[#This Row],[CLIENTE]],"-",Tabla1[[#This Row],[id_control]]),Hoja1!$C$2:$D$1994,2,0)),"")</f>
        <v>1686</v>
      </c>
      <c r="AD1686" s="3" t="s">
        <v>7704</v>
      </c>
      <c r="AE1686" s="3"/>
      <c r="AF1686" s="3"/>
      <c r="AG1686" s="3"/>
      <c r="AH1686" s="3"/>
      <c r="AI1686" s="3"/>
      <c r="AJ1686" s="3"/>
      <c r="AK1686" s="3"/>
      <c r="AL1686" s="8" t="s">
        <v>7705</v>
      </c>
      <c r="AM1686" s="3" t="s">
        <v>7706</v>
      </c>
      <c r="AN1686" s="6"/>
      <c r="AO1686" s="6"/>
      <c r="AP1686" s="6"/>
      <c r="AQ1686" s="6"/>
      <c r="AR1686" s="6"/>
      <c r="AS1686" s="6"/>
      <c r="AT1686" s="6"/>
      <c r="AU1686" s="6"/>
      <c r="AV1686" s="8" t="s">
        <v>7402</v>
      </c>
      <c r="AW1686" s="6"/>
      <c r="AX1686" s="6"/>
      <c r="AY1686" s="6"/>
      <c r="AZ1686" s="6"/>
      <c r="BA1686" s="6"/>
      <c r="BB1686" s="6"/>
      <c r="BC1686" s="6"/>
      <c r="BD1686" s="6"/>
      <c r="BE1686" s="8">
        <v>1685</v>
      </c>
      <c r="BF1686" s="6" t="str">
        <f t="shared" si="534"/>
        <v>insert into bitacoras_estatus (numero_expediente, numero_registro, representante, fecha_inicio, fecha_vencimiento, id_cliente, id_admin, id_bitacoras_estatus, id_estatus, id_clase, id_marca, created_at, updated_at) values('1885548','1789793','INTERNACIONAL DE CERAMICA, S.A.B. DE CV','2017-05-03','2027-05-03','536','2','1','1',20,1183,'2017-05-03 00:00:00','2017-05-03 00:00:00');</v>
      </c>
      <c r="BG1686" s="6" t="str">
        <f t="shared" si="535"/>
        <v>insert into servicios_comentarios (comentario, id_admin, id_estatus, created_at, updated_at) values('CLASE 20, EL TITRM LLEGO 4 SEP 2017',1,1685,'2017-05-03 00:00:00','2017-05-03 00:00:00');</v>
      </c>
      <c r="BH1686" s="6" t="str">
        <f t="shared" si="536"/>
        <v/>
      </c>
      <c r="BI1686" s="137" t="str">
        <f t="shared" si="537"/>
        <v>update bitacoras_estatus set comprobacion_uso = 1, id_estatus=10 where id=1685;</v>
      </c>
      <c r="BJ1686" s="137" t="str">
        <f t="shared" si="538"/>
        <v>update bitacoras_estatus set numero_expediente = '1885548', numero_registro = '1789793', id_estatus = 10, fecha_inicio = '2017-05-03', fecha_vencimiento ='2027-05-03', created_at ='2017-05-03 00:00:00', updated_at ='2017-05-03 00:00:00', id_clase=20, id_marca=1183, id_cliente=536, vigencia = 1 where id =1685;</v>
      </c>
      <c r="BK1686" s="137" t="str">
        <f t="shared" si="539"/>
        <v>update bitacoras_estatus set id_estatus = 10 where id =1685;</v>
      </c>
    </row>
    <row r="1687" spans="1:63">
      <c r="A1687" s="3">
        <v>1885550</v>
      </c>
      <c r="B1687" s="3">
        <v>1789794</v>
      </c>
      <c r="C1687" s="3">
        <f>IF(Tabla1[[#This Row],[No. REG.]]="","",1)</f>
        <v>1</v>
      </c>
      <c r="D1687" s="3" t="s">
        <v>46</v>
      </c>
      <c r="E1687" s="3">
        <f>IF(Tabla1[[#This Row],[STATUS]]="","",VLOOKUP(D1687,Estatus!$A$2:$B$13,2,0))</f>
        <v>10</v>
      </c>
      <c r="F1687" s="3">
        <f>IF(Tabla1[[#This Row],[STATUS]]="","",VLOOKUP(D1687,Estatus!$A$2:$I$12,9,0))</f>
        <v>1</v>
      </c>
      <c r="G1687" s="12" t="s">
        <v>7740</v>
      </c>
      <c r="H1687" s="7">
        <v>42858</v>
      </c>
      <c r="I1687" s="80">
        <f t="shared" si="520"/>
        <v>2017</v>
      </c>
      <c r="J1687" s="80">
        <f t="shared" si="521"/>
        <v>5</v>
      </c>
      <c r="K1687" s="80">
        <f t="shared" si="522"/>
        <v>3</v>
      </c>
      <c r="L1687" s="80" t="str">
        <f t="shared" si="523"/>
        <v>05</v>
      </c>
      <c r="M1687" s="80" t="str">
        <f t="shared" si="524"/>
        <v>03</v>
      </c>
      <c r="N1687" s="80" t="str">
        <f t="shared" si="525"/>
        <v>'2017-05-03'</v>
      </c>
      <c r="O1687" s="80" t="str">
        <f t="shared" si="526"/>
        <v>'2017-05-03 00:00:00'</v>
      </c>
      <c r="P1687" s="7">
        <v>46510</v>
      </c>
      <c r="Q1687" s="80">
        <f t="shared" si="527"/>
        <v>2027</v>
      </c>
      <c r="R1687" s="80">
        <f t="shared" si="528"/>
        <v>5</v>
      </c>
      <c r="S1687" s="80">
        <f t="shared" si="529"/>
        <v>3</v>
      </c>
      <c r="T1687" s="80" t="str">
        <f t="shared" si="530"/>
        <v>05</v>
      </c>
      <c r="U1687" s="80" t="str">
        <f t="shared" si="531"/>
        <v>03</v>
      </c>
      <c r="V1687" s="80" t="str">
        <f t="shared" si="532"/>
        <v>'2027-05-03'</v>
      </c>
      <c r="W1687" s="80">
        <v>20</v>
      </c>
      <c r="X1687" s="80">
        <f t="shared" si="533"/>
        <v>20</v>
      </c>
      <c r="Y1687" s="3" t="s">
        <v>7743</v>
      </c>
      <c r="Z1687" s="124">
        <f>IFERROR(IF(Y1687="","null",VLOOKUP(Y1687,Marcas!$A$2:$C$2024,2,0)),"")</f>
        <v>1163</v>
      </c>
      <c r="AA1687" s="3" t="s">
        <v>7291</v>
      </c>
      <c r="AB1687" s="3">
        <f>IFERROR(IF(AA1687="","",IF(AA1687="EMPORIO LEGAL",1,VLOOKUP(AA1687,Clientes!$A$2:$B$1190,2,0))),"")</f>
        <v>536</v>
      </c>
      <c r="AC1687" s="3">
        <f>IFERROR(IF(Tabla1[[#This Row],[id_control]]="null","",VLOOKUP(CONCATENATE(Tabla1[[#This Row],[CLIENTE]],"-",Tabla1[[#This Row],[id_control]]),Hoja1!$C$2:$D$1994,2,0)),"")</f>
        <v>1687</v>
      </c>
      <c r="AD1687" s="3" t="s">
        <v>7704</v>
      </c>
      <c r="AE1687" s="3"/>
      <c r="AF1687" s="3"/>
      <c r="AG1687" s="3"/>
      <c r="AH1687" s="3"/>
      <c r="AI1687" s="3"/>
      <c r="AJ1687" s="3"/>
      <c r="AK1687" s="3"/>
      <c r="AL1687" s="8" t="s">
        <v>7705</v>
      </c>
      <c r="AM1687" s="3" t="s">
        <v>7706</v>
      </c>
      <c r="AN1687" s="6"/>
      <c r="AO1687" s="6"/>
      <c r="AP1687" s="6"/>
      <c r="AQ1687" s="6"/>
      <c r="AR1687" s="6"/>
      <c r="AS1687" s="6"/>
      <c r="AT1687" s="6"/>
      <c r="AU1687" s="6"/>
      <c r="AV1687" s="8" t="s">
        <v>7402</v>
      </c>
      <c r="AW1687" s="6"/>
      <c r="AX1687" s="6"/>
      <c r="AY1687" s="6"/>
      <c r="AZ1687" s="6"/>
      <c r="BA1687" s="6"/>
      <c r="BB1687" s="6"/>
      <c r="BC1687" s="6"/>
      <c r="BD1687" s="6"/>
      <c r="BE1687" s="8">
        <v>1686</v>
      </c>
      <c r="BF1687" s="6" t="str">
        <f t="shared" si="534"/>
        <v>insert into bitacoras_estatus (numero_expediente, numero_registro, representante, fecha_inicio, fecha_vencimiento, id_cliente, id_admin, id_bitacoras_estatus, id_estatus, id_clase, id_marca, created_at, updated_at) values('1885550','1789794','INTERNACIONAL DE CERAMICA, S.A.B. DE CV','2017-05-03','2027-05-03','536','2','1','1',20,1163,'2017-05-03 00:00:00','2017-05-03 00:00:00');</v>
      </c>
      <c r="BG1687" s="6" t="str">
        <f t="shared" si="535"/>
        <v>insert into servicios_comentarios (comentario, id_admin, id_estatus, created_at, updated_at) values('CLASE 20, EL TITRM LLEGO 4 SEP 2017',1,1686,'2017-05-03 00:00:00','2017-05-03 00:00:00');</v>
      </c>
      <c r="BH1687" s="6" t="str">
        <f t="shared" si="536"/>
        <v/>
      </c>
      <c r="BI1687" s="137" t="str">
        <f t="shared" si="537"/>
        <v>update bitacoras_estatus set comprobacion_uso = 1, id_estatus=10 where id=1686;</v>
      </c>
      <c r="BJ1687" s="137" t="str">
        <f t="shared" si="538"/>
        <v>update bitacoras_estatus set numero_expediente = '1885550', numero_registro = '1789794', id_estatus = 10, fecha_inicio = '2017-05-03', fecha_vencimiento ='2027-05-03', created_at ='2017-05-03 00:00:00', updated_at ='2017-05-03 00:00:00', id_clase=20, id_marca=1163, id_cliente=536, vigencia = 1 where id =1686;</v>
      </c>
      <c r="BK1687" s="137" t="str">
        <f t="shared" si="539"/>
        <v>update bitacoras_estatus set id_estatus = 10 where id =1686;</v>
      </c>
    </row>
    <row r="1688" spans="1:63">
      <c r="A1688" s="3">
        <v>1885551</v>
      </c>
      <c r="B1688" s="3">
        <v>1789795</v>
      </c>
      <c r="C1688" s="3">
        <f>IF(Tabla1[[#This Row],[No. REG.]]="","",1)</f>
        <v>1</v>
      </c>
      <c r="D1688" s="3" t="s">
        <v>46</v>
      </c>
      <c r="E1688" s="3">
        <f>IF(Tabla1[[#This Row],[STATUS]]="","",VLOOKUP(D1688,Estatus!$A$2:$B$13,2,0))</f>
        <v>10</v>
      </c>
      <c r="F1688" s="3">
        <f>IF(Tabla1[[#This Row],[STATUS]]="","",VLOOKUP(D1688,Estatus!$A$2:$I$12,9,0))</f>
        <v>1</v>
      </c>
      <c r="G1688" s="12" t="s">
        <v>7740</v>
      </c>
      <c r="H1688" s="7">
        <v>42858</v>
      </c>
      <c r="I1688" s="80">
        <f t="shared" si="520"/>
        <v>2017</v>
      </c>
      <c r="J1688" s="80">
        <f t="shared" si="521"/>
        <v>5</v>
      </c>
      <c r="K1688" s="80">
        <f t="shared" si="522"/>
        <v>3</v>
      </c>
      <c r="L1688" s="80" t="str">
        <f t="shared" si="523"/>
        <v>05</v>
      </c>
      <c r="M1688" s="80" t="str">
        <f t="shared" si="524"/>
        <v>03</v>
      </c>
      <c r="N1688" s="80" t="str">
        <f t="shared" si="525"/>
        <v>'2017-05-03'</v>
      </c>
      <c r="O1688" s="80" t="str">
        <f t="shared" si="526"/>
        <v>'2017-05-03 00:00:00'</v>
      </c>
      <c r="P1688" s="7">
        <v>46510</v>
      </c>
      <c r="Q1688" s="80">
        <f t="shared" si="527"/>
        <v>2027</v>
      </c>
      <c r="R1688" s="80">
        <f t="shared" si="528"/>
        <v>5</v>
      </c>
      <c r="S1688" s="80">
        <f t="shared" si="529"/>
        <v>3</v>
      </c>
      <c r="T1688" s="80" t="str">
        <f t="shared" si="530"/>
        <v>05</v>
      </c>
      <c r="U1688" s="80" t="str">
        <f t="shared" si="531"/>
        <v>03</v>
      </c>
      <c r="V1688" s="80" t="str">
        <f t="shared" si="532"/>
        <v>'2027-05-03'</v>
      </c>
      <c r="W1688" s="80">
        <v>20</v>
      </c>
      <c r="X1688" s="80">
        <f t="shared" si="533"/>
        <v>20</v>
      </c>
      <c r="Y1688" s="3" t="s">
        <v>7744</v>
      </c>
      <c r="Z1688" s="124">
        <f>IFERROR(IF(Y1688="","null",VLOOKUP(Y1688,Marcas!$A$2:$C$2024,2,0)),"")</f>
        <v>1141</v>
      </c>
      <c r="AA1688" s="3" t="s">
        <v>7291</v>
      </c>
      <c r="AB1688" s="3">
        <f>IFERROR(IF(AA1688="","",IF(AA1688="EMPORIO LEGAL",1,VLOOKUP(AA1688,Clientes!$A$2:$B$1190,2,0))),"")</f>
        <v>536</v>
      </c>
      <c r="AC1688" s="3">
        <f>IFERROR(IF(Tabla1[[#This Row],[id_control]]="null","",VLOOKUP(CONCATENATE(Tabla1[[#This Row],[CLIENTE]],"-",Tabla1[[#This Row],[id_control]]),Hoja1!$C$2:$D$1994,2,0)),"")</f>
        <v>1688</v>
      </c>
      <c r="AD1688" s="3" t="s">
        <v>7704</v>
      </c>
      <c r="AE1688" s="3"/>
      <c r="AF1688" s="3"/>
      <c r="AG1688" s="3"/>
      <c r="AH1688" s="3"/>
      <c r="AI1688" s="3"/>
      <c r="AJ1688" s="3"/>
      <c r="AK1688" s="3"/>
      <c r="AL1688" s="8" t="s">
        <v>7705</v>
      </c>
      <c r="AM1688" s="3" t="s">
        <v>7706</v>
      </c>
      <c r="AN1688" s="6"/>
      <c r="AO1688" s="6"/>
      <c r="AP1688" s="6"/>
      <c r="AQ1688" s="6"/>
      <c r="AR1688" s="6"/>
      <c r="AS1688" s="6"/>
      <c r="AT1688" s="6"/>
      <c r="AU1688" s="6"/>
      <c r="AV1688" s="8" t="s">
        <v>7402</v>
      </c>
      <c r="AW1688" s="6"/>
      <c r="AX1688" s="6"/>
      <c r="AY1688" s="6"/>
      <c r="AZ1688" s="6"/>
      <c r="BA1688" s="6"/>
      <c r="BB1688" s="6"/>
      <c r="BC1688" s="6"/>
      <c r="BD1688" s="6"/>
      <c r="BE1688" s="8">
        <v>1687</v>
      </c>
      <c r="BF1688" s="6" t="str">
        <f t="shared" si="534"/>
        <v>insert into bitacoras_estatus (numero_expediente, numero_registro, representante, fecha_inicio, fecha_vencimiento, id_cliente, id_admin, id_bitacoras_estatus, id_estatus, id_clase, id_marca, created_at, updated_at) values('1885551','1789795','INTERNACIONAL DE CERAMICA, S.A.B. DE CV','2017-05-03','2027-05-03','536','2','1','1',20,1141,'2017-05-03 00:00:00','2017-05-03 00:00:00');</v>
      </c>
      <c r="BG1688" s="6" t="str">
        <f t="shared" si="535"/>
        <v>insert into servicios_comentarios (comentario, id_admin, id_estatus, created_at, updated_at) values('CLASE 20, EL TITRM LLEGO 4 SEP 2017',1,1687,'2017-05-03 00:00:00','2017-05-03 00:00:00');</v>
      </c>
      <c r="BH1688" s="6" t="str">
        <f t="shared" si="536"/>
        <v/>
      </c>
      <c r="BI1688" s="137" t="str">
        <f t="shared" si="537"/>
        <v>update bitacoras_estatus set comprobacion_uso = 1, id_estatus=10 where id=1687;</v>
      </c>
      <c r="BJ1688" s="137" t="str">
        <f t="shared" si="538"/>
        <v>update bitacoras_estatus set numero_expediente = '1885551', numero_registro = '1789795', id_estatus = 10, fecha_inicio = '2017-05-03', fecha_vencimiento ='2027-05-03', created_at ='2017-05-03 00:00:00', updated_at ='2017-05-03 00:00:00', id_clase=20, id_marca=1141, id_cliente=536, vigencia = 1 where id =1687;</v>
      </c>
      <c r="BK1688" s="137" t="str">
        <f t="shared" si="539"/>
        <v>update bitacoras_estatus set id_estatus = 10 where id =1687;</v>
      </c>
    </row>
    <row r="1689" spans="1:63">
      <c r="A1689" s="3">
        <v>1885552</v>
      </c>
      <c r="B1689" s="3">
        <v>1789796</v>
      </c>
      <c r="C1689" s="3">
        <f>IF(Tabla1[[#This Row],[No. REG.]]="","",1)</f>
        <v>1</v>
      </c>
      <c r="D1689" s="3" t="s">
        <v>46</v>
      </c>
      <c r="E1689" s="3">
        <f>IF(Tabla1[[#This Row],[STATUS]]="","",VLOOKUP(D1689,Estatus!$A$2:$B$13,2,0))</f>
        <v>10</v>
      </c>
      <c r="F1689" s="3">
        <f>IF(Tabla1[[#This Row],[STATUS]]="","",VLOOKUP(D1689,Estatus!$A$2:$I$12,9,0))</f>
        <v>1</v>
      </c>
      <c r="G1689" s="12" t="s">
        <v>7740</v>
      </c>
      <c r="H1689" s="7">
        <v>42858</v>
      </c>
      <c r="I1689" s="80">
        <f t="shared" si="520"/>
        <v>2017</v>
      </c>
      <c r="J1689" s="80">
        <f t="shared" si="521"/>
        <v>5</v>
      </c>
      <c r="K1689" s="80">
        <f t="shared" si="522"/>
        <v>3</v>
      </c>
      <c r="L1689" s="80" t="str">
        <f t="shared" si="523"/>
        <v>05</v>
      </c>
      <c r="M1689" s="80" t="str">
        <f t="shared" si="524"/>
        <v>03</v>
      </c>
      <c r="N1689" s="80" t="str">
        <f t="shared" si="525"/>
        <v>'2017-05-03'</v>
      </c>
      <c r="O1689" s="80" t="str">
        <f t="shared" si="526"/>
        <v>'2017-05-03 00:00:00'</v>
      </c>
      <c r="P1689" s="7">
        <v>46510</v>
      </c>
      <c r="Q1689" s="80">
        <f t="shared" si="527"/>
        <v>2027</v>
      </c>
      <c r="R1689" s="80">
        <f t="shared" si="528"/>
        <v>5</v>
      </c>
      <c r="S1689" s="80">
        <f t="shared" si="529"/>
        <v>3</v>
      </c>
      <c r="T1689" s="80" t="str">
        <f t="shared" si="530"/>
        <v>05</v>
      </c>
      <c r="U1689" s="80" t="str">
        <f t="shared" si="531"/>
        <v>03</v>
      </c>
      <c r="V1689" s="80" t="str">
        <f t="shared" si="532"/>
        <v>'2027-05-03'</v>
      </c>
      <c r="W1689" s="80">
        <v>20</v>
      </c>
      <c r="X1689" s="80">
        <f t="shared" si="533"/>
        <v>20</v>
      </c>
      <c r="Y1689" s="3" t="s">
        <v>7745</v>
      </c>
      <c r="Z1689" s="124">
        <f>IFERROR(IF(Y1689="","null",VLOOKUP(Y1689,Marcas!$A$2:$C$2024,2,0)),"")</f>
        <v>1105</v>
      </c>
      <c r="AA1689" s="3" t="s">
        <v>7291</v>
      </c>
      <c r="AB1689" s="3">
        <f>IFERROR(IF(AA1689="","",IF(AA1689="EMPORIO LEGAL",1,VLOOKUP(AA1689,Clientes!$A$2:$B$1190,2,0))),"")</f>
        <v>536</v>
      </c>
      <c r="AC1689" s="3">
        <f>IFERROR(IF(Tabla1[[#This Row],[id_control]]="null","",VLOOKUP(CONCATENATE(Tabla1[[#This Row],[CLIENTE]],"-",Tabla1[[#This Row],[id_control]]),Hoja1!$C$2:$D$1994,2,0)),"")</f>
        <v>1689</v>
      </c>
      <c r="AD1689" s="3" t="s">
        <v>7704</v>
      </c>
      <c r="AE1689" s="3"/>
      <c r="AF1689" s="3"/>
      <c r="AG1689" s="3"/>
      <c r="AH1689" s="3"/>
      <c r="AI1689" s="3"/>
      <c r="AJ1689" s="3"/>
      <c r="AK1689" s="3"/>
      <c r="AL1689" s="8" t="s">
        <v>7705</v>
      </c>
      <c r="AM1689" s="3" t="s">
        <v>7706</v>
      </c>
      <c r="AN1689" s="6"/>
      <c r="AO1689" s="6"/>
      <c r="AP1689" s="6"/>
      <c r="AQ1689" s="6"/>
      <c r="AR1689" s="6"/>
      <c r="AS1689" s="6"/>
      <c r="AT1689" s="6"/>
      <c r="AU1689" s="6"/>
      <c r="AV1689" s="8" t="s">
        <v>7402</v>
      </c>
      <c r="AW1689" s="6"/>
      <c r="AX1689" s="6"/>
      <c r="AY1689" s="6"/>
      <c r="AZ1689" s="6"/>
      <c r="BA1689" s="6"/>
      <c r="BB1689" s="6"/>
      <c r="BC1689" s="6"/>
      <c r="BD1689" s="6"/>
      <c r="BE1689" s="8">
        <v>1688</v>
      </c>
      <c r="BF1689" s="6" t="str">
        <f t="shared" si="534"/>
        <v>insert into bitacoras_estatus (numero_expediente, numero_registro, representante, fecha_inicio, fecha_vencimiento, id_cliente, id_admin, id_bitacoras_estatus, id_estatus, id_clase, id_marca, created_at, updated_at) values('1885552','1789796','INTERNACIONAL DE CERAMICA, S.A.B. DE CV','2017-05-03','2027-05-03','536','2','1','1',20,1105,'2017-05-03 00:00:00','2017-05-03 00:00:00');</v>
      </c>
      <c r="BG1689" s="6" t="str">
        <f t="shared" si="535"/>
        <v>insert into servicios_comentarios (comentario, id_admin, id_estatus, created_at, updated_at) values('CLASE 20, EL TITRM LLEGO 4 SEP 2017',1,1688,'2017-05-03 00:00:00','2017-05-03 00:00:00');</v>
      </c>
      <c r="BH1689" s="6" t="str">
        <f t="shared" si="536"/>
        <v/>
      </c>
      <c r="BI1689" s="137" t="str">
        <f t="shared" si="537"/>
        <v>update bitacoras_estatus set comprobacion_uso = 1, id_estatus=10 where id=1688;</v>
      </c>
      <c r="BJ1689" s="137" t="str">
        <f t="shared" si="538"/>
        <v>update bitacoras_estatus set numero_expediente = '1885552', numero_registro = '1789796', id_estatus = 10, fecha_inicio = '2017-05-03', fecha_vencimiento ='2027-05-03', created_at ='2017-05-03 00:00:00', updated_at ='2017-05-03 00:00:00', id_clase=20, id_marca=1105, id_cliente=536, vigencia = 1 where id =1688;</v>
      </c>
      <c r="BK1689" s="137" t="str">
        <f t="shared" si="539"/>
        <v>update bitacoras_estatus set id_estatus = 10 where id =1688;</v>
      </c>
    </row>
    <row r="1690" spans="1:63">
      <c r="A1690" s="3">
        <v>1885554</v>
      </c>
      <c r="B1690" s="3">
        <v>1789797</v>
      </c>
      <c r="C1690" s="3">
        <f>IF(Tabla1[[#This Row],[No. REG.]]="","",1)</f>
        <v>1</v>
      </c>
      <c r="D1690" s="3" t="s">
        <v>46</v>
      </c>
      <c r="E1690" s="3">
        <f>IF(Tabla1[[#This Row],[STATUS]]="","",VLOOKUP(D1690,Estatus!$A$2:$B$13,2,0))</f>
        <v>10</v>
      </c>
      <c r="F1690" s="3">
        <f>IF(Tabla1[[#This Row],[STATUS]]="","",VLOOKUP(D1690,Estatus!$A$2:$I$12,9,0))</f>
        <v>1</v>
      </c>
      <c r="G1690" s="12" t="s">
        <v>7746</v>
      </c>
      <c r="H1690" s="7">
        <v>42858</v>
      </c>
      <c r="I1690" s="80">
        <f t="shared" si="520"/>
        <v>2017</v>
      </c>
      <c r="J1690" s="80">
        <f t="shared" si="521"/>
        <v>5</v>
      </c>
      <c r="K1690" s="80">
        <f t="shared" si="522"/>
        <v>3</v>
      </c>
      <c r="L1690" s="80" t="str">
        <f t="shared" si="523"/>
        <v>05</v>
      </c>
      <c r="M1690" s="80" t="str">
        <f t="shared" si="524"/>
        <v>03</v>
      </c>
      <c r="N1690" s="80" t="str">
        <f t="shared" si="525"/>
        <v>'2017-05-03'</v>
      </c>
      <c r="O1690" s="80" t="str">
        <f t="shared" si="526"/>
        <v>'2017-05-03 00:00:00'</v>
      </c>
      <c r="P1690" s="7">
        <v>46510</v>
      </c>
      <c r="Q1690" s="80">
        <f t="shared" si="527"/>
        <v>2027</v>
      </c>
      <c r="R1690" s="80">
        <f t="shared" si="528"/>
        <v>5</v>
      </c>
      <c r="S1690" s="80">
        <f t="shared" si="529"/>
        <v>3</v>
      </c>
      <c r="T1690" s="80" t="str">
        <f t="shared" si="530"/>
        <v>05</v>
      </c>
      <c r="U1690" s="80" t="str">
        <f t="shared" si="531"/>
        <v>03</v>
      </c>
      <c r="V1690" s="80" t="str">
        <f t="shared" si="532"/>
        <v>'2027-05-03'</v>
      </c>
      <c r="W1690" s="80">
        <v>20</v>
      </c>
      <c r="X1690" s="80">
        <f t="shared" si="533"/>
        <v>20</v>
      </c>
      <c r="Y1690" s="3" t="s">
        <v>7747</v>
      </c>
      <c r="Z1690" s="124">
        <f>IFERROR(IF(Y1690="","null",VLOOKUP(Y1690,Marcas!$A$2:$C$2024,2,0)),"")</f>
        <v>1041</v>
      </c>
      <c r="AA1690" s="3" t="s">
        <v>7291</v>
      </c>
      <c r="AB1690" s="3">
        <f>IFERROR(IF(AA1690="","",IF(AA1690="EMPORIO LEGAL",1,VLOOKUP(AA1690,Clientes!$A$2:$B$1190,2,0))),"")</f>
        <v>536</v>
      </c>
      <c r="AC1690" s="3">
        <f>IFERROR(IF(Tabla1[[#This Row],[id_control]]="null","",VLOOKUP(CONCATENATE(Tabla1[[#This Row],[CLIENTE]],"-",Tabla1[[#This Row],[id_control]]),Hoja1!$C$2:$D$1994,2,0)),"")</f>
        <v>1690</v>
      </c>
      <c r="AD1690" s="3" t="s">
        <v>7704</v>
      </c>
      <c r="AE1690" s="3"/>
      <c r="AF1690" s="3"/>
      <c r="AG1690" s="3"/>
      <c r="AH1690" s="3"/>
      <c r="AI1690" s="3"/>
      <c r="AJ1690" s="3"/>
      <c r="AK1690" s="3"/>
      <c r="AL1690" s="8" t="s">
        <v>7705</v>
      </c>
      <c r="AM1690" s="3" t="s">
        <v>7706</v>
      </c>
      <c r="AN1690" s="6"/>
      <c r="AO1690" s="6"/>
      <c r="AP1690" s="6"/>
      <c r="AQ1690" s="6"/>
      <c r="AR1690" s="6"/>
      <c r="AS1690" s="6"/>
      <c r="AT1690" s="6"/>
      <c r="AU1690" s="6"/>
      <c r="AV1690" s="8" t="s">
        <v>7402</v>
      </c>
      <c r="AW1690" s="6"/>
      <c r="AX1690" s="6"/>
      <c r="AY1690" s="6"/>
      <c r="AZ1690" s="6"/>
      <c r="BA1690" s="6"/>
      <c r="BB1690" s="6"/>
      <c r="BC1690" s="6"/>
      <c r="BD1690" s="6"/>
      <c r="BE1690" s="8">
        <v>1689</v>
      </c>
      <c r="BF1690" s="6" t="str">
        <f t="shared" si="534"/>
        <v>insert into bitacoras_estatus (numero_expediente, numero_registro, representante, fecha_inicio, fecha_vencimiento, id_cliente, id_admin, id_bitacoras_estatus, id_estatus, id_clase, id_marca, created_at, updated_at) values('1885554','1789797','INTERNACIONAL DE CERAMICA, S.A.B. DE CV','2017-05-03','2027-05-03','536','2','1','1',20,1041,'2017-05-03 00:00:00','2017-05-03 00:00:00');</v>
      </c>
      <c r="BG1690" s="6" t="str">
        <f t="shared" si="535"/>
        <v>insert into servicios_comentarios (comentario, id_admin, id_estatus, created_at, updated_at) values('CLASE 20, EL TITRM LLEGO EL 4 SEP 2017',1,1689,'2017-05-03 00:00:00','2017-05-03 00:00:00');</v>
      </c>
      <c r="BH1690" s="6" t="str">
        <f t="shared" si="536"/>
        <v/>
      </c>
      <c r="BI1690" s="137" t="str">
        <f t="shared" si="537"/>
        <v>update bitacoras_estatus set comprobacion_uso = 1, id_estatus=10 where id=1689;</v>
      </c>
      <c r="BJ1690" s="137" t="str">
        <f t="shared" si="538"/>
        <v>update bitacoras_estatus set numero_expediente = '1885554', numero_registro = '1789797', id_estatus = 10, fecha_inicio = '2017-05-03', fecha_vencimiento ='2027-05-03', created_at ='2017-05-03 00:00:00', updated_at ='2017-05-03 00:00:00', id_clase=20, id_marca=1041, id_cliente=536, vigencia = 1 where id =1689;</v>
      </c>
      <c r="BK1690" s="137" t="str">
        <f t="shared" si="539"/>
        <v>update bitacoras_estatus set id_estatus = 10 where id =1689;</v>
      </c>
    </row>
    <row r="1691" spans="1:63">
      <c r="A1691" s="3">
        <v>1885555</v>
      </c>
      <c r="B1691" s="3">
        <v>1789798</v>
      </c>
      <c r="C1691" s="3">
        <f>IF(Tabla1[[#This Row],[No. REG.]]="","",1)</f>
        <v>1</v>
      </c>
      <c r="D1691" s="3" t="s">
        <v>46</v>
      </c>
      <c r="E1691" s="3">
        <f>IF(Tabla1[[#This Row],[STATUS]]="","",VLOOKUP(D1691,Estatus!$A$2:$B$13,2,0))</f>
        <v>10</v>
      </c>
      <c r="F1691" s="3">
        <f>IF(Tabla1[[#This Row],[STATUS]]="","",VLOOKUP(D1691,Estatus!$A$2:$I$12,9,0))</f>
        <v>1</v>
      </c>
      <c r="G1691" s="12" t="s">
        <v>7746</v>
      </c>
      <c r="H1691" s="7">
        <v>42858</v>
      </c>
      <c r="I1691" s="80">
        <f t="shared" si="520"/>
        <v>2017</v>
      </c>
      <c r="J1691" s="80">
        <f t="shared" si="521"/>
        <v>5</v>
      </c>
      <c r="K1691" s="80">
        <f t="shared" si="522"/>
        <v>3</v>
      </c>
      <c r="L1691" s="80" t="str">
        <f t="shared" si="523"/>
        <v>05</v>
      </c>
      <c r="M1691" s="80" t="str">
        <f t="shared" si="524"/>
        <v>03</v>
      </c>
      <c r="N1691" s="80" t="str">
        <f t="shared" si="525"/>
        <v>'2017-05-03'</v>
      </c>
      <c r="O1691" s="80" t="str">
        <f t="shared" si="526"/>
        <v>'2017-05-03 00:00:00'</v>
      </c>
      <c r="P1691" s="7">
        <v>46510</v>
      </c>
      <c r="Q1691" s="80">
        <f t="shared" si="527"/>
        <v>2027</v>
      </c>
      <c r="R1691" s="80">
        <f t="shared" si="528"/>
        <v>5</v>
      </c>
      <c r="S1691" s="80">
        <f t="shared" si="529"/>
        <v>3</v>
      </c>
      <c r="T1691" s="80" t="str">
        <f t="shared" si="530"/>
        <v>05</v>
      </c>
      <c r="U1691" s="80" t="str">
        <f t="shared" si="531"/>
        <v>03</v>
      </c>
      <c r="V1691" s="80" t="str">
        <f t="shared" si="532"/>
        <v>'2027-05-03'</v>
      </c>
      <c r="W1691" s="80">
        <v>20</v>
      </c>
      <c r="X1691" s="80">
        <f t="shared" si="533"/>
        <v>20</v>
      </c>
      <c r="Y1691" s="3" t="s">
        <v>7748</v>
      </c>
      <c r="Z1691" s="124">
        <f>IFERROR(IF(Y1691="","null",VLOOKUP(Y1691,Marcas!$A$2:$C$2024,2,0)),"")</f>
        <v>910</v>
      </c>
      <c r="AA1691" s="3" t="s">
        <v>7291</v>
      </c>
      <c r="AB1691" s="3">
        <f>IFERROR(IF(AA1691="","",IF(AA1691="EMPORIO LEGAL",1,VLOOKUP(AA1691,Clientes!$A$2:$B$1190,2,0))),"")</f>
        <v>536</v>
      </c>
      <c r="AC1691" s="3">
        <f>IFERROR(IF(Tabla1[[#This Row],[id_control]]="null","",VLOOKUP(CONCATENATE(Tabla1[[#This Row],[CLIENTE]],"-",Tabla1[[#This Row],[id_control]]),Hoja1!$C$2:$D$1994,2,0)),"")</f>
        <v>1691</v>
      </c>
      <c r="AD1691" s="3" t="s">
        <v>7704</v>
      </c>
      <c r="AE1691" s="3"/>
      <c r="AF1691" s="3"/>
      <c r="AG1691" s="3"/>
      <c r="AH1691" s="3"/>
      <c r="AI1691" s="3"/>
      <c r="AJ1691" s="3"/>
      <c r="AK1691" s="3"/>
      <c r="AL1691" s="8" t="s">
        <v>7705</v>
      </c>
      <c r="AM1691" s="3" t="s">
        <v>7706</v>
      </c>
      <c r="AN1691" s="6"/>
      <c r="AO1691" s="6"/>
      <c r="AP1691" s="6"/>
      <c r="AQ1691" s="6"/>
      <c r="AR1691" s="6"/>
      <c r="AS1691" s="6"/>
      <c r="AT1691" s="6"/>
      <c r="AU1691" s="6"/>
      <c r="AV1691" s="8" t="s">
        <v>7402</v>
      </c>
      <c r="AW1691" s="6"/>
      <c r="AX1691" s="6"/>
      <c r="AY1691" s="6"/>
      <c r="AZ1691" s="6"/>
      <c r="BA1691" s="6"/>
      <c r="BB1691" s="6"/>
      <c r="BC1691" s="6"/>
      <c r="BD1691" s="6"/>
      <c r="BE1691" s="8">
        <v>1690</v>
      </c>
      <c r="BF1691" s="6" t="str">
        <f t="shared" si="534"/>
        <v>insert into bitacoras_estatus (numero_expediente, numero_registro, representante, fecha_inicio, fecha_vencimiento, id_cliente, id_admin, id_bitacoras_estatus, id_estatus, id_clase, id_marca, created_at, updated_at) values('1885555','1789798','INTERNACIONAL DE CERAMICA, S.A.B. DE CV','2017-05-03','2027-05-03','536','2','1','1',20,910,'2017-05-03 00:00:00','2017-05-03 00:00:00');</v>
      </c>
      <c r="BG1691" s="6" t="str">
        <f t="shared" si="535"/>
        <v>insert into servicios_comentarios (comentario, id_admin, id_estatus, created_at, updated_at) values('CLASE 20, EL TITRM LLEGO EL 4 SEP 2017',1,1690,'2017-05-03 00:00:00','2017-05-03 00:00:00');</v>
      </c>
      <c r="BH1691" s="6" t="str">
        <f t="shared" si="536"/>
        <v/>
      </c>
      <c r="BI1691" s="137" t="str">
        <f t="shared" si="537"/>
        <v>update bitacoras_estatus set comprobacion_uso = 1, id_estatus=10 where id=1690;</v>
      </c>
      <c r="BJ1691" s="137" t="str">
        <f t="shared" si="538"/>
        <v>update bitacoras_estatus set numero_expediente = '1885555', numero_registro = '1789798', id_estatus = 10, fecha_inicio = '2017-05-03', fecha_vencimiento ='2027-05-03', created_at ='2017-05-03 00:00:00', updated_at ='2017-05-03 00:00:00', id_clase=20, id_marca=910, id_cliente=536, vigencia = 1 where id =1690;</v>
      </c>
      <c r="BK1691" s="137" t="str">
        <f t="shared" si="539"/>
        <v>update bitacoras_estatus set id_estatus = 10 where id =1690;</v>
      </c>
    </row>
    <row r="1692" spans="1:63">
      <c r="A1692" s="3">
        <v>1885556</v>
      </c>
      <c r="B1692" s="3">
        <v>1789799</v>
      </c>
      <c r="C1692" s="3">
        <f>IF(Tabla1[[#This Row],[No. REG.]]="","",1)</f>
        <v>1</v>
      </c>
      <c r="D1692" s="3" t="s">
        <v>46</v>
      </c>
      <c r="E1692" s="3">
        <f>IF(Tabla1[[#This Row],[STATUS]]="","",VLOOKUP(D1692,Estatus!$A$2:$B$13,2,0))</f>
        <v>10</v>
      </c>
      <c r="F1692" s="3">
        <f>IF(Tabla1[[#This Row],[STATUS]]="","",VLOOKUP(D1692,Estatus!$A$2:$I$12,9,0))</f>
        <v>1</v>
      </c>
      <c r="G1692" s="12" t="s">
        <v>7746</v>
      </c>
      <c r="H1692" s="7">
        <v>42858</v>
      </c>
      <c r="I1692" s="80">
        <f t="shared" si="520"/>
        <v>2017</v>
      </c>
      <c r="J1692" s="80">
        <f t="shared" si="521"/>
        <v>5</v>
      </c>
      <c r="K1692" s="80">
        <f t="shared" si="522"/>
        <v>3</v>
      </c>
      <c r="L1692" s="80" t="str">
        <f t="shared" si="523"/>
        <v>05</v>
      </c>
      <c r="M1692" s="80" t="str">
        <f t="shared" si="524"/>
        <v>03</v>
      </c>
      <c r="N1692" s="80" t="str">
        <f t="shared" si="525"/>
        <v>'2017-05-03'</v>
      </c>
      <c r="O1692" s="80" t="str">
        <f t="shared" si="526"/>
        <v>'2017-05-03 00:00:00'</v>
      </c>
      <c r="P1692" s="7">
        <v>46510</v>
      </c>
      <c r="Q1692" s="80">
        <f t="shared" si="527"/>
        <v>2027</v>
      </c>
      <c r="R1692" s="80">
        <f t="shared" si="528"/>
        <v>5</v>
      </c>
      <c r="S1692" s="80">
        <f t="shared" si="529"/>
        <v>3</v>
      </c>
      <c r="T1692" s="80" t="str">
        <f t="shared" si="530"/>
        <v>05</v>
      </c>
      <c r="U1692" s="80" t="str">
        <f t="shared" si="531"/>
        <v>03</v>
      </c>
      <c r="V1692" s="80" t="str">
        <f t="shared" si="532"/>
        <v>'2027-05-03'</v>
      </c>
      <c r="W1692" s="80">
        <v>20</v>
      </c>
      <c r="X1692" s="80">
        <f t="shared" si="533"/>
        <v>20</v>
      </c>
      <c r="Y1692" s="3" t="s">
        <v>7749</v>
      </c>
      <c r="Z1692" s="124">
        <f>IFERROR(IF(Y1692="","null",VLOOKUP(Y1692,Marcas!$A$2:$C$2024,2,0)),"")</f>
        <v>905</v>
      </c>
      <c r="AA1692" s="3" t="s">
        <v>7291</v>
      </c>
      <c r="AB1692" s="3">
        <f>IFERROR(IF(AA1692="","",IF(AA1692="EMPORIO LEGAL",1,VLOOKUP(AA1692,Clientes!$A$2:$B$1190,2,0))),"")</f>
        <v>536</v>
      </c>
      <c r="AC1692" s="3">
        <f>IFERROR(IF(Tabla1[[#This Row],[id_control]]="null","",VLOOKUP(CONCATENATE(Tabla1[[#This Row],[CLIENTE]],"-",Tabla1[[#This Row],[id_control]]),Hoja1!$C$2:$D$1994,2,0)),"")</f>
        <v>1692</v>
      </c>
      <c r="AD1692" s="3" t="s">
        <v>7704</v>
      </c>
      <c r="AE1692" s="3"/>
      <c r="AF1692" s="3"/>
      <c r="AG1692" s="3"/>
      <c r="AH1692" s="3"/>
      <c r="AI1692" s="3"/>
      <c r="AJ1692" s="3"/>
      <c r="AK1692" s="3"/>
      <c r="AL1692" s="8" t="s">
        <v>7705</v>
      </c>
      <c r="AM1692" s="3" t="s">
        <v>7706</v>
      </c>
      <c r="AN1692" s="6"/>
      <c r="AO1692" s="6"/>
      <c r="AP1692" s="6"/>
      <c r="AQ1692" s="6"/>
      <c r="AR1692" s="6"/>
      <c r="AS1692" s="6"/>
      <c r="AT1692" s="6"/>
      <c r="AU1692" s="6"/>
      <c r="AV1692" s="8" t="s">
        <v>7402</v>
      </c>
      <c r="AW1692" s="6"/>
      <c r="AX1692" s="6"/>
      <c r="AY1692" s="6"/>
      <c r="AZ1692" s="6"/>
      <c r="BA1692" s="6"/>
      <c r="BB1692" s="6"/>
      <c r="BC1692" s="6"/>
      <c r="BD1692" s="6"/>
      <c r="BE1692" s="8">
        <v>1691</v>
      </c>
      <c r="BF1692" s="6" t="str">
        <f t="shared" si="534"/>
        <v>insert into bitacoras_estatus (numero_expediente, numero_registro, representante, fecha_inicio, fecha_vencimiento, id_cliente, id_admin, id_bitacoras_estatus, id_estatus, id_clase, id_marca, created_at, updated_at) values('1885556','1789799','INTERNACIONAL DE CERAMICA, S.A.B. DE CV','2017-05-03','2027-05-03','536','2','1','1',20,905,'2017-05-03 00:00:00','2017-05-03 00:00:00');</v>
      </c>
      <c r="BG1692" s="6" t="str">
        <f t="shared" si="535"/>
        <v>insert into servicios_comentarios (comentario, id_admin, id_estatus, created_at, updated_at) values('CLASE 20, EL TITRM LLEGO EL 4 SEP 2017',1,1691,'2017-05-03 00:00:00','2017-05-03 00:00:00');</v>
      </c>
      <c r="BH1692" s="6" t="str">
        <f t="shared" si="536"/>
        <v/>
      </c>
      <c r="BI1692" s="137" t="str">
        <f t="shared" si="537"/>
        <v>update bitacoras_estatus set comprobacion_uso = 1, id_estatus=10 where id=1691;</v>
      </c>
      <c r="BJ1692" s="137" t="str">
        <f t="shared" si="538"/>
        <v>update bitacoras_estatus set numero_expediente = '1885556', numero_registro = '1789799', id_estatus = 10, fecha_inicio = '2017-05-03', fecha_vencimiento ='2027-05-03', created_at ='2017-05-03 00:00:00', updated_at ='2017-05-03 00:00:00', id_clase=20, id_marca=905, id_cliente=536, vigencia = 1 where id =1691;</v>
      </c>
      <c r="BK1692" s="137" t="str">
        <f t="shared" si="539"/>
        <v>update bitacoras_estatus set id_estatus = 10 where id =1691;</v>
      </c>
    </row>
    <row r="1693" spans="1:63">
      <c r="A1693" s="3">
        <v>1885557</v>
      </c>
      <c r="B1693" s="3">
        <v>1789800</v>
      </c>
      <c r="C1693" s="3">
        <f>IF(Tabla1[[#This Row],[No. REG.]]="","",1)</f>
        <v>1</v>
      </c>
      <c r="D1693" s="3" t="s">
        <v>46</v>
      </c>
      <c r="E1693" s="3">
        <f>IF(Tabla1[[#This Row],[STATUS]]="","",VLOOKUP(D1693,Estatus!$A$2:$B$13,2,0))</f>
        <v>10</v>
      </c>
      <c r="F1693" s="3">
        <f>IF(Tabla1[[#This Row],[STATUS]]="","",VLOOKUP(D1693,Estatus!$A$2:$I$12,9,0))</f>
        <v>1</v>
      </c>
      <c r="G1693" s="12" t="s">
        <v>7740</v>
      </c>
      <c r="H1693" s="7">
        <v>42858</v>
      </c>
      <c r="I1693" s="80">
        <f t="shared" si="520"/>
        <v>2017</v>
      </c>
      <c r="J1693" s="80">
        <f t="shared" si="521"/>
        <v>5</v>
      </c>
      <c r="K1693" s="80">
        <f t="shared" si="522"/>
        <v>3</v>
      </c>
      <c r="L1693" s="80" t="str">
        <f t="shared" si="523"/>
        <v>05</v>
      </c>
      <c r="M1693" s="80" t="str">
        <f t="shared" si="524"/>
        <v>03</v>
      </c>
      <c r="N1693" s="80" t="str">
        <f t="shared" si="525"/>
        <v>'2017-05-03'</v>
      </c>
      <c r="O1693" s="80" t="str">
        <f t="shared" si="526"/>
        <v>'2017-05-03 00:00:00'</v>
      </c>
      <c r="P1693" s="7">
        <v>46510</v>
      </c>
      <c r="Q1693" s="80">
        <f t="shared" si="527"/>
        <v>2027</v>
      </c>
      <c r="R1693" s="80">
        <f t="shared" si="528"/>
        <v>5</v>
      </c>
      <c r="S1693" s="80">
        <f t="shared" si="529"/>
        <v>3</v>
      </c>
      <c r="T1693" s="80" t="str">
        <f t="shared" si="530"/>
        <v>05</v>
      </c>
      <c r="U1693" s="80" t="str">
        <f t="shared" si="531"/>
        <v>03</v>
      </c>
      <c r="V1693" s="80" t="str">
        <f t="shared" si="532"/>
        <v>'2027-05-03'</v>
      </c>
      <c r="W1693" s="80">
        <v>20</v>
      </c>
      <c r="X1693" s="80">
        <f t="shared" si="533"/>
        <v>20</v>
      </c>
      <c r="Y1693" s="3" t="s">
        <v>7750</v>
      </c>
      <c r="Z1693" s="124">
        <f>IFERROR(IF(Y1693="","null",VLOOKUP(Y1693,Marcas!$A$2:$C$2024,2,0)),"")</f>
        <v>898</v>
      </c>
      <c r="AA1693" s="3" t="s">
        <v>7291</v>
      </c>
      <c r="AB1693" s="3">
        <f>IFERROR(IF(AA1693="","",IF(AA1693="EMPORIO LEGAL",1,VLOOKUP(AA1693,Clientes!$A$2:$B$1190,2,0))),"")</f>
        <v>536</v>
      </c>
      <c r="AC1693" s="3">
        <f>IFERROR(IF(Tabla1[[#This Row],[id_control]]="null","",VLOOKUP(CONCATENATE(Tabla1[[#This Row],[CLIENTE]],"-",Tabla1[[#This Row],[id_control]]),Hoja1!$C$2:$D$1994,2,0)),"")</f>
        <v>1693</v>
      </c>
      <c r="AD1693" s="3" t="s">
        <v>7704</v>
      </c>
      <c r="AE1693" s="3"/>
      <c r="AF1693" s="3"/>
      <c r="AG1693" s="3"/>
      <c r="AH1693" s="3"/>
      <c r="AI1693" s="3"/>
      <c r="AJ1693" s="3"/>
      <c r="AK1693" s="3"/>
      <c r="AL1693" s="8" t="s">
        <v>7705</v>
      </c>
      <c r="AM1693" s="3" t="s">
        <v>7706</v>
      </c>
      <c r="AN1693" s="6"/>
      <c r="AO1693" s="6"/>
      <c r="AP1693" s="6"/>
      <c r="AQ1693" s="6"/>
      <c r="AR1693" s="6"/>
      <c r="AS1693" s="6"/>
      <c r="AT1693" s="6"/>
      <c r="AU1693" s="6"/>
      <c r="AV1693" s="8" t="s">
        <v>7402</v>
      </c>
      <c r="AW1693" s="6"/>
      <c r="AX1693" s="6"/>
      <c r="AY1693" s="6"/>
      <c r="AZ1693" s="6"/>
      <c r="BA1693" s="6"/>
      <c r="BB1693" s="6"/>
      <c r="BC1693" s="6"/>
      <c r="BD1693" s="6"/>
      <c r="BE1693" s="8">
        <v>1692</v>
      </c>
      <c r="BF1693" s="6" t="str">
        <f t="shared" si="534"/>
        <v>insert into bitacoras_estatus (numero_expediente, numero_registro, representante, fecha_inicio, fecha_vencimiento, id_cliente, id_admin, id_bitacoras_estatus, id_estatus, id_clase, id_marca, created_at, updated_at) values('1885557','1789800','INTERNACIONAL DE CERAMICA, S.A.B. DE CV','2017-05-03','2027-05-03','536','2','1','1',20,898,'2017-05-03 00:00:00','2017-05-03 00:00:00');</v>
      </c>
      <c r="BG1693" s="6" t="str">
        <f t="shared" si="535"/>
        <v>insert into servicios_comentarios (comentario, id_admin, id_estatus, created_at, updated_at) values('CLASE 20, EL TITRM LLEGO 4 SEP 2017',1,1692,'2017-05-03 00:00:00','2017-05-03 00:00:00');</v>
      </c>
      <c r="BH1693" s="6" t="str">
        <f t="shared" si="536"/>
        <v/>
      </c>
      <c r="BI1693" s="137" t="str">
        <f t="shared" si="537"/>
        <v>update bitacoras_estatus set comprobacion_uso = 1, id_estatus=10 where id=1692;</v>
      </c>
      <c r="BJ1693" s="137" t="str">
        <f t="shared" si="538"/>
        <v>update bitacoras_estatus set numero_expediente = '1885557', numero_registro = '1789800', id_estatus = 10, fecha_inicio = '2017-05-03', fecha_vencimiento ='2027-05-03', created_at ='2017-05-03 00:00:00', updated_at ='2017-05-03 00:00:00', id_clase=20, id_marca=898, id_cliente=536, vigencia = 1 where id =1692;</v>
      </c>
      <c r="BK1693" s="137" t="str">
        <f t="shared" si="539"/>
        <v>update bitacoras_estatus set id_estatus = 10 where id =1692;</v>
      </c>
    </row>
    <row r="1694" spans="1:63">
      <c r="A1694" s="3">
        <v>1885558</v>
      </c>
      <c r="B1694" s="3">
        <v>1789801</v>
      </c>
      <c r="C1694" s="3">
        <f>IF(Tabla1[[#This Row],[No. REG.]]="","",1)</f>
        <v>1</v>
      </c>
      <c r="D1694" s="3" t="s">
        <v>46</v>
      </c>
      <c r="E1694" s="3">
        <f>IF(Tabla1[[#This Row],[STATUS]]="","",VLOOKUP(D1694,Estatus!$A$2:$B$13,2,0))</f>
        <v>10</v>
      </c>
      <c r="F1694" s="3">
        <f>IF(Tabla1[[#This Row],[STATUS]]="","",VLOOKUP(D1694,Estatus!$A$2:$I$12,9,0))</f>
        <v>1</v>
      </c>
      <c r="G1694" s="12" t="s">
        <v>7751</v>
      </c>
      <c r="H1694" s="7">
        <v>42858</v>
      </c>
      <c r="I1694" s="80">
        <f t="shared" si="520"/>
        <v>2017</v>
      </c>
      <c r="J1694" s="80">
        <f t="shared" si="521"/>
        <v>5</v>
      </c>
      <c r="K1694" s="80">
        <f t="shared" si="522"/>
        <v>3</v>
      </c>
      <c r="L1694" s="80" t="str">
        <f t="shared" si="523"/>
        <v>05</v>
      </c>
      <c r="M1694" s="80" t="str">
        <f t="shared" si="524"/>
        <v>03</v>
      </c>
      <c r="N1694" s="80" t="str">
        <f t="shared" si="525"/>
        <v>'2017-05-03'</v>
      </c>
      <c r="O1694" s="80" t="str">
        <f t="shared" si="526"/>
        <v>'2017-05-03 00:00:00'</v>
      </c>
      <c r="P1694" s="7">
        <v>46510</v>
      </c>
      <c r="Q1694" s="80">
        <f t="shared" si="527"/>
        <v>2027</v>
      </c>
      <c r="R1694" s="80">
        <f t="shared" si="528"/>
        <v>5</v>
      </c>
      <c r="S1694" s="80">
        <f t="shared" si="529"/>
        <v>3</v>
      </c>
      <c r="T1694" s="80" t="str">
        <f t="shared" si="530"/>
        <v>05</v>
      </c>
      <c r="U1694" s="80" t="str">
        <f t="shared" si="531"/>
        <v>03</v>
      </c>
      <c r="V1694" s="80" t="str">
        <f t="shared" si="532"/>
        <v>'2027-05-03'</v>
      </c>
      <c r="W1694" s="80">
        <v>20</v>
      </c>
      <c r="X1694" s="80">
        <f t="shared" si="533"/>
        <v>20</v>
      </c>
      <c r="Y1694" s="3" t="s">
        <v>7752</v>
      </c>
      <c r="Z1694" s="124">
        <f>IFERROR(IF(Y1694="","null",VLOOKUP(Y1694,Marcas!$A$2:$C$2024,2,0)),"")</f>
        <v>883</v>
      </c>
      <c r="AA1694" s="3" t="s">
        <v>7291</v>
      </c>
      <c r="AB1694" s="3">
        <f>IFERROR(IF(AA1694="","",IF(AA1694="EMPORIO LEGAL",1,VLOOKUP(AA1694,Clientes!$A$2:$B$1190,2,0))),"")</f>
        <v>536</v>
      </c>
      <c r="AC1694" s="3">
        <f>IFERROR(IF(Tabla1[[#This Row],[id_control]]="null","",VLOOKUP(CONCATENATE(Tabla1[[#This Row],[CLIENTE]],"-",Tabla1[[#This Row],[id_control]]),Hoja1!$C$2:$D$1994,2,0)),"")</f>
        <v>1694</v>
      </c>
      <c r="AD1694" s="3" t="s">
        <v>7704</v>
      </c>
      <c r="AE1694" s="3"/>
      <c r="AF1694" s="3"/>
      <c r="AG1694" s="3"/>
      <c r="AH1694" s="3"/>
      <c r="AI1694" s="3"/>
      <c r="AJ1694" s="3"/>
      <c r="AK1694" s="3"/>
      <c r="AL1694" s="8" t="s">
        <v>7705</v>
      </c>
      <c r="AM1694" s="3" t="s">
        <v>7706</v>
      </c>
      <c r="AN1694" s="6"/>
      <c r="AO1694" s="6"/>
      <c r="AP1694" s="6"/>
      <c r="AQ1694" s="6"/>
      <c r="AR1694" s="6"/>
      <c r="AS1694" s="6"/>
      <c r="AT1694" s="6"/>
      <c r="AU1694" s="6"/>
      <c r="AV1694" s="8" t="s">
        <v>7402</v>
      </c>
      <c r="AW1694" s="6"/>
      <c r="AX1694" s="6"/>
      <c r="AY1694" s="6"/>
      <c r="AZ1694" s="6"/>
      <c r="BA1694" s="6"/>
      <c r="BB1694" s="6"/>
      <c r="BC1694" s="6"/>
      <c r="BD1694" s="6"/>
      <c r="BE1694" s="8">
        <v>1693</v>
      </c>
      <c r="BF1694" s="6" t="str">
        <f t="shared" si="534"/>
        <v>insert into bitacoras_estatus (numero_expediente, numero_registro, representante, fecha_inicio, fecha_vencimiento, id_cliente, id_admin, id_bitacoras_estatus, id_estatus, id_clase, id_marca, created_at, updated_at) values('1885558','1789801','INTERNACIONAL DE CERAMICA, S.A.B. DE CV','2017-05-03','2027-05-03','536','2','1','1',20,883,'2017-05-03 00:00:00','2017-05-03 00:00:00');</v>
      </c>
      <c r="BG1694" s="6" t="str">
        <f t="shared" si="535"/>
        <v>insert into servicios_comentarios (comentario, id_admin, id_estatus, created_at, updated_at) values('CLASE 20, EL TITRM LLEGO 4 SEPT 2017',1,1693,'2017-05-03 00:00:00','2017-05-03 00:00:00');</v>
      </c>
      <c r="BH1694" s="6" t="str">
        <f t="shared" si="536"/>
        <v/>
      </c>
      <c r="BI1694" s="137" t="str">
        <f t="shared" si="537"/>
        <v>update bitacoras_estatus set comprobacion_uso = 1, id_estatus=10 where id=1693;</v>
      </c>
      <c r="BJ1694" s="137" t="str">
        <f t="shared" si="538"/>
        <v>update bitacoras_estatus set numero_expediente = '1885558', numero_registro = '1789801', id_estatus = 10, fecha_inicio = '2017-05-03', fecha_vencimiento ='2027-05-03', created_at ='2017-05-03 00:00:00', updated_at ='2017-05-03 00:00:00', id_clase=20, id_marca=883, id_cliente=536, vigencia = 1 where id =1693;</v>
      </c>
      <c r="BK1694" s="137" t="str">
        <f t="shared" si="539"/>
        <v>update bitacoras_estatus set id_estatus = 10 where id =1693;</v>
      </c>
    </row>
    <row r="1695" spans="1:63">
      <c r="A1695" s="3">
        <v>1885559</v>
      </c>
      <c r="B1695" s="3">
        <v>1789802</v>
      </c>
      <c r="C1695" s="3">
        <f>IF(Tabla1[[#This Row],[No. REG.]]="","",1)</f>
        <v>1</v>
      </c>
      <c r="D1695" s="3" t="s">
        <v>46</v>
      </c>
      <c r="E1695" s="3">
        <f>IF(Tabla1[[#This Row],[STATUS]]="","",VLOOKUP(D1695,Estatus!$A$2:$B$13,2,0))</f>
        <v>10</v>
      </c>
      <c r="F1695" s="3">
        <f>IF(Tabla1[[#This Row],[STATUS]]="","",VLOOKUP(D1695,Estatus!$A$2:$I$12,9,0))</f>
        <v>1</v>
      </c>
      <c r="G1695" s="12" t="s">
        <v>7751</v>
      </c>
      <c r="H1695" s="7">
        <v>42858</v>
      </c>
      <c r="I1695" s="80">
        <f t="shared" si="520"/>
        <v>2017</v>
      </c>
      <c r="J1695" s="80">
        <f t="shared" si="521"/>
        <v>5</v>
      </c>
      <c r="K1695" s="80">
        <f t="shared" si="522"/>
        <v>3</v>
      </c>
      <c r="L1695" s="80" t="str">
        <f t="shared" si="523"/>
        <v>05</v>
      </c>
      <c r="M1695" s="80" t="str">
        <f t="shared" si="524"/>
        <v>03</v>
      </c>
      <c r="N1695" s="80" t="str">
        <f t="shared" si="525"/>
        <v>'2017-05-03'</v>
      </c>
      <c r="O1695" s="80" t="str">
        <f t="shared" si="526"/>
        <v>'2017-05-03 00:00:00'</v>
      </c>
      <c r="P1695" s="7">
        <v>46510</v>
      </c>
      <c r="Q1695" s="80">
        <f t="shared" si="527"/>
        <v>2027</v>
      </c>
      <c r="R1695" s="80">
        <f t="shared" si="528"/>
        <v>5</v>
      </c>
      <c r="S1695" s="80">
        <f t="shared" si="529"/>
        <v>3</v>
      </c>
      <c r="T1695" s="80" t="str">
        <f t="shared" si="530"/>
        <v>05</v>
      </c>
      <c r="U1695" s="80" t="str">
        <f t="shared" si="531"/>
        <v>03</v>
      </c>
      <c r="V1695" s="80" t="str">
        <f t="shared" si="532"/>
        <v>'2027-05-03'</v>
      </c>
      <c r="W1695" s="80">
        <v>20</v>
      </c>
      <c r="X1695" s="80">
        <f t="shared" si="533"/>
        <v>20</v>
      </c>
      <c r="Y1695" s="3" t="s">
        <v>7753</v>
      </c>
      <c r="Z1695" s="124">
        <f>IFERROR(IF(Y1695="","null",VLOOKUP(Y1695,Marcas!$A$2:$C$2024,2,0)),"")</f>
        <v>605</v>
      </c>
      <c r="AA1695" s="3" t="s">
        <v>7291</v>
      </c>
      <c r="AB1695" s="3">
        <f>IFERROR(IF(AA1695="","",IF(AA1695="EMPORIO LEGAL",1,VLOOKUP(AA1695,Clientes!$A$2:$B$1190,2,0))),"")</f>
        <v>536</v>
      </c>
      <c r="AC1695" s="3">
        <f>IFERROR(IF(Tabla1[[#This Row],[id_control]]="null","",VLOOKUP(CONCATENATE(Tabla1[[#This Row],[CLIENTE]],"-",Tabla1[[#This Row],[id_control]]),Hoja1!$C$2:$D$1994,2,0)),"")</f>
        <v>1695</v>
      </c>
      <c r="AD1695" s="3" t="s">
        <v>7704</v>
      </c>
      <c r="AE1695" s="3"/>
      <c r="AF1695" s="3"/>
      <c r="AG1695" s="3"/>
      <c r="AH1695" s="3"/>
      <c r="AI1695" s="3"/>
      <c r="AJ1695" s="3"/>
      <c r="AK1695" s="3"/>
      <c r="AL1695" s="8" t="s">
        <v>7705</v>
      </c>
      <c r="AM1695" s="3" t="s">
        <v>7706</v>
      </c>
      <c r="AN1695" s="6"/>
      <c r="AO1695" s="6"/>
      <c r="AP1695" s="6"/>
      <c r="AQ1695" s="6"/>
      <c r="AR1695" s="6"/>
      <c r="AS1695" s="6"/>
      <c r="AT1695" s="6"/>
      <c r="AU1695" s="6"/>
      <c r="AV1695" s="8" t="s">
        <v>7402</v>
      </c>
      <c r="AW1695" s="6"/>
      <c r="AX1695" s="6"/>
      <c r="AY1695" s="6"/>
      <c r="AZ1695" s="6"/>
      <c r="BA1695" s="6"/>
      <c r="BB1695" s="6"/>
      <c r="BC1695" s="6"/>
      <c r="BD1695" s="6"/>
      <c r="BE1695" s="8">
        <v>1694</v>
      </c>
      <c r="BF1695" s="6" t="str">
        <f t="shared" si="534"/>
        <v>insert into bitacoras_estatus (numero_expediente, numero_registro, representante, fecha_inicio, fecha_vencimiento, id_cliente, id_admin, id_bitacoras_estatus, id_estatus, id_clase, id_marca, created_at, updated_at) values('1885559','1789802','INTERNACIONAL DE CERAMICA, S.A.B. DE CV','2017-05-03','2027-05-03','536','2','1','1',20,605,'2017-05-03 00:00:00','2017-05-03 00:00:00');</v>
      </c>
      <c r="BG1695" s="6" t="str">
        <f t="shared" si="535"/>
        <v>insert into servicios_comentarios (comentario, id_admin, id_estatus, created_at, updated_at) values('CLASE 20, EL TITRM LLEGO 4 SEPT 2017',1,1694,'2017-05-03 00:00:00','2017-05-03 00:00:00');</v>
      </c>
      <c r="BH1695" s="6" t="str">
        <f t="shared" si="536"/>
        <v/>
      </c>
      <c r="BI1695" s="137" t="str">
        <f t="shared" si="537"/>
        <v>update bitacoras_estatus set comprobacion_uso = 1, id_estatus=10 where id=1694;</v>
      </c>
      <c r="BJ1695" s="137" t="str">
        <f t="shared" si="538"/>
        <v>update bitacoras_estatus set numero_expediente = '1885559', numero_registro = '1789802', id_estatus = 10, fecha_inicio = '2017-05-03', fecha_vencimiento ='2027-05-03', created_at ='2017-05-03 00:00:00', updated_at ='2017-05-03 00:00:00', id_clase=20, id_marca=605, id_cliente=536, vigencia = 1 where id =1694;</v>
      </c>
      <c r="BK1695" s="137" t="str">
        <f t="shared" si="539"/>
        <v>update bitacoras_estatus set id_estatus = 10 where id =1694;</v>
      </c>
    </row>
    <row r="1696" spans="1:63">
      <c r="A1696" s="3">
        <v>1885560</v>
      </c>
      <c r="B1696" s="3">
        <v>1789803</v>
      </c>
      <c r="C1696" s="3">
        <f>IF(Tabla1[[#This Row],[No. REG.]]="","",1)</f>
        <v>1</v>
      </c>
      <c r="D1696" s="3" t="s">
        <v>46</v>
      </c>
      <c r="E1696" s="3">
        <f>IF(Tabla1[[#This Row],[STATUS]]="","",VLOOKUP(D1696,Estatus!$A$2:$B$13,2,0))</f>
        <v>10</v>
      </c>
      <c r="F1696" s="3">
        <f>IF(Tabla1[[#This Row],[STATUS]]="","",VLOOKUP(D1696,Estatus!$A$2:$I$12,9,0))</f>
        <v>1</v>
      </c>
      <c r="G1696" s="12" t="s">
        <v>7754</v>
      </c>
      <c r="H1696" s="7">
        <v>42858</v>
      </c>
      <c r="I1696" s="80">
        <f t="shared" si="520"/>
        <v>2017</v>
      </c>
      <c r="J1696" s="80">
        <f t="shared" si="521"/>
        <v>5</v>
      </c>
      <c r="K1696" s="80">
        <f t="shared" si="522"/>
        <v>3</v>
      </c>
      <c r="L1696" s="80" t="str">
        <f t="shared" si="523"/>
        <v>05</v>
      </c>
      <c r="M1696" s="80" t="str">
        <f t="shared" si="524"/>
        <v>03</v>
      </c>
      <c r="N1696" s="80" t="str">
        <f t="shared" si="525"/>
        <v>'2017-05-03'</v>
      </c>
      <c r="O1696" s="80" t="str">
        <f t="shared" si="526"/>
        <v>'2017-05-03 00:00:00'</v>
      </c>
      <c r="P1696" s="7">
        <v>46510</v>
      </c>
      <c r="Q1696" s="80">
        <f t="shared" si="527"/>
        <v>2027</v>
      </c>
      <c r="R1696" s="80">
        <f t="shared" si="528"/>
        <v>5</v>
      </c>
      <c r="S1696" s="80">
        <f t="shared" si="529"/>
        <v>3</v>
      </c>
      <c r="T1696" s="80" t="str">
        <f t="shared" si="530"/>
        <v>05</v>
      </c>
      <c r="U1696" s="80" t="str">
        <f t="shared" si="531"/>
        <v>03</v>
      </c>
      <c r="V1696" s="80" t="str">
        <f t="shared" si="532"/>
        <v>'2027-05-03'</v>
      </c>
      <c r="W1696" s="80">
        <v>20</v>
      </c>
      <c r="X1696" s="80">
        <f t="shared" si="533"/>
        <v>20</v>
      </c>
      <c r="Y1696" s="3" t="s">
        <v>7755</v>
      </c>
      <c r="Z1696" s="124">
        <f>IFERROR(IF(Y1696="","null",VLOOKUP(Y1696,Marcas!$A$2:$C$2024,2,0)),"")</f>
        <v>597</v>
      </c>
      <c r="AA1696" s="3" t="s">
        <v>7291</v>
      </c>
      <c r="AB1696" s="3">
        <f>IFERROR(IF(AA1696="","",IF(AA1696="EMPORIO LEGAL",1,VLOOKUP(AA1696,Clientes!$A$2:$B$1190,2,0))),"")</f>
        <v>536</v>
      </c>
      <c r="AC1696" s="3">
        <f>IFERROR(IF(Tabla1[[#This Row],[id_control]]="null","",VLOOKUP(CONCATENATE(Tabla1[[#This Row],[CLIENTE]],"-",Tabla1[[#This Row],[id_control]]),Hoja1!$C$2:$D$1994,2,0)),"")</f>
        <v>1696</v>
      </c>
      <c r="AD1696" s="3" t="s">
        <v>7704</v>
      </c>
      <c r="AE1696" s="3"/>
      <c r="AF1696" s="3"/>
      <c r="AG1696" s="3"/>
      <c r="AH1696" s="3"/>
      <c r="AI1696" s="3"/>
      <c r="AJ1696" s="3"/>
      <c r="AK1696" s="3"/>
      <c r="AL1696" s="8" t="s">
        <v>7705</v>
      </c>
      <c r="AM1696" s="3" t="s">
        <v>7706</v>
      </c>
      <c r="AN1696" s="6"/>
      <c r="AO1696" s="6"/>
      <c r="AP1696" s="6"/>
      <c r="AQ1696" s="6"/>
      <c r="AR1696" s="6"/>
      <c r="AS1696" s="6"/>
      <c r="AT1696" s="6"/>
      <c r="AU1696" s="6"/>
      <c r="AV1696" s="8" t="s">
        <v>7402</v>
      </c>
      <c r="AW1696" s="6"/>
      <c r="AX1696" s="6"/>
      <c r="AY1696" s="6"/>
      <c r="AZ1696" s="6"/>
      <c r="BA1696" s="6"/>
      <c r="BB1696" s="6"/>
      <c r="BC1696" s="6"/>
      <c r="BD1696" s="6"/>
      <c r="BE1696" s="8">
        <v>1695</v>
      </c>
      <c r="BF1696" s="6" t="str">
        <f t="shared" si="534"/>
        <v>insert into bitacoras_estatus (numero_expediente, numero_registro, representante, fecha_inicio, fecha_vencimiento, id_cliente, id_admin, id_bitacoras_estatus, id_estatus, id_clase, id_marca, created_at, updated_at) values('1885560','1789803','INTERNACIONAL DE CERAMICA, S.A.B. DE CV','2017-05-03','2027-05-03','536','2','1','1',20,597,'2017-05-03 00:00:00','2017-05-03 00:00:00');</v>
      </c>
      <c r="BG1696" s="6" t="str">
        <f t="shared" si="535"/>
        <v>insert into servicios_comentarios (comentario, id_admin, id_estatus, created_at, updated_at) values('CLASE 20, EL TITRM LLEGO EL 4 SEPT 2017',1,1695,'2017-05-03 00:00:00','2017-05-03 00:00:00');</v>
      </c>
      <c r="BH1696" s="6" t="str">
        <f t="shared" si="536"/>
        <v/>
      </c>
      <c r="BI1696" s="137" t="str">
        <f t="shared" si="537"/>
        <v>update bitacoras_estatus set comprobacion_uso = 1, id_estatus=10 where id=1695;</v>
      </c>
      <c r="BJ1696" s="137" t="str">
        <f t="shared" si="538"/>
        <v>update bitacoras_estatus set numero_expediente = '1885560', numero_registro = '1789803', id_estatus = 10, fecha_inicio = '2017-05-03', fecha_vencimiento ='2027-05-03', created_at ='2017-05-03 00:00:00', updated_at ='2017-05-03 00:00:00', id_clase=20, id_marca=597, id_cliente=536, vigencia = 1 where id =1695;</v>
      </c>
      <c r="BK1696" s="137" t="str">
        <f t="shared" si="539"/>
        <v>update bitacoras_estatus set id_estatus = 10 where id =1695;</v>
      </c>
    </row>
    <row r="1697" spans="1:63" ht="53">
      <c r="A1697" s="3">
        <v>1885561</v>
      </c>
      <c r="B1697" s="3">
        <v>1789801</v>
      </c>
      <c r="C1697" s="3">
        <f>IF(Tabla1[[#This Row],[No. REG.]]="","",1)</f>
        <v>1</v>
      </c>
      <c r="D1697" s="3" t="s">
        <v>46</v>
      </c>
      <c r="E1697" s="3">
        <f>IF(Tabla1[[#This Row],[STATUS]]="","",VLOOKUP(D1697,Estatus!$A$2:$B$13,2,0))</f>
        <v>10</v>
      </c>
      <c r="F1697" s="3">
        <f>IF(Tabla1[[#This Row],[STATUS]]="","",VLOOKUP(D1697,Estatus!$A$2:$I$12,9,0))</f>
        <v>1</v>
      </c>
      <c r="G1697" s="12" t="s">
        <v>7756</v>
      </c>
      <c r="H1697" s="7">
        <v>42858</v>
      </c>
      <c r="I1697" s="80">
        <f t="shared" si="520"/>
        <v>2017</v>
      </c>
      <c r="J1697" s="80">
        <f t="shared" si="521"/>
        <v>5</v>
      </c>
      <c r="K1697" s="80">
        <f t="shared" si="522"/>
        <v>3</v>
      </c>
      <c r="L1697" s="80" t="str">
        <f t="shared" si="523"/>
        <v>05</v>
      </c>
      <c r="M1697" s="80" t="str">
        <f t="shared" si="524"/>
        <v>03</v>
      </c>
      <c r="N1697" s="80" t="str">
        <f t="shared" si="525"/>
        <v>'2017-05-03'</v>
      </c>
      <c r="O1697" s="80" t="str">
        <f t="shared" si="526"/>
        <v>'2017-05-03 00:00:00'</v>
      </c>
      <c r="P1697" s="7">
        <v>46510</v>
      </c>
      <c r="Q1697" s="80">
        <f t="shared" si="527"/>
        <v>2027</v>
      </c>
      <c r="R1697" s="80">
        <f t="shared" si="528"/>
        <v>5</v>
      </c>
      <c r="S1697" s="80">
        <f t="shared" si="529"/>
        <v>3</v>
      </c>
      <c r="T1697" s="80" t="str">
        <f t="shared" si="530"/>
        <v>05</v>
      </c>
      <c r="U1697" s="80" t="str">
        <f t="shared" si="531"/>
        <v>03</v>
      </c>
      <c r="V1697" s="80" t="str">
        <f t="shared" si="532"/>
        <v>'2027-05-03'</v>
      </c>
      <c r="W1697" s="80">
        <v>20</v>
      </c>
      <c r="X1697" s="80">
        <f t="shared" si="533"/>
        <v>20</v>
      </c>
      <c r="Y1697" s="3" t="s">
        <v>7757</v>
      </c>
      <c r="Z1697" s="124">
        <f>IFERROR(IF(Y1697="","null",VLOOKUP(Y1697,Marcas!$A$2:$C$2024,2,0)),"")</f>
        <v>550</v>
      </c>
      <c r="AA1697" s="3" t="s">
        <v>7291</v>
      </c>
      <c r="AB1697" s="3">
        <f>IFERROR(IF(AA1697="","",IF(AA1697="EMPORIO LEGAL",1,VLOOKUP(AA1697,Clientes!$A$2:$B$1190,2,0))),"")</f>
        <v>536</v>
      </c>
      <c r="AC1697" s="3">
        <f>IFERROR(IF(Tabla1[[#This Row],[id_control]]="null","",VLOOKUP(CONCATENATE(Tabla1[[#This Row],[CLIENTE]],"-",Tabla1[[#This Row],[id_control]]),Hoja1!$C$2:$D$1994,2,0)),"")</f>
        <v>1697</v>
      </c>
      <c r="AD1697" s="3" t="s">
        <v>7704</v>
      </c>
      <c r="AE1697" s="3"/>
      <c r="AF1697" s="3"/>
      <c r="AG1697" s="3"/>
      <c r="AH1697" s="3"/>
      <c r="AI1697" s="3"/>
      <c r="AJ1697" s="3"/>
      <c r="AK1697" s="3"/>
      <c r="AL1697" s="8" t="s">
        <v>7705</v>
      </c>
      <c r="AM1697" s="3" t="s">
        <v>7706</v>
      </c>
      <c r="AN1697" s="6"/>
      <c r="AO1697" s="6"/>
      <c r="AP1697" s="6"/>
      <c r="AQ1697" s="6"/>
      <c r="AR1697" s="6"/>
      <c r="AS1697" s="6"/>
      <c r="AT1697" s="6"/>
      <c r="AU1697" s="6"/>
      <c r="AV1697" s="8" t="s">
        <v>7402</v>
      </c>
      <c r="AW1697" s="6"/>
      <c r="AX1697" s="6"/>
      <c r="AY1697" s="6"/>
      <c r="AZ1697" s="6"/>
      <c r="BA1697" s="6"/>
      <c r="BB1697" s="6"/>
      <c r="BC1697" s="6"/>
      <c r="BD1697" s="6" t="s">
        <v>7758</v>
      </c>
      <c r="BE1697" s="8">
        <v>1696</v>
      </c>
      <c r="BF1697" s="6" t="str">
        <f t="shared" si="534"/>
        <v>insert into bitacoras_estatus (numero_expediente, numero_registro, representante, fecha_inicio, fecha_vencimiento, id_cliente, id_admin, id_bitacoras_estatus, id_estatus, id_clase, id_marca, created_at, updated_at) values('1885561','1789801','INTERNACIONAL DE CERAMICA, S.A.B. DE CV','2017-05-03','2027-05-03','536','2','1','1',20,550,'2017-05-03 00:00:00','2017-05-03 00:00:00');</v>
      </c>
      <c r="BG1697" s="6" t="str">
        <f t="shared" si="535"/>
        <v>insert into servicios_comentarios (comentario, id_admin, id_estatus, created_at, updated_at) values('CLASE 20, EL 9 DE OCTUBRE LLEGO CITA DE ANTERIORIDAD. EN FECHA 8 DE DICIEMBRE 2017 SE PRESENTÓ CONTESTACION DE ANTERIORIDAD.',1,1696,'2017-05-03 00:00:00','2017-05-03 00:00:00');</v>
      </c>
      <c r="BH1697" s="6" t="str">
        <f t="shared" si="536"/>
        <v>insert into servicios_comentarios (comentario, id_admin, id_estatus, created_at, updated_at) values('CONTESTACION DE ANTERIORIDAD 08/12/2017',1,1696,'2017-05-03 00:00:00','2017-05-03 00:00:00');</v>
      </c>
      <c r="BI1697" s="137" t="str">
        <f t="shared" si="537"/>
        <v>update bitacoras_estatus set comprobacion_uso = 1, id_estatus=10 where id=1696;</v>
      </c>
      <c r="BJ1697" s="137" t="str">
        <f t="shared" si="538"/>
        <v>update bitacoras_estatus set numero_expediente = '1885561', numero_registro = '1789801', id_estatus = 10, fecha_inicio = '2017-05-03', fecha_vencimiento ='2027-05-03', created_at ='2017-05-03 00:00:00', updated_at ='2017-05-03 00:00:00', id_clase=20, id_marca=550, id_cliente=536, vigencia = 1 where id =1696;</v>
      </c>
      <c r="BK1697" s="137" t="str">
        <f t="shared" si="539"/>
        <v>update bitacoras_estatus set id_estatus = 10 where id =1696;</v>
      </c>
    </row>
    <row r="1698" spans="1:63">
      <c r="A1698" s="3">
        <v>1885562</v>
      </c>
      <c r="B1698" s="3">
        <v>1789804</v>
      </c>
      <c r="C1698" s="3">
        <f>IF(Tabla1[[#This Row],[No. REG.]]="","",1)</f>
        <v>1</v>
      </c>
      <c r="D1698" s="3" t="s">
        <v>46</v>
      </c>
      <c r="E1698" s="3">
        <f>IF(Tabla1[[#This Row],[STATUS]]="","",VLOOKUP(D1698,Estatus!$A$2:$B$13,2,0))</f>
        <v>10</v>
      </c>
      <c r="F1698" s="3">
        <f>IF(Tabla1[[#This Row],[STATUS]]="","",VLOOKUP(D1698,Estatus!$A$2:$I$12,9,0))</f>
        <v>1</v>
      </c>
      <c r="G1698" s="12" t="s">
        <v>7754</v>
      </c>
      <c r="H1698" s="7">
        <v>42858</v>
      </c>
      <c r="I1698" s="80">
        <f t="shared" si="520"/>
        <v>2017</v>
      </c>
      <c r="J1698" s="80">
        <f t="shared" si="521"/>
        <v>5</v>
      </c>
      <c r="K1698" s="80">
        <f t="shared" si="522"/>
        <v>3</v>
      </c>
      <c r="L1698" s="80" t="str">
        <f t="shared" si="523"/>
        <v>05</v>
      </c>
      <c r="M1698" s="80" t="str">
        <f t="shared" si="524"/>
        <v>03</v>
      </c>
      <c r="N1698" s="80" t="str">
        <f t="shared" si="525"/>
        <v>'2017-05-03'</v>
      </c>
      <c r="O1698" s="80" t="str">
        <f t="shared" si="526"/>
        <v>'2017-05-03 00:00:00'</v>
      </c>
      <c r="P1698" s="7">
        <v>46510</v>
      </c>
      <c r="Q1698" s="80">
        <f t="shared" si="527"/>
        <v>2027</v>
      </c>
      <c r="R1698" s="80">
        <f t="shared" si="528"/>
        <v>5</v>
      </c>
      <c r="S1698" s="80">
        <f t="shared" si="529"/>
        <v>3</v>
      </c>
      <c r="T1698" s="80" t="str">
        <f t="shared" si="530"/>
        <v>05</v>
      </c>
      <c r="U1698" s="80" t="str">
        <f t="shared" si="531"/>
        <v>03</v>
      </c>
      <c r="V1698" s="80" t="str">
        <f t="shared" si="532"/>
        <v>'2027-05-03'</v>
      </c>
      <c r="W1698" s="80">
        <v>20</v>
      </c>
      <c r="X1698" s="80">
        <f t="shared" si="533"/>
        <v>20</v>
      </c>
      <c r="Y1698" s="3" t="s">
        <v>7759</v>
      </c>
      <c r="Z1698" s="124">
        <f>IFERROR(IF(Y1698="","null",VLOOKUP(Y1698,Marcas!$A$2:$C$2024,2,0)),"")</f>
        <v>523</v>
      </c>
      <c r="AA1698" s="3" t="s">
        <v>7291</v>
      </c>
      <c r="AB1698" s="3">
        <f>IFERROR(IF(AA1698="","",IF(AA1698="EMPORIO LEGAL",1,VLOOKUP(AA1698,Clientes!$A$2:$B$1190,2,0))),"")</f>
        <v>536</v>
      </c>
      <c r="AC1698" s="3">
        <f>IFERROR(IF(Tabla1[[#This Row],[id_control]]="null","",VLOOKUP(CONCATENATE(Tabla1[[#This Row],[CLIENTE]],"-",Tabla1[[#This Row],[id_control]]),Hoja1!$C$2:$D$1994,2,0)),"")</f>
        <v>1698</v>
      </c>
      <c r="AD1698" s="3" t="s">
        <v>7704</v>
      </c>
      <c r="AE1698" s="3"/>
      <c r="AF1698" s="3"/>
      <c r="AG1698" s="3"/>
      <c r="AH1698" s="3"/>
      <c r="AI1698" s="3"/>
      <c r="AJ1698" s="3"/>
      <c r="AK1698" s="3"/>
      <c r="AL1698" s="8" t="s">
        <v>7705</v>
      </c>
      <c r="AM1698" s="3" t="s">
        <v>7706</v>
      </c>
      <c r="AN1698" s="6"/>
      <c r="AO1698" s="6"/>
      <c r="AP1698" s="6"/>
      <c r="AQ1698" s="6"/>
      <c r="AR1698" s="6"/>
      <c r="AS1698" s="6"/>
      <c r="AT1698" s="6"/>
      <c r="AU1698" s="6"/>
      <c r="AV1698" s="8" t="s">
        <v>7402</v>
      </c>
      <c r="AW1698" s="6"/>
      <c r="AX1698" s="6"/>
      <c r="AY1698" s="6"/>
      <c r="AZ1698" s="6"/>
      <c r="BA1698" s="6"/>
      <c r="BB1698" s="6"/>
      <c r="BC1698" s="6"/>
      <c r="BD1698" s="6"/>
      <c r="BE1698" s="8">
        <v>1697</v>
      </c>
      <c r="BF1698" s="6" t="str">
        <f t="shared" si="534"/>
        <v>insert into bitacoras_estatus (numero_expediente, numero_registro, representante, fecha_inicio, fecha_vencimiento, id_cliente, id_admin, id_bitacoras_estatus, id_estatus, id_clase, id_marca, created_at, updated_at) values('1885562','1789804','INTERNACIONAL DE CERAMICA, S.A.B. DE CV','2017-05-03','2027-05-03','536','2','1','1',20,523,'2017-05-03 00:00:00','2017-05-03 00:00:00');</v>
      </c>
      <c r="BG1698" s="6" t="str">
        <f t="shared" si="535"/>
        <v>insert into servicios_comentarios (comentario, id_admin, id_estatus, created_at, updated_at) values('CLASE 20, EL TITRM LLEGO EL 4 SEPT 2017',1,1697,'2017-05-03 00:00:00','2017-05-03 00:00:00');</v>
      </c>
      <c r="BH1698" s="6" t="str">
        <f t="shared" si="536"/>
        <v/>
      </c>
      <c r="BI1698" s="137" t="str">
        <f t="shared" si="537"/>
        <v>update bitacoras_estatus set comprobacion_uso = 1, id_estatus=10 where id=1697;</v>
      </c>
      <c r="BJ1698" s="137" t="str">
        <f t="shared" si="538"/>
        <v>update bitacoras_estatus set numero_expediente = '1885562', numero_registro = '1789804', id_estatus = 10, fecha_inicio = '2017-05-03', fecha_vencimiento ='2027-05-03', created_at ='2017-05-03 00:00:00', updated_at ='2017-05-03 00:00:00', id_clase=20, id_marca=523, id_cliente=536, vigencia = 1 where id =1697;</v>
      </c>
      <c r="BK1698" s="137" t="str">
        <f t="shared" si="539"/>
        <v>update bitacoras_estatus set id_estatus = 10 where id =1697;</v>
      </c>
    </row>
    <row r="1699" spans="1:63">
      <c r="A1699" s="3">
        <v>1885563</v>
      </c>
      <c r="B1699" s="3">
        <v>1789805</v>
      </c>
      <c r="C1699" s="3">
        <f>IF(Tabla1[[#This Row],[No. REG.]]="","",1)</f>
        <v>1</v>
      </c>
      <c r="D1699" s="3" t="s">
        <v>46</v>
      </c>
      <c r="E1699" s="3">
        <f>IF(Tabla1[[#This Row],[STATUS]]="","",VLOOKUP(D1699,Estatus!$A$2:$B$13,2,0))</f>
        <v>10</v>
      </c>
      <c r="F1699" s="3">
        <f>IF(Tabla1[[#This Row],[STATUS]]="","",VLOOKUP(D1699,Estatus!$A$2:$I$12,9,0))</f>
        <v>1</v>
      </c>
      <c r="G1699" s="12" t="s">
        <v>7740</v>
      </c>
      <c r="H1699" s="7">
        <v>42858</v>
      </c>
      <c r="I1699" s="80">
        <f t="shared" si="520"/>
        <v>2017</v>
      </c>
      <c r="J1699" s="80">
        <f t="shared" si="521"/>
        <v>5</v>
      </c>
      <c r="K1699" s="80">
        <f t="shared" si="522"/>
        <v>3</v>
      </c>
      <c r="L1699" s="80" t="str">
        <f t="shared" si="523"/>
        <v>05</v>
      </c>
      <c r="M1699" s="80" t="str">
        <f t="shared" si="524"/>
        <v>03</v>
      </c>
      <c r="N1699" s="80" t="str">
        <f t="shared" si="525"/>
        <v>'2017-05-03'</v>
      </c>
      <c r="O1699" s="80" t="str">
        <f t="shared" si="526"/>
        <v>'2017-05-03 00:00:00'</v>
      </c>
      <c r="P1699" s="7">
        <v>46510</v>
      </c>
      <c r="Q1699" s="80">
        <f t="shared" si="527"/>
        <v>2027</v>
      </c>
      <c r="R1699" s="80">
        <f t="shared" si="528"/>
        <v>5</v>
      </c>
      <c r="S1699" s="80">
        <f t="shared" si="529"/>
        <v>3</v>
      </c>
      <c r="T1699" s="80" t="str">
        <f t="shared" si="530"/>
        <v>05</v>
      </c>
      <c r="U1699" s="80" t="str">
        <f t="shared" si="531"/>
        <v>03</v>
      </c>
      <c r="V1699" s="80" t="str">
        <f t="shared" si="532"/>
        <v>'2027-05-03'</v>
      </c>
      <c r="W1699" s="80">
        <v>20</v>
      </c>
      <c r="X1699" s="80">
        <f t="shared" si="533"/>
        <v>20</v>
      </c>
      <c r="Y1699" s="3" t="s">
        <v>7760</v>
      </c>
      <c r="Z1699" s="124">
        <f>IFERROR(IF(Y1699="","null",VLOOKUP(Y1699,Marcas!$A$2:$C$2024,2,0)),"")</f>
        <v>444</v>
      </c>
      <c r="AA1699" s="3" t="s">
        <v>7291</v>
      </c>
      <c r="AB1699" s="3">
        <f>IFERROR(IF(AA1699="","",IF(AA1699="EMPORIO LEGAL",1,VLOOKUP(AA1699,Clientes!$A$2:$B$1190,2,0))),"")</f>
        <v>536</v>
      </c>
      <c r="AC1699" s="3">
        <f>IFERROR(IF(Tabla1[[#This Row],[id_control]]="null","",VLOOKUP(CONCATENATE(Tabla1[[#This Row],[CLIENTE]],"-",Tabla1[[#This Row],[id_control]]),Hoja1!$C$2:$D$1994,2,0)),"")</f>
        <v>1699</v>
      </c>
      <c r="AD1699" s="3" t="s">
        <v>7704</v>
      </c>
      <c r="AE1699" s="3"/>
      <c r="AF1699" s="3"/>
      <c r="AG1699" s="3"/>
      <c r="AH1699" s="3"/>
      <c r="AI1699" s="3"/>
      <c r="AJ1699" s="3"/>
      <c r="AK1699" s="3"/>
      <c r="AL1699" s="8" t="s">
        <v>7705</v>
      </c>
      <c r="AM1699" s="3" t="s">
        <v>7706</v>
      </c>
      <c r="AN1699" s="6"/>
      <c r="AO1699" s="6"/>
      <c r="AP1699" s="6"/>
      <c r="AQ1699" s="6"/>
      <c r="AR1699" s="6"/>
      <c r="AS1699" s="6"/>
      <c r="AT1699" s="6"/>
      <c r="AU1699" s="6"/>
      <c r="AV1699" s="8" t="s">
        <v>7402</v>
      </c>
      <c r="AW1699" s="6"/>
      <c r="AX1699" s="6"/>
      <c r="AY1699" s="6"/>
      <c r="AZ1699" s="6"/>
      <c r="BA1699" s="6"/>
      <c r="BB1699" s="6"/>
      <c r="BC1699" s="6"/>
      <c r="BD1699" s="6"/>
      <c r="BE1699" s="8">
        <v>1698</v>
      </c>
      <c r="BF1699" s="6" t="str">
        <f t="shared" si="534"/>
        <v>insert into bitacoras_estatus (numero_expediente, numero_registro, representante, fecha_inicio, fecha_vencimiento, id_cliente, id_admin, id_bitacoras_estatus, id_estatus, id_clase, id_marca, created_at, updated_at) values('1885563','1789805','INTERNACIONAL DE CERAMICA, S.A.B. DE CV','2017-05-03','2027-05-03','536','2','1','1',20,444,'2017-05-03 00:00:00','2017-05-03 00:00:00');</v>
      </c>
      <c r="BG1699" s="6" t="str">
        <f t="shared" si="535"/>
        <v>insert into servicios_comentarios (comentario, id_admin, id_estatus, created_at, updated_at) values('CLASE 20, EL TITRM LLEGO 4 SEP 2017',1,1698,'2017-05-03 00:00:00','2017-05-03 00:00:00');</v>
      </c>
      <c r="BH1699" s="6" t="str">
        <f t="shared" si="536"/>
        <v/>
      </c>
      <c r="BI1699" s="137" t="str">
        <f t="shared" si="537"/>
        <v>update bitacoras_estatus set comprobacion_uso = 1, id_estatus=10 where id=1698;</v>
      </c>
      <c r="BJ1699" s="137" t="str">
        <f t="shared" si="538"/>
        <v>update bitacoras_estatus set numero_expediente = '1885563', numero_registro = '1789805', id_estatus = 10, fecha_inicio = '2017-05-03', fecha_vencimiento ='2027-05-03', created_at ='2017-05-03 00:00:00', updated_at ='2017-05-03 00:00:00', id_clase=20, id_marca=444, id_cliente=536, vigencia = 1 where id =1698;</v>
      </c>
      <c r="BK1699" s="137" t="str">
        <f t="shared" si="539"/>
        <v>update bitacoras_estatus set id_estatus = 10 where id =1698;</v>
      </c>
    </row>
    <row r="1700" spans="1:63">
      <c r="A1700" s="3">
        <v>1890880</v>
      </c>
      <c r="B1700" s="3">
        <v>1796211</v>
      </c>
      <c r="C1700" s="3">
        <f>IF(Tabla1[[#This Row],[No. REG.]]="","",1)</f>
        <v>1</v>
      </c>
      <c r="D1700" s="3" t="s">
        <v>46</v>
      </c>
      <c r="E1700" s="3">
        <f>IF(Tabla1[[#This Row],[STATUS]]="","",VLOOKUP(D1700,Estatus!$A$2:$B$13,2,0))</f>
        <v>10</v>
      </c>
      <c r="F1700" s="3">
        <f>IF(Tabla1[[#This Row],[STATUS]]="","",VLOOKUP(D1700,Estatus!$A$2:$I$12,9,0))</f>
        <v>1</v>
      </c>
      <c r="G1700" s="12" t="s">
        <v>5461</v>
      </c>
      <c r="H1700" s="7">
        <v>42870</v>
      </c>
      <c r="I1700" s="80">
        <f t="shared" si="520"/>
        <v>2017</v>
      </c>
      <c r="J1700" s="80">
        <f t="shared" si="521"/>
        <v>5</v>
      </c>
      <c r="K1700" s="80">
        <f t="shared" si="522"/>
        <v>15</v>
      </c>
      <c r="L1700" s="80" t="str">
        <f t="shared" si="523"/>
        <v>05</v>
      </c>
      <c r="M1700" s="80">
        <f t="shared" si="524"/>
        <v>15</v>
      </c>
      <c r="N1700" s="80" t="str">
        <f t="shared" si="525"/>
        <v>'2017-05-15'</v>
      </c>
      <c r="O1700" s="80" t="str">
        <f t="shared" si="526"/>
        <v>'2017-05-15 00:00:00'</v>
      </c>
      <c r="P1700" s="7">
        <v>46522</v>
      </c>
      <c r="Q1700" s="80">
        <f t="shared" si="527"/>
        <v>2027</v>
      </c>
      <c r="R1700" s="80">
        <f t="shared" si="528"/>
        <v>5</v>
      </c>
      <c r="S1700" s="80">
        <f t="shared" si="529"/>
        <v>15</v>
      </c>
      <c r="T1700" s="80" t="str">
        <f t="shared" si="530"/>
        <v>05</v>
      </c>
      <c r="U1700" s="80">
        <f t="shared" si="531"/>
        <v>15</v>
      </c>
      <c r="V1700" s="80" t="str">
        <f t="shared" si="532"/>
        <v>'2027-05-15'</v>
      </c>
      <c r="W1700" s="80">
        <v>35</v>
      </c>
      <c r="X1700" s="80">
        <f t="shared" si="533"/>
        <v>35</v>
      </c>
      <c r="Y1700" s="12" t="s">
        <v>8618</v>
      </c>
      <c r="Z1700" s="125">
        <f>IFERROR(IF(Y1700="","null",VLOOKUP(Y1700,Marcas!$A$2:$C$2024,2,0)),"")</f>
        <v>101</v>
      </c>
      <c r="AA1700" s="12" t="s">
        <v>7763</v>
      </c>
      <c r="AB1700" s="3">
        <f>IFERROR(IF(AA1700="","",IF(AA1700="EMPORIO LEGAL",1,VLOOKUP(AA1700,Clientes!$A$2:$B$1190,2,0))),"")</f>
        <v>71</v>
      </c>
      <c r="AC1700" s="3">
        <f>IFERROR(IF(Tabla1[[#This Row],[id_control]]="null","",VLOOKUP(CONCATENATE(Tabla1[[#This Row],[CLIENTE]],"-",Tabla1[[#This Row],[id_control]]),Hoja1!$C$2:$D$1994,2,0)),"")</f>
        <v>1700</v>
      </c>
      <c r="AD1700" s="3" t="s">
        <v>7761</v>
      </c>
      <c r="AE1700" s="3"/>
      <c r="AF1700" s="3"/>
      <c r="AG1700" s="3"/>
      <c r="AH1700" s="3"/>
      <c r="AI1700" s="3"/>
      <c r="AJ1700" s="3"/>
      <c r="AK1700" s="3"/>
      <c r="AL1700" s="3"/>
      <c r="AM1700" s="6"/>
      <c r="AN1700" s="6"/>
      <c r="AO1700" s="6"/>
      <c r="AP1700" s="6"/>
      <c r="AQ1700" s="6"/>
      <c r="AR1700" s="6"/>
      <c r="AS1700" s="6"/>
      <c r="AT1700" s="6"/>
      <c r="AU1700" s="6"/>
      <c r="AV1700" s="6"/>
      <c r="AW1700" s="6"/>
      <c r="AX1700" s="6"/>
      <c r="AY1700" s="6"/>
      <c r="AZ1700" s="6"/>
      <c r="BA1700" s="6"/>
      <c r="BB1700" s="6"/>
      <c r="BC1700" s="6"/>
      <c r="BD1700" s="6"/>
      <c r="BE1700" s="8">
        <v>1699</v>
      </c>
      <c r="BF1700" s="6" t="str">
        <f t="shared" si="534"/>
        <v>insert into bitacoras_estatus (numero_expediente, numero_registro, representante, fecha_inicio, fecha_vencimiento, id_cliente, id_admin, id_bitacoras_estatus, id_estatus, id_clase, id_marca, created_at, updated_at) values('1890880','1796211','HUGO JESÚS HERNANDEZ LÓPEZ','2017-05-15','2027-05-15','71','2','1','1',35,101,'2017-05-15 00:00:00','2017-05-15 00:00:00');</v>
      </c>
      <c r="BG1700" s="6" t="str">
        <f t="shared" si="535"/>
        <v>insert into servicios_comentarios (comentario, id_admin, id_estatus, created_at, updated_at) values('CLASE 35',1,1699,'2017-05-15 00:00:00','2017-05-15 00:00:00');</v>
      </c>
      <c r="BH1700" s="6" t="str">
        <f t="shared" si="536"/>
        <v/>
      </c>
      <c r="BI1700" s="137" t="str">
        <f t="shared" si="537"/>
        <v>update bitacoras_estatus set comprobacion_uso = 1, id_estatus=10 where id=1699;</v>
      </c>
      <c r="BJ1700" s="137" t="str">
        <f t="shared" si="538"/>
        <v>update bitacoras_estatus set numero_expediente = '1890880', numero_registro = '1796211', id_estatus = 10, fecha_inicio = '2017-05-15', fecha_vencimiento ='2027-05-15', created_at ='2017-05-15 00:00:00', updated_at ='2017-05-15 00:00:00', id_clase=35, id_marca=101, id_cliente=71, vigencia = 1 where id =1699;</v>
      </c>
      <c r="BK1700" s="137" t="str">
        <f t="shared" si="539"/>
        <v>update bitacoras_estatus set id_estatus = 10 where id =1699;</v>
      </c>
    </row>
    <row r="1701" spans="1:63">
      <c r="A1701" s="6">
        <v>1895476</v>
      </c>
      <c r="B1701" s="6">
        <v>1791990</v>
      </c>
      <c r="C1701" s="6">
        <f>IF(Tabla1[[#This Row],[No. REG.]]="","",1)</f>
        <v>1</v>
      </c>
      <c r="D1701" s="3" t="s">
        <v>109</v>
      </c>
      <c r="E1701" s="3">
        <f>IF(Tabla1[[#This Row],[STATUS]]="","",VLOOKUP(D1701,Estatus!$A$2:$B$13,2,0))</f>
        <v>9</v>
      </c>
      <c r="F1701" s="3">
        <f>IF(Tabla1[[#This Row],[STATUS]]="","",VLOOKUP(D1701,Estatus!$A$2:$I$12,9,0))</f>
        <v>0</v>
      </c>
      <c r="G1701" s="12" t="s">
        <v>7762</v>
      </c>
      <c r="H1701" s="7">
        <v>42880</v>
      </c>
      <c r="I1701" s="80">
        <f t="shared" si="520"/>
        <v>2017</v>
      </c>
      <c r="J1701" s="80">
        <f t="shared" si="521"/>
        <v>5</v>
      </c>
      <c r="K1701" s="80">
        <f t="shared" si="522"/>
        <v>25</v>
      </c>
      <c r="L1701" s="80" t="str">
        <f t="shared" si="523"/>
        <v>05</v>
      </c>
      <c r="M1701" s="80">
        <f t="shared" si="524"/>
        <v>25</v>
      </c>
      <c r="N1701" s="80" t="str">
        <f t="shared" si="525"/>
        <v>'2017-05-25'</v>
      </c>
      <c r="O1701" s="80" t="str">
        <f t="shared" si="526"/>
        <v>'2017-05-25 00:00:00'</v>
      </c>
      <c r="P1701" s="7">
        <v>42880</v>
      </c>
      <c r="Q1701" s="80">
        <f t="shared" si="527"/>
        <v>2017</v>
      </c>
      <c r="R1701" s="80">
        <f t="shared" si="528"/>
        <v>5</v>
      </c>
      <c r="S1701" s="80">
        <f t="shared" si="529"/>
        <v>25</v>
      </c>
      <c r="T1701" s="80" t="str">
        <f t="shared" si="530"/>
        <v>05</v>
      </c>
      <c r="U1701" s="80">
        <f t="shared" si="531"/>
        <v>25</v>
      </c>
      <c r="V1701" s="80" t="str">
        <f t="shared" si="532"/>
        <v>'2017-05-25'</v>
      </c>
      <c r="W1701" s="80">
        <v>32</v>
      </c>
      <c r="X1701" s="80">
        <f t="shared" si="533"/>
        <v>32</v>
      </c>
      <c r="Y1701" s="6" t="s">
        <v>7763</v>
      </c>
      <c r="Z1701" s="123">
        <f>IFERROR(IF(Y1701="","null",VLOOKUP(Y1701,Marcas!$A$2:$C$2024,2,0)),"")</f>
        <v>102</v>
      </c>
      <c r="AA1701" s="6" t="s">
        <v>7763</v>
      </c>
      <c r="AB1701" s="6">
        <f>IFERROR(IF(AA1701="","",IF(AA1701="EMPORIO LEGAL",1,VLOOKUP(AA1701,Clientes!$A$2:$B$1190,2,0))),"")</f>
        <v>71</v>
      </c>
      <c r="AC1701" s="6" t="str">
        <f>IFERROR(IF(Tabla1[[#This Row],[id_control]]="null","",VLOOKUP(CONCATENATE(Tabla1[[#This Row],[CLIENTE]],"-",Tabla1[[#This Row],[id_control]]),Hoja1!$C$2:$D$1994,2,0)),"")</f>
        <v/>
      </c>
      <c r="AD1701" s="6" t="s">
        <v>7761</v>
      </c>
      <c r="AE1701" s="6"/>
      <c r="AF1701" s="6"/>
      <c r="AG1701" s="6"/>
      <c r="AH1701" s="6"/>
      <c r="AI1701" s="6"/>
      <c r="AJ1701" s="6"/>
      <c r="AK1701" s="6"/>
      <c r="AL1701" s="6">
        <v>6142352873</v>
      </c>
      <c r="AM1701" s="6">
        <v>4269030</v>
      </c>
      <c r="AN1701" s="6"/>
      <c r="AO1701" s="6"/>
      <c r="AP1701" s="6"/>
      <c r="AQ1701" s="6"/>
      <c r="AR1701" s="6"/>
      <c r="AS1701" s="6"/>
      <c r="AT1701" s="6"/>
      <c r="AU1701" s="6"/>
      <c r="AV1701" s="5"/>
      <c r="AW1701" s="5"/>
      <c r="AX1701" s="5"/>
      <c r="AY1701" s="5"/>
      <c r="AZ1701" s="5"/>
      <c r="BA1701" s="5"/>
      <c r="BB1701" s="5"/>
      <c r="BC1701" s="5"/>
      <c r="BD1701" s="8" t="s">
        <v>7764</v>
      </c>
      <c r="BE1701" s="8">
        <v>1700</v>
      </c>
      <c r="BF1701" s="6" t="str">
        <f t="shared" si="534"/>
        <v>insert into bitacoras_estatus (numero_expediente, numero_registro, representante, fecha_inicio, fecha_vencimiento, id_cliente, id_admin, id_bitacoras_estatus, id_estatus, id_clase, id_marca, created_at, updated_at) values('1895476','1791990','HUGO JESÚS HERNANDEZ LÓPEZ','2017-05-25','2017-05-25','71','2','1','1',32,102,'2017-05-25 00:00:00','2017-05-25 00:00:00');</v>
      </c>
      <c r="BG1701" s="6" t="str">
        <f t="shared" si="535"/>
        <v>insert into servicios_comentarios (comentario, id_admin, id_estatus, created_at, updated_at) values('CLASE 32, LLEGO EL TITRM EL 25 MAY 2017',1,1700,'2017-05-25 00:00:00','2017-05-25 00:00:00');</v>
      </c>
      <c r="BH1701" s="6" t="str">
        <f t="shared" si="536"/>
        <v>insert into servicios_comentarios (comentario, id_admin, id_estatus, created_at, updated_at) values('RENOVACIÓN, NUEVA FECHA DE VIGENCIA 25/05/2027',1,1700,'2017-05-25 00:00:00','2017-05-25 00:00:00');</v>
      </c>
      <c r="BI1701" s="137" t="str">
        <f t="shared" si="537"/>
        <v>update bitacoras_estatus set comprobacion_uso = 1, id_estatus=9 where id=1700;</v>
      </c>
      <c r="BJ1701" s="137" t="str">
        <f t="shared" si="538"/>
        <v>update bitacoras_estatus set numero_expediente = '1895476', numero_registro = '1791990', id_estatus = 9, fecha_inicio = '2017-05-25', fecha_vencimiento ='2017-05-25', created_at ='2017-05-25 00:00:00', updated_at ='2017-05-25 00:00:00', id_clase=32, id_marca=102, id_cliente=71, vigencia = 0 where id =1700;</v>
      </c>
      <c r="BK1701" s="137" t="str">
        <f t="shared" si="539"/>
        <v>update bitacoras_estatus set id_estatus = 9 where id =1700;</v>
      </c>
    </row>
    <row r="1702" spans="1:63">
      <c r="A1702" s="3">
        <v>1890905</v>
      </c>
      <c r="B1702" s="3">
        <v>1792556</v>
      </c>
      <c r="C1702" s="3">
        <f>IF(Tabla1[[#This Row],[No. REG.]]="","",1)</f>
        <v>1</v>
      </c>
      <c r="D1702" s="3" t="s">
        <v>46</v>
      </c>
      <c r="E1702" s="3">
        <f>IF(Tabla1[[#This Row],[STATUS]]="","",VLOOKUP(D1702,Estatus!$A$2:$B$13,2,0))</f>
        <v>10</v>
      </c>
      <c r="F1702" s="3">
        <f>IF(Tabla1[[#This Row],[STATUS]]="","",VLOOKUP(D1702,Estatus!$A$2:$I$12,9,0))</f>
        <v>1</v>
      </c>
      <c r="G1702" s="12" t="s">
        <v>7765</v>
      </c>
      <c r="H1702" s="7">
        <v>42870</v>
      </c>
      <c r="I1702" s="80">
        <f t="shared" si="520"/>
        <v>2017</v>
      </c>
      <c r="J1702" s="80">
        <f t="shared" si="521"/>
        <v>5</v>
      </c>
      <c r="K1702" s="80">
        <f t="shared" si="522"/>
        <v>15</v>
      </c>
      <c r="L1702" s="80" t="str">
        <f t="shared" si="523"/>
        <v>05</v>
      </c>
      <c r="M1702" s="80">
        <f t="shared" si="524"/>
        <v>15</v>
      </c>
      <c r="N1702" s="80" t="str">
        <f t="shared" si="525"/>
        <v>'2017-05-15'</v>
      </c>
      <c r="O1702" s="80" t="str">
        <f t="shared" si="526"/>
        <v>'2017-05-15 00:00:00'</v>
      </c>
      <c r="P1702" s="7">
        <v>46522</v>
      </c>
      <c r="Q1702" s="80">
        <f t="shared" si="527"/>
        <v>2027</v>
      </c>
      <c r="R1702" s="80">
        <f t="shared" si="528"/>
        <v>5</v>
      </c>
      <c r="S1702" s="80">
        <f t="shared" si="529"/>
        <v>15</v>
      </c>
      <c r="T1702" s="80" t="str">
        <f t="shared" si="530"/>
        <v>05</v>
      </c>
      <c r="U1702" s="80">
        <f t="shared" si="531"/>
        <v>15</v>
      </c>
      <c r="V1702" s="80" t="str">
        <f t="shared" si="532"/>
        <v>'2027-05-15'</v>
      </c>
      <c r="W1702" s="80">
        <v>35</v>
      </c>
      <c r="X1702" s="80">
        <f t="shared" si="533"/>
        <v>35</v>
      </c>
      <c r="Y1702" s="3" t="s">
        <v>4541</v>
      </c>
      <c r="Z1702" s="124">
        <f>IFERROR(IF(Y1702="","null",VLOOKUP(Y1702,Marcas!$A$2:$C$2024,2,0)),"")</f>
        <v>386</v>
      </c>
      <c r="AA1702" s="3" t="s">
        <v>4541</v>
      </c>
      <c r="AB1702" s="3">
        <f>IFERROR(IF(AA1702="","",IF(AA1702="EMPORIO LEGAL",1,VLOOKUP(AA1702,Clientes!$A$2:$B$1190,2,0))),"")</f>
        <v>269</v>
      </c>
      <c r="AC1702" s="3">
        <f>IFERROR(IF(Tabla1[[#This Row],[id_control]]="null","",VLOOKUP(CONCATENATE(Tabla1[[#This Row],[CLIENTE]],"-",Tabla1[[#This Row],[id_control]]),Hoja1!$C$2:$D$1994,2,0)),"")</f>
        <v>884</v>
      </c>
      <c r="AD1702" s="3" t="s">
        <v>7766</v>
      </c>
      <c r="AE1702" s="3"/>
      <c r="AF1702" s="3"/>
      <c r="AG1702" s="3"/>
      <c r="AH1702" s="3"/>
      <c r="AI1702" s="3"/>
      <c r="AJ1702" s="3"/>
      <c r="AK1702" s="3"/>
      <c r="AL1702" s="3"/>
      <c r="AM1702" s="6"/>
      <c r="AN1702" s="6"/>
      <c r="AO1702" s="6"/>
      <c r="AP1702" s="6"/>
      <c r="AQ1702" s="6"/>
      <c r="AR1702" s="6"/>
      <c r="AS1702" s="6"/>
      <c r="AT1702" s="6"/>
      <c r="AU1702" s="6"/>
      <c r="AV1702" s="6"/>
      <c r="AW1702" s="6"/>
      <c r="AX1702" s="6"/>
      <c r="AY1702" s="6"/>
      <c r="AZ1702" s="6"/>
      <c r="BA1702" s="6"/>
      <c r="BB1702" s="6"/>
      <c r="BC1702" s="6"/>
      <c r="BD1702" s="6"/>
      <c r="BE1702" s="8">
        <v>1701</v>
      </c>
      <c r="BF1702" s="6" t="str">
        <f t="shared" si="534"/>
        <v>insert into bitacoras_estatus (numero_expediente, numero_registro, representante, fecha_inicio, fecha_vencimiento, id_cliente, id_admin, id_bitacoras_estatus, id_estatus, id_clase, id_marca, created_at, updated_at) values('1890905','1792556','JORGE ALBERTO BACA FRANCO','2017-05-15','2027-05-15','269','2','1','1',35,386,'2017-05-15 00:00:00','2017-05-15 00:00:00');</v>
      </c>
      <c r="BG1702" s="6" t="str">
        <f t="shared" si="535"/>
        <v>insert into servicios_comentarios (comentario, id_admin, id_estatus, created_at, updated_at) values('CLASE 35, EL TITRM LLEGO 6 SEPT 2017',1,1701,'2017-05-15 00:00:00','2017-05-15 00:00:00');</v>
      </c>
      <c r="BH1702" s="6" t="str">
        <f t="shared" si="536"/>
        <v/>
      </c>
      <c r="BI1702" s="137" t="str">
        <f t="shared" si="537"/>
        <v>update bitacoras_estatus set comprobacion_uso = 1, id_estatus=10 where id=1701;</v>
      </c>
      <c r="BJ1702" s="137" t="str">
        <f t="shared" si="538"/>
        <v>update bitacoras_estatus set numero_expediente = '1890905', numero_registro = '1792556', id_estatus = 10, fecha_inicio = '2017-05-15', fecha_vencimiento ='2027-05-15', created_at ='2017-05-15 00:00:00', updated_at ='2017-05-15 00:00:00', id_clase=35, id_marca=386, id_cliente=269, vigencia = 1 where id =1701;</v>
      </c>
      <c r="BK1702" s="137" t="str">
        <f t="shared" si="539"/>
        <v>update bitacoras_estatus set id_estatus = 10 where id =1701;</v>
      </c>
    </row>
    <row r="1703" spans="1:63">
      <c r="A1703" s="3">
        <v>1890886</v>
      </c>
      <c r="B1703" s="6"/>
      <c r="C1703" s="6" t="str">
        <f>IF(Tabla1[[#This Row],[No. REG.]]="","",1)</f>
        <v/>
      </c>
      <c r="D1703" s="3" t="s">
        <v>34</v>
      </c>
      <c r="E1703" s="3">
        <f>IF(Tabla1[[#This Row],[STATUS]]="","",VLOOKUP(D1703,Estatus!$A$2:$B$13,2,0))</f>
        <v>5</v>
      </c>
      <c r="F1703" s="3">
        <f>IF(Tabla1[[#This Row],[STATUS]]="","",VLOOKUP(D1703,Estatus!$A$2:$I$12,9,0))</f>
        <v>0</v>
      </c>
      <c r="G1703" s="12" t="s">
        <v>7767</v>
      </c>
      <c r="H1703" s="7">
        <v>42870</v>
      </c>
      <c r="I1703" s="80">
        <f t="shared" si="520"/>
        <v>2017</v>
      </c>
      <c r="J1703" s="80">
        <f t="shared" si="521"/>
        <v>5</v>
      </c>
      <c r="K1703" s="80">
        <f t="shared" si="522"/>
        <v>15</v>
      </c>
      <c r="L1703" s="80" t="str">
        <f t="shared" si="523"/>
        <v>05</v>
      </c>
      <c r="M1703" s="80">
        <f t="shared" si="524"/>
        <v>15</v>
      </c>
      <c r="N1703" s="80" t="str">
        <f t="shared" si="525"/>
        <v>'2017-05-15'</v>
      </c>
      <c r="O1703" s="80" t="str">
        <f t="shared" si="526"/>
        <v>'2017-05-15 00:00:00'</v>
      </c>
      <c r="P1703" s="7">
        <v>46522</v>
      </c>
      <c r="Q1703" s="80">
        <f t="shared" si="527"/>
        <v>2027</v>
      </c>
      <c r="R1703" s="80">
        <f t="shared" si="528"/>
        <v>5</v>
      </c>
      <c r="S1703" s="80">
        <f t="shared" si="529"/>
        <v>15</v>
      </c>
      <c r="T1703" s="80" t="str">
        <f t="shared" si="530"/>
        <v>05</v>
      </c>
      <c r="U1703" s="80">
        <f t="shared" si="531"/>
        <v>15</v>
      </c>
      <c r="V1703" s="80" t="str">
        <f t="shared" si="532"/>
        <v>'2027-05-15'</v>
      </c>
      <c r="W1703" s="80">
        <v>10</v>
      </c>
      <c r="X1703" s="80">
        <f t="shared" si="533"/>
        <v>10</v>
      </c>
      <c r="Y1703" s="3" t="s">
        <v>7768</v>
      </c>
      <c r="Z1703" s="124">
        <f>IFERROR(IF(Y1703="","null",VLOOKUP(Y1703,Marcas!$A$2:$C$2024,2,0)),"")</f>
        <v>1164</v>
      </c>
      <c r="AA1703" s="3" t="s">
        <v>7009</v>
      </c>
      <c r="AB1703" s="3">
        <f>IFERROR(IF(AA1703="","",IF(AA1703="EMPORIO LEGAL",1,VLOOKUP(AA1703,Clientes!$A$2:$B$1190,2,0))),"")</f>
        <v>1010</v>
      </c>
      <c r="AC1703" s="3">
        <f>IFERROR(IF(Tabla1[[#This Row],[id_control]]="null","",VLOOKUP(CONCATENATE(Tabla1[[#This Row],[CLIENTE]],"-",Tabla1[[#This Row],[id_control]]),Hoja1!$C$2:$D$1994,2,0)),"")</f>
        <v>1703</v>
      </c>
      <c r="AD1703" s="3"/>
      <c r="AE1703" s="6"/>
      <c r="AF1703" s="6"/>
      <c r="AG1703" s="6"/>
      <c r="AH1703" s="6"/>
      <c r="AI1703" s="6"/>
      <c r="AJ1703" s="6"/>
      <c r="AK1703" s="6"/>
      <c r="AL1703" s="8"/>
      <c r="AM1703" s="3"/>
      <c r="AN1703" s="8"/>
      <c r="AO1703" s="8"/>
      <c r="AP1703" s="8"/>
      <c r="AQ1703" s="8"/>
      <c r="AR1703" s="8"/>
      <c r="AS1703" s="8"/>
      <c r="AT1703" s="8"/>
      <c r="AU1703" s="8"/>
      <c r="AV1703" s="8"/>
      <c r="AW1703" s="8"/>
      <c r="AX1703" s="8"/>
      <c r="AY1703" s="8"/>
      <c r="AZ1703" s="8"/>
      <c r="BA1703" s="8"/>
      <c r="BB1703" s="8"/>
      <c r="BC1703" s="8"/>
      <c r="BD1703" s="8" t="s">
        <v>7769</v>
      </c>
      <c r="BE1703" s="8">
        <v>1702</v>
      </c>
      <c r="BF1703" s="6" t="str">
        <f t="shared" si="534"/>
        <v>insert into bitacoras_estatus (numero_expediente, numero_registro, representante, fecha_inicio, fecha_vencimiento, id_cliente, id_admin, id_bitacoras_estatus, id_estatus, id_clase, id_marca, created_at, updated_at) values('1890886','','','2017-05-15','2027-05-15','1010','2','1','1',10,1164,'2017-05-15 00:00:00','2017-05-15 00:00:00');</v>
      </c>
      <c r="BG1703" s="6" t="str">
        <f t="shared" si="535"/>
        <v>insert into servicios_comentarios (comentario, id_admin, id_estatus, created_at, updated_at) values('CLASE 10',1,1702,'2017-05-15 00:00:00','2017-05-15 00:00:00');</v>
      </c>
      <c r="BH1703" s="6" t="str">
        <f t="shared" si="536"/>
        <v>insert into servicios_comentarios (comentario, id_admin, id_estatus, created_at, updated_at) values('CONTESTACION DE ANTERIORIDAD 16/02/2018',1,1702,'2017-05-15 00:00:00','2017-05-15 00:00:00');</v>
      </c>
      <c r="BI1703" s="137" t="str">
        <f t="shared" si="537"/>
        <v>update bitacoras_estatus set comprobacion_uso = 1, id_estatus=5 where id=1702;</v>
      </c>
      <c r="BJ1703" s="137" t="str">
        <f t="shared" si="538"/>
        <v>update bitacoras_estatus set numero_expediente = '1890886', numero_registro = '', id_estatus = 5, fecha_inicio = '2017-05-15', fecha_vencimiento ='2027-05-15', created_at ='2017-05-15 00:00:00', updated_at ='2017-05-15 00:00:00', id_clase=10, id_marca=1164, id_cliente=1010, vigencia = 0 where id =1702;</v>
      </c>
      <c r="BK1703" s="137" t="str">
        <f t="shared" si="539"/>
        <v>update bitacoras_estatus set id_estatus = 5 where id =1702;</v>
      </c>
    </row>
    <row r="1704" spans="1:63" ht="40">
      <c r="A1704" s="3">
        <v>1895475</v>
      </c>
      <c r="B1704" s="6"/>
      <c r="C1704" s="6" t="str">
        <f>IF(Tabla1[[#This Row],[No. REG.]]="","",1)</f>
        <v/>
      </c>
      <c r="D1704" s="3" t="s">
        <v>34</v>
      </c>
      <c r="E1704" s="3">
        <f>IF(Tabla1[[#This Row],[STATUS]]="","",VLOOKUP(D1704,Estatus!$A$2:$B$13,2,0))</f>
        <v>5</v>
      </c>
      <c r="F1704" s="3">
        <f>IF(Tabla1[[#This Row],[STATUS]]="","",VLOOKUP(D1704,Estatus!$A$2:$I$12,9,0))</f>
        <v>0</v>
      </c>
      <c r="G1704" s="12" t="s">
        <v>7770</v>
      </c>
      <c r="H1704" s="7">
        <v>42880</v>
      </c>
      <c r="I1704" s="80">
        <f t="shared" si="520"/>
        <v>2017</v>
      </c>
      <c r="J1704" s="80">
        <f t="shared" si="521"/>
        <v>5</v>
      </c>
      <c r="K1704" s="80">
        <f t="shared" si="522"/>
        <v>25</v>
      </c>
      <c r="L1704" s="80" t="str">
        <f t="shared" si="523"/>
        <v>05</v>
      </c>
      <c r="M1704" s="80">
        <f t="shared" si="524"/>
        <v>25</v>
      </c>
      <c r="N1704" s="80" t="str">
        <f t="shared" si="525"/>
        <v>'2017-05-25'</v>
      </c>
      <c r="O1704" s="80" t="str">
        <f t="shared" si="526"/>
        <v>'2017-05-25 00:00:00'</v>
      </c>
      <c r="P1704" s="7">
        <v>46532</v>
      </c>
      <c r="Q1704" s="80">
        <f t="shared" si="527"/>
        <v>2027</v>
      </c>
      <c r="R1704" s="80">
        <f t="shared" si="528"/>
        <v>5</v>
      </c>
      <c r="S1704" s="80">
        <f t="shared" si="529"/>
        <v>25</v>
      </c>
      <c r="T1704" s="80" t="str">
        <f t="shared" si="530"/>
        <v>05</v>
      </c>
      <c r="U1704" s="80">
        <f t="shared" si="531"/>
        <v>25</v>
      </c>
      <c r="V1704" s="80" t="str">
        <f t="shared" si="532"/>
        <v>'2027-05-25'</v>
      </c>
      <c r="W1704" s="80">
        <v>30</v>
      </c>
      <c r="X1704" s="80">
        <f t="shared" si="533"/>
        <v>30</v>
      </c>
      <c r="Y1704" s="12" t="s">
        <v>7771</v>
      </c>
      <c r="Z1704" s="125">
        <f>IFERROR(IF(Y1704="","null",VLOOKUP(Y1704,Marcas!$A$2:$C$2024,2,0)),"")</f>
        <v>1599</v>
      </c>
      <c r="AA1704" s="12" t="s">
        <v>7494</v>
      </c>
      <c r="AB1704" s="3">
        <f>IFERROR(IF(AA1704="","",IF(AA1704="EMPORIO LEGAL",1,VLOOKUP(AA1704,Clientes!$A$2:$B$1190,2,0))),"")</f>
        <v>1122</v>
      </c>
      <c r="AC1704" s="3">
        <f>IFERROR(IF(Tabla1[[#This Row],[id_control]]="null","",VLOOKUP(CONCATENATE(Tabla1[[#This Row],[CLIENTE]],"-",Tabla1[[#This Row],[id_control]]),Hoja1!$C$2:$D$1994,2,0)),"")</f>
        <v>1704</v>
      </c>
      <c r="AD1704" s="3"/>
      <c r="AE1704" s="6"/>
      <c r="AF1704" s="6"/>
      <c r="AG1704" s="6"/>
      <c r="AH1704" s="6"/>
      <c r="AI1704" s="6"/>
      <c r="AJ1704" s="6"/>
      <c r="AK1704" s="6"/>
      <c r="AL1704" s="8"/>
      <c r="AM1704" s="3"/>
      <c r="AN1704" s="8"/>
      <c r="AO1704" s="8"/>
      <c r="AP1704" s="8"/>
      <c r="AQ1704" s="8"/>
      <c r="AR1704" s="8"/>
      <c r="AS1704" s="8"/>
      <c r="AT1704" s="8"/>
      <c r="AU1704" s="8"/>
      <c r="AV1704" s="8"/>
      <c r="AW1704" s="8"/>
      <c r="AX1704" s="8"/>
      <c r="AY1704" s="8"/>
      <c r="AZ1704" s="8"/>
      <c r="BA1704" s="8"/>
      <c r="BB1704" s="8"/>
      <c r="BC1704" s="8"/>
      <c r="BD1704" s="8" t="s">
        <v>7772</v>
      </c>
      <c r="BE1704" s="8">
        <v>1703</v>
      </c>
      <c r="BF1704" s="6" t="str">
        <f t="shared" si="534"/>
        <v>insert into bitacoras_estatus (numero_expediente, numero_registro, representante, fecha_inicio, fecha_vencimiento, id_cliente, id_admin, id_bitacoras_estatus, id_estatus, id_clase, id_marca, created_at, updated_at) values('1895475','','','2017-05-25','2027-05-25','1122','2','1','1',30,1599,'2017-05-25 00:00:00','2017-05-25 00:00:00');</v>
      </c>
      <c r="BG1704" s="6" t="str">
        <f t="shared" si="535"/>
        <v>insert into servicios_comentarios (comentario, id_admin, id_estatus, created_at, updated_at) values('CLASE 30, CITA DE IMPEDIMENTO LEGAL EL DIA 8 DE SEPTIEMBRE DE 2017. NEGATIVA 07/05/2018',1,1703,'2017-05-25 00:00:00','2017-05-25 00:00:00');</v>
      </c>
      <c r="BH1704" s="6" t="str">
        <f t="shared" si="536"/>
        <v>insert into servicios_comentarios (comentario, id_admin, id_estatus, created_at, updated_at) values('CONTESTACION A OBJECION 09/11/2017',1,1703,'2017-05-25 00:00:00','2017-05-25 00:00:00');</v>
      </c>
      <c r="BI1704" s="137" t="str">
        <f t="shared" si="537"/>
        <v>update bitacoras_estatus set comprobacion_uso = 1, id_estatus=5 where id=1703;</v>
      </c>
      <c r="BJ1704" s="137" t="str">
        <f t="shared" si="538"/>
        <v>update bitacoras_estatus set numero_expediente = '1895475', numero_registro = '', id_estatus = 5, fecha_inicio = '2017-05-25', fecha_vencimiento ='2027-05-25', created_at ='2017-05-25 00:00:00', updated_at ='2017-05-25 00:00:00', id_clase=30, id_marca=1599, id_cliente=1122, vigencia = 0 where id =1703;</v>
      </c>
      <c r="BK1704" s="137" t="str">
        <f t="shared" si="539"/>
        <v>update bitacoras_estatus set id_estatus = 5 where id =1703;</v>
      </c>
    </row>
    <row r="1705" spans="1:63">
      <c r="A1705" s="3">
        <v>1895474</v>
      </c>
      <c r="B1705" s="3">
        <v>1791989</v>
      </c>
      <c r="C1705" s="3">
        <f>IF(Tabla1[[#This Row],[No. REG.]]="","",1)</f>
        <v>1</v>
      </c>
      <c r="D1705" s="3" t="s">
        <v>46</v>
      </c>
      <c r="E1705" s="3">
        <f>IF(Tabla1[[#This Row],[STATUS]]="","",VLOOKUP(D1705,Estatus!$A$2:$B$13,2,0))</f>
        <v>10</v>
      </c>
      <c r="F1705" s="3">
        <f>IF(Tabla1[[#This Row],[STATUS]]="","",VLOOKUP(D1705,Estatus!$A$2:$I$12,9,0))</f>
        <v>1</v>
      </c>
      <c r="G1705" s="12" t="s">
        <v>7773</v>
      </c>
      <c r="H1705" s="7">
        <v>42880</v>
      </c>
      <c r="I1705" s="80">
        <f t="shared" si="520"/>
        <v>2017</v>
      </c>
      <c r="J1705" s="80">
        <f t="shared" si="521"/>
        <v>5</v>
      </c>
      <c r="K1705" s="80">
        <f t="shared" si="522"/>
        <v>25</v>
      </c>
      <c r="L1705" s="80" t="str">
        <f t="shared" si="523"/>
        <v>05</v>
      </c>
      <c r="M1705" s="80">
        <f t="shared" si="524"/>
        <v>25</v>
      </c>
      <c r="N1705" s="80" t="str">
        <f t="shared" si="525"/>
        <v>'2017-05-25'</v>
      </c>
      <c r="O1705" s="80" t="str">
        <f t="shared" si="526"/>
        <v>'2017-05-25 00:00:00'</v>
      </c>
      <c r="P1705" s="7">
        <v>46532</v>
      </c>
      <c r="Q1705" s="80">
        <f t="shared" si="527"/>
        <v>2027</v>
      </c>
      <c r="R1705" s="80">
        <f t="shared" si="528"/>
        <v>5</v>
      </c>
      <c r="S1705" s="80">
        <f t="shared" si="529"/>
        <v>25</v>
      </c>
      <c r="T1705" s="80" t="str">
        <f t="shared" si="530"/>
        <v>05</v>
      </c>
      <c r="U1705" s="80">
        <f t="shared" si="531"/>
        <v>25</v>
      </c>
      <c r="V1705" s="80" t="str">
        <f t="shared" si="532"/>
        <v>'2027-05-25'</v>
      </c>
      <c r="W1705" s="80">
        <v>35</v>
      </c>
      <c r="X1705" s="80">
        <f t="shared" si="533"/>
        <v>35</v>
      </c>
      <c r="Y1705" s="3" t="s">
        <v>7774</v>
      </c>
      <c r="Z1705" s="124">
        <f>IFERROR(IF(Y1705="","null",VLOOKUP(Y1705,Marcas!$A$2:$C$2024,2,0)),"")</f>
        <v>1406</v>
      </c>
      <c r="AA1705" s="3" t="s">
        <v>7775</v>
      </c>
      <c r="AB1705" s="3">
        <f>IFERROR(IF(AA1705="","",IF(AA1705="EMPORIO LEGAL",1,VLOOKUP(AA1705,Clientes!$A$2:$B$1190,2,0))),"")</f>
        <v>1028</v>
      </c>
      <c r="AC1705" s="3">
        <f>IFERROR(IF(Tabla1[[#This Row],[id_control]]="null","",VLOOKUP(CONCATENATE(Tabla1[[#This Row],[CLIENTE]],"-",Tabla1[[#This Row],[id_control]]),Hoja1!$C$2:$D$1994,2,0)),"")</f>
        <v>1705</v>
      </c>
      <c r="AD1705" s="3"/>
      <c r="AE1705" s="3"/>
      <c r="AF1705" s="3"/>
      <c r="AG1705" s="3"/>
      <c r="AH1705" s="3"/>
      <c r="AI1705" s="3"/>
      <c r="AJ1705" s="3"/>
      <c r="AK1705" s="3"/>
      <c r="AL1705" s="3"/>
      <c r="AM1705" s="6"/>
      <c r="AN1705" s="6"/>
      <c r="AO1705" s="6"/>
      <c r="AP1705" s="6"/>
      <c r="AQ1705" s="6"/>
      <c r="AR1705" s="6"/>
      <c r="AS1705" s="6"/>
      <c r="AT1705" s="6"/>
      <c r="AU1705" s="6"/>
      <c r="AV1705" s="6"/>
      <c r="AW1705" s="6"/>
      <c r="AX1705" s="6"/>
      <c r="AY1705" s="6"/>
      <c r="AZ1705" s="6"/>
      <c r="BA1705" s="6"/>
      <c r="BB1705" s="6"/>
      <c r="BC1705" s="6"/>
      <c r="BD1705" s="6"/>
      <c r="BE1705" s="8">
        <v>1704</v>
      </c>
      <c r="BF1705" s="6" t="str">
        <f t="shared" si="534"/>
        <v>insert into bitacoras_estatus (numero_expediente, numero_registro, representante, fecha_inicio, fecha_vencimiento, id_cliente, id_admin, id_bitacoras_estatus, id_estatus, id_clase, id_marca, created_at, updated_at) values('1895474','1791989','','2017-05-25','2027-05-25','1028','2','1','1',35,1406,'2017-05-25 00:00:00','2017-05-25 00:00:00');</v>
      </c>
      <c r="BG1705" s="6" t="str">
        <f t="shared" si="535"/>
        <v>insert into servicios_comentarios (comentario, id_admin, id_estatus, created_at, updated_at) values('CLASE 35, LLEGO EL TITRM EL 6 SWEPT 2017',1,1704,'2017-05-25 00:00:00','2017-05-25 00:00:00');</v>
      </c>
      <c r="BH1705" s="6" t="str">
        <f t="shared" si="536"/>
        <v/>
      </c>
      <c r="BI1705" s="137" t="str">
        <f t="shared" si="537"/>
        <v>update bitacoras_estatus set comprobacion_uso = 1, id_estatus=10 where id=1704;</v>
      </c>
      <c r="BJ1705" s="137" t="str">
        <f t="shared" si="538"/>
        <v>update bitacoras_estatus set numero_expediente = '1895474', numero_registro = '1791989', id_estatus = 10, fecha_inicio = '2017-05-25', fecha_vencimiento ='2027-05-25', created_at ='2017-05-25 00:00:00', updated_at ='2017-05-25 00:00:00', id_clase=35, id_marca=1406, id_cliente=1028, vigencia = 1 where id =1704;</v>
      </c>
      <c r="BK1705" s="137" t="str">
        <f t="shared" si="539"/>
        <v>update bitacoras_estatus set id_estatus = 10 where id =1704;</v>
      </c>
    </row>
    <row r="1706" spans="1:63">
      <c r="A1706" s="3">
        <v>1890883</v>
      </c>
      <c r="B1706" s="3">
        <v>1792542</v>
      </c>
      <c r="C1706" s="3">
        <f>IF(Tabla1[[#This Row],[No. REG.]]="","",1)</f>
        <v>1</v>
      </c>
      <c r="D1706" s="3" t="s">
        <v>46</v>
      </c>
      <c r="E1706" s="3">
        <f>IF(Tabla1[[#This Row],[STATUS]]="","",VLOOKUP(D1706,Estatus!$A$2:$B$13,2,0))</f>
        <v>10</v>
      </c>
      <c r="F1706" s="3">
        <f>IF(Tabla1[[#This Row],[STATUS]]="","",VLOOKUP(D1706,Estatus!$A$2:$I$12,9,0))</f>
        <v>1</v>
      </c>
      <c r="G1706" s="12" t="s">
        <v>7776</v>
      </c>
      <c r="H1706" s="7">
        <v>42870</v>
      </c>
      <c r="I1706" s="80">
        <f t="shared" si="520"/>
        <v>2017</v>
      </c>
      <c r="J1706" s="80">
        <f t="shared" si="521"/>
        <v>5</v>
      </c>
      <c r="K1706" s="80">
        <f t="shared" si="522"/>
        <v>15</v>
      </c>
      <c r="L1706" s="80" t="str">
        <f t="shared" si="523"/>
        <v>05</v>
      </c>
      <c r="M1706" s="80">
        <f t="shared" si="524"/>
        <v>15</v>
      </c>
      <c r="N1706" s="80" t="str">
        <f t="shared" si="525"/>
        <v>'2017-05-15'</v>
      </c>
      <c r="O1706" s="80" t="str">
        <f t="shared" si="526"/>
        <v>'2017-05-15 00:00:00'</v>
      </c>
      <c r="P1706" s="7">
        <v>46522</v>
      </c>
      <c r="Q1706" s="80">
        <f t="shared" si="527"/>
        <v>2027</v>
      </c>
      <c r="R1706" s="80">
        <f t="shared" si="528"/>
        <v>5</v>
      </c>
      <c r="S1706" s="80">
        <f t="shared" si="529"/>
        <v>15</v>
      </c>
      <c r="T1706" s="80" t="str">
        <f t="shared" si="530"/>
        <v>05</v>
      </c>
      <c r="U1706" s="80">
        <f t="shared" si="531"/>
        <v>15</v>
      </c>
      <c r="V1706" s="80" t="str">
        <f t="shared" si="532"/>
        <v>'2027-05-15'</v>
      </c>
      <c r="W1706" s="80">
        <v>10</v>
      </c>
      <c r="X1706" s="80">
        <f t="shared" si="533"/>
        <v>10</v>
      </c>
      <c r="Y1706" s="3" t="s">
        <v>7777</v>
      </c>
      <c r="Z1706" s="124">
        <f>IFERROR(IF(Y1706="","null",VLOOKUP(Y1706,Marcas!$A$2:$C$2024,2,0)),"")</f>
        <v>536</v>
      </c>
      <c r="AA1706" s="3" t="s">
        <v>7777</v>
      </c>
      <c r="AB1706" s="3">
        <f>IFERROR(IF(AA1706="","",IF(AA1706="EMPORIO LEGAL",1,VLOOKUP(AA1706,Clientes!$A$2:$B$1190,2,0))),"")</f>
        <v>378</v>
      </c>
      <c r="AC1706" s="3">
        <f>IFERROR(IF(Tabla1[[#This Row],[id_control]]="null","",VLOOKUP(CONCATENATE(Tabla1[[#This Row],[CLIENTE]],"-",Tabla1[[#This Row],[id_control]]),Hoja1!$C$2:$D$1994,2,0)),"")</f>
        <v>1706</v>
      </c>
      <c r="AD1706" s="3" t="s">
        <v>7778</v>
      </c>
      <c r="AE1706" s="3"/>
      <c r="AF1706" s="3"/>
      <c r="AG1706" s="3"/>
      <c r="AH1706" s="3"/>
      <c r="AI1706" s="3"/>
      <c r="AJ1706" s="3"/>
      <c r="AK1706" s="3"/>
      <c r="AL1706" s="3"/>
      <c r="AM1706" s="6"/>
      <c r="AN1706" s="6"/>
      <c r="AO1706" s="6"/>
      <c r="AP1706" s="6"/>
      <c r="AQ1706" s="6"/>
      <c r="AR1706" s="6"/>
      <c r="AS1706" s="6"/>
      <c r="AT1706" s="6"/>
      <c r="AU1706" s="6"/>
      <c r="AV1706" s="6"/>
      <c r="AW1706" s="6"/>
      <c r="AX1706" s="6"/>
      <c r="AY1706" s="6"/>
      <c r="AZ1706" s="6"/>
      <c r="BA1706" s="6"/>
      <c r="BB1706" s="6"/>
      <c r="BC1706" s="6"/>
      <c r="BD1706" s="6"/>
      <c r="BE1706" s="8">
        <v>1705</v>
      </c>
      <c r="BF1706" s="6" t="str">
        <f t="shared" si="534"/>
        <v>insert into bitacoras_estatus (numero_expediente, numero_registro, representante, fecha_inicio, fecha_vencimiento, id_cliente, id_admin, id_bitacoras_estatus, id_estatus, id_clase, id_marca, created_at, updated_at) values('1890883','1792542','NOVACORDIS S.C','2017-05-15','2027-05-15','378','2','1','1',10,536,'2017-05-15 00:00:00','2017-05-15 00:00:00');</v>
      </c>
      <c r="BG1706" s="6" t="str">
        <f t="shared" si="535"/>
        <v>insert into servicios_comentarios (comentario, id_admin, id_estatus, created_at, updated_at) values('CLASE 10, LLEGO EL TITRM EL 6 SEPT 2017',1,1705,'2017-05-15 00:00:00','2017-05-15 00:00:00');</v>
      </c>
      <c r="BH1706" s="6" t="str">
        <f t="shared" si="536"/>
        <v/>
      </c>
      <c r="BI1706" s="137" t="str">
        <f t="shared" si="537"/>
        <v>update bitacoras_estatus set comprobacion_uso = 1, id_estatus=10 where id=1705;</v>
      </c>
      <c r="BJ1706" s="137" t="str">
        <f t="shared" si="538"/>
        <v>update bitacoras_estatus set numero_expediente = '1890883', numero_registro = '1792542', id_estatus = 10, fecha_inicio = '2017-05-15', fecha_vencimiento ='2027-05-15', created_at ='2017-05-15 00:00:00', updated_at ='2017-05-15 00:00:00', id_clase=10, id_marca=536, id_cliente=378, vigencia = 1 where id =1705;</v>
      </c>
      <c r="BK1706" s="137" t="str">
        <f t="shared" si="539"/>
        <v>update bitacoras_estatus set id_estatus = 10 where id =1705;</v>
      </c>
    </row>
    <row r="1707" spans="1:63">
      <c r="A1707" s="3">
        <v>1890884</v>
      </c>
      <c r="B1707" s="3">
        <v>1792543</v>
      </c>
      <c r="C1707" s="3">
        <f>IF(Tabla1[[#This Row],[No. REG.]]="","",1)</f>
        <v>1</v>
      </c>
      <c r="D1707" s="3" t="s">
        <v>46</v>
      </c>
      <c r="E1707" s="3">
        <f>IF(Tabla1[[#This Row],[STATUS]]="","",VLOOKUP(D1707,Estatus!$A$2:$B$13,2,0))</f>
        <v>10</v>
      </c>
      <c r="F1707" s="3">
        <f>IF(Tabla1[[#This Row],[STATUS]]="","",VLOOKUP(D1707,Estatus!$A$2:$I$12,9,0))</f>
        <v>1</v>
      </c>
      <c r="G1707" s="12" t="s">
        <v>7779</v>
      </c>
      <c r="H1707" s="7">
        <v>42870</v>
      </c>
      <c r="I1707" s="80">
        <f t="shared" si="520"/>
        <v>2017</v>
      </c>
      <c r="J1707" s="80">
        <f t="shared" si="521"/>
        <v>5</v>
      </c>
      <c r="K1707" s="80">
        <f t="shared" si="522"/>
        <v>15</v>
      </c>
      <c r="L1707" s="80" t="str">
        <f t="shared" si="523"/>
        <v>05</v>
      </c>
      <c r="M1707" s="80">
        <f t="shared" si="524"/>
        <v>15</v>
      </c>
      <c r="N1707" s="80" t="str">
        <f t="shared" si="525"/>
        <v>'2017-05-15'</v>
      </c>
      <c r="O1707" s="80" t="str">
        <f t="shared" si="526"/>
        <v>'2017-05-15 00:00:00'</v>
      </c>
      <c r="P1707" s="7">
        <v>46522</v>
      </c>
      <c r="Q1707" s="80">
        <f t="shared" si="527"/>
        <v>2027</v>
      </c>
      <c r="R1707" s="80">
        <f t="shared" si="528"/>
        <v>5</v>
      </c>
      <c r="S1707" s="80">
        <f t="shared" si="529"/>
        <v>15</v>
      </c>
      <c r="T1707" s="80" t="str">
        <f t="shared" si="530"/>
        <v>05</v>
      </c>
      <c r="U1707" s="80">
        <f t="shared" si="531"/>
        <v>15</v>
      </c>
      <c r="V1707" s="80" t="str">
        <f t="shared" si="532"/>
        <v>'2027-05-15'</v>
      </c>
      <c r="W1707" s="80">
        <v>9</v>
      </c>
      <c r="X1707" s="80">
        <f t="shared" si="533"/>
        <v>9</v>
      </c>
      <c r="Y1707" s="3" t="s">
        <v>7777</v>
      </c>
      <c r="Z1707" s="124">
        <f>IFERROR(IF(Y1707="","null",VLOOKUP(Y1707,Marcas!$A$2:$C$2024,2,0)),"")</f>
        <v>536</v>
      </c>
      <c r="AA1707" s="3" t="s">
        <v>7777</v>
      </c>
      <c r="AB1707" s="3">
        <f>IFERROR(IF(AA1707="","",IF(AA1707="EMPORIO LEGAL",1,VLOOKUP(AA1707,Clientes!$A$2:$B$1190,2,0))),"")</f>
        <v>378</v>
      </c>
      <c r="AC1707" s="3">
        <f>IFERROR(IF(Tabla1[[#This Row],[id_control]]="null","",VLOOKUP(CONCATENATE(Tabla1[[#This Row],[CLIENTE]],"-",Tabla1[[#This Row],[id_control]]),Hoja1!$C$2:$D$1994,2,0)),"")</f>
        <v>1706</v>
      </c>
      <c r="AD1707" s="3" t="s">
        <v>7778</v>
      </c>
      <c r="AE1707" s="3"/>
      <c r="AF1707" s="3"/>
      <c r="AG1707" s="3"/>
      <c r="AH1707" s="3"/>
      <c r="AI1707" s="3"/>
      <c r="AJ1707" s="3"/>
      <c r="AK1707" s="3"/>
      <c r="AL1707" s="3"/>
      <c r="AM1707" s="6"/>
      <c r="AN1707" s="6"/>
      <c r="AO1707" s="6"/>
      <c r="AP1707" s="6"/>
      <c r="AQ1707" s="6"/>
      <c r="AR1707" s="6"/>
      <c r="AS1707" s="6"/>
      <c r="AT1707" s="6"/>
      <c r="AU1707" s="6"/>
      <c r="AV1707" s="6"/>
      <c r="AW1707" s="6"/>
      <c r="AX1707" s="6"/>
      <c r="AY1707" s="6"/>
      <c r="AZ1707" s="6"/>
      <c r="BA1707" s="6"/>
      <c r="BB1707" s="6"/>
      <c r="BC1707" s="6"/>
      <c r="BD1707" s="6"/>
      <c r="BE1707" s="8">
        <v>1706</v>
      </c>
      <c r="BF1707" s="6" t="str">
        <f t="shared" si="534"/>
        <v>insert into bitacoras_estatus (numero_expediente, numero_registro, representante, fecha_inicio, fecha_vencimiento, id_cliente, id_admin, id_bitacoras_estatus, id_estatus, id_clase, id_marca, created_at, updated_at) values('1890884','1792543','NOVACORDIS S.C','2017-05-15','2027-05-15','378','2','1','1',9,536,'2017-05-15 00:00:00','2017-05-15 00:00:00');</v>
      </c>
      <c r="BG1707" s="6" t="str">
        <f t="shared" si="535"/>
        <v>insert into servicios_comentarios (comentario, id_admin, id_estatus, created_at, updated_at) values('CLASE 9, LLEGO EL TITRM EL 6 SEP 2017',1,1706,'2017-05-15 00:00:00','2017-05-15 00:00:00');</v>
      </c>
      <c r="BH1707" s="6" t="str">
        <f t="shared" si="536"/>
        <v/>
      </c>
      <c r="BI1707" s="137" t="str">
        <f t="shared" si="537"/>
        <v>update bitacoras_estatus set comprobacion_uso = 1, id_estatus=10 where id=1706;</v>
      </c>
      <c r="BJ1707" s="137" t="str">
        <f t="shared" si="538"/>
        <v>update bitacoras_estatus set numero_expediente = '1890884', numero_registro = '1792543', id_estatus = 10, fecha_inicio = '2017-05-15', fecha_vencimiento ='2027-05-15', created_at ='2017-05-15 00:00:00', updated_at ='2017-05-15 00:00:00', id_clase=9, id_marca=536, id_cliente=378, vigencia = 1 where id =1706;</v>
      </c>
      <c r="BK1707" s="137" t="str">
        <f t="shared" si="539"/>
        <v>update bitacoras_estatus set id_estatus = 10 where id =1706;</v>
      </c>
    </row>
    <row r="1708" spans="1:63">
      <c r="A1708" s="3">
        <v>1895472</v>
      </c>
      <c r="B1708" s="3">
        <v>1791987</v>
      </c>
      <c r="C1708" s="3">
        <f>IF(Tabla1[[#This Row],[No. REG.]]="","",1)</f>
        <v>1</v>
      </c>
      <c r="D1708" s="3" t="s">
        <v>46</v>
      </c>
      <c r="E1708" s="3">
        <f>IF(Tabla1[[#This Row],[STATUS]]="","",VLOOKUP(D1708,Estatus!$A$2:$B$13,2,0))</f>
        <v>10</v>
      </c>
      <c r="F1708" s="3">
        <f>IF(Tabla1[[#This Row],[STATUS]]="","",VLOOKUP(D1708,Estatus!$A$2:$I$12,9,0))</f>
        <v>1</v>
      </c>
      <c r="G1708" s="12" t="s">
        <v>7780</v>
      </c>
      <c r="H1708" s="7">
        <v>42880</v>
      </c>
      <c r="I1708" s="80">
        <f t="shared" si="520"/>
        <v>2017</v>
      </c>
      <c r="J1708" s="80">
        <f t="shared" si="521"/>
        <v>5</v>
      </c>
      <c r="K1708" s="80">
        <f t="shared" si="522"/>
        <v>25</v>
      </c>
      <c r="L1708" s="80" t="str">
        <f t="shared" si="523"/>
        <v>05</v>
      </c>
      <c r="M1708" s="80">
        <f t="shared" si="524"/>
        <v>25</v>
      </c>
      <c r="N1708" s="80" t="str">
        <f t="shared" si="525"/>
        <v>'2017-05-25'</v>
      </c>
      <c r="O1708" s="80" t="str">
        <f t="shared" si="526"/>
        <v>'2017-05-25 00:00:00'</v>
      </c>
      <c r="P1708" s="7">
        <v>46532</v>
      </c>
      <c r="Q1708" s="80">
        <f t="shared" si="527"/>
        <v>2027</v>
      </c>
      <c r="R1708" s="80">
        <f t="shared" si="528"/>
        <v>5</v>
      </c>
      <c r="S1708" s="80">
        <f t="shared" si="529"/>
        <v>25</v>
      </c>
      <c r="T1708" s="80" t="str">
        <f t="shared" si="530"/>
        <v>05</v>
      </c>
      <c r="U1708" s="80">
        <f t="shared" si="531"/>
        <v>25</v>
      </c>
      <c r="V1708" s="80" t="str">
        <f t="shared" si="532"/>
        <v>'2027-05-25'</v>
      </c>
      <c r="W1708" s="80">
        <v>16</v>
      </c>
      <c r="X1708" s="80">
        <f t="shared" si="533"/>
        <v>16</v>
      </c>
      <c r="Y1708" s="3" t="s">
        <v>7781</v>
      </c>
      <c r="Z1708" s="124">
        <f>IFERROR(IF(Y1708="","null",VLOOKUP(Y1708,Marcas!$A$2:$C$2024,2,0)),"")</f>
        <v>1127</v>
      </c>
      <c r="AA1708" s="3" t="s">
        <v>7781</v>
      </c>
      <c r="AB1708" s="3">
        <f>IFERROR(IF(AA1708="","",IF(AA1708="EMPORIO LEGAL",1,VLOOKUP(AA1708,Clientes!$A$2:$B$1190,2,0))),"")</f>
        <v>799</v>
      </c>
      <c r="AC1708" s="3">
        <f>IFERROR(IF(Tabla1[[#This Row],[id_control]]="null","",VLOOKUP(CONCATENATE(Tabla1[[#This Row],[CLIENTE]],"-",Tabla1[[#This Row],[id_control]]),Hoja1!$C$2:$D$1994,2,0)),"")</f>
        <v>1708</v>
      </c>
      <c r="AD1708" s="3"/>
      <c r="AE1708" s="3"/>
      <c r="AF1708" s="3"/>
      <c r="AG1708" s="3"/>
      <c r="AH1708" s="3"/>
      <c r="AI1708" s="3"/>
      <c r="AJ1708" s="3"/>
      <c r="AK1708" s="3"/>
      <c r="AL1708" s="3"/>
      <c r="AM1708" s="6"/>
      <c r="AN1708" s="6"/>
      <c r="AO1708" s="6"/>
      <c r="AP1708" s="6"/>
      <c r="AQ1708" s="6"/>
      <c r="AR1708" s="6"/>
      <c r="AS1708" s="6"/>
      <c r="AT1708" s="6"/>
      <c r="AU1708" s="6"/>
      <c r="AV1708" s="6"/>
      <c r="AW1708" s="6"/>
      <c r="AX1708" s="6"/>
      <c r="AY1708" s="6"/>
      <c r="AZ1708" s="6"/>
      <c r="BA1708" s="6"/>
      <c r="BB1708" s="6"/>
      <c r="BC1708" s="6"/>
      <c r="BD1708" s="6"/>
      <c r="BE1708" s="8">
        <v>1707</v>
      </c>
      <c r="BF1708" s="6" t="str">
        <f t="shared" si="534"/>
        <v>insert into bitacoras_estatus (numero_expediente, numero_registro, representante, fecha_inicio, fecha_vencimiento, id_cliente, id_admin, id_bitacoras_estatus, id_estatus, id_clase, id_marca, created_at, updated_at) values('1895472','1791987','','2017-05-25','2027-05-25','799','2','1','1',16,1127,'2017-05-25 00:00:00','2017-05-25 00:00:00');</v>
      </c>
      <c r="BG1708" s="6" t="str">
        <f t="shared" si="535"/>
        <v>insert into servicios_comentarios (comentario, id_admin, id_estatus, created_at, updated_at) values('CLASE 16, LLEGO EL TITRM EL 6 SEPT 2017',1,1707,'2017-05-25 00:00:00','2017-05-25 00:00:00');</v>
      </c>
      <c r="BH1708" s="6" t="str">
        <f t="shared" si="536"/>
        <v/>
      </c>
      <c r="BI1708" s="137" t="str">
        <f t="shared" si="537"/>
        <v>update bitacoras_estatus set comprobacion_uso = 1, id_estatus=10 where id=1707;</v>
      </c>
      <c r="BJ1708" s="137" t="str">
        <f t="shared" si="538"/>
        <v>update bitacoras_estatus set numero_expediente = '1895472', numero_registro = '1791987', id_estatus = 10, fecha_inicio = '2017-05-25', fecha_vencimiento ='2027-05-25', created_at ='2017-05-25 00:00:00', updated_at ='2017-05-25 00:00:00', id_clase=16, id_marca=1127, id_cliente=799, vigencia = 1 where id =1707;</v>
      </c>
      <c r="BK1708" s="137" t="str">
        <f t="shared" si="539"/>
        <v>update bitacoras_estatus set id_estatus = 10 where id =1707;</v>
      </c>
    </row>
    <row r="1709" spans="1:63">
      <c r="A1709" s="3">
        <v>1890889</v>
      </c>
      <c r="B1709" s="3">
        <v>1792545</v>
      </c>
      <c r="C1709" s="3">
        <f>IF(Tabla1[[#This Row],[No. REG.]]="","",1)</f>
        <v>1</v>
      </c>
      <c r="D1709" s="3" t="s">
        <v>46</v>
      </c>
      <c r="E1709" s="3">
        <f>IF(Tabla1[[#This Row],[STATUS]]="","",VLOOKUP(D1709,Estatus!$A$2:$B$13,2,0))</f>
        <v>10</v>
      </c>
      <c r="F1709" s="3">
        <f>IF(Tabla1[[#This Row],[STATUS]]="","",VLOOKUP(D1709,Estatus!$A$2:$I$12,9,0))</f>
        <v>1</v>
      </c>
      <c r="G1709" s="12" t="s">
        <v>7782</v>
      </c>
      <c r="H1709" s="7">
        <v>42870</v>
      </c>
      <c r="I1709" s="80">
        <f t="shared" si="520"/>
        <v>2017</v>
      </c>
      <c r="J1709" s="80">
        <f t="shared" si="521"/>
        <v>5</v>
      </c>
      <c r="K1709" s="80">
        <f t="shared" si="522"/>
        <v>15</v>
      </c>
      <c r="L1709" s="80" t="str">
        <f t="shared" si="523"/>
        <v>05</v>
      </c>
      <c r="M1709" s="80">
        <f t="shared" si="524"/>
        <v>15</v>
      </c>
      <c r="N1709" s="80" t="str">
        <f t="shared" si="525"/>
        <v>'2017-05-15'</v>
      </c>
      <c r="O1709" s="80" t="str">
        <f t="shared" si="526"/>
        <v>'2017-05-15 00:00:00'</v>
      </c>
      <c r="P1709" s="7">
        <v>46522</v>
      </c>
      <c r="Q1709" s="80">
        <f t="shared" si="527"/>
        <v>2027</v>
      </c>
      <c r="R1709" s="80">
        <f t="shared" si="528"/>
        <v>5</v>
      </c>
      <c r="S1709" s="80">
        <f t="shared" si="529"/>
        <v>15</v>
      </c>
      <c r="T1709" s="80" t="str">
        <f t="shared" si="530"/>
        <v>05</v>
      </c>
      <c r="U1709" s="80">
        <f t="shared" si="531"/>
        <v>15</v>
      </c>
      <c r="V1709" s="80" t="str">
        <f t="shared" si="532"/>
        <v>'2027-05-15'</v>
      </c>
      <c r="W1709" s="80">
        <v>35</v>
      </c>
      <c r="X1709" s="80">
        <f t="shared" si="533"/>
        <v>35</v>
      </c>
      <c r="Y1709" s="3" t="s">
        <v>7783</v>
      </c>
      <c r="Z1709" s="124">
        <f>IFERROR(IF(Y1709="","null",VLOOKUP(Y1709,Marcas!$A$2:$C$2024,2,0)),"")</f>
        <v>713</v>
      </c>
      <c r="AA1709" s="3" t="s">
        <v>7784</v>
      </c>
      <c r="AB1709" s="3">
        <f>IFERROR(IF(AA1709="","",IF(AA1709="EMPORIO LEGAL",1,VLOOKUP(AA1709,Clientes!$A$2:$B$1190,2,0))),"")</f>
        <v>509</v>
      </c>
      <c r="AC1709" s="3">
        <f>IFERROR(IF(Tabla1[[#This Row],[id_control]]="null","",VLOOKUP(CONCATENATE(Tabla1[[#This Row],[CLIENTE]],"-",Tabla1[[#This Row],[id_control]]),Hoja1!$C$2:$D$1994,2,0)),"")</f>
        <v>1709</v>
      </c>
      <c r="AD1709" s="3"/>
      <c r="AE1709" s="3"/>
      <c r="AF1709" s="3"/>
      <c r="AG1709" s="3"/>
      <c r="AH1709" s="3"/>
      <c r="AI1709" s="3"/>
      <c r="AJ1709" s="3"/>
      <c r="AK1709" s="3"/>
      <c r="AL1709" s="3"/>
      <c r="AM1709" s="6"/>
      <c r="AN1709" s="6"/>
      <c r="AO1709" s="6"/>
      <c r="AP1709" s="6"/>
      <c r="AQ1709" s="6"/>
      <c r="AR1709" s="6"/>
      <c r="AS1709" s="6"/>
      <c r="AT1709" s="6"/>
      <c r="AU1709" s="6"/>
      <c r="AV1709" s="6"/>
      <c r="AW1709" s="6"/>
      <c r="AX1709" s="6"/>
      <c r="AY1709" s="6"/>
      <c r="AZ1709" s="6"/>
      <c r="BA1709" s="6"/>
      <c r="BB1709" s="6"/>
      <c r="BC1709" s="6"/>
      <c r="BD1709" s="6"/>
      <c r="BE1709" s="8">
        <v>1708</v>
      </c>
      <c r="BF1709" s="6" t="str">
        <f t="shared" si="534"/>
        <v>insert into bitacoras_estatus (numero_expediente, numero_registro, representante, fecha_inicio, fecha_vencimiento, id_cliente, id_admin, id_bitacoras_estatus, id_estatus, id_clase, id_marca, created_at, updated_at) values('1890889','1792545','','2017-05-15','2027-05-15','509','2','1','1',35,713,'2017-05-15 00:00:00','2017-05-15 00:00:00');</v>
      </c>
      <c r="BG1709" s="6" t="str">
        <f t="shared" si="535"/>
        <v>insert into servicios_comentarios (comentario, id_admin, id_estatus, created_at, updated_at) values('CLASE 35, LLEGO EL TITRM EL 6 SEPT 2017',1,1708,'2017-05-15 00:00:00','2017-05-15 00:00:00');</v>
      </c>
      <c r="BH1709" s="6" t="str">
        <f t="shared" si="536"/>
        <v/>
      </c>
      <c r="BI1709" s="137" t="str">
        <f t="shared" si="537"/>
        <v>update bitacoras_estatus set comprobacion_uso = 1, id_estatus=10 where id=1708;</v>
      </c>
      <c r="BJ1709" s="137" t="str">
        <f t="shared" si="538"/>
        <v>update bitacoras_estatus set numero_expediente = '1890889', numero_registro = '1792545', id_estatus = 10, fecha_inicio = '2017-05-15', fecha_vencimiento ='2027-05-15', created_at ='2017-05-15 00:00:00', updated_at ='2017-05-15 00:00:00', id_clase=35, id_marca=713, id_cliente=509, vigencia = 1 where id =1708;</v>
      </c>
      <c r="BK1709" s="137" t="str">
        <f t="shared" si="539"/>
        <v>update bitacoras_estatus set id_estatus = 10 where id =1708;</v>
      </c>
    </row>
    <row r="1710" spans="1:63">
      <c r="A1710" s="3">
        <v>1890890</v>
      </c>
      <c r="B1710" s="3">
        <v>1792546</v>
      </c>
      <c r="C1710" s="3">
        <f>IF(Tabla1[[#This Row],[No. REG.]]="","",1)</f>
        <v>1</v>
      </c>
      <c r="D1710" s="3" t="s">
        <v>46</v>
      </c>
      <c r="E1710" s="3">
        <f>IF(Tabla1[[#This Row],[STATUS]]="","",VLOOKUP(D1710,Estatus!$A$2:$B$13,2,0))</f>
        <v>10</v>
      </c>
      <c r="F1710" s="3">
        <f>IF(Tabla1[[#This Row],[STATUS]]="","",VLOOKUP(D1710,Estatus!$A$2:$I$12,9,0))</f>
        <v>1</v>
      </c>
      <c r="G1710" s="12" t="s">
        <v>7785</v>
      </c>
      <c r="H1710" s="7">
        <v>42870</v>
      </c>
      <c r="I1710" s="80">
        <f t="shared" si="520"/>
        <v>2017</v>
      </c>
      <c r="J1710" s="80">
        <f t="shared" si="521"/>
        <v>5</v>
      </c>
      <c r="K1710" s="80">
        <f t="shared" si="522"/>
        <v>15</v>
      </c>
      <c r="L1710" s="80" t="str">
        <f t="shared" si="523"/>
        <v>05</v>
      </c>
      <c r="M1710" s="80">
        <f t="shared" si="524"/>
        <v>15</v>
      </c>
      <c r="N1710" s="80" t="str">
        <f t="shared" si="525"/>
        <v>'2017-05-15'</v>
      </c>
      <c r="O1710" s="80" t="str">
        <f t="shared" si="526"/>
        <v>'2017-05-15 00:00:00'</v>
      </c>
      <c r="P1710" s="7">
        <v>46522</v>
      </c>
      <c r="Q1710" s="80">
        <f t="shared" si="527"/>
        <v>2027</v>
      </c>
      <c r="R1710" s="80">
        <f t="shared" si="528"/>
        <v>5</v>
      </c>
      <c r="S1710" s="80">
        <f t="shared" si="529"/>
        <v>15</v>
      </c>
      <c r="T1710" s="80" t="str">
        <f t="shared" si="530"/>
        <v>05</v>
      </c>
      <c r="U1710" s="80">
        <f t="shared" si="531"/>
        <v>15</v>
      </c>
      <c r="V1710" s="80" t="str">
        <f t="shared" si="532"/>
        <v>'2027-05-15'</v>
      </c>
      <c r="W1710" s="80">
        <v>41</v>
      </c>
      <c r="X1710" s="80">
        <f t="shared" si="533"/>
        <v>41</v>
      </c>
      <c r="Y1710" s="3" t="s">
        <v>7786</v>
      </c>
      <c r="Z1710" s="124">
        <f>IFERROR(IF(Y1710="","null",VLOOKUP(Y1710,Marcas!$A$2:$C$2024,2,0)),"")</f>
        <v>1390</v>
      </c>
      <c r="AA1710" s="3" t="s">
        <v>7786</v>
      </c>
      <c r="AB1710" s="3">
        <f>IFERROR(IF(AA1710="","",IF(AA1710="EMPORIO LEGAL",1,VLOOKUP(AA1710,Clientes!$A$2:$B$1190,2,0))),"")</f>
        <v>992</v>
      </c>
      <c r="AC1710" s="3">
        <f>IFERROR(IF(Tabla1[[#This Row],[id_control]]="null","",VLOOKUP(CONCATENATE(Tabla1[[#This Row],[CLIENTE]],"-",Tabla1[[#This Row],[id_control]]),Hoja1!$C$2:$D$1994,2,0)),"")</f>
        <v>1710</v>
      </c>
      <c r="AD1710" s="3"/>
      <c r="AE1710" s="3"/>
      <c r="AF1710" s="3"/>
      <c r="AG1710" s="3"/>
      <c r="AH1710" s="3"/>
      <c r="AI1710" s="3"/>
      <c r="AJ1710" s="3"/>
      <c r="AK1710" s="3"/>
      <c r="AL1710" s="3"/>
      <c r="AM1710" s="6"/>
      <c r="AN1710" s="6"/>
      <c r="AO1710" s="6"/>
      <c r="AP1710" s="6"/>
      <c r="AQ1710" s="6"/>
      <c r="AR1710" s="6"/>
      <c r="AS1710" s="6"/>
      <c r="AT1710" s="6"/>
      <c r="AU1710" s="6"/>
      <c r="AV1710" s="6"/>
      <c r="AW1710" s="6"/>
      <c r="AX1710" s="6"/>
      <c r="AY1710" s="6"/>
      <c r="AZ1710" s="6"/>
      <c r="BA1710" s="6"/>
      <c r="BB1710" s="6"/>
      <c r="BC1710" s="6"/>
      <c r="BD1710" s="6"/>
      <c r="BE1710" s="8">
        <v>1709</v>
      </c>
      <c r="BF1710" s="6" t="str">
        <f t="shared" si="534"/>
        <v>insert into bitacoras_estatus (numero_expediente, numero_registro, representante, fecha_inicio, fecha_vencimiento, id_cliente, id_admin, id_bitacoras_estatus, id_estatus, id_clase, id_marca, created_at, updated_at) values('1890890','1792546','','2017-05-15','2027-05-15','992','2','1','1',41,1390,'2017-05-15 00:00:00','2017-05-15 00:00:00');</v>
      </c>
      <c r="BG1710" s="6" t="str">
        <f t="shared" si="535"/>
        <v>insert into servicios_comentarios (comentario, id_admin, id_estatus, created_at, updated_at) values('CLASE 41, LLEGO EL TITRM EL 6 SEPT 2017',1,1709,'2017-05-15 00:00:00','2017-05-15 00:00:00');</v>
      </c>
      <c r="BH1710" s="6" t="str">
        <f t="shared" si="536"/>
        <v/>
      </c>
      <c r="BI1710" s="137" t="str">
        <f t="shared" si="537"/>
        <v>update bitacoras_estatus set comprobacion_uso = 1, id_estatus=10 where id=1709;</v>
      </c>
      <c r="BJ1710" s="137" t="str">
        <f t="shared" si="538"/>
        <v>update bitacoras_estatus set numero_expediente = '1890890', numero_registro = '1792546', id_estatus = 10, fecha_inicio = '2017-05-15', fecha_vencimiento ='2027-05-15', created_at ='2017-05-15 00:00:00', updated_at ='2017-05-15 00:00:00', id_clase=41, id_marca=1390, id_cliente=992, vigencia = 1 where id =1709;</v>
      </c>
      <c r="BK1710" s="137" t="str">
        <f t="shared" si="539"/>
        <v>update bitacoras_estatus set id_estatus = 10 where id =1709;</v>
      </c>
    </row>
    <row r="1711" spans="1:63" ht="27">
      <c r="A1711" s="3">
        <v>1890882</v>
      </c>
      <c r="B1711" s="3">
        <v>1792541</v>
      </c>
      <c r="C1711" s="3">
        <f>IF(Tabla1[[#This Row],[No. REG.]]="","",1)</f>
        <v>1</v>
      </c>
      <c r="D1711" s="3" t="s">
        <v>46</v>
      </c>
      <c r="E1711" s="3">
        <f>IF(Tabla1[[#This Row],[STATUS]]="","",VLOOKUP(D1711,Estatus!$A$2:$B$13,2,0))</f>
        <v>10</v>
      </c>
      <c r="F1711" s="3">
        <f>IF(Tabla1[[#This Row],[STATUS]]="","",VLOOKUP(D1711,Estatus!$A$2:$I$12,9,0))</f>
        <v>1</v>
      </c>
      <c r="G1711" s="12" t="s">
        <v>7787</v>
      </c>
      <c r="H1711" s="7">
        <v>42870</v>
      </c>
      <c r="I1711" s="80">
        <f t="shared" si="520"/>
        <v>2017</v>
      </c>
      <c r="J1711" s="80">
        <f t="shared" si="521"/>
        <v>5</v>
      </c>
      <c r="K1711" s="80">
        <f t="shared" si="522"/>
        <v>15</v>
      </c>
      <c r="L1711" s="80" t="str">
        <f t="shared" si="523"/>
        <v>05</v>
      </c>
      <c r="M1711" s="80">
        <f t="shared" si="524"/>
        <v>15</v>
      </c>
      <c r="N1711" s="80" t="str">
        <f t="shared" si="525"/>
        <v>'2017-05-15'</v>
      </c>
      <c r="O1711" s="80" t="str">
        <f t="shared" si="526"/>
        <v>'2017-05-15 00:00:00'</v>
      </c>
      <c r="P1711" s="7">
        <v>46522</v>
      </c>
      <c r="Q1711" s="80">
        <f t="shared" si="527"/>
        <v>2027</v>
      </c>
      <c r="R1711" s="80">
        <f t="shared" si="528"/>
        <v>5</v>
      </c>
      <c r="S1711" s="80">
        <f t="shared" si="529"/>
        <v>15</v>
      </c>
      <c r="T1711" s="80" t="str">
        <f t="shared" si="530"/>
        <v>05</v>
      </c>
      <c r="U1711" s="80">
        <f t="shared" si="531"/>
        <v>15</v>
      </c>
      <c r="V1711" s="80" t="str">
        <f t="shared" si="532"/>
        <v>'2027-05-15'</v>
      </c>
      <c r="W1711" s="80">
        <v>35</v>
      </c>
      <c r="X1711" s="80">
        <f t="shared" si="533"/>
        <v>35</v>
      </c>
      <c r="Y1711" s="3" t="s">
        <v>7777</v>
      </c>
      <c r="Z1711" s="124">
        <f>IFERROR(IF(Y1711="","null",VLOOKUP(Y1711,Marcas!$A$2:$C$2024,2,0)),"")</f>
        <v>536</v>
      </c>
      <c r="AA1711" s="3" t="s">
        <v>7777</v>
      </c>
      <c r="AB1711" s="3">
        <f>IFERROR(IF(AA1711="","",IF(AA1711="EMPORIO LEGAL",1,VLOOKUP(AA1711,Clientes!$A$2:$B$1190,2,0))),"")</f>
        <v>378</v>
      </c>
      <c r="AC1711" s="3">
        <f>IFERROR(IF(Tabla1[[#This Row],[id_control]]="null","",VLOOKUP(CONCATENATE(Tabla1[[#This Row],[CLIENTE]],"-",Tabla1[[#This Row],[id_control]]),Hoja1!$C$2:$D$1994,2,0)),"")</f>
        <v>1706</v>
      </c>
      <c r="AD1711" s="3" t="s">
        <v>7778</v>
      </c>
      <c r="AE1711" s="3"/>
      <c r="AF1711" s="3"/>
      <c r="AG1711" s="3"/>
      <c r="AH1711" s="3"/>
      <c r="AI1711" s="3"/>
      <c r="AJ1711" s="3"/>
      <c r="AK1711" s="3"/>
      <c r="AL1711" s="3"/>
      <c r="AM1711" s="6"/>
      <c r="AN1711" s="6"/>
      <c r="AO1711" s="6"/>
      <c r="AP1711" s="6"/>
      <c r="AQ1711" s="6"/>
      <c r="AR1711" s="6"/>
      <c r="AS1711" s="6"/>
      <c r="AT1711" s="6"/>
      <c r="AU1711" s="6"/>
      <c r="AV1711" s="6"/>
      <c r="AW1711" s="6"/>
      <c r="AX1711" s="6"/>
      <c r="AY1711" s="6"/>
      <c r="AZ1711" s="6"/>
      <c r="BA1711" s="6"/>
      <c r="BB1711" s="6"/>
      <c r="BC1711" s="6"/>
      <c r="BD1711" s="6"/>
      <c r="BE1711" s="8">
        <v>1710</v>
      </c>
      <c r="BF1711" s="6" t="str">
        <f t="shared" si="534"/>
        <v>insert into bitacoras_estatus (numero_expediente, numero_registro, representante, fecha_inicio, fecha_vencimiento, id_cliente, id_admin, id_bitacoras_estatus, id_estatus, id_clase, id_marca, created_at, updated_at) values('1890882','1792541','NOVACORDIS S.C','2017-05-15','2027-05-15','378','2','1','1',35,536,'2017-05-15 00:00:00','2017-05-15 00:00:00');</v>
      </c>
      <c r="BG1711" s="6" t="str">
        <f t="shared" si="535"/>
        <v>insert into servicios_comentarios (comentario, id_admin, id_estatus, created_at, updated_at) values('CLASE 35, LLEGO EL TITULO REGISTRO DE MARCA EL 6 SEPT 2017',1,1710,'2017-05-15 00:00:00','2017-05-15 00:00:00');</v>
      </c>
      <c r="BH1711" s="6" t="str">
        <f t="shared" si="536"/>
        <v/>
      </c>
      <c r="BI1711" s="137" t="str">
        <f t="shared" si="537"/>
        <v>update bitacoras_estatus set comprobacion_uso = 1, id_estatus=10 where id=1710;</v>
      </c>
      <c r="BJ1711" s="137" t="str">
        <f t="shared" si="538"/>
        <v>update bitacoras_estatus set numero_expediente = '1890882', numero_registro = '1792541', id_estatus = 10, fecha_inicio = '2017-05-15', fecha_vencimiento ='2027-05-15', created_at ='2017-05-15 00:00:00', updated_at ='2017-05-15 00:00:00', id_clase=35, id_marca=536, id_cliente=378, vigencia = 1 where id =1710;</v>
      </c>
      <c r="BK1711" s="137" t="str">
        <f t="shared" si="539"/>
        <v>update bitacoras_estatus set id_estatus = 10 where id =1710;</v>
      </c>
    </row>
    <row r="1712" spans="1:63">
      <c r="A1712" s="3">
        <v>1904004</v>
      </c>
      <c r="B1712" s="3">
        <v>1799130</v>
      </c>
      <c r="C1712" s="3">
        <f>IF(Tabla1[[#This Row],[No. REG.]]="","",1)</f>
        <v>1</v>
      </c>
      <c r="D1712" s="3" t="s">
        <v>46</v>
      </c>
      <c r="E1712" s="3">
        <f>IF(Tabla1[[#This Row],[STATUS]]="","",VLOOKUP(D1712,Estatus!$A$2:$B$13,2,0))</f>
        <v>10</v>
      </c>
      <c r="F1712" s="3">
        <f>IF(Tabla1[[#This Row],[STATUS]]="","",VLOOKUP(D1712,Estatus!$A$2:$I$12,9,0))</f>
        <v>1</v>
      </c>
      <c r="G1712" s="12" t="s">
        <v>7788</v>
      </c>
      <c r="H1712" s="7">
        <v>42900</v>
      </c>
      <c r="I1712" s="80">
        <f t="shared" si="520"/>
        <v>2017</v>
      </c>
      <c r="J1712" s="80">
        <f t="shared" si="521"/>
        <v>6</v>
      </c>
      <c r="K1712" s="80">
        <f t="shared" si="522"/>
        <v>14</v>
      </c>
      <c r="L1712" s="80" t="str">
        <f t="shared" si="523"/>
        <v>06</v>
      </c>
      <c r="M1712" s="80">
        <f t="shared" si="524"/>
        <v>14</v>
      </c>
      <c r="N1712" s="80" t="str">
        <f t="shared" si="525"/>
        <v>'2017-06-14'</v>
      </c>
      <c r="O1712" s="80" t="str">
        <f t="shared" si="526"/>
        <v>'2017-06-14 00:00:00'</v>
      </c>
      <c r="P1712" s="7">
        <v>46552</v>
      </c>
      <c r="Q1712" s="80">
        <f t="shared" si="527"/>
        <v>2027</v>
      </c>
      <c r="R1712" s="80">
        <f t="shared" si="528"/>
        <v>6</v>
      </c>
      <c r="S1712" s="80">
        <f t="shared" si="529"/>
        <v>14</v>
      </c>
      <c r="T1712" s="80" t="str">
        <f t="shared" si="530"/>
        <v>06</v>
      </c>
      <c r="U1712" s="80">
        <f t="shared" si="531"/>
        <v>14</v>
      </c>
      <c r="V1712" s="80" t="str">
        <f t="shared" si="532"/>
        <v>'2027-06-14'</v>
      </c>
      <c r="W1712" s="80">
        <v>43</v>
      </c>
      <c r="X1712" s="80">
        <f t="shared" si="533"/>
        <v>43</v>
      </c>
      <c r="Y1712" s="12" t="s">
        <v>7789</v>
      </c>
      <c r="Z1712" s="125">
        <f>IFERROR(IF(Y1712="","null",VLOOKUP(Y1712,Marcas!$A$2:$C$2024,2,0)),"")</f>
        <v>608</v>
      </c>
      <c r="AA1712" s="12" t="s">
        <v>8600</v>
      </c>
      <c r="AB1712" s="3">
        <f>IFERROR(IF(AA1712="","",IF(AA1712="EMPORIO LEGAL",1,VLOOKUP(AA1712,Clientes!$A$2:$B$1190,2,0))),"")</f>
        <v>418</v>
      </c>
      <c r="AC1712" s="3">
        <f>IFERROR(IF(Tabla1[[#This Row],[id_control]]="null","",VLOOKUP(CONCATENATE(Tabla1[[#This Row],[CLIENTE]],"-",Tabla1[[#This Row],[id_control]]),Hoja1!$C$2:$D$1994,2,0)),"")</f>
        <v>1712</v>
      </c>
      <c r="AD1712" s="3" t="s">
        <v>7790</v>
      </c>
      <c r="AE1712" s="3"/>
      <c r="AF1712" s="3"/>
      <c r="AG1712" s="3"/>
      <c r="AH1712" s="3"/>
      <c r="AI1712" s="3"/>
      <c r="AJ1712" s="3"/>
      <c r="AK1712" s="3"/>
      <c r="AL1712" s="3" t="s">
        <v>7791</v>
      </c>
      <c r="AM1712" s="6"/>
      <c r="AN1712" s="6"/>
      <c r="AO1712" s="6"/>
      <c r="AP1712" s="6"/>
      <c r="AQ1712" s="8" t="s">
        <v>7791</v>
      </c>
      <c r="AR1712" s="6"/>
      <c r="AS1712" s="6"/>
      <c r="AT1712" s="6"/>
      <c r="AU1712" s="6"/>
      <c r="AV1712" s="8" t="s">
        <v>7792</v>
      </c>
      <c r="AW1712" s="6"/>
      <c r="AX1712" s="6"/>
      <c r="AY1712" s="6"/>
      <c r="AZ1712" s="6"/>
      <c r="BA1712" s="6"/>
      <c r="BB1712" s="6"/>
      <c r="BC1712" s="6"/>
      <c r="BD1712" s="6"/>
      <c r="BE1712" s="8">
        <v>1711</v>
      </c>
      <c r="BF1712" s="6" t="str">
        <f t="shared" si="534"/>
        <v>insert into bitacoras_estatus (numero_expediente, numero_registro, representante, fecha_inicio, fecha_vencimiento, id_cliente, id_admin, id_bitacoras_estatus, id_estatus, id_clase, id_marca, created_at, updated_at) values('1904004','1799130','ERICK NOE MIRAMONTES BACA','2017-06-14','2027-06-14','418','2','1','1',43,608,'2017-06-14 00:00:00','2017-06-14 00:00:00');</v>
      </c>
      <c r="BG1712" s="6" t="str">
        <f t="shared" si="535"/>
        <v>insert into servicios_comentarios (comentario, id_admin, id_estatus, created_at, updated_at) values('CLASE 43, EL 17 NOV 2017 LLEGO EL TITRM',1,1711,'2017-06-14 00:00:00','2017-06-14 00:00:00');</v>
      </c>
      <c r="BH1712" s="6" t="str">
        <f t="shared" si="536"/>
        <v/>
      </c>
      <c r="BI1712" s="137" t="str">
        <f t="shared" si="537"/>
        <v>update bitacoras_estatus set comprobacion_uso = 1, id_estatus=10 where id=1711;</v>
      </c>
      <c r="BJ1712" s="137" t="str">
        <f t="shared" si="538"/>
        <v>update bitacoras_estatus set numero_expediente = '1904004', numero_registro = '1799130', id_estatus = 10, fecha_inicio = '2017-06-14', fecha_vencimiento ='2027-06-14', created_at ='2017-06-14 00:00:00', updated_at ='2017-06-14 00:00:00', id_clase=43, id_marca=608, id_cliente=418, vigencia = 1 where id =1711;</v>
      </c>
      <c r="BK1712" s="137" t="str">
        <f t="shared" si="539"/>
        <v>update bitacoras_estatus set id_estatus = 10 where id =1711;</v>
      </c>
    </row>
    <row r="1713" spans="1:63">
      <c r="A1713" s="3">
        <v>1904006</v>
      </c>
      <c r="B1713" s="3">
        <v>1799131</v>
      </c>
      <c r="C1713" s="3">
        <f>IF(Tabla1[[#This Row],[No. REG.]]="","",1)</f>
        <v>1</v>
      </c>
      <c r="D1713" s="3" t="s">
        <v>46</v>
      </c>
      <c r="E1713" s="3">
        <f>IF(Tabla1[[#This Row],[STATUS]]="","",VLOOKUP(D1713,Estatus!$A$2:$B$13,2,0))</f>
        <v>10</v>
      </c>
      <c r="F1713" s="3">
        <f>IF(Tabla1[[#This Row],[STATUS]]="","",VLOOKUP(D1713,Estatus!$A$2:$I$12,9,0))</f>
        <v>1</v>
      </c>
      <c r="G1713" s="12" t="s">
        <v>7793</v>
      </c>
      <c r="H1713" s="7">
        <v>42900</v>
      </c>
      <c r="I1713" s="80">
        <f t="shared" si="520"/>
        <v>2017</v>
      </c>
      <c r="J1713" s="80">
        <f t="shared" si="521"/>
        <v>6</v>
      </c>
      <c r="K1713" s="80">
        <f t="shared" si="522"/>
        <v>14</v>
      </c>
      <c r="L1713" s="80" t="str">
        <f t="shared" si="523"/>
        <v>06</v>
      </c>
      <c r="M1713" s="80">
        <f t="shared" si="524"/>
        <v>14</v>
      </c>
      <c r="N1713" s="80" t="str">
        <f t="shared" si="525"/>
        <v>'2017-06-14'</v>
      </c>
      <c r="O1713" s="80" t="str">
        <f t="shared" si="526"/>
        <v>'2017-06-14 00:00:00'</v>
      </c>
      <c r="P1713" s="7">
        <v>46552</v>
      </c>
      <c r="Q1713" s="80">
        <f t="shared" si="527"/>
        <v>2027</v>
      </c>
      <c r="R1713" s="80">
        <f t="shared" si="528"/>
        <v>6</v>
      </c>
      <c r="S1713" s="80">
        <f t="shared" si="529"/>
        <v>14</v>
      </c>
      <c r="T1713" s="80" t="str">
        <f t="shared" si="530"/>
        <v>06</v>
      </c>
      <c r="U1713" s="80">
        <f t="shared" si="531"/>
        <v>14</v>
      </c>
      <c r="V1713" s="80" t="str">
        <f t="shared" si="532"/>
        <v>'2027-06-14'</v>
      </c>
      <c r="W1713" s="80">
        <v>42</v>
      </c>
      <c r="X1713" s="80">
        <f t="shared" si="533"/>
        <v>42</v>
      </c>
      <c r="Y1713" s="3" t="s">
        <v>7794</v>
      </c>
      <c r="Z1713" s="124">
        <f>IFERROR(IF(Y1713="","null",VLOOKUP(Y1713,Marcas!$A$2:$C$2024,2,0)),"")</f>
        <v>385</v>
      </c>
      <c r="AA1713" s="3" t="s">
        <v>7794</v>
      </c>
      <c r="AB1713" s="3">
        <f>IFERROR(IF(AA1713="","",IF(AA1713="EMPORIO LEGAL",1,VLOOKUP(AA1713,Clientes!$A$2:$B$1190,2,0))),"")</f>
        <v>268</v>
      </c>
      <c r="AC1713" s="3">
        <f>IFERROR(IF(Tabla1[[#This Row],[id_control]]="null","",VLOOKUP(CONCATENATE(Tabla1[[#This Row],[CLIENTE]],"-",Tabla1[[#This Row],[id_control]]),Hoja1!$C$2:$D$1994,2,0)),"")</f>
        <v>1713</v>
      </c>
      <c r="AD1713" s="3" t="s">
        <v>7795</v>
      </c>
      <c r="AE1713" s="3"/>
      <c r="AF1713" s="3"/>
      <c r="AG1713" s="3"/>
      <c r="AH1713" s="3"/>
      <c r="AI1713" s="3"/>
      <c r="AJ1713" s="3"/>
      <c r="AK1713" s="3"/>
      <c r="AL1713" s="3" t="s">
        <v>7796</v>
      </c>
      <c r="AM1713" s="6"/>
      <c r="AN1713" s="6"/>
      <c r="AO1713" s="6"/>
      <c r="AP1713" s="6"/>
      <c r="AQ1713" s="6"/>
      <c r="AR1713" s="6"/>
      <c r="AS1713" s="6"/>
      <c r="AT1713" s="6"/>
      <c r="AU1713" s="6"/>
      <c r="AV1713" s="8" t="s">
        <v>7797</v>
      </c>
      <c r="AW1713" s="6"/>
      <c r="AX1713" s="6"/>
      <c r="AY1713" s="6"/>
      <c r="AZ1713" s="6"/>
      <c r="BA1713" s="6"/>
      <c r="BB1713" s="6"/>
      <c r="BC1713" s="6"/>
      <c r="BD1713" s="6"/>
      <c r="BE1713" s="8">
        <v>1712</v>
      </c>
      <c r="BF1713" s="6" t="str">
        <f t="shared" si="534"/>
        <v>insert into bitacoras_estatus (numero_expediente, numero_registro, representante, fecha_inicio, fecha_vencimiento, id_cliente, id_admin, id_bitacoras_estatus, id_estatus, id_clase, id_marca, created_at, updated_at) values('1904006','1799131','JORGE ARTURO RODRIGUEZ BUJANDA','2017-06-14','2027-06-14','268','2','1','1',42,385,'2017-06-14 00:00:00','2017-06-14 00:00:00');</v>
      </c>
      <c r="BG1713" s="6" t="str">
        <f t="shared" si="535"/>
        <v>insert into servicios_comentarios (comentario, id_admin, id_estatus, created_at, updated_at) values('CLASE 42, EL 17 NOV 2017 EL TITRM',1,1712,'2017-06-14 00:00:00','2017-06-14 00:00:00');</v>
      </c>
      <c r="BH1713" s="6" t="str">
        <f t="shared" si="536"/>
        <v/>
      </c>
      <c r="BI1713" s="137" t="str">
        <f t="shared" si="537"/>
        <v>update bitacoras_estatus set comprobacion_uso = 1, id_estatus=10 where id=1712;</v>
      </c>
      <c r="BJ1713" s="137" t="str">
        <f t="shared" si="538"/>
        <v>update bitacoras_estatus set numero_expediente = '1904006', numero_registro = '1799131', id_estatus = 10, fecha_inicio = '2017-06-14', fecha_vencimiento ='2027-06-14', created_at ='2017-06-14 00:00:00', updated_at ='2017-06-14 00:00:00', id_clase=42, id_marca=385, id_cliente=268, vigencia = 1 where id =1712;</v>
      </c>
      <c r="BK1713" s="137" t="str">
        <f t="shared" si="539"/>
        <v>update bitacoras_estatus set id_estatus = 10 where id =1712;</v>
      </c>
    </row>
    <row r="1714" spans="1:63">
      <c r="A1714" s="3">
        <v>1904007</v>
      </c>
      <c r="B1714" s="3">
        <v>1799132</v>
      </c>
      <c r="C1714" s="3">
        <f>IF(Tabla1[[#This Row],[No. REG.]]="","",1)</f>
        <v>1</v>
      </c>
      <c r="D1714" s="3" t="s">
        <v>46</v>
      </c>
      <c r="E1714" s="3">
        <f>IF(Tabla1[[#This Row],[STATUS]]="","",VLOOKUP(D1714,Estatus!$A$2:$B$13,2,0))</f>
        <v>10</v>
      </c>
      <c r="F1714" s="3">
        <f>IF(Tabla1[[#This Row],[STATUS]]="","",VLOOKUP(D1714,Estatus!$A$2:$I$12,9,0))</f>
        <v>1</v>
      </c>
      <c r="G1714" s="12" t="s">
        <v>7798</v>
      </c>
      <c r="H1714" s="7">
        <v>42900</v>
      </c>
      <c r="I1714" s="80">
        <f t="shared" si="520"/>
        <v>2017</v>
      </c>
      <c r="J1714" s="80">
        <f t="shared" si="521"/>
        <v>6</v>
      </c>
      <c r="K1714" s="80">
        <f t="shared" si="522"/>
        <v>14</v>
      </c>
      <c r="L1714" s="80" t="str">
        <f t="shared" si="523"/>
        <v>06</v>
      </c>
      <c r="M1714" s="80">
        <f t="shared" si="524"/>
        <v>14</v>
      </c>
      <c r="N1714" s="80" t="str">
        <f t="shared" si="525"/>
        <v>'2017-06-14'</v>
      </c>
      <c r="O1714" s="80" t="str">
        <f t="shared" si="526"/>
        <v>'2017-06-14 00:00:00'</v>
      </c>
      <c r="P1714" s="7">
        <v>46552</v>
      </c>
      <c r="Q1714" s="80">
        <f t="shared" si="527"/>
        <v>2027</v>
      </c>
      <c r="R1714" s="80">
        <f t="shared" si="528"/>
        <v>6</v>
      </c>
      <c r="S1714" s="80">
        <f t="shared" si="529"/>
        <v>14</v>
      </c>
      <c r="T1714" s="80" t="str">
        <f t="shared" si="530"/>
        <v>06</v>
      </c>
      <c r="U1714" s="80">
        <f t="shared" si="531"/>
        <v>14</v>
      </c>
      <c r="V1714" s="80" t="str">
        <f t="shared" si="532"/>
        <v>'2027-06-14'</v>
      </c>
      <c r="W1714" s="80">
        <v>5</v>
      </c>
      <c r="X1714" s="80">
        <f t="shared" si="533"/>
        <v>5</v>
      </c>
      <c r="Y1714" s="3" t="s">
        <v>7799</v>
      </c>
      <c r="Z1714" s="124">
        <f>IFERROR(IF(Y1714="","null",VLOOKUP(Y1714,Marcas!$A$2:$C$2024,2,0)),"")</f>
        <v>231</v>
      </c>
      <c r="AA1714" s="3" t="s">
        <v>7448</v>
      </c>
      <c r="AB1714" s="3">
        <f>IFERROR(IF(AA1714="","",IF(AA1714="EMPORIO LEGAL",1,VLOOKUP(AA1714,Clientes!$A$2:$B$1190,2,0))),"")</f>
        <v>731</v>
      </c>
      <c r="AC1714" s="3">
        <f>IFERROR(IF(Tabla1[[#This Row],[id_control]]="null","",VLOOKUP(CONCATENATE(Tabla1[[#This Row],[CLIENTE]],"-",Tabla1[[#This Row],[id_control]]),Hoja1!$C$2:$D$1994,2,0)),"")</f>
        <v>1714</v>
      </c>
      <c r="AD1714" s="3" t="s">
        <v>7359</v>
      </c>
      <c r="AE1714" s="3"/>
      <c r="AF1714" s="3"/>
      <c r="AG1714" s="3"/>
      <c r="AH1714" s="3"/>
      <c r="AI1714" s="3"/>
      <c r="AJ1714" s="3"/>
      <c r="AK1714" s="3"/>
      <c r="AL1714" s="3">
        <v>3063323</v>
      </c>
      <c r="AM1714" s="6"/>
      <c r="AN1714" s="6"/>
      <c r="AO1714" s="6"/>
      <c r="AP1714" s="6"/>
      <c r="AQ1714" s="8">
        <v>6142178797</v>
      </c>
      <c r="AR1714" s="6"/>
      <c r="AS1714" s="6"/>
      <c r="AT1714" s="6"/>
      <c r="AU1714" s="6"/>
      <c r="AV1714" s="8" t="s">
        <v>2161</v>
      </c>
      <c r="AW1714" s="6"/>
      <c r="AX1714" s="6"/>
      <c r="AY1714" s="6"/>
      <c r="AZ1714" s="6"/>
      <c r="BA1714" s="6"/>
      <c r="BB1714" s="6"/>
      <c r="BC1714" s="6"/>
      <c r="BD1714" s="6"/>
      <c r="BE1714" s="8">
        <v>1713</v>
      </c>
      <c r="BF1714" s="6" t="str">
        <f t="shared" si="534"/>
        <v>insert into bitacoras_estatus (numero_expediente, numero_registro, representante, fecha_inicio, fecha_vencimiento, id_cliente, id_admin, id_bitacoras_estatus, id_estatus, id_clase, id_marca, created_at, updated_at) values('1904007','1799132','EMMANUEL MENDOZA GONZALEZ','2017-06-14','2027-06-14','731','2','1','1',5,231,'2017-06-14 00:00:00','2017-06-14 00:00:00');</v>
      </c>
      <c r="BG1714" s="6" t="str">
        <f t="shared" si="535"/>
        <v>insert into servicios_comentarios (comentario, id_admin, id_estatus, created_at, updated_at) values('CLASE 5, EL 17 NOV 2017 LLEGO EL TITRM',1,1713,'2017-06-14 00:00:00','2017-06-14 00:00:00');</v>
      </c>
      <c r="BH1714" s="6" t="str">
        <f t="shared" si="536"/>
        <v/>
      </c>
      <c r="BI1714" s="137" t="str">
        <f t="shared" si="537"/>
        <v>update bitacoras_estatus set comprobacion_uso = 1, id_estatus=10 where id=1713;</v>
      </c>
      <c r="BJ1714" s="137" t="str">
        <f t="shared" si="538"/>
        <v>update bitacoras_estatus set numero_expediente = '1904007', numero_registro = '1799132', id_estatus = 10, fecha_inicio = '2017-06-14', fecha_vencimiento ='2027-06-14', created_at ='2017-06-14 00:00:00', updated_at ='2017-06-14 00:00:00', id_clase=5, id_marca=231, id_cliente=731, vigencia = 1 where id =1713;</v>
      </c>
      <c r="BK1714" s="137" t="str">
        <f t="shared" si="539"/>
        <v>update bitacoras_estatus set id_estatus = 10 where id =1713;</v>
      </c>
    </row>
    <row r="1715" spans="1:63" ht="27">
      <c r="A1715" s="3">
        <v>1904023</v>
      </c>
      <c r="B1715" s="3">
        <v>1809237</v>
      </c>
      <c r="C1715" s="3">
        <f>IF(Tabla1[[#This Row],[No. REG.]]="","",1)</f>
        <v>1</v>
      </c>
      <c r="D1715" s="3" t="s">
        <v>46</v>
      </c>
      <c r="E1715" s="3">
        <f>IF(Tabla1[[#This Row],[STATUS]]="","",VLOOKUP(D1715,Estatus!$A$2:$B$13,2,0))</f>
        <v>10</v>
      </c>
      <c r="F1715" s="3">
        <f>IF(Tabla1[[#This Row],[STATUS]]="","",VLOOKUP(D1715,Estatus!$A$2:$I$12,9,0))</f>
        <v>1</v>
      </c>
      <c r="G1715" s="12" t="s">
        <v>7800</v>
      </c>
      <c r="H1715" s="7">
        <v>42900</v>
      </c>
      <c r="I1715" s="80">
        <f t="shared" si="520"/>
        <v>2017</v>
      </c>
      <c r="J1715" s="80">
        <f t="shared" si="521"/>
        <v>6</v>
      </c>
      <c r="K1715" s="80">
        <f t="shared" si="522"/>
        <v>14</v>
      </c>
      <c r="L1715" s="80" t="str">
        <f t="shared" si="523"/>
        <v>06</v>
      </c>
      <c r="M1715" s="80">
        <f t="shared" si="524"/>
        <v>14</v>
      </c>
      <c r="N1715" s="80" t="str">
        <f t="shared" si="525"/>
        <v>'2017-06-14'</v>
      </c>
      <c r="O1715" s="80" t="str">
        <f t="shared" si="526"/>
        <v>'2017-06-14 00:00:00'</v>
      </c>
      <c r="P1715" s="7">
        <v>46552</v>
      </c>
      <c r="Q1715" s="80">
        <f t="shared" si="527"/>
        <v>2027</v>
      </c>
      <c r="R1715" s="80">
        <f t="shared" si="528"/>
        <v>6</v>
      </c>
      <c r="S1715" s="80">
        <f t="shared" si="529"/>
        <v>14</v>
      </c>
      <c r="T1715" s="80" t="str">
        <f t="shared" si="530"/>
        <v>06</v>
      </c>
      <c r="U1715" s="80">
        <f t="shared" si="531"/>
        <v>14</v>
      </c>
      <c r="V1715" s="80" t="str">
        <f t="shared" si="532"/>
        <v>'2027-06-14'</v>
      </c>
      <c r="W1715" s="80">
        <v>36</v>
      </c>
      <c r="X1715" s="80">
        <f t="shared" si="533"/>
        <v>36</v>
      </c>
      <c r="Y1715" s="3" t="s">
        <v>7485</v>
      </c>
      <c r="Z1715" s="124">
        <f>IFERROR(IF(Y1715="","null",VLOOKUP(Y1715,Marcas!$A$2:$C$2024,2,0)),"")</f>
        <v>592</v>
      </c>
      <c r="AA1715" s="3" t="s">
        <v>7485</v>
      </c>
      <c r="AB1715" s="3">
        <f>IFERROR(IF(AA1715="","",IF(AA1715="EMPORIO LEGAL",1,VLOOKUP(AA1715,Clientes!$A$2:$B$1190,2,0))),"")</f>
        <v>409</v>
      </c>
      <c r="AC1715" s="3">
        <f>IFERROR(IF(Tabla1[[#This Row],[id_control]]="null","",VLOOKUP(CONCATENATE(Tabla1[[#This Row],[CLIENTE]],"-",Tabla1[[#This Row],[id_control]]),Hoja1!$C$2:$D$1994,2,0)),"")</f>
        <v>1612</v>
      </c>
      <c r="AD1715" s="3" t="s">
        <v>7486</v>
      </c>
      <c r="AE1715" s="3"/>
      <c r="AF1715" s="3"/>
      <c r="AG1715" s="3"/>
      <c r="AH1715" s="3"/>
      <c r="AI1715" s="3"/>
      <c r="AJ1715" s="3"/>
      <c r="AK1715" s="3"/>
      <c r="AL1715" s="8">
        <v>4144800</v>
      </c>
      <c r="AM1715" s="3"/>
      <c r="AN1715" s="6"/>
      <c r="AO1715" s="6"/>
      <c r="AP1715" s="6"/>
      <c r="AQ1715" s="6">
        <v>6141610623</v>
      </c>
      <c r="AR1715" s="6"/>
      <c r="AS1715" s="6"/>
      <c r="AT1715" s="6"/>
      <c r="AU1715" s="6"/>
      <c r="AV1715" s="8" t="s">
        <v>7801</v>
      </c>
      <c r="AW1715" s="6"/>
      <c r="AX1715" s="6"/>
      <c r="AY1715" s="6"/>
      <c r="AZ1715" s="6"/>
      <c r="BA1715" s="6"/>
      <c r="BB1715" s="6"/>
      <c r="BC1715" s="6"/>
      <c r="BD1715" s="6"/>
      <c r="BE1715" s="8">
        <v>1714</v>
      </c>
      <c r="BF1715" s="6" t="str">
        <f t="shared" si="534"/>
        <v>insert into bitacoras_estatus (numero_expediente, numero_registro, representante, fecha_inicio, fecha_vencimiento, id_cliente, id_admin, id_bitacoras_estatus, id_estatus, id_clase, id_marca, created_at, updated_at) values('1904023','1809237','RICARDO ALONSO ESTRADA RUBIO','2017-06-14','2027-06-14','409','2','1','1',36,592,'2017-06-14 00:00:00','2017-06-14 00:00:00');</v>
      </c>
      <c r="BG1715" s="6" t="str">
        <f t="shared" si="535"/>
        <v>insert into servicios_comentarios (comentario, id_admin, id_estatus, created_at, updated_at) values('CLASE 36 (MIXTA). TITULO 26 DE OCTUBRE 2017',1,1714,'2017-06-14 00:00:00','2017-06-14 00:00:00');</v>
      </c>
      <c r="BH1715" s="6" t="str">
        <f t="shared" si="536"/>
        <v/>
      </c>
      <c r="BI1715" s="137" t="str">
        <f t="shared" si="537"/>
        <v>update bitacoras_estatus set comprobacion_uso = 1, id_estatus=10 where id=1714;</v>
      </c>
      <c r="BJ1715" s="137" t="str">
        <f t="shared" si="538"/>
        <v>update bitacoras_estatus set numero_expediente = '1904023', numero_registro = '1809237', id_estatus = 10, fecha_inicio = '2017-06-14', fecha_vencimiento ='2027-06-14', created_at ='2017-06-14 00:00:00', updated_at ='2017-06-14 00:00:00', id_clase=36, id_marca=592, id_cliente=409, vigencia = 1 where id =1714;</v>
      </c>
      <c r="BK1715" s="137" t="str">
        <f t="shared" si="539"/>
        <v>update bitacoras_estatus set id_estatus = 10 where id =1714;</v>
      </c>
    </row>
    <row r="1716" spans="1:63" ht="27">
      <c r="A1716" s="3">
        <v>1904027</v>
      </c>
      <c r="B1716" s="3">
        <v>1809239</v>
      </c>
      <c r="C1716" s="3">
        <f>IF(Tabla1[[#This Row],[No. REG.]]="","",1)</f>
        <v>1</v>
      </c>
      <c r="D1716" s="3" t="s">
        <v>46</v>
      </c>
      <c r="E1716" s="3">
        <f>IF(Tabla1[[#This Row],[STATUS]]="","",VLOOKUP(D1716,Estatus!$A$2:$B$13,2,0))</f>
        <v>10</v>
      </c>
      <c r="F1716" s="3">
        <f>IF(Tabla1[[#This Row],[STATUS]]="","",VLOOKUP(D1716,Estatus!$A$2:$I$12,9,0))</f>
        <v>1</v>
      </c>
      <c r="G1716" s="12" t="s">
        <v>7802</v>
      </c>
      <c r="H1716" s="7">
        <v>42900</v>
      </c>
      <c r="I1716" s="80">
        <f t="shared" si="520"/>
        <v>2017</v>
      </c>
      <c r="J1716" s="80">
        <f t="shared" si="521"/>
        <v>6</v>
      </c>
      <c r="K1716" s="80">
        <f t="shared" si="522"/>
        <v>14</v>
      </c>
      <c r="L1716" s="80" t="str">
        <f t="shared" si="523"/>
        <v>06</v>
      </c>
      <c r="M1716" s="80">
        <f t="shared" si="524"/>
        <v>14</v>
      </c>
      <c r="N1716" s="80" t="str">
        <f t="shared" si="525"/>
        <v>'2017-06-14'</v>
      </c>
      <c r="O1716" s="80" t="str">
        <f t="shared" si="526"/>
        <v>'2017-06-14 00:00:00'</v>
      </c>
      <c r="P1716" s="7">
        <v>46552</v>
      </c>
      <c r="Q1716" s="80">
        <f t="shared" si="527"/>
        <v>2027</v>
      </c>
      <c r="R1716" s="80">
        <f t="shared" si="528"/>
        <v>6</v>
      </c>
      <c r="S1716" s="80">
        <f t="shared" si="529"/>
        <v>14</v>
      </c>
      <c r="T1716" s="80" t="str">
        <f t="shared" si="530"/>
        <v>06</v>
      </c>
      <c r="U1716" s="80">
        <f t="shared" si="531"/>
        <v>14</v>
      </c>
      <c r="V1716" s="80" t="str">
        <f t="shared" si="532"/>
        <v>'2027-06-14'</v>
      </c>
      <c r="W1716" s="80">
        <v>35</v>
      </c>
      <c r="X1716" s="80">
        <f t="shared" si="533"/>
        <v>35</v>
      </c>
      <c r="Y1716" s="3" t="s">
        <v>7803</v>
      </c>
      <c r="Z1716" s="124">
        <f>IFERROR(IF(Y1716="","null",VLOOKUP(Y1716,Marcas!$A$2:$C$2024,2,0)),"")</f>
        <v>51</v>
      </c>
      <c r="AA1716" s="3" t="s">
        <v>7485</v>
      </c>
      <c r="AB1716" s="3">
        <f>IFERROR(IF(AA1716="","",IF(AA1716="EMPORIO LEGAL",1,VLOOKUP(AA1716,Clientes!$A$2:$B$1190,2,0))),"")</f>
        <v>409</v>
      </c>
      <c r="AC1716" s="3">
        <f>IFERROR(IF(Tabla1[[#This Row],[id_control]]="null","",VLOOKUP(CONCATENATE(Tabla1[[#This Row],[CLIENTE]],"-",Tabla1[[#This Row],[id_control]]),Hoja1!$C$2:$D$1994,2,0)),"")</f>
        <v>1716</v>
      </c>
      <c r="AD1716" s="3" t="s">
        <v>7804</v>
      </c>
      <c r="AE1716" s="3"/>
      <c r="AF1716" s="3"/>
      <c r="AG1716" s="3"/>
      <c r="AH1716" s="3"/>
      <c r="AI1716" s="3"/>
      <c r="AJ1716" s="3"/>
      <c r="AK1716" s="3"/>
      <c r="AL1716" s="3"/>
      <c r="AM1716" s="6"/>
      <c r="AN1716" s="6"/>
      <c r="AO1716" s="6"/>
      <c r="AP1716" s="6"/>
      <c r="AQ1716" s="8">
        <v>5544438779</v>
      </c>
      <c r="AR1716" s="6"/>
      <c r="AS1716" s="6"/>
      <c r="AT1716" s="6"/>
      <c r="AU1716" s="6"/>
      <c r="AV1716" s="8" t="s">
        <v>7805</v>
      </c>
      <c r="AW1716" s="6"/>
      <c r="AX1716" s="6"/>
      <c r="AY1716" s="6"/>
      <c r="AZ1716" s="6"/>
      <c r="BA1716" s="6"/>
      <c r="BB1716" s="6"/>
      <c r="BC1716" s="6"/>
      <c r="BD1716" s="6"/>
      <c r="BE1716" s="8">
        <v>1715</v>
      </c>
      <c r="BF1716" s="6" t="str">
        <f t="shared" si="534"/>
        <v>insert into bitacoras_estatus (numero_expediente, numero_registro, representante, fecha_inicio, fecha_vencimiento, id_cliente, id_admin, id_bitacoras_estatus, id_estatus, id_clase, id_marca, created_at, updated_at) values('1904027','1809239','ANA SOFÍA CREEL OJEDA','2017-06-14','2027-06-14','409','2','1','1',35,51,'2017-06-14 00:00:00','2017-06-14 00:00:00');</v>
      </c>
      <c r="BG1716" s="6" t="str">
        <f t="shared" si="535"/>
        <v>insert into servicios_comentarios (comentario, id_admin, id_estatus, created_at, updated_at) values('CLASE 35. lleg{o el TITULO el 26 DE OCTUBRE 2017.',1,1715,'2017-06-14 00:00:00','2017-06-14 00:00:00');</v>
      </c>
      <c r="BH1716" s="6" t="str">
        <f t="shared" si="536"/>
        <v/>
      </c>
      <c r="BI1716" s="137" t="str">
        <f t="shared" si="537"/>
        <v>update bitacoras_estatus set comprobacion_uso = 1, id_estatus=10 where id=1715;</v>
      </c>
      <c r="BJ1716" s="137" t="str">
        <f t="shared" si="538"/>
        <v>update bitacoras_estatus set numero_expediente = '1904027', numero_registro = '1809239', id_estatus = 10, fecha_inicio = '2017-06-14', fecha_vencimiento ='2027-06-14', created_at ='2017-06-14 00:00:00', updated_at ='2017-06-14 00:00:00', id_clase=35, id_marca=51, id_cliente=409, vigencia = 1 where id =1715;</v>
      </c>
      <c r="BK1716" s="137" t="str">
        <f t="shared" si="539"/>
        <v>update bitacoras_estatus set id_estatus = 10 where id =1715;</v>
      </c>
    </row>
    <row r="1717" spans="1:63">
      <c r="A1717" s="3">
        <v>1895473</v>
      </c>
      <c r="B1717" s="3">
        <v>1791988</v>
      </c>
      <c r="C1717" s="3">
        <f>IF(Tabla1[[#This Row],[No. REG.]]="","",1)</f>
        <v>1</v>
      </c>
      <c r="D1717" s="3" t="s">
        <v>46</v>
      </c>
      <c r="E1717" s="3">
        <f>IF(Tabla1[[#This Row],[STATUS]]="","",VLOOKUP(D1717,Estatus!$A$2:$B$13,2,0))</f>
        <v>10</v>
      </c>
      <c r="F1717" s="3">
        <f>IF(Tabla1[[#This Row],[STATUS]]="","",VLOOKUP(D1717,Estatus!$A$2:$I$12,9,0))</f>
        <v>1</v>
      </c>
      <c r="G1717" s="12" t="s">
        <v>7806</v>
      </c>
      <c r="H1717" s="7">
        <v>42880</v>
      </c>
      <c r="I1717" s="80">
        <f t="shared" si="520"/>
        <v>2017</v>
      </c>
      <c r="J1717" s="80">
        <f t="shared" si="521"/>
        <v>5</v>
      </c>
      <c r="K1717" s="80">
        <f t="shared" si="522"/>
        <v>25</v>
      </c>
      <c r="L1717" s="80" t="str">
        <f t="shared" si="523"/>
        <v>05</v>
      </c>
      <c r="M1717" s="80">
        <f t="shared" si="524"/>
        <v>25</v>
      </c>
      <c r="N1717" s="80" t="str">
        <f t="shared" si="525"/>
        <v>'2017-05-25'</v>
      </c>
      <c r="O1717" s="80" t="str">
        <f t="shared" si="526"/>
        <v>'2017-05-25 00:00:00'</v>
      </c>
      <c r="P1717" s="7">
        <v>46532</v>
      </c>
      <c r="Q1717" s="80">
        <f t="shared" si="527"/>
        <v>2027</v>
      </c>
      <c r="R1717" s="80">
        <f t="shared" si="528"/>
        <v>5</v>
      </c>
      <c r="S1717" s="80">
        <f t="shared" si="529"/>
        <v>25</v>
      </c>
      <c r="T1717" s="80" t="str">
        <f t="shared" si="530"/>
        <v>05</v>
      </c>
      <c r="U1717" s="80">
        <f t="shared" si="531"/>
        <v>25</v>
      </c>
      <c r="V1717" s="80" t="str">
        <f t="shared" si="532"/>
        <v>'2027-05-25'</v>
      </c>
      <c r="W1717" s="80">
        <v>29</v>
      </c>
      <c r="X1717" s="80">
        <f t="shared" si="533"/>
        <v>29</v>
      </c>
      <c r="Y1717" s="3" t="s">
        <v>7807</v>
      </c>
      <c r="Z1717" s="124">
        <f>IFERROR(IF(Y1717="","null",VLOOKUP(Y1717,Marcas!$A$2:$C$2024,2,0)),"")</f>
        <v>264</v>
      </c>
      <c r="AA1717" s="3" t="s">
        <v>287</v>
      </c>
      <c r="AB1717" s="3">
        <f>IFERROR(IF(AA1717="","",IF(AA1717="EMPORIO LEGAL",1,VLOOKUP(AA1717,Clientes!$A$2:$B$1190,2,0))),"")</f>
        <v>1097</v>
      </c>
      <c r="AC1717" s="3">
        <f>IFERROR(IF(Tabla1[[#This Row],[id_control]]="null","",VLOOKUP(CONCATENATE(Tabla1[[#This Row],[CLIENTE]],"-",Tabla1[[#This Row],[id_control]]),Hoja1!$C$2:$D$1994,2,0)),"")</f>
        <v>1717</v>
      </c>
      <c r="AD1717" s="3" t="s">
        <v>288</v>
      </c>
      <c r="AE1717" s="3" t="s">
        <v>289</v>
      </c>
      <c r="AF1717" s="3"/>
      <c r="AG1717" s="3"/>
      <c r="AH1717" s="3"/>
      <c r="AI1717" s="3"/>
      <c r="AJ1717" s="3"/>
      <c r="AK1717" s="3"/>
      <c r="AL1717" s="3"/>
      <c r="AM1717" s="6"/>
      <c r="AN1717" s="6"/>
      <c r="AO1717" s="6"/>
      <c r="AP1717" s="6"/>
      <c r="AQ1717" s="8" t="s">
        <v>290</v>
      </c>
      <c r="AR1717" s="6"/>
      <c r="AS1717" s="6"/>
      <c r="AT1717" s="6"/>
      <c r="AU1717" s="6"/>
      <c r="AV1717" s="6"/>
      <c r="AW1717" s="6"/>
      <c r="AX1717" s="6"/>
      <c r="AY1717" s="6"/>
      <c r="AZ1717" s="6"/>
      <c r="BA1717" s="6"/>
      <c r="BB1717" s="6"/>
      <c r="BC1717" s="6"/>
      <c r="BD1717" s="6"/>
      <c r="BE1717" s="8">
        <v>1716</v>
      </c>
      <c r="BF1717" s="6" t="str">
        <f t="shared" si="534"/>
        <v>insert into bitacoras_estatus (numero_expediente, numero_registro, representante, fecha_inicio, fecha_vencimiento, id_cliente, id_admin, id_bitacoras_estatus, id_estatus, id_clase, id_marca, created_at, updated_at) values('1895473','1791988','VICTOR ROBERTO SILVA CHACON','2017-05-25','2027-05-25','1097','2','1','1',29,264,'2017-05-25 00:00:00','2017-05-25 00:00:00');</v>
      </c>
      <c r="BG1717" s="6" t="str">
        <f t="shared" si="535"/>
        <v>insert into servicios_comentarios (comentario, id_admin, id_estatus, created_at, updated_at) values('CLASE 29, LLEGO EL TITULO EL 6 SEPT 2017',1,1716,'2017-05-25 00:00:00','2017-05-25 00:00:00');</v>
      </c>
      <c r="BH1717" s="6" t="str">
        <f t="shared" si="536"/>
        <v/>
      </c>
      <c r="BI1717" s="137" t="str">
        <f t="shared" si="537"/>
        <v>update bitacoras_estatus set comprobacion_uso = 1, id_estatus=10 where id=1716;</v>
      </c>
      <c r="BJ1717" s="137" t="str">
        <f t="shared" si="538"/>
        <v>update bitacoras_estatus set numero_expediente = '1895473', numero_registro = '1791988', id_estatus = 10, fecha_inicio = '2017-05-25', fecha_vencimiento ='2027-05-25', created_at ='2017-05-25 00:00:00', updated_at ='2017-05-25 00:00:00', id_clase=29, id_marca=264, id_cliente=1097, vigencia = 1 where id =1716;</v>
      </c>
      <c r="BK1717" s="137" t="str">
        <f t="shared" si="539"/>
        <v>update bitacoras_estatus set id_estatus = 10 where id =1716;</v>
      </c>
    </row>
    <row r="1718" spans="1:63">
      <c r="A1718" s="3">
        <v>1882895</v>
      </c>
      <c r="B1718" s="3">
        <v>1782185</v>
      </c>
      <c r="C1718" s="3">
        <f>IF(Tabla1[[#This Row],[No. REG.]]="","",1)</f>
        <v>1</v>
      </c>
      <c r="D1718" s="3" t="s">
        <v>46</v>
      </c>
      <c r="E1718" s="3">
        <f>IF(Tabla1[[#This Row],[STATUS]]="","",VLOOKUP(D1718,Estatus!$A$2:$B$13,2,0))</f>
        <v>10</v>
      </c>
      <c r="F1718" s="3">
        <f>IF(Tabla1[[#This Row],[STATUS]]="","",VLOOKUP(D1718,Estatus!$A$2:$I$12,9,0))</f>
        <v>1</v>
      </c>
      <c r="G1718" s="12" t="s">
        <v>7808</v>
      </c>
      <c r="H1718" s="7">
        <v>42851</v>
      </c>
      <c r="I1718" s="80">
        <f t="shared" si="520"/>
        <v>2017</v>
      </c>
      <c r="J1718" s="80">
        <f t="shared" si="521"/>
        <v>4</v>
      </c>
      <c r="K1718" s="80">
        <f t="shared" si="522"/>
        <v>26</v>
      </c>
      <c r="L1718" s="80" t="str">
        <f t="shared" si="523"/>
        <v>04</v>
      </c>
      <c r="M1718" s="80">
        <f t="shared" si="524"/>
        <v>26</v>
      </c>
      <c r="N1718" s="80" t="str">
        <f t="shared" si="525"/>
        <v>'2017-04-26'</v>
      </c>
      <c r="O1718" s="80" t="str">
        <f t="shared" si="526"/>
        <v>'2017-04-26 00:00:00'</v>
      </c>
      <c r="P1718" s="7">
        <v>46503</v>
      </c>
      <c r="Q1718" s="80">
        <f t="shared" si="527"/>
        <v>2027</v>
      </c>
      <c r="R1718" s="80">
        <f t="shared" si="528"/>
        <v>4</v>
      </c>
      <c r="S1718" s="80">
        <f t="shared" si="529"/>
        <v>26</v>
      </c>
      <c r="T1718" s="80" t="str">
        <f t="shared" si="530"/>
        <v>04</v>
      </c>
      <c r="U1718" s="80">
        <f t="shared" si="531"/>
        <v>26</v>
      </c>
      <c r="V1718" s="80" t="str">
        <f t="shared" si="532"/>
        <v>'2027-04-26'</v>
      </c>
      <c r="W1718" s="80">
        <v>29</v>
      </c>
      <c r="X1718" s="80">
        <f t="shared" si="533"/>
        <v>29</v>
      </c>
      <c r="Y1718" s="3" t="s">
        <v>7809</v>
      </c>
      <c r="Z1718" s="124">
        <f>IFERROR(IF(Y1718="","null",VLOOKUP(Y1718,Marcas!$A$2:$C$2024,2,0)),"")</f>
        <v>470</v>
      </c>
      <c r="AA1718" s="3" t="s">
        <v>7033</v>
      </c>
      <c r="AB1718" s="3">
        <f>IFERROR(IF(AA1718="","",IF(AA1718="EMPORIO LEGAL",1,VLOOKUP(AA1718,Clientes!$A$2:$B$1190,2,0))),"")</f>
        <v>631</v>
      </c>
      <c r="AC1718" s="3">
        <f>IFERROR(IF(Tabla1[[#This Row],[id_control]]="null","",VLOOKUP(CONCATENATE(Tabla1[[#This Row],[CLIENTE]],"-",Tabla1[[#This Row],[id_control]]),Hoja1!$C$2:$D$1994,2,0)),"")</f>
        <v>1718</v>
      </c>
      <c r="AD1718" s="3" t="s">
        <v>7035</v>
      </c>
      <c r="AE1718" s="3"/>
      <c r="AF1718" s="3"/>
      <c r="AG1718" s="3"/>
      <c r="AH1718" s="3"/>
      <c r="AI1718" s="3"/>
      <c r="AJ1718" s="3"/>
      <c r="AK1718" s="3"/>
      <c r="AL1718" s="3">
        <v>6251259845</v>
      </c>
      <c r="AM1718" s="6"/>
      <c r="AN1718" s="6"/>
      <c r="AO1718" s="6"/>
      <c r="AP1718" s="6"/>
      <c r="AQ1718" s="6"/>
      <c r="AR1718" s="6"/>
      <c r="AS1718" s="6"/>
      <c r="AT1718" s="6"/>
      <c r="AU1718" s="6"/>
      <c r="AV1718" s="8" t="s">
        <v>7036</v>
      </c>
      <c r="AW1718" s="6"/>
      <c r="AX1718" s="6"/>
      <c r="AY1718" s="6"/>
      <c r="AZ1718" s="6"/>
      <c r="BA1718" s="6"/>
      <c r="BB1718" s="6"/>
      <c r="BC1718" s="6"/>
      <c r="BD1718" s="6"/>
      <c r="BE1718" s="8">
        <v>1717</v>
      </c>
      <c r="BF1718" s="6" t="str">
        <f t="shared" si="534"/>
        <v>insert into bitacoras_estatus (numero_expediente, numero_registro, representante, fecha_inicio, fecha_vencimiento, id_cliente, id_admin, id_bitacoras_estatus, id_estatus, id_clase, id_marca, created_at, updated_at) values('1882895','1782185','JOHAN WIEBE BERG','2017-04-26','2027-04-26','631','2','1','1',29,470,'2017-04-26 00:00:00','2017-04-26 00:00:00');</v>
      </c>
      <c r="BG1718" s="6" t="str">
        <f t="shared" si="535"/>
        <v>insert into servicios_comentarios (comentario, id_admin, id_estatus, created_at, updated_at) values('CLASE 29. TITULO 21 DE AGOSTO 2017',1,1717,'2017-04-26 00:00:00','2017-04-26 00:00:00');</v>
      </c>
      <c r="BH1718" s="6" t="str">
        <f t="shared" si="536"/>
        <v/>
      </c>
      <c r="BI1718" s="137" t="str">
        <f t="shared" si="537"/>
        <v>update bitacoras_estatus set comprobacion_uso = 1, id_estatus=10 where id=1717;</v>
      </c>
      <c r="BJ1718" s="137" t="str">
        <f t="shared" si="538"/>
        <v>update bitacoras_estatus set numero_expediente = '1882895', numero_registro = '1782185', id_estatus = 10, fecha_inicio = '2017-04-26', fecha_vencimiento ='2027-04-26', created_at ='2017-04-26 00:00:00', updated_at ='2017-04-26 00:00:00', id_clase=29, id_marca=470, id_cliente=631, vigencia = 1 where id =1717;</v>
      </c>
      <c r="BK1718" s="137" t="str">
        <f t="shared" si="539"/>
        <v>update bitacoras_estatus set id_estatus = 10 where id =1717;</v>
      </c>
    </row>
    <row r="1719" spans="1:63" ht="27">
      <c r="A1719" s="3">
        <v>1890899</v>
      </c>
      <c r="B1719" s="3">
        <v>1792551</v>
      </c>
      <c r="C1719" s="3">
        <f>IF(Tabla1[[#This Row],[No. REG.]]="","",1)</f>
        <v>1</v>
      </c>
      <c r="D1719" s="3" t="s">
        <v>46</v>
      </c>
      <c r="E1719" s="3">
        <f>IF(Tabla1[[#This Row],[STATUS]]="","",VLOOKUP(D1719,Estatus!$A$2:$B$13,2,0))</f>
        <v>10</v>
      </c>
      <c r="F1719" s="3">
        <f>IF(Tabla1[[#This Row],[STATUS]]="","",VLOOKUP(D1719,Estatus!$A$2:$I$12,9,0))</f>
        <v>1</v>
      </c>
      <c r="G1719" s="12" t="s">
        <v>7810</v>
      </c>
      <c r="H1719" s="7">
        <v>42870</v>
      </c>
      <c r="I1719" s="80">
        <f t="shared" si="520"/>
        <v>2017</v>
      </c>
      <c r="J1719" s="80">
        <f t="shared" si="521"/>
        <v>5</v>
      </c>
      <c r="K1719" s="80">
        <f t="shared" si="522"/>
        <v>15</v>
      </c>
      <c r="L1719" s="80" t="str">
        <f t="shared" si="523"/>
        <v>05</v>
      </c>
      <c r="M1719" s="80">
        <f t="shared" si="524"/>
        <v>15</v>
      </c>
      <c r="N1719" s="80" t="str">
        <f t="shared" si="525"/>
        <v>'2017-05-15'</v>
      </c>
      <c r="O1719" s="80" t="str">
        <f t="shared" si="526"/>
        <v>'2017-05-15 00:00:00'</v>
      </c>
      <c r="P1719" s="7">
        <v>46522</v>
      </c>
      <c r="Q1719" s="80">
        <f t="shared" si="527"/>
        <v>2027</v>
      </c>
      <c r="R1719" s="80">
        <f t="shared" si="528"/>
        <v>5</v>
      </c>
      <c r="S1719" s="80">
        <f t="shared" si="529"/>
        <v>15</v>
      </c>
      <c r="T1719" s="80" t="str">
        <f t="shared" si="530"/>
        <v>05</v>
      </c>
      <c r="U1719" s="80">
        <f t="shared" si="531"/>
        <v>15</v>
      </c>
      <c r="V1719" s="80" t="str">
        <f t="shared" si="532"/>
        <v>'2027-05-15'</v>
      </c>
      <c r="W1719" s="80">
        <v>35</v>
      </c>
      <c r="X1719" s="80">
        <f t="shared" si="533"/>
        <v>35</v>
      </c>
      <c r="Y1719" s="3" t="s">
        <v>7811</v>
      </c>
      <c r="Z1719" s="124">
        <f>IFERROR(IF(Y1719="","null",VLOOKUP(Y1719,Marcas!$A$2:$C$2024,2,0)),"")</f>
        <v>1501</v>
      </c>
      <c r="AA1719" s="3" t="s">
        <v>7811</v>
      </c>
      <c r="AB1719" s="3">
        <f>IFERROR(IF(AA1719="","",IF(AA1719="EMPORIO LEGAL",1,VLOOKUP(AA1719,Clientes!$A$2:$B$1190,2,0))),"")</f>
        <v>1054</v>
      </c>
      <c r="AC1719" s="3">
        <f>IFERROR(IF(Tabla1[[#This Row],[id_control]]="null","",VLOOKUP(CONCATENATE(Tabla1[[#This Row],[CLIENTE]],"-",Tabla1[[#This Row],[id_control]]),Hoja1!$C$2:$D$1994,2,0)),"")</f>
        <v>1719</v>
      </c>
      <c r="AD1719" s="3" t="s">
        <v>7812</v>
      </c>
      <c r="AE1719" s="3" t="s">
        <v>7813</v>
      </c>
      <c r="AF1719" s="3" t="s">
        <v>7814</v>
      </c>
      <c r="AG1719" s="3"/>
      <c r="AH1719" s="3"/>
      <c r="AI1719" s="3"/>
      <c r="AJ1719" s="3"/>
      <c r="AK1719" s="3"/>
      <c r="AL1719" s="3">
        <v>6144132669</v>
      </c>
      <c r="AM1719" s="6"/>
      <c r="AN1719" s="6"/>
      <c r="AO1719" s="6"/>
      <c r="AP1719" s="6"/>
      <c r="AQ1719" s="8">
        <v>6144066936</v>
      </c>
      <c r="AR1719" s="8">
        <v>6143628551</v>
      </c>
      <c r="AS1719" s="6"/>
      <c r="AT1719" s="6"/>
      <c r="AU1719" s="6"/>
      <c r="AV1719" s="8" t="s">
        <v>7815</v>
      </c>
      <c r="AW1719" s="8" t="s">
        <v>7816</v>
      </c>
      <c r="AX1719" s="6"/>
      <c r="AY1719" s="6"/>
      <c r="AZ1719" s="6"/>
      <c r="BA1719" s="6"/>
      <c r="BB1719" s="6"/>
      <c r="BC1719" s="6"/>
      <c r="BD1719" s="6"/>
      <c r="BE1719" s="8">
        <v>1718</v>
      </c>
      <c r="BF1719" s="6" t="str">
        <f t="shared" si="534"/>
        <v>insert into bitacoras_estatus (numero_expediente, numero_registro, representante, fecha_inicio, fecha_vencimiento, id_cliente, id_admin, id_bitacoras_estatus, id_estatus, id_clase, id_marca, created_at, updated_at) values('1890899','1792551','ANTONIO CAMBEROS BAEZA','2017-05-15','2027-05-15','1054','2','1','1',35,1501,'2017-05-15 00:00:00','2017-05-15 00:00:00');</v>
      </c>
      <c r="BG1719" s="6" t="str">
        <f t="shared" si="535"/>
        <v>insert into servicios_comentarios (comentario, id_admin, id_estatus, created_at, updated_at) values('CLASE 35, LLEGO EL TITULO REGISTRO DE MARCA EL |6 SEPT 2017',1,1718,'2017-05-15 00:00:00','2017-05-15 00:00:00');</v>
      </c>
      <c r="BH1719" s="6" t="str">
        <f t="shared" si="536"/>
        <v/>
      </c>
      <c r="BI1719" s="137" t="str">
        <f t="shared" si="537"/>
        <v>update bitacoras_estatus set comprobacion_uso = 1, id_estatus=10 where id=1718;</v>
      </c>
      <c r="BJ1719" s="137" t="str">
        <f t="shared" si="538"/>
        <v>update bitacoras_estatus set numero_expediente = '1890899', numero_registro = '1792551', id_estatus = 10, fecha_inicio = '2017-05-15', fecha_vencimiento ='2027-05-15', created_at ='2017-05-15 00:00:00', updated_at ='2017-05-15 00:00:00', id_clase=35, id_marca=1501, id_cliente=1054, vigencia = 1 where id =1718;</v>
      </c>
      <c r="BK1719" s="137" t="str">
        <f t="shared" si="539"/>
        <v>update bitacoras_estatus set id_estatus = 10 where id =1718;</v>
      </c>
    </row>
    <row r="1720" spans="1:63" ht="27">
      <c r="A1720" s="3">
        <v>1890901</v>
      </c>
      <c r="B1720" s="3">
        <v>1792553</v>
      </c>
      <c r="C1720" s="3">
        <f>IF(Tabla1[[#This Row],[No. REG.]]="","",1)</f>
        <v>1</v>
      </c>
      <c r="D1720" s="3" t="s">
        <v>46</v>
      </c>
      <c r="E1720" s="3">
        <f>IF(Tabla1[[#This Row],[STATUS]]="","",VLOOKUP(D1720,Estatus!$A$2:$B$13,2,0))</f>
        <v>10</v>
      </c>
      <c r="F1720" s="3">
        <f>IF(Tabla1[[#This Row],[STATUS]]="","",VLOOKUP(D1720,Estatus!$A$2:$I$12,9,0))</f>
        <v>1</v>
      </c>
      <c r="G1720" s="12" t="s">
        <v>7817</v>
      </c>
      <c r="H1720" s="7">
        <v>42870</v>
      </c>
      <c r="I1720" s="80">
        <f t="shared" si="520"/>
        <v>2017</v>
      </c>
      <c r="J1720" s="80">
        <f t="shared" si="521"/>
        <v>5</v>
      </c>
      <c r="K1720" s="80">
        <f t="shared" si="522"/>
        <v>15</v>
      </c>
      <c r="L1720" s="80" t="str">
        <f t="shared" si="523"/>
        <v>05</v>
      </c>
      <c r="M1720" s="80">
        <f t="shared" si="524"/>
        <v>15</v>
      </c>
      <c r="N1720" s="80" t="str">
        <f t="shared" si="525"/>
        <v>'2017-05-15'</v>
      </c>
      <c r="O1720" s="80" t="str">
        <f t="shared" si="526"/>
        <v>'2017-05-15 00:00:00'</v>
      </c>
      <c r="P1720" s="7">
        <v>46522</v>
      </c>
      <c r="Q1720" s="80">
        <f t="shared" si="527"/>
        <v>2027</v>
      </c>
      <c r="R1720" s="80">
        <f t="shared" si="528"/>
        <v>5</v>
      </c>
      <c r="S1720" s="80">
        <f t="shared" si="529"/>
        <v>15</v>
      </c>
      <c r="T1720" s="80" t="str">
        <f t="shared" si="530"/>
        <v>05</v>
      </c>
      <c r="U1720" s="80">
        <f t="shared" si="531"/>
        <v>15</v>
      </c>
      <c r="V1720" s="80" t="str">
        <f t="shared" si="532"/>
        <v>'2027-05-15'</v>
      </c>
      <c r="W1720" s="80">
        <v>40</v>
      </c>
      <c r="X1720" s="80">
        <f t="shared" si="533"/>
        <v>40</v>
      </c>
      <c r="Y1720" s="3" t="s">
        <v>7811</v>
      </c>
      <c r="Z1720" s="124">
        <f>IFERROR(IF(Y1720="","null",VLOOKUP(Y1720,Marcas!$A$2:$C$2024,2,0)),"")</f>
        <v>1501</v>
      </c>
      <c r="AA1720" s="3" t="s">
        <v>7811</v>
      </c>
      <c r="AB1720" s="3">
        <f>IFERROR(IF(AA1720="","",IF(AA1720="EMPORIO LEGAL",1,VLOOKUP(AA1720,Clientes!$A$2:$B$1190,2,0))),"")</f>
        <v>1054</v>
      </c>
      <c r="AC1720" s="3">
        <f>IFERROR(IF(Tabla1[[#This Row],[id_control]]="null","",VLOOKUP(CONCATENATE(Tabla1[[#This Row],[CLIENTE]],"-",Tabla1[[#This Row],[id_control]]),Hoja1!$C$2:$D$1994,2,0)),"")</f>
        <v>1719</v>
      </c>
      <c r="AD1720" s="3" t="s">
        <v>7812</v>
      </c>
      <c r="AE1720" s="3" t="s">
        <v>7813</v>
      </c>
      <c r="AF1720" s="3" t="s">
        <v>7814</v>
      </c>
      <c r="AG1720" s="3"/>
      <c r="AH1720" s="3"/>
      <c r="AI1720" s="3"/>
      <c r="AJ1720" s="3"/>
      <c r="AK1720" s="3"/>
      <c r="AL1720" s="3">
        <v>6144132669</v>
      </c>
      <c r="AM1720" s="6"/>
      <c r="AN1720" s="6"/>
      <c r="AO1720" s="6"/>
      <c r="AP1720" s="6"/>
      <c r="AQ1720" s="8">
        <v>6144066936</v>
      </c>
      <c r="AR1720" s="8">
        <v>6143628551</v>
      </c>
      <c r="AS1720" s="6"/>
      <c r="AT1720" s="6"/>
      <c r="AU1720" s="6"/>
      <c r="AV1720" s="8" t="s">
        <v>7815</v>
      </c>
      <c r="AW1720" s="8" t="s">
        <v>7816</v>
      </c>
      <c r="AX1720" s="6"/>
      <c r="AY1720" s="6"/>
      <c r="AZ1720" s="6"/>
      <c r="BA1720" s="6"/>
      <c r="BB1720" s="6"/>
      <c r="BC1720" s="6"/>
      <c r="BD1720" s="6"/>
      <c r="BE1720" s="8">
        <v>1719</v>
      </c>
      <c r="BF1720" s="6" t="str">
        <f t="shared" si="534"/>
        <v>insert into bitacoras_estatus (numero_expediente, numero_registro, representante, fecha_inicio, fecha_vencimiento, id_cliente, id_admin, id_bitacoras_estatus, id_estatus, id_clase, id_marca, created_at, updated_at) values('1890901','1792553','ANTONIO CAMBEROS BAEZA','2017-05-15','2027-05-15','1054','2','1','1',40,1501,'2017-05-15 00:00:00','2017-05-15 00:00:00');</v>
      </c>
      <c r="BG1720" s="6" t="str">
        <f t="shared" si="535"/>
        <v>insert into servicios_comentarios (comentario, id_admin, id_estatus, created_at, updated_at) values('CLASE 40, LLEGO EL TITULO REGISTRO DE MARCA EL 6 SEPT 2017',1,1719,'2017-05-15 00:00:00','2017-05-15 00:00:00');</v>
      </c>
      <c r="BH1720" s="6" t="str">
        <f t="shared" si="536"/>
        <v/>
      </c>
      <c r="BI1720" s="137" t="str">
        <f t="shared" si="537"/>
        <v>update bitacoras_estatus set comprobacion_uso = 1, id_estatus=10 where id=1719;</v>
      </c>
      <c r="BJ1720" s="137" t="str">
        <f t="shared" si="538"/>
        <v>update bitacoras_estatus set numero_expediente = '1890901', numero_registro = '1792553', id_estatus = 10, fecha_inicio = '2017-05-15', fecha_vencimiento ='2027-05-15', created_at ='2017-05-15 00:00:00', updated_at ='2017-05-15 00:00:00', id_clase=40, id_marca=1501, id_cliente=1054, vigencia = 1 where id =1719;</v>
      </c>
      <c r="BK1720" s="137" t="str">
        <f t="shared" si="539"/>
        <v>update bitacoras_estatus set id_estatus = 10 where id =1719;</v>
      </c>
    </row>
    <row r="1721" spans="1:63" ht="105">
      <c r="A1721" s="3">
        <v>1907519</v>
      </c>
      <c r="B1721" s="3"/>
      <c r="C1721" s="3" t="str">
        <f>IF(Tabla1[[#This Row],[No. REG.]]="","",1)</f>
        <v/>
      </c>
      <c r="D1721" s="3" t="s">
        <v>8681</v>
      </c>
      <c r="E1721" s="3">
        <f>IF(Tabla1[[#This Row],[STATUS]]="","",VLOOKUP(D1721,Estatus!$A$2:$B$13,2,0))</f>
        <v>8</v>
      </c>
      <c r="F1721" s="3">
        <f>IF(Tabla1[[#This Row],[STATUS]]="","",VLOOKUP(D1721,Estatus!$A$2:$I$12,9,0))</f>
        <v>1</v>
      </c>
      <c r="G1721" s="12" t="s">
        <v>7818</v>
      </c>
      <c r="H1721" s="7">
        <v>42908</v>
      </c>
      <c r="I1721" s="80">
        <f t="shared" si="520"/>
        <v>2017</v>
      </c>
      <c r="J1721" s="80">
        <f t="shared" si="521"/>
        <v>6</v>
      </c>
      <c r="K1721" s="80">
        <f t="shared" si="522"/>
        <v>22</v>
      </c>
      <c r="L1721" s="80" t="str">
        <f t="shared" si="523"/>
        <v>06</v>
      </c>
      <c r="M1721" s="80">
        <f t="shared" si="524"/>
        <v>22</v>
      </c>
      <c r="N1721" s="80" t="str">
        <f t="shared" si="525"/>
        <v>'2017-06-22'</v>
      </c>
      <c r="O1721" s="80" t="str">
        <f t="shared" si="526"/>
        <v>'2017-06-22 00:00:00'</v>
      </c>
      <c r="P1721" s="7">
        <v>46560</v>
      </c>
      <c r="Q1721" s="80">
        <f t="shared" si="527"/>
        <v>2027</v>
      </c>
      <c r="R1721" s="80">
        <f t="shared" si="528"/>
        <v>6</v>
      </c>
      <c r="S1721" s="80">
        <f t="shared" si="529"/>
        <v>22</v>
      </c>
      <c r="T1721" s="80" t="str">
        <f t="shared" si="530"/>
        <v>06</v>
      </c>
      <c r="U1721" s="80">
        <f t="shared" si="531"/>
        <v>22</v>
      </c>
      <c r="V1721" s="80" t="str">
        <f t="shared" si="532"/>
        <v>'2027-06-22'</v>
      </c>
      <c r="W1721" s="80">
        <v>35</v>
      </c>
      <c r="X1721" s="80">
        <f t="shared" si="533"/>
        <v>35</v>
      </c>
      <c r="Y1721" s="3" t="s">
        <v>7133</v>
      </c>
      <c r="Z1721" s="124">
        <f>IFERROR(IF(Y1721="","null",VLOOKUP(Y1721,Marcas!$A$2:$C$2024,2,0)),"")</f>
        <v>1323</v>
      </c>
      <c r="AA1721" s="3" t="s">
        <v>7134</v>
      </c>
      <c r="AB1721" s="3">
        <f>IFERROR(IF(AA1721="","",IF(AA1721="EMPORIO LEGAL",1,VLOOKUP(AA1721,Clientes!$A$2:$B$1190,2,0))),"")</f>
        <v>977</v>
      </c>
      <c r="AC1721" s="3">
        <f>IFERROR(IF(Tabla1[[#This Row],[id_control]]="null","",VLOOKUP(CONCATENATE(Tabla1[[#This Row],[CLIENTE]],"-",Tabla1[[#This Row],[id_control]]),Hoja1!$C$2:$D$1994,2,0)),"")</f>
        <v>1475</v>
      </c>
      <c r="AD1721" s="3" t="s">
        <v>7819</v>
      </c>
      <c r="AE1721" s="3"/>
      <c r="AF1721" s="3"/>
      <c r="AG1721" s="3"/>
      <c r="AH1721" s="3"/>
      <c r="AI1721" s="3"/>
      <c r="AJ1721" s="3"/>
      <c r="AK1721" s="3"/>
      <c r="AL1721" s="3"/>
      <c r="AM1721" s="6"/>
      <c r="AN1721" s="6"/>
      <c r="AO1721" s="6"/>
      <c r="AP1721" s="6"/>
      <c r="AQ1721" s="8">
        <v>6143020404</v>
      </c>
      <c r="AR1721" s="6"/>
      <c r="AS1721" s="6"/>
      <c r="AT1721" s="6"/>
      <c r="AU1721" s="6"/>
      <c r="AV1721" s="8" t="s">
        <v>7136</v>
      </c>
      <c r="AW1721" s="6"/>
      <c r="AX1721" s="6"/>
      <c r="AY1721" s="6"/>
      <c r="AZ1721" s="6"/>
      <c r="BA1721" s="6"/>
      <c r="BB1721" s="6"/>
      <c r="BC1721" s="6"/>
      <c r="BD1721" s="8" t="s">
        <v>7820</v>
      </c>
      <c r="BE1721" s="8">
        <v>1720</v>
      </c>
      <c r="BF1721" s="6" t="str">
        <f t="shared" si="534"/>
        <v>insert into bitacoras_estatus (numero_expediente, numero_registro, representante, fecha_inicio, fecha_vencimiento, id_cliente, id_admin, id_bitacoras_estatus, id_estatus, id_clase, id_marca, created_at, updated_at) values('1907519','','ALEJANDRO MANCERA','2017-06-22','2027-06-22','977','2','1','1',35,1323,'2017-06-22 00:00:00','2017-06-22 00:00:00');</v>
      </c>
      <c r="BG1721" s="6" t="str">
        <f t="shared" si="535"/>
        <v>insert into servicios_comentarios (comentario, id_admin, id_estatus, created_at, updated_at) values('CLASE 35. EN FECHA 7 DE AGOSTO 2017, EQUIPOS MEDICOS VIZCARRA INTERPUSO OPOSICION A DICHO TRÁMITE.16-07-2018 SE PRESENTÓ EN LA SECRETARÍA DE ECONOMIA LA SOLICITUD DE INSCRIPCIÓN DE LICENCIA DE USO O FRANQUICIA. SE DEJA EN SUSPENSO EL TRAMITE DE ESTE ASUNTO. 22/08/2018',1,1720,'2017-06-22 00:00:00','2017-06-22 00:00:00');</v>
      </c>
      <c r="BH1721" s="6" t="str">
        <f t="shared" si="536"/>
        <v>insert into servicios_comentarios (comentario, id_admin, id_estatus, created_at, updated_at) values('CONTESTACION DE ANTERIORIDAD 20/04/2018',1,1720,'2017-06-22 00:00:00','2017-06-22 00:00:00');</v>
      </c>
      <c r="BI1721" s="137" t="str">
        <f t="shared" si="537"/>
        <v>update bitacoras_estatus set comprobacion_uso = 1, id_estatus=8 where id=1720;</v>
      </c>
      <c r="BJ1721" s="137" t="str">
        <f t="shared" si="538"/>
        <v>update bitacoras_estatus set numero_expediente = '1907519', numero_registro = '', id_estatus = 8, fecha_inicio = '2017-06-22', fecha_vencimiento ='2027-06-22', created_at ='2017-06-22 00:00:00', updated_at ='2017-06-22 00:00:00', id_clase=35, id_marca=1323, id_cliente=977, vigencia = 1 where id =1720;</v>
      </c>
      <c r="BK1721" s="137" t="str">
        <f t="shared" si="539"/>
        <v>update bitacoras_estatus set id_estatus = 8 where id =1720;</v>
      </c>
    </row>
    <row r="1722" spans="1:63" ht="40">
      <c r="A1722" s="3">
        <v>1904008</v>
      </c>
      <c r="B1722" s="3">
        <v>1799133</v>
      </c>
      <c r="C1722" s="3">
        <f>IF(Tabla1[[#This Row],[No. REG.]]="","",1)</f>
        <v>1</v>
      </c>
      <c r="D1722" s="3" t="s">
        <v>46</v>
      </c>
      <c r="E1722" s="3">
        <f>IF(Tabla1[[#This Row],[STATUS]]="","",VLOOKUP(D1722,Estatus!$A$2:$B$13,2,0))</f>
        <v>10</v>
      </c>
      <c r="F1722" s="3">
        <f>IF(Tabla1[[#This Row],[STATUS]]="","",VLOOKUP(D1722,Estatus!$A$2:$I$12,9,0))</f>
        <v>1</v>
      </c>
      <c r="G1722" s="12" t="s">
        <v>8739</v>
      </c>
      <c r="H1722" s="7">
        <v>42900</v>
      </c>
      <c r="I1722" s="80">
        <f t="shared" si="520"/>
        <v>2017</v>
      </c>
      <c r="J1722" s="80">
        <f t="shared" si="521"/>
        <v>6</v>
      </c>
      <c r="K1722" s="80">
        <f t="shared" si="522"/>
        <v>14</v>
      </c>
      <c r="L1722" s="80" t="str">
        <f t="shared" si="523"/>
        <v>06</v>
      </c>
      <c r="M1722" s="80">
        <f t="shared" si="524"/>
        <v>14</v>
      </c>
      <c r="N1722" s="80" t="str">
        <f t="shared" si="525"/>
        <v>'2017-06-14'</v>
      </c>
      <c r="O1722" s="80" t="str">
        <f t="shared" si="526"/>
        <v>'2017-06-14 00:00:00'</v>
      </c>
      <c r="P1722" s="7">
        <v>46552</v>
      </c>
      <c r="Q1722" s="80">
        <f t="shared" si="527"/>
        <v>2027</v>
      </c>
      <c r="R1722" s="80">
        <f t="shared" si="528"/>
        <v>6</v>
      </c>
      <c r="S1722" s="80">
        <f t="shared" si="529"/>
        <v>14</v>
      </c>
      <c r="T1722" s="80" t="str">
        <f t="shared" si="530"/>
        <v>06</v>
      </c>
      <c r="U1722" s="80">
        <f t="shared" si="531"/>
        <v>14</v>
      </c>
      <c r="V1722" s="80" t="str">
        <f t="shared" si="532"/>
        <v>'2027-06-14'</v>
      </c>
      <c r="W1722" s="80">
        <v>9</v>
      </c>
      <c r="X1722" s="80">
        <f t="shared" si="533"/>
        <v>9</v>
      </c>
      <c r="Y1722" s="3" t="s">
        <v>7821</v>
      </c>
      <c r="Z1722" s="124">
        <f>IFERROR(IF(Y1722="","null",VLOOKUP(Y1722,Marcas!$A$2:$C$2024,2,0)),"")</f>
        <v>1590</v>
      </c>
      <c r="AA1722" s="3" t="s">
        <v>7821</v>
      </c>
      <c r="AB1722" s="3">
        <f>IFERROR(IF(AA1722="","",IF(AA1722="EMPORIO LEGAL",1,VLOOKUP(AA1722,Clientes!$A$2:$B$1190,2,0))),"")</f>
        <v>1119</v>
      </c>
      <c r="AC1722" s="3">
        <f>IFERROR(IF(Tabla1[[#This Row],[id_control]]="null","",VLOOKUP(CONCATENATE(Tabla1[[#This Row],[CLIENTE]],"-",Tabla1[[#This Row],[id_control]]),Hoja1!$C$2:$D$1994,2,0)),"")</f>
        <v>1722</v>
      </c>
      <c r="AD1722" s="3" t="s">
        <v>7822</v>
      </c>
      <c r="AE1722" s="3"/>
      <c r="AF1722" s="3"/>
      <c r="AG1722" s="3"/>
      <c r="AH1722" s="3"/>
      <c r="AI1722" s="3"/>
      <c r="AJ1722" s="3"/>
      <c r="AK1722" s="3"/>
      <c r="AL1722" s="3" t="s">
        <v>7823</v>
      </c>
      <c r="AM1722" s="8" t="s">
        <v>7824</v>
      </c>
      <c r="AN1722" s="6"/>
      <c r="AO1722" s="6"/>
      <c r="AP1722" s="6"/>
      <c r="AQ1722" s="6"/>
      <c r="AR1722" s="6"/>
      <c r="AS1722" s="6"/>
      <c r="AT1722" s="6"/>
      <c r="AU1722" s="6"/>
      <c r="AV1722" s="6"/>
      <c r="AW1722" s="6"/>
      <c r="AX1722" s="6"/>
      <c r="AY1722" s="6"/>
      <c r="AZ1722" s="6"/>
      <c r="BA1722" s="6"/>
      <c r="BB1722" s="6"/>
      <c r="BC1722" s="6"/>
      <c r="BD1722" s="8" t="s">
        <v>7825</v>
      </c>
      <c r="BE1722" s="8">
        <v>1721</v>
      </c>
      <c r="BF1722" s="6" t="str">
        <f t="shared" si="534"/>
        <v>insert into bitacoras_estatus (numero_expediente, numero_registro, representante, fecha_inicio, fecha_vencimiento, id_cliente, id_admin, id_bitacoras_estatus, id_estatus, id_clase, id_marca, created_at, updated_at) values('1904008','1799133','HECTOR MANAUEL GOMEZ SILVA','2017-06-14','2027-06-14','1119','2','1','1',9,1590,'2017-06-14 00:00:00','2017-06-14 00:00:00');</v>
      </c>
      <c r="BG1722" s="6" t="str">
        <f t="shared" si="535"/>
        <v>insert into servicios_comentarios (comentario, id_admin, id_estatus, created_at, updated_at) values('CLASE  9, EL 17 NOV 2017 LLEGO EL TITRM
SE ENTREGA TITRM EL 20 DIC 2018
',1,1721,'2017-06-14 00:00:00','2017-06-14 00:00:00');</v>
      </c>
      <c r="BH1722" s="6" t="str">
        <f t="shared" si="536"/>
        <v>insert into servicios_comentarios (comentario, id_admin, id_estatus, created_at, updated_at) values('RENOVACIÓN, NUEVA FECHA DE VIGENCIA 14/06/2027',1,1721,'2017-06-14 00:00:00','2017-06-14 00:00:00');</v>
      </c>
      <c r="BI1722" s="137" t="str">
        <f t="shared" si="537"/>
        <v>update bitacoras_estatus set comprobacion_uso = 1, id_estatus=10 where id=1721;</v>
      </c>
      <c r="BJ1722" s="137" t="str">
        <f t="shared" si="538"/>
        <v>update bitacoras_estatus set numero_expediente = '1904008', numero_registro = '1799133', id_estatus = 10, fecha_inicio = '2017-06-14', fecha_vencimiento ='2027-06-14', created_at ='2017-06-14 00:00:00', updated_at ='2017-06-14 00:00:00', id_clase=9, id_marca=1590, id_cliente=1119, vigencia = 1 where id =1721;</v>
      </c>
      <c r="BK1722" s="137" t="str">
        <f t="shared" si="539"/>
        <v>update bitacoras_estatus set id_estatus = 10 where id =1721;</v>
      </c>
    </row>
    <row r="1723" spans="1:63">
      <c r="A1723" s="3">
        <v>1904011</v>
      </c>
      <c r="B1723" s="3">
        <v>1811633</v>
      </c>
      <c r="C1723" s="3">
        <f>IF(Tabla1[[#This Row],[No. REG.]]="","",1)</f>
        <v>1</v>
      </c>
      <c r="D1723" s="3" t="s">
        <v>46</v>
      </c>
      <c r="E1723" s="3">
        <f>IF(Tabla1[[#This Row],[STATUS]]="","",VLOOKUP(D1723,Estatus!$A$2:$B$13,2,0))</f>
        <v>10</v>
      </c>
      <c r="F1723" s="3">
        <f>IF(Tabla1[[#This Row],[STATUS]]="","",VLOOKUP(D1723,Estatus!$A$2:$I$12,9,0))</f>
        <v>1</v>
      </c>
      <c r="G1723" s="12" t="s">
        <v>7826</v>
      </c>
      <c r="H1723" s="7">
        <v>42900</v>
      </c>
      <c r="I1723" s="80">
        <f t="shared" si="520"/>
        <v>2017</v>
      </c>
      <c r="J1723" s="80">
        <f t="shared" si="521"/>
        <v>6</v>
      </c>
      <c r="K1723" s="80">
        <f t="shared" si="522"/>
        <v>14</v>
      </c>
      <c r="L1723" s="80" t="str">
        <f t="shared" si="523"/>
        <v>06</v>
      </c>
      <c r="M1723" s="80">
        <f t="shared" si="524"/>
        <v>14</v>
      </c>
      <c r="N1723" s="80" t="str">
        <f t="shared" si="525"/>
        <v>'2017-06-14'</v>
      </c>
      <c r="O1723" s="80" t="str">
        <f t="shared" si="526"/>
        <v>'2017-06-14 00:00:00'</v>
      </c>
      <c r="P1723" s="7">
        <v>46552</v>
      </c>
      <c r="Q1723" s="80">
        <f t="shared" si="527"/>
        <v>2027</v>
      </c>
      <c r="R1723" s="80">
        <f t="shared" si="528"/>
        <v>6</v>
      </c>
      <c r="S1723" s="80">
        <f t="shared" si="529"/>
        <v>14</v>
      </c>
      <c r="T1723" s="80" t="str">
        <f t="shared" si="530"/>
        <v>06</v>
      </c>
      <c r="U1723" s="80">
        <f t="shared" si="531"/>
        <v>14</v>
      </c>
      <c r="V1723" s="80" t="str">
        <f t="shared" si="532"/>
        <v>'2027-06-14'</v>
      </c>
      <c r="W1723" s="80">
        <v>36</v>
      </c>
      <c r="X1723" s="80">
        <f t="shared" si="533"/>
        <v>36</v>
      </c>
      <c r="Y1723" s="3" t="s">
        <v>7827</v>
      </c>
      <c r="Z1723" s="124">
        <f>IFERROR(IF(Y1723="","null",VLOOKUP(Y1723,Marcas!$A$2:$C$2024,2,0)),"")</f>
        <v>42</v>
      </c>
      <c r="AA1723" s="3" t="s">
        <v>7827</v>
      </c>
      <c r="AB1723" s="3">
        <f>IFERROR(IF(AA1723="","",IF(AA1723="EMPORIO LEGAL",1,VLOOKUP(AA1723,Clientes!$A$2:$B$1190,2,0))),"")</f>
        <v>31</v>
      </c>
      <c r="AC1723" s="3">
        <f>IFERROR(IF(Tabla1[[#This Row],[id_control]]="null","",VLOOKUP(CONCATENATE(Tabla1[[#This Row],[CLIENTE]],"-",Tabla1[[#This Row],[id_control]]),Hoja1!$C$2:$D$1994,2,0)),"")</f>
        <v>1723</v>
      </c>
      <c r="AD1723" s="3" t="s">
        <v>7020</v>
      </c>
      <c r="AE1723" s="3"/>
      <c r="AF1723" s="3"/>
      <c r="AG1723" s="3"/>
      <c r="AH1723" s="3"/>
      <c r="AI1723" s="3"/>
      <c r="AJ1723" s="3"/>
      <c r="AK1723" s="3"/>
      <c r="AL1723" s="3" t="s">
        <v>7828</v>
      </c>
      <c r="AM1723" s="6"/>
      <c r="AN1723" s="6"/>
      <c r="AO1723" s="6"/>
      <c r="AP1723" s="6"/>
      <c r="AQ1723" s="6"/>
      <c r="AR1723" s="6"/>
      <c r="AS1723" s="6"/>
      <c r="AT1723" s="6"/>
      <c r="AU1723" s="6"/>
      <c r="AV1723" s="6"/>
      <c r="AW1723" s="6"/>
      <c r="AX1723" s="6"/>
      <c r="AY1723" s="6"/>
      <c r="AZ1723" s="6"/>
      <c r="BA1723" s="6"/>
      <c r="BB1723" s="6"/>
      <c r="BC1723" s="6"/>
      <c r="BD1723" s="8" t="s">
        <v>7825</v>
      </c>
      <c r="BE1723" s="8">
        <v>1722</v>
      </c>
      <c r="BF1723" s="6" t="str">
        <f t="shared" si="534"/>
        <v>insert into bitacoras_estatus (numero_expediente, numero_registro, representante, fecha_inicio, fecha_vencimiento, id_cliente, id_admin, id_bitacoras_estatus, id_estatus, id_clase, id_marca, created_at, updated_at) values('1904011','1811633','GILBERTO ARTURO CASTELLANOS PACHECO','2017-06-14','2027-06-14','31','2','1','1',36,42,'2017-06-14 00:00:00','2017-06-14 00:00:00');</v>
      </c>
      <c r="BG1723" s="6" t="str">
        <f t="shared" si="535"/>
        <v>insert into servicios_comentarios (comentario, id_admin, id_estatus, created_at, updated_at) values('CLASE 36. TITULO 26 DE OCTUBRE 2017.',1,1722,'2017-06-14 00:00:00','2017-06-14 00:00:00');</v>
      </c>
      <c r="BH1723" s="6" t="str">
        <f t="shared" si="536"/>
        <v>insert into servicios_comentarios (comentario, id_admin, id_estatus, created_at, updated_at) values('RENOVACIÓN, NUEVA FECHA DE VIGENCIA 14/06/2027',1,1722,'2017-06-14 00:00:00','2017-06-14 00:00:00');</v>
      </c>
      <c r="BI1723" s="137" t="str">
        <f t="shared" si="537"/>
        <v>update bitacoras_estatus set comprobacion_uso = 1, id_estatus=10 where id=1722;</v>
      </c>
      <c r="BJ1723" s="137" t="str">
        <f t="shared" si="538"/>
        <v>update bitacoras_estatus set numero_expediente = '1904011', numero_registro = '1811633', id_estatus = 10, fecha_inicio = '2017-06-14', fecha_vencimiento ='2027-06-14', created_at ='2017-06-14 00:00:00', updated_at ='2017-06-14 00:00:00', id_clase=36, id_marca=42, id_cliente=31, vigencia = 1 where id =1722;</v>
      </c>
      <c r="BK1723" s="137" t="str">
        <f t="shared" si="539"/>
        <v>update bitacoras_estatus set id_estatus = 10 where id =1722;</v>
      </c>
    </row>
    <row r="1724" spans="1:63" ht="92">
      <c r="A1724" s="3">
        <v>1909865</v>
      </c>
      <c r="B1724" s="6"/>
      <c r="C1724" s="6" t="str">
        <f>IF(Tabla1[[#This Row],[No. REG.]]="","",1)</f>
        <v/>
      </c>
      <c r="D1724" s="3" t="s">
        <v>34</v>
      </c>
      <c r="E1724" s="3">
        <f>IF(Tabla1[[#This Row],[STATUS]]="","",VLOOKUP(D1724,Estatus!$A$2:$B$13,2,0))</f>
        <v>5</v>
      </c>
      <c r="F1724" s="3">
        <f>IF(Tabla1[[#This Row],[STATUS]]="","",VLOOKUP(D1724,Estatus!$A$2:$I$12,9,0))</f>
        <v>0</v>
      </c>
      <c r="G1724" s="12" t="s">
        <v>7829</v>
      </c>
      <c r="H1724" s="7">
        <v>42913</v>
      </c>
      <c r="I1724" s="80">
        <f t="shared" si="520"/>
        <v>2017</v>
      </c>
      <c r="J1724" s="80">
        <f t="shared" si="521"/>
        <v>6</v>
      </c>
      <c r="K1724" s="80">
        <f t="shared" si="522"/>
        <v>27</v>
      </c>
      <c r="L1724" s="80" t="str">
        <f t="shared" si="523"/>
        <v>06</v>
      </c>
      <c r="M1724" s="80">
        <f t="shared" si="524"/>
        <v>27</v>
      </c>
      <c r="N1724" s="80" t="str">
        <f t="shared" si="525"/>
        <v>'2017-06-27'</v>
      </c>
      <c r="O1724" s="80" t="str">
        <f t="shared" si="526"/>
        <v>'2017-06-27 00:00:00'</v>
      </c>
      <c r="P1724" s="7">
        <v>46565</v>
      </c>
      <c r="Q1724" s="80">
        <f t="shared" si="527"/>
        <v>2027</v>
      </c>
      <c r="R1724" s="80">
        <f t="shared" si="528"/>
        <v>6</v>
      </c>
      <c r="S1724" s="80">
        <f t="shared" si="529"/>
        <v>27</v>
      </c>
      <c r="T1724" s="80" t="str">
        <f t="shared" si="530"/>
        <v>06</v>
      </c>
      <c r="U1724" s="80">
        <f t="shared" si="531"/>
        <v>27</v>
      </c>
      <c r="V1724" s="80" t="str">
        <f t="shared" si="532"/>
        <v>'2027-06-27'</v>
      </c>
      <c r="W1724" s="80">
        <v>5</v>
      </c>
      <c r="X1724" s="80">
        <f t="shared" si="533"/>
        <v>5</v>
      </c>
      <c r="Y1724" s="3" t="s">
        <v>7830</v>
      </c>
      <c r="Z1724" s="124">
        <f>IFERROR(IF(Y1724="","null",VLOOKUP(Y1724,Marcas!$A$2:$C$2024,2,0)),"")</f>
        <v>1483</v>
      </c>
      <c r="AA1724" s="3" t="s">
        <v>7448</v>
      </c>
      <c r="AB1724" s="3">
        <f>IFERROR(IF(AA1724="","",IF(AA1724="EMPORIO LEGAL",1,VLOOKUP(AA1724,Clientes!$A$2:$B$1190,2,0))),"")</f>
        <v>731</v>
      </c>
      <c r="AC1724" s="3">
        <f>IFERROR(IF(Tabla1[[#This Row],[id_control]]="null","",VLOOKUP(CONCATENATE(Tabla1[[#This Row],[CLIENTE]],"-",Tabla1[[#This Row],[id_control]]),Hoja1!$C$2:$D$1994,2,0)),"")</f>
        <v>1724</v>
      </c>
      <c r="AD1724" s="3" t="s">
        <v>7359</v>
      </c>
      <c r="AE1724" s="6"/>
      <c r="AF1724" s="6"/>
      <c r="AG1724" s="6"/>
      <c r="AH1724" s="6"/>
      <c r="AI1724" s="6"/>
      <c r="AJ1724" s="6"/>
      <c r="AK1724" s="6"/>
      <c r="AL1724" s="8">
        <v>3063323</v>
      </c>
      <c r="AM1724" s="3"/>
      <c r="AN1724" s="8"/>
      <c r="AO1724" s="8"/>
      <c r="AP1724" s="8"/>
      <c r="AQ1724" s="8">
        <v>6142178797</v>
      </c>
      <c r="AR1724" s="8"/>
      <c r="AS1724" s="8"/>
      <c r="AT1724" s="8"/>
      <c r="AU1724" s="8"/>
      <c r="AV1724" s="8" t="s">
        <v>2161</v>
      </c>
      <c r="AW1724" s="8"/>
      <c r="AX1724" s="8"/>
      <c r="AY1724" s="8"/>
      <c r="AZ1724" s="8"/>
      <c r="BA1724" s="8"/>
      <c r="BB1724" s="8"/>
      <c r="BC1724" s="8"/>
      <c r="BD1724" s="8" t="s">
        <v>7831</v>
      </c>
      <c r="BE1724" s="8">
        <v>1723</v>
      </c>
      <c r="BF1724" s="6" t="str">
        <f t="shared" si="534"/>
        <v>insert into bitacoras_estatus (numero_expediente, numero_registro, representante, fecha_inicio, fecha_vencimiento, id_cliente, id_admin, id_bitacoras_estatus, id_estatus, id_clase, id_marca, created_at, updated_at) values('1909865','','EMMANUEL MENDOZA GONZALEZ','2017-06-27','2027-06-27','731','2','1','1',5,1483,'2017-06-27 00:00:00','2017-06-27 00:00:00');</v>
      </c>
      <c r="BG1724" s="6" t="str">
        <f t="shared" si="535"/>
        <v>insert into servicios_comentarios (comentario, id_admin, id_estatus, created_at, updated_at) values('CLASE 5. EN FECHA 20 DE OCTUBRE DE 2017 SE NOS NOTIFICÓ ELECTRÓNICAMENTE CITA DE ANTERIORIDAD. EN FECHA 8 DE ENERO DE 2018 FUE PRESENTADA LA CONTESTACION DE ANTERIORIDAD, ELLO POR HABER SIDO LA FECHA LIMITE DENTRO DEL PERIODO VACACIONAL DEL IMPI. NEGATIVA 09/07/2018',1,1723,'2017-06-27 00:00:00','2017-06-27 00:00:00');</v>
      </c>
      <c r="BH1724" s="6" t="str">
        <f t="shared" si="536"/>
        <v>insert into servicios_comentarios (comentario, id_admin, id_estatus, created_at, updated_at) values('CONTESTACION DE ANTERIORIDAD 08/01/2018',1,1723,'2017-06-27 00:00:00','2017-06-27 00:00:00');</v>
      </c>
      <c r="BI1724" s="137" t="str">
        <f t="shared" si="537"/>
        <v>update bitacoras_estatus set comprobacion_uso = 1, id_estatus=5 where id=1723;</v>
      </c>
      <c r="BJ1724" s="137" t="str">
        <f t="shared" si="538"/>
        <v>update bitacoras_estatus set numero_expediente = '1909865', numero_registro = '', id_estatus = 5, fecha_inicio = '2017-06-27', fecha_vencimiento ='2027-06-27', created_at ='2017-06-27 00:00:00', updated_at ='2017-06-27 00:00:00', id_clase=5, id_marca=1483, id_cliente=731, vigencia = 0 where id =1723;</v>
      </c>
      <c r="BK1724" s="137" t="str">
        <f t="shared" si="539"/>
        <v>update bitacoras_estatus set id_estatus = 5 where id =1723;</v>
      </c>
    </row>
    <row r="1725" spans="1:63" ht="92">
      <c r="A1725" s="3">
        <v>1909880</v>
      </c>
      <c r="B1725" s="6"/>
      <c r="C1725" s="6" t="str">
        <f>IF(Tabla1[[#This Row],[No. REG.]]="","",1)</f>
        <v/>
      </c>
      <c r="D1725" s="3" t="s">
        <v>34</v>
      </c>
      <c r="E1725" s="3">
        <f>IF(Tabla1[[#This Row],[STATUS]]="","",VLOOKUP(D1725,Estatus!$A$2:$B$13,2,0))</f>
        <v>5</v>
      </c>
      <c r="F1725" s="3">
        <f>IF(Tabla1[[#This Row],[STATUS]]="","",VLOOKUP(D1725,Estatus!$A$2:$I$12,9,0))</f>
        <v>0</v>
      </c>
      <c r="G1725" s="12" t="s">
        <v>7832</v>
      </c>
      <c r="H1725" s="7">
        <v>42913</v>
      </c>
      <c r="I1725" s="80">
        <f t="shared" si="520"/>
        <v>2017</v>
      </c>
      <c r="J1725" s="80">
        <f t="shared" si="521"/>
        <v>6</v>
      </c>
      <c r="K1725" s="80">
        <f t="shared" si="522"/>
        <v>27</v>
      </c>
      <c r="L1725" s="80" t="str">
        <f t="shared" si="523"/>
        <v>06</v>
      </c>
      <c r="M1725" s="80">
        <f t="shared" si="524"/>
        <v>27</v>
      </c>
      <c r="N1725" s="80" t="str">
        <f t="shared" si="525"/>
        <v>'2017-06-27'</v>
      </c>
      <c r="O1725" s="80" t="str">
        <f t="shared" si="526"/>
        <v>'2017-06-27 00:00:00'</v>
      </c>
      <c r="P1725" s="7">
        <v>46565</v>
      </c>
      <c r="Q1725" s="80">
        <f t="shared" si="527"/>
        <v>2027</v>
      </c>
      <c r="R1725" s="80">
        <f t="shared" si="528"/>
        <v>6</v>
      </c>
      <c r="S1725" s="80">
        <f t="shared" si="529"/>
        <v>27</v>
      </c>
      <c r="T1725" s="80" t="str">
        <f t="shared" si="530"/>
        <v>06</v>
      </c>
      <c r="U1725" s="80">
        <f t="shared" si="531"/>
        <v>27</v>
      </c>
      <c r="V1725" s="80" t="str">
        <f t="shared" si="532"/>
        <v>'2027-06-27'</v>
      </c>
      <c r="W1725" s="80">
        <v>5</v>
      </c>
      <c r="X1725" s="80">
        <f t="shared" si="533"/>
        <v>5</v>
      </c>
      <c r="Y1725" s="3" t="s">
        <v>7833</v>
      </c>
      <c r="Z1725" s="124">
        <f>IFERROR(IF(Y1725="","null",VLOOKUP(Y1725,Marcas!$A$2:$C$2024,2,0)),"")</f>
        <v>1034</v>
      </c>
      <c r="AA1725" s="3" t="s">
        <v>7448</v>
      </c>
      <c r="AB1725" s="3">
        <f>IFERROR(IF(AA1725="","",IF(AA1725="EMPORIO LEGAL",1,VLOOKUP(AA1725,Clientes!$A$2:$B$1190,2,0))),"")</f>
        <v>731</v>
      </c>
      <c r="AC1725" s="3">
        <f>IFERROR(IF(Tabla1[[#This Row],[id_control]]="null","",VLOOKUP(CONCATENATE(Tabla1[[#This Row],[CLIENTE]],"-",Tabla1[[#This Row],[id_control]]),Hoja1!$C$2:$D$1994,2,0)),"")</f>
        <v>1725</v>
      </c>
      <c r="AD1725" s="3" t="s">
        <v>7359</v>
      </c>
      <c r="AE1725" s="6"/>
      <c r="AF1725" s="6"/>
      <c r="AG1725" s="6"/>
      <c r="AH1725" s="6"/>
      <c r="AI1725" s="6"/>
      <c r="AJ1725" s="6"/>
      <c r="AK1725" s="6"/>
      <c r="AL1725" s="8">
        <v>3063323</v>
      </c>
      <c r="AM1725" s="3"/>
      <c r="AN1725" s="8"/>
      <c r="AO1725" s="8"/>
      <c r="AP1725" s="8"/>
      <c r="AQ1725" s="8">
        <v>6142178797</v>
      </c>
      <c r="AR1725" s="8"/>
      <c r="AS1725" s="8"/>
      <c r="AT1725" s="8"/>
      <c r="AU1725" s="8"/>
      <c r="AV1725" s="8" t="s">
        <v>2161</v>
      </c>
      <c r="AW1725" s="8"/>
      <c r="AX1725" s="8"/>
      <c r="AY1725" s="8"/>
      <c r="AZ1725" s="8"/>
      <c r="BA1725" s="8"/>
      <c r="BB1725" s="8"/>
      <c r="BC1725" s="8"/>
      <c r="BD1725" s="8" t="s">
        <v>7834</v>
      </c>
      <c r="BE1725" s="8">
        <v>1724</v>
      </c>
      <c r="BF1725" s="6" t="str">
        <f t="shared" si="534"/>
        <v>insert into bitacoras_estatus (numero_expediente, numero_registro, representante, fecha_inicio, fecha_vencimiento, id_cliente, id_admin, id_bitacoras_estatus, id_estatus, id_clase, id_marca, created_at, updated_at) values('1909880','','EMMANUEL MENDOZA GONZALEZ','2017-06-27','2027-06-27','731','2','1','1',5,1034,'2017-06-27 00:00:00','2017-06-27 00:00:00');</v>
      </c>
      <c r="BG1725" s="6" t="str">
        <f t="shared" si="535"/>
        <v>insert into servicios_comentarios (comentario, id_admin, id_estatus, created_at, updated_at) values('CLASE 5. EN FECHA 8 DE NOVIEMBRE 2017 NOS LLEGÓ CITA DE ANTERIORIDAD. EN FECHA 9 DE ENERO 2018 FUE PRESENTADA ELECTRONICAMENTE LA CONTESTACION DE ANTERIORIDAD. Se notificó la negativa y se le propueso una opción 06/08/2018 NEGATIVA 09/07/2018',1,1724,'2017-06-27 00:00:00','2017-06-27 00:00:00');</v>
      </c>
      <c r="BH1725" s="6" t="str">
        <f t="shared" si="536"/>
        <v>insert into servicios_comentarios (comentario, id_admin, id_estatus, created_at, updated_at) values('CONTESTACION DE ANTERIORIDAD 09/01/2018',1,1724,'2017-06-27 00:00:00','2017-06-27 00:00:00');</v>
      </c>
      <c r="BI1725" s="137" t="str">
        <f t="shared" si="537"/>
        <v>update bitacoras_estatus set comprobacion_uso = 1, id_estatus=5 where id=1724;</v>
      </c>
      <c r="BJ1725" s="137" t="str">
        <f t="shared" si="538"/>
        <v>update bitacoras_estatus set numero_expediente = '1909880', numero_registro = '', id_estatus = 5, fecha_inicio = '2017-06-27', fecha_vencimiento ='2027-06-27', created_at ='2017-06-27 00:00:00', updated_at ='2017-06-27 00:00:00', id_clase=5, id_marca=1034, id_cliente=731, vigencia = 0 where id =1724;</v>
      </c>
      <c r="BK1725" s="137" t="str">
        <f t="shared" si="539"/>
        <v>update bitacoras_estatus set id_estatus = 5 where id =1724;</v>
      </c>
    </row>
    <row r="1726" spans="1:63">
      <c r="A1726" s="3">
        <v>1909885</v>
      </c>
      <c r="B1726" s="3">
        <v>1800769</v>
      </c>
      <c r="C1726" s="3">
        <f>IF(Tabla1[[#This Row],[No. REG.]]="","",1)</f>
        <v>1</v>
      </c>
      <c r="D1726" s="3" t="s">
        <v>46</v>
      </c>
      <c r="E1726" s="3">
        <f>IF(Tabla1[[#This Row],[STATUS]]="","",VLOOKUP(D1726,Estatus!$A$2:$B$13,2,0))</f>
        <v>10</v>
      </c>
      <c r="F1726" s="3">
        <f>IF(Tabla1[[#This Row],[STATUS]]="","",VLOOKUP(D1726,Estatus!$A$2:$I$12,9,0))</f>
        <v>1</v>
      </c>
      <c r="G1726" s="12" t="s">
        <v>7835</v>
      </c>
      <c r="H1726" s="7">
        <v>42913</v>
      </c>
      <c r="I1726" s="80">
        <f t="shared" si="520"/>
        <v>2017</v>
      </c>
      <c r="J1726" s="80">
        <f t="shared" si="521"/>
        <v>6</v>
      </c>
      <c r="K1726" s="80">
        <f t="shared" si="522"/>
        <v>27</v>
      </c>
      <c r="L1726" s="80" t="str">
        <f t="shared" si="523"/>
        <v>06</v>
      </c>
      <c r="M1726" s="80">
        <f t="shared" si="524"/>
        <v>27</v>
      </c>
      <c r="N1726" s="80" t="str">
        <f t="shared" si="525"/>
        <v>'2017-06-27'</v>
      </c>
      <c r="O1726" s="80" t="str">
        <f t="shared" si="526"/>
        <v>'2017-06-27 00:00:00'</v>
      </c>
      <c r="P1726" s="7">
        <v>46565</v>
      </c>
      <c r="Q1726" s="80">
        <f t="shared" si="527"/>
        <v>2027</v>
      </c>
      <c r="R1726" s="80">
        <f t="shared" si="528"/>
        <v>6</v>
      </c>
      <c r="S1726" s="80">
        <f t="shared" si="529"/>
        <v>27</v>
      </c>
      <c r="T1726" s="80" t="str">
        <f t="shared" si="530"/>
        <v>06</v>
      </c>
      <c r="U1726" s="80">
        <f t="shared" si="531"/>
        <v>27</v>
      </c>
      <c r="V1726" s="80" t="str">
        <f t="shared" si="532"/>
        <v>'2027-06-27'</v>
      </c>
      <c r="W1726" s="80">
        <v>5</v>
      </c>
      <c r="X1726" s="80">
        <f t="shared" si="533"/>
        <v>5</v>
      </c>
      <c r="Y1726" s="3" t="s">
        <v>7836</v>
      </c>
      <c r="Z1726" s="124">
        <f>IFERROR(IF(Y1726="","null",VLOOKUP(Y1726,Marcas!$A$2:$C$2024,2,0)),"")</f>
        <v>1469</v>
      </c>
      <c r="AA1726" s="3" t="s">
        <v>7448</v>
      </c>
      <c r="AB1726" s="3">
        <f>IFERROR(IF(AA1726="","",IF(AA1726="EMPORIO LEGAL",1,VLOOKUP(AA1726,Clientes!$A$2:$B$1190,2,0))),"")</f>
        <v>731</v>
      </c>
      <c r="AC1726" s="3">
        <f>IFERROR(IF(Tabla1[[#This Row],[id_control]]="null","",VLOOKUP(CONCATENATE(Tabla1[[#This Row],[CLIENTE]],"-",Tabla1[[#This Row],[id_control]]),Hoja1!$C$2:$D$1994,2,0)),"")</f>
        <v>1726</v>
      </c>
      <c r="AD1726" s="3" t="s">
        <v>7359</v>
      </c>
      <c r="AE1726" s="3"/>
      <c r="AF1726" s="3"/>
      <c r="AG1726" s="3"/>
      <c r="AH1726" s="3"/>
      <c r="AI1726" s="3"/>
      <c r="AJ1726" s="3"/>
      <c r="AK1726" s="3"/>
      <c r="AL1726" s="3">
        <v>3063323</v>
      </c>
      <c r="AM1726" s="6"/>
      <c r="AN1726" s="6"/>
      <c r="AO1726" s="6"/>
      <c r="AP1726" s="6"/>
      <c r="AQ1726" s="8">
        <v>6142178797</v>
      </c>
      <c r="AR1726" s="6"/>
      <c r="AS1726" s="6"/>
      <c r="AT1726" s="6"/>
      <c r="AU1726" s="6"/>
      <c r="AV1726" s="8" t="s">
        <v>2161</v>
      </c>
      <c r="AW1726" s="6"/>
      <c r="AX1726" s="6"/>
      <c r="AY1726" s="6"/>
      <c r="AZ1726" s="6"/>
      <c r="BA1726" s="6"/>
      <c r="BB1726" s="6"/>
      <c r="BC1726" s="6"/>
      <c r="BD1726" s="6"/>
      <c r="BE1726" s="8">
        <v>1725</v>
      </c>
      <c r="BF1726" s="6" t="str">
        <f t="shared" si="534"/>
        <v>insert into bitacoras_estatus (numero_expediente, numero_registro, representante, fecha_inicio, fecha_vencimiento, id_cliente, id_admin, id_bitacoras_estatus, id_estatus, id_clase, id_marca, created_at, updated_at) values('1909885','1800769','EMMANUEL MENDOZA GONZALEZ','2017-06-27','2027-06-27','731','2','1','1',5,1469,'2017-06-27 00:00:00','2017-06-27 00:00:00');</v>
      </c>
      <c r="BG1726" s="6" t="str">
        <f t="shared" si="535"/>
        <v>insert into servicios_comentarios (comentario, id_admin, id_estatus, created_at, updated_at) values('CLASE 5, EL 5 OCT. 2017 LLEGO EL TITRM',1,1725,'2017-06-27 00:00:00','2017-06-27 00:00:00');</v>
      </c>
      <c r="BH1726" s="6" t="str">
        <f t="shared" si="536"/>
        <v/>
      </c>
      <c r="BI1726" s="137" t="str">
        <f t="shared" si="537"/>
        <v>update bitacoras_estatus set comprobacion_uso = 1, id_estatus=10 where id=1725;</v>
      </c>
      <c r="BJ1726" s="137" t="str">
        <f t="shared" si="538"/>
        <v>update bitacoras_estatus set numero_expediente = '1909885', numero_registro = '1800769', id_estatus = 10, fecha_inicio = '2017-06-27', fecha_vencimiento ='2027-06-27', created_at ='2017-06-27 00:00:00', updated_at ='2017-06-27 00:00:00', id_clase=5, id_marca=1469, id_cliente=731, vigencia = 1 where id =1725;</v>
      </c>
      <c r="BK1726" s="137" t="str">
        <f t="shared" si="539"/>
        <v>update bitacoras_estatus set id_estatus = 10 where id =1725;</v>
      </c>
    </row>
    <row r="1727" spans="1:63" ht="27">
      <c r="A1727" s="3">
        <v>1909892</v>
      </c>
      <c r="B1727" s="3">
        <v>1800770</v>
      </c>
      <c r="C1727" s="3">
        <f>IF(Tabla1[[#This Row],[No. REG.]]="","",1)</f>
        <v>1</v>
      </c>
      <c r="D1727" s="3" t="s">
        <v>46</v>
      </c>
      <c r="E1727" s="3">
        <f>IF(Tabla1[[#This Row],[STATUS]]="","",VLOOKUP(D1727,Estatus!$A$2:$B$13,2,0))</f>
        <v>10</v>
      </c>
      <c r="F1727" s="3">
        <f>IF(Tabla1[[#This Row],[STATUS]]="","",VLOOKUP(D1727,Estatus!$A$2:$I$12,9,0))</f>
        <v>1</v>
      </c>
      <c r="G1727" s="12" t="s">
        <v>7837</v>
      </c>
      <c r="H1727" s="7">
        <v>42913</v>
      </c>
      <c r="I1727" s="80">
        <f t="shared" si="520"/>
        <v>2017</v>
      </c>
      <c r="J1727" s="80">
        <f t="shared" si="521"/>
        <v>6</v>
      </c>
      <c r="K1727" s="80">
        <f t="shared" si="522"/>
        <v>27</v>
      </c>
      <c r="L1727" s="80" t="str">
        <f t="shared" si="523"/>
        <v>06</v>
      </c>
      <c r="M1727" s="80">
        <f t="shared" si="524"/>
        <v>27</v>
      </c>
      <c r="N1727" s="80" t="str">
        <f t="shared" si="525"/>
        <v>'2017-06-27'</v>
      </c>
      <c r="O1727" s="80" t="str">
        <f t="shared" si="526"/>
        <v>'2017-06-27 00:00:00'</v>
      </c>
      <c r="P1727" s="7">
        <v>46565</v>
      </c>
      <c r="Q1727" s="80">
        <f t="shared" si="527"/>
        <v>2027</v>
      </c>
      <c r="R1727" s="80">
        <f t="shared" si="528"/>
        <v>6</v>
      </c>
      <c r="S1727" s="80">
        <f t="shared" si="529"/>
        <v>27</v>
      </c>
      <c r="T1727" s="80" t="str">
        <f t="shared" si="530"/>
        <v>06</v>
      </c>
      <c r="U1727" s="80">
        <f t="shared" si="531"/>
        <v>27</v>
      </c>
      <c r="V1727" s="80" t="str">
        <f t="shared" si="532"/>
        <v>'2027-06-27'</v>
      </c>
      <c r="W1727" s="80">
        <v>5</v>
      </c>
      <c r="X1727" s="80">
        <f t="shared" si="533"/>
        <v>5</v>
      </c>
      <c r="Y1727" s="12" t="s">
        <v>7838</v>
      </c>
      <c r="Z1727" s="125">
        <f>IFERROR(IF(Y1727="","null",VLOOKUP(Y1727,Marcas!$A$2:$C$2024,2,0)),"")</f>
        <v>517</v>
      </c>
      <c r="AA1727" s="3" t="s">
        <v>7839</v>
      </c>
      <c r="AB1727" s="3">
        <f>IFERROR(IF(AA1727="","",IF(AA1727="EMPORIO LEGAL",1,VLOOKUP(AA1727,Clientes!$A$2:$B$1190,2,0))),"")</f>
        <v>361</v>
      </c>
      <c r="AC1727" s="3">
        <f>IFERROR(IF(Tabla1[[#This Row],[id_control]]="null","",VLOOKUP(CONCATENATE(Tabla1[[#This Row],[CLIENTE]],"-",Tabla1[[#This Row],[id_control]]),Hoja1!$C$2:$D$1994,2,0)),"")</f>
        <v>1727</v>
      </c>
      <c r="AD1727" s="12" t="s">
        <v>7840</v>
      </c>
      <c r="AE1727" s="3"/>
      <c r="AF1727" s="3"/>
      <c r="AG1727" s="3"/>
      <c r="AH1727" s="3"/>
      <c r="AI1727" s="3"/>
      <c r="AJ1727" s="3"/>
      <c r="AK1727" s="3"/>
      <c r="AL1727" s="3" t="s">
        <v>7841</v>
      </c>
      <c r="AM1727" s="6"/>
      <c r="AN1727" s="6"/>
      <c r="AO1727" s="8">
        <v>1800770</v>
      </c>
      <c r="AP1727" s="8" t="s">
        <v>46</v>
      </c>
      <c r="AQ1727" s="8" t="s">
        <v>7842</v>
      </c>
      <c r="AR1727" s="6"/>
      <c r="AS1727" s="6"/>
      <c r="AT1727" s="6"/>
      <c r="AU1727" s="6"/>
      <c r="AV1727" s="8" t="s">
        <v>7843</v>
      </c>
      <c r="AW1727" s="6"/>
      <c r="AX1727" s="6"/>
      <c r="AY1727" s="6"/>
      <c r="AZ1727" s="6"/>
      <c r="BA1727" s="6"/>
      <c r="BB1727" s="6"/>
      <c r="BC1727" s="6"/>
      <c r="BD1727" s="6"/>
      <c r="BE1727" s="8">
        <v>1726</v>
      </c>
      <c r="BF1727" s="6" t="str">
        <f t="shared" si="534"/>
        <v>insert into bitacoras_estatus (numero_expediente, numero_registro, representante, fecha_inicio, fecha_vencimiento, id_cliente, id_admin, id_bitacoras_estatus, id_estatus, id_clase, id_marca, created_at, updated_at) values('1909892','1800770','
BERNARDO EMILIO VALENZUELA SALAZAR','2017-06-27','2027-06-27','361','2','1','1',5,517,'2017-06-27 00:00:00','2017-06-27 00:00:00');</v>
      </c>
      <c r="BG1727" s="6" t="str">
        <f t="shared" si="535"/>
        <v>insert into servicios_comentarios (comentario, id_admin, id_estatus, created_at, updated_at) values('CLASE 5, EL 5 OCT 2017 LLEGO EL TITRM',1,1726,'2017-06-27 00:00:00','2017-06-27 00:00:00');</v>
      </c>
      <c r="BH1727" s="6" t="str">
        <f t="shared" si="536"/>
        <v/>
      </c>
      <c r="BI1727" s="137" t="str">
        <f t="shared" si="537"/>
        <v>update bitacoras_estatus set comprobacion_uso = 1, id_estatus=10 where id=1726;</v>
      </c>
      <c r="BJ1727" s="137" t="str">
        <f t="shared" si="538"/>
        <v>update bitacoras_estatus set numero_expediente = '1909892', numero_registro = '1800770', id_estatus = 10, fecha_inicio = '2017-06-27', fecha_vencimiento ='2027-06-27', created_at ='2017-06-27 00:00:00', updated_at ='2017-06-27 00:00:00', id_clase=5, id_marca=517, id_cliente=361, vigencia = 1 where id =1726;</v>
      </c>
      <c r="BK1727" s="137" t="str">
        <f t="shared" si="539"/>
        <v>update bitacoras_estatus set id_estatus = 10 where id =1726;</v>
      </c>
    </row>
    <row r="1728" spans="1:63">
      <c r="A1728" s="3">
        <v>1909901</v>
      </c>
      <c r="B1728" s="3">
        <v>1799853</v>
      </c>
      <c r="C1728" s="3">
        <f>IF(Tabla1[[#This Row],[No. REG.]]="","",1)</f>
        <v>1</v>
      </c>
      <c r="D1728" s="3" t="s">
        <v>46</v>
      </c>
      <c r="E1728" s="3">
        <f>IF(Tabla1[[#This Row],[STATUS]]="","",VLOOKUP(D1728,Estatus!$A$2:$B$13,2,0))</f>
        <v>10</v>
      </c>
      <c r="F1728" s="3">
        <f>IF(Tabla1[[#This Row],[STATUS]]="","",VLOOKUP(D1728,Estatus!$A$2:$I$12,9,0))</f>
        <v>1</v>
      </c>
      <c r="G1728" s="12" t="s">
        <v>7844</v>
      </c>
      <c r="H1728" s="7">
        <v>42913</v>
      </c>
      <c r="I1728" s="80">
        <f t="shared" si="520"/>
        <v>2017</v>
      </c>
      <c r="J1728" s="80">
        <f t="shared" si="521"/>
        <v>6</v>
      </c>
      <c r="K1728" s="80">
        <f t="shared" si="522"/>
        <v>27</v>
      </c>
      <c r="L1728" s="80" t="str">
        <f t="shared" si="523"/>
        <v>06</v>
      </c>
      <c r="M1728" s="80">
        <f t="shared" si="524"/>
        <v>27</v>
      </c>
      <c r="N1728" s="80" t="str">
        <f t="shared" si="525"/>
        <v>'2017-06-27'</v>
      </c>
      <c r="O1728" s="80" t="str">
        <f t="shared" si="526"/>
        <v>'2017-06-27 00:00:00'</v>
      </c>
      <c r="P1728" s="7">
        <v>46565</v>
      </c>
      <c r="Q1728" s="80">
        <f t="shared" si="527"/>
        <v>2027</v>
      </c>
      <c r="R1728" s="80">
        <f t="shared" si="528"/>
        <v>6</v>
      </c>
      <c r="S1728" s="80">
        <f t="shared" si="529"/>
        <v>27</v>
      </c>
      <c r="T1728" s="80" t="str">
        <f t="shared" si="530"/>
        <v>06</v>
      </c>
      <c r="U1728" s="80">
        <f t="shared" si="531"/>
        <v>27</v>
      </c>
      <c r="V1728" s="80" t="str">
        <f t="shared" si="532"/>
        <v>'2027-06-27'</v>
      </c>
      <c r="W1728" s="80">
        <v>35</v>
      </c>
      <c r="X1728" s="80">
        <f t="shared" si="533"/>
        <v>35</v>
      </c>
      <c r="Y1728" s="3" t="s">
        <v>7845</v>
      </c>
      <c r="Z1728" s="124">
        <f>IFERROR(IF(Y1728="","null",VLOOKUP(Y1728,Marcas!$A$2:$C$2024,2,0)),"")</f>
        <v>94</v>
      </c>
      <c r="AA1728" s="3" t="s">
        <v>151</v>
      </c>
      <c r="AB1728" s="3">
        <f>IFERROR(IF(AA1728="","",IF(AA1728="EMPORIO LEGAL",1,VLOOKUP(AA1728,Clientes!$A$2:$B$1190,2,0))),"")</f>
        <v>1115</v>
      </c>
      <c r="AC1728" s="3">
        <f>IFERROR(IF(Tabla1[[#This Row],[id_control]]="null","",VLOOKUP(CONCATENATE(Tabla1[[#This Row],[CLIENTE]],"-",Tabla1[[#This Row],[id_control]]),Hoja1!$C$2:$D$1994,2,0)),"")</f>
        <v>1728</v>
      </c>
      <c r="AD1728" s="3" t="s">
        <v>152</v>
      </c>
      <c r="AE1728" s="3"/>
      <c r="AF1728" s="3"/>
      <c r="AG1728" s="3"/>
      <c r="AH1728" s="3"/>
      <c r="AI1728" s="3"/>
      <c r="AJ1728" s="3"/>
      <c r="AK1728" s="3"/>
      <c r="AL1728" s="3">
        <v>6144210841</v>
      </c>
      <c r="AM1728" s="6"/>
      <c r="AN1728" s="6"/>
      <c r="AO1728" s="6"/>
      <c r="AP1728" s="6"/>
      <c r="AQ1728" s="8" t="s">
        <v>7846</v>
      </c>
      <c r="AR1728" s="6"/>
      <c r="AS1728" s="6"/>
      <c r="AT1728" s="6"/>
      <c r="AU1728" s="6"/>
      <c r="AV1728" s="8" t="s">
        <v>154</v>
      </c>
      <c r="AW1728" s="6"/>
      <c r="AX1728" s="6"/>
      <c r="AY1728" s="6"/>
      <c r="AZ1728" s="6"/>
      <c r="BA1728" s="6"/>
      <c r="BB1728" s="6"/>
      <c r="BC1728" s="6"/>
      <c r="BD1728" s="6"/>
      <c r="BE1728" s="8">
        <v>1727</v>
      </c>
      <c r="BF1728" s="6" t="str">
        <f t="shared" si="534"/>
        <v>insert into bitacoras_estatus (numero_expediente, numero_registro, representante, fecha_inicio, fecha_vencimiento, id_cliente, id_admin, id_bitacoras_estatus, id_estatus, id_clase, id_marca, created_at, updated_at) values('1909901','1799853','HORACIO TORRES LOPEZ','2017-06-27','2027-06-27','1115','2','1','1',35,94,'2017-06-27 00:00:00','2017-06-27 00:00:00');</v>
      </c>
      <c r="BG1728" s="6" t="str">
        <f t="shared" si="535"/>
        <v>insert into servicios_comentarios (comentario, id_admin, id_estatus, created_at, updated_at) values('CLASE 35, EL 5 OCT 2017 LLEGO EL TITRM',1,1727,'2017-06-27 00:00:00','2017-06-27 00:00:00');</v>
      </c>
      <c r="BH1728" s="6" t="str">
        <f t="shared" si="536"/>
        <v/>
      </c>
      <c r="BI1728" s="137" t="str">
        <f t="shared" si="537"/>
        <v>update bitacoras_estatus set comprobacion_uso = 1, id_estatus=10 where id=1727;</v>
      </c>
      <c r="BJ1728" s="137" t="str">
        <f t="shared" si="538"/>
        <v>update bitacoras_estatus set numero_expediente = '1909901', numero_registro = '1799853', id_estatus = 10, fecha_inicio = '2017-06-27', fecha_vencimiento ='2027-06-27', created_at ='2017-06-27 00:00:00', updated_at ='2017-06-27 00:00:00', id_clase=35, id_marca=94, id_cliente=1115, vigencia = 1 where id =1727;</v>
      </c>
      <c r="BK1728" s="137" t="str">
        <f t="shared" si="539"/>
        <v>update bitacoras_estatus set id_estatus = 10 where id =1727;</v>
      </c>
    </row>
    <row r="1729" spans="1:63">
      <c r="A1729" s="3">
        <v>1909936</v>
      </c>
      <c r="B1729" s="3">
        <v>1799855</v>
      </c>
      <c r="C1729" s="3">
        <f>IF(Tabla1[[#This Row],[No. REG.]]="","",1)</f>
        <v>1</v>
      </c>
      <c r="D1729" s="3" t="s">
        <v>46</v>
      </c>
      <c r="E1729" s="3">
        <f>IF(Tabla1[[#This Row],[STATUS]]="","",VLOOKUP(D1729,Estatus!$A$2:$B$13,2,0))</f>
        <v>10</v>
      </c>
      <c r="F1729" s="3">
        <f>IF(Tabla1[[#This Row],[STATUS]]="","",VLOOKUP(D1729,Estatus!$A$2:$I$12,9,0))</f>
        <v>1</v>
      </c>
      <c r="G1729" s="12" t="s">
        <v>7847</v>
      </c>
      <c r="H1729" s="7">
        <v>42913</v>
      </c>
      <c r="I1729" s="80">
        <f t="shared" si="520"/>
        <v>2017</v>
      </c>
      <c r="J1729" s="80">
        <f t="shared" si="521"/>
        <v>6</v>
      </c>
      <c r="K1729" s="80">
        <f t="shared" si="522"/>
        <v>27</v>
      </c>
      <c r="L1729" s="80" t="str">
        <f t="shared" si="523"/>
        <v>06</v>
      </c>
      <c r="M1729" s="80">
        <f t="shared" si="524"/>
        <v>27</v>
      </c>
      <c r="N1729" s="80" t="str">
        <f t="shared" si="525"/>
        <v>'2017-06-27'</v>
      </c>
      <c r="O1729" s="80" t="str">
        <f t="shared" si="526"/>
        <v>'2017-06-27 00:00:00'</v>
      </c>
      <c r="P1729" s="7">
        <v>46565</v>
      </c>
      <c r="Q1729" s="80">
        <f t="shared" si="527"/>
        <v>2027</v>
      </c>
      <c r="R1729" s="80">
        <f t="shared" si="528"/>
        <v>6</v>
      </c>
      <c r="S1729" s="80">
        <f t="shared" si="529"/>
        <v>27</v>
      </c>
      <c r="T1729" s="80" t="str">
        <f t="shared" si="530"/>
        <v>06</v>
      </c>
      <c r="U1729" s="80">
        <f t="shared" si="531"/>
        <v>27</v>
      </c>
      <c r="V1729" s="80" t="str">
        <f t="shared" si="532"/>
        <v>'2027-06-27'</v>
      </c>
      <c r="W1729" s="80">
        <v>37</v>
      </c>
      <c r="X1729" s="80">
        <f t="shared" si="533"/>
        <v>37</v>
      </c>
      <c r="Y1729" s="3" t="s">
        <v>7848</v>
      </c>
      <c r="Z1729" s="124">
        <f>IFERROR(IF(Y1729="","null",VLOOKUP(Y1729,Marcas!$A$2:$C$2024,2,0)),"")</f>
        <v>311</v>
      </c>
      <c r="AA1729" s="3" t="s">
        <v>7849</v>
      </c>
      <c r="AB1729" s="3">
        <f>IFERROR(IF(AA1729="","",IF(AA1729="EMPORIO LEGAL",1,VLOOKUP(AA1729,Clientes!$A$2:$B$1190,2,0))),"")</f>
        <v>218</v>
      </c>
      <c r="AC1729" s="3">
        <f>IFERROR(IF(Tabla1[[#This Row],[id_control]]="null","",VLOOKUP(CONCATENATE(Tabla1[[#This Row],[CLIENTE]],"-",Tabla1[[#This Row],[id_control]]),Hoja1!$C$2:$D$1994,2,0)),"")</f>
        <v>1729</v>
      </c>
      <c r="AD1729" s="3" t="s">
        <v>7850</v>
      </c>
      <c r="AE1729" s="3"/>
      <c r="AF1729" s="3"/>
      <c r="AG1729" s="3"/>
      <c r="AH1729" s="3"/>
      <c r="AI1729" s="3"/>
      <c r="AJ1729" s="3"/>
      <c r="AK1729" s="3"/>
      <c r="AL1729" s="3" t="s">
        <v>7851</v>
      </c>
      <c r="AM1729" s="6"/>
      <c r="AN1729" s="6"/>
      <c r="AO1729" s="6"/>
      <c r="AP1729" s="6"/>
      <c r="AQ1729" s="8" t="s">
        <v>7852</v>
      </c>
      <c r="AR1729" s="8" t="s">
        <v>7853</v>
      </c>
      <c r="AS1729" s="6"/>
      <c r="AT1729" s="6"/>
      <c r="AU1729" s="6"/>
      <c r="AV1729" s="8" t="s">
        <v>7854</v>
      </c>
      <c r="AW1729" s="6"/>
      <c r="AX1729" s="6"/>
      <c r="AY1729" s="6"/>
      <c r="AZ1729" s="6"/>
      <c r="BA1729" s="6"/>
      <c r="BB1729" s="6"/>
      <c r="BC1729" s="6"/>
      <c r="BD1729" s="6"/>
      <c r="BE1729" s="8">
        <v>1728</v>
      </c>
      <c r="BF1729" s="6" t="str">
        <f t="shared" si="534"/>
        <v>insert into bitacoras_estatus (numero_expediente, numero_registro, representante, fecha_inicio, fecha_vencimiento, id_cliente, id_admin, id_bitacoras_estatus, id_estatus, id_clase, id_marca, created_at, updated_at) values('1909936','1799855','ADRIANA FLORES ÁLVAREZ','2017-06-27','2027-06-27','218','2','1','1',37,311,'2017-06-27 00:00:00','2017-06-27 00:00:00');</v>
      </c>
      <c r="BG1729" s="6" t="str">
        <f t="shared" si="535"/>
        <v>insert into servicios_comentarios (comentario, id_admin, id_estatus, created_at, updated_at) values('CLASE 37, EL 5 OCT. 2017 LLEGO EL TITRM',1,1728,'2017-06-27 00:00:00','2017-06-27 00:00:00');</v>
      </c>
      <c r="BH1729" s="6" t="str">
        <f t="shared" si="536"/>
        <v/>
      </c>
      <c r="BI1729" s="137" t="str">
        <f t="shared" si="537"/>
        <v>update bitacoras_estatus set comprobacion_uso = 1, id_estatus=10 where id=1728;</v>
      </c>
      <c r="BJ1729" s="137" t="str">
        <f t="shared" si="538"/>
        <v>update bitacoras_estatus set numero_expediente = '1909936', numero_registro = '1799855', id_estatus = 10, fecha_inicio = '2017-06-27', fecha_vencimiento ='2027-06-27', created_at ='2017-06-27 00:00:00', updated_at ='2017-06-27 00:00:00', id_clase=37, id_marca=311, id_cliente=218, vigencia = 1 where id =1728;</v>
      </c>
      <c r="BK1729" s="137" t="str">
        <f t="shared" si="539"/>
        <v>update bitacoras_estatus set id_estatus = 10 where id =1728;</v>
      </c>
    </row>
    <row r="1730" spans="1:63">
      <c r="A1730" s="3">
        <v>1913500</v>
      </c>
      <c r="B1730" s="3">
        <v>1813252</v>
      </c>
      <c r="C1730" s="3">
        <f>IF(Tabla1[[#This Row],[No. REG.]]="","",1)</f>
        <v>1</v>
      </c>
      <c r="D1730" s="3" t="s">
        <v>46</v>
      </c>
      <c r="E1730" s="3">
        <f>IF(Tabla1[[#This Row],[STATUS]]="","",VLOOKUP(D1730,Estatus!$A$2:$B$13,2,0))</f>
        <v>10</v>
      </c>
      <c r="F1730" s="3">
        <f>IF(Tabla1[[#This Row],[STATUS]]="","",VLOOKUP(D1730,Estatus!$A$2:$I$12,9,0))</f>
        <v>1</v>
      </c>
      <c r="G1730" s="12" t="s">
        <v>7855</v>
      </c>
      <c r="H1730" s="7">
        <v>42921</v>
      </c>
      <c r="I1730" s="80">
        <f t="shared" ref="I1730:I1793" si="540">YEAR(H1730)</f>
        <v>2017</v>
      </c>
      <c r="J1730" s="80">
        <f t="shared" ref="J1730:J1793" si="541">MONTH(H1730)</f>
        <v>7</v>
      </c>
      <c r="K1730" s="80">
        <f t="shared" ref="K1730:K1793" si="542">DAY(H1730)</f>
        <v>5</v>
      </c>
      <c r="L1730" s="80" t="str">
        <f t="shared" ref="L1730:L1793" si="543">IF(LEN(J1730)=1,CONCATENATE("0",J1730),J1730)</f>
        <v>07</v>
      </c>
      <c r="M1730" s="80" t="str">
        <f t="shared" ref="M1730:M1793" si="544">IF(LEN(K1730)=1,CONCATENATE("0",K1730),K1730)</f>
        <v>05</v>
      </c>
      <c r="N1730" s="80" t="str">
        <f t="shared" ref="N1730:N1793" si="545">IFERROR(IF(H1730="","null",CONCATENATE("'",I1730,"-",L1730,"-",M1730,"'")),"null")</f>
        <v>'2017-07-05'</v>
      </c>
      <c r="O1730" s="80" t="str">
        <f t="shared" ref="O1730:O1793" si="546">IF(N1730="null","'2018-11-08 00:00:00'",CONCATENATE("'",I1730,"-",L1730,"-",M1730," 00:00:00'"))</f>
        <v>'2017-07-05 00:00:00'</v>
      </c>
      <c r="P1730" s="7">
        <v>46573</v>
      </c>
      <c r="Q1730" s="80">
        <f t="shared" ref="Q1730:Q1793" si="547">YEAR(P1730)</f>
        <v>2027</v>
      </c>
      <c r="R1730" s="80">
        <f t="shared" ref="R1730:R1793" si="548">MONTH(P1730)</f>
        <v>7</v>
      </c>
      <c r="S1730" s="80">
        <f t="shared" ref="S1730:S1793" si="549">DAY(P1730)</f>
        <v>5</v>
      </c>
      <c r="T1730" s="80" t="str">
        <f t="shared" ref="T1730:T1793" si="550">IF(LEN(R1730)=1,CONCATENATE("0",R1730),R1730)</f>
        <v>07</v>
      </c>
      <c r="U1730" s="80" t="str">
        <f t="shared" ref="U1730:U1793" si="551">IF(LEN(S1730)=1,CONCATENATE("0",S1730),S1730)</f>
        <v>05</v>
      </c>
      <c r="V1730" s="80" t="str">
        <f t="shared" ref="V1730:V1793" si="552">IFERROR(IF(P1730="","null",CONCATENATE("'",Q1730,"-",T1730,"-",U1730,"'")),"null")</f>
        <v>'2027-07-05'</v>
      </c>
      <c r="W1730" s="80">
        <v>35</v>
      </c>
      <c r="X1730" s="80">
        <f t="shared" ref="X1730:X1793" si="553">IF(W1730="","null",W1730)</f>
        <v>35</v>
      </c>
      <c r="Y1730" s="3" t="s">
        <v>7856</v>
      </c>
      <c r="Z1730" s="124">
        <f>IFERROR(IF(Y1730="","null",VLOOKUP(Y1730,Marcas!$A$2:$C$2024,2,0)),"")</f>
        <v>1518</v>
      </c>
      <c r="AA1730" s="3" t="s">
        <v>7856</v>
      </c>
      <c r="AB1730" s="3">
        <f>IFERROR(IF(AA1730="","",IF(AA1730="EMPORIO LEGAL",1,VLOOKUP(AA1730,Clientes!$A$2:$B$1190,2,0))),"")</f>
        <v>1069</v>
      </c>
      <c r="AC1730" s="3">
        <f>IFERROR(IF(Tabla1[[#This Row],[id_control]]="null","",VLOOKUP(CONCATENATE(Tabla1[[#This Row],[CLIENTE]],"-",Tabla1[[#This Row],[id_control]]),Hoja1!$C$2:$D$1994,2,0)),"")</f>
        <v>1730</v>
      </c>
      <c r="AD1730" s="3" t="s">
        <v>7857</v>
      </c>
      <c r="AE1730" s="3"/>
      <c r="AF1730" s="3"/>
      <c r="AG1730" s="3"/>
      <c r="AH1730" s="3"/>
      <c r="AI1730" s="3"/>
      <c r="AJ1730" s="3"/>
      <c r="AK1730" s="3"/>
      <c r="AL1730" s="3" t="s">
        <v>7858</v>
      </c>
      <c r="AM1730" s="8">
        <v>5514941353</v>
      </c>
      <c r="AN1730" s="6"/>
      <c r="AO1730" s="6"/>
      <c r="AP1730" s="6"/>
      <c r="AQ1730" s="6"/>
      <c r="AR1730" s="6"/>
      <c r="AS1730" s="6"/>
      <c r="AT1730" s="6"/>
      <c r="AU1730" s="6"/>
      <c r="AV1730" s="6"/>
      <c r="AW1730" s="6"/>
      <c r="AX1730" s="6"/>
      <c r="AY1730" s="6"/>
      <c r="AZ1730" s="6"/>
      <c r="BA1730" s="6"/>
      <c r="BB1730" s="6"/>
      <c r="BC1730" s="6"/>
      <c r="BD1730" s="6"/>
      <c r="BE1730" s="8">
        <v>1729</v>
      </c>
      <c r="BF1730" s="6" t="str">
        <f t="shared" ref="BF1730:BF1793" si="554">CONCATENATE($BG$1,A1730,"','",B1730,"','",AD1730,"',",N1730,",",V1730,",'",AB1730,"','2','1','1',",X1730,",",Z1730,",",O1730,",",O1730,");")</f>
        <v>insert into bitacoras_estatus (numero_expediente, numero_registro, representante, fecha_inicio, fecha_vencimiento, id_cliente, id_admin, id_bitacoras_estatus, id_estatus, id_clase, id_marca, created_at, updated_at) values('1913500','1813252','JULIA RAQUEL FUNES LEIVA','2017-07-05','2027-07-05','1069','2','1','1',35,1518,'2017-07-05 00:00:00','2017-07-05 00:00:00');</v>
      </c>
      <c r="BG1730" s="6" t="str">
        <f t="shared" ref="BG1730:BG1793" si="555">IF(OR(G1730="",BE1730=""),"",CONCATENATE("insert into servicios_comentarios (comentario, id_admin, id_estatus, created_at, updated_at) values('",G1730,"',1,",BE1730,",",O1730,",",O1730,");"))</f>
        <v>insert into servicios_comentarios (comentario, id_admin, id_estatus, created_at, updated_at) values('CLASE 35, LLEGO EL TITRM 30 OCT 2017',1,1729,'2017-07-05 00:00:00','2017-07-05 00:00:00');</v>
      </c>
      <c r="BH1730" s="6" t="str">
        <f t="shared" ref="BH1730:BH1793" si="556">IF(OR(BD1730="",BE1730=""),"",CONCATENATE("insert into servicios_comentarios (comentario, id_admin, id_estatus, created_at, updated_at) values('",BD1730,"',1,",BE1730,",",O1730,",",O1730,");"))</f>
        <v/>
      </c>
      <c r="BI1730" s="137" t="str">
        <f t="shared" ref="BI1730:BI1793" si="557">CONCATENATE("update bitacoras_estatus set comprobacion_uso = 1, id_estatus=",E1730," where id=",BE1730,";")</f>
        <v>update bitacoras_estatus set comprobacion_uso = 1, id_estatus=10 where id=1729;</v>
      </c>
      <c r="BJ1730" s="137" t="str">
        <f t="shared" ref="BJ1730:BJ1793" si="558">IF(BE1730="","",CONCATENATE("update bitacoras_estatus set numero_expediente = '",A1730,"', numero_registro = '",B1730,"', id_estatus = ",E1730,", fecha_inicio = ",N1730,", fecha_vencimiento =",V1730,", created_at =",O1730,", updated_at =",O1730,", id_clase=",X1730,", id_marca=", Z1730,", id_cliente=", AB1730,", vigencia = ",F1730," where id =",BE1730,";"))</f>
        <v>update bitacoras_estatus set numero_expediente = '1913500', numero_registro = '1813252', id_estatus = 10, fecha_inicio = '2017-07-05', fecha_vencimiento ='2027-07-05', created_at ='2017-07-05 00:00:00', updated_at ='2017-07-05 00:00:00', id_clase=35, id_marca=1518, id_cliente=1069, vigencia = 1 where id =1729;</v>
      </c>
      <c r="BK1730" s="137" t="str">
        <f t="shared" ref="BK1730:BK1793" si="559">IF(OR(E1730="",BE1730=""),"",CONCATENATE("update bitacoras_estatus set id_estatus = ",E1730," where id =",BE1730,";"))</f>
        <v>update bitacoras_estatus set id_estatus = 10 where id =1729;</v>
      </c>
    </row>
    <row r="1731" spans="1:63">
      <c r="A1731" s="3">
        <v>1913468</v>
      </c>
      <c r="B1731" s="3">
        <v>1813248</v>
      </c>
      <c r="C1731" s="3">
        <f>IF(Tabla1[[#This Row],[No. REG.]]="","",1)</f>
        <v>1</v>
      </c>
      <c r="D1731" s="3" t="s">
        <v>46</v>
      </c>
      <c r="E1731" s="3">
        <f>IF(Tabla1[[#This Row],[STATUS]]="","",VLOOKUP(D1731,Estatus!$A$2:$B$13,2,0))</f>
        <v>10</v>
      </c>
      <c r="F1731" s="3">
        <f>IF(Tabla1[[#This Row],[STATUS]]="","",VLOOKUP(D1731,Estatus!$A$2:$I$12,9,0))</f>
        <v>1</v>
      </c>
      <c r="G1731" s="12" t="s">
        <v>7859</v>
      </c>
      <c r="H1731" s="7">
        <v>42921</v>
      </c>
      <c r="I1731" s="80">
        <f t="shared" si="540"/>
        <v>2017</v>
      </c>
      <c r="J1731" s="80">
        <f t="shared" si="541"/>
        <v>7</v>
      </c>
      <c r="K1731" s="80">
        <f t="shared" si="542"/>
        <v>5</v>
      </c>
      <c r="L1731" s="80" t="str">
        <f t="shared" si="543"/>
        <v>07</v>
      </c>
      <c r="M1731" s="80" t="str">
        <f t="shared" si="544"/>
        <v>05</v>
      </c>
      <c r="N1731" s="80" t="str">
        <f t="shared" si="545"/>
        <v>'2017-07-05'</v>
      </c>
      <c r="O1731" s="80" t="str">
        <f t="shared" si="546"/>
        <v>'2017-07-05 00:00:00'</v>
      </c>
      <c r="P1731" s="7">
        <v>46573</v>
      </c>
      <c r="Q1731" s="80">
        <f t="shared" si="547"/>
        <v>2027</v>
      </c>
      <c r="R1731" s="80">
        <f t="shared" si="548"/>
        <v>7</v>
      </c>
      <c r="S1731" s="80">
        <f t="shared" si="549"/>
        <v>5</v>
      </c>
      <c r="T1731" s="80" t="str">
        <f t="shared" si="550"/>
        <v>07</v>
      </c>
      <c r="U1731" s="80" t="str">
        <f t="shared" si="551"/>
        <v>05</v>
      </c>
      <c r="V1731" s="80" t="str">
        <f t="shared" si="552"/>
        <v>'2027-07-05'</v>
      </c>
      <c r="W1731" s="80">
        <v>27</v>
      </c>
      <c r="X1731" s="80">
        <f t="shared" si="553"/>
        <v>27</v>
      </c>
      <c r="Y1731" s="3" t="s">
        <v>7860</v>
      </c>
      <c r="Z1731" s="124">
        <f>IFERROR(IF(Y1731="","null",VLOOKUP(Y1731,Marcas!$A$2:$C$2024,2,0)),"")</f>
        <v>1047</v>
      </c>
      <c r="AA1731" s="3" t="s">
        <v>2071</v>
      </c>
      <c r="AB1731" s="3">
        <f>IFERROR(IF(AA1731="","",IF(AA1731="EMPORIO LEGAL",1,VLOOKUP(AA1731,Clientes!$A$2:$B$1190,2,0))),"")</f>
        <v>742</v>
      </c>
      <c r="AC1731" s="3">
        <f>IFERROR(IF(Tabla1[[#This Row],[id_control]]="null","",VLOOKUP(CONCATENATE(Tabla1[[#This Row],[CLIENTE]],"-",Tabla1[[#This Row],[id_control]]),Hoja1!$C$2:$D$1994,2,0)),"")</f>
        <v>1731</v>
      </c>
      <c r="AD1731" s="3" t="s">
        <v>7861</v>
      </c>
      <c r="AE1731" s="3"/>
      <c r="AF1731" s="3"/>
      <c r="AG1731" s="3"/>
      <c r="AH1731" s="3"/>
      <c r="AI1731" s="3"/>
      <c r="AJ1731" s="3"/>
      <c r="AK1731" s="3"/>
      <c r="AL1731" s="3">
        <v>4144144</v>
      </c>
      <c r="AM1731" s="6"/>
      <c r="AN1731" s="6"/>
      <c r="AO1731" s="6"/>
      <c r="AP1731" s="6"/>
      <c r="AQ1731" s="8">
        <v>5531450136</v>
      </c>
      <c r="AR1731" s="6"/>
      <c r="AS1731" s="6"/>
      <c r="AT1731" s="6"/>
      <c r="AU1731" s="6"/>
      <c r="AV1731" s="8" t="s">
        <v>7862</v>
      </c>
      <c r="AW1731" s="6"/>
      <c r="AX1731" s="6"/>
      <c r="AY1731" s="6"/>
      <c r="AZ1731" s="6"/>
      <c r="BA1731" s="6"/>
      <c r="BB1731" s="6"/>
      <c r="BC1731" s="6"/>
      <c r="BD1731" s="6"/>
      <c r="BE1731" s="8">
        <v>1730</v>
      </c>
      <c r="BF1731" s="6" t="str">
        <f t="shared" si="554"/>
        <v>insert into bitacoras_estatus (numero_expediente, numero_registro, representante, fecha_inicio, fecha_vencimiento, id_cliente, id_admin, id_bitacoras_estatus, id_estatus, id_clase, id_marca, created_at, updated_at) values('1913468','1813248','PABLO IGNACIO SIMMONS SUAREZ','2017-07-05','2027-07-05','742','2','1','1',27,1047,'2017-07-05 00:00:00','2017-07-05 00:00:00');</v>
      </c>
      <c r="BG1731" s="6" t="str">
        <f t="shared" si="555"/>
        <v>insert into servicios_comentarios (comentario, id_admin, id_estatus, created_at, updated_at) values('CLASE 27 LLEGO EL TITRM EL 30 OCT 2017',1,1730,'2017-07-05 00:00:00','2017-07-05 00:00:00');</v>
      </c>
      <c r="BH1731" s="6" t="str">
        <f t="shared" si="556"/>
        <v/>
      </c>
      <c r="BI1731" s="137" t="str">
        <f t="shared" si="557"/>
        <v>update bitacoras_estatus set comprobacion_uso = 1, id_estatus=10 where id=1730;</v>
      </c>
      <c r="BJ1731" s="137" t="str">
        <f t="shared" si="558"/>
        <v>update bitacoras_estatus set numero_expediente = '1913468', numero_registro = '1813248', id_estatus = 10, fecha_inicio = '2017-07-05', fecha_vencimiento ='2027-07-05', created_at ='2017-07-05 00:00:00', updated_at ='2017-07-05 00:00:00', id_clase=27, id_marca=1047, id_cliente=742, vigencia = 1 where id =1730;</v>
      </c>
      <c r="BK1731" s="137" t="str">
        <f t="shared" si="559"/>
        <v>update bitacoras_estatus set id_estatus = 10 where id =1730;</v>
      </c>
    </row>
    <row r="1732" spans="1:63" ht="66">
      <c r="A1732" s="3">
        <v>1913476</v>
      </c>
      <c r="B1732" s="3"/>
      <c r="C1732" s="3" t="str">
        <f>IF(Tabla1[[#This Row],[No. REG.]]="","",1)</f>
        <v/>
      </c>
      <c r="D1732" s="3" t="s">
        <v>8681</v>
      </c>
      <c r="E1732" s="3">
        <f>IF(Tabla1[[#This Row],[STATUS]]="","",VLOOKUP(D1732,Estatus!$A$2:$B$13,2,0))</f>
        <v>8</v>
      </c>
      <c r="F1732" s="3">
        <f>IF(Tabla1[[#This Row],[STATUS]]="","",VLOOKUP(D1732,Estatus!$A$2:$I$12,9,0))</f>
        <v>1</v>
      </c>
      <c r="G1732" s="12" t="s">
        <v>7863</v>
      </c>
      <c r="H1732" s="7">
        <v>42921</v>
      </c>
      <c r="I1732" s="80">
        <f t="shared" si="540"/>
        <v>2017</v>
      </c>
      <c r="J1732" s="80">
        <f t="shared" si="541"/>
        <v>7</v>
      </c>
      <c r="K1732" s="80">
        <f t="shared" si="542"/>
        <v>5</v>
      </c>
      <c r="L1732" s="80" t="str">
        <f t="shared" si="543"/>
        <v>07</v>
      </c>
      <c r="M1732" s="80" t="str">
        <f t="shared" si="544"/>
        <v>05</v>
      </c>
      <c r="N1732" s="80" t="str">
        <f t="shared" si="545"/>
        <v>'2017-07-05'</v>
      </c>
      <c r="O1732" s="80" t="str">
        <f t="shared" si="546"/>
        <v>'2017-07-05 00:00:00'</v>
      </c>
      <c r="P1732" s="7">
        <v>46573</v>
      </c>
      <c r="Q1732" s="80">
        <f t="shared" si="547"/>
        <v>2027</v>
      </c>
      <c r="R1732" s="80">
        <f t="shared" si="548"/>
        <v>7</v>
      </c>
      <c r="S1732" s="80">
        <f t="shared" si="549"/>
        <v>5</v>
      </c>
      <c r="T1732" s="80" t="str">
        <f t="shared" si="550"/>
        <v>07</v>
      </c>
      <c r="U1732" s="80" t="str">
        <f t="shared" si="551"/>
        <v>05</v>
      </c>
      <c r="V1732" s="80" t="str">
        <f t="shared" si="552"/>
        <v>'2027-07-05'</v>
      </c>
      <c r="W1732" s="80">
        <v>41</v>
      </c>
      <c r="X1732" s="80">
        <f t="shared" si="553"/>
        <v>41</v>
      </c>
      <c r="Y1732" s="3" t="s">
        <v>7864</v>
      </c>
      <c r="Z1732" s="124">
        <f>IFERROR(IF(Y1732="","null",VLOOKUP(Y1732,Marcas!$A$2:$C$2024,2,0)),"")</f>
        <v>435</v>
      </c>
      <c r="AA1732" s="3" t="s">
        <v>7865</v>
      </c>
      <c r="AB1732" s="3">
        <f>IFERROR(IF(AA1732="","",IF(AA1732="EMPORIO LEGAL",1,VLOOKUP(AA1732,Clientes!$A$2:$B$1190,2,0))),"")</f>
        <v>208</v>
      </c>
      <c r="AC1732" s="3">
        <f>IFERROR(IF(Tabla1[[#This Row],[id_control]]="null","",VLOOKUP(CONCATENATE(Tabla1[[#This Row],[CLIENTE]],"-",Tabla1[[#This Row],[id_control]]),Hoja1!$C$2:$D$1994,2,0)),"")</f>
        <v>1732</v>
      </c>
      <c r="AD1732" s="3" t="s">
        <v>7866</v>
      </c>
      <c r="AE1732" s="3"/>
      <c r="AF1732" s="3"/>
      <c r="AG1732" s="3"/>
      <c r="AH1732" s="3"/>
      <c r="AI1732" s="3"/>
      <c r="AJ1732" s="3"/>
      <c r="AK1732" s="3"/>
      <c r="AL1732" s="3">
        <v>4162155</v>
      </c>
      <c r="AM1732" s="8"/>
      <c r="AN1732" s="6"/>
      <c r="AO1732" s="6"/>
      <c r="AP1732" s="6"/>
      <c r="AQ1732" s="8">
        <v>6142783331</v>
      </c>
      <c r="AR1732" s="6"/>
      <c r="AS1732" s="6"/>
      <c r="AT1732" s="6"/>
      <c r="AU1732" s="6"/>
      <c r="AV1732" s="8" t="s">
        <v>7867</v>
      </c>
      <c r="AW1732" s="6"/>
      <c r="AX1732" s="6"/>
      <c r="AY1732" s="6"/>
      <c r="AZ1732" s="6"/>
      <c r="BA1732" s="6"/>
      <c r="BB1732" s="6"/>
      <c r="BC1732" s="6"/>
      <c r="BD1732" s="8" t="s">
        <v>7868</v>
      </c>
      <c r="BE1732" s="8">
        <v>1731</v>
      </c>
      <c r="BF1732" s="6" t="str">
        <f t="shared" si="554"/>
        <v>insert into bitacoras_estatus (numero_expediente, numero_registro, representante, fecha_inicio, fecha_vencimiento, id_cliente, id_admin, id_bitacoras_estatus, id_estatus, id_clase, id_marca, created_at, updated_at) values('1913476','','JOSE ALEJANDRO DOZAL CAMARGO','2017-07-05','2027-07-05','208','2','1','1',41,435,'2017-07-05 00:00:00','2017-07-05 00:00:00');</v>
      </c>
      <c r="BG1732" s="6" t="str">
        <f t="shared" si="555"/>
        <v>insert into servicios_comentarios (comentario, id_admin, id_estatus, created_at, updated_at) values('CLASE 41. EN FECHA 21 DE NOVIEMBRE DE 2017 RECIBIMOS NOTIFICACION EN LINEA RESPECTO DE CITA DE ANTERIORIDAD. Se recibió un impediemnto legal el día 6 de agosto. Se Notificó el impedimento legal el día 13-08-18',1,1731,'2017-07-05 00:00:00','2017-07-05 00:00:00');</v>
      </c>
      <c r="BH1732" s="6" t="str">
        <f t="shared" si="556"/>
        <v>insert into servicios_comentarios (comentario, id_admin, id_estatus, created_at, updated_at) values('CONTESTACION DE ANTERIORIDAD 21/02/2018',1,1731,'2017-07-05 00:00:00','2017-07-05 00:00:00');</v>
      </c>
      <c r="BI1732" s="137" t="str">
        <f t="shared" si="557"/>
        <v>update bitacoras_estatus set comprobacion_uso = 1, id_estatus=8 where id=1731;</v>
      </c>
      <c r="BJ1732" s="137" t="str">
        <f t="shared" si="558"/>
        <v>update bitacoras_estatus set numero_expediente = '1913476', numero_registro = '', id_estatus = 8, fecha_inicio = '2017-07-05', fecha_vencimiento ='2027-07-05', created_at ='2017-07-05 00:00:00', updated_at ='2017-07-05 00:00:00', id_clase=41, id_marca=435, id_cliente=208, vigencia = 1 where id =1731;</v>
      </c>
      <c r="BK1732" s="137" t="str">
        <f t="shared" si="559"/>
        <v>update bitacoras_estatus set id_estatus = 8 where id =1731;</v>
      </c>
    </row>
    <row r="1733" spans="1:63">
      <c r="A1733" s="3">
        <v>1913491</v>
      </c>
      <c r="B1733" s="3">
        <v>1813250</v>
      </c>
      <c r="C1733" s="3">
        <f>IF(Tabla1[[#This Row],[No. REG.]]="","",1)</f>
        <v>1</v>
      </c>
      <c r="D1733" s="3" t="s">
        <v>46</v>
      </c>
      <c r="E1733" s="3">
        <f>IF(Tabla1[[#This Row],[STATUS]]="","",VLOOKUP(D1733,Estatus!$A$2:$B$13,2,0))</f>
        <v>10</v>
      </c>
      <c r="F1733" s="3">
        <f>IF(Tabla1[[#This Row],[STATUS]]="","",VLOOKUP(D1733,Estatus!$A$2:$I$12,9,0))</f>
        <v>1</v>
      </c>
      <c r="G1733" s="12" t="s">
        <v>7869</v>
      </c>
      <c r="H1733" s="7">
        <v>42921</v>
      </c>
      <c r="I1733" s="80">
        <f t="shared" si="540"/>
        <v>2017</v>
      </c>
      <c r="J1733" s="80">
        <f t="shared" si="541"/>
        <v>7</v>
      </c>
      <c r="K1733" s="80">
        <f t="shared" si="542"/>
        <v>5</v>
      </c>
      <c r="L1733" s="80" t="str">
        <f t="shared" si="543"/>
        <v>07</v>
      </c>
      <c r="M1733" s="80" t="str">
        <f t="shared" si="544"/>
        <v>05</v>
      </c>
      <c r="N1733" s="80" t="str">
        <f t="shared" si="545"/>
        <v>'2017-07-05'</v>
      </c>
      <c r="O1733" s="80" t="str">
        <f t="shared" si="546"/>
        <v>'2017-07-05 00:00:00'</v>
      </c>
      <c r="P1733" s="7">
        <v>46573</v>
      </c>
      <c r="Q1733" s="80">
        <f t="shared" si="547"/>
        <v>2027</v>
      </c>
      <c r="R1733" s="80">
        <f t="shared" si="548"/>
        <v>7</v>
      </c>
      <c r="S1733" s="80">
        <f t="shared" si="549"/>
        <v>5</v>
      </c>
      <c r="T1733" s="80" t="str">
        <f t="shared" si="550"/>
        <v>07</v>
      </c>
      <c r="U1733" s="80" t="str">
        <f t="shared" si="551"/>
        <v>05</v>
      </c>
      <c r="V1733" s="80" t="str">
        <f t="shared" si="552"/>
        <v>'2027-07-05'</v>
      </c>
      <c r="W1733" s="80">
        <v>41</v>
      </c>
      <c r="X1733" s="80">
        <f t="shared" si="553"/>
        <v>41</v>
      </c>
      <c r="Y1733" s="3" t="s">
        <v>7870</v>
      </c>
      <c r="Z1733" s="124">
        <f>IFERROR(IF(Y1733="","null",VLOOKUP(Y1733,Marcas!$A$2:$C$2024,2,0)),"")</f>
        <v>191</v>
      </c>
      <c r="AA1733" s="3" t="s">
        <v>7871</v>
      </c>
      <c r="AB1733" s="3">
        <f>IFERROR(IF(AA1733="","",IF(AA1733="EMPORIO LEGAL",1,VLOOKUP(AA1733,Clientes!$A$2:$B$1190,2,0))),"")</f>
        <v>207</v>
      </c>
      <c r="AC1733" s="3">
        <f>IFERROR(IF(Tabla1[[#This Row],[id_control]]="null","",VLOOKUP(CONCATENATE(Tabla1[[#This Row],[CLIENTE]],"-",Tabla1[[#This Row],[id_control]]),Hoja1!$C$2:$D$1994,2,0)),"")</f>
        <v>1733</v>
      </c>
      <c r="AD1733" s="3" t="s">
        <v>7872</v>
      </c>
      <c r="AE1733" s="3"/>
      <c r="AF1733" s="3"/>
      <c r="AG1733" s="3"/>
      <c r="AH1733" s="3"/>
      <c r="AI1733" s="3"/>
      <c r="AJ1733" s="3"/>
      <c r="AK1733" s="3"/>
      <c r="AL1733" s="3">
        <v>4250404</v>
      </c>
      <c r="AM1733" s="6"/>
      <c r="AN1733" s="6"/>
      <c r="AO1733" s="6"/>
      <c r="AP1733" s="6"/>
      <c r="AQ1733" s="6"/>
      <c r="AR1733" s="6"/>
      <c r="AS1733" s="6"/>
      <c r="AT1733" s="6"/>
      <c r="AU1733" s="6"/>
      <c r="AV1733" s="8" t="s">
        <v>7873</v>
      </c>
      <c r="AW1733" s="6"/>
      <c r="AX1733" s="6"/>
      <c r="AY1733" s="6"/>
      <c r="AZ1733" s="6"/>
      <c r="BA1733" s="6"/>
      <c r="BB1733" s="6"/>
      <c r="BC1733" s="6"/>
      <c r="BD1733" s="6"/>
      <c r="BE1733" s="8">
        <v>1732</v>
      </c>
      <c r="BF1733" s="6" t="str">
        <f t="shared" si="554"/>
        <v>insert into bitacoras_estatus (numero_expediente, numero_registro, representante, fecha_inicio, fecha_vencimiento, id_cliente, id_admin, id_bitacoras_estatus, id_estatus, id_clase, id_marca, created_at, updated_at) values('1913491','1813250','ALFREDO RASCON CASAS','2017-07-05','2027-07-05','207','2','1','1',41,191,'2017-07-05 00:00:00','2017-07-05 00:00:00');</v>
      </c>
      <c r="BG1733" s="6" t="str">
        <f t="shared" si="555"/>
        <v>insert into servicios_comentarios (comentario, id_admin, id_estatus, created_at, updated_at) values('CLASE 41. LLEGO EL TITRM EL 30 OCT 2017',1,1732,'2017-07-05 00:00:00','2017-07-05 00:00:00');</v>
      </c>
      <c r="BH1733" s="6" t="str">
        <f t="shared" si="556"/>
        <v/>
      </c>
      <c r="BI1733" s="137" t="str">
        <f t="shared" si="557"/>
        <v>update bitacoras_estatus set comprobacion_uso = 1, id_estatus=10 where id=1732;</v>
      </c>
      <c r="BJ1733" s="137" t="str">
        <f t="shared" si="558"/>
        <v>update bitacoras_estatus set numero_expediente = '1913491', numero_registro = '1813250', id_estatus = 10, fecha_inicio = '2017-07-05', fecha_vencimiento ='2027-07-05', created_at ='2017-07-05 00:00:00', updated_at ='2017-07-05 00:00:00', id_clase=41, id_marca=191, id_cliente=207, vigencia = 1 where id =1732;</v>
      </c>
      <c r="BK1733" s="137" t="str">
        <f t="shared" si="559"/>
        <v>update bitacoras_estatus set id_estatus = 10 where id =1732;</v>
      </c>
    </row>
    <row r="1734" spans="1:63" ht="27">
      <c r="A1734" s="3">
        <v>1921052</v>
      </c>
      <c r="B1734" s="3">
        <v>1814273</v>
      </c>
      <c r="C1734" s="3">
        <f>IF(Tabla1[[#This Row],[No. REG.]]="","",1)</f>
        <v>1</v>
      </c>
      <c r="D1734" s="3" t="s">
        <v>46</v>
      </c>
      <c r="E1734" s="3">
        <f>IF(Tabla1[[#This Row],[STATUS]]="","",VLOOKUP(D1734,Estatus!$A$2:$B$13,2,0))</f>
        <v>10</v>
      </c>
      <c r="F1734" s="3">
        <f>IF(Tabla1[[#This Row],[STATUS]]="","",VLOOKUP(D1734,Estatus!$A$2:$I$12,9,0))</f>
        <v>1</v>
      </c>
      <c r="G1734" s="12" t="s">
        <v>7874</v>
      </c>
      <c r="H1734" s="7">
        <v>42936</v>
      </c>
      <c r="I1734" s="80">
        <f t="shared" si="540"/>
        <v>2017</v>
      </c>
      <c r="J1734" s="80">
        <f t="shared" si="541"/>
        <v>7</v>
      </c>
      <c r="K1734" s="80">
        <f t="shared" si="542"/>
        <v>20</v>
      </c>
      <c r="L1734" s="80" t="str">
        <f t="shared" si="543"/>
        <v>07</v>
      </c>
      <c r="M1734" s="80">
        <f t="shared" si="544"/>
        <v>20</v>
      </c>
      <c r="N1734" s="80" t="str">
        <f t="shared" si="545"/>
        <v>'2017-07-20'</v>
      </c>
      <c r="O1734" s="80" t="str">
        <f t="shared" si="546"/>
        <v>'2017-07-20 00:00:00'</v>
      </c>
      <c r="P1734" s="7">
        <v>46588</v>
      </c>
      <c r="Q1734" s="80">
        <f t="shared" si="547"/>
        <v>2027</v>
      </c>
      <c r="R1734" s="80">
        <f t="shared" si="548"/>
        <v>7</v>
      </c>
      <c r="S1734" s="80">
        <f t="shared" si="549"/>
        <v>20</v>
      </c>
      <c r="T1734" s="80" t="str">
        <f t="shared" si="550"/>
        <v>07</v>
      </c>
      <c r="U1734" s="80">
        <f t="shared" si="551"/>
        <v>20</v>
      </c>
      <c r="V1734" s="80" t="str">
        <f t="shared" si="552"/>
        <v>'2027-07-20'</v>
      </c>
      <c r="W1734" s="80">
        <v>43</v>
      </c>
      <c r="X1734" s="80">
        <f t="shared" si="553"/>
        <v>43</v>
      </c>
      <c r="Y1734" s="3" t="s">
        <v>7875</v>
      </c>
      <c r="Z1734" s="124">
        <f>IFERROR(IF(Y1734="","null",VLOOKUP(Y1734,Marcas!$A$2:$C$2024,2,0)),"")</f>
        <v>802</v>
      </c>
      <c r="AA1734" s="3" t="s">
        <v>7875</v>
      </c>
      <c r="AB1734" s="3">
        <f>IFERROR(IF(AA1734="","",IF(AA1734="EMPORIO LEGAL",1,VLOOKUP(AA1734,Clientes!$A$2:$B$1190,2,0))),"")</f>
        <v>567</v>
      </c>
      <c r="AC1734" s="3">
        <f>IFERROR(IF(Tabla1[[#This Row],[id_control]]="null","",VLOOKUP(CONCATENATE(Tabla1[[#This Row],[CLIENTE]],"-",Tabla1[[#This Row],[id_control]]),Hoja1!$C$2:$D$1994,2,0)),"")</f>
        <v>1734</v>
      </c>
      <c r="AD1734" s="3" t="s">
        <v>7876</v>
      </c>
      <c r="AE1734" s="3" t="s">
        <v>7877</v>
      </c>
      <c r="AF1734" s="3"/>
      <c r="AG1734" s="3"/>
      <c r="AH1734" s="3"/>
      <c r="AI1734" s="3"/>
      <c r="AJ1734" s="3"/>
      <c r="AK1734" s="3"/>
      <c r="AL1734" s="3"/>
      <c r="AM1734" s="6"/>
      <c r="AN1734" s="6"/>
      <c r="AO1734" s="6"/>
      <c r="AP1734" s="6"/>
      <c r="AQ1734" s="8" t="s">
        <v>7878</v>
      </c>
      <c r="AR1734" s="8" t="s">
        <v>7879</v>
      </c>
      <c r="AS1734" s="6"/>
      <c r="AT1734" s="6"/>
      <c r="AU1734" s="6"/>
      <c r="AV1734" s="8" t="s">
        <v>7880</v>
      </c>
      <c r="AW1734" s="8" t="s">
        <v>7881</v>
      </c>
      <c r="AX1734" s="6"/>
      <c r="AY1734" s="6"/>
      <c r="AZ1734" s="6"/>
      <c r="BA1734" s="6"/>
      <c r="BB1734" s="6"/>
      <c r="BC1734" s="6"/>
      <c r="BD1734" s="6"/>
      <c r="BE1734" s="8">
        <v>1733</v>
      </c>
      <c r="BF1734" s="6" t="str">
        <f t="shared" si="554"/>
        <v>insert into bitacoras_estatus (numero_expediente, numero_registro, representante, fecha_inicio, fecha_vencimiento, id_cliente, id_admin, id_bitacoras_estatus, id_estatus, id_clase, id_marca, created_at, updated_at) values('1921052','1814273','ISIS CLEOPATRA STENNER RONQUILLO','2017-07-20','2027-07-20','567','2','1','1',43,802,'2017-07-20 00:00:00','2017-07-20 00:00:00');</v>
      </c>
      <c r="BG1734" s="6" t="str">
        <f t="shared" si="555"/>
        <v>insert into servicios_comentarios (comentario, id_admin, id_estatus, created_at, updated_at) values('CLASE 43, LLEGO EL TITRM EL 9 NOVIEMBRE 2017',1,1733,'2017-07-20 00:00:00','2017-07-20 00:00:00');</v>
      </c>
      <c r="BH1734" s="6" t="str">
        <f t="shared" si="556"/>
        <v/>
      </c>
      <c r="BI1734" s="137" t="str">
        <f t="shared" si="557"/>
        <v>update bitacoras_estatus set comprobacion_uso = 1, id_estatus=10 where id=1733;</v>
      </c>
      <c r="BJ1734" s="137" t="str">
        <f t="shared" si="558"/>
        <v>update bitacoras_estatus set numero_expediente = '1921052', numero_registro = '1814273', id_estatus = 10, fecha_inicio = '2017-07-20', fecha_vencimiento ='2027-07-20', created_at ='2017-07-20 00:00:00', updated_at ='2017-07-20 00:00:00', id_clase=43, id_marca=802, id_cliente=567, vigencia = 1 where id =1733;</v>
      </c>
      <c r="BK1734" s="137" t="str">
        <f t="shared" si="559"/>
        <v>update bitacoras_estatus set id_estatus = 10 where id =1733;</v>
      </c>
    </row>
    <row r="1735" spans="1:63" ht="53">
      <c r="A1735" s="3">
        <v>1921053</v>
      </c>
      <c r="B1735" s="3"/>
      <c r="C1735" s="3" t="str">
        <f>IF(Tabla1[[#This Row],[No. REG.]]="","",1)</f>
        <v/>
      </c>
      <c r="D1735" s="3" t="s">
        <v>8681</v>
      </c>
      <c r="E1735" s="3">
        <f>IF(Tabla1[[#This Row],[STATUS]]="","",VLOOKUP(D1735,Estatus!$A$2:$B$13,2,0))</f>
        <v>8</v>
      </c>
      <c r="F1735" s="3">
        <f>IF(Tabla1[[#This Row],[STATUS]]="","",VLOOKUP(D1735,Estatus!$A$2:$I$12,9,0))</f>
        <v>1</v>
      </c>
      <c r="G1735" s="12" t="s">
        <v>7882</v>
      </c>
      <c r="H1735" s="7">
        <v>42936</v>
      </c>
      <c r="I1735" s="80">
        <f t="shared" si="540"/>
        <v>2017</v>
      </c>
      <c r="J1735" s="80">
        <f t="shared" si="541"/>
        <v>7</v>
      </c>
      <c r="K1735" s="80">
        <f t="shared" si="542"/>
        <v>20</v>
      </c>
      <c r="L1735" s="80" t="str">
        <f t="shared" si="543"/>
        <v>07</v>
      </c>
      <c r="M1735" s="80">
        <f t="shared" si="544"/>
        <v>20</v>
      </c>
      <c r="N1735" s="80" t="str">
        <f t="shared" si="545"/>
        <v>'2017-07-20'</v>
      </c>
      <c r="O1735" s="80" t="str">
        <f t="shared" si="546"/>
        <v>'2017-07-20 00:00:00'</v>
      </c>
      <c r="P1735" s="7">
        <v>46588</v>
      </c>
      <c r="Q1735" s="80">
        <f t="shared" si="547"/>
        <v>2027</v>
      </c>
      <c r="R1735" s="80">
        <f t="shared" si="548"/>
        <v>7</v>
      </c>
      <c r="S1735" s="80">
        <f t="shared" si="549"/>
        <v>20</v>
      </c>
      <c r="T1735" s="80" t="str">
        <f t="shared" si="550"/>
        <v>07</v>
      </c>
      <c r="U1735" s="80">
        <f t="shared" si="551"/>
        <v>20</v>
      </c>
      <c r="V1735" s="80" t="str">
        <f t="shared" si="552"/>
        <v>'2027-07-20'</v>
      </c>
      <c r="W1735" s="80">
        <v>9</v>
      </c>
      <c r="X1735" s="80">
        <f t="shared" si="553"/>
        <v>9</v>
      </c>
      <c r="Y1735" s="3" t="s">
        <v>7883</v>
      </c>
      <c r="Z1735" s="124">
        <f>IFERROR(IF(Y1735="","null",VLOOKUP(Y1735,Marcas!$A$2:$C$2024,2,0)),"")</f>
        <v>1368</v>
      </c>
      <c r="AA1735" s="3" t="s">
        <v>7883</v>
      </c>
      <c r="AB1735" s="3">
        <f>IFERROR(IF(AA1735="","",IF(AA1735="EMPORIO LEGAL",1,VLOOKUP(AA1735,Clientes!$A$2:$B$1190,2,0))),"")</f>
        <v>971</v>
      </c>
      <c r="AC1735" s="3">
        <f>IFERROR(IF(Tabla1[[#This Row],[id_control]]="null","",VLOOKUP(CONCATENATE(Tabla1[[#This Row],[CLIENTE]],"-",Tabla1[[#This Row],[id_control]]),Hoja1!$C$2:$D$1994,2,0)),"")</f>
        <v>1735</v>
      </c>
      <c r="AD1735" s="3" t="s">
        <v>7884</v>
      </c>
      <c r="AE1735" s="3"/>
      <c r="AF1735" s="3"/>
      <c r="AG1735" s="3"/>
      <c r="AH1735" s="3"/>
      <c r="AI1735" s="3"/>
      <c r="AJ1735" s="3"/>
      <c r="AK1735" s="3"/>
      <c r="AL1735" s="3"/>
      <c r="AM1735" s="6"/>
      <c r="AN1735" s="6"/>
      <c r="AO1735" s="6"/>
      <c r="AP1735" s="6"/>
      <c r="AQ1735" s="8">
        <v>6251259192</v>
      </c>
      <c r="AR1735" s="6"/>
      <c r="AS1735" s="6"/>
      <c r="AT1735" s="6"/>
      <c r="AU1735" s="6"/>
      <c r="AV1735" s="17" t="s">
        <v>7885</v>
      </c>
      <c r="AW1735" s="6"/>
      <c r="AX1735" s="6"/>
      <c r="AY1735" s="6"/>
      <c r="AZ1735" s="6"/>
      <c r="BA1735" s="6"/>
      <c r="BB1735" s="6"/>
      <c r="BC1735" s="6"/>
      <c r="BD1735" s="8" t="s">
        <v>7886</v>
      </c>
      <c r="BE1735" s="8">
        <v>1734</v>
      </c>
      <c r="BF1735" s="6" t="str">
        <f t="shared" si="554"/>
        <v>insert into bitacoras_estatus (numero_expediente, numero_registro, representante, fecha_inicio, fecha_vencimiento, id_cliente, id_admin, id_bitacoras_estatus, id_estatus, id_clase, id_marca, created_at, updated_at) values('1921053','','LAURA ALEJANDRA AMÉZAGA MARTINES','2017-07-20','2027-07-20','971','2','1','1',9,1368,'2017-07-20 00:00:00','2017-07-20 00:00:00');</v>
      </c>
      <c r="BG1735" s="6" t="str">
        <f t="shared" si="555"/>
        <v>insert into servicios_comentarios (comentario, id_admin, id_estatus, created_at, updated_at) values('CLASE 9. EN FECHA 20 DE MARZO DE 2018 SE NOS CITÓ ANTERIORIDAD. EN FECHA 21 DE MAYO 2018 SE PRESENTÓ CONTESTACION DE ANTERIORIDAD.',1,1734,'2017-07-20 00:00:00','2017-07-20 00:00:00');</v>
      </c>
      <c r="BH1735" s="6" t="str">
        <f t="shared" si="556"/>
        <v>insert into servicios_comentarios (comentario, id_admin, id_estatus, created_at, updated_at) values('CONTESTACION DE ANTERIORIDAD 21/05/2018',1,1734,'2017-07-20 00:00:00','2017-07-20 00:00:00');</v>
      </c>
      <c r="BI1735" s="137" t="str">
        <f t="shared" si="557"/>
        <v>update bitacoras_estatus set comprobacion_uso = 1, id_estatus=8 where id=1734;</v>
      </c>
      <c r="BJ1735" s="137" t="str">
        <f t="shared" si="558"/>
        <v>update bitacoras_estatus set numero_expediente = '1921053', numero_registro = '', id_estatus = 8, fecha_inicio = '2017-07-20', fecha_vencimiento ='2027-07-20', created_at ='2017-07-20 00:00:00', updated_at ='2017-07-20 00:00:00', id_clase=9, id_marca=1368, id_cliente=971, vigencia = 1 where id =1734;</v>
      </c>
      <c r="BK1735" s="137" t="str">
        <f t="shared" si="559"/>
        <v>update bitacoras_estatus set id_estatus = 8 where id =1734;</v>
      </c>
    </row>
    <row r="1736" spans="1:63">
      <c r="A1736" s="3">
        <v>1921058</v>
      </c>
      <c r="B1736" s="3">
        <v>1814274</v>
      </c>
      <c r="C1736" s="3">
        <f>IF(Tabla1[[#This Row],[No. REG.]]="","",1)</f>
        <v>1</v>
      </c>
      <c r="D1736" s="3" t="s">
        <v>46</v>
      </c>
      <c r="E1736" s="3">
        <f>IF(Tabla1[[#This Row],[STATUS]]="","",VLOOKUP(D1736,Estatus!$A$2:$B$13,2,0))</f>
        <v>10</v>
      </c>
      <c r="F1736" s="3">
        <f>IF(Tabla1[[#This Row],[STATUS]]="","",VLOOKUP(D1736,Estatus!$A$2:$I$12,9,0))</f>
        <v>1</v>
      </c>
      <c r="G1736" s="12"/>
      <c r="H1736" s="7">
        <v>42936</v>
      </c>
      <c r="I1736" s="80">
        <f t="shared" si="540"/>
        <v>2017</v>
      </c>
      <c r="J1736" s="80">
        <f t="shared" si="541"/>
        <v>7</v>
      </c>
      <c r="K1736" s="80">
        <f t="shared" si="542"/>
        <v>20</v>
      </c>
      <c r="L1736" s="80" t="str">
        <f t="shared" si="543"/>
        <v>07</v>
      </c>
      <c r="M1736" s="80">
        <f t="shared" si="544"/>
        <v>20</v>
      </c>
      <c r="N1736" s="80" t="str">
        <f t="shared" si="545"/>
        <v>'2017-07-20'</v>
      </c>
      <c r="O1736" s="80" t="str">
        <f t="shared" si="546"/>
        <v>'2017-07-20 00:00:00'</v>
      </c>
      <c r="P1736" s="7">
        <v>46588</v>
      </c>
      <c r="Q1736" s="80">
        <f t="shared" si="547"/>
        <v>2027</v>
      </c>
      <c r="R1736" s="80">
        <f t="shared" si="548"/>
        <v>7</v>
      </c>
      <c r="S1736" s="80">
        <f t="shared" si="549"/>
        <v>20</v>
      </c>
      <c r="T1736" s="80" t="str">
        <f t="shared" si="550"/>
        <v>07</v>
      </c>
      <c r="U1736" s="80">
        <f t="shared" si="551"/>
        <v>20</v>
      </c>
      <c r="V1736" s="80" t="str">
        <f t="shared" si="552"/>
        <v>'2027-07-20'</v>
      </c>
      <c r="W1736" s="80"/>
      <c r="X1736" s="80" t="str">
        <f t="shared" si="553"/>
        <v>null</v>
      </c>
      <c r="Y1736" s="3" t="s">
        <v>7887</v>
      </c>
      <c r="Z1736" s="124">
        <f>IFERROR(IF(Y1736="","null",VLOOKUP(Y1736,Marcas!$A$2:$C$2024,2,0)),"")</f>
        <v>1052</v>
      </c>
      <c r="AA1736" s="3" t="s">
        <v>7888</v>
      </c>
      <c r="AB1736" s="3">
        <f>IFERROR(IF(AA1736="","",IF(AA1736="EMPORIO LEGAL",1,VLOOKUP(AA1736,Clientes!$A$2:$B$1190,2,0))),"")</f>
        <v>102</v>
      </c>
      <c r="AC1736" s="3">
        <f>IFERROR(IF(Tabla1[[#This Row],[id_control]]="null","",VLOOKUP(CONCATENATE(Tabla1[[#This Row],[CLIENTE]],"-",Tabla1[[#This Row],[id_control]]),Hoja1!$C$2:$D$1994,2,0)),"")</f>
        <v>1736</v>
      </c>
      <c r="AD1736" s="3" t="s">
        <v>7889</v>
      </c>
      <c r="AE1736" s="3"/>
      <c r="AF1736" s="3"/>
      <c r="AG1736" s="3"/>
      <c r="AH1736" s="3"/>
      <c r="AI1736" s="3"/>
      <c r="AJ1736" s="3"/>
      <c r="AK1736" s="3"/>
      <c r="AL1736" s="3">
        <v>4186262</v>
      </c>
      <c r="AM1736" s="6"/>
      <c r="AN1736" s="6"/>
      <c r="AO1736" s="6"/>
      <c r="AP1736" s="6"/>
      <c r="AQ1736" s="8">
        <v>6142790221</v>
      </c>
      <c r="AR1736" s="6"/>
      <c r="AS1736" s="6"/>
      <c r="AT1736" s="6"/>
      <c r="AU1736" s="6"/>
      <c r="AV1736" s="8" t="s">
        <v>7890</v>
      </c>
      <c r="AW1736" s="8" t="s">
        <v>7891</v>
      </c>
      <c r="AX1736" s="6"/>
      <c r="AY1736" s="6"/>
      <c r="AZ1736" s="6"/>
      <c r="BA1736" s="6"/>
      <c r="BB1736" s="6"/>
      <c r="BC1736" s="6"/>
      <c r="BD1736" s="6"/>
      <c r="BE1736" s="8">
        <v>1735</v>
      </c>
      <c r="BF1736" s="6" t="str">
        <f t="shared" si="554"/>
        <v>insert into bitacoras_estatus (numero_expediente, numero_registro, representante, fecha_inicio, fecha_vencimiento, id_cliente, id_admin, id_bitacoras_estatus, id_estatus, id_clase, id_marca, created_at, updated_at) values('1921058','1814274','ELOY SANTIAGO VALLINA GARZA','2017-07-20','2027-07-20','102','2','1','1',null,1052,'2017-07-20 00:00:00','2017-07-20 00:00:00');</v>
      </c>
      <c r="BG1736" s="6" t="str">
        <f t="shared" si="555"/>
        <v/>
      </c>
      <c r="BH1736" s="6" t="str">
        <f t="shared" si="556"/>
        <v/>
      </c>
      <c r="BI1736" s="137" t="str">
        <f t="shared" si="557"/>
        <v>update bitacoras_estatus set comprobacion_uso = 1, id_estatus=10 where id=1735;</v>
      </c>
      <c r="BJ1736" s="137" t="str">
        <f t="shared" si="558"/>
        <v>update bitacoras_estatus set numero_expediente = '1921058', numero_registro = '1814274', id_estatus = 10, fecha_inicio = '2017-07-20', fecha_vencimiento ='2027-07-20', created_at ='2017-07-20 00:00:00', updated_at ='2017-07-20 00:00:00', id_clase=null, id_marca=1052, id_cliente=102, vigencia = 1 where id =1735;</v>
      </c>
      <c r="BK1736" s="137" t="str">
        <f t="shared" si="559"/>
        <v>update bitacoras_estatus set id_estatus = 10 where id =1735;</v>
      </c>
    </row>
    <row r="1737" spans="1:63">
      <c r="A1737" s="3">
        <v>1921060</v>
      </c>
      <c r="B1737" s="3">
        <v>1814276</v>
      </c>
      <c r="C1737" s="3">
        <f>IF(Tabla1[[#This Row],[No. REG.]]="","",1)</f>
        <v>1</v>
      </c>
      <c r="D1737" s="3" t="s">
        <v>46</v>
      </c>
      <c r="E1737" s="3">
        <f>IF(Tabla1[[#This Row],[STATUS]]="","",VLOOKUP(D1737,Estatus!$A$2:$B$13,2,0))</f>
        <v>10</v>
      </c>
      <c r="F1737" s="3">
        <f>IF(Tabla1[[#This Row],[STATUS]]="","",VLOOKUP(D1737,Estatus!$A$2:$I$12,9,0))</f>
        <v>1</v>
      </c>
      <c r="G1737" s="12" t="s">
        <v>7892</v>
      </c>
      <c r="H1737" s="7">
        <v>42936</v>
      </c>
      <c r="I1737" s="80">
        <f t="shared" si="540"/>
        <v>2017</v>
      </c>
      <c r="J1737" s="80">
        <f t="shared" si="541"/>
        <v>7</v>
      </c>
      <c r="K1737" s="80">
        <f t="shared" si="542"/>
        <v>20</v>
      </c>
      <c r="L1737" s="80" t="str">
        <f t="shared" si="543"/>
        <v>07</v>
      </c>
      <c r="M1737" s="80">
        <f t="shared" si="544"/>
        <v>20</v>
      </c>
      <c r="N1737" s="80" t="str">
        <f t="shared" si="545"/>
        <v>'2017-07-20'</v>
      </c>
      <c r="O1737" s="80" t="str">
        <f t="shared" si="546"/>
        <v>'2017-07-20 00:00:00'</v>
      </c>
      <c r="P1737" s="7">
        <v>46588</v>
      </c>
      <c r="Q1737" s="80">
        <f t="shared" si="547"/>
        <v>2027</v>
      </c>
      <c r="R1737" s="80">
        <f t="shared" si="548"/>
        <v>7</v>
      </c>
      <c r="S1737" s="80">
        <f t="shared" si="549"/>
        <v>20</v>
      </c>
      <c r="T1737" s="80" t="str">
        <f t="shared" si="550"/>
        <v>07</v>
      </c>
      <c r="U1737" s="80">
        <f t="shared" si="551"/>
        <v>20</v>
      </c>
      <c r="V1737" s="80" t="str">
        <f t="shared" si="552"/>
        <v>'2027-07-20'</v>
      </c>
      <c r="W1737" s="80">
        <v>1</v>
      </c>
      <c r="X1737" s="80">
        <f t="shared" si="553"/>
        <v>1</v>
      </c>
      <c r="Y1737" s="3" t="s">
        <v>7893</v>
      </c>
      <c r="Z1737" s="124">
        <f>IFERROR(IF(Y1737="","null",VLOOKUP(Y1737,Marcas!$A$2:$C$2024,2,0)),"")</f>
        <v>153</v>
      </c>
      <c r="AA1737" s="3" t="s">
        <v>7369</v>
      </c>
      <c r="AB1737" s="3">
        <f>IFERROR(IF(AA1737="","",IF(AA1737="EMPORIO LEGAL",1,VLOOKUP(AA1737,Clientes!$A$2:$B$1190,2,0))),"")</f>
        <v>98</v>
      </c>
      <c r="AC1737" s="3">
        <f>IFERROR(IF(Tabla1[[#This Row],[id_control]]="null","",VLOOKUP(CONCATENATE(Tabla1[[#This Row],[CLIENTE]],"-",Tabla1[[#This Row],[id_control]]),Hoja1!$C$2:$D$1994,2,0)),"")</f>
        <v>1737</v>
      </c>
      <c r="AD1737" s="3" t="s">
        <v>7370</v>
      </c>
      <c r="AE1737" s="3"/>
      <c r="AF1737" s="3"/>
      <c r="AG1737" s="3"/>
      <c r="AH1737" s="3"/>
      <c r="AI1737" s="3"/>
      <c r="AJ1737" s="3"/>
      <c r="AK1737" s="3"/>
      <c r="AL1737" s="3"/>
      <c r="AM1737" s="6"/>
      <c r="AN1737" s="6"/>
      <c r="AO1737" s="6"/>
      <c r="AP1737" s="6"/>
      <c r="AQ1737" s="8">
        <v>6251259548</v>
      </c>
      <c r="AR1737" s="8">
        <v>6595766058</v>
      </c>
      <c r="AS1737" s="6"/>
      <c r="AT1737" s="6"/>
      <c r="AU1737" s="6"/>
      <c r="AV1737" s="8" t="s">
        <v>7371</v>
      </c>
      <c r="AW1737" s="6"/>
      <c r="AX1737" s="6"/>
      <c r="AY1737" s="6"/>
      <c r="AZ1737" s="6"/>
      <c r="BA1737" s="6"/>
      <c r="BB1737" s="6"/>
      <c r="BC1737" s="6"/>
      <c r="BD1737" s="6"/>
      <c r="BE1737" s="8">
        <v>1736</v>
      </c>
      <c r="BF1737" s="6" t="str">
        <f t="shared" si="554"/>
        <v>insert into bitacoras_estatus (numero_expediente, numero_registro, representante, fecha_inicio, fecha_vencimiento, id_cliente, id_admin, id_bitacoras_estatus, id_estatus, id_clase, id_marca, created_at, updated_at) values('1921060','1814276','FREDDY FEHR KORNELSEN','2017-07-20','2027-07-20','98','2','1','1',1,153,'2017-07-20 00:00:00','2017-07-20 00:00:00');</v>
      </c>
      <c r="BG1737" s="6" t="str">
        <f t="shared" si="555"/>
        <v>insert into servicios_comentarios (comentario, id_admin, id_estatus, created_at, updated_at) values('CLASE 1, LLEGO EL TITRM EL 9 NOV 2017',1,1736,'2017-07-20 00:00:00','2017-07-20 00:00:00');</v>
      </c>
      <c r="BH1737" s="6" t="str">
        <f t="shared" si="556"/>
        <v/>
      </c>
      <c r="BI1737" s="137" t="str">
        <f t="shared" si="557"/>
        <v>update bitacoras_estatus set comprobacion_uso = 1, id_estatus=10 where id=1736;</v>
      </c>
      <c r="BJ1737" s="137" t="str">
        <f t="shared" si="558"/>
        <v>update bitacoras_estatus set numero_expediente = '1921060', numero_registro = '1814276', id_estatus = 10, fecha_inicio = '2017-07-20', fecha_vencimiento ='2027-07-20', created_at ='2017-07-20 00:00:00', updated_at ='2017-07-20 00:00:00', id_clase=1, id_marca=153, id_cliente=98, vigencia = 1 where id =1736;</v>
      </c>
      <c r="BK1737" s="137" t="str">
        <f t="shared" si="559"/>
        <v>update bitacoras_estatus set id_estatus = 10 where id =1736;</v>
      </c>
    </row>
    <row r="1738" spans="1:63">
      <c r="A1738" s="3">
        <v>1921061</v>
      </c>
      <c r="B1738" s="3">
        <v>1814277</v>
      </c>
      <c r="C1738" s="3">
        <f>IF(Tabla1[[#This Row],[No. REG.]]="","",1)</f>
        <v>1</v>
      </c>
      <c r="D1738" s="3" t="s">
        <v>46</v>
      </c>
      <c r="E1738" s="3">
        <f>IF(Tabla1[[#This Row],[STATUS]]="","",VLOOKUP(D1738,Estatus!$A$2:$B$13,2,0))</f>
        <v>10</v>
      </c>
      <c r="F1738" s="3">
        <f>IF(Tabla1[[#This Row],[STATUS]]="","",VLOOKUP(D1738,Estatus!$A$2:$I$12,9,0))</f>
        <v>1</v>
      </c>
      <c r="G1738" s="12" t="s">
        <v>7892</v>
      </c>
      <c r="H1738" s="7">
        <v>42936</v>
      </c>
      <c r="I1738" s="80">
        <f t="shared" si="540"/>
        <v>2017</v>
      </c>
      <c r="J1738" s="80">
        <f t="shared" si="541"/>
        <v>7</v>
      </c>
      <c r="K1738" s="80">
        <f t="shared" si="542"/>
        <v>20</v>
      </c>
      <c r="L1738" s="80" t="str">
        <f t="shared" si="543"/>
        <v>07</v>
      </c>
      <c r="M1738" s="80">
        <f t="shared" si="544"/>
        <v>20</v>
      </c>
      <c r="N1738" s="80" t="str">
        <f t="shared" si="545"/>
        <v>'2017-07-20'</v>
      </c>
      <c r="O1738" s="80" t="str">
        <f t="shared" si="546"/>
        <v>'2017-07-20 00:00:00'</v>
      </c>
      <c r="P1738" s="7">
        <v>46588</v>
      </c>
      <c r="Q1738" s="80">
        <f t="shared" si="547"/>
        <v>2027</v>
      </c>
      <c r="R1738" s="80">
        <f t="shared" si="548"/>
        <v>7</v>
      </c>
      <c r="S1738" s="80">
        <f t="shared" si="549"/>
        <v>20</v>
      </c>
      <c r="T1738" s="80" t="str">
        <f t="shared" si="550"/>
        <v>07</v>
      </c>
      <c r="U1738" s="80">
        <f t="shared" si="551"/>
        <v>20</v>
      </c>
      <c r="V1738" s="80" t="str">
        <f t="shared" si="552"/>
        <v>'2027-07-20'</v>
      </c>
      <c r="W1738" s="80">
        <v>1</v>
      </c>
      <c r="X1738" s="80">
        <f t="shared" si="553"/>
        <v>1</v>
      </c>
      <c r="Y1738" s="3" t="s">
        <v>7894</v>
      </c>
      <c r="Z1738" s="124">
        <f>IFERROR(IF(Y1738="","null",VLOOKUP(Y1738,Marcas!$A$2:$C$2024,2,0)),"")</f>
        <v>155</v>
      </c>
      <c r="AA1738" s="3" t="s">
        <v>7369</v>
      </c>
      <c r="AB1738" s="3">
        <f>IFERROR(IF(AA1738="","",IF(AA1738="EMPORIO LEGAL",1,VLOOKUP(AA1738,Clientes!$A$2:$B$1190,2,0))),"")</f>
        <v>98</v>
      </c>
      <c r="AC1738" s="3">
        <f>IFERROR(IF(Tabla1[[#This Row],[id_control]]="null","",VLOOKUP(CONCATENATE(Tabla1[[#This Row],[CLIENTE]],"-",Tabla1[[#This Row],[id_control]]),Hoja1!$C$2:$D$1994,2,0)),"")</f>
        <v>1738</v>
      </c>
      <c r="AD1738" s="3" t="s">
        <v>7370</v>
      </c>
      <c r="AE1738" s="3"/>
      <c r="AF1738" s="3"/>
      <c r="AG1738" s="3"/>
      <c r="AH1738" s="3"/>
      <c r="AI1738" s="3"/>
      <c r="AJ1738" s="3"/>
      <c r="AK1738" s="3"/>
      <c r="AL1738" s="3"/>
      <c r="AM1738" s="6"/>
      <c r="AN1738" s="6"/>
      <c r="AO1738" s="6"/>
      <c r="AP1738" s="6"/>
      <c r="AQ1738" s="8">
        <v>6251259548</v>
      </c>
      <c r="AR1738" s="8">
        <v>6595766058</v>
      </c>
      <c r="AS1738" s="6"/>
      <c r="AT1738" s="6"/>
      <c r="AU1738" s="6"/>
      <c r="AV1738" s="8" t="s">
        <v>7371</v>
      </c>
      <c r="AW1738" s="6"/>
      <c r="AX1738" s="6"/>
      <c r="AY1738" s="6"/>
      <c r="AZ1738" s="6"/>
      <c r="BA1738" s="6"/>
      <c r="BB1738" s="6"/>
      <c r="BC1738" s="6"/>
      <c r="BD1738" s="6"/>
      <c r="BE1738" s="8">
        <v>1737</v>
      </c>
      <c r="BF1738" s="6" t="str">
        <f t="shared" si="554"/>
        <v>insert into bitacoras_estatus (numero_expediente, numero_registro, representante, fecha_inicio, fecha_vencimiento, id_cliente, id_admin, id_bitacoras_estatus, id_estatus, id_clase, id_marca, created_at, updated_at) values('1921061','1814277','FREDDY FEHR KORNELSEN','2017-07-20','2027-07-20','98','2','1','1',1,155,'2017-07-20 00:00:00','2017-07-20 00:00:00');</v>
      </c>
      <c r="BG1738" s="6" t="str">
        <f t="shared" si="555"/>
        <v>insert into servicios_comentarios (comentario, id_admin, id_estatus, created_at, updated_at) values('CLASE 1, LLEGO EL TITRM EL 9 NOV 2017',1,1737,'2017-07-20 00:00:00','2017-07-20 00:00:00');</v>
      </c>
      <c r="BH1738" s="6" t="str">
        <f t="shared" si="556"/>
        <v/>
      </c>
      <c r="BI1738" s="137" t="str">
        <f t="shared" si="557"/>
        <v>update bitacoras_estatus set comprobacion_uso = 1, id_estatus=10 where id=1737;</v>
      </c>
      <c r="BJ1738" s="137" t="str">
        <f t="shared" si="558"/>
        <v>update bitacoras_estatus set numero_expediente = '1921061', numero_registro = '1814277', id_estatus = 10, fecha_inicio = '2017-07-20', fecha_vencimiento ='2027-07-20', created_at ='2017-07-20 00:00:00', updated_at ='2017-07-20 00:00:00', id_clase=1, id_marca=155, id_cliente=98, vigencia = 1 where id =1737;</v>
      </c>
      <c r="BK1738" s="137" t="str">
        <f t="shared" si="559"/>
        <v>update bitacoras_estatus set id_estatus = 10 where id =1737;</v>
      </c>
    </row>
    <row r="1739" spans="1:63">
      <c r="A1739" s="3">
        <v>1921064</v>
      </c>
      <c r="B1739" s="3">
        <v>1814278</v>
      </c>
      <c r="C1739" s="3">
        <f>IF(Tabla1[[#This Row],[No. REG.]]="","",1)</f>
        <v>1</v>
      </c>
      <c r="D1739" s="3" t="s">
        <v>46</v>
      </c>
      <c r="E1739" s="3">
        <f>IF(Tabla1[[#This Row],[STATUS]]="","",VLOOKUP(D1739,Estatus!$A$2:$B$13,2,0))</f>
        <v>10</v>
      </c>
      <c r="F1739" s="3">
        <f>IF(Tabla1[[#This Row],[STATUS]]="","",VLOOKUP(D1739,Estatus!$A$2:$I$12,9,0))</f>
        <v>1</v>
      </c>
      <c r="G1739" s="12" t="s">
        <v>6591</v>
      </c>
      <c r="H1739" s="7">
        <v>42936</v>
      </c>
      <c r="I1739" s="80">
        <f t="shared" si="540"/>
        <v>2017</v>
      </c>
      <c r="J1739" s="80">
        <f t="shared" si="541"/>
        <v>7</v>
      </c>
      <c r="K1739" s="80">
        <f t="shared" si="542"/>
        <v>20</v>
      </c>
      <c r="L1739" s="80" t="str">
        <f t="shared" si="543"/>
        <v>07</v>
      </c>
      <c r="M1739" s="80">
        <f t="shared" si="544"/>
        <v>20</v>
      </c>
      <c r="N1739" s="80" t="str">
        <f t="shared" si="545"/>
        <v>'2017-07-20'</v>
      </c>
      <c r="O1739" s="80" t="str">
        <f t="shared" si="546"/>
        <v>'2017-07-20 00:00:00'</v>
      </c>
      <c r="P1739" s="7">
        <v>46588</v>
      </c>
      <c r="Q1739" s="80">
        <f t="shared" si="547"/>
        <v>2027</v>
      </c>
      <c r="R1739" s="80">
        <f t="shared" si="548"/>
        <v>7</v>
      </c>
      <c r="S1739" s="80">
        <f t="shared" si="549"/>
        <v>20</v>
      </c>
      <c r="T1739" s="80" t="str">
        <f t="shared" si="550"/>
        <v>07</v>
      </c>
      <c r="U1739" s="80">
        <f t="shared" si="551"/>
        <v>20</v>
      </c>
      <c r="V1739" s="80" t="str">
        <f t="shared" si="552"/>
        <v>'2027-07-20'</v>
      </c>
      <c r="W1739" s="80">
        <v>42</v>
      </c>
      <c r="X1739" s="80">
        <f t="shared" si="553"/>
        <v>42</v>
      </c>
      <c r="Y1739" s="3" t="s">
        <v>7895</v>
      </c>
      <c r="Z1739" s="124">
        <f>IFERROR(IF(Y1739="","null",VLOOKUP(Y1739,Marcas!$A$2:$C$2024,2,0)),"")</f>
        <v>681</v>
      </c>
      <c r="AA1739" s="3" t="s">
        <v>7896</v>
      </c>
      <c r="AB1739" s="3">
        <f>IFERROR(IF(AA1739="","",IF(AA1739="EMPORIO LEGAL",1,VLOOKUP(AA1739,Clientes!$A$2:$B$1190,2,0))),"")</f>
        <v>105</v>
      </c>
      <c r="AC1739" s="3">
        <f>IFERROR(IF(Tabla1[[#This Row],[id_control]]="null","",VLOOKUP(CONCATENATE(Tabla1[[#This Row],[CLIENTE]],"-",Tabla1[[#This Row],[id_control]]),Hoja1!$C$2:$D$1994,2,0)),"")</f>
        <v>1739</v>
      </c>
      <c r="AD1739" s="3" t="s">
        <v>891</v>
      </c>
      <c r="AE1739" s="3"/>
      <c r="AF1739" s="3"/>
      <c r="AG1739" s="3"/>
      <c r="AH1739" s="3"/>
      <c r="AI1739" s="3"/>
      <c r="AJ1739" s="3"/>
      <c r="AK1739" s="3"/>
      <c r="AL1739" s="3">
        <v>4200978</v>
      </c>
      <c r="AM1739" s="6"/>
      <c r="AN1739" s="6"/>
      <c r="AO1739" s="6"/>
      <c r="AP1739" s="6"/>
      <c r="AQ1739" s="8">
        <v>6142472875</v>
      </c>
      <c r="AR1739" s="6"/>
      <c r="AS1739" s="6"/>
      <c r="AT1739" s="6"/>
      <c r="AU1739" s="6"/>
      <c r="AV1739" s="8" t="s">
        <v>7897</v>
      </c>
      <c r="AW1739" s="8" t="s">
        <v>7898</v>
      </c>
      <c r="AX1739" s="8" t="s">
        <v>7899</v>
      </c>
      <c r="AY1739" s="6"/>
      <c r="AZ1739" s="6"/>
      <c r="BA1739" s="6"/>
      <c r="BB1739" s="6"/>
      <c r="BC1739" s="6"/>
      <c r="BD1739" s="6"/>
      <c r="BE1739" s="8">
        <v>1738</v>
      </c>
      <c r="BF1739" s="6" t="str">
        <f t="shared" si="554"/>
        <v>insert into bitacoras_estatus (numero_expediente, numero_registro, representante, fecha_inicio, fecha_vencimiento, id_cliente, id_admin, id_bitacoras_estatus, id_estatus, id_clase, id_marca, created_at, updated_at) values('1921064','1814278','DORA ELENA GONZALEZ GONZALEZ','2017-07-20','2027-07-20','105','2','1','1',42,681,'2017-07-20 00:00:00','2017-07-20 00:00:00');</v>
      </c>
      <c r="BG1739" s="6" t="str">
        <f t="shared" si="555"/>
        <v>insert into servicios_comentarios (comentario, id_admin, id_estatus, created_at, updated_at) values('CLASE 42',1,1738,'2017-07-20 00:00:00','2017-07-20 00:00:00');</v>
      </c>
      <c r="BH1739" s="6" t="str">
        <f t="shared" si="556"/>
        <v/>
      </c>
      <c r="BI1739" s="137" t="str">
        <f t="shared" si="557"/>
        <v>update bitacoras_estatus set comprobacion_uso = 1, id_estatus=10 where id=1738;</v>
      </c>
      <c r="BJ1739" s="137" t="str">
        <f t="shared" si="558"/>
        <v>update bitacoras_estatus set numero_expediente = '1921064', numero_registro = '1814278', id_estatus = 10, fecha_inicio = '2017-07-20', fecha_vencimiento ='2027-07-20', created_at ='2017-07-20 00:00:00', updated_at ='2017-07-20 00:00:00', id_clase=42, id_marca=681, id_cliente=105, vigencia = 1 where id =1738;</v>
      </c>
      <c r="BK1739" s="137" t="str">
        <f t="shared" si="559"/>
        <v>update bitacoras_estatus set id_estatus = 10 where id =1738;</v>
      </c>
    </row>
    <row r="1740" spans="1:63">
      <c r="A1740" s="3">
        <v>1819456</v>
      </c>
      <c r="B1740" s="3">
        <v>1837054</v>
      </c>
      <c r="C1740" s="3">
        <f>IF(Tabla1[[#This Row],[No. REG.]]="","",1)</f>
        <v>1</v>
      </c>
      <c r="D1740" s="3" t="s">
        <v>46</v>
      </c>
      <c r="E1740" s="3">
        <f>IF(Tabla1[[#This Row],[STATUS]]="","",VLOOKUP(D1740,Estatus!$A$2:$B$13,2,0))</f>
        <v>10</v>
      </c>
      <c r="F1740" s="3">
        <f>IF(Tabla1[[#This Row],[STATUS]]="","",VLOOKUP(D1740,Estatus!$A$2:$I$12,9,0))</f>
        <v>1</v>
      </c>
      <c r="G1740" s="12" t="s">
        <v>7900</v>
      </c>
      <c r="H1740" s="7">
        <v>42941</v>
      </c>
      <c r="I1740" s="80">
        <f t="shared" si="540"/>
        <v>2017</v>
      </c>
      <c r="J1740" s="80">
        <f t="shared" si="541"/>
        <v>7</v>
      </c>
      <c r="K1740" s="80">
        <f t="shared" si="542"/>
        <v>25</v>
      </c>
      <c r="L1740" s="80" t="str">
        <f t="shared" si="543"/>
        <v>07</v>
      </c>
      <c r="M1740" s="80">
        <f t="shared" si="544"/>
        <v>25</v>
      </c>
      <c r="N1740" s="80" t="str">
        <f t="shared" si="545"/>
        <v>'2017-07-25'</v>
      </c>
      <c r="O1740" s="80" t="str">
        <f t="shared" si="546"/>
        <v>'2017-07-25 00:00:00'</v>
      </c>
      <c r="P1740" s="7">
        <v>46593</v>
      </c>
      <c r="Q1740" s="80">
        <f t="shared" si="547"/>
        <v>2027</v>
      </c>
      <c r="R1740" s="80">
        <f t="shared" si="548"/>
        <v>7</v>
      </c>
      <c r="S1740" s="80">
        <f t="shared" si="549"/>
        <v>25</v>
      </c>
      <c r="T1740" s="80" t="str">
        <f t="shared" si="550"/>
        <v>07</v>
      </c>
      <c r="U1740" s="80">
        <f t="shared" si="551"/>
        <v>25</v>
      </c>
      <c r="V1740" s="80" t="str">
        <f t="shared" si="552"/>
        <v>'2027-07-25'</v>
      </c>
      <c r="W1740" s="80">
        <v>43</v>
      </c>
      <c r="X1740" s="80">
        <f t="shared" si="553"/>
        <v>43</v>
      </c>
      <c r="Y1740" s="3" t="s">
        <v>7901</v>
      </c>
      <c r="Z1740" s="124">
        <f>IFERROR(IF(Y1740="","null",VLOOKUP(Y1740,Marcas!$A$2:$C$2024,2,0)),"")</f>
        <v>1079</v>
      </c>
      <c r="AA1740" s="3" t="s">
        <v>7902</v>
      </c>
      <c r="AB1740" s="3">
        <f>IFERROR(IF(AA1740="","",IF(AA1740="EMPORIO LEGAL",1,VLOOKUP(AA1740,Clientes!$A$2:$B$1190,2,0))),"")</f>
        <v>757</v>
      </c>
      <c r="AC1740" s="3">
        <f>IFERROR(IF(Tabla1[[#This Row],[id_control]]="null","",VLOOKUP(CONCATENATE(Tabla1[[#This Row],[CLIENTE]],"-",Tabla1[[#This Row],[id_control]]),Hoja1!$C$2:$D$1994,2,0)),"")</f>
        <v>1740</v>
      </c>
      <c r="AD1740" s="3" t="s">
        <v>7903</v>
      </c>
      <c r="AE1740" s="3" t="s">
        <v>7904</v>
      </c>
      <c r="AF1740" s="3"/>
      <c r="AG1740" s="3"/>
      <c r="AH1740" s="3"/>
      <c r="AI1740" s="3"/>
      <c r="AJ1740" s="3"/>
      <c r="AK1740" s="3"/>
      <c r="AL1740" s="3">
        <v>6144134446</v>
      </c>
      <c r="AM1740" s="8"/>
      <c r="AN1740" s="6"/>
      <c r="AO1740" s="6"/>
      <c r="AP1740" s="6"/>
      <c r="AQ1740" s="6">
        <v>6144274758</v>
      </c>
      <c r="AR1740" s="6"/>
      <c r="AS1740" s="6"/>
      <c r="AT1740" s="6"/>
      <c r="AU1740" s="6"/>
      <c r="AV1740" s="6" t="s">
        <v>7905</v>
      </c>
      <c r="AW1740" s="6" t="s">
        <v>7906</v>
      </c>
      <c r="AX1740" s="6"/>
      <c r="AY1740" s="6"/>
      <c r="AZ1740" s="6"/>
      <c r="BA1740" s="6"/>
      <c r="BB1740" s="6"/>
      <c r="BC1740" s="6"/>
      <c r="BD1740" s="6"/>
      <c r="BE1740" s="8">
        <v>1739</v>
      </c>
      <c r="BF1740" s="6" t="str">
        <f t="shared" si="554"/>
        <v>insert into bitacoras_estatus (numero_expediente, numero_registro, representante, fecha_inicio, fecha_vencimiento, id_cliente, id_admin, id_bitacoras_estatus, id_estatus, id_clase, id_marca, created_at, updated_at) values('1819456','1837054','INGRID LORENA BELKOTOSKY RASCON','2017-07-25','2027-07-25','757','2','1','1',43,1079,'2017-07-25 00:00:00','2017-07-25 00:00:00');</v>
      </c>
      <c r="BG1740" s="6" t="str">
        <f t="shared" si="555"/>
        <v>insert into servicios_comentarios (comentario, id_admin, id_estatus, created_at, updated_at) values('CLASE 43, TITULO RECIBIDO 3 DIC 2017',1,1739,'2017-07-25 00:00:00','2017-07-25 00:00:00');</v>
      </c>
      <c r="BH1740" s="6" t="str">
        <f t="shared" si="556"/>
        <v/>
      </c>
      <c r="BI1740" s="137" t="str">
        <f t="shared" si="557"/>
        <v>update bitacoras_estatus set comprobacion_uso = 1, id_estatus=10 where id=1739;</v>
      </c>
      <c r="BJ1740" s="137" t="str">
        <f t="shared" si="558"/>
        <v>update bitacoras_estatus set numero_expediente = '1819456', numero_registro = '1837054', id_estatus = 10, fecha_inicio = '2017-07-25', fecha_vencimiento ='2027-07-25', created_at ='2017-07-25 00:00:00', updated_at ='2017-07-25 00:00:00', id_clase=43, id_marca=1079, id_cliente=757, vigencia = 1 where id =1739;</v>
      </c>
      <c r="BK1740" s="137" t="str">
        <f t="shared" si="559"/>
        <v>update bitacoras_estatus set id_estatus = 10 where id =1739;</v>
      </c>
    </row>
    <row r="1741" spans="1:63">
      <c r="A1741" s="3">
        <v>1923200</v>
      </c>
      <c r="B1741" s="3">
        <v>1819457</v>
      </c>
      <c r="C1741" s="3">
        <f>IF(Tabla1[[#This Row],[No. REG.]]="","",1)</f>
        <v>1</v>
      </c>
      <c r="D1741" s="3" t="s">
        <v>46</v>
      </c>
      <c r="E1741" s="3">
        <f>IF(Tabla1[[#This Row],[STATUS]]="","",VLOOKUP(D1741,Estatus!$A$2:$B$13,2,0))</f>
        <v>10</v>
      </c>
      <c r="F1741" s="3">
        <f>IF(Tabla1[[#This Row],[STATUS]]="","",VLOOKUP(D1741,Estatus!$A$2:$I$12,9,0))</f>
        <v>1</v>
      </c>
      <c r="G1741" s="12" t="s">
        <v>7907</v>
      </c>
      <c r="H1741" s="7">
        <v>42941</v>
      </c>
      <c r="I1741" s="80">
        <f t="shared" si="540"/>
        <v>2017</v>
      </c>
      <c r="J1741" s="80">
        <f t="shared" si="541"/>
        <v>7</v>
      </c>
      <c r="K1741" s="80">
        <f t="shared" si="542"/>
        <v>25</v>
      </c>
      <c r="L1741" s="80" t="str">
        <f t="shared" si="543"/>
        <v>07</v>
      </c>
      <c r="M1741" s="80">
        <f t="shared" si="544"/>
        <v>25</v>
      </c>
      <c r="N1741" s="80" t="str">
        <f t="shared" si="545"/>
        <v>'2017-07-25'</v>
      </c>
      <c r="O1741" s="80" t="str">
        <f t="shared" si="546"/>
        <v>'2017-07-25 00:00:00'</v>
      </c>
      <c r="P1741" s="7">
        <v>46593</v>
      </c>
      <c r="Q1741" s="80">
        <f t="shared" si="547"/>
        <v>2027</v>
      </c>
      <c r="R1741" s="80">
        <f t="shared" si="548"/>
        <v>7</v>
      </c>
      <c r="S1741" s="80">
        <f t="shared" si="549"/>
        <v>25</v>
      </c>
      <c r="T1741" s="80" t="str">
        <f t="shared" si="550"/>
        <v>07</v>
      </c>
      <c r="U1741" s="80">
        <f t="shared" si="551"/>
        <v>25</v>
      </c>
      <c r="V1741" s="80" t="str">
        <f t="shared" si="552"/>
        <v>'2027-07-25'</v>
      </c>
      <c r="W1741" s="80">
        <v>44</v>
      </c>
      <c r="X1741" s="80">
        <f t="shared" si="553"/>
        <v>44</v>
      </c>
      <c r="Y1741" s="3" t="s">
        <v>7908</v>
      </c>
      <c r="Z1741" s="124">
        <f>IFERROR(IF(Y1741="","null",VLOOKUP(Y1741,Marcas!$A$2:$C$2024,2,0)),"")</f>
        <v>1039</v>
      </c>
      <c r="AA1741" s="3" t="s">
        <v>7908</v>
      </c>
      <c r="AB1741" s="3">
        <f>IFERROR(IF(AA1741="","",IF(AA1741="EMPORIO LEGAL",1,VLOOKUP(AA1741,Clientes!$A$2:$B$1190,2,0))),"")</f>
        <v>739</v>
      </c>
      <c r="AC1741" s="3">
        <f>IFERROR(IF(Tabla1[[#This Row],[id_control]]="null","",VLOOKUP(CONCATENATE(Tabla1[[#This Row],[CLIENTE]],"-",Tabla1[[#This Row],[id_control]]),Hoja1!$C$2:$D$1994,2,0)),"")</f>
        <v>1741</v>
      </c>
      <c r="AD1741" s="3" t="s">
        <v>7909</v>
      </c>
      <c r="AE1741" s="3" t="s">
        <v>7910</v>
      </c>
      <c r="AF1741" s="3"/>
      <c r="AG1741" s="3"/>
      <c r="AH1741" s="3"/>
      <c r="AI1741" s="3"/>
      <c r="AJ1741" s="3"/>
      <c r="AK1741" s="3"/>
      <c r="AL1741" s="3"/>
      <c r="AM1741" s="6"/>
      <c r="AN1741" s="6"/>
      <c r="AO1741" s="6"/>
      <c r="AP1741" s="6"/>
      <c r="AQ1741" s="8">
        <v>6141843680</v>
      </c>
      <c r="AR1741" s="8">
        <v>6141843782</v>
      </c>
      <c r="AS1741" s="6"/>
      <c r="AT1741" s="6"/>
      <c r="AU1741" s="6"/>
      <c r="AV1741" s="8" t="s">
        <v>7911</v>
      </c>
      <c r="AW1741" s="8" t="s">
        <v>7912</v>
      </c>
      <c r="AX1741" s="8" t="s">
        <v>7913</v>
      </c>
      <c r="AY1741" s="6"/>
      <c r="AZ1741" s="6"/>
      <c r="BA1741" s="6"/>
      <c r="BB1741" s="6"/>
      <c r="BC1741" s="6"/>
      <c r="BD1741" s="6"/>
      <c r="BE1741" s="8">
        <v>1740</v>
      </c>
      <c r="BF1741" s="6" t="str">
        <f t="shared" si="554"/>
        <v>insert into bitacoras_estatus (numero_expediente, numero_registro, representante, fecha_inicio, fecha_vencimiento, id_cliente, id_admin, id_bitacoras_estatus, id_estatus, id_clase, id_marca, created_at, updated_at) values('1923200','1819457','TERESA DE LOURDES ATHIE ZALBA','2017-07-25','2027-07-25','739','2','1','1',44,1039,'2017-07-25 00:00:00','2017-07-25 00:00:00');</v>
      </c>
      <c r="BG1741" s="6" t="str">
        <f t="shared" si="555"/>
        <v>insert into servicios_comentarios (comentario, id_admin, id_estatus, created_at, updated_at) values('CLASE 44, LLEGO EL TITULO EL 4 DIC. 2017',1,1740,'2017-07-25 00:00:00','2017-07-25 00:00:00');</v>
      </c>
      <c r="BH1741" s="6" t="str">
        <f t="shared" si="556"/>
        <v/>
      </c>
      <c r="BI1741" s="137" t="str">
        <f t="shared" si="557"/>
        <v>update bitacoras_estatus set comprobacion_uso = 1, id_estatus=10 where id=1740;</v>
      </c>
      <c r="BJ1741" s="137" t="str">
        <f t="shared" si="558"/>
        <v>update bitacoras_estatus set numero_expediente = '1923200', numero_registro = '1819457', id_estatus = 10, fecha_inicio = '2017-07-25', fecha_vencimiento ='2027-07-25', created_at ='2017-07-25 00:00:00', updated_at ='2017-07-25 00:00:00', id_clase=44, id_marca=1039, id_cliente=739, vigencia = 1 where id =1740;</v>
      </c>
      <c r="BK1741" s="137" t="str">
        <f t="shared" si="559"/>
        <v>update bitacoras_estatus set id_estatus = 10 where id =1740;</v>
      </c>
    </row>
    <row r="1742" spans="1:63">
      <c r="A1742" s="3">
        <v>1926403</v>
      </c>
      <c r="B1742" s="3">
        <v>1815432</v>
      </c>
      <c r="C1742" s="3">
        <f>IF(Tabla1[[#This Row],[No. REG.]]="","",1)</f>
        <v>1</v>
      </c>
      <c r="D1742" s="3" t="s">
        <v>46</v>
      </c>
      <c r="E1742" s="3">
        <f>IF(Tabla1[[#This Row],[STATUS]]="","",VLOOKUP(D1742,Estatus!$A$2:$B$13,2,0))</f>
        <v>10</v>
      </c>
      <c r="F1742" s="3">
        <f>IF(Tabla1[[#This Row],[STATUS]]="","",VLOOKUP(D1742,Estatus!$A$2:$I$12,9,0))</f>
        <v>1</v>
      </c>
      <c r="G1742" s="12" t="s">
        <v>7914</v>
      </c>
      <c r="H1742" s="7">
        <v>42949</v>
      </c>
      <c r="I1742" s="80">
        <f t="shared" si="540"/>
        <v>2017</v>
      </c>
      <c r="J1742" s="80">
        <f t="shared" si="541"/>
        <v>8</v>
      </c>
      <c r="K1742" s="80">
        <f t="shared" si="542"/>
        <v>2</v>
      </c>
      <c r="L1742" s="80" t="str">
        <f t="shared" si="543"/>
        <v>08</v>
      </c>
      <c r="M1742" s="80" t="str">
        <f t="shared" si="544"/>
        <v>02</v>
      </c>
      <c r="N1742" s="80" t="str">
        <f t="shared" si="545"/>
        <v>'2017-08-02'</v>
      </c>
      <c r="O1742" s="80" t="str">
        <f t="shared" si="546"/>
        <v>'2017-08-02 00:00:00'</v>
      </c>
      <c r="P1742" s="7">
        <v>46601</v>
      </c>
      <c r="Q1742" s="80">
        <f t="shared" si="547"/>
        <v>2027</v>
      </c>
      <c r="R1742" s="80">
        <f t="shared" si="548"/>
        <v>8</v>
      </c>
      <c r="S1742" s="80">
        <f t="shared" si="549"/>
        <v>2</v>
      </c>
      <c r="T1742" s="80" t="str">
        <f t="shared" si="550"/>
        <v>08</v>
      </c>
      <c r="U1742" s="80" t="str">
        <f t="shared" si="551"/>
        <v>02</v>
      </c>
      <c r="V1742" s="80" t="str">
        <f t="shared" si="552"/>
        <v>'2027-08-02'</v>
      </c>
      <c r="W1742" s="80">
        <v>41</v>
      </c>
      <c r="X1742" s="80">
        <f t="shared" si="553"/>
        <v>41</v>
      </c>
      <c r="Y1742" s="3" t="s">
        <v>7915</v>
      </c>
      <c r="Z1742" s="124">
        <f>IFERROR(IF(Y1742="","null",VLOOKUP(Y1742,Marcas!$A$2:$C$2024,2,0)),"")</f>
        <v>533</v>
      </c>
      <c r="AA1742" s="3" t="s">
        <v>7916</v>
      </c>
      <c r="AB1742" s="3">
        <f>IFERROR(IF(AA1742="","",IF(AA1742="EMPORIO LEGAL",1,VLOOKUP(AA1742,Clientes!$A$2:$B$1190,2,0))),"")</f>
        <v>373</v>
      </c>
      <c r="AC1742" s="3">
        <f>IFERROR(IF(Tabla1[[#This Row],[id_control]]="null","",VLOOKUP(CONCATENATE(Tabla1[[#This Row],[CLIENTE]],"-",Tabla1[[#This Row],[id_control]]),Hoja1!$C$2:$D$1994,2,0)),"")</f>
        <v>1742</v>
      </c>
      <c r="AD1742" s="3" t="s">
        <v>7917</v>
      </c>
      <c r="AE1742" s="3"/>
      <c r="AF1742" s="3"/>
      <c r="AG1742" s="3"/>
      <c r="AH1742" s="3"/>
      <c r="AI1742" s="3"/>
      <c r="AJ1742" s="3"/>
      <c r="AK1742" s="3"/>
      <c r="AL1742" s="8" t="s">
        <v>7918</v>
      </c>
      <c r="AM1742" s="3"/>
      <c r="AN1742" s="6"/>
      <c r="AO1742" s="6"/>
      <c r="AP1742" s="6"/>
      <c r="AQ1742" s="8">
        <v>6622990712</v>
      </c>
      <c r="AR1742" s="6"/>
      <c r="AS1742" s="6"/>
      <c r="AT1742" s="6"/>
      <c r="AU1742" s="6"/>
      <c r="AV1742" s="8" t="s">
        <v>7919</v>
      </c>
      <c r="AW1742" s="6"/>
      <c r="AX1742" s="6"/>
      <c r="AY1742" s="6"/>
      <c r="AZ1742" s="6"/>
      <c r="BA1742" s="6"/>
      <c r="BB1742" s="6"/>
      <c r="BC1742" s="6"/>
      <c r="BD1742" s="6"/>
      <c r="BE1742" s="8">
        <v>1741</v>
      </c>
      <c r="BF1742" s="6" t="str">
        <f t="shared" si="554"/>
        <v>insert into bitacoras_estatus (numero_expediente, numero_registro, representante, fecha_inicio, fecha_vencimiento, id_cliente, id_admin, id_bitacoras_estatus, id_estatus, id_clase, id_marca, created_at, updated_at) values('1926403','1815432','WILLIAM RICHARD SIMAH ALLAL','2017-08-02','2027-08-02','373','2','1','1',41,533,'2017-08-02 00:00:00','2017-08-02 00:00:00');</v>
      </c>
      <c r="BG1742" s="6" t="str">
        <f t="shared" si="555"/>
        <v>insert into servicios_comentarios (comentario, id_admin, id_estatus, created_at, updated_at) values('CLASE 41. EL TITRM LLEGO EL 9 NOV 2017',1,1741,'2017-08-02 00:00:00','2017-08-02 00:00:00');</v>
      </c>
      <c r="BH1742" s="6" t="str">
        <f t="shared" si="556"/>
        <v/>
      </c>
      <c r="BI1742" s="137" t="str">
        <f t="shared" si="557"/>
        <v>update bitacoras_estatus set comprobacion_uso = 1, id_estatus=10 where id=1741;</v>
      </c>
      <c r="BJ1742" s="137" t="str">
        <f t="shared" si="558"/>
        <v>update bitacoras_estatus set numero_expediente = '1926403', numero_registro = '1815432', id_estatus = 10, fecha_inicio = '2017-08-02', fecha_vencimiento ='2027-08-02', created_at ='2017-08-02 00:00:00', updated_at ='2017-08-02 00:00:00', id_clase=41, id_marca=533, id_cliente=373, vigencia = 1 where id =1741;</v>
      </c>
      <c r="BK1742" s="137" t="str">
        <f t="shared" si="559"/>
        <v>update bitacoras_estatus set id_estatus = 10 where id =1741;</v>
      </c>
    </row>
    <row r="1743" spans="1:63">
      <c r="A1743" s="3">
        <v>1926404</v>
      </c>
      <c r="B1743" s="3">
        <v>1815433</v>
      </c>
      <c r="C1743" s="3">
        <f>IF(Tabla1[[#This Row],[No. REG.]]="","",1)</f>
        <v>1</v>
      </c>
      <c r="D1743" s="3" t="s">
        <v>46</v>
      </c>
      <c r="E1743" s="3">
        <f>IF(Tabla1[[#This Row],[STATUS]]="","",VLOOKUP(D1743,Estatus!$A$2:$B$13,2,0))</f>
        <v>10</v>
      </c>
      <c r="F1743" s="3">
        <f>IF(Tabla1[[#This Row],[STATUS]]="","",VLOOKUP(D1743,Estatus!$A$2:$I$12,9,0))</f>
        <v>1</v>
      </c>
      <c r="G1743" s="12" t="s">
        <v>7920</v>
      </c>
      <c r="H1743" s="7">
        <v>42949</v>
      </c>
      <c r="I1743" s="80">
        <f t="shared" si="540"/>
        <v>2017</v>
      </c>
      <c r="J1743" s="80">
        <f t="shared" si="541"/>
        <v>8</v>
      </c>
      <c r="K1743" s="80">
        <f t="shared" si="542"/>
        <v>2</v>
      </c>
      <c r="L1743" s="80" t="str">
        <f t="shared" si="543"/>
        <v>08</v>
      </c>
      <c r="M1743" s="80" t="str">
        <f t="shared" si="544"/>
        <v>02</v>
      </c>
      <c r="N1743" s="80" t="str">
        <f t="shared" si="545"/>
        <v>'2017-08-02'</v>
      </c>
      <c r="O1743" s="80" t="str">
        <f t="shared" si="546"/>
        <v>'2017-08-02 00:00:00'</v>
      </c>
      <c r="P1743" s="7">
        <v>46601</v>
      </c>
      <c r="Q1743" s="80">
        <f t="shared" si="547"/>
        <v>2027</v>
      </c>
      <c r="R1743" s="80">
        <f t="shared" si="548"/>
        <v>8</v>
      </c>
      <c r="S1743" s="80">
        <f t="shared" si="549"/>
        <v>2</v>
      </c>
      <c r="T1743" s="80" t="str">
        <f t="shared" si="550"/>
        <v>08</v>
      </c>
      <c r="U1743" s="80" t="str">
        <f t="shared" si="551"/>
        <v>02</v>
      </c>
      <c r="V1743" s="80" t="str">
        <f t="shared" si="552"/>
        <v>'2027-08-02'</v>
      </c>
      <c r="W1743" s="80">
        <v>3</v>
      </c>
      <c r="X1743" s="80">
        <f t="shared" si="553"/>
        <v>3</v>
      </c>
      <c r="Y1743" s="12" t="s">
        <v>7921</v>
      </c>
      <c r="Z1743" s="125">
        <f>IFERROR(IF(Y1743="","null",VLOOKUP(Y1743,Marcas!$A$2:$C$2024,2,0)),"")</f>
        <v>754</v>
      </c>
      <c r="AA1743" s="3" t="s">
        <v>7291</v>
      </c>
      <c r="AB1743" s="3">
        <f>IFERROR(IF(AA1743="","",IF(AA1743="EMPORIO LEGAL",1,VLOOKUP(AA1743,Clientes!$A$2:$B$1190,2,0))),"")</f>
        <v>536</v>
      </c>
      <c r="AC1743" s="3">
        <f>IFERROR(IF(Tabla1[[#This Row],[id_control]]="null","",VLOOKUP(CONCATENATE(Tabla1[[#This Row],[CLIENTE]],"-",Tabla1[[#This Row],[id_control]]),Hoja1!$C$2:$D$1994,2,0)),"")</f>
        <v>1743</v>
      </c>
      <c r="AD1743" s="3" t="s">
        <v>7704</v>
      </c>
      <c r="AE1743" s="3"/>
      <c r="AF1743" s="3"/>
      <c r="AG1743" s="3"/>
      <c r="AH1743" s="3"/>
      <c r="AI1743" s="3"/>
      <c r="AJ1743" s="3"/>
      <c r="AK1743" s="3"/>
      <c r="AL1743" s="8" t="s">
        <v>7705</v>
      </c>
      <c r="AM1743" s="3" t="s">
        <v>7706</v>
      </c>
      <c r="AN1743" s="6"/>
      <c r="AO1743" s="6"/>
      <c r="AP1743" s="6"/>
      <c r="AQ1743" s="6"/>
      <c r="AR1743" s="6"/>
      <c r="AS1743" s="6"/>
      <c r="AT1743" s="6"/>
      <c r="AU1743" s="6"/>
      <c r="AV1743" s="8" t="s">
        <v>7402</v>
      </c>
      <c r="AW1743" s="6"/>
      <c r="AX1743" s="6"/>
      <c r="AY1743" s="6"/>
      <c r="AZ1743" s="6"/>
      <c r="BA1743" s="6"/>
      <c r="BB1743" s="6"/>
      <c r="BC1743" s="6"/>
      <c r="BD1743" s="6"/>
      <c r="BE1743" s="8">
        <v>1742</v>
      </c>
      <c r="BF1743" s="6" t="str">
        <f t="shared" si="554"/>
        <v>insert into bitacoras_estatus (numero_expediente, numero_registro, representante, fecha_inicio, fecha_vencimiento, id_cliente, id_admin, id_bitacoras_estatus, id_estatus, id_clase, id_marca, created_at, updated_at) values('1926404','1815433','INTERNACIONAL DE CERAMICA, S.A.B. DE CV','2017-08-02','2027-08-02','536','2','1','1',3,754,'2017-08-02 00:00:00','2017-08-02 00:00:00');</v>
      </c>
      <c r="BG1743" s="6" t="str">
        <f t="shared" si="555"/>
        <v>insert into servicios_comentarios (comentario, id_admin, id_estatus, created_at, updated_at) values('CLASE 3, EL 9 NOV 2017 LLEGO EL TITRM',1,1742,'2017-08-02 00:00:00','2017-08-02 00:00:00');</v>
      </c>
      <c r="BH1743" s="6" t="str">
        <f t="shared" si="556"/>
        <v/>
      </c>
      <c r="BI1743" s="137" t="str">
        <f t="shared" si="557"/>
        <v>update bitacoras_estatus set comprobacion_uso = 1, id_estatus=10 where id=1742;</v>
      </c>
      <c r="BJ1743" s="137" t="str">
        <f t="shared" si="558"/>
        <v>update bitacoras_estatus set numero_expediente = '1926404', numero_registro = '1815433', id_estatus = 10, fecha_inicio = '2017-08-02', fecha_vencimiento ='2027-08-02', created_at ='2017-08-02 00:00:00', updated_at ='2017-08-02 00:00:00', id_clase=3, id_marca=754, id_cliente=536, vigencia = 1 where id =1742;</v>
      </c>
      <c r="BK1743" s="137" t="str">
        <f t="shared" si="559"/>
        <v>update bitacoras_estatus set id_estatus = 10 where id =1742;</v>
      </c>
    </row>
    <row r="1744" spans="1:63">
      <c r="A1744" s="3">
        <v>1926407</v>
      </c>
      <c r="B1744" s="3">
        <v>1815434</v>
      </c>
      <c r="C1744" s="3">
        <f>IF(Tabla1[[#This Row],[No. REG.]]="","",1)</f>
        <v>1</v>
      </c>
      <c r="D1744" s="3" t="s">
        <v>46</v>
      </c>
      <c r="E1744" s="3">
        <f>IF(Tabla1[[#This Row],[STATUS]]="","",VLOOKUP(D1744,Estatus!$A$2:$B$13,2,0))</f>
        <v>10</v>
      </c>
      <c r="F1744" s="3">
        <f>IF(Tabla1[[#This Row],[STATUS]]="","",VLOOKUP(D1744,Estatus!$A$2:$I$12,9,0))</f>
        <v>1</v>
      </c>
      <c r="G1744" s="12" t="s">
        <v>7922</v>
      </c>
      <c r="H1744" s="7">
        <v>42949</v>
      </c>
      <c r="I1744" s="80">
        <f t="shared" si="540"/>
        <v>2017</v>
      </c>
      <c r="J1744" s="80">
        <f t="shared" si="541"/>
        <v>8</v>
      </c>
      <c r="K1744" s="80">
        <f t="shared" si="542"/>
        <v>2</v>
      </c>
      <c r="L1744" s="80" t="str">
        <f t="shared" si="543"/>
        <v>08</v>
      </c>
      <c r="M1744" s="80" t="str">
        <f t="shared" si="544"/>
        <v>02</v>
      </c>
      <c r="N1744" s="80" t="str">
        <f t="shared" si="545"/>
        <v>'2017-08-02'</v>
      </c>
      <c r="O1744" s="80" t="str">
        <f t="shared" si="546"/>
        <v>'2017-08-02 00:00:00'</v>
      </c>
      <c r="P1744" s="7">
        <v>46601</v>
      </c>
      <c r="Q1744" s="80">
        <f t="shared" si="547"/>
        <v>2027</v>
      </c>
      <c r="R1744" s="80">
        <f t="shared" si="548"/>
        <v>8</v>
      </c>
      <c r="S1744" s="80">
        <f t="shared" si="549"/>
        <v>2</v>
      </c>
      <c r="T1744" s="80" t="str">
        <f t="shared" si="550"/>
        <v>08</v>
      </c>
      <c r="U1744" s="80" t="str">
        <f t="shared" si="551"/>
        <v>02</v>
      </c>
      <c r="V1744" s="80" t="str">
        <f t="shared" si="552"/>
        <v>'2027-08-02'</v>
      </c>
      <c r="W1744" s="80">
        <v>41</v>
      </c>
      <c r="X1744" s="80">
        <f t="shared" si="553"/>
        <v>41</v>
      </c>
      <c r="Y1744" s="3" t="s">
        <v>7378</v>
      </c>
      <c r="Z1744" s="124">
        <f>IFERROR(IF(Y1744="","null",VLOOKUP(Y1744,Marcas!$A$2:$C$2024,2,0)),"")</f>
        <v>610</v>
      </c>
      <c r="AA1744" s="3" t="s">
        <v>7378</v>
      </c>
      <c r="AB1744" s="3">
        <f>IFERROR(IF(AA1744="","",IF(AA1744="EMPORIO LEGAL",1,VLOOKUP(AA1744,Clientes!$A$2:$B$1190,2,0))),"")</f>
        <v>419</v>
      </c>
      <c r="AC1744" s="3">
        <f>IFERROR(IF(Tabla1[[#This Row],[id_control]]="null","",VLOOKUP(CONCATENATE(Tabla1[[#This Row],[CLIENTE]],"-",Tabla1[[#This Row],[id_control]]),Hoja1!$C$2:$D$1994,2,0)),"")</f>
        <v>1581</v>
      </c>
      <c r="AD1744" s="3" t="s">
        <v>7379</v>
      </c>
      <c r="AE1744" s="3"/>
      <c r="AF1744" s="3"/>
      <c r="AG1744" s="3"/>
      <c r="AH1744" s="3"/>
      <c r="AI1744" s="3"/>
      <c r="AJ1744" s="3"/>
      <c r="AK1744" s="3"/>
      <c r="AL1744" s="3">
        <v>6561754078</v>
      </c>
      <c r="AM1744" s="8">
        <v>6566681528</v>
      </c>
      <c r="AN1744" s="8">
        <v>6566387257</v>
      </c>
      <c r="AO1744" s="6"/>
      <c r="AP1744" s="6"/>
      <c r="AQ1744" s="6"/>
      <c r="AR1744" s="6"/>
      <c r="AS1744" s="6"/>
      <c r="AT1744" s="6"/>
      <c r="AU1744" s="6"/>
      <c r="AV1744" s="8" t="s">
        <v>7380</v>
      </c>
      <c r="AW1744" s="6"/>
      <c r="AX1744" s="6"/>
      <c r="AY1744" s="6"/>
      <c r="AZ1744" s="6"/>
      <c r="BA1744" s="6"/>
      <c r="BB1744" s="6"/>
      <c r="BC1744" s="6"/>
      <c r="BD1744" s="6"/>
      <c r="BE1744" s="8">
        <v>1743</v>
      </c>
      <c r="BF1744" s="6" t="str">
        <f t="shared" si="554"/>
        <v>insert into bitacoras_estatus (numero_expediente, numero_registro, representante, fecha_inicio, fecha_vencimiento, id_cliente, id_admin, id_bitacoras_estatus, id_estatus, id_clase, id_marca, created_at, updated_at) values('1926407','1815434','MARIA GLAFIRA MANRIQUEZ CALDERA','2017-08-02','2027-08-02','419','2','1','1',41,610,'2017-08-02 00:00:00','2017-08-02 00:00:00');</v>
      </c>
      <c r="BG1744" s="6" t="str">
        <f t="shared" si="555"/>
        <v>insert into servicios_comentarios (comentario, id_admin, id_estatus, created_at, updated_at) values('CLASE 41. EL 9 NOV 2017 LLEGO EL TITRM',1,1743,'2017-08-02 00:00:00','2017-08-02 00:00:00');</v>
      </c>
      <c r="BH1744" s="6" t="str">
        <f t="shared" si="556"/>
        <v/>
      </c>
      <c r="BI1744" s="137" t="str">
        <f t="shared" si="557"/>
        <v>update bitacoras_estatus set comprobacion_uso = 1, id_estatus=10 where id=1743;</v>
      </c>
      <c r="BJ1744" s="137" t="str">
        <f t="shared" si="558"/>
        <v>update bitacoras_estatus set numero_expediente = '1926407', numero_registro = '1815434', id_estatus = 10, fecha_inicio = '2017-08-02', fecha_vencimiento ='2027-08-02', created_at ='2017-08-02 00:00:00', updated_at ='2017-08-02 00:00:00', id_clase=41, id_marca=610, id_cliente=419, vigencia = 1 where id =1743;</v>
      </c>
      <c r="BK1744" s="137" t="str">
        <f t="shared" si="559"/>
        <v>update bitacoras_estatus set id_estatus = 10 where id =1743;</v>
      </c>
    </row>
    <row r="1745" spans="1:63">
      <c r="A1745" s="3">
        <v>1928770</v>
      </c>
      <c r="B1745" s="3">
        <v>1822603</v>
      </c>
      <c r="C1745" s="3">
        <f>IF(Tabla1[[#This Row],[No. REG.]]="","",1)</f>
        <v>1</v>
      </c>
      <c r="D1745" s="3" t="s">
        <v>46</v>
      </c>
      <c r="E1745" s="3">
        <f>IF(Tabla1[[#This Row],[STATUS]]="","",VLOOKUP(D1745,Estatus!$A$2:$B$13,2,0))</f>
        <v>10</v>
      </c>
      <c r="F1745" s="3">
        <f>IF(Tabla1[[#This Row],[STATUS]]="","",VLOOKUP(D1745,Estatus!$A$2:$I$12,9,0))</f>
        <v>1</v>
      </c>
      <c r="G1745" s="12" t="s">
        <v>7923</v>
      </c>
      <c r="H1745" s="7">
        <v>42954</v>
      </c>
      <c r="I1745" s="80">
        <f t="shared" si="540"/>
        <v>2017</v>
      </c>
      <c r="J1745" s="80">
        <f t="shared" si="541"/>
        <v>8</v>
      </c>
      <c r="K1745" s="80">
        <f t="shared" si="542"/>
        <v>7</v>
      </c>
      <c r="L1745" s="80" t="str">
        <f t="shared" si="543"/>
        <v>08</v>
      </c>
      <c r="M1745" s="80" t="str">
        <f t="shared" si="544"/>
        <v>07</v>
      </c>
      <c r="N1745" s="80" t="str">
        <f t="shared" si="545"/>
        <v>'2017-08-07'</v>
      </c>
      <c r="O1745" s="80" t="str">
        <f t="shared" si="546"/>
        <v>'2017-08-07 00:00:00'</v>
      </c>
      <c r="P1745" s="7">
        <v>46606</v>
      </c>
      <c r="Q1745" s="80">
        <f t="shared" si="547"/>
        <v>2027</v>
      </c>
      <c r="R1745" s="80">
        <f t="shared" si="548"/>
        <v>8</v>
      </c>
      <c r="S1745" s="80">
        <f t="shared" si="549"/>
        <v>7</v>
      </c>
      <c r="T1745" s="80" t="str">
        <f t="shared" si="550"/>
        <v>08</v>
      </c>
      <c r="U1745" s="80" t="str">
        <f t="shared" si="551"/>
        <v>07</v>
      </c>
      <c r="V1745" s="80" t="str">
        <f t="shared" si="552"/>
        <v>'2027-08-07'</v>
      </c>
      <c r="W1745" s="80">
        <v>35</v>
      </c>
      <c r="X1745" s="80">
        <f t="shared" si="553"/>
        <v>35</v>
      </c>
      <c r="Y1745" s="3" t="s">
        <v>7924</v>
      </c>
      <c r="Z1745" s="124">
        <f>IFERROR(IF(Y1745="","null",VLOOKUP(Y1745,Marcas!$A$2:$C$2024,2,0)),"")</f>
        <v>1162</v>
      </c>
      <c r="AA1745" s="3" t="s">
        <v>7925</v>
      </c>
      <c r="AB1745" s="3">
        <f>IFERROR(IF(AA1745="","",IF(AA1745="EMPORIO LEGAL",1,VLOOKUP(AA1745,Clientes!$A$2:$B$1190,2,0))),"")</f>
        <v>824</v>
      </c>
      <c r="AC1745" s="3">
        <f>IFERROR(IF(Tabla1[[#This Row],[id_control]]="null","",VLOOKUP(CONCATENATE(Tabla1[[#This Row],[CLIENTE]],"-",Tabla1[[#This Row],[id_control]]),Hoja1!$C$2:$D$1994,2,0)),"")</f>
        <v>1745</v>
      </c>
      <c r="AD1745" s="3" t="s">
        <v>7926</v>
      </c>
      <c r="AE1745" s="3"/>
      <c r="AF1745" s="3"/>
      <c r="AG1745" s="3"/>
      <c r="AH1745" s="3"/>
      <c r="AI1745" s="3"/>
      <c r="AJ1745" s="3"/>
      <c r="AK1745" s="3"/>
      <c r="AL1745" s="3" t="s">
        <v>7927</v>
      </c>
      <c r="AM1745" s="6"/>
      <c r="AN1745" s="6"/>
      <c r="AO1745" s="6"/>
      <c r="AP1745" s="6"/>
      <c r="AQ1745" s="3" t="s">
        <v>7928</v>
      </c>
      <c r="AR1745" s="6"/>
      <c r="AS1745" s="6"/>
      <c r="AT1745" s="6"/>
      <c r="AU1745" s="6"/>
      <c r="AV1745" s="8" t="s">
        <v>7929</v>
      </c>
      <c r="AW1745" s="6"/>
      <c r="AX1745" s="6"/>
      <c r="AY1745" s="6"/>
      <c r="AZ1745" s="6"/>
      <c r="BA1745" s="6"/>
      <c r="BB1745" s="6"/>
      <c r="BC1745" s="6"/>
      <c r="BD1745" s="6"/>
      <c r="BE1745" s="8">
        <v>1744</v>
      </c>
      <c r="BF1745" s="6" t="str">
        <f t="shared" si="554"/>
        <v>insert into bitacoras_estatus (numero_expediente, numero_registro, representante, fecha_inicio, fecha_vencimiento, id_cliente, id_admin, id_bitacoras_estatus, id_estatus, id_clase, id_marca, created_at, updated_at) values('1928770','1822603','LUZ MARIA MENDOZA GUTIERREZ','2017-08-07','2027-08-07','824','2','1','1',35,1162,'2017-08-07 00:00:00','2017-08-07 00:00:00');</v>
      </c>
      <c r="BG1745" s="6" t="str">
        <f t="shared" si="555"/>
        <v>insert into servicios_comentarios (comentario, id_admin, id_estatus, created_at, updated_at) values('CLASE 35. LLEGO EL TITULO EL 4 DIC 2017',1,1744,'2017-08-07 00:00:00','2017-08-07 00:00:00');</v>
      </c>
      <c r="BH1745" s="6" t="str">
        <f t="shared" si="556"/>
        <v/>
      </c>
      <c r="BI1745" s="137" t="str">
        <f t="shared" si="557"/>
        <v>update bitacoras_estatus set comprobacion_uso = 1, id_estatus=10 where id=1744;</v>
      </c>
      <c r="BJ1745" s="137" t="str">
        <f t="shared" si="558"/>
        <v>update bitacoras_estatus set numero_expediente = '1928770', numero_registro = '1822603', id_estatus = 10, fecha_inicio = '2017-08-07', fecha_vencimiento ='2027-08-07', created_at ='2017-08-07 00:00:00', updated_at ='2017-08-07 00:00:00', id_clase=35, id_marca=1162, id_cliente=824, vigencia = 1 where id =1744;</v>
      </c>
      <c r="BK1745" s="137" t="str">
        <f t="shared" si="559"/>
        <v>update bitacoras_estatus set id_estatus = 10 where id =1744;</v>
      </c>
    </row>
    <row r="1746" spans="1:63">
      <c r="A1746" s="3">
        <v>1931537</v>
      </c>
      <c r="B1746" s="3">
        <v>1820838</v>
      </c>
      <c r="C1746" s="3">
        <f>IF(Tabla1[[#This Row],[No. REG.]]="","",1)</f>
        <v>1</v>
      </c>
      <c r="D1746" s="3" t="s">
        <v>46</v>
      </c>
      <c r="E1746" s="3">
        <f>IF(Tabla1[[#This Row],[STATUS]]="","",VLOOKUP(D1746,Estatus!$A$2:$B$13,2,0))</f>
        <v>10</v>
      </c>
      <c r="F1746" s="3">
        <f>IF(Tabla1[[#This Row],[STATUS]]="","",VLOOKUP(D1746,Estatus!$A$2:$I$12,9,0))</f>
        <v>1</v>
      </c>
      <c r="G1746" s="12" t="s">
        <v>7930</v>
      </c>
      <c r="H1746" s="7">
        <v>42958</v>
      </c>
      <c r="I1746" s="80">
        <f t="shared" si="540"/>
        <v>2017</v>
      </c>
      <c r="J1746" s="80">
        <f t="shared" si="541"/>
        <v>8</v>
      </c>
      <c r="K1746" s="80">
        <f t="shared" si="542"/>
        <v>11</v>
      </c>
      <c r="L1746" s="80" t="str">
        <f t="shared" si="543"/>
        <v>08</v>
      </c>
      <c r="M1746" s="80">
        <f t="shared" si="544"/>
        <v>11</v>
      </c>
      <c r="N1746" s="80" t="str">
        <f t="shared" si="545"/>
        <v>'2017-08-11'</v>
      </c>
      <c r="O1746" s="80" t="str">
        <f t="shared" si="546"/>
        <v>'2017-08-11 00:00:00'</v>
      </c>
      <c r="P1746" s="7">
        <v>46610</v>
      </c>
      <c r="Q1746" s="80">
        <f t="shared" si="547"/>
        <v>2027</v>
      </c>
      <c r="R1746" s="80">
        <f t="shared" si="548"/>
        <v>8</v>
      </c>
      <c r="S1746" s="80">
        <f t="shared" si="549"/>
        <v>11</v>
      </c>
      <c r="T1746" s="80" t="str">
        <f t="shared" si="550"/>
        <v>08</v>
      </c>
      <c r="U1746" s="80">
        <f t="shared" si="551"/>
        <v>11</v>
      </c>
      <c r="V1746" s="80" t="str">
        <f t="shared" si="552"/>
        <v>'2027-08-11'</v>
      </c>
      <c r="W1746" s="80">
        <v>36</v>
      </c>
      <c r="X1746" s="80">
        <f t="shared" si="553"/>
        <v>36</v>
      </c>
      <c r="Y1746" s="3" t="s">
        <v>7931</v>
      </c>
      <c r="Z1746" s="124">
        <f>IFERROR(IF(Y1746="","null",VLOOKUP(Y1746,Marcas!$A$2:$C$2024,2,0)),"")</f>
        <v>629</v>
      </c>
      <c r="AA1746" s="3" t="s">
        <v>7931</v>
      </c>
      <c r="AB1746" s="3">
        <f>IFERROR(IF(AA1746="","",IF(AA1746="EMPORIO LEGAL",1,VLOOKUP(AA1746,Clientes!$A$2:$B$1190,2,0))),"")</f>
        <v>440</v>
      </c>
      <c r="AC1746" s="3">
        <f>IFERROR(IF(Tabla1[[#This Row],[id_control]]="null","",VLOOKUP(CONCATENATE(Tabla1[[#This Row],[CLIENTE]],"-",Tabla1[[#This Row],[id_control]]),Hoja1!$C$2:$D$1994,2,0)),"")</f>
        <v>1746</v>
      </c>
      <c r="AD1746" s="3" t="s">
        <v>7932</v>
      </c>
      <c r="AE1746" s="3"/>
      <c r="AF1746" s="3"/>
      <c r="AG1746" s="3"/>
      <c r="AH1746" s="3"/>
      <c r="AI1746" s="3"/>
      <c r="AJ1746" s="3"/>
      <c r="AK1746" s="3"/>
      <c r="AL1746" s="3">
        <v>43775</v>
      </c>
      <c r="AM1746" s="8">
        <v>6882309</v>
      </c>
      <c r="AN1746" s="6"/>
      <c r="AO1746" s="6"/>
      <c r="AP1746" s="6"/>
      <c r="AQ1746" s="8">
        <v>6141691652</v>
      </c>
      <c r="AR1746" s="8">
        <v>6143459593</v>
      </c>
      <c r="AS1746" s="6"/>
      <c r="AT1746" s="6"/>
      <c r="AU1746" s="6"/>
      <c r="AV1746" s="8" t="s">
        <v>7933</v>
      </c>
      <c r="AW1746" s="8" t="s">
        <v>7934</v>
      </c>
      <c r="AX1746" s="6"/>
      <c r="AY1746" s="6"/>
      <c r="AZ1746" s="6"/>
      <c r="BA1746" s="6"/>
      <c r="BB1746" s="6"/>
      <c r="BC1746" s="6"/>
      <c r="BD1746" s="6"/>
      <c r="BE1746" s="8">
        <v>1745</v>
      </c>
      <c r="BF1746" s="6" t="str">
        <f t="shared" si="554"/>
        <v>insert into bitacoras_estatus (numero_expediente, numero_registro, representante, fecha_inicio, fecha_vencimiento, id_cliente, id_admin, id_bitacoras_estatus, id_estatus, id_clase, id_marca, created_at, updated_at) values('1931537','1820838','MARIO ANDRES UGALDE ELIAS','2017-08-11','2027-08-11','440','2','1','1',36,629,'2017-08-11 00:00:00','2017-08-11 00:00:00');</v>
      </c>
      <c r="BG1746" s="6" t="str">
        <f t="shared" si="555"/>
        <v>insert into servicios_comentarios (comentario, id_admin, id_estatus, created_at, updated_at) values('CLASE 36, LLEGO EL TITRM EL 27 NOV 2017',1,1745,'2017-08-11 00:00:00','2017-08-11 00:00:00');</v>
      </c>
      <c r="BH1746" s="6" t="str">
        <f t="shared" si="556"/>
        <v/>
      </c>
      <c r="BI1746" s="137" t="str">
        <f t="shared" si="557"/>
        <v>update bitacoras_estatus set comprobacion_uso = 1, id_estatus=10 where id=1745;</v>
      </c>
      <c r="BJ1746" s="137" t="str">
        <f t="shared" si="558"/>
        <v>update bitacoras_estatus set numero_expediente = '1931537', numero_registro = '1820838', id_estatus = 10, fecha_inicio = '2017-08-11', fecha_vencimiento ='2027-08-11', created_at ='2017-08-11 00:00:00', updated_at ='2017-08-11 00:00:00', id_clase=36, id_marca=629, id_cliente=440, vigencia = 1 where id =1745;</v>
      </c>
      <c r="BK1746" s="137" t="str">
        <f t="shared" si="559"/>
        <v>update bitacoras_estatus set id_estatus = 10 where id =1745;</v>
      </c>
    </row>
    <row r="1747" spans="1:63" ht="40">
      <c r="A1747" s="3">
        <v>1933525</v>
      </c>
      <c r="B1747" s="6"/>
      <c r="C1747" s="6" t="str">
        <f>IF(Tabla1[[#This Row],[No. REG.]]="","",1)</f>
        <v/>
      </c>
      <c r="D1747" s="3" t="s">
        <v>34</v>
      </c>
      <c r="E1747" s="3">
        <f>IF(Tabla1[[#This Row],[STATUS]]="","",VLOOKUP(D1747,Estatus!$A$2:$B$13,2,0))</f>
        <v>5</v>
      </c>
      <c r="F1747" s="3">
        <f>IF(Tabla1[[#This Row],[STATUS]]="","",VLOOKUP(D1747,Estatus!$A$2:$I$12,9,0))</f>
        <v>0</v>
      </c>
      <c r="G1747" s="12" t="s">
        <v>7935</v>
      </c>
      <c r="H1747" s="7">
        <v>42964</v>
      </c>
      <c r="I1747" s="80">
        <f t="shared" si="540"/>
        <v>2017</v>
      </c>
      <c r="J1747" s="80">
        <f t="shared" si="541"/>
        <v>8</v>
      </c>
      <c r="K1747" s="80">
        <f t="shared" si="542"/>
        <v>17</v>
      </c>
      <c r="L1747" s="80" t="str">
        <f t="shared" si="543"/>
        <v>08</v>
      </c>
      <c r="M1747" s="80">
        <f t="shared" si="544"/>
        <v>17</v>
      </c>
      <c r="N1747" s="80" t="str">
        <f t="shared" si="545"/>
        <v>'2017-08-17'</v>
      </c>
      <c r="O1747" s="80" t="str">
        <f t="shared" si="546"/>
        <v>'2017-08-17 00:00:00'</v>
      </c>
      <c r="P1747" s="7">
        <v>46616</v>
      </c>
      <c r="Q1747" s="80">
        <f t="shared" si="547"/>
        <v>2027</v>
      </c>
      <c r="R1747" s="80">
        <f t="shared" si="548"/>
        <v>8</v>
      </c>
      <c r="S1747" s="80">
        <f t="shared" si="549"/>
        <v>17</v>
      </c>
      <c r="T1747" s="80" t="str">
        <f t="shared" si="550"/>
        <v>08</v>
      </c>
      <c r="U1747" s="80">
        <f t="shared" si="551"/>
        <v>17</v>
      </c>
      <c r="V1747" s="80" t="str">
        <f t="shared" si="552"/>
        <v>'2027-08-17'</v>
      </c>
      <c r="W1747" s="80">
        <v>31</v>
      </c>
      <c r="X1747" s="80">
        <f t="shared" si="553"/>
        <v>31</v>
      </c>
      <c r="Y1747" s="3" t="s">
        <v>7936</v>
      </c>
      <c r="Z1747" s="124">
        <f>IFERROR(IF(Y1747="","null",VLOOKUP(Y1747,Marcas!$A$2:$C$2024,2,0)),"")</f>
        <v>930</v>
      </c>
      <c r="AA1747" s="3" t="s">
        <v>7937</v>
      </c>
      <c r="AB1747" s="3">
        <f>IFERROR(IF(AA1747="","",IF(AA1747="EMPORIO LEGAL",1,VLOOKUP(AA1747,Clientes!$A$2:$B$1190,2,0))),"")</f>
        <v>664</v>
      </c>
      <c r="AC1747" s="3">
        <f>IFERROR(IF(Tabla1[[#This Row],[id_control]]="null","",VLOOKUP(CONCATENATE(Tabla1[[#This Row],[CLIENTE]],"-",Tabla1[[#This Row],[id_control]]),Hoja1!$C$2:$D$1994,2,0)),"")</f>
        <v>1747</v>
      </c>
      <c r="AD1747" s="3" t="s">
        <v>7938</v>
      </c>
      <c r="AE1747" s="6"/>
      <c r="AF1747" s="6"/>
      <c r="AG1747" s="6"/>
      <c r="AH1747" s="6"/>
      <c r="AI1747" s="6"/>
      <c r="AJ1747" s="6"/>
      <c r="AK1747" s="6"/>
      <c r="AL1747" s="8">
        <v>6251279017</v>
      </c>
      <c r="AM1747" s="3"/>
      <c r="AN1747" s="8"/>
      <c r="AO1747" s="8"/>
      <c r="AP1747" s="8"/>
      <c r="AQ1747" s="8">
        <v>6251189910</v>
      </c>
      <c r="AR1747" s="8"/>
      <c r="AS1747" s="8"/>
      <c r="AT1747" s="8"/>
      <c r="AU1747" s="8"/>
      <c r="AV1747" s="8" t="s">
        <v>7939</v>
      </c>
      <c r="AW1747" s="8"/>
      <c r="AX1747" s="8"/>
      <c r="AY1747" s="8"/>
      <c r="AZ1747" s="8"/>
      <c r="BA1747" s="8"/>
      <c r="BB1747" s="8"/>
      <c r="BC1747" s="8"/>
      <c r="BD1747" s="8" t="s">
        <v>7940</v>
      </c>
      <c r="BE1747" s="8">
        <v>1746</v>
      </c>
      <c r="BF1747" s="6" t="str">
        <f t="shared" si="554"/>
        <v>insert into bitacoras_estatus (numero_expediente, numero_registro, representante, fecha_inicio, fecha_vencimiento, id_cliente, id_admin, id_bitacoras_estatus, id_estatus, id_clase, id_marca, created_at, updated_at) values('1933525','','PEDRO WIEBE THIESSEN','2017-08-17','2027-08-17','664','2','1','1',31,930,'2017-08-17 00:00:00','2017-08-17 00:00:00');</v>
      </c>
      <c r="BG1747" s="6" t="str">
        <f t="shared" si="555"/>
        <v>insert into servicios_comentarios (comentario, id_admin, id_estatus, created_at, updated_at) values('CLASE 31, EL 25 ENERO 2018 LLEGO CITA ANTERIORIDAD. NEGATIVA DE REGISTRO 18/09/2018',1,1746,'2017-08-17 00:00:00','2017-08-17 00:00:00');</v>
      </c>
      <c r="BH1747" s="6" t="str">
        <f t="shared" si="556"/>
        <v>insert into servicios_comentarios (comentario, id_admin, id_estatus, created_at, updated_at) values('CONTESTACION DE ANTERIORIDAD 26/03/2018',1,1746,'2017-08-17 00:00:00','2017-08-17 00:00:00');</v>
      </c>
      <c r="BI1747" s="137" t="str">
        <f t="shared" si="557"/>
        <v>update bitacoras_estatus set comprobacion_uso = 1, id_estatus=5 where id=1746;</v>
      </c>
      <c r="BJ1747" s="137" t="str">
        <f t="shared" si="558"/>
        <v>update bitacoras_estatus set numero_expediente = '1933525', numero_registro = '', id_estatus = 5, fecha_inicio = '2017-08-17', fecha_vencimiento ='2027-08-17', created_at ='2017-08-17 00:00:00', updated_at ='2017-08-17 00:00:00', id_clase=31, id_marca=930, id_cliente=664, vigencia = 0 where id =1746;</v>
      </c>
      <c r="BK1747" s="137" t="str">
        <f t="shared" si="559"/>
        <v>update bitacoras_estatus set id_estatus = 5 where id =1746;</v>
      </c>
    </row>
    <row r="1748" spans="1:63" ht="40">
      <c r="A1748" s="3">
        <v>1933555</v>
      </c>
      <c r="B1748" s="6"/>
      <c r="C1748" s="6" t="str">
        <f>IF(Tabla1[[#This Row],[No. REG.]]="","",1)</f>
        <v/>
      </c>
      <c r="D1748" s="3" t="s">
        <v>34</v>
      </c>
      <c r="E1748" s="3">
        <f>IF(Tabla1[[#This Row],[STATUS]]="","",VLOOKUP(D1748,Estatus!$A$2:$B$13,2,0))</f>
        <v>5</v>
      </c>
      <c r="F1748" s="3">
        <f>IF(Tabla1[[#This Row],[STATUS]]="","",VLOOKUP(D1748,Estatus!$A$2:$I$12,9,0))</f>
        <v>0</v>
      </c>
      <c r="G1748" s="12" t="s">
        <v>7941</v>
      </c>
      <c r="H1748" s="7">
        <v>42964</v>
      </c>
      <c r="I1748" s="80">
        <f t="shared" si="540"/>
        <v>2017</v>
      </c>
      <c r="J1748" s="80">
        <f t="shared" si="541"/>
        <v>8</v>
      </c>
      <c r="K1748" s="80">
        <f t="shared" si="542"/>
        <v>17</v>
      </c>
      <c r="L1748" s="80" t="str">
        <f t="shared" si="543"/>
        <v>08</v>
      </c>
      <c r="M1748" s="80">
        <f t="shared" si="544"/>
        <v>17</v>
      </c>
      <c r="N1748" s="80" t="str">
        <f t="shared" si="545"/>
        <v>'2017-08-17'</v>
      </c>
      <c r="O1748" s="80" t="str">
        <f t="shared" si="546"/>
        <v>'2017-08-17 00:00:00'</v>
      </c>
      <c r="P1748" s="7">
        <v>46616</v>
      </c>
      <c r="Q1748" s="80">
        <f t="shared" si="547"/>
        <v>2027</v>
      </c>
      <c r="R1748" s="80">
        <f t="shared" si="548"/>
        <v>8</v>
      </c>
      <c r="S1748" s="80">
        <f t="shared" si="549"/>
        <v>17</v>
      </c>
      <c r="T1748" s="80" t="str">
        <f t="shared" si="550"/>
        <v>08</v>
      </c>
      <c r="U1748" s="80">
        <f t="shared" si="551"/>
        <v>17</v>
      </c>
      <c r="V1748" s="80" t="str">
        <f t="shared" si="552"/>
        <v>'2027-08-17'</v>
      </c>
      <c r="W1748" s="80">
        <v>31</v>
      </c>
      <c r="X1748" s="80">
        <f t="shared" si="553"/>
        <v>31</v>
      </c>
      <c r="Y1748" s="3" t="s">
        <v>7942</v>
      </c>
      <c r="Z1748" s="124">
        <f>IFERROR(IF(Y1748="","null",VLOOKUP(Y1748,Marcas!$A$2:$C$2024,2,0)),"")</f>
        <v>931</v>
      </c>
      <c r="AA1748" s="3" t="s">
        <v>7937</v>
      </c>
      <c r="AB1748" s="3">
        <f>IFERROR(IF(AA1748="","",IF(AA1748="EMPORIO LEGAL",1,VLOOKUP(AA1748,Clientes!$A$2:$B$1190,2,0))),"")</f>
        <v>664</v>
      </c>
      <c r="AC1748" s="3">
        <f>IFERROR(IF(Tabla1[[#This Row],[id_control]]="null","",VLOOKUP(CONCATENATE(Tabla1[[#This Row],[CLIENTE]],"-",Tabla1[[#This Row],[id_control]]),Hoja1!$C$2:$D$1994,2,0)),"")</f>
        <v>1748</v>
      </c>
      <c r="AD1748" s="3" t="s">
        <v>7938</v>
      </c>
      <c r="AE1748" s="6"/>
      <c r="AF1748" s="6"/>
      <c r="AG1748" s="6"/>
      <c r="AH1748" s="6"/>
      <c r="AI1748" s="6"/>
      <c r="AJ1748" s="6"/>
      <c r="AK1748" s="6"/>
      <c r="AL1748" s="8">
        <v>6251279017</v>
      </c>
      <c r="AM1748" s="3"/>
      <c r="AN1748" s="8"/>
      <c r="AO1748" s="8"/>
      <c r="AP1748" s="8"/>
      <c r="AQ1748" s="8">
        <v>6251189910</v>
      </c>
      <c r="AR1748" s="8"/>
      <c r="AS1748" s="8"/>
      <c r="AT1748" s="8"/>
      <c r="AU1748" s="8"/>
      <c r="AV1748" s="8" t="s">
        <v>7939</v>
      </c>
      <c r="AW1748" s="8"/>
      <c r="AX1748" s="8"/>
      <c r="AY1748" s="8"/>
      <c r="AZ1748" s="8"/>
      <c r="BA1748" s="8"/>
      <c r="BB1748" s="8"/>
      <c r="BC1748" s="8"/>
      <c r="BD1748" s="8" t="s">
        <v>7940</v>
      </c>
      <c r="BE1748" s="8">
        <v>1747</v>
      </c>
      <c r="BF1748" s="6" t="str">
        <f t="shared" si="554"/>
        <v>insert into bitacoras_estatus (numero_expediente, numero_registro, representante, fecha_inicio, fecha_vencimiento, id_cliente, id_admin, id_bitacoras_estatus, id_estatus, id_clase, id_marca, created_at, updated_at) values('1933555','','PEDRO WIEBE THIESSEN','2017-08-17','2027-08-17','664','2','1','1',31,931,'2017-08-17 00:00:00','2017-08-17 00:00:00');</v>
      </c>
      <c r="BG1748" s="6" t="str">
        <f t="shared" si="555"/>
        <v>insert into servicios_comentarios (comentario, id_admin, id_estatus, created_at, updated_at) values('CLASE 31, EL 25 ENE 2018 LLEGO CITA ANTRIORIDAD. NEGATIVA DE REGISTRO 18/09/2018',1,1747,'2017-08-17 00:00:00','2017-08-17 00:00:00');</v>
      </c>
      <c r="BH1748" s="6" t="str">
        <f t="shared" si="556"/>
        <v>insert into servicios_comentarios (comentario, id_admin, id_estatus, created_at, updated_at) values('CONTESTACION DE ANTERIORIDAD 26/03/2018',1,1747,'2017-08-17 00:00:00','2017-08-17 00:00:00');</v>
      </c>
      <c r="BI1748" s="137" t="str">
        <f t="shared" si="557"/>
        <v>update bitacoras_estatus set comprobacion_uso = 1, id_estatus=5 where id=1747;</v>
      </c>
      <c r="BJ1748" s="137" t="str">
        <f t="shared" si="558"/>
        <v>update bitacoras_estatus set numero_expediente = '1933555', numero_registro = '', id_estatus = 5, fecha_inicio = '2017-08-17', fecha_vencimiento ='2027-08-17', created_at ='2017-08-17 00:00:00', updated_at ='2017-08-17 00:00:00', id_clase=31, id_marca=931, id_cliente=664, vigencia = 0 where id =1747;</v>
      </c>
      <c r="BK1748" s="137" t="str">
        <f t="shared" si="559"/>
        <v>update bitacoras_estatus set id_estatus = 5 where id =1747;</v>
      </c>
    </row>
    <row r="1749" spans="1:63" ht="235">
      <c r="A1749" s="3">
        <v>1936053</v>
      </c>
      <c r="B1749" s="6"/>
      <c r="C1749" s="6" t="str">
        <f>IF(Tabla1[[#This Row],[No. REG.]]="","",1)</f>
        <v/>
      </c>
      <c r="D1749" s="3" t="s">
        <v>8681</v>
      </c>
      <c r="E1749" s="3">
        <f>IF(Tabla1[[#This Row],[STATUS]]="","",VLOOKUP(D1749,Estatus!$A$2:$B$13,2,0))</f>
        <v>8</v>
      </c>
      <c r="F1749" s="3">
        <f>IF(Tabla1[[#This Row],[STATUS]]="","",VLOOKUP(D1749,Estatus!$A$2:$I$12,9,0))</f>
        <v>1</v>
      </c>
      <c r="G1749" s="12" t="s">
        <v>7943</v>
      </c>
      <c r="H1749" s="7">
        <v>42969</v>
      </c>
      <c r="I1749" s="80">
        <f t="shared" si="540"/>
        <v>2017</v>
      </c>
      <c r="J1749" s="80">
        <f t="shared" si="541"/>
        <v>8</v>
      </c>
      <c r="K1749" s="80">
        <f t="shared" si="542"/>
        <v>22</v>
      </c>
      <c r="L1749" s="80" t="str">
        <f t="shared" si="543"/>
        <v>08</v>
      </c>
      <c r="M1749" s="80">
        <f t="shared" si="544"/>
        <v>22</v>
      </c>
      <c r="N1749" s="80" t="str">
        <f t="shared" si="545"/>
        <v>'2017-08-22'</v>
      </c>
      <c r="O1749" s="80" t="str">
        <f t="shared" si="546"/>
        <v>'2017-08-22 00:00:00'</v>
      </c>
      <c r="P1749" s="7">
        <v>46621</v>
      </c>
      <c r="Q1749" s="80">
        <f t="shared" si="547"/>
        <v>2027</v>
      </c>
      <c r="R1749" s="80">
        <f t="shared" si="548"/>
        <v>8</v>
      </c>
      <c r="S1749" s="80">
        <f t="shared" si="549"/>
        <v>22</v>
      </c>
      <c r="T1749" s="80" t="str">
        <f t="shared" si="550"/>
        <v>08</v>
      </c>
      <c r="U1749" s="80">
        <f t="shared" si="551"/>
        <v>22</v>
      </c>
      <c r="V1749" s="80" t="str">
        <f t="shared" si="552"/>
        <v>'2027-08-22'</v>
      </c>
      <c r="W1749" s="80"/>
      <c r="X1749" s="80" t="str">
        <f t="shared" si="553"/>
        <v>null</v>
      </c>
      <c r="Y1749" s="3" t="s">
        <v>7944</v>
      </c>
      <c r="Z1749" s="124">
        <f>IFERROR(IF(Y1749="","null",VLOOKUP(Y1749,Marcas!$A$2:$C$2024,2,0)),"")</f>
        <v>1237</v>
      </c>
      <c r="AA1749" s="3" t="s">
        <v>7387</v>
      </c>
      <c r="AB1749" s="3">
        <f>IFERROR(IF(AA1749="","",IF(AA1749="EMPORIO LEGAL",1,VLOOKUP(AA1749,Clientes!$A$2:$B$1190,2,0))),"")</f>
        <v>875</v>
      </c>
      <c r="AC1749" s="3">
        <f>IFERROR(IF(Tabla1[[#This Row],[id_control]]="null","",VLOOKUP(CONCATENATE(Tabla1[[#This Row],[CLIENTE]],"-",Tabla1[[#This Row],[id_control]]),Hoja1!$C$2:$D$1994,2,0)),"")</f>
        <v>1749</v>
      </c>
      <c r="AD1749" s="3" t="s">
        <v>7388</v>
      </c>
      <c r="AE1749" s="3"/>
      <c r="AF1749" s="3"/>
      <c r="AG1749" s="3"/>
      <c r="AH1749" s="3"/>
      <c r="AI1749" s="3"/>
      <c r="AJ1749" s="3"/>
      <c r="AK1749" s="3"/>
      <c r="AL1749" s="3">
        <v>6255824360</v>
      </c>
      <c r="AM1749" s="6"/>
      <c r="AN1749" s="6"/>
      <c r="AO1749" s="6"/>
      <c r="AP1749" s="6"/>
      <c r="AQ1749" s="6">
        <v>6251257441</v>
      </c>
      <c r="AR1749" s="6"/>
      <c r="AS1749" s="6"/>
      <c r="AT1749" s="6"/>
      <c r="AU1749" s="6"/>
      <c r="AV1749" s="6" t="s">
        <v>4734</v>
      </c>
      <c r="AW1749" s="6"/>
      <c r="AX1749" s="6"/>
      <c r="AY1749" s="6"/>
      <c r="AZ1749" s="6"/>
      <c r="BA1749" s="6"/>
      <c r="BB1749" s="6"/>
      <c r="BC1749" s="6"/>
      <c r="BD1749" s="6" t="s">
        <v>7945</v>
      </c>
      <c r="BE1749" s="8">
        <v>1748</v>
      </c>
      <c r="BF1749" s="6" t="str">
        <f t="shared" si="554"/>
        <v>insert into bitacoras_estatus (numero_expediente, numero_registro, representante, fecha_inicio, fecha_vencimiento, id_cliente, id_admin, id_bitacoras_estatus, id_estatus, id_clase, id_marca, created_at, updated_at) values('1936053','','JOSE LUIS GONZALEZ ESCUDERO','2017-08-22','2027-08-22','875','2','1','1',null,1237,'2017-08-22 00:00:00','2017-08-22 00:00:00');</v>
      </c>
      <c r="BG1749" s="6" t="str">
        <f t="shared" si="555"/>
        <v>insert into servicios_comentarios (comentario, id_admin, id_estatus, created_at, updated_at) values('RANCHO VIEJO EST. 1976 DESAYUNOS Y COMIDAS ¡MUY CHIHUAHUA!. EN FECHA 22 DE ENERO DE 2018 RECIBIMOS NOTIFICACION EN LINEA RESPECTO DE CITA DE ANTERIORIDAD. EN FECHA 27 DE MARZO DE 2018 SE PRESENTARON EN LINEA LA CONTESTACIÓN DE ANTERIORIDAD, SIN EMBARGO ES POSIBLE QUE NOS CITEN REQUISITOS POR PRESENTACION EXTEMPORANEA, CABE INDICAR QUE LA PRESENTACION SE INTENTÓ DESDE EL VIERNES 23 DE MARZO 2018, Y PRESENTABA FALLA EN EL SERVIDOR Y NO PERMITIÓ ADJUNTAR EL TRÁMITE NI SIQUIERA A LA MEDIA NOCHE DE ESE DÍA; SE INTENTÓ TAMBIÉN DESDE EL LUNES 26 MARZO DE 2018 Y TAMPOCO PERMITIÓ EL SERVIDOR, Y, NO FUE SINO HASTA EL DIA DE HOY 27 DE MARZO DE 2018. REQUERIMENTO DE PAGO 12/09/2018',1,1748,'2017-08-22 00:00:00','2017-08-22 00:00:00');</v>
      </c>
      <c r="BH1749" s="6" t="str">
        <f t="shared" si="556"/>
        <v>insert into servicios_comentarios (comentario, id_admin, id_estatus, created_at, updated_at) values('CONTESTACION DE ANTERIORIDAD 27/03/2018',1,1748,'2017-08-22 00:00:00','2017-08-22 00:00:00');</v>
      </c>
      <c r="BI1749" s="137" t="str">
        <f t="shared" si="557"/>
        <v>update bitacoras_estatus set comprobacion_uso = 1, id_estatus=8 where id=1748;</v>
      </c>
      <c r="BJ1749" s="137" t="str">
        <f t="shared" si="558"/>
        <v>update bitacoras_estatus set numero_expediente = '1936053', numero_registro = '', id_estatus = 8, fecha_inicio = '2017-08-22', fecha_vencimiento ='2027-08-22', created_at ='2017-08-22 00:00:00', updated_at ='2017-08-22 00:00:00', id_clase=null, id_marca=1237, id_cliente=875, vigencia = 1 where id =1748;</v>
      </c>
      <c r="BK1749" s="137" t="str">
        <f t="shared" si="559"/>
        <v>update bitacoras_estatus set id_estatus = 8 where id =1748;</v>
      </c>
    </row>
    <row r="1750" spans="1:63">
      <c r="A1750" s="3">
        <v>1938757</v>
      </c>
      <c r="B1750" s="3">
        <v>1820405</v>
      </c>
      <c r="C1750" s="3">
        <f>IF(Tabla1[[#This Row],[No. REG.]]="","",1)</f>
        <v>1</v>
      </c>
      <c r="D1750" s="3" t="s">
        <v>46</v>
      </c>
      <c r="E1750" s="3">
        <f>IF(Tabla1[[#This Row],[STATUS]]="","",VLOOKUP(D1750,Estatus!$A$2:$B$13,2,0))</f>
        <v>10</v>
      </c>
      <c r="F1750" s="3">
        <f>IF(Tabla1[[#This Row],[STATUS]]="","",VLOOKUP(D1750,Estatus!$A$2:$I$12,9,0))</f>
        <v>1</v>
      </c>
      <c r="G1750" s="12" t="s">
        <v>7946</v>
      </c>
      <c r="H1750" s="7">
        <v>42975</v>
      </c>
      <c r="I1750" s="80">
        <f t="shared" si="540"/>
        <v>2017</v>
      </c>
      <c r="J1750" s="80">
        <f t="shared" si="541"/>
        <v>8</v>
      </c>
      <c r="K1750" s="80">
        <f t="shared" si="542"/>
        <v>28</v>
      </c>
      <c r="L1750" s="80" t="str">
        <f t="shared" si="543"/>
        <v>08</v>
      </c>
      <c r="M1750" s="80">
        <f t="shared" si="544"/>
        <v>28</v>
      </c>
      <c r="N1750" s="80" t="str">
        <f t="shared" si="545"/>
        <v>'2017-08-28'</v>
      </c>
      <c r="O1750" s="80" t="str">
        <f t="shared" si="546"/>
        <v>'2017-08-28 00:00:00'</v>
      </c>
      <c r="P1750" s="7">
        <v>46627</v>
      </c>
      <c r="Q1750" s="80">
        <f t="shared" si="547"/>
        <v>2027</v>
      </c>
      <c r="R1750" s="80">
        <f t="shared" si="548"/>
        <v>8</v>
      </c>
      <c r="S1750" s="80">
        <f t="shared" si="549"/>
        <v>28</v>
      </c>
      <c r="T1750" s="80" t="str">
        <f t="shared" si="550"/>
        <v>08</v>
      </c>
      <c r="U1750" s="80">
        <f t="shared" si="551"/>
        <v>28</v>
      </c>
      <c r="V1750" s="80" t="str">
        <f t="shared" si="552"/>
        <v>'2027-08-28'</v>
      </c>
      <c r="W1750" s="80">
        <v>42</v>
      </c>
      <c r="X1750" s="80">
        <f t="shared" si="553"/>
        <v>42</v>
      </c>
      <c r="Y1750" s="3" t="s">
        <v>7947</v>
      </c>
      <c r="Z1750" s="124">
        <f>IFERROR(IF(Y1750="","null",VLOOKUP(Y1750,Marcas!$A$2:$C$2024,2,0)),"")</f>
        <v>1156</v>
      </c>
      <c r="AA1750" s="3" t="s">
        <v>7947</v>
      </c>
      <c r="AB1750" s="3">
        <f>IFERROR(IF(AA1750="","",IF(AA1750="EMPORIO LEGAL",1,VLOOKUP(AA1750,Clientes!$A$2:$B$1190,2,0))),"")</f>
        <v>819</v>
      </c>
      <c r="AC1750" s="3">
        <f>IFERROR(IF(Tabla1[[#This Row],[id_control]]="null","",VLOOKUP(CONCATENATE(Tabla1[[#This Row],[CLIENTE]],"-",Tabla1[[#This Row],[id_control]]),Hoja1!$C$2:$D$1994,2,0)),"")</f>
        <v>1750</v>
      </c>
      <c r="AD1750" s="3" t="s">
        <v>7486</v>
      </c>
      <c r="AE1750" s="3"/>
      <c r="AF1750" s="3"/>
      <c r="AG1750" s="3"/>
      <c r="AH1750" s="3"/>
      <c r="AI1750" s="3"/>
      <c r="AJ1750" s="3"/>
      <c r="AK1750" s="3"/>
      <c r="AL1750" s="3">
        <v>4152939</v>
      </c>
      <c r="AM1750" s="6"/>
      <c r="AN1750" s="6"/>
      <c r="AO1750" s="6"/>
      <c r="AP1750" s="6"/>
      <c r="AQ1750" s="8">
        <v>6141610623</v>
      </c>
      <c r="AR1750" s="6"/>
      <c r="AS1750" s="6"/>
      <c r="AT1750" s="6"/>
      <c r="AU1750" s="6"/>
      <c r="AV1750" s="8" t="s">
        <v>7948</v>
      </c>
      <c r="AW1750" s="6"/>
      <c r="AX1750" s="6"/>
      <c r="AY1750" s="6"/>
      <c r="AZ1750" s="6"/>
      <c r="BA1750" s="6"/>
      <c r="BB1750" s="6"/>
      <c r="BC1750" s="6"/>
      <c r="BD1750" s="6"/>
      <c r="BE1750" s="8">
        <v>1749</v>
      </c>
      <c r="BF1750" s="6" t="str">
        <f t="shared" si="554"/>
        <v>insert into bitacoras_estatus (numero_expediente, numero_registro, representante, fecha_inicio, fecha_vencimiento, id_cliente, id_admin, id_bitacoras_estatus, id_estatus, id_clase, id_marca, created_at, updated_at) values('1938757','1820405','RICARDO ALONSO ESTRADA RUBIO','2017-08-28','2027-08-28','819','2','1','1',42,1156,'2017-08-28 00:00:00','2017-08-28 00:00:00');</v>
      </c>
      <c r="BG1750" s="6" t="str">
        <f t="shared" si="555"/>
        <v>insert into servicios_comentarios (comentario, id_admin, id_estatus, created_at, updated_at) values('CLASE 42. LLEGO EL TITULO EL 4 DE DIC. 2017',1,1749,'2017-08-28 00:00:00','2017-08-28 00:00:00');</v>
      </c>
      <c r="BH1750" s="6" t="str">
        <f t="shared" si="556"/>
        <v/>
      </c>
      <c r="BI1750" s="137" t="str">
        <f t="shared" si="557"/>
        <v>update bitacoras_estatus set comprobacion_uso = 1, id_estatus=10 where id=1749;</v>
      </c>
      <c r="BJ1750" s="137" t="str">
        <f t="shared" si="558"/>
        <v>update bitacoras_estatus set numero_expediente = '1938757', numero_registro = '1820405', id_estatus = 10, fecha_inicio = '2017-08-28', fecha_vencimiento ='2027-08-28', created_at ='2017-08-28 00:00:00', updated_at ='2017-08-28 00:00:00', id_clase=42, id_marca=1156, id_cliente=819, vigencia = 1 where id =1749;</v>
      </c>
      <c r="BK1750" s="137" t="str">
        <f t="shared" si="559"/>
        <v>update bitacoras_estatus set id_estatus = 10 where id =1749;</v>
      </c>
    </row>
    <row r="1751" spans="1:63" ht="105">
      <c r="A1751" s="3">
        <v>595691</v>
      </c>
      <c r="B1751" s="3">
        <v>802215</v>
      </c>
      <c r="C1751" s="3">
        <f>IF(Tabla1[[#This Row],[No. REG.]]="","",1)</f>
        <v>1</v>
      </c>
      <c r="D1751" s="3" t="s">
        <v>46</v>
      </c>
      <c r="E1751" s="3">
        <f>IF(Tabla1[[#This Row],[STATUS]]="","",VLOOKUP(D1751,Estatus!$A$2:$B$13,2,0))</f>
        <v>10</v>
      </c>
      <c r="F1751" s="3">
        <f>IF(Tabla1[[#This Row],[STATUS]]="","",VLOOKUP(D1751,Estatus!$A$2:$I$12,9,0))</f>
        <v>1</v>
      </c>
      <c r="G1751" s="12" t="s">
        <v>7949</v>
      </c>
      <c r="H1751" s="7">
        <v>37714</v>
      </c>
      <c r="I1751" s="80">
        <f t="shared" si="540"/>
        <v>2003</v>
      </c>
      <c r="J1751" s="80">
        <f t="shared" si="541"/>
        <v>4</v>
      </c>
      <c r="K1751" s="80">
        <f t="shared" si="542"/>
        <v>3</v>
      </c>
      <c r="L1751" s="80" t="str">
        <f t="shared" si="543"/>
        <v>04</v>
      </c>
      <c r="M1751" s="80" t="str">
        <f t="shared" si="544"/>
        <v>03</v>
      </c>
      <c r="N1751" s="80" t="str">
        <f t="shared" si="545"/>
        <v>'2003-04-03'</v>
      </c>
      <c r="O1751" s="80" t="str">
        <f t="shared" si="546"/>
        <v>'2003-04-03 00:00:00'</v>
      </c>
      <c r="P1751" s="7">
        <v>45019</v>
      </c>
      <c r="Q1751" s="80">
        <f t="shared" si="547"/>
        <v>2023</v>
      </c>
      <c r="R1751" s="80">
        <f t="shared" si="548"/>
        <v>4</v>
      </c>
      <c r="S1751" s="80">
        <f t="shared" si="549"/>
        <v>3</v>
      </c>
      <c r="T1751" s="80" t="str">
        <f t="shared" si="550"/>
        <v>04</v>
      </c>
      <c r="U1751" s="80" t="str">
        <f t="shared" si="551"/>
        <v>03</v>
      </c>
      <c r="V1751" s="80" t="str">
        <f t="shared" si="552"/>
        <v>'2023-04-03'</v>
      </c>
      <c r="W1751" s="80">
        <v>35</v>
      </c>
      <c r="X1751" s="80">
        <f t="shared" si="553"/>
        <v>35</v>
      </c>
      <c r="Y1751" s="3" t="s">
        <v>7950</v>
      </c>
      <c r="Z1751" s="124">
        <f>IFERROR(IF(Y1751="","null",VLOOKUP(Y1751,Marcas!$A$2:$C$2024,2,0)),"")</f>
        <v>994</v>
      </c>
      <c r="AA1751" s="3" t="s">
        <v>2256</v>
      </c>
      <c r="AB1751" s="3">
        <f>IFERROR(IF(AA1751="","",IF(AA1751="EMPORIO LEGAL",1,VLOOKUP(AA1751,Clientes!$A$2:$B$1190,2,0))),"")</f>
        <v>711</v>
      </c>
      <c r="AC1751" s="3">
        <f>IFERROR(IF(Tabla1[[#This Row],[id_control]]="null","",VLOOKUP(CONCATENATE(Tabla1[[#This Row],[CLIENTE]],"-",Tabla1[[#This Row],[id_control]]),Hoja1!$C$2:$D$1994,2,0)),"")</f>
        <v>428</v>
      </c>
      <c r="AD1751" s="3"/>
      <c r="AE1751" s="3"/>
      <c r="AF1751" s="3"/>
      <c r="AG1751" s="3"/>
      <c r="AH1751" s="3"/>
      <c r="AI1751" s="3"/>
      <c r="AJ1751" s="3"/>
      <c r="AK1751" s="3"/>
      <c r="AL1751" s="3" t="s">
        <v>2258</v>
      </c>
      <c r="AM1751" s="6"/>
      <c r="AN1751" s="6"/>
      <c r="AO1751" s="6"/>
      <c r="AP1751" s="6"/>
      <c r="AQ1751" s="8"/>
      <c r="AR1751" s="6"/>
      <c r="AS1751" s="6"/>
      <c r="AT1751" s="6"/>
      <c r="AU1751" s="6"/>
      <c r="AV1751" s="8" t="s">
        <v>2259</v>
      </c>
      <c r="AW1751" s="6"/>
      <c r="AX1751" s="6"/>
      <c r="AY1751" s="6"/>
      <c r="AZ1751" s="6"/>
      <c r="BA1751" s="6"/>
      <c r="BB1751" s="6"/>
      <c r="BC1751" s="6"/>
      <c r="BD1751" s="6" t="s">
        <v>2258</v>
      </c>
      <c r="BE1751" s="8">
        <v>1750</v>
      </c>
      <c r="BF1751" s="6" t="str">
        <f t="shared" si="554"/>
        <v>insert into bitacoras_estatus (numero_expediente, numero_registro, representante, fecha_inicio, fecha_vencimiento, id_cliente, id_admin, id_bitacoras_estatus, id_estatus, id_clase, id_marca, created_at, updated_at) values('595691','802215','','2003-04-03','2023-04-03','711','2','1','1',35,994,'2003-04-03 00:00:00','2003-04-03 00:00:00');</v>
      </c>
      <c r="BG1751" s="6" t="str">
        <f t="shared" si="555"/>
        <v>insert into servicios_comentarios (comentario, id_admin, id_estatus, created_at, updated_at) values('CLASE 35 EN FECHA 6 DE SEPTIEMBRE DE 2017 SE PRESENTÓ SOLICITUD DE TRANSMISION DE DERECHOS DE JOSE EFRAIN PEREZ FLORES AL 50% A FAVOR DE MONICA BEATRIZ PEREZ FLORES. EL 29 DIC 2017 SE COMUNICA TRANSMISION DE DERECHOS. EL 29 DIC 2017 SE COMUNICA TANSMISION DE DERECHOS',1,1750,'2003-04-03 00:00:00','2003-04-03 00:00:00');</v>
      </c>
      <c r="BH1751" s="6" t="str">
        <f t="shared" si="556"/>
        <v>insert into servicios_comentarios (comentario, id_admin, id_estatus, created_at, updated_at) values('TEL 4132514 Y 413 0699 cel. 614 427 13 01',1,1750,'2003-04-03 00:00:00','2003-04-03 00:00:00');</v>
      </c>
      <c r="BI1751" s="137" t="str">
        <f t="shared" si="557"/>
        <v>update bitacoras_estatus set comprobacion_uso = 1, id_estatus=10 where id=1750;</v>
      </c>
      <c r="BJ1751" s="137" t="str">
        <f t="shared" si="558"/>
        <v>update bitacoras_estatus set numero_expediente = '595691', numero_registro = '802215', id_estatus = 10, fecha_inicio = '2003-04-03', fecha_vencimiento ='2023-04-03', created_at ='2003-04-03 00:00:00', updated_at ='2003-04-03 00:00:00', id_clase=35, id_marca=994, id_cliente=711, vigencia = 1 where id =1750;</v>
      </c>
      <c r="BK1751" s="137" t="str">
        <f t="shared" si="559"/>
        <v>update bitacoras_estatus set id_estatus = 10 where id =1750;</v>
      </c>
    </row>
    <row r="1752" spans="1:63" ht="79">
      <c r="A1752" s="3">
        <v>598701</v>
      </c>
      <c r="B1752" s="3">
        <v>801650</v>
      </c>
      <c r="C1752" s="3">
        <f>IF(Tabla1[[#This Row],[No. REG.]]="","",1)</f>
        <v>1</v>
      </c>
      <c r="D1752" s="3" t="s">
        <v>46</v>
      </c>
      <c r="E1752" s="3">
        <f>IF(Tabla1[[#This Row],[STATUS]]="","",VLOOKUP(D1752,Estatus!$A$2:$B$13,2,0))</f>
        <v>10</v>
      </c>
      <c r="F1752" s="3">
        <f>IF(Tabla1[[#This Row],[STATUS]]="","",VLOOKUP(D1752,Estatus!$A$2:$I$12,9,0))</f>
        <v>1</v>
      </c>
      <c r="G1752" s="12" t="s">
        <v>7951</v>
      </c>
      <c r="H1752" s="7">
        <v>37733</v>
      </c>
      <c r="I1752" s="80">
        <f t="shared" si="540"/>
        <v>2003</v>
      </c>
      <c r="J1752" s="80">
        <f t="shared" si="541"/>
        <v>4</v>
      </c>
      <c r="K1752" s="80">
        <f t="shared" si="542"/>
        <v>22</v>
      </c>
      <c r="L1752" s="80" t="str">
        <f t="shared" si="543"/>
        <v>04</v>
      </c>
      <c r="M1752" s="80">
        <f t="shared" si="544"/>
        <v>22</v>
      </c>
      <c r="N1752" s="80" t="str">
        <f t="shared" si="545"/>
        <v>'2003-04-22'</v>
      </c>
      <c r="O1752" s="80" t="str">
        <f t="shared" si="546"/>
        <v>'2003-04-22 00:00:00'</v>
      </c>
      <c r="P1752" s="7">
        <v>45038</v>
      </c>
      <c r="Q1752" s="80">
        <f t="shared" si="547"/>
        <v>2023</v>
      </c>
      <c r="R1752" s="80">
        <f t="shared" si="548"/>
        <v>4</v>
      </c>
      <c r="S1752" s="80">
        <f t="shared" si="549"/>
        <v>22</v>
      </c>
      <c r="T1752" s="80" t="str">
        <f t="shared" si="550"/>
        <v>04</v>
      </c>
      <c r="U1752" s="80">
        <f t="shared" si="551"/>
        <v>22</v>
      </c>
      <c r="V1752" s="80" t="str">
        <f t="shared" si="552"/>
        <v>'2023-04-22'</v>
      </c>
      <c r="W1752" s="80">
        <v>35</v>
      </c>
      <c r="X1752" s="80">
        <f t="shared" si="553"/>
        <v>35</v>
      </c>
      <c r="Y1752" s="3" t="s">
        <v>2256</v>
      </c>
      <c r="Z1752" s="124">
        <f>IFERROR(IF(Y1752="","null",VLOOKUP(Y1752,Marcas!$A$2:$C$2024,2,0)),"")</f>
        <v>995</v>
      </c>
      <c r="AA1752" s="3" t="s">
        <v>2256</v>
      </c>
      <c r="AB1752" s="3">
        <f>IFERROR(IF(AA1752="","",IF(AA1752="EMPORIO LEGAL",1,VLOOKUP(AA1752,Clientes!$A$2:$B$1190,2,0))),"")</f>
        <v>711</v>
      </c>
      <c r="AC1752" s="3">
        <f>IFERROR(IF(Tabla1[[#This Row],[id_control]]="null","",VLOOKUP(CONCATENATE(Tabla1[[#This Row],[CLIENTE]],"-",Tabla1[[#This Row],[id_control]]),Hoja1!$C$2:$D$1994,2,0)),"")</f>
        <v>1752</v>
      </c>
      <c r="AD1752" s="3"/>
      <c r="AE1752" s="3"/>
      <c r="AF1752" s="3"/>
      <c r="AG1752" s="3"/>
      <c r="AH1752" s="3"/>
      <c r="AI1752" s="3"/>
      <c r="AJ1752" s="3"/>
      <c r="AK1752" s="3"/>
      <c r="AL1752" s="3" t="s">
        <v>2258</v>
      </c>
      <c r="AM1752" s="6"/>
      <c r="AN1752" s="6"/>
      <c r="AO1752" s="6"/>
      <c r="AP1752" s="6"/>
      <c r="AQ1752" s="8"/>
      <c r="AR1752" s="6"/>
      <c r="AS1752" s="6"/>
      <c r="AT1752" s="6"/>
      <c r="AU1752" s="6"/>
      <c r="AV1752" s="8" t="s">
        <v>2259</v>
      </c>
      <c r="AW1752" s="6"/>
      <c r="AX1752" s="6"/>
      <c r="AY1752" s="6"/>
      <c r="AZ1752" s="6"/>
      <c r="BA1752" s="6"/>
      <c r="BB1752" s="6"/>
      <c r="BC1752" s="6"/>
      <c r="BD1752" s="6" t="s">
        <v>2258</v>
      </c>
      <c r="BE1752" s="8">
        <v>1751</v>
      </c>
      <c r="BF1752" s="6" t="str">
        <f t="shared" si="554"/>
        <v>insert into bitacoras_estatus (numero_expediente, numero_registro, representante, fecha_inicio, fecha_vencimiento, id_cliente, id_admin, id_bitacoras_estatus, id_estatus, id_clase, id_marca, created_at, updated_at) values('598701','801650','','2003-04-22','2023-04-22','711','2','1','1',35,995,'2003-04-22 00:00:00','2003-04-22 00:00:00');</v>
      </c>
      <c r="BG1752" s="6" t="str">
        <f t="shared" si="555"/>
        <v>insert into servicios_comentarios (comentario, id_admin, id_estatus, created_at, updated_at) values('CLASE 35. EN FECHA 6 DE SEPTIEMBRE DE 2017 SE PRESENTÓ SOLICITUD DE TRANSMISION DE DERECHOS DE JOSE EFRAIN PEREZ FLORES AL 50% A FAVOR DE MONICA BEATRIZ PEREZ FLORES. EL 29 DIC 2017 SE COMUNICA LA TRANSMISION DE DERECHOS',1,1751,'2003-04-22 00:00:00','2003-04-22 00:00:00');</v>
      </c>
      <c r="BH1752" s="6" t="str">
        <f t="shared" si="556"/>
        <v>insert into servicios_comentarios (comentario, id_admin, id_estatus, created_at, updated_at) values('TEL 4132514 Y 413 0699 cel. 614 427 13 01',1,1751,'2003-04-22 00:00:00','2003-04-22 00:00:00');</v>
      </c>
      <c r="BI1752" s="137" t="str">
        <f t="shared" si="557"/>
        <v>update bitacoras_estatus set comprobacion_uso = 1, id_estatus=10 where id=1751;</v>
      </c>
      <c r="BJ1752" s="137" t="str">
        <f t="shared" si="558"/>
        <v>update bitacoras_estatus set numero_expediente = '598701', numero_registro = '801650', id_estatus = 10, fecha_inicio = '2003-04-22', fecha_vencimiento ='2023-04-22', created_at ='2003-04-22 00:00:00', updated_at ='2003-04-22 00:00:00', id_clase=35, id_marca=995, id_cliente=711, vigencia = 1 where id =1751;</v>
      </c>
      <c r="BK1752" s="137" t="str">
        <f t="shared" si="559"/>
        <v>update bitacoras_estatus set id_estatus = 10 where id =1751;</v>
      </c>
    </row>
    <row r="1753" spans="1:63" ht="79">
      <c r="A1753" s="3">
        <v>1890895</v>
      </c>
      <c r="B1753" s="6"/>
      <c r="C1753" s="6" t="str">
        <f>IF(Tabla1[[#This Row],[No. REG.]]="","",1)</f>
        <v/>
      </c>
      <c r="D1753" s="3" t="s">
        <v>34</v>
      </c>
      <c r="E1753" s="3">
        <f>IF(Tabla1[[#This Row],[STATUS]]="","",VLOOKUP(D1753,Estatus!$A$2:$B$13,2,0))</f>
        <v>5</v>
      </c>
      <c r="F1753" s="3">
        <f>IF(Tabla1[[#This Row],[STATUS]]="","",VLOOKUP(D1753,Estatus!$A$2:$I$12,9,0))</f>
        <v>0</v>
      </c>
      <c r="G1753" s="12" t="s">
        <v>7952</v>
      </c>
      <c r="H1753" s="7">
        <v>42870</v>
      </c>
      <c r="I1753" s="80">
        <f t="shared" si="540"/>
        <v>2017</v>
      </c>
      <c r="J1753" s="80">
        <f t="shared" si="541"/>
        <v>5</v>
      </c>
      <c r="K1753" s="80">
        <f t="shared" si="542"/>
        <v>15</v>
      </c>
      <c r="L1753" s="80" t="str">
        <f t="shared" si="543"/>
        <v>05</v>
      </c>
      <c r="M1753" s="80">
        <f t="shared" si="544"/>
        <v>15</v>
      </c>
      <c r="N1753" s="80" t="str">
        <f t="shared" si="545"/>
        <v>'2017-05-15'</v>
      </c>
      <c r="O1753" s="80" t="str">
        <f t="shared" si="546"/>
        <v>'2017-05-15 00:00:00'</v>
      </c>
      <c r="P1753" s="7">
        <v>46522</v>
      </c>
      <c r="Q1753" s="80">
        <f t="shared" si="547"/>
        <v>2027</v>
      </c>
      <c r="R1753" s="80">
        <f t="shared" si="548"/>
        <v>5</v>
      </c>
      <c r="S1753" s="80">
        <f t="shared" si="549"/>
        <v>15</v>
      </c>
      <c r="T1753" s="80" t="str">
        <f t="shared" si="550"/>
        <v>05</v>
      </c>
      <c r="U1753" s="80">
        <f t="shared" si="551"/>
        <v>15</v>
      </c>
      <c r="V1753" s="80" t="str">
        <f t="shared" si="552"/>
        <v>'2027-05-15'</v>
      </c>
      <c r="W1753" s="80">
        <v>43</v>
      </c>
      <c r="X1753" s="80">
        <f t="shared" si="553"/>
        <v>43</v>
      </c>
      <c r="Y1753" s="3" t="s">
        <v>738</v>
      </c>
      <c r="Z1753" s="124">
        <f>IFERROR(IF(Y1753="","null",VLOOKUP(Y1753,Marcas!$A$2:$C$2024,2,0)),"")</f>
        <v>1409</v>
      </c>
      <c r="AA1753" s="3" t="s">
        <v>738</v>
      </c>
      <c r="AB1753" s="3">
        <f>IFERROR(IF(AA1753="","",IF(AA1753="EMPORIO LEGAL",1,VLOOKUP(AA1753,Clientes!$A$2:$B$1190,2,0))),"")</f>
        <v>1000</v>
      </c>
      <c r="AC1753" s="3">
        <f>IFERROR(IF(Tabla1[[#This Row],[id_control]]="null","",VLOOKUP(CONCATENATE(Tabla1[[#This Row],[CLIENTE]],"-",Tabla1[[#This Row],[id_control]]),Hoja1!$C$2:$D$1994,2,0)),"")</f>
        <v>130</v>
      </c>
      <c r="AD1753" s="3" t="s">
        <v>739</v>
      </c>
      <c r="AE1753" s="6"/>
      <c r="AF1753" s="6"/>
      <c r="AG1753" s="6"/>
      <c r="AH1753" s="6"/>
      <c r="AI1753" s="6"/>
      <c r="AJ1753" s="6"/>
      <c r="AK1753" s="6"/>
      <c r="AL1753" s="8" t="s">
        <v>740</v>
      </c>
      <c r="AM1753" s="3"/>
      <c r="AN1753" s="8"/>
      <c r="AO1753" s="8"/>
      <c r="AP1753" s="8"/>
      <c r="AQ1753" s="8"/>
      <c r="AR1753" s="8"/>
      <c r="AS1753" s="8"/>
      <c r="AT1753" s="8"/>
      <c r="AU1753" s="8"/>
      <c r="AV1753" s="8" t="s">
        <v>741</v>
      </c>
      <c r="AW1753" s="8" t="s">
        <v>742</v>
      </c>
      <c r="AX1753" s="8"/>
      <c r="AY1753" s="8"/>
      <c r="AZ1753" s="8"/>
      <c r="BA1753" s="8"/>
      <c r="BB1753" s="8"/>
      <c r="BC1753" s="8"/>
      <c r="BD1753" s="8" t="s">
        <v>740</v>
      </c>
      <c r="BE1753" s="8">
        <v>1752</v>
      </c>
      <c r="BF1753" s="6" t="str">
        <f t="shared" si="554"/>
        <v>insert into bitacoras_estatus (numero_expediente, numero_registro, representante, fecha_inicio, fecha_vencimiento, id_cliente, id_admin, id_bitacoras_estatus, id_estatus, id_clase, id_marca, created_at, updated_at) values('1890895','','ROMAN JESUS PEREZ SOTO','2017-05-15','2027-05-15','1000','2','1','1',43,1409,'2017-05-15 00:00:00','2017-05-15 00:00:00');</v>
      </c>
      <c r="BG1753" s="6" t="str">
        <f t="shared" si="555"/>
        <v>insert into servicios_comentarios (comentario, id_admin, id_estatus, created_at, updated_at) values('CLASE 43 EN FECHA 11 DE SEPTIEMBRE DE 2017 SE RECIBIÓ NOTIFICACIÓN EN LINEA RESPECTO DE CITA DE ANTERIORIDAD. EN FECHA 10 DE NOVIEMBRE 2017 SE CONTESTÓ ANTERIORIDAD EN LINEA. NEGATIVA DE REGISTRO 07/05/2018',1,1752,'2017-05-15 00:00:00','2017-05-15 00:00:00');</v>
      </c>
      <c r="BH1753" s="6" t="str">
        <f t="shared" si="556"/>
        <v>insert into servicios_comentarios (comentario, id_admin, id_estatus, created_at, updated_at) values('cel 614 2 49 72 34, cel 614 103 89 40',1,1752,'2017-05-15 00:00:00','2017-05-15 00:00:00');</v>
      </c>
      <c r="BI1753" s="137" t="str">
        <f t="shared" si="557"/>
        <v>update bitacoras_estatus set comprobacion_uso = 1, id_estatus=5 where id=1752;</v>
      </c>
      <c r="BJ1753" s="137" t="str">
        <f t="shared" si="558"/>
        <v>update bitacoras_estatus set numero_expediente = '1890895', numero_registro = '', id_estatus = 5, fecha_inicio = '2017-05-15', fecha_vencimiento ='2027-05-15', created_at ='2017-05-15 00:00:00', updated_at ='2017-05-15 00:00:00', id_clase=43, id_marca=1409, id_cliente=1000, vigencia = 0 where id =1752;</v>
      </c>
      <c r="BK1753" s="137" t="str">
        <f t="shared" si="559"/>
        <v>update bitacoras_estatus set id_estatus = 5 where id =1752;</v>
      </c>
    </row>
    <row r="1754" spans="1:63" ht="144">
      <c r="A1754" s="3">
        <v>1890892</v>
      </c>
      <c r="B1754" s="6"/>
      <c r="C1754" s="6" t="str">
        <f>IF(Tabla1[[#This Row],[No. REG.]]="","",1)</f>
        <v/>
      </c>
      <c r="D1754" s="3" t="s">
        <v>34</v>
      </c>
      <c r="E1754" s="3">
        <f>IF(Tabla1[[#This Row],[STATUS]]="","",VLOOKUP(D1754,Estatus!$A$2:$B$13,2,0))</f>
        <v>5</v>
      </c>
      <c r="F1754" s="3">
        <f>IF(Tabla1[[#This Row],[STATUS]]="","",VLOOKUP(D1754,Estatus!$A$2:$I$12,9,0))</f>
        <v>0</v>
      </c>
      <c r="G1754" s="12" t="s">
        <v>7953</v>
      </c>
      <c r="H1754" s="7">
        <v>42870</v>
      </c>
      <c r="I1754" s="80">
        <f t="shared" si="540"/>
        <v>2017</v>
      </c>
      <c r="J1754" s="80">
        <f t="shared" si="541"/>
        <v>5</v>
      </c>
      <c r="K1754" s="80">
        <f t="shared" si="542"/>
        <v>15</v>
      </c>
      <c r="L1754" s="80" t="str">
        <f t="shared" si="543"/>
        <v>05</v>
      </c>
      <c r="M1754" s="80">
        <f t="shared" si="544"/>
        <v>15</v>
      </c>
      <c r="N1754" s="80" t="str">
        <f t="shared" si="545"/>
        <v>'2017-05-15'</v>
      </c>
      <c r="O1754" s="80" t="str">
        <f t="shared" si="546"/>
        <v>'2017-05-15 00:00:00'</v>
      </c>
      <c r="P1754" s="7">
        <v>46522</v>
      </c>
      <c r="Q1754" s="80">
        <f t="shared" si="547"/>
        <v>2027</v>
      </c>
      <c r="R1754" s="80">
        <f t="shared" si="548"/>
        <v>5</v>
      </c>
      <c r="S1754" s="80">
        <f t="shared" si="549"/>
        <v>15</v>
      </c>
      <c r="T1754" s="80" t="str">
        <f t="shared" si="550"/>
        <v>05</v>
      </c>
      <c r="U1754" s="80">
        <f t="shared" si="551"/>
        <v>15</v>
      </c>
      <c r="V1754" s="80" t="str">
        <f t="shared" si="552"/>
        <v>'2027-05-15'</v>
      </c>
      <c r="W1754" s="80">
        <v>44</v>
      </c>
      <c r="X1754" s="80">
        <f t="shared" si="553"/>
        <v>44</v>
      </c>
      <c r="Y1754" s="3" t="s">
        <v>7954</v>
      </c>
      <c r="Z1754" s="124">
        <f>IFERROR(IF(Y1754="","null",VLOOKUP(Y1754,Marcas!$A$2:$C$2024,2,0)),"")</f>
        <v>977</v>
      </c>
      <c r="AA1754" s="3" t="s">
        <v>7955</v>
      </c>
      <c r="AB1754" s="3">
        <f>IFERROR(IF(AA1754="","",IF(AA1754="EMPORIO LEGAL",1,VLOOKUP(AA1754,Clientes!$A$2:$B$1190,2,0))),"")</f>
        <v>667</v>
      </c>
      <c r="AC1754" s="3">
        <f>IFERROR(IF(Tabla1[[#This Row],[id_control]]="null","",VLOOKUP(CONCATENATE(Tabla1[[#This Row],[CLIENTE]],"-",Tabla1[[#This Row],[id_control]]),Hoja1!$C$2:$D$1994,2,0)),"")</f>
        <v>1754</v>
      </c>
      <c r="AD1754" s="3" t="s">
        <v>7956</v>
      </c>
      <c r="AE1754" s="6" t="s">
        <v>7957</v>
      </c>
      <c r="AF1754" s="6"/>
      <c r="AG1754" s="6"/>
      <c r="AH1754" s="6"/>
      <c r="AI1754" s="6"/>
      <c r="AJ1754" s="6"/>
      <c r="AK1754" s="6"/>
      <c r="AL1754" s="8" t="s">
        <v>7958</v>
      </c>
      <c r="AM1754" s="3"/>
      <c r="AN1754" s="8"/>
      <c r="AO1754" s="8"/>
      <c r="AP1754" s="8"/>
      <c r="AQ1754" s="8"/>
      <c r="AR1754" s="8"/>
      <c r="AS1754" s="8"/>
      <c r="AT1754" s="8"/>
      <c r="AU1754" s="8"/>
      <c r="AV1754" s="8" t="s">
        <v>7959</v>
      </c>
      <c r="AW1754" s="8"/>
      <c r="AX1754" s="8"/>
      <c r="AY1754" s="8"/>
      <c r="AZ1754" s="8"/>
      <c r="BA1754" s="8"/>
      <c r="BB1754" s="8"/>
      <c r="BC1754" s="8"/>
      <c r="BD1754" s="8" t="s">
        <v>7960</v>
      </c>
      <c r="BE1754" s="8">
        <v>1753</v>
      </c>
      <c r="BF1754" s="6" t="str">
        <f t="shared" si="554"/>
        <v>insert into bitacoras_estatus (numero_expediente, numero_registro, representante, fecha_inicio, fecha_vencimiento, id_cliente, id_admin, id_bitacoras_estatus, id_estatus, id_clase, id_marca, created_at, updated_at) values('1890892','','MARIA JULIA BARRIO CABRAL','2017-05-15','2027-05-15','667','2','1','1',44,977,'2017-05-15 00:00:00','2017-05-15 00:00:00');</v>
      </c>
      <c r="BG1754" s="6" t="str">
        <f t="shared" si="555"/>
        <v>insert into servicios_comentarios (comentario, id_admin, id_estatus, created_at, updated_at) values('CLASE 44. EN FECHA 11 DE SEPTIEMBRE DE 2017 SE RECIBIO NOTIFICACION EN LINEA RESPECTO DE CITA DE ANTERIORIDAD. EN FECHA 10 DE NOVIEMBRE DE 2017 SE PRESENTÓ CONTESTACIÓN DE ANTERIORIDAD. SE HABLO CON LA SEÑORA DELIA EUGENIA, Y COMENTO QUE ESTABA MUY AGRADECIDA CON EL DESPACHO PERO QUE NO ERA SU INTENCIÓN CAMBIAR EL NOMBRE NI SEGUIR CON EL TRAMITE DE RERGISTRO DE MARCA, 21-08-2018.',1,1753,'2017-05-15 00:00:00','2017-05-15 00:00:00');</v>
      </c>
      <c r="BH1754" s="6" t="str">
        <f t="shared" si="556"/>
        <v>insert into servicios_comentarios (comentario, id_admin, id_estatus, created_at, updated_at) values('PROPORCIONÓ NUEVO CORREO julitacp@gmail.com',1,1753,'2017-05-15 00:00:00','2017-05-15 00:00:00');</v>
      </c>
      <c r="BI1754" s="137" t="str">
        <f t="shared" si="557"/>
        <v>update bitacoras_estatus set comprobacion_uso = 1, id_estatus=5 where id=1753;</v>
      </c>
      <c r="BJ1754" s="137" t="str">
        <f t="shared" si="558"/>
        <v>update bitacoras_estatus set numero_expediente = '1890892', numero_registro = '', id_estatus = 5, fecha_inicio = '2017-05-15', fecha_vencimiento ='2027-05-15', created_at ='2017-05-15 00:00:00', updated_at ='2017-05-15 00:00:00', id_clase=44, id_marca=977, id_cliente=667, vigencia = 0 where id =1753;</v>
      </c>
      <c r="BK1754" s="137" t="str">
        <f t="shared" si="559"/>
        <v>update bitacoras_estatus set id_estatus = 5 where id =1753;</v>
      </c>
    </row>
    <row r="1755" spans="1:63" ht="27">
      <c r="A1755" s="3">
        <v>1938744</v>
      </c>
      <c r="B1755" s="3">
        <v>1820404</v>
      </c>
      <c r="C1755" s="3">
        <f>IF(Tabla1[[#This Row],[No. REG.]]="","",1)</f>
        <v>1</v>
      </c>
      <c r="D1755" s="3" t="s">
        <v>46</v>
      </c>
      <c r="E1755" s="3">
        <f>IF(Tabla1[[#This Row],[STATUS]]="","",VLOOKUP(D1755,Estatus!$A$2:$B$13,2,0))</f>
        <v>10</v>
      </c>
      <c r="F1755" s="3">
        <f>IF(Tabla1[[#This Row],[STATUS]]="","",VLOOKUP(D1755,Estatus!$A$2:$I$12,9,0))</f>
        <v>1</v>
      </c>
      <c r="G1755" s="12" t="s">
        <v>7961</v>
      </c>
      <c r="H1755" s="7">
        <v>42975</v>
      </c>
      <c r="I1755" s="80">
        <f t="shared" si="540"/>
        <v>2017</v>
      </c>
      <c r="J1755" s="80">
        <f t="shared" si="541"/>
        <v>8</v>
      </c>
      <c r="K1755" s="80">
        <f t="shared" si="542"/>
        <v>28</v>
      </c>
      <c r="L1755" s="80" t="str">
        <f t="shared" si="543"/>
        <v>08</v>
      </c>
      <c r="M1755" s="80">
        <f t="shared" si="544"/>
        <v>28</v>
      </c>
      <c r="N1755" s="80" t="str">
        <f t="shared" si="545"/>
        <v>'2017-08-28'</v>
      </c>
      <c r="O1755" s="80" t="str">
        <f t="shared" si="546"/>
        <v>'2017-08-28 00:00:00'</v>
      </c>
      <c r="P1755" s="7">
        <v>46627</v>
      </c>
      <c r="Q1755" s="80">
        <f t="shared" si="547"/>
        <v>2027</v>
      </c>
      <c r="R1755" s="80">
        <f t="shared" si="548"/>
        <v>8</v>
      </c>
      <c r="S1755" s="80">
        <f t="shared" si="549"/>
        <v>28</v>
      </c>
      <c r="T1755" s="80" t="str">
        <f t="shared" si="550"/>
        <v>08</v>
      </c>
      <c r="U1755" s="80">
        <f t="shared" si="551"/>
        <v>28</v>
      </c>
      <c r="V1755" s="80" t="str">
        <f t="shared" si="552"/>
        <v>'2027-08-28'</v>
      </c>
      <c r="W1755" s="80">
        <v>43</v>
      </c>
      <c r="X1755" s="80">
        <f t="shared" si="553"/>
        <v>43</v>
      </c>
      <c r="Y1755" s="3" t="s">
        <v>7962</v>
      </c>
      <c r="Z1755" s="124">
        <f>IFERROR(IF(Y1755="","null",VLOOKUP(Y1755,Marcas!$A$2:$C$2024,2,0)),"")</f>
        <v>260</v>
      </c>
      <c r="AA1755" s="3" t="s">
        <v>7962</v>
      </c>
      <c r="AB1755" s="3">
        <f>IFERROR(IF(AA1755="","",IF(AA1755="EMPORIO LEGAL",1,VLOOKUP(AA1755,Clientes!$A$2:$B$1190,2,0))),"")</f>
        <v>174</v>
      </c>
      <c r="AC1755" s="3">
        <f>IFERROR(IF(Tabla1[[#This Row],[id_control]]="null","",VLOOKUP(CONCATENATE(Tabla1[[#This Row],[CLIENTE]],"-",Tabla1[[#This Row],[id_control]]),Hoja1!$C$2:$D$1994,2,0)),"")</f>
        <v>1755</v>
      </c>
      <c r="AD1755" s="3" t="s">
        <v>7963</v>
      </c>
      <c r="AE1755" s="3"/>
      <c r="AF1755" s="3"/>
      <c r="AG1755" s="3"/>
      <c r="AH1755" s="3"/>
      <c r="AI1755" s="3"/>
      <c r="AJ1755" s="3"/>
      <c r="AK1755" s="3"/>
      <c r="AL1755" s="3"/>
      <c r="AM1755" s="6"/>
      <c r="AN1755" s="6"/>
      <c r="AO1755" s="6"/>
      <c r="AP1755" s="6"/>
      <c r="AQ1755" s="8">
        <v>6629349040</v>
      </c>
      <c r="AR1755" s="8">
        <v>6621728075</v>
      </c>
      <c r="AS1755" s="6"/>
      <c r="AT1755" s="6"/>
      <c r="AU1755" s="6"/>
      <c r="AV1755" s="8" t="s">
        <v>7964</v>
      </c>
      <c r="AW1755" s="8" t="s">
        <v>7965</v>
      </c>
      <c r="AX1755" s="6"/>
      <c r="AY1755" s="6"/>
      <c r="AZ1755" s="6"/>
      <c r="BA1755" s="6"/>
      <c r="BB1755" s="6"/>
      <c r="BC1755" s="6"/>
      <c r="BD1755" s="6"/>
      <c r="BE1755" s="8">
        <v>1754</v>
      </c>
      <c r="BF1755" s="6" t="str">
        <f t="shared" si="554"/>
        <v>insert into bitacoras_estatus (numero_expediente, numero_registro, representante, fecha_inicio, fecha_vencimiento, id_cliente, id_admin, id_bitacoras_estatus, id_estatus, id_clase, id_marca, created_at, updated_at) values('1938744','1820404','MARGARITA CAZARES RAMOS','2017-08-28','2027-08-28','174','2','1','1',43,260,'2017-08-28 00:00:00','2017-08-28 00:00:00');</v>
      </c>
      <c r="BG1755" s="6" t="str">
        <f t="shared" si="555"/>
        <v>insert into servicios_comentarios (comentario, id_admin, id_estatus, created_at, updated_at) values('CLASE 43. LLEGO EL TITULO EL 4 DICIEMBRE 2017',1,1754,'2017-08-28 00:00:00','2017-08-28 00:00:00');</v>
      </c>
      <c r="BH1755" s="6" t="str">
        <f t="shared" si="556"/>
        <v/>
      </c>
      <c r="BI1755" s="137" t="str">
        <f t="shared" si="557"/>
        <v>update bitacoras_estatus set comprobacion_uso = 1, id_estatus=10 where id=1754;</v>
      </c>
      <c r="BJ1755" s="137" t="str">
        <f t="shared" si="558"/>
        <v>update bitacoras_estatus set numero_expediente = '1938744', numero_registro = '1820404', id_estatus = 10, fecha_inicio = '2017-08-28', fecha_vencimiento ='2027-08-28', created_at ='2017-08-28 00:00:00', updated_at ='2017-08-28 00:00:00', id_clase=43, id_marca=260, id_cliente=174, vigencia = 1 where id =1754;</v>
      </c>
      <c r="BK1755" s="137" t="str">
        <f t="shared" si="559"/>
        <v>update bitacoras_estatus set id_estatus = 10 where id =1754;</v>
      </c>
    </row>
    <row r="1756" spans="1:63">
      <c r="A1756" s="3">
        <v>1938764</v>
      </c>
      <c r="B1756" s="3">
        <v>1720406</v>
      </c>
      <c r="C1756" s="3">
        <f>IF(Tabla1[[#This Row],[No. REG.]]="","",1)</f>
        <v>1</v>
      </c>
      <c r="D1756" s="3" t="s">
        <v>46</v>
      </c>
      <c r="E1756" s="3">
        <f>IF(Tabla1[[#This Row],[STATUS]]="","",VLOOKUP(D1756,Estatus!$A$2:$B$13,2,0))</f>
        <v>10</v>
      </c>
      <c r="F1756" s="3">
        <f>IF(Tabla1[[#This Row],[STATUS]]="","",VLOOKUP(D1756,Estatus!$A$2:$I$12,9,0))</f>
        <v>1</v>
      </c>
      <c r="G1756" s="12" t="s">
        <v>7966</v>
      </c>
      <c r="H1756" s="7">
        <v>42975</v>
      </c>
      <c r="I1756" s="80">
        <f t="shared" si="540"/>
        <v>2017</v>
      </c>
      <c r="J1756" s="80">
        <f t="shared" si="541"/>
        <v>8</v>
      </c>
      <c r="K1756" s="80">
        <f t="shared" si="542"/>
        <v>28</v>
      </c>
      <c r="L1756" s="80" t="str">
        <f t="shared" si="543"/>
        <v>08</v>
      </c>
      <c r="M1756" s="80">
        <f t="shared" si="544"/>
        <v>28</v>
      </c>
      <c r="N1756" s="80" t="str">
        <f t="shared" si="545"/>
        <v>'2017-08-28'</v>
      </c>
      <c r="O1756" s="80" t="str">
        <f t="shared" si="546"/>
        <v>'2017-08-28 00:00:00'</v>
      </c>
      <c r="P1756" s="7">
        <v>46627</v>
      </c>
      <c r="Q1756" s="80">
        <f t="shared" si="547"/>
        <v>2027</v>
      </c>
      <c r="R1756" s="80">
        <f t="shared" si="548"/>
        <v>8</v>
      </c>
      <c r="S1756" s="80">
        <f t="shared" si="549"/>
        <v>28</v>
      </c>
      <c r="T1756" s="80" t="str">
        <f t="shared" si="550"/>
        <v>08</v>
      </c>
      <c r="U1756" s="80">
        <f t="shared" si="551"/>
        <v>28</v>
      </c>
      <c r="V1756" s="80" t="str">
        <f t="shared" si="552"/>
        <v>'2027-08-28'</v>
      </c>
      <c r="W1756" s="80">
        <v>19</v>
      </c>
      <c r="X1756" s="80">
        <f t="shared" si="553"/>
        <v>19</v>
      </c>
      <c r="Y1756" s="3" t="s">
        <v>7967</v>
      </c>
      <c r="Z1756" s="124">
        <f>IFERROR(IF(Y1756="","null",VLOOKUP(Y1756,Marcas!$A$2:$C$2024,2,0)),"")</f>
        <v>570</v>
      </c>
      <c r="AA1756" s="3" t="s">
        <v>7291</v>
      </c>
      <c r="AB1756" s="3">
        <f>IFERROR(IF(AA1756="","",IF(AA1756="EMPORIO LEGAL",1,VLOOKUP(AA1756,Clientes!$A$2:$B$1190,2,0))),"")</f>
        <v>536</v>
      </c>
      <c r="AC1756" s="3">
        <f>IFERROR(IF(Tabla1[[#This Row],[id_control]]="null","",VLOOKUP(CONCATENATE(Tabla1[[#This Row],[CLIENTE]],"-",Tabla1[[#This Row],[id_control]]),Hoja1!$C$2:$D$1994,2,0)),"")</f>
        <v>1756</v>
      </c>
      <c r="AD1756" s="3" t="s">
        <v>7704</v>
      </c>
      <c r="AE1756" s="3"/>
      <c r="AF1756" s="3"/>
      <c r="AG1756" s="3"/>
      <c r="AH1756" s="3"/>
      <c r="AI1756" s="3"/>
      <c r="AJ1756" s="3"/>
      <c r="AK1756" s="3"/>
      <c r="AL1756" s="8" t="s">
        <v>7705</v>
      </c>
      <c r="AM1756" s="3" t="s">
        <v>7706</v>
      </c>
      <c r="AN1756" s="6"/>
      <c r="AO1756" s="6"/>
      <c r="AP1756" s="6"/>
      <c r="AQ1756" s="6"/>
      <c r="AR1756" s="6"/>
      <c r="AS1756" s="6"/>
      <c r="AT1756" s="6"/>
      <c r="AU1756" s="6"/>
      <c r="AV1756" s="8" t="s">
        <v>7402</v>
      </c>
      <c r="AW1756" s="8"/>
      <c r="AX1756" s="6"/>
      <c r="AY1756" s="6"/>
      <c r="AZ1756" s="6"/>
      <c r="BA1756" s="6"/>
      <c r="BB1756" s="6"/>
      <c r="BC1756" s="6"/>
      <c r="BD1756" s="6"/>
      <c r="BE1756" s="8">
        <v>1755</v>
      </c>
      <c r="BF1756" s="6" t="str">
        <f t="shared" si="554"/>
        <v>insert into bitacoras_estatus (numero_expediente, numero_registro, representante, fecha_inicio, fecha_vencimiento, id_cliente, id_admin, id_bitacoras_estatus, id_estatus, id_clase, id_marca, created_at, updated_at) values('1938764','1720406','INTERNACIONAL DE CERAMICA, S.A.B. DE CV','2017-08-28','2027-08-28','536','2','1','1',19,570,'2017-08-28 00:00:00','2017-08-28 00:00:00');</v>
      </c>
      <c r="BG1756" s="6" t="str">
        <f t="shared" si="555"/>
        <v>insert into servicios_comentarios (comentario, id_admin, id_estatus, created_at, updated_at) values('CLASE 19. LLEGO EL TITULO EL 4 DIC 2017',1,1755,'2017-08-28 00:00:00','2017-08-28 00:00:00');</v>
      </c>
      <c r="BH1756" s="6" t="str">
        <f t="shared" si="556"/>
        <v/>
      </c>
      <c r="BI1756" s="137" t="str">
        <f t="shared" si="557"/>
        <v>update bitacoras_estatus set comprobacion_uso = 1, id_estatus=10 where id=1755;</v>
      </c>
      <c r="BJ1756" s="137" t="str">
        <f t="shared" si="558"/>
        <v>update bitacoras_estatus set numero_expediente = '1938764', numero_registro = '1720406', id_estatus = 10, fecha_inicio = '2017-08-28', fecha_vencimiento ='2027-08-28', created_at ='2017-08-28 00:00:00', updated_at ='2017-08-28 00:00:00', id_clase=19, id_marca=570, id_cliente=536, vigencia = 1 where id =1755;</v>
      </c>
      <c r="BK1756" s="137" t="str">
        <f t="shared" si="559"/>
        <v>update bitacoras_estatus set id_estatus = 10 where id =1755;</v>
      </c>
    </row>
    <row r="1757" spans="1:63" ht="27">
      <c r="A1757" s="6">
        <v>1940319</v>
      </c>
      <c r="B1757" s="6">
        <v>1823207</v>
      </c>
      <c r="C1757" s="6">
        <f>IF(Tabla1[[#This Row],[No. REG.]]="","",1)</f>
        <v>1</v>
      </c>
      <c r="D1757" s="3" t="s">
        <v>109</v>
      </c>
      <c r="E1757" s="3">
        <f>IF(Tabla1[[#This Row],[STATUS]]="","",VLOOKUP(D1757,Estatus!$A$2:$B$13,2,0))</f>
        <v>9</v>
      </c>
      <c r="F1757" s="3">
        <f>IF(Tabla1[[#This Row],[STATUS]]="","",VLOOKUP(D1757,Estatus!$A$2:$I$12,9,0))</f>
        <v>0</v>
      </c>
      <c r="G1757" s="12" t="s">
        <v>7968</v>
      </c>
      <c r="H1757" s="7">
        <v>42978</v>
      </c>
      <c r="I1757" s="80">
        <f t="shared" si="540"/>
        <v>2017</v>
      </c>
      <c r="J1757" s="80">
        <f t="shared" si="541"/>
        <v>8</v>
      </c>
      <c r="K1757" s="80">
        <f t="shared" si="542"/>
        <v>31</v>
      </c>
      <c r="L1757" s="80" t="str">
        <f t="shared" si="543"/>
        <v>08</v>
      </c>
      <c r="M1757" s="80">
        <f t="shared" si="544"/>
        <v>31</v>
      </c>
      <c r="N1757" s="80" t="str">
        <f t="shared" si="545"/>
        <v>'2017-08-31'</v>
      </c>
      <c r="O1757" s="80" t="str">
        <f t="shared" si="546"/>
        <v>'2017-08-31 00:00:00'</v>
      </c>
      <c r="P1757" s="7">
        <v>42978</v>
      </c>
      <c r="Q1757" s="80">
        <f t="shared" si="547"/>
        <v>2017</v>
      </c>
      <c r="R1757" s="80">
        <f t="shared" si="548"/>
        <v>8</v>
      </c>
      <c r="S1757" s="80">
        <f t="shared" si="549"/>
        <v>31</v>
      </c>
      <c r="T1757" s="80" t="str">
        <f t="shared" si="550"/>
        <v>08</v>
      </c>
      <c r="U1757" s="80">
        <f t="shared" si="551"/>
        <v>31</v>
      </c>
      <c r="V1757" s="80" t="str">
        <f t="shared" si="552"/>
        <v>'2017-08-31'</v>
      </c>
      <c r="W1757" s="80">
        <v>45</v>
      </c>
      <c r="X1757" s="80">
        <f t="shared" si="553"/>
        <v>45</v>
      </c>
      <c r="Y1757" s="6" t="s">
        <v>7969</v>
      </c>
      <c r="Z1757" s="123">
        <f>IFERROR(IF(Y1757="","null",VLOOKUP(Y1757,Marcas!$A$2:$C$2024,2,0)),"")</f>
        <v>1349</v>
      </c>
      <c r="AA1757" s="6" t="s">
        <v>5766</v>
      </c>
      <c r="AB1757" s="6">
        <f>IFERROR(IF(AA1757="","",IF(AA1757="EMPORIO LEGAL",1,VLOOKUP(AA1757,Clientes!$A$2:$B$1190,2,0))),"")</f>
        <v>16</v>
      </c>
      <c r="AC1757" s="6">
        <f>IFERROR(IF(Tabla1[[#This Row],[id_control]]="null","",VLOOKUP(CONCATENATE(Tabla1[[#This Row],[CLIENTE]],"-",Tabla1[[#This Row],[id_control]]),Hoja1!$C$2:$D$1994,2,0)),"")</f>
        <v>1757</v>
      </c>
      <c r="AD1757" s="6" t="s">
        <v>7970</v>
      </c>
      <c r="AE1757" s="6"/>
      <c r="AF1757" s="6"/>
      <c r="AG1757" s="6"/>
      <c r="AH1757" s="6"/>
      <c r="AI1757" s="6"/>
      <c r="AJ1757" s="6"/>
      <c r="AK1757" s="6"/>
      <c r="AL1757" s="6" t="s">
        <v>7971</v>
      </c>
      <c r="AM1757" s="6"/>
      <c r="AN1757" s="6"/>
      <c r="AO1757" s="6"/>
      <c r="AP1757" s="6"/>
      <c r="AQ1757" s="6"/>
      <c r="AR1757" s="6"/>
      <c r="AS1757" s="6"/>
      <c r="AT1757" s="6"/>
      <c r="AU1757" s="6"/>
      <c r="AV1757" s="5" t="s">
        <v>7972</v>
      </c>
      <c r="AW1757" s="5" t="s">
        <v>7973</v>
      </c>
      <c r="AX1757" s="5"/>
      <c r="AY1757" s="5"/>
      <c r="AZ1757" s="5"/>
      <c r="BA1757" s="5"/>
      <c r="BB1757" s="5"/>
      <c r="BC1757" s="5"/>
      <c r="BD1757" s="8" t="s">
        <v>7974</v>
      </c>
      <c r="BE1757" s="8">
        <v>1756</v>
      </c>
      <c r="BF1757" s="6" t="str">
        <f t="shared" si="554"/>
        <v>insert into bitacoras_estatus (numero_expediente, numero_registro, representante, fecha_inicio, fecha_vencimiento, id_cliente, id_admin, id_bitacoras_estatus, id_estatus, id_clase, id_marca, created_at, updated_at) values('1940319','1823207','ADVANCED NETWORK CONSULTING. S. A DE C.V','2017-08-31','2017-08-31','16','2','1','1',45,1349,'2017-08-31 00:00:00','2017-08-31 00:00:00');</v>
      </c>
      <c r="BG1757" s="6" t="str">
        <f t="shared" si="555"/>
        <v>insert into servicios_comentarios (comentario, id_admin, id_estatus, created_at, updated_at) values('CLASE 45. TITULO RECIBIDO EL 3 DE DICIEMBRE 2017',1,1756,'2017-08-31 00:00:00','2017-08-31 00:00:00');</v>
      </c>
      <c r="BH1757" s="6" t="str">
        <f t="shared" si="556"/>
        <v>insert into servicios_comentarios (comentario, id_admin, id_estatus, created_at, updated_at) values('RENOVACIÓN, NUEVA FECHA DE VIGENCIA 31/08/2027',1,1756,'2017-08-31 00:00:00','2017-08-31 00:00:00');</v>
      </c>
      <c r="BI1757" s="137" t="str">
        <f t="shared" si="557"/>
        <v>update bitacoras_estatus set comprobacion_uso = 1, id_estatus=9 where id=1756;</v>
      </c>
      <c r="BJ1757" s="137" t="str">
        <f t="shared" si="558"/>
        <v>update bitacoras_estatus set numero_expediente = '1940319', numero_registro = '1823207', id_estatus = 9, fecha_inicio = '2017-08-31', fecha_vencimiento ='2017-08-31', created_at ='2017-08-31 00:00:00', updated_at ='2017-08-31 00:00:00', id_clase=45, id_marca=1349, id_cliente=16, vigencia = 0 where id =1756;</v>
      </c>
      <c r="BK1757" s="137" t="str">
        <f t="shared" si="559"/>
        <v>update bitacoras_estatus set id_estatus = 9 where id =1756;</v>
      </c>
    </row>
    <row r="1758" spans="1:63">
      <c r="A1758" s="3">
        <v>1940308</v>
      </c>
      <c r="B1758" s="3">
        <v>1823205</v>
      </c>
      <c r="C1758" s="3">
        <f>IF(Tabla1[[#This Row],[No. REG.]]="","",1)</f>
        <v>1</v>
      </c>
      <c r="D1758" s="3" t="s">
        <v>46</v>
      </c>
      <c r="E1758" s="3">
        <f>IF(Tabla1[[#This Row],[STATUS]]="","",VLOOKUP(D1758,Estatus!$A$2:$B$13,2,0))</f>
        <v>10</v>
      </c>
      <c r="F1758" s="3">
        <f>IF(Tabla1[[#This Row],[STATUS]]="","",VLOOKUP(D1758,Estatus!$A$2:$I$12,9,0))</f>
        <v>1</v>
      </c>
      <c r="G1758" s="12" t="s">
        <v>7975</v>
      </c>
      <c r="H1758" s="7">
        <v>42978</v>
      </c>
      <c r="I1758" s="80">
        <f t="shared" si="540"/>
        <v>2017</v>
      </c>
      <c r="J1758" s="80">
        <f t="shared" si="541"/>
        <v>8</v>
      </c>
      <c r="K1758" s="80">
        <f t="shared" si="542"/>
        <v>31</v>
      </c>
      <c r="L1758" s="80" t="str">
        <f t="shared" si="543"/>
        <v>08</v>
      </c>
      <c r="M1758" s="80">
        <f t="shared" si="544"/>
        <v>31</v>
      </c>
      <c r="N1758" s="80" t="str">
        <f t="shared" si="545"/>
        <v>'2017-08-31'</v>
      </c>
      <c r="O1758" s="80" t="str">
        <f t="shared" si="546"/>
        <v>'2017-08-31 00:00:00'</v>
      </c>
      <c r="P1758" s="7">
        <v>46630</v>
      </c>
      <c r="Q1758" s="80">
        <f t="shared" si="547"/>
        <v>2027</v>
      </c>
      <c r="R1758" s="80">
        <f t="shared" si="548"/>
        <v>8</v>
      </c>
      <c r="S1758" s="80">
        <f t="shared" si="549"/>
        <v>31</v>
      </c>
      <c r="T1758" s="80" t="str">
        <f t="shared" si="550"/>
        <v>08</v>
      </c>
      <c r="U1758" s="80">
        <f t="shared" si="551"/>
        <v>31</v>
      </c>
      <c r="V1758" s="80" t="str">
        <f t="shared" si="552"/>
        <v>'2027-08-31'</v>
      </c>
      <c r="W1758" s="80">
        <v>43</v>
      </c>
      <c r="X1758" s="80">
        <f t="shared" si="553"/>
        <v>43</v>
      </c>
      <c r="Y1758" s="3" t="s">
        <v>8619</v>
      </c>
      <c r="Z1758" s="124">
        <f>IFERROR(IF(Y1758="","null",VLOOKUP(Y1758,Marcas!$A$2:$C$2024,2,0)),"")</f>
        <v>1328</v>
      </c>
      <c r="AA1758" s="3" t="s">
        <v>7976</v>
      </c>
      <c r="AB1758" s="3">
        <f>IFERROR(IF(AA1758="","",IF(AA1758="EMPORIO LEGAL",1,VLOOKUP(AA1758,Clientes!$A$2:$B$1190,2,0))),"")</f>
        <v>936</v>
      </c>
      <c r="AC1758" s="3">
        <f>IFERROR(IF(Tabla1[[#This Row],[id_control]]="null","",VLOOKUP(CONCATENATE(Tabla1[[#This Row],[CLIENTE]],"-",Tabla1[[#This Row],[id_control]]),Hoja1!$C$2:$D$1994,2,0)),"")</f>
        <v>1758</v>
      </c>
      <c r="AD1758" s="3" t="s">
        <v>7977</v>
      </c>
      <c r="AE1758" s="3"/>
      <c r="AF1758" s="3"/>
      <c r="AG1758" s="3"/>
      <c r="AH1758" s="3"/>
      <c r="AI1758" s="3"/>
      <c r="AJ1758" s="3"/>
      <c r="AK1758" s="3"/>
      <c r="AL1758" s="3">
        <v>6566088354</v>
      </c>
      <c r="AM1758" s="6"/>
      <c r="AN1758" s="6"/>
      <c r="AO1758" s="6"/>
      <c r="AP1758" s="6"/>
      <c r="AQ1758" s="6"/>
      <c r="AR1758" s="6"/>
      <c r="AS1758" s="6"/>
      <c r="AT1758" s="6"/>
      <c r="AU1758" s="6"/>
      <c r="AV1758" s="6"/>
      <c r="AW1758" s="8" t="s">
        <v>7978</v>
      </c>
      <c r="AX1758" s="6"/>
      <c r="AY1758" s="6"/>
      <c r="AZ1758" s="6"/>
      <c r="BA1758" s="6"/>
      <c r="BB1758" s="6"/>
      <c r="BC1758" s="6"/>
      <c r="BD1758" s="6"/>
      <c r="BE1758" s="8">
        <v>1757</v>
      </c>
      <c r="BF1758" s="6" t="str">
        <f t="shared" si="554"/>
        <v>insert into bitacoras_estatus (numero_expediente, numero_registro, representante, fecha_inicio, fecha_vencimiento, id_cliente, id_admin, id_bitacoras_estatus, id_estatus, id_clase, id_marca, created_at, updated_at) values('1940308','1823205','FERNANDO RIOS HERRERA','2017-08-31','2027-08-31','936','2','1','1',43,1328,'2017-08-31 00:00:00','2017-08-31 00:00:00');</v>
      </c>
      <c r="BG1758" s="6" t="str">
        <f t="shared" si="555"/>
        <v>insert into servicios_comentarios (comentario, id_admin, id_estatus, created_at, updated_at) values('CLASE 43. LLEFO EL TITULO EL 4 DIC 2017',1,1757,'2017-08-31 00:00:00','2017-08-31 00:00:00');</v>
      </c>
      <c r="BH1758" s="6" t="str">
        <f t="shared" si="556"/>
        <v/>
      </c>
      <c r="BI1758" s="137" t="str">
        <f t="shared" si="557"/>
        <v>update bitacoras_estatus set comprobacion_uso = 1, id_estatus=10 where id=1757;</v>
      </c>
      <c r="BJ1758" s="137" t="str">
        <f t="shared" si="558"/>
        <v>update bitacoras_estatus set numero_expediente = '1940308', numero_registro = '1823205', id_estatus = 10, fecha_inicio = '2017-08-31', fecha_vencimiento ='2027-08-31', created_at ='2017-08-31 00:00:00', updated_at ='2017-08-31 00:00:00', id_clase=43, id_marca=1328, id_cliente=936, vigencia = 1 where id =1757;</v>
      </c>
      <c r="BK1758" s="137" t="str">
        <f t="shared" si="559"/>
        <v>update bitacoras_estatus set id_estatus = 10 where id =1757;</v>
      </c>
    </row>
    <row r="1759" spans="1:63" ht="27">
      <c r="A1759" s="3">
        <v>1943101</v>
      </c>
      <c r="B1759" s="3">
        <v>1845973</v>
      </c>
      <c r="C1759" s="3">
        <f>IF(Tabla1[[#This Row],[No. REG.]]="","",1)</f>
        <v>1</v>
      </c>
      <c r="D1759" s="3" t="s">
        <v>46</v>
      </c>
      <c r="E1759" s="3">
        <f>IF(Tabla1[[#This Row],[STATUS]]="","",VLOOKUP(D1759,Estatus!$A$2:$B$13,2,0))</f>
        <v>10</v>
      </c>
      <c r="F1759" s="3">
        <f>IF(Tabla1[[#This Row],[STATUS]]="","",VLOOKUP(D1759,Estatus!$A$2:$I$12,9,0))</f>
        <v>1</v>
      </c>
      <c r="G1759" s="12" t="s">
        <v>7979</v>
      </c>
      <c r="H1759" s="7">
        <v>42984</v>
      </c>
      <c r="I1759" s="80">
        <f t="shared" si="540"/>
        <v>2017</v>
      </c>
      <c r="J1759" s="80">
        <f t="shared" si="541"/>
        <v>9</v>
      </c>
      <c r="K1759" s="80">
        <f t="shared" si="542"/>
        <v>6</v>
      </c>
      <c r="L1759" s="80" t="str">
        <f t="shared" si="543"/>
        <v>09</v>
      </c>
      <c r="M1759" s="80" t="str">
        <f t="shared" si="544"/>
        <v>06</v>
      </c>
      <c r="N1759" s="80" t="str">
        <f t="shared" si="545"/>
        <v>'2017-09-06'</v>
      </c>
      <c r="O1759" s="80" t="str">
        <f t="shared" si="546"/>
        <v>'2017-09-06 00:00:00'</v>
      </c>
      <c r="P1759" s="7">
        <v>46636</v>
      </c>
      <c r="Q1759" s="80">
        <f t="shared" si="547"/>
        <v>2027</v>
      </c>
      <c r="R1759" s="80">
        <f t="shared" si="548"/>
        <v>9</v>
      </c>
      <c r="S1759" s="80">
        <f t="shared" si="549"/>
        <v>6</v>
      </c>
      <c r="T1759" s="80" t="str">
        <f t="shared" si="550"/>
        <v>09</v>
      </c>
      <c r="U1759" s="80" t="str">
        <f t="shared" si="551"/>
        <v>06</v>
      </c>
      <c r="V1759" s="80" t="str">
        <f t="shared" si="552"/>
        <v>'2027-09-06'</v>
      </c>
      <c r="W1759" s="80">
        <v>35</v>
      </c>
      <c r="X1759" s="80">
        <f t="shared" si="553"/>
        <v>35</v>
      </c>
      <c r="Y1759" s="3" t="s">
        <v>7980</v>
      </c>
      <c r="Z1759" s="124">
        <f>IFERROR(IF(Y1759="","null",VLOOKUP(Y1759,Marcas!$A$2:$C$2024,2,0)),"")</f>
        <v>711</v>
      </c>
      <c r="AA1759" s="3" t="s">
        <v>7784</v>
      </c>
      <c r="AB1759" s="3">
        <f>IFERROR(IF(AA1759="","",IF(AA1759="EMPORIO LEGAL",1,VLOOKUP(AA1759,Clientes!$A$2:$B$1190,2,0))),"")</f>
        <v>509</v>
      </c>
      <c r="AC1759" s="3">
        <f>IFERROR(IF(Tabla1[[#This Row],[id_control]]="null","",VLOOKUP(CONCATENATE(Tabla1[[#This Row],[CLIENTE]],"-",Tabla1[[#This Row],[id_control]]),Hoja1!$C$2:$D$1994,2,0)),"")</f>
        <v>1759</v>
      </c>
      <c r="AD1759" s="3" t="s">
        <v>438</v>
      </c>
      <c r="AE1759" s="3"/>
      <c r="AF1759" s="3"/>
      <c r="AG1759" s="3"/>
      <c r="AH1759" s="3"/>
      <c r="AI1759" s="3"/>
      <c r="AJ1759" s="3"/>
      <c r="AK1759" s="3"/>
      <c r="AL1759" s="3"/>
      <c r="AM1759" s="6"/>
      <c r="AN1759" s="6"/>
      <c r="AO1759" s="6"/>
      <c r="AP1759" s="6"/>
      <c r="AQ1759" s="8">
        <v>6141878082</v>
      </c>
      <c r="AR1759" s="6"/>
      <c r="AS1759" s="6"/>
      <c r="AT1759" s="6"/>
      <c r="AU1759" s="6"/>
      <c r="AV1759" s="8" t="s">
        <v>440</v>
      </c>
      <c r="AW1759" s="6"/>
      <c r="AX1759" s="6"/>
      <c r="AY1759" s="6"/>
      <c r="AZ1759" s="6"/>
      <c r="BA1759" s="6"/>
      <c r="BB1759" s="6"/>
      <c r="BC1759" s="6"/>
      <c r="BD1759" s="6"/>
      <c r="BE1759" s="8">
        <v>1758</v>
      </c>
      <c r="BF1759" s="6" t="str">
        <f t="shared" si="554"/>
        <v>insert into bitacoras_estatus (numero_expediente, numero_registro, representante, fecha_inicio, fecha_vencimiento, id_cliente, id_admin, id_bitacoras_estatus, id_estatus, id_clase, id_marca, created_at, updated_at) values('1943101','1845973','ROGELIO RIVAS SANDOVAL','2017-09-06','2027-09-06','509','2','1','1',35,711,'2017-09-06 00:00:00','2017-09-06 00:00:00');</v>
      </c>
      <c r="BG1759" s="6" t="str">
        <f t="shared" si="555"/>
        <v>insert into servicios_comentarios (comentario, id_admin, id_estatus, created_at, updated_at) values('CLASE 35, EL 21 DE FEB 2018 LLEGO EL TITULO REGISTRO DE MARCA',1,1758,'2017-09-06 00:00:00','2017-09-06 00:00:00');</v>
      </c>
      <c r="BH1759" s="6" t="str">
        <f t="shared" si="556"/>
        <v/>
      </c>
      <c r="BI1759" s="137" t="str">
        <f t="shared" si="557"/>
        <v>update bitacoras_estatus set comprobacion_uso = 1, id_estatus=10 where id=1758;</v>
      </c>
      <c r="BJ1759" s="137" t="str">
        <f t="shared" si="558"/>
        <v>update bitacoras_estatus set numero_expediente = '1943101', numero_registro = '1845973', id_estatus = 10, fecha_inicio = '2017-09-06', fecha_vencimiento ='2027-09-06', created_at ='2017-09-06 00:00:00', updated_at ='2017-09-06 00:00:00', id_clase=35, id_marca=711, id_cliente=509, vigencia = 1 where id =1758;</v>
      </c>
      <c r="BK1759" s="137" t="str">
        <f t="shared" si="559"/>
        <v>update bitacoras_estatus set id_estatus = 10 where id =1758;</v>
      </c>
    </row>
    <row r="1760" spans="1:63" ht="27">
      <c r="A1760" s="3">
        <v>1943107</v>
      </c>
      <c r="B1760" s="3">
        <v>1845974</v>
      </c>
      <c r="C1760" s="3">
        <f>IF(Tabla1[[#This Row],[No. REG.]]="","",1)</f>
        <v>1</v>
      </c>
      <c r="D1760" s="3" t="s">
        <v>46</v>
      </c>
      <c r="E1760" s="3">
        <f>IF(Tabla1[[#This Row],[STATUS]]="","",VLOOKUP(D1760,Estatus!$A$2:$B$13,2,0))</f>
        <v>10</v>
      </c>
      <c r="F1760" s="3">
        <f>IF(Tabla1[[#This Row],[STATUS]]="","",VLOOKUP(D1760,Estatus!$A$2:$I$12,9,0))</f>
        <v>1</v>
      </c>
      <c r="G1760" s="12" t="s">
        <v>7981</v>
      </c>
      <c r="H1760" s="7">
        <v>42984</v>
      </c>
      <c r="I1760" s="80">
        <f t="shared" si="540"/>
        <v>2017</v>
      </c>
      <c r="J1760" s="80">
        <f t="shared" si="541"/>
        <v>9</v>
      </c>
      <c r="K1760" s="80">
        <f t="shared" si="542"/>
        <v>6</v>
      </c>
      <c r="L1760" s="80" t="str">
        <f t="shared" si="543"/>
        <v>09</v>
      </c>
      <c r="M1760" s="80" t="str">
        <f t="shared" si="544"/>
        <v>06</v>
      </c>
      <c r="N1760" s="80" t="str">
        <f t="shared" si="545"/>
        <v>'2017-09-06'</v>
      </c>
      <c r="O1760" s="80" t="str">
        <f t="shared" si="546"/>
        <v>'2017-09-06 00:00:00'</v>
      </c>
      <c r="P1760" s="7">
        <v>46636</v>
      </c>
      <c r="Q1760" s="80">
        <f t="shared" si="547"/>
        <v>2027</v>
      </c>
      <c r="R1760" s="80">
        <f t="shared" si="548"/>
        <v>9</v>
      </c>
      <c r="S1760" s="80">
        <f t="shared" si="549"/>
        <v>6</v>
      </c>
      <c r="T1760" s="80" t="str">
        <f t="shared" si="550"/>
        <v>09</v>
      </c>
      <c r="U1760" s="80" t="str">
        <f t="shared" si="551"/>
        <v>06</v>
      </c>
      <c r="V1760" s="80" t="str">
        <f t="shared" si="552"/>
        <v>'2027-09-06'</v>
      </c>
      <c r="W1760" s="80">
        <v>35</v>
      </c>
      <c r="X1760" s="80">
        <f t="shared" si="553"/>
        <v>35</v>
      </c>
      <c r="Y1760" s="3" t="s">
        <v>7982</v>
      </c>
      <c r="Z1760" s="124">
        <f>IFERROR(IF(Y1760="","null",VLOOKUP(Y1760,Marcas!$A$2:$C$2024,2,0)),"")</f>
        <v>712</v>
      </c>
      <c r="AA1760" s="3" t="s">
        <v>7784</v>
      </c>
      <c r="AB1760" s="3">
        <f>IFERROR(IF(AA1760="","",IF(AA1760="EMPORIO LEGAL",1,VLOOKUP(AA1760,Clientes!$A$2:$B$1190,2,0))),"")</f>
        <v>509</v>
      </c>
      <c r="AC1760" s="3">
        <f>IFERROR(IF(Tabla1[[#This Row],[id_control]]="null","",VLOOKUP(CONCATENATE(Tabla1[[#This Row],[CLIENTE]],"-",Tabla1[[#This Row],[id_control]]),Hoja1!$C$2:$D$1994,2,0)),"")</f>
        <v>1760</v>
      </c>
      <c r="AD1760" s="3" t="s">
        <v>438</v>
      </c>
      <c r="AE1760" s="3"/>
      <c r="AF1760" s="3"/>
      <c r="AG1760" s="3"/>
      <c r="AH1760" s="3"/>
      <c r="AI1760" s="3"/>
      <c r="AJ1760" s="3"/>
      <c r="AK1760" s="3"/>
      <c r="AL1760" s="3"/>
      <c r="AM1760" s="6"/>
      <c r="AN1760" s="6"/>
      <c r="AO1760" s="6"/>
      <c r="AP1760" s="6"/>
      <c r="AQ1760" s="8">
        <v>6141878082</v>
      </c>
      <c r="AR1760" s="6"/>
      <c r="AS1760" s="6"/>
      <c r="AT1760" s="6"/>
      <c r="AU1760" s="6"/>
      <c r="AV1760" s="8" t="s">
        <v>440</v>
      </c>
      <c r="AW1760" s="6"/>
      <c r="AX1760" s="6"/>
      <c r="AY1760" s="6"/>
      <c r="AZ1760" s="6"/>
      <c r="BA1760" s="6"/>
      <c r="BB1760" s="6"/>
      <c r="BC1760" s="6"/>
      <c r="BD1760" s="6"/>
      <c r="BE1760" s="8">
        <v>1759</v>
      </c>
      <c r="BF1760" s="6" t="str">
        <f t="shared" si="554"/>
        <v>insert into bitacoras_estatus (numero_expediente, numero_registro, representante, fecha_inicio, fecha_vencimiento, id_cliente, id_admin, id_bitacoras_estatus, id_estatus, id_clase, id_marca, created_at, updated_at) values('1943107','1845974','ROGELIO RIVAS SANDOVAL','2017-09-06','2027-09-06','509','2','1','1',35,712,'2017-09-06 00:00:00','2017-09-06 00:00:00');</v>
      </c>
      <c r="BG1760" s="6" t="str">
        <f t="shared" si="555"/>
        <v>insert into servicios_comentarios (comentario, id_admin, id_estatus, created_at, updated_at) values('CLASE 35, EL 21 DE FEB RERO 2018 LLEGO TITULO REGISTRO DE MARCA CL 35',1,1759,'2017-09-06 00:00:00','2017-09-06 00:00:00');</v>
      </c>
      <c r="BH1760" s="6" t="str">
        <f t="shared" si="556"/>
        <v/>
      </c>
      <c r="BI1760" s="137" t="str">
        <f t="shared" si="557"/>
        <v>update bitacoras_estatus set comprobacion_uso = 1, id_estatus=10 where id=1759;</v>
      </c>
      <c r="BJ1760" s="137" t="str">
        <f t="shared" si="558"/>
        <v>update bitacoras_estatus set numero_expediente = '1943107', numero_registro = '1845974', id_estatus = 10, fecha_inicio = '2017-09-06', fecha_vencimiento ='2027-09-06', created_at ='2017-09-06 00:00:00', updated_at ='2017-09-06 00:00:00', id_clase=35, id_marca=712, id_cliente=509, vigencia = 1 where id =1759;</v>
      </c>
      <c r="BK1760" s="137" t="str">
        <f t="shared" si="559"/>
        <v>update bitacoras_estatus set id_estatus = 10 where id =1759;</v>
      </c>
    </row>
    <row r="1761" spans="1:63">
      <c r="A1761" s="3">
        <v>1943108</v>
      </c>
      <c r="B1761" s="3">
        <v>1829090</v>
      </c>
      <c r="C1761" s="3">
        <f>IF(Tabla1[[#This Row],[No. REG.]]="","",1)</f>
        <v>1</v>
      </c>
      <c r="D1761" s="3" t="s">
        <v>46</v>
      </c>
      <c r="E1761" s="3">
        <f>IF(Tabla1[[#This Row],[STATUS]]="","",VLOOKUP(D1761,Estatus!$A$2:$B$13,2,0))</f>
        <v>10</v>
      </c>
      <c r="F1761" s="3">
        <f>IF(Tabla1[[#This Row],[STATUS]]="","",VLOOKUP(D1761,Estatus!$A$2:$I$12,9,0))</f>
        <v>1</v>
      </c>
      <c r="G1761" s="12" t="s">
        <v>7983</v>
      </c>
      <c r="H1761" s="7">
        <v>42984</v>
      </c>
      <c r="I1761" s="80">
        <f t="shared" si="540"/>
        <v>2017</v>
      </c>
      <c r="J1761" s="80">
        <f t="shared" si="541"/>
        <v>9</v>
      </c>
      <c r="K1761" s="80">
        <f t="shared" si="542"/>
        <v>6</v>
      </c>
      <c r="L1761" s="80" t="str">
        <f t="shared" si="543"/>
        <v>09</v>
      </c>
      <c r="M1761" s="80" t="str">
        <f t="shared" si="544"/>
        <v>06</v>
      </c>
      <c r="N1761" s="80" t="str">
        <f t="shared" si="545"/>
        <v>'2017-09-06'</v>
      </c>
      <c r="O1761" s="80" t="str">
        <f t="shared" si="546"/>
        <v>'2017-09-06 00:00:00'</v>
      </c>
      <c r="P1761" s="7">
        <v>46636</v>
      </c>
      <c r="Q1761" s="80">
        <f t="shared" si="547"/>
        <v>2027</v>
      </c>
      <c r="R1761" s="80">
        <f t="shared" si="548"/>
        <v>9</v>
      </c>
      <c r="S1761" s="80">
        <f t="shared" si="549"/>
        <v>6</v>
      </c>
      <c r="T1761" s="80" t="str">
        <f t="shared" si="550"/>
        <v>09</v>
      </c>
      <c r="U1761" s="80" t="str">
        <f t="shared" si="551"/>
        <v>06</v>
      </c>
      <c r="V1761" s="80" t="str">
        <f t="shared" si="552"/>
        <v>'2027-09-06'</v>
      </c>
      <c r="W1761" s="80">
        <v>35</v>
      </c>
      <c r="X1761" s="80">
        <f t="shared" si="553"/>
        <v>35</v>
      </c>
      <c r="Y1761" s="3" t="s">
        <v>7984</v>
      </c>
      <c r="Z1761" s="124">
        <f>IFERROR(IF(Y1761="","null",VLOOKUP(Y1761,Marcas!$A$2:$C$2024,2,0)),"")</f>
        <v>710</v>
      </c>
      <c r="AA1761" s="3" t="s">
        <v>7784</v>
      </c>
      <c r="AB1761" s="3">
        <f>IFERROR(IF(AA1761="","",IF(AA1761="EMPORIO LEGAL",1,VLOOKUP(AA1761,Clientes!$A$2:$B$1190,2,0))),"")</f>
        <v>509</v>
      </c>
      <c r="AC1761" s="3">
        <f>IFERROR(IF(Tabla1[[#This Row],[id_control]]="null","",VLOOKUP(CONCATENATE(Tabla1[[#This Row],[CLIENTE]],"-",Tabla1[[#This Row],[id_control]]),Hoja1!$C$2:$D$1994,2,0)),"")</f>
        <v>1761</v>
      </c>
      <c r="AD1761" s="3" t="s">
        <v>438</v>
      </c>
      <c r="AE1761" s="3"/>
      <c r="AF1761" s="3"/>
      <c r="AG1761" s="3"/>
      <c r="AH1761" s="3"/>
      <c r="AI1761" s="3"/>
      <c r="AJ1761" s="3"/>
      <c r="AK1761" s="3"/>
      <c r="AL1761" s="3"/>
      <c r="AM1761" s="6"/>
      <c r="AN1761" s="6"/>
      <c r="AO1761" s="6"/>
      <c r="AP1761" s="6"/>
      <c r="AQ1761" s="8">
        <v>6141878082</v>
      </c>
      <c r="AR1761" s="6"/>
      <c r="AS1761" s="6"/>
      <c r="AT1761" s="6"/>
      <c r="AU1761" s="6"/>
      <c r="AV1761" s="8" t="s">
        <v>440</v>
      </c>
      <c r="AW1761" s="6"/>
      <c r="AX1761" s="6"/>
      <c r="AY1761" s="6"/>
      <c r="AZ1761" s="6"/>
      <c r="BA1761" s="6"/>
      <c r="BB1761" s="6"/>
      <c r="BC1761" s="6"/>
      <c r="BD1761" s="6"/>
      <c r="BE1761" s="8">
        <v>1760</v>
      </c>
      <c r="BF1761" s="6" t="str">
        <f t="shared" si="554"/>
        <v>insert into bitacoras_estatus (numero_expediente, numero_registro, representante, fecha_inicio, fecha_vencimiento, id_cliente, id_admin, id_bitacoras_estatus, id_estatus, id_clase, id_marca, created_at, updated_at) values('1943108','1829090','ROGELIO RIVAS SANDOVAL','2017-09-06','2027-09-06','509','2','1','1',35,710,'2017-09-06 00:00:00','2017-09-06 00:00:00');</v>
      </c>
      <c r="BG1761" s="6" t="str">
        <f t="shared" si="555"/>
        <v>insert into servicios_comentarios (comentario, id_admin, id_estatus, created_at, updated_at) values('CLASE 35, LLEGO EL TITRM El 15 dic 2017',1,1760,'2017-09-06 00:00:00','2017-09-06 00:00:00');</v>
      </c>
      <c r="BH1761" s="6" t="str">
        <f t="shared" si="556"/>
        <v/>
      </c>
      <c r="BI1761" s="137" t="str">
        <f t="shared" si="557"/>
        <v>update bitacoras_estatus set comprobacion_uso = 1, id_estatus=10 where id=1760;</v>
      </c>
      <c r="BJ1761" s="137" t="str">
        <f t="shared" si="558"/>
        <v>update bitacoras_estatus set numero_expediente = '1943108', numero_registro = '1829090', id_estatus = 10, fecha_inicio = '2017-09-06', fecha_vencimiento ='2027-09-06', created_at ='2017-09-06 00:00:00', updated_at ='2017-09-06 00:00:00', id_clase=35, id_marca=710, id_cliente=509, vigencia = 1 where id =1760;</v>
      </c>
      <c r="BK1761" s="137" t="str">
        <f t="shared" si="559"/>
        <v>update bitacoras_estatus set id_estatus = 10 where id =1760;</v>
      </c>
    </row>
    <row r="1762" spans="1:63" ht="248">
      <c r="A1762" s="3">
        <v>1943112</v>
      </c>
      <c r="B1762" s="6"/>
      <c r="C1762" s="6" t="str">
        <f>IF(Tabla1[[#This Row],[No. REG.]]="","",1)</f>
        <v/>
      </c>
      <c r="D1762" s="3" t="s">
        <v>492</v>
      </c>
      <c r="E1762" s="3">
        <f>IF(Tabla1[[#This Row],[STATUS]]="","",VLOOKUP(D1762,Estatus!$A$2:$B$13,2,0))</f>
        <v>1</v>
      </c>
      <c r="F1762" s="3">
        <f>IF(Tabla1[[#This Row],[STATUS]]="","",VLOOKUP(D1762,Estatus!$A$2:$I$12,9,0))</f>
        <v>0</v>
      </c>
      <c r="G1762" s="12" t="s">
        <v>7985</v>
      </c>
      <c r="H1762" s="7">
        <v>42984</v>
      </c>
      <c r="I1762" s="80">
        <f t="shared" si="540"/>
        <v>2017</v>
      </c>
      <c r="J1762" s="80">
        <f t="shared" si="541"/>
        <v>9</v>
      </c>
      <c r="K1762" s="80">
        <f t="shared" si="542"/>
        <v>6</v>
      </c>
      <c r="L1762" s="80" t="str">
        <f t="shared" si="543"/>
        <v>09</v>
      </c>
      <c r="M1762" s="80" t="str">
        <f t="shared" si="544"/>
        <v>06</v>
      </c>
      <c r="N1762" s="80" t="str">
        <f t="shared" si="545"/>
        <v>'2017-09-06'</v>
      </c>
      <c r="O1762" s="80" t="str">
        <f t="shared" si="546"/>
        <v>'2017-09-06 00:00:00'</v>
      </c>
      <c r="P1762" s="7">
        <v>46636</v>
      </c>
      <c r="Q1762" s="80">
        <f t="shared" si="547"/>
        <v>2027</v>
      </c>
      <c r="R1762" s="80">
        <f t="shared" si="548"/>
        <v>9</v>
      </c>
      <c r="S1762" s="80">
        <f t="shared" si="549"/>
        <v>6</v>
      </c>
      <c r="T1762" s="80" t="str">
        <f t="shared" si="550"/>
        <v>09</v>
      </c>
      <c r="U1762" s="80" t="str">
        <f t="shared" si="551"/>
        <v>06</v>
      </c>
      <c r="V1762" s="80" t="str">
        <f t="shared" si="552"/>
        <v>'2027-09-06'</v>
      </c>
      <c r="W1762" s="80">
        <v>44</v>
      </c>
      <c r="X1762" s="80">
        <f t="shared" si="553"/>
        <v>44</v>
      </c>
      <c r="Y1762" s="3" t="s">
        <v>8938</v>
      </c>
      <c r="Z1762" s="124">
        <f>IFERROR(IF(Y1762="","null",VLOOKUP(Y1762,Marcas!$A$2:$C$2024,2,0)),"")</f>
        <v>204</v>
      </c>
      <c r="AA1762" s="3" t="s">
        <v>4433</v>
      </c>
      <c r="AB1762" s="3">
        <f>IFERROR(IF(AA1762="","",IF(AA1762="EMPORIO LEGAL",1,VLOOKUP(AA1762,Clientes!$A$2:$B$1190,2,0))),"")</f>
        <v>286</v>
      </c>
      <c r="AC1762" s="3">
        <f>IFERROR(IF(Tabla1[[#This Row],[id_control]]="null","",VLOOKUP(CONCATENATE(Tabla1[[#This Row],[CLIENTE]],"-",Tabla1[[#This Row],[id_control]]),Hoja1!$C$2:$D$1994,2,0)),"")</f>
        <v>1762</v>
      </c>
      <c r="AD1762" s="3" t="s">
        <v>4434</v>
      </c>
      <c r="AE1762" s="6" t="s">
        <v>7622</v>
      </c>
      <c r="AF1762" s="6" t="s">
        <v>7623</v>
      </c>
      <c r="AG1762" s="6"/>
      <c r="AH1762" s="6"/>
      <c r="AI1762" s="6"/>
      <c r="AJ1762" s="6"/>
      <c r="AK1762" s="6"/>
      <c r="AL1762" s="8">
        <v>4118419</v>
      </c>
      <c r="AM1762" s="3"/>
      <c r="AN1762" s="8"/>
      <c r="AO1762" s="8"/>
      <c r="AP1762" s="8"/>
      <c r="AQ1762" s="8">
        <v>6144279990</v>
      </c>
      <c r="AR1762" s="8">
        <v>6142355980</v>
      </c>
      <c r="AS1762" s="8">
        <v>6144278386</v>
      </c>
      <c r="AT1762" s="8"/>
      <c r="AU1762" s="8"/>
      <c r="AV1762" s="8" t="s">
        <v>4439</v>
      </c>
      <c r="AW1762" s="8"/>
      <c r="AX1762" s="8"/>
      <c r="AY1762" s="8"/>
      <c r="AZ1762" s="8"/>
      <c r="BA1762" s="8"/>
      <c r="BB1762" s="8"/>
      <c r="BC1762" s="8"/>
      <c r="BD1762" s="8" t="s">
        <v>7945</v>
      </c>
      <c r="BE1762" s="8">
        <v>1761</v>
      </c>
      <c r="BF1762" s="6" t="str">
        <f t="shared" si="554"/>
        <v>insert into bitacoras_estatus (numero_expediente, numero_registro, representante, fecha_inicio, fecha_vencimiento, id_cliente, id_admin, id_bitacoras_estatus, id_estatus, id_clase, id_marca, created_at, updated_at) values('1943112','','MAIRA LILIA RIOS RIOS','2017-09-06','2027-09-06','286','2','1','1',44,204,'2017-09-06 00:00:00','2017-09-06 00:00:00');</v>
      </c>
      <c r="BG1762" s="6" t="str">
        <f t="shared" si="555"/>
        <v>insert into servicios_comentarios (comentario, id_admin, id_estatus, created_at, updated_at) values('CLASE 44 EN FECHA 22 DE ENERO DE 2018 NOS NOTIFICAMOS ELECTRONICAMENTE DE CITA DE ANTERIORIDAD. EN FECHA 22 DE MARZO DE 2018 SE NOS CITÓ ANTERIORIDAD POR MEDIO ELECTRONICO. EN FECHA 27 DE MARZO DE 2018 SE PRESENTARON EN LINEA LA CONTESTACIÓN DE ANTERIORIDAD, SIN EMBARGO ES POSIBLE QUE NOS CITEN REQUISITOS POR PRESENTACION EXTEMPORANEA, CABE INDICAR QUE LA PRESENTACION SE INTENTÓ DESDE EL VIERNES 23 DE MARZO 2018, Y PRESENTABA FALLA EN EL SERVIDOR Y NO PERMITIÓ ADJUNTAR EL TRÁMITE NI SIQUIERA A LA MEDIA NOCHE DE ESE DÍA; SE INTENTÓ TAMBIÉN DESDE EL LUNES 26 MARZO DE 2018 Y TAMPOCO PERMITIÓ EL SERVIDOR, Y, NO FUE SINO HASTA EL DIA DE HOY 27 DE MARZO DE 2018.',1,1761,'2017-09-06 00:00:00','2017-09-06 00:00:00');</v>
      </c>
      <c r="BH1762" s="6" t="str">
        <f t="shared" si="556"/>
        <v>insert into servicios_comentarios (comentario, id_admin, id_estatus, created_at, updated_at) values('CONTESTACION DE ANTERIORIDAD 27/03/2018',1,1761,'2017-09-06 00:00:00','2017-09-06 00:00:00');</v>
      </c>
      <c r="BI1762" s="137" t="str">
        <f t="shared" si="557"/>
        <v>update bitacoras_estatus set comprobacion_uso = 1, id_estatus=1 where id=1761;</v>
      </c>
      <c r="BJ1762" s="137" t="str">
        <f t="shared" si="558"/>
        <v>update bitacoras_estatus set numero_expediente = '1943112', numero_registro = '', id_estatus = 1, fecha_inicio = '2017-09-06', fecha_vencimiento ='2027-09-06', created_at ='2017-09-06 00:00:00', updated_at ='2017-09-06 00:00:00', id_clase=44, id_marca=204, id_cliente=286, vigencia = 0 where id =1761;</v>
      </c>
      <c r="BK1762" s="137" t="str">
        <f t="shared" si="559"/>
        <v>update bitacoras_estatus set id_estatus = 1 where id =1761;</v>
      </c>
    </row>
    <row r="1763" spans="1:63">
      <c r="A1763" s="3">
        <v>1946666</v>
      </c>
      <c r="B1763" s="3">
        <v>1829817</v>
      </c>
      <c r="C1763" s="3">
        <f>IF(Tabla1[[#This Row],[No. REG.]]="","",1)</f>
        <v>1</v>
      </c>
      <c r="D1763" s="3" t="s">
        <v>46</v>
      </c>
      <c r="E1763" s="3">
        <f>IF(Tabla1[[#This Row],[STATUS]]="","",VLOOKUP(D1763,Estatus!$A$2:$B$13,2,0))</f>
        <v>10</v>
      </c>
      <c r="F1763" s="3">
        <f>IF(Tabla1[[#This Row],[STATUS]]="","",VLOOKUP(D1763,Estatus!$A$2:$I$12,9,0))</f>
        <v>1</v>
      </c>
      <c r="G1763" s="12" t="s">
        <v>7987</v>
      </c>
      <c r="H1763" s="7">
        <v>42991</v>
      </c>
      <c r="I1763" s="80">
        <f t="shared" si="540"/>
        <v>2017</v>
      </c>
      <c r="J1763" s="80">
        <f t="shared" si="541"/>
        <v>9</v>
      </c>
      <c r="K1763" s="80">
        <f t="shared" si="542"/>
        <v>13</v>
      </c>
      <c r="L1763" s="80" t="str">
        <f t="shared" si="543"/>
        <v>09</v>
      </c>
      <c r="M1763" s="80">
        <f t="shared" si="544"/>
        <v>13</v>
      </c>
      <c r="N1763" s="80" t="str">
        <f t="shared" si="545"/>
        <v>'2017-09-13'</v>
      </c>
      <c r="O1763" s="80" t="str">
        <f t="shared" si="546"/>
        <v>'2017-09-13 00:00:00'</v>
      </c>
      <c r="P1763" s="7">
        <v>46643</v>
      </c>
      <c r="Q1763" s="80">
        <f t="shared" si="547"/>
        <v>2027</v>
      </c>
      <c r="R1763" s="80">
        <f t="shared" si="548"/>
        <v>9</v>
      </c>
      <c r="S1763" s="80">
        <f t="shared" si="549"/>
        <v>13</v>
      </c>
      <c r="T1763" s="80" t="str">
        <f t="shared" si="550"/>
        <v>09</v>
      </c>
      <c r="U1763" s="80">
        <f t="shared" si="551"/>
        <v>13</v>
      </c>
      <c r="V1763" s="80" t="str">
        <f t="shared" si="552"/>
        <v>'2027-09-13'</v>
      </c>
      <c r="W1763" s="80">
        <v>41</v>
      </c>
      <c r="X1763" s="80">
        <f t="shared" si="553"/>
        <v>41</v>
      </c>
      <c r="Y1763" s="3" t="s">
        <v>7988</v>
      </c>
      <c r="Z1763" s="124">
        <f>IFERROR(IF(Y1763="","null",VLOOKUP(Y1763,Marcas!$A$2:$C$2024,2,0)),"")</f>
        <v>41</v>
      </c>
      <c r="AA1763" s="3" t="s">
        <v>7989</v>
      </c>
      <c r="AB1763" s="3">
        <f>IFERROR(IF(AA1763="","",IF(AA1763="EMPORIO LEGAL",1,VLOOKUP(AA1763,Clientes!$A$2:$B$1190,2,0))),"")</f>
        <v>662</v>
      </c>
      <c r="AC1763" s="3">
        <f>IFERROR(IF(Tabla1[[#This Row],[id_control]]="null","",VLOOKUP(CONCATENATE(Tabla1[[#This Row],[CLIENTE]],"-",Tabla1[[#This Row],[id_control]]),Hoja1!$C$2:$D$1994,2,0)),"")</f>
        <v>1763</v>
      </c>
      <c r="AD1763" s="3" t="s">
        <v>7990</v>
      </c>
      <c r="AE1763" s="3" t="s">
        <v>7991</v>
      </c>
      <c r="AF1763" s="3"/>
      <c r="AG1763" s="3"/>
      <c r="AH1763" s="3"/>
      <c r="AI1763" s="3"/>
      <c r="AJ1763" s="3"/>
      <c r="AK1763" s="3"/>
      <c r="AL1763" s="3"/>
      <c r="AM1763" s="6"/>
      <c r="AN1763" s="6"/>
      <c r="AO1763" s="6"/>
      <c r="AP1763" s="6"/>
      <c r="AQ1763" s="8">
        <v>6141960190</v>
      </c>
      <c r="AR1763" s="8">
        <v>6142393923</v>
      </c>
      <c r="AS1763" s="6"/>
      <c r="AT1763" s="6"/>
      <c r="AU1763" s="6"/>
      <c r="AV1763" s="8" t="s">
        <v>7992</v>
      </c>
      <c r="AW1763" s="8" t="s">
        <v>7993</v>
      </c>
      <c r="AX1763" s="6"/>
      <c r="AY1763" s="6"/>
      <c r="AZ1763" s="6"/>
      <c r="BA1763" s="6"/>
      <c r="BB1763" s="6"/>
      <c r="BC1763" s="6"/>
      <c r="BD1763" s="6"/>
      <c r="BE1763" s="8">
        <v>1762</v>
      </c>
      <c r="BF1763" s="6" t="str">
        <f t="shared" si="554"/>
        <v>insert into bitacoras_estatus (numero_expediente, numero_registro, representante, fecha_inicio, fecha_vencimiento, id_cliente, id_admin, id_bitacoras_estatus, id_estatus, id_clase, id_marca, created_at, updated_at) values('1946666','1829817','DENISSE YOLANDA ZAMARRIPA RAMIREZ','2017-09-13','2027-09-13','662','2','1','1',41,41,'2017-09-13 00:00:00','2017-09-13 00:00:00');</v>
      </c>
      <c r="BG1763" s="6" t="str">
        <f t="shared" si="555"/>
        <v>insert into servicios_comentarios (comentario, id_admin, id_estatus, created_at, updated_at) values('CLASE 41, EL 20 DE DIC 2017 LLEGO EL TITRM',1,1762,'2017-09-13 00:00:00','2017-09-13 00:00:00');</v>
      </c>
      <c r="BH1763" s="6" t="str">
        <f t="shared" si="556"/>
        <v/>
      </c>
      <c r="BI1763" s="137" t="str">
        <f t="shared" si="557"/>
        <v>update bitacoras_estatus set comprobacion_uso = 1, id_estatus=10 where id=1762;</v>
      </c>
      <c r="BJ1763" s="137" t="str">
        <f t="shared" si="558"/>
        <v>update bitacoras_estatus set numero_expediente = '1946666', numero_registro = '1829817', id_estatus = 10, fecha_inicio = '2017-09-13', fecha_vencimiento ='2027-09-13', created_at ='2017-09-13 00:00:00', updated_at ='2017-09-13 00:00:00', id_clase=41, id_marca=41, id_cliente=662, vigencia = 1 where id =1762;</v>
      </c>
      <c r="BK1763" s="137" t="str">
        <f t="shared" si="559"/>
        <v>update bitacoras_estatus set id_estatus = 10 where id =1762;</v>
      </c>
    </row>
    <row r="1764" spans="1:63" ht="27">
      <c r="A1764" s="3">
        <v>1946672</v>
      </c>
      <c r="B1764" s="6"/>
      <c r="C1764" s="6" t="str">
        <f>IF(Tabla1[[#This Row],[No. REG.]]="","",1)</f>
        <v/>
      </c>
      <c r="D1764" s="3" t="s">
        <v>34</v>
      </c>
      <c r="E1764" s="3">
        <f>IF(Tabla1[[#This Row],[STATUS]]="","",VLOOKUP(D1764,Estatus!$A$2:$B$13,2,0))</f>
        <v>5</v>
      </c>
      <c r="F1764" s="3">
        <f>IF(Tabla1[[#This Row],[STATUS]]="","",VLOOKUP(D1764,Estatus!$A$2:$I$12,9,0))</f>
        <v>0</v>
      </c>
      <c r="G1764" s="12" t="s">
        <v>7994</v>
      </c>
      <c r="H1764" s="7">
        <v>42991</v>
      </c>
      <c r="I1764" s="80">
        <f t="shared" si="540"/>
        <v>2017</v>
      </c>
      <c r="J1764" s="80">
        <f t="shared" si="541"/>
        <v>9</v>
      </c>
      <c r="K1764" s="80">
        <f t="shared" si="542"/>
        <v>13</v>
      </c>
      <c r="L1764" s="80" t="str">
        <f t="shared" si="543"/>
        <v>09</v>
      </c>
      <c r="M1764" s="80">
        <f t="shared" si="544"/>
        <v>13</v>
      </c>
      <c r="N1764" s="80" t="str">
        <f t="shared" si="545"/>
        <v>'2017-09-13'</v>
      </c>
      <c r="O1764" s="80" t="str">
        <f t="shared" si="546"/>
        <v>'2017-09-13 00:00:00'</v>
      </c>
      <c r="P1764" s="7">
        <v>46643</v>
      </c>
      <c r="Q1764" s="80">
        <f t="shared" si="547"/>
        <v>2027</v>
      </c>
      <c r="R1764" s="80">
        <f t="shared" si="548"/>
        <v>9</v>
      </c>
      <c r="S1764" s="80">
        <f t="shared" si="549"/>
        <v>13</v>
      </c>
      <c r="T1764" s="80" t="str">
        <f t="shared" si="550"/>
        <v>09</v>
      </c>
      <c r="U1764" s="80">
        <f t="shared" si="551"/>
        <v>13</v>
      </c>
      <c r="V1764" s="80" t="str">
        <f t="shared" si="552"/>
        <v>'2027-09-13'</v>
      </c>
      <c r="W1764" s="80">
        <v>43</v>
      </c>
      <c r="X1764" s="80">
        <f t="shared" si="553"/>
        <v>43</v>
      </c>
      <c r="Y1764" s="3" t="s">
        <v>7995</v>
      </c>
      <c r="Z1764" s="124">
        <f>IFERROR(IF(Y1764="","null",VLOOKUP(Y1764,Marcas!$A$2:$C$2024,2,0)),"")</f>
        <v>1276</v>
      </c>
      <c r="AA1764" s="3" t="s">
        <v>7996</v>
      </c>
      <c r="AB1764" s="3">
        <f>IFERROR(IF(AA1764="","",IF(AA1764="EMPORIO LEGAL",1,VLOOKUP(AA1764,Clientes!$A$2:$B$1190,2,0))),"")</f>
        <v>905</v>
      </c>
      <c r="AC1764" s="3">
        <f>IFERROR(IF(Tabla1[[#This Row],[id_control]]="null","",VLOOKUP(CONCATENATE(Tabla1[[#This Row],[CLIENTE]],"-",Tabla1[[#This Row],[id_control]]),Hoja1!$C$2:$D$1994,2,0)),"")</f>
        <v>1764</v>
      </c>
      <c r="AD1764" s="3" t="s">
        <v>7997</v>
      </c>
      <c r="AE1764" s="6"/>
      <c r="AF1764" s="6"/>
      <c r="AG1764" s="6"/>
      <c r="AH1764" s="6"/>
      <c r="AI1764" s="6"/>
      <c r="AJ1764" s="6"/>
      <c r="AK1764" s="6"/>
      <c r="AL1764" s="8">
        <v>4103882</v>
      </c>
      <c r="AM1764" s="3">
        <v>4100197</v>
      </c>
      <c r="AN1764" s="8"/>
      <c r="AO1764" s="8"/>
      <c r="AP1764" s="8"/>
      <c r="AQ1764" s="8" t="s">
        <v>7998</v>
      </c>
      <c r="AR1764" s="8"/>
      <c r="AS1764" s="8"/>
      <c r="AT1764" s="8"/>
      <c r="AU1764" s="8"/>
      <c r="AV1764" s="8" t="s">
        <v>7999</v>
      </c>
      <c r="AW1764" s="8"/>
      <c r="AX1764" s="8"/>
      <c r="AY1764" s="8"/>
      <c r="AZ1764" s="8"/>
      <c r="BA1764" s="8"/>
      <c r="BB1764" s="8"/>
      <c r="BC1764" s="8"/>
      <c r="BD1764" s="8" t="s">
        <v>7940</v>
      </c>
      <c r="BE1764" s="8">
        <v>1763</v>
      </c>
      <c r="BF1764" s="6" t="str">
        <f t="shared" si="554"/>
        <v>insert into bitacoras_estatus (numero_expediente, numero_registro, representante, fecha_inicio, fecha_vencimiento, id_cliente, id_admin, id_bitacoras_estatus, id_estatus, id_clase, id_marca, created_at, updated_at) values('1946672','','FRANCISCO MARTIN RICO CONCHA','2017-09-13','2027-09-13','905','2','1','1',43,1276,'2017-09-13 00:00:00','2017-09-13 00:00:00');</v>
      </c>
      <c r="BG1764" s="6" t="str">
        <f t="shared" si="555"/>
        <v>insert into servicios_comentarios (comentario, id_admin, id_estatus, created_at, updated_at) values('CLASE 43, EL 25 ENE 2018 LLEGO CITA ANTERIORIDAD',1,1763,'2017-09-13 00:00:00','2017-09-13 00:00:00');</v>
      </c>
      <c r="BH1764" s="6" t="str">
        <f t="shared" si="556"/>
        <v>insert into servicios_comentarios (comentario, id_admin, id_estatus, created_at, updated_at) values('CONTESTACION DE ANTERIORIDAD 26/03/2018',1,1763,'2017-09-13 00:00:00','2017-09-13 00:00:00');</v>
      </c>
      <c r="BI1764" s="137" t="str">
        <f t="shared" si="557"/>
        <v>update bitacoras_estatus set comprobacion_uso = 1, id_estatus=5 where id=1763;</v>
      </c>
      <c r="BJ1764" s="137" t="str">
        <f t="shared" si="558"/>
        <v>update bitacoras_estatus set numero_expediente = '1946672', numero_registro = '', id_estatus = 5, fecha_inicio = '2017-09-13', fecha_vencimiento ='2027-09-13', created_at ='2017-09-13 00:00:00', updated_at ='2017-09-13 00:00:00', id_clase=43, id_marca=1276, id_cliente=905, vigencia = 0 where id =1763;</v>
      </c>
      <c r="BK1764" s="137" t="str">
        <f t="shared" si="559"/>
        <v>update bitacoras_estatus set id_estatus = 5 where id =1763;</v>
      </c>
    </row>
    <row r="1765" spans="1:63">
      <c r="A1765" s="3">
        <v>1946674</v>
      </c>
      <c r="B1765" s="3">
        <v>1829322</v>
      </c>
      <c r="C1765" s="3">
        <f>IF(Tabla1[[#This Row],[No. REG.]]="","",1)</f>
        <v>1</v>
      </c>
      <c r="D1765" s="3" t="s">
        <v>46</v>
      </c>
      <c r="E1765" s="3">
        <f>IF(Tabla1[[#This Row],[STATUS]]="","",VLOOKUP(D1765,Estatus!$A$2:$B$13,2,0))</f>
        <v>10</v>
      </c>
      <c r="F1765" s="3">
        <f>IF(Tabla1[[#This Row],[STATUS]]="","",VLOOKUP(D1765,Estatus!$A$2:$I$12,9,0))</f>
        <v>1</v>
      </c>
      <c r="G1765" s="12"/>
      <c r="H1765" s="7">
        <v>42991</v>
      </c>
      <c r="I1765" s="80">
        <f t="shared" si="540"/>
        <v>2017</v>
      </c>
      <c r="J1765" s="80">
        <f t="shared" si="541"/>
        <v>9</v>
      </c>
      <c r="K1765" s="80">
        <f t="shared" si="542"/>
        <v>13</v>
      </c>
      <c r="L1765" s="80" t="str">
        <f t="shared" si="543"/>
        <v>09</v>
      </c>
      <c r="M1765" s="80">
        <f t="shared" si="544"/>
        <v>13</v>
      </c>
      <c r="N1765" s="80" t="str">
        <f t="shared" si="545"/>
        <v>'2017-09-13'</v>
      </c>
      <c r="O1765" s="80" t="str">
        <f t="shared" si="546"/>
        <v>'2017-09-13 00:00:00'</v>
      </c>
      <c r="P1765" s="7">
        <v>46643</v>
      </c>
      <c r="Q1765" s="80">
        <f t="shared" si="547"/>
        <v>2027</v>
      </c>
      <c r="R1765" s="80">
        <f t="shared" si="548"/>
        <v>9</v>
      </c>
      <c r="S1765" s="80">
        <f t="shared" si="549"/>
        <v>13</v>
      </c>
      <c r="T1765" s="80" t="str">
        <f t="shared" si="550"/>
        <v>09</v>
      </c>
      <c r="U1765" s="80">
        <f t="shared" si="551"/>
        <v>13</v>
      </c>
      <c r="V1765" s="80" t="str">
        <f t="shared" si="552"/>
        <v>'2027-09-13'</v>
      </c>
      <c r="W1765" s="80"/>
      <c r="X1765" s="80" t="str">
        <f t="shared" si="553"/>
        <v>null</v>
      </c>
      <c r="Y1765" s="12" t="s">
        <v>8000</v>
      </c>
      <c r="Z1765" s="125">
        <f>IFERROR(IF(Y1765="","null",VLOOKUP(Y1765,Marcas!$A$2:$C$2024,2,0)),"")</f>
        <v>965</v>
      </c>
      <c r="AA1765" s="12" t="s">
        <v>7429</v>
      </c>
      <c r="AB1765" s="3">
        <f>IFERROR(IF(AA1765="","",IF(AA1765="EMPORIO LEGAL",1,VLOOKUP(AA1765,Clientes!$A$2:$B$1190,2,0))),"")</f>
        <v>676</v>
      </c>
      <c r="AC1765" s="3">
        <f>IFERROR(IF(Tabla1[[#This Row],[id_control]]="null","",VLOOKUP(CONCATENATE(Tabla1[[#This Row],[CLIENTE]],"-",Tabla1[[#This Row],[id_control]]),Hoja1!$C$2:$D$1994,2,0)),"")</f>
        <v>1765</v>
      </c>
      <c r="AD1765" s="3" t="s">
        <v>8001</v>
      </c>
      <c r="AE1765" s="3"/>
      <c r="AF1765" s="3"/>
      <c r="AG1765" s="3"/>
      <c r="AH1765" s="3"/>
      <c r="AI1765" s="3"/>
      <c r="AJ1765" s="3"/>
      <c r="AK1765" s="3"/>
      <c r="AL1765" s="3">
        <v>4350408</v>
      </c>
      <c r="AM1765" s="6"/>
      <c r="AN1765" s="6"/>
      <c r="AO1765" s="6"/>
      <c r="AP1765" s="6"/>
      <c r="AQ1765" s="8">
        <v>6141986095</v>
      </c>
      <c r="AR1765" s="6"/>
      <c r="AS1765" s="6"/>
      <c r="AT1765" s="6"/>
      <c r="AU1765" s="6"/>
      <c r="AV1765" s="8" t="s">
        <v>8002</v>
      </c>
      <c r="AW1765" s="6"/>
      <c r="AX1765" s="6"/>
      <c r="AY1765" s="6"/>
      <c r="AZ1765" s="6"/>
      <c r="BA1765" s="6"/>
      <c r="BB1765" s="6"/>
      <c r="BC1765" s="6"/>
      <c r="BD1765" s="6"/>
      <c r="BE1765" s="8">
        <v>1764</v>
      </c>
      <c r="BF1765" s="6" t="str">
        <f t="shared" si="554"/>
        <v>insert into bitacoras_estatus (numero_expediente, numero_registro, representante, fecha_inicio, fecha_vencimiento, id_cliente, id_admin, id_bitacoras_estatus, id_estatus, id_clase, id_marca, created_at, updated_at) values('1946674','1829322','MAYOREO GARAY DE CHIHUAHUA, S.A. DE C.V.','2017-09-13','2027-09-13','676','2','1','1',null,965,'2017-09-13 00:00:00','2017-09-13 00:00:00');</v>
      </c>
      <c r="BG1765" s="6" t="str">
        <f t="shared" si="555"/>
        <v/>
      </c>
      <c r="BH1765" s="6" t="str">
        <f t="shared" si="556"/>
        <v/>
      </c>
      <c r="BI1765" s="137" t="str">
        <f t="shared" si="557"/>
        <v>update bitacoras_estatus set comprobacion_uso = 1, id_estatus=10 where id=1764;</v>
      </c>
      <c r="BJ1765" s="137" t="str">
        <f t="shared" si="558"/>
        <v>update bitacoras_estatus set numero_expediente = '1946674', numero_registro = '1829322', id_estatus = 10, fecha_inicio = '2017-09-13', fecha_vencimiento ='2027-09-13', created_at ='2017-09-13 00:00:00', updated_at ='2017-09-13 00:00:00', id_clase=null, id_marca=965, id_cliente=676, vigencia = 1 where id =1764;</v>
      </c>
      <c r="BK1765" s="137" t="str">
        <f t="shared" si="559"/>
        <v>update bitacoras_estatus set id_estatus = 10 where id =1764;</v>
      </c>
    </row>
    <row r="1766" spans="1:63">
      <c r="A1766" s="3">
        <v>1946688</v>
      </c>
      <c r="B1766" s="3">
        <v>1831708</v>
      </c>
      <c r="C1766" s="3">
        <f>IF(Tabla1[[#This Row],[No. REG.]]="","",1)</f>
        <v>1</v>
      </c>
      <c r="D1766" s="3" t="s">
        <v>46</v>
      </c>
      <c r="E1766" s="3">
        <f>IF(Tabla1[[#This Row],[STATUS]]="","",VLOOKUP(D1766,Estatus!$A$2:$B$13,2,0))</f>
        <v>10</v>
      </c>
      <c r="F1766" s="3">
        <f>IF(Tabla1[[#This Row],[STATUS]]="","",VLOOKUP(D1766,Estatus!$A$2:$I$12,9,0))</f>
        <v>1</v>
      </c>
      <c r="G1766" s="12" t="s">
        <v>5461</v>
      </c>
      <c r="H1766" s="7">
        <v>42991</v>
      </c>
      <c r="I1766" s="80">
        <f t="shared" si="540"/>
        <v>2017</v>
      </c>
      <c r="J1766" s="80">
        <f t="shared" si="541"/>
        <v>9</v>
      </c>
      <c r="K1766" s="80">
        <f t="shared" si="542"/>
        <v>13</v>
      </c>
      <c r="L1766" s="80" t="str">
        <f t="shared" si="543"/>
        <v>09</v>
      </c>
      <c r="M1766" s="80">
        <f t="shared" si="544"/>
        <v>13</v>
      </c>
      <c r="N1766" s="80" t="str">
        <f t="shared" si="545"/>
        <v>'2017-09-13'</v>
      </c>
      <c r="O1766" s="80" t="str">
        <f t="shared" si="546"/>
        <v>'2017-09-13 00:00:00'</v>
      </c>
      <c r="P1766" s="7">
        <v>46643</v>
      </c>
      <c r="Q1766" s="80">
        <f t="shared" si="547"/>
        <v>2027</v>
      </c>
      <c r="R1766" s="80">
        <f t="shared" si="548"/>
        <v>9</v>
      </c>
      <c r="S1766" s="80">
        <f t="shared" si="549"/>
        <v>13</v>
      </c>
      <c r="T1766" s="80" t="str">
        <f t="shared" si="550"/>
        <v>09</v>
      </c>
      <c r="U1766" s="80">
        <f t="shared" si="551"/>
        <v>13</v>
      </c>
      <c r="V1766" s="80" t="str">
        <f t="shared" si="552"/>
        <v>'2027-09-13'</v>
      </c>
      <c r="W1766" s="80">
        <v>35</v>
      </c>
      <c r="X1766" s="80">
        <f t="shared" si="553"/>
        <v>35</v>
      </c>
      <c r="Y1766" s="3" t="s">
        <v>8003</v>
      </c>
      <c r="Z1766" s="124">
        <f>IFERROR(IF(Y1766="","null",VLOOKUP(Y1766,Marcas!$A$2:$C$2024,2,0)),"")</f>
        <v>315</v>
      </c>
      <c r="AA1766" s="3" t="s">
        <v>7775</v>
      </c>
      <c r="AB1766" s="3">
        <f>IFERROR(IF(AA1766="","",IF(AA1766="EMPORIO LEGAL",1,VLOOKUP(AA1766,Clientes!$A$2:$B$1190,2,0))),"")</f>
        <v>1028</v>
      </c>
      <c r="AC1766" s="3">
        <f>IFERROR(IF(Tabla1[[#This Row],[id_control]]="null","",VLOOKUP(CONCATENATE(Tabla1[[#This Row],[CLIENTE]],"-",Tabla1[[#This Row],[id_control]]),Hoja1!$C$2:$D$1994,2,0)),"")</f>
        <v>1766</v>
      </c>
      <c r="AD1766" s="3" t="s">
        <v>8004</v>
      </c>
      <c r="AE1766" s="3" t="s">
        <v>8005</v>
      </c>
      <c r="AF1766" s="3"/>
      <c r="AG1766" s="3"/>
      <c r="AH1766" s="3"/>
      <c r="AI1766" s="3"/>
      <c r="AJ1766" s="3"/>
      <c r="AK1766" s="3"/>
      <c r="AL1766" s="3" t="s">
        <v>8006</v>
      </c>
      <c r="AM1766" s="6"/>
      <c r="AN1766" s="6"/>
      <c r="AO1766" s="6"/>
      <c r="AP1766" s="6"/>
      <c r="AQ1766" s="6"/>
      <c r="AR1766" s="6"/>
      <c r="AS1766" s="6"/>
      <c r="AT1766" s="6"/>
      <c r="AU1766" s="6"/>
      <c r="AV1766" s="8" t="s">
        <v>8007</v>
      </c>
      <c r="AW1766" s="6"/>
      <c r="AX1766" s="6"/>
      <c r="AY1766" s="6"/>
      <c r="AZ1766" s="6"/>
      <c r="BA1766" s="6"/>
      <c r="BB1766" s="6"/>
      <c r="BC1766" s="6"/>
      <c r="BD1766" s="6"/>
      <c r="BE1766" s="8">
        <v>1765</v>
      </c>
      <c r="BF1766" s="6" t="str">
        <f t="shared" si="554"/>
        <v>insert into bitacoras_estatus (numero_expediente, numero_registro, representante, fecha_inicio, fecha_vencimiento, id_cliente, id_admin, id_bitacoras_estatus, id_estatus, id_clase, id_marca, created_at, updated_at) values('1946688','1831708','SUMINSA CORPORTATION, S.A. DE C.V.','2017-09-13','2027-09-13','1028','2','1','1',35,315,'2017-09-13 00:00:00','2017-09-13 00:00:00');</v>
      </c>
      <c r="BG1766" s="6" t="str">
        <f t="shared" si="555"/>
        <v>insert into servicios_comentarios (comentario, id_admin, id_estatus, created_at, updated_at) values('CLASE 35',1,1765,'2017-09-13 00:00:00','2017-09-13 00:00:00');</v>
      </c>
      <c r="BH1766" s="6" t="str">
        <f t="shared" si="556"/>
        <v/>
      </c>
      <c r="BI1766" s="137" t="str">
        <f t="shared" si="557"/>
        <v>update bitacoras_estatus set comprobacion_uso = 1, id_estatus=10 where id=1765;</v>
      </c>
      <c r="BJ1766" s="137" t="str">
        <f t="shared" si="558"/>
        <v>update bitacoras_estatus set numero_expediente = '1946688', numero_registro = '1831708', id_estatus = 10, fecha_inicio = '2017-09-13', fecha_vencimiento ='2027-09-13', created_at ='2017-09-13 00:00:00', updated_at ='2017-09-13 00:00:00', id_clase=35, id_marca=315, id_cliente=1028, vigencia = 1 where id =1765;</v>
      </c>
      <c r="BK1766" s="137" t="str">
        <f t="shared" si="559"/>
        <v>update bitacoras_estatus set id_estatus = 10 where id =1765;</v>
      </c>
    </row>
    <row r="1767" spans="1:63" ht="27">
      <c r="A1767" s="3">
        <v>1946690</v>
      </c>
      <c r="B1767" s="3">
        <v>1829329</v>
      </c>
      <c r="C1767" s="3">
        <f>IF(Tabla1[[#This Row],[No. REG.]]="","",1)</f>
        <v>1</v>
      </c>
      <c r="D1767" s="3" t="s">
        <v>46</v>
      </c>
      <c r="E1767" s="3">
        <f>IF(Tabla1[[#This Row],[STATUS]]="","",VLOOKUP(D1767,Estatus!$A$2:$B$13,2,0))</f>
        <v>10</v>
      </c>
      <c r="F1767" s="3">
        <f>IF(Tabla1[[#This Row],[STATUS]]="","",VLOOKUP(D1767,Estatus!$A$2:$I$12,9,0))</f>
        <v>1</v>
      </c>
      <c r="G1767" s="12" t="s">
        <v>8008</v>
      </c>
      <c r="H1767" s="7">
        <v>46643</v>
      </c>
      <c r="I1767" s="80">
        <f t="shared" si="540"/>
        <v>2027</v>
      </c>
      <c r="J1767" s="80">
        <f t="shared" si="541"/>
        <v>9</v>
      </c>
      <c r="K1767" s="80">
        <f t="shared" si="542"/>
        <v>13</v>
      </c>
      <c r="L1767" s="80" t="str">
        <f t="shared" si="543"/>
        <v>09</v>
      </c>
      <c r="M1767" s="80">
        <f t="shared" si="544"/>
        <v>13</v>
      </c>
      <c r="N1767" s="80" t="str">
        <f t="shared" si="545"/>
        <v>'2027-09-13'</v>
      </c>
      <c r="O1767" s="80" t="str">
        <f t="shared" si="546"/>
        <v>'2027-09-13 00:00:00'</v>
      </c>
      <c r="P1767" s="7">
        <v>46643</v>
      </c>
      <c r="Q1767" s="80">
        <f t="shared" si="547"/>
        <v>2027</v>
      </c>
      <c r="R1767" s="80">
        <f t="shared" si="548"/>
        <v>9</v>
      </c>
      <c r="S1767" s="80">
        <f t="shared" si="549"/>
        <v>13</v>
      </c>
      <c r="T1767" s="80" t="str">
        <f t="shared" si="550"/>
        <v>09</v>
      </c>
      <c r="U1767" s="80">
        <f t="shared" si="551"/>
        <v>13</v>
      </c>
      <c r="V1767" s="80" t="str">
        <f t="shared" si="552"/>
        <v>'2027-09-13'</v>
      </c>
      <c r="W1767" s="80">
        <v>35</v>
      </c>
      <c r="X1767" s="80">
        <f t="shared" si="553"/>
        <v>35</v>
      </c>
      <c r="Y1767" s="3" t="s">
        <v>8009</v>
      </c>
      <c r="Z1767" s="124">
        <f>IFERROR(IF(Y1767="","null",VLOOKUP(Y1767,Marcas!$A$2:$C$2024,2,0)),"")</f>
        <v>458</v>
      </c>
      <c r="AA1767" s="3" t="s">
        <v>7775</v>
      </c>
      <c r="AB1767" s="3">
        <f>IFERROR(IF(AA1767="","",IF(AA1767="EMPORIO LEGAL",1,VLOOKUP(AA1767,Clientes!$A$2:$B$1190,2,0))),"")</f>
        <v>1028</v>
      </c>
      <c r="AC1767" s="3">
        <f>IFERROR(IF(Tabla1[[#This Row],[id_control]]="null","",VLOOKUP(CONCATENATE(Tabla1[[#This Row],[CLIENTE]],"-",Tabla1[[#This Row],[id_control]]),Hoja1!$C$2:$D$1994,2,0)),"")</f>
        <v>1767</v>
      </c>
      <c r="AD1767" s="3" t="s">
        <v>8004</v>
      </c>
      <c r="AE1767" s="3" t="s">
        <v>8005</v>
      </c>
      <c r="AF1767" s="3"/>
      <c r="AG1767" s="3"/>
      <c r="AH1767" s="3"/>
      <c r="AI1767" s="3"/>
      <c r="AJ1767" s="3"/>
      <c r="AK1767" s="3"/>
      <c r="AL1767" s="3" t="s">
        <v>8006</v>
      </c>
      <c r="AM1767" s="6"/>
      <c r="AN1767" s="6"/>
      <c r="AO1767" s="6"/>
      <c r="AP1767" s="6"/>
      <c r="AQ1767" s="6"/>
      <c r="AR1767" s="6"/>
      <c r="AS1767" s="6"/>
      <c r="AT1767" s="6"/>
      <c r="AU1767" s="6"/>
      <c r="AV1767" s="8" t="s">
        <v>8007</v>
      </c>
      <c r="AW1767" s="6"/>
      <c r="AX1767" s="6"/>
      <c r="AY1767" s="6"/>
      <c r="AZ1767" s="6"/>
      <c r="BA1767" s="6"/>
      <c r="BB1767" s="6"/>
      <c r="BC1767" s="6"/>
      <c r="BD1767" s="6"/>
      <c r="BE1767" s="8">
        <v>1766</v>
      </c>
      <c r="BF1767" s="6" t="str">
        <f t="shared" si="554"/>
        <v>insert into bitacoras_estatus (numero_expediente, numero_registro, representante, fecha_inicio, fecha_vencimiento, id_cliente, id_admin, id_bitacoras_estatus, id_estatus, id_clase, id_marca, created_at, updated_at) values('1946690','1829329','SUMINSA CORPORTATION, S.A. DE C.V.','2027-09-13','2027-09-13','1028','2','1','1',35,458,'2027-09-13 00:00:00','2027-09-13 00:00:00');</v>
      </c>
      <c r="BG1767" s="6" t="str">
        <f t="shared" si="555"/>
        <v>insert into servicios_comentarios (comentario, id_admin, id_estatus, created_at, updated_at) values('CLASE 35, EL 15 DE DIC 2017 LLEGO EL TITULO REGISTRO DE MARCA CLASE 35',1,1766,'2027-09-13 00:00:00','2027-09-13 00:00:00');</v>
      </c>
      <c r="BH1767" s="6" t="str">
        <f t="shared" si="556"/>
        <v/>
      </c>
      <c r="BI1767" s="137" t="str">
        <f t="shared" si="557"/>
        <v>update bitacoras_estatus set comprobacion_uso = 1, id_estatus=10 where id=1766;</v>
      </c>
      <c r="BJ1767" s="137" t="str">
        <f t="shared" si="558"/>
        <v>update bitacoras_estatus set numero_expediente = '1946690', numero_registro = '1829329', id_estatus = 10, fecha_inicio = '2027-09-13', fecha_vencimiento ='2027-09-13', created_at ='2027-09-13 00:00:00', updated_at ='2027-09-13 00:00:00', id_clase=35, id_marca=458, id_cliente=1028, vigencia = 1 where id =1766;</v>
      </c>
      <c r="BK1767" s="137" t="str">
        <f t="shared" si="559"/>
        <v>update bitacoras_estatus set id_estatus = 10 where id =1766;</v>
      </c>
    </row>
    <row r="1768" spans="1:63" ht="27">
      <c r="A1768" s="3">
        <v>1946691</v>
      </c>
      <c r="B1768" s="3">
        <v>1829330</v>
      </c>
      <c r="C1768" s="3">
        <f>IF(Tabla1[[#This Row],[No. REG.]]="","",1)</f>
        <v>1</v>
      </c>
      <c r="D1768" s="3" t="s">
        <v>46</v>
      </c>
      <c r="E1768" s="3">
        <f>IF(Tabla1[[#This Row],[STATUS]]="","",VLOOKUP(D1768,Estatus!$A$2:$B$13,2,0))</f>
        <v>10</v>
      </c>
      <c r="F1768" s="3">
        <f>IF(Tabla1[[#This Row],[STATUS]]="","",VLOOKUP(D1768,Estatus!$A$2:$I$12,9,0))</f>
        <v>1</v>
      </c>
      <c r="G1768" s="12" t="s">
        <v>8008</v>
      </c>
      <c r="H1768" s="7">
        <v>46643</v>
      </c>
      <c r="I1768" s="80">
        <f t="shared" si="540"/>
        <v>2027</v>
      </c>
      <c r="J1768" s="80">
        <f t="shared" si="541"/>
        <v>9</v>
      </c>
      <c r="K1768" s="80">
        <f t="shared" si="542"/>
        <v>13</v>
      </c>
      <c r="L1768" s="80" t="str">
        <f t="shared" si="543"/>
        <v>09</v>
      </c>
      <c r="M1768" s="80">
        <f t="shared" si="544"/>
        <v>13</v>
      </c>
      <c r="N1768" s="80" t="str">
        <f t="shared" si="545"/>
        <v>'2027-09-13'</v>
      </c>
      <c r="O1768" s="80" t="str">
        <f t="shared" si="546"/>
        <v>'2027-09-13 00:00:00'</v>
      </c>
      <c r="P1768" s="7">
        <v>46643</v>
      </c>
      <c r="Q1768" s="80">
        <f t="shared" si="547"/>
        <v>2027</v>
      </c>
      <c r="R1768" s="80">
        <f t="shared" si="548"/>
        <v>9</v>
      </c>
      <c r="S1768" s="80">
        <f t="shared" si="549"/>
        <v>13</v>
      </c>
      <c r="T1768" s="80" t="str">
        <f t="shared" si="550"/>
        <v>09</v>
      </c>
      <c r="U1768" s="80">
        <f t="shared" si="551"/>
        <v>13</v>
      </c>
      <c r="V1768" s="80" t="str">
        <f t="shared" si="552"/>
        <v>'2027-09-13'</v>
      </c>
      <c r="W1768" s="80">
        <v>35</v>
      </c>
      <c r="X1768" s="80">
        <f t="shared" si="553"/>
        <v>35</v>
      </c>
      <c r="Y1768" s="3" t="s">
        <v>8010</v>
      </c>
      <c r="Z1768" s="124">
        <f>IFERROR(IF(Y1768="","null",VLOOKUP(Y1768,Marcas!$A$2:$C$2024,2,0)),"")</f>
        <v>973</v>
      </c>
      <c r="AA1768" s="3" t="s">
        <v>7775</v>
      </c>
      <c r="AB1768" s="3">
        <f>IFERROR(IF(AA1768="","",IF(AA1768="EMPORIO LEGAL",1,VLOOKUP(AA1768,Clientes!$A$2:$B$1190,2,0))),"")</f>
        <v>1028</v>
      </c>
      <c r="AC1768" s="3">
        <f>IFERROR(IF(Tabla1[[#This Row],[id_control]]="null","",VLOOKUP(CONCATENATE(Tabla1[[#This Row],[CLIENTE]],"-",Tabla1[[#This Row],[id_control]]),Hoja1!$C$2:$D$1994,2,0)),"")</f>
        <v>1768</v>
      </c>
      <c r="AD1768" s="3" t="s">
        <v>8011</v>
      </c>
      <c r="AE1768" s="3" t="s">
        <v>8005</v>
      </c>
      <c r="AF1768" s="3"/>
      <c r="AG1768" s="3"/>
      <c r="AH1768" s="3"/>
      <c r="AI1768" s="3"/>
      <c r="AJ1768" s="3"/>
      <c r="AK1768" s="3"/>
      <c r="AL1768" s="3" t="s">
        <v>8006</v>
      </c>
      <c r="AM1768" s="6"/>
      <c r="AN1768" s="6"/>
      <c r="AO1768" s="6"/>
      <c r="AP1768" s="6"/>
      <c r="AQ1768" s="6"/>
      <c r="AR1768" s="6"/>
      <c r="AS1768" s="6"/>
      <c r="AT1768" s="6"/>
      <c r="AU1768" s="6"/>
      <c r="AV1768" s="8" t="s">
        <v>8007</v>
      </c>
      <c r="AW1768" s="6"/>
      <c r="AX1768" s="6"/>
      <c r="AY1768" s="6"/>
      <c r="AZ1768" s="6"/>
      <c r="BA1768" s="6"/>
      <c r="BB1768" s="6"/>
      <c r="BC1768" s="6"/>
      <c r="BD1768" s="6"/>
      <c r="BE1768" s="8">
        <v>1767</v>
      </c>
      <c r="BF1768" s="6" t="str">
        <f t="shared" si="554"/>
        <v>insert into bitacoras_estatus (numero_expediente, numero_registro, representante, fecha_inicio, fecha_vencimiento, id_cliente, id_admin, id_bitacoras_estatus, id_estatus, id_clase, id_marca, created_at, updated_at) values('1946691','1829330','LARUSA S.A. DE C.V.','2027-09-13','2027-09-13','1028','2','1','1',35,973,'2027-09-13 00:00:00','2027-09-13 00:00:00');</v>
      </c>
      <c r="BG1768" s="6" t="str">
        <f t="shared" si="555"/>
        <v>insert into servicios_comentarios (comentario, id_admin, id_estatus, created_at, updated_at) values('CLASE 35, EL 15 DE DIC 2017 LLEGO EL TITULO REGISTRO DE MARCA CLASE 35',1,1767,'2027-09-13 00:00:00','2027-09-13 00:00:00');</v>
      </c>
      <c r="BH1768" s="6" t="str">
        <f t="shared" si="556"/>
        <v/>
      </c>
      <c r="BI1768" s="137" t="str">
        <f t="shared" si="557"/>
        <v>update bitacoras_estatus set comprobacion_uso = 1, id_estatus=10 where id=1767;</v>
      </c>
      <c r="BJ1768" s="137" t="str">
        <f t="shared" si="558"/>
        <v>update bitacoras_estatus set numero_expediente = '1946691', numero_registro = '1829330', id_estatus = 10, fecha_inicio = '2027-09-13', fecha_vencimiento ='2027-09-13', created_at ='2027-09-13 00:00:00', updated_at ='2027-09-13 00:00:00', id_clase=35, id_marca=973, id_cliente=1028, vigencia = 1 where id =1767;</v>
      </c>
      <c r="BK1768" s="137" t="str">
        <f t="shared" si="559"/>
        <v>update bitacoras_estatus set id_estatus = 10 where id =1767;</v>
      </c>
    </row>
    <row r="1769" spans="1:63" ht="27">
      <c r="A1769" s="3">
        <v>1948341</v>
      </c>
      <c r="B1769" s="3">
        <v>1825240</v>
      </c>
      <c r="C1769" s="3">
        <f>IF(Tabla1[[#This Row],[No. REG.]]="","",1)</f>
        <v>1</v>
      </c>
      <c r="D1769" s="3" t="s">
        <v>46</v>
      </c>
      <c r="E1769" s="3">
        <f>IF(Tabla1[[#This Row],[STATUS]]="","",VLOOKUP(D1769,Estatus!$A$2:$B$13,2,0))</f>
        <v>10</v>
      </c>
      <c r="F1769" s="3">
        <f>IF(Tabla1[[#This Row],[STATUS]]="","",VLOOKUP(D1769,Estatus!$A$2:$I$12,9,0))</f>
        <v>1</v>
      </c>
      <c r="G1769" s="12" t="s">
        <v>8012</v>
      </c>
      <c r="H1769" s="7">
        <v>42996</v>
      </c>
      <c r="I1769" s="80">
        <f t="shared" si="540"/>
        <v>2017</v>
      </c>
      <c r="J1769" s="80">
        <f t="shared" si="541"/>
        <v>9</v>
      </c>
      <c r="K1769" s="80">
        <f t="shared" si="542"/>
        <v>18</v>
      </c>
      <c r="L1769" s="80" t="str">
        <f t="shared" si="543"/>
        <v>09</v>
      </c>
      <c r="M1769" s="80">
        <f t="shared" si="544"/>
        <v>18</v>
      </c>
      <c r="N1769" s="80" t="str">
        <f t="shared" si="545"/>
        <v>'2017-09-18'</v>
      </c>
      <c r="O1769" s="80" t="str">
        <f t="shared" si="546"/>
        <v>'2017-09-18 00:00:00'</v>
      </c>
      <c r="P1769" s="7">
        <v>46648</v>
      </c>
      <c r="Q1769" s="80">
        <f t="shared" si="547"/>
        <v>2027</v>
      </c>
      <c r="R1769" s="80">
        <f t="shared" si="548"/>
        <v>9</v>
      </c>
      <c r="S1769" s="80">
        <f t="shared" si="549"/>
        <v>18</v>
      </c>
      <c r="T1769" s="80" t="str">
        <f t="shared" si="550"/>
        <v>09</v>
      </c>
      <c r="U1769" s="80">
        <f t="shared" si="551"/>
        <v>18</v>
      </c>
      <c r="V1769" s="80" t="str">
        <f t="shared" si="552"/>
        <v>'2027-09-18'</v>
      </c>
      <c r="W1769" s="80">
        <v>31</v>
      </c>
      <c r="X1769" s="80">
        <f t="shared" si="553"/>
        <v>31</v>
      </c>
      <c r="Y1769" s="3" t="s">
        <v>8013</v>
      </c>
      <c r="Z1769" s="124">
        <f>IFERROR(IF(Y1769="","null",VLOOKUP(Y1769,Marcas!$A$2:$C$2024,2,0)),"")</f>
        <v>1176</v>
      </c>
      <c r="AA1769" s="3" t="s">
        <v>2039</v>
      </c>
      <c r="AB1769" s="3">
        <f>IFERROR(IF(AA1769="","",IF(AA1769="EMPORIO LEGAL",1,VLOOKUP(AA1769,Clientes!$A$2:$B$1190,2,0))),"")</f>
        <v>746</v>
      </c>
      <c r="AC1769" s="3">
        <f>IFERROR(IF(Tabla1[[#This Row],[id_control]]="null","",VLOOKUP(CONCATENATE(Tabla1[[#This Row],[CLIENTE]],"-",Tabla1[[#This Row],[id_control]]),Hoja1!$C$2:$D$1994,2,0)),"")</f>
        <v>1769</v>
      </c>
      <c r="AD1769" s="3" t="s">
        <v>8014</v>
      </c>
      <c r="AE1769" s="3" t="s">
        <v>8015</v>
      </c>
      <c r="AF1769" s="3"/>
      <c r="AG1769" s="3"/>
      <c r="AH1769" s="3"/>
      <c r="AI1769" s="3"/>
      <c r="AJ1769" s="3"/>
      <c r="AK1769" s="3"/>
      <c r="AL1769" s="3" t="s">
        <v>8016</v>
      </c>
      <c r="AM1769" s="6"/>
      <c r="AN1769" s="6"/>
      <c r="AO1769" s="6"/>
      <c r="AP1769" s="6"/>
      <c r="AQ1769" s="8" t="s">
        <v>8017</v>
      </c>
      <c r="AR1769" s="6"/>
      <c r="AS1769" s="6"/>
      <c r="AT1769" s="6"/>
      <c r="AU1769" s="6"/>
      <c r="AV1769" s="8" t="s">
        <v>5845</v>
      </c>
      <c r="AW1769" s="8" t="s">
        <v>8018</v>
      </c>
      <c r="AX1769" s="6"/>
      <c r="AY1769" s="6"/>
      <c r="AZ1769" s="6"/>
      <c r="BA1769" s="6"/>
      <c r="BB1769" s="6"/>
      <c r="BC1769" s="6"/>
      <c r="BD1769" s="6"/>
      <c r="BE1769" s="8">
        <v>1768</v>
      </c>
      <c r="BF1769" s="6" t="str">
        <f t="shared" si="554"/>
        <v>insert into bitacoras_estatus (numero_expediente, numero_registro, representante, fecha_inicio, fecha_vencimiento, id_cliente, id_admin, id_bitacoras_estatus, id_estatus, id_clase, id_marca, created_at, updated_at) values('1948341','1825240','NUESTRO CAMPO S. DE R.L. DE C.V.','2017-09-18','2027-09-18','746','2','1','1',31,1176,'2017-09-18 00:00:00','2017-09-18 00:00:00');</v>
      </c>
      <c r="BG1769" s="6" t="str">
        <f t="shared" si="555"/>
        <v>insert into servicios_comentarios (comentario, id_admin, id_estatus, created_at, updated_at) values('CLASE 31. EL 15 DE DIC 2017 LLEGO EL TITULO REGISTRO DE MARCA CL',1,1768,'2017-09-18 00:00:00','2017-09-18 00:00:00');</v>
      </c>
      <c r="BH1769" s="6" t="str">
        <f t="shared" si="556"/>
        <v/>
      </c>
      <c r="BI1769" s="137" t="str">
        <f t="shared" si="557"/>
        <v>update bitacoras_estatus set comprobacion_uso = 1, id_estatus=10 where id=1768;</v>
      </c>
      <c r="BJ1769" s="137" t="str">
        <f t="shared" si="558"/>
        <v>update bitacoras_estatus set numero_expediente = '1948341', numero_registro = '1825240', id_estatus = 10, fecha_inicio = '2017-09-18', fecha_vencimiento ='2027-09-18', created_at ='2017-09-18 00:00:00', updated_at ='2017-09-18 00:00:00', id_clase=31, id_marca=1176, id_cliente=746, vigencia = 1 where id =1768;</v>
      </c>
      <c r="BK1769" s="137" t="str">
        <f t="shared" si="559"/>
        <v>update bitacoras_estatus set id_estatus = 10 where id =1768;</v>
      </c>
    </row>
    <row r="1770" spans="1:63" ht="27">
      <c r="A1770" s="3">
        <v>1948339</v>
      </c>
      <c r="B1770" s="3">
        <v>1948339</v>
      </c>
      <c r="C1770" s="3">
        <f>IF(Tabla1[[#This Row],[No. REG.]]="","",1)</f>
        <v>1</v>
      </c>
      <c r="D1770" s="3" t="s">
        <v>46</v>
      </c>
      <c r="E1770" s="3">
        <f>IF(Tabla1[[#This Row],[STATUS]]="","",VLOOKUP(D1770,Estatus!$A$2:$B$13,2,0))</f>
        <v>10</v>
      </c>
      <c r="F1770" s="3">
        <f>IF(Tabla1[[#This Row],[STATUS]]="","",VLOOKUP(D1770,Estatus!$A$2:$I$12,9,0))</f>
        <v>1</v>
      </c>
      <c r="G1770" s="12" t="s">
        <v>8019</v>
      </c>
      <c r="H1770" s="7">
        <v>42996</v>
      </c>
      <c r="I1770" s="80">
        <f t="shared" si="540"/>
        <v>2017</v>
      </c>
      <c r="J1770" s="80">
        <f t="shared" si="541"/>
        <v>9</v>
      </c>
      <c r="K1770" s="80">
        <f t="shared" si="542"/>
        <v>18</v>
      </c>
      <c r="L1770" s="80" t="str">
        <f t="shared" si="543"/>
        <v>09</v>
      </c>
      <c r="M1770" s="80">
        <f t="shared" si="544"/>
        <v>18</v>
      </c>
      <c r="N1770" s="80" t="str">
        <f t="shared" si="545"/>
        <v>'2017-09-18'</v>
      </c>
      <c r="O1770" s="80" t="str">
        <f t="shared" si="546"/>
        <v>'2017-09-18 00:00:00'</v>
      </c>
      <c r="P1770" s="7">
        <v>46944</v>
      </c>
      <c r="Q1770" s="80">
        <f t="shared" si="547"/>
        <v>2028</v>
      </c>
      <c r="R1770" s="80">
        <f t="shared" si="548"/>
        <v>7</v>
      </c>
      <c r="S1770" s="80">
        <f t="shared" si="549"/>
        <v>10</v>
      </c>
      <c r="T1770" s="80" t="str">
        <f t="shared" si="550"/>
        <v>07</v>
      </c>
      <c r="U1770" s="80">
        <f t="shared" si="551"/>
        <v>10</v>
      </c>
      <c r="V1770" s="80" t="str">
        <f t="shared" si="552"/>
        <v>'2028-07-10'</v>
      </c>
      <c r="W1770" s="80">
        <v>35</v>
      </c>
      <c r="X1770" s="80">
        <f t="shared" si="553"/>
        <v>35</v>
      </c>
      <c r="Y1770" s="3" t="s">
        <v>8013</v>
      </c>
      <c r="Z1770" s="124">
        <f>IFERROR(IF(Y1770="","null",VLOOKUP(Y1770,Marcas!$A$2:$C$2024,2,0)),"")</f>
        <v>1176</v>
      </c>
      <c r="AA1770" s="3" t="s">
        <v>2039</v>
      </c>
      <c r="AB1770" s="3">
        <f>IFERROR(IF(AA1770="","",IF(AA1770="EMPORIO LEGAL",1,VLOOKUP(AA1770,Clientes!$A$2:$B$1190,2,0))),"")</f>
        <v>746</v>
      </c>
      <c r="AC1770" s="3">
        <f>IFERROR(IF(Tabla1[[#This Row],[id_control]]="null","",VLOOKUP(CONCATENATE(Tabla1[[#This Row],[CLIENTE]],"-",Tabla1[[#This Row],[id_control]]),Hoja1!$C$2:$D$1994,2,0)),"")</f>
        <v>1769</v>
      </c>
      <c r="AD1770" s="3" t="s">
        <v>8014</v>
      </c>
      <c r="AE1770" s="3" t="s">
        <v>8015</v>
      </c>
      <c r="AF1770" s="3"/>
      <c r="AG1770" s="3"/>
      <c r="AH1770" s="3"/>
      <c r="AI1770" s="3"/>
      <c r="AJ1770" s="3"/>
      <c r="AK1770" s="3"/>
      <c r="AL1770" s="3" t="s">
        <v>8016</v>
      </c>
      <c r="AM1770" s="6"/>
      <c r="AN1770" s="6"/>
      <c r="AO1770" s="6"/>
      <c r="AP1770" s="6"/>
      <c r="AQ1770" s="8" t="s">
        <v>8017</v>
      </c>
      <c r="AR1770" s="6"/>
      <c r="AS1770" s="6"/>
      <c r="AT1770" s="6"/>
      <c r="AU1770" s="6"/>
      <c r="AV1770" s="8" t="s">
        <v>5845</v>
      </c>
      <c r="AW1770" s="8" t="s">
        <v>8018</v>
      </c>
      <c r="AX1770" s="6"/>
      <c r="AY1770" s="6"/>
      <c r="AZ1770" s="6"/>
      <c r="BA1770" s="6"/>
      <c r="BB1770" s="6"/>
      <c r="BC1770" s="6"/>
      <c r="BD1770" s="8"/>
      <c r="BE1770" s="8">
        <v>1769</v>
      </c>
      <c r="BF1770" s="6" t="str">
        <f t="shared" si="554"/>
        <v>insert into bitacoras_estatus (numero_expediente, numero_registro, representante, fecha_inicio, fecha_vencimiento, id_cliente, id_admin, id_bitacoras_estatus, id_estatus, id_clase, id_marca, created_at, updated_at) values('1948339','1948339','NUESTRO CAMPO S. DE R.L. DE C.V.','2017-09-18','2028-07-10','746','2','1','1',35,1176,'2017-09-18 00:00:00','2017-09-18 00:00:00');</v>
      </c>
      <c r="BG1770" s="6" t="str">
        <f t="shared" si="555"/>
        <v>insert into servicios_comentarios (comentario, id_admin, id_estatus, created_at, updated_at) values('CLASE 35. EL 15 DE DIC 2017 LLEGO EL TITULO REGISTRO DE MARCA CLASE 35',1,1769,'2017-09-18 00:00:00','2017-09-18 00:00:00');</v>
      </c>
      <c r="BH1770" s="6" t="str">
        <f t="shared" si="556"/>
        <v/>
      </c>
      <c r="BI1770" s="137" t="str">
        <f t="shared" si="557"/>
        <v>update bitacoras_estatus set comprobacion_uso = 1, id_estatus=10 where id=1769;</v>
      </c>
      <c r="BJ1770" s="137" t="str">
        <f t="shared" si="558"/>
        <v>update bitacoras_estatus set numero_expediente = '1948339', numero_registro = '1948339', id_estatus = 10, fecha_inicio = '2017-09-18', fecha_vencimiento ='2028-07-10', created_at ='2017-09-18 00:00:00', updated_at ='2017-09-18 00:00:00', id_clase=35, id_marca=1176, id_cliente=746, vigencia = 1 where id =1769;</v>
      </c>
      <c r="BK1770" s="137" t="str">
        <f t="shared" si="559"/>
        <v>update bitacoras_estatus set id_estatus = 10 where id =1769;</v>
      </c>
    </row>
    <row r="1771" spans="1:63">
      <c r="A1771" s="3">
        <v>1951117</v>
      </c>
      <c r="B1771" s="3">
        <v>1831866</v>
      </c>
      <c r="C1771" s="3">
        <f>IF(Tabla1[[#This Row],[No. REG.]]="","",1)</f>
        <v>1</v>
      </c>
      <c r="D1771" s="3" t="s">
        <v>46</v>
      </c>
      <c r="E1771" s="3">
        <f>IF(Tabla1[[#This Row],[STATUS]]="","",VLOOKUP(D1771,Estatus!$A$2:$B$13,2,0))</f>
        <v>10</v>
      </c>
      <c r="F1771" s="3">
        <f>IF(Tabla1[[#This Row],[STATUS]]="","",VLOOKUP(D1771,Estatus!$A$2:$I$12,9,0))</f>
        <v>1</v>
      </c>
      <c r="G1771" s="12" t="s">
        <v>8020</v>
      </c>
      <c r="H1771" s="7">
        <v>43004</v>
      </c>
      <c r="I1771" s="80">
        <f t="shared" si="540"/>
        <v>2017</v>
      </c>
      <c r="J1771" s="80">
        <f t="shared" si="541"/>
        <v>9</v>
      </c>
      <c r="K1771" s="80">
        <f t="shared" si="542"/>
        <v>26</v>
      </c>
      <c r="L1771" s="80" t="str">
        <f t="shared" si="543"/>
        <v>09</v>
      </c>
      <c r="M1771" s="80">
        <f t="shared" si="544"/>
        <v>26</v>
      </c>
      <c r="N1771" s="80" t="str">
        <f t="shared" si="545"/>
        <v>'2017-09-26'</v>
      </c>
      <c r="O1771" s="80" t="str">
        <f t="shared" si="546"/>
        <v>'2017-09-26 00:00:00'</v>
      </c>
      <c r="P1771" s="7">
        <v>46659</v>
      </c>
      <c r="Q1771" s="80">
        <f t="shared" si="547"/>
        <v>2027</v>
      </c>
      <c r="R1771" s="80">
        <f t="shared" si="548"/>
        <v>9</v>
      </c>
      <c r="S1771" s="80">
        <f t="shared" si="549"/>
        <v>29</v>
      </c>
      <c r="T1771" s="80" t="str">
        <f t="shared" si="550"/>
        <v>09</v>
      </c>
      <c r="U1771" s="80">
        <f t="shared" si="551"/>
        <v>29</v>
      </c>
      <c r="V1771" s="80" t="str">
        <f t="shared" si="552"/>
        <v>'2027-09-29'</v>
      </c>
      <c r="W1771" s="80">
        <v>43</v>
      </c>
      <c r="X1771" s="80">
        <f t="shared" si="553"/>
        <v>43</v>
      </c>
      <c r="Y1771" s="3" t="s">
        <v>8021</v>
      </c>
      <c r="Z1771" s="124">
        <f>IFERROR(IF(Y1771="","null",VLOOKUP(Y1771,Marcas!$A$2:$C$2024,2,0)),"")</f>
        <v>1445</v>
      </c>
      <c r="AA1771" s="3" t="s">
        <v>8021</v>
      </c>
      <c r="AB1771" s="3">
        <f>IFERROR(IF(AA1771="","",IF(AA1771="EMPORIO LEGAL",1,VLOOKUP(AA1771,Clientes!$A$2:$B$1190,2,0))),"")</f>
        <v>1020</v>
      </c>
      <c r="AC1771" s="3">
        <f>IFERROR(IF(Tabla1[[#This Row],[id_control]]="null","",VLOOKUP(CONCATENATE(Tabla1[[#This Row],[CLIENTE]],"-",Tabla1[[#This Row],[id_control]]),Hoja1!$C$2:$D$1994,2,0)),"")</f>
        <v>1771</v>
      </c>
      <c r="AD1771" s="3" t="s">
        <v>8022</v>
      </c>
      <c r="AE1771" s="3" t="s">
        <v>8023</v>
      </c>
      <c r="AF1771" s="3" t="s">
        <v>8024</v>
      </c>
      <c r="AG1771" s="3"/>
      <c r="AH1771" s="3"/>
      <c r="AI1771" s="3"/>
      <c r="AJ1771" s="3"/>
      <c r="AK1771" s="3"/>
      <c r="AL1771" s="3"/>
      <c r="AM1771" s="6"/>
      <c r="AN1771" s="6"/>
      <c r="AO1771" s="6"/>
      <c r="AP1771" s="6"/>
      <c r="AQ1771" s="8" t="s">
        <v>8025</v>
      </c>
      <c r="AR1771" s="8" t="s">
        <v>8026</v>
      </c>
      <c r="AS1771" s="6"/>
      <c r="AT1771" s="6"/>
      <c r="AU1771" s="6"/>
      <c r="AV1771" s="8" t="s">
        <v>8027</v>
      </c>
      <c r="AW1771" s="6"/>
      <c r="AX1771" s="6"/>
      <c r="AY1771" s="6"/>
      <c r="AZ1771" s="6"/>
      <c r="BA1771" s="6"/>
      <c r="BB1771" s="6"/>
      <c r="BC1771" s="6"/>
      <c r="BD1771" s="6"/>
      <c r="BE1771" s="8">
        <v>1770</v>
      </c>
      <c r="BF1771" s="6" t="str">
        <f t="shared" si="554"/>
        <v>insert into bitacoras_estatus (numero_expediente, numero_registro, representante, fecha_inicio, fecha_vencimiento, id_cliente, id_admin, id_bitacoras_estatus, id_estatus, id_clase, id_marca, created_at, updated_at) values('1951117','1831866','IVAN ANDRES BARROSO RODRIGUEZ','2017-09-26','2027-09-29','1020','2','1','1',43,1445,'2017-09-26 00:00:00','2017-09-26 00:00:00');</v>
      </c>
      <c r="BG1771" s="6" t="str">
        <f t="shared" si="555"/>
        <v>insert into servicios_comentarios (comentario, id_admin, id_estatus, created_at, updated_at) values('CLASE 43. EL 20 DIC 2017 LLEGO EL TITRM',1,1770,'2017-09-26 00:00:00','2017-09-26 00:00:00');</v>
      </c>
      <c r="BH1771" s="6" t="str">
        <f t="shared" si="556"/>
        <v/>
      </c>
      <c r="BI1771" s="137" t="str">
        <f t="shared" si="557"/>
        <v>update bitacoras_estatus set comprobacion_uso = 1, id_estatus=10 where id=1770;</v>
      </c>
      <c r="BJ1771" s="137" t="str">
        <f t="shared" si="558"/>
        <v>update bitacoras_estatus set numero_expediente = '1951117', numero_registro = '1831866', id_estatus = 10, fecha_inicio = '2017-09-26', fecha_vencimiento ='2027-09-29', created_at ='2017-09-26 00:00:00', updated_at ='2017-09-26 00:00:00', id_clase=43, id_marca=1445, id_cliente=1020, vigencia = 1 where id =1770;</v>
      </c>
      <c r="BK1771" s="137" t="str">
        <f t="shared" si="559"/>
        <v>update bitacoras_estatus set id_estatus = 10 where id =1770;</v>
      </c>
    </row>
    <row r="1772" spans="1:63">
      <c r="A1772" s="3">
        <v>1831872</v>
      </c>
      <c r="B1772" s="3">
        <v>1951123</v>
      </c>
      <c r="C1772" s="3">
        <f>IF(Tabla1[[#This Row],[No. REG.]]="","",1)</f>
        <v>1</v>
      </c>
      <c r="D1772" s="3" t="s">
        <v>46</v>
      </c>
      <c r="E1772" s="3">
        <f>IF(Tabla1[[#This Row],[STATUS]]="","",VLOOKUP(D1772,Estatus!$A$2:$B$13,2,0))</f>
        <v>10</v>
      </c>
      <c r="F1772" s="3">
        <f>IF(Tabla1[[#This Row],[STATUS]]="","",VLOOKUP(D1772,Estatus!$A$2:$I$12,9,0))</f>
        <v>1</v>
      </c>
      <c r="G1772" s="12" t="s">
        <v>8028</v>
      </c>
      <c r="H1772" s="7">
        <v>43004</v>
      </c>
      <c r="I1772" s="80">
        <f t="shared" si="540"/>
        <v>2017</v>
      </c>
      <c r="J1772" s="80">
        <f t="shared" si="541"/>
        <v>9</v>
      </c>
      <c r="K1772" s="80">
        <f t="shared" si="542"/>
        <v>26</v>
      </c>
      <c r="L1772" s="80" t="str">
        <f t="shared" si="543"/>
        <v>09</v>
      </c>
      <c r="M1772" s="80">
        <f t="shared" si="544"/>
        <v>26</v>
      </c>
      <c r="N1772" s="80" t="str">
        <f t="shared" si="545"/>
        <v>'2017-09-26'</v>
      </c>
      <c r="O1772" s="80" t="str">
        <f t="shared" si="546"/>
        <v>'2017-09-26 00:00:00'</v>
      </c>
      <c r="P1772" s="7">
        <v>46656</v>
      </c>
      <c r="Q1772" s="80">
        <f t="shared" si="547"/>
        <v>2027</v>
      </c>
      <c r="R1772" s="80">
        <f t="shared" si="548"/>
        <v>9</v>
      </c>
      <c r="S1772" s="80">
        <f t="shared" si="549"/>
        <v>26</v>
      </c>
      <c r="T1772" s="80" t="str">
        <f t="shared" si="550"/>
        <v>09</v>
      </c>
      <c r="U1772" s="80">
        <f t="shared" si="551"/>
        <v>26</v>
      </c>
      <c r="V1772" s="80" t="str">
        <f t="shared" si="552"/>
        <v>'2027-09-26'</v>
      </c>
      <c r="W1772" s="80">
        <v>35</v>
      </c>
      <c r="X1772" s="80">
        <f t="shared" si="553"/>
        <v>35</v>
      </c>
      <c r="Y1772" s="12" t="s">
        <v>8029</v>
      </c>
      <c r="Z1772" s="125">
        <f>IFERROR(IF(Y1772="","null",VLOOKUP(Y1772,Marcas!$A$2:$C$2024,2,0)),"")</f>
        <v>62</v>
      </c>
      <c r="AA1772" t="s">
        <v>4846</v>
      </c>
      <c r="AB1772" s="3">
        <f>IFERROR(IF(AA1772="","",IF(AA1772="EMPORIO LEGAL",1,VLOOKUP(AA1772,Clientes!$A$2:$B$1190,2,0))),"")</f>
        <v>212</v>
      </c>
      <c r="AC1772" s="3">
        <f>IFERROR(IF(Tabla1[[#This Row],[id_control]]="null","",VLOOKUP(CONCATENATE(Tabla1[[#This Row],[CLIENTE]],"-",Tabla1[[#This Row],[id_control]]),Hoja1!$C$2:$D$1994,2,0)),"")</f>
        <v>1772</v>
      </c>
      <c r="AD1772" s="3" t="s">
        <v>4847</v>
      </c>
      <c r="AE1772" s="3"/>
      <c r="AF1772" s="3"/>
      <c r="AG1772" s="3"/>
      <c r="AH1772" s="3"/>
      <c r="AI1772" s="3"/>
      <c r="AJ1772" s="3"/>
      <c r="AK1772" s="3"/>
      <c r="AL1772" s="3" t="s">
        <v>4860</v>
      </c>
      <c r="AM1772" s="8" t="s">
        <v>4861</v>
      </c>
      <c r="AN1772" s="6"/>
      <c r="AO1772" s="6"/>
      <c r="AP1772" s="6"/>
      <c r="AQ1772" s="8" t="s">
        <v>4862</v>
      </c>
      <c r="AR1772" s="8" t="s">
        <v>4854</v>
      </c>
      <c r="AS1772" s="6"/>
      <c r="AT1772" s="6"/>
      <c r="AU1772" s="6"/>
      <c r="AV1772" s="8" t="s">
        <v>4855</v>
      </c>
      <c r="AW1772" s="8" t="s">
        <v>4863</v>
      </c>
      <c r="AX1772" s="8" t="s">
        <v>4856</v>
      </c>
      <c r="AY1772" s="8" t="s">
        <v>4864</v>
      </c>
      <c r="AZ1772" s="8" t="s">
        <v>4855</v>
      </c>
      <c r="BA1772" s="6"/>
      <c r="BB1772" s="6"/>
      <c r="BC1772" s="6"/>
      <c r="BD1772" s="6" t="s">
        <v>4857</v>
      </c>
      <c r="BE1772" s="8">
        <v>1771</v>
      </c>
      <c r="BF1772" s="6" t="str">
        <f t="shared" si="554"/>
        <v>insert into bitacoras_estatus (numero_expediente, numero_registro, representante, fecha_inicio, fecha_vencimiento, id_cliente, id_admin, id_bitacoras_estatus, id_estatus, id_clase, id_marca, created_at, updated_at) values('1831872','1951123','ALFONSO PAZ QUINTANA','2017-09-26','2027-09-26','212','2','1','1',35,62,'2017-09-26 00:00:00','2017-09-26 00:00:00');</v>
      </c>
      <c r="BG1772" s="6" t="str">
        <f t="shared" si="555"/>
        <v>insert into servicios_comentarios (comentario, id_admin, id_estatus, created_at, updated_at) values('CLASE 35. EL 20 DIC 2017 LLEGO EL TITRM',1,1771,'2017-09-26 00:00:00','2017-09-26 00:00:00');</v>
      </c>
      <c r="BH1772" s="6" t="str">
        <f t="shared" si="556"/>
        <v>insert into servicios_comentarios (comentario, id_admin, id_estatus, created_at, updated_at) values('625582 0122, 625 582 4077 cel 625 115 4965 hija del sr paz. 239 9504',1,1771,'2017-09-26 00:00:00','2017-09-26 00:00:00');</v>
      </c>
      <c r="BI1772" s="137" t="str">
        <f t="shared" si="557"/>
        <v>update bitacoras_estatus set comprobacion_uso = 1, id_estatus=10 where id=1771;</v>
      </c>
      <c r="BJ1772" s="137" t="str">
        <f t="shared" si="558"/>
        <v>update bitacoras_estatus set numero_expediente = '1831872', numero_registro = '1951123', id_estatus = 10, fecha_inicio = '2017-09-26', fecha_vencimiento ='2027-09-26', created_at ='2017-09-26 00:00:00', updated_at ='2017-09-26 00:00:00', id_clase=35, id_marca=62, id_cliente=212, vigencia = 1 where id =1771;</v>
      </c>
      <c r="BK1772" s="137" t="str">
        <f t="shared" si="559"/>
        <v>update bitacoras_estatus set id_estatus = 10 where id =1771;</v>
      </c>
    </row>
    <row r="1773" spans="1:63" ht="27">
      <c r="A1773" s="3">
        <v>1948958</v>
      </c>
      <c r="B1773" s="3">
        <v>1829878</v>
      </c>
      <c r="C1773" s="3">
        <f>IF(Tabla1[[#This Row],[No. REG.]]="","",1)</f>
        <v>1</v>
      </c>
      <c r="D1773" s="3" t="s">
        <v>46</v>
      </c>
      <c r="E1773" s="3">
        <f>IF(Tabla1[[#This Row],[STATUS]]="","",VLOOKUP(D1773,Estatus!$A$2:$B$13,2,0))</f>
        <v>10</v>
      </c>
      <c r="F1773" s="3">
        <f>IF(Tabla1[[#This Row],[STATUS]]="","",VLOOKUP(D1773,Estatus!$A$2:$I$12,9,0))</f>
        <v>1</v>
      </c>
      <c r="G1773" s="12" t="s">
        <v>8030</v>
      </c>
      <c r="H1773" s="7">
        <v>43003</v>
      </c>
      <c r="I1773" s="80">
        <f t="shared" si="540"/>
        <v>2017</v>
      </c>
      <c r="J1773" s="80">
        <f t="shared" si="541"/>
        <v>9</v>
      </c>
      <c r="K1773" s="80">
        <f t="shared" si="542"/>
        <v>25</v>
      </c>
      <c r="L1773" s="80" t="str">
        <f t="shared" si="543"/>
        <v>09</v>
      </c>
      <c r="M1773" s="80">
        <f t="shared" si="544"/>
        <v>25</v>
      </c>
      <c r="N1773" s="80" t="str">
        <f t="shared" si="545"/>
        <v>'2017-09-25'</v>
      </c>
      <c r="O1773" s="80" t="str">
        <f t="shared" si="546"/>
        <v>'2017-09-25 00:00:00'</v>
      </c>
      <c r="P1773" s="7">
        <v>46655</v>
      </c>
      <c r="Q1773" s="80">
        <f t="shared" si="547"/>
        <v>2027</v>
      </c>
      <c r="R1773" s="80">
        <f t="shared" si="548"/>
        <v>9</v>
      </c>
      <c r="S1773" s="80">
        <f t="shared" si="549"/>
        <v>25</v>
      </c>
      <c r="T1773" s="80" t="str">
        <f t="shared" si="550"/>
        <v>09</v>
      </c>
      <c r="U1773" s="80">
        <f t="shared" si="551"/>
        <v>25</v>
      </c>
      <c r="V1773" s="80" t="str">
        <f t="shared" si="552"/>
        <v>'2027-09-25'</v>
      </c>
      <c r="W1773" s="80">
        <v>35</v>
      </c>
      <c r="X1773" s="80">
        <f t="shared" si="553"/>
        <v>35</v>
      </c>
      <c r="Y1773" s="3" t="s">
        <v>8031</v>
      </c>
      <c r="Z1773" s="124">
        <f>IFERROR(IF(Y1773="","null",VLOOKUP(Y1773,Marcas!$A$2:$C$2024,2,0)),"")</f>
        <v>1100</v>
      </c>
      <c r="AA1773" s="3" t="s">
        <v>8032</v>
      </c>
      <c r="AB1773" s="3">
        <f>IFERROR(IF(AA1773="","",IF(AA1773="EMPORIO LEGAL",1,VLOOKUP(AA1773,Clientes!$A$2:$B$1190,2,0))),"")</f>
        <v>784</v>
      </c>
      <c r="AC1773" s="3">
        <f>IFERROR(IF(Tabla1[[#This Row],[id_control]]="null","",VLOOKUP(CONCATENATE(Tabla1[[#This Row],[CLIENTE]],"-",Tabla1[[#This Row],[id_control]]),Hoja1!$C$2:$D$1994,2,0)),"")</f>
        <v>1773</v>
      </c>
      <c r="AD1773" s="3" t="s">
        <v>8033</v>
      </c>
      <c r="AE1773" s="3"/>
      <c r="AF1773" s="3"/>
      <c r="AG1773" s="3"/>
      <c r="AH1773" s="3"/>
      <c r="AI1773" s="3"/>
      <c r="AJ1773" s="3"/>
      <c r="AK1773" s="3"/>
      <c r="AL1773" s="3" t="s">
        <v>8034</v>
      </c>
      <c r="AM1773" s="8"/>
      <c r="AN1773" s="6"/>
      <c r="AO1773" s="6"/>
      <c r="AP1773" s="6"/>
      <c r="AQ1773" s="8" t="s">
        <v>8035</v>
      </c>
      <c r="AR1773" s="6"/>
      <c r="AS1773" s="6"/>
      <c r="AT1773" s="6"/>
      <c r="AU1773" s="6"/>
      <c r="AV1773" s="8" t="s">
        <v>8036</v>
      </c>
      <c r="AW1773" s="6"/>
      <c r="AX1773" s="6"/>
      <c r="AY1773" s="6"/>
      <c r="AZ1773" s="6"/>
      <c r="BA1773" s="6"/>
      <c r="BB1773" s="6"/>
      <c r="BC1773" s="6"/>
      <c r="BD1773" s="6"/>
      <c r="BE1773" s="8">
        <v>1772</v>
      </c>
      <c r="BF1773" s="6" t="str">
        <f t="shared" si="554"/>
        <v>insert into bitacoras_estatus (numero_expediente, numero_registro, representante, fecha_inicio, fecha_vencimiento, id_cliente, id_admin, id_bitacoras_estatus, id_estatus, id_clase, id_marca, created_at, updated_at) values('1948958','1829878','LAURA GUADLUPE FLORES GALLEGOS','2017-09-25','2027-09-25','784','2','1','1',35,1100,'2017-09-25 00:00:00','2017-09-25 00:00:00');</v>
      </c>
      <c r="BG1773" s="6" t="str">
        <f t="shared" si="555"/>
        <v>insert into servicios_comentarios (comentario, id_admin, id_estatus, created_at, updated_at) values('CLASE 35. eL 15 DE dICIEMBRE LLEGÓ EL TITULO REGISTRO DE MARCA',1,1772,'2017-09-25 00:00:00','2017-09-25 00:00:00');</v>
      </c>
      <c r="BH1773" s="6" t="str">
        <f t="shared" si="556"/>
        <v/>
      </c>
      <c r="BI1773" s="137" t="str">
        <f t="shared" si="557"/>
        <v>update bitacoras_estatus set comprobacion_uso = 1, id_estatus=10 where id=1772;</v>
      </c>
      <c r="BJ1773" s="137" t="str">
        <f t="shared" si="558"/>
        <v>update bitacoras_estatus set numero_expediente = '1948958', numero_registro = '1829878', id_estatus = 10, fecha_inicio = '2017-09-25', fecha_vencimiento ='2027-09-25', created_at ='2017-09-25 00:00:00', updated_at ='2017-09-25 00:00:00', id_clase=35, id_marca=1100, id_cliente=784, vigencia = 1 where id =1772;</v>
      </c>
      <c r="BK1773" s="137" t="str">
        <f t="shared" si="559"/>
        <v>update bitacoras_estatus set id_estatus = 10 where id =1772;</v>
      </c>
    </row>
    <row r="1774" spans="1:63" ht="27">
      <c r="A1774" s="3">
        <v>1955289</v>
      </c>
      <c r="B1774" s="3">
        <v>1843474</v>
      </c>
      <c r="C1774" s="3">
        <f>IF(Tabla1[[#This Row],[No. REG.]]="","",1)</f>
        <v>1</v>
      </c>
      <c r="D1774" s="3" t="s">
        <v>46</v>
      </c>
      <c r="E1774" s="3">
        <f>IF(Tabla1[[#This Row],[STATUS]]="","",VLOOKUP(D1774,Estatus!$A$2:$B$13,2,0))</f>
        <v>10</v>
      </c>
      <c r="F1774" s="3">
        <f>IF(Tabla1[[#This Row],[STATUS]]="","",VLOOKUP(D1774,Estatus!$A$2:$I$12,9,0))</f>
        <v>1</v>
      </c>
      <c r="G1774" s="12" t="s">
        <v>8037</v>
      </c>
      <c r="H1774" s="7">
        <v>43013</v>
      </c>
      <c r="I1774" s="80">
        <f t="shared" si="540"/>
        <v>2017</v>
      </c>
      <c r="J1774" s="80">
        <f t="shared" si="541"/>
        <v>10</v>
      </c>
      <c r="K1774" s="80">
        <f t="shared" si="542"/>
        <v>5</v>
      </c>
      <c r="L1774" s="80">
        <f t="shared" si="543"/>
        <v>10</v>
      </c>
      <c r="M1774" s="80" t="str">
        <f t="shared" si="544"/>
        <v>05</v>
      </c>
      <c r="N1774" s="80" t="str">
        <f t="shared" si="545"/>
        <v>'2017-10-05'</v>
      </c>
      <c r="O1774" s="80" t="str">
        <f t="shared" si="546"/>
        <v>'2017-10-05 00:00:00'</v>
      </c>
      <c r="P1774" s="7">
        <v>46665</v>
      </c>
      <c r="Q1774" s="80">
        <f t="shared" si="547"/>
        <v>2027</v>
      </c>
      <c r="R1774" s="80">
        <f t="shared" si="548"/>
        <v>10</v>
      </c>
      <c r="S1774" s="80">
        <f t="shared" si="549"/>
        <v>5</v>
      </c>
      <c r="T1774" s="80">
        <f t="shared" si="550"/>
        <v>10</v>
      </c>
      <c r="U1774" s="80" t="str">
        <f t="shared" si="551"/>
        <v>05</v>
      </c>
      <c r="V1774" s="80" t="str">
        <f t="shared" si="552"/>
        <v>'2027-10-05'</v>
      </c>
      <c r="W1774" s="80">
        <v>41</v>
      </c>
      <c r="X1774" s="80">
        <f t="shared" si="553"/>
        <v>41</v>
      </c>
      <c r="Y1774" s="3" t="s">
        <v>8038</v>
      </c>
      <c r="Z1774" s="124">
        <f>IFERROR(IF(Y1774="","null",VLOOKUP(Y1774,Marcas!$A$2:$C$2024,2,0)),"")</f>
        <v>98</v>
      </c>
      <c r="AA1774" s="3" t="s">
        <v>7532</v>
      </c>
      <c r="AB1774" s="3">
        <f>IFERROR(IF(AA1774="","",IF(AA1774="EMPORIO LEGAL",1,VLOOKUP(AA1774,Clientes!$A$2:$B$1190,2,0))),"")</f>
        <v>702</v>
      </c>
      <c r="AC1774" s="3" t="str">
        <f>IFERROR(IF(Tabla1[[#This Row],[id_control]]="null","",VLOOKUP(CONCATENATE(Tabla1[[#This Row],[CLIENTE]],"-",Tabla1[[#This Row],[id_control]]),Hoja1!$C$2:$D$1994,2,0)),"")</f>
        <v/>
      </c>
      <c r="AD1774" s="3" t="s">
        <v>8039</v>
      </c>
      <c r="AE1774" s="3"/>
      <c r="AF1774" s="3"/>
      <c r="AG1774" s="3"/>
      <c r="AH1774" s="3"/>
      <c r="AI1774" s="3"/>
      <c r="AJ1774" s="3"/>
      <c r="AK1774" s="3"/>
      <c r="AL1774" s="3"/>
      <c r="AM1774" s="6"/>
      <c r="AN1774" s="6"/>
      <c r="AO1774" s="6"/>
      <c r="AP1774" s="6"/>
      <c r="AQ1774" s="8">
        <v>6142502210</v>
      </c>
      <c r="AR1774" s="6"/>
      <c r="AS1774" s="6"/>
      <c r="AT1774" s="6"/>
      <c r="AU1774" s="6"/>
      <c r="AV1774" s="8" t="s">
        <v>7534</v>
      </c>
      <c r="AW1774" s="6"/>
      <c r="AX1774" s="6"/>
      <c r="AY1774" s="6"/>
      <c r="AZ1774" s="6"/>
      <c r="BA1774" s="6"/>
      <c r="BB1774" s="6"/>
      <c r="BC1774" s="6"/>
      <c r="BD1774" s="6"/>
      <c r="BE1774" s="8">
        <v>1773</v>
      </c>
      <c r="BF1774" s="6" t="str">
        <f t="shared" si="554"/>
        <v>insert into bitacoras_estatus (numero_expediente, numero_registro, representante, fecha_inicio, fecha_vencimiento, id_cliente, id_admin, id_bitacoras_estatus, id_estatus, id_clase, id_marca, created_at, updated_at) values('1955289','1843474','LAURA GARCIA INFANTE','2017-10-05','2027-10-05','702','2','1','1',41,98,'2017-10-05 00:00:00','2017-10-05 00:00:00');</v>
      </c>
      <c r="BG1774" s="6" t="str">
        <f t="shared" si="555"/>
        <v>insert into servicios_comentarios (comentario, id_admin, id_estatus, created_at, updated_at) values('CLASE 41, EL 21 FEB 2018 LLEGO EL TITRM CLASE 41',1,1773,'2017-10-05 00:00:00','2017-10-05 00:00:00');</v>
      </c>
      <c r="BH1774" s="6" t="str">
        <f t="shared" si="556"/>
        <v/>
      </c>
      <c r="BI1774" s="137" t="str">
        <f t="shared" si="557"/>
        <v>update bitacoras_estatus set comprobacion_uso = 1, id_estatus=10 where id=1773;</v>
      </c>
      <c r="BJ1774" s="137" t="str">
        <f t="shared" si="558"/>
        <v>update bitacoras_estatus set numero_expediente = '1955289', numero_registro = '1843474', id_estatus = 10, fecha_inicio = '2017-10-05', fecha_vencimiento ='2027-10-05', created_at ='2017-10-05 00:00:00', updated_at ='2017-10-05 00:00:00', id_clase=41, id_marca=98, id_cliente=702, vigencia = 1 where id =1773;</v>
      </c>
      <c r="BK1774" s="137" t="str">
        <f t="shared" si="559"/>
        <v>update bitacoras_estatus set id_estatus = 10 where id =1773;</v>
      </c>
    </row>
    <row r="1775" spans="1:63">
      <c r="A1775" s="3">
        <v>1890880</v>
      </c>
      <c r="B1775" s="3">
        <v>1796211</v>
      </c>
      <c r="C1775" s="3">
        <f>IF(Tabla1[[#This Row],[No. REG.]]="","",1)</f>
        <v>1</v>
      </c>
      <c r="D1775" s="3" t="s">
        <v>46</v>
      </c>
      <c r="E1775" s="3">
        <f>IF(Tabla1[[#This Row],[STATUS]]="","",VLOOKUP(D1775,Estatus!$A$2:$B$13,2,0))</f>
        <v>10</v>
      </c>
      <c r="F1775" s="3">
        <f>IF(Tabla1[[#This Row],[STATUS]]="","",VLOOKUP(D1775,Estatus!$A$2:$I$12,9,0))</f>
        <v>1</v>
      </c>
      <c r="G1775" s="12" t="s">
        <v>5461</v>
      </c>
      <c r="H1775" s="7">
        <v>42870</v>
      </c>
      <c r="I1775" s="80">
        <f t="shared" si="540"/>
        <v>2017</v>
      </c>
      <c r="J1775" s="80">
        <f t="shared" si="541"/>
        <v>5</v>
      </c>
      <c r="K1775" s="80">
        <f t="shared" si="542"/>
        <v>15</v>
      </c>
      <c r="L1775" s="80" t="str">
        <f t="shared" si="543"/>
        <v>05</v>
      </c>
      <c r="M1775" s="80">
        <f t="shared" si="544"/>
        <v>15</v>
      </c>
      <c r="N1775" s="80" t="str">
        <f t="shared" si="545"/>
        <v>'2017-05-15'</v>
      </c>
      <c r="O1775" s="80" t="str">
        <f t="shared" si="546"/>
        <v>'2017-05-15 00:00:00'</v>
      </c>
      <c r="P1775" s="7">
        <v>46522</v>
      </c>
      <c r="Q1775" s="80">
        <f t="shared" si="547"/>
        <v>2027</v>
      </c>
      <c r="R1775" s="80">
        <f t="shared" si="548"/>
        <v>5</v>
      </c>
      <c r="S1775" s="80">
        <f t="shared" si="549"/>
        <v>15</v>
      </c>
      <c r="T1775" s="80" t="str">
        <f t="shared" si="550"/>
        <v>05</v>
      </c>
      <c r="U1775" s="80">
        <f t="shared" si="551"/>
        <v>15</v>
      </c>
      <c r="V1775" s="80" t="str">
        <f t="shared" si="552"/>
        <v>'2027-05-15'</v>
      </c>
      <c r="W1775" s="80">
        <v>35</v>
      </c>
      <c r="X1775" s="80">
        <f t="shared" si="553"/>
        <v>35</v>
      </c>
      <c r="Y1775" s="3" t="s">
        <v>7763</v>
      </c>
      <c r="Z1775" s="124">
        <f>IFERROR(IF(Y1775="","null",VLOOKUP(Y1775,Marcas!$A$2:$C$2024,2,0)),"")</f>
        <v>102</v>
      </c>
      <c r="AA1775" s="3" t="s">
        <v>8041</v>
      </c>
      <c r="AB1775" s="3">
        <f>IFERROR(IF(AA1775="","",IF(AA1775="EMPORIO LEGAL",1,VLOOKUP(AA1775,Clientes!$A$2:$B$1190,2,0))),"")</f>
        <v>83</v>
      </c>
      <c r="AC1775" s="3">
        <f>IFERROR(IF(Tabla1[[#This Row],[id_control]]="null","",VLOOKUP(CONCATENATE(Tabla1[[#This Row],[CLIENTE]],"-",Tabla1[[#This Row],[id_control]]),Hoja1!$C$2:$D$1994,2,0)),"")</f>
        <v>1775</v>
      </c>
      <c r="AD1775" s="3" t="s">
        <v>7761</v>
      </c>
      <c r="AE1775" s="3"/>
      <c r="AF1775" s="3"/>
      <c r="AG1775" s="3"/>
      <c r="AH1775" s="3"/>
      <c r="AI1775" s="3"/>
      <c r="AJ1775" s="3"/>
      <c r="AK1775" s="3"/>
      <c r="AL1775" s="3">
        <v>6142352873</v>
      </c>
      <c r="AM1775" s="8">
        <v>4269030</v>
      </c>
      <c r="AN1775" s="6"/>
      <c r="AO1775" s="6"/>
      <c r="AP1775" s="6"/>
      <c r="AQ1775" s="6"/>
      <c r="AR1775" s="6"/>
      <c r="AS1775" s="6"/>
      <c r="AT1775" s="6"/>
      <c r="AU1775" s="6"/>
      <c r="AV1775" s="6"/>
      <c r="AW1775" s="6"/>
      <c r="AX1775" s="6"/>
      <c r="AY1775" s="6"/>
      <c r="AZ1775" s="6"/>
      <c r="BA1775" s="6"/>
      <c r="BB1775" s="6"/>
      <c r="BC1775" s="6"/>
      <c r="BD1775" s="6"/>
      <c r="BE1775" s="8">
        <v>1774</v>
      </c>
      <c r="BF1775" s="6" t="str">
        <f t="shared" si="554"/>
        <v>insert into bitacoras_estatus (numero_expediente, numero_registro, representante, fecha_inicio, fecha_vencimiento, id_cliente, id_admin, id_bitacoras_estatus, id_estatus, id_clase, id_marca, created_at, updated_at) values('1890880','1796211','HUGO JESÚS HERNANDEZ LÓPEZ','2017-05-15','2027-05-15','83','2','1','1',35,102,'2017-05-15 00:00:00','2017-05-15 00:00:00');</v>
      </c>
      <c r="BG1775" s="6" t="str">
        <f t="shared" si="555"/>
        <v>insert into servicios_comentarios (comentario, id_admin, id_estatus, created_at, updated_at) values('CLASE 35',1,1774,'2017-05-15 00:00:00','2017-05-15 00:00:00');</v>
      </c>
      <c r="BH1775" s="6" t="str">
        <f t="shared" si="556"/>
        <v/>
      </c>
      <c r="BI1775" s="137" t="str">
        <f t="shared" si="557"/>
        <v>update bitacoras_estatus set comprobacion_uso = 1, id_estatus=10 where id=1774;</v>
      </c>
      <c r="BJ1775" s="137" t="str">
        <f t="shared" si="558"/>
        <v>update bitacoras_estatus set numero_expediente = '1890880', numero_registro = '1796211', id_estatus = 10, fecha_inicio = '2017-05-15', fecha_vencimiento ='2027-05-15', created_at ='2017-05-15 00:00:00', updated_at ='2017-05-15 00:00:00', id_clase=35, id_marca=102, id_cliente=83, vigencia = 1 where id =1774;</v>
      </c>
      <c r="BK1775" s="137" t="str">
        <f t="shared" si="559"/>
        <v>update bitacoras_estatus set id_estatus = 10 where id =1774;</v>
      </c>
    </row>
    <row r="1776" spans="1:63">
      <c r="A1776" s="3">
        <v>1860547</v>
      </c>
      <c r="B1776" s="3">
        <v>1792674</v>
      </c>
      <c r="C1776" s="3">
        <f>IF(Tabla1[[#This Row],[No. REG.]]="","",1)</f>
        <v>1</v>
      </c>
      <c r="D1776" s="3" t="s">
        <v>46</v>
      </c>
      <c r="E1776" s="3">
        <f>IF(Tabla1[[#This Row],[STATUS]]="","",VLOOKUP(D1776,Estatus!$A$2:$B$13,2,0))</f>
        <v>10</v>
      </c>
      <c r="F1776" s="3">
        <f>IF(Tabla1[[#This Row],[STATUS]]="","",VLOOKUP(D1776,Estatus!$A$2:$I$12,9,0))</f>
        <v>1</v>
      </c>
      <c r="G1776" s="12" t="s">
        <v>8042</v>
      </c>
      <c r="H1776" s="7">
        <v>42796</v>
      </c>
      <c r="I1776" s="80">
        <f t="shared" si="540"/>
        <v>2017</v>
      </c>
      <c r="J1776" s="80">
        <f t="shared" si="541"/>
        <v>3</v>
      </c>
      <c r="K1776" s="80">
        <f t="shared" si="542"/>
        <v>2</v>
      </c>
      <c r="L1776" s="80" t="str">
        <f t="shared" si="543"/>
        <v>03</v>
      </c>
      <c r="M1776" s="80" t="str">
        <f t="shared" si="544"/>
        <v>02</v>
      </c>
      <c r="N1776" s="80" t="str">
        <f t="shared" si="545"/>
        <v>'2017-03-02'</v>
      </c>
      <c r="O1776" s="80" t="str">
        <f t="shared" si="546"/>
        <v>'2017-03-02 00:00:00'</v>
      </c>
      <c r="P1776" s="7">
        <v>46421</v>
      </c>
      <c r="Q1776" s="80">
        <f t="shared" si="547"/>
        <v>2027</v>
      </c>
      <c r="R1776" s="80">
        <f t="shared" si="548"/>
        <v>2</v>
      </c>
      <c r="S1776" s="80">
        <f t="shared" si="549"/>
        <v>3</v>
      </c>
      <c r="T1776" s="80" t="str">
        <f t="shared" si="550"/>
        <v>02</v>
      </c>
      <c r="U1776" s="80" t="str">
        <f t="shared" si="551"/>
        <v>03</v>
      </c>
      <c r="V1776" s="80" t="str">
        <f t="shared" si="552"/>
        <v>'2027-02-03'</v>
      </c>
      <c r="W1776" s="80">
        <v>29</v>
      </c>
      <c r="X1776" s="80">
        <f t="shared" si="553"/>
        <v>29</v>
      </c>
      <c r="Y1776" s="3" t="s">
        <v>7574</v>
      </c>
      <c r="Z1776" s="124">
        <f>IFERROR(IF(Y1776="","null",VLOOKUP(Y1776,Marcas!$A$2:$C$2024,2,0)),"")</f>
        <v>1223</v>
      </c>
      <c r="AA1776" s="3" t="s">
        <v>7574</v>
      </c>
      <c r="AB1776" s="3">
        <f>IFERROR(IF(AA1776="","",IF(AA1776="EMPORIO LEGAL",1,VLOOKUP(AA1776,Clientes!$A$2:$B$1190,2,0))),"")</f>
        <v>865</v>
      </c>
      <c r="AC1776" s="3">
        <f>IFERROR(IF(Tabla1[[#This Row],[id_control]]="null","",VLOOKUP(CONCATENATE(Tabla1[[#This Row],[CLIENTE]],"-",Tabla1[[#This Row],[id_control]]),Hoja1!$C$2:$D$1994,2,0)),"")</f>
        <v>1640</v>
      </c>
      <c r="AD1776" s="3" t="s">
        <v>7575</v>
      </c>
      <c r="AE1776" s="3"/>
      <c r="AF1776" s="3"/>
      <c r="AG1776" s="3"/>
      <c r="AH1776" s="3"/>
      <c r="AI1776" s="3"/>
      <c r="AJ1776" s="3"/>
      <c r="AK1776" s="3"/>
      <c r="AL1776" s="3" t="s">
        <v>7576</v>
      </c>
      <c r="AM1776" s="6"/>
      <c r="AN1776" s="6"/>
      <c r="AO1776" s="6"/>
      <c r="AP1776" s="6"/>
      <c r="AQ1776" s="6"/>
      <c r="AR1776" s="6"/>
      <c r="AS1776" s="6"/>
      <c r="AT1776" s="6"/>
      <c r="AU1776" s="6"/>
      <c r="AV1776" s="6"/>
      <c r="AW1776" s="6"/>
      <c r="AX1776" s="6"/>
      <c r="AY1776" s="6"/>
      <c r="AZ1776" s="6"/>
      <c r="BA1776" s="6"/>
      <c r="BB1776" s="6"/>
      <c r="BC1776" s="6"/>
      <c r="BD1776" s="8" t="s">
        <v>8043</v>
      </c>
      <c r="BE1776" s="8">
        <v>1775</v>
      </c>
      <c r="BF1776" s="6" t="str">
        <f t="shared" si="554"/>
        <v>insert into bitacoras_estatus (numero_expediente, numero_registro, representante, fecha_inicio, fecha_vencimiento, id_cliente, id_admin, id_bitacoras_estatus, id_estatus, id_clase, id_marca, created_at, updated_at) values('1860547','1792674','JESUS LOPEZ GUERRERO','2017-03-02','2027-02-03','865','2','1','1',29,1223,'2017-03-02 00:00:00','2017-03-02 00:00:00');</v>
      </c>
      <c r="BG1776" s="6" t="str">
        <f t="shared" si="555"/>
        <v>insert into servicios_comentarios (comentario, id_admin, id_estatus, created_at, updated_at) values('CLASE 29',1,1775,'2017-03-02 00:00:00','2017-03-02 00:00:00');</v>
      </c>
      <c r="BH1776" s="6" t="str">
        <f t="shared" si="556"/>
        <v>insert into servicios_comentarios (comentario, id_admin, id_estatus, created_at, updated_at) values('RENOVACIÓN NUEVA VIGENCIA 02/03/2027',1,1775,'2017-03-02 00:00:00','2017-03-02 00:00:00');</v>
      </c>
      <c r="BI1776" s="137" t="str">
        <f t="shared" si="557"/>
        <v>update bitacoras_estatus set comprobacion_uso = 1, id_estatus=10 where id=1775;</v>
      </c>
      <c r="BJ1776" s="137" t="str">
        <f t="shared" si="558"/>
        <v>update bitacoras_estatus set numero_expediente = '1860547', numero_registro = '1792674', id_estatus = 10, fecha_inicio = '2017-03-02', fecha_vencimiento ='2027-02-03', created_at ='2017-03-02 00:00:00', updated_at ='2017-03-02 00:00:00', id_clase=29, id_marca=1223, id_cliente=865, vigencia = 1 where id =1775;</v>
      </c>
      <c r="BK1776" s="137" t="str">
        <f t="shared" si="559"/>
        <v>update bitacoras_estatus set id_estatus = 10 where id =1775;</v>
      </c>
    </row>
    <row r="1777" spans="1:63" ht="92">
      <c r="A1777" s="3">
        <v>929851</v>
      </c>
      <c r="B1777" s="3">
        <v>1082640</v>
      </c>
      <c r="C1777" s="3">
        <f>IF(Tabla1[[#This Row],[No. REG.]]="","",1)</f>
        <v>1</v>
      </c>
      <c r="D1777" s="3" t="s">
        <v>46</v>
      </c>
      <c r="E1777" s="3">
        <f>IF(Tabla1[[#This Row],[STATUS]]="","",VLOOKUP(D1777,Estatus!$A$2:$B$13,2,0))</f>
        <v>10</v>
      </c>
      <c r="F1777" s="3">
        <f>IF(Tabla1[[#This Row],[STATUS]]="","",VLOOKUP(D1777,Estatus!$A$2:$I$12,9,0))</f>
        <v>1</v>
      </c>
      <c r="G1777" s="12" t="s">
        <v>8740</v>
      </c>
      <c r="H1777" s="7">
        <v>39563</v>
      </c>
      <c r="I1777" s="80">
        <f t="shared" si="540"/>
        <v>2008</v>
      </c>
      <c r="J1777" s="80">
        <f t="shared" si="541"/>
        <v>4</v>
      </c>
      <c r="K1777" s="80">
        <f t="shared" si="542"/>
        <v>25</v>
      </c>
      <c r="L1777" s="80" t="str">
        <f t="shared" si="543"/>
        <v>04</v>
      </c>
      <c r="M1777" s="80">
        <f t="shared" si="544"/>
        <v>25</v>
      </c>
      <c r="N1777" s="80" t="str">
        <f t="shared" si="545"/>
        <v>'2008-04-25'</v>
      </c>
      <c r="O1777" s="80" t="str">
        <f t="shared" si="546"/>
        <v>'2008-04-25 00:00:00'</v>
      </c>
      <c r="P1777" s="7">
        <v>46868</v>
      </c>
      <c r="Q1777" s="80">
        <f t="shared" si="547"/>
        <v>2028</v>
      </c>
      <c r="R1777" s="80">
        <f t="shared" si="548"/>
        <v>4</v>
      </c>
      <c r="S1777" s="80">
        <f t="shared" si="549"/>
        <v>25</v>
      </c>
      <c r="T1777" s="80" t="str">
        <f t="shared" si="550"/>
        <v>04</v>
      </c>
      <c r="U1777" s="80">
        <f t="shared" si="551"/>
        <v>25</v>
      </c>
      <c r="V1777" s="80" t="str">
        <f t="shared" si="552"/>
        <v>'2028-04-25'</v>
      </c>
      <c r="W1777" s="80">
        <v>45</v>
      </c>
      <c r="X1777" s="80">
        <f t="shared" si="553"/>
        <v>45</v>
      </c>
      <c r="Y1777" s="3" t="s">
        <v>8044</v>
      </c>
      <c r="Z1777" s="124">
        <f>IFERROR(IF(Y1777="","null",VLOOKUP(Y1777,Marcas!$A$2:$C$2024,2,0)),"")</f>
        <v>1566</v>
      </c>
      <c r="AA1777" s="3" t="s">
        <v>7424</v>
      </c>
      <c r="AB1777" s="3">
        <f>IFERROR(IF(AA1777="","",IF(AA1777="EMPORIO LEGAL",1,VLOOKUP(AA1777,Clientes!$A$2:$B$1190,2,0))),"")</f>
        <v>595</v>
      </c>
      <c r="AC1777" s="3">
        <f>IFERROR(IF(Tabla1[[#This Row],[id_control]]="null","",VLOOKUP(CONCATENATE(Tabla1[[#This Row],[CLIENTE]],"-",Tabla1[[#This Row],[id_control]]),Hoja1!$C$2:$D$1994,2,0)),"")</f>
        <v>1777</v>
      </c>
      <c r="AD1777" s="3" t="s">
        <v>8045</v>
      </c>
      <c r="AE1777" s="3"/>
      <c r="AF1777" s="3"/>
      <c r="AG1777" s="3"/>
      <c r="AH1777" s="3"/>
      <c r="AI1777" s="3"/>
      <c r="AJ1777" s="3"/>
      <c r="AK1777" s="3"/>
      <c r="AL1777" s="3">
        <v>6144148936</v>
      </c>
      <c r="AM1777" s="6"/>
      <c r="AN1777" s="6"/>
      <c r="AO1777" s="6"/>
      <c r="AP1777" s="6"/>
      <c r="AQ1777" s="8">
        <v>6144888355</v>
      </c>
      <c r="AR1777" s="6"/>
      <c r="AS1777" s="6"/>
      <c r="AT1777" s="6"/>
      <c r="AU1777" s="6"/>
      <c r="AV1777" s="8" t="s">
        <v>7426</v>
      </c>
      <c r="AW1777" s="6"/>
      <c r="AX1777" s="6"/>
      <c r="AY1777" s="6"/>
      <c r="AZ1777" s="6"/>
      <c r="BA1777" s="6"/>
      <c r="BB1777" s="6"/>
      <c r="BC1777" s="6"/>
      <c r="BD1777" s="6"/>
      <c r="BE1777" s="8">
        <v>1776</v>
      </c>
      <c r="BF1777" s="6" t="str">
        <f t="shared" si="554"/>
        <v>insert into bitacoras_estatus (numero_expediente, numero_registro, representante, fecha_inicio, fecha_vencimiento, id_cliente, id_admin, id_bitacoras_estatus, id_estatus, id_clase, id_marca, created_at, updated_at) values('929851','1082640','GERARDO ARZADA LUEVANO','2008-04-25','2028-04-25','595','2','1','1',45,1566,'2008-04-25 00:00:00','2008-04-25 00:00:00');</v>
      </c>
      <c r="BG1777" s="6" t="str">
        <f t="shared" si="555"/>
        <v>insert into servicios_comentarios (comentario, id_admin, id_estatus, created_at, updated_at) values('CLASE 45. EN FECHA 6 DE NOVIEMBRE DE 2017 SE PRESENTO SOLICITUD DE RENOVACION DE MARCA. EL 27 FEB 2018, SE TIENE POR ACREDITADA LA PERSONALIDAD COMO APODERADO DEL TITULAR. EL 27 DE FEB 2018 LLEGA LA RENOVACION DEL REGISTRO DE MARCA',1,1776,'2008-04-25 00:00:00','2008-04-25 00:00:00');</v>
      </c>
      <c r="BH1777" s="6" t="str">
        <f t="shared" si="556"/>
        <v/>
      </c>
      <c r="BI1777" s="137" t="str">
        <f t="shared" si="557"/>
        <v>update bitacoras_estatus set comprobacion_uso = 1, id_estatus=10 where id=1776;</v>
      </c>
      <c r="BJ1777" s="137" t="str">
        <f t="shared" si="558"/>
        <v>update bitacoras_estatus set numero_expediente = '929851', numero_registro = '1082640', id_estatus = 10, fecha_inicio = '2008-04-25', fecha_vencimiento ='2028-04-25', created_at ='2008-04-25 00:00:00', updated_at ='2008-04-25 00:00:00', id_clase=45, id_marca=1566, id_cliente=595, vigencia = 1 where id =1776;</v>
      </c>
      <c r="BK1777" s="137" t="str">
        <f t="shared" si="559"/>
        <v>update bitacoras_estatus set id_estatus = 10 where id =1776;</v>
      </c>
    </row>
    <row r="1778" spans="1:63" ht="27">
      <c r="A1778" s="3">
        <v>1968550</v>
      </c>
      <c r="B1778" s="3">
        <v>1847682</v>
      </c>
      <c r="C1778" s="3">
        <f>IF(Tabla1[[#This Row],[No. REG.]]="","",1)</f>
        <v>1</v>
      </c>
      <c r="D1778" s="3" t="s">
        <v>46</v>
      </c>
      <c r="E1778" s="3">
        <f>IF(Tabla1[[#This Row],[STATUS]]="","",VLOOKUP(D1778,Estatus!$A$2:$B$13,2,0))</f>
        <v>10</v>
      </c>
      <c r="F1778" s="3">
        <f>IF(Tabla1[[#This Row],[STATUS]]="","",VLOOKUP(D1778,Estatus!$A$2:$I$12,9,0))</f>
        <v>1</v>
      </c>
      <c r="G1778" s="12" t="s">
        <v>8046</v>
      </c>
      <c r="H1778" s="7">
        <v>43042</v>
      </c>
      <c r="I1778" s="80">
        <f t="shared" si="540"/>
        <v>2017</v>
      </c>
      <c r="J1778" s="80">
        <f t="shared" si="541"/>
        <v>11</v>
      </c>
      <c r="K1778" s="80">
        <f t="shared" si="542"/>
        <v>3</v>
      </c>
      <c r="L1778" s="80">
        <f t="shared" si="543"/>
        <v>11</v>
      </c>
      <c r="M1778" s="80" t="str">
        <f t="shared" si="544"/>
        <v>03</v>
      </c>
      <c r="N1778" s="80" t="str">
        <f t="shared" si="545"/>
        <v>'2017-11-03'</v>
      </c>
      <c r="O1778" s="80" t="str">
        <f t="shared" si="546"/>
        <v>'2017-11-03 00:00:00'</v>
      </c>
      <c r="P1778" s="7">
        <v>46694</v>
      </c>
      <c r="Q1778" s="80">
        <f t="shared" si="547"/>
        <v>2027</v>
      </c>
      <c r="R1778" s="80">
        <f t="shared" si="548"/>
        <v>11</v>
      </c>
      <c r="S1778" s="80">
        <f t="shared" si="549"/>
        <v>3</v>
      </c>
      <c r="T1778" s="80">
        <f t="shared" si="550"/>
        <v>11</v>
      </c>
      <c r="U1778" s="80" t="str">
        <f t="shared" si="551"/>
        <v>03</v>
      </c>
      <c r="V1778" s="80" t="str">
        <f t="shared" si="552"/>
        <v>'2027-11-03'</v>
      </c>
      <c r="W1778" s="80">
        <v>35</v>
      </c>
      <c r="X1778" s="80">
        <f t="shared" si="553"/>
        <v>35</v>
      </c>
      <c r="Y1778" s="3" t="s">
        <v>8047</v>
      </c>
      <c r="Z1778" s="124">
        <f>IFERROR(IF(Y1778="","null",VLOOKUP(Y1778,Marcas!$A$2:$C$2024,2,0)),"")</f>
        <v>170</v>
      </c>
      <c r="AA1778" s="3" t="s">
        <v>5361</v>
      </c>
      <c r="AB1778" s="3">
        <f>IFERROR(IF(AA1778="","",IF(AA1778="EMPORIO LEGAL",1,VLOOKUP(AA1778,Clientes!$A$2:$B$1190,2,0))),"")</f>
        <v>111</v>
      </c>
      <c r="AC1778" s="3">
        <f>IFERROR(IF(Tabla1[[#This Row],[id_control]]="null","",VLOOKUP(CONCATENATE(Tabla1[[#This Row],[CLIENTE]],"-",Tabla1[[#This Row],[id_control]]),Hoja1!$C$2:$D$1994,2,0)),"")</f>
        <v>1778</v>
      </c>
      <c r="AD1778" s="3" t="s">
        <v>8048</v>
      </c>
      <c r="AE1778" s="3"/>
      <c r="AF1778" s="3"/>
      <c r="AG1778" s="3"/>
      <c r="AH1778" s="3"/>
      <c r="AI1778" s="3"/>
      <c r="AJ1778" s="3"/>
      <c r="AK1778" s="3"/>
      <c r="AL1778" s="3" t="s">
        <v>8049</v>
      </c>
      <c r="AM1778" s="6"/>
      <c r="AN1778" s="6"/>
      <c r="AO1778" s="6"/>
      <c r="AP1778" s="6"/>
      <c r="AQ1778" s="8">
        <v>6141264581</v>
      </c>
      <c r="AR1778" s="6"/>
      <c r="AS1778" s="6"/>
      <c r="AT1778" s="6"/>
      <c r="AU1778" s="6"/>
      <c r="AV1778" s="8" t="s">
        <v>5363</v>
      </c>
      <c r="AW1778" s="6"/>
      <c r="AX1778" s="6"/>
      <c r="AY1778" s="6"/>
      <c r="AZ1778" s="6"/>
      <c r="BA1778" s="6"/>
      <c r="BB1778" s="6"/>
      <c r="BC1778" s="6"/>
      <c r="BD1778" s="6"/>
      <c r="BE1778" s="8">
        <v>1777</v>
      </c>
      <c r="BF1778" s="6" t="str">
        <f t="shared" si="554"/>
        <v>insert into bitacoras_estatus (numero_expediente, numero_registro, representante, fecha_inicio, fecha_vencimiento, id_cliente, id_admin, id_bitacoras_estatus, id_estatus, id_clase, id_marca, created_at, updated_at) values('1968550','1847682','ALEJANDRO GUIZAR ESPARZA','2017-11-03','2027-11-03','111','2','1','1',35,170,'2017-11-03 00:00:00','2017-11-03 00:00:00');</v>
      </c>
      <c r="BG1778" s="6" t="str">
        <f t="shared" si="555"/>
        <v>insert into servicios_comentarios (comentario, id_admin, id_estatus, created_at, updated_at) values('CLASE 35, EL 28 FEB 2018 LLEGO EL TITULO REGISTRO DE MARCA',1,1777,'2017-11-03 00:00:00','2017-11-03 00:00:00');</v>
      </c>
      <c r="BH1778" s="6" t="str">
        <f t="shared" si="556"/>
        <v/>
      </c>
      <c r="BI1778" s="137" t="str">
        <f t="shared" si="557"/>
        <v>update bitacoras_estatus set comprobacion_uso = 1, id_estatus=10 where id=1777;</v>
      </c>
      <c r="BJ1778" s="137" t="str">
        <f t="shared" si="558"/>
        <v>update bitacoras_estatus set numero_expediente = '1968550', numero_registro = '1847682', id_estatus = 10, fecha_inicio = '2017-11-03', fecha_vencimiento ='2027-11-03', created_at ='2017-11-03 00:00:00', updated_at ='2017-11-03 00:00:00', id_clase=35, id_marca=170, id_cliente=111, vigencia = 1 where id =1777;</v>
      </c>
      <c r="BK1778" s="137" t="str">
        <f t="shared" si="559"/>
        <v>update bitacoras_estatus set id_estatus = 10 where id =1777;</v>
      </c>
    </row>
    <row r="1779" spans="1:63" ht="27">
      <c r="A1779" s="3">
        <v>1968558</v>
      </c>
      <c r="B1779" s="3">
        <v>1847684</v>
      </c>
      <c r="C1779" s="3">
        <f>IF(Tabla1[[#This Row],[No. REG.]]="","",1)</f>
        <v>1</v>
      </c>
      <c r="D1779" s="3" t="s">
        <v>46</v>
      </c>
      <c r="E1779" s="3">
        <f>IF(Tabla1[[#This Row],[STATUS]]="","",VLOOKUP(D1779,Estatus!$A$2:$B$13,2,0))</f>
        <v>10</v>
      </c>
      <c r="F1779" s="3">
        <f>IF(Tabla1[[#This Row],[STATUS]]="","",VLOOKUP(D1779,Estatus!$A$2:$I$12,9,0))</f>
        <v>1</v>
      </c>
      <c r="G1779" s="12" t="s">
        <v>8050</v>
      </c>
      <c r="H1779" s="7">
        <v>43042</v>
      </c>
      <c r="I1779" s="80">
        <f t="shared" si="540"/>
        <v>2017</v>
      </c>
      <c r="J1779" s="80">
        <f t="shared" si="541"/>
        <v>11</v>
      </c>
      <c r="K1779" s="80">
        <f t="shared" si="542"/>
        <v>3</v>
      </c>
      <c r="L1779" s="80">
        <f t="shared" si="543"/>
        <v>11</v>
      </c>
      <c r="M1779" s="80" t="str">
        <f t="shared" si="544"/>
        <v>03</v>
      </c>
      <c r="N1779" s="80" t="str">
        <f t="shared" si="545"/>
        <v>'2017-11-03'</v>
      </c>
      <c r="O1779" s="80" t="str">
        <f t="shared" si="546"/>
        <v>'2017-11-03 00:00:00'</v>
      </c>
      <c r="P1779" s="7">
        <v>46694</v>
      </c>
      <c r="Q1779" s="80">
        <f t="shared" si="547"/>
        <v>2027</v>
      </c>
      <c r="R1779" s="80">
        <f t="shared" si="548"/>
        <v>11</v>
      </c>
      <c r="S1779" s="80">
        <f t="shared" si="549"/>
        <v>3</v>
      </c>
      <c r="T1779" s="80">
        <f t="shared" si="550"/>
        <v>11</v>
      </c>
      <c r="U1779" s="80" t="str">
        <f t="shared" si="551"/>
        <v>03</v>
      </c>
      <c r="V1779" s="80" t="str">
        <f t="shared" si="552"/>
        <v>'2027-11-03'</v>
      </c>
      <c r="W1779" s="80">
        <v>31</v>
      </c>
      <c r="X1779" s="80">
        <f t="shared" si="553"/>
        <v>31</v>
      </c>
      <c r="Y1779" s="3" t="s">
        <v>8051</v>
      </c>
      <c r="Z1779" s="124">
        <f>IFERROR(IF(Y1779="","null",VLOOKUP(Y1779,Marcas!$A$2:$C$2024,2,0)),"")</f>
        <v>23</v>
      </c>
      <c r="AA1779" s="3" t="s">
        <v>8052</v>
      </c>
      <c r="AB1779" s="3">
        <f>IFERROR(IF(AA1779="","",IF(AA1779="EMPORIO LEGAL",1,VLOOKUP(AA1779,Clientes!$A$2:$B$1190,2,0))),"")</f>
        <v>975</v>
      </c>
      <c r="AC1779" s="3">
        <f>IFERROR(IF(Tabla1[[#This Row],[id_control]]="null","",VLOOKUP(CONCATENATE(Tabla1[[#This Row],[CLIENTE]],"-",Tabla1[[#This Row],[id_control]]),Hoja1!$C$2:$D$1994,2,0)),"")</f>
        <v>1779</v>
      </c>
      <c r="AD1779" s="3" t="s">
        <v>8053</v>
      </c>
      <c r="AE1779" s="3"/>
      <c r="AF1779" s="3"/>
      <c r="AG1779" s="3"/>
      <c r="AH1779" s="3"/>
      <c r="AI1779" s="3"/>
      <c r="AJ1779" s="3"/>
      <c r="AK1779" s="3"/>
      <c r="AL1779" s="3"/>
      <c r="AM1779" s="6"/>
      <c r="AN1779" s="6"/>
      <c r="AO1779" s="6"/>
      <c r="AP1779" s="6"/>
      <c r="AQ1779" s="8">
        <v>6142478075</v>
      </c>
      <c r="AR1779" s="6"/>
      <c r="AS1779" s="6"/>
      <c r="AT1779" s="6"/>
      <c r="AU1779" s="6"/>
      <c r="AV1779" s="8" t="s">
        <v>8054</v>
      </c>
      <c r="AW1779" s="6"/>
      <c r="AX1779" s="6"/>
      <c r="AY1779" s="6"/>
      <c r="AZ1779" s="6"/>
      <c r="BA1779" s="6"/>
      <c r="BB1779" s="6"/>
      <c r="BC1779" s="6"/>
      <c r="BD1779" s="6"/>
      <c r="BE1779" s="8">
        <v>1778</v>
      </c>
      <c r="BF1779" s="6" t="str">
        <f t="shared" si="554"/>
        <v>insert into bitacoras_estatus (numero_expediente, numero_registro, representante, fecha_inicio, fecha_vencimiento, id_cliente, id_admin, id_bitacoras_estatus, id_estatus, id_clase, id_marca, created_at, updated_at) values('1968558','1847684','CARLOS ALBERTO ACEVEDO ROBLES','2017-11-03','2027-11-03','975','2','1','1',31,23,'2017-11-03 00:00:00','2017-11-03 00:00:00');</v>
      </c>
      <c r="BG1779" s="6" t="str">
        <f t="shared" si="555"/>
        <v>insert into servicios_comentarios (comentario, id_admin, id_estatus, created_at, updated_at) values('CLASE 31. EL 28 FEBRERO LLEGO TITULO REGISTRO DE MARCA',1,1778,'2017-11-03 00:00:00','2017-11-03 00:00:00');</v>
      </c>
      <c r="BH1779" s="6" t="str">
        <f t="shared" si="556"/>
        <v/>
      </c>
      <c r="BI1779" s="137" t="str">
        <f t="shared" si="557"/>
        <v>update bitacoras_estatus set comprobacion_uso = 1, id_estatus=10 where id=1778;</v>
      </c>
      <c r="BJ1779" s="137" t="str">
        <f t="shared" si="558"/>
        <v>update bitacoras_estatus set numero_expediente = '1968558', numero_registro = '1847684', id_estatus = 10, fecha_inicio = '2017-11-03', fecha_vencimiento ='2027-11-03', created_at ='2017-11-03 00:00:00', updated_at ='2017-11-03 00:00:00', id_clase=31, id_marca=23, id_cliente=975, vigencia = 1 where id =1778;</v>
      </c>
      <c r="BK1779" s="137" t="str">
        <f t="shared" si="559"/>
        <v>update bitacoras_estatus set id_estatus = 10 where id =1778;</v>
      </c>
    </row>
    <row r="1780" spans="1:63" ht="27">
      <c r="A1780" s="3">
        <v>1970627</v>
      </c>
      <c r="B1780" s="3">
        <v>1847913</v>
      </c>
      <c r="C1780" s="3">
        <f>IF(Tabla1[[#This Row],[No. REG.]]="","",1)</f>
        <v>1</v>
      </c>
      <c r="D1780" s="3" t="s">
        <v>46</v>
      </c>
      <c r="E1780" s="3">
        <f>IF(Tabla1[[#This Row],[STATUS]]="","",VLOOKUP(D1780,Estatus!$A$2:$B$13,2,0))</f>
        <v>10</v>
      </c>
      <c r="F1780" s="3">
        <f>IF(Tabla1[[#This Row],[STATUS]]="","",VLOOKUP(D1780,Estatus!$A$2:$I$12,9,0))</f>
        <v>1</v>
      </c>
      <c r="G1780" s="12" t="s">
        <v>8055</v>
      </c>
      <c r="H1780" s="7">
        <v>43047</v>
      </c>
      <c r="I1780" s="80">
        <f t="shared" si="540"/>
        <v>2017</v>
      </c>
      <c r="J1780" s="80">
        <f t="shared" si="541"/>
        <v>11</v>
      </c>
      <c r="K1780" s="80">
        <f t="shared" si="542"/>
        <v>8</v>
      </c>
      <c r="L1780" s="80">
        <f t="shared" si="543"/>
        <v>11</v>
      </c>
      <c r="M1780" s="80" t="str">
        <f t="shared" si="544"/>
        <v>08</v>
      </c>
      <c r="N1780" s="80" t="str">
        <f t="shared" si="545"/>
        <v>'2017-11-08'</v>
      </c>
      <c r="O1780" s="80" t="str">
        <f t="shared" si="546"/>
        <v>'2017-11-08 00:00:00'</v>
      </c>
      <c r="P1780" s="7">
        <v>46699</v>
      </c>
      <c r="Q1780" s="80">
        <f t="shared" si="547"/>
        <v>2027</v>
      </c>
      <c r="R1780" s="80">
        <f t="shared" si="548"/>
        <v>11</v>
      </c>
      <c r="S1780" s="80">
        <f t="shared" si="549"/>
        <v>8</v>
      </c>
      <c r="T1780" s="80">
        <f t="shared" si="550"/>
        <v>11</v>
      </c>
      <c r="U1780" s="80" t="str">
        <f t="shared" si="551"/>
        <v>08</v>
      </c>
      <c r="V1780" s="80" t="str">
        <f t="shared" si="552"/>
        <v>'2027-11-08'</v>
      </c>
      <c r="W1780" s="80">
        <v>44</v>
      </c>
      <c r="X1780" s="80">
        <f t="shared" si="553"/>
        <v>44</v>
      </c>
      <c r="Y1780" s="3" t="s">
        <v>8056</v>
      </c>
      <c r="Z1780" s="124">
        <f>IFERROR(IF(Y1780="","null",VLOOKUP(Y1780,Marcas!$A$2:$C$2024,2,0)),"")</f>
        <v>130</v>
      </c>
      <c r="AA1780" s="3" t="s">
        <v>8057</v>
      </c>
      <c r="AB1780" s="3">
        <f>IFERROR(IF(AA1780="","",IF(AA1780="EMPORIO LEGAL",1,VLOOKUP(AA1780,Clientes!$A$2:$B$1190,2,0))),"")</f>
        <v>475</v>
      </c>
      <c r="AC1780" s="3">
        <f>IFERROR(IF(Tabla1[[#This Row],[id_control]]="null","",VLOOKUP(CONCATENATE(Tabla1[[#This Row],[CLIENTE]],"-",Tabla1[[#This Row],[id_control]]),Hoja1!$C$2:$D$1994,2,0)),"")</f>
        <v>1780</v>
      </c>
      <c r="AD1780" s="3" t="s">
        <v>8058</v>
      </c>
      <c r="AE1780" s="3" t="s">
        <v>8059</v>
      </c>
      <c r="AF1780" s="3"/>
      <c r="AG1780" s="3"/>
      <c r="AH1780" s="3"/>
      <c r="AI1780" s="3"/>
      <c r="AJ1780" s="3"/>
      <c r="AK1780" s="3"/>
      <c r="AL1780" s="3"/>
      <c r="AM1780" s="6"/>
      <c r="AN1780" s="6"/>
      <c r="AO1780" s="6"/>
      <c r="AP1780" s="6"/>
      <c r="AQ1780" s="8">
        <v>5513797029</v>
      </c>
      <c r="AR1780" s="8">
        <v>525540995331</v>
      </c>
      <c r="AS1780" s="6"/>
      <c r="AT1780" s="6"/>
      <c r="AU1780" s="6"/>
      <c r="AV1780" s="8" t="s">
        <v>8060</v>
      </c>
      <c r="AW1780" s="8" t="s">
        <v>8061</v>
      </c>
      <c r="AX1780" s="6"/>
      <c r="AY1780" s="6"/>
      <c r="AZ1780" s="6"/>
      <c r="BA1780" s="6"/>
      <c r="BB1780" s="6"/>
      <c r="BC1780" s="6"/>
      <c r="BD1780" s="6"/>
      <c r="BE1780" s="8">
        <v>1779</v>
      </c>
      <c r="BF1780" s="6" t="str">
        <f t="shared" si="554"/>
        <v>insert into bitacoras_estatus (numero_expediente, numero_registro, representante, fecha_inicio, fecha_vencimiento, id_cliente, id_admin, id_bitacoras_estatus, id_estatus, id_clase, id_marca, created_at, updated_at) values('1970627','1847913','ANDREA CAROLINA CREEL OJEDA','2017-11-08','2027-11-08','475','2','1','1',44,130,'2017-11-08 00:00:00','2017-11-08 00:00:00');</v>
      </c>
      <c r="BG1780" s="6" t="str">
        <f t="shared" si="555"/>
        <v>insert into servicios_comentarios (comentario, id_admin, id_estatus, created_at, updated_at) values('CLASE 44. EL 27 FEB 2018 LLEGO EL TITULO REGISTRO DE MARCA',1,1779,'2017-11-08 00:00:00','2017-11-08 00:00:00');</v>
      </c>
      <c r="BH1780" s="6" t="str">
        <f t="shared" si="556"/>
        <v/>
      </c>
      <c r="BI1780" s="137" t="str">
        <f t="shared" si="557"/>
        <v>update bitacoras_estatus set comprobacion_uso = 1, id_estatus=10 where id=1779;</v>
      </c>
      <c r="BJ1780" s="137" t="str">
        <f t="shared" si="558"/>
        <v>update bitacoras_estatus set numero_expediente = '1970627', numero_registro = '1847913', id_estatus = 10, fecha_inicio = '2017-11-08', fecha_vencimiento ='2027-11-08', created_at ='2017-11-08 00:00:00', updated_at ='2017-11-08 00:00:00', id_clase=44, id_marca=130, id_cliente=475, vigencia = 1 where id =1779;</v>
      </c>
      <c r="BK1780" s="137" t="str">
        <f t="shared" si="559"/>
        <v>update bitacoras_estatus set id_estatus = 10 where id =1779;</v>
      </c>
    </row>
    <row r="1781" spans="1:63" ht="27">
      <c r="A1781" s="3">
        <v>1970628</v>
      </c>
      <c r="B1781" s="3">
        <v>1847914</v>
      </c>
      <c r="C1781" s="3">
        <f>IF(Tabla1[[#This Row],[No. REG.]]="","",1)</f>
        <v>1</v>
      </c>
      <c r="D1781" s="3" t="s">
        <v>46</v>
      </c>
      <c r="E1781" s="3">
        <f>IF(Tabla1[[#This Row],[STATUS]]="","",VLOOKUP(D1781,Estatus!$A$2:$B$13,2,0))</f>
        <v>10</v>
      </c>
      <c r="F1781" s="3">
        <f>IF(Tabla1[[#This Row],[STATUS]]="","",VLOOKUP(D1781,Estatus!$A$2:$I$12,9,0))</f>
        <v>1</v>
      </c>
      <c r="G1781" s="12" t="s">
        <v>8062</v>
      </c>
      <c r="H1781" s="7">
        <v>43047</v>
      </c>
      <c r="I1781" s="80">
        <f t="shared" si="540"/>
        <v>2017</v>
      </c>
      <c r="J1781" s="80">
        <f t="shared" si="541"/>
        <v>11</v>
      </c>
      <c r="K1781" s="80">
        <f t="shared" si="542"/>
        <v>8</v>
      </c>
      <c r="L1781" s="80">
        <f t="shared" si="543"/>
        <v>11</v>
      </c>
      <c r="M1781" s="80" t="str">
        <f t="shared" si="544"/>
        <v>08</v>
      </c>
      <c r="N1781" s="80" t="str">
        <f t="shared" si="545"/>
        <v>'2017-11-08'</v>
      </c>
      <c r="O1781" s="80" t="str">
        <f t="shared" si="546"/>
        <v>'2017-11-08 00:00:00'</v>
      </c>
      <c r="P1781" s="7">
        <v>46699</v>
      </c>
      <c r="Q1781" s="80">
        <f t="shared" si="547"/>
        <v>2027</v>
      </c>
      <c r="R1781" s="80">
        <f t="shared" si="548"/>
        <v>11</v>
      </c>
      <c r="S1781" s="80">
        <f t="shared" si="549"/>
        <v>8</v>
      </c>
      <c r="T1781" s="80">
        <f t="shared" si="550"/>
        <v>11</v>
      </c>
      <c r="U1781" s="80" t="str">
        <f t="shared" si="551"/>
        <v>08</v>
      </c>
      <c r="V1781" s="80" t="str">
        <f t="shared" si="552"/>
        <v>'2027-11-08'</v>
      </c>
      <c r="W1781" s="80">
        <v>35</v>
      </c>
      <c r="X1781" s="80">
        <f t="shared" si="553"/>
        <v>35</v>
      </c>
      <c r="Y1781" s="3" t="s">
        <v>8063</v>
      </c>
      <c r="Z1781" s="124">
        <f>IFERROR(IF(Y1781="","null",VLOOKUP(Y1781,Marcas!$A$2:$C$2024,2,0)),"")</f>
        <v>1229</v>
      </c>
      <c r="AA1781" s="3" t="s">
        <v>8064</v>
      </c>
      <c r="AB1781" s="3">
        <f>IFERROR(IF(AA1781="","",IF(AA1781="EMPORIO LEGAL",1,VLOOKUP(AA1781,Clientes!$A$2:$B$1190,2,0))),"")</f>
        <v>882</v>
      </c>
      <c r="AC1781" s="3">
        <f>IFERROR(IF(Tabla1[[#This Row],[id_control]]="null","",VLOOKUP(CONCATENATE(Tabla1[[#This Row],[CLIENTE]],"-",Tabla1[[#This Row],[id_control]]),Hoja1!$C$2:$D$1994,2,0)),"")</f>
        <v>1781</v>
      </c>
      <c r="AD1781" s="3" t="s">
        <v>8065</v>
      </c>
      <c r="AE1781" s="3"/>
      <c r="AF1781" s="3"/>
      <c r="AG1781" s="3"/>
      <c r="AH1781" s="3"/>
      <c r="AI1781" s="3"/>
      <c r="AJ1781" s="3"/>
      <c r="AK1781" s="3"/>
      <c r="AL1781" s="3"/>
      <c r="AM1781" s="6"/>
      <c r="AN1781" s="6"/>
      <c r="AO1781" s="6"/>
      <c r="AP1781" s="6"/>
      <c r="AQ1781" s="8">
        <v>6141405104</v>
      </c>
      <c r="AR1781" s="6"/>
      <c r="AS1781" s="6"/>
      <c r="AT1781" s="6"/>
      <c r="AU1781" s="6"/>
      <c r="AV1781" s="8" t="s">
        <v>8066</v>
      </c>
      <c r="AW1781" s="6"/>
      <c r="AX1781" s="6"/>
      <c r="AY1781" s="6"/>
      <c r="AZ1781" s="6"/>
      <c r="BA1781" s="6"/>
      <c r="BB1781" s="6"/>
      <c r="BC1781" s="6"/>
      <c r="BD1781" s="6"/>
      <c r="BE1781" s="8">
        <v>1780</v>
      </c>
      <c r="BF1781" s="6" t="str">
        <f t="shared" si="554"/>
        <v>insert into bitacoras_estatus (numero_expediente, numero_registro, representante, fecha_inicio, fecha_vencimiento, id_cliente, id_admin, id_bitacoras_estatus, id_estatus, id_clase, id_marca, created_at, updated_at) values('1970628','1847914','DANIEL RODRIGUEZ RIVAS','2017-11-08','2027-11-08','882','2','1','1',35,1229,'2017-11-08 00:00:00','2017-11-08 00:00:00');</v>
      </c>
      <c r="BG1781" s="6" t="str">
        <f t="shared" si="555"/>
        <v>insert into servicios_comentarios (comentario, id_admin, id_estatus, created_at, updated_at) values('CLASE 35. EL 27 DE FEBRERO 2018 LLEGO EL TITULO REGISTRO DE MARCA',1,1780,'2017-11-08 00:00:00','2017-11-08 00:00:00');</v>
      </c>
      <c r="BH1781" s="6" t="str">
        <f t="shared" si="556"/>
        <v/>
      </c>
      <c r="BI1781" s="137" t="str">
        <f t="shared" si="557"/>
        <v>update bitacoras_estatus set comprobacion_uso = 1, id_estatus=10 where id=1780;</v>
      </c>
      <c r="BJ1781" s="137" t="str">
        <f t="shared" si="558"/>
        <v>update bitacoras_estatus set numero_expediente = '1970628', numero_registro = '1847914', id_estatus = 10, fecha_inicio = '2017-11-08', fecha_vencimiento ='2027-11-08', created_at ='2017-11-08 00:00:00', updated_at ='2017-11-08 00:00:00', id_clase=35, id_marca=1229, id_cliente=882, vigencia = 1 where id =1780;</v>
      </c>
      <c r="BK1781" s="137" t="str">
        <f t="shared" si="559"/>
        <v>update bitacoras_estatus set id_estatus = 10 where id =1780;</v>
      </c>
    </row>
    <row r="1782" spans="1:63" ht="27">
      <c r="A1782" s="3">
        <v>1970593</v>
      </c>
      <c r="B1782" s="3">
        <v>1848629</v>
      </c>
      <c r="C1782" s="3">
        <f>IF(Tabla1[[#This Row],[No. REG.]]="","",1)</f>
        <v>1</v>
      </c>
      <c r="D1782" s="3" t="s">
        <v>46</v>
      </c>
      <c r="E1782" s="3">
        <f>IF(Tabla1[[#This Row],[STATUS]]="","",VLOOKUP(D1782,Estatus!$A$2:$B$13,2,0))</f>
        <v>10</v>
      </c>
      <c r="F1782" s="3">
        <f>IF(Tabla1[[#This Row],[STATUS]]="","",VLOOKUP(D1782,Estatus!$A$2:$I$12,9,0))</f>
        <v>1</v>
      </c>
      <c r="G1782" s="12" t="s">
        <v>8067</v>
      </c>
      <c r="H1782" s="7">
        <v>43047</v>
      </c>
      <c r="I1782" s="80">
        <f t="shared" si="540"/>
        <v>2017</v>
      </c>
      <c r="J1782" s="80">
        <f t="shared" si="541"/>
        <v>11</v>
      </c>
      <c r="K1782" s="80">
        <f t="shared" si="542"/>
        <v>8</v>
      </c>
      <c r="L1782" s="80">
        <f t="shared" si="543"/>
        <v>11</v>
      </c>
      <c r="M1782" s="80" t="str">
        <f t="shared" si="544"/>
        <v>08</v>
      </c>
      <c r="N1782" s="80" t="str">
        <f t="shared" si="545"/>
        <v>'2017-11-08'</v>
      </c>
      <c r="O1782" s="80" t="str">
        <f t="shared" si="546"/>
        <v>'2017-11-08 00:00:00'</v>
      </c>
      <c r="P1782" s="7">
        <v>46699</v>
      </c>
      <c r="Q1782" s="80">
        <f t="shared" si="547"/>
        <v>2027</v>
      </c>
      <c r="R1782" s="80">
        <f t="shared" si="548"/>
        <v>11</v>
      </c>
      <c r="S1782" s="80">
        <f t="shared" si="549"/>
        <v>8</v>
      </c>
      <c r="T1782" s="80">
        <f t="shared" si="550"/>
        <v>11</v>
      </c>
      <c r="U1782" s="80" t="str">
        <f t="shared" si="551"/>
        <v>08</v>
      </c>
      <c r="V1782" s="80" t="str">
        <f t="shared" si="552"/>
        <v>'2027-11-08'</v>
      </c>
      <c r="W1782" s="80">
        <v>39</v>
      </c>
      <c r="X1782" s="80">
        <f t="shared" si="553"/>
        <v>39</v>
      </c>
      <c r="Y1782" s="3" t="s">
        <v>8068</v>
      </c>
      <c r="Z1782" s="124">
        <f>IFERROR(IF(Y1782="","null",VLOOKUP(Y1782,Marcas!$A$2:$C$2024,2,0)),"")</f>
        <v>484</v>
      </c>
      <c r="AA1782" s="3" t="s">
        <v>545</v>
      </c>
      <c r="AB1782" s="3">
        <f>IFERROR(IF(AA1782="","",IF(AA1782="EMPORIO LEGAL",1,VLOOKUP(AA1782,Clientes!$A$2:$B$1190,2,0))),"")</f>
        <v>513</v>
      </c>
      <c r="AC1782" s="3">
        <f>IFERROR(IF(Tabla1[[#This Row],[id_control]]="null","",VLOOKUP(CONCATENATE(Tabla1[[#This Row],[CLIENTE]],"-",Tabla1[[#This Row],[id_control]]),Hoja1!$C$2:$D$1994,2,0)),"")</f>
        <v>1782</v>
      </c>
      <c r="AD1782" s="3" t="s">
        <v>8069</v>
      </c>
      <c r="AE1782" s="3"/>
      <c r="AF1782" s="3"/>
      <c r="AG1782" s="3"/>
      <c r="AH1782" s="3"/>
      <c r="AI1782" s="3"/>
      <c r="AJ1782" s="3"/>
      <c r="AK1782" s="3"/>
      <c r="AL1782" s="3">
        <v>6144139020</v>
      </c>
      <c r="AM1782" s="6"/>
      <c r="AN1782" s="6"/>
      <c r="AO1782" s="6"/>
      <c r="AP1782" s="6"/>
      <c r="AQ1782" s="8">
        <v>6142492850</v>
      </c>
      <c r="AR1782" s="8">
        <v>6142550146</v>
      </c>
      <c r="AS1782" s="6"/>
      <c r="AT1782" s="6"/>
      <c r="AU1782" s="6"/>
      <c r="AV1782" s="8" t="s">
        <v>8070</v>
      </c>
      <c r="AW1782" s="6"/>
      <c r="AX1782" s="6"/>
      <c r="AY1782" s="6"/>
      <c r="AZ1782" s="6"/>
      <c r="BA1782" s="6"/>
      <c r="BB1782" s="6"/>
      <c r="BC1782" s="6"/>
      <c r="BD1782" s="6"/>
      <c r="BE1782" s="8">
        <v>1781</v>
      </c>
      <c r="BF1782" s="6" t="str">
        <f t="shared" si="554"/>
        <v>insert into bitacoras_estatus (numero_expediente, numero_registro, representante, fecha_inicio, fecha_vencimiento, id_cliente, id_admin, id_bitacoras_estatus, id_estatus, id_clase, id_marca, created_at, updated_at) values('1970593','1848629','FEDERICO ALBERTO GARCÍA RUSSEK','2017-11-08','2027-11-08','513','2','1','1',39,484,'2017-11-08 00:00:00','2017-11-08 00:00:00');</v>
      </c>
      <c r="BG1782" s="6" t="str">
        <f t="shared" si="555"/>
        <v>insert into servicios_comentarios (comentario, id_admin, id_estatus, created_at, updated_at) values('CLASE 39 . EL 28 FEB 2018 LLEGO EL TITULO REGISTRO DE MARCA',1,1781,'2017-11-08 00:00:00','2017-11-08 00:00:00');</v>
      </c>
      <c r="BH1782" s="6" t="str">
        <f t="shared" si="556"/>
        <v/>
      </c>
      <c r="BI1782" s="137" t="str">
        <f t="shared" si="557"/>
        <v>update bitacoras_estatus set comprobacion_uso = 1, id_estatus=10 where id=1781;</v>
      </c>
      <c r="BJ1782" s="137" t="str">
        <f t="shared" si="558"/>
        <v>update bitacoras_estatus set numero_expediente = '1970593', numero_registro = '1848629', id_estatus = 10, fecha_inicio = '2017-11-08', fecha_vencimiento ='2027-11-08', created_at ='2017-11-08 00:00:00', updated_at ='2017-11-08 00:00:00', id_clase=39, id_marca=484, id_cliente=513, vigencia = 1 where id =1781;</v>
      </c>
      <c r="BK1782" s="137" t="str">
        <f t="shared" si="559"/>
        <v>update bitacoras_estatus set id_estatus = 10 where id =1781;</v>
      </c>
    </row>
    <row r="1783" spans="1:63" ht="27">
      <c r="A1783" s="3">
        <v>1977754</v>
      </c>
      <c r="B1783" s="3">
        <v>1848092</v>
      </c>
      <c r="C1783" s="3">
        <f>IF(Tabla1[[#This Row],[No. REG.]]="","",1)</f>
        <v>1</v>
      </c>
      <c r="D1783" s="3" t="s">
        <v>46</v>
      </c>
      <c r="E1783" s="3">
        <f>IF(Tabla1[[#This Row],[STATUS]]="","",VLOOKUP(D1783,Estatus!$A$2:$B$13,2,0))</f>
        <v>10</v>
      </c>
      <c r="F1783" s="3">
        <f>IF(Tabla1[[#This Row],[STATUS]]="","",VLOOKUP(D1783,Estatus!$A$2:$I$12,9,0))</f>
        <v>1</v>
      </c>
      <c r="G1783" s="12" t="s">
        <v>8071</v>
      </c>
      <c r="H1783" s="7">
        <v>43063</v>
      </c>
      <c r="I1783" s="80">
        <f t="shared" si="540"/>
        <v>2017</v>
      </c>
      <c r="J1783" s="80">
        <f t="shared" si="541"/>
        <v>11</v>
      </c>
      <c r="K1783" s="80">
        <f t="shared" si="542"/>
        <v>24</v>
      </c>
      <c r="L1783" s="80">
        <f t="shared" si="543"/>
        <v>11</v>
      </c>
      <c r="M1783" s="80">
        <f t="shared" si="544"/>
        <v>24</v>
      </c>
      <c r="N1783" s="80" t="str">
        <f t="shared" si="545"/>
        <v>'2017-11-24'</v>
      </c>
      <c r="O1783" s="80" t="str">
        <f t="shared" si="546"/>
        <v>'2017-11-24 00:00:00'</v>
      </c>
      <c r="P1783" s="7">
        <v>46715</v>
      </c>
      <c r="Q1783" s="80">
        <f t="shared" si="547"/>
        <v>2027</v>
      </c>
      <c r="R1783" s="80">
        <f t="shared" si="548"/>
        <v>11</v>
      </c>
      <c r="S1783" s="80">
        <f t="shared" si="549"/>
        <v>24</v>
      </c>
      <c r="T1783" s="80">
        <f t="shared" si="550"/>
        <v>11</v>
      </c>
      <c r="U1783" s="80">
        <f t="shared" si="551"/>
        <v>24</v>
      </c>
      <c r="V1783" s="80" t="str">
        <f t="shared" si="552"/>
        <v>'2027-11-24'</v>
      </c>
      <c r="W1783" s="80">
        <v>33</v>
      </c>
      <c r="X1783" s="80">
        <f t="shared" si="553"/>
        <v>33</v>
      </c>
      <c r="Y1783" s="12" t="s">
        <v>8072</v>
      </c>
      <c r="Z1783" s="125">
        <f>IFERROR(IF(Y1783="","null",VLOOKUP(Y1783,Marcas!$A$2:$C$2024,2,0)),"")</f>
        <v>1450</v>
      </c>
      <c r="AA1783" s="12" t="s">
        <v>7636</v>
      </c>
      <c r="AB1783" s="3">
        <f>IFERROR(IF(AA1783="","",IF(AA1783="EMPORIO LEGAL",1,VLOOKUP(AA1783,Clientes!$A$2:$B$1190,2,0))),"")</f>
        <v>1022</v>
      </c>
      <c r="AC1783" s="3">
        <f>IFERROR(IF(Tabla1[[#This Row],[id_control]]="null","",VLOOKUP(CONCATENATE(Tabla1[[#This Row],[CLIENTE]],"-",Tabla1[[#This Row],[id_control]]),Hoja1!$C$2:$D$1994,2,0)),"")</f>
        <v>1783</v>
      </c>
      <c r="AD1783" s="3" t="s">
        <v>2488</v>
      </c>
      <c r="AE1783" s="3"/>
      <c r="AF1783" s="3"/>
      <c r="AG1783" s="3"/>
      <c r="AH1783" s="3"/>
      <c r="AI1783" s="3"/>
      <c r="AJ1783" s="3"/>
      <c r="AK1783" s="3"/>
      <c r="AL1783" s="3"/>
      <c r="AM1783" s="6"/>
      <c r="AN1783" s="6"/>
      <c r="AO1783" s="6"/>
      <c r="AP1783" s="6"/>
      <c r="AQ1783" s="8">
        <v>6141521923</v>
      </c>
      <c r="AR1783" s="6"/>
      <c r="AS1783" s="6"/>
      <c r="AT1783" s="6"/>
      <c r="AU1783" s="6"/>
      <c r="AV1783" s="8" t="s">
        <v>6585</v>
      </c>
      <c r="AW1783" s="6"/>
      <c r="AX1783" s="6"/>
      <c r="AY1783" s="6"/>
      <c r="AZ1783" s="6"/>
      <c r="BA1783" s="6"/>
      <c r="BB1783" s="6"/>
      <c r="BC1783" s="6"/>
      <c r="BD1783" s="6"/>
      <c r="BE1783" s="8">
        <v>1782</v>
      </c>
      <c r="BF1783" s="6" t="str">
        <f t="shared" si="554"/>
        <v>insert into bitacoras_estatus (numero_expediente, numero_registro, representante, fecha_inicio, fecha_vencimiento, id_cliente, id_admin, id_bitacoras_estatus, id_estatus, id_clase, id_marca, created_at, updated_at) values('1977754','1848092','GERMAN HERNANDEZ TANNER','2017-11-24','2027-11-24','1022','2','1','1',33,1450,'2017-11-24 00:00:00','2017-11-24 00:00:00');</v>
      </c>
      <c r="BG1783" s="6" t="str">
        <f t="shared" si="555"/>
        <v>insert into servicios_comentarios (comentario, id_admin, id_estatus, created_at, updated_at) values('CLASE 33, EL 28 FEB 2018 LLEGO EL TITULO REGISTRO DE MARCA',1,1782,'2017-11-24 00:00:00','2017-11-24 00:00:00');</v>
      </c>
      <c r="BH1783" s="6" t="str">
        <f t="shared" si="556"/>
        <v/>
      </c>
      <c r="BI1783" s="137" t="str">
        <f t="shared" si="557"/>
        <v>update bitacoras_estatus set comprobacion_uso = 1, id_estatus=10 where id=1782;</v>
      </c>
      <c r="BJ1783" s="137" t="str">
        <f t="shared" si="558"/>
        <v>update bitacoras_estatus set numero_expediente = '1977754', numero_registro = '1848092', id_estatus = 10, fecha_inicio = '2017-11-24', fecha_vencimiento ='2027-11-24', created_at ='2017-11-24 00:00:00', updated_at ='2017-11-24 00:00:00', id_clase=33, id_marca=1450, id_cliente=1022, vigencia = 1 where id =1782;</v>
      </c>
      <c r="BK1783" s="137" t="str">
        <f t="shared" si="559"/>
        <v>update bitacoras_estatus set id_estatus = 10 where id =1782;</v>
      </c>
    </row>
    <row r="1784" spans="1:63">
      <c r="A1784" s="3">
        <v>1926401</v>
      </c>
      <c r="B1784" s="3">
        <v>1820307</v>
      </c>
      <c r="C1784" s="3">
        <f>IF(Tabla1[[#This Row],[No. REG.]]="","",1)</f>
        <v>1</v>
      </c>
      <c r="D1784" s="3" t="s">
        <v>46</v>
      </c>
      <c r="E1784" s="3">
        <f>IF(Tabla1[[#This Row],[STATUS]]="","",VLOOKUP(D1784,Estatus!$A$2:$B$13,2,0))</f>
        <v>10</v>
      </c>
      <c r="F1784" s="3">
        <f>IF(Tabla1[[#This Row],[STATUS]]="","",VLOOKUP(D1784,Estatus!$A$2:$I$12,9,0))</f>
        <v>1</v>
      </c>
      <c r="G1784" s="12" t="s">
        <v>7018</v>
      </c>
      <c r="H1784" s="7">
        <v>42949</v>
      </c>
      <c r="I1784" s="80">
        <f t="shared" si="540"/>
        <v>2017</v>
      </c>
      <c r="J1784" s="80">
        <f t="shared" si="541"/>
        <v>8</v>
      </c>
      <c r="K1784" s="80">
        <f t="shared" si="542"/>
        <v>2</v>
      </c>
      <c r="L1784" s="80" t="str">
        <f t="shared" si="543"/>
        <v>08</v>
      </c>
      <c r="M1784" s="80" t="str">
        <f t="shared" si="544"/>
        <v>02</v>
      </c>
      <c r="N1784" s="80" t="str">
        <f t="shared" si="545"/>
        <v>'2017-08-02'</v>
      </c>
      <c r="O1784" s="80" t="str">
        <f t="shared" si="546"/>
        <v>'2017-08-02 00:00:00'</v>
      </c>
      <c r="P1784" s="7">
        <v>46601</v>
      </c>
      <c r="Q1784" s="80">
        <f t="shared" si="547"/>
        <v>2027</v>
      </c>
      <c r="R1784" s="80">
        <f t="shared" si="548"/>
        <v>8</v>
      </c>
      <c r="S1784" s="80">
        <f t="shared" si="549"/>
        <v>2</v>
      </c>
      <c r="T1784" s="80" t="str">
        <f t="shared" si="550"/>
        <v>08</v>
      </c>
      <c r="U1784" s="80" t="str">
        <f t="shared" si="551"/>
        <v>02</v>
      </c>
      <c r="V1784" s="80" t="str">
        <f t="shared" si="552"/>
        <v>'2027-08-02'</v>
      </c>
      <c r="W1784" s="80">
        <v>37</v>
      </c>
      <c r="X1784" s="80">
        <f t="shared" si="553"/>
        <v>37</v>
      </c>
      <c r="Y1784" s="3" t="s">
        <v>8073</v>
      </c>
      <c r="Z1784" s="124">
        <f>IFERROR(IF(Y1784="","null",VLOOKUP(Y1784,Marcas!$A$2:$C$2024,2,0)),"")</f>
        <v>1537</v>
      </c>
      <c r="AA1784" s="3" t="s">
        <v>8073</v>
      </c>
      <c r="AB1784" s="3">
        <f>IFERROR(IF(AA1784="","",IF(AA1784="EMPORIO LEGAL",1,VLOOKUP(AA1784,Clientes!$A$2:$B$1190,2,0))),"")</f>
        <v>1081</v>
      </c>
      <c r="AC1784" s="3">
        <f>IFERROR(IF(Tabla1[[#This Row],[id_control]]="null","",VLOOKUP(CONCATENATE(Tabla1[[#This Row],[CLIENTE]],"-",Tabla1[[#This Row],[id_control]]),Hoja1!$C$2:$D$1994,2,0)),"")</f>
        <v>1784</v>
      </c>
      <c r="AD1784" s="3" t="s">
        <v>8074</v>
      </c>
      <c r="AE1784" s="3"/>
      <c r="AF1784" s="3"/>
      <c r="AG1784" s="3"/>
      <c r="AH1784" s="3"/>
      <c r="AI1784" s="3"/>
      <c r="AJ1784" s="3"/>
      <c r="AK1784" s="3"/>
      <c r="AL1784" s="3"/>
      <c r="AM1784" s="6"/>
      <c r="AN1784" s="6"/>
      <c r="AO1784" s="6"/>
      <c r="AP1784" s="6"/>
      <c r="AQ1784" s="6"/>
      <c r="AR1784" s="6"/>
      <c r="AS1784" s="6"/>
      <c r="AT1784" s="6"/>
      <c r="AU1784" s="6"/>
      <c r="AV1784" s="6"/>
      <c r="AW1784" s="6"/>
      <c r="AX1784" s="6"/>
      <c r="AY1784" s="6"/>
      <c r="AZ1784" s="6"/>
      <c r="BA1784" s="6"/>
      <c r="BB1784" s="6"/>
      <c r="BC1784" s="6"/>
      <c r="BD1784" s="6"/>
      <c r="BE1784" s="8">
        <v>1783</v>
      </c>
      <c r="BF1784" s="6" t="str">
        <f t="shared" si="554"/>
        <v>insert into bitacoras_estatus (numero_expediente, numero_registro, representante, fecha_inicio, fecha_vencimiento, id_cliente, id_admin, id_bitacoras_estatus, id_estatus, id_clase, id_marca, created_at, updated_at) values('1926401','1820307','MARTIN VALENZUELA TERRAZAS','2017-08-02','2027-08-02','1081','2','1','1',37,1537,'2017-08-02 00:00:00','2017-08-02 00:00:00');</v>
      </c>
      <c r="BG1784" s="6" t="str">
        <f t="shared" si="555"/>
        <v>insert into servicios_comentarios (comentario, id_admin, id_estatus, created_at, updated_at) values('CLASE 37',1,1783,'2017-08-02 00:00:00','2017-08-02 00:00:00');</v>
      </c>
      <c r="BH1784" s="6" t="str">
        <f t="shared" si="556"/>
        <v/>
      </c>
      <c r="BI1784" s="137" t="str">
        <f t="shared" si="557"/>
        <v>update bitacoras_estatus set comprobacion_uso = 1, id_estatus=10 where id=1783;</v>
      </c>
      <c r="BJ1784" s="137" t="str">
        <f t="shared" si="558"/>
        <v>update bitacoras_estatus set numero_expediente = '1926401', numero_registro = '1820307', id_estatus = 10, fecha_inicio = '2017-08-02', fecha_vencimiento ='2027-08-02', created_at ='2017-08-02 00:00:00', updated_at ='2017-08-02 00:00:00', id_clase=37, id_marca=1537, id_cliente=1081, vigencia = 1 where id =1783;</v>
      </c>
      <c r="BK1784" s="137" t="str">
        <f t="shared" si="559"/>
        <v>update bitacoras_estatus set id_estatus = 10 where id =1783;</v>
      </c>
    </row>
    <row r="1785" spans="1:63">
      <c r="A1785" s="3">
        <v>1931528</v>
      </c>
      <c r="B1785" s="6"/>
      <c r="C1785" s="6" t="str">
        <f>IF(Tabla1[[#This Row],[No. REG.]]="","",1)</f>
        <v/>
      </c>
      <c r="D1785" s="3" t="s">
        <v>7710</v>
      </c>
      <c r="E1785" s="3">
        <f>IF(Tabla1[[#This Row],[STATUS]]="","",VLOOKUP(D1785,Estatus!$A$2:$B$13,2,0))</f>
        <v>3</v>
      </c>
      <c r="F1785" s="3">
        <f>IF(Tabla1[[#This Row],[STATUS]]="","",VLOOKUP(D1785,Estatus!$A$2:$I$12,9,0))</f>
        <v>1</v>
      </c>
      <c r="G1785" s="12" t="s">
        <v>8075</v>
      </c>
      <c r="H1785" s="7">
        <v>42958</v>
      </c>
      <c r="I1785" s="80">
        <f t="shared" si="540"/>
        <v>2017</v>
      </c>
      <c r="J1785" s="80">
        <f t="shared" si="541"/>
        <v>8</v>
      </c>
      <c r="K1785" s="80">
        <f t="shared" si="542"/>
        <v>11</v>
      </c>
      <c r="L1785" s="80" t="str">
        <f t="shared" si="543"/>
        <v>08</v>
      </c>
      <c r="M1785" s="80">
        <f t="shared" si="544"/>
        <v>11</v>
      </c>
      <c r="N1785" s="80" t="str">
        <f t="shared" si="545"/>
        <v>'2017-08-11'</v>
      </c>
      <c r="O1785" s="80" t="str">
        <f t="shared" si="546"/>
        <v>'2017-08-11 00:00:00'</v>
      </c>
      <c r="P1785" s="7">
        <v>46610</v>
      </c>
      <c r="Q1785" s="80">
        <f t="shared" si="547"/>
        <v>2027</v>
      </c>
      <c r="R1785" s="80">
        <f t="shared" si="548"/>
        <v>8</v>
      </c>
      <c r="S1785" s="80">
        <f t="shared" si="549"/>
        <v>11</v>
      </c>
      <c r="T1785" s="80" t="str">
        <f t="shared" si="550"/>
        <v>08</v>
      </c>
      <c r="U1785" s="80">
        <f t="shared" si="551"/>
        <v>11</v>
      </c>
      <c r="V1785" s="80" t="str">
        <f t="shared" si="552"/>
        <v>'2027-08-11'</v>
      </c>
      <c r="W1785" s="80"/>
      <c r="X1785" s="80" t="str">
        <f t="shared" si="553"/>
        <v>null</v>
      </c>
      <c r="Y1785" s="3" t="s">
        <v>8076</v>
      </c>
      <c r="Z1785" s="124">
        <f>IFERROR(IF(Y1785="","null",VLOOKUP(Y1785,Marcas!$A$2:$C$2024,2,0)),"")</f>
        <v>3</v>
      </c>
      <c r="AA1785" s="3" t="s">
        <v>8076</v>
      </c>
      <c r="AB1785" s="3">
        <f>IFERROR(IF(AA1785="","",IF(AA1785="EMPORIO LEGAL",1,VLOOKUP(AA1785,Clientes!$A$2:$B$1190,2,0))),"")</f>
        <v>3</v>
      </c>
      <c r="AC1785" s="3">
        <f>IFERROR(IF(Tabla1[[#This Row],[id_control]]="null","",VLOOKUP(CONCATENATE(Tabla1[[#This Row],[CLIENTE]],"-",Tabla1[[#This Row],[id_control]]),Hoja1!$C$2:$D$1994,2,0)),"")</f>
        <v>1785</v>
      </c>
      <c r="AD1785" s="3" t="s">
        <v>8077</v>
      </c>
      <c r="AE1785" s="6"/>
      <c r="AF1785" s="6"/>
      <c r="AG1785" s="6"/>
      <c r="AH1785" s="6"/>
      <c r="AI1785" s="6"/>
      <c r="AJ1785" s="6"/>
      <c r="AK1785" s="6"/>
      <c r="AL1785" s="8" t="s">
        <v>8078</v>
      </c>
      <c r="AM1785" s="3">
        <v>6141308676</v>
      </c>
      <c r="AN1785" s="8"/>
      <c r="AO1785" s="8"/>
      <c r="AP1785" s="8"/>
      <c r="AQ1785" s="8"/>
      <c r="AR1785" s="8"/>
      <c r="AS1785" s="8"/>
      <c r="AT1785" s="8"/>
      <c r="AU1785" s="8"/>
      <c r="AV1785" s="8" t="s">
        <v>8079</v>
      </c>
      <c r="AW1785" s="8"/>
      <c r="AX1785" s="8"/>
      <c r="AY1785" s="8"/>
      <c r="AZ1785" s="8"/>
      <c r="BA1785" s="8"/>
      <c r="BB1785" s="8"/>
      <c r="BC1785" s="8"/>
      <c r="BD1785" s="8" t="s">
        <v>8080</v>
      </c>
      <c r="BE1785" s="8">
        <v>1784</v>
      </c>
      <c r="BF1785" s="6" t="str">
        <f t="shared" si="554"/>
        <v>insert into bitacoras_estatus (numero_expediente, numero_registro, representante, fecha_inicio, fecha_vencimiento, id_cliente, id_admin, id_bitacoras_estatus, id_estatus, id_clase, id_marca, created_at, updated_at) values('1931528','','IGNACIO PINEDA JIMENEZ','2017-08-11','2027-08-11','3','2','1','1',null,3,'2017-08-11 00:00:00','2017-08-11 00:00:00');</v>
      </c>
      <c r="BG1785" s="6" t="str">
        <f t="shared" si="555"/>
        <v>insert into servicios_comentarios (comentario, id_admin, id_estatus, created_at, updated_at) values('CL 36',1,1784,'2017-08-11 00:00:00','2017-08-11 00:00:00');</v>
      </c>
      <c r="BH1785" s="6" t="str">
        <f t="shared" si="556"/>
        <v>insert into servicios_comentarios (comentario, id_admin, id_estatus, created_at, updated_at) values('Ultima actualización 19/12/2017 SIN SEGUIMIENTO',1,1784,'2017-08-11 00:00:00','2017-08-11 00:00:00');</v>
      </c>
      <c r="BI1785" s="137" t="str">
        <f t="shared" si="557"/>
        <v>update bitacoras_estatus set comprobacion_uso = 1, id_estatus=3 where id=1784;</v>
      </c>
      <c r="BJ1785" s="137" t="str">
        <f t="shared" si="558"/>
        <v>update bitacoras_estatus set numero_expediente = '1931528', numero_registro = '', id_estatus = 3, fecha_inicio = '2017-08-11', fecha_vencimiento ='2027-08-11', created_at ='2017-08-11 00:00:00', updated_at ='2017-08-11 00:00:00', id_clase=null, id_marca=3, id_cliente=3, vigencia = 1 where id =1784;</v>
      </c>
      <c r="BK1785" s="137" t="str">
        <f t="shared" si="559"/>
        <v>update bitacoras_estatus set id_estatus = 3 where id =1784;</v>
      </c>
    </row>
    <row r="1786" spans="1:63" ht="27">
      <c r="A1786" s="3">
        <v>1978752</v>
      </c>
      <c r="B1786" s="3">
        <v>1848897</v>
      </c>
      <c r="C1786" s="3">
        <f>IF(Tabla1[[#This Row],[No. REG.]]="","",1)</f>
        <v>1</v>
      </c>
      <c r="D1786" s="3" t="s">
        <v>46</v>
      </c>
      <c r="E1786" s="3">
        <f>IF(Tabla1[[#This Row],[STATUS]]="","",VLOOKUP(D1786,Estatus!$A$2:$B$13,2,0))</f>
        <v>10</v>
      </c>
      <c r="F1786" s="3">
        <f>IF(Tabla1[[#This Row],[STATUS]]="","",VLOOKUP(D1786,Estatus!$A$2:$I$12,9,0))</f>
        <v>1</v>
      </c>
      <c r="G1786" s="12" t="s">
        <v>8081</v>
      </c>
      <c r="H1786" s="7">
        <v>43067</v>
      </c>
      <c r="I1786" s="80">
        <f t="shared" si="540"/>
        <v>2017</v>
      </c>
      <c r="J1786" s="80">
        <f t="shared" si="541"/>
        <v>11</v>
      </c>
      <c r="K1786" s="80">
        <f t="shared" si="542"/>
        <v>28</v>
      </c>
      <c r="L1786" s="80">
        <f t="shared" si="543"/>
        <v>11</v>
      </c>
      <c r="M1786" s="80">
        <f t="shared" si="544"/>
        <v>28</v>
      </c>
      <c r="N1786" s="80" t="str">
        <f t="shared" si="545"/>
        <v>'2017-11-28'</v>
      </c>
      <c r="O1786" s="80" t="str">
        <f t="shared" si="546"/>
        <v>'2017-11-28 00:00:00'</v>
      </c>
      <c r="P1786" s="7">
        <v>46719</v>
      </c>
      <c r="Q1786" s="80">
        <f t="shared" si="547"/>
        <v>2027</v>
      </c>
      <c r="R1786" s="80">
        <f t="shared" si="548"/>
        <v>11</v>
      </c>
      <c r="S1786" s="80">
        <f t="shared" si="549"/>
        <v>28</v>
      </c>
      <c r="T1786" s="80">
        <f t="shared" si="550"/>
        <v>11</v>
      </c>
      <c r="U1786" s="80">
        <f t="shared" si="551"/>
        <v>28</v>
      </c>
      <c r="V1786" s="80" t="str">
        <f t="shared" si="552"/>
        <v>'2027-11-28'</v>
      </c>
      <c r="W1786" s="80"/>
      <c r="X1786" s="80" t="str">
        <f t="shared" si="553"/>
        <v>null</v>
      </c>
      <c r="Y1786" s="3" t="s">
        <v>6199</v>
      </c>
      <c r="Z1786" s="124">
        <f>IFERROR(IF(Y1786="","null",VLOOKUP(Y1786,Marcas!$A$2:$C$2024,2,0)),"")</f>
        <v>872</v>
      </c>
      <c r="AA1786" s="3" t="s">
        <v>6199</v>
      </c>
      <c r="AB1786" s="3">
        <f>IFERROR(IF(AA1786="","",IF(AA1786="EMPORIO LEGAL",1,VLOOKUP(AA1786,Clientes!$A$2:$B$1190,2,0))),"")</f>
        <v>619</v>
      </c>
      <c r="AC1786" s="3">
        <f>IFERROR(IF(Tabla1[[#This Row],[id_control]]="null","",VLOOKUP(CONCATENATE(Tabla1[[#This Row],[CLIENTE]],"-",Tabla1[[#This Row],[id_control]]),Hoja1!$C$2:$D$1994,2,0)),"")</f>
        <v>1236</v>
      </c>
      <c r="AD1786" s="3" t="s">
        <v>8082</v>
      </c>
      <c r="AE1786" s="3"/>
      <c r="AF1786" s="3"/>
      <c r="AG1786" s="3"/>
      <c r="AH1786" s="3"/>
      <c r="AI1786" s="3"/>
      <c r="AJ1786" s="3"/>
      <c r="AK1786" s="3"/>
      <c r="AL1786" s="3">
        <v>4233237</v>
      </c>
      <c r="AM1786" s="8">
        <v>4231441</v>
      </c>
      <c r="AN1786" s="6"/>
      <c r="AO1786" s="6"/>
      <c r="AP1786" s="6"/>
      <c r="AQ1786" s="8">
        <v>6141560875</v>
      </c>
      <c r="AR1786" s="6"/>
      <c r="AS1786" s="6"/>
      <c r="AT1786" s="6"/>
      <c r="AU1786" s="6"/>
      <c r="AV1786" s="8" t="s">
        <v>8083</v>
      </c>
      <c r="AW1786" s="6"/>
      <c r="AX1786" s="6"/>
      <c r="AY1786" s="6"/>
      <c r="AZ1786" s="6"/>
      <c r="BA1786" s="6"/>
      <c r="BB1786" s="6"/>
      <c r="BC1786" s="6"/>
      <c r="BD1786" s="6"/>
      <c r="BE1786" s="8">
        <v>1785</v>
      </c>
      <c r="BF1786" s="6" t="str">
        <f t="shared" si="554"/>
        <v>insert into bitacoras_estatus (numero_expediente, numero_registro, representante, fecha_inicio, fecha_vencimiento, id_cliente, id_admin, id_bitacoras_estatus, id_estatus, id_clase, id_marca, created_at, updated_at) values('1978752','1848897','JOSE LUIS BLANCO MADRID','2017-11-28','2027-11-28','619','2','1','1',null,872,'2017-11-28 00:00:00','2017-11-28 00:00:00');</v>
      </c>
      <c r="BG1786" s="6" t="str">
        <f t="shared" si="555"/>
        <v>insert into servicios_comentarios (comentario, id_admin, id_estatus, created_at, updated_at) values('CL 35. EL 28 FEBRERO LLEGO EL TITULO REGISTRO DE MARCA',1,1785,'2017-11-28 00:00:00','2017-11-28 00:00:00');</v>
      </c>
      <c r="BH1786" s="6" t="str">
        <f t="shared" si="556"/>
        <v/>
      </c>
      <c r="BI1786" s="137" t="str">
        <f t="shared" si="557"/>
        <v>update bitacoras_estatus set comprobacion_uso = 1, id_estatus=10 where id=1785;</v>
      </c>
      <c r="BJ1786" s="137" t="str">
        <f t="shared" si="558"/>
        <v>update bitacoras_estatus set numero_expediente = '1978752', numero_registro = '1848897', id_estatus = 10, fecha_inicio = '2017-11-28', fecha_vencimiento ='2027-11-28', created_at ='2017-11-28 00:00:00', updated_at ='2017-11-28 00:00:00', id_clase=null, id_marca=872, id_cliente=619, vigencia = 1 where id =1785;</v>
      </c>
      <c r="BK1786" s="137" t="str">
        <f t="shared" si="559"/>
        <v>update bitacoras_estatus set id_estatus = 10 where id =1785;</v>
      </c>
    </row>
    <row r="1787" spans="1:63" ht="27">
      <c r="A1787" s="3">
        <v>1978720</v>
      </c>
      <c r="B1787" s="3">
        <v>1848881</v>
      </c>
      <c r="C1787" s="3">
        <f>IF(Tabla1[[#This Row],[No. REG.]]="","",1)</f>
        <v>1</v>
      </c>
      <c r="D1787" s="3" t="s">
        <v>46</v>
      </c>
      <c r="E1787" s="3">
        <f>IF(Tabla1[[#This Row],[STATUS]]="","",VLOOKUP(D1787,Estatus!$A$2:$B$13,2,0))</f>
        <v>10</v>
      </c>
      <c r="F1787" s="3">
        <f>IF(Tabla1[[#This Row],[STATUS]]="","",VLOOKUP(D1787,Estatus!$A$2:$I$12,9,0))</f>
        <v>1</v>
      </c>
      <c r="G1787" s="12" t="s">
        <v>8084</v>
      </c>
      <c r="H1787" s="7">
        <v>43067</v>
      </c>
      <c r="I1787" s="80">
        <f t="shared" si="540"/>
        <v>2017</v>
      </c>
      <c r="J1787" s="80">
        <f t="shared" si="541"/>
        <v>11</v>
      </c>
      <c r="K1787" s="80">
        <f t="shared" si="542"/>
        <v>28</v>
      </c>
      <c r="L1787" s="80">
        <f t="shared" si="543"/>
        <v>11</v>
      </c>
      <c r="M1787" s="80">
        <f t="shared" si="544"/>
        <v>28</v>
      </c>
      <c r="N1787" s="80" t="str">
        <f t="shared" si="545"/>
        <v>'2017-11-28'</v>
      </c>
      <c r="O1787" s="80" t="str">
        <f t="shared" si="546"/>
        <v>'2017-11-28 00:00:00'</v>
      </c>
      <c r="P1787" s="7">
        <v>46719</v>
      </c>
      <c r="Q1787" s="80">
        <f t="shared" si="547"/>
        <v>2027</v>
      </c>
      <c r="R1787" s="80">
        <f t="shared" si="548"/>
        <v>11</v>
      </c>
      <c r="S1787" s="80">
        <f t="shared" si="549"/>
        <v>28</v>
      </c>
      <c r="T1787" s="80">
        <f t="shared" si="550"/>
        <v>11</v>
      </c>
      <c r="U1787" s="80">
        <f t="shared" si="551"/>
        <v>28</v>
      </c>
      <c r="V1787" s="80" t="str">
        <f t="shared" si="552"/>
        <v>'2027-11-28'</v>
      </c>
      <c r="W1787" s="80"/>
      <c r="X1787" s="80" t="str">
        <f t="shared" si="553"/>
        <v>null</v>
      </c>
      <c r="Y1787" s="3" t="s">
        <v>8085</v>
      </c>
      <c r="Z1787" s="124">
        <f>IFERROR(IF(Y1787="","null",VLOOKUP(Y1787,Marcas!$A$2:$C$2024,2,0)),"")</f>
        <v>654</v>
      </c>
      <c r="AA1787" s="3" t="s">
        <v>8086</v>
      </c>
      <c r="AB1787" s="3">
        <f>IFERROR(IF(AA1787="","",IF(AA1787="EMPORIO LEGAL",1,VLOOKUP(AA1787,Clientes!$A$2:$B$1190,2,0))),"")</f>
        <v>776</v>
      </c>
      <c r="AC1787" s="3">
        <f>IFERROR(IF(Tabla1[[#This Row],[id_control]]="null","",VLOOKUP(CONCATENATE(Tabla1[[#This Row],[CLIENTE]],"-",Tabla1[[#This Row],[id_control]]),Hoja1!$C$2:$D$1994,2,0)),"")</f>
        <v>1787</v>
      </c>
      <c r="AD1787" s="3"/>
      <c r="AE1787" s="3"/>
      <c r="AF1787" s="3"/>
      <c r="AG1787" s="3"/>
      <c r="AH1787" s="3"/>
      <c r="AI1787" s="3"/>
      <c r="AJ1787" s="3"/>
      <c r="AK1787" s="3"/>
      <c r="AL1787" s="3"/>
      <c r="AM1787" s="8"/>
      <c r="AN1787" s="6"/>
      <c r="AO1787" s="6"/>
      <c r="AP1787" s="6"/>
      <c r="AQ1787" s="8"/>
      <c r="AR1787" s="8"/>
      <c r="AS1787" s="8"/>
      <c r="AT1787" s="6"/>
      <c r="AU1787" s="6"/>
      <c r="AV1787" s="8"/>
      <c r="AW1787" s="6"/>
      <c r="AX1787" s="6"/>
      <c r="AY1787" s="6"/>
      <c r="AZ1787" s="6"/>
      <c r="BA1787" s="6"/>
      <c r="BB1787" s="6"/>
      <c r="BC1787" s="6"/>
      <c r="BD1787" s="6"/>
      <c r="BE1787" s="8">
        <v>1786</v>
      </c>
      <c r="BF1787" s="6" t="str">
        <f t="shared" si="554"/>
        <v>insert into bitacoras_estatus (numero_expediente, numero_registro, representante, fecha_inicio, fecha_vencimiento, id_cliente, id_admin, id_bitacoras_estatus, id_estatus, id_clase, id_marca, created_at, updated_at) values('1978720','1848881','','2017-11-28','2027-11-28','776','2','1','1',null,654,'2017-11-28 00:00:00','2017-11-28 00:00:00');</v>
      </c>
      <c r="BG1787" s="6" t="str">
        <f t="shared" si="555"/>
        <v>insert into servicios_comentarios (comentario, id_admin, id_estatus, created_at, updated_at) values('CL 25. EL 28 FEB 2018 LLEGO TITULO REGISTRO DE MARCA',1,1786,'2017-11-28 00:00:00','2017-11-28 00:00:00');</v>
      </c>
      <c r="BH1787" s="6" t="str">
        <f t="shared" si="556"/>
        <v/>
      </c>
      <c r="BI1787" s="137" t="str">
        <f t="shared" si="557"/>
        <v>update bitacoras_estatus set comprobacion_uso = 1, id_estatus=10 where id=1786;</v>
      </c>
      <c r="BJ1787" s="137" t="str">
        <f t="shared" si="558"/>
        <v>update bitacoras_estatus set numero_expediente = '1978720', numero_registro = '1848881', id_estatus = 10, fecha_inicio = '2017-11-28', fecha_vencimiento ='2027-11-28', created_at ='2017-11-28 00:00:00', updated_at ='2017-11-28 00:00:00', id_clase=null, id_marca=654, id_cliente=776, vigencia = 1 where id =1786;</v>
      </c>
      <c r="BK1787" s="137" t="str">
        <f t="shared" si="559"/>
        <v>update bitacoras_estatus set id_estatus = 10 where id =1786;</v>
      </c>
    </row>
    <row r="1788" spans="1:63" ht="27">
      <c r="A1788" s="3">
        <v>1878722</v>
      </c>
      <c r="B1788" s="3">
        <v>1848882</v>
      </c>
      <c r="C1788" s="3">
        <f>IF(Tabla1[[#This Row],[No. REG.]]="","",1)</f>
        <v>1</v>
      </c>
      <c r="D1788" s="3" t="s">
        <v>46</v>
      </c>
      <c r="E1788" s="3">
        <f>IF(Tabla1[[#This Row],[STATUS]]="","",VLOOKUP(D1788,Estatus!$A$2:$B$13,2,0))</f>
        <v>10</v>
      </c>
      <c r="F1788" s="3">
        <f>IF(Tabla1[[#This Row],[STATUS]]="","",VLOOKUP(D1788,Estatus!$A$2:$I$12,9,0))</f>
        <v>1</v>
      </c>
      <c r="G1788" s="12" t="s">
        <v>8087</v>
      </c>
      <c r="H1788" s="7">
        <v>43067</v>
      </c>
      <c r="I1788" s="80">
        <f t="shared" si="540"/>
        <v>2017</v>
      </c>
      <c r="J1788" s="80">
        <f t="shared" si="541"/>
        <v>11</v>
      </c>
      <c r="K1788" s="80">
        <f t="shared" si="542"/>
        <v>28</v>
      </c>
      <c r="L1788" s="80">
        <f t="shared" si="543"/>
        <v>11</v>
      </c>
      <c r="M1788" s="80">
        <f t="shared" si="544"/>
        <v>28</v>
      </c>
      <c r="N1788" s="80" t="str">
        <f t="shared" si="545"/>
        <v>'2017-11-28'</v>
      </c>
      <c r="O1788" s="80" t="str">
        <f t="shared" si="546"/>
        <v>'2017-11-28 00:00:00'</v>
      </c>
      <c r="P1788" s="7">
        <v>46719</v>
      </c>
      <c r="Q1788" s="80">
        <f t="shared" si="547"/>
        <v>2027</v>
      </c>
      <c r="R1788" s="80">
        <f t="shared" si="548"/>
        <v>11</v>
      </c>
      <c r="S1788" s="80">
        <f t="shared" si="549"/>
        <v>28</v>
      </c>
      <c r="T1788" s="80">
        <f t="shared" si="550"/>
        <v>11</v>
      </c>
      <c r="U1788" s="80">
        <f t="shared" si="551"/>
        <v>28</v>
      </c>
      <c r="V1788" s="80" t="str">
        <f t="shared" si="552"/>
        <v>'2027-11-28'</v>
      </c>
      <c r="W1788" s="80">
        <v>35</v>
      </c>
      <c r="X1788" s="80">
        <f t="shared" si="553"/>
        <v>35</v>
      </c>
      <c r="Y1788" s="3" t="s">
        <v>8088</v>
      </c>
      <c r="Z1788" s="124">
        <f>IFERROR(IF(Y1788="","null",VLOOKUP(Y1788,Marcas!$A$2:$C$2024,2,0)),"")</f>
        <v>507</v>
      </c>
      <c r="AA1788" s="3" t="s">
        <v>8089</v>
      </c>
      <c r="AB1788" s="3">
        <f>IFERROR(IF(AA1788="","",IF(AA1788="EMPORIO LEGAL",1,VLOOKUP(AA1788,Clientes!$A$2:$B$1190,2,0))),"")</f>
        <v>355</v>
      </c>
      <c r="AC1788" s="3">
        <f>IFERROR(IF(Tabla1[[#This Row],[id_control]]="null","",VLOOKUP(CONCATENATE(Tabla1[[#This Row],[CLIENTE]],"-",Tabla1[[#This Row],[id_control]]),Hoja1!$C$2:$D$1994,2,0)),"")</f>
        <v>1788</v>
      </c>
      <c r="AD1788" s="3"/>
      <c r="AE1788" s="3"/>
      <c r="AF1788" s="3"/>
      <c r="AG1788" s="3"/>
      <c r="AH1788" s="3"/>
      <c r="AI1788" s="3"/>
      <c r="AJ1788" s="3"/>
      <c r="AK1788" s="3"/>
      <c r="AL1788" s="3"/>
      <c r="AM1788" s="8"/>
      <c r="AN1788" s="6"/>
      <c r="AO1788" s="6"/>
      <c r="AP1788" s="6"/>
      <c r="AQ1788" s="8"/>
      <c r="AR1788" s="8"/>
      <c r="AS1788" s="8"/>
      <c r="AT1788" s="6"/>
      <c r="AU1788" s="6"/>
      <c r="AV1788" s="8"/>
      <c r="AW1788" s="6"/>
      <c r="AX1788" s="6"/>
      <c r="AY1788" s="6"/>
      <c r="AZ1788" s="6"/>
      <c r="BA1788" s="6"/>
      <c r="BB1788" s="6"/>
      <c r="BC1788" s="6"/>
      <c r="BD1788" s="6"/>
      <c r="BE1788" s="8">
        <v>1787</v>
      </c>
      <c r="BF1788" s="6" t="str">
        <f t="shared" si="554"/>
        <v>insert into bitacoras_estatus (numero_expediente, numero_registro, representante, fecha_inicio, fecha_vencimiento, id_cliente, id_admin, id_bitacoras_estatus, id_estatus, id_clase, id_marca, created_at, updated_at) values('1878722','1848882','','2017-11-28','2027-11-28','355','2','1','1',35,507,'2017-11-28 00:00:00','2017-11-28 00:00:00');</v>
      </c>
      <c r="BG1788" s="6" t="str">
        <f t="shared" si="555"/>
        <v>insert into servicios_comentarios (comentario, id_admin, id_estatus, created_at, updated_at) values('CLASE 35. EL 28 FEB 2018 LLEGO EL TITULO REGISTRO DE MARCA',1,1787,'2017-11-28 00:00:00','2017-11-28 00:00:00');</v>
      </c>
      <c r="BH1788" s="6" t="str">
        <f t="shared" si="556"/>
        <v/>
      </c>
      <c r="BI1788" s="137" t="str">
        <f t="shared" si="557"/>
        <v>update bitacoras_estatus set comprobacion_uso = 1, id_estatus=10 where id=1787;</v>
      </c>
      <c r="BJ1788" s="137" t="str">
        <f t="shared" si="558"/>
        <v>update bitacoras_estatus set numero_expediente = '1878722', numero_registro = '1848882', id_estatus = 10, fecha_inicio = '2017-11-28', fecha_vencimiento ='2027-11-28', created_at ='2017-11-28 00:00:00', updated_at ='2017-11-28 00:00:00', id_clase=35, id_marca=507, id_cliente=355, vigencia = 1 where id =1787;</v>
      </c>
      <c r="BK1788" s="137" t="str">
        <f t="shared" si="559"/>
        <v>update bitacoras_estatus set id_estatus = 10 where id =1787;</v>
      </c>
    </row>
    <row r="1789" spans="1:63">
      <c r="A1789" s="3">
        <v>1978728</v>
      </c>
      <c r="B1789" s="3"/>
      <c r="C1789" s="3" t="str">
        <f>IF(Tabla1[[#This Row],[No. REG.]]="","",1)</f>
        <v/>
      </c>
      <c r="D1789" s="3" t="s">
        <v>8681</v>
      </c>
      <c r="E1789" s="3">
        <f>IF(Tabla1[[#This Row],[STATUS]]="","",VLOOKUP(D1789,Estatus!$A$2:$B$13,2,0))</f>
        <v>8</v>
      </c>
      <c r="F1789" s="3">
        <f>IF(Tabla1[[#This Row],[STATUS]]="","",VLOOKUP(D1789,Estatus!$A$2:$I$12,9,0))</f>
        <v>1</v>
      </c>
      <c r="G1789" s="12" t="s">
        <v>8090</v>
      </c>
      <c r="H1789" s="7">
        <v>43067</v>
      </c>
      <c r="I1789" s="80">
        <f t="shared" si="540"/>
        <v>2017</v>
      </c>
      <c r="J1789" s="80">
        <f t="shared" si="541"/>
        <v>11</v>
      </c>
      <c r="K1789" s="80">
        <f t="shared" si="542"/>
        <v>28</v>
      </c>
      <c r="L1789" s="80">
        <f t="shared" si="543"/>
        <v>11</v>
      </c>
      <c r="M1789" s="80">
        <f t="shared" si="544"/>
        <v>28</v>
      </c>
      <c r="N1789" s="80" t="str">
        <f t="shared" si="545"/>
        <v>'2017-11-28'</v>
      </c>
      <c r="O1789" s="80" t="str">
        <f t="shared" si="546"/>
        <v>'2017-11-28 00:00:00'</v>
      </c>
      <c r="P1789" s="7">
        <v>46719</v>
      </c>
      <c r="Q1789" s="80">
        <f t="shared" si="547"/>
        <v>2027</v>
      </c>
      <c r="R1789" s="80">
        <f t="shared" si="548"/>
        <v>11</v>
      </c>
      <c r="S1789" s="80">
        <f t="shared" si="549"/>
        <v>28</v>
      </c>
      <c r="T1789" s="80">
        <f t="shared" si="550"/>
        <v>11</v>
      </c>
      <c r="U1789" s="80">
        <f t="shared" si="551"/>
        <v>28</v>
      </c>
      <c r="V1789" s="80" t="str">
        <f t="shared" si="552"/>
        <v>'2027-11-28'</v>
      </c>
      <c r="W1789" s="80"/>
      <c r="X1789" s="80" t="str">
        <f t="shared" si="553"/>
        <v>null</v>
      </c>
      <c r="Y1789" s="3" t="s">
        <v>485</v>
      </c>
      <c r="Z1789" s="124">
        <f>IFERROR(IF(Y1789="","null",VLOOKUP(Y1789,Marcas!$A$2:$C$2024,2,0)),"")</f>
        <v>1495</v>
      </c>
      <c r="AA1789" s="3" t="s">
        <v>485</v>
      </c>
      <c r="AB1789" s="3">
        <f>IFERROR(IF(AA1789="","",IF(AA1789="EMPORIO LEGAL",1,VLOOKUP(AA1789,Clientes!$A$2:$B$1190,2,0))),"")</f>
        <v>1050</v>
      </c>
      <c r="AC1789" s="3">
        <f>IFERROR(IF(Tabla1[[#This Row],[id_control]]="null","",VLOOKUP(CONCATENATE(Tabla1[[#This Row],[CLIENTE]],"-",Tabla1[[#This Row],[id_control]]),Hoja1!$C$2:$D$1994,2,0)),"")</f>
        <v>87</v>
      </c>
      <c r="AD1789" s="3" t="s">
        <v>8091</v>
      </c>
      <c r="AE1789" s="3" t="s">
        <v>6696</v>
      </c>
      <c r="AF1789" s="3" t="s">
        <v>8092</v>
      </c>
      <c r="AG1789" s="3"/>
      <c r="AH1789" s="3"/>
      <c r="AI1789" s="3"/>
      <c r="AJ1789" s="3"/>
      <c r="AK1789" s="3"/>
      <c r="AL1789" s="3"/>
      <c r="AM1789" s="8" t="s">
        <v>8093</v>
      </c>
      <c r="AN1789" s="6"/>
      <c r="AO1789" s="6"/>
      <c r="AP1789" s="6"/>
      <c r="AQ1789" s="8" t="s">
        <v>8094</v>
      </c>
      <c r="AR1789" s="2" t="s">
        <v>8095</v>
      </c>
      <c r="AS1789" s="8" t="s">
        <v>8096</v>
      </c>
      <c r="AT1789" s="6"/>
      <c r="AU1789" s="6"/>
      <c r="AV1789" s="8" t="s">
        <v>8097</v>
      </c>
      <c r="AW1789" s="6"/>
      <c r="AX1789" s="6"/>
      <c r="AY1789" s="6"/>
      <c r="AZ1789" s="6"/>
      <c r="BA1789" s="6"/>
      <c r="BB1789" s="6"/>
      <c r="BC1789" s="6"/>
      <c r="BD1789" s="8" t="s">
        <v>8098</v>
      </c>
      <c r="BE1789" s="8">
        <v>1788</v>
      </c>
      <c r="BF1789" s="6" t="str">
        <f t="shared" si="554"/>
        <v>insert into bitacoras_estatus (numero_expediente, numero_registro, representante, fecha_inicio, fecha_vencimiento, id_cliente, id_admin, id_bitacoras_estatus, id_estatus, id_clase, id_marca, created_at, updated_at) values('1978728','','VERONICA MARIA NAVA SALINAS','2017-11-28','2027-11-28','1050','2','1','1',null,1495,'2017-11-28 00:00:00','2017-11-28 00:00:00');</v>
      </c>
      <c r="BG1789" s="6" t="str">
        <f t="shared" si="555"/>
        <v>insert into servicios_comentarios (comentario, id_admin, id_estatus, created_at, updated_at) values('CL 43',1,1788,'2017-11-28 00:00:00','2017-11-28 00:00:00');</v>
      </c>
      <c r="BH1789" s="6" t="str">
        <f t="shared" si="556"/>
        <v>insert into servicios_comentarios (comentario, id_admin, id_estatus, created_at, updated_at) values('CONTESTACION DE ANTERIORIDAD 18/06/2018',1,1788,'2017-11-28 00:00:00','2017-11-28 00:00:00');</v>
      </c>
      <c r="BI1789" s="137" t="str">
        <f t="shared" si="557"/>
        <v>update bitacoras_estatus set comprobacion_uso = 1, id_estatus=8 where id=1788;</v>
      </c>
      <c r="BJ1789" s="137" t="str">
        <f t="shared" si="558"/>
        <v>update bitacoras_estatus set numero_expediente = '1978728', numero_registro = '', id_estatus = 8, fecha_inicio = '2017-11-28', fecha_vencimiento ='2027-11-28', created_at ='2017-11-28 00:00:00', updated_at ='2017-11-28 00:00:00', id_clase=null, id_marca=1495, id_cliente=1050, vigencia = 1 where id =1788;</v>
      </c>
      <c r="BK1789" s="137" t="str">
        <f t="shared" si="559"/>
        <v>update bitacoras_estatus set id_estatus = 8 where id =1788;</v>
      </c>
    </row>
    <row r="1790" spans="1:63" ht="53">
      <c r="A1790" s="3">
        <v>1978735</v>
      </c>
      <c r="B1790" s="3">
        <v>1848884</v>
      </c>
      <c r="C1790" s="3">
        <f>IF(Tabla1[[#This Row],[No. REG.]]="","",1)</f>
        <v>1</v>
      </c>
      <c r="D1790" s="3" t="s">
        <v>46</v>
      </c>
      <c r="E1790" s="3">
        <f>IF(Tabla1[[#This Row],[STATUS]]="","",VLOOKUP(D1790,Estatus!$A$2:$B$13,2,0))</f>
        <v>10</v>
      </c>
      <c r="F1790" s="3">
        <f>IF(Tabla1[[#This Row],[STATUS]]="","",VLOOKUP(D1790,Estatus!$A$2:$I$12,9,0))</f>
        <v>1</v>
      </c>
      <c r="G1790" s="12" t="s">
        <v>8932</v>
      </c>
      <c r="H1790" s="7">
        <v>43067</v>
      </c>
      <c r="I1790" s="80">
        <f t="shared" si="540"/>
        <v>2017</v>
      </c>
      <c r="J1790" s="80">
        <f t="shared" si="541"/>
        <v>11</v>
      </c>
      <c r="K1790" s="80">
        <f t="shared" si="542"/>
        <v>28</v>
      </c>
      <c r="L1790" s="80">
        <f t="shared" si="543"/>
        <v>11</v>
      </c>
      <c r="M1790" s="80">
        <f t="shared" si="544"/>
        <v>28</v>
      </c>
      <c r="N1790" s="80" t="str">
        <f t="shared" si="545"/>
        <v>'2017-11-28'</v>
      </c>
      <c r="O1790" s="80" t="str">
        <f t="shared" si="546"/>
        <v>'2017-11-28 00:00:00'</v>
      </c>
      <c r="P1790" s="7">
        <v>46719</v>
      </c>
      <c r="Q1790" s="80">
        <f t="shared" si="547"/>
        <v>2027</v>
      </c>
      <c r="R1790" s="80">
        <f t="shared" si="548"/>
        <v>11</v>
      </c>
      <c r="S1790" s="80">
        <f t="shared" si="549"/>
        <v>28</v>
      </c>
      <c r="T1790" s="80">
        <f t="shared" si="550"/>
        <v>11</v>
      </c>
      <c r="U1790" s="80">
        <f t="shared" si="551"/>
        <v>28</v>
      </c>
      <c r="V1790" s="80" t="str">
        <f t="shared" si="552"/>
        <v>'2027-11-28'</v>
      </c>
      <c r="W1790" s="80"/>
      <c r="X1790" s="80" t="str">
        <f t="shared" si="553"/>
        <v>null</v>
      </c>
      <c r="Y1790" s="3" t="s">
        <v>8099</v>
      </c>
      <c r="Z1790" s="124">
        <f>IFERROR(IF(Y1790="","null",VLOOKUP(Y1790,Marcas!$A$2:$C$2024,2,0)),"")</f>
        <v>619</v>
      </c>
      <c r="AA1790" s="3" t="s">
        <v>2436</v>
      </c>
      <c r="AB1790" s="3">
        <f>IFERROR(IF(AA1790="","",IF(AA1790="EMPORIO LEGAL",1,VLOOKUP(AA1790,Clientes!$A$2:$B$1190,2,0))),"")</f>
        <v>677</v>
      </c>
      <c r="AC1790" s="3">
        <f>IFERROR(IF(Tabla1[[#This Row],[id_control]]="null","",VLOOKUP(CONCATENATE(Tabla1[[#This Row],[CLIENTE]],"-",Tabla1[[#This Row],[id_control]]),Hoja1!$C$2:$D$1994,2,0)),"")</f>
        <v>1790</v>
      </c>
      <c r="AD1790" s="3"/>
      <c r="AE1790" s="3"/>
      <c r="AF1790" s="3"/>
      <c r="AG1790" s="3"/>
      <c r="AH1790" s="3"/>
      <c r="AI1790" s="3"/>
      <c r="AJ1790" s="3"/>
      <c r="AK1790" s="3"/>
      <c r="AL1790" s="3"/>
      <c r="AM1790" s="6"/>
      <c r="AN1790" s="6"/>
      <c r="AO1790" s="6"/>
      <c r="AP1790" s="6"/>
      <c r="AQ1790" s="8"/>
      <c r="AR1790" s="6"/>
      <c r="AS1790" s="6"/>
      <c r="AT1790" s="6"/>
      <c r="AU1790" s="6"/>
      <c r="AV1790" s="8"/>
      <c r="AW1790" s="6"/>
      <c r="AX1790" s="6"/>
      <c r="AY1790" s="6"/>
      <c r="AZ1790" s="6"/>
      <c r="BA1790" s="6"/>
      <c r="BB1790" s="6"/>
      <c r="BC1790" s="6"/>
      <c r="BD1790" s="6"/>
      <c r="BE1790" s="8">
        <v>1789</v>
      </c>
      <c r="BF1790" s="6" t="str">
        <f t="shared" si="554"/>
        <v>insert into bitacoras_estatus (numero_expediente, numero_registro, representante, fecha_inicio, fecha_vencimiento, id_cliente, id_admin, id_bitacoras_estatus, id_estatus, id_clase, id_marca, created_at, updated_at) values('1978735','1848884','','2017-11-28','2027-11-28','677','2','1','1',null,619,'2017-11-28 00:00:00','2017-11-28 00:00:00');</v>
      </c>
      <c r="BG1790" s="6" t="str">
        <f t="shared" si="555"/>
        <v>insert into servicios_comentarios (comentario, id_admin, id_estatus, created_at, updated_at) values('CL 43. EL 28 FEB 2018 LLEGO EL TITULO REGISTRO DE MARCA
Se entrega título de registro de marca el 29 noviembre 2018',1,1789,'2017-11-28 00:00:00','2017-11-28 00:00:00');</v>
      </c>
      <c r="BH1790" s="6" t="str">
        <f t="shared" si="556"/>
        <v/>
      </c>
      <c r="BI1790" s="137" t="str">
        <f t="shared" si="557"/>
        <v>update bitacoras_estatus set comprobacion_uso = 1, id_estatus=10 where id=1789;</v>
      </c>
      <c r="BJ1790" s="137" t="str">
        <f t="shared" si="558"/>
        <v>update bitacoras_estatus set numero_expediente = '1978735', numero_registro = '1848884', id_estatus = 10, fecha_inicio = '2017-11-28', fecha_vencimiento ='2027-11-28', created_at ='2017-11-28 00:00:00', updated_at ='2017-11-28 00:00:00', id_clase=null, id_marca=619, id_cliente=677, vigencia = 1 where id =1789;</v>
      </c>
      <c r="BK1790" s="137" t="str">
        <f t="shared" si="559"/>
        <v>update bitacoras_estatus set id_estatus = 10 where id =1789;</v>
      </c>
    </row>
    <row r="1791" spans="1:63" ht="27">
      <c r="A1791" s="3">
        <v>1978746</v>
      </c>
      <c r="B1791" s="3">
        <v>1848892</v>
      </c>
      <c r="C1791" s="3">
        <f>IF(Tabla1[[#This Row],[No. REG.]]="","",1)</f>
        <v>1</v>
      </c>
      <c r="D1791" s="3" t="s">
        <v>46</v>
      </c>
      <c r="E1791" s="3">
        <f>IF(Tabla1[[#This Row],[STATUS]]="","",VLOOKUP(D1791,Estatus!$A$2:$B$13,2,0))</f>
        <v>10</v>
      </c>
      <c r="F1791" s="3">
        <f>IF(Tabla1[[#This Row],[STATUS]]="","",VLOOKUP(D1791,Estatus!$A$2:$I$12,9,0))</f>
        <v>1</v>
      </c>
      <c r="G1791" s="12" t="s">
        <v>8100</v>
      </c>
      <c r="H1791" s="7">
        <v>43067</v>
      </c>
      <c r="I1791" s="80">
        <f t="shared" si="540"/>
        <v>2017</v>
      </c>
      <c r="J1791" s="80">
        <f t="shared" si="541"/>
        <v>11</v>
      </c>
      <c r="K1791" s="80">
        <f t="shared" si="542"/>
        <v>28</v>
      </c>
      <c r="L1791" s="80">
        <f t="shared" si="543"/>
        <v>11</v>
      </c>
      <c r="M1791" s="80">
        <f t="shared" si="544"/>
        <v>28</v>
      </c>
      <c r="N1791" s="80" t="str">
        <f t="shared" si="545"/>
        <v>'2017-11-28'</v>
      </c>
      <c r="O1791" s="80" t="str">
        <f t="shared" si="546"/>
        <v>'2017-11-28 00:00:00'</v>
      </c>
      <c r="P1791" s="7">
        <v>46719</v>
      </c>
      <c r="Q1791" s="80">
        <f t="shared" si="547"/>
        <v>2027</v>
      </c>
      <c r="R1791" s="80">
        <f t="shared" si="548"/>
        <v>11</v>
      </c>
      <c r="S1791" s="80">
        <f t="shared" si="549"/>
        <v>28</v>
      </c>
      <c r="T1791" s="80">
        <f t="shared" si="550"/>
        <v>11</v>
      </c>
      <c r="U1791" s="80">
        <f t="shared" si="551"/>
        <v>28</v>
      </c>
      <c r="V1791" s="80" t="str">
        <f t="shared" si="552"/>
        <v>'2027-11-28'</v>
      </c>
      <c r="W1791" s="80"/>
      <c r="X1791" s="80" t="str">
        <f t="shared" si="553"/>
        <v>null</v>
      </c>
      <c r="Y1791" s="3" t="s">
        <v>8101</v>
      </c>
      <c r="Z1791" s="124">
        <f>IFERROR(IF(Y1791="","null",VLOOKUP(Y1791,Marcas!$A$2:$C$2024,2,0)),"")</f>
        <v>986</v>
      </c>
      <c r="AA1791" s="3" t="s">
        <v>8102</v>
      </c>
      <c r="AB1791" s="3">
        <f>IFERROR(IF(AA1791="","",IF(AA1791="EMPORIO LEGAL",1,VLOOKUP(AA1791,Clientes!$A$2:$B$1190,2,0))),"")</f>
        <v>841</v>
      </c>
      <c r="AC1791" s="3">
        <f>IFERROR(IF(Tabla1[[#This Row],[id_control]]="null","",VLOOKUP(CONCATENATE(Tabla1[[#This Row],[CLIENTE]],"-",Tabla1[[#This Row],[id_control]]),Hoja1!$C$2:$D$1994,2,0)),"")</f>
        <v>1791</v>
      </c>
      <c r="AD1791" s="3"/>
      <c r="AE1791" s="3"/>
      <c r="AF1791" s="3"/>
      <c r="AG1791" s="3"/>
      <c r="AH1791" s="3"/>
      <c r="AI1791" s="3"/>
      <c r="AJ1791" s="3"/>
      <c r="AK1791" s="3"/>
      <c r="AL1791" s="3"/>
      <c r="AM1791" s="6"/>
      <c r="AN1791" s="6"/>
      <c r="AO1791" s="6"/>
      <c r="AP1791" s="6"/>
      <c r="AQ1791" s="8"/>
      <c r="AR1791" s="6"/>
      <c r="AS1791" s="6"/>
      <c r="AT1791" s="6"/>
      <c r="AU1791" s="6"/>
      <c r="AV1791" s="8"/>
      <c r="AW1791" s="6"/>
      <c r="AX1791" s="6"/>
      <c r="AY1791" s="6"/>
      <c r="AZ1791" s="6"/>
      <c r="BA1791" s="6"/>
      <c r="BB1791" s="6"/>
      <c r="BC1791" s="6"/>
      <c r="BD1791" s="6"/>
      <c r="BE1791" s="8">
        <v>1790</v>
      </c>
      <c r="BF1791" s="6" t="str">
        <f t="shared" si="554"/>
        <v>insert into bitacoras_estatus (numero_expediente, numero_registro, representante, fecha_inicio, fecha_vencimiento, id_cliente, id_admin, id_bitacoras_estatus, id_estatus, id_clase, id_marca, created_at, updated_at) values('1978746','1848892','','2017-11-28','2027-11-28','841','2','1','1',null,986,'2017-11-28 00:00:00','2017-11-28 00:00:00');</v>
      </c>
      <c r="BG1791" s="6" t="str">
        <f t="shared" si="555"/>
        <v>insert into servicios_comentarios (comentario, id_admin, id_estatus, created_at, updated_at) values('CL 36. EL 28 FEB 2018 LLEGO EL TITULO REGISTRO DE MARCA',1,1790,'2017-11-28 00:00:00','2017-11-28 00:00:00');</v>
      </c>
      <c r="BH1791" s="6" t="str">
        <f t="shared" si="556"/>
        <v/>
      </c>
      <c r="BI1791" s="137" t="str">
        <f t="shared" si="557"/>
        <v>update bitacoras_estatus set comprobacion_uso = 1, id_estatus=10 where id=1790;</v>
      </c>
      <c r="BJ1791" s="137" t="str">
        <f t="shared" si="558"/>
        <v>update bitacoras_estatus set numero_expediente = '1978746', numero_registro = '1848892', id_estatus = 10, fecha_inicio = '2017-11-28', fecha_vencimiento ='2027-11-28', created_at ='2017-11-28 00:00:00', updated_at ='2017-11-28 00:00:00', id_clase=null, id_marca=986, id_cliente=841, vigencia = 1 where id =1790;</v>
      </c>
      <c r="BK1791" s="137" t="str">
        <f t="shared" si="559"/>
        <v>update bitacoras_estatus set id_estatus = 10 where id =1790;</v>
      </c>
    </row>
    <row r="1792" spans="1:63">
      <c r="A1792" s="3">
        <v>1984355</v>
      </c>
      <c r="B1792" s="3">
        <v>1061181</v>
      </c>
      <c r="C1792" s="3">
        <f>IF(Tabla1[[#This Row],[No. REG.]]="","",1)</f>
        <v>1</v>
      </c>
      <c r="D1792" s="3" t="s">
        <v>46</v>
      </c>
      <c r="E1792" s="3">
        <f>IF(Tabla1[[#This Row],[STATUS]]="","",VLOOKUP(D1792,Estatus!$A$2:$B$13,2,0))</f>
        <v>10</v>
      </c>
      <c r="F1792" s="3">
        <f>IF(Tabla1[[#This Row],[STATUS]]="","",VLOOKUP(D1792,Estatus!$A$2:$I$12,9,0))</f>
        <v>1</v>
      </c>
      <c r="G1792" s="12" t="s">
        <v>8103</v>
      </c>
      <c r="H1792" s="7">
        <v>43077</v>
      </c>
      <c r="I1792" s="80">
        <f t="shared" si="540"/>
        <v>2017</v>
      </c>
      <c r="J1792" s="80">
        <f t="shared" si="541"/>
        <v>12</v>
      </c>
      <c r="K1792" s="80">
        <f t="shared" si="542"/>
        <v>8</v>
      </c>
      <c r="L1792" s="80">
        <f t="shared" si="543"/>
        <v>12</v>
      </c>
      <c r="M1792" s="80" t="str">
        <f t="shared" si="544"/>
        <v>08</v>
      </c>
      <c r="N1792" s="80" t="str">
        <f t="shared" si="545"/>
        <v>'2017-12-08'</v>
      </c>
      <c r="O1792" s="80" t="str">
        <f t="shared" si="546"/>
        <v>'2017-12-08 00:00:00'</v>
      </c>
      <c r="P1792" s="7">
        <v>46729</v>
      </c>
      <c r="Q1792" s="80">
        <f t="shared" si="547"/>
        <v>2027</v>
      </c>
      <c r="R1792" s="80">
        <f t="shared" si="548"/>
        <v>12</v>
      </c>
      <c r="S1792" s="80">
        <f t="shared" si="549"/>
        <v>8</v>
      </c>
      <c r="T1792" s="80">
        <f t="shared" si="550"/>
        <v>12</v>
      </c>
      <c r="U1792" s="80" t="str">
        <f t="shared" si="551"/>
        <v>08</v>
      </c>
      <c r="V1792" s="80" t="str">
        <f t="shared" si="552"/>
        <v>'2027-12-08'</v>
      </c>
      <c r="W1792" s="80"/>
      <c r="X1792" s="80" t="str">
        <f t="shared" si="553"/>
        <v>null</v>
      </c>
      <c r="Y1792" s="3" t="s">
        <v>8104</v>
      </c>
      <c r="Z1792" s="124">
        <f>IFERROR(IF(Y1792="","null",VLOOKUP(Y1792,Marcas!$A$2:$C$2024,2,0)),"")</f>
        <v>1317</v>
      </c>
      <c r="AA1792" s="3" t="s">
        <v>3196</v>
      </c>
      <c r="AB1792" s="3">
        <f>IFERROR(IF(AA1792="","",IF(AA1792="EMPORIO LEGAL",1,VLOOKUP(AA1792,Clientes!$A$2:$B$1190,2,0))),"")</f>
        <v>522</v>
      </c>
      <c r="AC1792" s="3">
        <f>IFERROR(IF(Tabla1[[#This Row],[id_control]]="null","",VLOOKUP(CONCATENATE(Tabla1[[#This Row],[CLIENTE]],"-",Tabla1[[#This Row],[id_control]]),Hoja1!$C$2:$D$1994,2,0)),"")</f>
        <v>1792</v>
      </c>
      <c r="AD1792" s="3" t="s">
        <v>3197</v>
      </c>
      <c r="AE1792" s="3"/>
      <c r="AF1792" s="3"/>
      <c r="AG1792" s="3"/>
      <c r="AH1792" s="3"/>
      <c r="AI1792" s="3"/>
      <c r="AJ1792" s="3"/>
      <c r="AK1792" s="3"/>
      <c r="AL1792" s="3" t="s">
        <v>8105</v>
      </c>
      <c r="AM1792" s="6"/>
      <c r="AN1792" s="6"/>
      <c r="AO1792" s="6"/>
      <c r="AP1792" s="6"/>
      <c r="AQ1792" s="8">
        <v>6143458780</v>
      </c>
      <c r="AR1792" s="6"/>
      <c r="AS1792" s="6"/>
      <c r="AT1792" s="6"/>
      <c r="AU1792" s="6"/>
      <c r="AV1792" s="8" t="s">
        <v>8106</v>
      </c>
      <c r="AW1792" s="6"/>
      <c r="AX1792" s="6"/>
      <c r="AY1792" s="6"/>
      <c r="AZ1792" s="6"/>
      <c r="BA1792" s="6"/>
      <c r="BB1792" s="6"/>
      <c r="BC1792" s="6"/>
      <c r="BD1792" s="6"/>
      <c r="BE1792" s="8">
        <v>1791</v>
      </c>
      <c r="BF1792" s="6" t="str">
        <f t="shared" si="554"/>
        <v>insert into bitacoras_estatus (numero_expediente, numero_registro, representante, fecha_inicio, fecha_vencimiento, id_cliente, id_admin, id_bitacoras_estatus, id_estatus, id_clase, id_marca, created_at, updated_at) values('1984355','1061181','EDGAR EMILIO PEÑA PEREZ','2017-12-08','2027-12-08','522','2','1','1',null,1317,'2017-12-08 00:00:00','2017-12-08 00:00:00');</v>
      </c>
      <c r="BG1792" s="6" t="str">
        <f t="shared" si="555"/>
        <v>insert into servicios_comentarios (comentario, id_admin, id_estatus, created_at, updated_at) values('CL 11',1,1791,'2017-12-08 00:00:00','2017-12-08 00:00:00');</v>
      </c>
      <c r="BH1792" s="6" t="str">
        <f t="shared" si="556"/>
        <v/>
      </c>
      <c r="BI1792" s="137" t="str">
        <f t="shared" si="557"/>
        <v>update bitacoras_estatus set comprobacion_uso = 1, id_estatus=10 where id=1791;</v>
      </c>
      <c r="BJ1792" s="137" t="str">
        <f t="shared" si="558"/>
        <v>update bitacoras_estatus set numero_expediente = '1984355', numero_registro = '1061181', id_estatus = 10, fecha_inicio = '2017-12-08', fecha_vencimiento ='2027-12-08', created_at ='2017-12-08 00:00:00', updated_at ='2017-12-08 00:00:00', id_clase=null, id_marca=1317, id_cliente=522, vigencia = 1 where id =1791;</v>
      </c>
      <c r="BK1792" s="137" t="str">
        <f t="shared" si="559"/>
        <v>update bitacoras_estatus set id_estatus = 10 where id =1791;</v>
      </c>
    </row>
    <row r="1793" spans="1:63">
      <c r="A1793" s="3">
        <v>1984357</v>
      </c>
      <c r="B1793" s="3"/>
      <c r="C1793" s="3" t="str">
        <f>IF(Tabla1[[#This Row],[No. REG.]]="","",1)</f>
        <v/>
      </c>
      <c r="D1793" s="3" t="s">
        <v>8681</v>
      </c>
      <c r="E1793" s="3">
        <f>IF(Tabla1[[#This Row],[STATUS]]="","",VLOOKUP(D1793,Estatus!$A$2:$B$13,2,0))</f>
        <v>8</v>
      </c>
      <c r="F1793" s="3">
        <f>IF(Tabla1[[#This Row],[STATUS]]="","",VLOOKUP(D1793,Estatus!$A$2:$I$12,9,0))</f>
        <v>1</v>
      </c>
      <c r="G1793" s="12" t="s">
        <v>8107</v>
      </c>
      <c r="H1793" s="7">
        <v>43077</v>
      </c>
      <c r="I1793" s="80">
        <f t="shared" si="540"/>
        <v>2017</v>
      </c>
      <c r="J1793" s="80">
        <f t="shared" si="541"/>
        <v>12</v>
      </c>
      <c r="K1793" s="80">
        <f t="shared" si="542"/>
        <v>8</v>
      </c>
      <c r="L1793" s="80">
        <f t="shared" si="543"/>
        <v>12</v>
      </c>
      <c r="M1793" s="80" t="str">
        <f t="shared" si="544"/>
        <v>08</v>
      </c>
      <c r="N1793" s="80" t="str">
        <f t="shared" si="545"/>
        <v>'2017-12-08'</v>
      </c>
      <c r="O1793" s="80" t="str">
        <f t="shared" si="546"/>
        <v>'2017-12-08 00:00:00'</v>
      </c>
      <c r="P1793" s="7">
        <v>46729</v>
      </c>
      <c r="Q1793" s="80">
        <f t="shared" si="547"/>
        <v>2027</v>
      </c>
      <c r="R1793" s="80">
        <f t="shared" si="548"/>
        <v>12</v>
      </c>
      <c r="S1793" s="80">
        <f t="shared" si="549"/>
        <v>8</v>
      </c>
      <c r="T1793" s="80">
        <f t="shared" si="550"/>
        <v>12</v>
      </c>
      <c r="U1793" s="80" t="str">
        <f t="shared" si="551"/>
        <v>08</v>
      </c>
      <c r="V1793" s="80" t="str">
        <f t="shared" si="552"/>
        <v>'2027-12-08'</v>
      </c>
      <c r="W1793" s="80"/>
      <c r="X1793" s="80" t="str">
        <f t="shared" si="553"/>
        <v>null</v>
      </c>
      <c r="Y1793" s="3" t="s">
        <v>8108</v>
      </c>
      <c r="Z1793" s="124">
        <f>IFERROR(IF(Y1793="","null",VLOOKUP(Y1793,Marcas!$A$2:$C$2024,2,0)),"")</f>
        <v>494</v>
      </c>
      <c r="AA1793" s="3" t="s">
        <v>8109</v>
      </c>
      <c r="AB1793" s="3">
        <f>IFERROR(IF(AA1793="","",IF(AA1793="EMPORIO LEGAL",1,VLOOKUP(AA1793,Clientes!$A$2:$B$1190,2,0))),"")</f>
        <v>340</v>
      </c>
      <c r="AC1793" s="3">
        <f>IFERROR(IF(Tabla1[[#This Row],[id_control]]="null","",VLOOKUP(CONCATENATE(Tabla1[[#This Row],[CLIENTE]],"-",Tabla1[[#This Row],[id_control]]),Hoja1!$C$2:$D$1994,2,0)),"")</f>
        <v>1793</v>
      </c>
      <c r="AD1793" s="3" t="s">
        <v>8110</v>
      </c>
      <c r="AE1793" s="3"/>
      <c r="AF1793" s="3"/>
      <c r="AG1793" s="3"/>
      <c r="AH1793" s="3"/>
      <c r="AI1793" s="3"/>
      <c r="AJ1793" s="3"/>
      <c r="AK1793" s="3"/>
      <c r="AL1793" s="3"/>
      <c r="AM1793" s="8"/>
      <c r="AN1793" s="6"/>
      <c r="AO1793" s="6"/>
      <c r="AP1793" s="6"/>
      <c r="AQ1793" s="8">
        <v>17607770360</v>
      </c>
      <c r="AR1793" s="2"/>
      <c r="AS1793" s="8"/>
      <c r="AT1793" s="6"/>
      <c r="AU1793" s="6"/>
      <c r="AV1793" s="8" t="s">
        <v>8111</v>
      </c>
      <c r="AW1793" s="6"/>
      <c r="AX1793" s="6"/>
      <c r="AY1793" s="6"/>
      <c r="AZ1793" s="6"/>
      <c r="BA1793" s="6"/>
      <c r="BB1793" s="6"/>
      <c r="BC1793" s="6"/>
      <c r="BD1793" s="8" t="s">
        <v>8112</v>
      </c>
      <c r="BE1793" s="8">
        <v>1792</v>
      </c>
      <c r="BF1793" s="6" t="str">
        <f t="shared" si="554"/>
        <v>insert into bitacoras_estatus (numero_expediente, numero_registro, representante, fecha_inicio, fecha_vencimiento, id_cliente, id_admin, id_bitacoras_estatus, id_estatus, id_clase, id_marca, created_at, updated_at) values('1984357','','JOSE ALEJANDRO REYNOSO ISLAS','2017-12-08','2027-12-08','340','2','1','1',null,494,'2017-12-08 00:00:00','2017-12-08 00:00:00');</v>
      </c>
      <c r="BG1793" s="6" t="str">
        <f t="shared" si="555"/>
        <v>insert into servicios_comentarios (comentario, id_admin, id_estatus, created_at, updated_at) values('CONTESTACIÓN DE ANTERIORIDAD 05/07/2018',1,1792,'2017-12-08 00:00:00','2017-12-08 00:00:00');</v>
      </c>
      <c r="BH1793" s="6" t="str">
        <f t="shared" si="556"/>
        <v>insert into servicios_comentarios (comentario, id_admin, id_estatus, created_at, updated_at) values('ARCHIVO FONETICO 02/03/2018',1,1792,'2017-12-08 00:00:00','2017-12-08 00:00:00');</v>
      </c>
      <c r="BI1793" s="137" t="str">
        <f t="shared" si="557"/>
        <v>update bitacoras_estatus set comprobacion_uso = 1, id_estatus=8 where id=1792;</v>
      </c>
      <c r="BJ1793" s="137" t="str">
        <f t="shared" si="558"/>
        <v>update bitacoras_estatus set numero_expediente = '1984357', numero_registro = '', id_estatus = 8, fecha_inicio = '2017-12-08', fecha_vencimiento ='2027-12-08', created_at ='2017-12-08 00:00:00', updated_at ='2017-12-08 00:00:00', id_clase=null, id_marca=494, id_cliente=340, vigencia = 1 where id =1792;</v>
      </c>
      <c r="BK1793" s="137" t="str">
        <f t="shared" si="559"/>
        <v>update bitacoras_estatus set id_estatus = 8 where id =1792;</v>
      </c>
    </row>
    <row r="1794" spans="1:63" ht="53">
      <c r="A1794" s="3">
        <v>1984358</v>
      </c>
      <c r="B1794" s="3">
        <v>1958364</v>
      </c>
      <c r="C1794" s="3">
        <f>IF(Tabla1[[#This Row],[No. REG.]]="","",1)</f>
        <v>1</v>
      </c>
      <c r="D1794" s="3" t="s">
        <v>46</v>
      </c>
      <c r="E1794" s="3">
        <f>IF(Tabla1[[#This Row],[STATUS]]="","",VLOOKUP(D1794,Estatus!$A$2:$B$13,2,0))</f>
        <v>10</v>
      </c>
      <c r="F1794" s="3">
        <f>IF(Tabla1[[#This Row],[STATUS]]="","",VLOOKUP(D1794,Estatus!$A$2:$I$12,9,0))</f>
        <v>1</v>
      </c>
      <c r="G1794" s="12" t="s">
        <v>8933</v>
      </c>
      <c r="H1794" s="7">
        <v>43077</v>
      </c>
      <c r="I1794" s="80">
        <f t="shared" ref="I1794:I1857" si="560">YEAR(H1794)</f>
        <v>2017</v>
      </c>
      <c r="J1794" s="80">
        <f t="shared" ref="J1794:J1857" si="561">MONTH(H1794)</f>
        <v>12</v>
      </c>
      <c r="K1794" s="80">
        <f t="shared" ref="K1794:K1857" si="562">DAY(H1794)</f>
        <v>8</v>
      </c>
      <c r="L1794" s="80">
        <f t="shared" ref="L1794:L1857" si="563">IF(LEN(J1794)=1,CONCATENATE("0",J1794),J1794)</f>
        <v>12</v>
      </c>
      <c r="M1794" s="80" t="str">
        <f t="shared" ref="M1794:M1857" si="564">IF(LEN(K1794)=1,CONCATENATE("0",K1794),K1794)</f>
        <v>08</v>
      </c>
      <c r="N1794" s="80" t="str">
        <f t="shared" ref="N1794:N1857" si="565">IFERROR(IF(H1794="","null",CONCATENATE("'",I1794,"-",L1794,"-",M1794,"'")),"null")</f>
        <v>'2017-12-08'</v>
      </c>
      <c r="O1794" s="80" t="str">
        <f t="shared" ref="O1794:O1857" si="566">IF(N1794="null","'2018-11-08 00:00:00'",CONCATENATE("'",I1794,"-",L1794,"-",M1794," 00:00:00'"))</f>
        <v>'2017-12-08 00:00:00'</v>
      </c>
      <c r="P1794" s="7">
        <v>46729</v>
      </c>
      <c r="Q1794" s="80">
        <f t="shared" ref="Q1794:Q1857" si="567">YEAR(P1794)</f>
        <v>2027</v>
      </c>
      <c r="R1794" s="80">
        <f t="shared" ref="R1794:R1857" si="568">MONTH(P1794)</f>
        <v>12</v>
      </c>
      <c r="S1794" s="80">
        <f t="shared" ref="S1794:S1857" si="569">DAY(P1794)</f>
        <v>8</v>
      </c>
      <c r="T1794" s="80">
        <f t="shared" ref="T1794:T1857" si="570">IF(LEN(R1794)=1,CONCATENATE("0",R1794),R1794)</f>
        <v>12</v>
      </c>
      <c r="U1794" s="80" t="str">
        <f t="shared" ref="U1794:U1857" si="571">IF(LEN(S1794)=1,CONCATENATE("0",S1794),S1794)</f>
        <v>08</v>
      </c>
      <c r="V1794" s="80" t="str">
        <f t="shared" ref="V1794:V1857" si="572">IFERROR(IF(P1794="","null",CONCATENATE("'",Q1794,"-",T1794,"-",U1794,"'")),"null")</f>
        <v>'2027-12-08'</v>
      </c>
      <c r="W1794" s="80"/>
      <c r="X1794" s="80" t="str">
        <f t="shared" ref="X1794:X1857" si="573">IF(W1794="","null",W1794)</f>
        <v>null</v>
      </c>
      <c r="Y1794" s="3" t="s">
        <v>8113</v>
      </c>
      <c r="Z1794" s="124">
        <f>IFERROR(IF(Y1794="","null",VLOOKUP(Y1794,Marcas!$A$2:$C$2024,2,0)),"")</f>
        <v>1017</v>
      </c>
      <c r="AA1794" s="3" t="s">
        <v>8113</v>
      </c>
      <c r="AB1794" s="3">
        <f>IFERROR(IF(AA1794="","",IF(AA1794="EMPORIO LEGAL",1,VLOOKUP(AA1794,Clientes!$A$2:$B$1190,2,0))),"")</f>
        <v>729</v>
      </c>
      <c r="AC1794" s="3">
        <f>IFERROR(IF(Tabla1[[#This Row],[id_control]]="null","",VLOOKUP(CONCATENATE(Tabla1[[#This Row],[CLIENTE]],"-",Tabla1[[#This Row],[id_control]]),Hoja1!$C$2:$D$1994,2,0)),"")</f>
        <v>1794</v>
      </c>
      <c r="AD1794" s="3"/>
      <c r="AE1794" s="3"/>
      <c r="AF1794" s="3"/>
      <c r="AG1794" s="3"/>
      <c r="AH1794" s="3"/>
      <c r="AI1794" s="3"/>
      <c r="AJ1794" s="3"/>
      <c r="AK1794" s="3"/>
      <c r="AL1794" s="3"/>
      <c r="AM1794" s="8"/>
      <c r="AN1794" s="6"/>
      <c r="AO1794" s="6"/>
      <c r="AP1794" s="6"/>
      <c r="AQ1794" s="8"/>
      <c r="AR1794" s="2"/>
      <c r="AS1794" s="8"/>
      <c r="AT1794" s="6"/>
      <c r="AU1794" s="6"/>
      <c r="AV1794" s="8"/>
      <c r="AW1794" s="6"/>
      <c r="AX1794" s="6"/>
      <c r="AY1794" s="6"/>
      <c r="AZ1794" s="6"/>
      <c r="BA1794" s="6"/>
      <c r="BB1794" s="6"/>
      <c r="BC1794" s="6"/>
      <c r="BD1794" s="8" t="s">
        <v>8112</v>
      </c>
      <c r="BE1794" s="8">
        <v>1793</v>
      </c>
      <c r="BF1794" s="6" t="str">
        <f t="shared" ref="BF1794:BF1857" si="574">CONCATENATE($BG$1,A1794,"','",B1794,"','",AD1794,"',",N1794,",",V1794,",'",AB1794,"','2','1','1',",X1794,",",Z1794,",",O1794,",",O1794,");")</f>
        <v>insert into bitacoras_estatus (numero_expediente, numero_registro, representante, fecha_inicio, fecha_vencimiento, id_cliente, id_admin, id_bitacoras_estatus, id_estatus, id_clase, id_marca, created_at, updated_at) values('1984358','1958364','','2017-12-08','2027-12-08','729','2','1','1',null,1017,'2017-12-08 00:00:00','2017-12-08 00:00:00');</v>
      </c>
      <c r="BG1794" s="6" t="str">
        <f t="shared" ref="BG1794:BG1857" si="575">IF(OR(G1794="",BE1794=""),"",CONCATENATE("insert into servicios_comentarios (comentario, id_admin, id_estatus, created_at, updated_at) values('",G1794,"',1,",BE1794,",",O1794,",",O1794,");"))</f>
        <v>insert into servicios_comentarios (comentario, id_admin, id_estatus, created_at, updated_at) values('EL 4 MAYO 2018 LLEGO CITA ANTERIORIDAD, CONTESTACIÓN DE ANTERIORIDAD 05/07/2018
Llegó titulo de marca el 17 de diciembre de 2018, se entrega el 28 diciembre 2018',1,1793,'2017-12-08 00:00:00','2017-12-08 00:00:00');</v>
      </c>
      <c r="BH1794" s="6" t="str">
        <f t="shared" ref="BH1794:BH1857" si="576">IF(OR(BD1794="",BE1794=""),"",CONCATENATE("insert into servicios_comentarios (comentario, id_admin, id_estatus, created_at, updated_at) values('",BD1794,"',1,",BE1794,",",O1794,",",O1794,");"))</f>
        <v>insert into servicios_comentarios (comentario, id_admin, id_estatus, created_at, updated_at) values('ARCHIVO FONETICO 02/03/2018',1,1793,'2017-12-08 00:00:00','2017-12-08 00:00:00');</v>
      </c>
      <c r="BI1794" s="137" t="str">
        <f t="shared" ref="BI1794:BI1857" si="577">CONCATENATE("update bitacoras_estatus set comprobacion_uso = 1, id_estatus=",E1794," where id=",BE1794,";")</f>
        <v>update bitacoras_estatus set comprobacion_uso = 1, id_estatus=10 where id=1793;</v>
      </c>
      <c r="BJ1794" s="137" t="str">
        <f t="shared" ref="BJ1794:BJ1857" si="578">IF(BE1794="","",CONCATENATE("update bitacoras_estatus set numero_expediente = '",A1794,"', numero_registro = '",B1794,"', id_estatus = ",E1794,", fecha_inicio = ",N1794,", fecha_vencimiento =",V1794,", created_at =",O1794,", updated_at =",O1794,", id_clase=",X1794,", id_marca=", Z1794,", id_cliente=", AB1794,", vigencia = ",F1794," where id =",BE1794,";"))</f>
        <v>update bitacoras_estatus set numero_expediente = '1984358', numero_registro = '1958364', id_estatus = 10, fecha_inicio = '2017-12-08', fecha_vencimiento ='2027-12-08', created_at ='2017-12-08 00:00:00', updated_at ='2017-12-08 00:00:00', id_clase=null, id_marca=1017, id_cliente=729, vigencia = 1 where id =1793;</v>
      </c>
      <c r="BK1794" s="137" t="str">
        <f t="shared" ref="BK1794:BK1857" si="579">IF(OR(E1794="",BE1794=""),"",CONCATENATE("update bitacoras_estatus set id_estatus = ",E1794," where id =",BE1794,";"))</f>
        <v>update bitacoras_estatus set id_estatus = 10 where id =1793;</v>
      </c>
    </row>
    <row r="1795" spans="1:63">
      <c r="A1795" s="3">
        <v>1984359</v>
      </c>
      <c r="B1795" s="3">
        <v>1861182</v>
      </c>
      <c r="C1795" s="3">
        <f>IF(Tabla1[[#This Row],[No. REG.]]="","",1)</f>
        <v>1</v>
      </c>
      <c r="D1795" s="3" t="s">
        <v>46</v>
      </c>
      <c r="E1795" s="3">
        <f>IF(Tabla1[[#This Row],[STATUS]]="","",VLOOKUP(D1795,Estatus!$A$2:$B$13,2,0))</f>
        <v>10</v>
      </c>
      <c r="F1795" s="3">
        <f>IF(Tabla1[[#This Row],[STATUS]]="","",VLOOKUP(D1795,Estatus!$A$2:$I$12,9,0))</f>
        <v>1</v>
      </c>
      <c r="G1795" s="12" t="s">
        <v>8114</v>
      </c>
      <c r="H1795" s="7">
        <v>43077</v>
      </c>
      <c r="I1795" s="80">
        <f t="shared" si="560"/>
        <v>2017</v>
      </c>
      <c r="J1795" s="80">
        <f t="shared" si="561"/>
        <v>12</v>
      </c>
      <c r="K1795" s="80">
        <f t="shared" si="562"/>
        <v>8</v>
      </c>
      <c r="L1795" s="80">
        <f t="shared" si="563"/>
        <v>12</v>
      </c>
      <c r="M1795" s="80" t="str">
        <f t="shared" si="564"/>
        <v>08</v>
      </c>
      <c r="N1795" s="80" t="str">
        <f t="shared" si="565"/>
        <v>'2017-12-08'</v>
      </c>
      <c r="O1795" s="80" t="str">
        <f t="shared" si="566"/>
        <v>'2017-12-08 00:00:00'</v>
      </c>
      <c r="P1795" s="7">
        <v>46729</v>
      </c>
      <c r="Q1795" s="80">
        <f t="shared" si="567"/>
        <v>2027</v>
      </c>
      <c r="R1795" s="80">
        <f t="shared" si="568"/>
        <v>12</v>
      </c>
      <c r="S1795" s="80">
        <f t="shared" si="569"/>
        <v>8</v>
      </c>
      <c r="T1795" s="80">
        <f t="shared" si="570"/>
        <v>12</v>
      </c>
      <c r="U1795" s="80" t="str">
        <f t="shared" si="571"/>
        <v>08</v>
      </c>
      <c r="V1795" s="80" t="str">
        <f t="shared" si="572"/>
        <v>'2027-12-08'</v>
      </c>
      <c r="W1795" s="80"/>
      <c r="X1795" s="80" t="str">
        <f t="shared" si="573"/>
        <v>null</v>
      </c>
      <c r="Y1795" s="3" t="s">
        <v>8104</v>
      </c>
      <c r="Z1795" s="124">
        <f>IFERROR(IF(Y1795="","null",VLOOKUP(Y1795,Marcas!$A$2:$C$2024,2,0)),"")</f>
        <v>1317</v>
      </c>
      <c r="AA1795" s="3" t="s">
        <v>3196</v>
      </c>
      <c r="AB1795" s="3">
        <f>IFERROR(IF(AA1795="","",IF(AA1795="EMPORIO LEGAL",1,VLOOKUP(AA1795,Clientes!$A$2:$B$1190,2,0))),"")</f>
        <v>522</v>
      </c>
      <c r="AC1795" s="3">
        <f>IFERROR(IF(Tabla1[[#This Row],[id_control]]="null","",VLOOKUP(CONCATENATE(Tabla1[[#This Row],[CLIENTE]],"-",Tabla1[[#This Row],[id_control]]),Hoja1!$C$2:$D$1994,2,0)),"")</f>
        <v>1792</v>
      </c>
      <c r="AD1795" s="3" t="s">
        <v>3197</v>
      </c>
      <c r="AE1795" s="3"/>
      <c r="AF1795" s="3"/>
      <c r="AG1795" s="3"/>
      <c r="AH1795" s="3"/>
      <c r="AI1795" s="3"/>
      <c r="AJ1795" s="3"/>
      <c r="AK1795" s="3"/>
      <c r="AL1795" s="3" t="s">
        <v>8105</v>
      </c>
      <c r="AM1795" s="6"/>
      <c r="AN1795" s="6"/>
      <c r="AO1795" s="6"/>
      <c r="AP1795" s="6"/>
      <c r="AQ1795" s="8">
        <v>6143458780</v>
      </c>
      <c r="AR1795" s="6"/>
      <c r="AS1795" s="6"/>
      <c r="AT1795" s="6"/>
      <c r="AU1795" s="6"/>
      <c r="AV1795" s="8" t="s">
        <v>8106</v>
      </c>
      <c r="AW1795" s="6"/>
      <c r="AX1795" s="6"/>
      <c r="AY1795" s="6"/>
      <c r="AZ1795" s="6"/>
      <c r="BA1795" s="6"/>
      <c r="BB1795" s="6"/>
      <c r="BC1795" s="6"/>
      <c r="BD1795" s="6"/>
      <c r="BE1795" s="8">
        <v>1794</v>
      </c>
      <c r="BF1795" s="6" t="str">
        <f t="shared" si="574"/>
        <v>insert into bitacoras_estatus (numero_expediente, numero_registro, representante, fecha_inicio, fecha_vencimiento, id_cliente, id_admin, id_bitacoras_estatus, id_estatus, id_clase, id_marca, created_at, updated_at) values('1984359','1861182','EDGAR EMILIO PEÑA PEREZ','2017-12-08','2027-12-08','522','2','1','1',null,1317,'2017-12-08 00:00:00','2017-12-08 00:00:00');</v>
      </c>
      <c r="BG1795" s="6" t="str">
        <f t="shared" si="575"/>
        <v>insert into servicios_comentarios (comentario, id_admin, id_estatus, created_at, updated_at) values('CL 35',1,1794,'2017-12-08 00:00:00','2017-12-08 00:00:00');</v>
      </c>
      <c r="BH1795" s="6" t="str">
        <f t="shared" si="576"/>
        <v/>
      </c>
      <c r="BI1795" s="137" t="str">
        <f t="shared" si="577"/>
        <v>update bitacoras_estatus set comprobacion_uso = 1, id_estatus=10 where id=1794;</v>
      </c>
      <c r="BJ1795" s="137" t="str">
        <f t="shared" si="578"/>
        <v>update bitacoras_estatus set numero_expediente = '1984359', numero_registro = '1861182', id_estatus = 10, fecha_inicio = '2017-12-08', fecha_vencimiento ='2027-12-08', created_at ='2017-12-08 00:00:00', updated_at ='2017-12-08 00:00:00', id_clase=null, id_marca=1317, id_cliente=522, vigencia = 1 where id =1794;</v>
      </c>
      <c r="BK1795" s="137" t="str">
        <f t="shared" si="579"/>
        <v>update bitacoras_estatus set id_estatus = 10 where id =1794;</v>
      </c>
    </row>
    <row r="1796" spans="1:63" ht="27">
      <c r="A1796" s="3">
        <v>1984470</v>
      </c>
      <c r="B1796" s="3">
        <v>1861894</v>
      </c>
      <c r="C1796" s="3">
        <f>IF(Tabla1[[#This Row],[No. REG.]]="","",1)</f>
        <v>1</v>
      </c>
      <c r="D1796" s="3" t="s">
        <v>46</v>
      </c>
      <c r="E1796" s="3">
        <f>IF(Tabla1[[#This Row],[STATUS]]="","",VLOOKUP(D1796,Estatus!$A$2:$B$13,2,0))</f>
        <v>10</v>
      </c>
      <c r="F1796" s="3">
        <f>IF(Tabla1[[#This Row],[STATUS]]="","",VLOOKUP(D1796,Estatus!$A$2:$I$12,9,0))</f>
        <v>1</v>
      </c>
      <c r="G1796" s="12" t="s">
        <v>8115</v>
      </c>
      <c r="H1796" s="7">
        <v>43080</v>
      </c>
      <c r="I1796" s="80">
        <f t="shared" si="560"/>
        <v>2017</v>
      </c>
      <c r="J1796" s="80">
        <f t="shared" si="561"/>
        <v>12</v>
      </c>
      <c r="K1796" s="80">
        <f t="shared" si="562"/>
        <v>11</v>
      </c>
      <c r="L1796" s="80">
        <f t="shared" si="563"/>
        <v>12</v>
      </c>
      <c r="M1796" s="80">
        <f t="shared" si="564"/>
        <v>11</v>
      </c>
      <c r="N1796" s="80" t="str">
        <f t="shared" si="565"/>
        <v>'2017-12-11'</v>
      </c>
      <c r="O1796" s="80" t="str">
        <f t="shared" si="566"/>
        <v>'2017-12-11 00:00:00'</v>
      </c>
      <c r="P1796" s="7">
        <v>46732</v>
      </c>
      <c r="Q1796" s="80">
        <f t="shared" si="567"/>
        <v>2027</v>
      </c>
      <c r="R1796" s="80">
        <f t="shared" si="568"/>
        <v>12</v>
      </c>
      <c r="S1796" s="80">
        <f t="shared" si="569"/>
        <v>11</v>
      </c>
      <c r="T1796" s="80">
        <f t="shared" si="570"/>
        <v>12</v>
      </c>
      <c r="U1796" s="80">
        <f t="shared" si="571"/>
        <v>11</v>
      </c>
      <c r="V1796" s="80" t="str">
        <f t="shared" si="572"/>
        <v>'2027-12-11'</v>
      </c>
      <c r="W1796" s="80"/>
      <c r="X1796" s="80" t="str">
        <f t="shared" si="573"/>
        <v>null</v>
      </c>
      <c r="Y1796" s="3" t="s">
        <v>8116</v>
      </c>
      <c r="Z1796" s="124">
        <f>IFERROR(IF(Y1796="","null",VLOOKUP(Y1796,Marcas!$A$2:$C$2024,2,0)),"")</f>
        <v>1083</v>
      </c>
      <c r="AA1796" s="3" t="s">
        <v>8117</v>
      </c>
      <c r="AB1796" s="3">
        <f>IFERROR(IF(AA1796="","",IF(AA1796="EMPORIO LEGAL",1,VLOOKUP(AA1796,Clientes!$A$2:$B$1190,2,0))),"")</f>
        <v>23</v>
      </c>
      <c r="AC1796" s="3">
        <f>IFERROR(IF(Tabla1[[#This Row],[id_control]]="null","",VLOOKUP(CONCATENATE(Tabla1[[#This Row],[CLIENTE]],"-",Tabla1[[#This Row],[id_control]]),Hoja1!$C$2:$D$1994,2,0)),"")</f>
        <v>1796</v>
      </c>
      <c r="AD1796" s="3" t="s">
        <v>8118</v>
      </c>
      <c r="AE1796" s="3"/>
      <c r="AF1796" s="3"/>
      <c r="AG1796" s="3"/>
      <c r="AH1796" s="3"/>
      <c r="AI1796" s="3"/>
      <c r="AJ1796" s="3"/>
      <c r="AK1796" s="3"/>
      <c r="AL1796" s="27">
        <v>6142350074</v>
      </c>
      <c r="AM1796" s="27" t="s">
        <v>8119</v>
      </c>
      <c r="AN1796" s="6"/>
      <c r="AO1796" s="6"/>
      <c r="AP1796" s="6"/>
      <c r="AQ1796" s="6"/>
      <c r="AR1796" s="6"/>
      <c r="AS1796" s="6"/>
      <c r="AT1796" s="6"/>
      <c r="AU1796" s="6"/>
      <c r="AV1796" s="8"/>
      <c r="AW1796" s="8"/>
      <c r="AX1796" s="6"/>
      <c r="AY1796" s="6"/>
      <c r="AZ1796" s="6"/>
      <c r="BA1796" s="6"/>
      <c r="BB1796" s="6"/>
      <c r="BC1796" s="6"/>
      <c r="BD1796" s="6"/>
      <c r="BE1796" s="8">
        <v>1795</v>
      </c>
      <c r="BF1796" s="6" t="str">
        <f t="shared" si="574"/>
        <v>insert into bitacoras_estatus (numero_expediente, numero_registro, representante, fecha_inicio, fecha_vencimiento, id_cliente, id_admin, id_bitacoras_estatus, id_estatus, id_clase, id_marca, created_at, updated_at) values('1984470','1861894','EMMA DEL HIERRO VALENZUELA','2017-12-11','2027-12-11','23','2','1','1',null,1083,'2017-12-11 00:00:00','2017-12-11 00:00:00');</v>
      </c>
      <c r="BG1796" s="6" t="str">
        <f t="shared" si="575"/>
        <v>insert into servicios_comentarios (comentario, id_admin, id_estatus, created_at, updated_at) values('ONA y Diseño. El 4 Abril 2018 llegó el Título Registro de Marca',1,1795,'2017-12-11 00:00:00','2017-12-11 00:00:00');</v>
      </c>
      <c r="BH1796" s="6" t="str">
        <f t="shared" si="576"/>
        <v/>
      </c>
      <c r="BI1796" s="137" t="str">
        <f t="shared" si="577"/>
        <v>update bitacoras_estatus set comprobacion_uso = 1, id_estatus=10 where id=1795;</v>
      </c>
      <c r="BJ1796" s="137" t="str">
        <f t="shared" si="578"/>
        <v>update bitacoras_estatus set numero_expediente = '1984470', numero_registro = '1861894', id_estatus = 10, fecha_inicio = '2017-12-11', fecha_vencimiento ='2027-12-11', created_at ='2017-12-11 00:00:00', updated_at ='2017-12-11 00:00:00', id_clase=null, id_marca=1083, id_cliente=23, vigencia = 1 where id =1795;</v>
      </c>
      <c r="BK1796" s="137" t="str">
        <f t="shared" si="579"/>
        <v>update bitacoras_estatus set id_estatus = 10 where id =1795;</v>
      </c>
    </row>
    <row r="1797" spans="1:63" ht="27">
      <c r="A1797" s="3">
        <v>1992259</v>
      </c>
      <c r="B1797" s="3">
        <v>1868864</v>
      </c>
      <c r="C1797" s="3">
        <f>IF(Tabla1[[#This Row],[No. REG.]]="","",1)</f>
        <v>1</v>
      </c>
      <c r="D1797" s="3" t="s">
        <v>46</v>
      </c>
      <c r="E1797" s="3">
        <f>IF(Tabla1[[#This Row],[STATUS]]="","",VLOOKUP(D1797,Estatus!$A$2:$B$13,2,0))</f>
        <v>10</v>
      </c>
      <c r="F1797" s="3">
        <f>IF(Tabla1[[#This Row],[STATUS]]="","",VLOOKUP(D1797,Estatus!$A$2:$I$12,9,0))</f>
        <v>1</v>
      </c>
      <c r="G1797" s="12" t="s">
        <v>8120</v>
      </c>
      <c r="H1797" s="7">
        <v>43108</v>
      </c>
      <c r="I1797" s="80">
        <f t="shared" si="560"/>
        <v>2018</v>
      </c>
      <c r="J1797" s="80">
        <f t="shared" si="561"/>
        <v>1</v>
      </c>
      <c r="K1797" s="80">
        <f t="shared" si="562"/>
        <v>8</v>
      </c>
      <c r="L1797" s="80" t="str">
        <f t="shared" si="563"/>
        <v>01</v>
      </c>
      <c r="M1797" s="80" t="str">
        <f t="shared" si="564"/>
        <v>08</v>
      </c>
      <c r="N1797" s="80" t="str">
        <f t="shared" si="565"/>
        <v>'2018-01-08'</v>
      </c>
      <c r="O1797" s="80" t="str">
        <f t="shared" si="566"/>
        <v>'2018-01-08 00:00:00'</v>
      </c>
      <c r="P1797" s="7">
        <v>46760</v>
      </c>
      <c r="Q1797" s="80">
        <f t="shared" si="567"/>
        <v>2028</v>
      </c>
      <c r="R1797" s="80">
        <f t="shared" si="568"/>
        <v>1</v>
      </c>
      <c r="S1797" s="80">
        <f t="shared" si="569"/>
        <v>8</v>
      </c>
      <c r="T1797" s="80" t="str">
        <f t="shared" si="570"/>
        <v>01</v>
      </c>
      <c r="U1797" s="80" t="str">
        <f t="shared" si="571"/>
        <v>08</v>
      </c>
      <c r="V1797" s="80" t="str">
        <f t="shared" si="572"/>
        <v>'2028-01-08'</v>
      </c>
      <c r="W1797" s="80"/>
      <c r="X1797" s="80" t="str">
        <f t="shared" si="573"/>
        <v>null</v>
      </c>
      <c r="Y1797" s="3" t="s">
        <v>8121</v>
      </c>
      <c r="Z1797" s="124">
        <f>IFERROR(IF(Y1797="","null",VLOOKUP(Y1797,Marcas!$A$2:$C$2024,2,0)),"")</f>
        <v>1322</v>
      </c>
      <c r="AA1797" s="3" t="s">
        <v>8121</v>
      </c>
      <c r="AB1797" s="3">
        <f>IFERROR(IF(AA1797="","",IF(AA1797="EMPORIO LEGAL",1,VLOOKUP(AA1797,Clientes!$A$2:$B$1190,2,0))),"")</f>
        <v>939</v>
      </c>
      <c r="AC1797" s="3">
        <f>IFERROR(IF(Tabla1[[#This Row],[id_control]]="null","",VLOOKUP(CONCATENATE(Tabla1[[#This Row],[CLIENTE]],"-",Tabla1[[#This Row],[id_control]]),Hoja1!$C$2:$D$1994,2,0)),"")</f>
        <v>1797</v>
      </c>
      <c r="AD1797" s="3" t="s">
        <v>8122</v>
      </c>
      <c r="AE1797" s="3" t="s">
        <v>8123</v>
      </c>
      <c r="AF1797" s="3"/>
      <c r="AG1797" s="3"/>
      <c r="AH1797" s="3"/>
      <c r="AI1797" s="3"/>
      <c r="AJ1797" s="3"/>
      <c r="AK1797" s="3"/>
      <c r="AL1797" s="3">
        <v>6142427960</v>
      </c>
      <c r="AM1797" s="6"/>
      <c r="AN1797" s="6"/>
      <c r="AO1797" s="6"/>
      <c r="AP1797" s="6"/>
      <c r="AQ1797" s="6"/>
      <c r="AR1797" s="6"/>
      <c r="AS1797" s="6"/>
      <c r="AT1797" s="6"/>
      <c r="AU1797" s="6"/>
      <c r="AV1797" s="8" t="s">
        <v>8124</v>
      </c>
      <c r="AW1797" s="8" t="s">
        <v>8125</v>
      </c>
      <c r="AX1797" s="6"/>
      <c r="AY1797" s="6"/>
      <c r="AZ1797" s="6"/>
      <c r="BA1797" s="6"/>
      <c r="BB1797" s="6"/>
      <c r="BC1797" s="6"/>
      <c r="BD1797" s="6"/>
      <c r="BE1797" s="8">
        <v>1796</v>
      </c>
      <c r="BF1797" s="6" t="str">
        <f t="shared" si="574"/>
        <v>insert into bitacoras_estatus (numero_expediente, numero_registro, representante, fecha_inicio, fecha_vencimiento, id_cliente, id_admin, id_bitacoras_estatus, id_estatus, id_clase, id_marca, created_at, updated_at) values('1992259','1868864','MARIA GUADALUPE REYES GUTIERREZ','2018-01-08','2028-01-08','939','2','1','1',null,1322,'2018-01-08 00:00:00','2018-01-08 00:00:00');</v>
      </c>
      <c r="BG1797" s="6" t="str">
        <f t="shared" si="575"/>
        <v>insert into servicios_comentarios (comentario, id_admin, id_estatus, created_at, updated_at) values('CL 44 EL 16 ABRIL 2018 LLEGO EL TITULO REGISTRO DE MARCA',1,1796,'2018-01-08 00:00:00','2018-01-08 00:00:00');</v>
      </c>
      <c r="BH1797" s="6" t="str">
        <f t="shared" si="576"/>
        <v/>
      </c>
      <c r="BI1797" s="137" t="str">
        <f t="shared" si="577"/>
        <v>update bitacoras_estatus set comprobacion_uso = 1, id_estatus=10 where id=1796;</v>
      </c>
      <c r="BJ1797" s="137" t="str">
        <f t="shared" si="578"/>
        <v>update bitacoras_estatus set numero_expediente = '1992259', numero_registro = '1868864', id_estatus = 10, fecha_inicio = '2018-01-08', fecha_vencimiento ='2028-01-08', created_at ='2018-01-08 00:00:00', updated_at ='2018-01-08 00:00:00', id_clase=null, id_marca=1322, id_cliente=939, vigencia = 1 where id =1796;</v>
      </c>
      <c r="BK1797" s="137" t="str">
        <f t="shared" si="579"/>
        <v>update bitacoras_estatus set id_estatus = 10 where id =1796;</v>
      </c>
    </row>
    <row r="1798" spans="1:63">
      <c r="A1798" s="3">
        <v>1992260</v>
      </c>
      <c r="B1798" s="3">
        <v>1895935</v>
      </c>
      <c r="C1798" s="3">
        <f>IF(Tabla1[[#This Row],[No. REG.]]="","",1)</f>
        <v>1</v>
      </c>
      <c r="D1798" s="3" t="s">
        <v>46</v>
      </c>
      <c r="E1798" s="3">
        <f>IF(Tabla1[[#This Row],[STATUS]]="","",VLOOKUP(D1798,Estatus!$A$2:$B$13,2,0))</f>
        <v>10</v>
      </c>
      <c r="F1798" s="3">
        <f>IF(Tabla1[[#This Row],[STATUS]]="","",VLOOKUP(D1798,Estatus!$A$2:$I$12,9,0))</f>
        <v>1</v>
      </c>
      <c r="G1798" s="12" t="s">
        <v>8114</v>
      </c>
      <c r="H1798" s="7">
        <v>43108</v>
      </c>
      <c r="I1798" s="80">
        <f t="shared" si="560"/>
        <v>2018</v>
      </c>
      <c r="J1798" s="80">
        <f t="shared" si="561"/>
        <v>1</v>
      </c>
      <c r="K1798" s="80">
        <f t="shared" si="562"/>
        <v>8</v>
      </c>
      <c r="L1798" s="80" t="str">
        <f t="shared" si="563"/>
        <v>01</v>
      </c>
      <c r="M1798" s="80" t="str">
        <f t="shared" si="564"/>
        <v>08</v>
      </c>
      <c r="N1798" s="80" t="str">
        <f t="shared" si="565"/>
        <v>'2018-01-08'</v>
      </c>
      <c r="O1798" s="80" t="str">
        <f t="shared" si="566"/>
        <v>'2018-01-08 00:00:00'</v>
      </c>
      <c r="P1798" s="7">
        <v>46760</v>
      </c>
      <c r="Q1798" s="80">
        <f t="shared" si="567"/>
        <v>2028</v>
      </c>
      <c r="R1798" s="80">
        <f t="shared" si="568"/>
        <v>1</v>
      </c>
      <c r="S1798" s="80">
        <f t="shared" si="569"/>
        <v>8</v>
      </c>
      <c r="T1798" s="80" t="str">
        <f t="shared" si="570"/>
        <v>01</v>
      </c>
      <c r="U1798" s="80" t="str">
        <f t="shared" si="571"/>
        <v>08</v>
      </c>
      <c r="V1798" s="80" t="str">
        <f t="shared" si="572"/>
        <v>'2028-01-08'</v>
      </c>
      <c r="W1798" s="80">
        <v>35</v>
      </c>
      <c r="X1798" s="80">
        <f t="shared" si="573"/>
        <v>35</v>
      </c>
      <c r="Y1798" s="12" t="s">
        <v>8126</v>
      </c>
      <c r="Z1798" s="125">
        <f>IFERROR(IF(Y1798="","null",VLOOKUP(Y1798,Marcas!$A$2:$C$2024,2,0)),"")</f>
        <v>184</v>
      </c>
      <c r="AA1798" s="3" t="s">
        <v>8127</v>
      </c>
      <c r="AB1798" s="3">
        <f>IFERROR(IF(AA1798="","",IF(AA1798="EMPORIO LEGAL",1,VLOOKUP(AA1798,Clientes!$A$2:$B$1190,2,0))),"")</f>
        <v>390</v>
      </c>
      <c r="AC1798" s="3">
        <f>IFERROR(IF(Tabla1[[#This Row],[id_control]]="null","",VLOOKUP(CONCATENATE(Tabla1[[#This Row],[CLIENTE]],"-",Tabla1[[#This Row],[id_control]]),Hoja1!$C$2:$D$1994,2,0)),"")</f>
        <v>1798</v>
      </c>
      <c r="AD1798" s="3" t="s">
        <v>8128</v>
      </c>
      <c r="AE1798" s="3"/>
      <c r="AF1798" s="3"/>
      <c r="AG1798" s="3"/>
      <c r="AH1798" s="3"/>
      <c r="AI1798" s="3"/>
      <c r="AJ1798" s="3"/>
      <c r="AK1798" s="3"/>
      <c r="AL1798" s="3"/>
      <c r="AM1798" s="6"/>
      <c r="AN1798" s="6"/>
      <c r="AO1798" s="6"/>
      <c r="AP1798" s="6"/>
      <c r="AQ1798" s="8">
        <v>6141760373</v>
      </c>
      <c r="AR1798" s="6"/>
      <c r="AS1798" s="6"/>
      <c r="AT1798" s="6"/>
      <c r="AU1798" s="6"/>
      <c r="AV1798" s="8" t="s">
        <v>8129</v>
      </c>
      <c r="AW1798" s="6"/>
      <c r="AX1798" s="6"/>
      <c r="AY1798" s="6"/>
      <c r="AZ1798" s="6"/>
      <c r="BA1798" s="6"/>
      <c r="BB1798" s="6"/>
      <c r="BC1798" s="6"/>
      <c r="BD1798" s="6" t="s">
        <v>8130</v>
      </c>
      <c r="BE1798" s="8">
        <v>1797</v>
      </c>
      <c r="BF1798" s="6" t="str">
        <f t="shared" si="574"/>
        <v>insert into bitacoras_estatus (numero_expediente, numero_registro, representante, fecha_inicio, fecha_vencimiento, id_cliente, id_admin, id_bitacoras_estatus, id_estatus, id_clase, id_marca, created_at, updated_at) values('1992260','1895935','MIGUEL JURADO CARO','2018-01-08','2028-01-08','390','2','1','1',35,184,'2018-01-08 00:00:00','2018-01-08 00:00:00');</v>
      </c>
      <c r="BG1798" s="6" t="str">
        <f t="shared" si="575"/>
        <v>insert into servicios_comentarios (comentario, id_admin, id_estatus, created_at, updated_at) values('CL 35',1,1797,'2018-01-08 00:00:00','2018-01-08 00:00:00');</v>
      </c>
      <c r="BH1798" s="6" t="str">
        <f t="shared" si="576"/>
        <v>insert into servicios_comentarios (comentario, id_admin, id_estatus, created_at, updated_at) values('Fecha de concesión 20/06/2018',1,1797,'2018-01-08 00:00:00','2018-01-08 00:00:00');</v>
      </c>
      <c r="BI1798" s="137" t="str">
        <f t="shared" si="577"/>
        <v>update bitacoras_estatus set comprobacion_uso = 1, id_estatus=10 where id=1797;</v>
      </c>
      <c r="BJ1798" s="137" t="str">
        <f t="shared" si="578"/>
        <v>update bitacoras_estatus set numero_expediente = '1992260', numero_registro = '1895935', id_estatus = 10, fecha_inicio = '2018-01-08', fecha_vencimiento ='2028-01-08', created_at ='2018-01-08 00:00:00', updated_at ='2018-01-08 00:00:00', id_clase=35, id_marca=184, id_cliente=390, vigencia = 1 where id =1797;</v>
      </c>
      <c r="BK1798" s="137" t="str">
        <f t="shared" si="579"/>
        <v>update bitacoras_estatus set id_estatus = 10 where id =1797;</v>
      </c>
    </row>
    <row r="1799" spans="1:63" ht="27">
      <c r="A1799" s="3">
        <v>1993082</v>
      </c>
      <c r="B1799" s="3">
        <v>1869617</v>
      </c>
      <c r="C1799" s="3">
        <f>IF(Tabla1[[#This Row],[No. REG.]]="","",1)</f>
        <v>1</v>
      </c>
      <c r="D1799" s="3" t="s">
        <v>46</v>
      </c>
      <c r="E1799" s="3">
        <f>IF(Tabla1[[#This Row],[STATUS]]="","",VLOOKUP(D1799,Estatus!$A$2:$B$13,2,0))</f>
        <v>10</v>
      </c>
      <c r="F1799" s="3">
        <f>IF(Tabla1[[#This Row],[STATUS]]="","",VLOOKUP(D1799,Estatus!$A$2:$I$12,9,0))</f>
        <v>1</v>
      </c>
      <c r="G1799" s="12" t="s">
        <v>8131</v>
      </c>
      <c r="H1799" s="7">
        <v>43109</v>
      </c>
      <c r="I1799" s="80">
        <f t="shared" si="560"/>
        <v>2018</v>
      </c>
      <c r="J1799" s="80">
        <f t="shared" si="561"/>
        <v>1</v>
      </c>
      <c r="K1799" s="80">
        <f t="shared" si="562"/>
        <v>9</v>
      </c>
      <c r="L1799" s="80" t="str">
        <f t="shared" si="563"/>
        <v>01</v>
      </c>
      <c r="M1799" s="80" t="str">
        <f t="shared" si="564"/>
        <v>09</v>
      </c>
      <c r="N1799" s="80" t="str">
        <f t="shared" si="565"/>
        <v>'2018-01-09'</v>
      </c>
      <c r="O1799" s="80" t="str">
        <f t="shared" si="566"/>
        <v>'2018-01-09 00:00:00'</v>
      </c>
      <c r="P1799" s="7">
        <v>46761</v>
      </c>
      <c r="Q1799" s="80">
        <f t="shared" si="567"/>
        <v>2028</v>
      </c>
      <c r="R1799" s="80">
        <f t="shared" si="568"/>
        <v>1</v>
      </c>
      <c r="S1799" s="80">
        <f t="shared" si="569"/>
        <v>9</v>
      </c>
      <c r="T1799" s="80" t="str">
        <f t="shared" si="570"/>
        <v>01</v>
      </c>
      <c r="U1799" s="80" t="str">
        <f t="shared" si="571"/>
        <v>09</v>
      </c>
      <c r="V1799" s="80" t="str">
        <f t="shared" si="572"/>
        <v>'2028-01-09'</v>
      </c>
      <c r="W1799" s="80"/>
      <c r="X1799" s="80" t="str">
        <f t="shared" si="573"/>
        <v>null</v>
      </c>
      <c r="Y1799" s="3" t="s">
        <v>8132</v>
      </c>
      <c r="Z1799" s="124">
        <f>IFERROR(IF(Y1799="","null",VLOOKUP(Y1799,Marcas!$A$2:$C$2024,2,0)),"")</f>
        <v>990</v>
      </c>
      <c r="AA1799" s="3" t="s">
        <v>8133</v>
      </c>
      <c r="AB1799" s="3">
        <f>IFERROR(IF(AA1799="","",IF(AA1799="EMPORIO LEGAL",1,VLOOKUP(AA1799,Clientes!$A$2:$B$1190,2,0))),"")</f>
        <v>708</v>
      </c>
      <c r="AC1799" s="3">
        <f>IFERROR(IF(Tabla1[[#This Row],[id_control]]="null","",VLOOKUP(CONCATENATE(Tabla1[[#This Row],[CLIENTE]],"-",Tabla1[[#This Row],[id_control]]),Hoja1!$C$2:$D$1994,2,0)),"")</f>
        <v>1799</v>
      </c>
      <c r="AD1799" s="3" t="s">
        <v>8134</v>
      </c>
      <c r="AE1799" s="3"/>
      <c r="AF1799" s="3"/>
      <c r="AG1799" s="3"/>
      <c r="AH1799" s="3"/>
      <c r="AI1799" s="3"/>
      <c r="AJ1799" s="3"/>
      <c r="AK1799" s="3"/>
      <c r="AL1799" s="3"/>
      <c r="AM1799" s="6"/>
      <c r="AN1799" s="6"/>
      <c r="AO1799" s="6"/>
      <c r="AP1799" s="6"/>
      <c r="AQ1799" s="8">
        <v>6141846758</v>
      </c>
      <c r="AR1799" s="8">
        <v>6141151184</v>
      </c>
      <c r="AS1799" s="6"/>
      <c r="AT1799" s="6"/>
      <c r="AU1799" s="6"/>
      <c r="AV1799" s="8" t="s">
        <v>8135</v>
      </c>
      <c r="AW1799" s="6"/>
      <c r="AX1799" s="6"/>
      <c r="AY1799" s="6"/>
      <c r="AZ1799" s="6"/>
      <c r="BA1799" s="6"/>
      <c r="BB1799" s="6"/>
      <c r="BC1799" s="6"/>
      <c r="BD1799" s="6"/>
      <c r="BE1799" s="8">
        <v>1798</v>
      </c>
      <c r="BF1799" s="6" t="str">
        <f t="shared" si="574"/>
        <v>insert into bitacoras_estatus (numero_expediente, numero_registro, representante, fecha_inicio, fecha_vencimiento, id_cliente, id_admin, id_bitacoras_estatus, id_estatus, id_clase, id_marca, created_at, updated_at) values('1993082','1869617','PEDRO BALDERRAMA DURAN','2018-01-09','2028-01-09','708','2','1','1',null,990,'2018-01-09 00:00:00','2018-01-09 00:00:00');</v>
      </c>
      <c r="BG1799" s="6" t="str">
        <f t="shared" si="575"/>
        <v>insert into servicios_comentarios (comentario, id_admin, id_estatus, created_at, updated_at) values('CL 35 EL 16 ABRIL 2018 LLEGO TITULO REGISTRO DE MARCA',1,1798,'2018-01-09 00:00:00','2018-01-09 00:00:00');</v>
      </c>
      <c r="BH1799" s="6" t="str">
        <f t="shared" si="576"/>
        <v/>
      </c>
      <c r="BI1799" s="137" t="str">
        <f t="shared" si="577"/>
        <v>update bitacoras_estatus set comprobacion_uso = 1, id_estatus=10 where id=1798;</v>
      </c>
      <c r="BJ1799" s="137" t="str">
        <f t="shared" si="578"/>
        <v>update bitacoras_estatus set numero_expediente = '1993082', numero_registro = '1869617', id_estatus = 10, fecha_inicio = '2018-01-09', fecha_vencimiento ='2028-01-09', created_at ='2018-01-09 00:00:00', updated_at ='2018-01-09 00:00:00', id_clase=null, id_marca=990, id_cliente=708, vigencia = 1 where id =1798;</v>
      </c>
      <c r="BK1799" s="137" t="str">
        <f t="shared" si="579"/>
        <v>update bitacoras_estatus set id_estatus = 10 where id =1798;</v>
      </c>
    </row>
    <row r="1800" spans="1:63" ht="40">
      <c r="A1800" s="3">
        <v>1999369</v>
      </c>
      <c r="B1800" s="3"/>
      <c r="C1800" s="3" t="str">
        <f>IF(Tabla1[[#This Row],[No. REG.]]="","",1)</f>
        <v/>
      </c>
      <c r="D1800" s="3" t="s">
        <v>8681</v>
      </c>
      <c r="E1800" s="3">
        <f>IF(Tabla1[[#This Row],[STATUS]]="","",VLOOKUP(D1800,Estatus!$A$2:$B$13,2,0))</f>
        <v>8</v>
      </c>
      <c r="F1800" s="3">
        <f>IF(Tabla1[[#This Row],[STATUS]]="","",VLOOKUP(D1800,Estatus!$A$2:$I$12,9,0))</f>
        <v>1</v>
      </c>
      <c r="G1800" s="12" t="s">
        <v>8136</v>
      </c>
      <c r="H1800" s="7">
        <v>43122</v>
      </c>
      <c r="I1800" s="80">
        <f t="shared" si="560"/>
        <v>2018</v>
      </c>
      <c r="J1800" s="80">
        <f t="shared" si="561"/>
        <v>1</v>
      </c>
      <c r="K1800" s="80">
        <f t="shared" si="562"/>
        <v>22</v>
      </c>
      <c r="L1800" s="80" t="str">
        <f t="shared" si="563"/>
        <v>01</v>
      </c>
      <c r="M1800" s="80">
        <f t="shared" si="564"/>
        <v>22</v>
      </c>
      <c r="N1800" s="80" t="str">
        <f t="shared" si="565"/>
        <v>'2018-01-22'</v>
      </c>
      <c r="O1800" s="80" t="str">
        <f t="shared" si="566"/>
        <v>'2018-01-22 00:00:00'</v>
      </c>
      <c r="P1800" s="7">
        <v>46774</v>
      </c>
      <c r="Q1800" s="80">
        <f t="shared" si="567"/>
        <v>2028</v>
      </c>
      <c r="R1800" s="80">
        <f t="shared" si="568"/>
        <v>1</v>
      </c>
      <c r="S1800" s="80">
        <f t="shared" si="569"/>
        <v>22</v>
      </c>
      <c r="T1800" s="80" t="str">
        <f t="shared" si="570"/>
        <v>01</v>
      </c>
      <c r="U1800" s="80">
        <f t="shared" si="571"/>
        <v>22</v>
      </c>
      <c r="V1800" s="80" t="str">
        <f t="shared" si="572"/>
        <v>'2028-01-22'</v>
      </c>
      <c r="W1800" s="80"/>
      <c r="X1800" s="80" t="str">
        <f t="shared" si="573"/>
        <v>null</v>
      </c>
      <c r="Y1800" s="3" t="s">
        <v>8137</v>
      </c>
      <c r="Z1800" s="124">
        <f>IFERROR(IF(Y1800="","null",VLOOKUP(Y1800,Marcas!$A$2:$C$2024,2,0)),"")</f>
        <v>121</v>
      </c>
      <c r="AA1800" s="3" t="s">
        <v>8137</v>
      </c>
      <c r="AB1800" s="3">
        <f>IFERROR(IF(AA1800="","",IF(AA1800="EMPORIO LEGAL",1,VLOOKUP(AA1800,Clientes!$A$2:$B$1190,2,0))),"")</f>
        <v>86</v>
      </c>
      <c r="AC1800" s="3">
        <f>IFERROR(IF(Tabla1[[#This Row],[id_control]]="null","",VLOOKUP(CONCATENATE(Tabla1[[#This Row],[CLIENTE]],"-",Tabla1[[#This Row],[id_control]]),Hoja1!$C$2:$D$1994,2,0)),"")</f>
        <v>1800</v>
      </c>
      <c r="AD1800" s="3" t="s">
        <v>8138</v>
      </c>
      <c r="AE1800" s="3" t="s">
        <v>8139</v>
      </c>
      <c r="AF1800" s="3"/>
      <c r="AG1800" s="3"/>
      <c r="AH1800" s="3"/>
      <c r="AI1800" s="3"/>
      <c r="AJ1800" s="3"/>
      <c r="AK1800" s="3"/>
      <c r="AL1800" s="3">
        <v>4465420</v>
      </c>
      <c r="AM1800" s="6"/>
      <c r="AN1800" s="6"/>
      <c r="AO1800" s="6"/>
      <c r="AP1800" s="6"/>
      <c r="AQ1800" s="8">
        <v>6141760144</v>
      </c>
      <c r="AR1800" s="6"/>
      <c r="AS1800" s="6"/>
      <c r="AT1800" s="6"/>
      <c r="AU1800" s="6"/>
      <c r="AV1800" s="8" t="s">
        <v>8140</v>
      </c>
      <c r="AW1800" s="6"/>
      <c r="AX1800" s="6"/>
      <c r="AY1800" s="6"/>
      <c r="AZ1800" s="6"/>
      <c r="BA1800" s="6"/>
      <c r="BB1800" s="6"/>
      <c r="BC1800" s="6"/>
      <c r="BD1800" s="6"/>
      <c r="BE1800" s="8">
        <v>1799</v>
      </c>
      <c r="BF1800" s="6" t="str">
        <f t="shared" si="574"/>
        <v>insert into bitacoras_estatus (numero_expediente, numero_registro, representante, fecha_inicio, fecha_vencimiento, id_cliente, id_admin, id_bitacoras_estatus, id_estatus, id_clase, id_marca, created_at, updated_at) values('1999369','','MARIBEL MERAZ MOLINA','2018-01-22','2028-01-22','86','2','1','1',null,121,'2018-01-22 00:00:00','2018-01-22 00:00:00');</v>
      </c>
      <c r="BG1800" s="6" t="str">
        <f t="shared" si="575"/>
        <v>insert into servicios_comentarios (comentario, id_admin, id_estatus, created_at, updated_at) values('CL 40. EL 01 DE JUN 2018 LLEGO CITA DE ANTERIORIDAD. El día 01-08-2018 se contestó la anterioridad.',1,1799,'2018-01-22 00:00:00','2018-01-22 00:00:00');</v>
      </c>
      <c r="BH1800" s="6" t="str">
        <f t="shared" si="576"/>
        <v/>
      </c>
      <c r="BI1800" s="137" t="str">
        <f t="shared" si="577"/>
        <v>update bitacoras_estatus set comprobacion_uso = 1, id_estatus=8 where id=1799;</v>
      </c>
      <c r="BJ1800" s="137" t="str">
        <f t="shared" si="578"/>
        <v>update bitacoras_estatus set numero_expediente = '1999369', numero_registro = '', id_estatus = 8, fecha_inicio = '2018-01-22', fecha_vencimiento ='2028-01-22', created_at ='2018-01-22 00:00:00', updated_at ='2018-01-22 00:00:00', id_clase=null, id_marca=121, id_cliente=86, vigencia = 1 where id =1799;</v>
      </c>
      <c r="BK1800" s="137" t="str">
        <f t="shared" si="579"/>
        <v>update bitacoras_estatus set id_estatus = 8 where id =1799;</v>
      </c>
    </row>
    <row r="1801" spans="1:63" ht="40">
      <c r="A1801" s="3">
        <v>1999371</v>
      </c>
      <c r="B1801" s="3"/>
      <c r="C1801" s="3" t="str">
        <f>IF(Tabla1[[#This Row],[No. REG.]]="","",1)</f>
        <v/>
      </c>
      <c r="D1801" s="3" t="s">
        <v>8681</v>
      </c>
      <c r="E1801" s="3">
        <f>IF(Tabla1[[#This Row],[STATUS]]="","",VLOOKUP(D1801,Estatus!$A$2:$B$13,2,0))</f>
        <v>8</v>
      </c>
      <c r="F1801" s="3">
        <f>IF(Tabla1[[#This Row],[STATUS]]="","",VLOOKUP(D1801,Estatus!$A$2:$I$12,9,0))</f>
        <v>1</v>
      </c>
      <c r="G1801" s="12" t="s">
        <v>8141</v>
      </c>
      <c r="H1801" s="7">
        <v>43122</v>
      </c>
      <c r="I1801" s="80">
        <f t="shared" si="560"/>
        <v>2018</v>
      </c>
      <c r="J1801" s="80">
        <f t="shared" si="561"/>
        <v>1</v>
      </c>
      <c r="K1801" s="80">
        <f t="shared" si="562"/>
        <v>22</v>
      </c>
      <c r="L1801" s="80" t="str">
        <f t="shared" si="563"/>
        <v>01</v>
      </c>
      <c r="M1801" s="80">
        <f t="shared" si="564"/>
        <v>22</v>
      </c>
      <c r="N1801" s="80" t="str">
        <f t="shared" si="565"/>
        <v>'2018-01-22'</v>
      </c>
      <c r="O1801" s="80" t="str">
        <f t="shared" si="566"/>
        <v>'2018-01-22 00:00:00'</v>
      </c>
      <c r="P1801" s="7">
        <v>46774</v>
      </c>
      <c r="Q1801" s="80">
        <f t="shared" si="567"/>
        <v>2028</v>
      </c>
      <c r="R1801" s="80">
        <f t="shared" si="568"/>
        <v>1</v>
      </c>
      <c r="S1801" s="80">
        <f t="shared" si="569"/>
        <v>22</v>
      </c>
      <c r="T1801" s="80" t="str">
        <f t="shared" si="570"/>
        <v>01</v>
      </c>
      <c r="U1801" s="80">
        <f t="shared" si="571"/>
        <v>22</v>
      </c>
      <c r="V1801" s="80" t="str">
        <f t="shared" si="572"/>
        <v>'2028-01-22'</v>
      </c>
      <c r="W1801" s="80"/>
      <c r="X1801" s="80" t="str">
        <f t="shared" si="573"/>
        <v>null</v>
      </c>
      <c r="Y1801" s="3" t="s">
        <v>7395</v>
      </c>
      <c r="Z1801" s="124">
        <f>IFERROR(IF(Y1801="","null",VLOOKUP(Y1801,Marcas!$A$2:$C$2024,2,0)),"")</f>
        <v>257</v>
      </c>
      <c r="AA1801" s="3" t="s">
        <v>7395</v>
      </c>
      <c r="AB1801" s="3">
        <f>IFERROR(IF(AA1801="","",IF(AA1801="EMPORIO LEGAL",1,VLOOKUP(AA1801,Clientes!$A$2:$B$1190,2,0))),"")</f>
        <v>170</v>
      </c>
      <c r="AC1801" s="3">
        <f>IFERROR(IF(Tabla1[[#This Row],[id_control]]="null","",VLOOKUP(CONCATENATE(Tabla1[[#This Row],[CLIENTE]],"-",Tabla1[[#This Row],[id_control]]),Hoja1!$C$2:$D$1994,2,0)),"")</f>
        <v>1585</v>
      </c>
      <c r="AD1801" s="3" t="s">
        <v>8142</v>
      </c>
      <c r="AE1801" s="3" t="s">
        <v>8143</v>
      </c>
      <c r="AF1801" s="3"/>
      <c r="AG1801" s="3"/>
      <c r="AH1801" s="3"/>
      <c r="AI1801" s="3"/>
      <c r="AJ1801" s="3"/>
      <c r="AK1801" s="3"/>
      <c r="AL1801" s="3"/>
      <c r="AM1801" s="6"/>
      <c r="AN1801" s="6"/>
      <c r="AO1801" s="6"/>
      <c r="AP1801" s="6"/>
      <c r="AQ1801" s="8">
        <v>6143686813</v>
      </c>
      <c r="AR1801" s="6"/>
      <c r="AS1801" s="6"/>
      <c r="AT1801" s="6"/>
      <c r="AU1801" s="6"/>
      <c r="AV1801" s="8" t="s">
        <v>7398</v>
      </c>
      <c r="AW1801" s="6"/>
      <c r="AX1801" s="6"/>
      <c r="AY1801" s="6"/>
      <c r="AZ1801" s="6"/>
      <c r="BA1801" s="6"/>
      <c r="BB1801" s="6"/>
      <c r="BC1801" s="6"/>
      <c r="BD1801" s="6"/>
      <c r="BE1801" s="8">
        <v>1800</v>
      </c>
      <c r="BF1801" s="6" t="str">
        <f t="shared" si="574"/>
        <v>insert into bitacoras_estatus (numero_expediente, numero_registro, representante, fecha_inicio, fecha_vencimiento, id_cliente, id_admin, id_bitacoras_estatus, id_estatus, id_clase, id_marca, created_at, updated_at) values('1999371','','YOLANDA ESTRADA BRONDO','2018-01-22','2028-01-22','170','2','1','1',null,257,'2018-01-22 00:00:00','2018-01-22 00:00:00');</v>
      </c>
      <c r="BG1801" s="6" t="str">
        <f t="shared" si="575"/>
        <v>insert into servicios_comentarios (comentario, id_admin, id_estatus, created_at, updated_at) values('CL 29/ 6-JUN-2018 LLEGO CITA DE ANTERIORIDAD. Se le dio contestacion a la anterioridad 07-08-18',1,1800,'2018-01-22 00:00:00','2018-01-22 00:00:00');</v>
      </c>
      <c r="BH1801" s="6" t="str">
        <f t="shared" si="576"/>
        <v/>
      </c>
      <c r="BI1801" s="137" t="str">
        <f t="shared" si="577"/>
        <v>update bitacoras_estatus set comprobacion_uso = 1, id_estatus=8 where id=1800;</v>
      </c>
      <c r="BJ1801" s="137" t="str">
        <f t="shared" si="578"/>
        <v>update bitacoras_estatus set numero_expediente = '1999371', numero_registro = '', id_estatus = 8, fecha_inicio = '2018-01-22', fecha_vencimiento ='2028-01-22', created_at ='2018-01-22 00:00:00', updated_at ='2018-01-22 00:00:00', id_clase=null, id_marca=257, id_cliente=170, vigencia = 1 where id =1800;</v>
      </c>
      <c r="BK1801" s="137" t="str">
        <f t="shared" si="579"/>
        <v>update bitacoras_estatus set id_estatus = 8 where id =1800;</v>
      </c>
    </row>
    <row r="1802" spans="1:63">
      <c r="A1802" s="3">
        <v>1999364</v>
      </c>
      <c r="B1802" s="3">
        <v>1870815</v>
      </c>
      <c r="C1802" s="3">
        <f>IF(Tabla1[[#This Row],[No. REG.]]="","",1)</f>
        <v>1</v>
      </c>
      <c r="D1802" s="3" t="s">
        <v>46</v>
      </c>
      <c r="E1802" s="3">
        <f>IF(Tabla1[[#This Row],[STATUS]]="","",VLOOKUP(D1802,Estatus!$A$2:$B$13,2,0))</f>
        <v>10</v>
      </c>
      <c r="F1802" s="3">
        <f>IF(Tabla1[[#This Row],[STATUS]]="","",VLOOKUP(D1802,Estatus!$A$2:$I$12,9,0))</f>
        <v>1</v>
      </c>
      <c r="G1802" s="12"/>
      <c r="H1802" s="7">
        <v>43122</v>
      </c>
      <c r="I1802" s="80">
        <f t="shared" si="560"/>
        <v>2018</v>
      </c>
      <c r="J1802" s="80">
        <f t="shared" si="561"/>
        <v>1</v>
      </c>
      <c r="K1802" s="80">
        <f t="shared" si="562"/>
        <v>22</v>
      </c>
      <c r="L1802" s="80" t="str">
        <f t="shared" si="563"/>
        <v>01</v>
      </c>
      <c r="M1802" s="80">
        <f t="shared" si="564"/>
        <v>22</v>
      </c>
      <c r="N1802" s="80" t="str">
        <f t="shared" si="565"/>
        <v>'2018-01-22'</v>
      </c>
      <c r="O1802" s="80" t="str">
        <f t="shared" si="566"/>
        <v>'2018-01-22 00:00:00'</v>
      </c>
      <c r="P1802" s="7">
        <v>46774</v>
      </c>
      <c r="Q1802" s="80">
        <f t="shared" si="567"/>
        <v>2028</v>
      </c>
      <c r="R1802" s="80">
        <f t="shared" si="568"/>
        <v>1</v>
      </c>
      <c r="S1802" s="80">
        <f t="shared" si="569"/>
        <v>22</v>
      </c>
      <c r="T1802" s="80" t="str">
        <f t="shared" si="570"/>
        <v>01</v>
      </c>
      <c r="U1802" s="80">
        <f t="shared" si="571"/>
        <v>22</v>
      </c>
      <c r="V1802" s="80" t="str">
        <f t="shared" si="572"/>
        <v>'2028-01-22'</v>
      </c>
      <c r="W1802" s="80"/>
      <c r="X1802" s="80" t="str">
        <f t="shared" si="573"/>
        <v>null</v>
      </c>
      <c r="Y1802" s="3" t="s">
        <v>8144</v>
      </c>
      <c r="Z1802" s="124">
        <f>IFERROR(IF(Y1802="","null",VLOOKUP(Y1802,Marcas!$A$2:$C$2024,2,0)),"")</f>
        <v>267</v>
      </c>
      <c r="AA1802" s="3" t="s">
        <v>8144</v>
      </c>
      <c r="AB1802" s="3">
        <f>IFERROR(IF(AA1802="","",IF(AA1802="EMPORIO LEGAL",1,VLOOKUP(AA1802,Clientes!$A$2:$B$1190,2,0))),"")</f>
        <v>177</v>
      </c>
      <c r="AC1802" s="3">
        <f>IFERROR(IF(Tabla1[[#This Row],[id_control]]="null","",VLOOKUP(CONCATENATE(Tabla1[[#This Row],[CLIENTE]],"-",Tabla1[[#This Row],[id_control]]),Hoja1!$C$2:$D$1994,2,0)),"")</f>
        <v>1802</v>
      </c>
      <c r="AD1802" s="3" t="s">
        <v>8145</v>
      </c>
      <c r="AE1802" s="3"/>
      <c r="AF1802" s="3"/>
      <c r="AG1802" s="3"/>
      <c r="AH1802" s="3"/>
      <c r="AI1802" s="3"/>
      <c r="AJ1802" s="3"/>
      <c r="AK1802" s="3"/>
      <c r="AL1802" s="3"/>
      <c r="AM1802" s="6"/>
      <c r="AN1802" s="6"/>
      <c r="AO1802" s="6"/>
      <c r="AP1802" s="6"/>
      <c r="AQ1802" s="6"/>
      <c r="AR1802" s="6"/>
      <c r="AS1802" s="6"/>
      <c r="AT1802" s="6"/>
      <c r="AU1802" s="6"/>
      <c r="AV1802" s="8" t="s">
        <v>8146</v>
      </c>
      <c r="AW1802" s="6"/>
      <c r="AX1802" s="6"/>
      <c r="AY1802" s="6"/>
      <c r="AZ1802" s="6"/>
      <c r="BA1802" s="6"/>
      <c r="BB1802" s="6"/>
      <c r="BC1802" s="6"/>
      <c r="BD1802" s="6"/>
      <c r="BE1802" s="8">
        <v>1801</v>
      </c>
      <c r="BF1802" s="6" t="str">
        <f t="shared" si="574"/>
        <v>insert into bitacoras_estatus (numero_expediente, numero_registro, representante, fecha_inicio, fecha_vencimiento, id_cliente, id_admin, id_bitacoras_estatus, id_estatus, id_clase, id_marca, created_at, updated_at) values('1999364','1870815','ROBERTO RAMIREZ JIMENEZ','2018-01-22','2028-01-22','177','2','1','1',null,267,'2018-01-22 00:00:00','2018-01-22 00:00:00');</v>
      </c>
      <c r="BG1802" s="6" t="str">
        <f t="shared" si="575"/>
        <v/>
      </c>
      <c r="BH1802" s="6" t="str">
        <f t="shared" si="576"/>
        <v/>
      </c>
      <c r="BI1802" s="137" t="str">
        <f t="shared" si="577"/>
        <v>update bitacoras_estatus set comprobacion_uso = 1, id_estatus=10 where id=1801;</v>
      </c>
      <c r="BJ1802" s="137" t="str">
        <f t="shared" si="578"/>
        <v>update bitacoras_estatus set numero_expediente = '1999364', numero_registro = '1870815', id_estatus = 10, fecha_inicio = '2018-01-22', fecha_vencimiento ='2028-01-22', created_at ='2018-01-22 00:00:00', updated_at ='2018-01-22 00:00:00', id_clase=null, id_marca=267, id_cliente=177, vigencia = 1 where id =1801;</v>
      </c>
      <c r="BK1802" s="137" t="str">
        <f t="shared" si="579"/>
        <v>update bitacoras_estatus set id_estatus = 10 where id =1801;</v>
      </c>
    </row>
    <row r="1803" spans="1:63" ht="27">
      <c r="A1803" s="3">
        <v>1999384</v>
      </c>
      <c r="B1803" s="3">
        <v>1873465</v>
      </c>
      <c r="C1803" s="3">
        <f>IF(Tabla1[[#This Row],[No. REG.]]="","",1)</f>
        <v>1</v>
      </c>
      <c r="D1803" s="3" t="s">
        <v>8682</v>
      </c>
      <c r="E1803" s="3">
        <f>IF(Tabla1[[#This Row],[STATUS]]="","",VLOOKUP(D1803,Estatus!$A$2:$B$13,2,0))</f>
        <v>10</v>
      </c>
      <c r="F1803" s="3">
        <f>IF(Tabla1[[#This Row],[STATUS]]="","",VLOOKUP(D1803,Estatus!$A$2:$I$12,9,0))</f>
        <v>1</v>
      </c>
      <c r="G1803" s="12" t="s">
        <v>8147</v>
      </c>
      <c r="H1803" s="7">
        <v>43122</v>
      </c>
      <c r="I1803" s="80">
        <f t="shared" si="560"/>
        <v>2018</v>
      </c>
      <c r="J1803" s="80">
        <f t="shared" si="561"/>
        <v>1</v>
      </c>
      <c r="K1803" s="80">
        <f t="shared" si="562"/>
        <v>22</v>
      </c>
      <c r="L1803" s="80" t="str">
        <f t="shared" si="563"/>
        <v>01</v>
      </c>
      <c r="M1803" s="80">
        <f t="shared" si="564"/>
        <v>22</v>
      </c>
      <c r="N1803" s="80" t="str">
        <f t="shared" si="565"/>
        <v>'2018-01-22'</v>
      </c>
      <c r="O1803" s="80" t="str">
        <f t="shared" si="566"/>
        <v>'2018-01-22 00:00:00'</v>
      </c>
      <c r="P1803" s="7">
        <v>46774</v>
      </c>
      <c r="Q1803" s="80">
        <f t="shared" si="567"/>
        <v>2028</v>
      </c>
      <c r="R1803" s="80">
        <f t="shared" si="568"/>
        <v>1</v>
      </c>
      <c r="S1803" s="80">
        <f t="shared" si="569"/>
        <v>22</v>
      </c>
      <c r="T1803" s="80" t="str">
        <f t="shared" si="570"/>
        <v>01</v>
      </c>
      <c r="U1803" s="80">
        <f t="shared" si="571"/>
        <v>22</v>
      </c>
      <c r="V1803" s="80" t="str">
        <f t="shared" si="572"/>
        <v>'2028-01-22'</v>
      </c>
      <c r="W1803" s="80">
        <v>35</v>
      </c>
      <c r="X1803" s="80">
        <f t="shared" si="573"/>
        <v>35</v>
      </c>
      <c r="Y1803" s="3" t="s">
        <v>8148</v>
      </c>
      <c r="Z1803" s="124">
        <f>IFERROR(IF(Y1803="","null",VLOOKUP(Y1803,Marcas!$A$2:$C$2024,2,0)),"")</f>
        <v>736</v>
      </c>
      <c r="AA1803" s="3" t="s">
        <v>8086</v>
      </c>
      <c r="AB1803" s="3">
        <f>IFERROR(IF(AA1803="","",IF(AA1803="EMPORIO LEGAL",1,VLOOKUP(AA1803,Clientes!$A$2:$B$1190,2,0))),"")</f>
        <v>776</v>
      </c>
      <c r="AC1803" s="3">
        <f>IFERROR(IF(Tabla1[[#This Row],[id_control]]="null","",VLOOKUP(CONCATENATE(Tabla1[[#This Row],[CLIENTE]],"-",Tabla1[[#This Row],[id_control]]),Hoja1!$C$2:$D$1994,2,0)),"")</f>
        <v>1803</v>
      </c>
      <c r="AD1803" s="3" t="s">
        <v>8149</v>
      </c>
      <c r="AE1803" s="3" t="s">
        <v>8150</v>
      </c>
      <c r="AF1803" s="3"/>
      <c r="AG1803" s="3"/>
      <c r="AH1803" s="3"/>
      <c r="AI1803" s="3"/>
      <c r="AJ1803" s="3"/>
      <c r="AK1803" s="3"/>
      <c r="AL1803" s="3"/>
      <c r="AM1803" s="6"/>
      <c r="AN1803" s="6"/>
      <c r="AO1803" s="6"/>
      <c r="AP1803" s="6"/>
      <c r="AQ1803" s="8"/>
      <c r="AR1803" s="6"/>
      <c r="AS1803" s="6"/>
      <c r="AT1803" s="6"/>
      <c r="AU1803" s="6"/>
      <c r="AV1803" s="8"/>
      <c r="AW1803" s="6"/>
      <c r="AX1803" s="6"/>
      <c r="AY1803" s="6"/>
      <c r="AZ1803" s="6"/>
      <c r="BA1803" s="6"/>
      <c r="BB1803" s="6"/>
      <c r="BC1803" s="6"/>
      <c r="BD1803" s="6"/>
      <c r="BE1803" s="8">
        <v>1802</v>
      </c>
      <c r="BF1803" s="6" t="str">
        <f t="shared" si="574"/>
        <v>insert into bitacoras_estatus (numero_expediente, numero_registro, representante, fecha_inicio, fecha_vencimiento, id_cliente, id_admin, id_bitacoras_estatus, id_estatus, id_clase, id_marca, created_at, updated_at) values('1999384','1873465','PAMELA HEIMPEL WISBRUN','2018-01-22','2028-01-22','776','2','1','1',35,736,'2018-01-22 00:00:00','2018-01-22 00:00:00');</v>
      </c>
      <c r="BG1803" s="6" t="str">
        <f t="shared" si="575"/>
        <v>insert into servicios_comentarios (comentario, id_admin, id_estatus, created_at, updated_at) values('CL 35, el 26 DE ABRIL 2018 LLEGO TITULO REGISTRO DE MARCA CLASE 35',1,1802,'2018-01-22 00:00:00','2018-01-22 00:00:00');</v>
      </c>
      <c r="BH1803" s="6" t="str">
        <f t="shared" si="576"/>
        <v/>
      </c>
      <c r="BI1803" s="137" t="str">
        <f t="shared" si="577"/>
        <v>update bitacoras_estatus set comprobacion_uso = 1, id_estatus=10 where id=1802;</v>
      </c>
      <c r="BJ1803" s="137" t="str">
        <f t="shared" si="578"/>
        <v>update bitacoras_estatus set numero_expediente = '1999384', numero_registro = '1873465', id_estatus = 10, fecha_inicio = '2018-01-22', fecha_vencimiento ='2028-01-22', created_at ='2018-01-22 00:00:00', updated_at ='2018-01-22 00:00:00', id_clase=35, id_marca=736, id_cliente=776, vigencia = 1 where id =1802;</v>
      </c>
      <c r="BK1803" s="137" t="str">
        <f t="shared" si="579"/>
        <v>update bitacoras_estatus set id_estatus = 10 where id =1802;</v>
      </c>
    </row>
    <row r="1804" spans="1:63">
      <c r="A1804" s="3">
        <v>2007668</v>
      </c>
      <c r="B1804" s="3">
        <v>1888260</v>
      </c>
      <c r="C1804" s="3">
        <f>IF(Tabla1[[#This Row],[No. REG.]]="","",1)</f>
        <v>1</v>
      </c>
      <c r="D1804" s="3" t="s">
        <v>46</v>
      </c>
      <c r="E1804" s="3">
        <f>IF(Tabla1[[#This Row],[STATUS]]="","",VLOOKUP(D1804,Estatus!$A$2:$B$13,2,0))</f>
        <v>10</v>
      </c>
      <c r="F1804" s="3">
        <f>IF(Tabla1[[#This Row],[STATUS]]="","",VLOOKUP(D1804,Estatus!$A$2:$I$12,9,0))</f>
        <v>1</v>
      </c>
      <c r="G1804" s="12" t="s">
        <v>8151</v>
      </c>
      <c r="H1804" s="7">
        <v>43122</v>
      </c>
      <c r="I1804" s="80">
        <f t="shared" si="560"/>
        <v>2018</v>
      </c>
      <c r="J1804" s="80">
        <f t="shared" si="561"/>
        <v>1</v>
      </c>
      <c r="K1804" s="80">
        <f t="shared" si="562"/>
        <v>22</v>
      </c>
      <c r="L1804" s="80" t="str">
        <f t="shared" si="563"/>
        <v>01</v>
      </c>
      <c r="M1804" s="80">
        <f t="shared" si="564"/>
        <v>22</v>
      </c>
      <c r="N1804" s="80" t="str">
        <f t="shared" si="565"/>
        <v>'2018-01-22'</v>
      </c>
      <c r="O1804" s="80" t="str">
        <f t="shared" si="566"/>
        <v>'2018-01-22 00:00:00'</v>
      </c>
      <c r="P1804" s="7">
        <v>46774</v>
      </c>
      <c r="Q1804" s="80">
        <f t="shared" si="567"/>
        <v>2028</v>
      </c>
      <c r="R1804" s="80">
        <f t="shared" si="568"/>
        <v>1</v>
      </c>
      <c r="S1804" s="80">
        <f t="shared" si="569"/>
        <v>22</v>
      </c>
      <c r="T1804" s="80" t="str">
        <f t="shared" si="570"/>
        <v>01</v>
      </c>
      <c r="U1804" s="80">
        <f t="shared" si="571"/>
        <v>22</v>
      </c>
      <c r="V1804" s="80" t="str">
        <f t="shared" si="572"/>
        <v>'2028-01-22'</v>
      </c>
      <c r="W1804" s="80"/>
      <c r="X1804" s="80" t="str">
        <f t="shared" si="573"/>
        <v>null</v>
      </c>
      <c r="Y1804" s="3" t="s">
        <v>8152</v>
      </c>
      <c r="Z1804" s="124">
        <f>IFERROR(IF(Y1804="","null",VLOOKUP(Y1804,Marcas!$A$2:$C$2024,2,0)),"")</f>
        <v>773</v>
      </c>
      <c r="AA1804" s="3" t="s">
        <v>8153</v>
      </c>
      <c r="AB1804" s="3">
        <f>IFERROR(IF(AA1804="","",IF(AA1804="EMPORIO LEGAL",1,VLOOKUP(AA1804,Clientes!$A$2:$B$1190,2,0))),"")</f>
        <v>545</v>
      </c>
      <c r="AC1804" s="3">
        <f>IFERROR(IF(Tabla1[[#This Row],[id_control]]="null","",VLOOKUP(CONCATENATE(Tabla1[[#This Row],[CLIENTE]],"-",Tabla1[[#This Row],[id_control]]),Hoja1!$C$2:$D$1994,2,0)),"")</f>
        <v>1804</v>
      </c>
      <c r="AD1804" s="3" t="s">
        <v>8154</v>
      </c>
      <c r="AE1804" s="3"/>
      <c r="AF1804" s="3"/>
      <c r="AG1804" s="3"/>
      <c r="AH1804" s="3"/>
      <c r="AI1804" s="3"/>
      <c r="AJ1804" s="3"/>
      <c r="AK1804" s="3"/>
      <c r="AL1804" s="3">
        <v>4131132</v>
      </c>
      <c r="AM1804" s="6"/>
      <c r="AN1804" s="6"/>
      <c r="AO1804" s="6"/>
      <c r="AP1804" s="6"/>
      <c r="AQ1804" s="8">
        <v>6142248583</v>
      </c>
      <c r="AR1804" s="6"/>
      <c r="AS1804" s="6"/>
      <c r="AT1804" s="6"/>
      <c r="AU1804" s="6"/>
      <c r="AV1804" s="8" t="s">
        <v>8155</v>
      </c>
      <c r="AW1804" s="6"/>
      <c r="AX1804" s="6"/>
      <c r="AY1804" s="6"/>
      <c r="AZ1804" s="6"/>
      <c r="BA1804" s="6"/>
      <c r="BB1804" s="6"/>
      <c r="BC1804" s="6"/>
      <c r="BD1804" s="6"/>
      <c r="BE1804" s="8">
        <v>1803</v>
      </c>
      <c r="BF1804" s="6" t="str">
        <f t="shared" si="574"/>
        <v>insert into bitacoras_estatus (numero_expediente, numero_registro, representante, fecha_inicio, fecha_vencimiento, id_cliente, id_admin, id_bitacoras_estatus, id_estatus, id_clase, id_marca, created_at, updated_at) values('2007668','1888260','AIDA RIVERA MARQUEZ','2018-01-22','2028-01-22','545','2','1','1',null,773,'2018-01-22 00:00:00','2018-01-22 00:00:00');</v>
      </c>
      <c r="BG1804" s="6" t="str">
        <f t="shared" si="575"/>
        <v>insert into servicios_comentarios (comentario, id_admin, id_estatus, created_at, updated_at) values('CL 44. EL 6 JUN 2018 LLEGO EL TITRM',1,1803,'2018-01-22 00:00:00','2018-01-22 00:00:00');</v>
      </c>
      <c r="BH1804" s="6" t="str">
        <f t="shared" si="576"/>
        <v/>
      </c>
      <c r="BI1804" s="137" t="str">
        <f t="shared" si="577"/>
        <v>update bitacoras_estatus set comprobacion_uso = 1, id_estatus=10 where id=1803;</v>
      </c>
      <c r="BJ1804" s="137" t="str">
        <f t="shared" si="578"/>
        <v>update bitacoras_estatus set numero_expediente = '2007668', numero_registro = '1888260', id_estatus = 10, fecha_inicio = '2018-01-22', fecha_vencimiento ='2028-01-22', created_at ='2018-01-22 00:00:00', updated_at ='2018-01-22 00:00:00', id_clase=null, id_marca=773, id_cliente=545, vigencia = 1 where id =1803;</v>
      </c>
      <c r="BK1804" s="137" t="str">
        <f t="shared" si="579"/>
        <v>update bitacoras_estatus set id_estatus = 10 where id =1803;</v>
      </c>
    </row>
    <row r="1805" spans="1:63">
      <c r="A1805" s="3">
        <v>2007658</v>
      </c>
      <c r="B1805" s="3">
        <v>1877209</v>
      </c>
      <c r="C1805" s="3">
        <f>IF(Tabla1[[#This Row],[No. REG.]]="","",1)</f>
        <v>1</v>
      </c>
      <c r="D1805" s="3" t="s">
        <v>46</v>
      </c>
      <c r="E1805" s="3">
        <f>IF(Tabla1[[#This Row],[STATUS]]="","",VLOOKUP(D1805,Estatus!$A$2:$B$13,2,0))</f>
        <v>10</v>
      </c>
      <c r="F1805" s="3">
        <f>IF(Tabla1[[#This Row],[STATUS]]="","",VLOOKUP(D1805,Estatus!$A$2:$I$12,9,0))</f>
        <v>1</v>
      </c>
      <c r="G1805" s="12" t="s">
        <v>8156</v>
      </c>
      <c r="H1805" s="7">
        <v>43109</v>
      </c>
      <c r="I1805" s="80">
        <f t="shared" si="560"/>
        <v>2018</v>
      </c>
      <c r="J1805" s="80">
        <f t="shared" si="561"/>
        <v>1</v>
      </c>
      <c r="K1805" s="80">
        <f t="shared" si="562"/>
        <v>9</v>
      </c>
      <c r="L1805" s="80" t="str">
        <f t="shared" si="563"/>
        <v>01</v>
      </c>
      <c r="M1805" s="80" t="str">
        <f t="shared" si="564"/>
        <v>09</v>
      </c>
      <c r="N1805" s="80" t="str">
        <f t="shared" si="565"/>
        <v>'2018-01-09'</v>
      </c>
      <c r="O1805" s="80" t="str">
        <f t="shared" si="566"/>
        <v>'2018-01-09 00:00:00'</v>
      </c>
      <c r="P1805" s="7">
        <v>46761</v>
      </c>
      <c r="Q1805" s="80">
        <f t="shared" si="567"/>
        <v>2028</v>
      </c>
      <c r="R1805" s="80">
        <f t="shared" si="568"/>
        <v>1</v>
      </c>
      <c r="S1805" s="80">
        <f t="shared" si="569"/>
        <v>9</v>
      </c>
      <c r="T1805" s="80" t="str">
        <f t="shared" si="570"/>
        <v>01</v>
      </c>
      <c r="U1805" s="80" t="str">
        <f t="shared" si="571"/>
        <v>09</v>
      </c>
      <c r="V1805" s="80" t="str">
        <f t="shared" si="572"/>
        <v>'2028-01-09'</v>
      </c>
      <c r="W1805" s="80"/>
      <c r="X1805" s="80" t="str">
        <f t="shared" si="573"/>
        <v>null</v>
      </c>
      <c r="Y1805" s="13" t="s">
        <v>8157</v>
      </c>
      <c r="Z1805" s="136">
        <f>IFERROR(IF(Y1805="","null",VLOOKUP(Y1805,Marcas!$A$2:$C$2024,2,0)),"")</f>
        <v>966</v>
      </c>
      <c r="AA1805" s="13" t="s">
        <v>8157</v>
      </c>
      <c r="AB1805" s="13">
        <f>IFERROR(IF(AA1805="","",IF(AA1805="EMPORIO LEGAL",1,VLOOKUP(AA1805,Clientes!$A$2:$B$1190,2,0))),"")</f>
        <v>691</v>
      </c>
      <c r="AC1805" s="13">
        <f>IFERROR(IF(Tabla1[[#This Row],[id_control]]="null","",VLOOKUP(CONCATENATE(Tabla1[[#This Row],[CLIENTE]],"-",Tabla1[[#This Row],[id_control]]),Hoja1!$C$2:$D$1994,2,0)),"")</f>
        <v>1805</v>
      </c>
      <c r="AD1805" s="3" t="s">
        <v>8158</v>
      </c>
      <c r="AE1805" s="3"/>
      <c r="AF1805" s="3"/>
      <c r="AG1805" s="3"/>
      <c r="AH1805" s="3"/>
      <c r="AI1805" s="3"/>
      <c r="AJ1805" s="3"/>
      <c r="AK1805" s="3"/>
      <c r="AL1805" s="3"/>
      <c r="AM1805" s="6"/>
      <c r="AN1805" s="6"/>
      <c r="AO1805" s="6"/>
      <c r="AP1805" s="6"/>
      <c r="AQ1805" s="8">
        <v>3121323504</v>
      </c>
      <c r="AR1805" s="6"/>
      <c r="AS1805" s="6"/>
      <c r="AT1805" s="6"/>
      <c r="AU1805" s="6"/>
      <c r="AV1805" s="8" t="s">
        <v>8159</v>
      </c>
      <c r="AW1805" s="6"/>
      <c r="AX1805" s="6"/>
      <c r="AY1805" s="6"/>
      <c r="AZ1805" s="6"/>
      <c r="BA1805" s="6"/>
      <c r="BB1805" s="6"/>
      <c r="BC1805" s="6"/>
      <c r="BD1805" s="6"/>
      <c r="BE1805" s="8">
        <v>1804</v>
      </c>
      <c r="BF1805" s="6" t="str">
        <f t="shared" si="574"/>
        <v>insert into bitacoras_estatus (numero_expediente, numero_registro, representante, fecha_inicio, fecha_vencimiento, id_cliente, id_admin, id_bitacoras_estatus, id_estatus, id_clase, id_marca, created_at, updated_at) values('2007658','1877209','DAVID PADILLA CHAVEZ','2018-01-09','2028-01-09','691','2','1','1',null,966,'2018-01-09 00:00:00','2018-01-09 00:00:00');</v>
      </c>
      <c r="BG1805" s="6" t="str">
        <f t="shared" si="575"/>
        <v>insert into servicios_comentarios (comentario, id_admin, id_estatus, created_at, updated_at) values('CL 42. EL 6 JUN LLEGO TITRM',1,1804,'2018-01-09 00:00:00','2018-01-09 00:00:00');</v>
      </c>
      <c r="BH1805" s="6" t="str">
        <f t="shared" si="576"/>
        <v/>
      </c>
      <c r="BI1805" s="137" t="str">
        <f t="shared" si="577"/>
        <v>update bitacoras_estatus set comprobacion_uso = 1, id_estatus=10 where id=1804;</v>
      </c>
      <c r="BJ1805" s="137" t="str">
        <f t="shared" si="578"/>
        <v>update bitacoras_estatus set numero_expediente = '2007658', numero_registro = '1877209', id_estatus = 10, fecha_inicio = '2018-01-09', fecha_vencimiento ='2028-01-09', created_at ='2018-01-09 00:00:00', updated_at ='2018-01-09 00:00:00', id_clase=null, id_marca=966, id_cliente=691, vigencia = 1 where id =1804;</v>
      </c>
      <c r="BK1805" s="137" t="str">
        <f t="shared" si="579"/>
        <v>update bitacoras_estatus set id_estatus = 10 where id =1804;</v>
      </c>
    </row>
    <row r="1806" spans="1:63">
      <c r="A1806" s="3">
        <v>2007676</v>
      </c>
      <c r="B1806" s="3">
        <v>1888261</v>
      </c>
      <c r="C1806" s="3">
        <f>IF(Tabla1[[#This Row],[No. REG.]]="","",1)</f>
        <v>1</v>
      </c>
      <c r="D1806" s="3" t="s">
        <v>46</v>
      </c>
      <c r="E1806" s="3">
        <f>IF(Tabla1[[#This Row],[STATUS]]="","",VLOOKUP(D1806,Estatus!$A$2:$B$13,2,0))</f>
        <v>10</v>
      </c>
      <c r="F1806" s="3">
        <f>IF(Tabla1[[#This Row],[STATUS]]="","",VLOOKUP(D1806,Estatus!$A$2:$I$12,9,0))</f>
        <v>1</v>
      </c>
      <c r="G1806" s="12" t="s">
        <v>8160</v>
      </c>
      <c r="H1806" s="7">
        <v>43140</v>
      </c>
      <c r="I1806" s="80">
        <f t="shared" si="560"/>
        <v>2018</v>
      </c>
      <c r="J1806" s="80">
        <f t="shared" si="561"/>
        <v>2</v>
      </c>
      <c r="K1806" s="80">
        <f t="shared" si="562"/>
        <v>9</v>
      </c>
      <c r="L1806" s="80" t="str">
        <f t="shared" si="563"/>
        <v>02</v>
      </c>
      <c r="M1806" s="80" t="str">
        <f t="shared" si="564"/>
        <v>09</v>
      </c>
      <c r="N1806" s="80" t="str">
        <f t="shared" si="565"/>
        <v>'2018-02-09'</v>
      </c>
      <c r="O1806" s="80" t="str">
        <f t="shared" si="566"/>
        <v>'2018-02-09 00:00:00'</v>
      </c>
      <c r="P1806" s="7">
        <v>46792</v>
      </c>
      <c r="Q1806" s="80">
        <f t="shared" si="567"/>
        <v>2028</v>
      </c>
      <c r="R1806" s="80">
        <f t="shared" si="568"/>
        <v>2</v>
      </c>
      <c r="S1806" s="80">
        <f t="shared" si="569"/>
        <v>9</v>
      </c>
      <c r="T1806" s="80" t="str">
        <f t="shared" si="570"/>
        <v>02</v>
      </c>
      <c r="U1806" s="80" t="str">
        <f t="shared" si="571"/>
        <v>09</v>
      </c>
      <c r="V1806" s="80" t="str">
        <f t="shared" si="572"/>
        <v>'2028-02-09'</v>
      </c>
      <c r="W1806" s="80"/>
      <c r="X1806" s="80" t="str">
        <f t="shared" si="573"/>
        <v>null</v>
      </c>
      <c r="Y1806" s="3" t="s">
        <v>8161</v>
      </c>
      <c r="Z1806" s="124">
        <f>IFERROR(IF(Y1806="","null",VLOOKUP(Y1806,Marcas!$A$2:$C$2024,2,0)),"")</f>
        <v>240</v>
      </c>
      <c r="AA1806" s="3" t="s">
        <v>8161</v>
      </c>
      <c r="AB1806" s="3">
        <f>IFERROR(IF(AA1806="","",IF(AA1806="EMPORIO LEGAL",1,VLOOKUP(AA1806,Clientes!$A$2:$B$1190,2,0))),"")</f>
        <v>157</v>
      </c>
      <c r="AC1806" s="3">
        <f>IFERROR(IF(Tabla1[[#This Row],[id_control]]="null","",VLOOKUP(CONCATENATE(Tabla1[[#This Row],[CLIENTE]],"-",Tabla1[[#This Row],[id_control]]),Hoja1!$C$2:$D$1994,2,0)),"")</f>
        <v>1806</v>
      </c>
      <c r="AD1806" s="3" t="s">
        <v>7486</v>
      </c>
      <c r="AE1806" s="3"/>
      <c r="AF1806" s="3"/>
      <c r="AG1806" s="3"/>
      <c r="AH1806" s="3"/>
      <c r="AI1806" s="3"/>
      <c r="AJ1806" s="3"/>
      <c r="AK1806" s="3"/>
      <c r="AL1806" s="3">
        <v>4102482</v>
      </c>
      <c r="AM1806" s="6"/>
      <c r="AN1806" s="6"/>
      <c r="AO1806" s="6"/>
      <c r="AP1806" s="6"/>
      <c r="AQ1806" s="8"/>
      <c r="AR1806" s="6"/>
      <c r="AS1806" s="6"/>
      <c r="AT1806" s="6"/>
      <c r="AU1806" s="6"/>
      <c r="AV1806" s="8"/>
      <c r="AW1806" s="6"/>
      <c r="AX1806" s="6"/>
      <c r="AY1806" s="6"/>
      <c r="AZ1806" s="6"/>
      <c r="BA1806" s="6"/>
      <c r="BB1806" s="6"/>
      <c r="BC1806" s="6"/>
      <c r="BD1806" s="6"/>
      <c r="BE1806" s="8">
        <v>1805</v>
      </c>
      <c r="BF1806" s="6" t="str">
        <f t="shared" si="574"/>
        <v>insert into bitacoras_estatus (numero_expediente, numero_registro, representante, fecha_inicio, fecha_vencimiento, id_cliente, id_admin, id_bitacoras_estatus, id_estatus, id_clase, id_marca, created_at, updated_at) values('2007676','1888261','RICARDO ALONSO ESTRADA RUBIO','2018-02-09','2028-02-09','157','2','1','1',null,240,'2018-02-09 00:00:00','2018-02-09 00:00:00');</v>
      </c>
      <c r="BG1806" s="6" t="str">
        <f t="shared" si="575"/>
        <v>insert into servicios_comentarios (comentario, id_admin, id_estatus, created_at, updated_at) values('CL 35. EL 6 JUN 2018 LLEGO EL TITRM',1,1805,'2018-02-09 00:00:00','2018-02-09 00:00:00');</v>
      </c>
      <c r="BH1806" s="6" t="str">
        <f t="shared" si="576"/>
        <v/>
      </c>
      <c r="BI1806" s="137" t="str">
        <f t="shared" si="577"/>
        <v>update bitacoras_estatus set comprobacion_uso = 1, id_estatus=10 where id=1805;</v>
      </c>
      <c r="BJ1806" s="137" t="str">
        <f t="shared" si="578"/>
        <v>update bitacoras_estatus set numero_expediente = '2007676', numero_registro = '1888261', id_estatus = 10, fecha_inicio = '2018-02-09', fecha_vencimiento ='2028-02-09', created_at ='2018-02-09 00:00:00', updated_at ='2018-02-09 00:00:00', id_clase=null, id_marca=240, id_cliente=157, vigencia = 1 where id =1805;</v>
      </c>
      <c r="BK1806" s="137" t="str">
        <f t="shared" si="579"/>
        <v>update bitacoras_estatus set id_estatus = 10 where id =1805;</v>
      </c>
    </row>
    <row r="1807" spans="1:63">
      <c r="A1807" s="3">
        <v>2007760</v>
      </c>
      <c r="B1807" s="3">
        <v>1877213</v>
      </c>
      <c r="C1807" s="3">
        <f>IF(Tabla1[[#This Row],[No. REG.]]="","",1)</f>
        <v>1</v>
      </c>
      <c r="D1807" s="3" t="s">
        <v>46</v>
      </c>
      <c r="E1807" s="3">
        <f>IF(Tabla1[[#This Row],[STATUS]]="","",VLOOKUP(D1807,Estatus!$A$2:$B$13,2,0))</f>
        <v>10</v>
      </c>
      <c r="F1807" s="3">
        <f>IF(Tabla1[[#This Row],[STATUS]]="","",VLOOKUP(D1807,Estatus!$A$2:$I$12,9,0))</f>
        <v>1</v>
      </c>
      <c r="G1807" s="12" t="s">
        <v>8151</v>
      </c>
      <c r="H1807" s="7">
        <v>43140</v>
      </c>
      <c r="I1807" s="80">
        <f t="shared" si="560"/>
        <v>2018</v>
      </c>
      <c r="J1807" s="80">
        <f t="shared" si="561"/>
        <v>2</v>
      </c>
      <c r="K1807" s="80">
        <f t="shared" si="562"/>
        <v>9</v>
      </c>
      <c r="L1807" s="80" t="str">
        <f t="shared" si="563"/>
        <v>02</v>
      </c>
      <c r="M1807" s="80" t="str">
        <f t="shared" si="564"/>
        <v>09</v>
      </c>
      <c r="N1807" s="80" t="str">
        <f t="shared" si="565"/>
        <v>'2018-02-09'</v>
      </c>
      <c r="O1807" s="80" t="str">
        <f t="shared" si="566"/>
        <v>'2018-02-09 00:00:00'</v>
      </c>
      <c r="P1807" s="7">
        <v>46792</v>
      </c>
      <c r="Q1807" s="80">
        <f t="shared" si="567"/>
        <v>2028</v>
      </c>
      <c r="R1807" s="80">
        <f t="shared" si="568"/>
        <v>2</v>
      </c>
      <c r="S1807" s="80">
        <f t="shared" si="569"/>
        <v>9</v>
      </c>
      <c r="T1807" s="80" t="str">
        <f t="shared" si="570"/>
        <v>02</v>
      </c>
      <c r="U1807" s="80" t="str">
        <f t="shared" si="571"/>
        <v>09</v>
      </c>
      <c r="V1807" s="80" t="str">
        <f t="shared" si="572"/>
        <v>'2028-02-09'</v>
      </c>
      <c r="W1807" s="80"/>
      <c r="X1807" s="80" t="str">
        <f t="shared" si="573"/>
        <v>null</v>
      </c>
      <c r="Y1807" s="3" t="s">
        <v>8162</v>
      </c>
      <c r="Z1807" s="124">
        <f>IFERROR(IF(Y1807="","null",VLOOKUP(Y1807,Marcas!$A$2:$C$2024,2,0)),"")</f>
        <v>1065</v>
      </c>
      <c r="AA1807" s="3" t="s">
        <v>8163</v>
      </c>
      <c r="AB1807" s="3">
        <f>IFERROR(IF(AA1807="","",IF(AA1807="EMPORIO LEGAL",1,VLOOKUP(AA1807,Clientes!$A$2:$B$1190,2,0))),"")</f>
        <v>312</v>
      </c>
      <c r="AC1807" s="3">
        <f>IFERROR(IF(Tabla1[[#This Row],[id_control]]="null","",VLOOKUP(CONCATENATE(Tabla1[[#This Row],[CLIENTE]],"-",Tabla1[[#This Row],[id_control]]),Hoja1!$C$2:$D$1994,2,0)),"")</f>
        <v>1807</v>
      </c>
      <c r="AD1807" s="3" t="s">
        <v>8164</v>
      </c>
      <c r="AE1807" s="3"/>
      <c r="AF1807" s="3"/>
      <c r="AG1807" s="3"/>
      <c r="AH1807" s="3"/>
      <c r="AI1807" s="3"/>
      <c r="AJ1807" s="3"/>
      <c r="AK1807" s="3"/>
      <c r="AL1807" s="3">
        <v>6561671974</v>
      </c>
      <c r="AM1807" s="6"/>
      <c r="AN1807" s="6"/>
      <c r="AO1807" s="6"/>
      <c r="AP1807" s="6"/>
      <c r="AQ1807" s="8">
        <v>6564093250</v>
      </c>
      <c r="AR1807" s="8">
        <v>6564643778</v>
      </c>
      <c r="AS1807" s="6"/>
      <c r="AT1807" s="6"/>
      <c r="AU1807" s="6"/>
      <c r="AV1807" s="8" t="s">
        <v>8165</v>
      </c>
      <c r="AW1807" s="6"/>
      <c r="AX1807" s="6"/>
      <c r="AY1807" s="6"/>
      <c r="AZ1807" s="6"/>
      <c r="BA1807" s="6"/>
      <c r="BB1807" s="6"/>
      <c r="BC1807" s="6"/>
      <c r="BD1807" s="6"/>
      <c r="BE1807" s="8">
        <v>1806</v>
      </c>
      <c r="BF1807" s="6" t="str">
        <f t="shared" si="574"/>
        <v>insert into bitacoras_estatus (numero_expediente, numero_registro, representante, fecha_inicio, fecha_vencimiento, id_cliente, id_admin, id_bitacoras_estatus, id_estatus, id_clase, id_marca, created_at, updated_at) values('2007760','1877213','DANIEL IGNACIO MARTINEZ PEREZ','2018-02-09','2028-02-09','312','2','1','1',null,1065,'2018-02-09 00:00:00','2018-02-09 00:00:00');</v>
      </c>
      <c r="BG1807" s="6" t="str">
        <f t="shared" si="575"/>
        <v>insert into servicios_comentarios (comentario, id_admin, id_estatus, created_at, updated_at) values('CL 44. EL 6 JUN 2018 LLEGO EL TITRM',1,1806,'2018-02-09 00:00:00','2018-02-09 00:00:00');</v>
      </c>
      <c r="BH1807" s="6" t="str">
        <f t="shared" si="576"/>
        <v/>
      </c>
      <c r="BI1807" s="137" t="str">
        <f t="shared" si="577"/>
        <v>update bitacoras_estatus set comprobacion_uso = 1, id_estatus=10 where id=1806;</v>
      </c>
      <c r="BJ1807" s="137" t="str">
        <f t="shared" si="578"/>
        <v>update bitacoras_estatus set numero_expediente = '2007760', numero_registro = '1877213', id_estatus = 10, fecha_inicio = '2018-02-09', fecha_vencimiento ='2028-02-09', created_at ='2018-02-09 00:00:00', updated_at ='2018-02-09 00:00:00', id_clase=null, id_marca=1065, id_cliente=312, vigencia = 1 where id =1806;</v>
      </c>
      <c r="BK1807" s="137" t="str">
        <f t="shared" si="579"/>
        <v>update bitacoras_estatus set id_estatus = 10 where id =1806;</v>
      </c>
    </row>
    <row r="1808" spans="1:63" ht="118">
      <c r="A1808" s="3">
        <v>1720852</v>
      </c>
      <c r="B1808" s="3">
        <v>1647716</v>
      </c>
      <c r="C1808" s="3">
        <f>IF(Tabla1[[#This Row],[No. REG.]]="","",1)</f>
        <v>1</v>
      </c>
      <c r="D1808" s="3" t="s">
        <v>46</v>
      </c>
      <c r="E1808" s="3">
        <f>IF(Tabla1[[#This Row],[STATUS]]="","",VLOOKUP(D1808,Estatus!$A$2:$B$13,2,0))</f>
        <v>10</v>
      </c>
      <c r="F1808" s="3">
        <f>IF(Tabla1[[#This Row],[STATUS]]="","",VLOOKUP(D1808,Estatus!$A$2:$I$12,9,0))</f>
        <v>1</v>
      </c>
      <c r="G1808" s="12" t="s">
        <v>8166</v>
      </c>
      <c r="H1808" s="7">
        <v>42422</v>
      </c>
      <c r="I1808" s="80">
        <f t="shared" si="560"/>
        <v>2016</v>
      </c>
      <c r="J1808" s="80">
        <f t="shared" si="561"/>
        <v>2</v>
      </c>
      <c r="K1808" s="80">
        <f t="shared" si="562"/>
        <v>22</v>
      </c>
      <c r="L1808" s="80" t="str">
        <f t="shared" si="563"/>
        <v>02</v>
      </c>
      <c r="M1808" s="80">
        <f t="shared" si="564"/>
        <v>22</v>
      </c>
      <c r="N1808" s="80" t="str">
        <f t="shared" si="565"/>
        <v>'2016-02-22'</v>
      </c>
      <c r="O1808" s="80" t="str">
        <f t="shared" si="566"/>
        <v>'2016-02-22 00:00:00'</v>
      </c>
      <c r="P1808" s="7">
        <v>46075</v>
      </c>
      <c r="Q1808" s="80">
        <f t="shared" si="567"/>
        <v>2026</v>
      </c>
      <c r="R1808" s="80">
        <f t="shared" si="568"/>
        <v>2</v>
      </c>
      <c r="S1808" s="80">
        <f t="shared" si="569"/>
        <v>22</v>
      </c>
      <c r="T1808" s="80" t="str">
        <f t="shared" si="570"/>
        <v>02</v>
      </c>
      <c r="U1808" s="80">
        <f t="shared" si="571"/>
        <v>22</v>
      </c>
      <c r="V1808" s="80" t="str">
        <f t="shared" si="572"/>
        <v>'2026-02-22'</v>
      </c>
      <c r="W1808" s="80"/>
      <c r="X1808" s="80" t="str">
        <f t="shared" si="573"/>
        <v>null</v>
      </c>
      <c r="Y1808" s="3" t="s">
        <v>8167</v>
      </c>
      <c r="Z1808" s="124">
        <f>IFERROR(IF(Y1808="","null",VLOOKUP(Y1808,Marcas!$A$2:$C$2024,2,0)),"")</f>
        <v>372</v>
      </c>
      <c r="AA1808" s="3" t="s">
        <v>8168</v>
      </c>
      <c r="AB1808" s="3">
        <f>IFERROR(IF(AA1808="","",IF(AA1808="EMPORIO LEGAL",1,VLOOKUP(AA1808,Clientes!$A$2:$B$1190,2,0))),"")</f>
        <v>255</v>
      </c>
      <c r="AC1808" s="3">
        <f>IFERROR(IF(Tabla1[[#This Row],[id_control]]="null","",VLOOKUP(CONCATENATE(Tabla1[[#This Row],[CLIENTE]],"-",Tabla1[[#This Row],[id_control]]),Hoja1!$C$2:$D$1994,2,0)),"")</f>
        <v>1808</v>
      </c>
      <c r="AD1808" s="3"/>
      <c r="AE1808" s="3"/>
      <c r="AF1808" s="3"/>
      <c r="AG1808" s="3"/>
      <c r="AH1808" s="3"/>
      <c r="AI1808" s="3"/>
      <c r="AJ1808" s="3"/>
      <c r="AK1808" s="3"/>
      <c r="AL1808" s="3"/>
      <c r="AM1808" s="6"/>
      <c r="AN1808" s="6"/>
      <c r="AO1808" s="6"/>
      <c r="AP1808" s="6"/>
      <c r="AQ1808" s="8"/>
      <c r="AR1808" s="6"/>
      <c r="AS1808" s="6"/>
      <c r="AT1808" s="6"/>
      <c r="AU1808" s="6"/>
      <c r="AV1808" s="8"/>
      <c r="AW1808" s="6"/>
      <c r="AX1808" s="6"/>
      <c r="AY1808" s="6"/>
      <c r="AZ1808" s="6"/>
      <c r="BA1808" s="6"/>
      <c r="BB1808" s="6"/>
      <c r="BC1808" s="6"/>
      <c r="BD1808" s="6" t="s">
        <v>8169</v>
      </c>
      <c r="BE1808" s="8">
        <v>1807</v>
      </c>
      <c r="BF1808" s="6" t="str">
        <f t="shared" si="574"/>
        <v>insert into bitacoras_estatus (numero_expediente, numero_registro, representante, fecha_inicio, fecha_vencimiento, id_cliente, id_admin, id_bitacoras_estatus, id_estatus, id_clase, id_marca, created_at, updated_at) values('1720852','1647716','','2016-02-22','2026-02-22','255','2','1','1',null,372,'2016-02-22 00:00:00','2016-02-22 00:00:00');</v>
      </c>
      <c r="BG1808" s="6" t="str">
        <f t="shared" si="575"/>
        <v>insert into servicios_comentarios (comentario, id_admin, id_estatus, created_at, updated_at) values('ESTE REGISTRO (CL 44) NO FUE INGRESADO POR NOSOTROS, SE TRATA DE UNA REFERENCIA DE EUGENIA GUTIERREZ. NUESTRA PRIMERA INTERVENCIÓN CON ESTA MARCA CONSISTE EN LA INSCRIPCION DE CESION DE DERECHOS Y SOLICITUD DE NOMBRAMIENTO DE NUEVO APODERADO (LIC. PARRA); LOS TRAMITES ANTES REFERIDOS SE INGRESADOS EL DIA 1o DE MARZO DE 2018.',1,1807,'2016-02-22 00:00:00','2016-02-22 00:00:00');</v>
      </c>
      <c r="BH1808" s="6" t="str">
        <f t="shared" si="576"/>
        <v>insert into servicios_comentarios (comentario, id_admin, id_estatus, created_at, updated_at) values('SE COMUNICA LA TRANSMISIÓN DE DERECHOS QUE SE INDICA 28-06-2017',1,1807,'2016-02-22 00:00:00','2016-02-22 00:00:00');</v>
      </c>
      <c r="BI1808" s="137" t="str">
        <f t="shared" si="577"/>
        <v>update bitacoras_estatus set comprobacion_uso = 1, id_estatus=10 where id=1807;</v>
      </c>
      <c r="BJ1808" s="137" t="str">
        <f t="shared" si="578"/>
        <v>update bitacoras_estatus set numero_expediente = '1720852', numero_registro = '1647716', id_estatus = 10, fecha_inicio = '2016-02-22', fecha_vencimiento ='2026-02-22', created_at ='2016-02-22 00:00:00', updated_at ='2016-02-22 00:00:00', id_clase=null, id_marca=372, id_cliente=255, vigencia = 1 where id =1807;</v>
      </c>
      <c r="BK1808" s="137" t="str">
        <f t="shared" si="579"/>
        <v>update bitacoras_estatus set id_estatus = 10 where id =1807;</v>
      </c>
    </row>
    <row r="1809" spans="1:63" ht="118">
      <c r="A1809" s="3">
        <v>1577679</v>
      </c>
      <c r="B1809" s="3">
        <v>1545149</v>
      </c>
      <c r="C1809" s="3">
        <f>IF(Tabla1[[#This Row],[No. REG.]]="","",1)</f>
        <v>1</v>
      </c>
      <c r="D1809" s="3" t="s">
        <v>46</v>
      </c>
      <c r="E1809" s="3">
        <f>IF(Tabla1[[#This Row],[STATUS]]="","",VLOOKUP(D1809,Estatus!$A$2:$B$13,2,0))</f>
        <v>10</v>
      </c>
      <c r="F1809" s="3">
        <f>IF(Tabla1[[#This Row],[STATUS]]="","",VLOOKUP(D1809,Estatus!$A$2:$I$12,9,0))</f>
        <v>1</v>
      </c>
      <c r="G1809" s="12" t="s">
        <v>8170</v>
      </c>
      <c r="H1809" s="7">
        <v>42048</v>
      </c>
      <c r="I1809" s="80">
        <f t="shared" si="560"/>
        <v>2015</v>
      </c>
      <c r="J1809" s="80">
        <f t="shared" si="561"/>
        <v>2</v>
      </c>
      <c r="K1809" s="80">
        <f t="shared" si="562"/>
        <v>13</v>
      </c>
      <c r="L1809" s="80" t="str">
        <f t="shared" si="563"/>
        <v>02</v>
      </c>
      <c r="M1809" s="80">
        <f t="shared" si="564"/>
        <v>13</v>
      </c>
      <c r="N1809" s="80" t="str">
        <f t="shared" si="565"/>
        <v>'2015-02-13'</v>
      </c>
      <c r="O1809" s="80" t="str">
        <f t="shared" si="566"/>
        <v>'2015-02-13 00:00:00'</v>
      </c>
      <c r="P1809" s="7">
        <v>45701</v>
      </c>
      <c r="Q1809" s="80">
        <f t="shared" si="567"/>
        <v>2025</v>
      </c>
      <c r="R1809" s="80">
        <f t="shared" si="568"/>
        <v>2</v>
      </c>
      <c r="S1809" s="80">
        <f t="shared" si="569"/>
        <v>13</v>
      </c>
      <c r="T1809" s="80" t="str">
        <f t="shared" si="570"/>
        <v>02</v>
      </c>
      <c r="U1809" s="80">
        <f t="shared" si="571"/>
        <v>13</v>
      </c>
      <c r="V1809" s="80" t="str">
        <f t="shared" si="572"/>
        <v>'2025-02-13'</v>
      </c>
      <c r="W1809" s="80"/>
      <c r="X1809" s="80" t="str">
        <f t="shared" si="573"/>
        <v>null</v>
      </c>
      <c r="Y1809" s="3" t="s">
        <v>8171</v>
      </c>
      <c r="Z1809" s="124">
        <f>IFERROR(IF(Y1809="","null",VLOOKUP(Y1809,Marcas!$A$2:$C$2024,2,0)),"")</f>
        <v>472</v>
      </c>
      <c r="AA1809" s="3" t="s">
        <v>8172</v>
      </c>
      <c r="AB1809" s="3">
        <f>IFERROR(IF(AA1809="","",IF(AA1809="EMPORIO LEGAL",1,VLOOKUP(AA1809,Clientes!$A$2:$B$1190,2,0))),"")</f>
        <v>126</v>
      </c>
      <c r="AC1809" s="3">
        <f>IFERROR(IF(Tabla1[[#This Row],[id_control]]="null","",VLOOKUP(CONCATENATE(Tabla1[[#This Row],[CLIENTE]],"-",Tabla1[[#This Row],[id_control]]),Hoja1!$C$2:$D$1994,2,0)),"")</f>
        <v>1809</v>
      </c>
      <c r="AD1809" s="3" t="s">
        <v>6865</v>
      </c>
      <c r="AE1809" s="3"/>
      <c r="AF1809" s="3"/>
      <c r="AG1809" s="3"/>
      <c r="AH1809" s="3"/>
      <c r="AI1809" s="3"/>
      <c r="AJ1809" s="3"/>
      <c r="AK1809" s="3"/>
      <c r="AL1809" s="3"/>
      <c r="AM1809" s="6"/>
      <c r="AN1809" s="6"/>
      <c r="AO1809" s="6"/>
      <c r="AP1809" s="6"/>
      <c r="AQ1809" s="6"/>
      <c r="AR1809" s="6"/>
      <c r="AS1809" s="6"/>
      <c r="AT1809" s="6"/>
      <c r="AU1809" s="6"/>
      <c r="AV1809" s="6"/>
      <c r="AW1809" s="6"/>
      <c r="AX1809" s="6"/>
      <c r="AY1809" s="6"/>
      <c r="AZ1809" s="6"/>
      <c r="BA1809" s="6"/>
      <c r="BB1809" s="6"/>
      <c r="BC1809" s="6"/>
      <c r="BD1809" s="8" t="s">
        <v>8169</v>
      </c>
      <c r="BE1809" s="8">
        <v>1808</v>
      </c>
      <c r="BF1809" s="6" t="str">
        <f t="shared" si="574"/>
        <v>insert into bitacoras_estatus (numero_expediente, numero_registro, representante, fecha_inicio, fecha_vencimiento, id_cliente, id_admin, id_bitacoras_estatus, id_estatus, id_clase, id_marca, created_at, updated_at) values('1577679','1545149','ROBERTO ORTIZ','2015-02-13','2025-02-13','126','2','1','1',null,472,'2015-02-13 00:00:00','2015-02-13 00:00:00');</v>
      </c>
      <c r="BG1809" s="6" t="str">
        <f t="shared" si="575"/>
        <v>insert into servicios_comentarios (comentario, id_admin, id_estatus, created_at, updated_at) values('ESTE REGISTRO (CL 43) NO FUE INGRESADO POR NOSOTROS, SE TRATA DE UNA REFERENCIA DE EUGENIA GUTIERREZ. NUESTRA PRIMERA INTERVENCIÓN CON ESTA MARCA CONSISTE EN LA INSCRIPCION DE CESION DE DERECHOS Y SOLICITUD DE NOMBRAMIENTO DE NUEVO APODERADO (LIC. PARRA); LOS TRAMITES ANTES REFERIDOS SE INGRESADOS EL DIA 1o DE MARZO DE 2018.',1,1808,'2015-02-13 00:00:00','2015-02-13 00:00:00');</v>
      </c>
      <c r="BH1809" s="6" t="str">
        <f t="shared" si="576"/>
        <v>insert into servicios_comentarios (comentario, id_admin, id_estatus, created_at, updated_at) values('SE COMUNICA LA TRANSMISIÓN DE DERECHOS QUE SE INDICA 28-06-2017',1,1808,'2015-02-13 00:00:00','2015-02-13 00:00:00');</v>
      </c>
      <c r="BI1809" s="137" t="str">
        <f t="shared" si="577"/>
        <v>update bitacoras_estatus set comprobacion_uso = 1, id_estatus=10 where id=1808;</v>
      </c>
      <c r="BJ1809" s="137" t="str">
        <f t="shared" si="578"/>
        <v>update bitacoras_estatus set numero_expediente = '1577679', numero_registro = '1545149', id_estatus = 10, fecha_inicio = '2015-02-13', fecha_vencimiento ='2025-02-13', created_at ='2015-02-13 00:00:00', updated_at ='2015-02-13 00:00:00', id_clase=null, id_marca=472, id_cliente=126, vigencia = 1 where id =1808;</v>
      </c>
      <c r="BK1809" s="137" t="str">
        <f t="shared" si="579"/>
        <v>update bitacoras_estatus set id_estatus = 10 where id =1808;</v>
      </c>
    </row>
    <row r="1810" spans="1:63">
      <c r="A1810" s="3">
        <v>2007692</v>
      </c>
      <c r="B1810" s="3">
        <v>1884691</v>
      </c>
      <c r="C1810" s="3">
        <f>IF(Tabla1[[#This Row],[No. REG.]]="","",1)</f>
        <v>1</v>
      </c>
      <c r="D1810" s="3" t="s">
        <v>46</v>
      </c>
      <c r="E1810" s="3">
        <f>IF(Tabla1[[#This Row],[STATUS]]="","",VLOOKUP(D1810,Estatus!$A$2:$B$13,2,0))</f>
        <v>10</v>
      </c>
      <c r="F1810" s="3">
        <f>IF(Tabla1[[#This Row],[STATUS]]="","",VLOOKUP(D1810,Estatus!$A$2:$I$12,9,0))</f>
        <v>1</v>
      </c>
      <c r="G1810" s="12" t="s">
        <v>8114</v>
      </c>
      <c r="H1810" s="7">
        <v>43140</v>
      </c>
      <c r="I1810" s="80">
        <f t="shared" si="560"/>
        <v>2018</v>
      </c>
      <c r="J1810" s="80">
        <f t="shared" si="561"/>
        <v>2</v>
      </c>
      <c r="K1810" s="80">
        <f t="shared" si="562"/>
        <v>9</v>
      </c>
      <c r="L1810" s="80" t="str">
        <f t="shared" si="563"/>
        <v>02</v>
      </c>
      <c r="M1810" s="80" t="str">
        <f t="shared" si="564"/>
        <v>09</v>
      </c>
      <c r="N1810" s="80" t="str">
        <f t="shared" si="565"/>
        <v>'2018-02-09'</v>
      </c>
      <c r="O1810" s="80" t="str">
        <f t="shared" si="566"/>
        <v>'2018-02-09 00:00:00'</v>
      </c>
      <c r="P1810" s="7">
        <v>46792</v>
      </c>
      <c r="Q1810" s="80">
        <f t="shared" si="567"/>
        <v>2028</v>
      </c>
      <c r="R1810" s="80">
        <f t="shared" si="568"/>
        <v>2</v>
      </c>
      <c r="S1810" s="80">
        <f t="shared" si="569"/>
        <v>9</v>
      </c>
      <c r="T1810" s="80" t="str">
        <f t="shared" si="570"/>
        <v>02</v>
      </c>
      <c r="U1810" s="80" t="str">
        <f t="shared" si="571"/>
        <v>09</v>
      </c>
      <c r="V1810" s="80" t="str">
        <f t="shared" si="572"/>
        <v>'2028-02-09'</v>
      </c>
      <c r="W1810" s="80"/>
      <c r="X1810" s="80" t="str">
        <f t="shared" si="573"/>
        <v>null</v>
      </c>
      <c r="Y1810" s="3" t="s">
        <v>8173</v>
      </c>
      <c r="Z1810" s="124">
        <f>IFERROR(IF(Y1810="","null",VLOOKUP(Y1810,Marcas!$A$2:$C$2024,2,0)),"")</f>
        <v>912</v>
      </c>
      <c r="AA1810" s="3" t="s">
        <v>1869</v>
      </c>
      <c r="AB1810" s="3">
        <f>IFERROR(IF(AA1810="","",IF(AA1810="EMPORIO LEGAL",1,VLOOKUP(AA1810,Clientes!$A$2:$B$1190,2,0))),"")</f>
        <v>772</v>
      </c>
      <c r="AC1810" s="3">
        <f>IFERROR(IF(Tabla1[[#This Row],[id_control]]="null","",VLOOKUP(CONCATENATE(Tabla1[[#This Row],[CLIENTE]],"-",Tabla1[[#This Row],[id_control]]),Hoja1!$C$2:$D$1994,2,0)),"")</f>
        <v>1810</v>
      </c>
      <c r="AD1810" s="3" t="s">
        <v>1871</v>
      </c>
      <c r="AE1810" s="3"/>
      <c r="AF1810" s="3"/>
      <c r="AG1810" s="3"/>
      <c r="AH1810" s="3"/>
      <c r="AI1810" s="3"/>
      <c r="AJ1810" s="3"/>
      <c r="AK1810" s="3"/>
      <c r="AL1810" s="3"/>
      <c r="AM1810" s="6"/>
      <c r="AN1810" s="6"/>
      <c r="AO1810" s="6"/>
      <c r="AP1810" s="6"/>
      <c r="AQ1810" s="6"/>
      <c r="AR1810" s="6"/>
      <c r="AS1810" s="6"/>
      <c r="AT1810" s="6"/>
      <c r="AU1810" s="6"/>
      <c r="AV1810" s="6"/>
      <c r="AW1810" s="6"/>
      <c r="AX1810" s="6"/>
      <c r="AY1810" s="6"/>
      <c r="AZ1810" s="6"/>
      <c r="BA1810" s="6"/>
      <c r="BB1810" s="6"/>
      <c r="BC1810" s="6"/>
      <c r="BD1810" s="8" t="s">
        <v>8174</v>
      </c>
      <c r="BE1810" s="8">
        <v>1809</v>
      </c>
      <c r="BF1810" s="6" t="str">
        <f t="shared" si="574"/>
        <v>insert into bitacoras_estatus (numero_expediente, numero_registro, representante, fecha_inicio, fecha_vencimiento, id_cliente, id_admin, id_bitacoras_estatus, id_estatus, id_clase, id_marca, created_at, updated_at) values('2007692','1884691','JAIME MANUEL MARTINEZ NUÑEZ','2018-02-09','2028-02-09','772','2','1','1',null,912,'2018-02-09 00:00:00','2018-02-09 00:00:00');</v>
      </c>
      <c r="BG1810" s="6" t="str">
        <f t="shared" si="575"/>
        <v>insert into servicios_comentarios (comentario, id_admin, id_estatus, created_at, updated_at) values('CL 35',1,1809,'2018-02-09 00:00:00','2018-02-09 00:00:00');</v>
      </c>
      <c r="BH1810" s="6" t="str">
        <f t="shared" si="576"/>
        <v>insert into servicios_comentarios (comentario, id_admin, id_estatus, created_at, updated_at) values('Fecha de concesión 21/05/2018',1,1809,'2018-02-09 00:00:00','2018-02-09 00:00:00');</v>
      </c>
      <c r="BI1810" s="137" t="str">
        <f t="shared" si="577"/>
        <v>update bitacoras_estatus set comprobacion_uso = 1, id_estatus=10 where id=1809;</v>
      </c>
      <c r="BJ1810" s="137" t="str">
        <f t="shared" si="578"/>
        <v>update bitacoras_estatus set numero_expediente = '2007692', numero_registro = '1884691', id_estatus = 10, fecha_inicio = '2018-02-09', fecha_vencimiento ='2028-02-09', created_at ='2018-02-09 00:00:00', updated_at ='2018-02-09 00:00:00', id_clase=null, id_marca=912, id_cliente=772, vigencia = 1 where id =1809;</v>
      </c>
      <c r="BK1810" s="137" t="str">
        <f t="shared" si="579"/>
        <v>update bitacoras_estatus set id_estatus = 10 where id =1809;</v>
      </c>
    </row>
    <row r="1811" spans="1:63" ht="27">
      <c r="A1811" s="3">
        <v>2010638</v>
      </c>
      <c r="B1811" s="3">
        <v>1878369</v>
      </c>
      <c r="C1811" s="3">
        <f>IF(Tabla1[[#This Row],[No. REG.]]="","",1)</f>
        <v>1</v>
      </c>
      <c r="D1811" s="3" t="s">
        <v>46</v>
      </c>
      <c r="E1811" s="3">
        <f>IF(Tabla1[[#This Row],[STATUS]]="","",VLOOKUP(D1811,Estatus!$A$2:$B$13,2,0))</f>
        <v>10</v>
      </c>
      <c r="F1811" s="3">
        <f>IF(Tabla1[[#This Row],[STATUS]]="","",VLOOKUP(D1811,Estatus!$A$2:$I$12,9,0))</f>
        <v>1</v>
      </c>
      <c r="G1811" s="12" t="s">
        <v>8175</v>
      </c>
      <c r="H1811" s="7">
        <v>43147</v>
      </c>
      <c r="I1811" s="80">
        <f t="shared" si="560"/>
        <v>2018</v>
      </c>
      <c r="J1811" s="80">
        <f t="shared" si="561"/>
        <v>2</v>
      </c>
      <c r="K1811" s="80">
        <f t="shared" si="562"/>
        <v>16</v>
      </c>
      <c r="L1811" s="80" t="str">
        <f t="shared" si="563"/>
        <v>02</v>
      </c>
      <c r="M1811" s="80">
        <f t="shared" si="564"/>
        <v>16</v>
      </c>
      <c r="N1811" s="80" t="str">
        <f t="shared" si="565"/>
        <v>'2018-02-16'</v>
      </c>
      <c r="O1811" s="80" t="str">
        <f t="shared" si="566"/>
        <v>'2018-02-16 00:00:00'</v>
      </c>
      <c r="P1811" s="7">
        <v>46799</v>
      </c>
      <c r="Q1811" s="80">
        <f t="shared" si="567"/>
        <v>2028</v>
      </c>
      <c r="R1811" s="80">
        <f t="shared" si="568"/>
        <v>2</v>
      </c>
      <c r="S1811" s="80">
        <f t="shared" si="569"/>
        <v>16</v>
      </c>
      <c r="T1811" s="80" t="str">
        <f t="shared" si="570"/>
        <v>02</v>
      </c>
      <c r="U1811" s="80">
        <f t="shared" si="571"/>
        <v>16</v>
      </c>
      <c r="V1811" s="80" t="str">
        <f t="shared" si="572"/>
        <v>'2028-02-16'</v>
      </c>
      <c r="W1811" s="80"/>
      <c r="X1811" s="80" t="str">
        <f t="shared" si="573"/>
        <v>null</v>
      </c>
      <c r="Y1811" s="3" t="s">
        <v>8176</v>
      </c>
      <c r="Z1811" s="124">
        <f>IFERROR(IF(Y1811="","null",VLOOKUP(Y1811,Marcas!$A$2:$C$2024,2,0)),"")</f>
        <v>643</v>
      </c>
      <c r="AA1811" s="3" t="s">
        <v>8177</v>
      </c>
      <c r="AB1811" s="3">
        <f>IFERROR(IF(AA1811="","",IF(AA1811="EMPORIO LEGAL",1,VLOOKUP(AA1811,Clientes!$A$2:$B$1190,2,0))),"")</f>
        <v>855</v>
      </c>
      <c r="AC1811" s="3">
        <f>IFERROR(IF(Tabla1[[#This Row],[id_control]]="null","",VLOOKUP(CONCATENATE(Tabla1[[#This Row],[CLIENTE]],"-",Tabla1[[#This Row],[id_control]]),Hoja1!$C$2:$D$1994,2,0)),"")</f>
        <v>1811</v>
      </c>
      <c r="AD1811" s="3" t="s">
        <v>8178</v>
      </c>
      <c r="AE1811" s="3"/>
      <c r="AF1811" s="3"/>
      <c r="AG1811" s="3"/>
      <c r="AH1811" s="3"/>
      <c r="AI1811" s="3"/>
      <c r="AJ1811" s="3"/>
      <c r="AK1811" s="3"/>
      <c r="AL1811" s="3">
        <v>4101024</v>
      </c>
      <c r="AM1811" s="6"/>
      <c r="AN1811" s="6"/>
      <c r="AO1811" s="6"/>
      <c r="AP1811" s="6"/>
      <c r="AQ1811" s="8">
        <v>6142390248</v>
      </c>
      <c r="AR1811" s="6"/>
      <c r="AS1811" s="6"/>
      <c r="AT1811" s="6"/>
      <c r="AU1811" s="6"/>
      <c r="AV1811" s="8" t="s">
        <v>8179</v>
      </c>
      <c r="AW1811" s="6"/>
      <c r="AX1811" s="6"/>
      <c r="AY1811" s="6"/>
      <c r="AZ1811" s="6"/>
      <c r="BA1811" s="6"/>
      <c r="BB1811" s="6"/>
      <c r="BC1811" s="6"/>
      <c r="BD1811" s="6"/>
      <c r="BE1811" s="8">
        <v>1810</v>
      </c>
      <c r="BF1811" s="6" t="str">
        <f t="shared" si="574"/>
        <v>insert into bitacoras_estatus (numero_expediente, numero_registro, representante, fecha_inicio, fecha_vencimiento, id_cliente, id_admin, id_bitacoras_estatus, id_estatus, id_clase, id_marca, created_at, updated_at) values('2010638','1878369','RAYMUNDO RENDON SEPULVEDA','2018-02-16','2028-02-16','855','2','1','1',null,643,'2018-02-16 00:00:00','2018-02-16 00:00:00');</v>
      </c>
      <c r="BG1811" s="6" t="str">
        <f t="shared" si="575"/>
        <v>insert into servicios_comentarios (comentario, id_admin, id_estatus, created_at, updated_at) values('CL 37. EL 6 JUN 2017 LLEGO TITRM, SE ENTREGÓ EL TITULO EL 13/07/2018',1,1810,'2018-02-16 00:00:00','2018-02-16 00:00:00');</v>
      </c>
      <c r="BH1811" s="6" t="str">
        <f t="shared" si="576"/>
        <v/>
      </c>
      <c r="BI1811" s="137" t="str">
        <f t="shared" si="577"/>
        <v>update bitacoras_estatus set comprobacion_uso = 1, id_estatus=10 where id=1810;</v>
      </c>
      <c r="BJ1811" s="137" t="str">
        <f t="shared" si="578"/>
        <v>update bitacoras_estatus set numero_expediente = '2010638', numero_registro = '1878369', id_estatus = 10, fecha_inicio = '2018-02-16', fecha_vencimiento ='2028-02-16', created_at ='2018-02-16 00:00:00', updated_at ='2018-02-16 00:00:00', id_clase=null, id_marca=643, id_cliente=855, vigencia = 1 where id =1810;</v>
      </c>
      <c r="BK1811" s="137" t="str">
        <f t="shared" si="579"/>
        <v>update bitacoras_estatus set id_estatus = 10 where id =1810;</v>
      </c>
    </row>
    <row r="1812" spans="1:63">
      <c r="A1812" s="3">
        <v>2010639</v>
      </c>
      <c r="B1812" s="3">
        <v>1878370</v>
      </c>
      <c r="C1812" s="3">
        <f>IF(Tabla1[[#This Row],[No. REG.]]="","",1)</f>
        <v>1</v>
      </c>
      <c r="D1812" s="3" t="s">
        <v>46</v>
      </c>
      <c r="E1812" s="3">
        <f>IF(Tabla1[[#This Row],[STATUS]]="","",VLOOKUP(D1812,Estatus!$A$2:$B$13,2,0))</f>
        <v>10</v>
      </c>
      <c r="F1812" s="3">
        <f>IF(Tabla1[[#This Row],[STATUS]]="","",VLOOKUP(D1812,Estatus!$A$2:$I$12,9,0))</f>
        <v>1</v>
      </c>
      <c r="G1812" s="12" t="s">
        <v>8180</v>
      </c>
      <c r="H1812" s="7">
        <v>43147</v>
      </c>
      <c r="I1812" s="80">
        <f t="shared" si="560"/>
        <v>2018</v>
      </c>
      <c r="J1812" s="80">
        <f t="shared" si="561"/>
        <v>2</v>
      </c>
      <c r="K1812" s="80">
        <f t="shared" si="562"/>
        <v>16</v>
      </c>
      <c r="L1812" s="80" t="str">
        <f t="shared" si="563"/>
        <v>02</v>
      </c>
      <c r="M1812" s="80">
        <f t="shared" si="564"/>
        <v>16</v>
      </c>
      <c r="N1812" s="80" t="str">
        <f t="shared" si="565"/>
        <v>'2018-02-16'</v>
      </c>
      <c r="O1812" s="80" t="str">
        <f t="shared" si="566"/>
        <v>'2018-02-16 00:00:00'</v>
      </c>
      <c r="P1812" s="7">
        <v>46799</v>
      </c>
      <c r="Q1812" s="80">
        <f t="shared" si="567"/>
        <v>2028</v>
      </c>
      <c r="R1812" s="80">
        <f t="shared" si="568"/>
        <v>2</v>
      </c>
      <c r="S1812" s="80">
        <f t="shared" si="569"/>
        <v>16</v>
      </c>
      <c r="T1812" s="80" t="str">
        <f t="shared" si="570"/>
        <v>02</v>
      </c>
      <c r="U1812" s="80">
        <f t="shared" si="571"/>
        <v>16</v>
      </c>
      <c r="V1812" s="80" t="str">
        <f t="shared" si="572"/>
        <v>'2028-02-16'</v>
      </c>
      <c r="W1812" s="80"/>
      <c r="X1812" s="80" t="str">
        <f t="shared" si="573"/>
        <v>null</v>
      </c>
      <c r="Y1812" s="3" t="s">
        <v>8181</v>
      </c>
      <c r="Z1812" s="124">
        <f>IFERROR(IF(Y1812="","null",VLOOKUP(Y1812,Marcas!$A$2:$C$2024,2,0)),"")</f>
        <v>989</v>
      </c>
      <c r="AA1812" s="3" t="s">
        <v>8182</v>
      </c>
      <c r="AB1812" s="3">
        <f>IFERROR(IF(AA1812="","",IF(AA1812="EMPORIO LEGAL",1,VLOOKUP(AA1812,Clientes!$A$2:$B$1190,2,0))),"")</f>
        <v>707</v>
      </c>
      <c r="AC1812" s="3">
        <f>IFERROR(IF(Tabla1[[#This Row],[id_control]]="null","",VLOOKUP(CONCATENATE(Tabla1[[#This Row],[CLIENTE]],"-",Tabla1[[#This Row],[id_control]]),Hoja1!$C$2:$D$1994,2,0)),"")</f>
        <v>1812</v>
      </c>
      <c r="AD1812" s="3" t="s">
        <v>8183</v>
      </c>
      <c r="AE1812" s="3"/>
      <c r="AF1812" s="3"/>
      <c r="AG1812" s="3"/>
      <c r="AH1812" s="3"/>
      <c r="AI1812" s="3"/>
      <c r="AJ1812" s="3"/>
      <c r="AK1812" s="3"/>
      <c r="AL1812" s="3">
        <v>4110408</v>
      </c>
      <c r="AM1812" s="6"/>
      <c r="AN1812" s="6"/>
      <c r="AO1812" s="6"/>
      <c r="AP1812" s="6"/>
      <c r="AQ1812" s="8">
        <v>6142509708</v>
      </c>
      <c r="AR1812" s="8">
        <v>6141381912</v>
      </c>
      <c r="AS1812" s="6"/>
      <c r="AT1812" s="6"/>
      <c r="AU1812" s="6"/>
      <c r="AV1812" s="8" t="s">
        <v>8184</v>
      </c>
      <c r="AW1812" s="8" t="s">
        <v>8185</v>
      </c>
      <c r="AX1812" s="6"/>
      <c r="AY1812" s="6"/>
      <c r="AZ1812" s="6"/>
      <c r="BA1812" s="6"/>
      <c r="BB1812" s="6"/>
      <c r="BC1812" s="6"/>
      <c r="BD1812" s="6"/>
      <c r="BE1812" s="8">
        <v>1811</v>
      </c>
      <c r="BF1812" s="6" t="str">
        <f t="shared" si="574"/>
        <v>insert into bitacoras_estatus (numero_expediente, numero_registro, representante, fecha_inicio, fecha_vencimiento, id_cliente, id_admin, id_bitacoras_estatus, id_estatus, id_clase, id_marca, created_at, updated_at) values('2010639','1878370','LAURA CRISTINA RAMOS MONTOYA','2018-02-16','2028-02-16','707','2','1','1',null,989,'2018-02-16 00:00:00','2018-02-16 00:00:00');</v>
      </c>
      <c r="BG1812" s="6" t="str">
        <f t="shared" si="575"/>
        <v>insert into servicios_comentarios (comentario, id_admin, id_estatus, created_at, updated_at) values('CL 43. EL 6 JUN 2018 LLEGO EL TITRM',1,1811,'2018-02-16 00:00:00','2018-02-16 00:00:00');</v>
      </c>
      <c r="BH1812" s="6" t="str">
        <f t="shared" si="576"/>
        <v/>
      </c>
      <c r="BI1812" s="137" t="str">
        <f t="shared" si="577"/>
        <v>update bitacoras_estatus set comprobacion_uso = 1, id_estatus=10 where id=1811;</v>
      </c>
      <c r="BJ1812" s="137" t="str">
        <f t="shared" si="578"/>
        <v>update bitacoras_estatus set numero_expediente = '2010639', numero_registro = '1878370', id_estatus = 10, fecha_inicio = '2018-02-16', fecha_vencimiento ='2028-02-16', created_at ='2018-02-16 00:00:00', updated_at ='2018-02-16 00:00:00', id_clase=null, id_marca=989, id_cliente=707, vigencia = 1 where id =1811;</v>
      </c>
      <c r="BK1812" s="137" t="str">
        <f t="shared" si="579"/>
        <v>update bitacoras_estatus set id_estatus = 10 where id =1811;</v>
      </c>
    </row>
    <row r="1813" spans="1:63">
      <c r="A1813" s="3">
        <v>2010640</v>
      </c>
      <c r="B1813" s="3">
        <v>1878371</v>
      </c>
      <c r="C1813" s="3">
        <f>IF(Tabla1[[#This Row],[No. REG.]]="","",1)</f>
        <v>1</v>
      </c>
      <c r="D1813" s="3" t="s">
        <v>46</v>
      </c>
      <c r="E1813" s="3">
        <f>IF(Tabla1[[#This Row],[STATUS]]="","",VLOOKUP(D1813,Estatus!$A$2:$B$13,2,0))</f>
        <v>10</v>
      </c>
      <c r="F1813" s="3">
        <f>IF(Tabla1[[#This Row],[STATUS]]="","",VLOOKUP(D1813,Estatus!$A$2:$I$12,9,0))</f>
        <v>1</v>
      </c>
      <c r="G1813" s="12" t="s">
        <v>8186</v>
      </c>
      <c r="H1813" s="7">
        <v>43147</v>
      </c>
      <c r="I1813" s="80">
        <f t="shared" si="560"/>
        <v>2018</v>
      </c>
      <c r="J1813" s="80">
        <f t="shared" si="561"/>
        <v>2</v>
      </c>
      <c r="K1813" s="80">
        <f t="shared" si="562"/>
        <v>16</v>
      </c>
      <c r="L1813" s="80" t="str">
        <f t="shared" si="563"/>
        <v>02</v>
      </c>
      <c r="M1813" s="80">
        <f t="shared" si="564"/>
        <v>16</v>
      </c>
      <c r="N1813" s="80" t="str">
        <f t="shared" si="565"/>
        <v>'2018-02-16'</v>
      </c>
      <c r="O1813" s="80" t="str">
        <f t="shared" si="566"/>
        <v>'2018-02-16 00:00:00'</v>
      </c>
      <c r="P1813" s="7">
        <v>46799</v>
      </c>
      <c r="Q1813" s="80">
        <f t="shared" si="567"/>
        <v>2028</v>
      </c>
      <c r="R1813" s="80">
        <f t="shared" si="568"/>
        <v>2</v>
      </c>
      <c r="S1813" s="80">
        <f t="shared" si="569"/>
        <v>16</v>
      </c>
      <c r="T1813" s="80" t="str">
        <f t="shared" si="570"/>
        <v>02</v>
      </c>
      <c r="U1813" s="80">
        <f t="shared" si="571"/>
        <v>16</v>
      </c>
      <c r="V1813" s="80" t="str">
        <f t="shared" si="572"/>
        <v>'2028-02-16'</v>
      </c>
      <c r="W1813" s="80">
        <v>44</v>
      </c>
      <c r="X1813" s="80">
        <f t="shared" si="573"/>
        <v>44</v>
      </c>
      <c r="Y1813" s="3" t="s">
        <v>8187</v>
      </c>
      <c r="Z1813" s="124">
        <f>IFERROR(IF(Y1813="","null",VLOOKUP(Y1813,Marcas!$A$2:$C$2024,2,0)),"")</f>
        <v>953</v>
      </c>
      <c r="AA1813" s="3" t="s">
        <v>4698</v>
      </c>
      <c r="AB1813" s="3">
        <f>IFERROR(IF(AA1813="","",IF(AA1813="EMPORIO LEGAL",1,VLOOKUP(AA1813,Clientes!$A$2:$B$1190,2,0))),"")</f>
        <v>237</v>
      </c>
      <c r="AC1813" s="3">
        <f>IFERROR(IF(Tabla1[[#This Row],[id_control]]="null","",VLOOKUP(CONCATENATE(Tabla1[[#This Row],[CLIENTE]],"-",Tabla1[[#This Row],[id_control]]),Hoja1!$C$2:$D$1994,2,0)),"")</f>
        <v>1813</v>
      </c>
      <c r="AD1813" s="3" t="s">
        <v>4708</v>
      </c>
      <c r="AE1813" s="3"/>
      <c r="AF1813" s="3"/>
      <c r="AG1813" s="3"/>
      <c r="AH1813" s="3"/>
      <c r="AI1813" s="3"/>
      <c r="AJ1813" s="3"/>
      <c r="AK1813" s="3"/>
      <c r="AL1813" s="3" t="s">
        <v>8188</v>
      </c>
      <c r="AM1813" s="6"/>
      <c r="AN1813" s="6"/>
      <c r="AO1813" s="6"/>
      <c r="AP1813" s="6"/>
      <c r="AQ1813" s="8" t="s">
        <v>8189</v>
      </c>
      <c r="AR1813" s="6"/>
      <c r="AS1813" s="6"/>
      <c r="AT1813" s="6"/>
      <c r="AU1813" s="6"/>
      <c r="AV1813" s="8" t="s">
        <v>4704</v>
      </c>
      <c r="AW1813" s="6"/>
      <c r="AX1813" s="6"/>
      <c r="AY1813" s="6"/>
      <c r="AZ1813" s="6"/>
      <c r="BA1813" s="6"/>
      <c r="BB1813" s="6"/>
      <c r="BC1813" s="6"/>
      <c r="BD1813" s="6"/>
      <c r="BE1813" s="8">
        <v>1812</v>
      </c>
      <c r="BF1813" s="6" t="str">
        <f t="shared" si="574"/>
        <v>insert into bitacoras_estatus (numero_expediente, numero_registro, representante, fecha_inicio, fecha_vencimiento, id_cliente, id_admin, id_bitacoras_estatus, id_estatus, id_clase, id_marca, created_at, updated_at) values('2010640','1878371','JORGE GALVAN ANTILLON','2018-02-16','2028-02-16','237','2','1','1',44,953,'2018-02-16 00:00:00','2018-02-16 00:00:00');</v>
      </c>
      <c r="BG1813" s="6" t="str">
        <f t="shared" si="575"/>
        <v>insert into servicios_comentarios (comentario, id_admin, id_estatus, created_at, updated_at) values('CLASE 44. EL 6 JUN 2018 LLEGO EL TITRM',1,1812,'2018-02-16 00:00:00','2018-02-16 00:00:00');</v>
      </c>
      <c r="BH1813" s="6" t="str">
        <f t="shared" si="576"/>
        <v/>
      </c>
      <c r="BI1813" s="137" t="str">
        <f t="shared" si="577"/>
        <v>update bitacoras_estatus set comprobacion_uso = 1, id_estatus=10 where id=1812;</v>
      </c>
      <c r="BJ1813" s="137" t="str">
        <f t="shared" si="578"/>
        <v>update bitacoras_estatus set numero_expediente = '2010640', numero_registro = '1878371', id_estatus = 10, fecha_inicio = '2018-02-16', fecha_vencimiento ='2028-02-16', created_at ='2018-02-16 00:00:00', updated_at ='2018-02-16 00:00:00', id_clase=44, id_marca=953, id_cliente=237, vigencia = 1 where id =1812;</v>
      </c>
      <c r="BK1813" s="137" t="str">
        <f t="shared" si="579"/>
        <v>update bitacoras_estatus set id_estatus = 10 where id =1812;</v>
      </c>
    </row>
    <row r="1814" spans="1:63">
      <c r="A1814" s="3">
        <v>2010641</v>
      </c>
      <c r="B1814" s="3">
        <v>1878372</v>
      </c>
      <c r="C1814" s="3">
        <f>IF(Tabla1[[#This Row],[No. REG.]]="","",1)</f>
        <v>1</v>
      </c>
      <c r="D1814" s="3" t="s">
        <v>46</v>
      </c>
      <c r="E1814" s="3">
        <f>IF(Tabla1[[#This Row],[STATUS]]="","",VLOOKUP(D1814,Estatus!$A$2:$B$13,2,0))</f>
        <v>10</v>
      </c>
      <c r="F1814" s="3">
        <f>IF(Tabla1[[#This Row],[STATUS]]="","",VLOOKUP(D1814,Estatus!$A$2:$I$12,9,0))</f>
        <v>1</v>
      </c>
      <c r="G1814" s="12" t="s">
        <v>8160</v>
      </c>
      <c r="H1814" s="7">
        <v>43147</v>
      </c>
      <c r="I1814" s="80">
        <f t="shared" si="560"/>
        <v>2018</v>
      </c>
      <c r="J1814" s="80">
        <f t="shared" si="561"/>
        <v>2</v>
      </c>
      <c r="K1814" s="80">
        <f t="shared" si="562"/>
        <v>16</v>
      </c>
      <c r="L1814" s="80" t="str">
        <f t="shared" si="563"/>
        <v>02</v>
      </c>
      <c r="M1814" s="80">
        <f t="shared" si="564"/>
        <v>16</v>
      </c>
      <c r="N1814" s="80" t="str">
        <f t="shared" si="565"/>
        <v>'2018-02-16'</v>
      </c>
      <c r="O1814" s="80" t="str">
        <f t="shared" si="566"/>
        <v>'2018-02-16 00:00:00'</v>
      </c>
      <c r="P1814" s="7">
        <v>46799</v>
      </c>
      <c r="Q1814" s="80">
        <f t="shared" si="567"/>
        <v>2028</v>
      </c>
      <c r="R1814" s="80">
        <f t="shared" si="568"/>
        <v>2</v>
      </c>
      <c r="S1814" s="80">
        <f t="shared" si="569"/>
        <v>16</v>
      </c>
      <c r="T1814" s="80" t="str">
        <f t="shared" si="570"/>
        <v>02</v>
      </c>
      <c r="U1814" s="80">
        <f t="shared" si="571"/>
        <v>16</v>
      </c>
      <c r="V1814" s="80" t="str">
        <f t="shared" si="572"/>
        <v>'2028-02-16'</v>
      </c>
      <c r="W1814" s="80"/>
      <c r="X1814" s="80" t="str">
        <f t="shared" si="573"/>
        <v>null</v>
      </c>
      <c r="Y1814" s="3" t="s">
        <v>8187</v>
      </c>
      <c r="Z1814" s="124">
        <f>IFERROR(IF(Y1814="","null",VLOOKUP(Y1814,Marcas!$A$2:$C$2024,2,0)),"")</f>
        <v>953</v>
      </c>
      <c r="AA1814" s="3" t="s">
        <v>4698</v>
      </c>
      <c r="AB1814" s="3">
        <f>IFERROR(IF(AA1814="","",IF(AA1814="EMPORIO LEGAL",1,VLOOKUP(AA1814,Clientes!$A$2:$B$1190,2,0))),"")</f>
        <v>237</v>
      </c>
      <c r="AC1814" s="3">
        <f>IFERROR(IF(Tabla1[[#This Row],[id_control]]="null","",VLOOKUP(CONCATENATE(Tabla1[[#This Row],[CLIENTE]],"-",Tabla1[[#This Row],[id_control]]),Hoja1!$C$2:$D$1994,2,0)),"")</f>
        <v>1813</v>
      </c>
      <c r="AD1814" s="3" t="s">
        <v>4708</v>
      </c>
      <c r="AE1814" s="3"/>
      <c r="AF1814" s="3"/>
      <c r="AG1814" s="3"/>
      <c r="AH1814" s="3"/>
      <c r="AI1814" s="3"/>
      <c r="AJ1814" s="3"/>
      <c r="AK1814" s="3"/>
      <c r="AL1814" s="3" t="s">
        <v>8188</v>
      </c>
      <c r="AM1814" s="6"/>
      <c r="AN1814" s="6"/>
      <c r="AO1814" s="6"/>
      <c r="AP1814" s="6"/>
      <c r="AQ1814" s="8" t="s">
        <v>8189</v>
      </c>
      <c r="AR1814" s="6"/>
      <c r="AS1814" s="6"/>
      <c r="AT1814" s="6"/>
      <c r="AU1814" s="6"/>
      <c r="AV1814" s="8" t="s">
        <v>4704</v>
      </c>
      <c r="AW1814" s="6"/>
      <c r="AX1814" s="6"/>
      <c r="AY1814" s="6"/>
      <c r="AZ1814" s="6"/>
      <c r="BA1814" s="6"/>
      <c r="BB1814" s="6"/>
      <c r="BC1814" s="6"/>
      <c r="BD1814" s="6"/>
      <c r="BE1814" s="8">
        <v>1813</v>
      </c>
      <c r="BF1814" s="6" t="str">
        <f t="shared" si="574"/>
        <v>insert into bitacoras_estatus (numero_expediente, numero_registro, representante, fecha_inicio, fecha_vencimiento, id_cliente, id_admin, id_bitacoras_estatus, id_estatus, id_clase, id_marca, created_at, updated_at) values('2010641','1878372','JORGE GALVAN ANTILLON','2018-02-16','2028-02-16','237','2','1','1',null,953,'2018-02-16 00:00:00','2018-02-16 00:00:00');</v>
      </c>
      <c r="BG1814" s="6" t="str">
        <f t="shared" si="575"/>
        <v>insert into servicios_comentarios (comentario, id_admin, id_estatus, created_at, updated_at) values('CL 35. EL 6 JUN 2018 LLEGO EL TITRM',1,1813,'2018-02-16 00:00:00','2018-02-16 00:00:00');</v>
      </c>
      <c r="BH1814" s="6" t="str">
        <f t="shared" si="576"/>
        <v/>
      </c>
      <c r="BI1814" s="137" t="str">
        <f t="shared" si="577"/>
        <v>update bitacoras_estatus set comprobacion_uso = 1, id_estatus=10 where id=1813;</v>
      </c>
      <c r="BJ1814" s="137" t="str">
        <f t="shared" si="578"/>
        <v>update bitacoras_estatus set numero_expediente = '2010641', numero_registro = '1878372', id_estatus = 10, fecha_inicio = '2018-02-16', fecha_vencimiento ='2028-02-16', created_at ='2018-02-16 00:00:00', updated_at ='2018-02-16 00:00:00', id_clase=null, id_marca=953, id_cliente=237, vigencia = 1 where id =1813;</v>
      </c>
      <c r="BK1814" s="137" t="str">
        <f t="shared" si="579"/>
        <v>update bitacoras_estatus set id_estatus = 10 where id =1813;</v>
      </c>
    </row>
    <row r="1815" spans="1:63">
      <c r="A1815" s="3">
        <v>2010639</v>
      </c>
      <c r="B1815" s="3">
        <v>1878370</v>
      </c>
      <c r="C1815" s="3">
        <f>IF(Tabla1[[#This Row],[No. REG.]]="","",1)</f>
        <v>1</v>
      </c>
      <c r="D1815" s="3" t="s">
        <v>46</v>
      </c>
      <c r="E1815" s="3">
        <f>IF(Tabla1[[#This Row],[STATUS]]="","",VLOOKUP(D1815,Estatus!$A$2:$B$13,2,0))</f>
        <v>10</v>
      </c>
      <c r="F1815" s="3">
        <f>IF(Tabla1[[#This Row],[STATUS]]="","",VLOOKUP(D1815,Estatus!$A$2:$I$12,9,0))</f>
        <v>1</v>
      </c>
      <c r="G1815" s="12" t="s">
        <v>8190</v>
      </c>
      <c r="H1815" s="7">
        <v>43147</v>
      </c>
      <c r="I1815" s="80">
        <f t="shared" si="560"/>
        <v>2018</v>
      </c>
      <c r="J1815" s="80">
        <f t="shared" si="561"/>
        <v>2</v>
      </c>
      <c r="K1815" s="80">
        <f t="shared" si="562"/>
        <v>16</v>
      </c>
      <c r="L1815" s="80" t="str">
        <f t="shared" si="563"/>
        <v>02</v>
      </c>
      <c r="M1815" s="80">
        <f t="shared" si="564"/>
        <v>16</v>
      </c>
      <c r="N1815" s="80" t="str">
        <f t="shared" si="565"/>
        <v>'2018-02-16'</v>
      </c>
      <c r="O1815" s="80" t="str">
        <f t="shared" si="566"/>
        <v>'2018-02-16 00:00:00'</v>
      </c>
      <c r="P1815" s="7">
        <v>46799</v>
      </c>
      <c r="Q1815" s="80">
        <f t="shared" si="567"/>
        <v>2028</v>
      </c>
      <c r="R1815" s="80">
        <f t="shared" si="568"/>
        <v>2</v>
      </c>
      <c r="S1815" s="80">
        <f t="shared" si="569"/>
        <v>16</v>
      </c>
      <c r="T1815" s="80" t="str">
        <f t="shared" si="570"/>
        <v>02</v>
      </c>
      <c r="U1815" s="80">
        <f t="shared" si="571"/>
        <v>16</v>
      </c>
      <c r="V1815" s="80" t="str">
        <f t="shared" si="572"/>
        <v>'2028-02-16'</v>
      </c>
      <c r="W1815" s="80"/>
      <c r="X1815" s="80" t="str">
        <f t="shared" si="573"/>
        <v>null</v>
      </c>
      <c r="Y1815" s="3" t="s">
        <v>8187</v>
      </c>
      <c r="Z1815" s="124">
        <f>IFERROR(IF(Y1815="","null",VLOOKUP(Y1815,Marcas!$A$2:$C$2024,2,0)),"")</f>
        <v>953</v>
      </c>
      <c r="AA1815" s="3" t="s">
        <v>4698</v>
      </c>
      <c r="AB1815" s="3">
        <f>IFERROR(IF(AA1815="","",IF(AA1815="EMPORIO LEGAL",1,VLOOKUP(AA1815,Clientes!$A$2:$B$1190,2,0))),"")</f>
        <v>237</v>
      </c>
      <c r="AC1815" s="3">
        <f>IFERROR(IF(Tabla1[[#This Row],[id_control]]="null","",VLOOKUP(CONCATENATE(Tabla1[[#This Row],[CLIENTE]],"-",Tabla1[[#This Row],[id_control]]),Hoja1!$C$2:$D$1994,2,0)),"")</f>
        <v>1813</v>
      </c>
      <c r="AD1815" s="3" t="s">
        <v>4708</v>
      </c>
      <c r="AE1815" s="3"/>
      <c r="AF1815" s="3"/>
      <c r="AG1815" s="3"/>
      <c r="AH1815" s="3"/>
      <c r="AI1815" s="3"/>
      <c r="AJ1815" s="3"/>
      <c r="AK1815" s="3"/>
      <c r="AL1815" s="3" t="s">
        <v>8188</v>
      </c>
      <c r="AM1815" s="6"/>
      <c r="AN1815" s="6"/>
      <c r="AO1815" s="6"/>
      <c r="AP1815" s="6"/>
      <c r="AQ1815" s="8" t="s">
        <v>8189</v>
      </c>
      <c r="AR1815" s="6"/>
      <c r="AS1815" s="6"/>
      <c r="AT1815" s="6"/>
      <c r="AU1815" s="6"/>
      <c r="AV1815" s="8" t="s">
        <v>4704</v>
      </c>
      <c r="AW1815" s="6"/>
      <c r="AX1815" s="6"/>
      <c r="AY1815" s="6"/>
      <c r="AZ1815" s="6"/>
      <c r="BA1815" s="6"/>
      <c r="BB1815" s="6"/>
      <c r="BC1815" s="6"/>
      <c r="BD1815" s="6"/>
      <c r="BE1815" s="8">
        <v>1814</v>
      </c>
      <c r="BF1815" s="6" t="str">
        <f t="shared" si="574"/>
        <v>insert into bitacoras_estatus (numero_expediente, numero_registro, representante, fecha_inicio, fecha_vencimiento, id_cliente, id_admin, id_bitacoras_estatus, id_estatus, id_clase, id_marca, created_at, updated_at) values('2010639','1878370','JORGE GALVAN ANTILLON','2018-02-16','2028-02-16','237','2','1','1',null,953,'2018-02-16 00:00:00','2018-02-16 00:00:00');</v>
      </c>
      <c r="BG1815" s="6" t="str">
        <f t="shared" si="575"/>
        <v>insert into servicios_comentarios (comentario, id_admin, id_estatus, created_at, updated_at) values('CL 3. EL 6 JUN 2018 LLEGO EL TITRM',1,1814,'2018-02-16 00:00:00','2018-02-16 00:00:00');</v>
      </c>
      <c r="BH1815" s="6" t="str">
        <f t="shared" si="576"/>
        <v/>
      </c>
      <c r="BI1815" s="137" t="str">
        <f t="shared" si="577"/>
        <v>update bitacoras_estatus set comprobacion_uso = 1, id_estatus=10 where id=1814;</v>
      </c>
      <c r="BJ1815" s="137" t="str">
        <f t="shared" si="578"/>
        <v>update bitacoras_estatus set numero_expediente = '2010639', numero_registro = '1878370', id_estatus = 10, fecha_inicio = '2018-02-16', fecha_vencimiento ='2028-02-16', created_at ='2018-02-16 00:00:00', updated_at ='2018-02-16 00:00:00', id_clase=null, id_marca=953, id_cliente=237, vigencia = 1 where id =1814;</v>
      </c>
      <c r="BK1815" s="137" t="str">
        <f t="shared" si="579"/>
        <v>update bitacoras_estatus set id_estatus = 10 where id =1814;</v>
      </c>
    </row>
    <row r="1816" spans="1:63">
      <c r="A1816" s="3">
        <v>2016079</v>
      </c>
      <c r="B1816" s="3">
        <v>1919496</v>
      </c>
      <c r="C1816" s="3">
        <f>IF(Tabla1[[#This Row],[No. REG.]]="","",1)</f>
        <v>1</v>
      </c>
      <c r="D1816" s="3" t="s">
        <v>46</v>
      </c>
      <c r="E1816" s="3">
        <f>IF(Tabla1[[#This Row],[STATUS]]="","",VLOOKUP(D1816,Estatus!$A$2:$B$13,2,0))</f>
        <v>10</v>
      </c>
      <c r="F1816" s="3">
        <f>IF(Tabla1[[#This Row],[STATUS]]="","",VLOOKUP(D1816,Estatus!$A$2:$I$12,9,0))</f>
        <v>1</v>
      </c>
      <c r="G1816" s="12" t="s">
        <v>8934</v>
      </c>
      <c r="H1816" s="7">
        <v>43160</v>
      </c>
      <c r="I1816" s="80">
        <f t="shared" si="560"/>
        <v>2018</v>
      </c>
      <c r="J1816" s="80">
        <f t="shared" si="561"/>
        <v>3</v>
      </c>
      <c r="K1816" s="80">
        <f t="shared" si="562"/>
        <v>1</v>
      </c>
      <c r="L1816" s="80" t="str">
        <f t="shared" si="563"/>
        <v>03</v>
      </c>
      <c r="M1816" s="80" t="str">
        <f t="shared" si="564"/>
        <v>01</v>
      </c>
      <c r="N1816" s="80" t="str">
        <f t="shared" si="565"/>
        <v>'2018-03-01'</v>
      </c>
      <c r="O1816" s="80" t="str">
        <f t="shared" si="566"/>
        <v>'2018-03-01 00:00:00'</v>
      </c>
      <c r="P1816" s="7">
        <v>46813</v>
      </c>
      <c r="Q1816" s="80">
        <f t="shared" si="567"/>
        <v>2028</v>
      </c>
      <c r="R1816" s="80">
        <f t="shared" si="568"/>
        <v>3</v>
      </c>
      <c r="S1816" s="80">
        <f t="shared" si="569"/>
        <v>1</v>
      </c>
      <c r="T1816" s="80" t="str">
        <f t="shared" si="570"/>
        <v>03</v>
      </c>
      <c r="U1816" s="80" t="str">
        <f t="shared" si="571"/>
        <v>01</v>
      </c>
      <c r="V1816" s="80" t="str">
        <f t="shared" si="572"/>
        <v>'2028-03-01'</v>
      </c>
      <c r="W1816" s="80"/>
      <c r="X1816" s="80" t="str">
        <f t="shared" si="573"/>
        <v>null</v>
      </c>
      <c r="Y1816" s="3" t="s">
        <v>8191</v>
      </c>
      <c r="Z1816" s="124">
        <f>IFERROR(IF(Y1816="","null",VLOOKUP(Y1816,Marcas!$A$2:$C$2024,2,0)),"")</f>
        <v>445</v>
      </c>
      <c r="AA1816" s="3" t="s">
        <v>8192</v>
      </c>
      <c r="AB1816" s="3">
        <f>IFERROR(IF(AA1816="","",IF(AA1816="EMPORIO LEGAL",1,VLOOKUP(AA1816,Clientes!$A$2:$B$1190,2,0))),"")</f>
        <v>311</v>
      </c>
      <c r="AC1816" s="3">
        <f>IFERROR(IF(Tabla1[[#This Row],[id_control]]="null","",VLOOKUP(CONCATENATE(Tabla1[[#This Row],[CLIENTE]],"-",Tabla1[[#This Row],[id_control]]),Hoja1!$C$2:$D$1994,2,0)),"")</f>
        <v>1816</v>
      </c>
      <c r="AD1816" s="3" t="s">
        <v>8193</v>
      </c>
      <c r="AE1816" s="3"/>
      <c r="AF1816" s="3"/>
      <c r="AG1816" s="3"/>
      <c r="AH1816" s="3"/>
      <c r="AI1816" s="3"/>
      <c r="AJ1816" s="3"/>
      <c r="AK1816" s="3"/>
      <c r="AL1816" s="3">
        <v>6251333031</v>
      </c>
      <c r="AM1816" s="6"/>
      <c r="AN1816" s="6"/>
      <c r="AO1816" s="6"/>
      <c r="AP1816" s="6"/>
      <c r="AQ1816" s="6"/>
      <c r="AR1816" s="6"/>
      <c r="AS1816" s="6"/>
      <c r="AT1816" s="6"/>
      <c r="AU1816" s="6"/>
      <c r="AV1816" s="8" t="s">
        <v>8194</v>
      </c>
      <c r="AW1816" s="6"/>
      <c r="AX1816" s="6"/>
      <c r="AY1816" s="6"/>
      <c r="AZ1816" s="6"/>
      <c r="BA1816" s="6"/>
      <c r="BB1816" s="6"/>
      <c r="BC1816" s="6"/>
      <c r="BD1816" s="8" t="s">
        <v>8195</v>
      </c>
      <c r="BE1816" s="8">
        <v>1815</v>
      </c>
      <c r="BF1816" s="6" t="str">
        <f t="shared" si="574"/>
        <v>insert into bitacoras_estatus (numero_expediente, numero_registro, representante, fecha_inicio, fecha_vencimiento, id_cliente, id_admin, id_bitacoras_estatus, id_estatus, id_clase, id_marca, created_at, updated_at) values('2016079','1919496','JUAN ALBERTO SUAREZ NAJERA','2018-03-01','2028-03-01','311','2','1','1',null,445,'2018-03-01 00:00:00','2018-03-01 00:00:00');</v>
      </c>
      <c r="BG1816" s="6" t="str">
        <f t="shared" si="575"/>
        <v>insert into servicios_comentarios (comentario, id_admin, id_estatus, created_at, updated_at) values('CL 30',1,1815,'2018-03-01 00:00:00','2018-03-01 00:00:00');</v>
      </c>
      <c r="BH1816" s="6" t="str">
        <f t="shared" si="576"/>
        <v>insert into servicios_comentarios (comentario, id_admin, id_estatus, created_at, updated_at) values('CONTESTACION A REQUISITOS 11/06/2018',1,1815,'2018-03-01 00:00:00','2018-03-01 00:00:00');</v>
      </c>
      <c r="BI1816" s="137" t="str">
        <f t="shared" si="577"/>
        <v>update bitacoras_estatus set comprobacion_uso = 1, id_estatus=10 where id=1815;</v>
      </c>
      <c r="BJ1816" s="137" t="str">
        <f t="shared" si="578"/>
        <v>update bitacoras_estatus set numero_expediente = '2016079', numero_registro = '1919496', id_estatus = 10, fecha_inicio = '2018-03-01', fecha_vencimiento ='2028-03-01', created_at ='2018-03-01 00:00:00', updated_at ='2018-03-01 00:00:00', id_clase=null, id_marca=445, id_cliente=311, vigencia = 1 where id =1815;</v>
      </c>
      <c r="BK1816" s="137" t="str">
        <f t="shared" si="579"/>
        <v>update bitacoras_estatus set id_estatus = 10 where id =1815;</v>
      </c>
    </row>
    <row r="1817" spans="1:63">
      <c r="A1817" s="3">
        <v>2016076</v>
      </c>
      <c r="B1817" s="3">
        <v>1884217</v>
      </c>
      <c r="C1817" s="3">
        <f>IF(Tabla1[[#This Row],[No. REG.]]="","",1)</f>
        <v>1</v>
      </c>
      <c r="D1817" s="3" t="s">
        <v>46</v>
      </c>
      <c r="E1817" s="3">
        <f>IF(Tabla1[[#This Row],[STATUS]]="","",VLOOKUP(D1817,Estatus!$A$2:$B$13,2,0))</f>
        <v>10</v>
      </c>
      <c r="F1817" s="3">
        <f>IF(Tabla1[[#This Row],[STATUS]]="","",VLOOKUP(D1817,Estatus!$A$2:$I$12,9,0))</f>
        <v>1</v>
      </c>
      <c r="G1817" s="12" t="s">
        <v>8196</v>
      </c>
      <c r="H1817" s="7">
        <v>43160</v>
      </c>
      <c r="I1817" s="80">
        <f t="shared" si="560"/>
        <v>2018</v>
      </c>
      <c r="J1817" s="80">
        <f t="shared" si="561"/>
        <v>3</v>
      </c>
      <c r="K1817" s="80">
        <f t="shared" si="562"/>
        <v>1</v>
      </c>
      <c r="L1817" s="80" t="str">
        <f t="shared" si="563"/>
        <v>03</v>
      </c>
      <c r="M1817" s="80" t="str">
        <f t="shared" si="564"/>
        <v>01</v>
      </c>
      <c r="N1817" s="80" t="str">
        <f t="shared" si="565"/>
        <v>'2018-03-01'</v>
      </c>
      <c r="O1817" s="80" t="str">
        <f t="shared" si="566"/>
        <v>'2018-03-01 00:00:00'</v>
      </c>
      <c r="P1817" s="7">
        <v>46813</v>
      </c>
      <c r="Q1817" s="80">
        <f t="shared" si="567"/>
        <v>2028</v>
      </c>
      <c r="R1817" s="80">
        <f t="shared" si="568"/>
        <v>3</v>
      </c>
      <c r="S1817" s="80">
        <f t="shared" si="569"/>
        <v>1</v>
      </c>
      <c r="T1817" s="80" t="str">
        <f t="shared" si="570"/>
        <v>03</v>
      </c>
      <c r="U1817" s="80" t="str">
        <f t="shared" si="571"/>
        <v>01</v>
      </c>
      <c r="V1817" s="80" t="str">
        <f t="shared" si="572"/>
        <v>'2028-03-01'</v>
      </c>
      <c r="W1817" s="80"/>
      <c r="X1817" s="80" t="str">
        <f t="shared" si="573"/>
        <v>null</v>
      </c>
      <c r="Y1817" s="3" t="s">
        <v>8197</v>
      </c>
      <c r="Z1817" s="124">
        <f>IFERROR(IF(Y1817="","null",VLOOKUP(Y1817,Marcas!$A$2:$C$2024,2,0)),"")</f>
        <v>1064</v>
      </c>
      <c r="AA1817" s="3" t="s">
        <v>2027</v>
      </c>
      <c r="AB1817" s="3">
        <f>IFERROR(IF(AA1817="","",IF(AA1817="EMPORIO LEGAL",1,VLOOKUP(AA1817,Clientes!$A$2:$B$1190,2,0))),"")</f>
        <v>748</v>
      </c>
      <c r="AC1817" s="3" t="str">
        <f>IFERROR(IF(Tabla1[[#This Row],[id_control]]="null","",VLOOKUP(CONCATENATE(Tabla1[[#This Row],[CLIENTE]],"-",Tabla1[[#This Row],[id_control]]),Hoja1!$C$2:$D$1994,2,0)),"")</f>
        <v/>
      </c>
      <c r="AD1817" s="3" t="s">
        <v>2028</v>
      </c>
      <c r="AE1817" s="3"/>
      <c r="AF1817" s="3"/>
      <c r="AG1817" s="3"/>
      <c r="AH1817" s="3"/>
      <c r="AI1817" s="3"/>
      <c r="AJ1817" s="3"/>
      <c r="AK1817" s="3"/>
      <c r="AL1817" s="3">
        <v>6255822026</v>
      </c>
      <c r="AM1817" s="6"/>
      <c r="AN1817" s="6"/>
      <c r="AO1817" s="6"/>
      <c r="AP1817" s="6"/>
      <c r="AQ1817" s="8">
        <v>6251069352</v>
      </c>
      <c r="AR1817" s="6"/>
      <c r="AS1817" s="6"/>
      <c r="AT1817" s="6"/>
      <c r="AU1817" s="6"/>
      <c r="AV1817" s="8" t="s">
        <v>6097</v>
      </c>
      <c r="AW1817" s="6"/>
      <c r="AX1817" s="6"/>
      <c r="AY1817" s="6"/>
      <c r="AZ1817" s="6"/>
      <c r="BA1817" s="6"/>
      <c r="BB1817" s="6"/>
      <c r="BC1817" s="6"/>
      <c r="BD1817" s="6"/>
      <c r="BE1817" s="8">
        <v>1816</v>
      </c>
      <c r="BF1817" s="6" t="str">
        <f t="shared" si="574"/>
        <v>insert into bitacoras_estatus (numero_expediente, numero_registro, representante, fecha_inicio, fecha_vencimiento, id_cliente, id_admin, id_bitacoras_estatus, id_estatus, id_clase, id_marca, created_at, updated_at) values('2016076','1884217','JOSE ABELARDO GALLEGOS FERNANDEZ','2018-03-01','2028-03-01','748','2','1','1',null,1064,'2018-03-01 00:00:00','2018-03-01 00:00:00');</v>
      </c>
      <c r="BG1817" s="6" t="str">
        <f t="shared" si="575"/>
        <v>insert into servicios_comentarios (comentario, id_admin, id_estatus, created_at, updated_at) values('CL 35, EL 28 MAYO 2018 LLEGO EL TITRM',1,1816,'2018-03-01 00:00:00','2018-03-01 00:00:00');</v>
      </c>
      <c r="BH1817" s="6" t="str">
        <f t="shared" si="576"/>
        <v/>
      </c>
      <c r="BI1817" s="137" t="str">
        <f t="shared" si="577"/>
        <v>update bitacoras_estatus set comprobacion_uso = 1, id_estatus=10 where id=1816;</v>
      </c>
      <c r="BJ1817" s="137" t="str">
        <f t="shared" si="578"/>
        <v>update bitacoras_estatus set numero_expediente = '2016076', numero_registro = '1884217', id_estatus = 10, fecha_inicio = '2018-03-01', fecha_vencimiento ='2028-03-01', created_at ='2018-03-01 00:00:00', updated_at ='2018-03-01 00:00:00', id_clase=null, id_marca=1064, id_cliente=748, vigencia = 1 where id =1816;</v>
      </c>
      <c r="BK1817" s="137" t="str">
        <f t="shared" si="579"/>
        <v>update bitacoras_estatus set id_estatus = 10 where id =1816;</v>
      </c>
    </row>
    <row r="1818" spans="1:63">
      <c r="A1818" s="3">
        <v>2016078</v>
      </c>
      <c r="B1818" s="3">
        <v>1884218</v>
      </c>
      <c r="C1818" s="3">
        <f>IF(Tabla1[[#This Row],[No. REG.]]="","",1)</f>
        <v>1</v>
      </c>
      <c r="D1818" s="3" t="s">
        <v>46</v>
      </c>
      <c r="E1818" s="3">
        <f>IF(Tabla1[[#This Row],[STATUS]]="","",VLOOKUP(D1818,Estatus!$A$2:$B$13,2,0))</f>
        <v>10</v>
      </c>
      <c r="F1818" s="3">
        <f>IF(Tabla1[[#This Row],[STATUS]]="","",VLOOKUP(D1818,Estatus!$A$2:$I$12,9,0))</f>
        <v>1</v>
      </c>
      <c r="G1818" s="12" t="s">
        <v>8198</v>
      </c>
      <c r="H1818" s="7">
        <v>43160</v>
      </c>
      <c r="I1818" s="80">
        <f t="shared" si="560"/>
        <v>2018</v>
      </c>
      <c r="J1818" s="80">
        <f t="shared" si="561"/>
        <v>3</v>
      </c>
      <c r="K1818" s="80">
        <f t="shared" si="562"/>
        <v>1</v>
      </c>
      <c r="L1818" s="80" t="str">
        <f t="shared" si="563"/>
        <v>03</v>
      </c>
      <c r="M1818" s="80" t="str">
        <f t="shared" si="564"/>
        <v>01</v>
      </c>
      <c r="N1818" s="80" t="str">
        <f t="shared" si="565"/>
        <v>'2018-03-01'</v>
      </c>
      <c r="O1818" s="80" t="str">
        <f t="shared" si="566"/>
        <v>'2018-03-01 00:00:00'</v>
      </c>
      <c r="P1818" s="7">
        <v>46813</v>
      </c>
      <c r="Q1818" s="80">
        <f t="shared" si="567"/>
        <v>2028</v>
      </c>
      <c r="R1818" s="80">
        <f t="shared" si="568"/>
        <v>3</v>
      </c>
      <c r="S1818" s="80">
        <f t="shared" si="569"/>
        <v>1</v>
      </c>
      <c r="T1818" s="80" t="str">
        <f t="shared" si="570"/>
        <v>03</v>
      </c>
      <c r="U1818" s="80" t="str">
        <f t="shared" si="571"/>
        <v>01</v>
      </c>
      <c r="V1818" s="80" t="str">
        <f t="shared" si="572"/>
        <v>'2028-03-01'</v>
      </c>
      <c r="W1818" s="80"/>
      <c r="X1818" s="80" t="str">
        <f t="shared" si="573"/>
        <v>null</v>
      </c>
      <c r="Y1818" s="3" t="s">
        <v>2027</v>
      </c>
      <c r="Z1818" s="124">
        <f>IFERROR(IF(Y1818="","null",VLOOKUP(Y1818,Marcas!$A$2:$C$2024,2,0)),"")</f>
        <v>1061</v>
      </c>
      <c r="AA1818" s="3" t="s">
        <v>2027</v>
      </c>
      <c r="AB1818" s="3">
        <f>IFERROR(IF(AA1818="","",IF(AA1818="EMPORIO LEGAL",1,VLOOKUP(AA1818,Clientes!$A$2:$B$1190,2,0))),"")</f>
        <v>748</v>
      </c>
      <c r="AC1818" s="3">
        <f>IFERROR(IF(Tabla1[[#This Row],[id_control]]="null","",VLOOKUP(CONCATENATE(Tabla1[[#This Row],[CLIENTE]],"-",Tabla1[[#This Row],[id_control]]),Hoja1!$C$2:$D$1994,2,0)),"")</f>
        <v>1817</v>
      </c>
      <c r="AD1818" s="3" t="s">
        <v>2028</v>
      </c>
      <c r="AE1818" s="3"/>
      <c r="AF1818" s="3"/>
      <c r="AG1818" s="3"/>
      <c r="AH1818" s="3"/>
      <c r="AI1818" s="3"/>
      <c r="AJ1818" s="3"/>
      <c r="AK1818" s="3"/>
      <c r="AL1818" s="3">
        <v>6255822026</v>
      </c>
      <c r="AM1818" s="6"/>
      <c r="AN1818" s="6"/>
      <c r="AO1818" s="6"/>
      <c r="AP1818" s="6"/>
      <c r="AQ1818" s="8">
        <v>6251069352</v>
      </c>
      <c r="AR1818" s="6"/>
      <c r="AS1818" s="6"/>
      <c r="AT1818" s="6"/>
      <c r="AU1818" s="6"/>
      <c r="AV1818" s="8" t="s">
        <v>6097</v>
      </c>
      <c r="AW1818" s="6"/>
      <c r="AX1818" s="6"/>
      <c r="AY1818" s="6"/>
      <c r="AZ1818" s="6"/>
      <c r="BA1818" s="6"/>
      <c r="BB1818" s="6"/>
      <c r="BC1818" s="6"/>
      <c r="BD1818" s="6"/>
      <c r="BE1818" s="8">
        <v>1817</v>
      </c>
      <c r="BF1818" s="6" t="str">
        <f t="shared" si="574"/>
        <v>insert into bitacoras_estatus (numero_expediente, numero_registro, representante, fecha_inicio, fecha_vencimiento, id_cliente, id_admin, id_bitacoras_estatus, id_estatus, id_clase, id_marca, created_at, updated_at) values('2016078','1884218','JOSE ABELARDO GALLEGOS FERNANDEZ','2018-03-01','2028-03-01','748','2','1','1',null,1061,'2018-03-01 00:00:00','2018-03-01 00:00:00');</v>
      </c>
      <c r="BG1818" s="6" t="str">
        <f t="shared" si="575"/>
        <v>insert into servicios_comentarios (comentario, id_admin, id_estatus, created_at, updated_at) values('CL 40, EL 28 DE MAYO 2018 LLEGO EL TITRM',1,1817,'2018-03-01 00:00:00','2018-03-01 00:00:00');</v>
      </c>
      <c r="BH1818" s="6" t="str">
        <f t="shared" si="576"/>
        <v/>
      </c>
      <c r="BI1818" s="137" t="str">
        <f t="shared" si="577"/>
        <v>update bitacoras_estatus set comprobacion_uso = 1, id_estatus=10 where id=1817;</v>
      </c>
      <c r="BJ1818" s="137" t="str">
        <f t="shared" si="578"/>
        <v>update bitacoras_estatus set numero_expediente = '2016078', numero_registro = '1884218', id_estatus = 10, fecha_inicio = '2018-03-01', fecha_vencimiento ='2028-03-01', created_at ='2018-03-01 00:00:00', updated_at ='2018-03-01 00:00:00', id_clase=null, id_marca=1061, id_cliente=748, vigencia = 1 where id =1817;</v>
      </c>
      <c r="BK1818" s="137" t="str">
        <f t="shared" si="579"/>
        <v>update bitacoras_estatus set id_estatus = 10 where id =1817;</v>
      </c>
    </row>
    <row r="1819" spans="1:63">
      <c r="A1819" s="3">
        <v>2016088</v>
      </c>
      <c r="B1819" s="3">
        <v>1903752</v>
      </c>
      <c r="C1819" s="3">
        <f>IF(Tabla1[[#This Row],[No. REG.]]="","",1)</f>
        <v>1</v>
      </c>
      <c r="D1819" s="3" t="s">
        <v>46</v>
      </c>
      <c r="E1819" s="3">
        <f>IF(Tabla1[[#This Row],[STATUS]]="","",VLOOKUP(D1819,Estatus!$A$2:$B$13,2,0))</f>
        <v>10</v>
      </c>
      <c r="F1819" s="3">
        <f>IF(Tabla1[[#This Row],[STATUS]]="","",VLOOKUP(D1819,Estatus!$A$2:$I$12,9,0))</f>
        <v>1</v>
      </c>
      <c r="G1819" s="12" t="s">
        <v>8199</v>
      </c>
      <c r="H1819" s="7">
        <v>43160</v>
      </c>
      <c r="I1819" s="80">
        <f t="shared" si="560"/>
        <v>2018</v>
      </c>
      <c r="J1819" s="80">
        <f t="shared" si="561"/>
        <v>3</v>
      </c>
      <c r="K1819" s="80">
        <f t="shared" si="562"/>
        <v>1</v>
      </c>
      <c r="L1819" s="80" t="str">
        <f t="shared" si="563"/>
        <v>03</v>
      </c>
      <c r="M1819" s="80" t="str">
        <f t="shared" si="564"/>
        <v>01</v>
      </c>
      <c r="N1819" s="80" t="str">
        <f t="shared" si="565"/>
        <v>'2018-03-01'</v>
      </c>
      <c r="O1819" s="80" t="str">
        <f t="shared" si="566"/>
        <v>'2018-03-01 00:00:00'</v>
      </c>
      <c r="P1819" s="7">
        <v>46813</v>
      </c>
      <c r="Q1819" s="80">
        <f t="shared" si="567"/>
        <v>2028</v>
      </c>
      <c r="R1819" s="80">
        <f t="shared" si="568"/>
        <v>3</v>
      </c>
      <c r="S1819" s="80">
        <f t="shared" si="569"/>
        <v>1</v>
      </c>
      <c r="T1819" s="80" t="str">
        <f t="shared" si="570"/>
        <v>03</v>
      </c>
      <c r="U1819" s="80" t="str">
        <f t="shared" si="571"/>
        <v>01</v>
      </c>
      <c r="V1819" s="80" t="str">
        <f t="shared" si="572"/>
        <v>'2028-03-01'</v>
      </c>
      <c r="W1819" s="80"/>
      <c r="X1819" s="80" t="str">
        <f t="shared" si="573"/>
        <v>null</v>
      </c>
      <c r="Y1819" s="3" t="s">
        <v>8200</v>
      </c>
      <c r="Z1819" s="124">
        <f>IFERROR(IF(Y1819="","null",VLOOKUP(Y1819,Marcas!$A$2:$C$2024,2,0)),"")</f>
        <v>1413</v>
      </c>
      <c r="AA1819" s="3" t="s">
        <v>2027</v>
      </c>
      <c r="AB1819" s="3">
        <f>IFERROR(IF(AA1819="","",IF(AA1819="EMPORIO LEGAL",1,VLOOKUP(AA1819,Clientes!$A$2:$B$1190,2,0))),"")</f>
        <v>748</v>
      </c>
      <c r="AC1819" s="3">
        <f>IFERROR(IF(Tabla1[[#This Row],[id_control]]="null","",VLOOKUP(CONCATENATE(Tabla1[[#This Row],[CLIENTE]],"-",Tabla1[[#This Row],[id_control]]),Hoja1!$C$2:$D$1994,2,0)),"")</f>
        <v>1819</v>
      </c>
      <c r="AD1819" s="3" t="s">
        <v>2028</v>
      </c>
      <c r="AE1819" s="3"/>
      <c r="AF1819" s="3"/>
      <c r="AG1819" s="3"/>
      <c r="AH1819" s="3"/>
      <c r="AI1819" s="3"/>
      <c r="AJ1819" s="3"/>
      <c r="AK1819" s="3"/>
      <c r="AL1819" s="3">
        <v>6255822026</v>
      </c>
      <c r="AM1819" s="6"/>
      <c r="AN1819" s="6"/>
      <c r="AO1819" s="6"/>
      <c r="AP1819" s="6"/>
      <c r="AQ1819" s="6">
        <v>6251069352</v>
      </c>
      <c r="AR1819" s="6"/>
      <c r="AS1819" s="6"/>
      <c r="AT1819" s="6"/>
      <c r="AU1819" s="6"/>
      <c r="AV1819" s="6" t="s">
        <v>6097</v>
      </c>
      <c r="AW1819" s="6"/>
      <c r="AX1819" s="6"/>
      <c r="AY1819" s="6"/>
      <c r="AZ1819" s="6"/>
      <c r="BA1819" s="6"/>
      <c r="BB1819" s="6"/>
      <c r="BC1819" s="6"/>
      <c r="BD1819" s="8" t="s">
        <v>8201</v>
      </c>
      <c r="BE1819" s="8">
        <v>1818</v>
      </c>
      <c r="BF1819" s="6" t="str">
        <f t="shared" si="574"/>
        <v>insert into bitacoras_estatus (numero_expediente, numero_registro, representante, fecha_inicio, fecha_vencimiento, id_cliente, id_admin, id_bitacoras_estatus, id_estatus, id_clase, id_marca, created_at, updated_at) values('2016088','1903752','JOSE ABELARDO GALLEGOS FERNANDEZ','2018-03-01','2028-03-01','748','2','1','1',null,1413,'2018-03-01 00:00:00','2018-03-01 00:00:00');</v>
      </c>
      <c r="BG1819" s="6" t="str">
        <f t="shared" si="575"/>
        <v>insert into servicios_comentarios (comentario, id_admin, id_estatus, created_at, updated_at) values('CL 31',1,1818,'2018-03-01 00:00:00','2018-03-01 00:00:00');</v>
      </c>
      <c r="BH1819" s="6" t="str">
        <f t="shared" si="576"/>
        <v>insert into servicios_comentarios (comentario, id_admin, id_estatus, created_at, updated_at) values('ARCHIVO FONETICO 08/05/2018',1,1818,'2018-03-01 00:00:00','2018-03-01 00:00:00');</v>
      </c>
      <c r="BI1819" s="137" t="str">
        <f t="shared" si="577"/>
        <v>update bitacoras_estatus set comprobacion_uso = 1, id_estatus=10 where id=1818;</v>
      </c>
      <c r="BJ1819" s="137" t="str">
        <f t="shared" si="578"/>
        <v>update bitacoras_estatus set numero_expediente = '2016088', numero_registro = '1903752', id_estatus = 10, fecha_inicio = '2018-03-01', fecha_vencimiento ='2028-03-01', created_at ='2018-03-01 00:00:00', updated_at ='2018-03-01 00:00:00', id_clase=null, id_marca=1413, id_cliente=748, vigencia = 1 where id =1818;</v>
      </c>
      <c r="BK1819" s="137" t="str">
        <f t="shared" si="579"/>
        <v>update bitacoras_estatus set id_estatus = 10 where id =1818;</v>
      </c>
    </row>
    <row r="1820" spans="1:63">
      <c r="A1820" s="3">
        <v>2016101</v>
      </c>
      <c r="B1820" s="6"/>
      <c r="C1820" s="6" t="str">
        <f>IF(Tabla1[[#This Row],[No. REG.]]="","",1)</f>
        <v/>
      </c>
      <c r="D1820" s="3" t="s">
        <v>8681</v>
      </c>
      <c r="E1820" s="3">
        <f>IF(Tabla1[[#This Row],[STATUS]]="","",VLOOKUP(D1820,Estatus!$A$2:$B$13,2,0))</f>
        <v>8</v>
      </c>
      <c r="F1820" s="3">
        <f>IF(Tabla1[[#This Row],[STATUS]]="","",VLOOKUP(D1820,Estatus!$A$2:$I$12,9,0))</f>
        <v>1</v>
      </c>
      <c r="G1820" s="12" t="s">
        <v>8090</v>
      </c>
      <c r="H1820" s="7">
        <v>43160</v>
      </c>
      <c r="I1820" s="80">
        <f t="shared" si="560"/>
        <v>2018</v>
      </c>
      <c r="J1820" s="80">
        <f t="shared" si="561"/>
        <v>3</v>
      </c>
      <c r="K1820" s="80">
        <f t="shared" si="562"/>
        <v>1</v>
      </c>
      <c r="L1820" s="80" t="str">
        <f t="shared" si="563"/>
        <v>03</v>
      </c>
      <c r="M1820" s="80" t="str">
        <f t="shared" si="564"/>
        <v>01</v>
      </c>
      <c r="N1820" s="80" t="str">
        <f t="shared" si="565"/>
        <v>'2018-03-01'</v>
      </c>
      <c r="O1820" s="80" t="str">
        <f t="shared" si="566"/>
        <v>'2018-03-01 00:00:00'</v>
      </c>
      <c r="P1820" s="7">
        <v>46813</v>
      </c>
      <c r="Q1820" s="80">
        <f t="shared" si="567"/>
        <v>2028</v>
      </c>
      <c r="R1820" s="80">
        <f t="shared" si="568"/>
        <v>3</v>
      </c>
      <c r="S1820" s="80">
        <f t="shared" si="569"/>
        <v>1</v>
      </c>
      <c r="T1820" s="80" t="str">
        <f t="shared" si="570"/>
        <v>03</v>
      </c>
      <c r="U1820" s="80" t="str">
        <f t="shared" si="571"/>
        <v>01</v>
      </c>
      <c r="V1820" s="80" t="str">
        <f t="shared" si="572"/>
        <v>'2028-03-01'</v>
      </c>
      <c r="W1820" s="80"/>
      <c r="X1820" s="80" t="str">
        <f t="shared" si="573"/>
        <v>null</v>
      </c>
      <c r="Y1820" s="12" t="s">
        <v>8202</v>
      </c>
      <c r="Z1820" s="125">
        <f>IFERROR(IF(Y1820="","null",VLOOKUP(Y1820,Marcas!$A$2:$C$2024,2,0)),"")</f>
        <v>609</v>
      </c>
      <c r="AA1820" s="12" t="s">
        <v>8600</v>
      </c>
      <c r="AB1820" s="3">
        <f>IFERROR(IF(AA1820="","",IF(AA1820="EMPORIO LEGAL",1,VLOOKUP(AA1820,Clientes!$A$2:$B$1190,2,0))),"")</f>
        <v>418</v>
      </c>
      <c r="AC1820" s="3">
        <f>IFERROR(IF(Tabla1[[#This Row],[id_control]]="null","",VLOOKUP(CONCATENATE(Tabla1[[#This Row],[CLIENTE]],"-",Tabla1[[#This Row],[id_control]]),Hoja1!$C$2:$D$1994,2,0)),"")</f>
        <v>1820</v>
      </c>
      <c r="AD1820" s="3" t="s">
        <v>7790</v>
      </c>
      <c r="AE1820" s="3"/>
      <c r="AF1820" s="3"/>
      <c r="AG1820" s="3"/>
      <c r="AH1820" s="3"/>
      <c r="AI1820" s="3"/>
      <c r="AJ1820" s="3"/>
      <c r="AK1820" s="3"/>
      <c r="AL1820" s="3"/>
      <c r="AM1820" s="6"/>
      <c r="AN1820" s="6"/>
      <c r="AO1820" s="6"/>
      <c r="AP1820" s="6"/>
      <c r="AQ1820" s="8">
        <v>6142352362</v>
      </c>
      <c r="AR1820" s="6"/>
      <c r="AS1820" s="6"/>
      <c r="AT1820" s="6"/>
      <c r="AU1820" s="6"/>
      <c r="AV1820" s="8" t="s">
        <v>7792</v>
      </c>
      <c r="AW1820" s="6"/>
      <c r="AX1820" s="6"/>
      <c r="AY1820" s="6"/>
      <c r="AZ1820" s="6"/>
      <c r="BA1820" s="6"/>
      <c r="BB1820" s="6"/>
      <c r="BC1820" s="6"/>
      <c r="BD1820" s="8" t="s">
        <v>8201</v>
      </c>
      <c r="BE1820" s="8">
        <v>1819</v>
      </c>
      <c r="BF1820" s="6" t="str">
        <f t="shared" si="574"/>
        <v>insert into bitacoras_estatus (numero_expediente, numero_registro, representante, fecha_inicio, fecha_vencimiento, id_cliente, id_admin, id_bitacoras_estatus, id_estatus, id_clase, id_marca, created_at, updated_at) values('2016101','','ERICK NOE MIRAMONTES BACA','2018-03-01','2028-03-01','418','2','1','1',null,609,'2018-03-01 00:00:00','2018-03-01 00:00:00');</v>
      </c>
      <c r="BG1820" s="6" t="str">
        <f t="shared" si="575"/>
        <v>insert into servicios_comentarios (comentario, id_admin, id_estatus, created_at, updated_at) values('CL 43',1,1819,'2018-03-01 00:00:00','2018-03-01 00:00:00');</v>
      </c>
      <c r="BH1820" s="6" t="str">
        <f t="shared" si="576"/>
        <v>insert into servicios_comentarios (comentario, id_admin, id_estatus, created_at, updated_at) values('ARCHIVO FONETICO 08/05/2018',1,1819,'2018-03-01 00:00:00','2018-03-01 00:00:00');</v>
      </c>
      <c r="BI1820" s="137" t="str">
        <f t="shared" si="577"/>
        <v>update bitacoras_estatus set comprobacion_uso = 1, id_estatus=8 where id=1819;</v>
      </c>
      <c r="BJ1820" s="137" t="str">
        <f t="shared" si="578"/>
        <v>update bitacoras_estatus set numero_expediente = '2016101', numero_registro = '', id_estatus = 8, fecha_inicio = '2018-03-01', fecha_vencimiento ='2028-03-01', created_at ='2018-03-01 00:00:00', updated_at ='2018-03-01 00:00:00', id_clase=null, id_marca=609, id_cliente=418, vigencia = 1 where id =1819;</v>
      </c>
      <c r="BK1820" s="137" t="str">
        <f t="shared" si="579"/>
        <v>update bitacoras_estatus set id_estatus = 8 where id =1819;</v>
      </c>
    </row>
    <row r="1821" spans="1:63">
      <c r="A1821" s="3">
        <v>2016081</v>
      </c>
      <c r="B1821" s="3">
        <v>1885773</v>
      </c>
      <c r="C1821" s="3">
        <f>IF(Tabla1[[#This Row],[No. REG.]]="","",1)</f>
        <v>1</v>
      </c>
      <c r="D1821" s="3" t="s">
        <v>46</v>
      </c>
      <c r="E1821" s="3">
        <f>IF(Tabla1[[#This Row],[STATUS]]="","",VLOOKUP(D1821,Estatus!$A$2:$B$13,2,0))</f>
        <v>10</v>
      </c>
      <c r="F1821" s="3">
        <f>IF(Tabla1[[#This Row],[STATUS]]="","",VLOOKUP(D1821,Estatus!$A$2:$I$12,9,0))</f>
        <v>1</v>
      </c>
      <c r="G1821" s="12" t="s">
        <v>8203</v>
      </c>
      <c r="H1821" s="7">
        <v>43160</v>
      </c>
      <c r="I1821" s="80">
        <f t="shared" si="560"/>
        <v>2018</v>
      </c>
      <c r="J1821" s="80">
        <f t="shared" si="561"/>
        <v>3</v>
      </c>
      <c r="K1821" s="80">
        <f t="shared" si="562"/>
        <v>1</v>
      </c>
      <c r="L1821" s="80" t="str">
        <f t="shared" si="563"/>
        <v>03</v>
      </c>
      <c r="M1821" s="80" t="str">
        <f t="shared" si="564"/>
        <v>01</v>
      </c>
      <c r="N1821" s="80" t="str">
        <f t="shared" si="565"/>
        <v>'2018-03-01'</v>
      </c>
      <c r="O1821" s="80" t="str">
        <f t="shared" si="566"/>
        <v>'2018-03-01 00:00:00'</v>
      </c>
      <c r="P1821" s="7">
        <v>46813</v>
      </c>
      <c r="Q1821" s="80">
        <f t="shared" si="567"/>
        <v>2028</v>
      </c>
      <c r="R1821" s="80">
        <f t="shared" si="568"/>
        <v>3</v>
      </c>
      <c r="S1821" s="80">
        <f t="shared" si="569"/>
        <v>1</v>
      </c>
      <c r="T1821" s="80" t="str">
        <f t="shared" si="570"/>
        <v>03</v>
      </c>
      <c r="U1821" s="80" t="str">
        <f t="shared" si="571"/>
        <v>01</v>
      </c>
      <c r="V1821" s="80" t="str">
        <f t="shared" si="572"/>
        <v>'2028-03-01'</v>
      </c>
      <c r="W1821" s="80"/>
      <c r="X1821" s="80" t="str">
        <f t="shared" si="573"/>
        <v>null</v>
      </c>
      <c r="Y1821" s="3" t="s">
        <v>8204</v>
      </c>
      <c r="Z1821" s="124">
        <f>IFERROR(IF(Y1821="","null",VLOOKUP(Y1821,Marcas!$A$2:$C$2024,2,0)),"")</f>
        <v>1505</v>
      </c>
      <c r="AA1821" s="3" t="s">
        <v>8204</v>
      </c>
      <c r="AB1821" s="3">
        <f>IFERROR(IF(AA1821="","",IF(AA1821="EMPORIO LEGAL",1,VLOOKUP(AA1821,Clientes!$A$2:$B$1190,2,0))),"")</f>
        <v>1056</v>
      </c>
      <c r="AC1821" s="3">
        <f>IFERROR(IF(Tabla1[[#This Row],[id_control]]="null","",VLOOKUP(CONCATENATE(Tabla1[[#This Row],[CLIENTE]],"-",Tabla1[[#This Row],[id_control]]),Hoja1!$C$2:$D$1994,2,0)),"")</f>
        <v>1821</v>
      </c>
      <c r="AD1821" s="3" t="s">
        <v>8205</v>
      </c>
      <c r="AE1821" s="3"/>
      <c r="AF1821" s="3"/>
      <c r="AG1821" s="3"/>
      <c r="AH1821" s="3"/>
      <c r="AI1821" s="3"/>
      <c r="AJ1821" s="3"/>
      <c r="AK1821" s="3"/>
      <c r="AL1821" s="3"/>
      <c r="AM1821" s="6"/>
      <c r="AN1821" s="6"/>
      <c r="AO1821" s="6"/>
      <c r="AP1821" s="6"/>
      <c r="AQ1821" s="8">
        <v>6141829763</v>
      </c>
      <c r="AR1821" s="6"/>
      <c r="AS1821" s="6"/>
      <c r="AT1821" s="6"/>
      <c r="AU1821" s="6"/>
      <c r="AV1821" s="8" t="s">
        <v>8206</v>
      </c>
      <c r="AW1821" s="6"/>
      <c r="AX1821" s="6"/>
      <c r="AY1821" s="6"/>
      <c r="AZ1821" s="6"/>
      <c r="BA1821" s="6"/>
      <c r="BB1821" s="6"/>
      <c r="BC1821" s="6"/>
      <c r="BD1821" s="6"/>
      <c r="BE1821" s="8">
        <v>1820</v>
      </c>
      <c r="BF1821" s="6" t="str">
        <f t="shared" si="574"/>
        <v>insert into bitacoras_estatus (numero_expediente, numero_registro, representante, fecha_inicio, fecha_vencimiento, id_cliente, id_admin, id_bitacoras_estatus, id_estatus, id_clase, id_marca, created_at, updated_at) values('2016081','1885773','JESUS ANGEL PEREZ ARMENTA','2018-03-01','2028-03-01','1056','2','1','1',null,1505,'2018-03-01 00:00:00','2018-03-01 00:00:00');</v>
      </c>
      <c r="BG1821" s="6" t="str">
        <f t="shared" si="575"/>
        <v>insert into servicios_comentarios (comentario, id_admin, id_estatus, created_at, updated_at) values('CL 30, EL 28 MAYO 2018 LLEGO EL TITRM',1,1820,'2018-03-01 00:00:00','2018-03-01 00:00:00');</v>
      </c>
      <c r="BH1821" s="6" t="str">
        <f t="shared" si="576"/>
        <v/>
      </c>
      <c r="BI1821" s="137" t="str">
        <f t="shared" si="577"/>
        <v>update bitacoras_estatus set comprobacion_uso = 1, id_estatus=10 where id=1820;</v>
      </c>
      <c r="BJ1821" s="137" t="str">
        <f t="shared" si="578"/>
        <v>update bitacoras_estatus set numero_expediente = '2016081', numero_registro = '1885773', id_estatus = 10, fecha_inicio = '2018-03-01', fecha_vencimiento ='2028-03-01', created_at ='2018-03-01 00:00:00', updated_at ='2018-03-01 00:00:00', id_clase=null, id_marca=1505, id_cliente=1056, vigencia = 1 where id =1820;</v>
      </c>
      <c r="BK1821" s="137" t="str">
        <f t="shared" si="579"/>
        <v>update bitacoras_estatus set id_estatus = 10 where id =1820;</v>
      </c>
    </row>
    <row r="1822" spans="1:63">
      <c r="A1822" s="3">
        <v>2016082</v>
      </c>
      <c r="B1822" s="3">
        <v>1885774</v>
      </c>
      <c r="C1822" s="3">
        <f>IF(Tabla1[[#This Row],[No. REG.]]="","",1)</f>
        <v>1</v>
      </c>
      <c r="D1822" s="3" t="s">
        <v>46</v>
      </c>
      <c r="E1822" s="3">
        <f>IF(Tabla1[[#This Row],[STATUS]]="","",VLOOKUP(D1822,Estatus!$A$2:$B$13,2,0))</f>
        <v>10</v>
      </c>
      <c r="F1822" s="3">
        <f>IF(Tabla1[[#This Row],[STATUS]]="","",VLOOKUP(D1822,Estatus!$A$2:$I$12,9,0))</f>
        <v>1</v>
      </c>
      <c r="G1822" s="12" t="s">
        <v>8196</v>
      </c>
      <c r="H1822" s="7">
        <v>43160</v>
      </c>
      <c r="I1822" s="80">
        <f t="shared" si="560"/>
        <v>2018</v>
      </c>
      <c r="J1822" s="80">
        <f t="shared" si="561"/>
        <v>3</v>
      </c>
      <c r="K1822" s="80">
        <f t="shared" si="562"/>
        <v>1</v>
      </c>
      <c r="L1822" s="80" t="str">
        <f t="shared" si="563"/>
        <v>03</v>
      </c>
      <c r="M1822" s="80" t="str">
        <f t="shared" si="564"/>
        <v>01</v>
      </c>
      <c r="N1822" s="80" t="str">
        <f t="shared" si="565"/>
        <v>'2018-03-01'</v>
      </c>
      <c r="O1822" s="80" t="str">
        <f t="shared" si="566"/>
        <v>'2018-03-01 00:00:00'</v>
      </c>
      <c r="P1822" s="7">
        <v>46813</v>
      </c>
      <c r="Q1822" s="80">
        <f t="shared" si="567"/>
        <v>2028</v>
      </c>
      <c r="R1822" s="80">
        <f t="shared" si="568"/>
        <v>3</v>
      </c>
      <c r="S1822" s="80">
        <f t="shared" si="569"/>
        <v>1</v>
      </c>
      <c r="T1822" s="80" t="str">
        <f t="shared" si="570"/>
        <v>03</v>
      </c>
      <c r="U1822" s="80" t="str">
        <f t="shared" si="571"/>
        <v>01</v>
      </c>
      <c r="V1822" s="80" t="str">
        <f t="shared" si="572"/>
        <v>'2028-03-01'</v>
      </c>
      <c r="W1822" s="80"/>
      <c r="X1822" s="80" t="str">
        <f t="shared" si="573"/>
        <v>null</v>
      </c>
      <c r="Y1822" s="3" t="s">
        <v>8207</v>
      </c>
      <c r="Z1822" s="124">
        <f>IFERROR(IF(Y1822="","null",VLOOKUP(Y1822,Marcas!$A$2:$C$2024,2,0)),"")</f>
        <v>784</v>
      </c>
      <c r="AA1822" s="3" t="s">
        <v>8207</v>
      </c>
      <c r="AB1822" s="3">
        <f>IFERROR(IF(AA1822="","",IF(AA1822="EMPORIO LEGAL",1,VLOOKUP(AA1822,Clientes!$A$2:$B$1190,2,0))),"")</f>
        <v>552</v>
      </c>
      <c r="AC1822" s="3">
        <f>IFERROR(IF(Tabla1[[#This Row],[id_control]]="null","",VLOOKUP(CONCATENATE(Tabla1[[#This Row],[CLIENTE]],"-",Tabla1[[#This Row],[id_control]]),Hoja1!$C$2:$D$1994,2,0)),"")</f>
        <v>1822</v>
      </c>
      <c r="AD1822" s="3" t="s">
        <v>8208</v>
      </c>
      <c r="AE1822" s="3" t="s">
        <v>8209</v>
      </c>
      <c r="AF1822" s="3" t="s">
        <v>8210</v>
      </c>
      <c r="AG1822" s="3"/>
      <c r="AH1822" s="3"/>
      <c r="AI1822" s="3"/>
      <c r="AJ1822" s="3"/>
      <c r="AK1822" s="3"/>
      <c r="AL1822" s="3">
        <v>6391249711</v>
      </c>
      <c r="AM1822" s="6"/>
      <c r="AN1822" s="6"/>
      <c r="AO1822" s="6"/>
      <c r="AP1822" s="6"/>
      <c r="AQ1822" s="8">
        <v>6391249711</v>
      </c>
      <c r="AR1822" s="6"/>
      <c r="AS1822" s="6"/>
      <c r="AT1822" s="6"/>
      <c r="AU1822" s="6"/>
      <c r="AV1822" s="8" t="s">
        <v>8211</v>
      </c>
      <c r="AW1822" s="6"/>
      <c r="AX1822" s="6"/>
      <c r="AY1822" s="6"/>
      <c r="AZ1822" s="6"/>
      <c r="BA1822" s="6"/>
      <c r="BB1822" s="6"/>
      <c r="BC1822" s="6"/>
      <c r="BD1822" s="6"/>
      <c r="BE1822" s="8">
        <v>1821</v>
      </c>
      <c r="BF1822" s="6" t="str">
        <f t="shared" si="574"/>
        <v>insert into bitacoras_estatus (numero_expediente, numero_registro, representante, fecha_inicio, fecha_vencimiento, id_cliente, id_admin, id_bitacoras_estatus, id_estatus, id_clase, id_marca, created_at, updated_at) values('2016082','1885774','ELSA ELENA ONTIVEROS GUTIERREZ','2018-03-01','2028-03-01','552','2','1','1',null,784,'2018-03-01 00:00:00','2018-03-01 00:00:00');</v>
      </c>
      <c r="BG1822" s="6" t="str">
        <f t="shared" si="575"/>
        <v>insert into servicios_comentarios (comentario, id_admin, id_estatus, created_at, updated_at) values('CL 35, EL 28 MAYO 2018 LLEGO EL TITRM',1,1821,'2018-03-01 00:00:00','2018-03-01 00:00:00');</v>
      </c>
      <c r="BH1822" s="6" t="str">
        <f t="shared" si="576"/>
        <v/>
      </c>
      <c r="BI1822" s="137" t="str">
        <f t="shared" si="577"/>
        <v>update bitacoras_estatus set comprobacion_uso = 1, id_estatus=10 where id=1821;</v>
      </c>
      <c r="BJ1822" s="137" t="str">
        <f t="shared" si="578"/>
        <v>update bitacoras_estatus set numero_expediente = '2016082', numero_registro = '1885774', id_estatus = 10, fecha_inicio = '2018-03-01', fecha_vencimiento ='2028-03-01', created_at ='2018-03-01 00:00:00', updated_at ='2018-03-01 00:00:00', id_clase=null, id_marca=784, id_cliente=552, vigencia = 1 where id =1821;</v>
      </c>
      <c r="BK1822" s="137" t="str">
        <f t="shared" si="579"/>
        <v>update bitacoras_estatus set id_estatus = 10 where id =1821;</v>
      </c>
    </row>
    <row r="1823" spans="1:63">
      <c r="A1823" s="3">
        <v>2018582</v>
      </c>
      <c r="B1823" s="3">
        <v>1882258</v>
      </c>
      <c r="C1823" s="3">
        <f>IF(Tabla1[[#This Row],[No. REG.]]="","",1)</f>
        <v>1</v>
      </c>
      <c r="D1823" s="3" t="s">
        <v>46</v>
      </c>
      <c r="E1823" s="3">
        <f>IF(Tabla1[[#This Row],[STATUS]]="","",VLOOKUP(D1823,Estatus!$A$2:$B$13,2,0))</f>
        <v>10</v>
      </c>
      <c r="F1823" s="3">
        <f>IF(Tabla1[[#This Row],[STATUS]]="","",VLOOKUP(D1823,Estatus!$A$2:$I$12,9,0))</f>
        <v>1</v>
      </c>
      <c r="G1823" s="12" t="s">
        <v>8180</v>
      </c>
      <c r="H1823" s="7">
        <v>43165</v>
      </c>
      <c r="I1823" s="80">
        <f t="shared" si="560"/>
        <v>2018</v>
      </c>
      <c r="J1823" s="80">
        <f t="shared" si="561"/>
        <v>3</v>
      </c>
      <c r="K1823" s="80">
        <f t="shared" si="562"/>
        <v>6</v>
      </c>
      <c r="L1823" s="80" t="str">
        <f t="shared" si="563"/>
        <v>03</v>
      </c>
      <c r="M1823" s="80" t="str">
        <f t="shared" si="564"/>
        <v>06</v>
      </c>
      <c r="N1823" s="80" t="str">
        <f t="shared" si="565"/>
        <v>'2018-03-06'</v>
      </c>
      <c r="O1823" s="80" t="str">
        <f t="shared" si="566"/>
        <v>'2018-03-06 00:00:00'</v>
      </c>
      <c r="P1823" s="7">
        <v>46818</v>
      </c>
      <c r="Q1823" s="80">
        <f t="shared" si="567"/>
        <v>2028</v>
      </c>
      <c r="R1823" s="80">
        <f t="shared" si="568"/>
        <v>3</v>
      </c>
      <c r="S1823" s="80">
        <f t="shared" si="569"/>
        <v>6</v>
      </c>
      <c r="T1823" s="80" t="str">
        <f t="shared" si="570"/>
        <v>03</v>
      </c>
      <c r="U1823" s="80" t="str">
        <f t="shared" si="571"/>
        <v>06</v>
      </c>
      <c r="V1823" s="80" t="str">
        <f t="shared" si="572"/>
        <v>'2028-03-06'</v>
      </c>
      <c r="W1823" s="80"/>
      <c r="X1823" s="80" t="str">
        <f t="shared" si="573"/>
        <v>null</v>
      </c>
      <c r="Y1823" s="3" t="s">
        <v>8212</v>
      </c>
      <c r="Z1823" s="124">
        <f>IFERROR(IF(Y1823="","null",VLOOKUP(Y1823,Marcas!$A$2:$C$2024,2,0)),"")</f>
        <v>199</v>
      </c>
      <c r="AA1823" s="3" t="s">
        <v>8172</v>
      </c>
      <c r="AB1823" s="3">
        <f>IFERROR(IF(AA1823="","",IF(AA1823="EMPORIO LEGAL",1,VLOOKUP(AA1823,Clientes!$A$2:$B$1190,2,0))),"")</f>
        <v>126</v>
      </c>
      <c r="AC1823" s="3">
        <f>IFERROR(IF(Tabla1[[#This Row],[id_control]]="null","",VLOOKUP(CONCATENATE(Tabla1[[#This Row],[CLIENTE]],"-",Tabla1[[#This Row],[id_control]]),Hoja1!$C$2:$D$1994,2,0)),"")</f>
        <v>1823</v>
      </c>
      <c r="AD1823" s="3" t="s">
        <v>6865</v>
      </c>
      <c r="AE1823" s="3"/>
      <c r="AF1823" s="3"/>
      <c r="AG1823" s="3"/>
      <c r="AH1823" s="3"/>
      <c r="AI1823" s="3"/>
      <c r="AJ1823" s="3"/>
      <c r="AK1823" s="3"/>
      <c r="AL1823" s="3">
        <v>6144581064</v>
      </c>
      <c r="AM1823" s="8">
        <v>6144275942</v>
      </c>
      <c r="AN1823" s="6"/>
      <c r="AO1823" s="6"/>
      <c r="AP1823" s="6"/>
      <c r="AQ1823" s="6"/>
      <c r="AR1823" s="6"/>
      <c r="AS1823" s="6"/>
      <c r="AT1823" s="6"/>
      <c r="AU1823" s="6"/>
      <c r="AV1823" s="8" t="s">
        <v>8213</v>
      </c>
      <c r="AW1823" s="6"/>
      <c r="AX1823" s="6"/>
      <c r="AY1823" s="6"/>
      <c r="AZ1823" s="6"/>
      <c r="BA1823" s="6"/>
      <c r="BB1823" s="6"/>
      <c r="BC1823" s="6"/>
      <c r="BD1823" s="6"/>
      <c r="BE1823" s="8">
        <v>1822</v>
      </c>
      <c r="BF1823" s="6" t="str">
        <f t="shared" si="574"/>
        <v>insert into bitacoras_estatus (numero_expediente, numero_registro, representante, fecha_inicio, fecha_vencimiento, id_cliente, id_admin, id_bitacoras_estatus, id_estatus, id_clase, id_marca, created_at, updated_at) values('2018582','1882258','ROBERTO ORTIZ','2018-03-06','2028-03-06','126','2','1','1',null,199,'2018-03-06 00:00:00','2018-03-06 00:00:00');</v>
      </c>
      <c r="BG1823" s="6" t="str">
        <f t="shared" si="575"/>
        <v>insert into servicios_comentarios (comentario, id_admin, id_estatus, created_at, updated_at) values('CL 43. EL 6 JUN 2018 LLEGO EL TITRM',1,1822,'2018-03-06 00:00:00','2018-03-06 00:00:00');</v>
      </c>
      <c r="BH1823" s="6" t="str">
        <f t="shared" si="576"/>
        <v/>
      </c>
      <c r="BI1823" s="137" t="str">
        <f t="shared" si="577"/>
        <v>update bitacoras_estatus set comprobacion_uso = 1, id_estatus=10 where id=1822;</v>
      </c>
      <c r="BJ1823" s="137" t="str">
        <f t="shared" si="578"/>
        <v>update bitacoras_estatus set numero_expediente = '2018582', numero_registro = '1882258', id_estatus = 10, fecha_inicio = '2018-03-06', fecha_vencimiento ='2028-03-06', created_at ='2018-03-06 00:00:00', updated_at ='2018-03-06 00:00:00', id_clase=null, id_marca=199, id_cliente=126, vigencia = 1 where id =1822;</v>
      </c>
      <c r="BK1823" s="137" t="str">
        <f t="shared" si="579"/>
        <v>update bitacoras_estatus set id_estatus = 10 where id =1822;</v>
      </c>
    </row>
    <row r="1824" spans="1:63" ht="27">
      <c r="A1824" s="3">
        <v>2018581</v>
      </c>
      <c r="B1824" s="3">
        <v>1882257</v>
      </c>
      <c r="C1824" s="3">
        <f>IF(Tabla1[[#This Row],[No. REG.]]="","",1)</f>
        <v>1</v>
      </c>
      <c r="D1824" s="3" t="s">
        <v>46</v>
      </c>
      <c r="E1824" s="3">
        <f>IF(Tabla1[[#This Row],[STATUS]]="","",VLOOKUP(D1824,Estatus!$A$2:$B$13,2,0))</f>
        <v>10</v>
      </c>
      <c r="F1824" s="3">
        <f>IF(Tabla1[[#This Row],[STATUS]]="","",VLOOKUP(D1824,Estatus!$A$2:$I$12,9,0))</f>
        <v>1</v>
      </c>
      <c r="G1824" s="12" t="s">
        <v>8214</v>
      </c>
      <c r="H1824" s="7">
        <v>43165</v>
      </c>
      <c r="I1824" s="80">
        <f t="shared" si="560"/>
        <v>2018</v>
      </c>
      <c r="J1824" s="80">
        <f t="shared" si="561"/>
        <v>3</v>
      </c>
      <c r="K1824" s="80">
        <f t="shared" si="562"/>
        <v>6</v>
      </c>
      <c r="L1824" s="80" t="str">
        <f t="shared" si="563"/>
        <v>03</v>
      </c>
      <c r="M1824" s="80" t="str">
        <f t="shared" si="564"/>
        <v>06</v>
      </c>
      <c r="N1824" s="80" t="str">
        <f t="shared" si="565"/>
        <v>'2018-03-06'</v>
      </c>
      <c r="O1824" s="80" t="str">
        <f t="shared" si="566"/>
        <v>'2018-03-06 00:00:00'</v>
      </c>
      <c r="P1824" s="7">
        <v>46818</v>
      </c>
      <c r="Q1824" s="80">
        <f t="shared" si="567"/>
        <v>2028</v>
      </c>
      <c r="R1824" s="80">
        <f t="shared" si="568"/>
        <v>3</v>
      </c>
      <c r="S1824" s="80">
        <f t="shared" si="569"/>
        <v>6</v>
      </c>
      <c r="T1824" s="80" t="str">
        <f t="shared" si="570"/>
        <v>03</v>
      </c>
      <c r="U1824" s="80" t="str">
        <f t="shared" si="571"/>
        <v>06</v>
      </c>
      <c r="V1824" s="80" t="str">
        <f t="shared" si="572"/>
        <v>'2028-03-06'</v>
      </c>
      <c r="W1824" s="80"/>
      <c r="X1824" s="80" t="str">
        <f t="shared" si="573"/>
        <v>null</v>
      </c>
      <c r="Y1824" s="3" t="s">
        <v>8215</v>
      </c>
      <c r="Z1824" s="124">
        <f>IFERROR(IF(Y1824="","null",VLOOKUP(Y1824,Marcas!$A$2:$C$2024,2,0)),"")</f>
        <v>848</v>
      </c>
      <c r="AA1824" s="3" t="s">
        <v>8215</v>
      </c>
      <c r="AB1824" s="3">
        <f>IFERROR(IF(AA1824="","",IF(AA1824="EMPORIO LEGAL",1,VLOOKUP(AA1824,Clientes!$A$2:$B$1190,2,0))),"")</f>
        <v>601</v>
      </c>
      <c r="AC1824" s="3">
        <f>IFERROR(IF(Tabla1[[#This Row],[id_control]]="null","",VLOOKUP(CONCATENATE(Tabla1[[#This Row],[CLIENTE]],"-",Tabla1[[#This Row],[id_control]]),Hoja1!$C$2:$D$1994,2,0)),"")</f>
        <v>1824</v>
      </c>
      <c r="AD1824" s="3" t="s">
        <v>8216</v>
      </c>
      <c r="AE1824" s="3"/>
      <c r="AF1824" s="3"/>
      <c r="AG1824" s="3"/>
      <c r="AH1824" s="3"/>
      <c r="AI1824" s="3"/>
      <c r="AJ1824" s="3"/>
      <c r="AK1824" s="3"/>
      <c r="AL1824" s="3">
        <v>4262241</v>
      </c>
      <c r="AM1824" s="6"/>
      <c r="AN1824" s="6"/>
      <c r="AO1824" s="6"/>
      <c r="AP1824" s="6"/>
      <c r="AQ1824" s="8">
        <v>6142215269</v>
      </c>
      <c r="AR1824" s="6"/>
      <c r="AS1824" s="6"/>
      <c r="AT1824" s="6"/>
      <c r="AU1824" s="6"/>
      <c r="AV1824" s="8" t="s">
        <v>8217</v>
      </c>
      <c r="AW1824" s="6"/>
      <c r="AX1824" s="6"/>
      <c r="AY1824" s="6"/>
      <c r="AZ1824" s="6"/>
      <c r="BA1824" s="6"/>
      <c r="BB1824" s="6"/>
      <c r="BC1824" s="6"/>
      <c r="BD1824" s="6"/>
      <c r="BE1824" s="8">
        <v>1823</v>
      </c>
      <c r="BF1824" s="6" t="str">
        <f t="shared" si="574"/>
        <v>insert into bitacoras_estatus (numero_expediente, numero_registro, representante, fecha_inicio, fecha_vencimiento, id_cliente, id_admin, id_bitacoras_estatus, id_estatus, id_clase, id_marca, created_at, updated_at) values('2018581','1882257','MARIA TERESA RODRIGUEZ BARRAGAN','2018-03-06','2028-03-06','601','2','1','1',null,848,'2018-03-06 00:00:00','2018-03-06 00:00:00');</v>
      </c>
      <c r="BG1824" s="6" t="str">
        <f t="shared" si="575"/>
        <v>insert into servicios_comentarios (comentario, id_admin, id_estatus, created_at, updated_at) values('CL 35. EL 6 JU 2018 LLEGO EL TITRM/SE ENTREGA TITULO 31-AGO-2018',1,1823,'2018-03-06 00:00:00','2018-03-06 00:00:00');</v>
      </c>
      <c r="BH1824" s="6" t="str">
        <f t="shared" si="576"/>
        <v/>
      </c>
      <c r="BI1824" s="137" t="str">
        <f t="shared" si="577"/>
        <v>update bitacoras_estatus set comprobacion_uso = 1, id_estatus=10 where id=1823;</v>
      </c>
      <c r="BJ1824" s="137" t="str">
        <f t="shared" si="578"/>
        <v>update bitacoras_estatus set numero_expediente = '2018581', numero_registro = '1882257', id_estatus = 10, fecha_inicio = '2018-03-06', fecha_vencimiento ='2028-03-06', created_at ='2018-03-06 00:00:00', updated_at ='2018-03-06 00:00:00', id_clase=null, id_marca=848, id_cliente=601, vigencia = 1 where id =1823;</v>
      </c>
      <c r="BK1824" s="137" t="str">
        <f t="shared" si="579"/>
        <v>update bitacoras_estatus set id_estatus = 10 where id =1823;</v>
      </c>
    </row>
    <row r="1825" spans="1:63">
      <c r="A1825" s="3">
        <v>2018585</v>
      </c>
      <c r="B1825" s="3">
        <v>1882260</v>
      </c>
      <c r="C1825" s="3">
        <f>IF(Tabla1[[#This Row],[No. REG.]]="","",1)</f>
        <v>1</v>
      </c>
      <c r="D1825" s="3" t="s">
        <v>46</v>
      </c>
      <c r="E1825" s="3">
        <f>IF(Tabla1[[#This Row],[STATUS]]="","",VLOOKUP(D1825,Estatus!$A$2:$B$13,2,0))</f>
        <v>10</v>
      </c>
      <c r="F1825" s="3">
        <f>IF(Tabla1[[#This Row],[STATUS]]="","",VLOOKUP(D1825,Estatus!$A$2:$I$12,9,0))</f>
        <v>1</v>
      </c>
      <c r="G1825" s="12" t="s">
        <v>8218</v>
      </c>
      <c r="H1825" s="7">
        <v>43165</v>
      </c>
      <c r="I1825" s="80">
        <f t="shared" si="560"/>
        <v>2018</v>
      </c>
      <c r="J1825" s="80">
        <f t="shared" si="561"/>
        <v>3</v>
      </c>
      <c r="K1825" s="80">
        <f t="shared" si="562"/>
        <v>6</v>
      </c>
      <c r="L1825" s="80" t="str">
        <f t="shared" si="563"/>
        <v>03</v>
      </c>
      <c r="M1825" s="80" t="str">
        <f t="shared" si="564"/>
        <v>06</v>
      </c>
      <c r="N1825" s="80" t="str">
        <f t="shared" si="565"/>
        <v>'2018-03-06'</v>
      </c>
      <c r="O1825" s="80" t="str">
        <f t="shared" si="566"/>
        <v>'2018-03-06 00:00:00'</v>
      </c>
      <c r="P1825" s="7">
        <v>46818</v>
      </c>
      <c r="Q1825" s="80">
        <f t="shared" si="567"/>
        <v>2028</v>
      </c>
      <c r="R1825" s="80">
        <f t="shared" si="568"/>
        <v>3</v>
      </c>
      <c r="S1825" s="80">
        <f t="shared" si="569"/>
        <v>6</v>
      </c>
      <c r="T1825" s="80" t="str">
        <f t="shared" si="570"/>
        <v>03</v>
      </c>
      <c r="U1825" s="80" t="str">
        <f t="shared" si="571"/>
        <v>06</v>
      </c>
      <c r="V1825" s="80" t="str">
        <f t="shared" si="572"/>
        <v>'2028-03-06'</v>
      </c>
      <c r="W1825" s="80">
        <v>39</v>
      </c>
      <c r="X1825" s="80">
        <f t="shared" si="573"/>
        <v>39</v>
      </c>
      <c r="Y1825" s="12" t="s">
        <v>8627</v>
      </c>
      <c r="Z1825" s="125">
        <f>IFERROR(IF(Y1825="","null",VLOOKUP(Y1825,Marcas!$A$2:$C$2024,2,0)),"")</f>
        <v>481</v>
      </c>
      <c r="AA1825" s="12" t="s">
        <v>8627</v>
      </c>
      <c r="AB1825" s="3">
        <f>IFERROR(IF(AA1825="","",IF(AA1825="EMPORIO LEGAL",1,VLOOKUP(AA1825,Clientes!$A$2:$B$1190,2,0))),"")</f>
        <v>1137</v>
      </c>
      <c r="AC1825" s="3">
        <f>IFERROR(IF(Tabla1[[#This Row],[id_control]]="null","",VLOOKUP(CONCATENATE(Tabla1[[#This Row],[CLIENTE]],"-",Tabla1[[#This Row],[id_control]]),Hoja1!$C$2:$D$1994,2,0)),"")</f>
        <v>1825</v>
      </c>
      <c r="AD1825" s="3"/>
      <c r="AE1825" s="3"/>
      <c r="AF1825" s="3"/>
      <c r="AG1825" s="3"/>
      <c r="AH1825" s="3"/>
      <c r="AI1825" s="3"/>
      <c r="AJ1825" s="3"/>
      <c r="AK1825" s="3"/>
      <c r="AL1825" s="3"/>
      <c r="AM1825" s="6"/>
      <c r="AN1825" s="6"/>
      <c r="AO1825" s="6"/>
      <c r="AP1825" s="6"/>
      <c r="AQ1825" s="8"/>
      <c r="AR1825" s="8"/>
      <c r="AS1825" s="6"/>
      <c r="AT1825" s="6"/>
      <c r="AU1825" s="6"/>
      <c r="AV1825" s="8"/>
      <c r="AW1825" s="6"/>
      <c r="AX1825" s="6"/>
      <c r="AY1825" s="6"/>
      <c r="AZ1825" s="6"/>
      <c r="BA1825" s="6"/>
      <c r="BB1825" s="6"/>
      <c r="BC1825" s="6"/>
      <c r="BD1825" s="6"/>
      <c r="BE1825" s="8">
        <v>1824</v>
      </c>
      <c r="BF1825" s="6" t="str">
        <f t="shared" si="574"/>
        <v>insert into bitacoras_estatus (numero_expediente, numero_registro, representante, fecha_inicio, fecha_vencimiento, id_cliente, id_admin, id_bitacoras_estatus, id_estatus, id_clase, id_marca, created_at, updated_at) values('2018585','1882260','','2018-03-06','2028-03-06','1137','2','1','1',39,481,'2018-03-06 00:00:00','2018-03-06 00:00:00');</v>
      </c>
      <c r="BG1825" s="6" t="str">
        <f t="shared" si="575"/>
        <v>insert into servicios_comentarios (comentario, id_admin, id_estatus, created_at, updated_at) values('CLASE 39. EL 6 JUN 2018 LLEGO EL TITRM',1,1824,'2018-03-06 00:00:00','2018-03-06 00:00:00');</v>
      </c>
      <c r="BH1825" s="6" t="str">
        <f t="shared" si="576"/>
        <v/>
      </c>
      <c r="BI1825" s="137" t="str">
        <f t="shared" si="577"/>
        <v>update bitacoras_estatus set comprobacion_uso = 1, id_estatus=10 where id=1824;</v>
      </c>
      <c r="BJ1825" s="137" t="str">
        <f t="shared" si="578"/>
        <v>update bitacoras_estatus set numero_expediente = '2018585', numero_registro = '1882260', id_estatus = 10, fecha_inicio = '2018-03-06', fecha_vencimiento ='2028-03-06', created_at ='2018-03-06 00:00:00', updated_at ='2018-03-06 00:00:00', id_clase=39, id_marca=481, id_cliente=1137, vigencia = 1 where id =1824;</v>
      </c>
      <c r="BK1825" s="137" t="str">
        <f t="shared" si="579"/>
        <v>update bitacoras_estatus set id_estatus = 10 where id =1824;</v>
      </c>
    </row>
    <row r="1826" spans="1:63">
      <c r="A1826" s="3">
        <v>2018583</v>
      </c>
      <c r="B1826" s="3">
        <v>1894404</v>
      </c>
      <c r="C1826" s="3">
        <f>IF(Tabla1[[#This Row],[No. REG.]]="","",1)</f>
        <v>1</v>
      </c>
      <c r="D1826" s="3" t="s">
        <v>46</v>
      </c>
      <c r="E1826" s="3">
        <f>IF(Tabla1[[#This Row],[STATUS]]="","",VLOOKUP(D1826,Estatus!$A$2:$B$13,2,0))</f>
        <v>10</v>
      </c>
      <c r="F1826" s="3">
        <f>IF(Tabla1[[#This Row],[STATUS]]="","",VLOOKUP(D1826,Estatus!$A$2:$I$12,9,0))</f>
        <v>1</v>
      </c>
      <c r="G1826" s="12" t="s">
        <v>8114</v>
      </c>
      <c r="H1826" s="7">
        <v>43165</v>
      </c>
      <c r="I1826" s="80">
        <f t="shared" si="560"/>
        <v>2018</v>
      </c>
      <c r="J1826" s="80">
        <f t="shared" si="561"/>
        <v>3</v>
      </c>
      <c r="K1826" s="80">
        <f t="shared" si="562"/>
        <v>6</v>
      </c>
      <c r="L1826" s="80" t="str">
        <f t="shared" si="563"/>
        <v>03</v>
      </c>
      <c r="M1826" s="80" t="str">
        <f t="shared" si="564"/>
        <v>06</v>
      </c>
      <c r="N1826" s="80" t="str">
        <f t="shared" si="565"/>
        <v>'2018-03-06'</v>
      </c>
      <c r="O1826" s="80" t="str">
        <f t="shared" si="566"/>
        <v>'2018-03-06 00:00:00'</v>
      </c>
      <c r="P1826" s="7">
        <v>46818</v>
      </c>
      <c r="Q1826" s="80">
        <f t="shared" si="567"/>
        <v>2028</v>
      </c>
      <c r="R1826" s="80">
        <f t="shared" si="568"/>
        <v>3</v>
      </c>
      <c r="S1826" s="80">
        <f t="shared" si="569"/>
        <v>6</v>
      </c>
      <c r="T1826" s="80" t="str">
        <f t="shared" si="570"/>
        <v>03</v>
      </c>
      <c r="U1826" s="80" t="str">
        <f t="shared" si="571"/>
        <v>06</v>
      </c>
      <c r="V1826" s="80" t="str">
        <f t="shared" si="572"/>
        <v>'2028-03-06'</v>
      </c>
      <c r="W1826" s="80"/>
      <c r="X1826" s="80" t="str">
        <f t="shared" si="573"/>
        <v>null</v>
      </c>
      <c r="Y1826" s="3" t="s">
        <v>8219</v>
      </c>
      <c r="Z1826" s="124">
        <f>IFERROR(IF(Y1826="","null",VLOOKUP(Y1826,Marcas!$A$2:$C$2024,2,0)),"")</f>
        <v>34</v>
      </c>
      <c r="AA1826" s="3" t="s">
        <v>8220</v>
      </c>
      <c r="AB1826" s="3">
        <f>IFERROR(IF(AA1826="","",IF(AA1826="EMPORIO LEGAL",1,VLOOKUP(AA1826,Clientes!$A$2:$B$1190,2,0))),"")</f>
        <v>25</v>
      </c>
      <c r="AC1826" s="3">
        <f>IFERROR(IF(Tabla1[[#This Row],[id_control]]="null","",VLOOKUP(CONCATENATE(Tabla1[[#This Row],[CLIENTE]],"-",Tabla1[[#This Row],[id_control]]),Hoja1!$C$2:$D$1994,2,0)),"")</f>
        <v>1826</v>
      </c>
      <c r="AD1826" s="3" t="s">
        <v>8221</v>
      </c>
      <c r="AE1826" s="3" t="s">
        <v>8222</v>
      </c>
      <c r="AF1826" s="3"/>
      <c r="AG1826" s="3"/>
      <c r="AH1826" s="3"/>
      <c r="AI1826" s="3"/>
      <c r="AJ1826" s="3"/>
      <c r="AK1826" s="3"/>
      <c r="AL1826" s="3"/>
      <c r="AM1826" s="6"/>
      <c r="AN1826" s="6"/>
      <c r="AO1826" s="6"/>
      <c r="AP1826" s="6"/>
      <c r="AQ1826" s="6">
        <v>6141743975</v>
      </c>
      <c r="AR1826" s="6">
        <v>6141572753</v>
      </c>
      <c r="AS1826" s="6"/>
      <c r="AT1826" s="6"/>
      <c r="AU1826" s="6"/>
      <c r="AV1826" s="6" t="s">
        <v>8223</v>
      </c>
      <c r="AW1826" s="6"/>
      <c r="AX1826" s="6"/>
      <c r="AY1826" s="6"/>
      <c r="AZ1826" s="6"/>
      <c r="BA1826" s="6"/>
      <c r="BB1826" s="6"/>
      <c r="BC1826" s="6"/>
      <c r="BD1826" s="8" t="s">
        <v>8224</v>
      </c>
      <c r="BE1826" s="8">
        <v>1825</v>
      </c>
      <c r="BF1826" s="6" t="str">
        <f t="shared" si="574"/>
        <v>insert into bitacoras_estatus (numero_expediente, numero_registro, representante, fecha_inicio, fecha_vencimiento, id_cliente, id_admin, id_bitacoras_estatus, id_estatus, id_clase, id_marca, created_at, updated_at) values('2018583','1894404','EDGAR LEONARDO RASCON DOMINGUEZ','2018-03-06','2028-03-06','25','2','1','1',null,34,'2018-03-06 00:00:00','2018-03-06 00:00:00');</v>
      </c>
      <c r="BG1826" s="6" t="str">
        <f t="shared" si="575"/>
        <v>insert into servicios_comentarios (comentario, id_admin, id_estatus, created_at, updated_at) values('CL 35',1,1825,'2018-03-06 00:00:00','2018-03-06 00:00:00');</v>
      </c>
      <c r="BH1826" s="6" t="str">
        <f t="shared" si="576"/>
        <v>insert into servicios_comentarios (comentario, id_admin, id_estatus, created_at, updated_at) values('Fecha de concesión 13/06/2018',1,1825,'2018-03-06 00:00:00','2018-03-06 00:00:00');</v>
      </c>
      <c r="BI1826" s="137" t="str">
        <f t="shared" si="577"/>
        <v>update bitacoras_estatus set comprobacion_uso = 1, id_estatus=10 where id=1825;</v>
      </c>
      <c r="BJ1826" s="137" t="str">
        <f t="shared" si="578"/>
        <v>update bitacoras_estatus set numero_expediente = '2018583', numero_registro = '1894404', id_estatus = 10, fecha_inicio = '2018-03-06', fecha_vencimiento ='2028-03-06', created_at ='2018-03-06 00:00:00', updated_at ='2018-03-06 00:00:00', id_clase=null, id_marca=34, id_cliente=25, vigencia = 1 where id =1825;</v>
      </c>
      <c r="BK1826" s="137" t="str">
        <f t="shared" si="579"/>
        <v>update bitacoras_estatus set id_estatus = 10 where id =1825;</v>
      </c>
    </row>
    <row r="1827" spans="1:63" ht="40">
      <c r="A1827" s="3">
        <v>2027704</v>
      </c>
      <c r="B1827" s="3"/>
      <c r="C1827" s="3" t="str">
        <f>IF(Tabla1[[#This Row],[No. REG.]]="","",1)</f>
        <v/>
      </c>
      <c r="D1827" s="3" t="s">
        <v>8681</v>
      </c>
      <c r="E1827" s="3">
        <f>IF(Tabla1[[#This Row],[STATUS]]="","",VLOOKUP(D1827,Estatus!$A$2:$B$13,2,0))</f>
        <v>8</v>
      </c>
      <c r="F1827" s="3">
        <f>IF(Tabla1[[#This Row],[STATUS]]="","",VLOOKUP(D1827,Estatus!$A$2:$I$12,9,0))</f>
        <v>1</v>
      </c>
      <c r="G1827" s="12" t="s">
        <v>8225</v>
      </c>
      <c r="H1827" s="7">
        <v>43185</v>
      </c>
      <c r="I1827" s="80">
        <f t="shared" si="560"/>
        <v>2018</v>
      </c>
      <c r="J1827" s="80">
        <f t="shared" si="561"/>
        <v>3</v>
      </c>
      <c r="K1827" s="80">
        <f t="shared" si="562"/>
        <v>26</v>
      </c>
      <c r="L1827" s="80" t="str">
        <f t="shared" si="563"/>
        <v>03</v>
      </c>
      <c r="M1827" s="80">
        <f t="shared" si="564"/>
        <v>26</v>
      </c>
      <c r="N1827" s="80" t="str">
        <f t="shared" si="565"/>
        <v>'2018-03-26'</v>
      </c>
      <c r="O1827" s="80" t="str">
        <f t="shared" si="566"/>
        <v>'2018-03-26 00:00:00'</v>
      </c>
      <c r="P1827" s="7">
        <v>46838</v>
      </c>
      <c r="Q1827" s="80">
        <f t="shared" si="567"/>
        <v>2028</v>
      </c>
      <c r="R1827" s="80">
        <f t="shared" si="568"/>
        <v>3</v>
      </c>
      <c r="S1827" s="80">
        <f t="shared" si="569"/>
        <v>26</v>
      </c>
      <c r="T1827" s="80" t="str">
        <f t="shared" si="570"/>
        <v>03</v>
      </c>
      <c r="U1827" s="80">
        <f t="shared" si="571"/>
        <v>26</v>
      </c>
      <c r="V1827" s="80" t="str">
        <f t="shared" si="572"/>
        <v>'2028-03-26'</v>
      </c>
      <c r="W1827" s="80"/>
      <c r="X1827" s="80" t="str">
        <f t="shared" si="573"/>
        <v>null</v>
      </c>
      <c r="Y1827" s="3" t="s">
        <v>8226</v>
      </c>
      <c r="Z1827" s="124">
        <f>IFERROR(IF(Y1827="","null",VLOOKUP(Y1827,Marcas!$A$2:$C$2024,2,0)),"")</f>
        <v>316</v>
      </c>
      <c r="AA1827" s="3" t="s">
        <v>4007</v>
      </c>
      <c r="AB1827" s="3">
        <f>IFERROR(IF(AA1827="","",IF(AA1827="EMPORIO LEGAL",1,VLOOKUP(AA1827,Clientes!$A$2:$B$1190,2,0))),"")</f>
        <v>375</v>
      </c>
      <c r="AC1827" s="3">
        <f>IFERROR(IF(Tabla1[[#This Row],[id_control]]="null","",VLOOKUP(CONCATENATE(Tabla1[[#This Row],[CLIENTE]],"-",Tabla1[[#This Row],[id_control]]),Hoja1!$C$2:$D$1994,2,0)),"")</f>
        <v>1827</v>
      </c>
      <c r="AD1827" s="3" t="s">
        <v>8227</v>
      </c>
      <c r="AE1827" s="3"/>
      <c r="AF1827" s="3"/>
      <c r="AG1827" s="3"/>
      <c r="AH1827" s="3"/>
      <c r="AI1827" s="3"/>
      <c r="AJ1827" s="3"/>
      <c r="AK1827" s="3"/>
      <c r="AL1827" s="3">
        <v>6142142600</v>
      </c>
      <c r="AM1827" s="6"/>
      <c r="AN1827" s="6"/>
      <c r="AO1827" s="6"/>
      <c r="AP1827" s="6"/>
      <c r="AQ1827" s="8">
        <v>6141106040</v>
      </c>
      <c r="AR1827" s="6"/>
      <c r="AS1827" s="6"/>
      <c r="AT1827" s="6"/>
      <c r="AU1827" s="6"/>
      <c r="AV1827" s="8" t="s">
        <v>8228</v>
      </c>
      <c r="AW1827" s="6"/>
      <c r="AX1827" s="6"/>
      <c r="AY1827" s="6"/>
      <c r="AZ1827" s="6"/>
      <c r="BA1827" s="6"/>
      <c r="BB1827" s="6"/>
      <c r="BC1827" s="6"/>
      <c r="BD1827" s="8" t="s">
        <v>8229</v>
      </c>
      <c r="BE1827" s="8">
        <v>1826</v>
      </c>
      <c r="BF1827" s="6" t="str">
        <f t="shared" si="574"/>
        <v>insert into bitacoras_estatus (numero_expediente, numero_registro, representante, fecha_inicio, fecha_vencimiento, id_cliente, id_admin, id_bitacoras_estatus, id_estatus, id_clase, id_marca, created_at, updated_at) values('2027704','','GERARDO AVIÑA MARTINEZ','2018-03-26','2028-03-26','375','2','1','1',null,316,'2018-03-26 00:00:00','2018-03-26 00:00:00');</v>
      </c>
      <c r="BG1827" s="6" t="str">
        <f t="shared" si="575"/>
        <v>insert into servicios_comentarios (comentario, id_admin, id_estatus, created_at, updated_at) values('CL 41. Se recibió el día 7 de agosto un impedimento legal. Se notificó el Impediento legal el dia 13-08-2018.',1,1826,'2018-03-26 00:00:00','2018-03-26 00:00:00');</v>
      </c>
      <c r="BH1827" s="6" t="str">
        <f t="shared" si="576"/>
        <v>insert into servicios_comentarios (comentario, id_admin, id_estatus, created_at, updated_at) values('ARCHIVO FONETICO 21/05/2018',1,1826,'2018-03-26 00:00:00','2018-03-26 00:00:00');</v>
      </c>
      <c r="BI1827" s="137" t="str">
        <f t="shared" si="577"/>
        <v>update bitacoras_estatus set comprobacion_uso = 1, id_estatus=8 where id=1826;</v>
      </c>
      <c r="BJ1827" s="137" t="str">
        <f t="shared" si="578"/>
        <v>update bitacoras_estatus set numero_expediente = '2027704', numero_registro = '', id_estatus = 8, fecha_inicio = '2018-03-26', fecha_vencimiento ='2028-03-26', created_at ='2018-03-26 00:00:00', updated_at ='2018-03-26 00:00:00', id_clase=null, id_marca=316, id_cliente=375, vigencia = 1 where id =1826;</v>
      </c>
      <c r="BK1827" s="137" t="str">
        <f t="shared" si="579"/>
        <v>update bitacoras_estatus set id_estatus = 8 where id =1826;</v>
      </c>
    </row>
    <row r="1828" spans="1:63">
      <c r="A1828" s="3">
        <v>2027235</v>
      </c>
      <c r="B1828" s="3">
        <v>1892367</v>
      </c>
      <c r="C1828" s="3">
        <f>IF(Tabla1[[#This Row],[No. REG.]]="","",1)</f>
        <v>1</v>
      </c>
      <c r="D1828" s="3" t="s">
        <v>46</v>
      </c>
      <c r="E1828" s="3">
        <f>IF(Tabla1[[#This Row],[STATUS]]="","",VLOOKUP(D1828,Estatus!$A$2:$B$13,2,0))</f>
        <v>10</v>
      </c>
      <c r="F1828" s="3">
        <f>IF(Tabla1[[#This Row],[STATUS]]="","",VLOOKUP(D1828,Estatus!$A$2:$I$12,9,0))</f>
        <v>1</v>
      </c>
      <c r="G1828" s="12" t="s">
        <v>8230</v>
      </c>
      <c r="H1828" s="7">
        <v>43185</v>
      </c>
      <c r="I1828" s="80">
        <f t="shared" si="560"/>
        <v>2018</v>
      </c>
      <c r="J1828" s="80">
        <f t="shared" si="561"/>
        <v>3</v>
      </c>
      <c r="K1828" s="80">
        <f t="shared" si="562"/>
        <v>26</v>
      </c>
      <c r="L1828" s="80" t="str">
        <f t="shared" si="563"/>
        <v>03</v>
      </c>
      <c r="M1828" s="80">
        <f t="shared" si="564"/>
        <v>26</v>
      </c>
      <c r="N1828" s="80" t="str">
        <f t="shared" si="565"/>
        <v>'2018-03-26'</v>
      </c>
      <c r="O1828" s="80" t="str">
        <f t="shared" si="566"/>
        <v>'2018-03-26 00:00:00'</v>
      </c>
      <c r="P1828" s="7">
        <v>46838</v>
      </c>
      <c r="Q1828" s="80">
        <f t="shared" si="567"/>
        <v>2028</v>
      </c>
      <c r="R1828" s="80">
        <f t="shared" si="568"/>
        <v>3</v>
      </c>
      <c r="S1828" s="80">
        <f t="shared" si="569"/>
        <v>26</v>
      </c>
      <c r="T1828" s="80" t="str">
        <f t="shared" si="570"/>
        <v>03</v>
      </c>
      <c r="U1828" s="80">
        <f t="shared" si="571"/>
        <v>26</v>
      </c>
      <c r="V1828" s="80" t="str">
        <f t="shared" si="572"/>
        <v>'2028-03-26'</v>
      </c>
      <c r="W1828" s="80"/>
      <c r="X1828" s="80" t="str">
        <f t="shared" si="573"/>
        <v>null</v>
      </c>
      <c r="Y1828" s="3" t="s">
        <v>8231</v>
      </c>
      <c r="Z1828" s="124">
        <f>IFERROR(IF(Y1828="","null",VLOOKUP(Y1828,Marcas!$A$2:$C$2024,2,0)),"")</f>
        <v>258</v>
      </c>
      <c r="AA1828" s="3" t="s">
        <v>8231</v>
      </c>
      <c r="AB1828" s="3">
        <f>IFERROR(IF(AA1828="","",IF(AA1828="EMPORIO LEGAL",1,VLOOKUP(AA1828,Clientes!$A$2:$B$1190,2,0))),"")</f>
        <v>171</v>
      </c>
      <c r="AC1828" s="3">
        <f>IFERROR(IF(Tabla1[[#This Row],[id_control]]="null","",VLOOKUP(CONCATENATE(Tabla1[[#This Row],[CLIENTE]],"-",Tabla1[[#This Row],[id_control]]),Hoja1!$C$2:$D$1994,2,0)),"")</f>
        <v>1828</v>
      </c>
      <c r="AD1828" s="3" t="s">
        <v>8232</v>
      </c>
      <c r="AE1828" s="3"/>
      <c r="AF1828" s="3"/>
      <c r="AG1828" s="3"/>
      <c r="AH1828" s="3"/>
      <c r="AI1828" s="3"/>
      <c r="AJ1828" s="3"/>
      <c r="AK1828" s="3"/>
      <c r="AL1828" s="3">
        <v>4300100</v>
      </c>
      <c r="AM1828" s="6"/>
      <c r="AN1828" s="6"/>
      <c r="AO1828" s="6"/>
      <c r="AP1828" s="6"/>
      <c r="AQ1828" s="8">
        <v>6141752124</v>
      </c>
      <c r="AR1828" s="6"/>
      <c r="AS1828" s="6"/>
      <c r="AT1828" s="6"/>
      <c r="AU1828" s="6"/>
      <c r="AV1828" s="6"/>
      <c r="AW1828" s="6"/>
      <c r="AX1828" s="6"/>
      <c r="AY1828" s="6"/>
      <c r="AZ1828" s="6"/>
      <c r="BA1828" s="6"/>
      <c r="BB1828" s="6"/>
      <c r="BC1828" s="6"/>
      <c r="BD1828" s="8" t="s">
        <v>8233</v>
      </c>
      <c r="BE1828" s="8">
        <v>1827</v>
      </c>
      <c r="BF1828" s="6" t="str">
        <f t="shared" si="574"/>
        <v>insert into bitacoras_estatus (numero_expediente, numero_registro, representante, fecha_inicio, fecha_vencimiento, id_cliente, id_admin, id_bitacoras_estatus, id_estatus, id_clase, id_marca, created_at, updated_at) values('2027235','1892367','MANUEL ANTONIO DE LA MORA CASTAÑEDA','2018-03-26','2028-03-26','171','2','1','1',null,258,'2018-03-26 00:00:00','2018-03-26 00:00:00');</v>
      </c>
      <c r="BG1828" s="6" t="str">
        <f t="shared" si="575"/>
        <v>insert into servicios_comentarios (comentario, id_admin, id_estatus, created_at, updated_at) values('CL 44, SE ENTREGÓ TITULO EL 12/07/2018',1,1827,'2018-03-26 00:00:00','2018-03-26 00:00:00');</v>
      </c>
      <c r="BH1828" s="6" t="str">
        <f t="shared" si="576"/>
        <v>insert into servicios_comentarios (comentario, id_admin, id_estatus, created_at, updated_at) values('Fecha de concesión 06/06/2018',1,1827,'2018-03-26 00:00:00','2018-03-26 00:00:00');</v>
      </c>
      <c r="BI1828" s="137" t="str">
        <f t="shared" si="577"/>
        <v>update bitacoras_estatus set comprobacion_uso = 1, id_estatus=10 where id=1827;</v>
      </c>
      <c r="BJ1828" s="137" t="str">
        <f t="shared" si="578"/>
        <v>update bitacoras_estatus set numero_expediente = '2027235', numero_registro = '1892367', id_estatus = 10, fecha_inicio = '2018-03-26', fecha_vencimiento ='2028-03-26', created_at ='2018-03-26 00:00:00', updated_at ='2018-03-26 00:00:00', id_clase=null, id_marca=258, id_cliente=171, vigencia = 1 where id =1827;</v>
      </c>
      <c r="BK1828" s="137" t="str">
        <f t="shared" si="579"/>
        <v>update bitacoras_estatus set id_estatus = 10 where id =1827;</v>
      </c>
    </row>
    <row r="1829" spans="1:63">
      <c r="A1829" s="3">
        <v>2027238</v>
      </c>
      <c r="B1829" s="3">
        <v>1894773</v>
      </c>
      <c r="C1829" s="3">
        <f>IF(Tabla1[[#This Row],[No. REG.]]="","",1)</f>
        <v>1</v>
      </c>
      <c r="D1829" s="3" t="s">
        <v>46</v>
      </c>
      <c r="E1829" s="3">
        <f>IF(Tabla1[[#This Row],[STATUS]]="","",VLOOKUP(D1829,Estatus!$A$2:$B$13,2,0))</f>
        <v>10</v>
      </c>
      <c r="F1829" s="3">
        <f>IF(Tabla1[[#This Row],[STATUS]]="","",VLOOKUP(D1829,Estatus!$A$2:$I$12,9,0))</f>
        <v>1</v>
      </c>
      <c r="G1829" s="12" t="s">
        <v>8114</v>
      </c>
      <c r="H1829" s="7">
        <v>43185</v>
      </c>
      <c r="I1829" s="80">
        <f t="shared" si="560"/>
        <v>2018</v>
      </c>
      <c r="J1829" s="80">
        <f t="shared" si="561"/>
        <v>3</v>
      </c>
      <c r="K1829" s="80">
        <f t="shared" si="562"/>
        <v>26</v>
      </c>
      <c r="L1829" s="80" t="str">
        <f t="shared" si="563"/>
        <v>03</v>
      </c>
      <c r="M1829" s="80">
        <f t="shared" si="564"/>
        <v>26</v>
      </c>
      <c r="N1829" s="80" t="str">
        <f t="shared" si="565"/>
        <v>'2018-03-26'</v>
      </c>
      <c r="O1829" s="80" t="str">
        <f t="shared" si="566"/>
        <v>'2018-03-26 00:00:00'</v>
      </c>
      <c r="P1829" s="7">
        <v>46838</v>
      </c>
      <c r="Q1829" s="80">
        <f t="shared" si="567"/>
        <v>2028</v>
      </c>
      <c r="R1829" s="80">
        <f t="shared" si="568"/>
        <v>3</v>
      </c>
      <c r="S1829" s="80">
        <f t="shared" si="569"/>
        <v>26</v>
      </c>
      <c r="T1829" s="80" t="str">
        <f t="shared" si="570"/>
        <v>03</v>
      </c>
      <c r="U1829" s="80">
        <f t="shared" si="571"/>
        <v>26</v>
      </c>
      <c r="V1829" s="80" t="str">
        <f t="shared" si="572"/>
        <v>'2028-03-26'</v>
      </c>
      <c r="W1829" s="80"/>
      <c r="X1829" s="80" t="str">
        <f t="shared" si="573"/>
        <v>null</v>
      </c>
      <c r="Y1829" s="3" t="s">
        <v>8234</v>
      </c>
      <c r="Z1829" s="124">
        <f>IFERROR(IF(Y1829="","null",VLOOKUP(Y1829,Marcas!$A$2:$C$2024,2,0)),"")</f>
        <v>122</v>
      </c>
      <c r="AA1829" s="3" t="s">
        <v>8235</v>
      </c>
      <c r="AB1829" s="3">
        <f>IFERROR(IF(AA1829="","",IF(AA1829="EMPORIO LEGAL",1,VLOOKUP(AA1829,Clientes!$A$2:$B$1190,2,0))),"")</f>
        <v>115</v>
      </c>
      <c r="AC1829" s="3">
        <f>IFERROR(IF(Tabla1[[#This Row],[id_control]]="null","",VLOOKUP(CONCATENATE(Tabla1[[#This Row],[CLIENTE]],"-",Tabla1[[#This Row],[id_control]]),Hoja1!$C$2:$D$1994,2,0)),"")</f>
        <v>1829</v>
      </c>
      <c r="AD1829" s="3" t="s">
        <v>8236</v>
      </c>
      <c r="AE1829" s="3"/>
      <c r="AF1829" s="3"/>
      <c r="AG1829" s="3"/>
      <c r="AH1829" s="3"/>
      <c r="AI1829" s="3"/>
      <c r="AJ1829" s="3"/>
      <c r="AK1829" s="3"/>
      <c r="AL1829" s="3">
        <v>6144272922</v>
      </c>
      <c r="AM1829" s="6"/>
      <c r="AN1829" s="6"/>
      <c r="AO1829" s="6"/>
      <c r="AP1829" s="6"/>
      <c r="AQ1829" s="6">
        <v>6142474922</v>
      </c>
      <c r="AR1829" s="6"/>
      <c r="AS1829" s="6"/>
      <c r="AT1829" s="6"/>
      <c r="AU1829" s="6"/>
      <c r="AV1829" s="6" t="s">
        <v>8237</v>
      </c>
      <c r="AW1829" s="6" t="s">
        <v>8238</v>
      </c>
      <c r="AX1829" s="6" t="s">
        <v>8239</v>
      </c>
      <c r="AY1829" s="6"/>
      <c r="AZ1829" s="6"/>
      <c r="BA1829" s="6"/>
      <c r="BB1829" s="6"/>
      <c r="BC1829" s="6"/>
      <c r="BD1829" s="8" t="s">
        <v>8240</v>
      </c>
      <c r="BE1829" s="8">
        <v>1828</v>
      </c>
      <c r="BF1829" s="6" t="str">
        <f t="shared" si="574"/>
        <v>insert into bitacoras_estatus (numero_expediente, numero_registro, representante, fecha_inicio, fecha_vencimiento, id_cliente, id_admin, id_bitacoras_estatus, id_estatus, id_clase, id_marca, created_at, updated_at) values('2027238','1894773','JUAN FRANCISCO PUENTE LARA','2018-03-26','2028-03-26','115','2','1','1',null,122,'2018-03-26 00:00:00','2018-03-26 00:00:00');</v>
      </c>
      <c r="BG1829" s="6" t="str">
        <f t="shared" si="575"/>
        <v>insert into servicios_comentarios (comentario, id_admin, id_estatus, created_at, updated_at) values('CL 35',1,1828,'2018-03-26 00:00:00','2018-03-26 00:00:00');</v>
      </c>
      <c r="BH1829" s="6" t="str">
        <f t="shared" si="576"/>
        <v>insert into servicios_comentarios (comentario, id_admin, id_estatus, created_at, updated_at) values('Fecha de concesión 15/06/2018',1,1828,'2018-03-26 00:00:00','2018-03-26 00:00:00');</v>
      </c>
      <c r="BI1829" s="137" t="str">
        <f t="shared" si="577"/>
        <v>update bitacoras_estatus set comprobacion_uso = 1, id_estatus=10 where id=1828;</v>
      </c>
      <c r="BJ1829" s="137" t="str">
        <f t="shared" si="578"/>
        <v>update bitacoras_estatus set numero_expediente = '2027238', numero_registro = '1894773', id_estatus = 10, fecha_inicio = '2018-03-26', fecha_vencimiento ='2028-03-26', created_at ='2018-03-26 00:00:00', updated_at ='2018-03-26 00:00:00', id_clase=null, id_marca=122, id_cliente=115, vigencia = 1 where id =1828;</v>
      </c>
      <c r="BK1829" s="137" t="str">
        <f t="shared" si="579"/>
        <v>update bitacoras_estatus set id_estatus = 10 where id =1828;</v>
      </c>
    </row>
    <row r="1830" spans="1:63">
      <c r="A1830" s="3">
        <v>2027237</v>
      </c>
      <c r="B1830" s="3">
        <v>1892368</v>
      </c>
      <c r="C1830" s="3">
        <f>IF(Tabla1[[#This Row],[No. REG.]]="","",1)</f>
        <v>1</v>
      </c>
      <c r="D1830" s="3" t="s">
        <v>46</v>
      </c>
      <c r="E1830" s="3">
        <f>IF(Tabla1[[#This Row],[STATUS]]="","",VLOOKUP(D1830,Estatus!$A$2:$B$13,2,0))</f>
        <v>10</v>
      </c>
      <c r="F1830" s="3">
        <f>IF(Tabla1[[#This Row],[STATUS]]="","",VLOOKUP(D1830,Estatus!$A$2:$I$12,9,0))</f>
        <v>1</v>
      </c>
      <c r="G1830" s="12" t="s">
        <v>8114</v>
      </c>
      <c r="H1830" s="7">
        <v>43185</v>
      </c>
      <c r="I1830" s="80">
        <f t="shared" si="560"/>
        <v>2018</v>
      </c>
      <c r="J1830" s="80">
        <f t="shared" si="561"/>
        <v>3</v>
      </c>
      <c r="K1830" s="80">
        <f t="shared" si="562"/>
        <v>26</v>
      </c>
      <c r="L1830" s="80" t="str">
        <f t="shared" si="563"/>
        <v>03</v>
      </c>
      <c r="M1830" s="80">
        <f t="shared" si="564"/>
        <v>26</v>
      </c>
      <c r="N1830" s="80" t="str">
        <f t="shared" si="565"/>
        <v>'2018-03-26'</v>
      </c>
      <c r="O1830" s="80" t="str">
        <f t="shared" si="566"/>
        <v>'2018-03-26 00:00:00'</v>
      </c>
      <c r="P1830" s="7">
        <v>46838</v>
      </c>
      <c r="Q1830" s="80">
        <f t="shared" si="567"/>
        <v>2028</v>
      </c>
      <c r="R1830" s="80">
        <f t="shared" si="568"/>
        <v>3</v>
      </c>
      <c r="S1830" s="80">
        <f t="shared" si="569"/>
        <v>26</v>
      </c>
      <c r="T1830" s="80" t="str">
        <f t="shared" si="570"/>
        <v>03</v>
      </c>
      <c r="U1830" s="80">
        <f t="shared" si="571"/>
        <v>26</v>
      </c>
      <c r="V1830" s="80" t="str">
        <f t="shared" si="572"/>
        <v>'2028-03-26'</v>
      </c>
      <c r="W1830" s="80"/>
      <c r="X1830" s="80" t="str">
        <f t="shared" si="573"/>
        <v>null</v>
      </c>
      <c r="Y1830" s="3" t="s">
        <v>8241</v>
      </c>
      <c r="Z1830" s="124">
        <f>IFERROR(IF(Y1830="","null",VLOOKUP(Y1830,Marcas!$A$2:$C$2024,2,0)),"")</f>
        <v>7</v>
      </c>
      <c r="AA1830" s="3" t="s">
        <v>8241</v>
      </c>
      <c r="AB1830" s="3">
        <f>IFERROR(IF(AA1830="","",IF(AA1830="EMPORIO LEGAL",1,VLOOKUP(AA1830,Clientes!$A$2:$B$1190,2,0))),"")</f>
        <v>6</v>
      </c>
      <c r="AC1830" s="3">
        <f>IFERROR(IF(Tabla1[[#This Row],[id_control]]="null","",VLOOKUP(CONCATENATE(Tabla1[[#This Row],[CLIENTE]],"-",Tabla1[[#This Row],[id_control]]),Hoja1!$C$2:$D$1994,2,0)),"")</f>
        <v>1830</v>
      </c>
      <c r="AD1830" s="3" t="s">
        <v>8242</v>
      </c>
      <c r="AE1830" s="3"/>
      <c r="AF1830" s="3"/>
      <c r="AG1830" s="3"/>
      <c r="AH1830" s="3"/>
      <c r="AI1830" s="3"/>
      <c r="AJ1830" s="3"/>
      <c r="AK1830" s="3"/>
      <c r="AL1830" s="3">
        <v>6145415026</v>
      </c>
      <c r="AM1830" s="6"/>
      <c r="AN1830" s="6"/>
      <c r="AO1830" s="6"/>
      <c r="AP1830" s="6"/>
      <c r="AQ1830" s="6">
        <v>6142895483</v>
      </c>
      <c r="AR1830" s="6"/>
      <c r="AS1830" s="6"/>
      <c r="AT1830" s="6"/>
      <c r="AU1830" s="6"/>
      <c r="AV1830" s="6" t="s">
        <v>8243</v>
      </c>
      <c r="AW1830" s="6"/>
      <c r="AX1830" s="6"/>
      <c r="AY1830" s="6"/>
      <c r="AZ1830" s="6"/>
      <c r="BA1830" s="6"/>
      <c r="BB1830" s="6"/>
      <c r="BC1830" s="6"/>
      <c r="BD1830" s="8" t="s">
        <v>8233</v>
      </c>
      <c r="BE1830" s="8">
        <v>1829</v>
      </c>
      <c r="BF1830" s="6" t="str">
        <f t="shared" si="574"/>
        <v>insert into bitacoras_estatus (numero_expediente, numero_registro, representante, fecha_inicio, fecha_vencimiento, id_cliente, id_admin, id_bitacoras_estatus, id_estatus, id_clase, id_marca, created_at, updated_at) values('2027237','1892368','JOSE ANDRES ALVIDREZ AGUIRRE','2018-03-26','2028-03-26','6','2','1','1',null,7,'2018-03-26 00:00:00','2018-03-26 00:00:00');</v>
      </c>
      <c r="BG1830" s="6" t="str">
        <f t="shared" si="575"/>
        <v>insert into servicios_comentarios (comentario, id_admin, id_estatus, created_at, updated_at) values('CL 35',1,1829,'2018-03-26 00:00:00','2018-03-26 00:00:00');</v>
      </c>
      <c r="BH1830" s="6" t="str">
        <f t="shared" si="576"/>
        <v>insert into servicios_comentarios (comentario, id_admin, id_estatus, created_at, updated_at) values('Fecha de concesión 06/06/2018',1,1829,'2018-03-26 00:00:00','2018-03-26 00:00:00');</v>
      </c>
      <c r="BI1830" s="137" t="str">
        <f t="shared" si="577"/>
        <v>update bitacoras_estatus set comprobacion_uso = 1, id_estatus=10 where id=1829;</v>
      </c>
      <c r="BJ1830" s="137" t="str">
        <f t="shared" si="578"/>
        <v>update bitacoras_estatus set numero_expediente = '2027237', numero_registro = '1892368', id_estatus = 10, fecha_inicio = '2018-03-26', fecha_vencimiento ='2028-03-26', created_at ='2018-03-26 00:00:00', updated_at ='2018-03-26 00:00:00', id_clase=null, id_marca=7, id_cliente=6, vigencia = 1 where id =1829;</v>
      </c>
      <c r="BK1830" s="137" t="str">
        <f t="shared" si="579"/>
        <v>update bitacoras_estatus set id_estatus = 10 where id =1829;</v>
      </c>
    </row>
    <row r="1831" spans="1:63">
      <c r="A1831" s="3">
        <v>2027240</v>
      </c>
      <c r="B1831" s="3"/>
      <c r="C1831" s="3" t="str">
        <f>IF(Tabla1[[#This Row],[No. REG.]]="","",1)</f>
        <v/>
      </c>
      <c r="D1831" s="3" t="s">
        <v>8681</v>
      </c>
      <c r="E1831" s="3">
        <f>IF(Tabla1[[#This Row],[STATUS]]="","",VLOOKUP(D1831,Estatus!$A$2:$B$13,2,0))</f>
        <v>8</v>
      </c>
      <c r="F1831" s="3">
        <f>IF(Tabla1[[#This Row],[STATUS]]="","",VLOOKUP(D1831,Estatus!$A$2:$I$12,9,0))</f>
        <v>1</v>
      </c>
      <c r="G1831" s="12" t="s">
        <v>8244</v>
      </c>
      <c r="H1831" s="7">
        <v>43185</v>
      </c>
      <c r="I1831" s="80">
        <f t="shared" si="560"/>
        <v>2018</v>
      </c>
      <c r="J1831" s="80">
        <f t="shared" si="561"/>
        <v>3</v>
      </c>
      <c r="K1831" s="80">
        <f t="shared" si="562"/>
        <v>26</v>
      </c>
      <c r="L1831" s="80" t="str">
        <f t="shared" si="563"/>
        <v>03</v>
      </c>
      <c r="M1831" s="80">
        <f t="shared" si="564"/>
        <v>26</v>
      </c>
      <c r="N1831" s="80" t="str">
        <f t="shared" si="565"/>
        <v>'2018-03-26'</v>
      </c>
      <c r="O1831" s="80" t="str">
        <f t="shared" si="566"/>
        <v>'2018-03-26 00:00:00'</v>
      </c>
      <c r="P1831" s="7">
        <v>46838</v>
      </c>
      <c r="Q1831" s="80">
        <f t="shared" si="567"/>
        <v>2028</v>
      </c>
      <c r="R1831" s="80">
        <f t="shared" si="568"/>
        <v>3</v>
      </c>
      <c r="S1831" s="80">
        <f t="shared" si="569"/>
        <v>26</v>
      </c>
      <c r="T1831" s="80" t="str">
        <f t="shared" si="570"/>
        <v>03</v>
      </c>
      <c r="U1831" s="80">
        <f t="shared" si="571"/>
        <v>26</v>
      </c>
      <c r="V1831" s="80" t="str">
        <f t="shared" si="572"/>
        <v>'2028-03-26'</v>
      </c>
      <c r="W1831" s="80"/>
      <c r="X1831" s="80" t="str">
        <f t="shared" si="573"/>
        <v>null</v>
      </c>
      <c r="Y1831" s="3" t="s">
        <v>8245</v>
      </c>
      <c r="Z1831" s="124">
        <f>IFERROR(IF(Y1831="","null",VLOOKUP(Y1831,Marcas!$A$2:$C$2024,2,0)),"")</f>
        <v>557</v>
      </c>
      <c r="AA1831" s="3" t="s">
        <v>6069</v>
      </c>
      <c r="AB1831" s="3">
        <f>IFERROR(IF(AA1831="","",IF(AA1831="EMPORIO LEGAL",1,VLOOKUP(AA1831,Clientes!$A$2:$B$1190,2,0))),"")</f>
        <v>389</v>
      </c>
      <c r="AC1831" s="3">
        <f>IFERROR(IF(Tabla1[[#This Row],[id_control]]="null","",VLOOKUP(CONCATENATE(Tabla1[[#This Row],[CLIENTE]],"-",Tabla1[[#This Row],[id_control]]),Hoja1!$C$2:$D$1994,2,0)),"")</f>
        <v>1831</v>
      </c>
      <c r="AD1831" s="3" t="s">
        <v>8246</v>
      </c>
      <c r="AE1831" s="3"/>
      <c r="AF1831" s="3"/>
      <c r="AG1831" s="3"/>
      <c r="AH1831" s="3"/>
      <c r="AI1831" s="3"/>
      <c r="AJ1831" s="3"/>
      <c r="AK1831" s="3"/>
      <c r="AL1831" s="3">
        <v>4242526</v>
      </c>
      <c r="AM1831" s="6"/>
      <c r="AN1831" s="6"/>
      <c r="AO1831" s="6"/>
      <c r="AP1831" s="6"/>
      <c r="AQ1831" s="8">
        <v>6142201377</v>
      </c>
      <c r="AR1831" s="6"/>
      <c r="AS1831" s="6"/>
      <c r="AT1831" s="6"/>
      <c r="AU1831" s="6"/>
      <c r="AV1831" s="8" t="s">
        <v>6071</v>
      </c>
      <c r="AW1831" s="6"/>
      <c r="AX1831" s="6"/>
      <c r="AY1831" s="6"/>
      <c r="AZ1831" s="6"/>
      <c r="BA1831" s="6"/>
      <c r="BB1831" s="6"/>
      <c r="BC1831" s="6"/>
      <c r="BD1831" s="6"/>
      <c r="BE1831" s="8">
        <v>1830</v>
      </c>
      <c r="BF1831" s="6" t="str">
        <f t="shared" si="574"/>
        <v>insert into bitacoras_estatus (numero_expediente, numero_registro, representante, fecha_inicio, fecha_vencimiento, id_cliente, id_admin, id_bitacoras_estatus, id_estatus, id_clase, id_marca, created_at, updated_at) values('2027240','','BEATRIZ ARZAGA ESTRADA','2018-03-26','2028-03-26','389','2','1','1',null,557,'2018-03-26 00:00:00','2018-03-26 00:00:00');</v>
      </c>
      <c r="BG1831" s="6" t="str">
        <f t="shared" si="575"/>
        <v>insert into servicios_comentarios (comentario, id_admin, id_estatus, created_at, updated_at) values('SE CONTESTO ANTERIORIDAD 03/10/2018',1,1830,'2018-03-26 00:00:00','2018-03-26 00:00:00');</v>
      </c>
      <c r="BH1831" s="6" t="str">
        <f t="shared" si="576"/>
        <v/>
      </c>
      <c r="BI1831" s="137" t="str">
        <f t="shared" si="577"/>
        <v>update bitacoras_estatus set comprobacion_uso = 1, id_estatus=8 where id=1830;</v>
      </c>
      <c r="BJ1831" s="137" t="str">
        <f t="shared" si="578"/>
        <v>update bitacoras_estatus set numero_expediente = '2027240', numero_registro = '', id_estatus = 8, fecha_inicio = '2018-03-26', fecha_vencimiento ='2028-03-26', created_at ='2018-03-26 00:00:00', updated_at ='2018-03-26 00:00:00', id_clase=null, id_marca=557, id_cliente=389, vigencia = 1 where id =1830;</v>
      </c>
      <c r="BK1831" s="137" t="str">
        <f t="shared" si="579"/>
        <v>update bitacoras_estatus set id_estatus = 8 where id =1830;</v>
      </c>
    </row>
    <row r="1832" spans="1:63">
      <c r="A1832" s="3">
        <v>2027241</v>
      </c>
      <c r="B1832" s="3">
        <v>1892369</v>
      </c>
      <c r="C1832" s="3">
        <f>IF(Tabla1[[#This Row],[No. REG.]]="","",1)</f>
        <v>1</v>
      </c>
      <c r="D1832" s="3" t="s">
        <v>46</v>
      </c>
      <c r="E1832" s="3">
        <f>IF(Tabla1[[#This Row],[STATUS]]="","",VLOOKUP(D1832,Estatus!$A$2:$B$13,2,0))</f>
        <v>10</v>
      </c>
      <c r="F1832" s="3">
        <f>IF(Tabla1[[#This Row],[STATUS]]="","",VLOOKUP(D1832,Estatus!$A$2:$I$12,9,0))</f>
        <v>1</v>
      </c>
      <c r="G1832" s="12" t="s">
        <v>8247</v>
      </c>
      <c r="H1832" s="7">
        <v>43185</v>
      </c>
      <c r="I1832" s="80">
        <f t="shared" si="560"/>
        <v>2018</v>
      </c>
      <c r="J1832" s="80">
        <f t="shared" si="561"/>
        <v>3</v>
      </c>
      <c r="K1832" s="80">
        <f t="shared" si="562"/>
        <v>26</v>
      </c>
      <c r="L1832" s="80" t="str">
        <f t="shared" si="563"/>
        <v>03</v>
      </c>
      <c r="M1832" s="80">
        <f t="shared" si="564"/>
        <v>26</v>
      </c>
      <c r="N1832" s="80" t="str">
        <f t="shared" si="565"/>
        <v>'2018-03-26'</v>
      </c>
      <c r="O1832" s="80" t="str">
        <f t="shared" si="566"/>
        <v>'2018-03-26 00:00:00'</v>
      </c>
      <c r="P1832" s="7">
        <v>46838</v>
      </c>
      <c r="Q1832" s="80">
        <f t="shared" si="567"/>
        <v>2028</v>
      </c>
      <c r="R1832" s="80">
        <f t="shared" si="568"/>
        <v>3</v>
      </c>
      <c r="S1832" s="80">
        <f t="shared" si="569"/>
        <v>26</v>
      </c>
      <c r="T1832" s="80" t="str">
        <f t="shared" si="570"/>
        <v>03</v>
      </c>
      <c r="U1832" s="80">
        <f t="shared" si="571"/>
        <v>26</v>
      </c>
      <c r="V1832" s="80" t="str">
        <f t="shared" si="572"/>
        <v>'2028-03-26'</v>
      </c>
      <c r="W1832" s="80"/>
      <c r="X1832" s="80" t="str">
        <f t="shared" si="573"/>
        <v>null</v>
      </c>
      <c r="Y1832" s="3" t="s">
        <v>8248</v>
      </c>
      <c r="Z1832" s="124">
        <f>IFERROR(IF(Y1832="","null",VLOOKUP(Y1832,Marcas!$A$2:$C$2024,2,0)),"")</f>
        <v>555</v>
      </c>
      <c r="AA1832" s="3" t="s">
        <v>7532</v>
      </c>
      <c r="AB1832" s="3">
        <f>IFERROR(IF(AA1832="","",IF(AA1832="EMPORIO LEGAL",1,VLOOKUP(AA1832,Clientes!$A$2:$B$1190,2,0))),"")</f>
        <v>702</v>
      </c>
      <c r="AC1832" s="3">
        <f>IFERROR(IF(Tabla1[[#This Row],[id_control]]="null","",VLOOKUP(CONCATENATE(Tabla1[[#This Row],[CLIENTE]],"-",Tabla1[[#This Row],[id_control]]),Hoja1!$C$2:$D$1994,2,0)),"")</f>
        <v>1774</v>
      </c>
      <c r="AD1832" s="3" t="s">
        <v>8249</v>
      </c>
      <c r="AE1832" s="3"/>
      <c r="AF1832" s="3"/>
      <c r="AG1832" s="3"/>
      <c r="AH1832" s="3"/>
      <c r="AI1832" s="3"/>
      <c r="AJ1832" s="3"/>
      <c r="AK1832" s="3"/>
      <c r="AL1832" s="3"/>
      <c r="AM1832" s="6"/>
      <c r="AN1832" s="6"/>
      <c r="AO1832" s="6"/>
      <c r="AP1832" s="6"/>
      <c r="AQ1832" s="6"/>
      <c r="AR1832" s="6"/>
      <c r="AS1832" s="6"/>
      <c r="AT1832" s="6"/>
      <c r="AU1832" s="6"/>
      <c r="AV1832" s="6"/>
      <c r="AW1832" s="6"/>
      <c r="AX1832" s="6"/>
      <c r="AY1832" s="6"/>
      <c r="AZ1832" s="6"/>
      <c r="BA1832" s="6"/>
      <c r="BB1832" s="6"/>
      <c r="BC1832" s="6"/>
      <c r="BD1832" s="8"/>
      <c r="BE1832" s="8">
        <v>1831</v>
      </c>
      <c r="BF1832" s="6" t="str">
        <f t="shared" si="574"/>
        <v>insert into bitacoras_estatus (numero_expediente, numero_registro, representante, fecha_inicio, fecha_vencimiento, id_cliente, id_admin, id_bitacoras_estatus, id_estatus, id_clase, id_marca, created_at, updated_at) values('2027241','1892369','LAURA GARCÍ INFANTE','2018-03-26','2028-03-26','702','2','1','1',null,555,'2018-03-26 00:00:00','2018-03-26 00:00:00');</v>
      </c>
      <c r="BG1832" s="6" t="str">
        <f t="shared" si="575"/>
        <v>insert into servicios_comentarios (comentario, id_admin, id_estatus, created_at, updated_at) values('CL 41',1,1831,'2018-03-26 00:00:00','2018-03-26 00:00:00');</v>
      </c>
      <c r="BH1832" s="6" t="str">
        <f t="shared" si="576"/>
        <v/>
      </c>
      <c r="BI1832" s="137" t="str">
        <f t="shared" si="577"/>
        <v>update bitacoras_estatus set comprobacion_uso = 1, id_estatus=10 where id=1831;</v>
      </c>
      <c r="BJ1832" s="137" t="str">
        <f t="shared" si="578"/>
        <v>update bitacoras_estatus set numero_expediente = '2027241', numero_registro = '1892369', id_estatus = 10, fecha_inicio = '2018-03-26', fecha_vencimiento ='2028-03-26', created_at ='2018-03-26 00:00:00', updated_at ='2018-03-26 00:00:00', id_clase=null, id_marca=555, id_cliente=702, vigencia = 1 where id =1831;</v>
      </c>
      <c r="BK1832" s="137" t="str">
        <f t="shared" si="579"/>
        <v>update bitacoras_estatus set id_estatus = 10 where id =1831;</v>
      </c>
    </row>
    <row r="1833" spans="1:63" ht="105">
      <c r="A1833" s="3">
        <v>928285</v>
      </c>
      <c r="B1833" s="3">
        <v>1103552</v>
      </c>
      <c r="C1833" s="3">
        <f>IF(Tabla1[[#This Row],[No. REG.]]="","",1)</f>
        <v>1</v>
      </c>
      <c r="D1833" s="3" t="s">
        <v>46</v>
      </c>
      <c r="E1833" s="3">
        <f>IF(Tabla1[[#This Row],[STATUS]]="","",VLOOKUP(D1833,Estatus!$A$2:$B$13,2,0))</f>
        <v>10</v>
      </c>
      <c r="F1833" s="3">
        <f>IF(Tabla1[[#This Row],[STATUS]]="","",VLOOKUP(D1833,Estatus!$A$2:$I$12,9,0))</f>
        <v>1</v>
      </c>
      <c r="G1833" s="12" t="s">
        <v>8250</v>
      </c>
      <c r="H1833" s="7">
        <v>39559</v>
      </c>
      <c r="I1833" s="80">
        <f t="shared" si="560"/>
        <v>2008</v>
      </c>
      <c r="J1833" s="80">
        <f t="shared" si="561"/>
        <v>4</v>
      </c>
      <c r="K1833" s="80">
        <f t="shared" si="562"/>
        <v>21</v>
      </c>
      <c r="L1833" s="80" t="str">
        <f t="shared" si="563"/>
        <v>04</v>
      </c>
      <c r="M1833" s="80">
        <f t="shared" si="564"/>
        <v>21</v>
      </c>
      <c r="N1833" s="80" t="str">
        <f t="shared" si="565"/>
        <v>'2008-04-21'</v>
      </c>
      <c r="O1833" s="80" t="str">
        <f t="shared" si="566"/>
        <v>'2008-04-21 00:00:00'</v>
      </c>
      <c r="P1833" s="7">
        <v>46864</v>
      </c>
      <c r="Q1833" s="80">
        <f t="shared" si="567"/>
        <v>2028</v>
      </c>
      <c r="R1833" s="80">
        <f t="shared" si="568"/>
        <v>4</v>
      </c>
      <c r="S1833" s="80">
        <f t="shared" si="569"/>
        <v>21</v>
      </c>
      <c r="T1833" s="80" t="str">
        <f t="shared" si="570"/>
        <v>04</v>
      </c>
      <c r="U1833" s="80">
        <f t="shared" si="571"/>
        <v>21</v>
      </c>
      <c r="V1833" s="80" t="str">
        <f t="shared" si="572"/>
        <v>'2028-04-21'</v>
      </c>
      <c r="W1833" s="80">
        <v>43</v>
      </c>
      <c r="X1833" s="80">
        <f t="shared" si="573"/>
        <v>43</v>
      </c>
      <c r="Y1833" s="3" t="s">
        <v>8251</v>
      </c>
      <c r="Z1833" s="124">
        <f>IFERROR(IF(Y1833="","null",VLOOKUP(Y1833,Marcas!$A$2:$C$2024,2,0)),"")</f>
        <v>617</v>
      </c>
      <c r="AA1833" s="3" t="s">
        <v>8251</v>
      </c>
      <c r="AB1833" s="3">
        <f>IFERROR(IF(AA1833="","",IF(AA1833="EMPORIO LEGAL",1,VLOOKUP(AA1833,Clientes!$A$2:$B$1190,2,0))),"")</f>
        <v>426</v>
      </c>
      <c r="AC1833" s="3">
        <f>IFERROR(IF(Tabla1[[#This Row],[id_control]]="null","",VLOOKUP(CONCATENATE(Tabla1[[#This Row],[CLIENTE]],"-",Tabla1[[#This Row],[id_control]]),Hoja1!$C$2:$D$1994,2,0)),"")</f>
        <v>1833</v>
      </c>
      <c r="AD1833" s="3" t="s">
        <v>8252</v>
      </c>
      <c r="AE1833" s="3"/>
      <c r="AF1833" s="3"/>
      <c r="AG1833" s="3"/>
      <c r="AH1833" s="3"/>
      <c r="AI1833" s="3"/>
      <c r="AJ1833" s="3"/>
      <c r="AK1833" s="3"/>
      <c r="AL1833" s="3" t="s">
        <v>8253</v>
      </c>
      <c r="AM1833" s="6"/>
      <c r="AN1833" s="6"/>
      <c r="AO1833" s="6"/>
      <c r="AP1833" s="6"/>
      <c r="AQ1833" s="6">
        <v>6141963230</v>
      </c>
      <c r="AR1833" s="6"/>
      <c r="AS1833" s="6"/>
      <c r="AT1833" s="6"/>
      <c r="AU1833" s="6"/>
      <c r="AV1833" s="6" t="s">
        <v>8254</v>
      </c>
      <c r="AW1833" s="6"/>
      <c r="AX1833" s="6"/>
      <c r="AY1833" s="6"/>
      <c r="AZ1833" s="6"/>
      <c r="BA1833" s="6"/>
      <c r="BB1833" s="6"/>
      <c r="BC1833" s="6"/>
      <c r="BD1833" s="8"/>
      <c r="BE1833" s="8">
        <v>1832</v>
      </c>
      <c r="BF1833" s="6" t="str">
        <f t="shared" si="574"/>
        <v>insert into bitacoras_estatus (numero_expediente, numero_registro, representante, fecha_inicio, fecha_vencimiento, id_cliente, id_admin, id_bitacoras_estatus, id_estatus, id_clase, id_marca, created_at, updated_at) values('928285','1103552','MIGUEL CRUZ MARTINEZ','2008-04-21','2028-04-21','426','2','1','1',43,617,'2008-04-21 00:00:00','2008-04-21 00:00:00');</v>
      </c>
      <c r="BG1833" s="6" t="str">
        <f t="shared" si="575"/>
        <v>insert into servicios_comentarios (comentario, id_admin, id_estatus, created_at, updated_at) values('CLASE 43. CLIENTE NUEVO A PARTIR DE LA PRESENTACION DE LA SOLICITUD DE RENOVACION EN FECHA 27 DE ABRIL DE 2018. EN ESA MISMA FECHA SE INGRESÓ CAMBIO DE APODERADO. SE COMUNICA RENOVACIÓN DE REGISTRO DE MARCA 10/07/2018. SE TIENE POR ACREDITADA LA PERSONALIDAD COMO APODERADO DEL TITULAR 10/07/2018.',1,1832,'2008-04-21 00:00:00','2008-04-21 00:00:00');</v>
      </c>
      <c r="BH1833" s="6" t="str">
        <f t="shared" si="576"/>
        <v/>
      </c>
      <c r="BI1833" s="137" t="str">
        <f t="shared" si="577"/>
        <v>update bitacoras_estatus set comprobacion_uso = 1, id_estatus=10 where id=1832;</v>
      </c>
      <c r="BJ1833" s="137" t="str">
        <f t="shared" si="578"/>
        <v>update bitacoras_estatus set numero_expediente = '928285', numero_registro = '1103552', id_estatus = 10, fecha_inicio = '2008-04-21', fecha_vencimiento ='2028-04-21', created_at ='2008-04-21 00:00:00', updated_at ='2008-04-21 00:00:00', id_clase=43, id_marca=617, id_cliente=426, vigencia = 1 where id =1832;</v>
      </c>
      <c r="BK1833" s="137" t="str">
        <f t="shared" si="579"/>
        <v>update bitacoras_estatus set id_estatus = 10 where id =1832;</v>
      </c>
    </row>
    <row r="1834" spans="1:63" ht="53">
      <c r="A1834" s="3">
        <v>47635</v>
      </c>
      <c r="B1834" s="3">
        <v>48043</v>
      </c>
      <c r="C1834" s="3">
        <f>IF(Tabla1[[#This Row],[No. REG.]]="","",1)</f>
        <v>1</v>
      </c>
      <c r="D1834" s="3" t="s">
        <v>46</v>
      </c>
      <c r="E1834" s="3">
        <f>IF(Tabla1[[#This Row],[STATUS]]="","",VLOOKUP(D1834,Estatus!$A$2:$B$13,2,0))</f>
        <v>10</v>
      </c>
      <c r="F1834" s="3">
        <f>IF(Tabla1[[#This Row],[STATUS]]="","",VLOOKUP(D1834,Estatus!$A$2:$I$12,9,0))</f>
        <v>1</v>
      </c>
      <c r="G1834" s="12" t="s">
        <v>8255</v>
      </c>
      <c r="H1834" s="7">
        <v>39591</v>
      </c>
      <c r="I1834" s="80">
        <f t="shared" si="560"/>
        <v>2008</v>
      </c>
      <c r="J1834" s="80">
        <f t="shared" si="561"/>
        <v>5</v>
      </c>
      <c r="K1834" s="80">
        <f t="shared" si="562"/>
        <v>23</v>
      </c>
      <c r="L1834" s="80" t="str">
        <f t="shared" si="563"/>
        <v>05</v>
      </c>
      <c r="M1834" s="80">
        <f t="shared" si="564"/>
        <v>23</v>
      </c>
      <c r="N1834" s="80" t="str">
        <f t="shared" si="565"/>
        <v>'2008-05-23'</v>
      </c>
      <c r="O1834" s="80" t="str">
        <f t="shared" si="566"/>
        <v>'2008-05-23 00:00:00'</v>
      </c>
      <c r="P1834" s="7">
        <v>46896</v>
      </c>
      <c r="Q1834" s="80">
        <f t="shared" si="567"/>
        <v>2028</v>
      </c>
      <c r="R1834" s="80">
        <f t="shared" si="568"/>
        <v>5</v>
      </c>
      <c r="S1834" s="80">
        <f t="shared" si="569"/>
        <v>23</v>
      </c>
      <c r="T1834" s="80" t="str">
        <f t="shared" si="570"/>
        <v>05</v>
      </c>
      <c r="U1834" s="80">
        <f t="shared" si="571"/>
        <v>23</v>
      </c>
      <c r="V1834" s="80" t="str">
        <f t="shared" si="572"/>
        <v>'2028-05-23'</v>
      </c>
      <c r="W1834" s="80">
        <v>35</v>
      </c>
      <c r="X1834" s="80">
        <f t="shared" si="573"/>
        <v>35</v>
      </c>
      <c r="Y1834" s="3" t="s">
        <v>8256</v>
      </c>
      <c r="Z1834" s="124">
        <f>IFERROR(IF(Y1834="","null",VLOOKUP(Y1834,Marcas!$A$2:$C$2024,2,0)),"")</f>
        <v>206</v>
      </c>
      <c r="AA1834" s="3" t="s">
        <v>5870</v>
      </c>
      <c r="AB1834" s="3">
        <f>IFERROR(IF(AA1834="","",IF(AA1834="EMPORIO LEGAL",1,VLOOKUP(AA1834,Clientes!$A$2:$B$1190,2,0))),"")</f>
        <v>365</v>
      </c>
      <c r="AC1834" s="3">
        <f>IFERROR(IF(Tabla1[[#This Row],[id_control]]="null","",VLOOKUP(CONCATENATE(Tabla1[[#This Row],[CLIENTE]],"-",Tabla1[[#This Row],[id_control]]),Hoja1!$C$2:$D$1994,2,0)),"")</f>
        <v>1834</v>
      </c>
      <c r="AD1834" s="3" t="s">
        <v>2892</v>
      </c>
      <c r="AE1834" s="3"/>
      <c r="AF1834" s="3"/>
      <c r="AG1834" s="3"/>
      <c r="AH1834" s="3"/>
      <c r="AI1834" s="3"/>
      <c r="AJ1834" s="3"/>
      <c r="AK1834" s="3"/>
      <c r="AL1834" s="3">
        <v>-543940</v>
      </c>
      <c r="AM1834" s="6"/>
      <c r="AN1834" s="6"/>
      <c r="AO1834" s="6"/>
      <c r="AP1834" s="6"/>
      <c r="AQ1834" s="6" t="s">
        <v>5872</v>
      </c>
      <c r="AR1834" s="6"/>
      <c r="AS1834" s="6"/>
      <c r="AT1834" s="6"/>
      <c r="AU1834" s="6"/>
      <c r="AV1834" s="6" t="s">
        <v>5873</v>
      </c>
      <c r="AW1834" s="6"/>
      <c r="AX1834" s="6"/>
      <c r="AY1834" s="6"/>
      <c r="AZ1834" s="6"/>
      <c r="BA1834" s="6"/>
      <c r="BB1834" s="6"/>
      <c r="BC1834" s="6"/>
      <c r="BD1834" s="8" t="s">
        <v>5874</v>
      </c>
      <c r="BE1834" s="8">
        <v>1833</v>
      </c>
      <c r="BF1834" s="6" t="str">
        <f t="shared" si="574"/>
        <v>insert into bitacoras_estatus (numero_expediente, numero_registro, representante, fecha_inicio, fecha_vencimiento, id_cliente, id_admin, id_bitacoras_estatus, id_estatus, id_clase, id_marca, created_at, updated_at) values('47635','48043','ALEJANDRO BALDERRAMA DIAZ','2008-05-23','2028-05-23','365','2','1','1',35,206,'2008-05-23 00:00:00','2008-05-23 00:00:00');</v>
      </c>
      <c r="BG1834" s="6" t="str">
        <f t="shared" si="575"/>
        <v>insert into servicios_comentarios (comentario, id_admin, id_estatus, created_at, updated_at) values('CLASE 35. SE PRESENTÓ SOLICITUD DE RENOVACION DE AVISO COMERCIAL. EN FECHA 27 DE ABRIL DE 2018. EN ESA MISMA FECHA SE INGRESÓ CAMBIO DE APODERADO.',1,1833,'2008-05-23 00:00:00','2008-05-23 00:00:00');</v>
      </c>
      <c r="BH1834" s="6" t="str">
        <f t="shared" si="576"/>
        <v>insert into servicios_comentarios (comentario, id_admin, id_estatus, created_at, updated_at) values('TEL 410 09 27 Y CEL 614 427 74 43',1,1833,'2008-05-23 00:00:00','2008-05-23 00:00:00');</v>
      </c>
      <c r="BI1834" s="137" t="str">
        <f t="shared" si="577"/>
        <v>update bitacoras_estatus set comprobacion_uso = 1, id_estatus=10 where id=1833;</v>
      </c>
      <c r="BJ1834" s="137" t="str">
        <f t="shared" si="578"/>
        <v>update bitacoras_estatus set numero_expediente = '47635', numero_registro = '48043', id_estatus = 10, fecha_inicio = '2008-05-23', fecha_vencimiento ='2028-05-23', created_at ='2008-05-23 00:00:00', updated_at ='2008-05-23 00:00:00', id_clase=35, id_marca=206, id_cliente=365, vigencia = 1 where id =1833;</v>
      </c>
      <c r="BK1834" s="137" t="str">
        <f t="shared" si="579"/>
        <v>update bitacoras_estatus set id_estatus = 10 where id =1833;</v>
      </c>
    </row>
    <row r="1835" spans="1:63" ht="79">
      <c r="A1835" s="3">
        <v>934848</v>
      </c>
      <c r="B1835" s="3">
        <v>1048885</v>
      </c>
      <c r="C1835" s="3">
        <f>IF(Tabla1[[#This Row],[No. REG.]]="","",1)</f>
        <v>1</v>
      </c>
      <c r="D1835" s="3" t="s">
        <v>46</v>
      </c>
      <c r="E1835" s="3">
        <f>IF(Tabla1[[#This Row],[STATUS]]="","",VLOOKUP(D1835,Estatus!$A$2:$B$13,2,0))</f>
        <v>10</v>
      </c>
      <c r="F1835" s="3">
        <f>IF(Tabla1[[#This Row],[STATUS]]="","",VLOOKUP(D1835,Estatus!$A$2:$I$12,9,0))</f>
        <v>1</v>
      </c>
      <c r="G1835" s="12" t="s">
        <v>8257</v>
      </c>
      <c r="H1835" s="7">
        <v>39587</v>
      </c>
      <c r="I1835" s="80">
        <f t="shared" si="560"/>
        <v>2008</v>
      </c>
      <c r="J1835" s="80">
        <f t="shared" si="561"/>
        <v>5</v>
      </c>
      <c r="K1835" s="80">
        <f t="shared" si="562"/>
        <v>19</v>
      </c>
      <c r="L1835" s="80" t="str">
        <f t="shared" si="563"/>
        <v>05</v>
      </c>
      <c r="M1835" s="80">
        <f t="shared" si="564"/>
        <v>19</v>
      </c>
      <c r="N1835" s="80" t="str">
        <f t="shared" si="565"/>
        <v>'2008-05-19'</v>
      </c>
      <c r="O1835" s="80" t="str">
        <f t="shared" si="566"/>
        <v>'2008-05-19 00:00:00'</v>
      </c>
      <c r="P1835" s="7">
        <v>46892</v>
      </c>
      <c r="Q1835" s="80">
        <f t="shared" si="567"/>
        <v>2028</v>
      </c>
      <c r="R1835" s="80">
        <f t="shared" si="568"/>
        <v>5</v>
      </c>
      <c r="S1835" s="80">
        <f t="shared" si="569"/>
        <v>19</v>
      </c>
      <c r="T1835" s="80" t="str">
        <f t="shared" si="570"/>
        <v>05</v>
      </c>
      <c r="U1835" s="80">
        <f t="shared" si="571"/>
        <v>19</v>
      </c>
      <c r="V1835" s="80" t="str">
        <f t="shared" si="572"/>
        <v>'2028-05-19'</v>
      </c>
      <c r="W1835" s="80">
        <v>43</v>
      </c>
      <c r="X1835" s="80">
        <f t="shared" si="573"/>
        <v>43</v>
      </c>
      <c r="Y1835" s="3" t="s">
        <v>8258</v>
      </c>
      <c r="Z1835" s="124">
        <f>IFERROR(IF(Y1835="","null",VLOOKUP(Y1835,Marcas!$A$2:$C$2024,2,0)),"")</f>
        <v>830</v>
      </c>
      <c r="AA1835" s="3" t="s">
        <v>5870</v>
      </c>
      <c r="AB1835" s="3">
        <f>IFERROR(IF(AA1835="","",IF(AA1835="EMPORIO LEGAL",1,VLOOKUP(AA1835,Clientes!$A$2:$B$1190,2,0))),"")</f>
        <v>365</v>
      </c>
      <c r="AC1835" s="3">
        <f>IFERROR(IF(Tabla1[[#This Row],[id_control]]="null","",VLOOKUP(CONCATENATE(Tabla1[[#This Row],[CLIENTE]],"-",Tabla1[[#This Row],[id_control]]),Hoja1!$C$2:$D$1994,2,0)),"")</f>
        <v>1835</v>
      </c>
      <c r="AD1835" s="3" t="s">
        <v>2892</v>
      </c>
      <c r="AE1835" s="3"/>
      <c r="AF1835" s="3"/>
      <c r="AG1835" s="3"/>
      <c r="AH1835" s="3"/>
      <c r="AI1835" s="3"/>
      <c r="AJ1835" s="3"/>
      <c r="AK1835" s="3"/>
      <c r="AL1835" s="3">
        <v>-543940</v>
      </c>
      <c r="AM1835" s="6"/>
      <c r="AN1835" s="6"/>
      <c r="AO1835" s="6"/>
      <c r="AP1835" s="6"/>
      <c r="AQ1835" s="6" t="s">
        <v>5872</v>
      </c>
      <c r="AR1835" s="6"/>
      <c r="AS1835" s="6"/>
      <c r="AT1835" s="6"/>
      <c r="AU1835" s="6"/>
      <c r="AV1835" s="6" t="s">
        <v>5873</v>
      </c>
      <c r="AW1835" s="6"/>
      <c r="AX1835" s="6"/>
      <c r="AY1835" s="6"/>
      <c r="AZ1835" s="6"/>
      <c r="BA1835" s="6"/>
      <c r="BB1835" s="6"/>
      <c r="BC1835" s="6"/>
      <c r="BD1835" s="8" t="s">
        <v>5874</v>
      </c>
      <c r="BE1835" s="8">
        <v>1834</v>
      </c>
      <c r="BF1835" s="6" t="str">
        <f t="shared" si="574"/>
        <v>insert into bitacoras_estatus (numero_expediente, numero_registro, representante, fecha_inicio, fecha_vencimiento, id_cliente, id_admin, id_bitacoras_estatus, id_estatus, id_clase, id_marca, created_at, updated_at) values('934848','1048885','ALEJANDRO BALDERRAMA DIAZ','2008-05-19','2028-05-19','365','2','1','1',43,830,'2008-05-19 00:00:00','2008-05-19 00:00:00');</v>
      </c>
      <c r="BG1835" s="6" t="str">
        <f t="shared" si="575"/>
        <v>insert into servicios_comentarios (comentario, id_admin, id_estatus, created_at, updated_at) values('CLASE 43. SE PRESENTÓ SOLICITUD DE RENOVACION EN FECHA 27 DE ABRIL DE 2018, EN ESA MISMA FECHA SE INGRESÓ CAMBIO DE APODERADO. SE TIENE POR ACREDITADA LA PERSONALIDAD COMO APODERADO DEL TITULAR 10/07/2018.',1,1834,'2008-05-19 00:00:00','2008-05-19 00:00:00');</v>
      </c>
      <c r="BH1835" s="6" t="str">
        <f t="shared" si="576"/>
        <v>insert into servicios_comentarios (comentario, id_admin, id_estatus, created_at, updated_at) values('TEL 410 09 27 Y CEL 614 427 74 43',1,1834,'2008-05-19 00:00:00','2008-05-19 00:00:00');</v>
      </c>
      <c r="BI1835" s="137" t="str">
        <f t="shared" si="577"/>
        <v>update bitacoras_estatus set comprobacion_uso = 1, id_estatus=10 where id=1834;</v>
      </c>
      <c r="BJ1835" s="137" t="str">
        <f t="shared" si="578"/>
        <v>update bitacoras_estatus set numero_expediente = '934848', numero_registro = '1048885', id_estatus = 10, fecha_inicio = '2008-05-19', fecha_vencimiento ='2028-05-19', created_at ='2008-05-19 00:00:00', updated_at ='2008-05-19 00:00:00', id_clase=43, id_marca=830, id_cliente=365, vigencia = 1 where id =1834;</v>
      </c>
      <c r="BK1835" s="137" t="str">
        <f t="shared" si="579"/>
        <v>update bitacoras_estatus set id_estatus = 10 where id =1834;</v>
      </c>
    </row>
    <row r="1836" spans="1:63" ht="79">
      <c r="A1836" s="3">
        <v>930281</v>
      </c>
      <c r="B1836" s="3">
        <v>1092335</v>
      </c>
      <c r="C1836" s="3">
        <f>IF(Tabla1[[#This Row],[No. REG.]]="","",1)</f>
        <v>1</v>
      </c>
      <c r="D1836" s="3" t="s">
        <v>46</v>
      </c>
      <c r="E1836" s="3">
        <f>IF(Tabla1[[#This Row],[STATUS]]="","",VLOOKUP(D1836,Estatus!$A$2:$B$13,2,0))</f>
        <v>10</v>
      </c>
      <c r="F1836" s="3">
        <f>IF(Tabla1[[#This Row],[STATUS]]="","",VLOOKUP(D1836,Estatus!$A$2:$I$12,9,0))</f>
        <v>1</v>
      </c>
      <c r="G1836" s="12" t="s">
        <v>8259</v>
      </c>
      <c r="H1836" s="7">
        <v>39567</v>
      </c>
      <c r="I1836" s="80">
        <f t="shared" si="560"/>
        <v>2008</v>
      </c>
      <c r="J1836" s="80">
        <f t="shared" si="561"/>
        <v>4</v>
      </c>
      <c r="K1836" s="80">
        <f t="shared" si="562"/>
        <v>29</v>
      </c>
      <c r="L1836" s="80" t="str">
        <f t="shared" si="563"/>
        <v>04</v>
      </c>
      <c r="M1836" s="80">
        <f t="shared" si="564"/>
        <v>29</v>
      </c>
      <c r="N1836" s="80" t="str">
        <f t="shared" si="565"/>
        <v>'2008-04-29'</v>
      </c>
      <c r="O1836" s="80" t="str">
        <f t="shared" si="566"/>
        <v>'2008-04-29 00:00:00'</v>
      </c>
      <c r="P1836" s="7">
        <v>46872</v>
      </c>
      <c r="Q1836" s="80">
        <f t="shared" si="567"/>
        <v>2028</v>
      </c>
      <c r="R1836" s="80">
        <f t="shared" si="568"/>
        <v>4</v>
      </c>
      <c r="S1836" s="80">
        <f t="shared" si="569"/>
        <v>29</v>
      </c>
      <c r="T1836" s="80" t="str">
        <f t="shared" si="570"/>
        <v>04</v>
      </c>
      <c r="U1836" s="80">
        <f t="shared" si="571"/>
        <v>29</v>
      </c>
      <c r="V1836" s="80" t="str">
        <f t="shared" si="572"/>
        <v>'2028-04-29'</v>
      </c>
      <c r="W1836" s="80">
        <v>29</v>
      </c>
      <c r="X1836" s="80">
        <f t="shared" si="573"/>
        <v>29</v>
      </c>
      <c r="Y1836" s="3" t="s">
        <v>8260</v>
      </c>
      <c r="Z1836" s="124">
        <f>IFERROR(IF(Y1836="","null",VLOOKUP(Y1836,Marcas!$A$2:$C$2024,2,0)),"")</f>
        <v>1161</v>
      </c>
      <c r="AA1836" s="3" t="s">
        <v>5870</v>
      </c>
      <c r="AB1836" s="3">
        <f>IFERROR(IF(AA1836="","",IF(AA1836="EMPORIO LEGAL",1,VLOOKUP(AA1836,Clientes!$A$2:$B$1190,2,0))),"")</f>
        <v>365</v>
      </c>
      <c r="AC1836" s="3">
        <f>IFERROR(IF(Tabla1[[#This Row],[id_control]]="null","",VLOOKUP(CONCATENATE(Tabla1[[#This Row],[CLIENTE]],"-",Tabla1[[#This Row],[id_control]]),Hoja1!$C$2:$D$1994,2,0)),"")</f>
        <v>1836</v>
      </c>
      <c r="AD1836" s="3" t="s">
        <v>2892</v>
      </c>
      <c r="AE1836" s="3"/>
      <c r="AF1836" s="3"/>
      <c r="AG1836" s="3"/>
      <c r="AH1836" s="3"/>
      <c r="AI1836" s="3"/>
      <c r="AJ1836" s="3"/>
      <c r="AK1836" s="3"/>
      <c r="AL1836" s="3">
        <v>-543940</v>
      </c>
      <c r="AM1836" s="6"/>
      <c r="AN1836" s="6"/>
      <c r="AO1836" s="6"/>
      <c r="AP1836" s="6"/>
      <c r="AQ1836" s="6" t="s">
        <v>5872</v>
      </c>
      <c r="AR1836" s="6"/>
      <c r="AS1836" s="6"/>
      <c r="AT1836" s="6"/>
      <c r="AU1836" s="6"/>
      <c r="AV1836" s="6" t="s">
        <v>5873</v>
      </c>
      <c r="AW1836" s="6"/>
      <c r="AX1836" s="6"/>
      <c r="AY1836" s="6"/>
      <c r="AZ1836" s="6"/>
      <c r="BA1836" s="6"/>
      <c r="BB1836" s="6"/>
      <c r="BC1836" s="6"/>
      <c r="BD1836" s="8" t="s">
        <v>5874</v>
      </c>
      <c r="BE1836" s="8">
        <v>1835</v>
      </c>
      <c r="BF1836" s="6" t="str">
        <f t="shared" si="574"/>
        <v>insert into bitacoras_estatus (numero_expediente, numero_registro, representante, fecha_inicio, fecha_vencimiento, id_cliente, id_admin, id_bitacoras_estatus, id_estatus, id_clase, id_marca, created_at, updated_at) values('930281','1092335','ALEJANDRO BALDERRAMA DIAZ','2008-04-29','2028-04-29','365','2','1','1',29,1161,'2008-04-29 00:00:00','2008-04-29 00:00:00');</v>
      </c>
      <c r="BG1836" s="6" t="str">
        <f t="shared" si="575"/>
        <v>insert into servicios_comentarios (comentario, id_admin, id_estatus, created_at, updated_at) values('CLASE 29. SE PRESENTÓ SOLICITUD DE RENOVACIÓN DE MARCA EN FECHA 27 DE ABRIL DE 2018, EN ESA MISMA FECHA SE PRESENTÓ CAMBIO DE APODERADO. SE TIENE POR ACREDITADA LA PERSONALIDAD COMO APODERADO DEL TITULAR 10/07/2018.',1,1835,'2008-04-29 00:00:00','2008-04-29 00:00:00');</v>
      </c>
      <c r="BH1836" s="6" t="str">
        <f t="shared" si="576"/>
        <v>insert into servicios_comentarios (comentario, id_admin, id_estatus, created_at, updated_at) values('TEL 410 09 27 Y CEL 614 427 74 43',1,1835,'2008-04-29 00:00:00','2008-04-29 00:00:00');</v>
      </c>
      <c r="BI1836" s="137" t="str">
        <f t="shared" si="577"/>
        <v>update bitacoras_estatus set comprobacion_uso = 1, id_estatus=10 where id=1835;</v>
      </c>
      <c r="BJ1836" s="137" t="str">
        <f t="shared" si="578"/>
        <v>update bitacoras_estatus set numero_expediente = '930281', numero_registro = '1092335', id_estatus = 10, fecha_inicio = '2008-04-29', fecha_vencimiento ='2028-04-29', created_at ='2008-04-29 00:00:00', updated_at ='2008-04-29 00:00:00', id_clase=29, id_marca=1161, id_cliente=365, vigencia = 1 where id =1835;</v>
      </c>
      <c r="BK1836" s="137" t="str">
        <f t="shared" si="579"/>
        <v>update bitacoras_estatus set id_estatus = 10 where id =1835;</v>
      </c>
    </row>
    <row r="1837" spans="1:63" ht="79">
      <c r="A1837" s="3">
        <v>930279</v>
      </c>
      <c r="B1837" s="3">
        <v>1048628</v>
      </c>
      <c r="C1837" s="3">
        <f>IF(Tabla1[[#This Row],[No. REG.]]="","",1)</f>
        <v>1</v>
      </c>
      <c r="D1837" s="3" t="s">
        <v>46</v>
      </c>
      <c r="E1837" s="3">
        <f>IF(Tabla1[[#This Row],[STATUS]]="","",VLOOKUP(D1837,Estatus!$A$2:$B$13,2,0))</f>
        <v>10</v>
      </c>
      <c r="F1837" s="3">
        <f>IF(Tabla1[[#This Row],[STATUS]]="","",VLOOKUP(D1837,Estatus!$A$2:$I$12,9,0))</f>
        <v>1</v>
      </c>
      <c r="G1837" s="12" t="s">
        <v>8261</v>
      </c>
      <c r="H1837" s="7">
        <v>39567</v>
      </c>
      <c r="I1837" s="80">
        <f t="shared" si="560"/>
        <v>2008</v>
      </c>
      <c r="J1837" s="80">
        <f t="shared" si="561"/>
        <v>4</v>
      </c>
      <c r="K1837" s="80">
        <f t="shared" si="562"/>
        <v>29</v>
      </c>
      <c r="L1837" s="80" t="str">
        <f t="shared" si="563"/>
        <v>04</v>
      </c>
      <c r="M1837" s="80">
        <f t="shared" si="564"/>
        <v>29</v>
      </c>
      <c r="N1837" s="80" t="str">
        <f t="shared" si="565"/>
        <v>'2008-04-29'</v>
      </c>
      <c r="O1837" s="80" t="str">
        <f t="shared" si="566"/>
        <v>'2008-04-29 00:00:00'</v>
      </c>
      <c r="P1837" s="7">
        <v>46872</v>
      </c>
      <c r="Q1837" s="80">
        <f t="shared" si="567"/>
        <v>2028</v>
      </c>
      <c r="R1837" s="80">
        <f t="shared" si="568"/>
        <v>4</v>
      </c>
      <c r="S1837" s="80">
        <f t="shared" si="569"/>
        <v>29</v>
      </c>
      <c r="T1837" s="80" t="str">
        <f t="shared" si="570"/>
        <v>04</v>
      </c>
      <c r="U1837" s="80">
        <f t="shared" si="571"/>
        <v>29</v>
      </c>
      <c r="V1837" s="80" t="str">
        <f t="shared" si="572"/>
        <v>'2028-04-29'</v>
      </c>
      <c r="W1837" s="80">
        <v>35</v>
      </c>
      <c r="X1837" s="80">
        <f t="shared" si="573"/>
        <v>35</v>
      </c>
      <c r="Y1837" s="3" t="s">
        <v>8260</v>
      </c>
      <c r="Z1837" s="124">
        <f>IFERROR(IF(Y1837="","null",VLOOKUP(Y1837,Marcas!$A$2:$C$2024,2,0)),"")</f>
        <v>1161</v>
      </c>
      <c r="AA1837" s="3" t="s">
        <v>5870</v>
      </c>
      <c r="AB1837" s="3">
        <f>IFERROR(IF(AA1837="","",IF(AA1837="EMPORIO LEGAL",1,VLOOKUP(AA1837,Clientes!$A$2:$B$1190,2,0))),"")</f>
        <v>365</v>
      </c>
      <c r="AC1837" s="3">
        <f>IFERROR(IF(Tabla1[[#This Row],[id_control]]="null","",VLOOKUP(CONCATENATE(Tabla1[[#This Row],[CLIENTE]],"-",Tabla1[[#This Row],[id_control]]),Hoja1!$C$2:$D$1994,2,0)),"")</f>
        <v>1836</v>
      </c>
      <c r="AD1837" s="3" t="s">
        <v>2892</v>
      </c>
      <c r="AE1837" s="3"/>
      <c r="AF1837" s="3"/>
      <c r="AG1837" s="3"/>
      <c r="AH1837" s="3"/>
      <c r="AI1837" s="3"/>
      <c r="AJ1837" s="3"/>
      <c r="AK1837" s="3"/>
      <c r="AL1837" s="3">
        <v>-543940</v>
      </c>
      <c r="AM1837" s="6"/>
      <c r="AN1837" s="6"/>
      <c r="AO1837" s="6"/>
      <c r="AP1837" s="6"/>
      <c r="AQ1837" s="6" t="s">
        <v>5872</v>
      </c>
      <c r="AR1837" s="6"/>
      <c r="AS1837" s="6"/>
      <c r="AT1837" s="6"/>
      <c r="AU1837" s="6"/>
      <c r="AV1837" s="6" t="s">
        <v>5873</v>
      </c>
      <c r="AW1837" s="6"/>
      <c r="AX1837" s="6"/>
      <c r="AY1837" s="6"/>
      <c r="AZ1837" s="6"/>
      <c r="BA1837" s="6"/>
      <c r="BB1837" s="6"/>
      <c r="BC1837" s="6"/>
      <c r="BD1837" s="8" t="s">
        <v>5874</v>
      </c>
      <c r="BE1837" s="8">
        <v>1836</v>
      </c>
      <c r="BF1837" s="6" t="str">
        <f t="shared" si="574"/>
        <v>insert into bitacoras_estatus (numero_expediente, numero_registro, representante, fecha_inicio, fecha_vencimiento, id_cliente, id_admin, id_bitacoras_estatus, id_estatus, id_clase, id_marca, created_at, updated_at) values('930279','1048628','ALEJANDRO BALDERRAMA DIAZ','2008-04-29','2028-04-29','365','2','1','1',35,1161,'2008-04-29 00:00:00','2008-04-29 00:00:00');</v>
      </c>
      <c r="BG1837" s="6" t="str">
        <f t="shared" si="575"/>
        <v>insert into servicios_comentarios (comentario, id_admin, id_estatus, created_at, updated_at) values('CLASE 35. SE PRESENTÓ SOLICITUD DE RENOVACION DE AVISO COMERCIAL. EN FECHA 27 DE ABRIL DE 2018. EN ESA MISMA FECHA SE INGRESÓ CAMBIO DE APODERADO. SE TIENE POR ACREDITADA LA PERSONALIDAD COMO APODERADO DEL TITULAR 10/07/2018.',1,1836,'2008-04-29 00:00:00','2008-04-29 00:00:00');</v>
      </c>
      <c r="BH1837" s="6" t="str">
        <f t="shared" si="576"/>
        <v>insert into servicios_comentarios (comentario, id_admin, id_estatus, created_at, updated_at) values('TEL 410 09 27 Y CEL 614 427 74 43',1,1836,'2008-04-29 00:00:00','2008-04-29 00:00:00');</v>
      </c>
      <c r="BI1837" s="137" t="str">
        <f t="shared" si="577"/>
        <v>update bitacoras_estatus set comprobacion_uso = 1, id_estatus=10 where id=1836;</v>
      </c>
      <c r="BJ1837" s="137" t="str">
        <f t="shared" si="578"/>
        <v>update bitacoras_estatus set numero_expediente = '930279', numero_registro = '1048628', id_estatus = 10, fecha_inicio = '2008-04-29', fecha_vencimiento ='2028-04-29', created_at ='2008-04-29 00:00:00', updated_at ='2008-04-29 00:00:00', id_clase=35, id_marca=1161, id_cliente=365, vigencia = 1 where id =1836;</v>
      </c>
      <c r="BK1837" s="137" t="str">
        <f t="shared" si="579"/>
        <v>update bitacoras_estatus set id_estatus = 10 where id =1836;</v>
      </c>
    </row>
    <row r="1838" spans="1:63">
      <c r="A1838" s="3">
        <v>2033111</v>
      </c>
      <c r="B1838" s="3"/>
      <c r="C1838" s="3" t="str">
        <f>IF(Tabla1[[#This Row],[No. REG.]]="","",1)</f>
        <v/>
      </c>
      <c r="D1838" s="3" t="s">
        <v>8681</v>
      </c>
      <c r="E1838" s="3">
        <f>IF(Tabla1[[#This Row],[STATUS]]="","",VLOOKUP(D1838,Estatus!$A$2:$B$13,2,0))</f>
        <v>8</v>
      </c>
      <c r="F1838" s="3">
        <f>IF(Tabla1[[#This Row],[STATUS]]="","",VLOOKUP(D1838,Estatus!$A$2:$I$12,9,0))</f>
        <v>1</v>
      </c>
      <c r="G1838" s="12" t="s">
        <v>6961</v>
      </c>
      <c r="H1838" s="7">
        <v>43200</v>
      </c>
      <c r="I1838" s="80">
        <f t="shared" si="560"/>
        <v>2018</v>
      </c>
      <c r="J1838" s="80">
        <f t="shared" si="561"/>
        <v>4</v>
      </c>
      <c r="K1838" s="80">
        <f t="shared" si="562"/>
        <v>10</v>
      </c>
      <c r="L1838" s="80" t="str">
        <f t="shared" si="563"/>
        <v>04</v>
      </c>
      <c r="M1838" s="80">
        <f t="shared" si="564"/>
        <v>10</v>
      </c>
      <c r="N1838" s="80" t="str">
        <f t="shared" si="565"/>
        <v>'2018-04-10'</v>
      </c>
      <c r="O1838" s="80" t="str">
        <f t="shared" si="566"/>
        <v>'2018-04-10 00:00:00'</v>
      </c>
      <c r="P1838" s="7">
        <v>46853</v>
      </c>
      <c r="Q1838" s="80">
        <f t="shared" si="567"/>
        <v>2028</v>
      </c>
      <c r="R1838" s="80">
        <f t="shared" si="568"/>
        <v>4</v>
      </c>
      <c r="S1838" s="80">
        <f t="shared" si="569"/>
        <v>10</v>
      </c>
      <c r="T1838" s="80" t="str">
        <f t="shared" si="570"/>
        <v>04</v>
      </c>
      <c r="U1838" s="80">
        <f t="shared" si="571"/>
        <v>10</v>
      </c>
      <c r="V1838" s="80" t="str">
        <f t="shared" si="572"/>
        <v>'2028-04-10'</v>
      </c>
      <c r="W1838" s="80">
        <v>9</v>
      </c>
      <c r="X1838" s="80">
        <f t="shared" si="573"/>
        <v>9</v>
      </c>
      <c r="Y1838" s="3" t="s">
        <v>8262</v>
      </c>
      <c r="Z1838" s="124">
        <f>IFERROR(IF(Y1838="","null",VLOOKUP(Y1838,Marcas!$A$2:$C$2024,2,0)),"")</f>
        <v>1032</v>
      </c>
      <c r="AA1838" s="3" t="s">
        <v>6052</v>
      </c>
      <c r="AB1838" s="3">
        <f>IFERROR(IF(AA1838="","",IF(AA1838="EMPORIO LEGAL",1,VLOOKUP(AA1838,Clientes!$A$2:$B$1190,2,0))),"")</f>
        <v>735</v>
      </c>
      <c r="AC1838" s="3">
        <f>IFERROR(IF(Tabla1[[#This Row],[id_control]]="null","",VLOOKUP(CONCATENATE(Tabla1[[#This Row],[CLIENTE]],"-",Tabla1[[#This Row],[id_control]]),Hoja1!$C$2:$D$1994,2,0)),"")</f>
        <v>1838</v>
      </c>
      <c r="AD1838" s="3" t="s">
        <v>8263</v>
      </c>
      <c r="AE1838" s="3"/>
      <c r="AF1838" s="3"/>
      <c r="AG1838" s="3"/>
      <c r="AH1838" s="3"/>
      <c r="AI1838" s="3"/>
      <c r="AJ1838" s="3"/>
      <c r="AK1838" s="3"/>
      <c r="AL1838" s="3">
        <v>6622100672</v>
      </c>
      <c r="AM1838" s="6"/>
      <c r="AN1838" s="6"/>
      <c r="AO1838" s="6"/>
      <c r="AP1838" s="6"/>
      <c r="AQ1838" s="8">
        <v>6622561779</v>
      </c>
      <c r="AR1838" s="6"/>
      <c r="AS1838" s="6"/>
      <c r="AT1838" s="6"/>
      <c r="AU1838" s="6"/>
      <c r="AV1838" s="8" t="s">
        <v>8264</v>
      </c>
      <c r="AW1838" s="8" t="s">
        <v>8265</v>
      </c>
      <c r="AX1838" s="6"/>
      <c r="AY1838" s="6"/>
      <c r="AZ1838" s="6"/>
      <c r="BA1838" s="6"/>
      <c r="BB1838" s="6"/>
      <c r="BC1838" s="6"/>
      <c r="BD1838" s="6"/>
      <c r="BE1838" s="8">
        <v>1837</v>
      </c>
      <c r="BF1838" s="6" t="str">
        <f t="shared" si="574"/>
        <v>insert into bitacoras_estatus (numero_expediente, numero_registro, representante, fecha_inicio, fecha_vencimiento, id_cliente, id_admin, id_bitacoras_estatus, id_estatus, id_clase, id_marca, created_at, updated_at) values('2033111','','ROSARIO TORRES NUÑEZ','2018-04-10','2028-04-10','735','2','1','1',9,1032,'2018-04-10 00:00:00','2018-04-10 00:00:00');</v>
      </c>
      <c r="BG1838" s="6" t="str">
        <f t="shared" si="575"/>
        <v>insert into servicios_comentarios (comentario, id_admin, id_estatus, created_at, updated_at) values('CLASE 9',1,1837,'2018-04-10 00:00:00','2018-04-10 00:00:00');</v>
      </c>
      <c r="BH1838" s="6" t="str">
        <f t="shared" si="576"/>
        <v/>
      </c>
      <c r="BI1838" s="137" t="str">
        <f t="shared" si="577"/>
        <v>update bitacoras_estatus set comprobacion_uso = 1, id_estatus=8 where id=1837;</v>
      </c>
      <c r="BJ1838" s="137" t="str">
        <f t="shared" si="578"/>
        <v>update bitacoras_estatus set numero_expediente = '2033111', numero_registro = '', id_estatus = 8, fecha_inicio = '2018-04-10', fecha_vencimiento ='2028-04-10', created_at ='2018-04-10 00:00:00', updated_at ='2018-04-10 00:00:00', id_clase=9, id_marca=1032, id_cliente=735, vigencia = 1 where id =1837;</v>
      </c>
      <c r="BK1838" s="137" t="str">
        <f t="shared" si="579"/>
        <v>update bitacoras_estatus set id_estatus = 8 where id =1837;</v>
      </c>
    </row>
    <row r="1839" spans="1:63">
      <c r="A1839" s="3">
        <v>2033691</v>
      </c>
      <c r="B1839" s="3"/>
      <c r="C1839" s="3" t="str">
        <f>IF(Tabla1[[#This Row],[No. REG.]]="","",1)</f>
        <v/>
      </c>
      <c r="D1839" s="3" t="s">
        <v>8681</v>
      </c>
      <c r="E1839" s="3">
        <f>IF(Tabla1[[#This Row],[STATUS]]="","",VLOOKUP(D1839,Estatus!$A$2:$B$13,2,0))</f>
        <v>8</v>
      </c>
      <c r="F1839" s="3">
        <f>IF(Tabla1[[#This Row],[STATUS]]="","",VLOOKUP(D1839,Estatus!$A$2:$I$12,9,0))</f>
        <v>1</v>
      </c>
      <c r="G1839" s="12" t="s">
        <v>5461</v>
      </c>
      <c r="H1839" s="7">
        <v>43200</v>
      </c>
      <c r="I1839" s="80">
        <f t="shared" si="560"/>
        <v>2018</v>
      </c>
      <c r="J1839" s="80">
        <f t="shared" si="561"/>
        <v>4</v>
      </c>
      <c r="K1839" s="80">
        <f t="shared" si="562"/>
        <v>10</v>
      </c>
      <c r="L1839" s="80" t="str">
        <f t="shared" si="563"/>
        <v>04</v>
      </c>
      <c r="M1839" s="80">
        <f t="shared" si="564"/>
        <v>10</v>
      </c>
      <c r="N1839" s="80" t="str">
        <f t="shared" si="565"/>
        <v>'2018-04-10'</v>
      </c>
      <c r="O1839" s="80" t="str">
        <f t="shared" si="566"/>
        <v>'2018-04-10 00:00:00'</v>
      </c>
      <c r="P1839" s="7">
        <v>46853</v>
      </c>
      <c r="Q1839" s="80">
        <f t="shared" si="567"/>
        <v>2028</v>
      </c>
      <c r="R1839" s="80">
        <f t="shared" si="568"/>
        <v>4</v>
      </c>
      <c r="S1839" s="80">
        <f t="shared" si="569"/>
        <v>10</v>
      </c>
      <c r="T1839" s="80" t="str">
        <f t="shared" si="570"/>
        <v>04</v>
      </c>
      <c r="U1839" s="80">
        <f t="shared" si="571"/>
        <v>10</v>
      </c>
      <c r="V1839" s="80" t="str">
        <f t="shared" si="572"/>
        <v>'2028-04-10'</v>
      </c>
      <c r="W1839" s="80">
        <v>35</v>
      </c>
      <c r="X1839" s="80">
        <f t="shared" si="573"/>
        <v>35</v>
      </c>
      <c r="Y1839" s="3" t="s">
        <v>8262</v>
      </c>
      <c r="Z1839" s="124">
        <f>IFERROR(IF(Y1839="","null",VLOOKUP(Y1839,Marcas!$A$2:$C$2024,2,0)),"")</f>
        <v>1032</v>
      </c>
      <c r="AA1839" s="3" t="s">
        <v>6052</v>
      </c>
      <c r="AB1839" s="3">
        <f>IFERROR(IF(AA1839="","",IF(AA1839="EMPORIO LEGAL",1,VLOOKUP(AA1839,Clientes!$A$2:$B$1190,2,0))),"")</f>
        <v>735</v>
      </c>
      <c r="AC1839" s="3">
        <f>IFERROR(IF(Tabla1[[#This Row],[id_control]]="null","",VLOOKUP(CONCATENATE(Tabla1[[#This Row],[CLIENTE]],"-",Tabla1[[#This Row],[id_control]]),Hoja1!$C$2:$D$1994,2,0)),"")</f>
        <v>1838</v>
      </c>
      <c r="AD1839" s="3" t="s">
        <v>8263</v>
      </c>
      <c r="AE1839" s="3"/>
      <c r="AF1839" s="3"/>
      <c r="AG1839" s="3"/>
      <c r="AH1839" s="3"/>
      <c r="AI1839" s="3"/>
      <c r="AJ1839" s="3"/>
      <c r="AK1839" s="3"/>
      <c r="AL1839" s="3">
        <v>6622100672</v>
      </c>
      <c r="AM1839" s="6"/>
      <c r="AN1839" s="6"/>
      <c r="AO1839" s="6"/>
      <c r="AP1839" s="6"/>
      <c r="AQ1839" s="8">
        <v>6622561779</v>
      </c>
      <c r="AR1839" s="6"/>
      <c r="AS1839" s="6"/>
      <c r="AT1839" s="6"/>
      <c r="AU1839" s="6"/>
      <c r="AV1839" s="8" t="s">
        <v>8264</v>
      </c>
      <c r="AW1839" s="8" t="s">
        <v>8265</v>
      </c>
      <c r="AX1839" s="6"/>
      <c r="AY1839" s="6"/>
      <c r="AZ1839" s="6"/>
      <c r="BA1839" s="6"/>
      <c r="BB1839" s="6"/>
      <c r="BC1839" s="6"/>
      <c r="BD1839" s="6"/>
      <c r="BE1839" s="8">
        <v>1838</v>
      </c>
      <c r="BF1839" s="6" t="str">
        <f t="shared" si="574"/>
        <v>insert into bitacoras_estatus (numero_expediente, numero_registro, representante, fecha_inicio, fecha_vencimiento, id_cliente, id_admin, id_bitacoras_estatus, id_estatus, id_clase, id_marca, created_at, updated_at) values('2033691','','ROSARIO TORRES NUÑEZ','2018-04-10','2028-04-10','735','2','1','1',35,1032,'2018-04-10 00:00:00','2018-04-10 00:00:00');</v>
      </c>
      <c r="BG1839" s="6" t="str">
        <f t="shared" si="575"/>
        <v>insert into servicios_comentarios (comentario, id_admin, id_estatus, created_at, updated_at) values('CLASE 35',1,1838,'2018-04-10 00:00:00','2018-04-10 00:00:00');</v>
      </c>
      <c r="BH1839" s="6" t="str">
        <f t="shared" si="576"/>
        <v/>
      </c>
      <c r="BI1839" s="137" t="str">
        <f t="shared" si="577"/>
        <v>update bitacoras_estatus set comprobacion_uso = 1, id_estatus=8 where id=1838;</v>
      </c>
      <c r="BJ1839" s="137" t="str">
        <f t="shared" si="578"/>
        <v>update bitacoras_estatus set numero_expediente = '2033691', numero_registro = '', id_estatus = 8, fecha_inicio = '2018-04-10', fecha_vencimiento ='2028-04-10', created_at ='2018-04-10 00:00:00', updated_at ='2018-04-10 00:00:00', id_clase=35, id_marca=1032, id_cliente=735, vigencia = 1 where id =1838;</v>
      </c>
      <c r="BK1839" s="137" t="str">
        <f t="shared" si="579"/>
        <v>update bitacoras_estatus set id_estatus = 8 where id =1838;</v>
      </c>
    </row>
    <row r="1840" spans="1:63">
      <c r="A1840" s="3">
        <v>2008070</v>
      </c>
      <c r="B1840" s="3">
        <v>1873655</v>
      </c>
      <c r="C1840" s="3">
        <f>IF(Tabla1[[#This Row],[No. REG.]]="","",1)</f>
        <v>1</v>
      </c>
      <c r="D1840" s="12" t="s">
        <v>46</v>
      </c>
      <c r="E1840" s="3">
        <f>IF(Tabla1[[#This Row],[STATUS]]="","",VLOOKUP(D1840,Estatus!$A$2:$B$13,2,0))</f>
        <v>10</v>
      </c>
      <c r="F1840" s="3">
        <f>IF(Tabla1[[#This Row],[STATUS]]="","",VLOOKUP(D1840,Estatus!$A$2:$I$12,9,0))</f>
        <v>1</v>
      </c>
      <c r="G1840" s="12" t="s">
        <v>5461</v>
      </c>
      <c r="H1840" s="7">
        <v>43140</v>
      </c>
      <c r="I1840" s="80">
        <f t="shared" si="560"/>
        <v>2018</v>
      </c>
      <c r="J1840" s="80">
        <f t="shared" si="561"/>
        <v>2</v>
      </c>
      <c r="K1840" s="80">
        <f t="shared" si="562"/>
        <v>9</v>
      </c>
      <c r="L1840" s="80" t="str">
        <f t="shared" si="563"/>
        <v>02</v>
      </c>
      <c r="M1840" s="80" t="str">
        <f t="shared" si="564"/>
        <v>09</v>
      </c>
      <c r="N1840" s="80" t="str">
        <f t="shared" si="565"/>
        <v>'2018-02-09'</v>
      </c>
      <c r="O1840" s="80" t="str">
        <f t="shared" si="566"/>
        <v>'2018-02-09 00:00:00'</v>
      </c>
      <c r="P1840" s="7">
        <v>46792</v>
      </c>
      <c r="Q1840" s="80">
        <f t="shared" si="567"/>
        <v>2028</v>
      </c>
      <c r="R1840" s="80">
        <f t="shared" si="568"/>
        <v>2</v>
      </c>
      <c r="S1840" s="80">
        <f t="shared" si="569"/>
        <v>9</v>
      </c>
      <c r="T1840" s="80" t="str">
        <f t="shared" si="570"/>
        <v>02</v>
      </c>
      <c r="U1840" s="80" t="str">
        <f t="shared" si="571"/>
        <v>09</v>
      </c>
      <c r="V1840" s="80" t="str">
        <f t="shared" si="572"/>
        <v>'2028-02-09'</v>
      </c>
      <c r="W1840" s="80">
        <v>35</v>
      </c>
      <c r="X1840" s="80">
        <f t="shared" si="573"/>
        <v>35</v>
      </c>
      <c r="Y1840" s="3" t="s">
        <v>6484</v>
      </c>
      <c r="Z1840" s="124">
        <f>IFERROR(IF(Y1840="","null",VLOOKUP(Y1840,Marcas!$A$2:$C$2024,2,0)),"")</f>
        <v>1573</v>
      </c>
      <c r="AA1840" s="3" t="s">
        <v>6484</v>
      </c>
      <c r="AB1840" s="3">
        <f>IFERROR(IF(AA1840="","",IF(AA1840="EMPORIO LEGAL",1,VLOOKUP(AA1840,Clientes!$A$2:$B$1190,2,0))),"")</f>
        <v>1107</v>
      </c>
      <c r="AC1840" s="3">
        <f>IFERROR(IF(Tabla1[[#This Row],[id_control]]="null","",VLOOKUP(CONCATENATE(Tabla1[[#This Row],[CLIENTE]],"-",Tabla1[[#This Row],[id_control]]),Hoja1!$C$2:$D$1994,2,0)),"")</f>
        <v>1308</v>
      </c>
      <c r="AD1840" s="3" t="s">
        <v>6485</v>
      </c>
      <c r="AE1840" s="3" t="s">
        <v>7276</v>
      </c>
      <c r="AF1840" s="3"/>
      <c r="AG1840" s="6"/>
      <c r="AH1840" s="3"/>
      <c r="AI1840" s="3"/>
      <c r="AJ1840" s="3"/>
      <c r="AK1840" s="6"/>
      <c r="AL1840" s="6">
        <v>6255784053</v>
      </c>
      <c r="AM1840" s="6"/>
      <c r="AN1840" s="6"/>
      <c r="AO1840" s="6"/>
      <c r="AP1840" s="6"/>
      <c r="AQ1840" s="6">
        <v>6251043633</v>
      </c>
      <c r="AR1840" s="3">
        <v>6255894171</v>
      </c>
      <c r="AS1840" s="6"/>
      <c r="AT1840" s="6"/>
      <c r="AU1840" s="6"/>
      <c r="AV1840" s="6" t="s">
        <v>8266</v>
      </c>
      <c r="AW1840" s="6">
        <v>6622561779</v>
      </c>
      <c r="AX1840" s="6"/>
      <c r="AY1840" s="6"/>
      <c r="AZ1840" s="6"/>
      <c r="BA1840" s="6"/>
      <c r="BB1840" s="6" t="s">
        <v>8264</v>
      </c>
      <c r="BC1840" s="6" t="s">
        <v>8265</v>
      </c>
      <c r="BD1840" s="6"/>
      <c r="BE1840" s="8">
        <v>1839</v>
      </c>
      <c r="BF1840" s="6" t="str">
        <f t="shared" si="574"/>
        <v>insert into bitacoras_estatus (numero_expediente, numero_registro, representante, fecha_inicio, fecha_vencimiento, id_cliente, id_admin, id_bitacoras_estatus, id_estatus, id_clase, id_marca, created_at, updated_at) values('2008070','1873655','JOHAN WIEBE NEUFELD','2018-02-09','2028-02-09','1107','2','1','1',35,1573,'2018-02-09 00:00:00','2018-02-09 00:00:00');</v>
      </c>
      <c r="BG1840" s="6" t="str">
        <f t="shared" si="575"/>
        <v>insert into servicios_comentarios (comentario, id_admin, id_estatus, created_at, updated_at) values('CLASE 35',1,1839,'2018-02-09 00:00:00','2018-02-09 00:00:00');</v>
      </c>
      <c r="BH1840" s="6" t="str">
        <f t="shared" si="576"/>
        <v/>
      </c>
      <c r="BI1840" s="137" t="str">
        <f t="shared" si="577"/>
        <v>update bitacoras_estatus set comprobacion_uso = 1, id_estatus=10 where id=1839;</v>
      </c>
      <c r="BJ1840" s="137" t="str">
        <f t="shared" si="578"/>
        <v>update bitacoras_estatus set numero_expediente = '2008070', numero_registro = '1873655', id_estatus = 10, fecha_inicio = '2018-02-09', fecha_vencimiento ='2028-02-09', created_at ='2018-02-09 00:00:00', updated_at ='2018-02-09 00:00:00', id_clase=35, id_marca=1573, id_cliente=1107, vigencia = 1 where id =1839;</v>
      </c>
      <c r="BK1840" s="137" t="str">
        <f t="shared" si="579"/>
        <v>update bitacoras_estatus set id_estatus = 10 where id =1839;</v>
      </c>
    </row>
    <row r="1841" spans="1:63">
      <c r="A1841" s="3">
        <v>2007767</v>
      </c>
      <c r="B1841" s="3">
        <v>1884699</v>
      </c>
      <c r="C1841" s="3">
        <f>IF(Tabla1[[#This Row],[No. REG.]]="","",1)</f>
        <v>1</v>
      </c>
      <c r="D1841" s="3" t="s">
        <v>46</v>
      </c>
      <c r="E1841" s="3">
        <f>IF(Tabla1[[#This Row],[STATUS]]="","",VLOOKUP(D1841,Estatus!$A$2:$B$13,2,0))</f>
        <v>10</v>
      </c>
      <c r="F1841" s="3">
        <f>IF(Tabla1[[#This Row],[STATUS]]="","",VLOOKUP(D1841,Estatus!$A$2:$I$12,9,0))</f>
        <v>1</v>
      </c>
      <c r="G1841" s="12" t="s">
        <v>8949</v>
      </c>
      <c r="H1841" s="7">
        <v>43140</v>
      </c>
      <c r="I1841" s="80">
        <f t="shared" si="560"/>
        <v>2018</v>
      </c>
      <c r="J1841" s="80">
        <f t="shared" si="561"/>
        <v>2</v>
      </c>
      <c r="K1841" s="80">
        <f t="shared" si="562"/>
        <v>9</v>
      </c>
      <c r="L1841" s="80" t="str">
        <f t="shared" si="563"/>
        <v>02</v>
      </c>
      <c r="M1841" s="80" t="str">
        <f t="shared" si="564"/>
        <v>09</v>
      </c>
      <c r="N1841" s="80" t="str">
        <f t="shared" si="565"/>
        <v>'2018-02-09'</v>
      </c>
      <c r="O1841" s="80" t="str">
        <f t="shared" si="566"/>
        <v>'2018-02-09 00:00:00'</v>
      </c>
      <c r="P1841" s="7">
        <v>46792</v>
      </c>
      <c r="Q1841" s="80">
        <f t="shared" si="567"/>
        <v>2028</v>
      </c>
      <c r="R1841" s="80">
        <f t="shared" si="568"/>
        <v>2</v>
      </c>
      <c r="S1841" s="80">
        <f t="shared" si="569"/>
        <v>9</v>
      </c>
      <c r="T1841" s="80" t="str">
        <f t="shared" si="570"/>
        <v>02</v>
      </c>
      <c r="U1841" s="80" t="str">
        <f t="shared" si="571"/>
        <v>09</v>
      </c>
      <c r="V1841" s="80" t="str">
        <f t="shared" si="572"/>
        <v>'2028-02-09'</v>
      </c>
      <c r="W1841" s="80">
        <v>12</v>
      </c>
      <c r="X1841" s="80">
        <f t="shared" si="573"/>
        <v>12</v>
      </c>
      <c r="Y1841" s="12" t="s">
        <v>6484</v>
      </c>
      <c r="Z1841" s="125">
        <f>IFERROR(IF(Y1841="","null",VLOOKUP(Y1841,Marcas!$A$2:$C$2024,2,0)),"")</f>
        <v>1573</v>
      </c>
      <c r="AA1841" s="3" t="s">
        <v>6484</v>
      </c>
      <c r="AB1841" s="3">
        <f>IFERROR(IF(AA1841="","",IF(AA1841="EMPORIO LEGAL",1,VLOOKUP(AA1841,Clientes!$A$2:$B$1190,2,0))),"")</f>
        <v>1107</v>
      </c>
      <c r="AC1841" s="3">
        <f>IFERROR(IF(Tabla1[[#This Row],[id_control]]="null","",VLOOKUP(CONCATENATE(Tabla1[[#This Row],[CLIENTE]],"-",Tabla1[[#This Row],[id_control]]),Hoja1!$C$2:$D$1994,2,0)),"")</f>
        <v>1308</v>
      </c>
      <c r="AD1841" s="3" t="s">
        <v>6485</v>
      </c>
      <c r="AE1841" s="3" t="s">
        <v>7276</v>
      </c>
      <c r="AF1841" s="3"/>
      <c r="AG1841" s="6"/>
      <c r="AH1841" s="3"/>
      <c r="AI1841" s="3"/>
      <c r="AJ1841" s="3"/>
      <c r="AK1841" s="6"/>
      <c r="AL1841" s="6">
        <v>6255784053</v>
      </c>
      <c r="AM1841" s="6"/>
      <c r="AN1841" s="6"/>
      <c r="AO1841" s="6"/>
      <c r="AP1841" s="6"/>
      <c r="AQ1841" s="6">
        <v>6251043633</v>
      </c>
      <c r="AR1841" s="3">
        <v>6255894171</v>
      </c>
      <c r="AS1841" s="6"/>
      <c r="AT1841" s="6"/>
      <c r="AU1841" s="6"/>
      <c r="AV1841" s="6" t="s">
        <v>8266</v>
      </c>
      <c r="AW1841" s="6">
        <v>6622561779</v>
      </c>
      <c r="AX1841" s="6"/>
      <c r="AY1841" s="6"/>
      <c r="AZ1841" s="6"/>
      <c r="BA1841" s="6"/>
      <c r="BB1841" s="6" t="s">
        <v>8264</v>
      </c>
      <c r="BC1841" s="6" t="s">
        <v>8265</v>
      </c>
      <c r="BD1841" s="6"/>
      <c r="BE1841" s="8">
        <v>1840</v>
      </c>
      <c r="BF1841" s="6" t="str">
        <f t="shared" si="574"/>
        <v>insert into bitacoras_estatus (numero_expediente, numero_registro, representante, fecha_inicio, fecha_vencimiento, id_cliente, id_admin, id_bitacoras_estatus, id_estatus, id_clase, id_marca, created_at, updated_at) values('2007767','1884699','JOHAN WIEBE NEUFELD','2018-02-09','2028-02-09','1107','2','1','1',12,1573,'2018-02-09 00:00:00','2018-02-09 00:00:00');</v>
      </c>
      <c r="BG1841" s="6" t="str">
        <f t="shared" si="575"/>
        <v>insert into servicios_comentarios (comentario, id_admin, id_estatus, created_at, updated_at) values(', LLEGO EL TITRM CLAE 12 EL 4 JUN 2018',1,1840,'2018-02-09 00:00:00','2018-02-09 00:00:00');</v>
      </c>
      <c r="BH1841" s="6" t="str">
        <f t="shared" si="576"/>
        <v/>
      </c>
      <c r="BI1841" s="137" t="str">
        <f t="shared" si="577"/>
        <v>update bitacoras_estatus set comprobacion_uso = 1, id_estatus=10 where id=1840;</v>
      </c>
      <c r="BJ1841" s="137" t="str">
        <f t="shared" si="578"/>
        <v>update bitacoras_estatus set numero_expediente = '2007767', numero_registro = '1884699', id_estatus = 10, fecha_inicio = '2018-02-09', fecha_vencimiento ='2028-02-09', created_at ='2018-02-09 00:00:00', updated_at ='2018-02-09 00:00:00', id_clase=12, id_marca=1573, id_cliente=1107, vigencia = 1 where id =1840;</v>
      </c>
      <c r="BK1841" s="137" t="str">
        <f t="shared" si="579"/>
        <v>update bitacoras_estatus set id_estatus = 10 where id =1840;</v>
      </c>
    </row>
    <row r="1842" spans="1:63" ht="27">
      <c r="A1842" s="3">
        <v>2035602</v>
      </c>
      <c r="B1842" s="3"/>
      <c r="C1842" s="3" t="str">
        <f>IF(Tabla1[[#This Row],[No. REG.]]="","",1)</f>
        <v/>
      </c>
      <c r="D1842" s="3" t="s">
        <v>8681</v>
      </c>
      <c r="E1842" s="3">
        <f>IF(Tabla1[[#This Row],[STATUS]]="","",VLOOKUP(D1842,Estatus!$A$2:$B$13,2,0))</f>
        <v>8</v>
      </c>
      <c r="F1842" s="3">
        <f>IF(Tabla1[[#This Row],[STATUS]]="","",VLOOKUP(D1842,Estatus!$A$2:$I$12,9,0))</f>
        <v>1</v>
      </c>
      <c r="G1842" s="12" t="s">
        <v>8267</v>
      </c>
      <c r="H1842" s="7">
        <v>43206</v>
      </c>
      <c r="I1842" s="80">
        <f t="shared" si="560"/>
        <v>2018</v>
      </c>
      <c r="J1842" s="80">
        <f t="shared" si="561"/>
        <v>4</v>
      </c>
      <c r="K1842" s="80">
        <f t="shared" si="562"/>
        <v>16</v>
      </c>
      <c r="L1842" s="80" t="str">
        <f t="shared" si="563"/>
        <v>04</v>
      </c>
      <c r="M1842" s="80">
        <f t="shared" si="564"/>
        <v>16</v>
      </c>
      <c r="N1842" s="80" t="str">
        <f t="shared" si="565"/>
        <v>'2018-04-16'</v>
      </c>
      <c r="O1842" s="80" t="str">
        <f t="shared" si="566"/>
        <v>'2018-04-16 00:00:00'</v>
      </c>
      <c r="P1842" s="7">
        <v>46859</v>
      </c>
      <c r="Q1842" s="80">
        <f t="shared" si="567"/>
        <v>2028</v>
      </c>
      <c r="R1842" s="80">
        <f t="shared" si="568"/>
        <v>4</v>
      </c>
      <c r="S1842" s="80">
        <f t="shared" si="569"/>
        <v>16</v>
      </c>
      <c r="T1842" s="80" t="str">
        <f t="shared" si="570"/>
        <v>04</v>
      </c>
      <c r="U1842" s="80">
        <f t="shared" si="571"/>
        <v>16</v>
      </c>
      <c r="V1842" s="80" t="str">
        <f t="shared" si="572"/>
        <v>'2028-04-16'</v>
      </c>
      <c r="W1842" s="80">
        <v>7</v>
      </c>
      <c r="X1842" s="80">
        <f t="shared" si="573"/>
        <v>7</v>
      </c>
      <c r="Y1842" s="3" t="s">
        <v>7775</v>
      </c>
      <c r="Z1842" s="124">
        <f>IFERROR(IF(Y1842="","null",VLOOKUP(Y1842,Marcas!$A$2:$C$2024,2,0)),"")</f>
        <v>1459</v>
      </c>
      <c r="AA1842" s="3" t="s">
        <v>7775</v>
      </c>
      <c r="AB1842" s="3">
        <f>IFERROR(IF(AA1842="","",IF(AA1842="EMPORIO LEGAL",1,VLOOKUP(AA1842,Clientes!$A$2:$B$1190,2,0))),"")</f>
        <v>1028</v>
      </c>
      <c r="AC1842" s="3">
        <f>IFERROR(IF(Tabla1[[#This Row],[id_control]]="null","",VLOOKUP(CONCATENATE(Tabla1[[#This Row],[CLIENTE]],"-",Tabla1[[#This Row],[id_control]]),Hoja1!$C$2:$D$1994,2,0)),"")</f>
        <v>1842</v>
      </c>
      <c r="AD1842" s="3" t="s">
        <v>8005</v>
      </c>
      <c r="AE1842" s="3"/>
      <c r="AF1842" s="3"/>
      <c r="AG1842" s="3"/>
      <c r="AH1842" s="3"/>
      <c r="AI1842" s="3"/>
      <c r="AJ1842" s="3"/>
      <c r="AK1842" s="3"/>
      <c r="AL1842" s="3">
        <v>6141803951</v>
      </c>
      <c r="AM1842" s="6"/>
      <c r="AN1842" s="6"/>
      <c r="AO1842" s="6"/>
      <c r="AP1842" s="6"/>
      <c r="AQ1842" s="6"/>
      <c r="AR1842" s="6"/>
      <c r="AS1842" s="6"/>
      <c r="AT1842" s="6"/>
      <c r="AU1842" s="6"/>
      <c r="AV1842" s="8" t="s">
        <v>8268</v>
      </c>
      <c r="AW1842" s="6"/>
      <c r="AX1842" s="6"/>
      <c r="AY1842" s="6"/>
      <c r="AZ1842" s="6"/>
      <c r="BA1842" s="6"/>
      <c r="BB1842" s="6"/>
      <c r="BC1842" s="6"/>
      <c r="BD1842" s="6"/>
      <c r="BE1842" s="8">
        <v>1841</v>
      </c>
      <c r="BF1842" s="6" t="str">
        <f t="shared" si="574"/>
        <v>insert into bitacoras_estatus (numero_expediente, numero_registro, representante, fecha_inicio, fecha_vencimiento, id_cliente, id_admin, id_bitacoras_estatus, id_estatus, id_clase, id_marca, created_at, updated_at) values('2035602','','EDUARDO ERNESTO VILLA MACIEL','2018-04-16','2028-04-16','1028','2','1','1',7,1459,'2018-04-16 00:00:00','2018-04-16 00:00:00');</v>
      </c>
      <c r="BG1842" s="6" t="str">
        <f t="shared" si="575"/>
        <v>insert into servicios_comentarios (comentario, id_admin, id_estatus, created_at, updated_at) values('CLASE 7. Se realizo la notificación de la anterioirdad el día 20/08/2018',1,1841,'2018-04-16 00:00:00','2018-04-16 00:00:00');</v>
      </c>
      <c r="BH1842" s="6" t="str">
        <f t="shared" si="576"/>
        <v/>
      </c>
      <c r="BI1842" s="137" t="str">
        <f t="shared" si="577"/>
        <v>update bitacoras_estatus set comprobacion_uso = 1, id_estatus=8 where id=1841;</v>
      </c>
      <c r="BJ1842" s="137" t="str">
        <f t="shared" si="578"/>
        <v>update bitacoras_estatus set numero_expediente = '2035602', numero_registro = '', id_estatus = 8, fecha_inicio = '2018-04-16', fecha_vencimiento ='2028-04-16', created_at ='2018-04-16 00:00:00', updated_at ='2018-04-16 00:00:00', id_clase=7, id_marca=1459, id_cliente=1028, vigencia = 1 where id =1841;</v>
      </c>
      <c r="BK1842" s="137" t="str">
        <f t="shared" si="579"/>
        <v>update bitacoras_estatus set id_estatus = 8 where id =1841;</v>
      </c>
    </row>
    <row r="1843" spans="1:63">
      <c r="A1843" s="3">
        <v>2033103</v>
      </c>
      <c r="B1843" s="3">
        <v>1902226</v>
      </c>
      <c r="C1843" s="3">
        <f>IF(Tabla1[[#This Row],[No. REG.]]="","",1)</f>
        <v>1</v>
      </c>
      <c r="D1843" s="3" t="s">
        <v>46</v>
      </c>
      <c r="E1843" s="3">
        <f>IF(Tabla1[[#This Row],[STATUS]]="","",VLOOKUP(D1843,Estatus!$A$2:$B$13,2,0))</f>
        <v>10</v>
      </c>
      <c r="F1843" s="3">
        <f>IF(Tabla1[[#This Row],[STATUS]]="","",VLOOKUP(D1843,Estatus!$A$2:$I$12,9,0))</f>
        <v>1</v>
      </c>
      <c r="G1843" s="12" t="s">
        <v>8269</v>
      </c>
      <c r="H1843" s="7">
        <v>43200</v>
      </c>
      <c r="I1843" s="80">
        <f t="shared" si="560"/>
        <v>2018</v>
      </c>
      <c r="J1843" s="80">
        <f t="shared" si="561"/>
        <v>4</v>
      </c>
      <c r="K1843" s="80">
        <f t="shared" si="562"/>
        <v>10</v>
      </c>
      <c r="L1843" s="80" t="str">
        <f t="shared" si="563"/>
        <v>04</v>
      </c>
      <c r="M1843" s="80">
        <f t="shared" si="564"/>
        <v>10</v>
      </c>
      <c r="N1843" s="80" t="str">
        <f t="shared" si="565"/>
        <v>'2018-04-10'</v>
      </c>
      <c r="O1843" s="80" t="str">
        <f t="shared" si="566"/>
        <v>'2018-04-10 00:00:00'</v>
      </c>
      <c r="P1843" s="7">
        <v>46853</v>
      </c>
      <c r="Q1843" s="80">
        <f t="shared" si="567"/>
        <v>2028</v>
      </c>
      <c r="R1843" s="80">
        <f t="shared" si="568"/>
        <v>4</v>
      </c>
      <c r="S1843" s="80">
        <f t="shared" si="569"/>
        <v>10</v>
      </c>
      <c r="T1843" s="80" t="str">
        <f t="shared" si="570"/>
        <v>04</v>
      </c>
      <c r="U1843" s="80">
        <f t="shared" si="571"/>
        <v>10</v>
      </c>
      <c r="V1843" s="80" t="str">
        <f t="shared" si="572"/>
        <v>'2028-04-10'</v>
      </c>
      <c r="W1843" s="80">
        <v>35</v>
      </c>
      <c r="X1843" s="80">
        <f t="shared" si="573"/>
        <v>35</v>
      </c>
      <c r="Y1843" s="3" t="s">
        <v>8270</v>
      </c>
      <c r="Z1843" s="124">
        <f>IFERROR(IF(Y1843="","null",VLOOKUP(Y1843,Marcas!$A$2:$C$2024,2,0)),"")</f>
        <v>741</v>
      </c>
      <c r="AA1843" s="3" t="s">
        <v>7291</v>
      </c>
      <c r="AB1843" s="3">
        <f>IFERROR(IF(AA1843="","",IF(AA1843="EMPORIO LEGAL",1,VLOOKUP(AA1843,Clientes!$A$2:$B$1190,2,0))),"")</f>
        <v>536</v>
      </c>
      <c r="AC1843" s="3">
        <f>IFERROR(IF(Tabla1[[#This Row],[id_control]]="null","",VLOOKUP(CONCATENATE(Tabla1[[#This Row],[CLIENTE]],"-",Tabla1[[#This Row],[id_control]]),Hoja1!$C$2:$D$1994,2,0)),"")</f>
        <v>1843</v>
      </c>
      <c r="AD1843" s="3" t="s">
        <v>7401</v>
      </c>
      <c r="AE1843" s="3"/>
      <c r="AF1843" s="3"/>
      <c r="AG1843" s="3"/>
      <c r="AH1843" s="3"/>
      <c r="AI1843" s="3"/>
      <c r="AJ1843" s="3"/>
      <c r="AK1843" s="3"/>
      <c r="AL1843" s="3">
        <v>6144291207</v>
      </c>
      <c r="AM1843" s="6"/>
      <c r="AN1843" s="6"/>
      <c r="AO1843" s="6"/>
      <c r="AP1843" s="6"/>
      <c r="AQ1843" s="6">
        <v>6141767619</v>
      </c>
      <c r="AR1843" s="6"/>
      <c r="AS1843" s="6"/>
      <c r="AT1843" s="6"/>
      <c r="AU1843" s="6"/>
      <c r="AV1843" s="6" t="s">
        <v>7402</v>
      </c>
      <c r="AW1843" s="6"/>
      <c r="AX1843" s="6"/>
      <c r="AY1843" s="6"/>
      <c r="AZ1843" s="6"/>
      <c r="BA1843" s="6"/>
      <c r="BB1843" s="6"/>
      <c r="BC1843" s="6"/>
      <c r="BD1843" s="8"/>
      <c r="BE1843" s="8">
        <v>1842</v>
      </c>
      <c r="BF1843" s="6" t="str">
        <f t="shared" si="574"/>
        <v>insert into bitacoras_estatus (numero_expediente, numero_registro, representante, fecha_inicio, fecha_vencimiento, id_cliente, id_admin, id_bitacoras_estatus, id_estatus, id_clase, id_marca, created_at, updated_at) values('2033103','1902226','FRANCISCO TOLEDO','2018-04-10','2028-04-10','536','2','1','1',35,741,'2018-04-10 00:00:00','2018-04-10 00:00:00');</v>
      </c>
      <c r="BG1843" s="6" t="str">
        <f t="shared" si="575"/>
        <v>insert into servicios_comentarios (comentario, id_admin, id_estatus, created_at, updated_at) values('CLASE 35. SE RECIBE TITULO RM 02-08-2018',1,1842,'2018-04-10 00:00:00','2018-04-10 00:00:00');</v>
      </c>
      <c r="BH1843" s="6" t="str">
        <f t="shared" si="576"/>
        <v/>
      </c>
      <c r="BI1843" s="137" t="str">
        <f t="shared" si="577"/>
        <v>update bitacoras_estatus set comprobacion_uso = 1, id_estatus=10 where id=1842;</v>
      </c>
      <c r="BJ1843" s="137" t="str">
        <f t="shared" si="578"/>
        <v>update bitacoras_estatus set numero_expediente = '2033103', numero_registro = '1902226', id_estatus = 10, fecha_inicio = '2018-04-10', fecha_vencimiento ='2028-04-10', created_at ='2018-04-10 00:00:00', updated_at ='2018-04-10 00:00:00', id_clase=35, id_marca=741, id_cliente=536, vigencia = 1 where id =1842;</v>
      </c>
      <c r="BK1843" s="137" t="str">
        <f t="shared" si="579"/>
        <v>update bitacoras_estatus set id_estatus = 10 where id =1842;</v>
      </c>
    </row>
    <row r="1844" spans="1:63">
      <c r="A1844" s="3">
        <v>2033107</v>
      </c>
      <c r="B1844" s="3">
        <v>1902229</v>
      </c>
      <c r="C1844" s="3">
        <f>IF(Tabla1[[#This Row],[No. REG.]]="","",1)</f>
        <v>1</v>
      </c>
      <c r="D1844" s="3" t="s">
        <v>46</v>
      </c>
      <c r="E1844" s="3">
        <f>IF(Tabla1[[#This Row],[STATUS]]="","",VLOOKUP(D1844,Estatus!$A$2:$B$13,2,0))</f>
        <v>10</v>
      </c>
      <c r="F1844" s="3">
        <f>IF(Tabla1[[#This Row],[STATUS]]="","",VLOOKUP(D1844,Estatus!$A$2:$I$12,9,0))</f>
        <v>1</v>
      </c>
      <c r="G1844" s="12" t="s">
        <v>8271</v>
      </c>
      <c r="H1844" s="7">
        <v>43200</v>
      </c>
      <c r="I1844" s="80">
        <f t="shared" si="560"/>
        <v>2018</v>
      </c>
      <c r="J1844" s="80">
        <f t="shared" si="561"/>
        <v>4</v>
      </c>
      <c r="K1844" s="80">
        <f t="shared" si="562"/>
        <v>10</v>
      </c>
      <c r="L1844" s="80" t="str">
        <f t="shared" si="563"/>
        <v>04</v>
      </c>
      <c r="M1844" s="80">
        <f t="shared" si="564"/>
        <v>10</v>
      </c>
      <c r="N1844" s="80" t="str">
        <f t="shared" si="565"/>
        <v>'2018-04-10'</v>
      </c>
      <c r="O1844" s="80" t="str">
        <f t="shared" si="566"/>
        <v>'2018-04-10 00:00:00'</v>
      </c>
      <c r="P1844" s="7">
        <v>46853</v>
      </c>
      <c r="Q1844" s="80">
        <f t="shared" si="567"/>
        <v>2028</v>
      </c>
      <c r="R1844" s="80">
        <f t="shared" si="568"/>
        <v>4</v>
      </c>
      <c r="S1844" s="80">
        <f t="shared" si="569"/>
        <v>10</v>
      </c>
      <c r="T1844" s="80" t="str">
        <f t="shared" si="570"/>
        <v>04</v>
      </c>
      <c r="U1844" s="80">
        <f t="shared" si="571"/>
        <v>10</v>
      </c>
      <c r="V1844" s="80" t="str">
        <f t="shared" si="572"/>
        <v>'2028-04-10'</v>
      </c>
      <c r="W1844" s="80">
        <v>19</v>
      </c>
      <c r="X1844" s="80">
        <f t="shared" si="573"/>
        <v>19</v>
      </c>
      <c r="Y1844" s="3" t="s">
        <v>8270</v>
      </c>
      <c r="Z1844" s="124">
        <f>IFERROR(IF(Y1844="","null",VLOOKUP(Y1844,Marcas!$A$2:$C$2024,2,0)),"")</f>
        <v>741</v>
      </c>
      <c r="AA1844" s="3" t="s">
        <v>7291</v>
      </c>
      <c r="AB1844" s="3">
        <f>IFERROR(IF(AA1844="","",IF(AA1844="EMPORIO LEGAL",1,VLOOKUP(AA1844,Clientes!$A$2:$B$1190,2,0))),"")</f>
        <v>536</v>
      </c>
      <c r="AC1844" s="3">
        <f>IFERROR(IF(Tabla1[[#This Row],[id_control]]="null","",VLOOKUP(CONCATENATE(Tabla1[[#This Row],[CLIENTE]],"-",Tabla1[[#This Row],[id_control]]),Hoja1!$C$2:$D$1994,2,0)),"")</f>
        <v>1843</v>
      </c>
      <c r="AD1844" s="3" t="s">
        <v>7401</v>
      </c>
      <c r="AE1844" s="3"/>
      <c r="AF1844" s="3"/>
      <c r="AG1844" s="3"/>
      <c r="AH1844" s="3"/>
      <c r="AI1844" s="3"/>
      <c r="AJ1844" s="3"/>
      <c r="AK1844" s="3"/>
      <c r="AL1844" s="3">
        <v>6144291207</v>
      </c>
      <c r="AM1844" s="6"/>
      <c r="AN1844" s="6"/>
      <c r="AO1844" s="6"/>
      <c r="AP1844" s="6"/>
      <c r="AQ1844" s="6">
        <v>6141767619</v>
      </c>
      <c r="AR1844" s="6"/>
      <c r="AS1844" s="6"/>
      <c r="AT1844" s="6"/>
      <c r="AU1844" s="6"/>
      <c r="AV1844" s="6" t="s">
        <v>7402</v>
      </c>
      <c r="AW1844" s="6"/>
      <c r="AX1844" s="6"/>
      <c r="AY1844" s="6"/>
      <c r="AZ1844" s="6"/>
      <c r="BA1844" s="6"/>
      <c r="BB1844" s="6"/>
      <c r="BC1844" s="6"/>
      <c r="BD1844" s="8"/>
      <c r="BE1844" s="8">
        <v>1843</v>
      </c>
      <c r="BF1844" s="6" t="str">
        <f t="shared" si="574"/>
        <v>insert into bitacoras_estatus (numero_expediente, numero_registro, representante, fecha_inicio, fecha_vencimiento, id_cliente, id_admin, id_bitacoras_estatus, id_estatus, id_clase, id_marca, created_at, updated_at) values('2033107','1902229','FRANCISCO TOLEDO','2018-04-10','2028-04-10','536','2','1','1',19,741,'2018-04-10 00:00:00','2018-04-10 00:00:00');</v>
      </c>
      <c r="BG1844" s="6" t="str">
        <f t="shared" si="575"/>
        <v>insert into servicios_comentarios (comentario, id_admin, id_estatus, created_at, updated_at) values('CLASE 19. SE RECIBE TITULO RM 02-08-2018',1,1843,'2018-04-10 00:00:00','2018-04-10 00:00:00');</v>
      </c>
      <c r="BH1844" s="6" t="str">
        <f t="shared" si="576"/>
        <v/>
      </c>
      <c r="BI1844" s="137" t="str">
        <f t="shared" si="577"/>
        <v>update bitacoras_estatus set comprobacion_uso = 1, id_estatus=10 where id=1843;</v>
      </c>
      <c r="BJ1844" s="137" t="str">
        <f t="shared" si="578"/>
        <v>update bitacoras_estatus set numero_expediente = '2033107', numero_registro = '1902229', id_estatus = 10, fecha_inicio = '2018-04-10', fecha_vencimiento ='2028-04-10', created_at ='2018-04-10 00:00:00', updated_at ='2018-04-10 00:00:00', id_clase=19, id_marca=741, id_cliente=536, vigencia = 1 where id =1843;</v>
      </c>
      <c r="BK1844" s="137" t="str">
        <f t="shared" si="579"/>
        <v>update bitacoras_estatus set id_estatus = 10 where id =1843;</v>
      </c>
    </row>
    <row r="1845" spans="1:63">
      <c r="A1845" s="3">
        <v>2033109</v>
      </c>
      <c r="B1845" s="3">
        <v>1902231</v>
      </c>
      <c r="C1845" s="3">
        <f>IF(Tabla1[[#This Row],[No. REG.]]="","",1)</f>
        <v>1</v>
      </c>
      <c r="D1845" s="3" t="s">
        <v>46</v>
      </c>
      <c r="E1845" s="3">
        <f>IF(Tabla1[[#This Row],[STATUS]]="","",VLOOKUP(D1845,Estatus!$A$2:$B$13,2,0))</f>
        <v>10</v>
      </c>
      <c r="F1845" s="3">
        <f>IF(Tabla1[[#This Row],[STATUS]]="","",VLOOKUP(D1845,Estatus!$A$2:$I$12,9,0))</f>
        <v>1</v>
      </c>
      <c r="G1845" s="12" t="s">
        <v>8272</v>
      </c>
      <c r="H1845" s="7">
        <v>43200</v>
      </c>
      <c r="I1845" s="80">
        <f t="shared" si="560"/>
        <v>2018</v>
      </c>
      <c r="J1845" s="80">
        <f t="shared" si="561"/>
        <v>4</v>
      </c>
      <c r="K1845" s="80">
        <f t="shared" si="562"/>
        <v>10</v>
      </c>
      <c r="L1845" s="80" t="str">
        <f t="shared" si="563"/>
        <v>04</v>
      </c>
      <c r="M1845" s="80">
        <f t="shared" si="564"/>
        <v>10</v>
      </c>
      <c r="N1845" s="80" t="str">
        <f t="shared" si="565"/>
        <v>'2018-04-10'</v>
      </c>
      <c r="O1845" s="80" t="str">
        <f t="shared" si="566"/>
        <v>'2018-04-10 00:00:00'</v>
      </c>
      <c r="P1845" s="7">
        <v>46853</v>
      </c>
      <c r="Q1845" s="80">
        <f t="shared" si="567"/>
        <v>2028</v>
      </c>
      <c r="R1845" s="80">
        <f t="shared" si="568"/>
        <v>4</v>
      </c>
      <c r="S1845" s="80">
        <f t="shared" si="569"/>
        <v>10</v>
      </c>
      <c r="T1845" s="80" t="str">
        <f t="shared" si="570"/>
        <v>04</v>
      </c>
      <c r="U1845" s="80">
        <f t="shared" si="571"/>
        <v>10</v>
      </c>
      <c r="V1845" s="80" t="str">
        <f t="shared" si="572"/>
        <v>'2028-04-10'</v>
      </c>
      <c r="W1845" s="80">
        <v>1</v>
      </c>
      <c r="X1845" s="80">
        <f t="shared" si="573"/>
        <v>1</v>
      </c>
      <c r="Y1845" s="3" t="s">
        <v>8270</v>
      </c>
      <c r="Z1845" s="124">
        <f>IFERROR(IF(Y1845="","null",VLOOKUP(Y1845,Marcas!$A$2:$C$2024,2,0)),"")</f>
        <v>741</v>
      </c>
      <c r="AA1845" s="3" t="s">
        <v>7291</v>
      </c>
      <c r="AB1845" s="3">
        <f>IFERROR(IF(AA1845="","",IF(AA1845="EMPORIO LEGAL",1,VLOOKUP(AA1845,Clientes!$A$2:$B$1190,2,0))),"")</f>
        <v>536</v>
      </c>
      <c r="AC1845" s="3">
        <f>IFERROR(IF(Tabla1[[#This Row],[id_control]]="null","",VLOOKUP(CONCATENATE(Tabla1[[#This Row],[CLIENTE]],"-",Tabla1[[#This Row],[id_control]]),Hoja1!$C$2:$D$1994,2,0)),"")</f>
        <v>1843</v>
      </c>
      <c r="AD1845" s="3" t="s">
        <v>7401</v>
      </c>
      <c r="AE1845" s="3"/>
      <c r="AF1845" s="3"/>
      <c r="AG1845" s="3"/>
      <c r="AH1845" s="3"/>
      <c r="AI1845" s="3"/>
      <c r="AJ1845" s="3"/>
      <c r="AK1845" s="3"/>
      <c r="AL1845" s="3">
        <v>6144291207</v>
      </c>
      <c r="AM1845" s="6"/>
      <c r="AN1845" s="6"/>
      <c r="AO1845" s="6"/>
      <c r="AP1845" s="6"/>
      <c r="AQ1845" s="6">
        <v>6141767619</v>
      </c>
      <c r="AR1845" s="6"/>
      <c r="AS1845" s="6"/>
      <c r="AT1845" s="6"/>
      <c r="AU1845" s="6"/>
      <c r="AV1845" s="6" t="s">
        <v>7402</v>
      </c>
      <c r="AW1845" s="6"/>
      <c r="AX1845" s="6"/>
      <c r="AY1845" s="6"/>
      <c r="AZ1845" s="6"/>
      <c r="BA1845" s="6"/>
      <c r="BB1845" s="6"/>
      <c r="BC1845" s="6"/>
      <c r="BD1845" s="8"/>
      <c r="BE1845" s="8">
        <v>1844</v>
      </c>
      <c r="BF1845" s="6" t="str">
        <f t="shared" si="574"/>
        <v>insert into bitacoras_estatus (numero_expediente, numero_registro, representante, fecha_inicio, fecha_vencimiento, id_cliente, id_admin, id_bitacoras_estatus, id_estatus, id_clase, id_marca, created_at, updated_at) values('2033109','1902231','FRANCISCO TOLEDO','2018-04-10','2028-04-10','536','2','1','1',1,741,'2018-04-10 00:00:00','2018-04-10 00:00:00');</v>
      </c>
      <c r="BG1845" s="6" t="str">
        <f t="shared" si="575"/>
        <v>insert into servicios_comentarios (comentario, id_admin, id_estatus, created_at, updated_at) values('CLASE 1. SE RECIBE TITULO RM 02-08-2018',1,1844,'2018-04-10 00:00:00','2018-04-10 00:00:00');</v>
      </c>
      <c r="BH1845" s="6" t="str">
        <f t="shared" si="576"/>
        <v/>
      </c>
      <c r="BI1845" s="137" t="str">
        <f t="shared" si="577"/>
        <v>update bitacoras_estatus set comprobacion_uso = 1, id_estatus=10 where id=1844;</v>
      </c>
      <c r="BJ1845" s="137" t="str">
        <f t="shared" si="578"/>
        <v>update bitacoras_estatus set numero_expediente = '2033109', numero_registro = '1902231', id_estatus = 10, fecha_inicio = '2018-04-10', fecha_vencimiento ='2028-04-10', created_at ='2018-04-10 00:00:00', updated_at ='2018-04-10 00:00:00', id_clase=1, id_marca=741, id_cliente=536, vigencia = 1 where id =1844;</v>
      </c>
      <c r="BK1845" s="137" t="str">
        <f t="shared" si="579"/>
        <v>update bitacoras_estatus set id_estatus = 10 where id =1844;</v>
      </c>
    </row>
    <row r="1846" spans="1:63" ht="53">
      <c r="A1846" s="3">
        <v>2033692</v>
      </c>
      <c r="B1846" s="3">
        <v>1933318</v>
      </c>
      <c r="C1846" s="3">
        <f>IF(Tabla1[[#This Row],[No. REG.]]="","",1)</f>
        <v>1</v>
      </c>
      <c r="D1846" s="3" t="s">
        <v>46</v>
      </c>
      <c r="E1846" s="3">
        <f>IF(Tabla1[[#This Row],[STATUS]]="","",VLOOKUP(D1846,Estatus!$A$2:$B$13,2,0))</f>
        <v>10</v>
      </c>
      <c r="F1846" s="3">
        <f>IF(Tabla1[[#This Row],[STATUS]]="","",VLOOKUP(D1846,Estatus!$A$2:$I$12,9,0))</f>
        <v>1</v>
      </c>
      <c r="G1846" s="12" t="s">
        <v>8273</v>
      </c>
      <c r="H1846" s="7">
        <v>43201</v>
      </c>
      <c r="I1846" s="80">
        <f t="shared" si="560"/>
        <v>2018</v>
      </c>
      <c r="J1846" s="80">
        <f t="shared" si="561"/>
        <v>4</v>
      </c>
      <c r="K1846" s="80">
        <f t="shared" si="562"/>
        <v>11</v>
      </c>
      <c r="L1846" s="80" t="str">
        <f t="shared" si="563"/>
        <v>04</v>
      </c>
      <c r="M1846" s="80">
        <f t="shared" si="564"/>
        <v>11</v>
      </c>
      <c r="N1846" s="80" t="str">
        <f t="shared" si="565"/>
        <v>'2018-04-11'</v>
      </c>
      <c r="O1846" s="80" t="str">
        <f t="shared" si="566"/>
        <v>'2018-04-11 00:00:00'</v>
      </c>
      <c r="P1846" s="7">
        <v>46854</v>
      </c>
      <c r="Q1846" s="80">
        <f t="shared" si="567"/>
        <v>2028</v>
      </c>
      <c r="R1846" s="80">
        <f t="shared" si="568"/>
        <v>4</v>
      </c>
      <c r="S1846" s="80">
        <f t="shared" si="569"/>
        <v>11</v>
      </c>
      <c r="T1846" s="80" t="str">
        <f t="shared" si="570"/>
        <v>04</v>
      </c>
      <c r="U1846" s="80">
        <f t="shared" si="571"/>
        <v>11</v>
      </c>
      <c r="V1846" s="80" t="str">
        <f t="shared" si="572"/>
        <v>'2028-04-11'</v>
      </c>
      <c r="W1846" s="80">
        <v>40</v>
      </c>
      <c r="X1846" s="80">
        <f t="shared" si="573"/>
        <v>40</v>
      </c>
      <c r="Y1846" s="3" t="s">
        <v>8274</v>
      </c>
      <c r="Z1846" s="124">
        <f>IFERROR(IF(Y1846="","null",VLOOKUP(Y1846,Marcas!$A$2:$C$2024,2,0)),"")</f>
        <v>982</v>
      </c>
      <c r="AA1846" s="3" t="s">
        <v>8274</v>
      </c>
      <c r="AB1846" s="3">
        <f>IFERROR(IF(AA1846="","",IF(AA1846="EMPORIO LEGAL",1,VLOOKUP(AA1846,Clientes!$A$2:$B$1190,2,0))),"")</f>
        <v>701</v>
      </c>
      <c r="AC1846" s="3">
        <f>IFERROR(IF(Tabla1[[#This Row],[id_control]]="null","",VLOOKUP(CONCATENATE(Tabla1[[#This Row],[CLIENTE]],"-",Tabla1[[#This Row],[id_control]]),Hoja1!$C$2:$D$1994,2,0)),"")</f>
        <v>1846</v>
      </c>
      <c r="AD1846" s="3" t="s">
        <v>8275</v>
      </c>
      <c r="AE1846" s="3"/>
      <c r="AF1846" s="3"/>
      <c r="AG1846" s="3"/>
      <c r="AH1846" s="3"/>
      <c r="AI1846" s="3"/>
      <c r="AJ1846" s="3"/>
      <c r="AK1846" s="3"/>
      <c r="AL1846" s="3">
        <v>4151479</v>
      </c>
      <c r="AM1846" s="6"/>
      <c r="AN1846" s="6"/>
      <c r="AO1846" s="6"/>
      <c r="AP1846" s="6"/>
      <c r="AQ1846" s="6">
        <v>6141590698</v>
      </c>
      <c r="AR1846" s="6"/>
      <c r="AS1846" s="6"/>
      <c r="AT1846" s="6"/>
      <c r="AU1846" s="6"/>
      <c r="AV1846" s="6" t="s">
        <v>8276</v>
      </c>
      <c r="AW1846" s="6" t="s">
        <v>8277</v>
      </c>
      <c r="AX1846" s="6"/>
      <c r="AY1846" s="6"/>
      <c r="AZ1846" s="6"/>
      <c r="BA1846" s="6"/>
      <c r="BB1846" s="6"/>
      <c r="BC1846" s="6"/>
      <c r="BD1846" s="8" t="s">
        <v>8278</v>
      </c>
      <c r="BE1846" s="8">
        <v>1845</v>
      </c>
      <c r="BF1846" s="6" t="str">
        <f t="shared" si="574"/>
        <v>insert into bitacoras_estatus (numero_expediente, numero_registro, representante, fecha_inicio, fecha_vencimiento, id_cliente, id_admin, id_bitacoras_estatus, id_estatus, id_clase, id_marca, created_at, updated_at) values('2033692','1933318','MANUEL MOLINAR TERRAZAS','2018-04-11','2028-04-11','701','2','1','1',40,982,'2018-04-11 00:00:00','2018-04-11 00:00:00');</v>
      </c>
      <c r="BG1846" s="6" t="str">
        <f t="shared" si="575"/>
        <v>insert into servicios_comentarios (comentario, id_admin, id_estatus, created_at, updated_at) values('CLASE 40 EN FECHA 28 DE MAYO 2018 SE CITARON REQUISITOS. EN FECHA 09/07/2018 SE CONTESTARON DEBIDAMENTE REQUISITOS CITADOS.',1,1845,'2018-04-11 00:00:00','2018-04-11 00:00:00');</v>
      </c>
      <c r="BH1846" s="6" t="str">
        <f t="shared" si="576"/>
        <v>insert into servicios_comentarios (comentario, id_admin, id_estatus, created_at, updated_at) values('CAROLINA RIGGS 6142153201 (ELLA LLEVA EL TEMA DEL NEGOCIO)',1,1845,'2018-04-11 00:00:00','2018-04-11 00:00:00');</v>
      </c>
      <c r="BI1846" s="137" t="str">
        <f t="shared" si="577"/>
        <v>update bitacoras_estatus set comprobacion_uso = 1, id_estatus=10 where id=1845;</v>
      </c>
      <c r="BJ1846" s="137" t="str">
        <f t="shared" si="578"/>
        <v>update bitacoras_estatus set numero_expediente = '2033692', numero_registro = '1933318', id_estatus = 10, fecha_inicio = '2018-04-11', fecha_vencimiento ='2028-04-11', created_at ='2018-04-11 00:00:00', updated_at ='2018-04-11 00:00:00', id_clase=40, id_marca=982, id_cliente=701, vigencia = 1 where id =1845;</v>
      </c>
      <c r="BK1846" s="137" t="str">
        <f t="shared" si="579"/>
        <v>update bitacoras_estatus set id_estatus = 10 where id =1845;</v>
      </c>
    </row>
    <row r="1847" spans="1:63">
      <c r="A1847" s="3">
        <v>2035603</v>
      </c>
      <c r="B1847" s="3">
        <v>1898288</v>
      </c>
      <c r="C1847" s="3">
        <f>IF(Tabla1[[#This Row],[No. REG.]]="","",1)</f>
        <v>1</v>
      </c>
      <c r="D1847" s="3" t="s">
        <v>46</v>
      </c>
      <c r="E1847" s="3">
        <f>IF(Tabla1[[#This Row],[STATUS]]="","",VLOOKUP(D1847,Estatus!$A$2:$B$13,2,0))</f>
        <v>10</v>
      </c>
      <c r="F1847" s="3">
        <f>IF(Tabla1[[#This Row],[STATUS]]="","",VLOOKUP(D1847,Estatus!$A$2:$I$12,9,0))</f>
        <v>1</v>
      </c>
      <c r="G1847" s="12" t="s">
        <v>8279</v>
      </c>
      <c r="H1847" s="7">
        <v>43206</v>
      </c>
      <c r="I1847" s="80">
        <f t="shared" si="560"/>
        <v>2018</v>
      </c>
      <c r="J1847" s="80">
        <f t="shared" si="561"/>
        <v>4</v>
      </c>
      <c r="K1847" s="80">
        <f t="shared" si="562"/>
        <v>16</v>
      </c>
      <c r="L1847" s="80" t="str">
        <f t="shared" si="563"/>
        <v>04</v>
      </c>
      <c r="M1847" s="80">
        <f t="shared" si="564"/>
        <v>16</v>
      </c>
      <c r="N1847" s="80" t="str">
        <f t="shared" si="565"/>
        <v>'2018-04-16'</v>
      </c>
      <c r="O1847" s="80" t="str">
        <f t="shared" si="566"/>
        <v>'2018-04-16 00:00:00'</v>
      </c>
      <c r="P1847" s="7">
        <v>46859</v>
      </c>
      <c r="Q1847" s="80">
        <f t="shared" si="567"/>
        <v>2028</v>
      </c>
      <c r="R1847" s="80">
        <f t="shared" si="568"/>
        <v>4</v>
      </c>
      <c r="S1847" s="80">
        <f t="shared" si="569"/>
        <v>16</v>
      </c>
      <c r="T1847" s="80" t="str">
        <f t="shared" si="570"/>
        <v>04</v>
      </c>
      <c r="U1847" s="80">
        <f t="shared" si="571"/>
        <v>16</v>
      </c>
      <c r="V1847" s="80" t="str">
        <f t="shared" si="572"/>
        <v>'2028-04-16'</v>
      </c>
      <c r="W1847" s="80">
        <v>43</v>
      </c>
      <c r="X1847" s="80">
        <f t="shared" si="573"/>
        <v>43</v>
      </c>
      <c r="Y1847" s="3" t="s">
        <v>8280</v>
      </c>
      <c r="Z1847" s="124">
        <f>IFERROR(IF(Y1847="","null",VLOOKUP(Y1847,Marcas!$A$2:$C$2024,2,0)),"")</f>
        <v>929</v>
      </c>
      <c r="AA1847" s="3" t="s">
        <v>8281</v>
      </c>
      <c r="AB1847" s="3">
        <f>IFERROR(IF(AA1847="","",IF(AA1847="EMPORIO LEGAL",1,VLOOKUP(AA1847,Clientes!$A$2:$B$1190,2,0))),"")</f>
        <v>128</v>
      </c>
      <c r="AC1847" s="3">
        <f>IFERROR(IF(Tabla1[[#This Row],[id_control]]="null","",VLOOKUP(CONCATENATE(Tabla1[[#This Row],[CLIENTE]],"-",Tabla1[[#This Row],[id_control]]),Hoja1!$C$2:$D$1994,2,0)),"")</f>
        <v>1847</v>
      </c>
      <c r="AD1847" s="3" t="s">
        <v>8282</v>
      </c>
      <c r="AE1847" s="3"/>
      <c r="AF1847" s="3"/>
      <c r="AG1847" s="3"/>
      <c r="AH1847" s="3"/>
      <c r="AI1847" s="3"/>
      <c r="AJ1847" s="3"/>
      <c r="AK1847" s="3"/>
      <c r="AL1847" s="3"/>
      <c r="AM1847" s="6"/>
      <c r="AN1847" s="6"/>
      <c r="AO1847" s="6"/>
      <c r="AP1847" s="6"/>
      <c r="AQ1847" s="6">
        <v>6351079862</v>
      </c>
      <c r="AR1847" s="6">
        <v>6351052532</v>
      </c>
      <c r="AS1847" s="6"/>
      <c r="AT1847" s="6"/>
      <c r="AU1847" s="6"/>
      <c r="AV1847" s="6" t="s">
        <v>8283</v>
      </c>
      <c r="AW1847" s="6"/>
      <c r="AX1847" s="6"/>
      <c r="AY1847" s="6"/>
      <c r="AZ1847" s="6"/>
      <c r="BA1847" s="6"/>
      <c r="BB1847" s="6"/>
      <c r="BC1847" s="6"/>
      <c r="BD1847" s="8"/>
      <c r="BE1847" s="8">
        <v>1846</v>
      </c>
      <c r="BF1847" s="6" t="str">
        <f t="shared" si="574"/>
        <v>insert into bitacoras_estatus (numero_expediente, numero_registro, representante, fecha_inicio, fecha_vencimiento, id_cliente, id_admin, id_bitacoras_estatus, id_estatus, id_clase, id_marca, created_at, updated_at) values('2035603','1898288','NORMA YOLANDA MADRID PEREZ','2018-04-16','2028-04-16','128','2','1','1',43,929,'2018-04-16 00:00:00','2018-04-16 00:00:00');</v>
      </c>
      <c r="BG1847" s="6" t="str">
        <f t="shared" si="575"/>
        <v>insert into servicios_comentarios (comentario, id_admin, id_estatus, created_at, updated_at) values('CLASE 43. SE RECIBIE TITULO RM 02-08-2018',1,1846,'2018-04-16 00:00:00','2018-04-16 00:00:00');</v>
      </c>
      <c r="BH1847" s="6" t="str">
        <f t="shared" si="576"/>
        <v/>
      </c>
      <c r="BI1847" s="137" t="str">
        <f t="shared" si="577"/>
        <v>update bitacoras_estatus set comprobacion_uso = 1, id_estatus=10 where id=1846;</v>
      </c>
      <c r="BJ1847" s="137" t="str">
        <f t="shared" si="578"/>
        <v>update bitacoras_estatus set numero_expediente = '2035603', numero_registro = '1898288', id_estatus = 10, fecha_inicio = '2018-04-16', fecha_vencimiento ='2028-04-16', created_at ='2018-04-16 00:00:00', updated_at ='2018-04-16 00:00:00', id_clase=43, id_marca=929, id_cliente=128, vigencia = 1 where id =1846;</v>
      </c>
      <c r="BK1847" s="137" t="str">
        <f t="shared" si="579"/>
        <v>update bitacoras_estatus set id_estatus = 10 where id =1846;</v>
      </c>
    </row>
    <row r="1848" spans="1:63">
      <c r="A1848" s="3">
        <v>2033693</v>
      </c>
      <c r="B1848" s="3">
        <v>1900774</v>
      </c>
      <c r="C1848" s="3">
        <f>IF(Tabla1[[#This Row],[No. REG.]]="","",1)</f>
        <v>1</v>
      </c>
      <c r="D1848" s="3" t="s">
        <v>46</v>
      </c>
      <c r="E1848" s="3">
        <f>IF(Tabla1[[#This Row],[STATUS]]="","",VLOOKUP(D1848,Estatus!$A$2:$B$13,2,0))</f>
        <v>10</v>
      </c>
      <c r="F1848" s="3">
        <f>IF(Tabla1[[#This Row],[STATUS]]="","",VLOOKUP(D1848,Estatus!$A$2:$I$12,9,0))</f>
        <v>1</v>
      </c>
      <c r="G1848" s="12" t="s">
        <v>8284</v>
      </c>
      <c r="H1848" s="7">
        <v>43201</v>
      </c>
      <c r="I1848" s="80">
        <f t="shared" si="560"/>
        <v>2018</v>
      </c>
      <c r="J1848" s="80">
        <f t="shared" si="561"/>
        <v>4</v>
      </c>
      <c r="K1848" s="80">
        <f t="shared" si="562"/>
        <v>11</v>
      </c>
      <c r="L1848" s="80" t="str">
        <f t="shared" si="563"/>
        <v>04</v>
      </c>
      <c r="M1848" s="80">
        <f t="shared" si="564"/>
        <v>11</v>
      </c>
      <c r="N1848" s="80" t="str">
        <f t="shared" si="565"/>
        <v>'2018-04-11'</v>
      </c>
      <c r="O1848" s="80" t="str">
        <f t="shared" si="566"/>
        <v>'2018-04-11 00:00:00'</v>
      </c>
      <c r="P1848" s="7">
        <v>46854</v>
      </c>
      <c r="Q1848" s="80">
        <f t="shared" si="567"/>
        <v>2028</v>
      </c>
      <c r="R1848" s="80">
        <f t="shared" si="568"/>
        <v>4</v>
      </c>
      <c r="S1848" s="80">
        <f t="shared" si="569"/>
        <v>11</v>
      </c>
      <c r="T1848" s="80" t="str">
        <f t="shared" si="570"/>
        <v>04</v>
      </c>
      <c r="U1848" s="80">
        <f t="shared" si="571"/>
        <v>11</v>
      </c>
      <c r="V1848" s="80" t="str">
        <f t="shared" si="572"/>
        <v>'2028-04-11'</v>
      </c>
      <c r="W1848" s="80">
        <v>32</v>
      </c>
      <c r="X1848" s="80">
        <f t="shared" si="573"/>
        <v>32</v>
      </c>
      <c r="Y1848" s="3" t="s">
        <v>8285</v>
      </c>
      <c r="Z1848" s="124">
        <f>IFERROR(IF(Y1848="","null",VLOOKUP(Y1848,Marcas!$A$2:$C$2024,2,0)),"")</f>
        <v>1360</v>
      </c>
      <c r="AA1848" s="3" t="s">
        <v>8285</v>
      </c>
      <c r="AB1848" s="3">
        <f>IFERROR(IF(AA1848="","",IF(AA1848="EMPORIO LEGAL",1,VLOOKUP(AA1848,Clientes!$A$2:$B$1190,2,0))),"")</f>
        <v>966</v>
      </c>
      <c r="AC1848" s="3">
        <f>IFERROR(IF(Tabla1[[#This Row],[id_control]]="null","",VLOOKUP(CONCATENATE(Tabla1[[#This Row],[CLIENTE]],"-",Tabla1[[#This Row],[id_control]]),Hoja1!$C$2:$D$1994,2,0)),"")</f>
        <v>1848</v>
      </c>
      <c r="AD1848" s="3" t="s">
        <v>8286</v>
      </c>
      <c r="AE1848" s="3"/>
      <c r="AF1848" s="3"/>
      <c r="AG1848" s="3"/>
      <c r="AH1848" s="3"/>
      <c r="AI1848" s="3"/>
      <c r="AJ1848" s="3"/>
      <c r="AK1848" s="3"/>
      <c r="AL1848" s="3"/>
      <c r="AM1848" s="6"/>
      <c r="AN1848" s="6"/>
      <c r="AO1848" s="6"/>
      <c r="AP1848" s="6"/>
      <c r="AQ1848" s="6">
        <v>6142491741</v>
      </c>
      <c r="AR1848" s="6"/>
      <c r="AS1848" s="6"/>
      <c r="AT1848" s="6"/>
      <c r="AU1848" s="6"/>
      <c r="AV1848" s="6" t="s">
        <v>8287</v>
      </c>
      <c r="AW1848" s="6"/>
      <c r="AX1848" s="6"/>
      <c r="AY1848" s="6"/>
      <c r="AZ1848" s="6"/>
      <c r="BA1848" s="6"/>
      <c r="BB1848" s="6"/>
      <c r="BC1848" s="6"/>
      <c r="BD1848" s="8"/>
      <c r="BE1848" s="8">
        <v>1847</v>
      </c>
      <c r="BF1848" s="6" t="str">
        <f t="shared" si="574"/>
        <v>insert into bitacoras_estatus (numero_expediente, numero_registro, representante, fecha_inicio, fecha_vencimiento, id_cliente, id_admin, id_bitacoras_estatus, id_estatus, id_clase, id_marca, created_at, updated_at) values('2033693','1900774','MARIA SILVANA DUARTE GARCIA','2018-04-11','2028-04-11','966','2','1','1',32,1360,'2018-04-11 00:00:00','2018-04-11 00:00:00');</v>
      </c>
      <c r="BG1848" s="6" t="str">
        <f t="shared" si="575"/>
        <v>insert into servicios_comentarios (comentario, id_admin, id_estatus, created_at, updated_at) values('CLASE 32',1,1847,'2018-04-11 00:00:00','2018-04-11 00:00:00');</v>
      </c>
      <c r="BH1848" s="6" t="str">
        <f t="shared" si="576"/>
        <v/>
      </c>
      <c r="BI1848" s="137" t="str">
        <f t="shared" si="577"/>
        <v>update bitacoras_estatus set comprobacion_uso = 1, id_estatus=10 where id=1847;</v>
      </c>
      <c r="BJ1848" s="137" t="str">
        <f t="shared" si="578"/>
        <v>update bitacoras_estatus set numero_expediente = '2033693', numero_registro = '1900774', id_estatus = 10, fecha_inicio = '2018-04-11', fecha_vencimiento ='2028-04-11', created_at ='2018-04-11 00:00:00', updated_at ='2018-04-11 00:00:00', id_clase=32, id_marca=1360, id_cliente=966, vigencia = 1 where id =1847;</v>
      </c>
      <c r="BK1848" s="137" t="str">
        <f t="shared" si="579"/>
        <v>update bitacoras_estatus set id_estatus = 10 where id =1847;</v>
      </c>
    </row>
    <row r="1849" spans="1:63">
      <c r="A1849" s="3">
        <v>2040939</v>
      </c>
      <c r="B1849" s="3">
        <v>1900311</v>
      </c>
      <c r="C1849" s="3">
        <f>IF(Tabla1[[#This Row],[No. REG.]]="","",1)</f>
        <v>1</v>
      </c>
      <c r="D1849" s="3" t="s">
        <v>46</v>
      </c>
      <c r="E1849" s="3">
        <f>IF(Tabla1[[#This Row],[STATUS]]="","",VLOOKUP(D1849,Estatus!$A$2:$B$13,2,0))</f>
        <v>10</v>
      </c>
      <c r="F1849" s="3">
        <f>IF(Tabla1[[#This Row],[STATUS]]="","",VLOOKUP(D1849,Estatus!$A$2:$I$12,9,0))</f>
        <v>1</v>
      </c>
      <c r="G1849" s="12" t="s">
        <v>8288</v>
      </c>
      <c r="H1849" s="7">
        <v>43217</v>
      </c>
      <c r="I1849" s="80">
        <f t="shared" si="560"/>
        <v>2018</v>
      </c>
      <c r="J1849" s="80">
        <f t="shared" si="561"/>
        <v>4</v>
      </c>
      <c r="K1849" s="80">
        <f t="shared" si="562"/>
        <v>27</v>
      </c>
      <c r="L1849" s="80" t="str">
        <f t="shared" si="563"/>
        <v>04</v>
      </c>
      <c r="M1849" s="80">
        <f t="shared" si="564"/>
        <v>27</v>
      </c>
      <c r="N1849" s="80" t="str">
        <f t="shared" si="565"/>
        <v>'2018-04-27'</v>
      </c>
      <c r="O1849" s="80" t="str">
        <f t="shared" si="566"/>
        <v>'2018-04-27 00:00:00'</v>
      </c>
      <c r="P1849" s="7">
        <v>46870</v>
      </c>
      <c r="Q1849" s="80">
        <f t="shared" si="567"/>
        <v>2028</v>
      </c>
      <c r="R1849" s="80">
        <f t="shared" si="568"/>
        <v>4</v>
      </c>
      <c r="S1849" s="80">
        <f t="shared" si="569"/>
        <v>27</v>
      </c>
      <c r="T1849" s="80" t="str">
        <f t="shared" si="570"/>
        <v>04</v>
      </c>
      <c r="U1849" s="80">
        <f t="shared" si="571"/>
        <v>27</v>
      </c>
      <c r="V1849" s="80" t="str">
        <f t="shared" si="572"/>
        <v>'2028-04-27'</v>
      </c>
      <c r="W1849" s="80">
        <v>27</v>
      </c>
      <c r="X1849" s="80">
        <f t="shared" si="573"/>
        <v>27</v>
      </c>
      <c r="Y1849" s="3" t="s">
        <v>8289</v>
      </c>
      <c r="Z1849" s="124">
        <f>IFERROR(IF(Y1849="","null",VLOOKUP(Y1849,Marcas!$A$2:$C$2024,2,0)),"")</f>
        <v>409</v>
      </c>
      <c r="AA1849" s="3" t="s">
        <v>8290</v>
      </c>
      <c r="AB1849" s="3">
        <f>IFERROR(IF(AA1849="","",IF(AA1849="EMPORIO LEGAL",1,VLOOKUP(AA1849,Clientes!$A$2:$B$1190,2,0))),"")</f>
        <v>514</v>
      </c>
      <c r="AC1849" s="3">
        <f>IFERROR(IF(Tabla1[[#This Row],[id_control]]="null","",VLOOKUP(CONCATENATE(Tabla1[[#This Row],[CLIENTE]],"-",Tabla1[[#This Row],[id_control]]),Hoja1!$C$2:$D$1994,2,0)),"")</f>
        <v>1849</v>
      </c>
      <c r="AD1849" s="3" t="s">
        <v>8291</v>
      </c>
      <c r="AE1849" s="3"/>
      <c r="AF1849" s="3"/>
      <c r="AG1849" s="3"/>
      <c r="AH1849" s="3"/>
      <c r="AI1849" s="3"/>
      <c r="AJ1849" s="3"/>
      <c r="AK1849" s="3"/>
      <c r="AL1849" s="3"/>
      <c r="AM1849" s="6"/>
      <c r="AN1849" s="6"/>
      <c r="AO1849" s="6"/>
      <c r="AP1849" s="6"/>
      <c r="AQ1849" s="6">
        <v>6144036673</v>
      </c>
      <c r="AR1849" s="6"/>
      <c r="AS1849" s="6"/>
      <c r="AT1849" s="6"/>
      <c r="AU1849" s="6"/>
      <c r="AV1849" s="6" t="s">
        <v>8292</v>
      </c>
      <c r="AW1849" s="6"/>
      <c r="AX1849" s="6"/>
      <c r="AY1849" s="6"/>
      <c r="AZ1849" s="6"/>
      <c r="BA1849" s="6"/>
      <c r="BB1849" s="6"/>
      <c r="BC1849" s="6"/>
      <c r="BD1849" s="8"/>
      <c r="BE1849" s="8">
        <v>1848</v>
      </c>
      <c r="BF1849" s="6" t="str">
        <f t="shared" si="574"/>
        <v>insert into bitacoras_estatus (numero_expediente, numero_registro, representante, fecha_inicio, fecha_vencimiento, id_cliente, id_admin, id_bitacoras_estatus, id_estatus, id_clase, id_marca, created_at, updated_at) values('2040939','1900311','RODRIGO ARNULFO LOPEZ VALENZUELA','2018-04-27','2028-04-27','514','2','1','1',27,409,'2018-04-27 00:00:00','2018-04-27 00:00:00');</v>
      </c>
      <c r="BG1849" s="6" t="str">
        <f t="shared" si="575"/>
        <v>insert into servicios_comentarios (comentario, id_admin, id_estatus, created_at, updated_at) values('CLASE 27. SE RECIBE TITULO RM 02-08-2018',1,1848,'2018-04-27 00:00:00','2018-04-27 00:00:00');</v>
      </c>
      <c r="BH1849" s="6" t="str">
        <f t="shared" si="576"/>
        <v/>
      </c>
      <c r="BI1849" s="137" t="str">
        <f t="shared" si="577"/>
        <v>update bitacoras_estatus set comprobacion_uso = 1, id_estatus=10 where id=1848;</v>
      </c>
      <c r="BJ1849" s="137" t="str">
        <f t="shared" si="578"/>
        <v>update bitacoras_estatus set numero_expediente = '2040939', numero_registro = '1900311', id_estatus = 10, fecha_inicio = '2018-04-27', fecha_vencimiento ='2028-04-27', created_at ='2018-04-27 00:00:00', updated_at ='2018-04-27 00:00:00', id_clase=27, id_marca=409, id_cliente=514, vigencia = 1 where id =1848;</v>
      </c>
      <c r="BK1849" s="137" t="str">
        <f t="shared" si="579"/>
        <v>update bitacoras_estatus set id_estatus = 10 where id =1848;</v>
      </c>
    </row>
    <row r="1850" spans="1:63">
      <c r="A1850" s="3">
        <v>2033101</v>
      </c>
      <c r="B1850" s="3">
        <v>1902224</v>
      </c>
      <c r="C1850" s="3">
        <f>IF(Tabla1[[#This Row],[No. REG.]]="","",1)</f>
        <v>1</v>
      </c>
      <c r="D1850" s="3" t="s">
        <v>46</v>
      </c>
      <c r="E1850" s="3">
        <f>IF(Tabla1[[#This Row],[STATUS]]="","",VLOOKUP(D1850,Estatus!$A$2:$B$13,2,0))</f>
        <v>10</v>
      </c>
      <c r="F1850" s="3">
        <f>IF(Tabla1[[#This Row],[STATUS]]="","",VLOOKUP(D1850,Estatus!$A$2:$I$12,9,0))</f>
        <v>1</v>
      </c>
      <c r="G1850" s="12" t="s">
        <v>8279</v>
      </c>
      <c r="H1850" s="7">
        <v>43200</v>
      </c>
      <c r="I1850" s="80">
        <f t="shared" si="560"/>
        <v>2018</v>
      </c>
      <c r="J1850" s="80">
        <f t="shared" si="561"/>
        <v>4</v>
      </c>
      <c r="K1850" s="80">
        <f t="shared" si="562"/>
        <v>10</v>
      </c>
      <c r="L1850" s="80" t="str">
        <f t="shared" si="563"/>
        <v>04</v>
      </c>
      <c r="M1850" s="80">
        <f t="shared" si="564"/>
        <v>10</v>
      </c>
      <c r="N1850" s="80" t="str">
        <f t="shared" si="565"/>
        <v>'2018-04-10'</v>
      </c>
      <c r="O1850" s="80" t="str">
        <f t="shared" si="566"/>
        <v>'2018-04-10 00:00:00'</v>
      </c>
      <c r="P1850" s="7">
        <v>46853</v>
      </c>
      <c r="Q1850" s="80">
        <f t="shared" si="567"/>
        <v>2028</v>
      </c>
      <c r="R1850" s="80">
        <f t="shared" si="568"/>
        <v>4</v>
      </c>
      <c r="S1850" s="80">
        <f t="shared" si="569"/>
        <v>10</v>
      </c>
      <c r="T1850" s="80" t="str">
        <f t="shared" si="570"/>
        <v>04</v>
      </c>
      <c r="U1850" s="80">
        <f t="shared" si="571"/>
        <v>10</v>
      </c>
      <c r="V1850" s="80" t="str">
        <f t="shared" si="572"/>
        <v>'2028-04-10'</v>
      </c>
      <c r="W1850" s="80">
        <v>43</v>
      </c>
      <c r="X1850" s="80">
        <f t="shared" si="573"/>
        <v>43</v>
      </c>
      <c r="Y1850" s="3" t="s">
        <v>8293</v>
      </c>
      <c r="Z1850" s="124">
        <f>IFERROR(IF(Y1850="","null",VLOOKUP(Y1850,Marcas!$A$2:$C$2024,2,0)),"")</f>
        <v>1381</v>
      </c>
      <c r="AA1850" s="3" t="s">
        <v>8294</v>
      </c>
      <c r="AB1850" s="3">
        <f>IFERROR(IF(AA1850="","",IF(AA1850="EMPORIO LEGAL",1,VLOOKUP(AA1850,Clientes!$A$2:$B$1190,2,0))),"")</f>
        <v>988</v>
      </c>
      <c r="AC1850" s="3">
        <f>IFERROR(IF(Tabla1[[#This Row],[id_control]]="null","",VLOOKUP(CONCATENATE(Tabla1[[#This Row],[CLIENTE]],"-",Tabla1[[#This Row],[id_control]]),Hoja1!$C$2:$D$1994,2,0)),"")</f>
        <v>1850</v>
      </c>
      <c r="AD1850" s="3" t="s">
        <v>8295</v>
      </c>
      <c r="AE1850" s="3"/>
      <c r="AF1850" s="3"/>
      <c r="AG1850" s="3"/>
      <c r="AH1850" s="3"/>
      <c r="AI1850" s="3"/>
      <c r="AJ1850" s="3"/>
      <c r="AK1850" s="3"/>
      <c r="AL1850" s="3">
        <v>6222236443</v>
      </c>
      <c r="AM1850" s="6"/>
      <c r="AN1850" s="6"/>
      <c r="AO1850" s="6"/>
      <c r="AP1850" s="6"/>
      <c r="AQ1850" s="6">
        <v>6621890063</v>
      </c>
      <c r="AR1850" s="6">
        <v>6622811417</v>
      </c>
      <c r="AS1850" s="6"/>
      <c r="AT1850" s="6"/>
      <c r="AU1850" s="6"/>
      <c r="AV1850" s="6" t="s">
        <v>8296</v>
      </c>
      <c r="AW1850" s="6"/>
      <c r="AX1850" s="6"/>
      <c r="AY1850" s="6"/>
      <c r="AZ1850" s="6"/>
      <c r="BA1850" s="6"/>
      <c r="BB1850" s="6"/>
      <c r="BC1850" s="6"/>
      <c r="BD1850" s="8"/>
      <c r="BE1850" s="8">
        <v>1849</v>
      </c>
      <c r="BF1850" s="6" t="str">
        <f t="shared" si="574"/>
        <v>insert into bitacoras_estatus (numero_expediente, numero_registro, representante, fecha_inicio, fecha_vencimiento, id_cliente, id_admin, id_bitacoras_estatus, id_estatus, id_clase, id_marca, created_at, updated_at) values('2033101','1902224','MIGUEL ANGEL GARCIA MELENDEZ','2018-04-10','2028-04-10','988','2','1','1',43,1381,'2018-04-10 00:00:00','2018-04-10 00:00:00');</v>
      </c>
      <c r="BG1850" s="6" t="str">
        <f t="shared" si="575"/>
        <v>insert into servicios_comentarios (comentario, id_admin, id_estatus, created_at, updated_at) values('CLASE 43. SE RECIBIE TITULO RM 02-08-2018',1,1849,'2018-04-10 00:00:00','2018-04-10 00:00:00');</v>
      </c>
      <c r="BH1850" s="6" t="str">
        <f t="shared" si="576"/>
        <v/>
      </c>
      <c r="BI1850" s="137" t="str">
        <f t="shared" si="577"/>
        <v>update bitacoras_estatus set comprobacion_uso = 1, id_estatus=10 where id=1849;</v>
      </c>
      <c r="BJ1850" s="137" t="str">
        <f t="shared" si="578"/>
        <v>update bitacoras_estatus set numero_expediente = '2033101', numero_registro = '1902224', id_estatus = 10, fecha_inicio = '2018-04-10', fecha_vencimiento ='2028-04-10', created_at ='2018-04-10 00:00:00', updated_at ='2018-04-10 00:00:00', id_clase=43, id_marca=1381, id_cliente=988, vigencia = 1 where id =1849;</v>
      </c>
      <c r="BK1850" s="137" t="str">
        <f t="shared" si="579"/>
        <v>update bitacoras_estatus set id_estatus = 10 where id =1849;</v>
      </c>
    </row>
    <row r="1851" spans="1:63">
      <c r="A1851" s="3">
        <v>2040942</v>
      </c>
      <c r="B1851" s="3">
        <v>1900659</v>
      </c>
      <c r="C1851" s="3">
        <f>IF(Tabla1[[#This Row],[No. REG.]]="","",1)</f>
        <v>1</v>
      </c>
      <c r="D1851" s="3" t="s">
        <v>46</v>
      </c>
      <c r="E1851" s="3">
        <f>IF(Tabla1[[#This Row],[STATUS]]="","",VLOOKUP(D1851,Estatus!$A$2:$B$13,2,0))</f>
        <v>10</v>
      </c>
      <c r="F1851" s="3">
        <f>IF(Tabla1[[#This Row],[STATUS]]="","",VLOOKUP(D1851,Estatus!$A$2:$I$12,9,0))</f>
        <v>1</v>
      </c>
      <c r="G1851" s="12" t="s">
        <v>7018</v>
      </c>
      <c r="H1851" s="7">
        <v>43217</v>
      </c>
      <c r="I1851" s="80">
        <f t="shared" si="560"/>
        <v>2018</v>
      </c>
      <c r="J1851" s="80">
        <f t="shared" si="561"/>
        <v>4</v>
      </c>
      <c r="K1851" s="80">
        <f t="shared" si="562"/>
        <v>27</v>
      </c>
      <c r="L1851" s="80" t="str">
        <f t="shared" si="563"/>
        <v>04</v>
      </c>
      <c r="M1851" s="80">
        <f t="shared" si="564"/>
        <v>27</v>
      </c>
      <c r="N1851" s="80" t="str">
        <f t="shared" si="565"/>
        <v>'2018-04-27'</v>
      </c>
      <c r="O1851" s="80" t="str">
        <f t="shared" si="566"/>
        <v>'2018-04-27 00:00:00'</v>
      </c>
      <c r="P1851" s="7">
        <v>46870</v>
      </c>
      <c r="Q1851" s="80">
        <f t="shared" si="567"/>
        <v>2028</v>
      </c>
      <c r="R1851" s="80">
        <f t="shared" si="568"/>
        <v>4</v>
      </c>
      <c r="S1851" s="80">
        <f t="shared" si="569"/>
        <v>27</v>
      </c>
      <c r="T1851" s="80" t="str">
        <f t="shared" si="570"/>
        <v>04</v>
      </c>
      <c r="U1851" s="80">
        <f t="shared" si="571"/>
        <v>27</v>
      </c>
      <c r="V1851" s="80" t="str">
        <f t="shared" si="572"/>
        <v>'2028-04-27'</v>
      </c>
      <c r="W1851" s="80">
        <v>37</v>
      </c>
      <c r="X1851" s="80">
        <f t="shared" si="573"/>
        <v>37</v>
      </c>
      <c r="Y1851" s="3" t="s">
        <v>8297</v>
      </c>
      <c r="Z1851" s="124">
        <f>IFERROR(IF(Y1851="","null",VLOOKUP(Y1851,Marcas!$A$2:$C$2024,2,0)),"")</f>
        <v>539</v>
      </c>
      <c r="AA1851" s="3" t="s">
        <v>8298</v>
      </c>
      <c r="AB1851" s="3">
        <f>IFERROR(IF(AA1851="","",IF(AA1851="EMPORIO LEGAL",1,VLOOKUP(AA1851,Clientes!$A$2:$B$1190,2,0))),"")</f>
        <v>388</v>
      </c>
      <c r="AC1851" s="3">
        <f>IFERROR(IF(Tabla1[[#This Row],[id_control]]="null","",VLOOKUP(CONCATENATE(Tabla1[[#This Row],[CLIENTE]],"-",Tabla1[[#This Row],[id_control]]),Hoja1!$C$2:$D$1994,2,0)),"")</f>
        <v>1851</v>
      </c>
      <c r="AD1851" s="3" t="s">
        <v>8299</v>
      </c>
      <c r="AE1851" s="3"/>
      <c r="AF1851" s="3"/>
      <c r="AG1851" s="3"/>
      <c r="AH1851" s="3"/>
      <c r="AI1851" s="3"/>
      <c r="AJ1851" s="3"/>
      <c r="AK1851" s="3"/>
      <c r="AL1851" s="3">
        <v>6366941750</v>
      </c>
      <c r="AM1851" s="6"/>
      <c r="AN1851" s="6"/>
      <c r="AO1851" s="6"/>
      <c r="AP1851" s="6"/>
      <c r="AQ1851" s="6">
        <v>6361037430</v>
      </c>
      <c r="AR1851" s="6"/>
      <c r="AS1851" s="6"/>
      <c r="AT1851" s="6"/>
      <c r="AU1851" s="6"/>
      <c r="AV1851" s="6" t="s">
        <v>8300</v>
      </c>
      <c r="AW1851" s="6"/>
      <c r="AX1851" s="6"/>
      <c r="AY1851" s="6"/>
      <c r="AZ1851" s="6"/>
      <c r="BA1851" s="6"/>
      <c r="BB1851" s="6"/>
      <c r="BC1851" s="6"/>
      <c r="BD1851" s="8"/>
      <c r="BE1851" s="8">
        <v>1850</v>
      </c>
      <c r="BF1851" s="6" t="str">
        <f t="shared" si="574"/>
        <v>insert into bitacoras_estatus (numero_expediente, numero_registro, representante, fecha_inicio, fecha_vencimiento, id_cliente, id_admin, id_bitacoras_estatus, id_estatus, id_clase, id_marca, created_at, updated_at) values('2040942','1900659','RICARDO PIÑUELAS RENTERIA','2018-04-27','2028-04-27','388','2','1','1',37,539,'2018-04-27 00:00:00','2018-04-27 00:00:00');</v>
      </c>
      <c r="BG1851" s="6" t="str">
        <f t="shared" si="575"/>
        <v>insert into servicios_comentarios (comentario, id_admin, id_estatus, created_at, updated_at) values('CLASE 37',1,1850,'2018-04-27 00:00:00','2018-04-27 00:00:00');</v>
      </c>
      <c r="BH1851" s="6" t="str">
        <f t="shared" si="576"/>
        <v/>
      </c>
      <c r="BI1851" s="137" t="str">
        <f t="shared" si="577"/>
        <v>update bitacoras_estatus set comprobacion_uso = 1, id_estatus=10 where id=1850;</v>
      </c>
      <c r="BJ1851" s="137" t="str">
        <f t="shared" si="578"/>
        <v>update bitacoras_estatus set numero_expediente = '2040942', numero_registro = '1900659', id_estatus = 10, fecha_inicio = '2018-04-27', fecha_vencimiento ='2028-04-27', created_at ='2018-04-27 00:00:00', updated_at ='2018-04-27 00:00:00', id_clase=37, id_marca=539, id_cliente=388, vigencia = 1 where id =1850;</v>
      </c>
      <c r="BK1851" s="137" t="str">
        <f t="shared" si="579"/>
        <v>update bitacoras_estatus set id_estatus = 10 where id =1850;</v>
      </c>
    </row>
    <row r="1852" spans="1:63">
      <c r="A1852" s="3">
        <v>2050585</v>
      </c>
      <c r="B1852" s="3">
        <v>1916121</v>
      </c>
      <c r="C1852" s="3">
        <f>IF(Tabla1[[#This Row],[No. REG.]]="","",1)</f>
        <v>1</v>
      </c>
      <c r="D1852" s="3" t="s">
        <v>46</v>
      </c>
      <c r="E1852" s="3">
        <f>IF(Tabla1[[#This Row],[STATUS]]="","",VLOOKUP(D1852,Estatus!$A$2:$B$13,2,0))</f>
        <v>10</v>
      </c>
      <c r="F1852" s="3">
        <f>IF(Tabla1[[#This Row],[STATUS]]="","",VLOOKUP(D1852,Estatus!$A$2:$I$12,9,0))</f>
        <v>1</v>
      </c>
      <c r="G1852" s="12" t="s">
        <v>8301</v>
      </c>
      <c r="H1852" s="7">
        <v>43238</v>
      </c>
      <c r="I1852" s="80">
        <f t="shared" si="560"/>
        <v>2018</v>
      </c>
      <c r="J1852" s="80">
        <f t="shared" si="561"/>
        <v>5</v>
      </c>
      <c r="K1852" s="80">
        <f t="shared" si="562"/>
        <v>18</v>
      </c>
      <c r="L1852" s="80" t="str">
        <f t="shared" si="563"/>
        <v>05</v>
      </c>
      <c r="M1852" s="80">
        <f t="shared" si="564"/>
        <v>18</v>
      </c>
      <c r="N1852" s="80" t="str">
        <f t="shared" si="565"/>
        <v>'2018-05-18'</v>
      </c>
      <c r="O1852" s="80" t="str">
        <f t="shared" si="566"/>
        <v>'2018-05-18 00:00:00'</v>
      </c>
      <c r="P1852" s="7">
        <v>46891</v>
      </c>
      <c r="Q1852" s="80">
        <f t="shared" si="567"/>
        <v>2028</v>
      </c>
      <c r="R1852" s="80">
        <f t="shared" si="568"/>
        <v>5</v>
      </c>
      <c r="S1852" s="80">
        <f t="shared" si="569"/>
        <v>18</v>
      </c>
      <c r="T1852" s="80" t="str">
        <f t="shared" si="570"/>
        <v>05</v>
      </c>
      <c r="U1852" s="80">
        <f t="shared" si="571"/>
        <v>18</v>
      </c>
      <c r="V1852" s="80" t="str">
        <f t="shared" si="572"/>
        <v>'2028-05-18'</v>
      </c>
      <c r="W1852" s="80">
        <v>19</v>
      </c>
      <c r="X1852" s="80">
        <f t="shared" si="573"/>
        <v>19</v>
      </c>
      <c r="Y1852" s="3" t="s">
        <v>8302</v>
      </c>
      <c r="Z1852" s="124">
        <f>IFERROR(IF(Y1852="","null",VLOOKUP(Y1852,Marcas!$A$2:$C$2024,2,0)),"")</f>
        <v>596</v>
      </c>
      <c r="AA1852" s="3" t="s">
        <v>7291</v>
      </c>
      <c r="AB1852" s="3">
        <f>IFERROR(IF(AA1852="","",IF(AA1852="EMPORIO LEGAL",1,VLOOKUP(AA1852,Clientes!$A$2:$B$1190,2,0))),"")</f>
        <v>536</v>
      </c>
      <c r="AC1852" s="3">
        <f>IFERROR(IF(Tabla1[[#This Row],[id_control]]="null","",VLOOKUP(CONCATENATE(Tabla1[[#This Row],[CLIENTE]],"-",Tabla1[[#This Row],[id_control]]),Hoja1!$C$2:$D$1994,2,0)),"")</f>
        <v>1852</v>
      </c>
      <c r="AD1852" s="3" t="s">
        <v>7401</v>
      </c>
      <c r="AE1852" s="3"/>
      <c r="AF1852" s="3"/>
      <c r="AG1852" s="3"/>
      <c r="AH1852" s="3"/>
      <c r="AI1852" s="3"/>
      <c r="AJ1852" s="3"/>
      <c r="AK1852" s="3"/>
      <c r="AL1852" s="3">
        <v>6144291207</v>
      </c>
      <c r="AM1852" s="6"/>
      <c r="AN1852" s="6"/>
      <c r="AO1852" s="6"/>
      <c r="AP1852" s="6"/>
      <c r="AQ1852" s="8">
        <v>6141767619</v>
      </c>
      <c r="AR1852" s="6"/>
      <c r="AS1852" s="6"/>
      <c r="AT1852" s="6"/>
      <c r="AU1852" s="6"/>
      <c r="AV1852" s="8" t="s">
        <v>7402</v>
      </c>
      <c r="AW1852" s="6"/>
      <c r="AX1852" s="6"/>
      <c r="AY1852" s="6"/>
      <c r="AZ1852" s="6"/>
      <c r="BA1852" s="6"/>
      <c r="BB1852" s="6"/>
      <c r="BC1852" s="6"/>
      <c r="BD1852" s="6"/>
      <c r="BE1852" s="8">
        <v>1851</v>
      </c>
      <c r="BF1852" s="6" t="str">
        <f t="shared" si="574"/>
        <v>insert into bitacoras_estatus (numero_expediente, numero_registro, representante, fecha_inicio, fecha_vencimiento, id_cliente, id_admin, id_bitacoras_estatus, id_estatus, id_clase, id_marca, created_at, updated_at) values('2050585','1916121','FRANCISCO TOLEDO','2018-05-18','2028-05-18','536','2','1','1',19,596,'2018-05-18 00:00:00','2018-05-18 00:00:00');</v>
      </c>
      <c r="BG1852" s="6" t="str">
        <f t="shared" si="575"/>
        <v>insert into servicios_comentarios (comentario, id_admin, id_estatus, created_at, updated_at) values('CLASE 19',1,1851,'2018-05-18 00:00:00','2018-05-18 00:00:00');</v>
      </c>
      <c r="BH1852" s="6" t="str">
        <f t="shared" si="576"/>
        <v/>
      </c>
      <c r="BI1852" s="137" t="str">
        <f t="shared" si="577"/>
        <v>update bitacoras_estatus set comprobacion_uso = 1, id_estatus=10 where id=1851;</v>
      </c>
      <c r="BJ1852" s="137" t="str">
        <f t="shared" si="578"/>
        <v>update bitacoras_estatus set numero_expediente = '2050585', numero_registro = '1916121', id_estatus = 10, fecha_inicio = '2018-05-18', fecha_vencimiento ='2028-05-18', created_at ='2018-05-18 00:00:00', updated_at ='2018-05-18 00:00:00', id_clase=19, id_marca=596, id_cliente=536, vigencia = 1 where id =1851;</v>
      </c>
      <c r="BK1852" s="137" t="str">
        <f t="shared" si="579"/>
        <v>update bitacoras_estatus set id_estatus = 10 where id =1851;</v>
      </c>
    </row>
    <row r="1853" spans="1:63" ht="27">
      <c r="A1853" s="3">
        <v>2050581</v>
      </c>
      <c r="B1853" s="3"/>
      <c r="C1853" s="3" t="str">
        <f>IF(Tabla1[[#This Row],[No. REG.]]="","",1)</f>
        <v/>
      </c>
      <c r="D1853" s="3" t="s">
        <v>8681</v>
      </c>
      <c r="E1853" s="3">
        <f>IF(Tabla1[[#This Row],[STATUS]]="","",VLOOKUP(D1853,Estatus!$A$2:$B$13,2,0))</f>
        <v>8</v>
      </c>
      <c r="F1853" s="3">
        <f>IF(Tabla1[[#This Row],[STATUS]]="","",VLOOKUP(D1853,Estatus!$A$2:$I$12,9,0))</f>
        <v>1</v>
      </c>
      <c r="G1853" s="12" t="s">
        <v>8303</v>
      </c>
      <c r="H1853" s="7">
        <v>43238</v>
      </c>
      <c r="I1853" s="80">
        <f t="shared" si="560"/>
        <v>2018</v>
      </c>
      <c r="J1853" s="80">
        <f t="shared" si="561"/>
        <v>5</v>
      </c>
      <c r="K1853" s="80">
        <f t="shared" si="562"/>
        <v>18</v>
      </c>
      <c r="L1853" s="80" t="str">
        <f t="shared" si="563"/>
        <v>05</v>
      </c>
      <c r="M1853" s="80">
        <f t="shared" si="564"/>
        <v>18</v>
      </c>
      <c r="N1853" s="80" t="str">
        <f t="shared" si="565"/>
        <v>'2018-05-18'</v>
      </c>
      <c r="O1853" s="80" t="str">
        <f t="shared" si="566"/>
        <v>'2018-05-18 00:00:00'</v>
      </c>
      <c r="P1853" s="7">
        <v>46891</v>
      </c>
      <c r="Q1853" s="80">
        <f t="shared" si="567"/>
        <v>2028</v>
      </c>
      <c r="R1853" s="80">
        <f t="shared" si="568"/>
        <v>5</v>
      </c>
      <c r="S1853" s="80">
        <f t="shared" si="569"/>
        <v>18</v>
      </c>
      <c r="T1853" s="80" t="str">
        <f t="shared" si="570"/>
        <v>05</v>
      </c>
      <c r="U1853" s="80">
        <f t="shared" si="571"/>
        <v>18</v>
      </c>
      <c r="V1853" s="80" t="str">
        <f t="shared" si="572"/>
        <v>'2028-05-18'</v>
      </c>
      <c r="W1853" s="80">
        <v>35</v>
      </c>
      <c r="X1853" s="80">
        <f t="shared" si="573"/>
        <v>35</v>
      </c>
      <c r="Y1853" s="3" t="s">
        <v>8302</v>
      </c>
      <c r="Z1853" s="124">
        <f>IFERROR(IF(Y1853="","null",VLOOKUP(Y1853,Marcas!$A$2:$C$2024,2,0)),"")</f>
        <v>596</v>
      </c>
      <c r="AA1853" s="3" t="s">
        <v>7291</v>
      </c>
      <c r="AB1853" s="3">
        <f>IFERROR(IF(AA1853="","",IF(AA1853="EMPORIO LEGAL",1,VLOOKUP(AA1853,Clientes!$A$2:$B$1190,2,0))),"")</f>
        <v>536</v>
      </c>
      <c r="AC1853" s="3">
        <f>IFERROR(IF(Tabla1[[#This Row],[id_control]]="null","",VLOOKUP(CONCATENATE(Tabla1[[#This Row],[CLIENTE]],"-",Tabla1[[#This Row],[id_control]]),Hoja1!$C$2:$D$1994,2,0)),"")</f>
        <v>1852</v>
      </c>
      <c r="AD1853" s="3" t="s">
        <v>7401</v>
      </c>
      <c r="AE1853" s="3"/>
      <c r="AF1853" s="3"/>
      <c r="AG1853" s="3"/>
      <c r="AH1853" s="3"/>
      <c r="AI1853" s="3"/>
      <c r="AJ1853" s="3"/>
      <c r="AK1853" s="3"/>
      <c r="AL1853" s="3">
        <v>6144291207</v>
      </c>
      <c r="AM1853" s="6"/>
      <c r="AN1853" s="6"/>
      <c r="AO1853" s="6"/>
      <c r="AP1853" s="6"/>
      <c r="AQ1853" s="8">
        <v>6141767619</v>
      </c>
      <c r="AR1853" s="6"/>
      <c r="AS1853" s="6"/>
      <c r="AT1853" s="6"/>
      <c r="AU1853" s="6"/>
      <c r="AV1853" s="8" t="s">
        <v>7402</v>
      </c>
      <c r="AW1853" s="6"/>
      <c r="AX1853" s="6"/>
      <c r="AY1853" s="6"/>
      <c r="AZ1853" s="6"/>
      <c r="BA1853" s="6"/>
      <c r="BB1853" s="6"/>
      <c r="BC1853" s="6"/>
      <c r="BD1853" s="6"/>
      <c r="BE1853" s="8">
        <v>1852</v>
      </c>
      <c r="BF1853" s="6" t="str">
        <f t="shared" si="574"/>
        <v>insert into bitacoras_estatus (numero_expediente, numero_registro, representante, fecha_inicio, fecha_vencimiento, id_cliente, id_admin, id_bitacoras_estatus, id_estatus, id_clase, id_marca, created_at, updated_at) values('2050581','','FRANCISCO TOLEDO','2018-05-18','2028-05-18','536','2','1','1',35,596,'2018-05-18 00:00:00','2018-05-18 00:00:00');</v>
      </c>
      <c r="BG1853" s="6" t="str">
        <f t="shared" si="575"/>
        <v>insert into servicios_comentarios (comentario, id_admin, id_estatus, created_at, updated_at) values('CLASE 35 SE NOTIFICA ANTERIORIDAD 15/10/2018',1,1852,'2018-05-18 00:00:00','2018-05-18 00:00:00');</v>
      </c>
      <c r="BH1853" s="6" t="str">
        <f t="shared" si="576"/>
        <v/>
      </c>
      <c r="BI1853" s="137" t="str">
        <f t="shared" si="577"/>
        <v>update bitacoras_estatus set comprobacion_uso = 1, id_estatus=8 where id=1852;</v>
      </c>
      <c r="BJ1853" s="137" t="str">
        <f t="shared" si="578"/>
        <v>update bitacoras_estatus set numero_expediente = '2050581', numero_registro = '', id_estatus = 8, fecha_inicio = '2018-05-18', fecha_vencimiento ='2028-05-18', created_at ='2018-05-18 00:00:00', updated_at ='2018-05-18 00:00:00', id_clase=35, id_marca=596, id_cliente=536, vigencia = 1 where id =1852;</v>
      </c>
      <c r="BK1853" s="137" t="str">
        <f t="shared" si="579"/>
        <v>update bitacoras_estatus set id_estatus = 8 where id =1852;</v>
      </c>
    </row>
    <row r="1854" spans="1:63">
      <c r="A1854" s="3">
        <v>2050601</v>
      </c>
      <c r="B1854" s="3">
        <v>1916134</v>
      </c>
      <c r="C1854" s="3">
        <f>IF(Tabla1[[#This Row],[No. REG.]]="","",1)</f>
        <v>1</v>
      </c>
      <c r="D1854" s="3" t="s">
        <v>46</v>
      </c>
      <c r="E1854" s="3">
        <f>IF(Tabla1[[#This Row],[STATUS]]="","",VLOOKUP(D1854,Estatus!$A$2:$B$13,2,0))</f>
        <v>10</v>
      </c>
      <c r="F1854" s="3">
        <f>IF(Tabla1[[#This Row],[STATUS]]="","",VLOOKUP(D1854,Estatus!$A$2:$I$12,9,0))</f>
        <v>1</v>
      </c>
      <c r="G1854" s="12" t="s">
        <v>8304</v>
      </c>
      <c r="H1854" s="7">
        <v>43238</v>
      </c>
      <c r="I1854" s="80">
        <f t="shared" si="560"/>
        <v>2018</v>
      </c>
      <c r="J1854" s="80">
        <f t="shared" si="561"/>
        <v>5</v>
      </c>
      <c r="K1854" s="80">
        <f t="shared" si="562"/>
        <v>18</v>
      </c>
      <c r="L1854" s="80" t="str">
        <f t="shared" si="563"/>
        <v>05</v>
      </c>
      <c r="M1854" s="80">
        <f t="shared" si="564"/>
        <v>18</v>
      </c>
      <c r="N1854" s="80" t="str">
        <f t="shared" si="565"/>
        <v>'2018-05-18'</v>
      </c>
      <c r="O1854" s="80" t="str">
        <f t="shared" si="566"/>
        <v>'2018-05-18 00:00:00'</v>
      </c>
      <c r="P1854" s="7">
        <v>46891</v>
      </c>
      <c r="Q1854" s="80">
        <f t="shared" si="567"/>
        <v>2028</v>
      </c>
      <c r="R1854" s="80">
        <f t="shared" si="568"/>
        <v>5</v>
      </c>
      <c r="S1854" s="80">
        <f t="shared" si="569"/>
        <v>18</v>
      </c>
      <c r="T1854" s="80" t="str">
        <f t="shared" si="570"/>
        <v>05</v>
      </c>
      <c r="U1854" s="80">
        <f t="shared" si="571"/>
        <v>18</v>
      </c>
      <c r="V1854" s="80" t="str">
        <f t="shared" si="572"/>
        <v>'2028-05-18'</v>
      </c>
      <c r="W1854" s="80">
        <v>1</v>
      </c>
      <c r="X1854" s="80">
        <f t="shared" si="573"/>
        <v>1</v>
      </c>
      <c r="Y1854" s="3" t="s">
        <v>8305</v>
      </c>
      <c r="Z1854" s="124">
        <f>IFERROR(IF(Y1854="","null",VLOOKUP(Y1854,Marcas!$A$2:$C$2024,2,0)),"")</f>
        <v>758</v>
      </c>
      <c r="AA1854" s="3" t="s">
        <v>7291</v>
      </c>
      <c r="AB1854" s="3">
        <f>IFERROR(IF(AA1854="","",IF(AA1854="EMPORIO LEGAL",1,VLOOKUP(AA1854,Clientes!$A$2:$B$1190,2,0))),"")</f>
        <v>536</v>
      </c>
      <c r="AC1854" s="3">
        <f>IFERROR(IF(Tabla1[[#This Row],[id_control]]="null","",VLOOKUP(CONCATENATE(Tabla1[[#This Row],[CLIENTE]],"-",Tabla1[[#This Row],[id_control]]),Hoja1!$C$2:$D$1994,2,0)),"")</f>
        <v>1854</v>
      </c>
      <c r="AD1854" s="3" t="s">
        <v>7401</v>
      </c>
      <c r="AE1854" s="3"/>
      <c r="AF1854" s="3"/>
      <c r="AG1854" s="3"/>
      <c r="AH1854" s="3"/>
      <c r="AI1854" s="3"/>
      <c r="AJ1854" s="3"/>
      <c r="AK1854" s="3"/>
      <c r="AL1854" s="3">
        <v>6144291207</v>
      </c>
      <c r="AM1854" s="6"/>
      <c r="AN1854" s="6"/>
      <c r="AO1854" s="6"/>
      <c r="AP1854" s="6"/>
      <c r="AQ1854" s="8">
        <v>6141767619</v>
      </c>
      <c r="AR1854" s="6"/>
      <c r="AS1854" s="6"/>
      <c r="AT1854" s="6"/>
      <c r="AU1854" s="6"/>
      <c r="AV1854" s="8" t="s">
        <v>7402</v>
      </c>
      <c r="AW1854" s="6"/>
      <c r="AX1854" s="6"/>
      <c r="AY1854" s="6"/>
      <c r="AZ1854" s="6"/>
      <c r="BA1854" s="6"/>
      <c r="BB1854" s="6"/>
      <c r="BC1854" s="6"/>
      <c r="BD1854" s="6"/>
      <c r="BE1854" s="8">
        <v>1853</v>
      </c>
      <c r="BF1854" s="6" t="str">
        <f t="shared" si="574"/>
        <v>insert into bitacoras_estatus (numero_expediente, numero_registro, representante, fecha_inicio, fecha_vencimiento, id_cliente, id_admin, id_bitacoras_estatus, id_estatus, id_clase, id_marca, created_at, updated_at) values('2050601','1916134','FRANCISCO TOLEDO','2018-05-18','2028-05-18','536','2','1','1',1,758,'2018-05-18 00:00:00','2018-05-18 00:00:00');</v>
      </c>
      <c r="BG1854" s="6" t="str">
        <f t="shared" si="575"/>
        <v>insert into servicios_comentarios (comentario, id_admin, id_estatus, created_at, updated_at) values('CLASE 1',1,1853,'2018-05-18 00:00:00','2018-05-18 00:00:00');</v>
      </c>
      <c r="BH1854" s="6" t="str">
        <f t="shared" si="576"/>
        <v/>
      </c>
      <c r="BI1854" s="137" t="str">
        <f t="shared" si="577"/>
        <v>update bitacoras_estatus set comprobacion_uso = 1, id_estatus=10 where id=1853;</v>
      </c>
      <c r="BJ1854" s="137" t="str">
        <f t="shared" si="578"/>
        <v>update bitacoras_estatus set numero_expediente = '2050601', numero_registro = '1916134', id_estatus = 10, fecha_inicio = '2018-05-18', fecha_vencimiento ='2028-05-18', created_at ='2018-05-18 00:00:00', updated_at ='2018-05-18 00:00:00', id_clase=1, id_marca=758, id_cliente=536, vigencia = 1 where id =1853;</v>
      </c>
      <c r="BK1854" s="137" t="str">
        <f t="shared" si="579"/>
        <v>update bitacoras_estatus set id_estatus = 10 where id =1853;</v>
      </c>
    </row>
    <row r="1855" spans="1:63">
      <c r="A1855" s="3">
        <v>2050600</v>
      </c>
      <c r="B1855" s="3">
        <v>1916133</v>
      </c>
      <c r="C1855" s="3">
        <f>IF(Tabla1[[#This Row],[No. REG.]]="","",1)</f>
        <v>1</v>
      </c>
      <c r="D1855" s="3" t="s">
        <v>46</v>
      </c>
      <c r="E1855" s="3">
        <f>IF(Tabla1[[#This Row],[STATUS]]="","",VLOOKUP(D1855,Estatus!$A$2:$B$13,2,0))</f>
        <v>10</v>
      </c>
      <c r="F1855" s="3">
        <f>IF(Tabla1[[#This Row],[STATUS]]="","",VLOOKUP(D1855,Estatus!$A$2:$I$12,9,0))</f>
        <v>1</v>
      </c>
      <c r="G1855" s="12" t="s">
        <v>8301</v>
      </c>
      <c r="H1855" s="7">
        <v>43238</v>
      </c>
      <c r="I1855" s="80">
        <f t="shared" si="560"/>
        <v>2018</v>
      </c>
      <c r="J1855" s="80">
        <f t="shared" si="561"/>
        <v>5</v>
      </c>
      <c r="K1855" s="80">
        <f t="shared" si="562"/>
        <v>18</v>
      </c>
      <c r="L1855" s="80" t="str">
        <f t="shared" si="563"/>
        <v>05</v>
      </c>
      <c r="M1855" s="80">
        <f t="shared" si="564"/>
        <v>18</v>
      </c>
      <c r="N1855" s="80" t="str">
        <f t="shared" si="565"/>
        <v>'2018-05-18'</v>
      </c>
      <c r="O1855" s="80" t="str">
        <f t="shared" si="566"/>
        <v>'2018-05-18 00:00:00'</v>
      </c>
      <c r="P1855" s="7">
        <v>46891</v>
      </c>
      <c r="Q1855" s="80">
        <f t="shared" si="567"/>
        <v>2028</v>
      </c>
      <c r="R1855" s="80">
        <f t="shared" si="568"/>
        <v>5</v>
      </c>
      <c r="S1855" s="80">
        <f t="shared" si="569"/>
        <v>18</v>
      </c>
      <c r="T1855" s="80" t="str">
        <f t="shared" si="570"/>
        <v>05</v>
      </c>
      <c r="U1855" s="80">
        <f t="shared" si="571"/>
        <v>18</v>
      </c>
      <c r="V1855" s="80" t="str">
        <f t="shared" si="572"/>
        <v>'2028-05-18'</v>
      </c>
      <c r="W1855" s="80">
        <v>19</v>
      </c>
      <c r="X1855" s="80">
        <f t="shared" si="573"/>
        <v>19</v>
      </c>
      <c r="Y1855" s="3" t="s">
        <v>8305</v>
      </c>
      <c r="Z1855" s="124">
        <f>IFERROR(IF(Y1855="","null",VLOOKUP(Y1855,Marcas!$A$2:$C$2024,2,0)),"")</f>
        <v>758</v>
      </c>
      <c r="AA1855" s="3" t="s">
        <v>7291</v>
      </c>
      <c r="AB1855" s="3">
        <f>IFERROR(IF(AA1855="","",IF(AA1855="EMPORIO LEGAL",1,VLOOKUP(AA1855,Clientes!$A$2:$B$1190,2,0))),"")</f>
        <v>536</v>
      </c>
      <c r="AC1855" s="3">
        <f>IFERROR(IF(Tabla1[[#This Row],[id_control]]="null","",VLOOKUP(CONCATENATE(Tabla1[[#This Row],[CLIENTE]],"-",Tabla1[[#This Row],[id_control]]),Hoja1!$C$2:$D$1994,2,0)),"")</f>
        <v>1854</v>
      </c>
      <c r="AD1855" s="3" t="s">
        <v>7401</v>
      </c>
      <c r="AE1855" s="3"/>
      <c r="AF1855" s="3"/>
      <c r="AG1855" s="3"/>
      <c r="AH1855" s="3"/>
      <c r="AI1855" s="3"/>
      <c r="AJ1855" s="3"/>
      <c r="AK1855" s="3"/>
      <c r="AL1855" s="3">
        <v>6144291207</v>
      </c>
      <c r="AM1855" s="6"/>
      <c r="AN1855" s="6"/>
      <c r="AO1855" s="6"/>
      <c r="AP1855" s="6"/>
      <c r="AQ1855" s="8">
        <v>6141767619</v>
      </c>
      <c r="AR1855" s="6"/>
      <c r="AS1855" s="6"/>
      <c r="AT1855" s="6"/>
      <c r="AU1855" s="6"/>
      <c r="AV1855" s="8" t="s">
        <v>7402</v>
      </c>
      <c r="AW1855" s="6"/>
      <c r="AX1855" s="6"/>
      <c r="AY1855" s="6"/>
      <c r="AZ1855" s="6"/>
      <c r="BA1855" s="6"/>
      <c r="BB1855" s="6"/>
      <c r="BC1855" s="6"/>
      <c r="BD1855" s="6"/>
      <c r="BE1855" s="8">
        <v>1854</v>
      </c>
      <c r="BF1855" s="6" t="str">
        <f t="shared" si="574"/>
        <v>insert into bitacoras_estatus (numero_expediente, numero_registro, representante, fecha_inicio, fecha_vencimiento, id_cliente, id_admin, id_bitacoras_estatus, id_estatus, id_clase, id_marca, created_at, updated_at) values('2050600','1916133','FRANCISCO TOLEDO','2018-05-18','2028-05-18','536','2','1','1',19,758,'2018-05-18 00:00:00','2018-05-18 00:00:00');</v>
      </c>
      <c r="BG1855" s="6" t="str">
        <f t="shared" si="575"/>
        <v>insert into servicios_comentarios (comentario, id_admin, id_estatus, created_at, updated_at) values('CLASE 19',1,1854,'2018-05-18 00:00:00','2018-05-18 00:00:00');</v>
      </c>
      <c r="BH1855" s="6" t="str">
        <f t="shared" si="576"/>
        <v/>
      </c>
      <c r="BI1855" s="137" t="str">
        <f t="shared" si="577"/>
        <v>update bitacoras_estatus set comprobacion_uso = 1, id_estatus=10 where id=1854;</v>
      </c>
      <c r="BJ1855" s="137" t="str">
        <f t="shared" si="578"/>
        <v>update bitacoras_estatus set numero_expediente = '2050600', numero_registro = '1916133', id_estatus = 10, fecha_inicio = '2018-05-18', fecha_vencimiento ='2028-05-18', created_at ='2018-05-18 00:00:00', updated_at ='2018-05-18 00:00:00', id_clase=19, id_marca=758, id_cliente=536, vigencia = 1 where id =1854;</v>
      </c>
      <c r="BK1855" s="137" t="str">
        <f t="shared" si="579"/>
        <v>update bitacoras_estatus set id_estatus = 10 where id =1854;</v>
      </c>
    </row>
    <row r="1856" spans="1:63">
      <c r="A1856" s="3">
        <v>2050599</v>
      </c>
      <c r="B1856" s="3">
        <v>1916132</v>
      </c>
      <c r="C1856" s="3">
        <f>IF(Tabla1[[#This Row],[No. REG.]]="","",1)</f>
        <v>1</v>
      </c>
      <c r="D1856" s="3" t="s">
        <v>46</v>
      </c>
      <c r="E1856" s="3">
        <f>IF(Tabla1[[#This Row],[STATUS]]="","",VLOOKUP(D1856,Estatus!$A$2:$B$13,2,0))</f>
        <v>10</v>
      </c>
      <c r="F1856" s="3">
        <f>IF(Tabla1[[#This Row],[STATUS]]="","",VLOOKUP(D1856,Estatus!$A$2:$I$12,9,0))</f>
        <v>1</v>
      </c>
      <c r="G1856" s="12" t="s">
        <v>8306</v>
      </c>
      <c r="H1856" s="7">
        <v>43238</v>
      </c>
      <c r="I1856" s="80">
        <f t="shared" si="560"/>
        <v>2018</v>
      </c>
      <c r="J1856" s="80">
        <f t="shared" si="561"/>
        <v>5</v>
      </c>
      <c r="K1856" s="80">
        <f t="shared" si="562"/>
        <v>18</v>
      </c>
      <c r="L1856" s="80" t="str">
        <f t="shared" si="563"/>
        <v>05</v>
      </c>
      <c r="M1856" s="80">
        <f t="shared" si="564"/>
        <v>18</v>
      </c>
      <c r="N1856" s="80" t="str">
        <f t="shared" si="565"/>
        <v>'2018-05-18'</v>
      </c>
      <c r="O1856" s="80" t="str">
        <f t="shared" si="566"/>
        <v>'2018-05-18 00:00:00'</v>
      </c>
      <c r="P1856" s="7">
        <v>46891</v>
      </c>
      <c r="Q1856" s="80">
        <f t="shared" si="567"/>
        <v>2028</v>
      </c>
      <c r="R1856" s="80">
        <f t="shared" si="568"/>
        <v>5</v>
      </c>
      <c r="S1856" s="80">
        <f t="shared" si="569"/>
        <v>18</v>
      </c>
      <c r="T1856" s="80" t="str">
        <f t="shared" si="570"/>
        <v>05</v>
      </c>
      <c r="U1856" s="80">
        <f t="shared" si="571"/>
        <v>18</v>
      </c>
      <c r="V1856" s="80" t="str">
        <f t="shared" si="572"/>
        <v>'2028-05-18'</v>
      </c>
      <c r="W1856" s="80">
        <v>20</v>
      </c>
      <c r="X1856" s="80">
        <f t="shared" si="573"/>
        <v>20</v>
      </c>
      <c r="Y1856" s="3" t="s">
        <v>8305</v>
      </c>
      <c r="Z1856" s="124">
        <f>IFERROR(IF(Y1856="","null",VLOOKUP(Y1856,Marcas!$A$2:$C$2024,2,0)),"")</f>
        <v>758</v>
      </c>
      <c r="AA1856" s="3" t="s">
        <v>7291</v>
      </c>
      <c r="AB1856" s="3">
        <f>IFERROR(IF(AA1856="","",IF(AA1856="EMPORIO LEGAL",1,VLOOKUP(AA1856,Clientes!$A$2:$B$1190,2,0))),"")</f>
        <v>536</v>
      </c>
      <c r="AC1856" s="3">
        <f>IFERROR(IF(Tabla1[[#This Row],[id_control]]="null","",VLOOKUP(CONCATENATE(Tabla1[[#This Row],[CLIENTE]],"-",Tabla1[[#This Row],[id_control]]),Hoja1!$C$2:$D$1994,2,0)),"")</f>
        <v>1854</v>
      </c>
      <c r="AD1856" s="3" t="s">
        <v>7401</v>
      </c>
      <c r="AE1856" s="3"/>
      <c r="AF1856" s="3"/>
      <c r="AG1856" s="3"/>
      <c r="AH1856" s="3"/>
      <c r="AI1856" s="3"/>
      <c r="AJ1856" s="3"/>
      <c r="AK1856" s="3"/>
      <c r="AL1856" s="3">
        <v>6144291207</v>
      </c>
      <c r="AM1856" s="6"/>
      <c r="AN1856" s="6"/>
      <c r="AO1856" s="6"/>
      <c r="AP1856" s="6"/>
      <c r="AQ1856" s="8">
        <v>6141767619</v>
      </c>
      <c r="AR1856" s="6"/>
      <c r="AS1856" s="6"/>
      <c r="AT1856" s="6"/>
      <c r="AU1856" s="6"/>
      <c r="AV1856" s="8" t="s">
        <v>7402</v>
      </c>
      <c r="AW1856" s="6"/>
      <c r="AX1856" s="6"/>
      <c r="AY1856" s="6"/>
      <c r="AZ1856" s="6"/>
      <c r="BA1856" s="6"/>
      <c r="BB1856" s="6"/>
      <c r="BC1856" s="6"/>
      <c r="BD1856" s="6"/>
      <c r="BE1856" s="8">
        <v>1855</v>
      </c>
      <c r="BF1856" s="6" t="str">
        <f t="shared" si="574"/>
        <v>insert into bitacoras_estatus (numero_expediente, numero_registro, representante, fecha_inicio, fecha_vencimiento, id_cliente, id_admin, id_bitacoras_estatus, id_estatus, id_clase, id_marca, created_at, updated_at) values('2050599','1916132','FRANCISCO TOLEDO','2018-05-18','2028-05-18','536','2','1','1',20,758,'2018-05-18 00:00:00','2018-05-18 00:00:00');</v>
      </c>
      <c r="BG1856" s="6" t="str">
        <f t="shared" si="575"/>
        <v>insert into servicios_comentarios (comentario, id_admin, id_estatus, created_at, updated_at) values('CLASE 20',1,1855,'2018-05-18 00:00:00','2018-05-18 00:00:00');</v>
      </c>
      <c r="BH1856" s="6" t="str">
        <f t="shared" si="576"/>
        <v/>
      </c>
      <c r="BI1856" s="137" t="str">
        <f t="shared" si="577"/>
        <v>update bitacoras_estatus set comprobacion_uso = 1, id_estatus=10 where id=1855;</v>
      </c>
      <c r="BJ1856" s="137" t="str">
        <f t="shared" si="578"/>
        <v>update bitacoras_estatus set numero_expediente = '2050599', numero_registro = '1916132', id_estatus = 10, fecha_inicio = '2018-05-18', fecha_vencimiento ='2028-05-18', created_at ='2018-05-18 00:00:00', updated_at ='2018-05-18 00:00:00', id_clase=20, id_marca=758, id_cliente=536, vigencia = 1 where id =1855;</v>
      </c>
      <c r="BK1856" s="137" t="str">
        <f t="shared" si="579"/>
        <v>update bitacoras_estatus set id_estatus = 10 where id =1855;</v>
      </c>
    </row>
    <row r="1857" spans="1:63">
      <c r="A1857" s="3">
        <v>2050600</v>
      </c>
      <c r="B1857" s="3">
        <v>1916133</v>
      </c>
      <c r="C1857" s="3">
        <f>IF(Tabla1[[#This Row],[No. REG.]]="","",1)</f>
        <v>1</v>
      </c>
      <c r="D1857" s="3" t="s">
        <v>46</v>
      </c>
      <c r="E1857" s="3">
        <f>IF(Tabla1[[#This Row],[STATUS]]="","",VLOOKUP(D1857,Estatus!$A$2:$B$13,2,0))</f>
        <v>10</v>
      </c>
      <c r="F1857" s="3">
        <f>IF(Tabla1[[#This Row],[STATUS]]="","",VLOOKUP(D1857,Estatus!$A$2:$I$12,9,0))</f>
        <v>1</v>
      </c>
      <c r="G1857" s="12" t="s">
        <v>8301</v>
      </c>
      <c r="H1857" s="7">
        <v>43238</v>
      </c>
      <c r="I1857" s="80">
        <f t="shared" si="560"/>
        <v>2018</v>
      </c>
      <c r="J1857" s="80">
        <f t="shared" si="561"/>
        <v>5</v>
      </c>
      <c r="K1857" s="80">
        <f t="shared" si="562"/>
        <v>18</v>
      </c>
      <c r="L1857" s="80" t="str">
        <f t="shared" si="563"/>
        <v>05</v>
      </c>
      <c r="M1857" s="80">
        <f t="shared" si="564"/>
        <v>18</v>
      </c>
      <c r="N1857" s="80" t="str">
        <f t="shared" si="565"/>
        <v>'2018-05-18'</v>
      </c>
      <c r="O1857" s="80" t="str">
        <f t="shared" si="566"/>
        <v>'2018-05-18 00:00:00'</v>
      </c>
      <c r="P1857" s="7">
        <v>46891</v>
      </c>
      <c r="Q1857" s="80">
        <f t="shared" si="567"/>
        <v>2028</v>
      </c>
      <c r="R1857" s="80">
        <f t="shared" si="568"/>
        <v>5</v>
      </c>
      <c r="S1857" s="80">
        <f t="shared" si="569"/>
        <v>18</v>
      </c>
      <c r="T1857" s="80" t="str">
        <f t="shared" si="570"/>
        <v>05</v>
      </c>
      <c r="U1857" s="80">
        <f t="shared" si="571"/>
        <v>18</v>
      </c>
      <c r="V1857" s="80" t="str">
        <f t="shared" si="572"/>
        <v>'2028-05-18'</v>
      </c>
      <c r="W1857" s="80">
        <v>19</v>
      </c>
      <c r="X1857" s="80">
        <f t="shared" si="573"/>
        <v>19</v>
      </c>
      <c r="Y1857" s="3" t="s">
        <v>8305</v>
      </c>
      <c r="Z1857" s="124">
        <f>IFERROR(IF(Y1857="","null",VLOOKUP(Y1857,Marcas!$A$2:$C$2024,2,0)),"")</f>
        <v>758</v>
      </c>
      <c r="AA1857" s="3" t="s">
        <v>7291</v>
      </c>
      <c r="AB1857" s="3">
        <f>IFERROR(IF(AA1857="","",IF(AA1857="EMPORIO LEGAL",1,VLOOKUP(AA1857,Clientes!$A$2:$B$1190,2,0))),"")</f>
        <v>536</v>
      </c>
      <c r="AC1857" s="3">
        <f>IFERROR(IF(Tabla1[[#This Row],[id_control]]="null","",VLOOKUP(CONCATENATE(Tabla1[[#This Row],[CLIENTE]],"-",Tabla1[[#This Row],[id_control]]),Hoja1!$C$2:$D$1994,2,0)),"")</f>
        <v>1854</v>
      </c>
      <c r="AD1857" s="3" t="s">
        <v>7401</v>
      </c>
      <c r="AE1857" s="6"/>
      <c r="AF1857" s="6"/>
      <c r="AG1857" s="6"/>
      <c r="AH1857" s="6"/>
      <c r="AI1857" s="6"/>
      <c r="AJ1857" s="6"/>
      <c r="AK1857" s="6"/>
      <c r="AL1857" s="3">
        <v>6144291207</v>
      </c>
      <c r="AM1857" s="6"/>
      <c r="AN1857" s="6"/>
      <c r="AO1857" s="6"/>
      <c r="AP1857" s="6"/>
      <c r="AQ1857" s="8">
        <v>6141767619</v>
      </c>
      <c r="AR1857" s="6"/>
      <c r="AS1857" s="6"/>
      <c r="AT1857" s="6"/>
      <c r="AU1857" s="6"/>
      <c r="AV1857" s="8" t="s">
        <v>7402</v>
      </c>
      <c r="AW1857" s="6"/>
      <c r="AX1857" s="6"/>
      <c r="AY1857" s="6"/>
      <c r="AZ1857" s="6"/>
      <c r="BA1857" s="6"/>
      <c r="BB1857" s="6"/>
      <c r="BC1857" s="6"/>
      <c r="BD1857" s="6"/>
      <c r="BE1857" s="8">
        <v>1856</v>
      </c>
      <c r="BF1857" s="6" t="str">
        <f t="shared" si="574"/>
        <v>insert into bitacoras_estatus (numero_expediente, numero_registro, representante, fecha_inicio, fecha_vencimiento, id_cliente, id_admin, id_bitacoras_estatus, id_estatus, id_clase, id_marca, created_at, updated_at) values('2050600','1916133','FRANCISCO TOLEDO','2018-05-18','2028-05-18','536','2','1','1',19,758,'2018-05-18 00:00:00','2018-05-18 00:00:00');</v>
      </c>
      <c r="BG1857" s="6" t="str">
        <f t="shared" si="575"/>
        <v>insert into servicios_comentarios (comentario, id_admin, id_estatus, created_at, updated_at) values('CLASE 19',1,1856,'2018-05-18 00:00:00','2018-05-18 00:00:00');</v>
      </c>
      <c r="BH1857" s="6" t="str">
        <f t="shared" si="576"/>
        <v/>
      </c>
      <c r="BI1857" s="137" t="str">
        <f t="shared" si="577"/>
        <v>update bitacoras_estatus set comprobacion_uso = 1, id_estatus=10 where id=1856;</v>
      </c>
      <c r="BJ1857" s="137" t="str">
        <f t="shared" si="578"/>
        <v>update bitacoras_estatus set numero_expediente = '2050600', numero_registro = '1916133', id_estatus = 10, fecha_inicio = '2018-05-18', fecha_vencimiento ='2028-05-18', created_at ='2018-05-18 00:00:00', updated_at ='2018-05-18 00:00:00', id_clase=19, id_marca=758, id_cliente=536, vigencia = 1 where id =1856;</v>
      </c>
      <c r="BK1857" s="137" t="str">
        <f t="shared" si="579"/>
        <v>update bitacoras_estatus set id_estatus = 10 where id =1856;</v>
      </c>
    </row>
    <row r="1858" spans="1:63">
      <c r="A1858" s="3">
        <v>2050588</v>
      </c>
      <c r="B1858" s="3">
        <v>1916123</v>
      </c>
      <c r="C1858" s="3">
        <f>IF(Tabla1[[#This Row],[No. REG.]]="","",1)</f>
        <v>1</v>
      </c>
      <c r="D1858" s="3" t="s">
        <v>46</v>
      </c>
      <c r="E1858" s="3">
        <f>IF(Tabla1[[#This Row],[STATUS]]="","",VLOOKUP(D1858,Estatus!$A$2:$B$13,2,0))</f>
        <v>10</v>
      </c>
      <c r="F1858" s="3">
        <f>IF(Tabla1[[#This Row],[STATUS]]="","",VLOOKUP(D1858,Estatus!$A$2:$I$12,9,0))</f>
        <v>1</v>
      </c>
      <c r="G1858" s="12" t="s">
        <v>8307</v>
      </c>
      <c r="H1858" s="7">
        <v>43238</v>
      </c>
      <c r="I1858" s="80">
        <f t="shared" ref="I1858:I1921" si="580">YEAR(H1858)</f>
        <v>2018</v>
      </c>
      <c r="J1858" s="80">
        <f t="shared" ref="J1858:J1921" si="581">MONTH(H1858)</f>
        <v>5</v>
      </c>
      <c r="K1858" s="80">
        <f t="shared" ref="K1858:K1921" si="582">DAY(H1858)</f>
        <v>18</v>
      </c>
      <c r="L1858" s="80" t="str">
        <f t="shared" ref="L1858:L1921" si="583">IF(LEN(J1858)=1,CONCATENATE("0",J1858),J1858)</f>
        <v>05</v>
      </c>
      <c r="M1858" s="80">
        <f t="shared" ref="M1858:M1921" si="584">IF(LEN(K1858)=1,CONCATENATE("0",K1858),K1858)</f>
        <v>18</v>
      </c>
      <c r="N1858" s="80" t="str">
        <f t="shared" ref="N1858:N1921" si="585">IFERROR(IF(H1858="","null",CONCATENATE("'",I1858,"-",L1858,"-",M1858,"'")),"null")</f>
        <v>'2018-05-18'</v>
      </c>
      <c r="O1858" s="80" t="str">
        <f t="shared" ref="O1858:O1921" si="586">IF(N1858="null","'2018-11-08 00:00:00'",CONCATENATE("'",I1858,"-",L1858,"-",M1858," 00:00:00'"))</f>
        <v>'2018-05-18 00:00:00'</v>
      </c>
      <c r="P1858" s="7">
        <v>46891</v>
      </c>
      <c r="Q1858" s="80">
        <f t="shared" ref="Q1858:Q1921" si="587">YEAR(P1858)</f>
        <v>2028</v>
      </c>
      <c r="R1858" s="80">
        <f t="shared" ref="R1858:R1921" si="588">MONTH(P1858)</f>
        <v>5</v>
      </c>
      <c r="S1858" s="80">
        <f t="shared" ref="S1858:S1921" si="589">DAY(P1858)</f>
        <v>18</v>
      </c>
      <c r="T1858" s="80" t="str">
        <f t="shared" ref="T1858:T1921" si="590">IF(LEN(R1858)=1,CONCATENATE("0",R1858),R1858)</f>
        <v>05</v>
      </c>
      <c r="U1858" s="80">
        <f t="shared" ref="U1858:U1921" si="591">IF(LEN(S1858)=1,CONCATENATE("0",S1858),S1858)</f>
        <v>18</v>
      </c>
      <c r="V1858" s="80" t="str">
        <f t="shared" ref="V1858:V1921" si="592">IFERROR(IF(P1858="","null",CONCATENATE("'",Q1858,"-",T1858,"-",U1858,"'")),"null")</f>
        <v>'2028-05-18'</v>
      </c>
      <c r="W1858" s="80">
        <v>27</v>
      </c>
      <c r="X1858" s="80">
        <f t="shared" ref="X1858:X1921" si="593">IF(W1858="","null",W1858)</f>
        <v>27</v>
      </c>
      <c r="Y1858" s="3" t="s">
        <v>8305</v>
      </c>
      <c r="Z1858" s="124">
        <f>IFERROR(IF(Y1858="","null",VLOOKUP(Y1858,Marcas!$A$2:$C$2024,2,0)),"")</f>
        <v>758</v>
      </c>
      <c r="AA1858" s="3" t="s">
        <v>7291</v>
      </c>
      <c r="AB1858" s="3">
        <f>IFERROR(IF(AA1858="","",IF(AA1858="EMPORIO LEGAL",1,VLOOKUP(AA1858,Clientes!$A$2:$B$1190,2,0))),"")</f>
        <v>536</v>
      </c>
      <c r="AC1858" s="3">
        <f>IFERROR(IF(Tabla1[[#This Row],[id_control]]="null","",VLOOKUP(CONCATENATE(Tabla1[[#This Row],[CLIENTE]],"-",Tabla1[[#This Row],[id_control]]),Hoja1!$C$2:$D$1994,2,0)),"")</f>
        <v>1854</v>
      </c>
      <c r="AD1858" s="3" t="s">
        <v>7401</v>
      </c>
      <c r="AE1858" s="3"/>
      <c r="AF1858" s="3"/>
      <c r="AG1858" s="3"/>
      <c r="AH1858" s="3"/>
      <c r="AI1858" s="3"/>
      <c r="AJ1858" s="3"/>
      <c r="AK1858" s="3"/>
      <c r="AL1858" s="3">
        <v>6144291207</v>
      </c>
      <c r="AM1858" s="6"/>
      <c r="AN1858" s="6"/>
      <c r="AO1858" s="6"/>
      <c r="AP1858" s="6"/>
      <c r="AQ1858" s="8">
        <v>6141767619</v>
      </c>
      <c r="AR1858" s="6"/>
      <c r="AS1858" s="6"/>
      <c r="AT1858" s="6"/>
      <c r="AU1858" s="6"/>
      <c r="AV1858" s="8" t="s">
        <v>7402</v>
      </c>
      <c r="AW1858" s="6"/>
      <c r="AX1858" s="6"/>
      <c r="AY1858" s="6"/>
      <c r="AZ1858" s="6"/>
      <c r="BA1858" s="6"/>
      <c r="BB1858" s="6"/>
      <c r="BC1858" s="6"/>
      <c r="BD1858" s="6"/>
      <c r="BE1858" s="8">
        <v>1857</v>
      </c>
      <c r="BF1858" s="6" t="str">
        <f t="shared" ref="BF1858:BF1921" si="594">CONCATENATE($BG$1,A1858,"','",B1858,"','",AD1858,"',",N1858,",",V1858,",'",AB1858,"','2','1','1',",X1858,",",Z1858,",",O1858,",",O1858,");")</f>
        <v>insert into bitacoras_estatus (numero_expediente, numero_registro, representante, fecha_inicio, fecha_vencimiento, id_cliente, id_admin, id_bitacoras_estatus, id_estatus, id_clase, id_marca, created_at, updated_at) values('2050588','1916123','FRANCISCO TOLEDO','2018-05-18','2028-05-18','536','2','1','1',27,758,'2018-05-18 00:00:00','2018-05-18 00:00:00');</v>
      </c>
      <c r="BG1858" s="6" t="str">
        <f t="shared" ref="BG1858:BG1921" si="595">IF(OR(G1858="",BE1858=""),"",CONCATENATE("insert into servicios_comentarios (comentario, id_admin, id_estatus, created_at, updated_at) values('",G1858,"',1,",BE1858,",",O1858,",",O1858,");"))</f>
        <v>insert into servicios_comentarios (comentario, id_admin, id_estatus, created_at, updated_at) values('CLASE 27',1,1857,'2018-05-18 00:00:00','2018-05-18 00:00:00');</v>
      </c>
      <c r="BH1858" s="6" t="str">
        <f t="shared" ref="BH1858:BH1921" si="596">IF(OR(BD1858="",BE1858=""),"",CONCATENATE("insert into servicios_comentarios (comentario, id_admin, id_estatus, created_at, updated_at) values('",BD1858,"',1,",BE1858,",",O1858,",",O1858,");"))</f>
        <v/>
      </c>
      <c r="BI1858" s="137" t="str">
        <f t="shared" ref="BI1858:BI1921" si="597">CONCATENATE("update bitacoras_estatus set comprobacion_uso = 1, id_estatus=",E1858," where id=",BE1858,";")</f>
        <v>update bitacoras_estatus set comprobacion_uso = 1, id_estatus=10 where id=1857;</v>
      </c>
      <c r="BJ1858" s="137" t="str">
        <f t="shared" ref="BJ1858:BJ1921" si="598">IF(BE1858="","",CONCATENATE("update bitacoras_estatus set numero_expediente = '",A1858,"', numero_registro = '",B1858,"', id_estatus = ",E1858,", fecha_inicio = ",N1858,", fecha_vencimiento =",V1858,", created_at =",O1858,", updated_at =",O1858,", id_clase=",X1858,", id_marca=", Z1858,", id_cliente=", AB1858,", vigencia = ",F1858," where id =",BE1858,";"))</f>
        <v>update bitacoras_estatus set numero_expediente = '2050588', numero_registro = '1916123', id_estatus = 10, fecha_inicio = '2018-05-18', fecha_vencimiento ='2028-05-18', created_at ='2018-05-18 00:00:00', updated_at ='2018-05-18 00:00:00', id_clase=27, id_marca=758, id_cliente=536, vigencia = 1 where id =1857;</v>
      </c>
      <c r="BK1858" s="137" t="str">
        <f t="shared" ref="BK1858:BK1921" si="599">IF(OR(E1858="",BE1858=""),"",CONCATENATE("update bitacoras_estatus set id_estatus = ",E1858," where id =",BE1858,";"))</f>
        <v>update bitacoras_estatus set id_estatus = 10 where id =1857;</v>
      </c>
    </row>
    <row r="1859" spans="1:63">
      <c r="A1859" s="3">
        <v>2050591</v>
      </c>
      <c r="B1859" s="3">
        <v>1916126</v>
      </c>
      <c r="C1859" s="3">
        <f>IF(Tabla1[[#This Row],[No. REG.]]="","",1)</f>
        <v>1</v>
      </c>
      <c r="D1859" s="3" t="s">
        <v>46</v>
      </c>
      <c r="E1859" s="3">
        <f>IF(Tabla1[[#This Row],[STATUS]]="","",VLOOKUP(D1859,Estatus!$A$2:$B$13,2,0))</f>
        <v>10</v>
      </c>
      <c r="F1859" s="3">
        <f>IF(Tabla1[[#This Row],[STATUS]]="","",VLOOKUP(D1859,Estatus!$A$2:$I$12,9,0))</f>
        <v>1</v>
      </c>
      <c r="G1859" s="12" t="s">
        <v>5461</v>
      </c>
      <c r="H1859" s="7">
        <v>43238</v>
      </c>
      <c r="I1859" s="80">
        <f t="shared" si="580"/>
        <v>2018</v>
      </c>
      <c r="J1859" s="80">
        <f t="shared" si="581"/>
        <v>5</v>
      </c>
      <c r="K1859" s="80">
        <f t="shared" si="582"/>
        <v>18</v>
      </c>
      <c r="L1859" s="80" t="str">
        <f t="shared" si="583"/>
        <v>05</v>
      </c>
      <c r="M1859" s="80">
        <f t="shared" si="584"/>
        <v>18</v>
      </c>
      <c r="N1859" s="80" t="str">
        <f t="shared" si="585"/>
        <v>'2018-05-18'</v>
      </c>
      <c r="O1859" s="80" t="str">
        <f t="shared" si="586"/>
        <v>'2018-05-18 00:00:00'</v>
      </c>
      <c r="P1859" s="7">
        <v>46891</v>
      </c>
      <c r="Q1859" s="80">
        <f t="shared" si="587"/>
        <v>2028</v>
      </c>
      <c r="R1859" s="80">
        <f t="shared" si="588"/>
        <v>5</v>
      </c>
      <c r="S1859" s="80">
        <f t="shared" si="589"/>
        <v>18</v>
      </c>
      <c r="T1859" s="80" t="str">
        <f t="shared" si="590"/>
        <v>05</v>
      </c>
      <c r="U1859" s="80">
        <f t="shared" si="591"/>
        <v>18</v>
      </c>
      <c r="V1859" s="80" t="str">
        <f t="shared" si="592"/>
        <v>'2028-05-18'</v>
      </c>
      <c r="W1859" s="80">
        <v>35</v>
      </c>
      <c r="X1859" s="80">
        <f t="shared" si="593"/>
        <v>35</v>
      </c>
      <c r="Y1859" s="3" t="s">
        <v>8305</v>
      </c>
      <c r="Z1859" s="124">
        <f>IFERROR(IF(Y1859="","null",VLOOKUP(Y1859,Marcas!$A$2:$C$2024,2,0)),"")</f>
        <v>758</v>
      </c>
      <c r="AA1859" s="3" t="s">
        <v>7291</v>
      </c>
      <c r="AB1859" s="3">
        <f>IFERROR(IF(AA1859="","",IF(AA1859="EMPORIO LEGAL",1,VLOOKUP(AA1859,Clientes!$A$2:$B$1190,2,0))),"")</f>
        <v>536</v>
      </c>
      <c r="AC1859" s="3">
        <f>IFERROR(IF(Tabla1[[#This Row],[id_control]]="null","",VLOOKUP(CONCATENATE(Tabla1[[#This Row],[CLIENTE]],"-",Tabla1[[#This Row],[id_control]]),Hoja1!$C$2:$D$1994,2,0)),"")</f>
        <v>1854</v>
      </c>
      <c r="AD1859" s="3" t="s">
        <v>7401</v>
      </c>
      <c r="AE1859" s="3"/>
      <c r="AF1859" s="3"/>
      <c r="AG1859" s="3"/>
      <c r="AH1859" s="3"/>
      <c r="AI1859" s="3"/>
      <c r="AJ1859" s="3"/>
      <c r="AK1859" s="3"/>
      <c r="AL1859" s="3">
        <v>6144291207</v>
      </c>
      <c r="AM1859" s="6"/>
      <c r="AN1859" s="6"/>
      <c r="AO1859" s="6"/>
      <c r="AP1859" s="6"/>
      <c r="AQ1859" s="8">
        <v>6141767619</v>
      </c>
      <c r="AR1859" s="6"/>
      <c r="AS1859" s="6"/>
      <c r="AT1859" s="6"/>
      <c r="AU1859" s="6"/>
      <c r="AV1859" s="8" t="s">
        <v>7402</v>
      </c>
      <c r="AW1859" s="6"/>
      <c r="AX1859" s="6"/>
      <c r="AY1859" s="6"/>
      <c r="AZ1859" s="6"/>
      <c r="BA1859" s="6"/>
      <c r="BB1859" s="6"/>
      <c r="BC1859" s="6"/>
      <c r="BD1859" s="6"/>
      <c r="BE1859" s="8">
        <v>1858</v>
      </c>
      <c r="BF1859" s="6" t="str">
        <f t="shared" si="594"/>
        <v>insert into bitacoras_estatus (numero_expediente, numero_registro, representante, fecha_inicio, fecha_vencimiento, id_cliente, id_admin, id_bitacoras_estatus, id_estatus, id_clase, id_marca, created_at, updated_at) values('2050591','1916126','FRANCISCO TOLEDO','2018-05-18','2028-05-18','536','2','1','1',35,758,'2018-05-18 00:00:00','2018-05-18 00:00:00');</v>
      </c>
      <c r="BG1859" s="6" t="str">
        <f t="shared" si="595"/>
        <v>insert into servicios_comentarios (comentario, id_admin, id_estatus, created_at, updated_at) values('CLASE 35',1,1858,'2018-05-18 00:00:00','2018-05-18 00:00:00');</v>
      </c>
      <c r="BH1859" s="6" t="str">
        <f t="shared" si="596"/>
        <v/>
      </c>
      <c r="BI1859" s="137" t="str">
        <f t="shared" si="597"/>
        <v>update bitacoras_estatus set comprobacion_uso = 1, id_estatus=10 where id=1858;</v>
      </c>
      <c r="BJ1859" s="137" t="str">
        <f t="shared" si="598"/>
        <v>update bitacoras_estatus set numero_expediente = '2050591', numero_registro = '1916126', id_estatus = 10, fecha_inicio = '2018-05-18', fecha_vencimiento ='2028-05-18', created_at ='2018-05-18 00:00:00', updated_at ='2018-05-18 00:00:00', id_clase=35, id_marca=758, id_cliente=536, vigencia = 1 where id =1858;</v>
      </c>
      <c r="BK1859" s="137" t="str">
        <f t="shared" si="599"/>
        <v>update bitacoras_estatus set id_estatus = 10 where id =1858;</v>
      </c>
    </row>
    <row r="1860" spans="1:63">
      <c r="A1860" s="3">
        <v>2050590</v>
      </c>
      <c r="B1860" s="3">
        <v>1916125</v>
      </c>
      <c r="C1860" s="3">
        <f>IF(Tabla1[[#This Row],[No. REG.]]="","",1)</f>
        <v>1</v>
      </c>
      <c r="D1860" s="3" t="s">
        <v>46</v>
      </c>
      <c r="E1860" s="3">
        <f>IF(Tabla1[[#This Row],[STATUS]]="","",VLOOKUP(D1860,Estatus!$A$2:$B$13,2,0))</f>
        <v>10</v>
      </c>
      <c r="F1860" s="3">
        <f>IF(Tabla1[[#This Row],[STATUS]]="","",VLOOKUP(D1860,Estatus!$A$2:$I$12,9,0))</f>
        <v>1</v>
      </c>
      <c r="G1860" s="12" t="s">
        <v>7018</v>
      </c>
      <c r="H1860" s="7">
        <v>43238</v>
      </c>
      <c r="I1860" s="80">
        <f t="shared" si="580"/>
        <v>2018</v>
      </c>
      <c r="J1860" s="80">
        <f t="shared" si="581"/>
        <v>5</v>
      </c>
      <c r="K1860" s="80">
        <f t="shared" si="582"/>
        <v>18</v>
      </c>
      <c r="L1860" s="80" t="str">
        <f t="shared" si="583"/>
        <v>05</v>
      </c>
      <c r="M1860" s="80">
        <f t="shared" si="584"/>
        <v>18</v>
      </c>
      <c r="N1860" s="80" t="str">
        <f t="shared" si="585"/>
        <v>'2018-05-18'</v>
      </c>
      <c r="O1860" s="80" t="str">
        <f t="shared" si="586"/>
        <v>'2018-05-18 00:00:00'</v>
      </c>
      <c r="P1860" s="7">
        <v>46891</v>
      </c>
      <c r="Q1860" s="80">
        <f t="shared" si="587"/>
        <v>2028</v>
      </c>
      <c r="R1860" s="80">
        <f t="shared" si="588"/>
        <v>5</v>
      </c>
      <c r="S1860" s="80">
        <f t="shared" si="589"/>
        <v>18</v>
      </c>
      <c r="T1860" s="80" t="str">
        <f t="shared" si="590"/>
        <v>05</v>
      </c>
      <c r="U1860" s="80">
        <f t="shared" si="591"/>
        <v>18</v>
      </c>
      <c r="V1860" s="80" t="str">
        <f t="shared" si="592"/>
        <v>'2028-05-18'</v>
      </c>
      <c r="W1860" s="80">
        <v>37</v>
      </c>
      <c r="X1860" s="80">
        <f t="shared" si="593"/>
        <v>37</v>
      </c>
      <c r="Y1860" s="3" t="s">
        <v>8305</v>
      </c>
      <c r="Z1860" s="124">
        <f>IFERROR(IF(Y1860="","null",VLOOKUP(Y1860,Marcas!$A$2:$C$2024,2,0)),"")</f>
        <v>758</v>
      </c>
      <c r="AA1860" s="3" t="s">
        <v>7291</v>
      </c>
      <c r="AB1860" s="3">
        <f>IFERROR(IF(AA1860="","",IF(AA1860="EMPORIO LEGAL",1,VLOOKUP(AA1860,Clientes!$A$2:$B$1190,2,0))),"")</f>
        <v>536</v>
      </c>
      <c r="AC1860" s="3">
        <f>IFERROR(IF(Tabla1[[#This Row],[id_control]]="null","",VLOOKUP(CONCATENATE(Tabla1[[#This Row],[CLIENTE]],"-",Tabla1[[#This Row],[id_control]]),Hoja1!$C$2:$D$1994,2,0)),"")</f>
        <v>1854</v>
      </c>
      <c r="AD1860" s="3" t="s">
        <v>7401</v>
      </c>
      <c r="AE1860" s="3"/>
      <c r="AF1860" s="3"/>
      <c r="AG1860" s="3"/>
      <c r="AH1860" s="3"/>
      <c r="AI1860" s="3"/>
      <c r="AJ1860" s="3"/>
      <c r="AK1860" s="3"/>
      <c r="AL1860" s="3">
        <v>6144291207</v>
      </c>
      <c r="AM1860" s="6"/>
      <c r="AN1860" s="6"/>
      <c r="AO1860" s="6"/>
      <c r="AP1860" s="6"/>
      <c r="AQ1860" s="8">
        <v>6141767619</v>
      </c>
      <c r="AR1860" s="6"/>
      <c r="AS1860" s="6"/>
      <c r="AT1860" s="6"/>
      <c r="AU1860" s="6"/>
      <c r="AV1860" s="8" t="s">
        <v>7402</v>
      </c>
      <c r="AW1860" s="6"/>
      <c r="AX1860" s="6"/>
      <c r="AY1860" s="6"/>
      <c r="AZ1860" s="6"/>
      <c r="BA1860" s="6"/>
      <c r="BB1860" s="6"/>
      <c r="BC1860" s="6"/>
      <c r="BD1860" s="6"/>
      <c r="BE1860" s="8">
        <v>1859</v>
      </c>
      <c r="BF1860" s="6" t="str">
        <f t="shared" si="594"/>
        <v>insert into bitacoras_estatus (numero_expediente, numero_registro, representante, fecha_inicio, fecha_vencimiento, id_cliente, id_admin, id_bitacoras_estatus, id_estatus, id_clase, id_marca, created_at, updated_at) values('2050590','1916125','FRANCISCO TOLEDO','2018-05-18','2028-05-18','536','2','1','1',37,758,'2018-05-18 00:00:00','2018-05-18 00:00:00');</v>
      </c>
      <c r="BG1860" s="6" t="str">
        <f t="shared" si="595"/>
        <v>insert into servicios_comentarios (comentario, id_admin, id_estatus, created_at, updated_at) values('CLASE 37',1,1859,'2018-05-18 00:00:00','2018-05-18 00:00:00');</v>
      </c>
      <c r="BH1860" s="6" t="str">
        <f t="shared" si="596"/>
        <v/>
      </c>
      <c r="BI1860" s="137" t="str">
        <f t="shared" si="597"/>
        <v>update bitacoras_estatus set comprobacion_uso = 1, id_estatus=10 where id=1859;</v>
      </c>
      <c r="BJ1860" s="137" t="str">
        <f t="shared" si="598"/>
        <v>update bitacoras_estatus set numero_expediente = '2050590', numero_registro = '1916125', id_estatus = 10, fecha_inicio = '2018-05-18', fecha_vencimiento ='2028-05-18', created_at ='2018-05-18 00:00:00', updated_at ='2018-05-18 00:00:00', id_clase=37, id_marca=758, id_cliente=536, vigencia = 1 where id =1859;</v>
      </c>
      <c r="BK1860" s="137" t="str">
        <f t="shared" si="599"/>
        <v>update bitacoras_estatus set id_estatus = 10 where id =1859;</v>
      </c>
    </row>
    <row r="1861" spans="1:63">
      <c r="A1861" s="3">
        <v>2050589</v>
      </c>
      <c r="B1861" s="3">
        <v>1916124</v>
      </c>
      <c r="C1861" s="3">
        <f>IF(Tabla1[[#This Row],[No. REG.]]="","",1)</f>
        <v>1</v>
      </c>
      <c r="D1861" s="3" t="s">
        <v>46</v>
      </c>
      <c r="E1861" s="3">
        <f>IF(Tabla1[[#This Row],[STATUS]]="","",VLOOKUP(D1861,Estatus!$A$2:$B$13,2,0))</f>
        <v>10</v>
      </c>
      <c r="F1861" s="3">
        <f>IF(Tabla1[[#This Row],[STATUS]]="","",VLOOKUP(D1861,Estatus!$A$2:$I$12,9,0))</f>
        <v>1</v>
      </c>
      <c r="G1861" s="12" t="s">
        <v>8308</v>
      </c>
      <c r="H1861" s="7">
        <v>43238</v>
      </c>
      <c r="I1861" s="80">
        <f t="shared" si="580"/>
        <v>2018</v>
      </c>
      <c r="J1861" s="80">
        <f t="shared" si="581"/>
        <v>5</v>
      </c>
      <c r="K1861" s="80">
        <f t="shared" si="582"/>
        <v>18</v>
      </c>
      <c r="L1861" s="80" t="str">
        <f t="shared" si="583"/>
        <v>05</v>
      </c>
      <c r="M1861" s="80">
        <f t="shared" si="584"/>
        <v>18</v>
      </c>
      <c r="N1861" s="80" t="str">
        <f t="shared" si="585"/>
        <v>'2018-05-18'</v>
      </c>
      <c r="O1861" s="80" t="str">
        <f t="shared" si="586"/>
        <v>'2018-05-18 00:00:00'</v>
      </c>
      <c r="P1861" s="7">
        <v>46891</v>
      </c>
      <c r="Q1861" s="80">
        <f t="shared" si="587"/>
        <v>2028</v>
      </c>
      <c r="R1861" s="80">
        <f t="shared" si="588"/>
        <v>5</v>
      </c>
      <c r="S1861" s="80">
        <f t="shared" si="589"/>
        <v>18</v>
      </c>
      <c r="T1861" s="80" t="str">
        <f t="shared" si="590"/>
        <v>05</v>
      </c>
      <c r="U1861" s="80">
        <f t="shared" si="591"/>
        <v>18</v>
      </c>
      <c r="V1861" s="80" t="str">
        <f t="shared" si="592"/>
        <v>'2028-05-18'</v>
      </c>
      <c r="W1861" s="80">
        <v>40</v>
      </c>
      <c r="X1861" s="80">
        <f t="shared" si="593"/>
        <v>40</v>
      </c>
      <c r="Y1861" s="3" t="s">
        <v>8305</v>
      </c>
      <c r="Z1861" s="124">
        <f>IFERROR(IF(Y1861="","null",VLOOKUP(Y1861,Marcas!$A$2:$C$2024,2,0)),"")</f>
        <v>758</v>
      </c>
      <c r="AA1861" s="3" t="s">
        <v>7291</v>
      </c>
      <c r="AB1861" s="3">
        <f>IFERROR(IF(AA1861="","",IF(AA1861="EMPORIO LEGAL",1,VLOOKUP(AA1861,Clientes!$A$2:$B$1190,2,0))),"")</f>
        <v>536</v>
      </c>
      <c r="AC1861" s="3">
        <f>IFERROR(IF(Tabla1[[#This Row],[id_control]]="null","",VLOOKUP(CONCATENATE(Tabla1[[#This Row],[CLIENTE]],"-",Tabla1[[#This Row],[id_control]]),Hoja1!$C$2:$D$1994,2,0)),"")</f>
        <v>1854</v>
      </c>
      <c r="AD1861" s="3" t="s">
        <v>7401</v>
      </c>
      <c r="AE1861" s="3"/>
      <c r="AF1861" s="3"/>
      <c r="AG1861" s="3"/>
      <c r="AH1861" s="3"/>
      <c r="AI1861" s="3"/>
      <c r="AJ1861" s="3"/>
      <c r="AK1861" s="3"/>
      <c r="AL1861" s="3">
        <v>6144291207</v>
      </c>
      <c r="AM1861" s="6"/>
      <c r="AN1861" s="6"/>
      <c r="AO1861" s="6"/>
      <c r="AP1861" s="6"/>
      <c r="AQ1861" s="8">
        <v>6141767619</v>
      </c>
      <c r="AR1861" s="6"/>
      <c r="AS1861" s="6"/>
      <c r="AT1861" s="6"/>
      <c r="AU1861" s="6"/>
      <c r="AV1861" s="8" t="s">
        <v>7402</v>
      </c>
      <c r="AW1861" s="6"/>
      <c r="AX1861" s="6"/>
      <c r="AY1861" s="6"/>
      <c r="AZ1861" s="6"/>
      <c r="BA1861" s="6"/>
      <c r="BB1861" s="6"/>
      <c r="BC1861" s="6"/>
      <c r="BD1861" s="6"/>
      <c r="BE1861" s="8">
        <v>1860</v>
      </c>
      <c r="BF1861" s="6" t="str">
        <f t="shared" si="594"/>
        <v>insert into bitacoras_estatus (numero_expediente, numero_registro, representante, fecha_inicio, fecha_vencimiento, id_cliente, id_admin, id_bitacoras_estatus, id_estatus, id_clase, id_marca, created_at, updated_at) values('2050589','1916124','FRANCISCO TOLEDO','2018-05-18','2028-05-18','536','2','1','1',40,758,'2018-05-18 00:00:00','2018-05-18 00:00:00');</v>
      </c>
      <c r="BG1861" s="6" t="str">
        <f t="shared" si="595"/>
        <v>insert into servicios_comentarios (comentario, id_admin, id_estatus, created_at, updated_at) values('CLASE 40',1,1860,'2018-05-18 00:00:00','2018-05-18 00:00:00');</v>
      </c>
      <c r="BH1861" s="6" t="str">
        <f t="shared" si="596"/>
        <v/>
      </c>
      <c r="BI1861" s="137" t="str">
        <f t="shared" si="597"/>
        <v>update bitacoras_estatus set comprobacion_uso = 1, id_estatus=10 where id=1860;</v>
      </c>
      <c r="BJ1861" s="137" t="str">
        <f t="shared" si="598"/>
        <v>update bitacoras_estatus set numero_expediente = '2050589', numero_registro = '1916124', id_estatus = 10, fecha_inicio = '2018-05-18', fecha_vencimiento ='2028-05-18', created_at ='2018-05-18 00:00:00', updated_at ='2018-05-18 00:00:00', id_clase=40, id_marca=758, id_cliente=536, vigencia = 1 where id =1860;</v>
      </c>
      <c r="BK1861" s="137" t="str">
        <f t="shared" si="599"/>
        <v>update bitacoras_estatus set id_estatus = 10 where id =1860;</v>
      </c>
    </row>
    <row r="1862" spans="1:63">
      <c r="A1862" s="3">
        <v>2050602</v>
      </c>
      <c r="B1862" s="3">
        <v>1916135</v>
      </c>
      <c r="C1862" s="3">
        <f>IF(Tabla1[[#This Row],[No. REG.]]="","",1)</f>
        <v>1</v>
      </c>
      <c r="D1862" s="3" t="s">
        <v>46</v>
      </c>
      <c r="E1862" s="3">
        <f>IF(Tabla1[[#This Row],[STATUS]]="","",VLOOKUP(D1862,Estatus!$A$2:$B$13,2,0))</f>
        <v>10</v>
      </c>
      <c r="F1862" s="3">
        <f>IF(Tabla1[[#This Row],[STATUS]]="","",VLOOKUP(D1862,Estatus!$A$2:$I$12,9,0))</f>
        <v>1</v>
      </c>
      <c r="G1862" s="12" t="s">
        <v>7417</v>
      </c>
      <c r="H1862" s="7">
        <v>43238</v>
      </c>
      <c r="I1862" s="80">
        <f t="shared" si="580"/>
        <v>2018</v>
      </c>
      <c r="J1862" s="80">
        <f t="shared" si="581"/>
        <v>5</v>
      </c>
      <c r="K1862" s="80">
        <f t="shared" si="582"/>
        <v>18</v>
      </c>
      <c r="L1862" s="80" t="str">
        <f t="shared" si="583"/>
        <v>05</v>
      </c>
      <c r="M1862" s="80">
        <f t="shared" si="584"/>
        <v>18</v>
      </c>
      <c r="N1862" s="80" t="str">
        <f t="shared" si="585"/>
        <v>'2018-05-18'</v>
      </c>
      <c r="O1862" s="80" t="str">
        <f t="shared" si="586"/>
        <v>'2018-05-18 00:00:00'</v>
      </c>
      <c r="P1862" s="7">
        <v>46891</v>
      </c>
      <c r="Q1862" s="80">
        <f t="shared" si="587"/>
        <v>2028</v>
      </c>
      <c r="R1862" s="80">
        <f t="shared" si="588"/>
        <v>5</v>
      </c>
      <c r="S1862" s="80">
        <f t="shared" si="589"/>
        <v>18</v>
      </c>
      <c r="T1862" s="80" t="str">
        <f t="shared" si="590"/>
        <v>05</v>
      </c>
      <c r="U1862" s="80">
        <f t="shared" si="591"/>
        <v>18</v>
      </c>
      <c r="V1862" s="80" t="str">
        <f t="shared" si="592"/>
        <v>'2028-05-18'</v>
      </c>
      <c r="W1862" s="80">
        <v>43</v>
      </c>
      <c r="X1862" s="80">
        <f t="shared" si="593"/>
        <v>43</v>
      </c>
      <c r="Y1862" s="3" t="s">
        <v>8309</v>
      </c>
      <c r="Z1862" s="124">
        <f>IFERROR(IF(Y1862="","null",VLOOKUP(Y1862,Marcas!$A$2:$C$2024,2,0)),"")</f>
        <v>1534</v>
      </c>
      <c r="AA1862" s="3" t="s">
        <v>8310</v>
      </c>
      <c r="AB1862" s="3">
        <f>IFERROR(IF(AA1862="","",IF(AA1862="EMPORIO LEGAL",1,VLOOKUP(AA1862,Clientes!$A$2:$B$1190,2,0))),"")</f>
        <v>1078</v>
      </c>
      <c r="AC1862" s="3">
        <f>IFERROR(IF(Tabla1[[#This Row],[id_control]]="null","",VLOOKUP(CONCATENATE(Tabla1[[#This Row],[CLIENTE]],"-",Tabla1[[#This Row],[id_control]]),Hoja1!$C$2:$D$1994,2,0)),"")</f>
        <v>1862</v>
      </c>
      <c r="AD1862" s="3" t="s">
        <v>8311</v>
      </c>
      <c r="AE1862" s="3"/>
      <c r="AF1862" s="3"/>
      <c r="AG1862" s="3"/>
      <c r="AH1862" s="3"/>
      <c r="AI1862" s="3"/>
      <c r="AJ1862" s="3"/>
      <c r="AK1862" s="3"/>
      <c r="AL1862" s="3">
        <v>6141421203</v>
      </c>
      <c r="AM1862" s="6">
        <v>6142220784</v>
      </c>
      <c r="AN1862" s="6"/>
      <c r="AO1862" s="6"/>
      <c r="AP1862" s="6"/>
      <c r="AQ1862" s="8"/>
      <c r="AR1862" s="6"/>
      <c r="AS1862" s="6"/>
      <c r="AT1862" s="6"/>
      <c r="AU1862" s="6"/>
      <c r="AV1862" s="8" t="s">
        <v>8312</v>
      </c>
      <c r="AW1862" s="6" t="s">
        <v>8313</v>
      </c>
      <c r="AX1862" s="6"/>
      <c r="AY1862" s="6"/>
      <c r="AZ1862" s="6"/>
      <c r="BA1862" s="6"/>
      <c r="BB1862" s="6"/>
      <c r="BC1862" s="6"/>
      <c r="BD1862" s="6"/>
      <c r="BE1862" s="8">
        <v>1861</v>
      </c>
      <c r="BF1862" s="6" t="str">
        <f t="shared" si="594"/>
        <v>insert into bitacoras_estatus (numero_expediente, numero_registro, representante, fecha_inicio, fecha_vencimiento, id_cliente, id_admin, id_bitacoras_estatus, id_estatus, id_clase, id_marca, created_at, updated_at) values('2050602','1916135','EDUARDO SANCHEZ ELIZONDO','2018-05-18','2028-05-18','1078','2','1','1',43,1534,'2018-05-18 00:00:00','2018-05-18 00:00:00');</v>
      </c>
      <c r="BG1862" s="6" t="str">
        <f t="shared" si="595"/>
        <v>insert into servicios_comentarios (comentario, id_admin, id_estatus, created_at, updated_at) values('CLASE 43',1,1861,'2018-05-18 00:00:00','2018-05-18 00:00:00');</v>
      </c>
      <c r="BH1862" s="6" t="str">
        <f t="shared" si="596"/>
        <v/>
      </c>
      <c r="BI1862" s="137" t="str">
        <f t="shared" si="597"/>
        <v>update bitacoras_estatus set comprobacion_uso = 1, id_estatus=10 where id=1861;</v>
      </c>
      <c r="BJ1862" s="137" t="str">
        <f t="shared" si="598"/>
        <v>update bitacoras_estatus set numero_expediente = '2050602', numero_registro = '1916135', id_estatus = 10, fecha_inicio = '2018-05-18', fecha_vencimiento ='2028-05-18', created_at ='2018-05-18 00:00:00', updated_at ='2018-05-18 00:00:00', id_clase=43, id_marca=1534, id_cliente=1078, vigencia = 1 where id =1861;</v>
      </c>
      <c r="BK1862" s="137" t="str">
        <f t="shared" si="599"/>
        <v>update bitacoras_estatus set id_estatus = 10 where id =1861;</v>
      </c>
    </row>
    <row r="1863" spans="1:63">
      <c r="A1863" s="3">
        <v>2050607</v>
      </c>
      <c r="B1863" s="3">
        <v>1916138</v>
      </c>
      <c r="C1863" s="3">
        <f>IF(Tabla1[[#This Row],[No. REG.]]="","",1)</f>
        <v>1</v>
      </c>
      <c r="D1863" s="3" t="s">
        <v>46</v>
      </c>
      <c r="E1863" s="3">
        <f>IF(Tabla1[[#This Row],[STATUS]]="","",VLOOKUP(D1863,Estatus!$A$2:$B$13,2,0))</f>
        <v>10</v>
      </c>
      <c r="F1863" s="3">
        <f>IF(Tabla1[[#This Row],[STATUS]]="","",VLOOKUP(D1863,Estatus!$A$2:$I$12,9,0))</f>
        <v>1</v>
      </c>
      <c r="G1863" s="12" t="s">
        <v>8314</v>
      </c>
      <c r="H1863" s="7">
        <v>43238</v>
      </c>
      <c r="I1863" s="80">
        <f t="shared" si="580"/>
        <v>2018</v>
      </c>
      <c r="J1863" s="80">
        <f t="shared" si="581"/>
        <v>5</v>
      </c>
      <c r="K1863" s="80">
        <f t="shared" si="582"/>
        <v>18</v>
      </c>
      <c r="L1863" s="80" t="str">
        <f t="shared" si="583"/>
        <v>05</v>
      </c>
      <c r="M1863" s="80">
        <f t="shared" si="584"/>
        <v>18</v>
      </c>
      <c r="N1863" s="80" t="str">
        <f t="shared" si="585"/>
        <v>'2018-05-18'</v>
      </c>
      <c r="O1863" s="80" t="str">
        <f t="shared" si="586"/>
        <v>'2018-05-18 00:00:00'</v>
      </c>
      <c r="P1863" s="7">
        <v>46891</v>
      </c>
      <c r="Q1863" s="80">
        <f t="shared" si="587"/>
        <v>2028</v>
      </c>
      <c r="R1863" s="80">
        <f t="shared" si="588"/>
        <v>5</v>
      </c>
      <c r="S1863" s="80">
        <f t="shared" si="589"/>
        <v>18</v>
      </c>
      <c r="T1863" s="80" t="str">
        <f t="shared" si="590"/>
        <v>05</v>
      </c>
      <c r="U1863" s="80">
        <f t="shared" si="591"/>
        <v>18</v>
      </c>
      <c r="V1863" s="80" t="str">
        <f t="shared" si="592"/>
        <v>'2028-05-18'</v>
      </c>
      <c r="W1863" s="80">
        <v>30</v>
      </c>
      <c r="X1863" s="80">
        <f t="shared" si="593"/>
        <v>30</v>
      </c>
      <c r="Y1863" s="3" t="s">
        <v>8315</v>
      </c>
      <c r="Z1863" s="124">
        <f>IFERROR(IF(Y1863="","null",VLOOKUP(Y1863,Marcas!$A$2:$C$2024,2,0)),"")</f>
        <v>271</v>
      </c>
      <c r="AA1863" s="3" t="s">
        <v>8316</v>
      </c>
      <c r="AB1863" s="3">
        <f>IFERROR(IF(AA1863="","",IF(AA1863="EMPORIO LEGAL",1,VLOOKUP(AA1863,Clientes!$A$2:$B$1190,2,0))),"")</f>
        <v>274</v>
      </c>
      <c r="AC1863" s="3">
        <f>IFERROR(IF(Tabla1[[#This Row],[id_control]]="null","",VLOOKUP(CONCATENATE(Tabla1[[#This Row],[CLIENTE]],"-",Tabla1[[#This Row],[id_control]]),Hoja1!$C$2:$D$1994,2,0)),"")</f>
        <v>1863</v>
      </c>
      <c r="AD1863" s="3" t="s">
        <v>8317</v>
      </c>
      <c r="AE1863" s="3"/>
      <c r="AF1863" s="3"/>
      <c r="AG1863" s="3"/>
      <c r="AH1863" s="3"/>
      <c r="AI1863" s="3"/>
      <c r="AJ1863" s="3"/>
      <c r="AK1863" s="3"/>
      <c r="AL1863" s="3"/>
      <c r="AM1863" s="6"/>
      <c r="AN1863" s="6"/>
      <c r="AO1863" s="6"/>
      <c r="AP1863" s="6"/>
      <c r="AQ1863" s="8">
        <v>9159292037</v>
      </c>
      <c r="AR1863" s="6">
        <v>6564193941</v>
      </c>
      <c r="AS1863" s="6"/>
      <c r="AT1863" s="6"/>
      <c r="AU1863" s="6"/>
      <c r="AV1863" s="8" t="s">
        <v>8318</v>
      </c>
      <c r="AW1863" s="6"/>
      <c r="AX1863" s="6"/>
      <c r="AY1863" s="6"/>
      <c r="AZ1863" s="6"/>
      <c r="BA1863" s="6"/>
      <c r="BB1863" s="6"/>
      <c r="BC1863" s="6"/>
      <c r="BD1863" s="6"/>
      <c r="BE1863" s="8">
        <v>1862</v>
      </c>
      <c r="BF1863" s="6" t="str">
        <f t="shared" si="594"/>
        <v>insert into bitacoras_estatus (numero_expediente, numero_registro, representante, fecha_inicio, fecha_vencimiento, id_cliente, id_admin, id_bitacoras_estatus, id_estatus, id_clase, id_marca, created_at, updated_at) values('2050607','1916138','ROGELIO NICANOR CATAÑO BETANCOURT','2018-05-18','2028-05-18','274','2','1','1',30,271,'2018-05-18 00:00:00','2018-05-18 00:00:00');</v>
      </c>
      <c r="BG1863" s="6" t="str">
        <f t="shared" si="595"/>
        <v>insert into servicios_comentarios (comentario, id_admin, id_estatus, created_at, updated_at) values('CLASE 30',1,1862,'2018-05-18 00:00:00','2018-05-18 00:00:00');</v>
      </c>
      <c r="BH1863" s="6" t="str">
        <f t="shared" si="596"/>
        <v/>
      </c>
      <c r="BI1863" s="137" t="str">
        <f t="shared" si="597"/>
        <v>update bitacoras_estatus set comprobacion_uso = 1, id_estatus=10 where id=1862;</v>
      </c>
      <c r="BJ1863" s="137" t="str">
        <f t="shared" si="598"/>
        <v>update bitacoras_estatus set numero_expediente = '2050607', numero_registro = '1916138', id_estatus = 10, fecha_inicio = '2018-05-18', fecha_vencimiento ='2028-05-18', created_at ='2018-05-18 00:00:00', updated_at ='2018-05-18 00:00:00', id_clase=30, id_marca=271, id_cliente=274, vigencia = 1 where id =1862;</v>
      </c>
      <c r="BK1863" s="137" t="str">
        <f t="shared" si="599"/>
        <v>update bitacoras_estatus set id_estatus = 10 where id =1862;</v>
      </c>
    </row>
    <row r="1864" spans="1:63">
      <c r="A1864" s="3">
        <v>2050582</v>
      </c>
      <c r="B1864" s="3">
        <v>1916118</v>
      </c>
      <c r="C1864" s="3">
        <f>IF(Tabla1[[#This Row],[No. REG.]]="","",1)</f>
        <v>1</v>
      </c>
      <c r="D1864" s="3" t="s">
        <v>46</v>
      </c>
      <c r="E1864" s="3">
        <f>IF(Tabla1[[#This Row],[STATUS]]="","",VLOOKUP(D1864,Estatus!$A$2:$B$13,2,0))</f>
        <v>10</v>
      </c>
      <c r="F1864" s="3">
        <f>IF(Tabla1[[#This Row],[STATUS]]="","",VLOOKUP(D1864,Estatus!$A$2:$I$12,9,0))</f>
        <v>1</v>
      </c>
      <c r="G1864" s="12" t="s">
        <v>5461</v>
      </c>
      <c r="H1864" s="7">
        <v>43238</v>
      </c>
      <c r="I1864" s="80">
        <f t="shared" si="580"/>
        <v>2018</v>
      </c>
      <c r="J1864" s="80">
        <f t="shared" si="581"/>
        <v>5</v>
      </c>
      <c r="K1864" s="80">
        <f t="shared" si="582"/>
        <v>18</v>
      </c>
      <c r="L1864" s="80" t="str">
        <f t="shared" si="583"/>
        <v>05</v>
      </c>
      <c r="M1864" s="80">
        <f t="shared" si="584"/>
        <v>18</v>
      </c>
      <c r="N1864" s="80" t="str">
        <f t="shared" si="585"/>
        <v>'2018-05-18'</v>
      </c>
      <c r="O1864" s="80" t="str">
        <f t="shared" si="586"/>
        <v>'2018-05-18 00:00:00'</v>
      </c>
      <c r="P1864" s="7">
        <v>46891</v>
      </c>
      <c r="Q1864" s="80">
        <f t="shared" si="587"/>
        <v>2028</v>
      </c>
      <c r="R1864" s="80">
        <f t="shared" si="588"/>
        <v>5</v>
      </c>
      <c r="S1864" s="80">
        <f t="shared" si="589"/>
        <v>18</v>
      </c>
      <c r="T1864" s="80" t="str">
        <f t="shared" si="590"/>
        <v>05</v>
      </c>
      <c r="U1864" s="80">
        <f t="shared" si="591"/>
        <v>18</v>
      </c>
      <c r="V1864" s="80" t="str">
        <f t="shared" si="592"/>
        <v>'2028-05-18'</v>
      </c>
      <c r="W1864" s="80">
        <v>35</v>
      </c>
      <c r="X1864" s="80">
        <f t="shared" si="593"/>
        <v>35</v>
      </c>
      <c r="Y1864" s="3" t="s">
        <v>8315</v>
      </c>
      <c r="Z1864" s="124">
        <f>IFERROR(IF(Y1864="","null",VLOOKUP(Y1864,Marcas!$A$2:$C$2024,2,0)),"")</f>
        <v>271</v>
      </c>
      <c r="AA1864" s="3" t="s">
        <v>8316</v>
      </c>
      <c r="AB1864" s="3">
        <f>IFERROR(IF(AA1864="","",IF(AA1864="EMPORIO LEGAL",1,VLOOKUP(AA1864,Clientes!$A$2:$B$1190,2,0))),"")</f>
        <v>274</v>
      </c>
      <c r="AC1864" s="3">
        <f>IFERROR(IF(Tabla1[[#This Row],[id_control]]="null","",VLOOKUP(CONCATENATE(Tabla1[[#This Row],[CLIENTE]],"-",Tabla1[[#This Row],[id_control]]),Hoja1!$C$2:$D$1994,2,0)),"")</f>
        <v>1863</v>
      </c>
      <c r="AD1864" s="3" t="s">
        <v>8317</v>
      </c>
      <c r="AE1864" s="3"/>
      <c r="AF1864" s="3"/>
      <c r="AG1864" s="3"/>
      <c r="AH1864" s="3"/>
      <c r="AI1864" s="3"/>
      <c r="AJ1864" s="3"/>
      <c r="AK1864" s="3"/>
      <c r="AL1864" s="3"/>
      <c r="AM1864" s="6"/>
      <c r="AN1864" s="6"/>
      <c r="AO1864" s="6"/>
      <c r="AP1864" s="6"/>
      <c r="AQ1864" s="8">
        <v>9159292037</v>
      </c>
      <c r="AR1864" s="6">
        <v>6564193941</v>
      </c>
      <c r="AS1864" s="6"/>
      <c r="AT1864" s="6"/>
      <c r="AU1864" s="6"/>
      <c r="AV1864" s="8" t="s">
        <v>8318</v>
      </c>
      <c r="AW1864" s="6"/>
      <c r="AX1864" s="6"/>
      <c r="AY1864" s="6"/>
      <c r="AZ1864" s="6"/>
      <c r="BA1864" s="6"/>
      <c r="BB1864" s="6"/>
      <c r="BC1864" s="6"/>
      <c r="BD1864" s="6"/>
      <c r="BE1864" s="8">
        <v>1863</v>
      </c>
      <c r="BF1864" s="6" t="str">
        <f t="shared" si="594"/>
        <v>insert into bitacoras_estatus (numero_expediente, numero_registro, representante, fecha_inicio, fecha_vencimiento, id_cliente, id_admin, id_bitacoras_estatus, id_estatus, id_clase, id_marca, created_at, updated_at) values('2050582','1916118','ROGELIO NICANOR CATAÑO BETANCOURT','2018-05-18','2028-05-18','274','2','1','1',35,271,'2018-05-18 00:00:00','2018-05-18 00:00:00');</v>
      </c>
      <c r="BG1864" s="6" t="str">
        <f t="shared" si="595"/>
        <v>insert into servicios_comentarios (comentario, id_admin, id_estatus, created_at, updated_at) values('CLASE 35',1,1863,'2018-05-18 00:00:00','2018-05-18 00:00:00');</v>
      </c>
      <c r="BH1864" s="6" t="str">
        <f t="shared" si="596"/>
        <v/>
      </c>
      <c r="BI1864" s="137" t="str">
        <f t="shared" si="597"/>
        <v>update bitacoras_estatus set comprobacion_uso = 1, id_estatus=10 where id=1863;</v>
      </c>
      <c r="BJ1864" s="137" t="str">
        <f t="shared" si="598"/>
        <v>update bitacoras_estatus set numero_expediente = '2050582', numero_registro = '1916118', id_estatus = 10, fecha_inicio = '2018-05-18', fecha_vencimiento ='2028-05-18', created_at ='2018-05-18 00:00:00', updated_at ='2018-05-18 00:00:00', id_clase=35, id_marca=271, id_cliente=274, vigencia = 1 where id =1863;</v>
      </c>
      <c r="BK1864" s="137" t="str">
        <f t="shared" si="599"/>
        <v>update bitacoras_estatus set id_estatus = 10 where id =1863;</v>
      </c>
    </row>
    <row r="1865" spans="1:63">
      <c r="A1865" s="3">
        <v>2050603</v>
      </c>
      <c r="B1865" s="3">
        <v>1916136</v>
      </c>
      <c r="C1865" s="3">
        <f>IF(Tabla1[[#This Row],[No. REG.]]="","",1)</f>
        <v>1</v>
      </c>
      <c r="D1865" s="3" t="s">
        <v>46</v>
      </c>
      <c r="E1865" s="3">
        <f>IF(Tabla1[[#This Row],[STATUS]]="","",VLOOKUP(D1865,Estatus!$A$2:$B$13,2,0))</f>
        <v>10</v>
      </c>
      <c r="F1865" s="3">
        <f>IF(Tabla1[[#This Row],[STATUS]]="","",VLOOKUP(D1865,Estatus!$A$2:$I$12,9,0))</f>
        <v>1</v>
      </c>
      <c r="G1865" s="12" t="s">
        <v>7417</v>
      </c>
      <c r="H1865" s="7">
        <v>43238</v>
      </c>
      <c r="I1865" s="80">
        <f t="shared" si="580"/>
        <v>2018</v>
      </c>
      <c r="J1865" s="80">
        <f t="shared" si="581"/>
        <v>5</v>
      </c>
      <c r="K1865" s="80">
        <f t="shared" si="582"/>
        <v>18</v>
      </c>
      <c r="L1865" s="80" t="str">
        <f t="shared" si="583"/>
        <v>05</v>
      </c>
      <c r="M1865" s="80">
        <f t="shared" si="584"/>
        <v>18</v>
      </c>
      <c r="N1865" s="80" t="str">
        <f t="shared" si="585"/>
        <v>'2018-05-18'</v>
      </c>
      <c r="O1865" s="80" t="str">
        <f t="shared" si="586"/>
        <v>'2018-05-18 00:00:00'</v>
      </c>
      <c r="P1865" s="7">
        <v>46891</v>
      </c>
      <c r="Q1865" s="80">
        <f t="shared" si="587"/>
        <v>2028</v>
      </c>
      <c r="R1865" s="80">
        <f t="shared" si="588"/>
        <v>5</v>
      </c>
      <c r="S1865" s="80">
        <f t="shared" si="589"/>
        <v>18</v>
      </c>
      <c r="T1865" s="80" t="str">
        <f t="shared" si="590"/>
        <v>05</v>
      </c>
      <c r="U1865" s="80">
        <f t="shared" si="591"/>
        <v>18</v>
      </c>
      <c r="V1865" s="80" t="str">
        <f t="shared" si="592"/>
        <v>'2028-05-18'</v>
      </c>
      <c r="W1865" s="80">
        <v>43</v>
      </c>
      <c r="X1865" s="80">
        <f t="shared" si="593"/>
        <v>43</v>
      </c>
      <c r="Y1865" s="3" t="s">
        <v>8319</v>
      </c>
      <c r="Z1865" s="124">
        <f>IFERROR(IF(Y1865="","null",VLOOKUP(Y1865,Marcas!$A$2:$C$2024,2,0)),"")</f>
        <v>836</v>
      </c>
      <c r="AA1865" s="3" t="s">
        <v>8320</v>
      </c>
      <c r="AB1865" s="3">
        <f>IFERROR(IF(AA1865="","",IF(AA1865="EMPORIO LEGAL",1,VLOOKUP(AA1865,Clientes!$A$2:$B$1190,2,0))),"")</f>
        <v>588</v>
      </c>
      <c r="AC1865" s="3">
        <f>IFERROR(IF(Tabla1[[#This Row],[id_control]]="null","",VLOOKUP(CONCATENATE(Tabla1[[#This Row],[CLIENTE]],"-",Tabla1[[#This Row],[id_control]]),Hoja1!$C$2:$D$1994,2,0)),"")</f>
        <v>1865</v>
      </c>
      <c r="AD1865" s="3" t="s">
        <v>8321</v>
      </c>
      <c r="AE1865" s="3"/>
      <c r="AF1865" s="3"/>
      <c r="AG1865" s="3"/>
      <c r="AH1865" s="3"/>
      <c r="AI1865" s="3"/>
      <c r="AJ1865" s="3"/>
      <c r="AK1865" s="3"/>
      <c r="AL1865" s="3">
        <v>6566292957</v>
      </c>
      <c r="AM1865" s="6">
        <v>6564189397</v>
      </c>
      <c r="AN1865" s="6"/>
      <c r="AO1865" s="6"/>
      <c r="AP1865" s="6"/>
      <c r="AQ1865" s="8"/>
      <c r="AR1865" s="6"/>
      <c r="AS1865" s="6"/>
      <c r="AT1865" s="6"/>
      <c r="AU1865" s="6"/>
      <c r="AV1865" s="8" t="s">
        <v>8322</v>
      </c>
      <c r="AW1865" s="6"/>
      <c r="AX1865" s="6"/>
      <c r="AY1865" s="6"/>
      <c r="AZ1865" s="6"/>
      <c r="BA1865" s="6"/>
      <c r="BB1865" s="6"/>
      <c r="BC1865" s="6"/>
      <c r="BD1865" s="6"/>
      <c r="BE1865" s="8">
        <v>1864</v>
      </c>
      <c r="BF1865" s="6" t="str">
        <f t="shared" si="594"/>
        <v>insert into bitacoras_estatus (numero_expediente, numero_registro, representante, fecha_inicio, fecha_vencimiento, id_cliente, id_admin, id_bitacoras_estatus, id_estatus, id_clase, id_marca, created_at, updated_at) values('2050603','1916136','ROCIO DOMINGUEZ GUZMAN','2018-05-18','2028-05-18','588','2','1','1',43,836,'2018-05-18 00:00:00','2018-05-18 00:00:00');</v>
      </c>
      <c r="BG1865" s="6" t="str">
        <f t="shared" si="595"/>
        <v>insert into servicios_comentarios (comentario, id_admin, id_estatus, created_at, updated_at) values('CLASE 43',1,1864,'2018-05-18 00:00:00','2018-05-18 00:00:00');</v>
      </c>
      <c r="BH1865" s="6" t="str">
        <f t="shared" si="596"/>
        <v/>
      </c>
      <c r="BI1865" s="137" t="str">
        <f t="shared" si="597"/>
        <v>update bitacoras_estatus set comprobacion_uso = 1, id_estatus=10 where id=1864;</v>
      </c>
      <c r="BJ1865" s="137" t="str">
        <f t="shared" si="598"/>
        <v>update bitacoras_estatus set numero_expediente = '2050603', numero_registro = '1916136', id_estatus = 10, fecha_inicio = '2018-05-18', fecha_vencimiento ='2028-05-18', created_at ='2018-05-18 00:00:00', updated_at ='2018-05-18 00:00:00', id_clase=43, id_marca=836, id_cliente=588, vigencia = 1 where id =1864;</v>
      </c>
      <c r="BK1865" s="137" t="str">
        <f t="shared" si="599"/>
        <v>update bitacoras_estatus set id_estatus = 10 where id =1864;</v>
      </c>
    </row>
    <row r="1866" spans="1:63">
      <c r="A1866" s="3">
        <v>2050608</v>
      </c>
      <c r="B1866" s="3">
        <v>1916139</v>
      </c>
      <c r="C1866" s="3">
        <f>IF(Tabla1[[#This Row],[No. REG.]]="","",1)</f>
        <v>1</v>
      </c>
      <c r="D1866" s="3" t="s">
        <v>46</v>
      </c>
      <c r="E1866" s="3">
        <f>IF(Tabla1[[#This Row],[STATUS]]="","",VLOOKUP(D1866,Estatus!$A$2:$B$13,2,0))</f>
        <v>10</v>
      </c>
      <c r="F1866" s="3">
        <f>IF(Tabla1[[#This Row],[STATUS]]="","",VLOOKUP(D1866,Estatus!$A$2:$I$12,9,0))</f>
        <v>1</v>
      </c>
      <c r="G1866" s="12" t="s">
        <v>7417</v>
      </c>
      <c r="H1866" s="7">
        <v>43238</v>
      </c>
      <c r="I1866" s="80">
        <f t="shared" si="580"/>
        <v>2018</v>
      </c>
      <c r="J1866" s="80">
        <f t="shared" si="581"/>
        <v>5</v>
      </c>
      <c r="K1866" s="80">
        <f t="shared" si="582"/>
        <v>18</v>
      </c>
      <c r="L1866" s="80" t="str">
        <f t="shared" si="583"/>
        <v>05</v>
      </c>
      <c r="M1866" s="80">
        <f t="shared" si="584"/>
        <v>18</v>
      </c>
      <c r="N1866" s="80" t="str">
        <f t="shared" si="585"/>
        <v>'2018-05-18'</v>
      </c>
      <c r="O1866" s="80" t="str">
        <f t="shared" si="586"/>
        <v>'2018-05-18 00:00:00'</v>
      </c>
      <c r="P1866" s="7">
        <v>46891</v>
      </c>
      <c r="Q1866" s="80">
        <f t="shared" si="587"/>
        <v>2028</v>
      </c>
      <c r="R1866" s="80">
        <f t="shared" si="588"/>
        <v>5</v>
      </c>
      <c r="S1866" s="80">
        <f t="shared" si="589"/>
        <v>18</v>
      </c>
      <c r="T1866" s="80" t="str">
        <f t="shared" si="590"/>
        <v>05</v>
      </c>
      <c r="U1866" s="80">
        <f t="shared" si="591"/>
        <v>18</v>
      </c>
      <c r="V1866" s="80" t="str">
        <f t="shared" si="592"/>
        <v>'2028-05-18'</v>
      </c>
      <c r="W1866" s="80">
        <v>43</v>
      </c>
      <c r="X1866" s="80">
        <f t="shared" si="593"/>
        <v>43</v>
      </c>
      <c r="Y1866" s="3" t="s">
        <v>8323</v>
      </c>
      <c r="Z1866" s="124">
        <f>IFERROR(IF(Y1866="","null",VLOOKUP(Y1866,Marcas!$A$2:$C$2024,2,0)),"")</f>
        <v>1431</v>
      </c>
      <c r="AA1866" s="3" t="s">
        <v>8324</v>
      </c>
      <c r="AB1866" s="3">
        <f>IFERROR(IF(AA1866="","",IF(AA1866="EMPORIO LEGAL",1,VLOOKUP(AA1866,Clientes!$A$2:$B$1190,2,0))),"")</f>
        <v>1043</v>
      </c>
      <c r="AC1866" s="3">
        <f>IFERROR(IF(Tabla1[[#This Row],[id_control]]="null","",VLOOKUP(CONCATENATE(Tabla1[[#This Row],[CLIENTE]],"-",Tabla1[[#This Row],[id_control]]),Hoja1!$C$2:$D$1994,2,0)),"")</f>
        <v>1866</v>
      </c>
      <c r="AD1866" s="3" t="s">
        <v>8325</v>
      </c>
      <c r="AE1866" s="3"/>
      <c r="AF1866" s="3"/>
      <c r="AG1866" s="3"/>
      <c r="AH1866" s="3"/>
      <c r="AI1866" s="3"/>
      <c r="AJ1866" s="3"/>
      <c r="AK1866" s="3"/>
      <c r="AL1866" s="3">
        <v>4145778</v>
      </c>
      <c r="AM1866" s="6"/>
      <c r="AN1866" s="6"/>
      <c r="AO1866" s="6"/>
      <c r="AP1866" s="6"/>
      <c r="AQ1866" s="8">
        <v>6143436912</v>
      </c>
      <c r="AR1866" s="6"/>
      <c r="AS1866" s="6"/>
      <c r="AT1866" s="6"/>
      <c r="AU1866" s="6"/>
      <c r="AV1866" s="8" t="s">
        <v>8326</v>
      </c>
      <c r="AW1866" s="6"/>
      <c r="AX1866" s="6"/>
      <c r="AY1866" s="6"/>
      <c r="AZ1866" s="6"/>
      <c r="BA1866" s="6"/>
      <c r="BB1866" s="6"/>
      <c r="BC1866" s="6"/>
      <c r="BD1866" s="6"/>
      <c r="BE1866" s="8">
        <v>1865</v>
      </c>
      <c r="BF1866" s="6" t="str">
        <f t="shared" si="594"/>
        <v>insert into bitacoras_estatus (numero_expediente, numero_registro, representante, fecha_inicio, fecha_vencimiento, id_cliente, id_admin, id_bitacoras_estatus, id_estatus, id_clase, id_marca, created_at, updated_at) values('2050608','1916139','MARIA MATILDE SALAZAR RODRIGUEZ','2018-05-18','2028-05-18','1043','2','1','1',43,1431,'2018-05-18 00:00:00','2018-05-18 00:00:00');</v>
      </c>
      <c r="BG1866" s="6" t="str">
        <f t="shared" si="595"/>
        <v>insert into servicios_comentarios (comentario, id_admin, id_estatus, created_at, updated_at) values('CLASE 43',1,1865,'2018-05-18 00:00:00','2018-05-18 00:00:00');</v>
      </c>
      <c r="BH1866" s="6" t="str">
        <f t="shared" si="596"/>
        <v/>
      </c>
      <c r="BI1866" s="137" t="str">
        <f t="shared" si="597"/>
        <v>update bitacoras_estatus set comprobacion_uso = 1, id_estatus=10 where id=1865;</v>
      </c>
      <c r="BJ1866" s="137" t="str">
        <f t="shared" si="598"/>
        <v>update bitacoras_estatus set numero_expediente = '2050608', numero_registro = '1916139', id_estatus = 10, fecha_inicio = '2018-05-18', fecha_vencimiento ='2028-05-18', created_at ='2018-05-18 00:00:00', updated_at ='2018-05-18 00:00:00', id_clase=43, id_marca=1431, id_cliente=1043, vigencia = 1 where id =1865;</v>
      </c>
      <c r="BK1866" s="137" t="str">
        <f t="shared" si="599"/>
        <v>update bitacoras_estatus set id_estatus = 10 where id =1865;</v>
      </c>
    </row>
    <row r="1867" spans="1:63">
      <c r="A1867" s="3">
        <v>2050605</v>
      </c>
      <c r="B1867" s="3">
        <v>1933704</v>
      </c>
      <c r="C1867" s="3">
        <f>IF(Tabla1[[#This Row],[No. REG.]]="","",1)</f>
        <v>1</v>
      </c>
      <c r="D1867" s="3" t="s">
        <v>46</v>
      </c>
      <c r="E1867" s="3">
        <f>IF(Tabla1[[#This Row],[STATUS]]="","",VLOOKUP(D1867,Estatus!$A$2:$B$13,2,0))</f>
        <v>10</v>
      </c>
      <c r="F1867" s="3">
        <f>IF(Tabla1[[#This Row],[STATUS]]="","",VLOOKUP(D1867,Estatus!$A$2:$I$12,9,0))</f>
        <v>1</v>
      </c>
      <c r="G1867" s="12" t="s">
        <v>7018</v>
      </c>
      <c r="H1867" s="7">
        <v>43238</v>
      </c>
      <c r="I1867" s="80">
        <f t="shared" si="580"/>
        <v>2018</v>
      </c>
      <c r="J1867" s="80">
        <f t="shared" si="581"/>
        <v>5</v>
      </c>
      <c r="K1867" s="80">
        <f t="shared" si="582"/>
        <v>18</v>
      </c>
      <c r="L1867" s="80" t="str">
        <f t="shared" si="583"/>
        <v>05</v>
      </c>
      <c r="M1867" s="80">
        <f t="shared" si="584"/>
        <v>18</v>
      </c>
      <c r="N1867" s="80" t="str">
        <f t="shared" si="585"/>
        <v>'2018-05-18'</v>
      </c>
      <c r="O1867" s="80" t="str">
        <f t="shared" si="586"/>
        <v>'2018-05-18 00:00:00'</v>
      </c>
      <c r="P1867" s="7">
        <v>46891</v>
      </c>
      <c r="Q1867" s="80">
        <f t="shared" si="587"/>
        <v>2028</v>
      </c>
      <c r="R1867" s="80">
        <f t="shared" si="588"/>
        <v>5</v>
      </c>
      <c r="S1867" s="80">
        <f t="shared" si="589"/>
        <v>18</v>
      </c>
      <c r="T1867" s="80" t="str">
        <f t="shared" si="590"/>
        <v>05</v>
      </c>
      <c r="U1867" s="80">
        <f t="shared" si="591"/>
        <v>18</v>
      </c>
      <c r="V1867" s="80" t="str">
        <f t="shared" si="592"/>
        <v>'2028-05-18'</v>
      </c>
      <c r="W1867" s="80">
        <v>37</v>
      </c>
      <c r="X1867" s="80">
        <f t="shared" si="593"/>
        <v>37</v>
      </c>
      <c r="Y1867" s="3" t="s">
        <v>8327</v>
      </c>
      <c r="Z1867" s="124">
        <f>IFERROR(IF(Y1867="","null",VLOOKUP(Y1867,Marcas!$A$2:$C$2024,2,0)),"")</f>
        <v>1071</v>
      </c>
      <c r="AA1867" s="3" t="s">
        <v>8328</v>
      </c>
      <c r="AB1867" s="3">
        <f>IFERROR(IF(AA1867="","",IF(AA1867="EMPORIO LEGAL",1,VLOOKUP(AA1867,Clientes!$A$2:$B$1190,2,0))),"")</f>
        <v>761</v>
      </c>
      <c r="AC1867" s="3">
        <f>IFERROR(IF(Tabla1[[#This Row],[id_control]]="null","",VLOOKUP(CONCATENATE(Tabla1[[#This Row],[CLIENTE]],"-",Tabla1[[#This Row],[id_control]]),Hoja1!$C$2:$D$1994,2,0)),"")</f>
        <v>1867</v>
      </c>
      <c r="AD1867" s="3" t="s">
        <v>8329</v>
      </c>
      <c r="AE1867" s="3" t="s">
        <v>8330</v>
      </c>
      <c r="AF1867" s="3"/>
      <c r="AG1867" s="3"/>
      <c r="AH1867" s="3"/>
      <c r="AI1867" s="3"/>
      <c r="AJ1867" s="3"/>
      <c r="AK1867" s="3"/>
      <c r="AL1867" s="3"/>
      <c r="AM1867" s="6"/>
      <c r="AN1867" s="6"/>
      <c r="AO1867" s="6"/>
      <c r="AP1867" s="6"/>
      <c r="AQ1867" s="8">
        <v>6141962089</v>
      </c>
      <c r="AR1867" s="8">
        <v>6141257172</v>
      </c>
      <c r="AS1867" s="6"/>
      <c r="AT1867" s="6"/>
      <c r="AU1867" s="6"/>
      <c r="AV1867" s="8" t="s">
        <v>8331</v>
      </c>
      <c r="AW1867" s="6"/>
      <c r="AX1867" s="6"/>
      <c r="AY1867" s="6"/>
      <c r="AZ1867" s="6"/>
      <c r="BA1867" s="6"/>
      <c r="BB1867" s="6"/>
      <c r="BC1867" s="6"/>
      <c r="BD1867" s="6"/>
      <c r="BE1867" s="8">
        <v>1866</v>
      </c>
      <c r="BF1867" s="6" t="str">
        <f t="shared" si="594"/>
        <v>insert into bitacoras_estatus (numero_expediente, numero_registro, representante, fecha_inicio, fecha_vencimiento, id_cliente, id_admin, id_bitacoras_estatus, id_estatus, id_clase, id_marca, created_at, updated_at) values('2050605','1933704','GABRIELA LIZETH MORENO AGUIRRE','2018-05-18','2028-05-18','761','2','1','1',37,1071,'2018-05-18 00:00:00','2018-05-18 00:00:00');</v>
      </c>
      <c r="BG1867" s="6" t="str">
        <f t="shared" si="595"/>
        <v>insert into servicios_comentarios (comentario, id_admin, id_estatus, created_at, updated_at) values('CLASE 37',1,1866,'2018-05-18 00:00:00','2018-05-18 00:00:00');</v>
      </c>
      <c r="BH1867" s="6" t="str">
        <f t="shared" si="596"/>
        <v/>
      </c>
      <c r="BI1867" s="137" t="str">
        <f t="shared" si="597"/>
        <v>update bitacoras_estatus set comprobacion_uso = 1, id_estatus=10 where id=1866;</v>
      </c>
      <c r="BJ1867" s="137" t="str">
        <f t="shared" si="598"/>
        <v>update bitacoras_estatus set numero_expediente = '2050605', numero_registro = '1933704', id_estatus = 10, fecha_inicio = '2018-05-18', fecha_vencimiento ='2028-05-18', created_at ='2018-05-18 00:00:00', updated_at ='2018-05-18 00:00:00', id_clase=37, id_marca=1071, id_cliente=761, vigencia = 1 where id =1866;</v>
      </c>
      <c r="BK1867" s="137" t="str">
        <f t="shared" si="599"/>
        <v>update bitacoras_estatus set id_estatus = 10 where id =1866;</v>
      </c>
    </row>
    <row r="1868" spans="1:63">
      <c r="A1868" s="3">
        <v>2050609</v>
      </c>
      <c r="B1868" s="3">
        <v>1916140</v>
      </c>
      <c r="C1868" s="3">
        <f>IF(Tabla1[[#This Row],[No. REG.]]="","",1)</f>
        <v>1</v>
      </c>
      <c r="D1868" s="3" t="s">
        <v>46</v>
      </c>
      <c r="E1868" s="3">
        <f>IF(Tabla1[[#This Row],[STATUS]]="","",VLOOKUP(D1868,Estatus!$A$2:$B$13,2,0))</f>
        <v>10</v>
      </c>
      <c r="F1868" s="3">
        <f>IF(Tabla1[[#This Row],[STATUS]]="","",VLOOKUP(D1868,Estatus!$A$2:$I$12,9,0))</f>
        <v>1</v>
      </c>
      <c r="G1868" s="12" t="s">
        <v>8332</v>
      </c>
      <c r="H1868" s="7">
        <v>43238</v>
      </c>
      <c r="I1868" s="80">
        <f t="shared" si="580"/>
        <v>2018</v>
      </c>
      <c r="J1868" s="80">
        <f t="shared" si="581"/>
        <v>5</v>
      </c>
      <c r="K1868" s="80">
        <f t="shared" si="582"/>
        <v>18</v>
      </c>
      <c r="L1868" s="80" t="str">
        <f t="shared" si="583"/>
        <v>05</v>
      </c>
      <c r="M1868" s="80">
        <f t="shared" si="584"/>
        <v>18</v>
      </c>
      <c r="N1868" s="80" t="str">
        <f t="shared" si="585"/>
        <v>'2018-05-18'</v>
      </c>
      <c r="O1868" s="80" t="str">
        <f t="shared" si="586"/>
        <v>'2018-05-18 00:00:00'</v>
      </c>
      <c r="P1868" s="7">
        <v>46891</v>
      </c>
      <c r="Q1868" s="80">
        <f t="shared" si="587"/>
        <v>2028</v>
      </c>
      <c r="R1868" s="80">
        <f t="shared" si="588"/>
        <v>5</v>
      </c>
      <c r="S1868" s="80">
        <f t="shared" si="589"/>
        <v>18</v>
      </c>
      <c r="T1868" s="80" t="str">
        <f t="shared" si="590"/>
        <v>05</v>
      </c>
      <c r="U1868" s="80">
        <f t="shared" si="591"/>
        <v>18</v>
      </c>
      <c r="V1868" s="80" t="str">
        <f t="shared" si="592"/>
        <v>'2028-05-18'</v>
      </c>
      <c r="W1868" s="80">
        <v>44</v>
      </c>
      <c r="X1868" s="80">
        <f t="shared" si="593"/>
        <v>44</v>
      </c>
      <c r="Y1868" s="12" t="s">
        <v>8333</v>
      </c>
      <c r="Z1868" s="125">
        <f>IFERROR(IF(Y1868="","null",VLOOKUP(Y1868,Marcas!$A$2:$C$2024,2,0)),"")</f>
        <v>238</v>
      </c>
      <c r="AA1868" s="3" t="s">
        <v>8334</v>
      </c>
      <c r="AB1868" s="3">
        <f>IFERROR(IF(AA1868="","",IF(AA1868="EMPORIO LEGAL",1,VLOOKUP(AA1868,Clientes!$A$2:$B$1190,2,0))),"")</f>
        <v>156</v>
      </c>
      <c r="AC1868" s="3">
        <f>IFERROR(IF(Tabla1[[#This Row],[id_control]]="null","",VLOOKUP(CONCATENATE(Tabla1[[#This Row],[CLIENTE]],"-",Tabla1[[#This Row],[id_control]]),Hoja1!$C$2:$D$1994,2,0)),"")</f>
        <v>1868</v>
      </c>
      <c r="AD1868" s="3" t="s">
        <v>7364</v>
      </c>
      <c r="AE1868" s="3"/>
      <c r="AF1868" s="3"/>
      <c r="AG1868" s="3"/>
      <c r="AH1868" s="3"/>
      <c r="AI1868" s="3"/>
      <c r="AJ1868" s="3"/>
      <c r="AK1868" s="3"/>
      <c r="AL1868" s="3">
        <v>4183018</v>
      </c>
      <c r="AM1868" s="6"/>
      <c r="AN1868" s="6"/>
      <c r="AO1868" s="6"/>
      <c r="AP1868" s="6"/>
      <c r="AQ1868" s="8">
        <v>8717848220</v>
      </c>
      <c r="AR1868" s="6"/>
      <c r="AS1868" s="6"/>
      <c r="AT1868" s="6"/>
      <c r="AU1868" s="6"/>
      <c r="AV1868" s="8" t="s">
        <v>7365</v>
      </c>
      <c r="AW1868" s="6"/>
      <c r="AX1868" s="6"/>
      <c r="AY1868" s="6"/>
      <c r="AZ1868" s="6"/>
      <c r="BA1868" s="6"/>
      <c r="BB1868" s="6"/>
      <c r="BC1868" s="6"/>
      <c r="BD1868" s="6"/>
      <c r="BE1868" s="8">
        <v>1867</v>
      </c>
      <c r="BF1868" s="6" t="str">
        <f t="shared" si="594"/>
        <v>insert into bitacoras_estatus (numero_expediente, numero_registro, representante, fecha_inicio, fecha_vencimiento, id_cliente, id_admin, id_bitacoras_estatus, id_estatus, id_clase, id_marca, created_at, updated_at) values('2050609','1916140','RAFAEL FERNANDO MORAGA MONROY','2018-05-18','2028-05-18','156','2','1','1',44,238,'2018-05-18 00:00:00','2018-05-18 00:00:00');</v>
      </c>
      <c r="BG1868" s="6" t="str">
        <f t="shared" si="595"/>
        <v>insert into servicios_comentarios (comentario, id_admin, id_estatus, created_at, updated_at) values('CLASE 44',1,1867,'2018-05-18 00:00:00','2018-05-18 00:00:00');</v>
      </c>
      <c r="BH1868" s="6" t="str">
        <f t="shared" si="596"/>
        <v/>
      </c>
      <c r="BI1868" s="137" t="str">
        <f t="shared" si="597"/>
        <v>update bitacoras_estatus set comprobacion_uso = 1, id_estatus=10 where id=1867;</v>
      </c>
      <c r="BJ1868" s="137" t="str">
        <f t="shared" si="598"/>
        <v>update bitacoras_estatus set numero_expediente = '2050609', numero_registro = '1916140', id_estatus = 10, fecha_inicio = '2018-05-18', fecha_vencimiento ='2028-05-18', created_at ='2018-05-18 00:00:00', updated_at ='2018-05-18 00:00:00', id_clase=44, id_marca=238, id_cliente=156, vigencia = 1 where id =1867;</v>
      </c>
      <c r="BK1868" s="137" t="str">
        <f t="shared" si="599"/>
        <v>update bitacoras_estatus set id_estatus = 10 where id =1867;</v>
      </c>
    </row>
    <row r="1869" spans="1:63">
      <c r="A1869" s="3">
        <v>2050606</v>
      </c>
      <c r="B1869" s="3"/>
      <c r="C1869" s="3" t="str">
        <f>IF(Tabla1[[#This Row],[No. REG.]]="","",1)</f>
        <v/>
      </c>
      <c r="D1869" s="3" t="s">
        <v>8681</v>
      </c>
      <c r="E1869" s="3">
        <f>IF(Tabla1[[#This Row],[STATUS]]="","",VLOOKUP(D1869,Estatus!$A$2:$B$13,2,0))</f>
        <v>8</v>
      </c>
      <c r="F1869" s="3">
        <f>IF(Tabla1[[#This Row],[STATUS]]="","",VLOOKUP(D1869,Estatus!$A$2:$I$12,9,0))</f>
        <v>1</v>
      </c>
      <c r="G1869" s="12" t="s">
        <v>8335</v>
      </c>
      <c r="H1869" s="7">
        <v>43238</v>
      </c>
      <c r="I1869" s="80">
        <f t="shared" si="580"/>
        <v>2018</v>
      </c>
      <c r="J1869" s="80">
        <f t="shared" si="581"/>
        <v>5</v>
      </c>
      <c r="K1869" s="80">
        <f t="shared" si="582"/>
        <v>18</v>
      </c>
      <c r="L1869" s="80" t="str">
        <f t="shared" si="583"/>
        <v>05</v>
      </c>
      <c r="M1869" s="80">
        <f t="shared" si="584"/>
        <v>18</v>
      </c>
      <c r="N1869" s="80" t="str">
        <f t="shared" si="585"/>
        <v>'2018-05-18'</v>
      </c>
      <c r="O1869" s="80" t="str">
        <f t="shared" si="586"/>
        <v>'2018-05-18 00:00:00'</v>
      </c>
      <c r="P1869" s="7">
        <v>46891</v>
      </c>
      <c r="Q1869" s="80">
        <f t="shared" si="587"/>
        <v>2028</v>
      </c>
      <c r="R1869" s="80">
        <f t="shared" si="588"/>
        <v>5</v>
      </c>
      <c r="S1869" s="80">
        <f t="shared" si="589"/>
        <v>18</v>
      </c>
      <c r="T1869" s="80" t="str">
        <f t="shared" si="590"/>
        <v>05</v>
      </c>
      <c r="U1869" s="80">
        <f t="shared" si="591"/>
        <v>18</v>
      </c>
      <c r="V1869" s="80" t="str">
        <f t="shared" si="592"/>
        <v>'2028-05-18'</v>
      </c>
      <c r="W1869" s="80">
        <v>35</v>
      </c>
      <c r="X1869" s="80">
        <f t="shared" si="593"/>
        <v>35</v>
      </c>
      <c r="Y1869" s="3" t="s">
        <v>8336</v>
      </c>
      <c r="Z1869" s="124">
        <f>IFERROR(IF(Y1869="","null",VLOOKUP(Y1869,Marcas!$A$2:$C$2024,2,0)),"")</f>
        <v>171</v>
      </c>
      <c r="AA1869" s="3" t="s">
        <v>8336</v>
      </c>
      <c r="AB1869" s="3">
        <f>IFERROR(IF(AA1869="","",IF(AA1869="EMPORIO LEGAL",1,VLOOKUP(AA1869,Clientes!$A$2:$B$1190,2,0))),"")</f>
        <v>113</v>
      </c>
      <c r="AC1869" s="3">
        <f>IFERROR(IF(Tabla1[[#This Row],[id_control]]="null","",VLOOKUP(CONCATENATE(Tabla1[[#This Row],[CLIENTE]],"-",Tabla1[[#This Row],[id_control]]),Hoja1!$C$2:$D$1994,2,0)),"")</f>
        <v>1869</v>
      </c>
      <c r="AD1869" s="3" t="s">
        <v>8337</v>
      </c>
      <c r="AE1869" s="3"/>
      <c r="AF1869" s="3"/>
      <c r="AG1869" s="3"/>
      <c r="AH1869" s="3"/>
      <c r="AI1869" s="3"/>
      <c r="AJ1869" s="3"/>
      <c r="AK1869" s="3"/>
      <c r="AL1869" s="6"/>
      <c r="AM1869" s="6"/>
      <c r="AN1869" s="6"/>
      <c r="AO1869" s="6"/>
      <c r="AP1869" s="6"/>
      <c r="AQ1869" s="3">
        <v>6142159932</v>
      </c>
      <c r="AR1869" s="6"/>
      <c r="AS1869" s="6"/>
      <c r="AT1869" s="6"/>
      <c r="AU1869" s="6"/>
      <c r="AV1869" s="8" t="s">
        <v>8338</v>
      </c>
      <c r="AW1869" s="6"/>
      <c r="AX1869" s="6"/>
      <c r="AY1869" s="6"/>
      <c r="AZ1869" s="6"/>
      <c r="BA1869" s="6"/>
      <c r="BB1869" s="6"/>
      <c r="BC1869" s="6"/>
      <c r="BD1869" s="6"/>
      <c r="BE1869" s="8">
        <v>1868</v>
      </c>
      <c r="BF1869" s="6" t="str">
        <f t="shared" si="594"/>
        <v>insert into bitacoras_estatus (numero_expediente, numero_registro, representante, fecha_inicio, fecha_vencimiento, id_cliente, id_admin, id_bitacoras_estatus, id_estatus, id_clase, id_marca, created_at, updated_at) values('2050606','','ERIKA SARAHI RAMIREZ PRIETO','2018-05-18','2028-05-18','113','2','1','1',35,171,'2018-05-18 00:00:00','2018-05-18 00:00:00');</v>
      </c>
      <c r="BG1869" s="6" t="str">
        <f t="shared" si="595"/>
        <v>insert into servicios_comentarios (comentario, id_admin, id_estatus, created_at, updated_at) values('CLASE 35 ANTERIORIDAD 15/10/2018',1,1868,'2018-05-18 00:00:00','2018-05-18 00:00:00');</v>
      </c>
      <c r="BH1869" s="6" t="str">
        <f t="shared" si="596"/>
        <v/>
      </c>
      <c r="BI1869" s="137" t="str">
        <f t="shared" si="597"/>
        <v>update bitacoras_estatus set comprobacion_uso = 1, id_estatus=8 where id=1868;</v>
      </c>
      <c r="BJ1869" s="137" t="str">
        <f t="shared" si="598"/>
        <v>update bitacoras_estatus set numero_expediente = '2050606', numero_registro = '', id_estatus = 8, fecha_inicio = '2018-05-18', fecha_vencimiento ='2028-05-18', created_at ='2018-05-18 00:00:00', updated_at ='2018-05-18 00:00:00', id_clase=35, id_marca=171, id_cliente=113, vigencia = 1 where id =1868;</v>
      </c>
      <c r="BK1869" s="137" t="str">
        <f t="shared" si="599"/>
        <v>update bitacoras_estatus set id_estatus = 8 where id =1868;</v>
      </c>
    </row>
    <row r="1870" spans="1:63" ht="40">
      <c r="A1870" s="3">
        <v>1978714</v>
      </c>
      <c r="B1870" s="3"/>
      <c r="C1870" s="3" t="str">
        <f>IF(Tabla1[[#This Row],[No. REG.]]="","",1)</f>
        <v/>
      </c>
      <c r="D1870" s="3" t="s">
        <v>8681</v>
      </c>
      <c r="E1870" s="3">
        <f>IF(Tabla1[[#This Row],[STATUS]]="","",VLOOKUP(D1870,Estatus!$A$2:$B$13,2,0))</f>
        <v>8</v>
      </c>
      <c r="F1870" s="3">
        <f>IF(Tabla1[[#This Row],[STATUS]]="","",VLOOKUP(D1870,Estatus!$A$2:$I$12,9,0))</f>
        <v>1</v>
      </c>
      <c r="G1870" s="12" t="s">
        <v>8339</v>
      </c>
      <c r="H1870" s="7">
        <v>43067</v>
      </c>
      <c r="I1870" s="80">
        <f t="shared" si="580"/>
        <v>2017</v>
      </c>
      <c r="J1870" s="80">
        <f t="shared" si="581"/>
        <v>11</v>
      </c>
      <c r="K1870" s="80">
        <f t="shared" si="582"/>
        <v>28</v>
      </c>
      <c r="L1870" s="80">
        <f t="shared" si="583"/>
        <v>11</v>
      </c>
      <c r="M1870" s="80">
        <f t="shared" si="584"/>
        <v>28</v>
      </c>
      <c r="N1870" s="80" t="str">
        <f t="shared" si="585"/>
        <v>'2017-11-28'</v>
      </c>
      <c r="O1870" s="80" t="str">
        <f t="shared" si="586"/>
        <v>'2017-11-28 00:00:00'</v>
      </c>
      <c r="P1870" s="7">
        <v>46719</v>
      </c>
      <c r="Q1870" s="80">
        <f t="shared" si="587"/>
        <v>2027</v>
      </c>
      <c r="R1870" s="80">
        <f t="shared" si="588"/>
        <v>11</v>
      </c>
      <c r="S1870" s="80">
        <f t="shared" si="589"/>
        <v>28</v>
      </c>
      <c r="T1870" s="80">
        <f t="shared" si="590"/>
        <v>11</v>
      </c>
      <c r="U1870" s="80">
        <f t="shared" si="591"/>
        <v>28</v>
      </c>
      <c r="V1870" s="80" t="str">
        <f t="shared" si="592"/>
        <v>'2027-11-28'</v>
      </c>
      <c r="W1870" s="80">
        <v>35</v>
      </c>
      <c r="X1870" s="80">
        <f t="shared" si="593"/>
        <v>35</v>
      </c>
      <c r="Y1870" s="3" t="s">
        <v>8086</v>
      </c>
      <c r="Z1870" s="124">
        <f>IFERROR(IF(Y1870="","null",VLOOKUP(Y1870,Marcas!$A$2:$C$2024,2,0)),"")</f>
        <v>1096</v>
      </c>
      <c r="AA1870" s="3" t="s">
        <v>8086</v>
      </c>
      <c r="AB1870" s="3">
        <f>IFERROR(IF(AA1870="","",IF(AA1870="EMPORIO LEGAL",1,VLOOKUP(AA1870,Clientes!$A$2:$B$1190,2,0))),"")</f>
        <v>776</v>
      </c>
      <c r="AC1870" s="3">
        <f>IFERROR(IF(Tabla1[[#This Row],[id_control]]="null","",VLOOKUP(CONCATENATE(Tabla1[[#This Row],[CLIENTE]],"-",Tabla1[[#This Row],[id_control]]),Hoja1!$C$2:$D$1994,2,0)),"")</f>
        <v>1870</v>
      </c>
      <c r="AD1870" s="3"/>
      <c r="AE1870" s="3"/>
      <c r="AF1870" s="3"/>
      <c r="AG1870" s="3"/>
      <c r="AH1870" s="3"/>
      <c r="AI1870" s="3"/>
      <c r="AJ1870" s="3"/>
      <c r="AK1870" s="3"/>
      <c r="AL1870" s="3"/>
      <c r="AM1870" s="6"/>
      <c r="AN1870" s="6"/>
      <c r="AO1870" s="6"/>
      <c r="AP1870" s="6"/>
      <c r="AQ1870" s="6"/>
      <c r="AR1870" s="6"/>
      <c r="AS1870" s="6"/>
      <c r="AT1870" s="6"/>
      <c r="AU1870" s="6"/>
      <c r="AV1870" s="6"/>
      <c r="AW1870" s="6"/>
      <c r="AX1870" s="6"/>
      <c r="AY1870" s="6"/>
      <c r="AZ1870" s="6"/>
      <c r="BA1870" s="6"/>
      <c r="BB1870" s="6"/>
      <c r="BC1870" s="6"/>
      <c r="BD1870" s="6"/>
      <c r="BE1870" s="8">
        <v>1869</v>
      </c>
      <c r="BF1870" s="6" t="str">
        <f t="shared" si="594"/>
        <v>insert into bitacoras_estatus (numero_expediente, numero_registro, representante, fecha_inicio, fecha_vencimiento, id_cliente, id_admin, id_bitacoras_estatus, id_estatus, id_clase, id_marca, created_at, updated_at) values('1978714','','','2017-11-28','2027-11-28','776','2','1','1',35,1096,'2017-11-28 00:00:00','2017-11-28 00:00:00');</v>
      </c>
      <c r="BG1870" s="6" t="str">
        <f t="shared" si="595"/>
        <v>insert into servicios_comentarios (comentario, id_admin, id_estatus, created_at, updated_at) values('CLASE 35 EN FECHA 5 DE ABRIL 2018 SE CITO ANTERIORIDAD. EN FECHA 6 DE JUNIO 2018 SE CONTESTÓ ANTERIORIDAD',1,1869,'2017-11-28 00:00:00','2017-11-28 00:00:00');</v>
      </c>
      <c r="BH1870" s="6" t="str">
        <f t="shared" si="596"/>
        <v/>
      </c>
      <c r="BI1870" s="137" t="str">
        <f t="shared" si="597"/>
        <v>update bitacoras_estatus set comprobacion_uso = 1, id_estatus=8 where id=1869;</v>
      </c>
      <c r="BJ1870" s="137" t="str">
        <f t="shared" si="598"/>
        <v>update bitacoras_estatus set numero_expediente = '1978714', numero_registro = '', id_estatus = 8, fecha_inicio = '2017-11-28', fecha_vencimiento ='2027-11-28', created_at ='2017-11-28 00:00:00', updated_at ='2017-11-28 00:00:00', id_clase=35, id_marca=1096, id_cliente=776, vigencia = 1 where id =1869;</v>
      </c>
      <c r="BK1870" s="137" t="str">
        <f t="shared" si="599"/>
        <v>update bitacoras_estatus set id_estatus = 8 where id =1869;</v>
      </c>
    </row>
    <row r="1871" spans="1:63">
      <c r="A1871" s="3">
        <v>2058926</v>
      </c>
      <c r="B1871" s="3">
        <v>1919743</v>
      </c>
      <c r="C1871" s="3">
        <f>IF(Tabla1[[#This Row],[No. REG.]]="","",1)</f>
        <v>1</v>
      </c>
      <c r="D1871" s="3" t="s">
        <v>46</v>
      </c>
      <c r="E1871" s="3">
        <f>IF(Tabla1[[#This Row],[STATUS]]="","",VLOOKUP(D1871,Estatus!$A$2:$B$13,2,0))</f>
        <v>10</v>
      </c>
      <c r="F1871" s="3">
        <f>IF(Tabla1[[#This Row],[STATUS]]="","",VLOOKUP(D1871,Estatus!$A$2:$I$12,9,0))</f>
        <v>1</v>
      </c>
      <c r="G1871" s="12" t="s">
        <v>8340</v>
      </c>
      <c r="H1871" s="7">
        <v>43258</v>
      </c>
      <c r="I1871" s="80">
        <f t="shared" si="580"/>
        <v>2018</v>
      </c>
      <c r="J1871" s="80">
        <f t="shared" si="581"/>
        <v>6</v>
      </c>
      <c r="K1871" s="80">
        <f t="shared" si="582"/>
        <v>7</v>
      </c>
      <c r="L1871" s="80" t="str">
        <f t="shared" si="583"/>
        <v>06</v>
      </c>
      <c r="M1871" s="80" t="str">
        <f t="shared" si="584"/>
        <v>07</v>
      </c>
      <c r="N1871" s="80" t="str">
        <f t="shared" si="585"/>
        <v>'2018-06-07'</v>
      </c>
      <c r="O1871" s="80" t="str">
        <f t="shared" si="586"/>
        <v>'2018-06-07 00:00:00'</v>
      </c>
      <c r="P1871" s="7">
        <v>46911</v>
      </c>
      <c r="Q1871" s="80">
        <f t="shared" si="587"/>
        <v>2028</v>
      </c>
      <c r="R1871" s="80">
        <f t="shared" si="588"/>
        <v>6</v>
      </c>
      <c r="S1871" s="80">
        <f t="shared" si="589"/>
        <v>7</v>
      </c>
      <c r="T1871" s="80" t="str">
        <f t="shared" si="590"/>
        <v>06</v>
      </c>
      <c r="U1871" s="80" t="str">
        <f t="shared" si="591"/>
        <v>07</v>
      </c>
      <c r="V1871" s="80" t="str">
        <f t="shared" si="592"/>
        <v>'2028-06-07'</v>
      </c>
      <c r="W1871" s="80">
        <v>36</v>
      </c>
      <c r="X1871" s="80">
        <f t="shared" si="593"/>
        <v>36</v>
      </c>
      <c r="Y1871" s="3" t="s">
        <v>8341</v>
      </c>
      <c r="Z1871" s="124">
        <f>IFERROR(IF(Y1871="","null",VLOOKUP(Y1871,Marcas!$A$2:$C$2024,2,0)),"")</f>
        <v>907</v>
      </c>
      <c r="AA1871" s="3" t="s">
        <v>8342</v>
      </c>
      <c r="AB1871" s="3">
        <f>IFERROR(IF(AA1871="","",IF(AA1871="EMPORIO LEGAL",1,VLOOKUP(AA1871,Clientes!$A$2:$B$1190,2,0))),"")</f>
        <v>671</v>
      </c>
      <c r="AC1871" s="3">
        <f>IFERROR(IF(Tabla1[[#This Row],[id_control]]="null","",VLOOKUP(CONCATENATE(Tabla1[[#This Row],[CLIENTE]],"-",Tabla1[[#This Row],[id_control]]),Hoja1!$C$2:$D$1994,2,0)),"")</f>
        <v>1871</v>
      </c>
      <c r="AD1871" s="3" t="s">
        <v>8343</v>
      </c>
      <c r="AE1871" s="3"/>
      <c r="AF1871" s="3"/>
      <c r="AG1871" s="3"/>
      <c r="AH1871" s="3"/>
      <c r="AI1871" s="3"/>
      <c r="AJ1871" s="3"/>
      <c r="AK1871" s="3"/>
      <c r="AL1871" s="3"/>
      <c r="AM1871" s="6"/>
      <c r="AN1871" s="6"/>
      <c r="AO1871" s="6"/>
      <c r="AP1871" s="6"/>
      <c r="AQ1871" s="8">
        <v>6141421970</v>
      </c>
      <c r="AR1871" s="6"/>
      <c r="AS1871" s="6"/>
      <c r="AT1871" s="6"/>
      <c r="AU1871" s="6"/>
      <c r="AV1871" s="8" t="s">
        <v>8344</v>
      </c>
      <c r="AW1871" s="8" t="s">
        <v>8345</v>
      </c>
      <c r="AX1871" s="6"/>
      <c r="AY1871" s="6"/>
      <c r="AZ1871" s="6"/>
      <c r="BA1871" s="6"/>
      <c r="BB1871" s="6"/>
      <c r="BC1871" s="6"/>
      <c r="BD1871" s="6"/>
      <c r="BE1871" s="8">
        <v>1870</v>
      </c>
      <c r="BF1871" s="6" t="str">
        <f t="shared" si="594"/>
        <v>insert into bitacoras_estatus (numero_expediente, numero_registro, representante, fecha_inicio, fecha_vencimiento, id_cliente, id_admin, id_bitacoras_estatus, id_estatus, id_clase, id_marca, created_at, updated_at) values('2058926','1919743','CLEMENTE LEOPOLDO GUTIERREZ CALERON','2018-06-07','2028-06-07','671','2','1','1',36,907,'2018-06-07 00:00:00','2018-06-07 00:00:00');</v>
      </c>
      <c r="BG1871" s="6" t="str">
        <f t="shared" si="595"/>
        <v>insert into servicios_comentarios (comentario, id_admin, id_estatus, created_at, updated_at) values('CLASE 36',1,1870,'2018-06-07 00:00:00','2018-06-07 00:00:00');</v>
      </c>
      <c r="BH1871" s="6" t="str">
        <f t="shared" si="596"/>
        <v/>
      </c>
      <c r="BI1871" s="137" t="str">
        <f t="shared" si="597"/>
        <v>update bitacoras_estatus set comprobacion_uso = 1, id_estatus=10 where id=1870;</v>
      </c>
      <c r="BJ1871" s="137" t="str">
        <f t="shared" si="598"/>
        <v>update bitacoras_estatus set numero_expediente = '2058926', numero_registro = '1919743', id_estatus = 10, fecha_inicio = '2018-06-07', fecha_vencimiento ='2028-06-07', created_at ='2018-06-07 00:00:00', updated_at ='2018-06-07 00:00:00', id_clase=36, id_marca=907, id_cliente=671, vigencia = 1 where id =1870;</v>
      </c>
      <c r="BK1871" s="137" t="str">
        <f t="shared" si="599"/>
        <v>update bitacoras_estatus set id_estatus = 10 where id =1870;</v>
      </c>
    </row>
    <row r="1872" spans="1:63">
      <c r="A1872" s="3">
        <v>2058780</v>
      </c>
      <c r="B1872" s="3">
        <v>1919717</v>
      </c>
      <c r="C1872" s="3">
        <f>IF(Tabla1[[#This Row],[No. REG.]]="","",1)</f>
        <v>1</v>
      </c>
      <c r="D1872" s="3" t="s">
        <v>46</v>
      </c>
      <c r="E1872" s="3">
        <f>IF(Tabla1[[#This Row],[STATUS]]="","",VLOOKUP(D1872,Estatus!$A$2:$B$13,2,0))</f>
        <v>10</v>
      </c>
      <c r="F1872" s="3">
        <f>IF(Tabla1[[#This Row],[STATUS]]="","",VLOOKUP(D1872,Estatus!$A$2:$I$12,9,0))</f>
        <v>1</v>
      </c>
      <c r="G1872" s="12" t="s">
        <v>7417</v>
      </c>
      <c r="H1872" s="7">
        <v>43258</v>
      </c>
      <c r="I1872" s="80">
        <f t="shared" si="580"/>
        <v>2018</v>
      </c>
      <c r="J1872" s="80">
        <f t="shared" si="581"/>
        <v>6</v>
      </c>
      <c r="K1872" s="80">
        <f t="shared" si="582"/>
        <v>7</v>
      </c>
      <c r="L1872" s="80" t="str">
        <f t="shared" si="583"/>
        <v>06</v>
      </c>
      <c r="M1872" s="80" t="str">
        <f t="shared" si="584"/>
        <v>07</v>
      </c>
      <c r="N1872" s="80" t="str">
        <f t="shared" si="585"/>
        <v>'2018-06-07'</v>
      </c>
      <c r="O1872" s="80" t="str">
        <f t="shared" si="586"/>
        <v>'2018-06-07 00:00:00'</v>
      </c>
      <c r="P1872" s="7">
        <v>46911</v>
      </c>
      <c r="Q1872" s="80">
        <f t="shared" si="587"/>
        <v>2028</v>
      </c>
      <c r="R1872" s="80">
        <f t="shared" si="588"/>
        <v>6</v>
      </c>
      <c r="S1872" s="80">
        <f t="shared" si="589"/>
        <v>7</v>
      </c>
      <c r="T1872" s="80" t="str">
        <f t="shared" si="590"/>
        <v>06</v>
      </c>
      <c r="U1872" s="80" t="str">
        <f t="shared" si="591"/>
        <v>07</v>
      </c>
      <c r="V1872" s="80" t="str">
        <f t="shared" si="592"/>
        <v>'2028-06-07'</v>
      </c>
      <c r="W1872" s="80">
        <v>43</v>
      </c>
      <c r="X1872" s="80">
        <f t="shared" si="593"/>
        <v>43</v>
      </c>
      <c r="Y1872" s="12" t="s">
        <v>8346</v>
      </c>
      <c r="Z1872" s="125">
        <f>IFERROR(IF(Y1872="","null",VLOOKUP(Y1872,Marcas!$A$2:$C$2024,2,0)),"")</f>
        <v>229</v>
      </c>
      <c r="AA1872" s="12" t="s">
        <v>8346</v>
      </c>
      <c r="AB1872" s="3">
        <f>IFERROR(IF(AA1872="","",IF(AA1872="EMPORIO LEGAL",1,VLOOKUP(AA1872,Clientes!$A$2:$B$1190,2,0))),"")</f>
        <v>148</v>
      </c>
      <c r="AC1872" s="3">
        <f>IFERROR(IF(Tabla1[[#This Row],[id_control]]="null","",VLOOKUP(CONCATENATE(Tabla1[[#This Row],[CLIENTE]],"-",Tabla1[[#This Row],[id_control]]),Hoja1!$C$2:$D$1994,2,0)),"")</f>
        <v>1872</v>
      </c>
      <c r="AD1872" s="3"/>
      <c r="AE1872" s="3"/>
      <c r="AF1872" s="3"/>
      <c r="AG1872" s="3"/>
      <c r="AH1872" s="3"/>
      <c r="AI1872" s="3"/>
      <c r="AJ1872" s="3"/>
      <c r="AK1872" s="3"/>
      <c r="AL1872" s="3"/>
      <c r="AM1872" s="6"/>
      <c r="AN1872" s="6"/>
      <c r="AO1872" s="6"/>
      <c r="AP1872" s="6"/>
      <c r="AQ1872" s="6"/>
      <c r="AR1872" s="6"/>
      <c r="AS1872" s="6"/>
      <c r="AT1872" s="6"/>
      <c r="AU1872" s="6"/>
      <c r="AV1872" s="6"/>
      <c r="AW1872" s="6"/>
      <c r="AX1872" s="6"/>
      <c r="AY1872" s="6"/>
      <c r="AZ1872" s="6"/>
      <c r="BA1872" s="6"/>
      <c r="BB1872" s="6"/>
      <c r="BC1872" s="6"/>
      <c r="BD1872" s="6"/>
      <c r="BE1872" s="8">
        <v>1871</v>
      </c>
      <c r="BF1872" s="6" t="str">
        <f t="shared" si="594"/>
        <v>insert into bitacoras_estatus (numero_expediente, numero_registro, representante, fecha_inicio, fecha_vencimiento, id_cliente, id_admin, id_bitacoras_estatus, id_estatus, id_clase, id_marca, created_at, updated_at) values('2058780','1919717','','2018-06-07','2028-06-07','148','2','1','1',43,229,'2018-06-07 00:00:00','2018-06-07 00:00:00');</v>
      </c>
      <c r="BG1872" s="6" t="str">
        <f t="shared" si="595"/>
        <v>insert into servicios_comentarios (comentario, id_admin, id_estatus, created_at, updated_at) values('CLASE 43',1,1871,'2018-06-07 00:00:00','2018-06-07 00:00:00');</v>
      </c>
      <c r="BH1872" s="6" t="str">
        <f t="shared" si="596"/>
        <v/>
      </c>
      <c r="BI1872" s="137" t="str">
        <f t="shared" si="597"/>
        <v>update bitacoras_estatus set comprobacion_uso = 1, id_estatus=10 where id=1871;</v>
      </c>
      <c r="BJ1872" s="137" t="str">
        <f t="shared" si="598"/>
        <v>update bitacoras_estatus set numero_expediente = '2058780', numero_registro = '1919717', id_estatus = 10, fecha_inicio = '2018-06-07', fecha_vencimiento ='2028-06-07', created_at ='2018-06-07 00:00:00', updated_at ='2018-06-07 00:00:00', id_clase=43, id_marca=229, id_cliente=148, vigencia = 1 where id =1871;</v>
      </c>
      <c r="BK1872" s="137" t="str">
        <f t="shared" si="599"/>
        <v>update bitacoras_estatus set id_estatus = 10 where id =1871;</v>
      </c>
    </row>
    <row r="1873" spans="1:63">
      <c r="A1873" s="3">
        <v>2058783</v>
      </c>
      <c r="B1873" s="3"/>
      <c r="C1873" s="3" t="str">
        <f>IF(Tabla1[[#This Row],[No. REG.]]="","",1)</f>
        <v/>
      </c>
      <c r="D1873" s="3" t="s">
        <v>8681</v>
      </c>
      <c r="E1873" s="3">
        <f>IF(Tabla1[[#This Row],[STATUS]]="","",VLOOKUP(D1873,Estatus!$A$2:$B$13,2,0))</f>
        <v>8</v>
      </c>
      <c r="F1873" s="3">
        <f>IF(Tabla1[[#This Row],[STATUS]]="","",VLOOKUP(D1873,Estatus!$A$2:$I$12,9,0))</f>
        <v>1</v>
      </c>
      <c r="G1873" s="12" t="s">
        <v>8347</v>
      </c>
      <c r="H1873" s="7">
        <v>43258</v>
      </c>
      <c r="I1873" s="80">
        <f t="shared" si="580"/>
        <v>2018</v>
      </c>
      <c r="J1873" s="80">
        <f t="shared" si="581"/>
        <v>6</v>
      </c>
      <c r="K1873" s="80">
        <f t="shared" si="582"/>
        <v>7</v>
      </c>
      <c r="L1873" s="80" t="str">
        <f t="shared" si="583"/>
        <v>06</v>
      </c>
      <c r="M1873" s="80" t="str">
        <f t="shared" si="584"/>
        <v>07</v>
      </c>
      <c r="N1873" s="80" t="str">
        <f t="shared" si="585"/>
        <v>'2018-06-07'</v>
      </c>
      <c r="O1873" s="80" t="str">
        <f t="shared" si="586"/>
        <v>'2018-06-07 00:00:00'</v>
      </c>
      <c r="P1873" s="7">
        <v>46911</v>
      </c>
      <c r="Q1873" s="80">
        <f t="shared" si="587"/>
        <v>2028</v>
      </c>
      <c r="R1873" s="80">
        <f t="shared" si="588"/>
        <v>6</v>
      </c>
      <c r="S1873" s="80">
        <f t="shared" si="589"/>
        <v>7</v>
      </c>
      <c r="T1873" s="80" t="str">
        <f t="shared" si="590"/>
        <v>06</v>
      </c>
      <c r="U1873" s="80" t="str">
        <f t="shared" si="591"/>
        <v>07</v>
      </c>
      <c r="V1873" s="80" t="str">
        <f t="shared" si="592"/>
        <v>'2028-06-07'</v>
      </c>
      <c r="W1873" s="80">
        <v>37</v>
      </c>
      <c r="X1873" s="80">
        <f t="shared" si="593"/>
        <v>37</v>
      </c>
      <c r="Y1873" s="3" t="s">
        <v>8348</v>
      </c>
      <c r="Z1873" s="124">
        <f>IFERROR(IF(Y1873="","null",VLOOKUP(Y1873,Marcas!$A$2:$C$2024,2,0)),"")</f>
        <v>335</v>
      </c>
      <c r="AA1873" s="3" t="s">
        <v>8348</v>
      </c>
      <c r="AB1873" s="3">
        <f>IFERROR(IF(AA1873="","",IF(AA1873="EMPORIO LEGAL",1,VLOOKUP(AA1873,Clientes!$A$2:$B$1190,2,0))),"")</f>
        <v>234</v>
      </c>
      <c r="AC1873" s="3">
        <f>IFERROR(IF(Tabla1[[#This Row],[id_control]]="null","",VLOOKUP(CONCATENATE(Tabla1[[#This Row],[CLIENTE]],"-",Tabla1[[#This Row],[id_control]]),Hoja1!$C$2:$D$1994,2,0)),"")</f>
        <v>1873</v>
      </c>
      <c r="AD1873" s="3" t="s">
        <v>8349</v>
      </c>
      <c r="AE1873" s="3" t="s">
        <v>8350</v>
      </c>
      <c r="AF1873" s="3"/>
      <c r="AG1873" s="3"/>
      <c r="AH1873" s="3"/>
      <c r="AI1873" s="3"/>
      <c r="AJ1873" s="3"/>
      <c r="AK1873" s="3"/>
      <c r="AL1873" s="3" t="s">
        <v>8351</v>
      </c>
      <c r="AM1873" s="6"/>
      <c r="AN1873" s="6"/>
      <c r="AO1873" s="6"/>
      <c r="AP1873" s="6"/>
      <c r="AQ1873" s="8" t="s">
        <v>8352</v>
      </c>
      <c r="AR1873" s="6"/>
      <c r="AS1873" s="6"/>
      <c r="AT1873" s="6"/>
      <c r="AU1873" s="6"/>
      <c r="AV1873" s="8" t="s">
        <v>8353</v>
      </c>
      <c r="AW1873" s="8" t="s">
        <v>8354</v>
      </c>
      <c r="AX1873" s="6"/>
      <c r="AY1873" s="6"/>
      <c r="AZ1873" s="6"/>
      <c r="BA1873" s="6"/>
      <c r="BB1873" s="6"/>
      <c r="BC1873" s="6"/>
      <c r="BD1873" s="6"/>
      <c r="BE1873" s="8">
        <v>1872</v>
      </c>
      <c r="BF1873" s="6" t="str">
        <f t="shared" si="594"/>
        <v>insert into bitacoras_estatus (numero_expediente, numero_registro, representante, fecha_inicio, fecha_vencimiento, id_cliente, id_admin, id_bitacoras_estatus, id_estatus, id_clase, id_marca, created_at, updated_at) values('2058783','','LILIANA PACHECO DE ANDA','2018-06-07','2028-06-07','234','2','1','1',37,335,'2018-06-07 00:00:00','2018-06-07 00:00:00');</v>
      </c>
      <c r="BG1873" s="6" t="str">
        <f t="shared" si="595"/>
        <v>insert into servicios_comentarios (comentario, id_admin, id_estatus, created_at, updated_at) values('CLASE 37 ANTERIORIDAD 05/10/2018',1,1872,'2018-06-07 00:00:00','2018-06-07 00:00:00');</v>
      </c>
      <c r="BH1873" s="6" t="str">
        <f t="shared" si="596"/>
        <v/>
      </c>
      <c r="BI1873" s="137" t="str">
        <f t="shared" si="597"/>
        <v>update bitacoras_estatus set comprobacion_uso = 1, id_estatus=8 where id=1872;</v>
      </c>
      <c r="BJ1873" s="137" t="str">
        <f t="shared" si="598"/>
        <v>update bitacoras_estatus set numero_expediente = '2058783', numero_registro = '', id_estatus = 8, fecha_inicio = '2018-06-07', fecha_vencimiento ='2028-06-07', created_at ='2018-06-07 00:00:00', updated_at ='2018-06-07 00:00:00', id_clase=37, id_marca=335, id_cliente=234, vigencia = 1 where id =1872;</v>
      </c>
      <c r="BK1873" s="137" t="str">
        <f t="shared" si="599"/>
        <v>update bitacoras_estatus set id_estatus = 8 where id =1872;</v>
      </c>
    </row>
    <row r="1874" spans="1:63">
      <c r="A1874" s="3">
        <v>2058799</v>
      </c>
      <c r="B1874" s="3">
        <v>1919720</v>
      </c>
      <c r="C1874" s="3">
        <f>IF(Tabla1[[#This Row],[No. REG.]]="","",1)</f>
        <v>1</v>
      </c>
      <c r="D1874" s="3" t="s">
        <v>46</v>
      </c>
      <c r="E1874" s="3">
        <f>IF(Tabla1[[#This Row],[STATUS]]="","",VLOOKUP(D1874,Estatus!$A$2:$B$13,2,0))</f>
        <v>10</v>
      </c>
      <c r="F1874" s="3">
        <f>IF(Tabla1[[#This Row],[STATUS]]="","",VLOOKUP(D1874,Estatus!$A$2:$I$12,9,0))</f>
        <v>1</v>
      </c>
      <c r="G1874" s="12" t="s">
        <v>8308</v>
      </c>
      <c r="H1874" s="7">
        <v>43258</v>
      </c>
      <c r="I1874" s="80">
        <f t="shared" si="580"/>
        <v>2018</v>
      </c>
      <c r="J1874" s="80">
        <f t="shared" si="581"/>
        <v>6</v>
      </c>
      <c r="K1874" s="80">
        <f t="shared" si="582"/>
        <v>7</v>
      </c>
      <c r="L1874" s="80" t="str">
        <f t="shared" si="583"/>
        <v>06</v>
      </c>
      <c r="M1874" s="80" t="str">
        <f t="shared" si="584"/>
        <v>07</v>
      </c>
      <c r="N1874" s="80" t="str">
        <f t="shared" si="585"/>
        <v>'2018-06-07'</v>
      </c>
      <c r="O1874" s="80" t="str">
        <f t="shared" si="586"/>
        <v>'2018-06-07 00:00:00'</v>
      </c>
      <c r="P1874" s="7">
        <v>46911</v>
      </c>
      <c r="Q1874" s="80">
        <f t="shared" si="587"/>
        <v>2028</v>
      </c>
      <c r="R1874" s="80">
        <f t="shared" si="588"/>
        <v>6</v>
      </c>
      <c r="S1874" s="80">
        <f t="shared" si="589"/>
        <v>7</v>
      </c>
      <c r="T1874" s="80" t="str">
        <f t="shared" si="590"/>
        <v>06</v>
      </c>
      <c r="U1874" s="80" t="str">
        <f t="shared" si="591"/>
        <v>07</v>
      </c>
      <c r="V1874" s="80" t="str">
        <f t="shared" si="592"/>
        <v>'2028-06-07'</v>
      </c>
      <c r="W1874" s="80">
        <v>40</v>
      </c>
      <c r="X1874" s="80">
        <f t="shared" si="593"/>
        <v>40</v>
      </c>
      <c r="Y1874" s="3" t="s">
        <v>8355</v>
      </c>
      <c r="Z1874" s="124">
        <f>IFERROR(IF(Y1874="","null",VLOOKUP(Y1874,Marcas!$A$2:$C$2024,2,0)),"")</f>
        <v>718</v>
      </c>
      <c r="AA1874" s="3" t="s">
        <v>8356</v>
      </c>
      <c r="AB1874" s="3">
        <f>IFERROR(IF(AA1874="","",IF(AA1874="EMPORIO LEGAL",1,VLOOKUP(AA1874,Clientes!$A$2:$B$1190,2,0))),"")</f>
        <v>523</v>
      </c>
      <c r="AC1874" s="3">
        <f>IFERROR(IF(Tabla1[[#This Row],[id_control]]="null","",VLOOKUP(CONCATENATE(Tabla1[[#This Row],[CLIENTE]],"-",Tabla1[[#This Row],[id_control]]),Hoja1!$C$2:$D$1994,2,0)),"")</f>
        <v>1874</v>
      </c>
      <c r="AD1874" s="3" t="s">
        <v>8357</v>
      </c>
      <c r="AE1874" s="3" t="s">
        <v>8358</v>
      </c>
      <c r="AF1874" s="3"/>
      <c r="AG1874" s="3"/>
      <c r="AH1874" s="3"/>
      <c r="AI1874" s="3"/>
      <c r="AJ1874" s="3"/>
      <c r="AK1874" s="3"/>
      <c r="AL1874" s="3" t="s">
        <v>8359</v>
      </c>
      <c r="AM1874" s="6"/>
      <c r="AN1874" s="6"/>
      <c r="AO1874" s="6"/>
      <c r="AP1874" s="6"/>
      <c r="AQ1874" s="8" t="s">
        <v>8360</v>
      </c>
      <c r="AR1874" s="6"/>
      <c r="AS1874" s="6"/>
      <c r="AT1874" s="6"/>
      <c r="AU1874" s="6"/>
      <c r="AV1874" s="8" t="s">
        <v>8361</v>
      </c>
      <c r="AW1874" s="6"/>
      <c r="AX1874" s="6"/>
      <c r="AY1874" s="6"/>
      <c r="AZ1874" s="6"/>
      <c r="BA1874" s="6"/>
      <c r="BB1874" s="6"/>
      <c r="BC1874" s="6"/>
      <c r="BD1874" s="6"/>
      <c r="BE1874" s="8">
        <v>1873</v>
      </c>
      <c r="BF1874" s="6" t="str">
        <f t="shared" si="594"/>
        <v>insert into bitacoras_estatus (numero_expediente, numero_registro, representante, fecha_inicio, fecha_vencimiento, id_cliente, id_admin, id_bitacoras_estatus, id_estatus, id_clase, id_marca, created_at, updated_at) values('2058799','1919720','MANUEL IVAN RIVERA GOMEZ','2018-06-07','2028-06-07','523','2','1','1',40,718,'2018-06-07 00:00:00','2018-06-07 00:00:00');</v>
      </c>
      <c r="BG1874" s="6" t="str">
        <f t="shared" si="595"/>
        <v>insert into servicios_comentarios (comentario, id_admin, id_estatus, created_at, updated_at) values('CLASE 40',1,1873,'2018-06-07 00:00:00','2018-06-07 00:00:00');</v>
      </c>
      <c r="BH1874" s="6" t="str">
        <f t="shared" si="596"/>
        <v/>
      </c>
      <c r="BI1874" s="137" t="str">
        <f t="shared" si="597"/>
        <v>update bitacoras_estatus set comprobacion_uso = 1, id_estatus=10 where id=1873;</v>
      </c>
      <c r="BJ1874" s="137" t="str">
        <f t="shared" si="598"/>
        <v>update bitacoras_estatus set numero_expediente = '2058799', numero_registro = '1919720', id_estatus = 10, fecha_inicio = '2018-06-07', fecha_vencimiento ='2028-06-07', created_at ='2018-06-07 00:00:00', updated_at ='2018-06-07 00:00:00', id_clase=40, id_marca=718, id_cliente=523, vigencia = 1 where id =1873;</v>
      </c>
      <c r="BK1874" s="137" t="str">
        <f t="shared" si="599"/>
        <v>update bitacoras_estatus set id_estatus = 10 where id =1873;</v>
      </c>
    </row>
    <row r="1875" spans="1:63">
      <c r="A1875" s="3">
        <v>120068</v>
      </c>
      <c r="B1875" s="3">
        <v>108390</v>
      </c>
      <c r="C1875" s="3">
        <f>IF(Tabla1[[#This Row],[No. REG.]]="","",1)</f>
        <v>1</v>
      </c>
      <c r="D1875" s="3" t="s">
        <v>46</v>
      </c>
      <c r="E1875" s="3">
        <f>IF(Tabla1[[#This Row],[STATUS]]="","",VLOOKUP(D1875,Estatus!$A$2:$B$13,2,0))</f>
        <v>10</v>
      </c>
      <c r="F1875" s="3">
        <f>IF(Tabla1[[#This Row],[STATUS]]="","",VLOOKUP(D1875,Estatus!$A$2:$I$12,9,0))</f>
        <v>1</v>
      </c>
      <c r="G1875" s="12" t="s">
        <v>8362</v>
      </c>
      <c r="H1875" s="7">
        <v>43411</v>
      </c>
      <c r="I1875" s="80">
        <f t="shared" si="580"/>
        <v>2018</v>
      </c>
      <c r="J1875" s="80">
        <f t="shared" si="581"/>
        <v>11</v>
      </c>
      <c r="K1875" s="80">
        <f t="shared" si="582"/>
        <v>7</v>
      </c>
      <c r="L1875" s="80">
        <f t="shared" si="583"/>
        <v>11</v>
      </c>
      <c r="M1875" s="80" t="str">
        <f t="shared" si="584"/>
        <v>07</v>
      </c>
      <c r="N1875" s="80" t="str">
        <f t="shared" si="585"/>
        <v>'2018-11-07'</v>
      </c>
      <c r="O1875" s="80" t="str">
        <f t="shared" si="586"/>
        <v>'2018-11-07 00:00:00'</v>
      </c>
      <c r="P1875" s="7">
        <v>47064</v>
      </c>
      <c r="Q1875" s="80">
        <f t="shared" si="587"/>
        <v>2028</v>
      </c>
      <c r="R1875" s="80">
        <f t="shared" si="588"/>
        <v>11</v>
      </c>
      <c r="S1875" s="80">
        <f t="shared" si="589"/>
        <v>7</v>
      </c>
      <c r="T1875" s="80">
        <f t="shared" si="590"/>
        <v>11</v>
      </c>
      <c r="U1875" s="80" t="str">
        <f t="shared" si="591"/>
        <v>07</v>
      </c>
      <c r="V1875" s="80" t="str">
        <f t="shared" si="592"/>
        <v>'2028-11-07'</v>
      </c>
      <c r="W1875" s="80">
        <v>35</v>
      </c>
      <c r="X1875" s="80">
        <f t="shared" si="593"/>
        <v>35</v>
      </c>
      <c r="Y1875" s="3" t="s">
        <v>8363</v>
      </c>
      <c r="Z1875" s="124">
        <f>IFERROR(IF(Y1875="","null",VLOOKUP(Y1875,Marcas!$A$2:$C$2024,2,0)),"")</f>
        <v>1472</v>
      </c>
      <c r="AA1875" s="3" t="s">
        <v>3835</v>
      </c>
      <c r="AB1875" s="3">
        <f>IFERROR(IF(AA1875="","",IF(AA1875="EMPORIO LEGAL",1,VLOOKUP(AA1875,Clientes!$A$2:$B$1190,2,0))),"")</f>
        <v>405</v>
      </c>
      <c r="AC1875" s="3">
        <f>IFERROR(IF(Tabla1[[#This Row],[id_control]]="null","",VLOOKUP(CONCATENATE(Tabla1[[#This Row],[CLIENTE]],"-",Tabla1[[#This Row],[id_control]]),Hoja1!$C$2:$D$1994,2,0)),"")</f>
        <v>1875</v>
      </c>
      <c r="AD1875" s="3" t="s">
        <v>137</v>
      </c>
      <c r="AE1875" s="3"/>
      <c r="AF1875" s="3"/>
      <c r="AG1875" s="3"/>
      <c r="AH1875" s="3"/>
      <c r="AI1875" s="3"/>
      <c r="AJ1875" s="3"/>
      <c r="AK1875" s="3"/>
      <c r="AL1875" s="3"/>
      <c r="AM1875" s="6"/>
      <c r="AN1875" s="6"/>
      <c r="AO1875" s="6"/>
      <c r="AP1875" s="6"/>
      <c r="AQ1875" s="8" t="s">
        <v>8364</v>
      </c>
      <c r="AR1875" s="6"/>
      <c r="AS1875" s="6"/>
      <c r="AT1875" s="6"/>
      <c r="AU1875" s="6"/>
      <c r="AV1875" s="8" t="s">
        <v>3838</v>
      </c>
      <c r="AW1875" s="6"/>
      <c r="AX1875" s="6"/>
      <c r="AY1875" s="6"/>
      <c r="AZ1875" s="6"/>
      <c r="BA1875" s="6"/>
      <c r="BB1875" s="6"/>
      <c r="BC1875" s="6"/>
      <c r="BD1875" s="6"/>
      <c r="BE1875" s="8">
        <v>1874</v>
      </c>
      <c r="BF1875" s="6" t="str">
        <f t="shared" si="594"/>
        <v>insert into bitacoras_estatus (numero_expediente, numero_registro, representante, fecha_inicio, fecha_vencimiento, id_cliente, id_admin, id_bitacoras_estatus, id_estatus, id_clase, id_marca, created_at, updated_at) values('120068','108390','IVAN FRANCISCO OROZCO GUTIERREZ','2018-11-07','2028-11-07','405','2','1','1',35,1472,'2018-11-07 00:00:00','2018-11-07 00:00:00');</v>
      </c>
      <c r="BG1875" s="6" t="str">
        <f t="shared" si="595"/>
        <v>insert into servicios_comentarios (comentario, id_admin, id_estatus, created_at, updated_at) values('CLASE 35. SE RECIBE TITULO AC 02-08-2018',1,1874,'2018-11-07 00:00:00','2018-11-07 00:00:00');</v>
      </c>
      <c r="BH1875" s="6" t="str">
        <f t="shared" si="596"/>
        <v/>
      </c>
      <c r="BI1875" s="137" t="str">
        <f t="shared" si="597"/>
        <v>update bitacoras_estatus set comprobacion_uso = 1, id_estatus=10 where id=1874;</v>
      </c>
      <c r="BJ1875" s="137" t="str">
        <f t="shared" si="598"/>
        <v>update bitacoras_estatus set numero_expediente = '120068', numero_registro = '108390', id_estatus = 10, fecha_inicio = '2018-11-07', fecha_vencimiento ='2028-11-07', created_at ='2018-11-07 00:00:00', updated_at ='2018-11-07 00:00:00', id_clase=35, id_marca=1472, id_cliente=405, vigencia = 1 where id =1874;</v>
      </c>
      <c r="BK1875" s="137" t="str">
        <f t="shared" si="599"/>
        <v>update bitacoras_estatus set id_estatus = 10 where id =1874;</v>
      </c>
    </row>
    <row r="1876" spans="1:63">
      <c r="A1876" s="3">
        <v>120067</v>
      </c>
      <c r="B1876" s="3">
        <v>108389</v>
      </c>
      <c r="C1876" s="3">
        <f>IF(Tabla1[[#This Row],[No. REG.]]="","",1)</f>
        <v>1</v>
      </c>
      <c r="D1876" s="3" t="s">
        <v>46</v>
      </c>
      <c r="E1876" s="3">
        <f>IF(Tabla1[[#This Row],[STATUS]]="","",VLOOKUP(D1876,Estatus!$A$2:$B$13,2,0))</f>
        <v>10</v>
      </c>
      <c r="F1876" s="3">
        <f>IF(Tabla1[[#This Row],[STATUS]]="","",VLOOKUP(D1876,Estatus!$A$2:$I$12,9,0))</f>
        <v>1</v>
      </c>
      <c r="G1876" s="12" t="s">
        <v>8365</v>
      </c>
      <c r="H1876" s="7">
        <v>43411</v>
      </c>
      <c r="I1876" s="80">
        <f t="shared" si="580"/>
        <v>2018</v>
      </c>
      <c r="J1876" s="80">
        <f t="shared" si="581"/>
        <v>11</v>
      </c>
      <c r="K1876" s="80">
        <f t="shared" si="582"/>
        <v>7</v>
      </c>
      <c r="L1876" s="80">
        <f t="shared" si="583"/>
        <v>11</v>
      </c>
      <c r="M1876" s="80" t="str">
        <f t="shared" si="584"/>
        <v>07</v>
      </c>
      <c r="N1876" s="80" t="str">
        <f t="shared" si="585"/>
        <v>'2018-11-07'</v>
      </c>
      <c r="O1876" s="80" t="str">
        <f t="shared" si="586"/>
        <v>'2018-11-07 00:00:00'</v>
      </c>
      <c r="P1876" s="7">
        <v>47064</v>
      </c>
      <c r="Q1876" s="80">
        <f t="shared" si="587"/>
        <v>2028</v>
      </c>
      <c r="R1876" s="80">
        <f t="shared" si="588"/>
        <v>11</v>
      </c>
      <c r="S1876" s="80">
        <f t="shared" si="589"/>
        <v>7</v>
      </c>
      <c r="T1876" s="80">
        <f t="shared" si="590"/>
        <v>11</v>
      </c>
      <c r="U1876" s="80" t="str">
        <f t="shared" si="591"/>
        <v>07</v>
      </c>
      <c r="V1876" s="80" t="str">
        <f t="shared" si="592"/>
        <v>'2028-11-07'</v>
      </c>
      <c r="W1876" s="80">
        <v>43</v>
      </c>
      <c r="X1876" s="80">
        <f t="shared" si="593"/>
        <v>43</v>
      </c>
      <c r="Y1876" s="3" t="s">
        <v>8363</v>
      </c>
      <c r="Z1876" s="124">
        <f>IFERROR(IF(Y1876="","null",VLOOKUP(Y1876,Marcas!$A$2:$C$2024,2,0)),"")</f>
        <v>1472</v>
      </c>
      <c r="AA1876" s="3" t="s">
        <v>3835</v>
      </c>
      <c r="AB1876" s="3">
        <f>IFERROR(IF(AA1876="","",IF(AA1876="EMPORIO LEGAL",1,VLOOKUP(AA1876,Clientes!$A$2:$B$1190,2,0))),"")</f>
        <v>405</v>
      </c>
      <c r="AC1876" s="3">
        <f>IFERROR(IF(Tabla1[[#This Row],[id_control]]="null","",VLOOKUP(CONCATENATE(Tabla1[[#This Row],[CLIENTE]],"-",Tabla1[[#This Row],[id_control]]),Hoja1!$C$2:$D$1994,2,0)),"")</f>
        <v>1875</v>
      </c>
      <c r="AD1876" s="3" t="s">
        <v>137</v>
      </c>
      <c r="AE1876" s="3"/>
      <c r="AF1876" s="3"/>
      <c r="AG1876" s="3"/>
      <c r="AH1876" s="3"/>
      <c r="AI1876" s="3"/>
      <c r="AJ1876" s="3"/>
      <c r="AK1876" s="3"/>
      <c r="AL1876" s="3"/>
      <c r="AM1876" s="6"/>
      <c r="AN1876" s="6"/>
      <c r="AO1876" s="6"/>
      <c r="AP1876" s="6"/>
      <c r="AQ1876" s="8" t="s">
        <v>8364</v>
      </c>
      <c r="AR1876" s="6"/>
      <c r="AS1876" s="6"/>
      <c r="AT1876" s="6"/>
      <c r="AU1876" s="6"/>
      <c r="AV1876" s="8" t="s">
        <v>3838</v>
      </c>
      <c r="AW1876" s="6"/>
      <c r="AX1876" s="6"/>
      <c r="AY1876" s="6"/>
      <c r="AZ1876" s="6"/>
      <c r="BA1876" s="6"/>
      <c r="BB1876" s="6"/>
      <c r="BC1876" s="6"/>
      <c r="BD1876" s="6"/>
      <c r="BE1876" s="8">
        <v>1875</v>
      </c>
      <c r="BF1876" s="6" t="str">
        <f t="shared" si="594"/>
        <v>insert into bitacoras_estatus (numero_expediente, numero_registro, representante, fecha_inicio, fecha_vencimiento, id_cliente, id_admin, id_bitacoras_estatus, id_estatus, id_clase, id_marca, created_at, updated_at) values('120067','108389','IVAN FRANCISCO OROZCO GUTIERREZ','2018-11-07','2028-11-07','405','2','1','1',43,1472,'2018-11-07 00:00:00','2018-11-07 00:00:00');</v>
      </c>
      <c r="BG1876" s="6" t="str">
        <f t="shared" si="595"/>
        <v>insert into servicios_comentarios (comentario, id_admin, id_estatus, created_at, updated_at) values('CLASE 43. SE RECIBE TITULO AC 02-08-2018',1,1875,'2018-11-07 00:00:00','2018-11-07 00:00:00');</v>
      </c>
      <c r="BH1876" s="6" t="str">
        <f t="shared" si="596"/>
        <v/>
      </c>
      <c r="BI1876" s="137" t="str">
        <f t="shared" si="597"/>
        <v>update bitacoras_estatus set comprobacion_uso = 1, id_estatus=10 where id=1875;</v>
      </c>
      <c r="BJ1876" s="137" t="str">
        <f t="shared" si="598"/>
        <v>update bitacoras_estatus set numero_expediente = '120067', numero_registro = '108389', id_estatus = 10, fecha_inicio = '2018-11-07', fecha_vencimiento ='2028-11-07', created_at ='2018-11-07 00:00:00', updated_at ='2018-11-07 00:00:00', id_clase=43, id_marca=1472, id_cliente=405, vigencia = 1 where id =1875;</v>
      </c>
      <c r="BK1876" s="137" t="str">
        <f t="shared" si="599"/>
        <v>update bitacoras_estatus set id_estatus = 10 where id =1875;</v>
      </c>
    </row>
    <row r="1877" spans="1:63">
      <c r="A1877" s="3">
        <v>2033693</v>
      </c>
      <c r="B1877" s="3">
        <v>1900774</v>
      </c>
      <c r="C1877" s="3">
        <f>IF(Tabla1[[#This Row],[No. REG.]]="","",1)</f>
        <v>1</v>
      </c>
      <c r="D1877" s="3" t="s">
        <v>46</v>
      </c>
      <c r="E1877" s="3">
        <f>IF(Tabla1[[#This Row],[STATUS]]="","",VLOOKUP(D1877,Estatus!$A$2:$B$13,2,0))</f>
        <v>10</v>
      </c>
      <c r="F1877" s="3">
        <f>IF(Tabla1[[#This Row],[STATUS]]="","",VLOOKUP(D1877,Estatus!$A$2:$I$12,9,0))</f>
        <v>1</v>
      </c>
      <c r="G1877" s="12" t="s">
        <v>8284</v>
      </c>
      <c r="H1877" s="7">
        <v>43201</v>
      </c>
      <c r="I1877" s="80">
        <f t="shared" si="580"/>
        <v>2018</v>
      </c>
      <c r="J1877" s="80">
        <f t="shared" si="581"/>
        <v>4</v>
      </c>
      <c r="K1877" s="80">
        <f t="shared" si="582"/>
        <v>11</v>
      </c>
      <c r="L1877" s="80" t="str">
        <f t="shared" si="583"/>
        <v>04</v>
      </c>
      <c r="M1877" s="80">
        <f t="shared" si="584"/>
        <v>11</v>
      </c>
      <c r="N1877" s="80" t="str">
        <f t="shared" si="585"/>
        <v>'2018-04-11'</v>
      </c>
      <c r="O1877" s="80" t="str">
        <f t="shared" si="586"/>
        <v>'2018-04-11 00:00:00'</v>
      </c>
      <c r="P1877" s="7">
        <v>47061</v>
      </c>
      <c r="Q1877" s="80">
        <f t="shared" si="587"/>
        <v>2028</v>
      </c>
      <c r="R1877" s="80">
        <f t="shared" si="588"/>
        <v>11</v>
      </c>
      <c r="S1877" s="80">
        <f t="shared" si="589"/>
        <v>4</v>
      </c>
      <c r="T1877" s="80">
        <f t="shared" si="590"/>
        <v>11</v>
      </c>
      <c r="U1877" s="80" t="str">
        <f t="shared" si="591"/>
        <v>04</v>
      </c>
      <c r="V1877" s="80" t="str">
        <f t="shared" si="592"/>
        <v>'2028-11-04'</v>
      </c>
      <c r="W1877" s="80">
        <v>32</v>
      </c>
      <c r="X1877" s="80">
        <f t="shared" si="593"/>
        <v>32</v>
      </c>
      <c r="Y1877" s="3" t="s">
        <v>8285</v>
      </c>
      <c r="Z1877" s="124">
        <f>IFERROR(IF(Y1877="","null",VLOOKUP(Y1877,Marcas!$A$2:$C$2024,2,0)),"")</f>
        <v>1360</v>
      </c>
      <c r="AA1877" s="3" t="s">
        <v>8285</v>
      </c>
      <c r="AB1877" s="3">
        <f>IFERROR(IF(AA1877="","",IF(AA1877="EMPORIO LEGAL",1,VLOOKUP(AA1877,Clientes!$A$2:$B$1190,2,0))),"")</f>
        <v>966</v>
      </c>
      <c r="AC1877" s="3">
        <f>IFERROR(IF(Tabla1[[#This Row],[id_control]]="null","",VLOOKUP(CONCATENATE(Tabla1[[#This Row],[CLIENTE]],"-",Tabla1[[#This Row],[id_control]]),Hoja1!$C$2:$D$1994,2,0)),"")</f>
        <v>1848</v>
      </c>
      <c r="AD1877" s="3" t="s">
        <v>8366</v>
      </c>
      <c r="AE1877" s="3" t="s">
        <v>8367</v>
      </c>
      <c r="AF1877" s="3"/>
      <c r="AG1877" s="3"/>
      <c r="AH1877" s="3"/>
      <c r="AI1877" s="3"/>
      <c r="AJ1877" s="3"/>
      <c r="AK1877" s="3"/>
      <c r="AL1877" s="3" t="s">
        <v>8368</v>
      </c>
      <c r="AM1877" s="6"/>
      <c r="AN1877" s="6"/>
      <c r="AO1877" s="6"/>
      <c r="AP1877" s="6"/>
      <c r="AQ1877" s="8"/>
      <c r="AR1877" s="6"/>
      <c r="AS1877" s="6"/>
      <c r="AT1877" s="6"/>
      <c r="AU1877" s="6"/>
      <c r="AV1877" s="8" t="s">
        <v>8287</v>
      </c>
      <c r="AW1877" s="6" t="s">
        <v>8369</v>
      </c>
      <c r="AX1877" s="6"/>
      <c r="AY1877" s="6"/>
      <c r="AZ1877" s="6"/>
      <c r="BA1877" s="6"/>
      <c r="BB1877" s="6"/>
      <c r="BC1877" s="6"/>
      <c r="BD1877" s="6"/>
      <c r="BE1877" s="8">
        <v>1876</v>
      </c>
      <c r="BF1877" s="6" t="str">
        <f t="shared" si="594"/>
        <v>insert into bitacoras_estatus (numero_expediente, numero_registro, representante, fecha_inicio, fecha_vencimiento, id_cliente, id_admin, id_bitacoras_estatus, id_estatus, id_clase, id_marca, created_at, updated_at) values('2033693','1900774','MARÍA SILVANA DUARTE GARCÍA','2018-04-11','2028-11-04','966','2','1','1',32,1360,'2018-04-11 00:00:00','2018-04-11 00:00:00');</v>
      </c>
      <c r="BG1877" s="6" t="str">
        <f t="shared" si="595"/>
        <v>insert into servicios_comentarios (comentario, id_admin, id_estatus, created_at, updated_at) values('CLASE 32',1,1876,'2018-04-11 00:00:00','2018-04-11 00:00:00');</v>
      </c>
      <c r="BH1877" s="6" t="str">
        <f t="shared" si="596"/>
        <v/>
      </c>
      <c r="BI1877" s="137" t="str">
        <f t="shared" si="597"/>
        <v>update bitacoras_estatus set comprobacion_uso = 1, id_estatus=10 where id=1876;</v>
      </c>
      <c r="BJ1877" s="137" t="str">
        <f t="shared" si="598"/>
        <v>update bitacoras_estatus set numero_expediente = '2033693', numero_registro = '1900774', id_estatus = 10, fecha_inicio = '2018-04-11', fecha_vencimiento ='2028-11-04', created_at ='2018-04-11 00:00:00', updated_at ='2018-04-11 00:00:00', id_clase=32, id_marca=1360, id_cliente=966, vigencia = 1 where id =1876;</v>
      </c>
      <c r="BK1877" s="137" t="str">
        <f t="shared" si="599"/>
        <v>update bitacoras_estatus set id_estatus = 10 where id =1876;</v>
      </c>
    </row>
    <row r="1878" spans="1:63">
      <c r="A1878" s="3">
        <v>2027706</v>
      </c>
      <c r="B1878" s="3">
        <v>1892784</v>
      </c>
      <c r="C1878" s="3">
        <f>IF(Tabla1[[#This Row],[No. REG.]]="","",1)</f>
        <v>1</v>
      </c>
      <c r="D1878" s="3" t="s">
        <v>46</v>
      </c>
      <c r="E1878" s="3">
        <f>IF(Tabla1[[#This Row],[STATUS]]="","",VLOOKUP(D1878,Estatus!$A$2:$B$13,2,0))</f>
        <v>10</v>
      </c>
      <c r="F1878" s="3">
        <f>IF(Tabla1[[#This Row],[STATUS]]="","",VLOOKUP(D1878,Estatus!$A$2:$I$12,9,0))</f>
        <v>1</v>
      </c>
      <c r="G1878" s="12" t="s">
        <v>7417</v>
      </c>
      <c r="H1878" s="7">
        <v>43185</v>
      </c>
      <c r="I1878" s="80">
        <f t="shared" si="580"/>
        <v>2018</v>
      </c>
      <c r="J1878" s="80">
        <f t="shared" si="581"/>
        <v>3</v>
      </c>
      <c r="K1878" s="80">
        <f t="shared" si="582"/>
        <v>26</v>
      </c>
      <c r="L1878" s="80" t="str">
        <f t="shared" si="583"/>
        <v>03</v>
      </c>
      <c r="M1878" s="80">
        <f t="shared" si="584"/>
        <v>26</v>
      </c>
      <c r="N1878" s="80" t="str">
        <f t="shared" si="585"/>
        <v>'2018-03-26'</v>
      </c>
      <c r="O1878" s="80" t="str">
        <f t="shared" si="586"/>
        <v>'2018-03-26 00:00:00'</v>
      </c>
      <c r="P1878" s="7">
        <v>46838</v>
      </c>
      <c r="Q1878" s="80">
        <f t="shared" si="587"/>
        <v>2028</v>
      </c>
      <c r="R1878" s="80">
        <f t="shared" si="588"/>
        <v>3</v>
      </c>
      <c r="S1878" s="80">
        <f t="shared" si="589"/>
        <v>26</v>
      </c>
      <c r="T1878" s="80" t="str">
        <f t="shared" si="590"/>
        <v>03</v>
      </c>
      <c r="U1878" s="80">
        <f t="shared" si="591"/>
        <v>26</v>
      </c>
      <c r="V1878" s="80" t="str">
        <f t="shared" si="592"/>
        <v>'2028-03-26'</v>
      </c>
      <c r="W1878" s="80">
        <v>43</v>
      </c>
      <c r="X1878" s="80">
        <f t="shared" si="593"/>
        <v>43</v>
      </c>
      <c r="Y1878" s="3" t="s">
        <v>8370</v>
      </c>
      <c r="Z1878" s="124">
        <f>IFERROR(IF(Y1878="","null",VLOOKUP(Y1878,Marcas!$A$2:$C$2024,2,0)),"")</f>
        <v>1217</v>
      </c>
      <c r="AA1878" s="3" t="s">
        <v>8370</v>
      </c>
      <c r="AB1878" s="3">
        <f>IFERROR(IF(AA1878="","",IF(AA1878="EMPORIO LEGAL",1,VLOOKUP(AA1878,Clientes!$A$2:$B$1190,2,0))),"")</f>
        <v>862</v>
      </c>
      <c r="AC1878" s="3">
        <f>IFERROR(IF(Tabla1[[#This Row],[id_control]]="null","",VLOOKUP(CONCATENATE(Tabla1[[#This Row],[CLIENTE]],"-",Tabla1[[#This Row],[id_control]]),Hoja1!$C$2:$D$1994,2,0)),"")</f>
        <v>1878</v>
      </c>
      <c r="AD1878" s="3" t="s">
        <v>8371</v>
      </c>
      <c r="AE1878" s="3"/>
      <c r="AF1878" s="3"/>
      <c r="AG1878" s="3"/>
      <c r="AH1878" s="3"/>
      <c r="AI1878" s="3"/>
      <c r="AJ1878" s="3"/>
      <c r="AK1878" s="3"/>
      <c r="AL1878" s="3" t="s">
        <v>8372</v>
      </c>
      <c r="AM1878" s="6"/>
      <c r="AN1878" s="6"/>
      <c r="AO1878" s="6"/>
      <c r="AP1878" s="6"/>
      <c r="AQ1878" s="8" t="s">
        <v>8373</v>
      </c>
      <c r="AR1878" s="6"/>
      <c r="AS1878" s="6"/>
      <c r="AT1878" s="6"/>
      <c r="AU1878" s="6"/>
      <c r="AV1878" s="8" t="s">
        <v>2398</v>
      </c>
      <c r="AW1878" s="6"/>
      <c r="AX1878" s="6"/>
      <c r="AY1878" s="6"/>
      <c r="AZ1878" s="6"/>
      <c r="BA1878" s="6"/>
      <c r="BB1878" s="6"/>
      <c r="BC1878" s="6"/>
      <c r="BD1878" s="6"/>
      <c r="BE1878" s="8">
        <v>1877</v>
      </c>
      <c r="BF1878" s="6" t="str">
        <f t="shared" si="594"/>
        <v>insert into bitacoras_estatus (numero_expediente, numero_registro, representante, fecha_inicio, fecha_vencimiento, id_cliente, id_admin, id_bitacoras_estatus, id_estatus, id_clase, id_marca, created_at, updated_at) values('2027706','1892784','GUSTAVO MONTOYA DOMÍNGUEZ','2018-03-26','2028-03-26','862','2','1','1',43,1217,'2018-03-26 00:00:00','2018-03-26 00:00:00');</v>
      </c>
      <c r="BG1878" s="6" t="str">
        <f t="shared" si="595"/>
        <v>insert into servicios_comentarios (comentario, id_admin, id_estatus, created_at, updated_at) values('CLASE 43',1,1877,'2018-03-26 00:00:00','2018-03-26 00:00:00');</v>
      </c>
      <c r="BH1878" s="6" t="str">
        <f t="shared" si="596"/>
        <v/>
      </c>
      <c r="BI1878" s="137" t="str">
        <f t="shared" si="597"/>
        <v>update bitacoras_estatus set comprobacion_uso = 1, id_estatus=10 where id=1877;</v>
      </c>
      <c r="BJ1878" s="137" t="str">
        <f t="shared" si="598"/>
        <v>update bitacoras_estatus set numero_expediente = '2027706', numero_registro = '1892784', id_estatus = 10, fecha_inicio = '2018-03-26', fecha_vencimiento ='2028-03-26', created_at ='2018-03-26 00:00:00', updated_at ='2018-03-26 00:00:00', id_clase=43, id_marca=1217, id_cliente=862, vigencia = 1 where id =1877;</v>
      </c>
      <c r="BK1878" s="137" t="str">
        <f t="shared" si="599"/>
        <v>update bitacoras_estatus set id_estatus = 10 where id =1877;</v>
      </c>
    </row>
    <row r="1879" spans="1:63">
      <c r="A1879" s="3">
        <v>2019329</v>
      </c>
      <c r="B1879" s="3">
        <v>1884519</v>
      </c>
      <c r="C1879" s="3">
        <f>IF(Tabla1[[#This Row],[No. REG.]]="","",1)</f>
        <v>1</v>
      </c>
      <c r="D1879" s="3" t="s">
        <v>46</v>
      </c>
      <c r="E1879" s="3">
        <f>IF(Tabla1[[#This Row],[STATUS]]="","",VLOOKUP(D1879,Estatus!$A$2:$B$13,2,0))</f>
        <v>10</v>
      </c>
      <c r="F1879" s="3">
        <f>IF(Tabla1[[#This Row],[STATUS]]="","",VLOOKUP(D1879,Estatus!$A$2:$I$12,9,0))</f>
        <v>1</v>
      </c>
      <c r="G1879" s="12" t="s">
        <v>5461</v>
      </c>
      <c r="H1879" s="7">
        <v>43284</v>
      </c>
      <c r="I1879" s="80">
        <f t="shared" si="580"/>
        <v>2018</v>
      </c>
      <c r="J1879" s="80">
        <f t="shared" si="581"/>
        <v>7</v>
      </c>
      <c r="K1879" s="80">
        <f t="shared" si="582"/>
        <v>3</v>
      </c>
      <c r="L1879" s="80" t="str">
        <f t="shared" si="583"/>
        <v>07</v>
      </c>
      <c r="M1879" s="80" t="str">
        <f t="shared" si="584"/>
        <v>03</v>
      </c>
      <c r="N1879" s="80" t="str">
        <f t="shared" si="585"/>
        <v>'2018-07-03'</v>
      </c>
      <c r="O1879" s="80" t="str">
        <f t="shared" si="586"/>
        <v>'2018-07-03 00:00:00'</v>
      </c>
      <c r="P1879" s="7">
        <v>46937</v>
      </c>
      <c r="Q1879" s="80">
        <f t="shared" si="587"/>
        <v>2028</v>
      </c>
      <c r="R1879" s="80">
        <f t="shared" si="588"/>
        <v>7</v>
      </c>
      <c r="S1879" s="80">
        <f t="shared" si="589"/>
        <v>3</v>
      </c>
      <c r="T1879" s="80" t="str">
        <f t="shared" si="590"/>
        <v>07</v>
      </c>
      <c r="U1879" s="80" t="str">
        <f t="shared" si="591"/>
        <v>03</v>
      </c>
      <c r="V1879" s="80" t="str">
        <f t="shared" si="592"/>
        <v>'2028-07-03'</v>
      </c>
      <c r="W1879" s="80">
        <v>35</v>
      </c>
      <c r="X1879" s="80">
        <f t="shared" si="593"/>
        <v>35</v>
      </c>
      <c r="Y1879" s="12" t="s">
        <v>8374</v>
      </c>
      <c r="Z1879" s="125">
        <f>IFERROR(IF(Y1879="","null",VLOOKUP(Y1879,Marcas!$A$2:$C$2024,2,0)),"")</f>
        <v>1402</v>
      </c>
      <c r="AA1879" s="12" t="s">
        <v>7291</v>
      </c>
      <c r="AB1879" s="3">
        <f>IFERROR(IF(AA1879="","",IF(AA1879="EMPORIO LEGAL",1,VLOOKUP(AA1879,Clientes!$A$2:$B$1190,2,0))),"")</f>
        <v>536</v>
      </c>
      <c r="AC1879" s="3">
        <f>IFERROR(IF(Tabla1[[#This Row],[id_control]]="null","",VLOOKUP(CONCATENATE(Tabla1[[#This Row],[CLIENTE]],"-",Tabla1[[#This Row],[id_control]]),Hoja1!$C$2:$D$1994,2,0)),"")</f>
        <v>1879</v>
      </c>
      <c r="AD1879" s="3"/>
      <c r="AE1879" s="3"/>
      <c r="AF1879" s="3"/>
      <c r="AG1879" s="3"/>
      <c r="AH1879" s="3"/>
      <c r="AI1879" s="3"/>
      <c r="AJ1879" s="3"/>
      <c r="AK1879" s="3"/>
      <c r="AL1879" s="3"/>
      <c r="AM1879" s="6"/>
      <c r="AN1879" s="6"/>
      <c r="AO1879" s="6"/>
      <c r="AP1879" s="6"/>
      <c r="AQ1879" s="8"/>
      <c r="AR1879" s="6"/>
      <c r="AS1879" s="6"/>
      <c r="AT1879" s="6"/>
      <c r="AU1879" s="6"/>
      <c r="AV1879" s="8"/>
      <c r="AW1879" s="6"/>
      <c r="AX1879" s="6"/>
      <c r="AY1879" s="6"/>
      <c r="AZ1879" s="6"/>
      <c r="BA1879" s="6"/>
      <c r="BB1879" s="6"/>
      <c r="BC1879" s="6"/>
      <c r="BD1879" s="6"/>
      <c r="BE1879" s="8">
        <v>1878</v>
      </c>
      <c r="BF1879" s="6" t="str">
        <f t="shared" si="594"/>
        <v>insert into bitacoras_estatus (numero_expediente, numero_registro, representante, fecha_inicio, fecha_vencimiento, id_cliente, id_admin, id_bitacoras_estatus, id_estatus, id_clase, id_marca, created_at, updated_at) values('2019329','1884519','','2018-07-03','2028-07-03','536','2','1','1',35,1402,'2018-07-03 00:00:00','2018-07-03 00:00:00');</v>
      </c>
      <c r="BG1879" s="6" t="str">
        <f t="shared" si="595"/>
        <v>insert into servicios_comentarios (comentario, id_admin, id_estatus, created_at, updated_at) values('CLASE 35',1,1878,'2018-07-03 00:00:00','2018-07-03 00:00:00');</v>
      </c>
      <c r="BH1879" s="6" t="str">
        <f t="shared" si="596"/>
        <v/>
      </c>
      <c r="BI1879" s="137" t="str">
        <f t="shared" si="597"/>
        <v>update bitacoras_estatus set comprobacion_uso = 1, id_estatus=10 where id=1878;</v>
      </c>
      <c r="BJ1879" s="137" t="str">
        <f t="shared" si="598"/>
        <v>update bitacoras_estatus set numero_expediente = '2019329', numero_registro = '1884519', id_estatus = 10, fecha_inicio = '2018-07-03', fecha_vencimiento ='2028-07-03', created_at ='2018-07-03 00:00:00', updated_at ='2018-07-03 00:00:00', id_clase=35, id_marca=1402, id_cliente=536, vigencia = 1 where id =1878;</v>
      </c>
      <c r="BK1879" s="137" t="str">
        <f t="shared" si="599"/>
        <v>update bitacoras_estatus set id_estatus = 10 where id =1878;</v>
      </c>
    </row>
    <row r="1880" spans="1:63" ht="27">
      <c r="A1880" s="3">
        <v>2019326</v>
      </c>
      <c r="B1880" s="3"/>
      <c r="C1880" s="3" t="str">
        <f>IF(Tabla1[[#This Row],[No. REG.]]="","",1)</f>
        <v/>
      </c>
      <c r="D1880" s="3" t="s">
        <v>8681</v>
      </c>
      <c r="E1880" s="3">
        <f>IF(Tabla1[[#This Row],[STATUS]]="","",VLOOKUP(D1880,Estatus!$A$2:$B$13,2,0))</f>
        <v>8</v>
      </c>
      <c r="F1880" s="3">
        <f>IF(Tabla1[[#This Row],[STATUS]]="","",VLOOKUP(D1880,Estatus!$A$2:$I$12,9,0))</f>
        <v>1</v>
      </c>
      <c r="G1880" s="12" t="s">
        <v>8375</v>
      </c>
      <c r="H1880" s="7">
        <v>43166</v>
      </c>
      <c r="I1880" s="80">
        <f t="shared" si="580"/>
        <v>2018</v>
      </c>
      <c r="J1880" s="80">
        <f t="shared" si="581"/>
        <v>3</v>
      </c>
      <c r="K1880" s="80">
        <f t="shared" si="582"/>
        <v>7</v>
      </c>
      <c r="L1880" s="80" t="str">
        <f t="shared" si="583"/>
        <v>03</v>
      </c>
      <c r="M1880" s="80" t="str">
        <f t="shared" si="584"/>
        <v>07</v>
      </c>
      <c r="N1880" s="80" t="str">
        <f t="shared" si="585"/>
        <v>'2018-03-07'</v>
      </c>
      <c r="O1880" s="80" t="str">
        <f t="shared" si="586"/>
        <v>'2018-03-07 00:00:00'</v>
      </c>
      <c r="P1880" s="7">
        <v>46819</v>
      </c>
      <c r="Q1880" s="80">
        <f t="shared" si="587"/>
        <v>2028</v>
      </c>
      <c r="R1880" s="80">
        <f t="shared" si="588"/>
        <v>3</v>
      </c>
      <c r="S1880" s="80">
        <f t="shared" si="589"/>
        <v>7</v>
      </c>
      <c r="T1880" s="80" t="str">
        <f t="shared" si="590"/>
        <v>03</v>
      </c>
      <c r="U1880" s="80" t="str">
        <f t="shared" si="591"/>
        <v>07</v>
      </c>
      <c r="V1880" s="80" t="str">
        <f t="shared" si="592"/>
        <v>'2028-03-07'</v>
      </c>
      <c r="W1880" s="80">
        <v>20</v>
      </c>
      <c r="X1880" s="80">
        <f t="shared" si="593"/>
        <v>20</v>
      </c>
      <c r="Y1880" s="12" t="s">
        <v>8374</v>
      </c>
      <c r="Z1880" s="125">
        <f>IFERROR(IF(Y1880="","null",VLOOKUP(Y1880,Marcas!$A$2:$C$2024,2,0)),"")</f>
        <v>1402</v>
      </c>
      <c r="AA1880" s="12" t="s">
        <v>7291</v>
      </c>
      <c r="AB1880" s="3">
        <f>IFERROR(IF(AA1880="","",IF(AA1880="EMPORIO LEGAL",1,VLOOKUP(AA1880,Clientes!$A$2:$B$1190,2,0))),"")</f>
        <v>536</v>
      </c>
      <c r="AC1880" s="3">
        <f>IFERROR(IF(Tabla1[[#This Row],[id_control]]="null","",VLOOKUP(CONCATENATE(Tabla1[[#This Row],[CLIENTE]],"-",Tabla1[[#This Row],[id_control]]),Hoja1!$C$2:$D$1994,2,0)),"")</f>
        <v>1879</v>
      </c>
      <c r="AD1880" s="3"/>
      <c r="AE1880" s="3"/>
      <c r="AF1880" s="3"/>
      <c r="AG1880" s="3"/>
      <c r="AH1880" s="3"/>
      <c r="AI1880" s="3"/>
      <c r="AJ1880" s="3"/>
      <c r="AK1880" s="3"/>
      <c r="AL1880" s="3"/>
      <c r="AM1880" s="6"/>
      <c r="AN1880" s="6"/>
      <c r="AO1880" s="6"/>
      <c r="AP1880" s="6"/>
      <c r="AQ1880" s="6"/>
      <c r="AR1880" s="6"/>
      <c r="AS1880" s="6"/>
      <c r="AT1880" s="6"/>
      <c r="AU1880" s="6"/>
      <c r="AV1880" s="6"/>
      <c r="AW1880" s="6"/>
      <c r="AX1880" s="6"/>
      <c r="AY1880" s="6"/>
      <c r="AZ1880" s="6"/>
      <c r="BA1880" s="6"/>
      <c r="BB1880" s="6"/>
      <c r="BC1880" s="6"/>
      <c r="BD1880" s="6"/>
      <c r="BE1880" s="8">
        <v>1879</v>
      </c>
      <c r="BF1880" s="6" t="str">
        <f t="shared" si="594"/>
        <v>insert into bitacoras_estatus (numero_expediente, numero_registro, representante, fecha_inicio, fecha_vencimiento, id_cliente, id_admin, id_bitacoras_estatus, id_estatus, id_clase, id_marca, created_at, updated_at) values('2019326','','','2018-03-07','2028-03-07','536','2','1','1',20,1402,'2018-03-07 00:00:00','2018-03-07 00:00:00');</v>
      </c>
      <c r="BG1880" s="6" t="str">
        <f t="shared" si="595"/>
        <v>insert into servicios_comentarios (comentario, id_admin, id_estatus, created_at, updated_at) values('CLASE 20. Se notifico la cita de anterioridad. 03/08/2018',1,1879,'2018-03-07 00:00:00','2018-03-07 00:00:00');</v>
      </c>
      <c r="BH1880" s="6" t="str">
        <f t="shared" si="596"/>
        <v/>
      </c>
      <c r="BI1880" s="137" t="str">
        <f t="shared" si="597"/>
        <v>update bitacoras_estatus set comprobacion_uso = 1, id_estatus=8 where id=1879;</v>
      </c>
      <c r="BJ1880" s="137" t="str">
        <f t="shared" si="598"/>
        <v>update bitacoras_estatus set numero_expediente = '2019326', numero_registro = '', id_estatus = 8, fecha_inicio = '2018-03-07', fecha_vencimiento ='2028-03-07', created_at ='2018-03-07 00:00:00', updated_at ='2018-03-07 00:00:00', id_clase=20, id_marca=1402, id_cliente=536, vigencia = 1 where id =1879;</v>
      </c>
      <c r="BK1880" s="137" t="str">
        <f t="shared" si="599"/>
        <v>update bitacoras_estatus set id_estatus = 8 where id =1879;</v>
      </c>
    </row>
    <row r="1881" spans="1:63" ht="40">
      <c r="A1881" s="3">
        <v>2054794</v>
      </c>
      <c r="B1881" s="3">
        <v>1933382</v>
      </c>
      <c r="C1881" s="3">
        <f>IF(Tabla1[[#This Row],[No. REG.]]="","",1)</f>
        <v>1</v>
      </c>
      <c r="D1881" s="3" t="s">
        <v>46</v>
      </c>
      <c r="E1881" s="3">
        <f>IF(Tabla1[[#This Row],[STATUS]]="","",VLOOKUP(D1881,Estatus!$A$2:$B$13,2,0))</f>
        <v>10</v>
      </c>
      <c r="F1881" s="3">
        <f>IF(Tabla1[[#This Row],[STATUS]]="","",VLOOKUP(D1881,Estatus!$A$2:$I$12,9,0))</f>
        <v>1</v>
      </c>
      <c r="G1881" s="12" t="s">
        <v>8935</v>
      </c>
      <c r="H1881" s="7">
        <v>43249</v>
      </c>
      <c r="I1881" s="80">
        <f t="shared" si="580"/>
        <v>2018</v>
      </c>
      <c r="J1881" s="80">
        <f t="shared" si="581"/>
        <v>5</v>
      </c>
      <c r="K1881" s="80">
        <f t="shared" si="582"/>
        <v>29</v>
      </c>
      <c r="L1881" s="80" t="str">
        <f t="shared" si="583"/>
        <v>05</v>
      </c>
      <c r="M1881" s="80">
        <f t="shared" si="584"/>
        <v>29</v>
      </c>
      <c r="N1881" s="80" t="str">
        <f t="shared" si="585"/>
        <v>'2018-05-29'</v>
      </c>
      <c r="O1881" s="80" t="str">
        <f t="shared" si="586"/>
        <v>'2018-05-29 00:00:00'</v>
      </c>
      <c r="P1881" s="7">
        <v>46902</v>
      </c>
      <c r="Q1881" s="80">
        <f t="shared" si="587"/>
        <v>2028</v>
      </c>
      <c r="R1881" s="80">
        <f t="shared" si="588"/>
        <v>5</v>
      </c>
      <c r="S1881" s="80">
        <f t="shared" si="589"/>
        <v>29</v>
      </c>
      <c r="T1881" s="80" t="str">
        <f t="shared" si="590"/>
        <v>05</v>
      </c>
      <c r="U1881" s="80">
        <f t="shared" si="591"/>
        <v>29</v>
      </c>
      <c r="V1881" s="80" t="str">
        <f t="shared" si="592"/>
        <v>'2028-05-29'</v>
      </c>
      <c r="W1881" s="80">
        <v>9</v>
      </c>
      <c r="X1881" s="80">
        <f t="shared" si="593"/>
        <v>9</v>
      </c>
      <c r="Y1881" s="12" t="s">
        <v>8376</v>
      </c>
      <c r="Z1881" s="125">
        <f>IFERROR(IF(Y1881="","null",VLOOKUP(Y1881,Marcas!$A$2:$C$2024,2,0)),"")</f>
        <v>1568</v>
      </c>
      <c r="AA1881" s="12" t="s">
        <v>2436</v>
      </c>
      <c r="AB1881" s="3">
        <f>IFERROR(IF(AA1881="","",IF(AA1881="EMPORIO LEGAL",1,VLOOKUP(AA1881,Clientes!$A$2:$B$1190,2,0))),"")</f>
        <v>677</v>
      </c>
      <c r="AC1881" s="3">
        <f>IFERROR(IF(Tabla1[[#This Row],[id_control]]="null","",VLOOKUP(CONCATENATE(Tabla1[[#This Row],[CLIENTE]],"-",Tabla1[[#This Row],[id_control]]),Hoja1!$C$2:$D$1994,2,0)),"")</f>
        <v>1881</v>
      </c>
      <c r="AD1881" s="3" t="s">
        <v>8377</v>
      </c>
      <c r="AE1881" s="3"/>
      <c r="AF1881" s="3"/>
      <c r="AG1881" s="3"/>
      <c r="AH1881" s="3"/>
      <c r="AI1881" s="3"/>
      <c r="AJ1881" s="3"/>
      <c r="AK1881" s="3"/>
      <c r="AL1881" s="3" t="s">
        <v>8378</v>
      </c>
      <c r="AM1881" s="6"/>
      <c r="AN1881" s="6"/>
      <c r="AO1881" s="6"/>
      <c r="AP1881" s="6"/>
      <c r="AQ1881" s="8" t="s">
        <v>8379</v>
      </c>
      <c r="AR1881" s="6"/>
      <c r="AS1881" s="6"/>
      <c r="AT1881" s="6"/>
      <c r="AU1881" s="6"/>
      <c r="AV1881" s="8" t="s">
        <v>8380</v>
      </c>
      <c r="AW1881" s="6" t="s">
        <v>8381</v>
      </c>
      <c r="AX1881" s="6"/>
      <c r="AY1881" s="6"/>
      <c r="AZ1881" s="6"/>
      <c r="BA1881" s="6"/>
      <c r="BB1881" s="6"/>
      <c r="BC1881" s="6"/>
      <c r="BD1881" s="6"/>
      <c r="BE1881" s="8">
        <v>1880</v>
      </c>
      <c r="BF1881" s="6" t="str">
        <f t="shared" si="594"/>
        <v>insert into bitacoras_estatus (numero_expediente, numero_registro, representante, fecha_inicio, fecha_vencimiento, id_cliente, id_admin, id_bitacoras_estatus, id_estatus, id_clase, id_marca, created_at, updated_at) values('2054794','1933382','MAYORTEC SA DE CV, MILTON JAIR CHAVEZ TERREROS','2018-05-29','2028-05-29','677','2','1','1',9,1568,'2018-05-29 00:00:00','2018-05-29 00:00:00');</v>
      </c>
      <c r="BG1881" s="6" t="str">
        <f t="shared" si="595"/>
        <v>insert into servicios_comentarios (comentario, id_admin, id_estatus, created_at, updated_at) values('CLASE 9
Se entrega título de registro de marca el 29 noviembre 2018',1,1880,'2018-05-29 00:00:00','2018-05-29 00:00:00');</v>
      </c>
      <c r="BH1881" s="6" t="str">
        <f t="shared" si="596"/>
        <v/>
      </c>
      <c r="BI1881" s="137" t="str">
        <f t="shared" si="597"/>
        <v>update bitacoras_estatus set comprobacion_uso = 1, id_estatus=10 where id=1880;</v>
      </c>
      <c r="BJ1881" s="137" t="str">
        <f t="shared" si="598"/>
        <v>update bitacoras_estatus set numero_expediente = '2054794', numero_registro = '1933382', id_estatus = 10, fecha_inicio = '2018-05-29', fecha_vencimiento ='2028-05-29', created_at ='2018-05-29 00:00:00', updated_at ='2018-05-29 00:00:00', id_clase=9, id_marca=1568, id_cliente=677, vigencia = 1 where id =1880;</v>
      </c>
      <c r="BK1881" s="137" t="str">
        <f t="shared" si="599"/>
        <v>update bitacoras_estatus set id_estatus = 10 where id =1880;</v>
      </c>
    </row>
    <row r="1882" spans="1:63" ht="40">
      <c r="A1882" s="3">
        <v>2016072</v>
      </c>
      <c r="B1882" s="3">
        <v>1919495</v>
      </c>
      <c r="C1882" s="3">
        <f>IF(Tabla1[[#This Row],[No. REG.]]="","",1)</f>
        <v>1</v>
      </c>
      <c r="D1882" s="3" t="s">
        <v>46</v>
      </c>
      <c r="E1882" s="3">
        <f>IF(Tabla1[[#This Row],[STATUS]]="","",VLOOKUP(D1882,Estatus!$A$2:$B$13,2,0))</f>
        <v>10</v>
      </c>
      <c r="F1882" s="3">
        <f>IF(Tabla1[[#This Row],[STATUS]]="","",VLOOKUP(D1882,Estatus!$A$2:$I$12,9,0))</f>
        <v>1</v>
      </c>
      <c r="G1882" s="12" t="s">
        <v>8935</v>
      </c>
      <c r="H1882" s="7">
        <v>43262</v>
      </c>
      <c r="I1882" s="80">
        <f t="shared" si="580"/>
        <v>2018</v>
      </c>
      <c r="J1882" s="80">
        <f t="shared" si="581"/>
        <v>6</v>
      </c>
      <c r="K1882" s="80">
        <f t="shared" si="582"/>
        <v>11</v>
      </c>
      <c r="L1882" s="80" t="str">
        <f t="shared" si="583"/>
        <v>06</v>
      </c>
      <c r="M1882" s="80">
        <f t="shared" si="584"/>
        <v>11</v>
      </c>
      <c r="N1882" s="80" t="str">
        <f t="shared" si="585"/>
        <v>'2018-06-11'</v>
      </c>
      <c r="O1882" s="80" t="str">
        <f t="shared" si="586"/>
        <v>'2018-06-11 00:00:00'</v>
      </c>
      <c r="P1882" s="7">
        <v>46915</v>
      </c>
      <c r="Q1882" s="80">
        <f t="shared" si="587"/>
        <v>2028</v>
      </c>
      <c r="R1882" s="80">
        <f t="shared" si="588"/>
        <v>6</v>
      </c>
      <c r="S1882" s="80">
        <f t="shared" si="589"/>
        <v>11</v>
      </c>
      <c r="T1882" s="80" t="str">
        <f t="shared" si="590"/>
        <v>06</v>
      </c>
      <c r="U1882" s="80">
        <f t="shared" si="591"/>
        <v>11</v>
      </c>
      <c r="V1882" s="80" t="str">
        <f t="shared" si="592"/>
        <v>'2028-06-11'</v>
      </c>
      <c r="W1882" s="80">
        <v>9</v>
      </c>
      <c r="X1882" s="80">
        <f t="shared" si="593"/>
        <v>9</v>
      </c>
      <c r="Y1882" s="12" t="s">
        <v>8376</v>
      </c>
      <c r="Z1882" s="125">
        <f>IFERROR(IF(Y1882="","null",VLOOKUP(Y1882,Marcas!$A$2:$C$2024,2,0)),"")</f>
        <v>1568</v>
      </c>
      <c r="AA1882" s="12" t="s">
        <v>2436</v>
      </c>
      <c r="AB1882" s="3">
        <f>IFERROR(IF(AA1882="","",IF(AA1882="EMPORIO LEGAL",1,VLOOKUP(AA1882,Clientes!$A$2:$B$1190,2,0))),"")</f>
        <v>677</v>
      </c>
      <c r="AC1882" s="3">
        <f>IFERROR(IF(Tabla1[[#This Row],[id_control]]="null","",VLOOKUP(CONCATENATE(Tabla1[[#This Row],[CLIENTE]],"-",Tabla1[[#This Row],[id_control]]),Hoja1!$C$2:$D$1994,2,0)),"")</f>
        <v>1881</v>
      </c>
      <c r="AD1882" s="3" t="s">
        <v>8377</v>
      </c>
      <c r="AE1882" s="3"/>
      <c r="AF1882" s="3"/>
      <c r="AG1882" s="3"/>
      <c r="AH1882" s="3"/>
      <c r="AI1882" s="3"/>
      <c r="AJ1882" s="3"/>
      <c r="AK1882" s="3"/>
      <c r="AL1882" s="3" t="s">
        <v>8378</v>
      </c>
      <c r="AM1882" s="6"/>
      <c r="AN1882" s="6"/>
      <c r="AO1882" s="6"/>
      <c r="AP1882" s="6"/>
      <c r="AQ1882" s="8" t="s">
        <v>8379</v>
      </c>
      <c r="AR1882" s="6"/>
      <c r="AS1882" s="6"/>
      <c r="AT1882" s="6"/>
      <c r="AU1882" s="6"/>
      <c r="AV1882" s="8" t="s">
        <v>8380</v>
      </c>
      <c r="AW1882" s="8" t="s">
        <v>8381</v>
      </c>
      <c r="AX1882" s="6"/>
      <c r="AY1882" s="6"/>
      <c r="AZ1882" s="6"/>
      <c r="BA1882" s="6"/>
      <c r="BB1882" s="6"/>
      <c r="BC1882" s="6"/>
      <c r="BD1882" s="6"/>
      <c r="BE1882" s="8">
        <v>1881</v>
      </c>
      <c r="BF1882" s="6" t="str">
        <f t="shared" si="594"/>
        <v>insert into bitacoras_estatus (numero_expediente, numero_registro, representante, fecha_inicio, fecha_vencimiento, id_cliente, id_admin, id_bitacoras_estatus, id_estatus, id_clase, id_marca, created_at, updated_at) values('2016072','1919495','MAYORTEC SA DE CV, MILTON JAIR CHAVEZ TERREROS','2018-06-11','2028-06-11','677','2','1','1',9,1568,'2018-06-11 00:00:00','2018-06-11 00:00:00');</v>
      </c>
      <c r="BG1882" s="6" t="str">
        <f t="shared" si="595"/>
        <v>insert into servicios_comentarios (comentario, id_admin, id_estatus, created_at, updated_at) values('CLASE 9
Se entrega título de registro de marca el 29 noviembre 2018',1,1881,'2018-06-11 00:00:00','2018-06-11 00:00:00');</v>
      </c>
      <c r="BH1882" s="6" t="str">
        <f t="shared" si="596"/>
        <v/>
      </c>
      <c r="BI1882" s="137" t="str">
        <f t="shared" si="597"/>
        <v>update bitacoras_estatus set comprobacion_uso = 1, id_estatus=10 where id=1881;</v>
      </c>
      <c r="BJ1882" s="137" t="str">
        <f t="shared" si="598"/>
        <v>update bitacoras_estatus set numero_expediente = '2016072', numero_registro = '1919495', id_estatus = 10, fecha_inicio = '2018-06-11', fecha_vencimiento ='2028-06-11', created_at ='2018-06-11 00:00:00', updated_at ='2018-06-11 00:00:00', id_clase=9, id_marca=1568, id_cliente=677, vigencia = 1 where id =1881;</v>
      </c>
      <c r="BK1882" s="137" t="str">
        <f t="shared" si="599"/>
        <v>update bitacoras_estatus set id_estatus = 10 where id =1881;</v>
      </c>
    </row>
    <row r="1883" spans="1:63">
      <c r="A1883" s="3">
        <v>2063562</v>
      </c>
      <c r="B1883" s="3">
        <v>1920600</v>
      </c>
      <c r="C1883" s="3">
        <f>IF(Tabla1[[#This Row],[No. REG.]]="","",1)</f>
        <v>1</v>
      </c>
      <c r="D1883" s="3" t="s">
        <v>46</v>
      </c>
      <c r="E1883" s="3">
        <f>IF(Tabla1[[#This Row],[STATUS]]="","",VLOOKUP(D1883,Estatus!$A$2:$B$13,2,0))</f>
        <v>10</v>
      </c>
      <c r="F1883" s="3">
        <f>IF(Tabla1[[#This Row],[STATUS]]="","",VLOOKUP(D1883,Estatus!$A$2:$I$12,9,0))</f>
        <v>1</v>
      </c>
      <c r="G1883" s="12" t="s">
        <v>8332</v>
      </c>
      <c r="H1883" s="7">
        <v>43269</v>
      </c>
      <c r="I1883" s="80">
        <f t="shared" si="580"/>
        <v>2018</v>
      </c>
      <c r="J1883" s="80">
        <f t="shared" si="581"/>
        <v>6</v>
      </c>
      <c r="K1883" s="80">
        <f t="shared" si="582"/>
        <v>18</v>
      </c>
      <c r="L1883" s="80" t="str">
        <f t="shared" si="583"/>
        <v>06</v>
      </c>
      <c r="M1883" s="80">
        <f t="shared" si="584"/>
        <v>18</v>
      </c>
      <c r="N1883" s="80" t="str">
        <f t="shared" si="585"/>
        <v>'2018-06-18'</v>
      </c>
      <c r="O1883" s="80" t="str">
        <f t="shared" si="586"/>
        <v>'2018-06-18 00:00:00'</v>
      </c>
      <c r="P1883" s="7">
        <v>46922</v>
      </c>
      <c r="Q1883" s="80">
        <f t="shared" si="587"/>
        <v>2028</v>
      </c>
      <c r="R1883" s="80">
        <f t="shared" si="588"/>
        <v>6</v>
      </c>
      <c r="S1883" s="80">
        <f t="shared" si="589"/>
        <v>18</v>
      </c>
      <c r="T1883" s="80" t="str">
        <f t="shared" si="590"/>
        <v>06</v>
      </c>
      <c r="U1883" s="80">
        <f t="shared" si="591"/>
        <v>18</v>
      </c>
      <c r="V1883" s="80" t="str">
        <f t="shared" si="592"/>
        <v>'2028-06-18'</v>
      </c>
      <c r="W1883" s="80">
        <v>44</v>
      </c>
      <c r="X1883" s="80">
        <f t="shared" si="593"/>
        <v>44</v>
      </c>
      <c r="Y1883" s="12" t="s">
        <v>8382</v>
      </c>
      <c r="Z1883" s="125">
        <f>IFERROR(IF(Y1883="","null",VLOOKUP(Y1883,Marcas!$A$2:$C$2024,2,0)),"")</f>
        <v>1239</v>
      </c>
      <c r="AA1883" s="3" t="s">
        <v>8383</v>
      </c>
      <c r="AB1883" s="3">
        <f>IFERROR(IF(AA1883="","",IF(AA1883="EMPORIO LEGAL",1,VLOOKUP(AA1883,Clientes!$A$2:$B$1190,2,0))),"")</f>
        <v>877</v>
      </c>
      <c r="AC1883" s="3">
        <f>IFERROR(IF(Tabla1[[#This Row],[id_control]]="null","",VLOOKUP(CONCATENATE(Tabla1[[#This Row],[CLIENTE]],"-",Tabla1[[#This Row],[id_control]]),Hoja1!$C$2:$D$1994,2,0)),"")</f>
        <v>1883</v>
      </c>
      <c r="AD1883" s="3" t="s">
        <v>8384</v>
      </c>
      <c r="AE1883" s="3"/>
      <c r="AF1883" s="3"/>
      <c r="AG1883" s="3"/>
      <c r="AH1883" s="3"/>
      <c r="AI1883" s="3"/>
      <c r="AJ1883" s="3"/>
      <c r="AK1883" s="3"/>
      <c r="AL1883" s="3">
        <v>6141319987</v>
      </c>
      <c r="AM1883" s="6"/>
      <c r="AN1883" s="6"/>
      <c r="AO1883" s="6"/>
      <c r="AP1883" s="6"/>
      <c r="AQ1883" s="8">
        <v>6141878082</v>
      </c>
      <c r="AR1883" s="6"/>
      <c r="AS1883" s="6"/>
      <c r="AT1883" s="6"/>
      <c r="AU1883" s="6"/>
      <c r="AV1883" s="8" t="s">
        <v>8385</v>
      </c>
      <c r="AW1883" s="6"/>
      <c r="AX1883" s="6"/>
      <c r="AY1883" s="6"/>
      <c r="AZ1883" s="6"/>
      <c r="BA1883" s="6"/>
      <c r="BB1883" s="6"/>
      <c r="BC1883" s="6"/>
      <c r="BD1883" s="6"/>
      <c r="BE1883" s="8">
        <v>1882</v>
      </c>
      <c r="BF1883" s="6" t="str">
        <f t="shared" si="594"/>
        <v>insert into bitacoras_estatus (numero_expediente, numero_registro, representante, fecha_inicio, fecha_vencimiento, id_cliente, id_admin, id_bitacoras_estatus, id_estatus, id_clase, id_marca, created_at, updated_at) values('2063562','1920600','ROGELIO RIVAS QUINTANA','2018-06-18','2028-06-18','877','2','1','1',44,1239,'2018-06-18 00:00:00','2018-06-18 00:00:00');</v>
      </c>
      <c r="BG1883" s="6" t="str">
        <f t="shared" si="595"/>
        <v>insert into servicios_comentarios (comentario, id_admin, id_estatus, created_at, updated_at) values('CLASE 44',1,1882,'2018-06-18 00:00:00','2018-06-18 00:00:00');</v>
      </c>
      <c r="BH1883" s="6" t="str">
        <f t="shared" si="596"/>
        <v/>
      </c>
      <c r="BI1883" s="137" t="str">
        <f t="shared" si="597"/>
        <v>update bitacoras_estatus set comprobacion_uso = 1, id_estatus=10 where id=1882;</v>
      </c>
      <c r="BJ1883" s="137" t="str">
        <f t="shared" si="598"/>
        <v>update bitacoras_estatus set numero_expediente = '2063562', numero_registro = '1920600', id_estatus = 10, fecha_inicio = '2018-06-18', fecha_vencimiento ='2028-06-18', created_at ='2018-06-18 00:00:00', updated_at ='2018-06-18 00:00:00', id_clase=44, id_marca=1239, id_cliente=877, vigencia = 1 where id =1882;</v>
      </c>
      <c r="BK1883" s="137" t="str">
        <f t="shared" si="599"/>
        <v>update bitacoras_estatus set id_estatus = 10 where id =1882;</v>
      </c>
    </row>
    <row r="1884" spans="1:63">
      <c r="A1884" s="3">
        <v>2063589</v>
      </c>
      <c r="B1884" s="3">
        <v>1920602</v>
      </c>
      <c r="C1884" s="3">
        <f>IF(Tabla1[[#This Row],[No. REG.]]="","",1)</f>
        <v>1</v>
      </c>
      <c r="D1884" s="3" t="s">
        <v>46</v>
      </c>
      <c r="E1884" s="3">
        <f>IF(Tabla1[[#This Row],[STATUS]]="","",VLOOKUP(D1884,Estatus!$A$2:$B$13,2,0))</f>
        <v>10</v>
      </c>
      <c r="F1884" s="3">
        <f>IF(Tabla1[[#This Row],[STATUS]]="","",VLOOKUP(D1884,Estatus!$A$2:$I$12,9,0))</f>
        <v>1</v>
      </c>
      <c r="G1884" s="12" t="s">
        <v>5461</v>
      </c>
      <c r="H1884" s="7">
        <v>43269</v>
      </c>
      <c r="I1884" s="80">
        <f t="shared" si="580"/>
        <v>2018</v>
      </c>
      <c r="J1884" s="80">
        <f t="shared" si="581"/>
        <v>6</v>
      </c>
      <c r="K1884" s="80">
        <f t="shared" si="582"/>
        <v>18</v>
      </c>
      <c r="L1884" s="80" t="str">
        <f t="shared" si="583"/>
        <v>06</v>
      </c>
      <c r="M1884" s="80">
        <f t="shared" si="584"/>
        <v>18</v>
      </c>
      <c r="N1884" s="80" t="str">
        <f t="shared" si="585"/>
        <v>'2018-06-18'</v>
      </c>
      <c r="O1884" s="80" t="str">
        <f t="shared" si="586"/>
        <v>'2018-06-18 00:00:00'</v>
      </c>
      <c r="P1884" s="7">
        <v>46922</v>
      </c>
      <c r="Q1884" s="80">
        <f t="shared" si="587"/>
        <v>2028</v>
      </c>
      <c r="R1884" s="80">
        <f t="shared" si="588"/>
        <v>6</v>
      </c>
      <c r="S1884" s="80">
        <f t="shared" si="589"/>
        <v>18</v>
      </c>
      <c r="T1884" s="80" t="str">
        <f t="shared" si="590"/>
        <v>06</v>
      </c>
      <c r="U1884" s="80">
        <f t="shared" si="591"/>
        <v>18</v>
      </c>
      <c r="V1884" s="80" t="str">
        <f t="shared" si="592"/>
        <v>'2028-06-18'</v>
      </c>
      <c r="W1884" s="80">
        <v>35</v>
      </c>
      <c r="X1884" s="80">
        <f t="shared" si="593"/>
        <v>35</v>
      </c>
      <c r="Y1884" s="3" t="s">
        <v>8386</v>
      </c>
      <c r="Z1884" s="124">
        <f>IFERROR(IF(Y1884="","null",VLOOKUP(Y1884,Marcas!$A$2:$C$2024,2,0)),"")</f>
        <v>322</v>
      </c>
      <c r="AA1884" s="3" t="s">
        <v>8386</v>
      </c>
      <c r="AB1884" s="3">
        <f>IFERROR(IF(AA1884="","",IF(AA1884="EMPORIO LEGAL",1,VLOOKUP(AA1884,Clientes!$A$2:$B$1190,2,0))),"")</f>
        <v>222</v>
      </c>
      <c r="AC1884" s="3">
        <f>IFERROR(IF(Tabla1[[#This Row],[id_control]]="null","",VLOOKUP(CONCATENATE(Tabla1[[#This Row],[CLIENTE]],"-",Tabla1[[#This Row],[id_control]]),Hoja1!$C$2:$D$1994,2,0)),"")</f>
        <v>1884</v>
      </c>
      <c r="AD1884" s="3" t="s">
        <v>8387</v>
      </c>
      <c r="AE1884" s="3"/>
      <c r="AF1884" s="3"/>
      <c r="AG1884" s="3"/>
      <c r="AH1884" s="3"/>
      <c r="AI1884" s="3"/>
      <c r="AJ1884" s="3"/>
      <c r="AK1884" s="3"/>
      <c r="AL1884" s="3">
        <v>6144145769</v>
      </c>
      <c r="AM1884" s="6"/>
      <c r="AN1884" s="6"/>
      <c r="AO1884" s="6"/>
      <c r="AP1884" s="6"/>
      <c r="AQ1884" s="8">
        <v>6144271833</v>
      </c>
      <c r="AR1884" s="6"/>
      <c r="AS1884" s="6"/>
      <c r="AT1884" s="6"/>
      <c r="AU1884" s="6"/>
      <c r="AV1884" s="8" t="s">
        <v>8388</v>
      </c>
      <c r="AW1884" s="6"/>
      <c r="AX1884" s="6"/>
      <c r="AY1884" s="6"/>
      <c r="AZ1884" s="6"/>
      <c r="BA1884" s="6"/>
      <c r="BB1884" s="6"/>
      <c r="BC1884" s="6"/>
      <c r="BD1884" s="6"/>
      <c r="BE1884" s="8">
        <v>1883</v>
      </c>
      <c r="BF1884" s="6" t="str">
        <f t="shared" si="594"/>
        <v>insert into bitacoras_estatus (numero_expediente, numero_registro, representante, fecha_inicio, fecha_vencimiento, id_cliente, id_admin, id_bitacoras_estatus, id_estatus, id_clase, id_marca, created_at, updated_at) values('2063589','1920602','RICARDO CAMPILLO AMAYA','2018-06-18','2028-06-18','222','2','1','1',35,322,'2018-06-18 00:00:00','2018-06-18 00:00:00');</v>
      </c>
      <c r="BG1884" s="6" t="str">
        <f t="shared" si="595"/>
        <v>insert into servicios_comentarios (comentario, id_admin, id_estatus, created_at, updated_at) values('CLASE 35',1,1883,'2018-06-18 00:00:00','2018-06-18 00:00:00');</v>
      </c>
      <c r="BH1884" s="6" t="str">
        <f t="shared" si="596"/>
        <v/>
      </c>
      <c r="BI1884" s="137" t="str">
        <f t="shared" si="597"/>
        <v>update bitacoras_estatus set comprobacion_uso = 1, id_estatus=10 where id=1883;</v>
      </c>
      <c r="BJ1884" s="137" t="str">
        <f t="shared" si="598"/>
        <v>update bitacoras_estatus set numero_expediente = '2063589', numero_registro = '1920602', id_estatus = 10, fecha_inicio = '2018-06-18', fecha_vencimiento ='2028-06-18', created_at ='2018-06-18 00:00:00', updated_at ='2018-06-18 00:00:00', id_clase=35, id_marca=322, id_cliente=222, vigencia = 1 where id =1883;</v>
      </c>
      <c r="BK1884" s="137" t="str">
        <f t="shared" si="599"/>
        <v>update bitacoras_estatus set id_estatus = 10 where id =1883;</v>
      </c>
    </row>
    <row r="1885" spans="1:63">
      <c r="A1885" s="3">
        <v>2063570</v>
      </c>
      <c r="B1885" s="3"/>
      <c r="C1885" s="3" t="str">
        <f>IF(Tabla1[[#This Row],[No. REG.]]="","",1)</f>
        <v/>
      </c>
      <c r="D1885" s="3" t="s">
        <v>8681</v>
      </c>
      <c r="E1885" s="3">
        <f>IF(Tabla1[[#This Row],[STATUS]]="","",VLOOKUP(D1885,Estatus!$A$2:$B$13,2,0))</f>
        <v>8</v>
      </c>
      <c r="F1885" s="3">
        <f>IF(Tabla1[[#This Row],[STATUS]]="","",VLOOKUP(D1885,Estatus!$A$2:$I$12,9,0))</f>
        <v>1</v>
      </c>
      <c r="G1885" s="12" t="s">
        <v>8389</v>
      </c>
      <c r="H1885" s="7">
        <v>43269</v>
      </c>
      <c r="I1885" s="80">
        <f t="shared" si="580"/>
        <v>2018</v>
      </c>
      <c r="J1885" s="80">
        <f t="shared" si="581"/>
        <v>6</v>
      </c>
      <c r="K1885" s="80">
        <f t="shared" si="582"/>
        <v>18</v>
      </c>
      <c r="L1885" s="80" t="str">
        <f t="shared" si="583"/>
        <v>06</v>
      </c>
      <c r="M1885" s="80">
        <f t="shared" si="584"/>
        <v>18</v>
      </c>
      <c r="N1885" s="80" t="str">
        <f t="shared" si="585"/>
        <v>'2018-06-18'</v>
      </c>
      <c r="O1885" s="80" t="str">
        <f t="shared" si="586"/>
        <v>'2018-06-18 00:00:00'</v>
      </c>
      <c r="P1885" s="7">
        <v>46922</v>
      </c>
      <c r="Q1885" s="80">
        <f t="shared" si="587"/>
        <v>2028</v>
      </c>
      <c r="R1885" s="80">
        <f t="shared" si="588"/>
        <v>6</v>
      </c>
      <c r="S1885" s="80">
        <f t="shared" si="589"/>
        <v>18</v>
      </c>
      <c r="T1885" s="80" t="str">
        <f t="shared" si="590"/>
        <v>06</v>
      </c>
      <c r="U1885" s="80">
        <f t="shared" si="591"/>
        <v>18</v>
      </c>
      <c r="V1885" s="80" t="str">
        <f t="shared" si="592"/>
        <v>'2028-06-18'</v>
      </c>
      <c r="W1885" s="80">
        <v>43</v>
      </c>
      <c r="X1885" s="80">
        <f t="shared" si="593"/>
        <v>43</v>
      </c>
      <c r="Y1885" s="3" t="s">
        <v>7624</v>
      </c>
      <c r="Z1885" s="124">
        <f>IFERROR(IF(Y1885="","null",VLOOKUP(Y1885,Marcas!$A$2:$C$2024,2,0)),"")</f>
        <v>1408</v>
      </c>
      <c r="AA1885" s="3" t="s">
        <v>738</v>
      </c>
      <c r="AB1885" s="3">
        <f>IFERROR(IF(AA1885="","",IF(AA1885="EMPORIO LEGAL",1,VLOOKUP(AA1885,Clientes!$A$2:$B$1190,2,0))),"")</f>
        <v>1000</v>
      </c>
      <c r="AC1885" s="3">
        <f>IFERROR(IF(Tabla1[[#This Row],[id_control]]="null","",VLOOKUP(CONCATENATE(Tabla1[[#This Row],[CLIENTE]],"-",Tabla1[[#This Row],[id_control]]),Hoja1!$C$2:$D$1994,2,0)),"")</f>
        <v>1651</v>
      </c>
      <c r="AD1885" s="3" t="s">
        <v>8390</v>
      </c>
      <c r="AE1885" s="3"/>
      <c r="AF1885" s="3"/>
      <c r="AG1885" s="3"/>
      <c r="AH1885" s="3"/>
      <c r="AI1885" s="3"/>
      <c r="AJ1885" s="3"/>
      <c r="AK1885" s="3"/>
      <c r="AL1885" s="3">
        <v>6141038940</v>
      </c>
      <c r="AM1885" s="6"/>
      <c r="AN1885" s="6"/>
      <c r="AO1885" s="6"/>
      <c r="AP1885" s="6"/>
      <c r="AQ1885" s="6"/>
      <c r="AR1885" s="6"/>
      <c r="AS1885" s="6"/>
      <c r="AT1885" s="6"/>
      <c r="AU1885" s="6"/>
      <c r="AV1885" s="8" t="s">
        <v>8391</v>
      </c>
      <c r="AW1885" s="8" t="s">
        <v>742</v>
      </c>
      <c r="AX1885" s="6"/>
      <c r="AY1885" s="6"/>
      <c r="AZ1885" s="6"/>
      <c r="BA1885" s="6"/>
      <c r="BB1885" s="6"/>
      <c r="BC1885" s="6"/>
      <c r="BD1885" s="6"/>
      <c r="BE1885" s="8">
        <v>1884</v>
      </c>
      <c r="BF1885" s="6" t="str">
        <f t="shared" si="594"/>
        <v>insert into bitacoras_estatus (numero_expediente, numero_registro, representante, fecha_inicio, fecha_vencimiento, id_cliente, id_admin, id_bitacoras_estatus, id_estatus, id_clase, id_marca, created_at, updated_at) values('2063570','','ROMAN JESÚS PÉREZ SOTO','2018-06-18','2028-06-18','1000','2','1','1',43,1408,'2018-06-18 00:00:00','2018-06-18 00:00:00');</v>
      </c>
      <c r="BG1885" s="6" t="str">
        <f t="shared" si="595"/>
        <v>insert into servicios_comentarios (comentario, id_admin, id_estatus, created_at, updated_at) values('CLASE43',1,1884,'2018-06-18 00:00:00','2018-06-18 00:00:00');</v>
      </c>
      <c r="BH1885" s="6" t="str">
        <f t="shared" si="596"/>
        <v/>
      </c>
      <c r="BI1885" s="137" t="str">
        <f t="shared" si="597"/>
        <v>update bitacoras_estatus set comprobacion_uso = 1, id_estatus=8 where id=1884;</v>
      </c>
      <c r="BJ1885" s="137" t="str">
        <f t="shared" si="598"/>
        <v>update bitacoras_estatus set numero_expediente = '2063570', numero_registro = '', id_estatus = 8, fecha_inicio = '2018-06-18', fecha_vencimiento ='2028-06-18', created_at ='2018-06-18 00:00:00', updated_at ='2018-06-18 00:00:00', id_clase=43, id_marca=1408, id_cliente=1000, vigencia = 1 where id =1884;</v>
      </c>
      <c r="BK1885" s="137" t="str">
        <f t="shared" si="599"/>
        <v>update bitacoras_estatus set id_estatus = 8 where id =1884;</v>
      </c>
    </row>
    <row r="1886" spans="1:63">
      <c r="A1886" s="3">
        <v>2063525</v>
      </c>
      <c r="B1886" s="3"/>
      <c r="C1886" s="3" t="str">
        <f>IF(Tabla1[[#This Row],[No. REG.]]="","",1)</f>
        <v/>
      </c>
      <c r="D1886" s="3" t="s">
        <v>8681</v>
      </c>
      <c r="E1886" s="3">
        <f>IF(Tabla1[[#This Row],[STATUS]]="","",VLOOKUP(D1886,Estatus!$A$2:$B$13,2,0))</f>
        <v>8</v>
      </c>
      <c r="F1886" s="3">
        <f>IF(Tabla1[[#This Row],[STATUS]]="","",VLOOKUP(D1886,Estatus!$A$2:$I$12,9,0))</f>
        <v>1</v>
      </c>
      <c r="G1886" s="12" t="s">
        <v>8389</v>
      </c>
      <c r="H1886" s="7">
        <v>43269</v>
      </c>
      <c r="I1886" s="80">
        <f t="shared" si="580"/>
        <v>2018</v>
      </c>
      <c r="J1886" s="80">
        <f t="shared" si="581"/>
        <v>6</v>
      </c>
      <c r="K1886" s="80">
        <f t="shared" si="582"/>
        <v>18</v>
      </c>
      <c r="L1886" s="80" t="str">
        <f t="shared" si="583"/>
        <v>06</v>
      </c>
      <c r="M1886" s="80">
        <f t="shared" si="584"/>
        <v>18</v>
      </c>
      <c r="N1886" s="80" t="str">
        <f t="shared" si="585"/>
        <v>'2018-06-18'</v>
      </c>
      <c r="O1886" s="80" t="str">
        <f t="shared" si="586"/>
        <v>'2018-06-18 00:00:00'</v>
      </c>
      <c r="P1886" s="7">
        <v>46922</v>
      </c>
      <c r="Q1886" s="80">
        <f t="shared" si="587"/>
        <v>2028</v>
      </c>
      <c r="R1886" s="80">
        <f t="shared" si="588"/>
        <v>6</v>
      </c>
      <c r="S1886" s="80">
        <f t="shared" si="589"/>
        <v>18</v>
      </c>
      <c r="T1886" s="80" t="str">
        <f t="shared" si="590"/>
        <v>06</v>
      </c>
      <c r="U1886" s="80">
        <f t="shared" si="591"/>
        <v>18</v>
      </c>
      <c r="V1886" s="80" t="str">
        <f t="shared" si="592"/>
        <v>'2028-06-18'</v>
      </c>
      <c r="W1886" s="80">
        <v>43</v>
      </c>
      <c r="X1886" s="80">
        <f t="shared" si="593"/>
        <v>43</v>
      </c>
      <c r="Y1886" s="3" t="s">
        <v>7624</v>
      </c>
      <c r="Z1886" s="124">
        <f>IFERROR(IF(Y1886="","null",VLOOKUP(Y1886,Marcas!$A$2:$C$2024,2,0)),"")</f>
        <v>1408</v>
      </c>
      <c r="AA1886" s="3" t="s">
        <v>738</v>
      </c>
      <c r="AB1886" s="3">
        <f>IFERROR(IF(AA1886="","",IF(AA1886="EMPORIO LEGAL",1,VLOOKUP(AA1886,Clientes!$A$2:$B$1190,2,0))),"")</f>
        <v>1000</v>
      </c>
      <c r="AC1886" s="3">
        <f>IFERROR(IF(Tabla1[[#This Row],[id_control]]="null","",VLOOKUP(CONCATENATE(Tabla1[[#This Row],[CLIENTE]],"-",Tabla1[[#This Row],[id_control]]),Hoja1!$C$2:$D$1994,2,0)),"")</f>
        <v>1651</v>
      </c>
      <c r="AD1886" s="3" t="s">
        <v>8390</v>
      </c>
      <c r="AE1886" s="3"/>
      <c r="AF1886" s="3"/>
      <c r="AG1886" s="3"/>
      <c r="AH1886" s="3"/>
      <c r="AI1886" s="3"/>
      <c r="AJ1886" s="3"/>
      <c r="AK1886" s="3"/>
      <c r="AL1886" s="3">
        <v>6141038940</v>
      </c>
      <c r="AM1886" s="6"/>
      <c r="AN1886" s="6"/>
      <c r="AO1886" s="6"/>
      <c r="AP1886" s="6"/>
      <c r="AQ1886" s="6"/>
      <c r="AR1886" s="6"/>
      <c r="AS1886" s="6"/>
      <c r="AT1886" s="6"/>
      <c r="AU1886" s="6"/>
      <c r="AV1886" s="8" t="s">
        <v>8391</v>
      </c>
      <c r="AW1886" s="8" t="s">
        <v>742</v>
      </c>
      <c r="AX1886" s="6"/>
      <c r="AY1886" s="6"/>
      <c r="AZ1886" s="6"/>
      <c r="BA1886" s="6"/>
      <c r="BB1886" s="6"/>
      <c r="BC1886" s="6"/>
      <c r="BD1886" s="6"/>
      <c r="BE1886" s="8">
        <v>1885</v>
      </c>
      <c r="BF1886" s="6" t="str">
        <f t="shared" si="594"/>
        <v>insert into bitacoras_estatus (numero_expediente, numero_registro, representante, fecha_inicio, fecha_vencimiento, id_cliente, id_admin, id_bitacoras_estatus, id_estatus, id_clase, id_marca, created_at, updated_at) values('2063525','','ROMAN JESÚS PÉREZ SOTO','2018-06-18','2028-06-18','1000','2','1','1',43,1408,'2018-06-18 00:00:00','2018-06-18 00:00:00');</v>
      </c>
      <c r="BG1886" s="6" t="str">
        <f t="shared" si="595"/>
        <v>insert into servicios_comentarios (comentario, id_admin, id_estatus, created_at, updated_at) values('CLASE43',1,1885,'2018-06-18 00:00:00','2018-06-18 00:00:00');</v>
      </c>
      <c r="BH1886" s="6" t="str">
        <f t="shared" si="596"/>
        <v/>
      </c>
      <c r="BI1886" s="137" t="str">
        <f t="shared" si="597"/>
        <v>update bitacoras_estatus set comprobacion_uso = 1, id_estatus=8 where id=1885;</v>
      </c>
      <c r="BJ1886" s="137" t="str">
        <f t="shared" si="598"/>
        <v>update bitacoras_estatus set numero_expediente = '2063525', numero_registro = '', id_estatus = 8, fecha_inicio = '2018-06-18', fecha_vencimiento ='2028-06-18', created_at ='2018-06-18 00:00:00', updated_at ='2018-06-18 00:00:00', id_clase=43, id_marca=1408, id_cliente=1000, vigencia = 1 where id =1885;</v>
      </c>
      <c r="BK1886" s="137" t="str">
        <f t="shared" si="599"/>
        <v>update bitacoras_estatus set id_estatus = 8 where id =1885;</v>
      </c>
    </row>
    <row r="1887" spans="1:63">
      <c r="A1887" s="3">
        <v>2063550</v>
      </c>
      <c r="B1887" s="3">
        <v>1920598</v>
      </c>
      <c r="C1887" s="3">
        <f>IF(Tabla1[[#This Row],[No. REG.]]="","",1)</f>
        <v>1</v>
      </c>
      <c r="D1887" s="3" t="s">
        <v>46</v>
      </c>
      <c r="E1887" s="3">
        <f>IF(Tabla1[[#This Row],[STATUS]]="","",VLOOKUP(D1887,Estatus!$A$2:$B$13,2,0))</f>
        <v>10</v>
      </c>
      <c r="F1887" s="3">
        <f>IF(Tabla1[[#This Row],[STATUS]]="","",VLOOKUP(D1887,Estatus!$A$2:$I$12,9,0))</f>
        <v>1</v>
      </c>
      <c r="G1887" s="12" t="s">
        <v>8392</v>
      </c>
      <c r="H1887" s="7">
        <v>43258</v>
      </c>
      <c r="I1887" s="80">
        <f t="shared" si="580"/>
        <v>2018</v>
      </c>
      <c r="J1887" s="80">
        <f t="shared" si="581"/>
        <v>6</v>
      </c>
      <c r="K1887" s="80">
        <f t="shared" si="582"/>
        <v>7</v>
      </c>
      <c r="L1887" s="80" t="str">
        <f t="shared" si="583"/>
        <v>06</v>
      </c>
      <c r="M1887" s="80" t="str">
        <f t="shared" si="584"/>
        <v>07</v>
      </c>
      <c r="N1887" s="80" t="str">
        <f t="shared" si="585"/>
        <v>'2018-06-07'</v>
      </c>
      <c r="O1887" s="80" t="str">
        <f t="shared" si="586"/>
        <v>'2018-06-07 00:00:00'</v>
      </c>
      <c r="P1887" s="7">
        <v>46911</v>
      </c>
      <c r="Q1887" s="80">
        <f t="shared" si="587"/>
        <v>2028</v>
      </c>
      <c r="R1887" s="80">
        <f t="shared" si="588"/>
        <v>6</v>
      </c>
      <c r="S1887" s="80">
        <f t="shared" si="589"/>
        <v>7</v>
      </c>
      <c r="T1887" s="80" t="str">
        <f t="shared" si="590"/>
        <v>06</v>
      </c>
      <c r="U1887" s="80" t="str">
        <f t="shared" si="591"/>
        <v>07</v>
      </c>
      <c r="V1887" s="80" t="str">
        <f t="shared" si="592"/>
        <v>'2028-06-07'</v>
      </c>
      <c r="W1887" s="80">
        <v>37</v>
      </c>
      <c r="X1887" s="80">
        <f t="shared" si="593"/>
        <v>37</v>
      </c>
      <c r="Y1887" s="3" t="s">
        <v>8393</v>
      </c>
      <c r="Z1887" s="124">
        <f>IFERROR(IF(Y1887="","null",VLOOKUP(Y1887,Marcas!$A$2:$C$2024,2,0)),"")</f>
        <v>860</v>
      </c>
      <c r="AA1887" s="3" t="s">
        <v>8394</v>
      </c>
      <c r="AB1887" s="3">
        <f>IFERROR(IF(AA1887="","",IF(AA1887="EMPORIO LEGAL",1,VLOOKUP(AA1887,Clientes!$A$2:$B$1190,2,0))),"")</f>
        <v>613</v>
      </c>
      <c r="AC1887" s="3">
        <f>IFERROR(IF(Tabla1[[#This Row],[id_control]]="null","",VLOOKUP(CONCATENATE(Tabla1[[#This Row],[CLIENTE]],"-",Tabla1[[#This Row],[id_control]]),Hoja1!$C$2:$D$1994,2,0)),"")</f>
        <v>1887</v>
      </c>
      <c r="AD1887" s="3" t="s">
        <v>8395</v>
      </c>
      <c r="AE1887" s="3"/>
      <c r="AF1887" s="3"/>
      <c r="AG1887" s="3"/>
      <c r="AH1887" s="3"/>
      <c r="AI1887" s="3"/>
      <c r="AJ1887" s="3"/>
      <c r="AK1887" s="3"/>
      <c r="AL1887" s="3">
        <v>6144141132</v>
      </c>
      <c r="AM1887" s="6"/>
      <c r="AN1887" s="6"/>
      <c r="AO1887" s="6"/>
      <c r="AP1887" s="6"/>
      <c r="AQ1887" s="8">
        <v>6141936951</v>
      </c>
      <c r="AR1887" s="8">
        <v>6141936879</v>
      </c>
      <c r="AS1887" s="6"/>
      <c r="AT1887" s="6"/>
      <c r="AU1887" s="6"/>
      <c r="AV1887" s="8" t="s">
        <v>1159</v>
      </c>
      <c r="AW1887" s="6"/>
      <c r="AX1887" s="6"/>
      <c r="AY1887" s="6"/>
      <c r="AZ1887" s="6"/>
      <c r="BA1887" s="6"/>
      <c r="BB1887" s="6"/>
      <c r="BC1887" s="6"/>
      <c r="BD1887" s="6"/>
      <c r="BE1887" s="8">
        <v>1886</v>
      </c>
      <c r="BF1887" s="6" t="str">
        <f t="shared" si="594"/>
        <v>insert into bitacoras_estatus (numero_expediente, numero_registro, representante, fecha_inicio, fecha_vencimiento, id_cliente, id_admin, id_bitacoras_estatus, id_estatus, id_clase, id_marca, created_at, updated_at) values('2063550','1920598','JORGE ALBERTO RIOS JUÁREZ','2018-06-07','2028-06-07','613','2','1','1',37,860,'2018-06-07 00:00:00','2018-06-07 00:00:00');</v>
      </c>
      <c r="BG1887" s="6" t="str">
        <f t="shared" si="595"/>
        <v>insert into servicios_comentarios (comentario, id_admin, id_estatus, created_at, updated_at) values('CLASE37',1,1886,'2018-06-07 00:00:00','2018-06-07 00:00:00');</v>
      </c>
      <c r="BH1887" s="6" t="str">
        <f t="shared" si="596"/>
        <v/>
      </c>
      <c r="BI1887" s="137" t="str">
        <f t="shared" si="597"/>
        <v>update bitacoras_estatus set comprobacion_uso = 1, id_estatus=10 where id=1886;</v>
      </c>
      <c r="BJ1887" s="137" t="str">
        <f t="shared" si="598"/>
        <v>update bitacoras_estatus set numero_expediente = '2063550', numero_registro = '1920598', id_estatus = 10, fecha_inicio = '2018-06-07', fecha_vencimiento ='2028-06-07', created_at ='2018-06-07 00:00:00', updated_at ='2018-06-07 00:00:00', id_clase=37, id_marca=860, id_cliente=613, vigencia = 1 where id =1886;</v>
      </c>
      <c r="BK1887" s="137" t="str">
        <f t="shared" si="599"/>
        <v>update bitacoras_estatus set id_estatus = 10 where id =1886;</v>
      </c>
    </row>
    <row r="1888" spans="1:63">
      <c r="A1888" s="3">
        <v>2063598</v>
      </c>
      <c r="B1888" s="3"/>
      <c r="C1888" s="3" t="str">
        <f>IF(Tabla1[[#This Row],[No. REG.]]="","",1)</f>
        <v/>
      </c>
      <c r="D1888" s="3" t="s">
        <v>8681</v>
      </c>
      <c r="E1888" s="3">
        <f>IF(Tabla1[[#This Row],[STATUS]]="","",VLOOKUP(D1888,Estatus!$A$2:$B$13,2,0))</f>
        <v>8</v>
      </c>
      <c r="F1888" s="3">
        <f>IF(Tabla1[[#This Row],[STATUS]]="","",VLOOKUP(D1888,Estatus!$A$2:$I$12,9,0))</f>
        <v>1</v>
      </c>
      <c r="G1888" s="12" t="s">
        <v>5461</v>
      </c>
      <c r="H1888" s="7">
        <v>43269</v>
      </c>
      <c r="I1888" s="80">
        <f t="shared" si="580"/>
        <v>2018</v>
      </c>
      <c r="J1888" s="80">
        <f t="shared" si="581"/>
        <v>6</v>
      </c>
      <c r="K1888" s="80">
        <f t="shared" si="582"/>
        <v>18</v>
      </c>
      <c r="L1888" s="80" t="str">
        <f t="shared" si="583"/>
        <v>06</v>
      </c>
      <c r="M1888" s="80">
        <f t="shared" si="584"/>
        <v>18</v>
      </c>
      <c r="N1888" s="80" t="str">
        <f t="shared" si="585"/>
        <v>'2018-06-18'</v>
      </c>
      <c r="O1888" s="80" t="str">
        <f t="shared" si="586"/>
        <v>'2018-06-18 00:00:00'</v>
      </c>
      <c r="P1888" s="7">
        <v>46922</v>
      </c>
      <c r="Q1888" s="80">
        <f t="shared" si="587"/>
        <v>2028</v>
      </c>
      <c r="R1888" s="80">
        <f t="shared" si="588"/>
        <v>6</v>
      </c>
      <c r="S1888" s="80">
        <f t="shared" si="589"/>
        <v>18</v>
      </c>
      <c r="T1888" s="80" t="str">
        <f t="shared" si="590"/>
        <v>06</v>
      </c>
      <c r="U1888" s="80">
        <f t="shared" si="591"/>
        <v>18</v>
      </c>
      <c r="V1888" s="80" t="str">
        <f t="shared" si="592"/>
        <v>'2028-06-18'</v>
      </c>
      <c r="W1888" s="80">
        <v>35</v>
      </c>
      <c r="X1888" s="80">
        <f t="shared" si="593"/>
        <v>35</v>
      </c>
      <c r="Y1888" s="3" t="s">
        <v>8396</v>
      </c>
      <c r="Z1888" s="124">
        <f>IFERROR(IF(Y1888="","null",VLOOKUP(Y1888,Marcas!$A$2:$C$2024,2,0)),"")</f>
        <v>988</v>
      </c>
      <c r="AA1888" s="3" t="s">
        <v>8396</v>
      </c>
      <c r="AB1888" s="3">
        <f>IFERROR(IF(AA1888="","",IF(AA1888="EMPORIO LEGAL",1,VLOOKUP(AA1888,Clientes!$A$2:$B$1190,2,0))),"")</f>
        <v>706</v>
      </c>
      <c r="AC1888" s="3">
        <f>IFERROR(IF(Tabla1[[#This Row],[id_control]]="null","",VLOOKUP(CONCATENATE(Tabla1[[#This Row],[CLIENTE]],"-",Tabla1[[#This Row],[id_control]]),Hoja1!$C$2:$D$1994,2,0)),"")</f>
        <v>1888</v>
      </c>
      <c r="AD1888" s="3" t="s">
        <v>8397</v>
      </c>
      <c r="AE1888" s="3"/>
      <c r="AF1888" s="3"/>
      <c r="AG1888" s="3"/>
      <c r="AH1888" s="3"/>
      <c r="AI1888" s="3"/>
      <c r="AJ1888" s="3"/>
      <c r="AK1888" s="3"/>
      <c r="AL1888" s="3">
        <v>6141972313</v>
      </c>
      <c r="AM1888" s="6"/>
      <c r="AN1888" s="6"/>
      <c r="AO1888" s="6"/>
      <c r="AP1888" s="6"/>
      <c r="AQ1888" s="8">
        <v>6141972313</v>
      </c>
      <c r="AR1888" s="8">
        <v>6141542972</v>
      </c>
      <c r="AS1888" s="6"/>
      <c r="AT1888" s="6"/>
      <c r="AU1888" s="6"/>
      <c r="AV1888" s="8" t="s">
        <v>8398</v>
      </c>
      <c r="AW1888" s="8" t="s">
        <v>8399</v>
      </c>
      <c r="AX1888" s="6"/>
      <c r="AY1888" s="6"/>
      <c r="AZ1888" s="6"/>
      <c r="BA1888" s="6"/>
      <c r="BB1888" s="6"/>
      <c r="BC1888" s="6"/>
      <c r="BD1888" s="6"/>
      <c r="BE1888" s="8">
        <v>1887</v>
      </c>
      <c r="BF1888" s="6" t="str">
        <f t="shared" si="594"/>
        <v>insert into bitacoras_estatus (numero_expediente, numero_registro, representante, fecha_inicio, fecha_vencimiento, id_cliente, id_admin, id_bitacoras_estatus, id_estatus, id_clase, id_marca, created_at, updated_at) values('2063598','','CINDY DANIELA ANDRADE MEDINA','2018-06-18','2028-06-18','706','2','1','1',35,988,'2018-06-18 00:00:00','2018-06-18 00:00:00');</v>
      </c>
      <c r="BG1888" s="6" t="str">
        <f t="shared" si="595"/>
        <v>insert into servicios_comentarios (comentario, id_admin, id_estatus, created_at, updated_at) values('CLASE 35',1,1887,'2018-06-18 00:00:00','2018-06-18 00:00:00');</v>
      </c>
      <c r="BH1888" s="6" t="str">
        <f t="shared" si="596"/>
        <v/>
      </c>
      <c r="BI1888" s="137" t="str">
        <f t="shared" si="597"/>
        <v>update bitacoras_estatus set comprobacion_uso = 1, id_estatus=8 where id=1887;</v>
      </c>
      <c r="BJ1888" s="137" t="str">
        <f t="shared" si="598"/>
        <v>update bitacoras_estatus set numero_expediente = '2063598', numero_registro = '', id_estatus = 8, fecha_inicio = '2018-06-18', fecha_vencimiento ='2028-06-18', created_at ='2018-06-18 00:00:00', updated_at ='2018-06-18 00:00:00', id_clase=35, id_marca=988, id_cliente=706, vigencia = 1 where id =1887;</v>
      </c>
      <c r="BK1888" s="137" t="str">
        <f t="shared" si="599"/>
        <v>update bitacoras_estatus set id_estatus = 8 where id =1887;</v>
      </c>
    </row>
    <row r="1889" spans="1:63" ht="92">
      <c r="A1889" s="3">
        <v>941707</v>
      </c>
      <c r="B1889" s="3">
        <v>1052217</v>
      </c>
      <c r="C1889" s="3">
        <f>IF(Tabla1[[#This Row],[No. REG.]]="","",1)</f>
        <v>1</v>
      </c>
      <c r="D1889" s="3" t="s">
        <v>46</v>
      </c>
      <c r="E1889" s="3">
        <f>IF(Tabla1[[#This Row],[STATUS]]="","",VLOOKUP(D1889,Estatus!$A$2:$B$13,2,0))</f>
        <v>10</v>
      </c>
      <c r="F1889" s="3">
        <f>IF(Tabla1[[#This Row],[STATUS]]="","",VLOOKUP(D1889,Estatus!$A$2:$I$12,9,0))</f>
        <v>1</v>
      </c>
      <c r="G1889" s="12" t="s">
        <v>8400</v>
      </c>
      <c r="H1889" s="7">
        <v>43268</v>
      </c>
      <c r="I1889" s="80">
        <f t="shared" si="580"/>
        <v>2018</v>
      </c>
      <c r="J1889" s="80">
        <f t="shared" si="581"/>
        <v>6</v>
      </c>
      <c r="K1889" s="80">
        <f t="shared" si="582"/>
        <v>17</v>
      </c>
      <c r="L1889" s="80" t="str">
        <f t="shared" si="583"/>
        <v>06</v>
      </c>
      <c r="M1889" s="80">
        <f t="shared" si="584"/>
        <v>17</v>
      </c>
      <c r="N1889" s="80" t="str">
        <f t="shared" si="585"/>
        <v>'2018-06-17'</v>
      </c>
      <c r="O1889" s="80" t="str">
        <f t="shared" si="586"/>
        <v>'2018-06-17 00:00:00'</v>
      </c>
      <c r="P1889" s="7">
        <v>46921</v>
      </c>
      <c r="Q1889" s="80">
        <f t="shared" si="587"/>
        <v>2028</v>
      </c>
      <c r="R1889" s="80">
        <f t="shared" si="588"/>
        <v>6</v>
      </c>
      <c r="S1889" s="80">
        <f t="shared" si="589"/>
        <v>17</v>
      </c>
      <c r="T1889" s="80" t="str">
        <f t="shared" si="590"/>
        <v>06</v>
      </c>
      <c r="U1889" s="80">
        <f t="shared" si="591"/>
        <v>17</v>
      </c>
      <c r="V1889" s="80" t="str">
        <f t="shared" si="592"/>
        <v>'2028-06-17'</v>
      </c>
      <c r="W1889" s="80"/>
      <c r="X1889" s="80" t="str">
        <f t="shared" si="593"/>
        <v>null</v>
      </c>
      <c r="Y1889" s="3" t="s">
        <v>6727</v>
      </c>
      <c r="Z1889" s="124">
        <f>IFERROR(IF(Y1889="","null",VLOOKUP(Y1889,Marcas!$A$2:$C$2024,2,0)),"")</f>
        <v>1288</v>
      </c>
      <c r="AA1889" s="3" t="s">
        <v>6727</v>
      </c>
      <c r="AB1889" s="3">
        <f>IFERROR(IF(AA1889="","",IF(AA1889="EMPORIO LEGAL",1,VLOOKUP(AA1889,Clientes!$A$2:$B$1190,2,0))),"")</f>
        <v>915</v>
      </c>
      <c r="AC1889" s="3">
        <f>IFERROR(IF(Tabla1[[#This Row],[id_control]]="null","",VLOOKUP(CONCATENATE(Tabla1[[#This Row],[CLIENTE]],"-",Tabla1[[#This Row],[id_control]]),Hoja1!$C$2:$D$1994,2,0)),"")</f>
        <v>1889</v>
      </c>
      <c r="AD1889" s="3" t="s">
        <v>8401</v>
      </c>
      <c r="AE1889" s="3"/>
      <c r="AF1889" s="3"/>
      <c r="AG1889" s="3"/>
      <c r="AH1889" s="3"/>
      <c r="AI1889" s="3"/>
      <c r="AJ1889" s="3"/>
      <c r="AK1889" s="3"/>
      <c r="AL1889" s="3" t="s">
        <v>8402</v>
      </c>
      <c r="AM1889" s="6"/>
      <c r="AN1889" s="6"/>
      <c r="AO1889" s="6"/>
      <c r="AP1889" s="6"/>
      <c r="AQ1889" s="8" t="s">
        <v>8403</v>
      </c>
      <c r="AR1889" s="6"/>
      <c r="AS1889" s="6"/>
      <c r="AT1889" s="6"/>
      <c r="AU1889" s="6"/>
      <c r="AV1889" s="8" t="s">
        <v>8404</v>
      </c>
      <c r="AW1889" s="6"/>
      <c r="AX1889" s="6"/>
      <c r="AY1889" s="6"/>
      <c r="AZ1889" s="6"/>
      <c r="BA1889" s="6"/>
      <c r="BB1889" s="6"/>
      <c r="BC1889" s="6"/>
      <c r="BD1889" s="6"/>
      <c r="BE1889" s="8">
        <v>1888</v>
      </c>
      <c r="BF1889" s="6" t="str">
        <f t="shared" si="594"/>
        <v>insert into bitacoras_estatus (numero_expediente, numero_registro, representante, fecha_inicio, fecha_vencimiento, id_cliente, id_admin, id_bitacoras_estatus, id_estatus, id_clase, id_marca, created_at, updated_at) values('941707','1052217','SERGIO TEJEDA','2018-06-17','2028-06-17','915','2','1','1',null,1288,'2018-06-17 00:00:00','2018-06-17 00:00:00');</v>
      </c>
      <c r="BG1889" s="6" t="str">
        <f t="shared" si="595"/>
        <v>insert into servicios_comentarios (comentario, id_admin, id_estatus, created_at, updated_at) values('SE PRESENTÓ SOLICITUD DE RENOVACIÓN 18-06-2018 ACREDITAMIENTO DE NUEVO APODERADO LEGAL 18-06-2018 / SE RECIBE NOTIF IMPI DE RENOVACION DE REG DE MARCA 28 AGO 2018 / SE RECIBE OFICIO SOLICITANDO CARTA PODER Y PAGO DE TARIFA 15-10-2018.',1,1888,'2018-06-17 00:00:00','2018-06-17 00:00:00');</v>
      </c>
      <c r="BH1889" s="6" t="str">
        <f t="shared" si="596"/>
        <v/>
      </c>
      <c r="BI1889" s="137" t="str">
        <f t="shared" si="597"/>
        <v>update bitacoras_estatus set comprobacion_uso = 1, id_estatus=10 where id=1888;</v>
      </c>
      <c r="BJ1889" s="137" t="str">
        <f t="shared" si="598"/>
        <v>update bitacoras_estatus set numero_expediente = '941707', numero_registro = '1052217', id_estatus = 10, fecha_inicio = '2018-06-17', fecha_vencimiento ='2028-06-17', created_at ='2018-06-17 00:00:00', updated_at ='2018-06-17 00:00:00', id_clase=null, id_marca=1288, id_cliente=915, vigencia = 1 where id =1888;</v>
      </c>
      <c r="BK1889" s="137" t="str">
        <f t="shared" si="599"/>
        <v>update bitacoras_estatus set id_estatus = 10 where id =1888;</v>
      </c>
    </row>
    <row r="1890" spans="1:63" ht="27">
      <c r="A1890" s="3">
        <v>917023</v>
      </c>
      <c r="B1890" s="3">
        <v>1067334</v>
      </c>
      <c r="C1890" s="3">
        <f>IF(Tabla1[[#This Row],[No. REG.]]="","",1)</f>
        <v>1</v>
      </c>
      <c r="D1890" s="3" t="s">
        <v>46</v>
      </c>
      <c r="E1890" s="3">
        <f>IF(Tabla1[[#This Row],[STATUS]]="","",VLOOKUP(D1890,Estatus!$A$2:$B$13,2,0))</f>
        <v>10</v>
      </c>
      <c r="F1890" s="3">
        <f>IF(Tabla1[[#This Row],[STATUS]]="","",VLOOKUP(D1890,Estatus!$A$2:$I$12,9,0))</f>
        <v>1</v>
      </c>
      <c r="G1890" s="12" t="s">
        <v>8405</v>
      </c>
      <c r="H1890" s="7">
        <v>39504</v>
      </c>
      <c r="I1890" s="80">
        <f t="shared" si="580"/>
        <v>2008</v>
      </c>
      <c r="J1890" s="80">
        <f t="shared" si="581"/>
        <v>2</v>
      </c>
      <c r="K1890" s="80">
        <f t="shared" si="582"/>
        <v>26</v>
      </c>
      <c r="L1890" s="80" t="str">
        <f t="shared" si="583"/>
        <v>02</v>
      </c>
      <c r="M1890" s="80">
        <f t="shared" si="584"/>
        <v>26</v>
      </c>
      <c r="N1890" s="80" t="str">
        <f t="shared" si="585"/>
        <v>'2008-02-26'</v>
      </c>
      <c r="O1890" s="80" t="str">
        <f t="shared" si="586"/>
        <v>'2008-02-26 00:00:00'</v>
      </c>
      <c r="P1890" s="7">
        <v>46809</v>
      </c>
      <c r="Q1890" s="80">
        <f t="shared" si="587"/>
        <v>2028</v>
      </c>
      <c r="R1890" s="80">
        <f t="shared" si="588"/>
        <v>2</v>
      </c>
      <c r="S1890" s="80">
        <f t="shared" si="589"/>
        <v>26</v>
      </c>
      <c r="T1890" s="80" t="str">
        <f t="shared" si="590"/>
        <v>02</v>
      </c>
      <c r="U1890" s="80">
        <f t="shared" si="591"/>
        <v>26</v>
      </c>
      <c r="V1890" s="80" t="str">
        <f t="shared" si="592"/>
        <v>'2028-02-26'</v>
      </c>
      <c r="W1890" s="80"/>
      <c r="X1890" s="80" t="str">
        <f t="shared" si="593"/>
        <v>null</v>
      </c>
      <c r="Y1890" s="12" t="s">
        <v>4942</v>
      </c>
      <c r="Z1890" s="125">
        <f>IFERROR(IF(Y1890="","null",VLOOKUP(Y1890,Marcas!$A$2:$C$2024,2,0)),"")</f>
        <v>289</v>
      </c>
      <c r="AA1890" s="3" t="s">
        <v>4942</v>
      </c>
      <c r="AB1890" s="3">
        <f>IFERROR(IF(AA1890="","",IF(AA1890="EMPORIO LEGAL",1,VLOOKUP(AA1890,Clientes!$A$2:$B$1190,2,0))),"")</f>
        <v>197</v>
      </c>
      <c r="AC1890" s="3">
        <f>IFERROR(IF(Tabla1[[#This Row],[id_control]]="null","",VLOOKUP(CONCATENATE(Tabla1[[#This Row],[CLIENTE]],"-",Tabla1[[#This Row],[id_control]]),Hoja1!$C$2:$D$1994,2,0)),"")</f>
        <v>964</v>
      </c>
      <c r="AD1890" s="3" t="s">
        <v>8406</v>
      </c>
      <c r="AE1890" s="3"/>
      <c r="AF1890" s="3"/>
      <c r="AG1890" s="3"/>
      <c r="AH1890" s="3"/>
      <c r="AI1890" s="3"/>
      <c r="AJ1890" s="3"/>
      <c r="AK1890" s="3"/>
      <c r="AL1890" s="3">
        <v>6142920099</v>
      </c>
      <c r="AM1890" s="6"/>
      <c r="AN1890" s="6"/>
      <c r="AO1890" s="6"/>
      <c r="AP1890" s="6"/>
      <c r="AQ1890" s="8">
        <v>6144276184</v>
      </c>
      <c r="AR1890" s="6"/>
      <c r="AS1890" s="6"/>
      <c r="AT1890" s="6"/>
      <c r="AU1890" s="6"/>
      <c r="AV1890" s="8" t="s">
        <v>4944</v>
      </c>
      <c r="AW1890" s="6" t="s">
        <v>8407</v>
      </c>
      <c r="AX1890" s="6"/>
      <c r="AY1890" s="6"/>
      <c r="AZ1890" s="6"/>
      <c r="BA1890" s="6"/>
      <c r="BB1890" s="6"/>
      <c r="BC1890" s="6"/>
      <c r="BD1890" s="6"/>
      <c r="BE1890" s="8">
        <v>1889</v>
      </c>
      <c r="BF1890" s="6" t="str">
        <f t="shared" si="594"/>
        <v>insert into bitacoras_estatus (numero_expediente, numero_registro, representante, fecha_inicio, fecha_vencimiento, id_cliente, id_admin, id_bitacoras_estatus, id_estatus, id_clase, id_marca, created_at, updated_at) values('917023','1067334','RAMON CONCHA HINOJOS','2008-02-26','2028-02-26','197','2','1','1',null,289,'2008-02-26 00:00:00','2008-02-26 00:00:00');</v>
      </c>
      <c r="BG1890" s="6" t="str">
        <f t="shared" si="595"/>
        <v>insert into servicios_comentarios (comentario, id_admin, id_estatus, created_at, updated_at) values('RENOVACIÓN DEL REGISTRO DE MARCA PRESENTADO EL 26/02/2018',1,1889,'2008-02-26 00:00:00','2008-02-26 00:00:00');</v>
      </c>
      <c r="BH1890" s="6" t="str">
        <f t="shared" si="596"/>
        <v/>
      </c>
      <c r="BI1890" s="137" t="str">
        <f t="shared" si="597"/>
        <v>update bitacoras_estatus set comprobacion_uso = 1, id_estatus=10 where id=1889;</v>
      </c>
      <c r="BJ1890" s="137" t="str">
        <f t="shared" si="598"/>
        <v>update bitacoras_estatus set numero_expediente = '917023', numero_registro = '1067334', id_estatus = 10, fecha_inicio = '2008-02-26', fecha_vencimiento ='2028-02-26', created_at ='2008-02-26 00:00:00', updated_at ='2008-02-26 00:00:00', id_clase=null, id_marca=289, id_cliente=197, vigencia = 1 where id =1889;</v>
      </c>
      <c r="BK1890" s="137" t="str">
        <f t="shared" si="599"/>
        <v>update bitacoras_estatus set id_estatus = 10 where id =1889;</v>
      </c>
    </row>
    <row r="1891" spans="1:63" ht="27">
      <c r="A1891" s="3">
        <v>935526</v>
      </c>
      <c r="B1891" s="3">
        <v>1054217</v>
      </c>
      <c r="C1891" s="3">
        <f>IF(Tabla1[[#This Row],[No. REG.]]="","",1)</f>
        <v>1</v>
      </c>
      <c r="D1891" s="3" t="s">
        <v>46</v>
      </c>
      <c r="E1891" s="3">
        <f>IF(Tabla1[[#This Row],[STATUS]]="","",VLOOKUP(D1891,Estatus!$A$2:$B$13,2,0))</f>
        <v>10</v>
      </c>
      <c r="F1891" s="3">
        <f>IF(Tabla1[[#This Row],[STATUS]]="","",VLOOKUP(D1891,Estatus!$A$2:$I$12,9,0))</f>
        <v>1</v>
      </c>
      <c r="G1891" s="12" t="s">
        <v>8408</v>
      </c>
      <c r="H1891" s="7">
        <v>29218</v>
      </c>
      <c r="I1891" s="80">
        <f t="shared" si="580"/>
        <v>1979</v>
      </c>
      <c r="J1891" s="80">
        <f t="shared" si="581"/>
        <v>12</v>
      </c>
      <c r="K1891" s="80">
        <f t="shared" si="582"/>
        <v>29</v>
      </c>
      <c r="L1891" s="80">
        <f t="shared" si="583"/>
        <v>12</v>
      </c>
      <c r="M1891" s="80">
        <f t="shared" si="584"/>
        <v>29</v>
      </c>
      <c r="N1891" s="80" t="str">
        <f t="shared" si="585"/>
        <v>'1979-12-29'</v>
      </c>
      <c r="O1891" s="80" t="str">
        <f t="shared" si="586"/>
        <v>'1979-12-29 00:00:00'</v>
      </c>
      <c r="P1891" s="7">
        <v>46887</v>
      </c>
      <c r="Q1891" s="80">
        <f t="shared" si="587"/>
        <v>2028</v>
      </c>
      <c r="R1891" s="80">
        <f t="shared" si="588"/>
        <v>5</v>
      </c>
      <c r="S1891" s="80">
        <f t="shared" si="589"/>
        <v>14</v>
      </c>
      <c r="T1891" s="80" t="str">
        <f t="shared" si="590"/>
        <v>05</v>
      </c>
      <c r="U1891" s="80">
        <f t="shared" si="591"/>
        <v>14</v>
      </c>
      <c r="V1891" s="80" t="str">
        <f t="shared" si="592"/>
        <v>'2028-05-14'</v>
      </c>
      <c r="W1891" s="80"/>
      <c r="X1891" s="80" t="str">
        <f t="shared" si="593"/>
        <v>null</v>
      </c>
      <c r="Y1891" s="3" t="s">
        <v>8409</v>
      </c>
      <c r="Z1891" s="124">
        <f>IFERROR(IF(Y1891="","null",VLOOKUP(Y1891,Marcas!$A$2:$C$2024,2,0)),"")</f>
        <v>1211</v>
      </c>
      <c r="AA1891" s="3" t="s">
        <v>1402</v>
      </c>
      <c r="AB1891" s="3">
        <f>IFERROR(IF(AA1891="","",IF(AA1891="EMPORIO LEGAL",1,VLOOKUP(AA1891,Clientes!$A$2:$B$1190,2,0))),"")</f>
        <v>857</v>
      </c>
      <c r="AC1891" s="3">
        <f>IFERROR(IF(Tabla1[[#This Row],[id_control]]="null","",VLOOKUP(CONCATENATE(Tabla1[[#This Row],[CLIENTE]],"-",Tabla1[[#This Row],[id_control]]),Hoja1!$C$2:$D$1994,2,0)),"")</f>
        <v>1891</v>
      </c>
      <c r="AD1891" s="3" t="s">
        <v>8410</v>
      </c>
      <c r="AE1891" s="3"/>
      <c r="AF1891" s="3"/>
      <c r="AG1891" s="3"/>
      <c r="AH1891" s="3"/>
      <c r="AI1891" s="3"/>
      <c r="AJ1891" s="3"/>
      <c r="AK1891" s="3"/>
      <c r="AL1891" s="3" t="s">
        <v>8411</v>
      </c>
      <c r="AM1891" s="6"/>
      <c r="AN1891" s="6"/>
      <c r="AO1891" s="6"/>
      <c r="AP1891" s="6"/>
      <c r="AQ1891" s="8" t="s">
        <v>8412</v>
      </c>
      <c r="AR1891" s="6"/>
      <c r="AS1891" s="6"/>
      <c r="AT1891" s="6"/>
      <c r="AU1891" s="6"/>
      <c r="AV1891" s="8" t="s">
        <v>1409</v>
      </c>
      <c r="AW1891" s="6" t="s">
        <v>8413</v>
      </c>
      <c r="AX1891" s="6"/>
      <c r="AY1891" s="6"/>
      <c r="AZ1891" s="6"/>
      <c r="BA1891" s="6"/>
      <c r="BB1891" s="6"/>
      <c r="BC1891" s="6"/>
      <c r="BD1891" s="6" t="s">
        <v>8414</v>
      </c>
      <c r="BE1891" s="8">
        <v>1890</v>
      </c>
      <c r="BF1891" s="6" t="str">
        <f t="shared" si="594"/>
        <v>insert into bitacoras_estatus (numero_expediente, numero_registro, representante, fecha_inicio, fecha_vencimiento, id_cliente, id_admin, id_bitacoras_estatus, id_estatus, id_clase, id_marca, created_at, updated_at) values('935526','1054217','PAVEL ADRIAN SANTILLANES ALLANTES','1979-12-29','2028-05-14','857','2','1','1',null,1211,'1979-12-29 00:00:00','1979-12-29 00:00:00');</v>
      </c>
      <c r="BG1891" s="6" t="str">
        <f t="shared" si="595"/>
        <v>insert into servicios_comentarios (comentario, id_admin, id_estatus, created_at, updated_at) values('RENOVACIÓN DEL REGISTRO DE MARCA PRESENTADO EL 13/02/2018',1,1890,'1979-12-29 00:00:00','1979-12-29 00:00:00');</v>
      </c>
      <c r="BH1891" s="6" t="str">
        <f t="shared" si="596"/>
        <v>insert into servicios_comentarios (comentario, id_admin, id_estatus, created_at, updated_at) values('RENOVACIÓN DE RM PRESENTADA EL DIA 13/02/2018',1,1890,'1979-12-29 00:00:00','1979-12-29 00:00:00');</v>
      </c>
      <c r="BI1891" s="137" t="str">
        <f t="shared" si="597"/>
        <v>update bitacoras_estatus set comprobacion_uso = 1, id_estatus=10 where id=1890;</v>
      </c>
      <c r="BJ1891" s="137" t="str">
        <f t="shared" si="598"/>
        <v>update bitacoras_estatus set numero_expediente = '935526', numero_registro = '1054217', id_estatus = 10, fecha_inicio = '1979-12-29', fecha_vencimiento ='2028-05-14', created_at ='1979-12-29 00:00:00', updated_at ='1979-12-29 00:00:00', id_clase=null, id_marca=1211, id_cliente=857, vigencia = 1 where id =1890;</v>
      </c>
      <c r="BK1891" s="137" t="str">
        <f t="shared" si="599"/>
        <v>update bitacoras_estatus set id_estatus = 10 where id =1890;</v>
      </c>
    </row>
    <row r="1892" spans="1:63" ht="27">
      <c r="A1892" s="3">
        <v>913367</v>
      </c>
      <c r="B1892" s="3">
        <v>1039817</v>
      </c>
      <c r="C1892" s="3">
        <f>IF(Tabla1[[#This Row],[No. REG.]]="","",1)</f>
        <v>1</v>
      </c>
      <c r="D1892" s="3" t="s">
        <v>46</v>
      </c>
      <c r="E1892" s="3">
        <f>IF(Tabla1[[#This Row],[STATUS]]="","",VLOOKUP(D1892,Estatus!$A$2:$B$13,2,0))</f>
        <v>10</v>
      </c>
      <c r="F1892" s="3">
        <f>IF(Tabla1[[#This Row],[STATUS]]="","",VLOOKUP(D1892,Estatus!$A$2:$I$12,9,0))</f>
        <v>1</v>
      </c>
      <c r="G1892" s="12" t="s">
        <v>8415</v>
      </c>
      <c r="H1892" s="7">
        <v>39491</v>
      </c>
      <c r="I1892" s="80">
        <f t="shared" si="580"/>
        <v>2008</v>
      </c>
      <c r="J1892" s="80">
        <f t="shared" si="581"/>
        <v>2</v>
      </c>
      <c r="K1892" s="80">
        <f t="shared" si="582"/>
        <v>13</v>
      </c>
      <c r="L1892" s="80" t="str">
        <f t="shared" si="583"/>
        <v>02</v>
      </c>
      <c r="M1892" s="80">
        <f t="shared" si="584"/>
        <v>13</v>
      </c>
      <c r="N1892" s="80" t="str">
        <f t="shared" si="585"/>
        <v>'2008-02-13'</v>
      </c>
      <c r="O1892" s="80" t="str">
        <f t="shared" si="586"/>
        <v>'2008-02-13 00:00:00'</v>
      </c>
      <c r="P1892" s="7">
        <v>46796</v>
      </c>
      <c r="Q1892" s="80">
        <f t="shared" si="587"/>
        <v>2028</v>
      </c>
      <c r="R1892" s="80">
        <f t="shared" si="588"/>
        <v>2</v>
      </c>
      <c r="S1892" s="80">
        <f t="shared" si="589"/>
        <v>13</v>
      </c>
      <c r="T1892" s="80" t="str">
        <f t="shared" si="590"/>
        <v>02</v>
      </c>
      <c r="U1892" s="80">
        <f t="shared" si="591"/>
        <v>13</v>
      </c>
      <c r="V1892" s="80" t="str">
        <f t="shared" si="592"/>
        <v>'2028-02-13'</v>
      </c>
      <c r="W1892" s="80"/>
      <c r="X1892" s="80" t="str">
        <f t="shared" si="593"/>
        <v>null</v>
      </c>
      <c r="Y1892" s="3" t="s">
        <v>8416</v>
      </c>
      <c r="Z1892" s="124">
        <f>IFERROR(IF(Y1892="","null",VLOOKUP(Y1892,Marcas!$A$2:$C$2024,2,0)),"")</f>
        <v>1429</v>
      </c>
      <c r="AA1892" s="3" t="s">
        <v>7009</v>
      </c>
      <c r="AB1892" s="3">
        <f>IFERROR(IF(AA1892="","",IF(AA1892="EMPORIO LEGAL",1,VLOOKUP(AA1892,Clientes!$A$2:$B$1190,2,0))),"")</f>
        <v>1010</v>
      </c>
      <c r="AC1892" s="3" t="str">
        <f>IFERROR(IF(Tabla1[[#This Row],[id_control]]="null","",VLOOKUP(CONCATENATE(Tabla1[[#This Row],[CLIENTE]],"-",Tabla1[[#This Row],[id_control]]),Hoja1!$C$2:$D$1994,2,0)),"")</f>
        <v/>
      </c>
      <c r="AD1892" s="3" t="s">
        <v>8417</v>
      </c>
      <c r="AE1892" s="3" t="s">
        <v>7026</v>
      </c>
      <c r="AF1892" s="3"/>
      <c r="AG1892" s="3"/>
      <c r="AH1892" s="3"/>
      <c r="AI1892" s="3"/>
      <c r="AJ1892" s="3"/>
      <c r="AK1892" s="3"/>
      <c r="AL1892" s="3" t="s">
        <v>8418</v>
      </c>
      <c r="AM1892" s="6" t="s">
        <v>8419</v>
      </c>
      <c r="AN1892" s="6"/>
      <c r="AO1892" s="6"/>
      <c r="AP1892" s="6"/>
      <c r="AQ1892" s="8"/>
      <c r="AR1892" s="6"/>
      <c r="AS1892" s="6"/>
      <c r="AT1892" s="6"/>
      <c r="AU1892" s="6"/>
      <c r="AV1892" s="8" t="s">
        <v>8420</v>
      </c>
      <c r="AW1892" s="6" t="s">
        <v>7028</v>
      </c>
      <c r="AX1892" s="6"/>
      <c r="AY1892" s="6"/>
      <c r="AZ1892" s="6"/>
      <c r="BA1892" s="6"/>
      <c r="BB1892" s="6"/>
      <c r="BC1892" s="6"/>
      <c r="BD1892" s="6" t="s">
        <v>8421</v>
      </c>
      <c r="BE1892" s="8">
        <v>1891</v>
      </c>
      <c r="BF1892" s="6" t="str">
        <f t="shared" si="594"/>
        <v>insert into bitacoras_estatus (numero_expediente, numero_registro, representante, fecha_inicio, fecha_vencimiento, id_cliente, id_admin, id_bitacoras_estatus, id_estatus, id_clase, id_marca, created_at, updated_at) values('913367','1039817','JOSE ARMANDO ESPARZA FONSECA','2008-02-13','2028-02-13','1010','2','1','1',null,1429,'2008-02-13 00:00:00','2008-02-13 00:00:00');</v>
      </c>
      <c r="BG1892" s="6" t="str">
        <f t="shared" si="595"/>
        <v>insert into servicios_comentarios (comentario, id_admin, id_estatus, created_at, updated_at) values('RENOVACIÓN DEL REGISTRO DE MARCA PRESENTADO EL 23/02/2018',1,1891,'2008-02-13 00:00:00','2008-02-13 00:00:00');</v>
      </c>
      <c r="BH1892" s="6" t="str">
        <f t="shared" si="596"/>
        <v>insert into servicios_comentarios (comentario, id_admin, id_estatus, created_at, updated_at) values('RENOVACIÓN DE RM PRESENTADA EL DIA 23/02/2018',1,1891,'2008-02-13 00:00:00','2008-02-13 00:00:00');</v>
      </c>
      <c r="BI1892" s="137" t="str">
        <f t="shared" si="597"/>
        <v>update bitacoras_estatus set comprobacion_uso = 1, id_estatus=10 where id=1891;</v>
      </c>
      <c r="BJ1892" s="137" t="str">
        <f t="shared" si="598"/>
        <v>update bitacoras_estatus set numero_expediente = '913367', numero_registro = '1039817', id_estatus = 10, fecha_inicio = '2008-02-13', fecha_vencimiento ='2028-02-13', created_at ='2008-02-13 00:00:00', updated_at ='2008-02-13 00:00:00', id_clase=null, id_marca=1429, id_cliente=1010, vigencia = 1 where id =1891;</v>
      </c>
      <c r="BK1892" s="137" t="str">
        <f t="shared" si="599"/>
        <v>update bitacoras_estatus set id_estatus = 10 where id =1891;</v>
      </c>
    </row>
    <row r="1893" spans="1:63" ht="27">
      <c r="A1893" s="3">
        <v>957399</v>
      </c>
      <c r="B1893" s="3">
        <v>1065429</v>
      </c>
      <c r="C1893" s="3">
        <f>IF(Tabla1[[#This Row],[No. REG.]]="","",1)</f>
        <v>1</v>
      </c>
      <c r="D1893" s="3" t="s">
        <v>46</v>
      </c>
      <c r="E1893" s="3">
        <f>IF(Tabla1[[#This Row],[STATUS]]="","",VLOOKUP(D1893,Estatus!$A$2:$B$13,2,0))</f>
        <v>10</v>
      </c>
      <c r="F1893" s="3">
        <f>IF(Tabla1[[#This Row],[STATUS]]="","",VLOOKUP(D1893,Estatus!$A$2:$I$12,9,0))</f>
        <v>1</v>
      </c>
      <c r="G1893" s="12" t="s">
        <v>8422</v>
      </c>
      <c r="H1893" s="7">
        <v>39685</v>
      </c>
      <c r="I1893" s="80">
        <f t="shared" si="580"/>
        <v>2008</v>
      </c>
      <c r="J1893" s="80">
        <f t="shared" si="581"/>
        <v>8</v>
      </c>
      <c r="K1893" s="80">
        <f t="shared" si="582"/>
        <v>25</v>
      </c>
      <c r="L1893" s="80" t="str">
        <f t="shared" si="583"/>
        <v>08</v>
      </c>
      <c r="M1893" s="80">
        <f t="shared" si="584"/>
        <v>25</v>
      </c>
      <c r="N1893" s="80" t="str">
        <f t="shared" si="585"/>
        <v>'2008-08-25'</v>
      </c>
      <c r="O1893" s="80" t="str">
        <f t="shared" si="586"/>
        <v>'2008-08-25 00:00:00'</v>
      </c>
      <c r="P1893" s="7">
        <v>46990</v>
      </c>
      <c r="Q1893" s="80">
        <f t="shared" si="587"/>
        <v>2028</v>
      </c>
      <c r="R1893" s="80">
        <f t="shared" si="588"/>
        <v>8</v>
      </c>
      <c r="S1893" s="80">
        <f t="shared" si="589"/>
        <v>25</v>
      </c>
      <c r="T1893" s="80" t="str">
        <f t="shared" si="590"/>
        <v>08</v>
      </c>
      <c r="U1893" s="80">
        <f t="shared" si="591"/>
        <v>25</v>
      </c>
      <c r="V1893" s="80" t="str">
        <f t="shared" si="592"/>
        <v>'2028-08-25'</v>
      </c>
      <c r="W1893" s="80"/>
      <c r="X1893" s="80" t="str">
        <f t="shared" si="593"/>
        <v>null</v>
      </c>
      <c r="Y1893" s="3" t="s">
        <v>2053</v>
      </c>
      <c r="Z1893" s="124">
        <f>IFERROR(IF(Y1893="","null",VLOOKUP(Y1893,Marcas!$A$2:$C$2024,2,0)),"")</f>
        <v>1049</v>
      </c>
      <c r="AA1893" s="3" t="s">
        <v>2053</v>
      </c>
      <c r="AB1893" s="3">
        <f>IFERROR(IF(AA1893="","",IF(AA1893="EMPORIO LEGAL",1,VLOOKUP(AA1893,Clientes!$A$2:$B$1190,2,0))),"")</f>
        <v>743</v>
      </c>
      <c r="AC1893" s="3">
        <f>IFERROR(IF(Tabla1[[#This Row],[id_control]]="null","",VLOOKUP(CONCATENATE(Tabla1[[#This Row],[CLIENTE]],"-",Tabla1[[#This Row],[id_control]]),Hoja1!$C$2:$D$1994,2,0)),"")</f>
        <v>394</v>
      </c>
      <c r="AD1893" s="3" t="s">
        <v>2063</v>
      </c>
      <c r="AE1893" s="3"/>
      <c r="AF1893" s="3"/>
      <c r="AG1893" s="3"/>
      <c r="AH1893" s="3"/>
      <c r="AI1893" s="3"/>
      <c r="AJ1893" s="3"/>
      <c r="AK1893" s="3"/>
      <c r="AL1893" s="3" t="s">
        <v>8423</v>
      </c>
      <c r="AM1893" s="6" t="s">
        <v>8424</v>
      </c>
      <c r="AN1893" s="6" t="s">
        <v>8425</v>
      </c>
      <c r="AO1893" s="6"/>
      <c r="AP1893" s="6"/>
      <c r="AQ1893" s="8"/>
      <c r="AR1893" s="6"/>
      <c r="AS1893" s="6"/>
      <c r="AT1893" s="6"/>
      <c r="AU1893" s="6"/>
      <c r="AV1893" s="8" t="s">
        <v>8426</v>
      </c>
      <c r="AW1893" s="6"/>
      <c r="AX1893" s="6"/>
      <c r="AY1893" s="6"/>
      <c r="AZ1893" s="6"/>
      <c r="BA1893" s="6"/>
      <c r="BB1893" s="6"/>
      <c r="BC1893" s="6"/>
      <c r="BD1893" s="6" t="s">
        <v>8427</v>
      </c>
      <c r="BE1893" s="8">
        <v>1892</v>
      </c>
      <c r="BF1893" s="6" t="str">
        <f t="shared" si="594"/>
        <v>insert into bitacoras_estatus (numero_expediente, numero_registro, representante, fecha_inicio, fecha_vencimiento, id_cliente, id_admin, id_bitacoras_estatus, id_estatus, id_clase, id_marca, created_at, updated_at) values('957399','1065429','GUSTAVO VAZQUEZ VARELA','2008-08-25','2028-08-25','743','2','1','1',null,1049,'2008-08-25 00:00:00','2008-08-25 00:00:00');</v>
      </c>
      <c r="BG1893" s="6" t="str">
        <f t="shared" si="595"/>
        <v>insert into servicios_comentarios (comentario, id_admin, id_estatus, created_at, updated_at) values('RENOVACIÓN DEL REGISTRO DE MARCA PRESENTADO EL 06/04/2018',1,1892,'2008-08-25 00:00:00','2008-08-25 00:00:00');</v>
      </c>
      <c r="BH1893" s="6" t="str">
        <f t="shared" si="596"/>
        <v>insert into servicios_comentarios (comentario, id_admin, id_estatus, created_at, updated_at) values('RENOVACIÓN DE RM PRESENTADA EL DIA 06/06/2018',1,1892,'2008-08-25 00:00:00','2008-08-25 00:00:00');</v>
      </c>
      <c r="BI1893" s="137" t="str">
        <f t="shared" si="597"/>
        <v>update bitacoras_estatus set comprobacion_uso = 1, id_estatus=10 where id=1892;</v>
      </c>
      <c r="BJ1893" s="137" t="str">
        <f t="shared" si="598"/>
        <v>update bitacoras_estatus set numero_expediente = '957399', numero_registro = '1065429', id_estatus = 10, fecha_inicio = '2008-08-25', fecha_vencimiento ='2028-08-25', created_at ='2008-08-25 00:00:00', updated_at ='2008-08-25 00:00:00', id_clase=null, id_marca=1049, id_cliente=743, vigencia = 1 where id =1892;</v>
      </c>
      <c r="BK1893" s="137" t="str">
        <f t="shared" si="599"/>
        <v>update bitacoras_estatus set id_estatus = 10 where id =1892;</v>
      </c>
    </row>
    <row r="1894" spans="1:63" ht="27">
      <c r="A1894" s="3">
        <v>957401</v>
      </c>
      <c r="B1894" s="3">
        <v>1065430</v>
      </c>
      <c r="C1894" s="3">
        <f>IF(Tabla1[[#This Row],[No. REG.]]="","",1)</f>
        <v>1</v>
      </c>
      <c r="D1894" s="3" t="s">
        <v>46</v>
      </c>
      <c r="E1894" s="3">
        <f>IF(Tabla1[[#This Row],[STATUS]]="","",VLOOKUP(D1894,Estatus!$A$2:$B$13,2,0))</f>
        <v>10</v>
      </c>
      <c r="F1894" s="3">
        <f>IF(Tabla1[[#This Row],[STATUS]]="","",VLOOKUP(D1894,Estatus!$A$2:$I$12,9,0))</f>
        <v>1</v>
      </c>
      <c r="G1894" s="12" t="s">
        <v>8422</v>
      </c>
      <c r="H1894" s="7">
        <v>39685</v>
      </c>
      <c r="I1894" s="80">
        <f t="shared" si="580"/>
        <v>2008</v>
      </c>
      <c r="J1894" s="80">
        <f t="shared" si="581"/>
        <v>8</v>
      </c>
      <c r="K1894" s="80">
        <f t="shared" si="582"/>
        <v>25</v>
      </c>
      <c r="L1894" s="80" t="str">
        <f t="shared" si="583"/>
        <v>08</v>
      </c>
      <c r="M1894" s="80">
        <f t="shared" si="584"/>
        <v>25</v>
      </c>
      <c r="N1894" s="80" t="str">
        <f t="shared" si="585"/>
        <v>'2008-08-25'</v>
      </c>
      <c r="O1894" s="80" t="str">
        <f t="shared" si="586"/>
        <v>'2008-08-25 00:00:00'</v>
      </c>
      <c r="P1894" s="7">
        <v>46990</v>
      </c>
      <c r="Q1894" s="80">
        <f t="shared" si="587"/>
        <v>2028</v>
      </c>
      <c r="R1894" s="80">
        <f t="shared" si="588"/>
        <v>8</v>
      </c>
      <c r="S1894" s="80">
        <f t="shared" si="589"/>
        <v>25</v>
      </c>
      <c r="T1894" s="80" t="str">
        <f t="shared" si="590"/>
        <v>08</v>
      </c>
      <c r="U1894" s="80">
        <f t="shared" si="591"/>
        <v>25</v>
      </c>
      <c r="V1894" s="80" t="str">
        <f t="shared" si="592"/>
        <v>'2028-08-25'</v>
      </c>
      <c r="W1894" s="80"/>
      <c r="X1894" s="80" t="str">
        <f t="shared" si="593"/>
        <v>null</v>
      </c>
      <c r="Y1894" s="3" t="s">
        <v>2053</v>
      </c>
      <c r="Z1894" s="124">
        <f>IFERROR(IF(Y1894="","null",VLOOKUP(Y1894,Marcas!$A$2:$C$2024,2,0)),"")</f>
        <v>1049</v>
      </c>
      <c r="AA1894" s="3" t="s">
        <v>2053</v>
      </c>
      <c r="AB1894" s="3">
        <f>IFERROR(IF(AA1894="","",IF(AA1894="EMPORIO LEGAL",1,VLOOKUP(AA1894,Clientes!$A$2:$B$1190,2,0))),"")</f>
        <v>743</v>
      </c>
      <c r="AC1894" s="3">
        <f>IFERROR(IF(Tabla1[[#This Row],[id_control]]="null","",VLOOKUP(CONCATENATE(Tabla1[[#This Row],[CLIENTE]],"-",Tabla1[[#This Row],[id_control]]),Hoja1!$C$2:$D$1994,2,0)),"")</f>
        <v>394</v>
      </c>
      <c r="AD1894" s="3" t="s">
        <v>2063</v>
      </c>
      <c r="AE1894" s="3"/>
      <c r="AF1894" s="3"/>
      <c r="AG1894" s="3"/>
      <c r="AH1894" s="3"/>
      <c r="AI1894" s="3"/>
      <c r="AJ1894" s="3"/>
      <c r="AK1894" s="3"/>
      <c r="AL1894" s="3" t="s">
        <v>8423</v>
      </c>
      <c r="AM1894" s="6" t="s">
        <v>8424</v>
      </c>
      <c r="AN1894" s="6" t="s">
        <v>8425</v>
      </c>
      <c r="AO1894" s="6"/>
      <c r="AP1894" s="6"/>
      <c r="AQ1894" s="8"/>
      <c r="AR1894" s="6"/>
      <c r="AS1894" s="6"/>
      <c r="AT1894" s="6"/>
      <c r="AU1894" s="6"/>
      <c r="AV1894" s="8" t="s">
        <v>8426</v>
      </c>
      <c r="AW1894" s="6"/>
      <c r="AX1894" s="6"/>
      <c r="AY1894" s="6"/>
      <c r="AZ1894" s="6"/>
      <c r="BA1894" s="6"/>
      <c r="BB1894" s="6"/>
      <c r="BC1894" s="6"/>
      <c r="BD1894" s="6" t="s">
        <v>8428</v>
      </c>
      <c r="BE1894" s="8">
        <v>1893</v>
      </c>
      <c r="BF1894" s="6" t="str">
        <f t="shared" si="594"/>
        <v>insert into bitacoras_estatus (numero_expediente, numero_registro, representante, fecha_inicio, fecha_vencimiento, id_cliente, id_admin, id_bitacoras_estatus, id_estatus, id_clase, id_marca, created_at, updated_at) values('957401','1065430','GUSTAVO VAZQUEZ VARELA','2008-08-25','2028-08-25','743','2','1','1',null,1049,'2008-08-25 00:00:00','2008-08-25 00:00:00');</v>
      </c>
      <c r="BG1894" s="6" t="str">
        <f t="shared" si="595"/>
        <v>insert into servicios_comentarios (comentario, id_admin, id_estatus, created_at, updated_at) values('RENOVACIÓN DEL REGISTRO DE MARCA PRESENTADO EL 06/04/2018',1,1893,'2008-08-25 00:00:00','2008-08-25 00:00:00');</v>
      </c>
      <c r="BH1894" s="6" t="str">
        <f t="shared" si="596"/>
        <v>insert into servicios_comentarios (comentario, id_admin, id_estatus, created_at, updated_at) values('RENOVACIÓN DE RM PRESENTADA EL DIA 06/04/2018',1,1893,'2008-08-25 00:00:00','2008-08-25 00:00:00');</v>
      </c>
      <c r="BI1894" s="137" t="str">
        <f t="shared" si="597"/>
        <v>update bitacoras_estatus set comprobacion_uso = 1, id_estatus=10 where id=1893;</v>
      </c>
      <c r="BJ1894" s="137" t="str">
        <f t="shared" si="598"/>
        <v>update bitacoras_estatus set numero_expediente = '957401', numero_registro = '1065430', id_estatus = 10, fecha_inicio = '2008-08-25', fecha_vencimiento ='2028-08-25', created_at ='2008-08-25 00:00:00', updated_at ='2008-08-25 00:00:00', id_clase=null, id_marca=1049, id_cliente=743, vigencia = 1 where id =1893;</v>
      </c>
      <c r="BK1894" s="137" t="str">
        <f t="shared" si="599"/>
        <v>update bitacoras_estatus set id_estatus = 10 where id =1893;</v>
      </c>
    </row>
    <row r="1895" spans="1:63" ht="27">
      <c r="A1895" s="3">
        <v>963165</v>
      </c>
      <c r="B1895" s="3">
        <v>1069923</v>
      </c>
      <c r="C1895" s="3">
        <f>IF(Tabla1[[#This Row],[No. REG.]]="","",1)</f>
        <v>1</v>
      </c>
      <c r="D1895" s="3" t="s">
        <v>46</v>
      </c>
      <c r="E1895" s="3">
        <f>IF(Tabla1[[#This Row],[STATUS]]="","",VLOOKUP(D1895,Estatus!$A$2:$B$13,2,0))</f>
        <v>10</v>
      </c>
      <c r="F1895" s="3">
        <f>IF(Tabla1[[#This Row],[STATUS]]="","",VLOOKUP(D1895,Estatus!$A$2:$I$12,9,0))</f>
        <v>1</v>
      </c>
      <c r="G1895" s="12" t="s">
        <v>8422</v>
      </c>
      <c r="H1895" s="7">
        <v>39713</v>
      </c>
      <c r="I1895" s="80">
        <f t="shared" si="580"/>
        <v>2008</v>
      </c>
      <c r="J1895" s="80">
        <f t="shared" si="581"/>
        <v>9</v>
      </c>
      <c r="K1895" s="80">
        <f t="shared" si="582"/>
        <v>22</v>
      </c>
      <c r="L1895" s="80" t="str">
        <f t="shared" si="583"/>
        <v>09</v>
      </c>
      <c r="M1895" s="80">
        <f t="shared" si="584"/>
        <v>22</v>
      </c>
      <c r="N1895" s="80" t="str">
        <f t="shared" si="585"/>
        <v>'2008-09-22'</v>
      </c>
      <c r="O1895" s="80" t="str">
        <f t="shared" si="586"/>
        <v>'2008-09-22 00:00:00'</v>
      </c>
      <c r="P1895" s="7">
        <v>47018</v>
      </c>
      <c r="Q1895" s="80">
        <f t="shared" si="587"/>
        <v>2028</v>
      </c>
      <c r="R1895" s="80">
        <f t="shared" si="588"/>
        <v>9</v>
      </c>
      <c r="S1895" s="80">
        <f t="shared" si="589"/>
        <v>22</v>
      </c>
      <c r="T1895" s="80" t="str">
        <f t="shared" si="590"/>
        <v>09</v>
      </c>
      <c r="U1895" s="80">
        <f t="shared" si="591"/>
        <v>22</v>
      </c>
      <c r="V1895" s="80" t="str">
        <f t="shared" si="592"/>
        <v>'2028-09-22'</v>
      </c>
      <c r="W1895" s="80"/>
      <c r="X1895" s="80" t="str">
        <f t="shared" si="593"/>
        <v>null</v>
      </c>
      <c r="Y1895" s="3" t="s">
        <v>3445</v>
      </c>
      <c r="Z1895" s="124">
        <f>IFERROR(IF(Y1895="","null",VLOOKUP(Y1895,Marcas!$A$2:$C$2024,2,0)),"")</f>
        <v>1543</v>
      </c>
      <c r="AA1895" s="3" t="s">
        <v>3446</v>
      </c>
      <c r="AB1895" s="3">
        <f>IFERROR(IF(AA1895="","",IF(AA1895="EMPORIO LEGAL",1,VLOOKUP(AA1895,Clientes!$A$2:$B$1190,2,0))),"")</f>
        <v>461</v>
      </c>
      <c r="AC1895" s="3">
        <f>IFERROR(IF(Tabla1[[#This Row],[id_control]]="null","",VLOOKUP(CONCATENATE(Tabla1[[#This Row],[CLIENTE]],"-",Tabla1[[#This Row],[id_control]]),Hoja1!$C$2:$D$1994,2,0)),"")</f>
        <v>649</v>
      </c>
      <c r="AD1895" s="3" t="s">
        <v>3447</v>
      </c>
      <c r="AE1895" s="3"/>
      <c r="AF1895" s="3"/>
      <c r="AG1895" s="3"/>
      <c r="AH1895" s="3"/>
      <c r="AI1895" s="3"/>
      <c r="AJ1895" s="3"/>
      <c r="AK1895" s="3"/>
      <c r="AL1895" s="3" t="s">
        <v>8429</v>
      </c>
      <c r="AM1895" s="6"/>
      <c r="AN1895" s="6"/>
      <c r="AO1895" s="6"/>
      <c r="AP1895" s="6"/>
      <c r="AQ1895" s="8" t="s">
        <v>8430</v>
      </c>
      <c r="AR1895" s="6"/>
      <c r="AS1895" s="6"/>
      <c r="AT1895" s="6"/>
      <c r="AU1895" s="6" t="s">
        <v>8431</v>
      </c>
      <c r="AV1895" s="8" t="s">
        <v>3472</v>
      </c>
      <c r="AW1895" s="6"/>
      <c r="AX1895" s="6"/>
      <c r="AY1895" s="6"/>
      <c r="AZ1895" s="6"/>
      <c r="BA1895" s="6"/>
      <c r="BB1895" s="6"/>
      <c r="BC1895" s="6"/>
      <c r="BD1895" s="6" t="s">
        <v>8428</v>
      </c>
      <c r="BE1895" s="8">
        <v>1894</v>
      </c>
      <c r="BF1895" s="6" t="str">
        <f t="shared" si="594"/>
        <v>insert into bitacoras_estatus (numero_expediente, numero_registro, representante, fecha_inicio, fecha_vencimiento, id_cliente, id_admin, id_bitacoras_estatus, id_estatus, id_clase, id_marca, created_at, updated_at) values('963165','1069923','RICARDO VERDIN DE LOS SANTOS','2008-09-22','2028-09-22','461','2','1','1',null,1543,'2008-09-22 00:00:00','2008-09-22 00:00:00');</v>
      </c>
      <c r="BG1895" s="6" t="str">
        <f t="shared" si="595"/>
        <v>insert into servicios_comentarios (comentario, id_admin, id_estatus, created_at, updated_at) values('RENOVACIÓN DEL REGISTRO DE MARCA PRESENTADO EL 06/04/2018',1,1894,'2008-09-22 00:00:00','2008-09-22 00:00:00');</v>
      </c>
      <c r="BH1895" s="6" t="str">
        <f t="shared" si="596"/>
        <v>insert into servicios_comentarios (comentario, id_admin, id_estatus, created_at, updated_at) values('RENOVACIÓN DE RM PRESENTADA EL DIA 06/04/2018',1,1894,'2008-09-22 00:00:00','2008-09-22 00:00:00');</v>
      </c>
      <c r="BI1895" s="137" t="str">
        <f t="shared" si="597"/>
        <v>update bitacoras_estatus set comprobacion_uso = 1, id_estatus=10 where id=1894;</v>
      </c>
      <c r="BJ1895" s="137" t="str">
        <f t="shared" si="598"/>
        <v>update bitacoras_estatus set numero_expediente = '963165', numero_registro = '1069923', id_estatus = 10, fecha_inicio = '2008-09-22', fecha_vencimiento ='2028-09-22', created_at ='2008-09-22 00:00:00', updated_at ='2008-09-22 00:00:00', id_clase=null, id_marca=1543, id_cliente=461, vigencia = 1 where id =1894;</v>
      </c>
      <c r="BK1895" s="137" t="str">
        <f t="shared" si="599"/>
        <v>update bitacoras_estatus set id_estatus = 10 where id =1894;</v>
      </c>
    </row>
    <row r="1896" spans="1:63" ht="27">
      <c r="A1896" s="3">
        <v>957403</v>
      </c>
      <c r="B1896" s="3">
        <v>1065431</v>
      </c>
      <c r="C1896" s="3">
        <f>IF(Tabla1[[#This Row],[No. REG.]]="","",1)</f>
        <v>1</v>
      </c>
      <c r="D1896" s="3" t="s">
        <v>46</v>
      </c>
      <c r="E1896" s="3">
        <f>IF(Tabla1[[#This Row],[STATUS]]="","",VLOOKUP(D1896,Estatus!$A$2:$B$13,2,0))</f>
        <v>10</v>
      </c>
      <c r="F1896" s="3">
        <f>IF(Tabla1[[#This Row],[STATUS]]="","",VLOOKUP(D1896,Estatus!$A$2:$I$12,9,0))</f>
        <v>1</v>
      </c>
      <c r="G1896" s="12" t="s">
        <v>8422</v>
      </c>
      <c r="H1896" s="7">
        <v>40217</v>
      </c>
      <c r="I1896" s="80">
        <f t="shared" si="580"/>
        <v>2010</v>
      </c>
      <c r="J1896" s="80">
        <f t="shared" si="581"/>
        <v>2</v>
      </c>
      <c r="K1896" s="80">
        <f t="shared" si="582"/>
        <v>8</v>
      </c>
      <c r="L1896" s="80" t="str">
        <f t="shared" si="583"/>
        <v>02</v>
      </c>
      <c r="M1896" s="80" t="str">
        <f t="shared" si="584"/>
        <v>08</v>
      </c>
      <c r="N1896" s="80" t="str">
        <f t="shared" si="585"/>
        <v>'2010-02-08'</v>
      </c>
      <c r="O1896" s="80" t="str">
        <f t="shared" si="586"/>
        <v>'2010-02-08 00:00:00'</v>
      </c>
      <c r="P1896" s="7">
        <v>43869</v>
      </c>
      <c r="Q1896" s="80">
        <f t="shared" si="587"/>
        <v>2020</v>
      </c>
      <c r="R1896" s="80">
        <f t="shared" si="588"/>
        <v>2</v>
      </c>
      <c r="S1896" s="80">
        <f t="shared" si="589"/>
        <v>8</v>
      </c>
      <c r="T1896" s="80" t="str">
        <f t="shared" si="590"/>
        <v>02</v>
      </c>
      <c r="U1896" s="80" t="str">
        <f t="shared" si="591"/>
        <v>08</v>
      </c>
      <c r="V1896" s="80" t="str">
        <f t="shared" si="592"/>
        <v>'2020-02-08'</v>
      </c>
      <c r="W1896" s="80"/>
      <c r="X1896" s="80" t="str">
        <f t="shared" si="593"/>
        <v>null</v>
      </c>
      <c r="Y1896" s="3" t="s">
        <v>8432</v>
      </c>
      <c r="Z1896" s="124">
        <f>IFERROR(IF(Y1896="","null",VLOOKUP(Y1896,Marcas!$A$2:$C$2024,2,0)),"")</f>
        <v>1016</v>
      </c>
      <c r="AA1896" s="3" t="s">
        <v>2053</v>
      </c>
      <c r="AB1896" s="3">
        <f>IFERROR(IF(AA1896="","",IF(AA1896="EMPORIO LEGAL",1,VLOOKUP(AA1896,Clientes!$A$2:$B$1190,2,0))),"")</f>
        <v>743</v>
      </c>
      <c r="AC1896" s="3">
        <f>IFERROR(IF(Tabla1[[#This Row],[id_control]]="null","",VLOOKUP(CONCATENATE(Tabla1[[#This Row],[CLIENTE]],"-",Tabla1[[#This Row],[id_control]]),Hoja1!$C$2:$D$1994,2,0)),"")</f>
        <v>1896</v>
      </c>
      <c r="AD1896" s="3" t="s">
        <v>2063</v>
      </c>
      <c r="AE1896" s="3"/>
      <c r="AF1896" s="3"/>
      <c r="AG1896" s="3"/>
      <c r="AH1896" s="3"/>
      <c r="AI1896" s="3"/>
      <c r="AJ1896" s="3"/>
      <c r="AK1896" s="3"/>
      <c r="AL1896" s="3" t="s">
        <v>8423</v>
      </c>
      <c r="AM1896" s="6" t="s">
        <v>8424</v>
      </c>
      <c r="AN1896" s="6" t="s">
        <v>8425</v>
      </c>
      <c r="AO1896" s="6"/>
      <c r="AP1896" s="6"/>
      <c r="AQ1896" s="8"/>
      <c r="AR1896" s="6"/>
      <c r="AS1896" s="6"/>
      <c r="AT1896" s="6"/>
      <c r="AU1896" s="6"/>
      <c r="AV1896" s="8" t="s">
        <v>8426</v>
      </c>
      <c r="AW1896" s="6"/>
      <c r="AX1896" s="6"/>
      <c r="AY1896" s="6"/>
      <c r="AZ1896" s="6"/>
      <c r="BA1896" s="6"/>
      <c r="BB1896" s="6"/>
      <c r="BC1896" s="6"/>
      <c r="BD1896" s="6" t="s">
        <v>8428</v>
      </c>
      <c r="BE1896" s="8">
        <v>1895</v>
      </c>
      <c r="BF1896" s="6" t="str">
        <f t="shared" si="594"/>
        <v>insert into bitacoras_estatus (numero_expediente, numero_registro, representante, fecha_inicio, fecha_vencimiento, id_cliente, id_admin, id_bitacoras_estatus, id_estatus, id_clase, id_marca, created_at, updated_at) values('957403','1065431','GUSTAVO VAZQUEZ VARELA','2010-02-08','2020-02-08','743','2','1','1',null,1016,'2010-02-08 00:00:00','2010-02-08 00:00:00');</v>
      </c>
      <c r="BG1896" s="6" t="str">
        <f t="shared" si="595"/>
        <v>insert into servicios_comentarios (comentario, id_admin, id_estatus, created_at, updated_at) values('RENOVACIÓN DEL REGISTRO DE MARCA PRESENTADO EL 06/04/2018',1,1895,'2010-02-08 00:00:00','2010-02-08 00:00:00');</v>
      </c>
      <c r="BH1896" s="6" t="str">
        <f t="shared" si="596"/>
        <v>insert into servicios_comentarios (comentario, id_admin, id_estatus, created_at, updated_at) values('RENOVACIÓN DE RM PRESENTADA EL DIA 06/04/2018',1,1895,'2010-02-08 00:00:00','2010-02-08 00:00:00');</v>
      </c>
      <c r="BI1896" s="137" t="str">
        <f t="shared" si="597"/>
        <v>update bitacoras_estatus set comprobacion_uso = 1, id_estatus=10 where id=1895;</v>
      </c>
      <c r="BJ1896" s="137" t="str">
        <f t="shared" si="598"/>
        <v>update bitacoras_estatus set numero_expediente = '957403', numero_registro = '1065431', id_estatus = 10, fecha_inicio = '2010-02-08', fecha_vencimiento ='2020-02-08', created_at ='2010-02-08 00:00:00', updated_at ='2010-02-08 00:00:00', id_clase=null, id_marca=1016, id_cliente=743, vigencia = 1 where id =1895;</v>
      </c>
      <c r="BK1896" s="137" t="str">
        <f t="shared" si="599"/>
        <v>update bitacoras_estatus set id_estatus = 10 where id =1895;</v>
      </c>
    </row>
    <row r="1897" spans="1:63" ht="27">
      <c r="A1897" s="3">
        <v>938567</v>
      </c>
      <c r="B1897" s="3">
        <v>1054273</v>
      </c>
      <c r="C1897" s="3">
        <f>IF(Tabla1[[#This Row],[No. REG.]]="","",1)</f>
        <v>1</v>
      </c>
      <c r="D1897" s="3" t="s">
        <v>46</v>
      </c>
      <c r="E1897" s="3">
        <f>IF(Tabla1[[#This Row],[STATUS]]="","",VLOOKUP(D1897,Estatus!$A$2:$B$13,2,0))</f>
        <v>10</v>
      </c>
      <c r="F1897" s="3">
        <f>IF(Tabla1[[#This Row],[STATUS]]="","",VLOOKUP(D1897,Estatus!$A$2:$I$12,9,0))</f>
        <v>1</v>
      </c>
      <c r="G1897" s="12" t="s">
        <v>8422</v>
      </c>
      <c r="H1897" s="7">
        <v>39596</v>
      </c>
      <c r="I1897" s="80">
        <f t="shared" si="580"/>
        <v>2008</v>
      </c>
      <c r="J1897" s="80">
        <f t="shared" si="581"/>
        <v>5</v>
      </c>
      <c r="K1897" s="80">
        <f t="shared" si="582"/>
        <v>28</v>
      </c>
      <c r="L1897" s="80" t="str">
        <f t="shared" si="583"/>
        <v>05</v>
      </c>
      <c r="M1897" s="80">
        <f t="shared" si="584"/>
        <v>28</v>
      </c>
      <c r="N1897" s="80" t="str">
        <f t="shared" si="585"/>
        <v>'2008-05-28'</v>
      </c>
      <c r="O1897" s="80" t="str">
        <f t="shared" si="586"/>
        <v>'2008-05-28 00:00:00'</v>
      </c>
      <c r="P1897" s="7">
        <v>46901</v>
      </c>
      <c r="Q1897" s="80">
        <f t="shared" si="587"/>
        <v>2028</v>
      </c>
      <c r="R1897" s="80">
        <f t="shared" si="588"/>
        <v>5</v>
      </c>
      <c r="S1897" s="80">
        <f t="shared" si="589"/>
        <v>28</v>
      </c>
      <c r="T1897" s="80" t="str">
        <f t="shared" si="590"/>
        <v>05</v>
      </c>
      <c r="U1897" s="80">
        <f t="shared" si="591"/>
        <v>28</v>
      </c>
      <c r="V1897" s="80" t="str">
        <f t="shared" si="592"/>
        <v>'2028-05-28'</v>
      </c>
      <c r="W1897" s="80"/>
      <c r="X1897" s="80" t="str">
        <f t="shared" si="593"/>
        <v>null</v>
      </c>
      <c r="Y1897" s="3" t="s">
        <v>5181</v>
      </c>
      <c r="Z1897" s="124">
        <f>IFERROR(IF(Y1897="","null",VLOOKUP(Y1897,Marcas!$A$2:$C$2024,2,0)),"")</f>
        <v>224</v>
      </c>
      <c r="AA1897" s="3" t="s">
        <v>5181</v>
      </c>
      <c r="AB1897" s="3">
        <f>IFERROR(IF(AA1897="","",IF(AA1897="EMPORIO LEGAL",1,VLOOKUP(AA1897,Clientes!$A$2:$B$1190,2,0))),"")</f>
        <v>145</v>
      </c>
      <c r="AC1897" s="3">
        <f>IFERROR(IF(Tabla1[[#This Row],[id_control]]="null","",VLOOKUP(CONCATENATE(Tabla1[[#This Row],[CLIENTE]],"-",Tabla1[[#This Row],[id_control]]),Hoja1!$C$2:$D$1994,2,0)),"")</f>
        <v>1009</v>
      </c>
      <c r="AD1897" s="3" t="s">
        <v>8433</v>
      </c>
      <c r="AE1897" s="3"/>
      <c r="AF1897" s="3"/>
      <c r="AG1897" s="3"/>
      <c r="AH1897" s="3"/>
      <c r="AI1897" s="3"/>
      <c r="AJ1897" s="3"/>
      <c r="AK1897" s="3"/>
      <c r="AL1897" s="3" t="s">
        <v>8434</v>
      </c>
      <c r="AM1897" s="6" t="s">
        <v>8435</v>
      </c>
      <c r="AN1897" s="6"/>
      <c r="AO1897" s="6"/>
      <c r="AP1897" s="6"/>
      <c r="AQ1897" s="8" t="s">
        <v>8436</v>
      </c>
      <c r="AR1897" s="6"/>
      <c r="AS1897" s="6"/>
      <c r="AT1897" s="6"/>
      <c r="AU1897" s="6" t="s">
        <v>8437</v>
      </c>
      <c r="AV1897" s="8" t="s">
        <v>8438</v>
      </c>
      <c r="AW1897" s="6"/>
      <c r="AX1897" s="6"/>
      <c r="AY1897" s="6"/>
      <c r="AZ1897" s="6"/>
      <c r="BA1897" s="6"/>
      <c r="BB1897" s="6"/>
      <c r="BC1897" s="6"/>
      <c r="BD1897" s="6" t="s">
        <v>8428</v>
      </c>
      <c r="BE1897" s="8">
        <v>1896</v>
      </c>
      <c r="BF1897" s="6" t="str">
        <f t="shared" si="594"/>
        <v>insert into bitacoras_estatus (numero_expediente, numero_registro, representante, fecha_inicio, fecha_vencimiento, id_cliente, id_admin, id_bitacoras_estatus, id_estatus, id_clase, id_marca, created_at, updated_at) values('938567','1054273','THELMA ISELA RAMÍREZ AGUIRRE','2008-05-28','2028-05-28','145','2','1','1',null,224,'2008-05-28 00:00:00','2008-05-28 00:00:00');</v>
      </c>
      <c r="BG1897" s="6" t="str">
        <f t="shared" si="595"/>
        <v>insert into servicios_comentarios (comentario, id_admin, id_estatus, created_at, updated_at) values('RENOVACIÓN DEL REGISTRO DE MARCA PRESENTADO EL 06/04/2018',1,1896,'2008-05-28 00:00:00','2008-05-28 00:00:00');</v>
      </c>
      <c r="BH1897" s="6" t="str">
        <f t="shared" si="596"/>
        <v>insert into servicios_comentarios (comentario, id_admin, id_estatus, created_at, updated_at) values('RENOVACIÓN DE RM PRESENTADA EL DIA 06/04/2018',1,1896,'2008-05-28 00:00:00','2008-05-28 00:00:00');</v>
      </c>
      <c r="BI1897" s="137" t="str">
        <f t="shared" si="597"/>
        <v>update bitacoras_estatus set comprobacion_uso = 1, id_estatus=10 where id=1896;</v>
      </c>
      <c r="BJ1897" s="137" t="str">
        <f t="shared" si="598"/>
        <v>update bitacoras_estatus set numero_expediente = '938567', numero_registro = '1054273', id_estatus = 10, fecha_inicio = '2008-05-28', fecha_vencimiento ='2028-05-28', created_at ='2008-05-28 00:00:00', updated_at ='2008-05-28 00:00:00', id_clase=null, id_marca=224, id_cliente=145, vigencia = 1 where id =1896;</v>
      </c>
      <c r="BK1897" s="137" t="str">
        <f t="shared" si="599"/>
        <v>update bitacoras_estatus set id_estatus = 10 where id =1896;</v>
      </c>
    </row>
    <row r="1898" spans="1:63" ht="27">
      <c r="A1898" s="3">
        <v>917351</v>
      </c>
      <c r="B1898" s="3">
        <v>1070114</v>
      </c>
      <c r="C1898" s="3">
        <f>IF(Tabla1[[#This Row],[No. REG.]]="","",1)</f>
        <v>1</v>
      </c>
      <c r="D1898" s="3" t="s">
        <v>46</v>
      </c>
      <c r="E1898" s="3">
        <f>IF(Tabla1[[#This Row],[STATUS]]="","",VLOOKUP(D1898,Estatus!$A$2:$B$13,2,0))</f>
        <v>10</v>
      </c>
      <c r="F1898" s="3">
        <f>IF(Tabla1[[#This Row],[STATUS]]="","",VLOOKUP(D1898,Estatus!$A$2:$I$12,9,0))</f>
        <v>1</v>
      </c>
      <c r="G1898" s="12" t="s">
        <v>8415</v>
      </c>
      <c r="H1898" s="7">
        <v>39506</v>
      </c>
      <c r="I1898" s="80">
        <f t="shared" si="580"/>
        <v>2008</v>
      </c>
      <c r="J1898" s="80">
        <f t="shared" si="581"/>
        <v>2</v>
      </c>
      <c r="K1898" s="80">
        <f t="shared" si="582"/>
        <v>28</v>
      </c>
      <c r="L1898" s="80" t="str">
        <f t="shared" si="583"/>
        <v>02</v>
      </c>
      <c r="M1898" s="80">
        <f t="shared" si="584"/>
        <v>28</v>
      </c>
      <c r="N1898" s="80" t="str">
        <f t="shared" si="585"/>
        <v>'2008-02-28'</v>
      </c>
      <c r="O1898" s="80" t="str">
        <f t="shared" si="586"/>
        <v>'2008-02-28 00:00:00'</v>
      </c>
      <c r="P1898" s="7">
        <v>46812</v>
      </c>
      <c r="Q1898" s="80">
        <f t="shared" si="587"/>
        <v>2028</v>
      </c>
      <c r="R1898" s="80">
        <f t="shared" si="588"/>
        <v>2</v>
      </c>
      <c r="S1898" s="80">
        <f t="shared" si="589"/>
        <v>29</v>
      </c>
      <c r="T1898" s="80" t="str">
        <f t="shared" si="590"/>
        <v>02</v>
      </c>
      <c r="U1898" s="80">
        <f t="shared" si="591"/>
        <v>29</v>
      </c>
      <c r="V1898" s="80" t="str">
        <f t="shared" si="592"/>
        <v>'2028-02-29'</v>
      </c>
      <c r="W1898" s="80"/>
      <c r="X1898" s="80" t="str">
        <f t="shared" si="593"/>
        <v>null</v>
      </c>
      <c r="Y1898" s="3" t="s">
        <v>7009</v>
      </c>
      <c r="Z1898" s="124">
        <f>IFERROR(IF(Y1898="","null",VLOOKUP(Y1898,Marcas!$A$2:$C$2024,2,0)),"")</f>
        <v>1427</v>
      </c>
      <c r="AA1898" s="3" t="s">
        <v>7009</v>
      </c>
      <c r="AB1898" s="3">
        <f>IFERROR(IF(AA1898="","",IF(AA1898="EMPORIO LEGAL",1,VLOOKUP(AA1898,Clientes!$A$2:$B$1190,2,0))),"")</f>
        <v>1010</v>
      </c>
      <c r="AC1898" s="3">
        <f>IFERROR(IF(Tabla1[[#This Row],[id_control]]="null","",VLOOKUP(CONCATENATE(Tabla1[[#This Row],[CLIENTE]],"-",Tabla1[[#This Row],[id_control]]),Hoja1!$C$2:$D$1994,2,0)),"")</f>
        <v>1898</v>
      </c>
      <c r="AD1898" s="3" t="s">
        <v>8417</v>
      </c>
      <c r="AE1898" s="3" t="s">
        <v>7026</v>
      </c>
      <c r="AF1898" s="3"/>
      <c r="AG1898" s="3"/>
      <c r="AH1898" s="3"/>
      <c r="AI1898" s="3"/>
      <c r="AJ1898" s="3"/>
      <c r="AK1898" s="3"/>
      <c r="AL1898" s="3" t="s">
        <v>8418</v>
      </c>
      <c r="AM1898" s="6" t="s">
        <v>8419</v>
      </c>
      <c r="AN1898" s="6"/>
      <c r="AO1898" s="6"/>
      <c r="AP1898" s="6"/>
      <c r="AQ1898" s="8"/>
      <c r="AR1898" s="6"/>
      <c r="AS1898" s="6"/>
      <c r="AT1898" s="6"/>
      <c r="AU1898" s="6"/>
      <c r="AV1898" s="8" t="s">
        <v>8420</v>
      </c>
      <c r="AW1898" s="6" t="s">
        <v>7028</v>
      </c>
      <c r="AX1898" s="6"/>
      <c r="AY1898" s="6"/>
      <c r="AZ1898" s="6"/>
      <c r="BA1898" s="6"/>
      <c r="BB1898" s="6"/>
      <c r="BC1898" s="6"/>
      <c r="BD1898" s="6" t="s">
        <v>8421</v>
      </c>
      <c r="BE1898" s="8">
        <v>1897</v>
      </c>
      <c r="BF1898" s="6" t="str">
        <f t="shared" si="594"/>
        <v>insert into bitacoras_estatus (numero_expediente, numero_registro, representante, fecha_inicio, fecha_vencimiento, id_cliente, id_admin, id_bitacoras_estatus, id_estatus, id_clase, id_marca, created_at, updated_at) values('917351','1070114','JOSE ARMANDO ESPARZA FONSECA','2008-02-28','2028-02-29','1010','2','1','1',null,1427,'2008-02-28 00:00:00','2008-02-28 00:00:00');</v>
      </c>
      <c r="BG1898" s="6" t="str">
        <f t="shared" si="595"/>
        <v>insert into servicios_comentarios (comentario, id_admin, id_estatus, created_at, updated_at) values('RENOVACIÓN DEL REGISTRO DE MARCA PRESENTADO EL 23/02/2018',1,1897,'2008-02-28 00:00:00','2008-02-28 00:00:00');</v>
      </c>
      <c r="BH1898" s="6" t="str">
        <f t="shared" si="596"/>
        <v>insert into servicios_comentarios (comentario, id_admin, id_estatus, created_at, updated_at) values('RENOVACIÓN DE RM PRESENTADA EL DIA 23/02/2018',1,1897,'2008-02-28 00:00:00','2008-02-28 00:00:00');</v>
      </c>
      <c r="BI1898" s="137" t="str">
        <f t="shared" si="597"/>
        <v>update bitacoras_estatus set comprobacion_uso = 1, id_estatus=10 where id=1897;</v>
      </c>
      <c r="BJ1898" s="137" t="str">
        <f t="shared" si="598"/>
        <v>update bitacoras_estatus set numero_expediente = '917351', numero_registro = '1070114', id_estatus = 10, fecha_inicio = '2008-02-28', fecha_vencimiento ='2028-02-29', created_at ='2008-02-28 00:00:00', updated_at ='2008-02-28 00:00:00', id_clase=null, id_marca=1427, id_cliente=1010, vigencia = 1 where id =1897;</v>
      </c>
      <c r="BK1898" s="137" t="str">
        <f t="shared" si="599"/>
        <v>update bitacoras_estatus set id_estatus = 10 where id =1897;</v>
      </c>
    </row>
    <row r="1899" spans="1:63" ht="27">
      <c r="A1899" s="3">
        <v>963162</v>
      </c>
      <c r="B1899" s="3">
        <v>1100383</v>
      </c>
      <c r="C1899" s="3">
        <f>IF(Tabla1[[#This Row],[No. REG.]]="","",1)</f>
        <v>1</v>
      </c>
      <c r="D1899" s="3" t="s">
        <v>46</v>
      </c>
      <c r="E1899" s="3">
        <f>IF(Tabla1[[#This Row],[STATUS]]="","",VLOOKUP(D1899,Estatus!$A$2:$B$13,2,0))</f>
        <v>10</v>
      </c>
      <c r="F1899" s="3">
        <f>IF(Tabla1[[#This Row],[STATUS]]="","",VLOOKUP(D1899,Estatus!$A$2:$I$12,9,0))</f>
        <v>1</v>
      </c>
      <c r="G1899" s="12" t="s">
        <v>8422</v>
      </c>
      <c r="H1899" s="7">
        <v>39713</v>
      </c>
      <c r="I1899" s="80">
        <f t="shared" si="580"/>
        <v>2008</v>
      </c>
      <c r="J1899" s="80">
        <f t="shared" si="581"/>
        <v>9</v>
      </c>
      <c r="K1899" s="80">
        <f t="shared" si="582"/>
        <v>22</v>
      </c>
      <c r="L1899" s="80" t="str">
        <f t="shared" si="583"/>
        <v>09</v>
      </c>
      <c r="M1899" s="80">
        <f t="shared" si="584"/>
        <v>22</v>
      </c>
      <c r="N1899" s="80" t="str">
        <f t="shared" si="585"/>
        <v>'2008-09-22'</v>
      </c>
      <c r="O1899" s="80" t="str">
        <f t="shared" si="586"/>
        <v>'2008-09-22 00:00:00'</v>
      </c>
      <c r="P1899" s="7">
        <v>47018</v>
      </c>
      <c r="Q1899" s="80">
        <f t="shared" si="587"/>
        <v>2028</v>
      </c>
      <c r="R1899" s="80">
        <f t="shared" si="588"/>
        <v>9</v>
      </c>
      <c r="S1899" s="80">
        <f t="shared" si="589"/>
        <v>22</v>
      </c>
      <c r="T1899" s="80" t="str">
        <f t="shared" si="590"/>
        <v>09</v>
      </c>
      <c r="U1899" s="80">
        <f t="shared" si="591"/>
        <v>22</v>
      </c>
      <c r="V1899" s="80" t="str">
        <f t="shared" si="592"/>
        <v>'2028-09-22'</v>
      </c>
      <c r="W1899" s="80"/>
      <c r="X1899" s="80" t="str">
        <f t="shared" si="593"/>
        <v>null</v>
      </c>
      <c r="Y1899" s="3" t="s">
        <v>3451</v>
      </c>
      <c r="Z1899" s="124">
        <f>IFERROR(IF(Y1899="","null",VLOOKUP(Y1899,Marcas!$A$2:$C$2024,2,0)),"")</f>
        <v>430</v>
      </c>
      <c r="AA1899" s="3" t="s">
        <v>3446</v>
      </c>
      <c r="AB1899" s="3">
        <f>IFERROR(IF(AA1899="","",IF(AA1899="EMPORIO LEGAL",1,VLOOKUP(AA1899,Clientes!$A$2:$B$1190,2,0))),"")</f>
        <v>461</v>
      </c>
      <c r="AC1899" s="3">
        <f>IFERROR(IF(Tabla1[[#This Row],[id_control]]="null","",VLOOKUP(CONCATENATE(Tabla1[[#This Row],[CLIENTE]],"-",Tabla1[[#This Row],[id_control]]),Hoja1!$C$2:$D$1994,2,0)),"")</f>
        <v>650</v>
      </c>
      <c r="AD1899" s="3" t="s">
        <v>3447</v>
      </c>
      <c r="AE1899" s="3"/>
      <c r="AF1899" s="3"/>
      <c r="AG1899" s="3"/>
      <c r="AH1899" s="3"/>
      <c r="AI1899" s="3"/>
      <c r="AJ1899" s="3"/>
      <c r="AK1899" s="3"/>
      <c r="AL1899" s="3" t="s">
        <v>8429</v>
      </c>
      <c r="AM1899" s="6"/>
      <c r="AN1899" s="6"/>
      <c r="AO1899" s="6"/>
      <c r="AP1899" s="6"/>
      <c r="AQ1899" s="8" t="s">
        <v>8430</v>
      </c>
      <c r="AR1899" s="6"/>
      <c r="AS1899" s="6"/>
      <c r="AT1899" s="6"/>
      <c r="AU1899" s="6" t="s">
        <v>8431</v>
      </c>
      <c r="AV1899" s="8" t="s">
        <v>3472</v>
      </c>
      <c r="AW1899" s="6"/>
      <c r="AX1899" s="6"/>
      <c r="AY1899" s="6"/>
      <c r="AZ1899" s="6"/>
      <c r="BA1899" s="6"/>
      <c r="BB1899" s="6"/>
      <c r="BC1899" s="6"/>
      <c r="BD1899" s="6" t="s">
        <v>8428</v>
      </c>
      <c r="BE1899" s="8">
        <v>1898</v>
      </c>
      <c r="BF1899" s="6" t="str">
        <f t="shared" si="594"/>
        <v>insert into bitacoras_estatus (numero_expediente, numero_registro, representante, fecha_inicio, fecha_vencimiento, id_cliente, id_admin, id_bitacoras_estatus, id_estatus, id_clase, id_marca, created_at, updated_at) values('963162','1100383','RICARDO VERDIN DE LOS SANTOS','2008-09-22','2028-09-22','461','2','1','1',null,430,'2008-09-22 00:00:00','2008-09-22 00:00:00');</v>
      </c>
      <c r="BG1899" s="6" t="str">
        <f t="shared" si="595"/>
        <v>insert into servicios_comentarios (comentario, id_admin, id_estatus, created_at, updated_at) values('RENOVACIÓN DEL REGISTRO DE MARCA PRESENTADO EL 06/04/2018',1,1898,'2008-09-22 00:00:00','2008-09-22 00:00:00');</v>
      </c>
      <c r="BH1899" s="6" t="str">
        <f t="shared" si="596"/>
        <v>insert into servicios_comentarios (comentario, id_admin, id_estatus, created_at, updated_at) values('RENOVACIÓN DE RM PRESENTADA EL DIA 06/04/2018',1,1898,'2008-09-22 00:00:00','2008-09-22 00:00:00');</v>
      </c>
      <c r="BI1899" s="137" t="str">
        <f t="shared" si="597"/>
        <v>update bitacoras_estatus set comprobacion_uso = 1, id_estatus=10 where id=1898;</v>
      </c>
      <c r="BJ1899" s="137" t="str">
        <f t="shared" si="598"/>
        <v>update bitacoras_estatus set numero_expediente = '963162', numero_registro = '1100383', id_estatus = 10, fecha_inicio = '2008-09-22', fecha_vencimiento ='2028-09-22', created_at ='2008-09-22 00:00:00', updated_at ='2008-09-22 00:00:00', id_clase=null, id_marca=430, id_cliente=461, vigencia = 1 where id =1898;</v>
      </c>
      <c r="BK1899" s="137" t="str">
        <f t="shared" si="599"/>
        <v>update bitacoras_estatus set id_estatus = 10 where id =1898;</v>
      </c>
    </row>
    <row r="1900" spans="1:63" ht="27">
      <c r="A1900" s="3">
        <v>948339</v>
      </c>
      <c r="B1900" s="3">
        <v>1061002</v>
      </c>
      <c r="C1900" s="3">
        <f>IF(Tabla1[[#This Row],[No. REG.]]="","",1)</f>
        <v>1</v>
      </c>
      <c r="D1900" s="3" t="s">
        <v>46</v>
      </c>
      <c r="E1900" s="3">
        <f>IF(Tabla1[[#This Row],[STATUS]]="","",VLOOKUP(D1900,Estatus!$A$2:$B$13,2,0))</f>
        <v>10</v>
      </c>
      <c r="F1900" s="3">
        <f>IF(Tabla1[[#This Row],[STATUS]]="","",VLOOKUP(D1900,Estatus!$A$2:$I$12,9,0))</f>
        <v>1</v>
      </c>
      <c r="G1900" s="12" t="s">
        <v>8408</v>
      </c>
      <c r="H1900" s="7">
        <v>39639</v>
      </c>
      <c r="I1900" s="80">
        <f t="shared" si="580"/>
        <v>2008</v>
      </c>
      <c r="J1900" s="80">
        <f t="shared" si="581"/>
        <v>7</v>
      </c>
      <c r="K1900" s="80">
        <f t="shared" si="582"/>
        <v>10</v>
      </c>
      <c r="L1900" s="80" t="str">
        <f t="shared" si="583"/>
        <v>07</v>
      </c>
      <c r="M1900" s="80">
        <f t="shared" si="584"/>
        <v>10</v>
      </c>
      <c r="N1900" s="80" t="str">
        <f t="shared" si="585"/>
        <v>'2008-07-10'</v>
      </c>
      <c r="O1900" s="80" t="str">
        <f t="shared" si="586"/>
        <v>'2008-07-10 00:00:00'</v>
      </c>
      <c r="P1900" s="7">
        <v>46944</v>
      </c>
      <c r="Q1900" s="80">
        <f t="shared" si="587"/>
        <v>2028</v>
      </c>
      <c r="R1900" s="80">
        <f t="shared" si="588"/>
        <v>7</v>
      </c>
      <c r="S1900" s="80">
        <f t="shared" si="589"/>
        <v>10</v>
      </c>
      <c r="T1900" s="80" t="str">
        <f t="shared" si="590"/>
        <v>07</v>
      </c>
      <c r="U1900" s="80">
        <f t="shared" si="591"/>
        <v>10</v>
      </c>
      <c r="V1900" s="80" t="str">
        <f t="shared" si="592"/>
        <v>'2028-07-10'</v>
      </c>
      <c r="W1900" s="80"/>
      <c r="X1900" s="80" t="str">
        <f t="shared" si="593"/>
        <v>null</v>
      </c>
      <c r="Y1900" s="12" t="s">
        <v>1418</v>
      </c>
      <c r="Z1900" s="125">
        <f>IFERROR(IF(Y1900="","null",VLOOKUP(Y1900,Marcas!$A$2:$C$2024,2,0)),"")</f>
        <v>1205</v>
      </c>
      <c r="AA1900" t="s">
        <v>1418</v>
      </c>
      <c r="AB1900" s="3">
        <f>IFERROR(IF(AA1900="","",IF(AA1900="EMPORIO LEGAL",1,VLOOKUP(AA1900,Clientes!$A$2:$B$1190,2,0))),"")</f>
        <v>1184</v>
      </c>
      <c r="AC1900" s="3">
        <f>IFERROR(IF(Tabla1[[#This Row],[id_control]]="null","",VLOOKUP(CONCATENATE(Tabla1[[#This Row],[CLIENTE]],"-",Tabla1[[#This Row],[id_control]]),Hoja1!$C$2:$D$1994,2,0)),"")</f>
        <v>1900</v>
      </c>
      <c r="AD1900" s="3"/>
      <c r="AE1900" s="3"/>
      <c r="AF1900" s="3"/>
      <c r="AG1900" s="3"/>
      <c r="AH1900" s="3"/>
      <c r="AI1900" s="3"/>
      <c r="AJ1900" s="3"/>
      <c r="AK1900" s="3"/>
      <c r="AL1900" s="3"/>
      <c r="AM1900" s="6"/>
      <c r="AN1900" s="6"/>
      <c r="AO1900" s="6"/>
      <c r="AP1900" s="6"/>
      <c r="AQ1900" s="8"/>
      <c r="AR1900" s="6"/>
      <c r="AS1900" s="6"/>
      <c r="AT1900" s="6"/>
      <c r="AU1900" s="6"/>
      <c r="AV1900" s="8"/>
      <c r="AW1900" s="6"/>
      <c r="AX1900" s="6"/>
      <c r="AY1900" s="6"/>
      <c r="AZ1900" s="6"/>
      <c r="BA1900" s="6"/>
      <c r="BB1900" s="6"/>
      <c r="BC1900" s="6"/>
      <c r="BD1900" s="6"/>
      <c r="BE1900" s="8">
        <v>1899</v>
      </c>
      <c r="BF1900" s="6" t="str">
        <f t="shared" si="594"/>
        <v>insert into bitacoras_estatus (numero_expediente, numero_registro, representante, fecha_inicio, fecha_vencimiento, id_cliente, id_admin, id_bitacoras_estatus, id_estatus, id_clase, id_marca, created_at, updated_at) values('948339','1061002','','2008-07-10','2028-07-10','1184','2','1','1',null,1205,'2008-07-10 00:00:00','2008-07-10 00:00:00');</v>
      </c>
      <c r="BG1900" s="6" t="str">
        <f t="shared" si="595"/>
        <v>insert into servicios_comentarios (comentario, id_admin, id_estatus, created_at, updated_at) values('RENOVACIÓN DEL REGISTRO DE MARCA PRESENTADO EL 13/02/2018',1,1899,'2008-07-10 00:00:00','2008-07-10 00:00:00');</v>
      </c>
      <c r="BH1900" s="6" t="str">
        <f t="shared" si="596"/>
        <v/>
      </c>
      <c r="BI1900" s="137" t="str">
        <f t="shared" si="597"/>
        <v>update bitacoras_estatus set comprobacion_uso = 1, id_estatus=10 where id=1899;</v>
      </c>
      <c r="BJ1900" s="137" t="str">
        <f t="shared" si="598"/>
        <v>update bitacoras_estatus set numero_expediente = '948339', numero_registro = '1061002', id_estatus = 10, fecha_inicio = '2008-07-10', fecha_vencimiento ='2028-07-10', created_at ='2008-07-10 00:00:00', updated_at ='2008-07-10 00:00:00', id_clase=null, id_marca=1205, id_cliente=1184, vigencia = 1 where id =1899;</v>
      </c>
      <c r="BK1900" s="137" t="str">
        <f t="shared" si="599"/>
        <v>update bitacoras_estatus set id_estatus = 10 where id =1899;</v>
      </c>
    </row>
    <row r="1901" spans="1:63" ht="79">
      <c r="A1901" s="3">
        <v>2069700</v>
      </c>
      <c r="B1901" s="3">
        <v>1942584</v>
      </c>
      <c r="C1901" s="3">
        <f>IF(Tabla1[[#This Row],[No. REG.]]="","",1)</f>
        <v>1</v>
      </c>
      <c r="D1901" s="3" t="s">
        <v>8681</v>
      </c>
      <c r="E1901" s="3">
        <f>IF(Tabla1[[#This Row],[STATUS]]="","",VLOOKUP(D1901,Estatus!$A$2:$B$13,2,0))</f>
        <v>8</v>
      </c>
      <c r="F1901" s="3">
        <f>IF(Tabla1[[#This Row],[STATUS]]="","",VLOOKUP(D1901,Estatus!$A$2:$I$12,9,0))</f>
        <v>1</v>
      </c>
      <c r="G1901" s="12" t="s">
        <v>8741</v>
      </c>
      <c r="H1901" s="7">
        <v>43284</v>
      </c>
      <c r="I1901" s="80">
        <f t="shared" si="580"/>
        <v>2018</v>
      </c>
      <c r="J1901" s="80">
        <f t="shared" si="581"/>
        <v>7</v>
      </c>
      <c r="K1901" s="80">
        <f t="shared" si="582"/>
        <v>3</v>
      </c>
      <c r="L1901" s="80" t="str">
        <f t="shared" si="583"/>
        <v>07</v>
      </c>
      <c r="M1901" s="80" t="str">
        <f t="shared" si="584"/>
        <v>03</v>
      </c>
      <c r="N1901" s="80" t="str">
        <f t="shared" si="585"/>
        <v>'2018-07-03'</v>
      </c>
      <c r="O1901" s="80" t="str">
        <f t="shared" si="586"/>
        <v>'2018-07-03 00:00:00'</v>
      </c>
      <c r="P1901" s="7">
        <v>46937</v>
      </c>
      <c r="Q1901" s="80">
        <f t="shared" si="587"/>
        <v>2028</v>
      </c>
      <c r="R1901" s="80">
        <f t="shared" si="588"/>
        <v>7</v>
      </c>
      <c r="S1901" s="80">
        <f t="shared" si="589"/>
        <v>3</v>
      </c>
      <c r="T1901" s="80" t="str">
        <f t="shared" si="590"/>
        <v>07</v>
      </c>
      <c r="U1901" s="80" t="str">
        <f t="shared" si="591"/>
        <v>03</v>
      </c>
      <c r="V1901" s="80" t="str">
        <f t="shared" si="592"/>
        <v>'2028-07-03'</v>
      </c>
      <c r="W1901" s="80">
        <v>35</v>
      </c>
      <c r="X1901" s="80">
        <f t="shared" si="593"/>
        <v>35</v>
      </c>
      <c r="Y1901" s="3" t="s">
        <v>8439</v>
      </c>
      <c r="Z1901" s="124">
        <f>IFERROR(IF(Y1901="","null",VLOOKUP(Y1901,Marcas!$A$2:$C$2024,2,0)),"")</f>
        <v>50</v>
      </c>
      <c r="AA1901" s="3" t="s">
        <v>8439</v>
      </c>
      <c r="AB1901" s="3">
        <f>IFERROR(IF(AA1901="","",IF(AA1901="EMPORIO LEGAL",1,VLOOKUP(AA1901,Clientes!$A$2:$B$1190,2,0))),"")</f>
        <v>35</v>
      </c>
      <c r="AC1901" s="3">
        <f>IFERROR(IF(Tabla1[[#This Row],[id_control]]="null","",VLOOKUP(CONCATENATE(Tabla1[[#This Row],[CLIENTE]],"-",Tabla1[[#This Row],[id_control]]),Hoja1!$C$2:$D$1994,2,0)),"")</f>
        <v>1901</v>
      </c>
      <c r="AD1901" s="3" t="s">
        <v>8440</v>
      </c>
      <c r="AE1901" s="3"/>
      <c r="AF1901" s="3"/>
      <c r="AG1901" s="3"/>
      <c r="AH1901" s="3"/>
      <c r="AI1901" s="3"/>
      <c r="AJ1901" s="3"/>
      <c r="AK1901" s="3"/>
      <c r="AL1901" s="3">
        <v>6251051922</v>
      </c>
      <c r="AM1901" s="6"/>
      <c r="AN1901" s="6"/>
      <c r="AO1901" s="6"/>
      <c r="AP1901" s="6"/>
      <c r="AQ1901" s="8"/>
      <c r="AR1901" s="6"/>
      <c r="AS1901" s="6"/>
      <c r="AT1901" s="6"/>
      <c r="AU1901" s="6"/>
      <c r="AV1901" s="8" t="s">
        <v>8441</v>
      </c>
      <c r="AW1901" s="8"/>
      <c r="AX1901" s="6"/>
      <c r="AY1901" s="6"/>
      <c r="AZ1901" s="6"/>
      <c r="BA1901" s="6"/>
      <c r="BB1901" s="6"/>
      <c r="BC1901" s="6"/>
      <c r="BD1901" s="8" t="s">
        <v>8442</v>
      </c>
      <c r="BE1901" s="8">
        <v>1900</v>
      </c>
      <c r="BF1901" s="6" t="str">
        <f t="shared" si="594"/>
        <v>insert into bitacoras_estatus (numero_expediente, numero_registro, representante, fecha_inicio, fecha_vencimiento, id_cliente, id_admin, id_bitacoras_estatus, id_estatus, id_clase, id_marca, created_at, updated_at) values('2069700','1942584','JACOB DYCK PENNER','2018-07-03','2028-07-03','35','2','1','1',35,50,'2018-07-03 00:00:00','2018-07-03 00:00:00');</v>
      </c>
      <c r="BG1901" s="6" t="str">
        <f t="shared" si="595"/>
        <v>insert into servicios_comentarios (comentario, id_admin, id_estatus, created_at, updated_at) values('CLASE 35, SE ENVIÓ NUMERO DE EXPEDIENTE AL CLIENTE 04/07/2018
Llegó titulo de marca el 17 de diciembre de 2018, Se regresa trámite a IMPI ya que hay error en datos del cliente,
pusieron al rep. legal en lugar de la razón social',1,1900,'2018-07-03 00:00:00','2018-07-03 00:00:00');</v>
      </c>
      <c r="BH1901" s="6" t="str">
        <f t="shared" si="596"/>
        <v>insert into servicios_comentarios (comentario, id_admin, id_estatus, created_at, updated_at) values('Contacto Aime Romero 6251219602',1,1900,'2018-07-03 00:00:00','2018-07-03 00:00:00');</v>
      </c>
      <c r="BI1901" s="137" t="str">
        <f t="shared" si="597"/>
        <v>update bitacoras_estatus set comprobacion_uso = 1, id_estatus=8 where id=1900;</v>
      </c>
      <c r="BJ1901" s="137" t="str">
        <f t="shared" si="598"/>
        <v>update bitacoras_estatus set numero_expediente = '2069700', numero_registro = '1942584', id_estatus = 8, fecha_inicio = '2018-07-03', fecha_vencimiento ='2028-07-03', created_at ='2018-07-03 00:00:00', updated_at ='2018-07-03 00:00:00', id_clase=35, id_marca=50, id_cliente=35, vigencia = 1 where id =1900;</v>
      </c>
      <c r="BK1901" s="137" t="str">
        <f t="shared" si="599"/>
        <v>update bitacoras_estatus set id_estatus = 8 where id =1900;</v>
      </c>
    </row>
    <row r="1902" spans="1:63" ht="40">
      <c r="A1902" s="3">
        <v>2069698</v>
      </c>
      <c r="B1902" s="3">
        <v>1942583</v>
      </c>
      <c r="C1902" s="3">
        <f>IF(Tabla1[[#This Row],[No. REG.]]="","",1)</f>
        <v>1</v>
      </c>
      <c r="D1902" s="3" t="s">
        <v>46</v>
      </c>
      <c r="E1902" s="3">
        <f>IF(Tabla1[[#This Row],[STATUS]]="","",VLOOKUP(D1902,Estatus!$A$2:$B$13,2,0))</f>
        <v>10</v>
      </c>
      <c r="F1902" s="3">
        <f>IF(Tabla1[[#This Row],[STATUS]]="","",VLOOKUP(D1902,Estatus!$A$2:$I$12,9,0))</f>
        <v>1</v>
      </c>
      <c r="G1902" s="12" t="s">
        <v>8742</v>
      </c>
      <c r="H1902" s="7">
        <v>43284</v>
      </c>
      <c r="I1902" s="80">
        <f t="shared" si="580"/>
        <v>2018</v>
      </c>
      <c r="J1902" s="80">
        <f t="shared" si="581"/>
        <v>7</v>
      </c>
      <c r="K1902" s="80">
        <f t="shared" si="582"/>
        <v>3</v>
      </c>
      <c r="L1902" s="80" t="str">
        <f t="shared" si="583"/>
        <v>07</v>
      </c>
      <c r="M1902" s="80" t="str">
        <f t="shared" si="584"/>
        <v>03</v>
      </c>
      <c r="N1902" s="80" t="str">
        <f t="shared" si="585"/>
        <v>'2018-07-03'</v>
      </c>
      <c r="O1902" s="80" t="str">
        <f t="shared" si="586"/>
        <v>'2018-07-03 00:00:00'</v>
      </c>
      <c r="P1902" s="7">
        <v>46937</v>
      </c>
      <c r="Q1902" s="80">
        <f t="shared" si="587"/>
        <v>2028</v>
      </c>
      <c r="R1902" s="80">
        <f t="shared" si="588"/>
        <v>7</v>
      </c>
      <c r="S1902" s="80">
        <f t="shared" si="589"/>
        <v>3</v>
      </c>
      <c r="T1902" s="80" t="str">
        <f t="shared" si="590"/>
        <v>07</v>
      </c>
      <c r="U1902" s="80" t="str">
        <f t="shared" si="591"/>
        <v>03</v>
      </c>
      <c r="V1902" s="80" t="str">
        <f t="shared" si="592"/>
        <v>'2028-07-03'</v>
      </c>
      <c r="W1902" s="80">
        <v>31</v>
      </c>
      <c r="X1902" s="80">
        <f t="shared" si="593"/>
        <v>31</v>
      </c>
      <c r="Y1902" s="3" t="s">
        <v>8443</v>
      </c>
      <c r="Z1902" s="124">
        <f>IFERROR(IF(Y1902="","null",VLOOKUP(Y1902,Marcas!$A$2:$C$2024,2,0)),"")</f>
        <v>1423</v>
      </c>
      <c r="AA1902" s="3" t="s">
        <v>8439</v>
      </c>
      <c r="AB1902" s="3">
        <f>IFERROR(IF(AA1902="","",IF(AA1902="EMPORIO LEGAL",1,VLOOKUP(AA1902,Clientes!$A$2:$B$1190,2,0))),"")</f>
        <v>35</v>
      </c>
      <c r="AC1902" s="3">
        <f>IFERROR(IF(Tabla1[[#This Row],[id_control]]="null","",VLOOKUP(CONCATENATE(Tabla1[[#This Row],[CLIENTE]],"-",Tabla1[[#This Row],[id_control]]),Hoja1!$C$2:$D$1994,2,0)),"")</f>
        <v>1902</v>
      </c>
      <c r="AD1902" s="3" t="s">
        <v>8440</v>
      </c>
      <c r="AE1902" s="3"/>
      <c r="AF1902" s="3"/>
      <c r="AG1902" s="3"/>
      <c r="AH1902" s="3"/>
      <c r="AI1902" s="3"/>
      <c r="AJ1902" s="3"/>
      <c r="AK1902" s="3"/>
      <c r="AL1902" s="3">
        <v>6251051922</v>
      </c>
      <c r="AM1902" s="6"/>
      <c r="AN1902" s="6"/>
      <c r="AO1902" s="6"/>
      <c r="AP1902" s="6"/>
      <c r="AQ1902" s="8"/>
      <c r="AR1902" s="6"/>
      <c r="AS1902" s="6"/>
      <c r="AT1902" s="6"/>
      <c r="AU1902" s="6"/>
      <c r="AV1902" s="8" t="s">
        <v>8441</v>
      </c>
      <c r="AW1902" s="8"/>
      <c r="AX1902" s="6"/>
      <c r="AY1902" s="6"/>
      <c r="AZ1902" s="6"/>
      <c r="BA1902" s="6"/>
      <c r="BB1902" s="6"/>
      <c r="BC1902" s="6"/>
      <c r="BD1902" s="8" t="s">
        <v>8442</v>
      </c>
      <c r="BE1902" s="8">
        <v>1901</v>
      </c>
      <c r="BF1902" s="6" t="str">
        <f t="shared" si="594"/>
        <v>insert into bitacoras_estatus (numero_expediente, numero_registro, representante, fecha_inicio, fecha_vencimiento, id_cliente, id_admin, id_bitacoras_estatus, id_estatus, id_clase, id_marca, created_at, updated_at) values('2069698','1942583','JACOB DYCK PENNER','2018-07-03','2028-07-03','35','2','1','1',31,1423,'2018-07-03 00:00:00','2018-07-03 00:00:00');</v>
      </c>
      <c r="BG1902" s="6" t="str">
        <f t="shared" si="595"/>
        <v>insert into servicios_comentarios (comentario, id_admin, id_estatus, created_at, updated_at) values('CLASE 31, SE ENVIÓ NUMERO DE EXPEDIENTE AL CLIENTE 04/07/2018
Llegó titulo de marca el 17 de diciembre de 2018',1,1901,'2018-07-03 00:00:00','2018-07-03 00:00:00');</v>
      </c>
      <c r="BH1902" s="6" t="str">
        <f t="shared" si="596"/>
        <v>insert into servicios_comentarios (comentario, id_admin, id_estatus, created_at, updated_at) values('Contacto Aime Romero 6251219602',1,1901,'2018-07-03 00:00:00','2018-07-03 00:00:00');</v>
      </c>
      <c r="BI1902" s="137" t="str">
        <f t="shared" si="597"/>
        <v>update bitacoras_estatus set comprobacion_uso = 1, id_estatus=10 where id=1901;</v>
      </c>
      <c r="BJ1902" s="137" t="str">
        <f t="shared" si="598"/>
        <v>update bitacoras_estatus set numero_expediente = '2069698', numero_registro = '1942583', id_estatus = 10, fecha_inicio = '2018-07-03', fecha_vencimiento ='2028-07-03', created_at ='2018-07-03 00:00:00', updated_at ='2018-07-03 00:00:00', id_clase=31, id_marca=1423, id_cliente=35, vigencia = 1 where id =1901;</v>
      </c>
      <c r="BK1902" s="137" t="str">
        <f t="shared" si="599"/>
        <v>update bitacoras_estatus set id_estatus = 10 where id =1901;</v>
      </c>
    </row>
    <row r="1903" spans="1:63" ht="27">
      <c r="A1903" s="3">
        <v>2069692</v>
      </c>
      <c r="B1903" s="3">
        <v>1954917</v>
      </c>
      <c r="C1903" s="3">
        <f>IF(Tabla1[[#This Row],[No. REG.]]="","",1)</f>
        <v>1</v>
      </c>
      <c r="D1903" s="3" t="s">
        <v>46</v>
      </c>
      <c r="E1903" s="3">
        <f>IF(Tabla1[[#This Row],[STATUS]]="","",VLOOKUP(D1903,Estatus!$A$2:$B$13,2,0))</f>
        <v>10</v>
      </c>
      <c r="F1903" s="3">
        <f>IF(Tabla1[[#This Row],[STATUS]]="","",VLOOKUP(D1903,Estatus!$A$2:$I$12,9,0))</f>
        <v>1</v>
      </c>
      <c r="G1903" s="12" t="s">
        <v>8743</v>
      </c>
      <c r="H1903" s="7">
        <v>43284</v>
      </c>
      <c r="I1903" s="80">
        <f t="shared" si="580"/>
        <v>2018</v>
      </c>
      <c r="J1903" s="80">
        <f t="shared" si="581"/>
        <v>7</v>
      </c>
      <c r="K1903" s="80">
        <f t="shared" si="582"/>
        <v>3</v>
      </c>
      <c r="L1903" s="80" t="str">
        <f t="shared" si="583"/>
        <v>07</v>
      </c>
      <c r="M1903" s="80" t="str">
        <f t="shared" si="584"/>
        <v>03</v>
      </c>
      <c r="N1903" s="80" t="str">
        <f t="shared" si="585"/>
        <v>'2018-07-03'</v>
      </c>
      <c r="O1903" s="80" t="str">
        <f t="shared" si="586"/>
        <v>'2018-07-03 00:00:00'</v>
      </c>
      <c r="P1903" s="7">
        <v>46937</v>
      </c>
      <c r="Q1903" s="80">
        <f t="shared" si="587"/>
        <v>2028</v>
      </c>
      <c r="R1903" s="80">
        <f t="shared" si="588"/>
        <v>7</v>
      </c>
      <c r="S1903" s="80">
        <f t="shared" si="589"/>
        <v>3</v>
      </c>
      <c r="T1903" s="80" t="str">
        <f t="shared" si="590"/>
        <v>07</v>
      </c>
      <c r="U1903" s="80" t="str">
        <f t="shared" si="591"/>
        <v>03</v>
      </c>
      <c r="V1903" s="80" t="str">
        <f t="shared" si="592"/>
        <v>'2028-07-03'</v>
      </c>
      <c r="W1903" s="80">
        <v>37</v>
      </c>
      <c r="X1903" s="80">
        <f t="shared" si="593"/>
        <v>37</v>
      </c>
      <c r="Y1903" s="3" t="s">
        <v>8444</v>
      </c>
      <c r="Z1903" s="124">
        <f>IFERROR(IF(Y1903="","null",VLOOKUP(Y1903,Marcas!$A$2:$C$2024,2,0)),"")</f>
        <v>1376</v>
      </c>
      <c r="AA1903" s="3" t="s">
        <v>8444</v>
      </c>
      <c r="AB1903" s="3">
        <f>IFERROR(IF(AA1903="","",IF(AA1903="EMPORIO LEGAL",1,VLOOKUP(AA1903,Clientes!$A$2:$B$1190,2,0))),"")</f>
        <v>983</v>
      </c>
      <c r="AC1903" s="3">
        <f>IFERROR(IF(Tabla1[[#This Row],[id_control]]="null","",VLOOKUP(CONCATENATE(Tabla1[[#This Row],[CLIENTE]],"-",Tabla1[[#This Row],[id_control]]),Hoja1!$C$2:$D$1994,2,0)),"")</f>
        <v>1903</v>
      </c>
      <c r="AD1903" s="3" t="s">
        <v>8445</v>
      </c>
      <c r="AE1903" s="3"/>
      <c r="AF1903" s="3"/>
      <c r="AG1903" s="3"/>
      <c r="AH1903" s="3"/>
      <c r="AI1903" s="3"/>
      <c r="AJ1903" s="3"/>
      <c r="AK1903" s="3"/>
      <c r="AL1903" s="3">
        <v>4939206</v>
      </c>
      <c r="AM1903" s="6"/>
      <c r="AN1903" s="6"/>
      <c r="AO1903" s="6"/>
      <c r="AP1903" s="6"/>
      <c r="AQ1903" s="8">
        <v>6141967573</v>
      </c>
      <c r="AR1903" s="6"/>
      <c r="AS1903" s="6"/>
      <c r="AT1903" s="6"/>
      <c r="AU1903" s="6"/>
      <c r="AV1903" s="8" t="s">
        <v>8446</v>
      </c>
      <c r="AW1903" s="8"/>
      <c r="AX1903" s="6"/>
      <c r="AY1903" s="6"/>
      <c r="AZ1903" s="6"/>
      <c r="BA1903" s="6"/>
      <c r="BB1903" s="6"/>
      <c r="BC1903" s="6"/>
      <c r="BD1903" s="6"/>
      <c r="BE1903" s="8">
        <v>1902</v>
      </c>
      <c r="BF1903" s="6" t="str">
        <f t="shared" si="594"/>
        <v>insert into bitacoras_estatus (numero_expediente, numero_registro, representante, fecha_inicio, fecha_vencimiento, id_cliente, id_admin, id_bitacoras_estatus, id_estatus, id_clase, id_marca, created_at, updated_at) values('2069692','1954917','LILIANA MIRAMONTES SOTO','2018-07-03','2028-07-03','983','2','1','1',37,1376,'2018-07-03 00:00:00','2018-07-03 00:00:00');</v>
      </c>
      <c r="BG1903" s="6" t="str">
        <f t="shared" si="595"/>
        <v>insert into servicios_comentarios (comentario, id_admin, id_estatus, created_at, updated_at) values('CLASE 37 
Llegó titulo de marca el 17 de diciembre de 2018',1,1902,'2018-07-03 00:00:00','2018-07-03 00:00:00');</v>
      </c>
      <c r="BH1903" s="6" t="str">
        <f t="shared" si="596"/>
        <v/>
      </c>
      <c r="BI1903" s="137" t="str">
        <f t="shared" si="597"/>
        <v>update bitacoras_estatus set comprobacion_uso = 1, id_estatus=10 where id=1902;</v>
      </c>
      <c r="BJ1903" s="137" t="str">
        <f t="shared" si="598"/>
        <v>update bitacoras_estatus set numero_expediente = '2069692', numero_registro = '1954917', id_estatus = 10, fecha_inicio = '2018-07-03', fecha_vencimiento ='2028-07-03', created_at ='2018-07-03 00:00:00', updated_at ='2018-07-03 00:00:00', id_clase=37, id_marca=1376, id_cliente=983, vigencia = 1 where id =1902;</v>
      </c>
      <c r="BK1903" s="137" t="str">
        <f t="shared" si="599"/>
        <v>update bitacoras_estatus set id_estatus = 10 where id =1902;</v>
      </c>
    </row>
    <row r="1904" spans="1:63" ht="27">
      <c r="A1904" s="3">
        <v>2069686</v>
      </c>
      <c r="B1904" s="3">
        <v>1942581</v>
      </c>
      <c r="C1904" s="3">
        <f>IF(Tabla1[[#This Row],[No. REG.]]="","",1)</f>
        <v>1</v>
      </c>
      <c r="D1904" s="3" t="s">
        <v>46</v>
      </c>
      <c r="E1904" s="3">
        <f>IF(Tabla1[[#This Row],[STATUS]]="","",VLOOKUP(D1904,Estatus!$A$2:$B$13,2,0))</f>
        <v>10</v>
      </c>
      <c r="F1904" s="3">
        <f>IF(Tabla1[[#This Row],[STATUS]]="","",VLOOKUP(D1904,Estatus!$A$2:$I$12,9,0))</f>
        <v>1</v>
      </c>
      <c r="G1904" s="12" t="s">
        <v>8744</v>
      </c>
      <c r="H1904" s="7">
        <v>43284</v>
      </c>
      <c r="I1904" s="80">
        <f t="shared" si="580"/>
        <v>2018</v>
      </c>
      <c r="J1904" s="80">
        <f t="shared" si="581"/>
        <v>7</v>
      </c>
      <c r="K1904" s="80">
        <f t="shared" si="582"/>
        <v>3</v>
      </c>
      <c r="L1904" s="80" t="str">
        <f t="shared" si="583"/>
        <v>07</v>
      </c>
      <c r="M1904" s="80" t="str">
        <f t="shared" si="584"/>
        <v>03</v>
      </c>
      <c r="N1904" s="80" t="str">
        <f t="shared" si="585"/>
        <v>'2018-07-03'</v>
      </c>
      <c r="O1904" s="80" t="str">
        <f t="shared" si="586"/>
        <v>'2018-07-03 00:00:00'</v>
      </c>
      <c r="P1904" s="7">
        <v>46937</v>
      </c>
      <c r="Q1904" s="80">
        <f t="shared" si="587"/>
        <v>2028</v>
      </c>
      <c r="R1904" s="80">
        <f t="shared" si="588"/>
        <v>7</v>
      </c>
      <c r="S1904" s="80">
        <f t="shared" si="589"/>
        <v>3</v>
      </c>
      <c r="T1904" s="80" t="str">
        <f t="shared" si="590"/>
        <v>07</v>
      </c>
      <c r="U1904" s="80" t="str">
        <f t="shared" si="591"/>
        <v>03</v>
      </c>
      <c r="V1904" s="80" t="str">
        <f t="shared" si="592"/>
        <v>'2028-07-03'</v>
      </c>
      <c r="W1904" s="80">
        <v>32</v>
      </c>
      <c r="X1904" s="80">
        <f t="shared" si="593"/>
        <v>32</v>
      </c>
      <c r="Y1904" s="3" t="s">
        <v>8447</v>
      </c>
      <c r="Z1904" s="124">
        <f>IFERROR(IF(Y1904="","null",VLOOKUP(Y1904,Marcas!$A$2:$C$2024,2,0)),"")</f>
        <v>1496</v>
      </c>
      <c r="AA1904" s="3" t="s">
        <v>485</v>
      </c>
      <c r="AB1904" s="3">
        <f>IFERROR(IF(AA1904="","",IF(AA1904="EMPORIO LEGAL",1,VLOOKUP(AA1904,Clientes!$A$2:$B$1190,2,0))),"")</f>
        <v>1050</v>
      </c>
      <c r="AC1904" s="3">
        <f>IFERROR(IF(Tabla1[[#This Row],[id_control]]="null","",VLOOKUP(CONCATENATE(Tabla1[[#This Row],[CLIENTE]],"-",Tabla1[[#This Row],[id_control]]),Hoja1!$C$2:$D$1994,2,0)),"")</f>
        <v>1904</v>
      </c>
      <c r="AD1904" s="3" t="s">
        <v>6696</v>
      </c>
      <c r="AE1904" s="3" t="s">
        <v>495</v>
      </c>
      <c r="AF1904" s="3" t="s">
        <v>8092</v>
      </c>
      <c r="AG1904" s="3"/>
      <c r="AH1904" s="3"/>
      <c r="AI1904" s="3"/>
      <c r="AJ1904" s="3"/>
      <c r="AK1904" s="3"/>
      <c r="AL1904" s="27" t="s">
        <v>8448</v>
      </c>
      <c r="AM1904" s="27" t="s">
        <v>8449</v>
      </c>
      <c r="AN1904" s="27" t="s">
        <v>8450</v>
      </c>
      <c r="AO1904" s="6"/>
      <c r="AP1904" s="6"/>
      <c r="AQ1904" s="8"/>
      <c r="AR1904" s="6"/>
      <c r="AS1904" s="6"/>
      <c r="AT1904" s="6"/>
      <c r="AU1904" s="6"/>
      <c r="AV1904" s="18" t="s">
        <v>8451</v>
      </c>
      <c r="AW1904" s="8"/>
      <c r="AX1904" s="6"/>
      <c r="AY1904" s="6"/>
      <c r="AZ1904" s="6"/>
      <c r="BA1904" s="6"/>
      <c r="BB1904" s="6"/>
      <c r="BC1904" s="6"/>
      <c r="BD1904" s="6"/>
      <c r="BE1904" s="8">
        <v>1903</v>
      </c>
      <c r="BF1904" s="6" t="str">
        <f t="shared" si="594"/>
        <v>insert into bitacoras_estatus (numero_expediente, numero_registro, representante, fecha_inicio, fecha_vencimiento, id_cliente, id_admin, id_bitacoras_estatus, id_estatus, id_clase, id_marca, created_at, updated_at) values('2069686','1942581','ANDRES AVELINO NAVA SALINAS','2018-07-03','2028-07-03','1050','2','1','1',32,1496,'2018-07-03 00:00:00','2018-07-03 00:00:00');</v>
      </c>
      <c r="BG1904" s="6" t="str">
        <f t="shared" si="595"/>
        <v>insert into servicios_comentarios (comentario, id_admin, id_estatus, created_at, updated_at) values('CLASE 32
Llegó titulo de marca el 17 de diciembre de 2018',1,1903,'2018-07-03 00:00:00','2018-07-03 00:00:00');</v>
      </c>
      <c r="BH1904" s="6" t="str">
        <f t="shared" si="596"/>
        <v/>
      </c>
      <c r="BI1904" s="137" t="str">
        <f t="shared" si="597"/>
        <v>update bitacoras_estatus set comprobacion_uso = 1, id_estatus=10 where id=1903;</v>
      </c>
      <c r="BJ1904" s="137" t="str">
        <f t="shared" si="598"/>
        <v>update bitacoras_estatus set numero_expediente = '2069686', numero_registro = '1942581', id_estatus = 10, fecha_inicio = '2018-07-03', fecha_vencimiento ='2028-07-03', created_at ='2018-07-03 00:00:00', updated_at ='2018-07-03 00:00:00', id_clase=32, id_marca=1496, id_cliente=1050, vigencia = 1 where id =1903;</v>
      </c>
      <c r="BK1904" s="137" t="str">
        <f t="shared" si="599"/>
        <v>update bitacoras_estatus set id_estatus = 10 where id =1903;</v>
      </c>
    </row>
    <row r="1905" spans="1:63">
      <c r="A1905" s="3">
        <v>2069676</v>
      </c>
      <c r="B1905" s="3"/>
      <c r="C1905" s="3" t="str">
        <f>IF(Tabla1[[#This Row],[No. REG.]]="","",1)</f>
        <v/>
      </c>
      <c r="D1905" s="3" t="s">
        <v>8681</v>
      </c>
      <c r="E1905" s="3">
        <f>IF(Tabla1[[#This Row],[STATUS]]="","",VLOOKUP(D1905,Estatus!$A$2:$B$13,2,0))</f>
        <v>8</v>
      </c>
      <c r="F1905" s="3">
        <f>IF(Tabla1[[#This Row],[STATUS]]="","",VLOOKUP(D1905,Estatus!$A$2:$I$12,9,0))</f>
        <v>1</v>
      </c>
      <c r="G1905" s="12" t="s">
        <v>8452</v>
      </c>
      <c r="H1905" s="7">
        <v>43284</v>
      </c>
      <c r="I1905" s="80">
        <f t="shared" si="580"/>
        <v>2018</v>
      </c>
      <c r="J1905" s="80">
        <f t="shared" si="581"/>
        <v>7</v>
      </c>
      <c r="K1905" s="80">
        <f t="shared" si="582"/>
        <v>3</v>
      </c>
      <c r="L1905" s="80" t="str">
        <f t="shared" si="583"/>
        <v>07</v>
      </c>
      <c r="M1905" s="80" t="str">
        <f t="shared" si="584"/>
        <v>03</v>
      </c>
      <c r="N1905" s="80" t="str">
        <f t="shared" si="585"/>
        <v>'2018-07-03'</v>
      </c>
      <c r="O1905" s="80" t="str">
        <f t="shared" si="586"/>
        <v>'2018-07-03 00:00:00'</v>
      </c>
      <c r="P1905" s="7">
        <v>46937</v>
      </c>
      <c r="Q1905" s="80">
        <f t="shared" si="587"/>
        <v>2028</v>
      </c>
      <c r="R1905" s="80">
        <f t="shared" si="588"/>
        <v>7</v>
      </c>
      <c r="S1905" s="80">
        <f t="shared" si="589"/>
        <v>3</v>
      </c>
      <c r="T1905" s="80" t="str">
        <f t="shared" si="590"/>
        <v>07</v>
      </c>
      <c r="U1905" s="80" t="str">
        <f t="shared" si="591"/>
        <v>03</v>
      </c>
      <c r="V1905" s="80" t="str">
        <f t="shared" si="592"/>
        <v>'2028-07-03'</v>
      </c>
      <c r="W1905" s="80">
        <v>44</v>
      </c>
      <c r="X1905" s="80">
        <f t="shared" si="593"/>
        <v>44</v>
      </c>
      <c r="Y1905" s="12" t="s">
        <v>8453</v>
      </c>
      <c r="Z1905" s="125">
        <f>IFERROR(IF(Y1905="","null",VLOOKUP(Y1905,Marcas!$A$2:$C$2024,2,0)),"")</f>
        <v>542</v>
      </c>
      <c r="AA1905" s="12" t="s">
        <v>8454</v>
      </c>
      <c r="AB1905" s="3">
        <f>IFERROR(IF(AA1905="","",IF(AA1905="EMPORIO LEGAL",1,VLOOKUP(AA1905,Clientes!$A$2:$B$1190,2,0))),"")</f>
        <v>379</v>
      </c>
      <c r="AC1905" s="3">
        <f>IFERROR(IF(Tabla1[[#This Row],[id_control]]="null","",VLOOKUP(CONCATENATE(Tabla1[[#This Row],[CLIENTE]],"-",Tabla1[[#This Row],[id_control]]),Hoja1!$C$2:$D$1994,2,0)),"")</f>
        <v>1905</v>
      </c>
      <c r="AD1905" s="3" t="s">
        <v>8455</v>
      </c>
      <c r="AE1905" s="3" t="s">
        <v>8456</v>
      </c>
      <c r="AF1905" s="3"/>
      <c r="AG1905" s="3"/>
      <c r="AH1905" s="3"/>
      <c r="AI1905" s="3"/>
      <c r="AJ1905" s="3"/>
      <c r="AK1905" s="3"/>
      <c r="AL1905" s="3">
        <v>4144455</v>
      </c>
      <c r="AM1905" s="6"/>
      <c r="AN1905" s="6"/>
      <c r="AO1905" s="6"/>
      <c r="AP1905" s="6"/>
      <c r="AQ1905" s="8">
        <v>6142462692</v>
      </c>
      <c r="AR1905" s="8">
        <v>6141885636</v>
      </c>
      <c r="AS1905" s="6"/>
      <c r="AT1905" s="6"/>
      <c r="AU1905" s="6"/>
      <c r="AV1905" s="8" t="s">
        <v>7675</v>
      </c>
      <c r="AW1905" s="8"/>
      <c r="AX1905" s="6"/>
      <c r="AY1905" s="6"/>
      <c r="AZ1905" s="6"/>
      <c r="BA1905" s="6"/>
      <c r="BB1905" s="6"/>
      <c r="BC1905" s="6"/>
      <c r="BD1905" s="6"/>
      <c r="BE1905" s="8">
        <v>1904</v>
      </c>
      <c r="BF1905" s="6" t="str">
        <f t="shared" si="594"/>
        <v>insert into bitacoras_estatus (numero_expediente, numero_registro, representante, fecha_inicio, fecha_vencimiento, id_cliente, id_admin, id_bitacoras_estatus, id_estatus, id_clase, id_marca, created_at, updated_at) values('2069676','','ANA SILVA MARTINEZ TOVAR','2018-07-03','2028-07-03','379','2','1','1',44,542,'2018-07-03 00:00:00','2018-07-03 00:00:00');</v>
      </c>
      <c r="BG1905" s="6" t="str">
        <f t="shared" si="595"/>
        <v>insert into servicios_comentarios (comentario, id_admin, id_estatus, created_at, updated_at) values('CLASE 44 REQUISITOS 19/09/2018',1,1904,'2018-07-03 00:00:00','2018-07-03 00:00:00');</v>
      </c>
      <c r="BH1905" s="6" t="str">
        <f t="shared" si="596"/>
        <v/>
      </c>
      <c r="BI1905" s="137" t="str">
        <f t="shared" si="597"/>
        <v>update bitacoras_estatus set comprobacion_uso = 1, id_estatus=8 where id=1904;</v>
      </c>
      <c r="BJ1905" s="137" t="str">
        <f t="shared" si="598"/>
        <v>update bitacoras_estatus set numero_expediente = '2069676', numero_registro = '', id_estatus = 8, fecha_inicio = '2018-07-03', fecha_vencimiento ='2028-07-03', created_at ='2018-07-03 00:00:00', updated_at ='2018-07-03 00:00:00', id_clase=44, id_marca=542, id_cliente=379, vigencia = 1 where id =1904;</v>
      </c>
      <c r="BK1905" s="137" t="str">
        <f t="shared" si="599"/>
        <v>update bitacoras_estatus set id_estatus = 8 where id =1904;</v>
      </c>
    </row>
    <row r="1906" spans="1:63" ht="27">
      <c r="A1906" s="6">
        <v>922722</v>
      </c>
      <c r="B1906" s="6">
        <v>1044625</v>
      </c>
      <c r="C1906" s="6">
        <f>IF(Tabla1[[#This Row],[No. REG.]]="","",1)</f>
        <v>1</v>
      </c>
      <c r="D1906" s="3" t="s">
        <v>109</v>
      </c>
      <c r="E1906" s="3">
        <f>IF(Tabla1[[#This Row],[STATUS]]="","",VLOOKUP(D1906,Estatus!$A$2:$B$13,2,0))</f>
        <v>9</v>
      </c>
      <c r="F1906" s="3">
        <f>IF(Tabla1[[#This Row],[STATUS]]="","",VLOOKUP(D1906,Estatus!$A$2:$I$12,9,0))</f>
        <v>0</v>
      </c>
      <c r="G1906" s="12" t="s">
        <v>8457</v>
      </c>
      <c r="H1906" s="7">
        <v>39608</v>
      </c>
      <c r="I1906" s="80">
        <f t="shared" si="580"/>
        <v>2008</v>
      </c>
      <c r="J1906" s="80">
        <f t="shared" si="581"/>
        <v>6</v>
      </c>
      <c r="K1906" s="80">
        <f t="shared" si="582"/>
        <v>9</v>
      </c>
      <c r="L1906" s="80" t="str">
        <f t="shared" si="583"/>
        <v>06</v>
      </c>
      <c r="M1906" s="80" t="str">
        <f t="shared" si="584"/>
        <v>09</v>
      </c>
      <c r="N1906" s="80" t="str">
        <f t="shared" si="585"/>
        <v>'2008-06-09'</v>
      </c>
      <c r="O1906" s="80" t="str">
        <f t="shared" si="586"/>
        <v>'2008-06-09 00:00:00'</v>
      </c>
      <c r="P1906" s="7">
        <v>43173</v>
      </c>
      <c r="Q1906" s="80">
        <f t="shared" si="587"/>
        <v>2018</v>
      </c>
      <c r="R1906" s="80">
        <f t="shared" si="588"/>
        <v>3</v>
      </c>
      <c r="S1906" s="80">
        <f t="shared" si="589"/>
        <v>14</v>
      </c>
      <c r="T1906" s="80" t="str">
        <f t="shared" si="590"/>
        <v>03</v>
      </c>
      <c r="U1906" s="80">
        <f t="shared" si="591"/>
        <v>14</v>
      </c>
      <c r="V1906" s="80" t="str">
        <f t="shared" si="592"/>
        <v>'2018-03-14'</v>
      </c>
      <c r="W1906" s="80"/>
      <c r="X1906" s="80" t="str">
        <f t="shared" si="593"/>
        <v>null</v>
      </c>
      <c r="Y1906" s="6" t="s">
        <v>3154</v>
      </c>
      <c r="Z1906" s="123">
        <f>IFERROR(IF(Y1906="","null",VLOOKUP(Y1906,Marcas!$A$2:$C$2024,2,0)),"")</f>
        <v>749</v>
      </c>
      <c r="AA1906" s="6" t="s">
        <v>3154</v>
      </c>
      <c r="AB1906" s="6">
        <f>IFERROR(IF(AA1906="","",IF(AA1906="EMPORIO LEGAL",1,VLOOKUP(AA1906,Clientes!$A$2:$B$1190,2,0))),"")</f>
        <v>533</v>
      </c>
      <c r="AC1906" s="6">
        <f>IFERROR(IF(Tabla1[[#This Row],[id_control]]="null","",VLOOKUP(CONCATENATE(Tabla1[[#This Row],[CLIENTE]],"-",Tabla1[[#This Row],[id_control]]),Hoja1!$C$2:$D$1994,2,0)),"")</f>
        <v>1906</v>
      </c>
      <c r="AD1906" s="6" t="s">
        <v>4281</v>
      </c>
      <c r="AE1906" s="6"/>
      <c r="AF1906" s="6"/>
      <c r="AG1906" s="6"/>
      <c r="AH1906" s="6"/>
      <c r="AI1906" s="6"/>
      <c r="AJ1906" s="6"/>
      <c r="AK1906" s="6"/>
      <c r="AL1906" s="6" t="s">
        <v>3158</v>
      </c>
      <c r="AM1906" s="6"/>
      <c r="AN1906" s="6"/>
      <c r="AO1906" s="6"/>
      <c r="AP1906" s="6"/>
      <c r="AQ1906" s="6"/>
      <c r="AR1906" s="6"/>
      <c r="AS1906" s="6"/>
      <c r="AT1906" s="6"/>
      <c r="AU1906" s="6"/>
      <c r="AV1906" s="5" t="s">
        <v>3159</v>
      </c>
      <c r="AW1906" s="5"/>
      <c r="AX1906" s="5"/>
      <c r="AY1906" s="5"/>
      <c r="AZ1906" s="5"/>
      <c r="BA1906" s="5"/>
      <c r="BB1906" s="5"/>
      <c r="BC1906" s="5"/>
      <c r="BD1906" s="8"/>
      <c r="BE1906" s="8">
        <v>1905</v>
      </c>
      <c r="BF1906" s="6" t="str">
        <f t="shared" si="594"/>
        <v>insert into bitacoras_estatus (numero_expediente, numero_registro, representante, fecha_inicio, fecha_vencimiento, id_cliente, id_admin, id_bitacoras_estatus, id_estatus, id_clase, id_marca, created_at, updated_at) values('922722','1044625','JOSE MANUEL BURCIAGA MOLINAR','2008-06-09','2018-03-14','533','2','1','1',null,749,'2008-06-09 00:00:00','2008-06-09 00:00:00');</v>
      </c>
      <c r="BG1906" s="6" t="str">
        <f t="shared" si="595"/>
        <v>insert into servicios_comentarios (comentario, id_admin, id_estatus, created_at, updated_at) values('SE PRESENTÓ SOLICITUD DE RENOVACIÓN 05-07-2018 EN LA SECRETARÍA DE ECONOMIA',1,1905,'2008-06-09 00:00:00','2008-06-09 00:00:00');</v>
      </c>
      <c r="BH1906" s="6" t="str">
        <f t="shared" si="596"/>
        <v/>
      </c>
      <c r="BI1906" s="137" t="str">
        <f t="shared" si="597"/>
        <v>update bitacoras_estatus set comprobacion_uso = 1, id_estatus=9 where id=1905;</v>
      </c>
      <c r="BJ1906" s="137" t="str">
        <f t="shared" si="598"/>
        <v>update bitacoras_estatus set numero_expediente = '922722', numero_registro = '1044625', id_estatus = 9, fecha_inicio = '2008-06-09', fecha_vencimiento ='2018-03-14', created_at ='2008-06-09 00:00:00', updated_at ='2008-06-09 00:00:00', id_clase=null, id_marca=749, id_cliente=533, vigencia = 0 where id =1905;</v>
      </c>
      <c r="BK1906" s="137" t="str">
        <f t="shared" si="599"/>
        <v>update bitacoras_estatus set id_estatus = 9 where id =1905;</v>
      </c>
    </row>
    <row r="1907" spans="1:63" ht="27">
      <c r="A1907" s="3">
        <v>943826</v>
      </c>
      <c r="B1907" s="3">
        <v>1050752</v>
      </c>
      <c r="C1907" s="3">
        <f>IF(Tabla1[[#This Row],[No. REG.]]="","",1)</f>
        <v>1</v>
      </c>
      <c r="D1907" s="3" t="s">
        <v>46</v>
      </c>
      <c r="E1907" s="3">
        <f>IF(Tabla1[[#This Row],[STATUS]]="","",VLOOKUP(D1907,Estatus!$A$2:$B$13,2,0))</f>
        <v>10</v>
      </c>
      <c r="F1907" s="3">
        <f>IF(Tabla1[[#This Row],[STATUS]]="","",VLOOKUP(D1907,Estatus!$A$2:$I$12,9,0))</f>
        <v>1</v>
      </c>
      <c r="G1907" s="12" t="s">
        <v>8457</v>
      </c>
      <c r="H1907" s="7">
        <v>39650</v>
      </c>
      <c r="I1907" s="80">
        <f t="shared" si="580"/>
        <v>2008</v>
      </c>
      <c r="J1907" s="80">
        <f t="shared" si="581"/>
        <v>7</v>
      </c>
      <c r="K1907" s="80">
        <f t="shared" si="582"/>
        <v>21</v>
      </c>
      <c r="L1907" s="80" t="str">
        <f t="shared" si="583"/>
        <v>07</v>
      </c>
      <c r="M1907" s="80">
        <f t="shared" si="584"/>
        <v>21</v>
      </c>
      <c r="N1907" s="80" t="str">
        <f t="shared" si="585"/>
        <v>'2008-07-21'</v>
      </c>
      <c r="O1907" s="80" t="str">
        <f t="shared" si="586"/>
        <v>'2008-07-21 00:00:00'</v>
      </c>
      <c r="P1907" s="7">
        <v>43278</v>
      </c>
      <c r="Q1907" s="80">
        <f t="shared" si="587"/>
        <v>2018</v>
      </c>
      <c r="R1907" s="80">
        <f t="shared" si="588"/>
        <v>6</v>
      </c>
      <c r="S1907" s="80">
        <f t="shared" si="589"/>
        <v>27</v>
      </c>
      <c r="T1907" s="80" t="str">
        <f t="shared" si="590"/>
        <v>06</v>
      </c>
      <c r="U1907" s="80">
        <f t="shared" si="591"/>
        <v>27</v>
      </c>
      <c r="V1907" s="80" t="str">
        <f t="shared" si="592"/>
        <v>'2018-06-27'</v>
      </c>
      <c r="W1907" s="80"/>
      <c r="X1907" s="80" t="str">
        <f t="shared" si="593"/>
        <v>null</v>
      </c>
      <c r="Y1907" s="3" t="s">
        <v>1583</v>
      </c>
      <c r="Z1907" s="124">
        <f>IFERROR(IF(Y1907="","null",VLOOKUP(Y1907,Marcas!$A$2:$C$2024,2,0)),"")</f>
        <v>1167</v>
      </c>
      <c r="AA1907" s="3" t="s">
        <v>8458</v>
      </c>
      <c r="AB1907" s="3">
        <f>IFERROR(IF(AA1907="","",IF(AA1907="EMPORIO LEGAL",1,VLOOKUP(AA1907,Clientes!$A$2:$B$1190,2,0))),"")</f>
        <v>826</v>
      </c>
      <c r="AC1907" s="3">
        <f>IFERROR(IF(Tabla1[[#This Row],[id_control]]="null","",VLOOKUP(CONCATENATE(Tabla1[[#This Row],[CLIENTE]],"-",Tabla1[[#This Row],[id_control]]),Hoja1!$C$2:$D$1994,2,0)),"")</f>
        <v>295</v>
      </c>
      <c r="AD1907" s="3" t="s">
        <v>1584</v>
      </c>
      <c r="AE1907" s="3" t="s">
        <v>1585</v>
      </c>
      <c r="AF1907" s="3"/>
      <c r="AG1907" s="3"/>
      <c r="AH1907" s="3"/>
      <c r="AI1907" s="3"/>
      <c r="AJ1907" s="3"/>
      <c r="AK1907" s="3"/>
      <c r="AL1907" s="3" t="s">
        <v>1591</v>
      </c>
      <c r="AM1907" s="6"/>
      <c r="AN1907" s="6"/>
      <c r="AO1907" s="6"/>
      <c r="AP1907" s="6"/>
      <c r="AQ1907" s="8" t="s">
        <v>1594</v>
      </c>
      <c r="AR1907" s="6"/>
      <c r="AS1907" s="6"/>
      <c r="AT1907" s="6"/>
      <c r="AU1907" s="6"/>
      <c r="AV1907" s="8" t="s">
        <v>8459</v>
      </c>
      <c r="AW1907" s="6"/>
      <c r="AX1907" s="6"/>
      <c r="AY1907" s="6"/>
      <c r="AZ1907" s="6"/>
      <c r="BA1907" s="6"/>
      <c r="BB1907" s="6"/>
      <c r="BC1907" s="6"/>
      <c r="BD1907" s="6"/>
      <c r="BE1907" s="8">
        <v>1906</v>
      </c>
      <c r="BF1907" s="6" t="str">
        <f t="shared" si="594"/>
        <v>insert into bitacoras_estatus (numero_expediente, numero_registro, representante, fecha_inicio, fecha_vencimiento, id_cliente, id_admin, id_bitacoras_estatus, id_estatus, id_clase, id_marca, created_at, updated_at) values('943826','1050752','ALBERT THIESSEN FRIESSEN','2008-07-21','2018-06-27','826','2','1','1',null,1167,'2008-07-21 00:00:00','2008-07-21 00:00:00');</v>
      </c>
      <c r="BG1907" s="6" t="str">
        <f t="shared" si="595"/>
        <v>insert into servicios_comentarios (comentario, id_admin, id_estatus, created_at, updated_at) values('SE PRESENTÓ SOLICITUD DE RENOVACIÓN 05-07-2018 EN LA SECRETARÍA DE ECONOMIA',1,1906,'2008-07-21 00:00:00','2008-07-21 00:00:00');</v>
      </c>
      <c r="BH1907" s="6" t="str">
        <f t="shared" si="596"/>
        <v/>
      </c>
      <c r="BI1907" s="137" t="str">
        <f t="shared" si="597"/>
        <v>update bitacoras_estatus set comprobacion_uso = 1, id_estatus=10 where id=1906;</v>
      </c>
      <c r="BJ1907" s="137" t="str">
        <f t="shared" si="598"/>
        <v>update bitacoras_estatus set numero_expediente = '943826', numero_registro = '1050752', id_estatus = 10, fecha_inicio = '2008-07-21', fecha_vencimiento ='2018-06-27', created_at ='2008-07-21 00:00:00', updated_at ='2008-07-21 00:00:00', id_clase=null, id_marca=1167, id_cliente=826, vigencia = 1 where id =1906;</v>
      </c>
      <c r="BK1907" s="137" t="str">
        <f t="shared" si="599"/>
        <v>update bitacoras_estatus set id_estatus = 10 where id =1906;</v>
      </c>
    </row>
    <row r="1908" spans="1:63" ht="53">
      <c r="A1908" s="3">
        <v>946702</v>
      </c>
      <c r="B1908" s="3">
        <v>110660</v>
      </c>
      <c r="C1908" s="3">
        <f>IF(Tabla1[[#This Row],[No. REG.]]="","",1)</f>
        <v>1</v>
      </c>
      <c r="D1908" s="3" t="s">
        <v>46</v>
      </c>
      <c r="E1908" s="3">
        <f>IF(Tabla1[[#This Row],[STATUS]]="","",VLOOKUP(D1908,Estatus!$A$2:$B$13,2,0))</f>
        <v>10</v>
      </c>
      <c r="F1908" s="3">
        <f>IF(Tabla1[[#This Row],[STATUS]]="","",VLOOKUP(D1908,Estatus!$A$2:$I$12,9,0))</f>
        <v>1</v>
      </c>
      <c r="G1908" s="12" t="s">
        <v>8460</v>
      </c>
      <c r="H1908" s="7">
        <v>43291</v>
      </c>
      <c r="I1908" s="80">
        <f t="shared" si="580"/>
        <v>2018</v>
      </c>
      <c r="J1908" s="80">
        <f t="shared" si="581"/>
        <v>7</v>
      </c>
      <c r="K1908" s="80">
        <f t="shared" si="582"/>
        <v>10</v>
      </c>
      <c r="L1908" s="80" t="str">
        <f t="shared" si="583"/>
        <v>07</v>
      </c>
      <c r="M1908" s="80">
        <f t="shared" si="584"/>
        <v>10</v>
      </c>
      <c r="N1908" s="80" t="str">
        <f t="shared" si="585"/>
        <v>'2018-07-10'</v>
      </c>
      <c r="O1908" s="80" t="str">
        <f t="shared" si="586"/>
        <v>'2018-07-10 00:00:00'</v>
      </c>
      <c r="P1908" s="7">
        <v>47033</v>
      </c>
      <c r="Q1908" s="80">
        <f t="shared" si="587"/>
        <v>2028</v>
      </c>
      <c r="R1908" s="80">
        <f t="shared" si="588"/>
        <v>10</v>
      </c>
      <c r="S1908" s="80">
        <f t="shared" si="589"/>
        <v>7</v>
      </c>
      <c r="T1908" s="80">
        <f t="shared" si="590"/>
        <v>10</v>
      </c>
      <c r="U1908" s="80" t="str">
        <f t="shared" si="591"/>
        <v>07</v>
      </c>
      <c r="V1908" s="80" t="str">
        <f t="shared" si="592"/>
        <v>'2028-10-07'</v>
      </c>
      <c r="W1908" s="80"/>
      <c r="X1908" s="80" t="str">
        <f t="shared" si="593"/>
        <v>null</v>
      </c>
      <c r="Y1908" s="12" t="s">
        <v>8461</v>
      </c>
      <c r="Z1908" s="125">
        <f>IFERROR(IF(Y1908="","null",VLOOKUP(Y1908,Marcas!$A$2:$C$2024,2,0)),"")</f>
        <v>607</v>
      </c>
      <c r="AA1908" s="12" t="s">
        <v>8600</v>
      </c>
      <c r="AB1908" s="3">
        <f>IFERROR(IF(AA1908="","",IF(AA1908="EMPORIO LEGAL",1,VLOOKUP(AA1908,Clientes!$A$2:$B$1190,2,0))),"")</f>
        <v>418</v>
      </c>
      <c r="AC1908" s="3">
        <f>IFERROR(IF(Tabla1[[#This Row],[id_control]]="null","",VLOOKUP(CONCATENATE(Tabla1[[#This Row],[CLIENTE]],"-",Tabla1[[#This Row],[id_control]]),Hoja1!$C$2:$D$1994,2,0)),"")</f>
        <v>1908</v>
      </c>
      <c r="AD1908" s="3" t="s">
        <v>7790</v>
      </c>
      <c r="AE1908" s="3" t="s">
        <v>8462</v>
      </c>
      <c r="AF1908" s="3"/>
      <c r="AG1908" s="3"/>
      <c r="AH1908" s="3"/>
      <c r="AI1908" s="3"/>
      <c r="AJ1908" s="3"/>
      <c r="AK1908" s="3"/>
      <c r="AL1908" s="3"/>
      <c r="AM1908" s="6"/>
      <c r="AN1908" s="6"/>
      <c r="AO1908" s="6"/>
      <c r="AP1908" s="6"/>
      <c r="AQ1908" s="8" t="s">
        <v>7791</v>
      </c>
      <c r="AR1908" s="6" t="s">
        <v>8463</v>
      </c>
      <c r="AS1908" s="6"/>
      <c r="AT1908" s="6"/>
      <c r="AU1908" s="6"/>
      <c r="AV1908" s="8"/>
      <c r="AW1908" s="6"/>
      <c r="AX1908" s="6"/>
      <c r="AY1908" s="6"/>
      <c r="AZ1908" s="6"/>
      <c r="BA1908" s="6"/>
      <c r="BB1908" s="6"/>
      <c r="BC1908" s="6"/>
      <c r="BD1908" s="6"/>
      <c r="BE1908" s="8">
        <v>1907</v>
      </c>
      <c r="BF1908" s="6" t="str">
        <f t="shared" si="594"/>
        <v>insert into bitacoras_estatus (numero_expediente, numero_registro, representante, fecha_inicio, fecha_vencimiento, id_cliente, id_admin, id_bitacoras_estatus, id_estatus, id_clase, id_marca, created_at, updated_at) values('946702','110660','ERICK NOE MIRAMONTES BACA','2018-07-10','2028-10-07','418','2','1','1',null,607,'2018-07-10 00:00:00','2018-07-10 00:00:00');</v>
      </c>
      <c r="BG1908" s="6" t="str">
        <f t="shared" si="595"/>
        <v>insert into servicios_comentarios (comentario, id_admin, id_estatus, created_at, updated_at) values('SE PRESENTÓ SOLICITUD DE RENOVACIÓN 05-07-2018 EN LA SECRETARÍA DE ECONOMIA Y EL ACREDITAMIENTO DE NUEVO APODERADO LEGAL',1,1907,'2018-07-10 00:00:00','2018-07-10 00:00:00');</v>
      </c>
      <c r="BH1908" s="6" t="str">
        <f t="shared" si="596"/>
        <v/>
      </c>
      <c r="BI1908" s="137" t="str">
        <f t="shared" si="597"/>
        <v>update bitacoras_estatus set comprobacion_uso = 1, id_estatus=10 where id=1907;</v>
      </c>
      <c r="BJ1908" s="137" t="str">
        <f t="shared" si="598"/>
        <v>update bitacoras_estatus set numero_expediente = '946702', numero_registro = '110660', id_estatus = 10, fecha_inicio = '2018-07-10', fecha_vencimiento ='2028-10-07', created_at ='2018-07-10 00:00:00', updated_at ='2018-07-10 00:00:00', id_clase=null, id_marca=607, id_cliente=418, vigencia = 1 where id =1907;</v>
      </c>
      <c r="BK1908" s="137" t="str">
        <f t="shared" si="599"/>
        <v>update bitacoras_estatus set id_estatus = 10 where id =1907;</v>
      </c>
    </row>
    <row r="1909" spans="1:63">
      <c r="A1909" s="3">
        <v>1978728</v>
      </c>
      <c r="B1909" s="3"/>
      <c r="C1909" s="3" t="str">
        <f>IF(Tabla1[[#This Row],[No. REG.]]="","",1)</f>
        <v/>
      </c>
      <c r="D1909" s="3" t="s">
        <v>8681</v>
      </c>
      <c r="E1909" s="3">
        <f>IF(Tabla1[[#This Row],[STATUS]]="","",VLOOKUP(D1909,Estatus!$A$2:$B$13,2,0))</f>
        <v>8</v>
      </c>
      <c r="F1909" s="3">
        <f>IF(Tabla1[[#This Row],[STATUS]]="","",VLOOKUP(D1909,Estatus!$A$2:$I$12,9,0))</f>
        <v>1</v>
      </c>
      <c r="G1909" s="12" t="s">
        <v>8464</v>
      </c>
      <c r="H1909" s="7">
        <v>43067</v>
      </c>
      <c r="I1909" s="80">
        <f t="shared" si="580"/>
        <v>2017</v>
      </c>
      <c r="J1909" s="80">
        <f t="shared" si="581"/>
        <v>11</v>
      </c>
      <c r="K1909" s="80">
        <f t="shared" si="582"/>
        <v>28</v>
      </c>
      <c r="L1909" s="80">
        <f t="shared" si="583"/>
        <v>11</v>
      </c>
      <c r="M1909" s="80">
        <f t="shared" si="584"/>
        <v>28</v>
      </c>
      <c r="N1909" s="80" t="str">
        <f t="shared" si="585"/>
        <v>'2017-11-28'</v>
      </c>
      <c r="O1909" s="80" t="str">
        <f t="shared" si="586"/>
        <v>'2017-11-28 00:00:00'</v>
      </c>
      <c r="P1909" s="7">
        <v>46719</v>
      </c>
      <c r="Q1909" s="80">
        <f t="shared" si="587"/>
        <v>2027</v>
      </c>
      <c r="R1909" s="80">
        <f t="shared" si="588"/>
        <v>11</v>
      </c>
      <c r="S1909" s="80">
        <f t="shared" si="589"/>
        <v>28</v>
      </c>
      <c r="T1909" s="80">
        <f t="shared" si="590"/>
        <v>11</v>
      </c>
      <c r="U1909" s="80">
        <f t="shared" si="591"/>
        <v>28</v>
      </c>
      <c r="V1909" s="80" t="str">
        <f t="shared" si="592"/>
        <v>'2027-11-28'</v>
      </c>
      <c r="W1909" s="80"/>
      <c r="X1909" s="80" t="str">
        <f t="shared" si="593"/>
        <v>null</v>
      </c>
      <c r="Y1909" s="3" t="s">
        <v>485</v>
      </c>
      <c r="Z1909" s="124">
        <f>IFERROR(IF(Y1909="","null",VLOOKUP(Y1909,Marcas!$A$2:$C$2024,2,0)),"")</f>
        <v>1495</v>
      </c>
      <c r="AA1909" s="3" t="s">
        <v>485</v>
      </c>
      <c r="AB1909" s="3">
        <f>IFERROR(IF(AA1909="","",IF(AA1909="EMPORIO LEGAL",1,VLOOKUP(AA1909,Clientes!$A$2:$B$1190,2,0))),"")</f>
        <v>1050</v>
      </c>
      <c r="AC1909" s="3">
        <f>IFERROR(IF(Tabla1[[#This Row],[id_control]]="null","",VLOOKUP(CONCATENATE(Tabla1[[#This Row],[CLIENTE]],"-",Tabla1[[#This Row],[id_control]]),Hoja1!$C$2:$D$1994,2,0)),"")</f>
        <v>87</v>
      </c>
      <c r="AD1909" s="3" t="s">
        <v>6696</v>
      </c>
      <c r="AE1909" s="3" t="s">
        <v>495</v>
      </c>
      <c r="AF1909" s="3" t="s">
        <v>8092</v>
      </c>
      <c r="AG1909" s="3"/>
      <c r="AH1909" s="3"/>
      <c r="AI1909" s="3"/>
      <c r="AJ1909" s="3"/>
      <c r="AK1909" s="3"/>
      <c r="AL1909" s="27" t="s">
        <v>8448</v>
      </c>
      <c r="AM1909" s="27" t="s">
        <v>8449</v>
      </c>
      <c r="AN1909" s="27" t="s">
        <v>8450</v>
      </c>
      <c r="AO1909" s="6"/>
      <c r="AP1909" s="6"/>
      <c r="AQ1909" s="8"/>
      <c r="AR1909" s="6"/>
      <c r="AS1909" s="6"/>
      <c r="AT1909" s="6"/>
      <c r="AU1909" s="6"/>
      <c r="AV1909" s="18" t="s">
        <v>8451</v>
      </c>
      <c r="AW1909" s="8"/>
      <c r="AX1909" s="6"/>
      <c r="AY1909" s="6"/>
      <c r="AZ1909" s="6"/>
      <c r="BA1909" s="6"/>
      <c r="BB1909" s="6"/>
      <c r="BC1909" s="6"/>
      <c r="BD1909" s="6"/>
      <c r="BE1909" s="8">
        <v>1908</v>
      </c>
      <c r="BF1909" s="6" t="str">
        <f t="shared" si="594"/>
        <v>insert into bitacoras_estatus (numero_expediente, numero_registro, representante, fecha_inicio, fecha_vencimiento, id_cliente, id_admin, id_bitacoras_estatus, id_estatus, id_clase, id_marca, created_at, updated_at) values('1978728','','ANDRES AVELINO NAVA SALINAS','2017-11-28','2027-11-28','1050','2','1','1',null,1495,'2017-11-28 00:00:00','2017-11-28 00:00:00');</v>
      </c>
      <c r="BG1909" s="6" t="str">
        <f t="shared" si="595"/>
        <v>insert into servicios_comentarios (comentario, id_admin, id_estatus, created_at, updated_at) values('CONTESTACIÓN DE ANTERIORIDAD 18/06/2018',1,1908,'2017-11-28 00:00:00','2017-11-28 00:00:00');</v>
      </c>
      <c r="BH1909" s="6" t="str">
        <f t="shared" si="596"/>
        <v/>
      </c>
      <c r="BI1909" s="137" t="str">
        <f t="shared" si="597"/>
        <v>update bitacoras_estatus set comprobacion_uso = 1, id_estatus=8 where id=1908;</v>
      </c>
      <c r="BJ1909" s="137" t="str">
        <f t="shared" si="598"/>
        <v>update bitacoras_estatus set numero_expediente = '1978728', numero_registro = '', id_estatus = 8, fecha_inicio = '2017-11-28', fecha_vencimiento ='2027-11-28', created_at ='2017-11-28 00:00:00', updated_at ='2017-11-28 00:00:00', id_clase=null, id_marca=1495, id_cliente=1050, vigencia = 1 where id =1908;</v>
      </c>
      <c r="BK1909" s="137" t="str">
        <f t="shared" si="599"/>
        <v>update bitacoras_estatus set id_estatus = 8 where id =1908;</v>
      </c>
    </row>
    <row r="1910" spans="1:63">
      <c r="A1910" s="3">
        <v>1984357</v>
      </c>
      <c r="B1910" s="3"/>
      <c r="C1910" s="3" t="str">
        <f>IF(Tabla1[[#This Row],[No. REG.]]="","",1)</f>
        <v/>
      </c>
      <c r="D1910" s="3" t="s">
        <v>8681</v>
      </c>
      <c r="E1910" s="3">
        <f>IF(Tabla1[[#This Row],[STATUS]]="","",VLOOKUP(D1910,Estatus!$A$2:$B$13,2,0))</f>
        <v>8</v>
      </c>
      <c r="F1910" s="3">
        <f>IF(Tabla1[[#This Row],[STATUS]]="","",VLOOKUP(D1910,Estatus!$A$2:$I$12,9,0))</f>
        <v>1</v>
      </c>
      <c r="G1910" s="12" t="s">
        <v>8107</v>
      </c>
      <c r="H1910" s="7">
        <v>43077</v>
      </c>
      <c r="I1910" s="80">
        <f t="shared" si="580"/>
        <v>2017</v>
      </c>
      <c r="J1910" s="80">
        <f t="shared" si="581"/>
        <v>12</v>
      </c>
      <c r="K1910" s="80">
        <f t="shared" si="582"/>
        <v>8</v>
      </c>
      <c r="L1910" s="80">
        <f t="shared" si="583"/>
        <v>12</v>
      </c>
      <c r="M1910" s="80" t="str">
        <f t="shared" si="584"/>
        <v>08</v>
      </c>
      <c r="N1910" s="80" t="str">
        <f t="shared" si="585"/>
        <v>'2017-12-08'</v>
      </c>
      <c r="O1910" s="80" t="str">
        <f t="shared" si="586"/>
        <v>'2017-12-08 00:00:00'</v>
      </c>
      <c r="P1910" s="7">
        <v>46729</v>
      </c>
      <c r="Q1910" s="80">
        <f t="shared" si="587"/>
        <v>2027</v>
      </c>
      <c r="R1910" s="80">
        <f t="shared" si="588"/>
        <v>12</v>
      </c>
      <c r="S1910" s="80">
        <f t="shared" si="589"/>
        <v>8</v>
      </c>
      <c r="T1910" s="80">
        <f t="shared" si="590"/>
        <v>12</v>
      </c>
      <c r="U1910" s="80" t="str">
        <f t="shared" si="591"/>
        <v>08</v>
      </c>
      <c r="V1910" s="80" t="str">
        <f t="shared" si="592"/>
        <v>'2027-12-08'</v>
      </c>
      <c r="W1910" s="80"/>
      <c r="X1910" s="80" t="str">
        <f t="shared" si="593"/>
        <v>null</v>
      </c>
      <c r="Y1910" s="3" t="s">
        <v>8109</v>
      </c>
      <c r="Z1910" s="124">
        <f>IFERROR(IF(Y1910="","null",VLOOKUP(Y1910,Marcas!$A$2:$C$2024,2,0)),"")</f>
        <v>493</v>
      </c>
      <c r="AA1910" s="3" t="s">
        <v>8109</v>
      </c>
      <c r="AB1910" s="3">
        <f>IFERROR(IF(AA1910="","",IF(AA1910="EMPORIO LEGAL",1,VLOOKUP(AA1910,Clientes!$A$2:$B$1190,2,0))),"")</f>
        <v>340</v>
      </c>
      <c r="AC1910" s="3">
        <f>IFERROR(IF(Tabla1[[#This Row],[id_control]]="null","",VLOOKUP(CONCATENATE(Tabla1[[#This Row],[CLIENTE]],"-",Tabla1[[#This Row],[id_control]]),Hoja1!$C$2:$D$1994,2,0)),"")</f>
        <v>1910</v>
      </c>
      <c r="AD1910" s="3" t="s">
        <v>8110</v>
      </c>
      <c r="AE1910" s="3" t="s">
        <v>8465</v>
      </c>
      <c r="AF1910" s="3"/>
      <c r="AG1910" s="3"/>
      <c r="AH1910" s="3"/>
      <c r="AI1910" s="3"/>
      <c r="AJ1910" s="3"/>
      <c r="AK1910" s="3"/>
      <c r="AL1910" s="3">
        <v>17607770360</v>
      </c>
      <c r="AM1910" s="6"/>
      <c r="AN1910" s="6"/>
      <c r="AO1910" s="6"/>
      <c r="AP1910" s="6"/>
      <c r="AQ1910" s="8"/>
      <c r="AR1910" s="6"/>
      <c r="AS1910" s="6"/>
      <c r="AT1910" s="6"/>
      <c r="AU1910" s="6"/>
      <c r="AV1910" s="8" t="s">
        <v>8111</v>
      </c>
      <c r="AW1910" s="8"/>
      <c r="AX1910" s="6"/>
      <c r="AY1910" s="6"/>
      <c r="AZ1910" s="6"/>
      <c r="BA1910" s="6"/>
      <c r="BB1910" s="6"/>
      <c r="BC1910" s="6"/>
      <c r="BD1910" s="6"/>
      <c r="BE1910" s="8">
        <v>1909</v>
      </c>
      <c r="BF1910" s="6" t="str">
        <f t="shared" si="594"/>
        <v>insert into bitacoras_estatus (numero_expediente, numero_registro, representante, fecha_inicio, fecha_vencimiento, id_cliente, id_admin, id_bitacoras_estatus, id_estatus, id_clase, id_marca, created_at, updated_at) values('1984357','','JOSE ALEJANDRO REYNOSO ISLAS','2017-12-08','2027-12-08','340','2','1','1',null,493,'2017-12-08 00:00:00','2017-12-08 00:00:00');</v>
      </c>
      <c r="BG1910" s="6" t="str">
        <f t="shared" si="595"/>
        <v>insert into servicios_comentarios (comentario, id_admin, id_estatus, created_at, updated_at) values('CONTESTACIÓN DE ANTERIORIDAD 05/07/2018',1,1909,'2017-12-08 00:00:00','2017-12-08 00:00:00');</v>
      </c>
      <c r="BH1910" s="6" t="str">
        <f t="shared" si="596"/>
        <v/>
      </c>
      <c r="BI1910" s="137" t="str">
        <f t="shared" si="597"/>
        <v>update bitacoras_estatus set comprobacion_uso = 1, id_estatus=8 where id=1909;</v>
      </c>
      <c r="BJ1910" s="137" t="str">
        <f t="shared" si="598"/>
        <v>update bitacoras_estatus set numero_expediente = '1984357', numero_registro = '', id_estatus = 8, fecha_inicio = '2017-12-08', fecha_vencimiento ='2027-12-08', created_at ='2017-12-08 00:00:00', updated_at ='2017-12-08 00:00:00', id_clase=null, id_marca=493, id_cliente=340, vigencia = 1 where id =1909;</v>
      </c>
      <c r="BK1910" s="137" t="str">
        <f t="shared" si="599"/>
        <v>update bitacoras_estatus set id_estatus = 8 where id =1909;</v>
      </c>
    </row>
    <row r="1911" spans="1:63" ht="53">
      <c r="A1911" s="3">
        <v>1836647</v>
      </c>
      <c r="B1911" s="3">
        <v>1732584</v>
      </c>
      <c r="C1911" s="3">
        <f>IF(Tabla1[[#This Row],[No. REG.]]="","",1)</f>
        <v>1</v>
      </c>
      <c r="D1911" s="3" t="s">
        <v>8681</v>
      </c>
      <c r="E1911" s="3">
        <f>IF(Tabla1[[#This Row],[STATUS]]="","",VLOOKUP(D1911,Estatus!$A$2:$B$13,2,0))</f>
        <v>8</v>
      </c>
      <c r="F1911" s="3">
        <f>IF(Tabla1[[#This Row],[STATUS]]="","",VLOOKUP(D1911,Estatus!$A$2:$I$12,9,0))</f>
        <v>1</v>
      </c>
      <c r="G1911" s="12" t="s">
        <v>8466</v>
      </c>
      <c r="H1911" s="7">
        <v>42474</v>
      </c>
      <c r="I1911" s="80">
        <f t="shared" si="580"/>
        <v>2016</v>
      </c>
      <c r="J1911" s="80">
        <f t="shared" si="581"/>
        <v>4</v>
      </c>
      <c r="K1911" s="80">
        <f t="shared" si="582"/>
        <v>14</v>
      </c>
      <c r="L1911" s="80" t="str">
        <f t="shared" si="583"/>
        <v>04</v>
      </c>
      <c r="M1911" s="80">
        <f t="shared" si="584"/>
        <v>14</v>
      </c>
      <c r="N1911" s="80" t="str">
        <f t="shared" si="585"/>
        <v>'2016-04-14'</v>
      </c>
      <c r="O1911" s="80" t="str">
        <f t="shared" si="586"/>
        <v>'2016-04-14 00:00:00'</v>
      </c>
      <c r="P1911" s="7">
        <v>46376</v>
      </c>
      <c r="Q1911" s="80">
        <f t="shared" si="587"/>
        <v>2026</v>
      </c>
      <c r="R1911" s="80">
        <f t="shared" si="588"/>
        <v>12</v>
      </c>
      <c r="S1911" s="80">
        <f t="shared" si="589"/>
        <v>20</v>
      </c>
      <c r="T1911" s="80">
        <f t="shared" si="590"/>
        <v>12</v>
      </c>
      <c r="U1911" s="80">
        <f t="shared" si="591"/>
        <v>20</v>
      </c>
      <c r="V1911" s="80" t="str">
        <f t="shared" si="592"/>
        <v>'2026-12-20'</v>
      </c>
      <c r="W1911" s="80"/>
      <c r="X1911" s="80" t="str">
        <f t="shared" si="593"/>
        <v>null</v>
      </c>
      <c r="Y1911" s="3" t="s">
        <v>7414</v>
      </c>
      <c r="Z1911" s="124">
        <f>IFERROR(IF(Y1911="","null",VLOOKUP(Y1911,Marcas!$A$2:$C$2024,2,0)),"")</f>
        <v>1121</v>
      </c>
      <c r="AA1911" s="3" t="s">
        <v>7414</v>
      </c>
      <c r="AB1911" s="3">
        <f>IFERROR(IF(AA1911="","",IF(AA1911="EMPORIO LEGAL",1,VLOOKUP(AA1911,Clientes!$A$2:$B$1190,2,0))),"")</f>
        <v>794</v>
      </c>
      <c r="AC1911" s="3">
        <f>IFERROR(IF(Tabla1[[#This Row],[id_control]]="null","",VLOOKUP(CONCATENATE(Tabla1[[#This Row],[CLIENTE]],"-",Tabla1[[#This Row],[id_control]]),Hoja1!$C$2:$D$1994,2,0)),"")</f>
        <v>1591</v>
      </c>
      <c r="AD1911" s="3" t="s">
        <v>7415</v>
      </c>
      <c r="AE1911" s="3"/>
      <c r="AF1911" s="3"/>
      <c r="AG1911" s="3"/>
      <c r="AH1911" s="3"/>
      <c r="AI1911" s="3"/>
      <c r="AJ1911" s="3"/>
      <c r="AK1911" s="3"/>
      <c r="AL1911" s="3" t="s">
        <v>8467</v>
      </c>
      <c r="AM1911" s="6"/>
      <c r="AN1911" s="6"/>
      <c r="AO1911" s="6"/>
      <c r="AP1911" s="6"/>
      <c r="AQ1911" s="8" t="s">
        <v>8468</v>
      </c>
      <c r="AR1911" s="6"/>
      <c r="AS1911" s="6"/>
      <c r="AT1911" s="6"/>
      <c r="AU1911" s="6"/>
      <c r="AV1911" s="8" t="s">
        <v>8469</v>
      </c>
      <c r="AW1911" s="8"/>
      <c r="AX1911" s="6"/>
      <c r="AY1911" s="6"/>
      <c r="AZ1911" s="6"/>
      <c r="BA1911" s="6"/>
      <c r="BB1911" s="6"/>
      <c r="BC1911" s="6"/>
      <c r="BD1911" s="6"/>
      <c r="BE1911" s="8">
        <v>1910</v>
      </c>
      <c r="BF1911" s="6" t="str">
        <f t="shared" si="594"/>
        <v>insert into bitacoras_estatus (numero_expediente, numero_registro, representante, fecha_inicio, fecha_vencimiento, id_cliente, id_admin, id_bitacoras_estatus, id_estatus, id_clase, id_marca, created_at, updated_at) values('1836647','1732584','RUBEN JUAREZ GONZALEZ','2016-04-14','2026-12-20','794','2','1','1',null,1121,'2016-04-14 00:00:00','2016-04-14 00:00:00');</v>
      </c>
      <c r="BG1911" s="6" t="str">
        <f t="shared" si="595"/>
        <v>insert into servicios_comentarios (comentario, id_admin, id_estatus, created_at, updated_at) values('SE RECIBE CARTA DE REQUERIMIENTO DE REQUISITOS 10/07/2018. SE CONTESTARON LOS REQUERIMIENTOS SOLICITADOS PARA LA INSCRIPCIÓN DE LICENCIA DE USO 10/09/2018',1,1910,'2016-04-14 00:00:00','2016-04-14 00:00:00');</v>
      </c>
      <c r="BH1911" s="6" t="str">
        <f t="shared" si="596"/>
        <v/>
      </c>
      <c r="BI1911" s="137" t="str">
        <f t="shared" si="597"/>
        <v>update bitacoras_estatus set comprobacion_uso = 1, id_estatus=8 where id=1910;</v>
      </c>
      <c r="BJ1911" s="137" t="str">
        <f t="shared" si="598"/>
        <v>update bitacoras_estatus set numero_expediente = '1836647', numero_registro = '1732584', id_estatus = 8, fecha_inicio = '2016-04-14', fecha_vencimiento ='2026-12-20', created_at ='2016-04-14 00:00:00', updated_at ='2016-04-14 00:00:00', id_clase=null, id_marca=1121, id_cliente=794, vigencia = 1 where id =1910;</v>
      </c>
      <c r="BK1911" s="137" t="str">
        <f t="shared" si="599"/>
        <v>update bitacoras_estatus set id_estatus = 8 where id =1910;</v>
      </c>
    </row>
    <row r="1912" spans="1:63" ht="53">
      <c r="A1912" s="3">
        <v>920328</v>
      </c>
      <c r="B1912" s="3">
        <v>1041189</v>
      </c>
      <c r="C1912" s="3">
        <f>IF(Tabla1[[#This Row],[No. REG.]]="","",1)</f>
        <v>1</v>
      </c>
      <c r="D1912" s="3" t="s">
        <v>46</v>
      </c>
      <c r="E1912" s="3">
        <f>IF(Tabla1[[#This Row],[STATUS]]="","",VLOOKUP(D1912,Estatus!$A$2:$B$13,2,0))</f>
        <v>10</v>
      </c>
      <c r="F1912" s="3">
        <f>IF(Tabla1[[#This Row],[STATUS]]="","",VLOOKUP(D1912,Estatus!$A$2:$I$12,9,0))</f>
        <v>1</v>
      </c>
      <c r="G1912" s="12" t="s">
        <v>8470</v>
      </c>
      <c r="H1912" s="7">
        <v>28625</v>
      </c>
      <c r="I1912" s="80">
        <f t="shared" si="580"/>
        <v>1978</v>
      </c>
      <c r="J1912" s="80">
        <f t="shared" si="581"/>
        <v>5</v>
      </c>
      <c r="K1912" s="80">
        <f t="shared" si="582"/>
        <v>15</v>
      </c>
      <c r="L1912" s="80" t="str">
        <f t="shared" si="583"/>
        <v>05</v>
      </c>
      <c r="M1912" s="80">
        <f t="shared" si="584"/>
        <v>15</v>
      </c>
      <c r="N1912" s="80" t="str">
        <f t="shared" si="585"/>
        <v>'1978-05-15'</v>
      </c>
      <c r="O1912" s="80" t="str">
        <f t="shared" si="586"/>
        <v>'1978-05-15 00:00:00'</v>
      </c>
      <c r="P1912" s="7">
        <v>46824</v>
      </c>
      <c r="Q1912" s="80">
        <f t="shared" si="587"/>
        <v>2028</v>
      </c>
      <c r="R1912" s="80">
        <f t="shared" si="588"/>
        <v>3</v>
      </c>
      <c r="S1912" s="80">
        <f t="shared" si="589"/>
        <v>12</v>
      </c>
      <c r="T1912" s="80" t="str">
        <f t="shared" si="590"/>
        <v>03</v>
      </c>
      <c r="U1912" s="80">
        <f t="shared" si="591"/>
        <v>12</v>
      </c>
      <c r="V1912" s="80" t="str">
        <f t="shared" si="592"/>
        <v>'2028-03-12'</v>
      </c>
      <c r="W1912" s="80"/>
      <c r="X1912" s="80" t="str">
        <f t="shared" si="593"/>
        <v>null</v>
      </c>
      <c r="Y1912" s="3" t="s">
        <v>3120</v>
      </c>
      <c r="Z1912" s="124">
        <f>IFERROR(IF(Y1912="","null",VLOOKUP(Y1912,Marcas!$A$2:$C$2024,2,0)),"")</f>
        <v>767</v>
      </c>
      <c r="AA1912" s="3" t="s">
        <v>3112</v>
      </c>
      <c r="AB1912" s="3">
        <f>IFERROR(IF(AA1912="","",IF(AA1912="EMPORIO LEGAL",1,VLOOKUP(AA1912,Clientes!$A$2:$B$1190,2,0))),"")</f>
        <v>541</v>
      </c>
      <c r="AC1912" s="3">
        <f>IFERROR(IF(Tabla1[[#This Row],[id_control]]="null","",VLOOKUP(CONCATENATE(Tabla1[[#This Row],[CLIENTE]],"-",Tabla1[[#This Row],[id_control]]),Hoja1!$C$2:$D$1994,2,0)),"")</f>
        <v>592</v>
      </c>
      <c r="AD1912" s="3"/>
      <c r="AE1912" s="3"/>
      <c r="AF1912" s="3"/>
      <c r="AG1912" s="3"/>
      <c r="AH1912" s="3"/>
      <c r="AI1912" s="3"/>
      <c r="AJ1912" s="3"/>
      <c r="AK1912" s="3"/>
      <c r="AL1912" s="3"/>
      <c r="AM1912" s="6"/>
      <c r="AN1912" s="6"/>
      <c r="AO1912" s="6"/>
      <c r="AP1912" s="6"/>
      <c r="AQ1912" s="8"/>
      <c r="AR1912" s="6"/>
      <c r="AS1912" s="6"/>
      <c r="AT1912" s="6"/>
      <c r="AU1912" s="6"/>
      <c r="AV1912" s="8"/>
      <c r="AW1912" s="6"/>
      <c r="AX1912" s="6"/>
      <c r="AY1912" s="6"/>
      <c r="AZ1912" s="6"/>
      <c r="BA1912" s="6"/>
      <c r="BB1912" s="6"/>
      <c r="BC1912" s="6"/>
      <c r="BD1912" s="6"/>
      <c r="BE1912" s="8">
        <v>1911</v>
      </c>
      <c r="BF1912" s="6" t="str">
        <f t="shared" si="594"/>
        <v>insert into bitacoras_estatus (numero_expediente, numero_registro, representante, fecha_inicio, fecha_vencimiento, id_cliente, id_admin, id_bitacoras_estatus, id_estatus, id_clase, id_marca, created_at, updated_at) values('920328','1041189','','1978-05-15','2028-03-12','541','2','1','1',null,767,'1978-05-15 00:00:00','1978-05-15 00:00:00');</v>
      </c>
      <c r="BG1912" s="6" t="str">
        <f t="shared" si="595"/>
        <v>insert into servicios_comentarios (comentario, id_admin, id_estatus, created_at, updated_at) values('SE COMUNICA RENOVACIÓN DE MARCA ISSA 10/07/2018. SE TIENE POR ACREDITADA LA PERSONALIDAD COMO APODERADO DEL TITULAR 10/07/2018.',1,1911,'1978-05-15 00:00:00','1978-05-15 00:00:00');</v>
      </c>
      <c r="BH1912" s="6" t="str">
        <f t="shared" si="596"/>
        <v/>
      </c>
      <c r="BI1912" s="137" t="str">
        <f t="shared" si="597"/>
        <v>update bitacoras_estatus set comprobacion_uso = 1, id_estatus=10 where id=1911;</v>
      </c>
      <c r="BJ1912" s="137" t="str">
        <f t="shared" si="598"/>
        <v>update bitacoras_estatus set numero_expediente = '920328', numero_registro = '1041189', id_estatus = 10, fecha_inicio = '1978-05-15', fecha_vencimiento ='2028-03-12', created_at ='1978-05-15 00:00:00', updated_at ='1978-05-15 00:00:00', id_clase=null, id_marca=767, id_cliente=541, vigencia = 1 where id =1911;</v>
      </c>
      <c r="BK1912" s="137" t="str">
        <f t="shared" si="599"/>
        <v>update bitacoras_estatus set id_estatus = 10 where id =1911;</v>
      </c>
    </row>
    <row r="1913" spans="1:63" ht="53">
      <c r="A1913" s="3">
        <v>920327</v>
      </c>
      <c r="B1913" s="3">
        <v>1041188</v>
      </c>
      <c r="C1913" s="3">
        <f>IF(Tabla1[[#This Row],[No. REG.]]="","",1)</f>
        <v>1</v>
      </c>
      <c r="D1913" s="3" t="s">
        <v>46</v>
      </c>
      <c r="E1913" s="3">
        <f>IF(Tabla1[[#This Row],[STATUS]]="","",VLOOKUP(D1913,Estatus!$A$2:$B$13,2,0))</f>
        <v>10</v>
      </c>
      <c r="F1913" s="3">
        <f>IF(Tabla1[[#This Row],[STATUS]]="","",VLOOKUP(D1913,Estatus!$A$2:$I$12,9,0))</f>
        <v>1</v>
      </c>
      <c r="G1913" s="12" t="s">
        <v>8471</v>
      </c>
      <c r="H1913" s="7">
        <v>28625</v>
      </c>
      <c r="I1913" s="80">
        <f t="shared" si="580"/>
        <v>1978</v>
      </c>
      <c r="J1913" s="80">
        <f t="shared" si="581"/>
        <v>5</v>
      </c>
      <c r="K1913" s="80">
        <f t="shared" si="582"/>
        <v>15</v>
      </c>
      <c r="L1913" s="80" t="str">
        <f t="shared" si="583"/>
        <v>05</v>
      </c>
      <c r="M1913" s="80">
        <f t="shared" si="584"/>
        <v>15</v>
      </c>
      <c r="N1913" s="80" t="str">
        <f t="shared" si="585"/>
        <v>'1978-05-15'</v>
      </c>
      <c r="O1913" s="80" t="str">
        <f t="shared" si="586"/>
        <v>'1978-05-15 00:00:00'</v>
      </c>
      <c r="P1913" s="7">
        <v>46824</v>
      </c>
      <c r="Q1913" s="80">
        <f t="shared" si="587"/>
        <v>2028</v>
      </c>
      <c r="R1913" s="80">
        <f t="shared" si="588"/>
        <v>3</v>
      </c>
      <c r="S1913" s="80">
        <f t="shared" si="589"/>
        <v>12</v>
      </c>
      <c r="T1913" s="80" t="str">
        <f t="shared" si="590"/>
        <v>03</v>
      </c>
      <c r="U1913" s="80">
        <f t="shared" si="591"/>
        <v>12</v>
      </c>
      <c r="V1913" s="80" t="str">
        <f t="shared" si="592"/>
        <v>'2028-03-12'</v>
      </c>
      <c r="W1913" s="80"/>
      <c r="X1913" s="80" t="str">
        <f t="shared" si="593"/>
        <v>null</v>
      </c>
      <c r="Y1913" s="3" t="s">
        <v>3120</v>
      </c>
      <c r="Z1913" s="124">
        <f>IFERROR(IF(Y1913="","null",VLOOKUP(Y1913,Marcas!$A$2:$C$2024,2,0)),"")</f>
        <v>767</v>
      </c>
      <c r="AA1913" s="3" t="s">
        <v>3112</v>
      </c>
      <c r="AB1913" s="3">
        <f>IFERROR(IF(AA1913="","",IF(AA1913="EMPORIO LEGAL",1,VLOOKUP(AA1913,Clientes!$A$2:$B$1190,2,0))),"")</f>
        <v>541</v>
      </c>
      <c r="AC1913" s="3">
        <f>IFERROR(IF(Tabla1[[#This Row],[id_control]]="null","",VLOOKUP(CONCATENATE(Tabla1[[#This Row],[CLIENTE]],"-",Tabla1[[#This Row],[id_control]]),Hoja1!$C$2:$D$1994,2,0)),"")</f>
        <v>592</v>
      </c>
      <c r="AD1913" s="3"/>
      <c r="AE1913" s="3"/>
      <c r="AF1913" s="3"/>
      <c r="AG1913" s="3"/>
      <c r="AH1913" s="3"/>
      <c r="AI1913" s="3"/>
      <c r="AJ1913" s="3"/>
      <c r="AK1913" s="3"/>
      <c r="AL1913" s="3"/>
      <c r="AM1913" s="6"/>
      <c r="AN1913" s="6"/>
      <c r="AO1913" s="6"/>
      <c r="AP1913" s="6"/>
      <c r="AQ1913" s="8"/>
      <c r="AR1913" s="6"/>
      <c r="AS1913" s="6"/>
      <c r="AT1913" s="6"/>
      <c r="AU1913" s="6"/>
      <c r="AV1913" s="8"/>
      <c r="AW1913" s="6"/>
      <c r="AX1913" s="6"/>
      <c r="AY1913" s="6"/>
      <c r="AZ1913" s="6"/>
      <c r="BA1913" s="6"/>
      <c r="BB1913" s="6"/>
      <c r="BC1913" s="6"/>
      <c r="BD1913" s="6"/>
      <c r="BE1913" s="8">
        <v>1912</v>
      </c>
      <c r="BF1913" s="6" t="str">
        <f t="shared" si="594"/>
        <v>insert into bitacoras_estatus (numero_expediente, numero_registro, representante, fecha_inicio, fecha_vencimiento, id_cliente, id_admin, id_bitacoras_estatus, id_estatus, id_clase, id_marca, created_at, updated_at) values('920327','1041188','','1978-05-15','2028-03-12','541','2','1','1',null,767,'1978-05-15 00:00:00','1978-05-15 00:00:00');</v>
      </c>
      <c r="BG1913" s="6" t="str">
        <f t="shared" si="595"/>
        <v>insert into servicios_comentarios (comentario, id_admin, id_estatus, created_at, updated_at) values('SE COMUNICA RENOVACIÓN DE MARCA ISSA 10/07/2018 . SE TIENE POR ACREDITADA LA PERSONALIDAD COMO APODERADO DEL TITULAR 10/07/2018.',1,1912,'1978-05-15 00:00:00','1978-05-15 00:00:00');</v>
      </c>
      <c r="BH1913" s="6" t="str">
        <f t="shared" si="596"/>
        <v/>
      </c>
      <c r="BI1913" s="137" t="str">
        <f t="shared" si="597"/>
        <v>update bitacoras_estatus set comprobacion_uso = 1, id_estatus=10 where id=1912;</v>
      </c>
      <c r="BJ1913" s="137" t="str">
        <f t="shared" si="598"/>
        <v>update bitacoras_estatus set numero_expediente = '920327', numero_registro = '1041188', id_estatus = 10, fecha_inicio = '1978-05-15', fecha_vencimiento ='2028-03-12', created_at ='1978-05-15 00:00:00', updated_at ='1978-05-15 00:00:00', id_clase=null, id_marca=767, id_cliente=541, vigencia = 1 where id =1912;</v>
      </c>
      <c r="BK1913" s="137" t="str">
        <f t="shared" si="599"/>
        <v>update bitacoras_estatus set id_estatus = 10 where id =1912;</v>
      </c>
    </row>
    <row r="1914" spans="1:63" ht="27">
      <c r="A1914" s="3">
        <v>2074915</v>
      </c>
      <c r="B1914" s="3"/>
      <c r="C1914" s="3" t="str">
        <f>IF(Tabla1[[#This Row],[No. REG.]]="","",1)</f>
        <v/>
      </c>
      <c r="D1914" s="3" t="s">
        <v>8681</v>
      </c>
      <c r="E1914" s="3">
        <f>IF(Tabla1[[#This Row],[STATUS]]="","",VLOOKUP(D1914,Estatus!$A$2:$B$13,2,0))</f>
        <v>8</v>
      </c>
      <c r="F1914" s="3">
        <f>IF(Tabla1[[#This Row],[STATUS]]="","",VLOOKUP(D1914,Estatus!$A$2:$I$12,9,0))</f>
        <v>1</v>
      </c>
      <c r="G1914" s="12" t="s">
        <v>8472</v>
      </c>
      <c r="H1914" s="7">
        <v>43294</v>
      </c>
      <c r="I1914" s="80">
        <f t="shared" si="580"/>
        <v>2018</v>
      </c>
      <c r="J1914" s="80">
        <f t="shared" si="581"/>
        <v>7</v>
      </c>
      <c r="K1914" s="80">
        <f t="shared" si="582"/>
        <v>13</v>
      </c>
      <c r="L1914" s="80" t="str">
        <f t="shared" si="583"/>
        <v>07</v>
      </c>
      <c r="M1914" s="80">
        <f t="shared" si="584"/>
        <v>13</v>
      </c>
      <c r="N1914" s="80" t="str">
        <f t="shared" si="585"/>
        <v>'2018-07-13'</v>
      </c>
      <c r="O1914" s="80" t="str">
        <f t="shared" si="586"/>
        <v>'2018-07-13 00:00:00'</v>
      </c>
      <c r="P1914" s="7">
        <v>46947</v>
      </c>
      <c r="Q1914" s="80">
        <f t="shared" si="587"/>
        <v>2028</v>
      </c>
      <c r="R1914" s="80">
        <f t="shared" si="588"/>
        <v>7</v>
      </c>
      <c r="S1914" s="80">
        <f t="shared" si="589"/>
        <v>13</v>
      </c>
      <c r="T1914" s="80" t="str">
        <f t="shared" si="590"/>
        <v>07</v>
      </c>
      <c r="U1914" s="80">
        <f t="shared" si="591"/>
        <v>13</v>
      </c>
      <c r="V1914" s="80" t="str">
        <f t="shared" si="592"/>
        <v>'2028-07-13'</v>
      </c>
      <c r="W1914" s="80">
        <v>2</v>
      </c>
      <c r="X1914" s="80">
        <f t="shared" si="593"/>
        <v>2</v>
      </c>
      <c r="Y1914" s="3" t="s">
        <v>8473</v>
      </c>
      <c r="Z1914" s="124">
        <f>IFERROR(IF(Y1914="","null",VLOOKUP(Y1914,Marcas!$A$2:$C$2024,2,0)),"")</f>
        <v>684</v>
      </c>
      <c r="AA1914" s="3" t="s">
        <v>8473</v>
      </c>
      <c r="AB1914" s="3">
        <f>IFERROR(IF(AA1914="","",IF(AA1914="EMPORIO LEGAL",1,VLOOKUP(AA1914,Clientes!$A$2:$B$1190,2,0))),"")</f>
        <v>491</v>
      </c>
      <c r="AC1914" s="3">
        <f>IFERROR(IF(Tabla1[[#This Row],[id_control]]="null","",VLOOKUP(CONCATENATE(Tabla1[[#This Row],[CLIENTE]],"-",Tabla1[[#This Row],[id_control]]),Hoja1!$C$2:$D$1994,2,0)),"")</f>
        <v>1914</v>
      </c>
      <c r="AD1914" s="3" t="s">
        <v>8474</v>
      </c>
      <c r="AE1914" s="12" t="s">
        <v>5713</v>
      </c>
      <c r="AF1914" s="3"/>
      <c r="AG1914" s="3"/>
      <c r="AH1914" s="3"/>
      <c r="AI1914" s="3"/>
      <c r="AJ1914" s="3"/>
      <c r="AK1914" s="3"/>
      <c r="AL1914" s="3" t="s">
        <v>8475</v>
      </c>
      <c r="AM1914" s="6"/>
      <c r="AN1914" s="6"/>
      <c r="AO1914" s="6"/>
      <c r="AP1914" s="6"/>
      <c r="AQ1914" s="8"/>
      <c r="AR1914" s="6"/>
      <c r="AS1914" s="6"/>
      <c r="AT1914" s="6"/>
      <c r="AU1914" s="6"/>
      <c r="AV1914" s="8" t="s">
        <v>8476</v>
      </c>
      <c r="AW1914" s="8"/>
      <c r="AX1914" s="6"/>
      <c r="AY1914" s="6"/>
      <c r="AZ1914" s="6"/>
      <c r="BA1914" s="6"/>
      <c r="BB1914" s="6"/>
      <c r="BC1914" s="6"/>
      <c r="BD1914" s="6"/>
      <c r="BE1914" s="8">
        <v>1913</v>
      </c>
      <c r="BF1914" s="6" t="str">
        <f t="shared" si="594"/>
        <v>insert into bitacoras_estatus (numero_expediente, numero_registro, representante, fecha_inicio, fecha_vencimiento, id_cliente, id_admin, id_bitacoras_estatus, id_estatus, id_clase, id_marca, created_at, updated_at) values('2074915','','BLADIMIR RABADAN DEL REAL','2018-07-13','2028-07-13','491','2','1','1',2,684,'2018-07-13 00:00:00','2018-07-13 00:00:00');</v>
      </c>
      <c r="BG1914" s="6" t="str">
        <f t="shared" si="595"/>
        <v>insert into servicios_comentarios (comentario, id_admin, id_estatus, created_at, updated_at) values('SE INGRESO TRAMITE DE SOLICITUD DE REGISTRO DE MARCA HOME PAINT EN CL. 2',1,1913,'2018-07-13 00:00:00','2018-07-13 00:00:00');</v>
      </c>
      <c r="BH1914" s="6" t="str">
        <f t="shared" si="596"/>
        <v/>
      </c>
      <c r="BI1914" s="137" t="str">
        <f t="shared" si="597"/>
        <v>update bitacoras_estatus set comprobacion_uso = 1, id_estatus=8 where id=1913;</v>
      </c>
      <c r="BJ1914" s="137" t="str">
        <f t="shared" si="598"/>
        <v>update bitacoras_estatus set numero_expediente = '2074915', numero_registro = '', id_estatus = 8, fecha_inicio = '2018-07-13', fecha_vencimiento ='2028-07-13', created_at ='2018-07-13 00:00:00', updated_at ='2018-07-13 00:00:00', id_clase=2, id_marca=684, id_cliente=491, vigencia = 1 where id =1913;</v>
      </c>
      <c r="BK1914" s="137" t="str">
        <f t="shared" si="599"/>
        <v>update bitacoras_estatus set id_estatus = 8 where id =1913;</v>
      </c>
    </row>
    <row r="1915" spans="1:63" ht="27">
      <c r="A1915" s="3">
        <v>2074918</v>
      </c>
      <c r="B1915" s="3">
        <v>1934528</v>
      </c>
      <c r="C1915" s="3">
        <f>IF(Tabla1[[#This Row],[No. REG.]]="","",1)</f>
        <v>1</v>
      </c>
      <c r="D1915" s="3" t="s">
        <v>46</v>
      </c>
      <c r="E1915" s="3">
        <f>IF(Tabla1[[#This Row],[STATUS]]="","",VLOOKUP(D1915,Estatus!$A$2:$B$13,2,0))</f>
        <v>10</v>
      </c>
      <c r="F1915" s="3">
        <f>IF(Tabla1[[#This Row],[STATUS]]="","",VLOOKUP(D1915,Estatus!$A$2:$I$12,9,0))</f>
        <v>1</v>
      </c>
      <c r="G1915" s="12" t="s">
        <v>8477</v>
      </c>
      <c r="H1915" s="7">
        <v>43294</v>
      </c>
      <c r="I1915" s="80">
        <f t="shared" si="580"/>
        <v>2018</v>
      </c>
      <c r="J1915" s="80">
        <f t="shared" si="581"/>
        <v>7</v>
      </c>
      <c r="K1915" s="80">
        <f t="shared" si="582"/>
        <v>13</v>
      </c>
      <c r="L1915" s="80" t="str">
        <f t="shared" si="583"/>
        <v>07</v>
      </c>
      <c r="M1915" s="80">
        <f t="shared" si="584"/>
        <v>13</v>
      </c>
      <c r="N1915" s="80" t="str">
        <f t="shared" si="585"/>
        <v>'2018-07-13'</v>
      </c>
      <c r="O1915" s="80" t="str">
        <f t="shared" si="586"/>
        <v>'2018-07-13 00:00:00'</v>
      </c>
      <c r="P1915" s="7">
        <v>46947</v>
      </c>
      <c r="Q1915" s="80">
        <f t="shared" si="587"/>
        <v>2028</v>
      </c>
      <c r="R1915" s="80">
        <f t="shared" si="588"/>
        <v>7</v>
      </c>
      <c r="S1915" s="80">
        <f t="shared" si="589"/>
        <v>13</v>
      </c>
      <c r="T1915" s="80" t="str">
        <f t="shared" si="590"/>
        <v>07</v>
      </c>
      <c r="U1915" s="80">
        <f t="shared" si="591"/>
        <v>13</v>
      </c>
      <c r="V1915" s="80" t="str">
        <f t="shared" si="592"/>
        <v>'2028-07-13'</v>
      </c>
      <c r="W1915" s="80">
        <v>40</v>
      </c>
      <c r="X1915" s="80">
        <f t="shared" si="593"/>
        <v>40</v>
      </c>
      <c r="Y1915" s="3" t="s">
        <v>8473</v>
      </c>
      <c r="Z1915" s="124">
        <f>IFERROR(IF(Y1915="","null",VLOOKUP(Y1915,Marcas!$A$2:$C$2024,2,0)),"")</f>
        <v>684</v>
      </c>
      <c r="AA1915" s="3" t="s">
        <v>8473</v>
      </c>
      <c r="AB1915" s="3">
        <f>IFERROR(IF(AA1915="","",IF(AA1915="EMPORIO LEGAL",1,VLOOKUP(AA1915,Clientes!$A$2:$B$1190,2,0))),"")</f>
        <v>491</v>
      </c>
      <c r="AC1915" s="3">
        <f>IFERROR(IF(Tabla1[[#This Row],[id_control]]="null","",VLOOKUP(CONCATENATE(Tabla1[[#This Row],[CLIENTE]],"-",Tabla1[[#This Row],[id_control]]),Hoja1!$C$2:$D$1994,2,0)),"")</f>
        <v>1914</v>
      </c>
      <c r="AD1915" s="3" t="s">
        <v>8474</v>
      </c>
      <c r="AE1915" s="3"/>
      <c r="AF1915" s="3"/>
      <c r="AG1915" s="3"/>
      <c r="AH1915" s="3"/>
      <c r="AI1915" s="3"/>
      <c r="AJ1915" s="3"/>
      <c r="AK1915" s="3"/>
      <c r="AL1915" s="3" t="s">
        <v>8475</v>
      </c>
      <c r="AM1915" s="6"/>
      <c r="AN1915" s="6"/>
      <c r="AO1915" s="6"/>
      <c r="AP1915" s="6"/>
      <c r="AQ1915" s="8"/>
      <c r="AR1915" s="6"/>
      <c r="AS1915" s="6"/>
      <c r="AT1915" s="6"/>
      <c r="AU1915" s="6"/>
      <c r="AV1915" s="8" t="s">
        <v>8476</v>
      </c>
      <c r="AW1915" s="6"/>
      <c r="AX1915" s="6"/>
      <c r="AY1915" s="6"/>
      <c r="AZ1915" s="6"/>
      <c r="BA1915" s="6"/>
      <c r="BB1915" s="6"/>
      <c r="BC1915" s="6"/>
      <c r="BD1915" s="6"/>
      <c r="BE1915" s="8">
        <v>1914</v>
      </c>
      <c r="BF1915" s="6" t="str">
        <f t="shared" si="594"/>
        <v>insert into bitacoras_estatus (numero_expediente, numero_registro, representante, fecha_inicio, fecha_vencimiento, id_cliente, id_admin, id_bitacoras_estatus, id_estatus, id_clase, id_marca, created_at, updated_at) values('2074918','1934528','BLADIMIR RABADAN DEL REAL','2018-07-13','2028-07-13','491','2','1','1',40,684,'2018-07-13 00:00:00','2018-07-13 00:00:00');</v>
      </c>
      <c r="BG1915" s="6" t="str">
        <f t="shared" si="595"/>
        <v>insert into servicios_comentarios (comentario, id_admin, id_estatus, created_at, updated_at) values('SE INGRESO TRAMITE DE SOLICITUD DE REGISTRO DE MARCA HOME PAINT EN CL. 40',1,1914,'2018-07-13 00:00:00','2018-07-13 00:00:00');</v>
      </c>
      <c r="BH1915" s="6" t="str">
        <f t="shared" si="596"/>
        <v/>
      </c>
      <c r="BI1915" s="137" t="str">
        <f t="shared" si="597"/>
        <v>update bitacoras_estatus set comprobacion_uso = 1, id_estatus=10 where id=1914;</v>
      </c>
      <c r="BJ1915" s="137" t="str">
        <f t="shared" si="598"/>
        <v>update bitacoras_estatus set numero_expediente = '2074918', numero_registro = '1934528', id_estatus = 10, fecha_inicio = '2018-07-13', fecha_vencimiento ='2028-07-13', created_at ='2018-07-13 00:00:00', updated_at ='2018-07-13 00:00:00', id_clase=40, id_marca=684, id_cliente=491, vigencia = 1 where id =1914;</v>
      </c>
      <c r="BK1915" s="137" t="str">
        <f t="shared" si="599"/>
        <v>update bitacoras_estatus set id_estatus = 10 where id =1914;</v>
      </c>
    </row>
    <row r="1916" spans="1:63" ht="27">
      <c r="A1916" s="3">
        <v>2074849</v>
      </c>
      <c r="B1916" s="3"/>
      <c r="C1916" s="3" t="str">
        <f>IF(Tabla1[[#This Row],[No. REG.]]="","",1)</f>
        <v/>
      </c>
      <c r="D1916" s="3" t="s">
        <v>8681</v>
      </c>
      <c r="E1916" s="3">
        <f>IF(Tabla1[[#This Row],[STATUS]]="","",VLOOKUP(D1916,Estatus!$A$2:$B$13,2,0))</f>
        <v>8</v>
      </c>
      <c r="F1916" s="3">
        <f>IF(Tabla1[[#This Row],[STATUS]]="","",VLOOKUP(D1916,Estatus!$A$2:$I$12,9,0))</f>
        <v>1</v>
      </c>
      <c r="G1916" s="12" t="s">
        <v>8478</v>
      </c>
      <c r="H1916" s="7">
        <v>43294</v>
      </c>
      <c r="I1916" s="80">
        <f t="shared" si="580"/>
        <v>2018</v>
      </c>
      <c r="J1916" s="80">
        <f t="shared" si="581"/>
        <v>7</v>
      </c>
      <c r="K1916" s="80">
        <f t="shared" si="582"/>
        <v>13</v>
      </c>
      <c r="L1916" s="80" t="str">
        <f t="shared" si="583"/>
        <v>07</v>
      </c>
      <c r="M1916" s="80">
        <f t="shared" si="584"/>
        <v>13</v>
      </c>
      <c r="N1916" s="80" t="str">
        <f t="shared" si="585"/>
        <v>'2018-07-13'</v>
      </c>
      <c r="O1916" s="80" t="str">
        <f t="shared" si="586"/>
        <v>'2018-07-13 00:00:00'</v>
      </c>
      <c r="P1916" s="7">
        <v>46947</v>
      </c>
      <c r="Q1916" s="80">
        <f t="shared" si="587"/>
        <v>2028</v>
      </c>
      <c r="R1916" s="80">
        <f t="shared" si="588"/>
        <v>7</v>
      </c>
      <c r="S1916" s="80">
        <f t="shared" si="589"/>
        <v>13</v>
      </c>
      <c r="T1916" s="80" t="str">
        <f t="shared" si="590"/>
        <v>07</v>
      </c>
      <c r="U1916" s="80">
        <f t="shared" si="591"/>
        <v>13</v>
      </c>
      <c r="V1916" s="80" t="str">
        <f t="shared" si="592"/>
        <v>'2028-07-13'</v>
      </c>
      <c r="W1916" s="80">
        <v>36</v>
      </c>
      <c r="X1916" s="80">
        <f t="shared" si="593"/>
        <v>36</v>
      </c>
      <c r="Y1916" s="3" t="s">
        <v>8479</v>
      </c>
      <c r="Z1916" s="124">
        <f>IFERROR(IF(Y1916="","null",VLOOKUP(Y1916,Marcas!$A$2:$C$2024,2,0)),"")</f>
        <v>670</v>
      </c>
      <c r="AA1916" s="3" t="s">
        <v>8479</v>
      </c>
      <c r="AB1916" s="3">
        <f>IFERROR(IF(AA1916="","",IF(AA1916="EMPORIO LEGAL",1,VLOOKUP(AA1916,Clientes!$A$2:$B$1190,2,0))),"")</f>
        <v>480</v>
      </c>
      <c r="AC1916" s="3">
        <f>IFERROR(IF(Tabla1[[#This Row],[id_control]]="null","",VLOOKUP(CONCATENATE(Tabla1[[#This Row],[CLIENTE]],"-",Tabla1[[#This Row],[id_control]]),Hoja1!$C$2:$D$1994,2,0)),"")</f>
        <v>1916</v>
      </c>
      <c r="AD1916" s="3" t="s">
        <v>8480</v>
      </c>
      <c r="AE1916" s="3"/>
      <c r="AF1916" s="3"/>
      <c r="AG1916" s="3"/>
      <c r="AH1916" s="3"/>
      <c r="AI1916" s="3"/>
      <c r="AJ1916" s="3"/>
      <c r="AK1916" s="3"/>
      <c r="AL1916" s="3" t="s">
        <v>8481</v>
      </c>
      <c r="AM1916" s="6"/>
      <c r="AN1916" s="6"/>
      <c r="AO1916" s="6"/>
      <c r="AP1916" s="6"/>
      <c r="AQ1916" s="8"/>
      <c r="AR1916" s="6"/>
      <c r="AS1916" s="6"/>
      <c r="AT1916" s="6"/>
      <c r="AU1916" s="6"/>
      <c r="AV1916" s="8"/>
      <c r="AW1916" s="8"/>
      <c r="AX1916" s="6"/>
      <c r="AY1916" s="6"/>
      <c r="AZ1916" s="6"/>
      <c r="BA1916" s="6"/>
      <c r="BB1916" s="6"/>
      <c r="BC1916" s="6"/>
      <c r="BD1916" s="6"/>
      <c r="BE1916" s="8">
        <v>1915</v>
      </c>
      <c r="BF1916" s="6" t="str">
        <f t="shared" si="594"/>
        <v>insert into bitacoras_estatus (numero_expediente, numero_registro, representante, fecha_inicio, fecha_vencimiento, id_cliente, id_admin, id_bitacoras_estatus, id_estatus, id_clase, id_marca, created_at, updated_at) values('2074849','','YESIKA ALDAZ','2018-07-13','2028-07-13','480','2','1','1',36,670,'2018-07-13 00:00:00','2018-07-13 00:00:00');</v>
      </c>
      <c r="BG1916" s="6" t="str">
        <f t="shared" si="595"/>
        <v>insert into servicios_comentarios (comentario, id_admin, id_estatus, created_at, updated_at) values('SE INGRESO SOLICITUD DE REGISTRO DE MARCA HERENZZA CL. 36',1,1915,'2018-07-13 00:00:00','2018-07-13 00:00:00');</v>
      </c>
      <c r="BH1916" s="6" t="str">
        <f t="shared" si="596"/>
        <v/>
      </c>
      <c r="BI1916" s="137" t="str">
        <f t="shared" si="597"/>
        <v>update bitacoras_estatus set comprobacion_uso = 1, id_estatus=8 where id=1915;</v>
      </c>
      <c r="BJ1916" s="137" t="str">
        <f t="shared" si="598"/>
        <v>update bitacoras_estatus set numero_expediente = '2074849', numero_registro = '', id_estatus = 8, fecha_inicio = '2018-07-13', fecha_vencimiento ='2028-07-13', created_at ='2018-07-13 00:00:00', updated_at ='2018-07-13 00:00:00', id_clase=36, id_marca=670, id_cliente=480, vigencia = 1 where id =1915;</v>
      </c>
      <c r="BK1916" s="137" t="str">
        <f t="shared" si="599"/>
        <v>update bitacoras_estatus set id_estatus = 8 where id =1915;</v>
      </c>
    </row>
    <row r="1917" spans="1:63" ht="40">
      <c r="A1917" s="3">
        <v>1961092</v>
      </c>
      <c r="B1917" s="3">
        <v>1943150</v>
      </c>
      <c r="C1917" s="3">
        <f>IF(Tabla1[[#This Row],[No. REG.]]="","",1)</f>
        <v>1</v>
      </c>
      <c r="D1917" s="3" t="s">
        <v>8681</v>
      </c>
      <c r="E1917" s="3">
        <f>IF(Tabla1[[#This Row],[STATUS]]="","",VLOOKUP(D1917,Estatus!$A$2:$B$13,2,0))</f>
        <v>8</v>
      </c>
      <c r="F1917" s="3">
        <f>IF(Tabla1[[#This Row],[STATUS]]="","",VLOOKUP(D1917,Estatus!$A$2:$I$12,9,0))</f>
        <v>1</v>
      </c>
      <c r="G1917" s="12" t="s">
        <v>8482</v>
      </c>
      <c r="H1917" s="7">
        <v>43011</v>
      </c>
      <c r="I1917" s="80">
        <f t="shared" si="580"/>
        <v>2017</v>
      </c>
      <c r="J1917" s="80">
        <f t="shared" si="581"/>
        <v>10</v>
      </c>
      <c r="K1917" s="80">
        <f t="shared" si="582"/>
        <v>3</v>
      </c>
      <c r="L1917" s="80">
        <f t="shared" si="583"/>
        <v>10</v>
      </c>
      <c r="M1917" s="80" t="str">
        <f t="shared" si="584"/>
        <v>03</v>
      </c>
      <c r="N1917" s="80" t="str">
        <f t="shared" si="585"/>
        <v>'2017-10-03'</v>
      </c>
      <c r="O1917" s="80" t="str">
        <f t="shared" si="586"/>
        <v>'2017-10-03 00:00:00'</v>
      </c>
      <c r="P1917" s="7">
        <v>46663</v>
      </c>
      <c r="Q1917" s="80">
        <f t="shared" si="587"/>
        <v>2027</v>
      </c>
      <c r="R1917" s="80">
        <f t="shared" si="588"/>
        <v>10</v>
      </c>
      <c r="S1917" s="80">
        <f t="shared" si="589"/>
        <v>3</v>
      </c>
      <c r="T1917" s="80">
        <f t="shared" si="590"/>
        <v>10</v>
      </c>
      <c r="U1917" s="80" t="str">
        <f t="shared" si="591"/>
        <v>03</v>
      </c>
      <c r="V1917" s="80" t="str">
        <f t="shared" si="592"/>
        <v>'2027-10-03'</v>
      </c>
      <c r="W1917" s="80"/>
      <c r="X1917" s="80" t="str">
        <f t="shared" si="593"/>
        <v>null</v>
      </c>
      <c r="Y1917" s="3" t="s">
        <v>8483</v>
      </c>
      <c r="Z1917" s="124">
        <f>IFERROR(IF(Y1917="","null",VLOOKUP(Y1917,Marcas!$A$2:$C$2024,2,0)),"")</f>
        <v>1182</v>
      </c>
      <c r="AA1917" s="3" t="s">
        <v>8483</v>
      </c>
      <c r="AB1917" s="3">
        <f>IFERROR(IF(AA1917="","",IF(AA1917="EMPORIO LEGAL",1,VLOOKUP(AA1917,Clientes!$A$2:$B$1190,2,0))),"")</f>
        <v>838</v>
      </c>
      <c r="AC1917" s="3">
        <f>IFERROR(IF(Tabla1[[#This Row],[id_control]]="null","",VLOOKUP(CONCATENATE(Tabla1[[#This Row],[CLIENTE]],"-",Tabla1[[#This Row],[id_control]]),Hoja1!$C$2:$D$1994,2,0)),"")</f>
        <v>1917</v>
      </c>
      <c r="AD1917" s="3" t="s">
        <v>8484</v>
      </c>
      <c r="AE1917" s="3"/>
      <c r="AF1917" s="3"/>
      <c r="AG1917" s="3"/>
      <c r="AH1917" s="3"/>
      <c r="AI1917" s="3"/>
      <c r="AJ1917" s="3"/>
      <c r="AK1917" s="3"/>
      <c r="AL1917" s="3" t="s">
        <v>8485</v>
      </c>
      <c r="AM1917" s="6"/>
      <c r="AN1917" s="6"/>
      <c r="AO1917" s="6"/>
      <c r="AP1917" s="6"/>
      <c r="AQ1917" s="8"/>
      <c r="AR1917" s="6"/>
      <c r="AS1917" s="6"/>
      <c r="AT1917" s="6"/>
      <c r="AU1917" s="6"/>
      <c r="AV1917" s="8" t="s">
        <v>8486</v>
      </c>
      <c r="AW1917" s="8"/>
      <c r="AX1917" s="6"/>
      <c r="AY1917" s="6"/>
      <c r="AZ1917" s="6"/>
      <c r="BA1917" s="6"/>
      <c r="BB1917" s="6"/>
      <c r="BC1917" s="6"/>
      <c r="BD1917" s="6"/>
      <c r="BE1917" s="8">
        <v>1916</v>
      </c>
      <c r="BF1917" s="6" t="str">
        <f t="shared" si="594"/>
        <v>insert into bitacoras_estatus (numero_expediente, numero_registro, representante, fecha_inicio, fecha_vencimiento, id_cliente, id_admin, id_bitacoras_estatus, id_estatus, id_clase, id_marca, created_at, updated_at) values('1961092','1943150','Daniel García Contreras','2017-10-03','2027-10-03','838','2','1','1',null,1182,'2017-10-03 00:00:00','2017-10-03 00:00:00');</v>
      </c>
      <c r="BG1917" s="6" t="str">
        <f t="shared" si="595"/>
        <v>insert into servicios_comentarios (comentario, id_admin, id_estatus, created_at, updated_at) values('Se presentó ante la Secretaria de Economia el Acreditamiento de Nuevo Apoderado Legal y la Contestación de Anterioiridad.',1,1916,'2017-10-03 00:00:00','2017-10-03 00:00:00');</v>
      </c>
      <c r="BH1917" s="6" t="str">
        <f t="shared" si="596"/>
        <v/>
      </c>
      <c r="BI1917" s="137" t="str">
        <f t="shared" si="597"/>
        <v>update bitacoras_estatus set comprobacion_uso = 1, id_estatus=8 where id=1916;</v>
      </c>
      <c r="BJ1917" s="137" t="str">
        <f t="shared" si="598"/>
        <v>update bitacoras_estatus set numero_expediente = '1961092', numero_registro = '1943150', id_estatus = 8, fecha_inicio = '2017-10-03', fecha_vencimiento ='2027-10-03', created_at ='2017-10-03 00:00:00', updated_at ='2017-10-03 00:00:00', id_clase=null, id_marca=1182, id_cliente=838, vigencia = 1 where id =1916;</v>
      </c>
      <c r="BK1917" s="137" t="str">
        <f t="shared" si="599"/>
        <v>update bitacoras_estatus set id_estatus = 8 where id =1916;</v>
      </c>
    </row>
    <row r="1918" spans="1:63" ht="27">
      <c r="A1918" s="3">
        <v>2074924</v>
      </c>
      <c r="B1918" s="3"/>
      <c r="C1918" s="3" t="str">
        <f>IF(Tabla1[[#This Row],[No. REG.]]="","",1)</f>
        <v/>
      </c>
      <c r="D1918" s="3" t="s">
        <v>8681</v>
      </c>
      <c r="E1918" s="3">
        <f>IF(Tabla1[[#This Row],[STATUS]]="","",VLOOKUP(D1918,Estatus!$A$2:$B$13,2,0))</f>
        <v>8</v>
      </c>
      <c r="F1918" s="3">
        <f>IF(Tabla1[[#This Row],[STATUS]]="","",VLOOKUP(D1918,Estatus!$A$2:$I$12,9,0))</f>
        <v>1</v>
      </c>
      <c r="G1918" s="12" t="s">
        <v>8487</v>
      </c>
      <c r="H1918" s="7">
        <v>43294</v>
      </c>
      <c r="I1918" s="80">
        <f t="shared" si="580"/>
        <v>2018</v>
      </c>
      <c r="J1918" s="80">
        <f t="shared" si="581"/>
        <v>7</v>
      </c>
      <c r="K1918" s="80">
        <f t="shared" si="582"/>
        <v>13</v>
      </c>
      <c r="L1918" s="80" t="str">
        <f t="shared" si="583"/>
        <v>07</v>
      </c>
      <c r="M1918" s="80">
        <f t="shared" si="584"/>
        <v>13</v>
      </c>
      <c r="N1918" s="80" t="str">
        <f t="shared" si="585"/>
        <v>'2018-07-13'</v>
      </c>
      <c r="O1918" s="80" t="str">
        <f t="shared" si="586"/>
        <v>'2018-07-13 00:00:00'</v>
      </c>
      <c r="P1918" s="7">
        <v>46947</v>
      </c>
      <c r="Q1918" s="80">
        <f t="shared" si="587"/>
        <v>2028</v>
      </c>
      <c r="R1918" s="80">
        <f t="shared" si="588"/>
        <v>7</v>
      </c>
      <c r="S1918" s="80">
        <f t="shared" si="589"/>
        <v>13</v>
      </c>
      <c r="T1918" s="80" t="str">
        <f t="shared" si="590"/>
        <v>07</v>
      </c>
      <c r="U1918" s="80">
        <f t="shared" si="591"/>
        <v>13</v>
      </c>
      <c r="V1918" s="80" t="str">
        <f t="shared" si="592"/>
        <v>'2028-07-13'</v>
      </c>
      <c r="W1918" s="80"/>
      <c r="X1918" s="80" t="str">
        <f t="shared" si="593"/>
        <v>null</v>
      </c>
      <c r="Y1918" s="12" t="s">
        <v>8488</v>
      </c>
      <c r="Z1918" s="125">
        <f>IFERROR(IF(Y1918="","null",VLOOKUP(Y1918,Marcas!$A$2:$C$2024,2,0)),"")</f>
        <v>618</v>
      </c>
      <c r="AA1918" s="12" t="s">
        <v>8316</v>
      </c>
      <c r="AB1918" s="3">
        <f>IFERROR(IF(AA1918="","",IF(AA1918="EMPORIO LEGAL",1,VLOOKUP(AA1918,Clientes!$A$2:$B$1190,2,0))),"")</f>
        <v>274</v>
      </c>
      <c r="AC1918" s="3">
        <f>IFERROR(IF(Tabla1[[#This Row],[id_control]]="null","",VLOOKUP(CONCATENATE(Tabla1[[#This Row],[CLIENTE]],"-",Tabla1[[#This Row],[id_control]]),Hoja1!$C$2:$D$1994,2,0)),"")</f>
        <v>1918</v>
      </c>
      <c r="AD1918" s="3" t="s">
        <v>8317</v>
      </c>
      <c r="AE1918" s="3"/>
      <c r="AF1918" s="3"/>
      <c r="AG1918" s="3"/>
      <c r="AH1918" s="3"/>
      <c r="AI1918" s="3"/>
      <c r="AJ1918" s="3"/>
      <c r="AK1918" s="3"/>
      <c r="AL1918" s="3"/>
      <c r="AM1918" s="6"/>
      <c r="AN1918" s="6"/>
      <c r="AO1918" s="6"/>
      <c r="AP1918" s="6"/>
      <c r="AQ1918" s="8"/>
      <c r="AR1918" s="6"/>
      <c r="AS1918" s="6"/>
      <c r="AT1918" s="6"/>
      <c r="AU1918" s="6"/>
      <c r="AV1918" s="8"/>
      <c r="AW1918" s="8"/>
      <c r="AX1918" s="6"/>
      <c r="AY1918" s="6"/>
      <c r="AZ1918" s="6"/>
      <c r="BA1918" s="6"/>
      <c r="BB1918" s="6"/>
      <c r="BC1918" s="6"/>
      <c r="BD1918" s="6"/>
      <c r="BE1918" s="8">
        <v>1917</v>
      </c>
      <c r="BF1918" s="6" t="str">
        <f t="shared" si="594"/>
        <v>insert into bitacoras_estatus (numero_expediente, numero_registro, representante, fecha_inicio, fecha_vencimiento, id_cliente, id_admin, id_bitacoras_estatus, id_estatus, id_clase, id_marca, created_at, updated_at) values('2074924','','ROGELIO NICANOR CATAÑO BETANCOURT','2018-07-13','2028-07-13','274','2','1','1',null,618,'2018-07-13 00:00:00','2018-07-13 00:00:00');</v>
      </c>
      <c r="BG1918" s="6" t="str">
        <f t="shared" si="595"/>
        <v>insert into servicios_comentarios (comentario, id_admin, id_estatus, created_at, updated_at) values('Se hace solicitud de registro de marca, NOTIFICACION DE REQUISITOS 11/09/2018',1,1917,'2018-07-13 00:00:00','2018-07-13 00:00:00');</v>
      </c>
      <c r="BH1918" s="6" t="str">
        <f t="shared" si="596"/>
        <v/>
      </c>
      <c r="BI1918" s="137" t="str">
        <f t="shared" si="597"/>
        <v>update bitacoras_estatus set comprobacion_uso = 1, id_estatus=8 where id=1917;</v>
      </c>
      <c r="BJ1918" s="137" t="str">
        <f t="shared" si="598"/>
        <v>update bitacoras_estatus set numero_expediente = '2074924', numero_registro = '', id_estatus = 8, fecha_inicio = '2018-07-13', fecha_vencimiento ='2028-07-13', created_at ='2018-07-13 00:00:00', updated_at ='2018-07-13 00:00:00', id_clase=null, id_marca=618, id_cliente=274, vigencia = 1 where id =1917;</v>
      </c>
      <c r="BK1918" s="137" t="str">
        <f t="shared" si="599"/>
        <v>update bitacoras_estatus set id_estatus = 8 where id =1917;</v>
      </c>
    </row>
    <row r="1919" spans="1:63">
      <c r="A1919" s="3">
        <v>2080017</v>
      </c>
      <c r="B1919" s="3"/>
      <c r="C1919" s="3" t="str">
        <f>IF(Tabla1[[#This Row],[No. REG.]]="","",1)</f>
        <v/>
      </c>
      <c r="D1919" s="3" t="s">
        <v>8681</v>
      </c>
      <c r="E1919" s="3">
        <f>IF(Tabla1[[#This Row],[STATUS]]="","",VLOOKUP(D1919,Estatus!$A$2:$B$13,2,0))</f>
        <v>8</v>
      </c>
      <c r="F1919" s="3">
        <f>IF(Tabla1[[#This Row],[STATUS]]="","",VLOOKUP(D1919,Estatus!$A$2:$I$12,9,0))</f>
        <v>1</v>
      </c>
      <c r="G1919" s="12" t="s">
        <v>8489</v>
      </c>
      <c r="H1919" s="7">
        <v>43307</v>
      </c>
      <c r="I1919" s="80">
        <f t="shared" si="580"/>
        <v>2018</v>
      </c>
      <c r="J1919" s="80">
        <f t="shared" si="581"/>
        <v>7</v>
      </c>
      <c r="K1919" s="80">
        <f t="shared" si="582"/>
        <v>26</v>
      </c>
      <c r="L1919" s="80" t="str">
        <f t="shared" si="583"/>
        <v>07</v>
      </c>
      <c r="M1919" s="80">
        <f t="shared" si="584"/>
        <v>26</v>
      </c>
      <c r="N1919" s="80" t="str">
        <f t="shared" si="585"/>
        <v>'2018-07-26'</v>
      </c>
      <c r="O1919" s="80" t="str">
        <f t="shared" si="586"/>
        <v>'2018-07-26 00:00:00'</v>
      </c>
      <c r="P1919" s="7">
        <v>46960</v>
      </c>
      <c r="Q1919" s="80">
        <f t="shared" si="587"/>
        <v>2028</v>
      </c>
      <c r="R1919" s="80">
        <f t="shared" si="588"/>
        <v>7</v>
      </c>
      <c r="S1919" s="80">
        <f t="shared" si="589"/>
        <v>26</v>
      </c>
      <c r="T1919" s="80" t="str">
        <f t="shared" si="590"/>
        <v>07</v>
      </c>
      <c r="U1919" s="80">
        <f t="shared" si="591"/>
        <v>26</v>
      </c>
      <c r="V1919" s="80" t="str">
        <f t="shared" si="592"/>
        <v>'2028-07-26'</v>
      </c>
      <c r="W1919" s="80"/>
      <c r="X1919" s="80" t="str">
        <f t="shared" si="593"/>
        <v>null</v>
      </c>
      <c r="Y1919" s="3" t="s">
        <v>8490</v>
      </c>
      <c r="Z1919" s="124">
        <f>IFERROR(IF(Y1919="","null",VLOOKUP(Y1919,Marcas!$A$2:$C$2024,2,0)),"")</f>
        <v>249</v>
      </c>
      <c r="AA1919" s="3" t="s">
        <v>8491</v>
      </c>
      <c r="AB1919" s="3">
        <f>IFERROR(IF(AA1919="","",IF(AA1919="EMPORIO LEGAL",1,VLOOKUP(AA1919,Clientes!$A$2:$B$1190,2,0))),"")</f>
        <v>227</v>
      </c>
      <c r="AC1919" s="3">
        <f>IFERROR(IF(Tabla1[[#This Row],[id_control]]="null","",VLOOKUP(CONCATENATE(Tabla1[[#This Row],[CLIENTE]],"-",Tabla1[[#This Row],[id_control]]),Hoja1!$C$2:$D$1994,2,0)),"")</f>
        <v>1919</v>
      </c>
      <c r="AD1919" s="3" t="s">
        <v>8492</v>
      </c>
      <c r="AE1919" s="3"/>
      <c r="AF1919" s="3"/>
      <c r="AG1919" s="3"/>
      <c r="AH1919" s="3"/>
      <c r="AI1919" s="3"/>
      <c r="AJ1919" s="3"/>
      <c r="AK1919" s="3"/>
      <c r="AL1919" s="3" t="s">
        <v>8493</v>
      </c>
      <c r="AM1919" s="6"/>
      <c r="AN1919" s="6"/>
      <c r="AO1919" s="6"/>
      <c r="AP1919" s="6"/>
      <c r="AQ1919" s="6"/>
      <c r="AR1919" s="6"/>
      <c r="AS1919" s="6"/>
      <c r="AT1919" s="6"/>
      <c r="AU1919" s="6"/>
      <c r="AV1919" s="8" t="s">
        <v>4774</v>
      </c>
      <c r="AW1919" s="6"/>
      <c r="AX1919" s="6"/>
      <c r="AY1919" s="6"/>
      <c r="AZ1919" s="6"/>
      <c r="BA1919" s="6"/>
      <c r="BB1919" s="6"/>
      <c r="BC1919" s="6"/>
      <c r="BD1919" s="6"/>
      <c r="BE1919" s="8">
        <v>1918</v>
      </c>
      <c r="BF1919" s="6" t="str">
        <f t="shared" si="594"/>
        <v>insert into bitacoras_estatus (numero_expediente, numero_registro, representante, fecha_inicio, fecha_vencimiento, id_cliente, id_admin, id_bitacoras_estatus, id_estatus, id_clase, id_marca, created_at, updated_at) values('2080017','','AGUSTIN GARCÍA MUÑOZ','2018-07-26','2028-07-26','227','2','1','1',null,249,'2018-07-26 00:00:00','2018-07-26 00:00:00');</v>
      </c>
      <c r="BG1919" s="6" t="str">
        <f t="shared" si="595"/>
        <v>insert into servicios_comentarios (comentario, id_admin, id_estatus, created_at, updated_at) values('SE NOTIFICÓ NUMERO DE EXPEDIENTE CL 43',1,1918,'2018-07-26 00:00:00','2018-07-26 00:00:00');</v>
      </c>
      <c r="BH1919" s="6" t="str">
        <f t="shared" si="596"/>
        <v/>
      </c>
      <c r="BI1919" s="137" t="str">
        <f t="shared" si="597"/>
        <v>update bitacoras_estatus set comprobacion_uso = 1, id_estatus=8 where id=1918;</v>
      </c>
      <c r="BJ1919" s="137" t="str">
        <f t="shared" si="598"/>
        <v>update bitacoras_estatus set numero_expediente = '2080017', numero_registro = '', id_estatus = 8, fecha_inicio = '2018-07-26', fecha_vencimiento ='2028-07-26', created_at ='2018-07-26 00:00:00', updated_at ='2018-07-26 00:00:00', id_clase=null, id_marca=249, id_cliente=227, vigencia = 1 where id =1918;</v>
      </c>
      <c r="BK1919" s="137" t="str">
        <f t="shared" si="599"/>
        <v>update bitacoras_estatus set id_estatus = 8 where id =1918;</v>
      </c>
    </row>
    <row r="1920" spans="1:63" ht="27">
      <c r="A1920" s="3">
        <v>2074846</v>
      </c>
      <c r="B1920" s="3">
        <v>1935746</v>
      </c>
      <c r="C1920" s="3">
        <f>IF(Tabla1[[#This Row],[No. REG.]]="","",1)</f>
        <v>1</v>
      </c>
      <c r="D1920" s="3" t="s">
        <v>46</v>
      </c>
      <c r="E1920" s="3">
        <f>IF(Tabla1[[#This Row],[STATUS]]="","",VLOOKUP(D1920,Estatus!$A$2:$B$13,2,0))</f>
        <v>10</v>
      </c>
      <c r="F1920" s="3">
        <f>IF(Tabla1[[#This Row],[STATUS]]="","",VLOOKUP(D1920,Estatus!$A$2:$I$12,9,0))</f>
        <v>1</v>
      </c>
      <c r="G1920" s="12" t="s">
        <v>8494</v>
      </c>
      <c r="H1920" s="7">
        <v>43294</v>
      </c>
      <c r="I1920" s="80">
        <f t="shared" si="580"/>
        <v>2018</v>
      </c>
      <c r="J1920" s="80">
        <f t="shared" si="581"/>
        <v>7</v>
      </c>
      <c r="K1920" s="80">
        <f t="shared" si="582"/>
        <v>13</v>
      </c>
      <c r="L1920" s="80" t="str">
        <f t="shared" si="583"/>
        <v>07</v>
      </c>
      <c r="M1920" s="80">
        <f t="shared" si="584"/>
        <v>13</v>
      </c>
      <c r="N1920" s="80" t="str">
        <f t="shared" si="585"/>
        <v>'2018-07-13'</v>
      </c>
      <c r="O1920" s="80" t="str">
        <f t="shared" si="586"/>
        <v>'2018-07-13 00:00:00'</v>
      </c>
      <c r="P1920" s="7">
        <v>46947</v>
      </c>
      <c r="Q1920" s="80">
        <f t="shared" si="587"/>
        <v>2028</v>
      </c>
      <c r="R1920" s="80">
        <f t="shared" si="588"/>
        <v>7</v>
      </c>
      <c r="S1920" s="80">
        <f t="shared" si="589"/>
        <v>13</v>
      </c>
      <c r="T1920" s="80" t="str">
        <f t="shared" si="590"/>
        <v>07</v>
      </c>
      <c r="U1920" s="80">
        <f t="shared" si="591"/>
        <v>13</v>
      </c>
      <c r="V1920" s="80" t="str">
        <f t="shared" si="592"/>
        <v>'2028-07-13'</v>
      </c>
      <c r="W1920" s="80"/>
      <c r="X1920" s="80" t="str">
        <f t="shared" si="593"/>
        <v>null</v>
      </c>
      <c r="Y1920" s="3" t="s">
        <v>3478</v>
      </c>
      <c r="Z1920" s="124">
        <f>IFERROR(IF(Y1920="","null",VLOOKUP(Y1920,Marcas!$A$2:$C$2024,2,0)),"")</f>
        <v>647</v>
      </c>
      <c r="AA1920" s="3" t="s">
        <v>3478</v>
      </c>
      <c r="AB1920" s="3">
        <f>IFERROR(IF(AA1920="","",IF(AA1920="EMPORIO LEGAL",1,VLOOKUP(AA1920,Clientes!$A$2:$B$1190,2,0))),"")</f>
        <v>459</v>
      </c>
      <c r="AC1920" s="3">
        <f>IFERROR(IF(Tabla1[[#This Row],[id_control]]="null","",VLOOKUP(CONCATENATE(Tabla1[[#This Row],[CLIENTE]],"-",Tabla1[[#This Row],[id_control]]),Hoja1!$C$2:$D$1994,2,0)),"")</f>
        <v>658</v>
      </c>
      <c r="AD1920" s="3" t="s">
        <v>3479</v>
      </c>
      <c r="AE1920" s="3"/>
      <c r="AF1920" s="3"/>
      <c r="AG1920" s="3"/>
      <c r="AH1920" s="3"/>
      <c r="AI1920" s="3"/>
      <c r="AJ1920" s="3"/>
      <c r="AK1920" s="3"/>
      <c r="AL1920" s="3"/>
      <c r="AM1920" s="6"/>
      <c r="AN1920" s="6"/>
      <c r="AO1920" s="6"/>
      <c r="AP1920" s="6"/>
      <c r="AQ1920" s="6"/>
      <c r="AR1920" s="6"/>
      <c r="AS1920" s="6"/>
      <c r="AT1920" s="6"/>
      <c r="AU1920" s="6"/>
      <c r="AV1920" s="6"/>
      <c r="AW1920" s="6"/>
      <c r="AX1920" s="6"/>
      <c r="AY1920" s="6"/>
      <c r="AZ1920" s="6"/>
      <c r="BA1920" s="6"/>
      <c r="BB1920" s="6"/>
      <c r="BC1920" s="6"/>
      <c r="BD1920" s="6"/>
      <c r="BE1920" s="8">
        <v>1919</v>
      </c>
      <c r="BF1920" s="6" t="str">
        <f t="shared" si="594"/>
        <v>insert into bitacoras_estatus (numero_expediente, numero_registro, representante, fecha_inicio, fecha_vencimiento, id_cliente, id_admin, id_bitacoras_estatus, id_estatus, id_clase, id_marca, created_at, updated_at) values('2074846','1935746','MARCO ANTONIO CANO BARRAZA','2018-07-13','2028-07-13','459','2','1','1',null,647,'2018-07-13 00:00:00','2018-07-13 00:00:00');</v>
      </c>
      <c r="BG1920" s="6" t="str">
        <f t="shared" si="595"/>
        <v>insert into servicios_comentarios (comentario, id_admin, id_estatus, created_at, updated_at) values('Se hace solicitud de registro de marca y se notifico numero de expediente CL 40',1,1919,'2018-07-13 00:00:00','2018-07-13 00:00:00');</v>
      </c>
      <c r="BH1920" s="6" t="str">
        <f t="shared" si="596"/>
        <v/>
      </c>
      <c r="BI1920" s="137" t="str">
        <f t="shared" si="597"/>
        <v>update bitacoras_estatus set comprobacion_uso = 1, id_estatus=10 where id=1919;</v>
      </c>
      <c r="BJ1920" s="137" t="str">
        <f t="shared" si="598"/>
        <v>update bitacoras_estatus set numero_expediente = '2074846', numero_registro = '1935746', id_estatus = 10, fecha_inicio = '2018-07-13', fecha_vencimiento ='2028-07-13', created_at ='2018-07-13 00:00:00', updated_at ='2018-07-13 00:00:00', id_clase=null, id_marca=647, id_cliente=459, vigencia = 1 where id =1919;</v>
      </c>
      <c r="BK1920" s="137" t="str">
        <f t="shared" si="599"/>
        <v>update bitacoras_estatus set id_estatus = 10 where id =1919;</v>
      </c>
    </row>
    <row r="1921" spans="1:63" ht="40">
      <c r="A1921" s="3">
        <v>2079895</v>
      </c>
      <c r="B1921" s="3">
        <v>1939847</v>
      </c>
      <c r="C1921" s="3">
        <f>IF(Tabla1[[#This Row],[No. REG.]]="","",1)</f>
        <v>1</v>
      </c>
      <c r="D1921" s="3" t="s">
        <v>46</v>
      </c>
      <c r="E1921" s="3">
        <f>IF(Tabla1[[#This Row],[STATUS]]="","",VLOOKUP(D1921,Estatus!$A$2:$B$13,2,0))</f>
        <v>10</v>
      </c>
      <c r="F1921" s="3">
        <f>IF(Tabla1[[#This Row],[STATUS]]="","",VLOOKUP(D1921,Estatus!$A$2:$I$12,9,0))</f>
        <v>1</v>
      </c>
      <c r="G1921" s="12" t="s">
        <v>8745</v>
      </c>
      <c r="H1921" s="7">
        <v>43307</v>
      </c>
      <c r="I1921" s="80">
        <f t="shared" si="580"/>
        <v>2018</v>
      </c>
      <c r="J1921" s="80">
        <f t="shared" si="581"/>
        <v>7</v>
      </c>
      <c r="K1921" s="80">
        <f t="shared" si="582"/>
        <v>26</v>
      </c>
      <c r="L1921" s="80" t="str">
        <f t="shared" si="583"/>
        <v>07</v>
      </c>
      <c r="M1921" s="80">
        <f t="shared" si="584"/>
        <v>26</v>
      </c>
      <c r="N1921" s="80" t="str">
        <f t="shared" si="585"/>
        <v>'2018-07-26'</v>
      </c>
      <c r="O1921" s="80" t="str">
        <f t="shared" si="586"/>
        <v>'2018-07-26 00:00:00'</v>
      </c>
      <c r="P1921" s="7">
        <v>46960</v>
      </c>
      <c r="Q1921" s="80">
        <f t="shared" si="587"/>
        <v>2028</v>
      </c>
      <c r="R1921" s="80">
        <f t="shared" si="588"/>
        <v>7</v>
      </c>
      <c r="S1921" s="80">
        <f t="shared" si="589"/>
        <v>26</v>
      </c>
      <c r="T1921" s="80" t="str">
        <f t="shared" si="590"/>
        <v>07</v>
      </c>
      <c r="U1921" s="80">
        <f t="shared" si="591"/>
        <v>26</v>
      </c>
      <c r="V1921" s="80" t="str">
        <f t="shared" si="592"/>
        <v>'2028-07-26'</v>
      </c>
      <c r="W1921" s="80"/>
      <c r="X1921" s="80" t="str">
        <f t="shared" si="593"/>
        <v>null</v>
      </c>
      <c r="Y1921" s="3" t="s">
        <v>485</v>
      </c>
      <c r="Z1921" s="124">
        <f>IFERROR(IF(Y1921="","null",VLOOKUP(Y1921,Marcas!$A$2:$C$2024,2,0)),"")</f>
        <v>1495</v>
      </c>
      <c r="AA1921" s="3" t="s">
        <v>485</v>
      </c>
      <c r="AB1921" s="3">
        <f>IFERROR(IF(AA1921="","",IF(AA1921="EMPORIO LEGAL",1,VLOOKUP(AA1921,Clientes!$A$2:$B$1190,2,0))),"")</f>
        <v>1050</v>
      </c>
      <c r="AC1921" s="3">
        <f>IFERROR(IF(Tabla1[[#This Row],[id_control]]="null","",VLOOKUP(CONCATENATE(Tabla1[[#This Row],[CLIENTE]],"-",Tabla1[[#This Row],[id_control]]),Hoja1!$C$2:$D$1994,2,0)),"")</f>
        <v>87</v>
      </c>
      <c r="AD1921" s="3" t="s">
        <v>6696</v>
      </c>
      <c r="AE1921" s="3"/>
      <c r="AF1921" s="3"/>
      <c r="AG1921" s="3"/>
      <c r="AH1921" s="3"/>
      <c r="AI1921" s="3"/>
      <c r="AJ1921" s="3"/>
      <c r="AK1921" s="3"/>
      <c r="AL1921" s="3"/>
      <c r="AM1921" s="6"/>
      <c r="AN1921" s="6"/>
      <c r="AO1921" s="6"/>
      <c r="AP1921" s="6"/>
      <c r="AQ1921" s="6"/>
      <c r="AR1921" s="6"/>
      <c r="AS1921" s="6"/>
      <c r="AT1921" s="6"/>
      <c r="AU1921" s="6"/>
      <c r="AV1921" s="6"/>
      <c r="AW1921" s="6"/>
      <c r="AX1921" s="6"/>
      <c r="AY1921" s="6"/>
      <c r="AZ1921" s="6"/>
      <c r="BA1921" s="6"/>
      <c r="BB1921" s="6"/>
      <c r="BC1921" s="6"/>
      <c r="BD1921" s="6"/>
      <c r="BE1921" s="8">
        <v>1920</v>
      </c>
      <c r="BF1921" s="6" t="str">
        <f t="shared" si="594"/>
        <v>insert into bitacoras_estatus (numero_expediente, numero_registro, representante, fecha_inicio, fecha_vencimiento, id_cliente, id_admin, id_bitacoras_estatus, id_estatus, id_clase, id_marca, created_at, updated_at) values('2079895','1939847','ANDRES AVELINO NAVA SALINAS','2018-07-26','2028-07-26','1050','2','1','1',null,1495,'2018-07-26 00:00:00','2018-07-26 00:00:00');</v>
      </c>
      <c r="BG1921" s="6" t="str">
        <f t="shared" si="595"/>
        <v>insert into servicios_comentarios (comentario, id_admin, id_estatus, created_at, updated_at) values('Se hace solicitud de registro de marca y se notifico numero de expediente CL 30
Llegó titulo de marca el 05 de diciembre de 2018',1,1920,'2018-07-26 00:00:00','2018-07-26 00:00:00');</v>
      </c>
      <c r="BH1921" s="6" t="str">
        <f t="shared" si="596"/>
        <v/>
      </c>
      <c r="BI1921" s="137" t="str">
        <f t="shared" si="597"/>
        <v>update bitacoras_estatus set comprobacion_uso = 1, id_estatus=10 where id=1920;</v>
      </c>
      <c r="BJ1921" s="137" t="str">
        <f t="shared" si="598"/>
        <v>update bitacoras_estatus set numero_expediente = '2079895', numero_registro = '1939847', id_estatus = 10, fecha_inicio = '2018-07-26', fecha_vencimiento ='2028-07-26', created_at ='2018-07-26 00:00:00', updated_at ='2018-07-26 00:00:00', id_clase=null, id_marca=1495, id_cliente=1050, vigencia = 1 where id =1920;</v>
      </c>
      <c r="BK1921" s="137" t="str">
        <f t="shared" si="599"/>
        <v>update bitacoras_estatus set id_estatus = 10 where id =1920;</v>
      </c>
    </row>
    <row r="1922" spans="1:63" ht="27">
      <c r="A1922" s="3">
        <v>2073321</v>
      </c>
      <c r="B1922" s="3"/>
      <c r="C1922" s="3" t="str">
        <f>IF(Tabla1[[#This Row],[No. REG.]]="","",1)</f>
        <v/>
      </c>
      <c r="D1922" s="3" t="s">
        <v>8681</v>
      </c>
      <c r="E1922" s="3">
        <f>IF(Tabla1[[#This Row],[STATUS]]="","",VLOOKUP(D1922,Estatus!$A$2:$B$13,2,0))</f>
        <v>8</v>
      </c>
      <c r="F1922" s="3">
        <f>IF(Tabla1[[#This Row],[STATUS]]="","",VLOOKUP(D1922,Estatus!$A$2:$I$12,9,0))</f>
        <v>1</v>
      </c>
      <c r="G1922" s="12" t="s">
        <v>8495</v>
      </c>
      <c r="H1922" s="7">
        <v>43292</v>
      </c>
      <c r="I1922" s="80">
        <f t="shared" ref="I1922:I1967" si="600">YEAR(H1922)</f>
        <v>2018</v>
      </c>
      <c r="J1922" s="80">
        <f t="shared" ref="J1922:J1967" si="601">MONTH(H1922)</f>
        <v>7</v>
      </c>
      <c r="K1922" s="80">
        <f t="shared" ref="K1922:K1967" si="602">DAY(H1922)</f>
        <v>11</v>
      </c>
      <c r="L1922" s="80" t="str">
        <f t="shared" ref="L1922:L1967" si="603">IF(LEN(J1922)=1,CONCATENATE("0",J1922),J1922)</f>
        <v>07</v>
      </c>
      <c r="M1922" s="80">
        <f t="shared" ref="M1922:M1967" si="604">IF(LEN(K1922)=1,CONCATENATE("0",K1922),K1922)</f>
        <v>11</v>
      </c>
      <c r="N1922" s="80" t="str">
        <f t="shared" ref="N1922:N1967" si="605">IFERROR(IF(H1922="","null",CONCATENATE("'",I1922,"-",L1922,"-",M1922,"'")),"null")</f>
        <v>'2018-07-11'</v>
      </c>
      <c r="O1922" s="80" t="str">
        <f t="shared" ref="O1922:O1967" si="606">IF(N1922="null","'2018-11-08 00:00:00'",CONCATENATE("'",I1922,"-",L1922,"-",M1922," 00:00:00'"))</f>
        <v>'2018-07-11 00:00:00'</v>
      </c>
      <c r="P1922" s="7">
        <v>46945</v>
      </c>
      <c r="Q1922" s="80">
        <f t="shared" ref="Q1922:Q1967" si="607">YEAR(P1922)</f>
        <v>2028</v>
      </c>
      <c r="R1922" s="80">
        <f t="shared" ref="R1922:R1967" si="608">MONTH(P1922)</f>
        <v>7</v>
      </c>
      <c r="S1922" s="80">
        <f t="shared" ref="S1922:S1967" si="609">DAY(P1922)</f>
        <v>11</v>
      </c>
      <c r="T1922" s="80" t="str">
        <f t="shared" ref="T1922:T1967" si="610">IF(LEN(R1922)=1,CONCATENATE("0",R1922),R1922)</f>
        <v>07</v>
      </c>
      <c r="U1922" s="80">
        <f t="shared" ref="U1922:U1967" si="611">IF(LEN(S1922)=1,CONCATENATE("0",S1922),S1922)</f>
        <v>11</v>
      </c>
      <c r="V1922" s="80" t="str">
        <f t="shared" ref="V1922:V1967" si="612">IFERROR(IF(P1922="","null",CONCATENATE("'",Q1922,"-",T1922,"-",U1922,"'")),"null")</f>
        <v>'2028-07-11'</v>
      </c>
      <c r="W1922" s="80"/>
      <c r="X1922" s="80" t="str">
        <f t="shared" ref="X1922:X1967" si="613">IF(W1922="","null",W1922)</f>
        <v>null</v>
      </c>
      <c r="Y1922" s="3" t="s">
        <v>8496</v>
      </c>
      <c r="Z1922" s="124">
        <f>IFERROR(IF(Y1922="","null",VLOOKUP(Y1922,Marcas!$A$2:$C$2024,2,0)),"")</f>
        <v>396</v>
      </c>
      <c r="AA1922" s="3" t="s">
        <v>8496</v>
      </c>
      <c r="AB1922" s="3">
        <f>IFERROR(IF(AA1922="","",IF(AA1922="EMPORIO LEGAL",1,VLOOKUP(AA1922,Clientes!$A$2:$B$1190,2,0))),"")</f>
        <v>278</v>
      </c>
      <c r="AC1922" s="3">
        <f>IFERROR(IF(Tabla1[[#This Row],[id_control]]="null","",VLOOKUP(CONCATENATE(Tabla1[[#This Row],[CLIENTE]],"-",Tabla1[[#This Row],[id_control]]),Hoja1!$C$2:$D$1994,2,0)),"")</f>
        <v>1922</v>
      </c>
      <c r="AD1922" s="3" t="s">
        <v>8497</v>
      </c>
      <c r="AE1922" s="3"/>
      <c r="AF1922" s="3"/>
      <c r="AG1922" s="3"/>
      <c r="AH1922" s="3"/>
      <c r="AI1922" s="3"/>
      <c r="AJ1922" s="3"/>
      <c r="AK1922" s="3"/>
      <c r="AL1922" s="3"/>
      <c r="AM1922" s="6"/>
      <c r="AN1922" s="6"/>
      <c r="AO1922" s="6"/>
      <c r="AP1922" s="6"/>
      <c r="AQ1922" s="6"/>
      <c r="AR1922" s="6"/>
      <c r="AS1922" s="6"/>
      <c r="AT1922" s="6"/>
      <c r="AU1922" s="6"/>
      <c r="AV1922" s="6"/>
      <c r="AW1922" s="6"/>
      <c r="AX1922" s="6"/>
      <c r="AY1922" s="6"/>
      <c r="AZ1922" s="6"/>
      <c r="BA1922" s="6"/>
      <c r="BB1922" s="6"/>
      <c r="BC1922" s="6"/>
      <c r="BD1922" s="6"/>
      <c r="BE1922" s="8">
        <v>1921</v>
      </c>
      <c r="BF1922" s="6" t="str">
        <f t="shared" ref="BF1922:BF1967" si="614">CONCATENATE($BG$1,A1922,"','",B1922,"','",AD1922,"',",N1922,",",V1922,",'",AB1922,"','2','1','1',",X1922,",",Z1922,",",O1922,",",O1922,");")</f>
        <v>insert into bitacoras_estatus (numero_expediente, numero_registro, representante, fecha_inicio, fecha_vencimiento, id_cliente, id_admin, id_bitacoras_estatus, id_estatus, id_clase, id_marca, created_at, updated_at) values('2073321','','JAVIER ITURRIAGA CHACON','2018-07-11','2028-07-11','278','2','1','1',null,396,'2018-07-11 00:00:00','2018-07-11 00:00:00');</v>
      </c>
      <c r="BG1922" s="6" t="str">
        <f t="shared" ref="BG1922:BG1985" si="615">IF(OR(G1922="",BE1922=""),"",CONCATENATE("insert into servicios_comentarios (comentario, id_admin, id_estatus, created_at, updated_at) values('",G1922,"',1,",BE1922,",",O1922,",",O1922,");"))</f>
        <v>insert into servicios_comentarios (comentario, id_admin, id_estatus, created_at, updated_at) values('Se hace solicitud de registro de marca y se notifico numero de expediente CL 35',1,1921,'2018-07-11 00:00:00','2018-07-11 00:00:00');</v>
      </c>
      <c r="BH1922" s="6" t="str">
        <f t="shared" ref="BH1922:BH1985" si="616">IF(OR(BD1922="",BE1922=""),"",CONCATENATE("insert into servicios_comentarios (comentario, id_admin, id_estatus, created_at, updated_at) values('",BD1922,"',1,",BE1922,",",O1922,",",O1922,");"))</f>
        <v/>
      </c>
      <c r="BI1922" s="137" t="str">
        <f t="shared" ref="BI1922:BI1967" si="617">CONCATENATE("update bitacoras_estatus set comprobacion_uso = 1, id_estatus=",E1922," where id=",BE1922,";")</f>
        <v>update bitacoras_estatus set comprobacion_uso = 1, id_estatus=8 where id=1921;</v>
      </c>
      <c r="BJ1922" s="137" t="str">
        <f t="shared" ref="BJ1922:BJ1985" si="618">IF(BE1922="","",CONCATENATE("update bitacoras_estatus set numero_expediente = '",A1922,"', numero_registro = '",B1922,"', id_estatus = ",E1922,", fecha_inicio = ",N1922,", fecha_vencimiento =",V1922,", created_at =",O1922,", updated_at =",O1922,", id_clase=",X1922,", id_marca=", Z1922,", id_cliente=", AB1922,", vigencia = ",F1922," where id =",BE1922,";"))</f>
        <v>update bitacoras_estatus set numero_expediente = '2073321', numero_registro = '', id_estatus = 8, fecha_inicio = '2018-07-11', fecha_vencimiento ='2028-07-11', created_at ='2018-07-11 00:00:00', updated_at ='2018-07-11 00:00:00', id_clase=null, id_marca=396, id_cliente=278, vigencia = 1 where id =1921;</v>
      </c>
      <c r="BK1922" s="137" t="str">
        <f t="shared" ref="BK1922:BK1985" si="619">IF(OR(E1922="",BE1922=""),"",CONCATENATE("update bitacoras_estatus set id_estatus = ",E1922," where id =",BE1922,";"))</f>
        <v>update bitacoras_estatus set id_estatus = 8 where id =1921;</v>
      </c>
    </row>
    <row r="1923" spans="1:63" ht="27">
      <c r="A1923" s="3">
        <v>2069701</v>
      </c>
      <c r="B1923" s="3"/>
      <c r="C1923" s="3" t="str">
        <f>IF(Tabla1[[#This Row],[No. REG.]]="","",1)</f>
        <v/>
      </c>
      <c r="D1923" s="3" t="s">
        <v>8681</v>
      </c>
      <c r="E1923" s="3">
        <f>IF(Tabla1[[#This Row],[STATUS]]="","",VLOOKUP(D1923,Estatus!$A$2:$B$13,2,0))</f>
        <v>8</v>
      </c>
      <c r="F1923" s="3">
        <f>IF(Tabla1[[#This Row],[STATUS]]="","",VLOOKUP(D1923,Estatus!$A$2:$I$12,9,0))</f>
        <v>1</v>
      </c>
      <c r="G1923" s="12" t="s">
        <v>8498</v>
      </c>
      <c r="H1923" s="7">
        <v>43284</v>
      </c>
      <c r="I1923" s="80">
        <f t="shared" si="600"/>
        <v>2018</v>
      </c>
      <c r="J1923" s="80">
        <f t="shared" si="601"/>
        <v>7</v>
      </c>
      <c r="K1923" s="80">
        <f t="shared" si="602"/>
        <v>3</v>
      </c>
      <c r="L1923" s="80" t="str">
        <f t="shared" si="603"/>
        <v>07</v>
      </c>
      <c r="M1923" s="80" t="str">
        <f t="shared" si="604"/>
        <v>03</v>
      </c>
      <c r="N1923" s="80" t="str">
        <f t="shared" si="605"/>
        <v>'2018-07-03'</v>
      </c>
      <c r="O1923" s="80" t="str">
        <f t="shared" si="606"/>
        <v>'2018-07-03 00:00:00'</v>
      </c>
      <c r="P1923" s="7">
        <v>46937</v>
      </c>
      <c r="Q1923" s="80">
        <f t="shared" si="607"/>
        <v>2028</v>
      </c>
      <c r="R1923" s="80">
        <f t="shared" si="608"/>
        <v>7</v>
      </c>
      <c r="S1923" s="80">
        <f t="shared" si="609"/>
        <v>3</v>
      </c>
      <c r="T1923" s="80" t="str">
        <f t="shared" si="610"/>
        <v>07</v>
      </c>
      <c r="U1923" s="80" t="str">
        <f t="shared" si="611"/>
        <v>03</v>
      </c>
      <c r="V1923" s="80" t="str">
        <f t="shared" si="612"/>
        <v>'2028-07-03'</v>
      </c>
      <c r="W1923" s="80"/>
      <c r="X1923" s="80" t="str">
        <f t="shared" si="613"/>
        <v>null</v>
      </c>
      <c r="Y1923" s="3" t="s">
        <v>8499</v>
      </c>
      <c r="Z1923" s="124">
        <f>IFERROR(IF(Y1923="","null",VLOOKUP(Y1923,Marcas!$A$2:$C$2024,2,0)),"")</f>
        <v>447</v>
      </c>
      <c r="AA1923" s="3" t="s">
        <v>2686</v>
      </c>
      <c r="AB1923" s="3">
        <f>IFERROR(IF(AA1923="","",IF(AA1923="EMPORIO LEGAL",1,VLOOKUP(AA1923,Clientes!$A$2:$B$1190,2,0))),"")</f>
        <v>626</v>
      </c>
      <c r="AC1923" s="3">
        <f>IFERROR(IF(Tabla1[[#This Row],[id_control]]="null","",VLOOKUP(CONCATENATE(Tabla1[[#This Row],[CLIENTE]],"-",Tabla1[[#This Row],[id_control]]),Hoja1!$C$2:$D$1994,2,0)),"")</f>
        <v>1923</v>
      </c>
      <c r="AD1923" s="3" t="s">
        <v>4047</v>
      </c>
      <c r="AE1923" s="3"/>
      <c r="AF1923" s="3"/>
      <c r="AG1923" s="3"/>
      <c r="AH1923" s="3"/>
      <c r="AI1923" s="3"/>
      <c r="AJ1923" s="3"/>
      <c r="AK1923" s="3"/>
      <c r="AL1923" s="3"/>
      <c r="AM1923" s="6"/>
      <c r="AN1923" s="6"/>
      <c r="AO1923" s="6"/>
      <c r="AP1923" s="6"/>
      <c r="AQ1923" s="6"/>
      <c r="AR1923" s="6"/>
      <c r="AS1923" s="6"/>
      <c r="AT1923" s="6"/>
      <c r="AU1923" s="6"/>
      <c r="AV1923" s="6"/>
      <c r="AW1923" s="6"/>
      <c r="AX1923" s="6"/>
      <c r="AY1923" s="6"/>
      <c r="AZ1923" s="6"/>
      <c r="BA1923" s="6"/>
      <c r="BB1923" s="6"/>
      <c r="BC1923" s="6"/>
      <c r="BD1923" s="6"/>
      <c r="BE1923" s="8">
        <v>1922</v>
      </c>
      <c r="BF1923" s="6" t="str">
        <f t="shared" si="614"/>
        <v>insert into bitacoras_estatus (numero_expediente, numero_registro, representante, fecha_inicio, fecha_vencimiento, id_cliente, id_admin, id_bitacoras_estatus, id_estatus, id_clase, id_marca, created_at, updated_at) values('2069701','','ALBERTO ANTONIO ALVAREZ DUARTE','2018-07-03','2028-07-03','626','2','1','1',null,447,'2018-07-03 00:00:00','2018-07-03 00:00:00');</v>
      </c>
      <c r="BG1923" s="6" t="str">
        <f t="shared" si="615"/>
        <v>insert into servicios_comentarios (comentario, id_admin, id_estatus, created_at, updated_at) values('Se hace solicitud de registro de marca y se notifico numero de expediente CL 39',1,1922,'2018-07-03 00:00:00','2018-07-03 00:00:00');</v>
      </c>
      <c r="BH1923" s="6" t="str">
        <f t="shared" si="616"/>
        <v/>
      </c>
      <c r="BI1923" s="137" t="str">
        <f t="shared" si="617"/>
        <v>update bitacoras_estatus set comprobacion_uso = 1, id_estatus=8 where id=1922;</v>
      </c>
      <c r="BJ1923" s="137" t="str">
        <f t="shared" si="618"/>
        <v>update bitacoras_estatus set numero_expediente = '2069701', numero_registro = '', id_estatus = 8, fecha_inicio = '2018-07-03', fecha_vencimiento ='2028-07-03', created_at ='2018-07-03 00:00:00', updated_at ='2018-07-03 00:00:00', id_clase=null, id_marca=447, id_cliente=626, vigencia = 1 where id =1922;</v>
      </c>
      <c r="BK1923" s="137" t="str">
        <f t="shared" si="619"/>
        <v>update bitacoras_estatus set id_estatus = 8 where id =1922;</v>
      </c>
    </row>
    <row r="1924" spans="1:63" ht="27">
      <c r="A1924" s="3">
        <v>2074923</v>
      </c>
      <c r="B1924" s="3">
        <v>1936556</v>
      </c>
      <c r="C1924" s="3">
        <f>IF(Tabla1[[#This Row],[No. REG.]]="","",1)</f>
        <v>1</v>
      </c>
      <c r="D1924" s="3" t="s">
        <v>46</v>
      </c>
      <c r="E1924" s="3">
        <f>IF(Tabla1[[#This Row],[STATUS]]="","",VLOOKUP(D1924,Estatus!$A$2:$B$13,2,0))</f>
        <v>10</v>
      </c>
      <c r="F1924" s="3">
        <f>IF(Tabla1[[#This Row],[STATUS]]="","",VLOOKUP(D1924,Estatus!$A$2:$I$12,9,0))</f>
        <v>1</v>
      </c>
      <c r="G1924" s="12" t="s">
        <v>8500</v>
      </c>
      <c r="H1924" s="7">
        <v>43294</v>
      </c>
      <c r="I1924" s="80">
        <f t="shared" si="600"/>
        <v>2018</v>
      </c>
      <c r="J1924" s="80">
        <f t="shared" si="601"/>
        <v>7</v>
      </c>
      <c r="K1924" s="80">
        <f t="shared" si="602"/>
        <v>13</v>
      </c>
      <c r="L1924" s="80" t="str">
        <f t="shared" si="603"/>
        <v>07</v>
      </c>
      <c r="M1924" s="80">
        <f t="shared" si="604"/>
        <v>13</v>
      </c>
      <c r="N1924" s="80" t="str">
        <f t="shared" si="605"/>
        <v>'2018-07-13'</v>
      </c>
      <c r="O1924" s="80" t="str">
        <f t="shared" si="606"/>
        <v>'2018-07-13 00:00:00'</v>
      </c>
      <c r="P1924" s="7">
        <v>46947</v>
      </c>
      <c r="Q1924" s="80">
        <f t="shared" si="607"/>
        <v>2028</v>
      </c>
      <c r="R1924" s="80">
        <f t="shared" si="608"/>
        <v>7</v>
      </c>
      <c r="S1924" s="80">
        <f t="shared" si="609"/>
        <v>13</v>
      </c>
      <c r="T1924" s="80" t="str">
        <f t="shared" si="610"/>
        <v>07</v>
      </c>
      <c r="U1924" s="80">
        <f t="shared" si="611"/>
        <v>13</v>
      </c>
      <c r="V1924" s="80" t="str">
        <f t="shared" si="612"/>
        <v>'2028-07-13'</v>
      </c>
      <c r="W1924" s="80"/>
      <c r="X1924" s="80" t="str">
        <f t="shared" si="613"/>
        <v>null</v>
      </c>
      <c r="Y1924" s="3" t="s">
        <v>8501</v>
      </c>
      <c r="Z1924" s="124">
        <f>IFERROR(IF(Y1924="","null",VLOOKUP(Y1924,Marcas!$A$2:$C$2024,2,0)),"")</f>
        <v>645</v>
      </c>
      <c r="AA1924" s="3" t="s">
        <v>1328</v>
      </c>
      <c r="AB1924" s="3">
        <f>IFERROR(IF(AA1924="","",IF(AA1924="EMPORIO LEGAL",1,VLOOKUP(AA1924,Clientes!$A$2:$B$1190,2,0))),"")</f>
        <v>881</v>
      </c>
      <c r="AC1924" s="3">
        <f>IFERROR(IF(Tabla1[[#This Row],[id_control]]="null","",VLOOKUP(CONCATENATE(Tabla1[[#This Row],[CLIENTE]],"-",Tabla1[[#This Row],[id_control]]),Hoja1!$C$2:$D$1994,2,0)),"")</f>
        <v>1924</v>
      </c>
      <c r="AD1924" s="3" t="s">
        <v>1329</v>
      </c>
      <c r="AE1924" s="3"/>
      <c r="AF1924" s="3"/>
      <c r="AG1924" s="3"/>
      <c r="AH1924" s="3"/>
      <c r="AI1924" s="3"/>
      <c r="AJ1924" s="3"/>
      <c r="AK1924" s="3"/>
      <c r="AL1924" s="3"/>
      <c r="AM1924" s="6"/>
      <c r="AN1924" s="6"/>
      <c r="AO1924" s="6"/>
      <c r="AP1924" s="6"/>
      <c r="AQ1924" s="6"/>
      <c r="AR1924" s="6"/>
      <c r="AS1924" s="6"/>
      <c r="AT1924" s="6"/>
      <c r="AU1924" s="6"/>
      <c r="AV1924" s="6"/>
      <c r="AW1924" s="6"/>
      <c r="AX1924" s="6"/>
      <c r="AY1924" s="6"/>
      <c r="AZ1924" s="6"/>
      <c r="BA1924" s="6"/>
      <c r="BB1924" s="6"/>
      <c r="BC1924" s="6"/>
      <c r="BD1924" s="6"/>
      <c r="BE1924" s="8">
        <v>1923</v>
      </c>
      <c r="BF1924" s="6" t="str">
        <f t="shared" si="614"/>
        <v>insert into bitacoras_estatus (numero_expediente, numero_registro, representante, fecha_inicio, fecha_vencimiento, id_cliente, id_admin, id_bitacoras_estatus, id_estatus, id_clase, id_marca, created_at, updated_at) values('2074923','1936556','OLIVA OCHOA MEDINA','2018-07-13','2028-07-13','881','2','1','1',null,645,'2018-07-13 00:00:00','2018-07-13 00:00:00');</v>
      </c>
      <c r="BG1924" s="6" t="str">
        <f t="shared" si="615"/>
        <v>insert into servicios_comentarios (comentario, id_admin, id_estatus, created_at, updated_at) values('Se hace solicitud de registro de marca y se notifico numero de expediente CL 36',1,1923,'2018-07-13 00:00:00','2018-07-13 00:00:00');</v>
      </c>
      <c r="BH1924" s="6" t="str">
        <f t="shared" si="616"/>
        <v/>
      </c>
      <c r="BI1924" s="137" t="str">
        <f t="shared" si="617"/>
        <v>update bitacoras_estatus set comprobacion_uso = 1, id_estatus=10 where id=1923;</v>
      </c>
      <c r="BJ1924" s="137" t="str">
        <f t="shared" si="618"/>
        <v>update bitacoras_estatus set numero_expediente = '2074923', numero_registro = '1936556', id_estatus = 10, fecha_inicio = '2018-07-13', fecha_vencimiento ='2028-07-13', created_at ='2018-07-13 00:00:00', updated_at ='2018-07-13 00:00:00', id_clase=null, id_marca=645, id_cliente=881, vigencia = 1 where id =1923;</v>
      </c>
      <c r="BK1924" s="137" t="str">
        <f t="shared" si="619"/>
        <v>update bitacoras_estatus set id_estatus = 10 where id =1923;</v>
      </c>
    </row>
    <row r="1925" spans="1:63" ht="27">
      <c r="A1925" s="3">
        <v>2069680</v>
      </c>
      <c r="B1925" s="3">
        <v>1956813</v>
      </c>
      <c r="C1925" s="3">
        <f>IF(Tabla1[[#This Row],[No. REG.]]="","",1)</f>
        <v>1</v>
      </c>
      <c r="D1925" s="3" t="s">
        <v>46</v>
      </c>
      <c r="E1925" s="3">
        <f>IF(Tabla1[[#This Row],[STATUS]]="","",VLOOKUP(D1925,Estatus!$A$2:$B$13,2,0))</f>
        <v>10</v>
      </c>
      <c r="F1925" s="3">
        <f>IF(Tabla1[[#This Row],[STATUS]]="","",VLOOKUP(D1925,Estatus!$A$2:$I$12,9,0))</f>
        <v>1</v>
      </c>
      <c r="G1925" s="12" t="s">
        <v>8502</v>
      </c>
      <c r="H1925" s="7">
        <v>43284</v>
      </c>
      <c r="I1925" s="80">
        <f t="shared" si="600"/>
        <v>2018</v>
      </c>
      <c r="J1925" s="80">
        <f t="shared" si="601"/>
        <v>7</v>
      </c>
      <c r="K1925" s="80">
        <f t="shared" si="602"/>
        <v>3</v>
      </c>
      <c r="L1925" s="80" t="str">
        <f t="shared" si="603"/>
        <v>07</v>
      </c>
      <c r="M1925" s="80" t="str">
        <f t="shared" si="604"/>
        <v>03</v>
      </c>
      <c r="N1925" s="80" t="str">
        <f t="shared" si="605"/>
        <v>'2018-07-03'</v>
      </c>
      <c r="O1925" s="80" t="str">
        <f t="shared" si="606"/>
        <v>'2018-07-03 00:00:00'</v>
      </c>
      <c r="P1925" s="7">
        <v>46937</v>
      </c>
      <c r="Q1925" s="80">
        <f t="shared" si="607"/>
        <v>2028</v>
      </c>
      <c r="R1925" s="80">
        <f t="shared" si="608"/>
        <v>7</v>
      </c>
      <c r="S1925" s="80">
        <f t="shared" si="609"/>
        <v>3</v>
      </c>
      <c r="T1925" s="80" t="str">
        <f t="shared" si="610"/>
        <v>07</v>
      </c>
      <c r="U1925" s="80" t="str">
        <f t="shared" si="611"/>
        <v>03</v>
      </c>
      <c r="V1925" s="80" t="str">
        <f t="shared" si="612"/>
        <v>'2028-07-03'</v>
      </c>
      <c r="W1925" s="80"/>
      <c r="X1925" s="80" t="str">
        <f t="shared" si="613"/>
        <v>null</v>
      </c>
      <c r="Y1925" s="3" t="s">
        <v>8503</v>
      </c>
      <c r="Z1925" s="124">
        <f>IFERROR(IF(Y1925="","null",VLOOKUP(Y1925,Marcas!$A$2:$C$2024,2,0)),"")</f>
        <v>1246</v>
      </c>
      <c r="AA1925" s="3" t="s">
        <v>1313</v>
      </c>
      <c r="AB1925" s="3">
        <f>IFERROR(IF(AA1925="","",IF(AA1925="EMPORIO LEGAL",1,VLOOKUP(AA1925,Clientes!$A$2:$B$1190,2,0))),"")</f>
        <v>884</v>
      </c>
      <c r="AC1925" s="3">
        <f>IFERROR(IF(Tabla1[[#This Row],[id_control]]="null","",VLOOKUP(CONCATENATE(Tabla1[[#This Row],[CLIENTE]],"-",Tabla1[[#This Row],[id_control]]),Hoja1!$C$2:$D$1994,2,0)),"")</f>
        <v>1925</v>
      </c>
      <c r="AD1925" s="3" t="s">
        <v>1189</v>
      </c>
      <c r="AE1925" s="3"/>
      <c r="AF1925" s="3"/>
      <c r="AG1925" s="3"/>
      <c r="AH1925" s="3"/>
      <c r="AI1925" s="3"/>
      <c r="AJ1925" s="3"/>
      <c r="AK1925" s="3"/>
      <c r="AL1925" s="3"/>
      <c r="AM1925" s="6"/>
      <c r="AN1925" s="6"/>
      <c r="AO1925" s="6"/>
      <c r="AP1925" s="6"/>
      <c r="AQ1925" s="6"/>
      <c r="AR1925" s="6"/>
      <c r="AS1925" s="6"/>
      <c r="AT1925" s="6"/>
      <c r="AU1925" s="6"/>
      <c r="AV1925" s="6"/>
      <c r="AW1925" s="6"/>
      <c r="AX1925" s="6"/>
      <c r="AY1925" s="6"/>
      <c r="AZ1925" s="6"/>
      <c r="BA1925" s="6"/>
      <c r="BB1925" s="6"/>
      <c r="BC1925" s="6"/>
      <c r="BD1925" s="6"/>
      <c r="BE1925" s="8">
        <v>1924</v>
      </c>
      <c r="BF1925" s="6" t="str">
        <f t="shared" si="614"/>
        <v>insert into bitacoras_estatus (numero_expediente, numero_registro, representante, fecha_inicio, fecha_vencimiento, id_cliente, id_admin, id_bitacoras_estatus, id_estatus, id_clase, id_marca, created_at, updated_at) values('2069680','1956813','ENRIQUE TARANGO FLORES','2018-07-03','2028-07-03','884','2','1','1',null,1246,'2018-07-03 00:00:00','2018-07-03 00:00:00');</v>
      </c>
      <c r="BG1925" s="6" t="str">
        <f t="shared" si="615"/>
        <v>insert into servicios_comentarios (comentario, id_admin, id_estatus, created_at, updated_at) values('Se hace solicitud de registro de marca y se notifico numero de expediente CL 16',1,1924,'2018-07-03 00:00:00','2018-07-03 00:00:00');</v>
      </c>
      <c r="BH1925" s="6" t="str">
        <f t="shared" si="616"/>
        <v/>
      </c>
      <c r="BI1925" s="137" t="str">
        <f t="shared" si="617"/>
        <v>update bitacoras_estatus set comprobacion_uso = 1, id_estatus=10 where id=1924;</v>
      </c>
      <c r="BJ1925" s="137" t="str">
        <f t="shared" si="618"/>
        <v>update bitacoras_estatus set numero_expediente = '2069680', numero_registro = '1956813', id_estatus = 10, fecha_inicio = '2018-07-03', fecha_vencimiento ='2028-07-03', created_at ='2018-07-03 00:00:00', updated_at ='2018-07-03 00:00:00', id_clase=null, id_marca=1246, id_cliente=884, vigencia = 1 where id =1924;</v>
      </c>
      <c r="BK1925" s="137" t="str">
        <f t="shared" si="619"/>
        <v>update bitacoras_estatus set id_estatus = 10 where id =1924;</v>
      </c>
    </row>
    <row r="1926" spans="1:63" ht="53">
      <c r="A1926" s="3">
        <v>2074898</v>
      </c>
      <c r="B1926" s="3">
        <v>1937458</v>
      </c>
      <c r="C1926" s="3">
        <f>IF(Tabla1[[#This Row],[No. REG.]]="","",1)</f>
        <v>1</v>
      </c>
      <c r="D1926" s="3" t="s">
        <v>46</v>
      </c>
      <c r="E1926" s="3">
        <f>IF(Tabla1[[#This Row],[STATUS]]="","",VLOOKUP(D1926,Estatus!$A$2:$B$13,2,0))</f>
        <v>10</v>
      </c>
      <c r="F1926" s="3">
        <f>IF(Tabla1[[#This Row],[STATUS]]="","",VLOOKUP(D1926,Estatus!$A$2:$I$12,9,0))</f>
        <v>1</v>
      </c>
      <c r="G1926" s="12" t="s">
        <v>8746</v>
      </c>
      <c r="H1926" s="7">
        <v>43294</v>
      </c>
      <c r="I1926" s="80">
        <f t="shared" si="600"/>
        <v>2018</v>
      </c>
      <c r="J1926" s="80">
        <f t="shared" si="601"/>
        <v>7</v>
      </c>
      <c r="K1926" s="80">
        <f t="shared" si="602"/>
        <v>13</v>
      </c>
      <c r="L1926" s="80" t="str">
        <f t="shared" si="603"/>
        <v>07</v>
      </c>
      <c r="M1926" s="80">
        <f t="shared" si="604"/>
        <v>13</v>
      </c>
      <c r="N1926" s="80" t="str">
        <f t="shared" si="605"/>
        <v>'2018-07-13'</v>
      </c>
      <c r="O1926" s="80" t="str">
        <f t="shared" si="606"/>
        <v>'2018-07-13 00:00:00'</v>
      </c>
      <c r="P1926" s="7">
        <v>46947</v>
      </c>
      <c r="Q1926" s="80">
        <f t="shared" si="607"/>
        <v>2028</v>
      </c>
      <c r="R1926" s="80">
        <f t="shared" si="608"/>
        <v>7</v>
      </c>
      <c r="S1926" s="80">
        <f t="shared" si="609"/>
        <v>13</v>
      </c>
      <c r="T1926" s="80" t="str">
        <f t="shared" si="610"/>
        <v>07</v>
      </c>
      <c r="U1926" s="80">
        <f t="shared" si="611"/>
        <v>13</v>
      </c>
      <c r="V1926" s="80" t="str">
        <f t="shared" si="612"/>
        <v>'2028-07-13'</v>
      </c>
      <c r="W1926" s="80"/>
      <c r="X1926" s="80" t="str">
        <f t="shared" si="613"/>
        <v>null</v>
      </c>
      <c r="Y1926" s="3" t="s">
        <v>8504</v>
      </c>
      <c r="Z1926" s="124">
        <f>IFERROR(IF(Y1926="","null",VLOOKUP(Y1926,Marcas!$A$2:$C$2024,2,0)),"")</f>
        <v>511</v>
      </c>
      <c r="AA1926" s="3" t="s">
        <v>8504</v>
      </c>
      <c r="AB1926" s="3">
        <f>IFERROR(IF(AA1926="","",IF(AA1926="EMPORIO LEGAL",1,VLOOKUP(AA1926,Clientes!$A$2:$B$1190,2,0))),"")</f>
        <v>356</v>
      </c>
      <c r="AC1926" s="3">
        <f>IFERROR(IF(Tabla1[[#This Row],[id_control]]="null","",VLOOKUP(CONCATENATE(Tabla1[[#This Row],[CLIENTE]],"-",Tabla1[[#This Row],[id_control]]),Hoja1!$C$2:$D$1994,2,0)),"")</f>
        <v>1926</v>
      </c>
      <c r="AD1926" s="3" t="s">
        <v>8505</v>
      </c>
      <c r="AE1926" s="3"/>
      <c r="AF1926" s="3"/>
      <c r="AG1926" s="3"/>
      <c r="AH1926" s="3"/>
      <c r="AI1926" s="3"/>
      <c r="AJ1926" s="3"/>
      <c r="AK1926" s="3"/>
      <c r="AL1926" s="3"/>
      <c r="AM1926" s="6"/>
      <c r="AN1926" s="6"/>
      <c r="AO1926" s="6"/>
      <c r="AP1926" s="6"/>
      <c r="AQ1926" s="6"/>
      <c r="AR1926" s="6"/>
      <c r="AS1926" s="6"/>
      <c r="AT1926" s="6"/>
      <c r="AU1926" s="6"/>
      <c r="AV1926" s="6"/>
      <c r="AW1926" s="6"/>
      <c r="AX1926" s="6"/>
      <c r="AY1926" s="6"/>
      <c r="AZ1926" s="6"/>
      <c r="BA1926" s="6"/>
      <c r="BB1926" s="6"/>
      <c r="BC1926" s="6"/>
      <c r="BD1926" s="6"/>
      <c r="BE1926" s="8">
        <v>1925</v>
      </c>
      <c r="BF1926" s="6" t="str">
        <f t="shared" si="614"/>
        <v>insert into bitacoras_estatus (numero_expediente, numero_registro, representante, fecha_inicio, fecha_vencimiento, id_cliente, id_admin, id_bitacoras_estatus, id_estatus, id_clase, id_marca, created_at, updated_at) values('2074898','1937458','JOSE LUIS MORALES GARCIA','2018-07-13','2028-07-13','356','2','1','1',null,511,'2018-07-13 00:00:00','2018-07-13 00:00:00');</v>
      </c>
      <c r="BG1926" s="6" t="str">
        <f t="shared" si="615"/>
        <v>insert into servicios_comentarios (comentario, id_admin, id_estatus, created_at, updated_at) values('Se hace solicitud de registro de marca y se notifico numero de expediente CL 35
Llegó titulo de marca el 05 de diciembre de 2018
',1,1925,'2018-07-13 00:00:00','2018-07-13 00:00:00');</v>
      </c>
      <c r="BH1926" s="6" t="str">
        <f t="shared" si="616"/>
        <v/>
      </c>
      <c r="BI1926" s="137" t="str">
        <f t="shared" si="617"/>
        <v>update bitacoras_estatus set comprobacion_uso = 1, id_estatus=10 where id=1925;</v>
      </c>
      <c r="BJ1926" s="137" t="str">
        <f t="shared" si="618"/>
        <v>update bitacoras_estatus set numero_expediente = '2074898', numero_registro = '1937458', id_estatus = 10, fecha_inicio = '2018-07-13', fecha_vencimiento ='2028-07-13', created_at ='2018-07-13 00:00:00', updated_at ='2018-07-13 00:00:00', id_clase=null, id_marca=511, id_cliente=356, vigencia = 1 where id =1925;</v>
      </c>
      <c r="BK1926" s="137" t="str">
        <f t="shared" si="619"/>
        <v>update bitacoras_estatus set id_estatus = 10 where id =1925;</v>
      </c>
    </row>
    <row r="1927" spans="1:63" ht="27">
      <c r="A1927" s="3">
        <v>2074848</v>
      </c>
      <c r="B1927" s="3">
        <v>1935747</v>
      </c>
      <c r="C1927" s="3">
        <f>IF(Tabla1[[#This Row],[No. REG.]]="","",1)</f>
        <v>1</v>
      </c>
      <c r="D1927" s="3" t="s">
        <v>46</v>
      </c>
      <c r="E1927" s="3">
        <f>IF(Tabla1[[#This Row],[STATUS]]="","",VLOOKUP(D1927,Estatus!$A$2:$B$13,2,0))</f>
        <v>10</v>
      </c>
      <c r="F1927" s="3">
        <f>IF(Tabla1[[#This Row],[STATUS]]="","",VLOOKUP(D1927,Estatus!$A$2:$I$12,9,0))</f>
        <v>1</v>
      </c>
      <c r="G1927" s="12" t="s">
        <v>8506</v>
      </c>
      <c r="H1927" s="7">
        <v>43294</v>
      </c>
      <c r="I1927" s="80">
        <f t="shared" si="600"/>
        <v>2018</v>
      </c>
      <c r="J1927" s="80">
        <f t="shared" si="601"/>
        <v>7</v>
      </c>
      <c r="K1927" s="80">
        <f t="shared" si="602"/>
        <v>13</v>
      </c>
      <c r="L1927" s="80" t="str">
        <f t="shared" si="603"/>
        <v>07</v>
      </c>
      <c r="M1927" s="80">
        <f t="shared" si="604"/>
        <v>13</v>
      </c>
      <c r="N1927" s="80" t="str">
        <f t="shared" si="605"/>
        <v>'2018-07-13'</v>
      </c>
      <c r="O1927" s="80" t="str">
        <f t="shared" si="606"/>
        <v>'2018-07-13 00:00:00'</v>
      </c>
      <c r="P1927" s="7">
        <v>46947</v>
      </c>
      <c r="Q1927" s="80">
        <f t="shared" si="607"/>
        <v>2028</v>
      </c>
      <c r="R1927" s="80">
        <f t="shared" si="608"/>
        <v>7</v>
      </c>
      <c r="S1927" s="80">
        <f t="shared" si="609"/>
        <v>13</v>
      </c>
      <c r="T1927" s="80" t="str">
        <f t="shared" si="610"/>
        <v>07</v>
      </c>
      <c r="U1927" s="80">
        <f t="shared" si="611"/>
        <v>13</v>
      </c>
      <c r="V1927" s="80" t="str">
        <f t="shared" si="612"/>
        <v>'2028-07-13'</v>
      </c>
      <c r="W1927" s="80"/>
      <c r="X1927" s="80" t="str">
        <f t="shared" si="613"/>
        <v>null</v>
      </c>
      <c r="Y1927" s="3" t="s">
        <v>3334</v>
      </c>
      <c r="Z1927" s="124">
        <f>IFERROR(IF(Y1927="","null",VLOOKUP(Y1927,Marcas!$A$2:$C$2024,2,0)),"")</f>
        <v>1132</v>
      </c>
      <c r="AA1927" s="3" t="s">
        <v>8507</v>
      </c>
      <c r="AB1927" s="3">
        <f>IFERROR(IF(AA1927="","",IF(AA1927="EMPORIO LEGAL",1,VLOOKUP(AA1927,Clientes!$A$2:$B$1190,2,0))),"")</f>
        <v>489</v>
      </c>
      <c r="AC1927" s="3">
        <f>IFERROR(IF(Tabla1[[#This Row],[id_control]]="null","",VLOOKUP(CONCATENATE(Tabla1[[#This Row],[CLIENTE]],"-",Tabla1[[#This Row],[id_control]]),Hoja1!$C$2:$D$1994,2,0)),"")</f>
        <v>628</v>
      </c>
      <c r="AD1927" s="3" t="s">
        <v>3335</v>
      </c>
      <c r="AE1927" s="3"/>
      <c r="AF1927" s="3"/>
      <c r="AG1927" s="3"/>
      <c r="AH1927" s="3"/>
      <c r="AI1927" s="3"/>
      <c r="AJ1927" s="3"/>
      <c r="AK1927" s="3"/>
      <c r="AL1927" s="3"/>
      <c r="AM1927" s="6"/>
      <c r="AN1927" s="6"/>
      <c r="AO1927" s="6"/>
      <c r="AP1927" s="6"/>
      <c r="AQ1927" s="6"/>
      <c r="AR1927" s="6"/>
      <c r="AS1927" s="6"/>
      <c r="AT1927" s="6"/>
      <c r="AU1927" s="6"/>
      <c r="AV1927" s="6"/>
      <c r="AW1927" s="6"/>
      <c r="AX1927" s="6"/>
      <c r="AY1927" s="6"/>
      <c r="AZ1927" s="6"/>
      <c r="BA1927" s="6"/>
      <c r="BB1927" s="6"/>
      <c r="BC1927" s="6"/>
      <c r="BD1927" s="6"/>
      <c r="BE1927" s="8">
        <v>1926</v>
      </c>
      <c r="BF1927" s="6" t="str">
        <f t="shared" si="614"/>
        <v>insert into bitacoras_estatus (numero_expediente, numero_registro, representante, fecha_inicio, fecha_vencimiento, id_cliente, id_admin, id_bitacoras_estatus, id_estatus, id_clase, id_marca, created_at, updated_at) values('2074848','1935747','JESUS ROBERTO ANDUJO LECHUGA','2018-07-13','2028-07-13','489','2','1','1',null,1132,'2018-07-13 00:00:00','2018-07-13 00:00:00');</v>
      </c>
      <c r="BG1927" s="6" t="str">
        <f t="shared" si="615"/>
        <v>insert into servicios_comentarios (comentario, id_admin, id_estatus, created_at, updated_at) values('Se hace solicitud de registro de marca y se notifico numero de expediente CL 41',1,1926,'2018-07-13 00:00:00','2018-07-13 00:00:00');</v>
      </c>
      <c r="BH1927" s="6" t="str">
        <f t="shared" si="616"/>
        <v/>
      </c>
      <c r="BI1927" s="137" t="str">
        <f t="shared" si="617"/>
        <v>update bitacoras_estatus set comprobacion_uso = 1, id_estatus=10 where id=1926;</v>
      </c>
      <c r="BJ1927" s="137" t="str">
        <f t="shared" si="618"/>
        <v>update bitacoras_estatus set numero_expediente = '2074848', numero_registro = '1935747', id_estatus = 10, fecha_inicio = '2018-07-13', fecha_vencimiento ='2028-07-13', created_at ='2018-07-13 00:00:00', updated_at ='2018-07-13 00:00:00', id_clase=null, id_marca=1132, id_cliente=489, vigencia = 1 where id =1926;</v>
      </c>
      <c r="BK1927" s="137" t="str">
        <f t="shared" si="619"/>
        <v>update bitacoras_estatus set id_estatus = 10 where id =1926;</v>
      </c>
    </row>
    <row r="1928" spans="1:63" ht="40">
      <c r="A1928" s="3">
        <v>2082247</v>
      </c>
      <c r="B1928" s="3">
        <v>1939918</v>
      </c>
      <c r="C1928" s="3">
        <f>IF(Tabla1[[#This Row],[No. REG.]]="","",1)</f>
        <v>1</v>
      </c>
      <c r="D1928" s="3" t="s">
        <v>46</v>
      </c>
      <c r="E1928" s="3">
        <f>IF(Tabla1[[#This Row],[STATUS]]="","",VLOOKUP(D1928,Estatus!$A$2:$B$13,2,0))</f>
        <v>10</v>
      </c>
      <c r="F1928" s="3">
        <f>IF(Tabla1[[#This Row],[STATUS]]="","",VLOOKUP(D1928,Estatus!$A$2:$I$12,9,0))</f>
        <v>1</v>
      </c>
      <c r="G1928" s="12" t="s">
        <v>8747</v>
      </c>
      <c r="H1928" s="7">
        <v>43312</v>
      </c>
      <c r="I1928" s="80">
        <f t="shared" si="600"/>
        <v>2018</v>
      </c>
      <c r="J1928" s="80">
        <f t="shared" si="601"/>
        <v>7</v>
      </c>
      <c r="K1928" s="80">
        <f t="shared" si="602"/>
        <v>31</v>
      </c>
      <c r="L1928" s="80" t="str">
        <f t="shared" si="603"/>
        <v>07</v>
      </c>
      <c r="M1928" s="80">
        <f t="shared" si="604"/>
        <v>31</v>
      </c>
      <c r="N1928" s="80" t="str">
        <f t="shared" si="605"/>
        <v>'2018-07-31'</v>
      </c>
      <c r="O1928" s="80" t="str">
        <f t="shared" si="606"/>
        <v>'2018-07-31 00:00:00'</v>
      </c>
      <c r="P1928" s="7">
        <v>46965</v>
      </c>
      <c r="Q1928" s="80">
        <f t="shared" si="607"/>
        <v>2028</v>
      </c>
      <c r="R1928" s="80">
        <f t="shared" si="608"/>
        <v>7</v>
      </c>
      <c r="S1928" s="80">
        <f t="shared" si="609"/>
        <v>31</v>
      </c>
      <c r="T1928" s="80" t="str">
        <f t="shared" si="610"/>
        <v>07</v>
      </c>
      <c r="U1928" s="80">
        <f t="shared" si="611"/>
        <v>31</v>
      </c>
      <c r="V1928" s="80" t="str">
        <f t="shared" si="612"/>
        <v>'2028-07-31'</v>
      </c>
      <c r="W1928" s="80"/>
      <c r="X1928" s="80" t="str">
        <f t="shared" si="613"/>
        <v>null</v>
      </c>
      <c r="Y1928" s="3" t="s">
        <v>8509</v>
      </c>
      <c r="Z1928" s="124">
        <f>IFERROR(IF(Y1928="","null",VLOOKUP(Y1928,Marcas!$A$2:$C$2024,2,0)),"")</f>
        <v>933</v>
      </c>
      <c r="AA1928" s="3" t="s">
        <v>8510</v>
      </c>
      <c r="AB1928" s="3">
        <f>IFERROR(IF(AA1928="","",IF(AA1928="EMPORIO LEGAL",1,VLOOKUP(AA1928,Clientes!$A$2:$B$1190,2,0))),"")</f>
        <v>556</v>
      </c>
      <c r="AC1928" s="3">
        <f>IFERROR(IF(Tabla1[[#This Row],[id_control]]="null","",VLOOKUP(CONCATENATE(Tabla1[[#This Row],[CLIENTE]],"-",Tabla1[[#This Row],[id_control]]),Hoja1!$C$2:$D$1994,2,0)),"")</f>
        <v>1928</v>
      </c>
      <c r="AD1928" s="3" t="s">
        <v>8511</v>
      </c>
      <c r="AE1928" s="3"/>
      <c r="AF1928" s="3"/>
      <c r="AG1928" s="3"/>
      <c r="AH1928" s="3"/>
      <c r="AI1928" s="3"/>
      <c r="AJ1928" s="3"/>
      <c r="AK1928" s="3"/>
      <c r="AL1928" s="3"/>
      <c r="AM1928" s="6"/>
      <c r="AN1928" s="6"/>
      <c r="AO1928" s="6"/>
      <c r="AP1928" s="6"/>
      <c r="AQ1928" s="6"/>
      <c r="AR1928" s="6"/>
      <c r="AS1928" s="6"/>
      <c r="AT1928" s="6"/>
      <c r="AU1928" s="6"/>
      <c r="AV1928" s="6"/>
      <c r="AW1928" s="6"/>
      <c r="AX1928" s="6"/>
      <c r="AY1928" s="6"/>
      <c r="AZ1928" s="6"/>
      <c r="BA1928" s="6"/>
      <c r="BB1928" s="6"/>
      <c r="BC1928" s="6"/>
      <c r="BD1928" s="6"/>
      <c r="BE1928" s="8">
        <v>1927</v>
      </c>
      <c r="BF1928" s="6" t="str">
        <f t="shared" si="614"/>
        <v>insert into bitacoras_estatus (numero_expediente, numero_registro, representante, fecha_inicio, fecha_vencimiento, id_cliente, id_admin, id_bitacoras_estatus, id_estatus, id_clase, id_marca, created_at, updated_at) values('2082247','1939918','ANA MARCELA CRUZ PADILLA','2018-07-31','2028-07-31','556','2','1','1',null,933,'2018-07-31 00:00:00','2018-07-31 00:00:00');</v>
      </c>
      <c r="BG1928" s="6" t="str">
        <f t="shared" si="615"/>
        <v>insert into servicios_comentarios (comentario, id_admin, id_estatus, created_at, updated_at) values('Se hace solicitud de registro de marca y se notifico numero de expediente CL 42
Llegó titulo de marca el 05 de diciembre de 2018',1,1927,'2018-07-31 00:00:00','2018-07-31 00:00:00');</v>
      </c>
      <c r="BH1928" s="6" t="str">
        <f t="shared" si="616"/>
        <v/>
      </c>
      <c r="BI1928" s="137" t="str">
        <f t="shared" si="617"/>
        <v>update bitacoras_estatus set comprobacion_uso = 1, id_estatus=10 where id=1927;</v>
      </c>
      <c r="BJ1928" s="137" t="str">
        <f t="shared" si="618"/>
        <v>update bitacoras_estatus set numero_expediente = '2082247', numero_registro = '1939918', id_estatus = 10, fecha_inicio = '2018-07-31', fecha_vencimiento ='2028-07-31', created_at ='2018-07-31 00:00:00', updated_at ='2018-07-31 00:00:00', id_clase=null, id_marca=933, id_cliente=556, vigencia = 1 where id =1927;</v>
      </c>
      <c r="BK1928" s="137" t="str">
        <f t="shared" si="619"/>
        <v>update bitacoras_estatus set id_estatus = 10 where id =1927;</v>
      </c>
    </row>
    <row r="1929" spans="1:63" ht="27">
      <c r="A1929" s="3">
        <v>2082252</v>
      </c>
      <c r="B1929" s="3">
        <v>1931767</v>
      </c>
      <c r="C1929" s="3">
        <f>IF(Tabla1[[#This Row],[No. REG.]]="","",1)</f>
        <v>1</v>
      </c>
      <c r="D1929" s="3" t="s">
        <v>46</v>
      </c>
      <c r="E1929" s="3">
        <f>IF(Tabla1[[#This Row],[STATUS]]="","",VLOOKUP(D1929,Estatus!$A$2:$B$13,2,0))</f>
        <v>10</v>
      </c>
      <c r="F1929" s="3">
        <f>IF(Tabla1[[#This Row],[STATUS]]="","",VLOOKUP(D1929,Estatus!$A$2:$I$12,9,0))</f>
        <v>1</v>
      </c>
      <c r="G1929" s="12" t="s">
        <v>8512</v>
      </c>
      <c r="H1929" s="7">
        <v>43312</v>
      </c>
      <c r="I1929" s="80">
        <f t="shared" si="600"/>
        <v>2018</v>
      </c>
      <c r="J1929" s="80">
        <f t="shared" si="601"/>
        <v>7</v>
      </c>
      <c r="K1929" s="80">
        <f t="shared" si="602"/>
        <v>31</v>
      </c>
      <c r="L1929" s="80" t="str">
        <f t="shared" si="603"/>
        <v>07</v>
      </c>
      <c r="M1929" s="80">
        <f t="shared" si="604"/>
        <v>31</v>
      </c>
      <c r="N1929" s="80" t="str">
        <f t="shared" si="605"/>
        <v>'2018-07-31'</v>
      </c>
      <c r="O1929" s="80" t="str">
        <f t="shared" si="606"/>
        <v>'2018-07-31 00:00:00'</v>
      </c>
      <c r="P1929" s="7">
        <v>46965</v>
      </c>
      <c r="Q1929" s="80">
        <f t="shared" si="607"/>
        <v>2028</v>
      </c>
      <c r="R1929" s="80">
        <f t="shared" si="608"/>
        <v>7</v>
      </c>
      <c r="S1929" s="80">
        <f t="shared" si="609"/>
        <v>31</v>
      </c>
      <c r="T1929" s="80" t="str">
        <f t="shared" si="610"/>
        <v>07</v>
      </c>
      <c r="U1929" s="80">
        <f t="shared" si="611"/>
        <v>31</v>
      </c>
      <c r="V1929" s="80" t="str">
        <f t="shared" si="612"/>
        <v>'2028-07-31'</v>
      </c>
      <c r="W1929" s="80"/>
      <c r="X1929" s="80" t="str">
        <f t="shared" si="613"/>
        <v>null</v>
      </c>
      <c r="Y1929" s="3" t="s">
        <v>8513</v>
      </c>
      <c r="Z1929" s="124">
        <f>IFERROR(IF(Y1929="","null",VLOOKUP(Y1929,Marcas!$A$2:$C$2024,2,0)),"")</f>
        <v>1103</v>
      </c>
      <c r="AA1929" s="3" t="s">
        <v>8513</v>
      </c>
      <c r="AB1929" s="3">
        <f>IFERROR(IF(AA1929="","",IF(AA1929="EMPORIO LEGAL",1,VLOOKUP(AA1929,Clientes!$A$2:$B$1190,2,0))),"")</f>
        <v>781</v>
      </c>
      <c r="AC1929" s="3">
        <f>IFERROR(IF(Tabla1[[#This Row],[id_control]]="null","",VLOOKUP(CONCATENATE(Tabla1[[#This Row],[CLIENTE]],"-",Tabla1[[#This Row],[id_control]]),Hoja1!$C$2:$D$1994,2,0)),"")</f>
        <v>1929</v>
      </c>
      <c r="AD1929" s="3" t="s">
        <v>8513</v>
      </c>
      <c r="AE1929" s="3"/>
      <c r="AF1929" s="3"/>
      <c r="AG1929" s="3"/>
      <c r="AH1929" s="3"/>
      <c r="AI1929" s="3"/>
      <c r="AJ1929" s="3"/>
      <c r="AK1929" s="3"/>
      <c r="AL1929" s="3"/>
      <c r="AM1929" s="6"/>
      <c r="AN1929" s="6"/>
      <c r="AO1929" s="6"/>
      <c r="AP1929" s="6"/>
      <c r="AQ1929" s="6"/>
      <c r="AR1929" s="6"/>
      <c r="AS1929" s="6"/>
      <c r="AT1929" s="6"/>
      <c r="AU1929" s="6"/>
      <c r="AV1929" s="6"/>
      <c r="AW1929" s="6"/>
      <c r="AX1929" s="6"/>
      <c r="AY1929" s="6"/>
      <c r="AZ1929" s="6"/>
      <c r="BA1929" s="6"/>
      <c r="BB1929" s="6"/>
      <c r="BC1929" s="6"/>
      <c r="BD1929" s="6"/>
      <c r="BE1929" s="8">
        <v>1928</v>
      </c>
      <c r="BF1929" s="6" t="str">
        <f t="shared" si="614"/>
        <v>insert into bitacoras_estatus (numero_expediente, numero_registro, representante, fecha_inicio, fecha_vencimiento, id_cliente, id_admin, id_bitacoras_estatus, id_estatus, id_clase, id_marca, created_at, updated_at) values('2082252','1931767','OSCAR RIZK','2018-07-31','2028-07-31','781','2','1','1',null,1103,'2018-07-31 00:00:00','2018-07-31 00:00:00');</v>
      </c>
      <c r="BG1929" s="6" t="str">
        <f t="shared" si="615"/>
        <v>insert into servicios_comentarios (comentario, id_admin, id_estatus, created_at, updated_at) values('Se hace solicitud de registro de marca y se notifico numero de expediente CL 25',1,1928,'2018-07-31 00:00:00','2018-07-31 00:00:00');</v>
      </c>
      <c r="BH1929" s="6" t="str">
        <f t="shared" si="616"/>
        <v/>
      </c>
      <c r="BI1929" s="137" t="str">
        <f t="shared" si="617"/>
        <v>update bitacoras_estatus set comprobacion_uso = 1, id_estatus=10 where id=1928;</v>
      </c>
      <c r="BJ1929" s="137" t="str">
        <f t="shared" si="618"/>
        <v>update bitacoras_estatus set numero_expediente = '2082252', numero_registro = '1931767', id_estatus = 10, fecha_inicio = '2018-07-31', fecha_vencimiento ='2028-07-31', created_at ='2018-07-31 00:00:00', updated_at ='2018-07-31 00:00:00', id_clase=null, id_marca=1103, id_cliente=781, vigencia = 1 where id =1928;</v>
      </c>
      <c r="BK1929" s="137" t="str">
        <f t="shared" si="619"/>
        <v>update bitacoras_estatus set id_estatus = 10 where id =1928;</v>
      </c>
    </row>
    <row r="1930" spans="1:63" ht="27">
      <c r="A1930" s="3">
        <v>2082258</v>
      </c>
      <c r="B1930" s="3">
        <v>1931768</v>
      </c>
      <c r="C1930" s="3">
        <f>IF(Tabla1[[#This Row],[No. REG.]]="","",1)</f>
        <v>1</v>
      </c>
      <c r="D1930" s="3" t="s">
        <v>46</v>
      </c>
      <c r="E1930" s="3">
        <f>IF(Tabla1[[#This Row],[STATUS]]="","",VLOOKUP(D1930,Estatus!$A$2:$B$13,2,0))</f>
        <v>10</v>
      </c>
      <c r="F1930" s="3">
        <f>IF(Tabla1[[#This Row],[STATUS]]="","",VLOOKUP(D1930,Estatus!$A$2:$I$12,9,0))</f>
        <v>1</v>
      </c>
      <c r="G1930" s="12" t="s">
        <v>8495</v>
      </c>
      <c r="H1930" s="7">
        <v>43312</v>
      </c>
      <c r="I1930" s="80">
        <f t="shared" si="600"/>
        <v>2018</v>
      </c>
      <c r="J1930" s="80">
        <f t="shared" si="601"/>
        <v>7</v>
      </c>
      <c r="K1930" s="80">
        <f t="shared" si="602"/>
        <v>31</v>
      </c>
      <c r="L1930" s="80" t="str">
        <f t="shared" si="603"/>
        <v>07</v>
      </c>
      <c r="M1930" s="80">
        <f t="shared" si="604"/>
        <v>31</v>
      </c>
      <c r="N1930" s="80" t="str">
        <f t="shared" si="605"/>
        <v>'2018-07-31'</v>
      </c>
      <c r="O1930" s="80" t="str">
        <f t="shared" si="606"/>
        <v>'2018-07-31 00:00:00'</v>
      </c>
      <c r="P1930" s="7">
        <v>46965</v>
      </c>
      <c r="Q1930" s="80">
        <f t="shared" si="607"/>
        <v>2028</v>
      </c>
      <c r="R1930" s="80">
        <f t="shared" si="608"/>
        <v>7</v>
      </c>
      <c r="S1930" s="80">
        <f t="shared" si="609"/>
        <v>31</v>
      </c>
      <c r="T1930" s="80" t="str">
        <f t="shared" si="610"/>
        <v>07</v>
      </c>
      <c r="U1930" s="80">
        <f t="shared" si="611"/>
        <v>31</v>
      </c>
      <c r="V1930" s="80" t="str">
        <f t="shared" si="612"/>
        <v>'2028-07-31'</v>
      </c>
      <c r="W1930" s="80"/>
      <c r="X1930" s="80" t="str">
        <f t="shared" si="613"/>
        <v>null</v>
      </c>
      <c r="Y1930" s="3" t="s">
        <v>8514</v>
      </c>
      <c r="Z1930" s="124">
        <f>IFERROR(IF(Y1930="","null",VLOOKUP(Y1930,Marcas!$A$2:$C$2024,2,0)),"")</f>
        <v>91</v>
      </c>
      <c r="AA1930" s="3" t="s">
        <v>8483</v>
      </c>
      <c r="AB1930" s="3">
        <f>IFERROR(IF(AA1930="","",IF(AA1930="EMPORIO LEGAL",1,VLOOKUP(AA1930,Clientes!$A$2:$B$1190,2,0))),"")</f>
        <v>838</v>
      </c>
      <c r="AC1930" s="3">
        <f>IFERROR(IF(Tabla1[[#This Row],[id_control]]="null","",VLOOKUP(CONCATENATE(Tabla1[[#This Row],[CLIENTE]],"-",Tabla1[[#This Row],[id_control]]),Hoja1!$C$2:$D$1994,2,0)),"")</f>
        <v>1930</v>
      </c>
      <c r="AD1930" s="3" t="s">
        <v>8515</v>
      </c>
      <c r="AE1930" s="3"/>
      <c r="AF1930" s="3"/>
      <c r="AG1930" s="3"/>
      <c r="AH1930" s="3"/>
      <c r="AI1930" s="3"/>
      <c r="AJ1930" s="3"/>
      <c r="AK1930" s="3"/>
      <c r="AL1930" s="3"/>
      <c r="AM1930" s="6"/>
      <c r="AN1930" s="6"/>
      <c r="AO1930" s="6"/>
      <c r="AP1930" s="6"/>
      <c r="AQ1930" s="6"/>
      <c r="AR1930" s="6"/>
      <c r="AS1930" s="6"/>
      <c r="AT1930" s="6"/>
      <c r="AU1930" s="6"/>
      <c r="AV1930" s="6"/>
      <c r="AW1930" s="6"/>
      <c r="AX1930" s="6"/>
      <c r="AY1930" s="6"/>
      <c r="AZ1930" s="6"/>
      <c r="BA1930" s="6"/>
      <c r="BB1930" s="6"/>
      <c r="BC1930" s="6"/>
      <c r="BD1930" s="6"/>
      <c r="BE1930" s="8">
        <v>1929</v>
      </c>
      <c r="BF1930" s="6" t="str">
        <f t="shared" si="614"/>
        <v>insert into bitacoras_estatus (numero_expediente, numero_registro, representante, fecha_inicio, fecha_vencimiento, id_cliente, id_admin, id_bitacoras_estatus, id_estatus, id_clase, id_marca, created_at, updated_at) values('2082258','1931768','DANiel García Contreras','2018-07-31','2028-07-31','838','2','1','1',null,91,'2018-07-31 00:00:00','2018-07-31 00:00:00');</v>
      </c>
      <c r="BG1930" s="6" t="str">
        <f t="shared" si="615"/>
        <v>insert into servicios_comentarios (comentario, id_admin, id_estatus, created_at, updated_at) values('Se hace solicitud de registro de marca y se notifico numero de expediente CL 35',1,1929,'2018-07-31 00:00:00','2018-07-31 00:00:00');</v>
      </c>
      <c r="BH1930" s="6" t="str">
        <f t="shared" si="616"/>
        <v/>
      </c>
      <c r="BI1930" s="137" t="str">
        <f t="shared" si="617"/>
        <v>update bitacoras_estatus set comprobacion_uso = 1, id_estatus=10 where id=1929;</v>
      </c>
      <c r="BJ1930" s="137" t="str">
        <f t="shared" si="618"/>
        <v>update bitacoras_estatus set numero_expediente = '2082258', numero_registro = '1931768', id_estatus = 10, fecha_inicio = '2018-07-31', fecha_vencimiento ='2028-07-31', created_at ='2018-07-31 00:00:00', updated_at ='2018-07-31 00:00:00', id_clase=null, id_marca=91, id_cliente=838, vigencia = 1 where id =1929;</v>
      </c>
      <c r="BK1930" s="137" t="str">
        <f t="shared" si="619"/>
        <v>update bitacoras_estatus set id_estatus = 10 where id =1929;</v>
      </c>
    </row>
    <row r="1931" spans="1:63">
      <c r="A1931" s="3">
        <v>2027707</v>
      </c>
      <c r="B1931" s="3"/>
      <c r="C1931" s="3" t="str">
        <f>IF(Tabla1[[#This Row],[No. REG.]]="","",1)</f>
        <v/>
      </c>
      <c r="D1931" s="3" t="s">
        <v>8681</v>
      </c>
      <c r="E1931" s="3">
        <f>IF(Tabla1[[#This Row],[STATUS]]="","",VLOOKUP(D1931,Estatus!$A$2:$B$13,2,0))</f>
        <v>8</v>
      </c>
      <c r="F1931" s="3">
        <f>IF(Tabla1[[#This Row],[STATUS]]="","",VLOOKUP(D1931,Estatus!$A$2:$I$12,9,0))</f>
        <v>1</v>
      </c>
      <c r="G1931" s="12" t="s">
        <v>8516</v>
      </c>
      <c r="H1931" s="7">
        <v>43185</v>
      </c>
      <c r="I1931" s="80">
        <f t="shared" si="600"/>
        <v>2018</v>
      </c>
      <c r="J1931" s="80">
        <f t="shared" si="601"/>
        <v>3</v>
      </c>
      <c r="K1931" s="80">
        <f t="shared" si="602"/>
        <v>26</v>
      </c>
      <c r="L1931" s="80" t="str">
        <f t="shared" si="603"/>
        <v>03</v>
      </c>
      <c r="M1931" s="80">
        <f t="shared" si="604"/>
        <v>26</v>
      </c>
      <c r="N1931" s="80" t="str">
        <f t="shared" si="605"/>
        <v>'2018-03-26'</v>
      </c>
      <c r="O1931" s="80" t="str">
        <f t="shared" si="606"/>
        <v>'2018-03-26 00:00:00'</v>
      </c>
      <c r="P1931" s="139">
        <v>46838</v>
      </c>
      <c r="Q1931" s="100">
        <f t="shared" si="607"/>
        <v>2028</v>
      </c>
      <c r="R1931" s="100">
        <f t="shared" si="608"/>
        <v>3</v>
      </c>
      <c r="S1931" s="100">
        <f t="shared" si="609"/>
        <v>26</v>
      </c>
      <c r="T1931" s="100" t="str">
        <f t="shared" si="610"/>
        <v>03</v>
      </c>
      <c r="U1931" s="100">
        <f t="shared" si="611"/>
        <v>26</v>
      </c>
      <c r="V1931" s="100" t="str">
        <f t="shared" si="612"/>
        <v>'2028-03-26'</v>
      </c>
      <c r="W1931" s="100"/>
      <c r="X1931" s="100" t="str">
        <f t="shared" si="613"/>
        <v>null</v>
      </c>
      <c r="Y1931" s="3" t="s">
        <v>8517</v>
      </c>
      <c r="Z1931" s="124">
        <f>IFERROR(IF(Y1931="","null",VLOOKUP(Y1931,Marcas!$A$2:$C$2024,2,0)),"")</f>
        <v>313</v>
      </c>
      <c r="AA1931" s="3" t="s">
        <v>8370</v>
      </c>
      <c r="AB1931" s="3">
        <f>IFERROR(IF(AA1931="","",IF(AA1931="EMPORIO LEGAL",1,VLOOKUP(AA1931,Clientes!$A$2:$B$1190,2,0))),"")</f>
        <v>862</v>
      </c>
      <c r="AC1931" s="3">
        <f>IFERROR(IF(Tabla1[[#This Row],[id_control]]="null","",VLOOKUP(CONCATENATE(Tabla1[[#This Row],[CLIENTE]],"-",Tabla1[[#This Row],[id_control]]),Hoja1!$C$2:$D$1994,2,0)),"")</f>
        <v>1931</v>
      </c>
      <c r="AD1931" s="3" t="s">
        <v>2396</v>
      </c>
      <c r="AE1931" s="3"/>
      <c r="AF1931" s="3"/>
      <c r="AG1931" s="3"/>
      <c r="AH1931" s="3"/>
      <c r="AI1931" s="3"/>
      <c r="AJ1931" s="3"/>
      <c r="AK1931" s="3"/>
      <c r="AL1931" s="3" t="s">
        <v>8518</v>
      </c>
      <c r="AM1931" s="6"/>
      <c r="AN1931" s="6"/>
      <c r="AO1931" s="6"/>
      <c r="AP1931" s="6"/>
      <c r="AQ1931" s="6"/>
      <c r="AR1931" s="6"/>
      <c r="AS1931" s="6"/>
      <c r="AT1931" s="6"/>
      <c r="AU1931" s="6"/>
      <c r="AV1931" s="8" t="s">
        <v>2398</v>
      </c>
      <c r="AW1931" s="6"/>
      <c r="AX1931" s="6"/>
      <c r="AY1931" s="6"/>
      <c r="AZ1931" s="6"/>
      <c r="BA1931" s="6"/>
      <c r="BB1931" s="6"/>
      <c r="BC1931" s="6"/>
      <c r="BD1931" s="6"/>
      <c r="BE1931" s="8">
        <v>1930</v>
      </c>
      <c r="BF1931" s="6" t="str">
        <f t="shared" si="614"/>
        <v>insert into bitacoras_estatus (numero_expediente, numero_registro, representante, fecha_inicio, fecha_vencimiento, id_cliente, id_admin, id_bitacoras_estatus, id_estatus, id_clase, id_marca, created_at, updated_at) values('2027707','','GUSTAVO MONTOYA DOMINGUEZ','2018-03-26','2028-03-26','862','2','1','1',null,313,'2018-03-26 00:00:00','2018-03-26 00:00:00');</v>
      </c>
      <c r="BG1931" s="6" t="str">
        <f t="shared" si="615"/>
        <v>insert into servicios_comentarios (comentario, id_admin, id_estatus, created_at, updated_at) values('Se notificó la cita de anterioiridad 07/08/2018',1,1930,'2018-03-26 00:00:00','2018-03-26 00:00:00');</v>
      </c>
      <c r="BH1931" s="6" t="str">
        <f t="shared" si="616"/>
        <v/>
      </c>
      <c r="BI1931" s="137" t="str">
        <f t="shared" si="617"/>
        <v>update bitacoras_estatus set comprobacion_uso = 1, id_estatus=8 where id=1930;</v>
      </c>
      <c r="BJ1931" s="137" t="str">
        <f t="shared" si="618"/>
        <v>update bitacoras_estatus set numero_expediente = '2027707', numero_registro = '', id_estatus = 8, fecha_inicio = '2018-03-26', fecha_vencimiento ='2028-03-26', created_at ='2018-03-26 00:00:00', updated_at ='2018-03-26 00:00:00', id_clase=null, id_marca=313, id_cliente=862, vigencia = 1 where id =1930;</v>
      </c>
      <c r="BK1931" s="137" t="str">
        <f t="shared" si="619"/>
        <v>update bitacoras_estatus set id_estatus = 8 where id =1930;</v>
      </c>
    </row>
    <row r="1932" spans="1:63" ht="27">
      <c r="A1932" s="3">
        <v>2086048</v>
      </c>
      <c r="B1932" s="3"/>
      <c r="C1932" s="3" t="str">
        <f>IF(Tabla1[[#This Row],[No. REG.]]="","",1)</f>
        <v/>
      </c>
      <c r="D1932" s="3" t="s">
        <v>8681</v>
      </c>
      <c r="E1932" s="3">
        <f>IF(Tabla1[[#This Row],[STATUS]]="","",VLOOKUP(D1932,Estatus!$A$2:$B$13,2,0))</f>
        <v>8</v>
      </c>
      <c r="F1932" s="3">
        <f>IF(Tabla1[[#This Row],[STATUS]]="","",VLOOKUP(D1932,Estatus!$A$2:$I$12,9,0))</f>
        <v>1</v>
      </c>
      <c r="G1932" s="12" t="s">
        <v>8519</v>
      </c>
      <c r="H1932" s="7">
        <v>43320</v>
      </c>
      <c r="I1932" s="80">
        <f t="shared" si="600"/>
        <v>2018</v>
      </c>
      <c r="J1932" s="80">
        <f t="shared" si="601"/>
        <v>8</v>
      </c>
      <c r="K1932" s="80">
        <f t="shared" si="602"/>
        <v>8</v>
      </c>
      <c r="L1932" s="80" t="str">
        <f t="shared" si="603"/>
        <v>08</v>
      </c>
      <c r="M1932" s="80" t="str">
        <f t="shared" si="604"/>
        <v>08</v>
      </c>
      <c r="N1932" s="80" t="str">
        <f t="shared" si="605"/>
        <v>'2018-08-08'</v>
      </c>
      <c r="O1932" s="80" t="str">
        <f t="shared" si="606"/>
        <v>'2018-08-08 00:00:00'</v>
      </c>
      <c r="P1932" s="7">
        <v>46973</v>
      </c>
      <c r="Q1932" s="80">
        <f t="shared" si="607"/>
        <v>2028</v>
      </c>
      <c r="R1932" s="80">
        <f t="shared" si="608"/>
        <v>8</v>
      </c>
      <c r="S1932" s="80">
        <f t="shared" si="609"/>
        <v>8</v>
      </c>
      <c r="T1932" s="80" t="str">
        <f t="shared" si="610"/>
        <v>08</v>
      </c>
      <c r="U1932" s="80" t="str">
        <f t="shared" si="611"/>
        <v>08</v>
      </c>
      <c r="V1932" s="80" t="str">
        <f t="shared" si="612"/>
        <v>'2028-08-08'</v>
      </c>
      <c r="W1932" s="80"/>
      <c r="X1932" s="80" t="str">
        <f t="shared" si="613"/>
        <v>null</v>
      </c>
      <c r="Y1932" s="3" t="s">
        <v>8520</v>
      </c>
      <c r="Z1932" s="124">
        <f>IFERROR(IF(Y1932="","null",VLOOKUP(Y1932,Marcas!$A$2:$C$2024,2,0)),"")</f>
        <v>637</v>
      </c>
      <c r="AA1932" s="3" t="s">
        <v>8521</v>
      </c>
      <c r="AB1932" s="3">
        <f>IFERROR(IF(AA1932="","",IF(AA1932="EMPORIO LEGAL",1,VLOOKUP(AA1932,Clientes!$A$2:$B$1190,2,0))),"")</f>
        <v>446</v>
      </c>
      <c r="AC1932" s="3">
        <f>IFERROR(IF(Tabla1[[#This Row],[id_control]]="null","",VLOOKUP(CONCATENATE(Tabla1[[#This Row],[CLIENTE]],"-",Tabla1[[#This Row],[id_control]]),Hoja1!$C$2:$D$1994,2,0)),"")</f>
        <v>1932</v>
      </c>
      <c r="AD1932" s="3" t="s">
        <v>8522</v>
      </c>
      <c r="AE1932" s="3"/>
      <c r="AF1932" s="3"/>
      <c r="AG1932" s="3"/>
      <c r="AH1932" s="3"/>
      <c r="AI1932" s="3"/>
      <c r="AJ1932" s="3"/>
      <c r="AK1932" s="3"/>
      <c r="AL1932" s="3"/>
      <c r="AM1932" s="6"/>
      <c r="AN1932" s="6"/>
      <c r="AO1932" s="6"/>
      <c r="AP1932" s="6"/>
      <c r="AQ1932" s="6"/>
      <c r="AR1932" s="6"/>
      <c r="AS1932" s="6"/>
      <c r="AT1932" s="6"/>
      <c r="AU1932" s="6"/>
      <c r="AV1932" s="6"/>
      <c r="AW1932" s="6"/>
      <c r="AX1932" s="6"/>
      <c r="AY1932" s="6"/>
      <c r="AZ1932" s="6"/>
      <c r="BA1932" s="6"/>
      <c r="BB1932" s="6"/>
      <c r="BC1932" s="6"/>
      <c r="BD1932" s="6"/>
      <c r="BE1932" s="8">
        <v>1931</v>
      </c>
      <c r="BF1932" s="6" t="str">
        <f t="shared" si="614"/>
        <v>insert into bitacoras_estatus (numero_expediente, numero_registro, representante, fecha_inicio, fecha_vencimiento, id_cliente, id_admin, id_bitacoras_estatus, id_estatus, id_clase, id_marca, created_at, updated_at) values('2086048','','CARLOS ALBERTO TERRAZAS HERRERA','2018-08-08','2028-08-08','446','2','1','1',null,637,'2018-08-08 00:00:00','2018-08-08 00:00:00');</v>
      </c>
      <c r="BG1932" s="6" t="str">
        <f t="shared" si="615"/>
        <v>insert into servicios_comentarios (comentario, id_admin, id_estatus, created_at, updated_at) values('Se hace solicitud de registro de marca y se notifico numero de expediente CL 44',1,1931,'2018-08-08 00:00:00','2018-08-08 00:00:00');</v>
      </c>
      <c r="BH1932" s="6" t="str">
        <f t="shared" si="616"/>
        <v/>
      </c>
      <c r="BI1932" s="137" t="str">
        <f t="shared" si="617"/>
        <v>update bitacoras_estatus set comprobacion_uso = 1, id_estatus=8 where id=1931;</v>
      </c>
      <c r="BJ1932" s="137" t="str">
        <f t="shared" si="618"/>
        <v>update bitacoras_estatus set numero_expediente = '2086048', numero_registro = '', id_estatus = 8, fecha_inicio = '2018-08-08', fecha_vencimiento ='2028-08-08', created_at ='2018-08-08 00:00:00', updated_at ='2018-08-08 00:00:00', id_clase=null, id_marca=637, id_cliente=446, vigencia = 1 where id =1931;</v>
      </c>
      <c r="BK1932" s="137" t="str">
        <f t="shared" si="619"/>
        <v>update bitacoras_estatus set id_estatus = 8 where id =1931;</v>
      </c>
    </row>
    <row r="1933" spans="1:63" ht="27">
      <c r="A1933" s="3">
        <v>2086019</v>
      </c>
      <c r="B1933" s="3"/>
      <c r="C1933" s="3" t="str">
        <f>IF(Tabla1[[#This Row],[No. REG.]]="","",1)</f>
        <v/>
      </c>
      <c r="D1933" s="3" t="s">
        <v>8681</v>
      </c>
      <c r="E1933" s="3">
        <f>IF(Tabla1[[#This Row],[STATUS]]="","",VLOOKUP(D1933,Estatus!$A$2:$B$13,2,0))</f>
        <v>8</v>
      </c>
      <c r="F1933" s="3">
        <f>IF(Tabla1[[#This Row],[STATUS]]="","",VLOOKUP(D1933,Estatus!$A$2:$I$12,9,0))</f>
        <v>1</v>
      </c>
      <c r="G1933" s="12" t="s">
        <v>8508</v>
      </c>
      <c r="H1933" s="7">
        <v>43320</v>
      </c>
      <c r="I1933" s="80">
        <f t="shared" si="600"/>
        <v>2018</v>
      </c>
      <c r="J1933" s="80">
        <f t="shared" si="601"/>
        <v>8</v>
      </c>
      <c r="K1933" s="80">
        <f t="shared" si="602"/>
        <v>8</v>
      </c>
      <c r="L1933" s="80" t="str">
        <f t="shared" si="603"/>
        <v>08</v>
      </c>
      <c r="M1933" s="80" t="str">
        <f t="shared" si="604"/>
        <v>08</v>
      </c>
      <c r="N1933" s="80" t="str">
        <f t="shared" si="605"/>
        <v>'2018-08-08'</v>
      </c>
      <c r="O1933" s="80" t="str">
        <f t="shared" si="606"/>
        <v>'2018-08-08 00:00:00'</v>
      </c>
      <c r="P1933" s="7">
        <v>46973</v>
      </c>
      <c r="Q1933" s="80">
        <f t="shared" si="607"/>
        <v>2028</v>
      </c>
      <c r="R1933" s="80">
        <f t="shared" si="608"/>
        <v>8</v>
      </c>
      <c r="S1933" s="80">
        <f t="shared" si="609"/>
        <v>8</v>
      </c>
      <c r="T1933" s="80" t="str">
        <f t="shared" si="610"/>
        <v>08</v>
      </c>
      <c r="U1933" s="80" t="str">
        <f t="shared" si="611"/>
        <v>08</v>
      </c>
      <c r="V1933" s="80" t="str">
        <f t="shared" si="612"/>
        <v>'2028-08-08'</v>
      </c>
      <c r="W1933" s="80"/>
      <c r="X1933" s="80" t="str">
        <f t="shared" si="613"/>
        <v>null</v>
      </c>
      <c r="Y1933" s="3" t="s">
        <v>8523</v>
      </c>
      <c r="Z1933" s="124">
        <f>IFERROR(IF(Y1933="","null",VLOOKUP(Y1933,Marcas!$A$2:$C$2024,2,0)),"")</f>
        <v>1139</v>
      </c>
      <c r="AA1933" s="3" t="s">
        <v>8523</v>
      </c>
      <c r="AB1933" s="3">
        <f>IFERROR(IF(AA1933="","",IF(AA1933="EMPORIO LEGAL",1,VLOOKUP(AA1933,Clientes!$A$2:$B$1190,2,0))),"")</f>
        <v>809</v>
      </c>
      <c r="AC1933" s="3">
        <f>IFERROR(IF(Tabla1[[#This Row],[id_control]]="null","",VLOOKUP(CONCATENATE(Tabla1[[#This Row],[CLIENTE]],"-",Tabla1[[#This Row],[id_control]]),Hoja1!$C$2:$D$1994,2,0)),"")</f>
        <v>1933</v>
      </c>
      <c r="AD1933" s="3" t="s">
        <v>8524</v>
      </c>
      <c r="AE1933" s="3"/>
      <c r="AF1933" s="3"/>
      <c r="AG1933" s="3"/>
      <c r="AH1933" s="3"/>
      <c r="AI1933" s="3"/>
      <c r="AJ1933" s="3"/>
      <c r="AK1933" s="3"/>
      <c r="AL1933" s="3"/>
      <c r="AM1933" s="6"/>
      <c r="AN1933" s="6"/>
      <c r="AO1933" s="6"/>
      <c r="AP1933" s="6"/>
      <c r="AQ1933" s="6"/>
      <c r="AR1933" s="6"/>
      <c r="AS1933" s="6"/>
      <c r="AT1933" s="6"/>
      <c r="AU1933" s="6"/>
      <c r="AV1933" s="6"/>
      <c r="AW1933" s="6"/>
      <c r="AX1933" s="6"/>
      <c r="AY1933" s="6"/>
      <c r="AZ1933" s="6"/>
      <c r="BA1933" s="6"/>
      <c r="BB1933" s="6"/>
      <c r="BC1933" s="6"/>
      <c r="BD1933" s="6"/>
      <c r="BE1933" s="8">
        <v>1932</v>
      </c>
      <c r="BF1933" s="6" t="str">
        <f t="shared" si="614"/>
        <v>insert into bitacoras_estatus (numero_expediente, numero_registro, representante, fecha_inicio, fecha_vencimiento, id_cliente, id_admin, id_bitacoras_estatus, id_estatus, id_clase, id_marca, created_at, updated_at) values('2086019','','LUIS JAVIER RAMOS SAENZ','2018-08-08','2028-08-08','809','2','1','1',null,1139,'2018-08-08 00:00:00','2018-08-08 00:00:00');</v>
      </c>
      <c r="BG1933" s="6" t="str">
        <f t="shared" si="615"/>
        <v>insert into servicios_comentarios (comentario, id_admin, id_estatus, created_at, updated_at) values('Se hace solicitud de registro de marca y se notifico numero de expediente CL 42',1,1932,'2018-08-08 00:00:00','2018-08-08 00:00:00');</v>
      </c>
      <c r="BH1933" s="6" t="str">
        <f t="shared" si="616"/>
        <v/>
      </c>
      <c r="BI1933" s="137" t="str">
        <f t="shared" si="617"/>
        <v>update bitacoras_estatus set comprobacion_uso = 1, id_estatus=8 where id=1932;</v>
      </c>
      <c r="BJ1933" s="137" t="str">
        <f t="shared" si="618"/>
        <v>update bitacoras_estatus set numero_expediente = '2086019', numero_registro = '', id_estatus = 8, fecha_inicio = '2018-08-08', fecha_vencimiento ='2028-08-08', created_at ='2018-08-08 00:00:00', updated_at ='2018-08-08 00:00:00', id_clase=null, id_marca=1139, id_cliente=809, vigencia = 1 where id =1932;</v>
      </c>
      <c r="BK1933" s="137" t="str">
        <f t="shared" si="619"/>
        <v>update bitacoras_estatus set id_estatus = 8 where id =1932;</v>
      </c>
    </row>
    <row r="1934" spans="1:63" ht="27">
      <c r="A1934" s="3">
        <v>2086045</v>
      </c>
      <c r="B1934" s="3"/>
      <c r="C1934" s="3" t="str">
        <f>IF(Tabla1[[#This Row],[No. REG.]]="","",1)</f>
        <v/>
      </c>
      <c r="D1934" s="3" t="s">
        <v>8681</v>
      </c>
      <c r="E1934" s="3">
        <f>IF(Tabla1[[#This Row],[STATUS]]="","",VLOOKUP(D1934,Estatus!$A$2:$B$13,2,0))</f>
        <v>8</v>
      </c>
      <c r="F1934" s="3">
        <f>IF(Tabla1[[#This Row],[STATUS]]="","",VLOOKUP(D1934,Estatus!$A$2:$I$12,9,0))</f>
        <v>1</v>
      </c>
      <c r="G1934" s="12" t="s">
        <v>8500</v>
      </c>
      <c r="H1934" s="7">
        <v>43320</v>
      </c>
      <c r="I1934" s="80">
        <f t="shared" si="600"/>
        <v>2018</v>
      </c>
      <c r="J1934" s="80">
        <f t="shared" si="601"/>
        <v>8</v>
      </c>
      <c r="K1934" s="80">
        <f t="shared" si="602"/>
        <v>8</v>
      </c>
      <c r="L1934" s="80" t="str">
        <f t="shared" si="603"/>
        <v>08</v>
      </c>
      <c r="M1934" s="80" t="str">
        <f t="shared" si="604"/>
        <v>08</v>
      </c>
      <c r="N1934" s="80" t="str">
        <f t="shared" si="605"/>
        <v>'2018-08-08'</v>
      </c>
      <c r="O1934" s="80" t="str">
        <f t="shared" si="606"/>
        <v>'2018-08-08 00:00:00'</v>
      </c>
      <c r="P1934" s="7">
        <v>46973</v>
      </c>
      <c r="Q1934" s="80">
        <f t="shared" si="607"/>
        <v>2028</v>
      </c>
      <c r="R1934" s="80">
        <f t="shared" si="608"/>
        <v>8</v>
      </c>
      <c r="S1934" s="80">
        <f t="shared" si="609"/>
        <v>8</v>
      </c>
      <c r="T1934" s="80" t="str">
        <f t="shared" si="610"/>
        <v>08</v>
      </c>
      <c r="U1934" s="80" t="str">
        <f t="shared" si="611"/>
        <v>08</v>
      </c>
      <c r="V1934" s="80" t="str">
        <f t="shared" si="612"/>
        <v>'2028-08-08'</v>
      </c>
      <c r="W1934" s="80"/>
      <c r="X1934" s="80" t="str">
        <f t="shared" si="613"/>
        <v>null</v>
      </c>
      <c r="Y1934" s="3" t="s">
        <v>8525</v>
      </c>
      <c r="Z1934" s="124">
        <f>IFERROR(IF(Y1934="","null",VLOOKUP(Y1934,Marcas!$A$2:$C$2024,2,0)),"")</f>
        <v>1535</v>
      </c>
      <c r="AA1934" s="3" t="s">
        <v>4475</v>
      </c>
      <c r="AB1934" s="3">
        <f>IFERROR(IF(AA1934="","",IF(AA1934="EMPORIO LEGAL",1,VLOOKUP(AA1934,Clientes!$A$2:$B$1190,2,0))),"")</f>
        <v>277</v>
      </c>
      <c r="AC1934" s="3">
        <f>IFERROR(IF(Tabla1[[#This Row],[id_control]]="null","",VLOOKUP(CONCATENATE(Tabla1[[#This Row],[CLIENTE]],"-",Tabla1[[#This Row],[id_control]]),Hoja1!$C$2:$D$1994,2,0)),"")</f>
        <v>1934</v>
      </c>
      <c r="AD1934" s="3" t="s">
        <v>5908</v>
      </c>
      <c r="AE1934" s="3"/>
      <c r="AF1934" s="3"/>
      <c r="AG1934" s="3"/>
      <c r="AH1934" s="3"/>
      <c r="AI1934" s="3"/>
      <c r="AJ1934" s="3"/>
      <c r="AK1934" s="3"/>
      <c r="AL1934" s="3"/>
      <c r="AM1934" s="6"/>
      <c r="AN1934" s="6"/>
      <c r="AO1934" s="6"/>
      <c r="AP1934" s="6"/>
      <c r="AQ1934" s="6"/>
      <c r="AR1934" s="6"/>
      <c r="AS1934" s="6"/>
      <c r="AT1934" s="6"/>
      <c r="AU1934" s="6"/>
      <c r="AV1934" s="6"/>
      <c r="AW1934" s="6"/>
      <c r="AX1934" s="6"/>
      <c r="AY1934" s="6"/>
      <c r="AZ1934" s="6"/>
      <c r="BA1934" s="6"/>
      <c r="BB1934" s="6"/>
      <c r="BC1934" s="6"/>
      <c r="BD1934" s="6"/>
      <c r="BE1934" s="8">
        <v>1933</v>
      </c>
      <c r="BF1934" s="6" t="str">
        <f t="shared" si="614"/>
        <v>insert into bitacoras_estatus (numero_expediente, numero_registro, representante, fecha_inicio, fecha_vencimiento, id_cliente, id_admin, id_bitacoras_estatus, id_estatus, id_clase, id_marca, created_at, updated_at) values('2086045','','ANUAR JESUS BUJAIDAR MEXEN','2018-08-08','2028-08-08','277','2','1','1',null,1535,'2018-08-08 00:00:00','2018-08-08 00:00:00');</v>
      </c>
      <c r="BG1934" s="6" t="str">
        <f t="shared" si="615"/>
        <v>insert into servicios_comentarios (comentario, id_admin, id_estatus, created_at, updated_at) values('Se hace solicitud de registro de marca y se notifico numero de expediente CL 36',1,1933,'2018-08-08 00:00:00','2018-08-08 00:00:00');</v>
      </c>
      <c r="BH1934" s="6" t="str">
        <f t="shared" si="616"/>
        <v/>
      </c>
      <c r="BI1934" s="137" t="str">
        <f t="shared" si="617"/>
        <v>update bitacoras_estatus set comprobacion_uso = 1, id_estatus=8 where id=1933;</v>
      </c>
      <c r="BJ1934" s="137" t="str">
        <f t="shared" si="618"/>
        <v>update bitacoras_estatus set numero_expediente = '2086045', numero_registro = '', id_estatus = 8, fecha_inicio = '2018-08-08', fecha_vencimiento ='2028-08-08', created_at ='2018-08-08 00:00:00', updated_at ='2018-08-08 00:00:00', id_clase=null, id_marca=1535, id_cliente=277, vigencia = 1 where id =1933;</v>
      </c>
      <c r="BK1934" s="137" t="str">
        <f t="shared" si="619"/>
        <v>update bitacoras_estatus set id_estatus = 8 where id =1933;</v>
      </c>
    </row>
    <row r="1935" spans="1:63" ht="27">
      <c r="A1935" s="3">
        <v>2086011</v>
      </c>
      <c r="B1935" s="3">
        <v>1936774</v>
      </c>
      <c r="C1935" s="3">
        <f>IF(Tabla1[[#This Row],[No. REG.]]="","",1)</f>
        <v>1</v>
      </c>
      <c r="D1935" s="3" t="s">
        <v>46</v>
      </c>
      <c r="E1935" s="3">
        <f>IF(Tabla1[[#This Row],[STATUS]]="","",VLOOKUP(D1935,Estatus!$A$2:$B$13,2,0))</f>
        <v>10</v>
      </c>
      <c r="F1935" s="3">
        <f>IF(Tabla1[[#This Row],[STATUS]]="","",VLOOKUP(D1935,Estatus!$A$2:$I$12,9,0))</f>
        <v>1</v>
      </c>
      <c r="G1935" s="12" t="s">
        <v>8495</v>
      </c>
      <c r="H1935" s="7">
        <v>43320</v>
      </c>
      <c r="I1935" s="80">
        <f t="shared" si="600"/>
        <v>2018</v>
      </c>
      <c r="J1935" s="80">
        <f t="shared" si="601"/>
        <v>8</v>
      </c>
      <c r="K1935" s="80">
        <f t="shared" si="602"/>
        <v>8</v>
      </c>
      <c r="L1935" s="80" t="str">
        <f t="shared" si="603"/>
        <v>08</v>
      </c>
      <c r="M1935" s="80" t="str">
        <f t="shared" si="604"/>
        <v>08</v>
      </c>
      <c r="N1935" s="80" t="str">
        <f t="shared" si="605"/>
        <v>'2018-08-08'</v>
      </c>
      <c r="O1935" s="80" t="str">
        <f t="shared" si="606"/>
        <v>'2018-08-08 00:00:00'</v>
      </c>
      <c r="P1935" s="7">
        <v>46973</v>
      </c>
      <c r="Q1935" s="80">
        <f t="shared" si="607"/>
        <v>2028</v>
      </c>
      <c r="R1935" s="80">
        <f t="shared" si="608"/>
        <v>8</v>
      </c>
      <c r="S1935" s="80">
        <f t="shared" si="609"/>
        <v>8</v>
      </c>
      <c r="T1935" s="80" t="str">
        <f t="shared" si="610"/>
        <v>08</v>
      </c>
      <c r="U1935" s="80" t="str">
        <f t="shared" si="611"/>
        <v>08</v>
      </c>
      <c r="V1935" s="80" t="str">
        <f t="shared" si="612"/>
        <v>'2028-08-08'</v>
      </c>
      <c r="W1935" s="80"/>
      <c r="X1935" s="80" t="str">
        <f t="shared" si="613"/>
        <v>null</v>
      </c>
      <c r="Y1935" s="3" t="s">
        <v>162</v>
      </c>
      <c r="Z1935" s="124">
        <f>IFERROR(IF(Y1935="","null",VLOOKUP(Y1935,Marcas!$A$2:$C$2024,2,0)),"")</f>
        <v>727</v>
      </c>
      <c r="AA1935" s="3" t="s">
        <v>8526</v>
      </c>
      <c r="AB1935" s="3">
        <f>IFERROR(IF(AA1935="","",IF(AA1935="EMPORIO LEGAL",1,VLOOKUP(AA1935,Clientes!$A$2:$B$1190,2,0))),"")</f>
        <v>910</v>
      </c>
      <c r="AC1935" s="3">
        <f>IFERROR(IF(Tabla1[[#This Row],[id_control]]="null","",VLOOKUP(CONCATENATE(Tabla1[[#This Row],[CLIENTE]],"-",Tabla1[[#This Row],[id_control]]),Hoja1!$C$2:$D$1994,2,0)),"")</f>
        <v>1935</v>
      </c>
      <c r="AD1935" s="3" t="s">
        <v>1155</v>
      </c>
      <c r="AE1935" s="3"/>
      <c r="AF1935" s="3"/>
      <c r="AG1935" s="3"/>
      <c r="AH1935" s="3"/>
      <c r="AI1935" s="3"/>
      <c r="AJ1935" s="3"/>
      <c r="AK1935" s="3"/>
      <c r="AL1935" s="3"/>
      <c r="AM1935" s="6"/>
      <c r="AN1935" s="6"/>
      <c r="AO1935" s="6"/>
      <c r="AP1935" s="6"/>
      <c r="AQ1935" s="8"/>
      <c r="AR1935" s="6"/>
      <c r="AS1935" s="6"/>
      <c r="AT1935" s="6"/>
      <c r="AU1935" s="6"/>
      <c r="AV1935" s="8"/>
      <c r="AW1935" s="6"/>
      <c r="AX1935" s="6"/>
      <c r="AY1935" s="6"/>
      <c r="AZ1935" s="6"/>
      <c r="BA1935" s="6"/>
      <c r="BB1935" s="6"/>
      <c r="BC1935" s="6"/>
      <c r="BD1935" s="6"/>
      <c r="BE1935" s="8">
        <v>1934</v>
      </c>
      <c r="BF1935" s="6" t="str">
        <f t="shared" si="614"/>
        <v>insert into bitacoras_estatus (numero_expediente, numero_registro, representante, fecha_inicio, fecha_vencimiento, id_cliente, id_admin, id_bitacoras_estatus, id_estatus, id_clase, id_marca, created_at, updated_at) values('2086011','1936774','JORGE ALBERTO RIOS JUAREZ','2018-08-08','2028-08-08','910','2','1','1',null,727,'2018-08-08 00:00:00','2018-08-08 00:00:00');</v>
      </c>
      <c r="BG1935" s="6" t="str">
        <f t="shared" si="615"/>
        <v>insert into servicios_comentarios (comentario, id_admin, id_estatus, created_at, updated_at) values('Se hace solicitud de registro de marca y se notifico numero de expediente CL 35',1,1934,'2018-08-08 00:00:00','2018-08-08 00:00:00');</v>
      </c>
      <c r="BH1935" s="6" t="str">
        <f t="shared" si="616"/>
        <v/>
      </c>
      <c r="BI1935" s="137" t="str">
        <f t="shared" si="617"/>
        <v>update bitacoras_estatus set comprobacion_uso = 1, id_estatus=10 where id=1934;</v>
      </c>
      <c r="BJ1935" s="137" t="str">
        <f t="shared" si="618"/>
        <v>update bitacoras_estatus set numero_expediente = '2086011', numero_registro = '1936774', id_estatus = 10, fecha_inicio = '2018-08-08', fecha_vencimiento ='2028-08-08', created_at ='2018-08-08 00:00:00', updated_at ='2018-08-08 00:00:00', id_clase=null, id_marca=727, id_cliente=910, vigencia = 1 where id =1934;</v>
      </c>
      <c r="BK1935" s="137" t="str">
        <f t="shared" si="619"/>
        <v>update bitacoras_estatus set id_estatus = 10 where id =1934;</v>
      </c>
    </row>
    <row r="1936" spans="1:63" ht="27">
      <c r="A1936" s="3">
        <v>2086030</v>
      </c>
      <c r="B1936" s="3"/>
      <c r="C1936" s="3" t="str">
        <f>IF(Tabla1[[#This Row],[No. REG.]]="","",1)</f>
        <v/>
      </c>
      <c r="D1936" s="3" t="s">
        <v>8681</v>
      </c>
      <c r="E1936" s="3">
        <f>IF(Tabla1[[#This Row],[STATUS]]="","",VLOOKUP(D1936,Estatus!$A$2:$B$13,2,0))</f>
        <v>8</v>
      </c>
      <c r="F1936" s="3">
        <f>IF(Tabla1[[#This Row],[STATUS]]="","",VLOOKUP(D1936,Estatus!$A$2:$I$12,9,0))</f>
        <v>1</v>
      </c>
      <c r="G1936" s="12" t="s">
        <v>8495</v>
      </c>
      <c r="H1936" s="7">
        <v>43320</v>
      </c>
      <c r="I1936" s="80">
        <f t="shared" si="600"/>
        <v>2018</v>
      </c>
      <c r="J1936" s="80">
        <f t="shared" si="601"/>
        <v>8</v>
      </c>
      <c r="K1936" s="80">
        <f t="shared" si="602"/>
        <v>8</v>
      </c>
      <c r="L1936" s="80" t="str">
        <f t="shared" si="603"/>
        <v>08</v>
      </c>
      <c r="M1936" s="80" t="str">
        <f t="shared" si="604"/>
        <v>08</v>
      </c>
      <c r="N1936" s="80" t="str">
        <f t="shared" si="605"/>
        <v>'2018-08-08'</v>
      </c>
      <c r="O1936" s="80" t="str">
        <f t="shared" si="606"/>
        <v>'2018-08-08 00:00:00'</v>
      </c>
      <c r="P1936" s="7">
        <v>46973</v>
      </c>
      <c r="Q1936" s="80">
        <f t="shared" si="607"/>
        <v>2028</v>
      </c>
      <c r="R1936" s="80">
        <f t="shared" si="608"/>
        <v>8</v>
      </c>
      <c r="S1936" s="80">
        <f t="shared" si="609"/>
        <v>8</v>
      </c>
      <c r="T1936" s="80" t="str">
        <f t="shared" si="610"/>
        <v>08</v>
      </c>
      <c r="U1936" s="80" t="str">
        <f t="shared" si="611"/>
        <v>08</v>
      </c>
      <c r="V1936" s="80" t="str">
        <f t="shared" si="612"/>
        <v>'2028-08-08'</v>
      </c>
      <c r="W1936" s="80"/>
      <c r="X1936" s="80" t="str">
        <f t="shared" si="613"/>
        <v>null</v>
      </c>
      <c r="Y1936" s="3" t="s">
        <v>8527</v>
      </c>
      <c r="Z1936" s="124">
        <f>IFERROR(IF(Y1936="","null",VLOOKUP(Y1936,Marcas!$A$2:$C$2024,2,0)),"")</f>
        <v>669</v>
      </c>
      <c r="AA1936" s="3" t="s">
        <v>8528</v>
      </c>
      <c r="AB1936" s="3">
        <f>IFERROR(IF(AA1936="","",IF(AA1936="EMPORIO LEGAL",1,VLOOKUP(AA1936,Clientes!$A$2:$B$1190,2,0))),"")</f>
        <v>479</v>
      </c>
      <c r="AC1936" s="3">
        <f>IFERROR(IF(Tabla1[[#This Row],[id_control]]="null","",VLOOKUP(CONCATENATE(Tabla1[[#This Row],[CLIENTE]],"-",Tabla1[[#This Row],[id_control]]),Hoja1!$C$2:$D$1994,2,0)),"")</f>
        <v>1936</v>
      </c>
      <c r="AD1936" s="3" t="s">
        <v>8529</v>
      </c>
      <c r="AE1936" s="3"/>
      <c r="AF1936" s="3"/>
      <c r="AG1936" s="3"/>
      <c r="AH1936" s="3"/>
      <c r="AI1936" s="3"/>
      <c r="AJ1936" s="3"/>
      <c r="AK1936" s="3"/>
      <c r="AL1936" s="3"/>
      <c r="AM1936" s="6"/>
      <c r="AN1936" s="6"/>
      <c r="AO1936" s="6"/>
      <c r="AP1936" s="6"/>
      <c r="AQ1936" s="6"/>
      <c r="AR1936" s="6"/>
      <c r="AS1936" s="6"/>
      <c r="AT1936" s="6"/>
      <c r="AU1936" s="6"/>
      <c r="AV1936" s="6"/>
      <c r="AW1936" s="6"/>
      <c r="AX1936" s="6"/>
      <c r="AY1936" s="6"/>
      <c r="AZ1936" s="6"/>
      <c r="BA1936" s="6"/>
      <c r="BB1936" s="6"/>
      <c r="BC1936" s="6"/>
      <c r="BD1936" s="6"/>
      <c r="BE1936" s="8">
        <v>1935</v>
      </c>
      <c r="BF1936" s="6" t="str">
        <f t="shared" si="614"/>
        <v>insert into bitacoras_estatus (numero_expediente, numero_registro, representante, fecha_inicio, fecha_vencimiento, id_cliente, id_admin, id_bitacoras_estatus, id_estatus, id_clase, id_marca, created_at, updated_at) values('2086030','','FELIPE GREGORIO ORPINEL LEON','2018-08-08','2028-08-08','479','2','1','1',null,669,'2018-08-08 00:00:00','2018-08-08 00:00:00');</v>
      </c>
      <c r="BG1936" s="6" t="str">
        <f t="shared" si="615"/>
        <v>insert into servicios_comentarios (comentario, id_admin, id_estatus, created_at, updated_at) values('Se hace solicitud de registro de marca y se notifico numero de expediente CL 35',1,1935,'2018-08-08 00:00:00','2018-08-08 00:00:00');</v>
      </c>
      <c r="BH1936" s="6" t="str">
        <f t="shared" si="616"/>
        <v/>
      </c>
      <c r="BI1936" s="137" t="str">
        <f t="shared" si="617"/>
        <v>update bitacoras_estatus set comprobacion_uso = 1, id_estatus=8 where id=1935;</v>
      </c>
      <c r="BJ1936" s="137" t="str">
        <f t="shared" si="618"/>
        <v>update bitacoras_estatus set numero_expediente = '2086030', numero_registro = '', id_estatus = 8, fecha_inicio = '2018-08-08', fecha_vencimiento ='2028-08-08', created_at ='2018-08-08 00:00:00', updated_at ='2018-08-08 00:00:00', id_clase=null, id_marca=669, id_cliente=479, vigencia = 1 where id =1935;</v>
      </c>
      <c r="BK1936" s="137" t="str">
        <f t="shared" si="619"/>
        <v>update bitacoras_estatus set id_estatus = 8 where id =1935;</v>
      </c>
    </row>
    <row r="1937" spans="1:63" ht="27">
      <c r="A1937" s="3">
        <v>2086034</v>
      </c>
      <c r="B1937" s="3">
        <v>1939437</v>
      </c>
      <c r="C1937" s="3">
        <f>IF(Tabla1[[#This Row],[No. REG.]]="","",1)</f>
        <v>1</v>
      </c>
      <c r="D1937" s="3" t="s">
        <v>46</v>
      </c>
      <c r="E1937" s="3">
        <f>IF(Tabla1[[#This Row],[STATUS]]="","",VLOOKUP(D1937,Estatus!$A$2:$B$13,2,0))</f>
        <v>10</v>
      </c>
      <c r="F1937" s="3">
        <f>IF(Tabla1[[#This Row],[STATUS]]="","",VLOOKUP(D1937,Estatus!$A$2:$I$12,9,0))</f>
        <v>1</v>
      </c>
      <c r="G1937" s="12" t="s">
        <v>8495</v>
      </c>
      <c r="H1937" s="7">
        <v>43320</v>
      </c>
      <c r="I1937" s="80">
        <f t="shared" si="600"/>
        <v>2018</v>
      </c>
      <c r="J1937" s="80">
        <f t="shared" si="601"/>
        <v>8</v>
      </c>
      <c r="K1937" s="80">
        <f t="shared" si="602"/>
        <v>8</v>
      </c>
      <c r="L1937" s="80" t="str">
        <f t="shared" si="603"/>
        <v>08</v>
      </c>
      <c r="M1937" s="80" t="str">
        <f t="shared" si="604"/>
        <v>08</v>
      </c>
      <c r="N1937" s="80" t="str">
        <f t="shared" si="605"/>
        <v>'2018-08-08'</v>
      </c>
      <c r="O1937" s="80" t="str">
        <f t="shared" si="606"/>
        <v>'2018-08-08 00:00:00'</v>
      </c>
      <c r="P1937" s="7">
        <v>46973</v>
      </c>
      <c r="Q1937" s="80">
        <f t="shared" si="607"/>
        <v>2028</v>
      </c>
      <c r="R1937" s="80">
        <f t="shared" si="608"/>
        <v>8</v>
      </c>
      <c r="S1937" s="80">
        <f t="shared" si="609"/>
        <v>8</v>
      </c>
      <c r="T1937" s="80" t="str">
        <f t="shared" si="610"/>
        <v>08</v>
      </c>
      <c r="U1937" s="80" t="str">
        <f t="shared" si="611"/>
        <v>08</v>
      </c>
      <c r="V1937" s="80" t="str">
        <f t="shared" si="612"/>
        <v>'2028-08-08'</v>
      </c>
      <c r="W1937" s="80"/>
      <c r="X1937" s="80" t="str">
        <f t="shared" si="613"/>
        <v>null</v>
      </c>
      <c r="Y1937" s="3" t="s">
        <v>8530</v>
      </c>
      <c r="Z1937" s="124">
        <f>IFERROR(IF(Y1937="","null",VLOOKUP(Y1937,Marcas!$A$2:$C$2024,2,0)),"")</f>
        <v>789</v>
      </c>
      <c r="AA1937" s="3" t="s">
        <v>8510</v>
      </c>
      <c r="AB1937" s="3">
        <f>IFERROR(IF(AA1937="","",IF(AA1937="EMPORIO LEGAL",1,VLOOKUP(AA1937,Clientes!$A$2:$B$1190,2,0))),"")</f>
        <v>556</v>
      </c>
      <c r="AC1937" s="3">
        <f>IFERROR(IF(Tabla1[[#This Row],[id_control]]="null","",VLOOKUP(CONCATENATE(Tabla1[[#This Row],[CLIENTE]],"-",Tabla1[[#This Row],[id_control]]),Hoja1!$C$2:$D$1994,2,0)),"")</f>
        <v>1937</v>
      </c>
      <c r="AD1937" s="3" t="s">
        <v>8511</v>
      </c>
      <c r="AE1937" s="3"/>
      <c r="AF1937" s="3"/>
      <c r="AG1937" s="3"/>
      <c r="AH1937" s="3"/>
      <c r="AI1937" s="3"/>
      <c r="AJ1937" s="3"/>
      <c r="AK1937" s="3"/>
      <c r="AL1937" s="3"/>
      <c r="AM1937" s="6"/>
      <c r="AN1937" s="6"/>
      <c r="AO1937" s="6"/>
      <c r="AP1937" s="6"/>
      <c r="AQ1937" s="6"/>
      <c r="AR1937" s="6"/>
      <c r="AS1937" s="6"/>
      <c r="AT1937" s="6"/>
      <c r="AU1937" s="6"/>
      <c r="AV1937" s="6"/>
      <c r="AW1937" s="6"/>
      <c r="AX1937" s="6"/>
      <c r="AY1937" s="6"/>
      <c r="AZ1937" s="6"/>
      <c r="BA1937" s="6"/>
      <c r="BB1937" s="6"/>
      <c r="BC1937" s="6"/>
      <c r="BD1937" s="6"/>
      <c r="BE1937" s="8">
        <v>1936</v>
      </c>
      <c r="BF1937" s="6" t="str">
        <f t="shared" si="614"/>
        <v>insert into bitacoras_estatus (numero_expediente, numero_registro, representante, fecha_inicio, fecha_vencimiento, id_cliente, id_admin, id_bitacoras_estatus, id_estatus, id_clase, id_marca, created_at, updated_at) values('2086034','1939437','ANA MARCELA CRUZ PADILLA','2018-08-08','2028-08-08','556','2','1','1',null,789,'2018-08-08 00:00:00','2018-08-08 00:00:00');</v>
      </c>
      <c r="BG1937" s="6" t="str">
        <f t="shared" si="615"/>
        <v>insert into servicios_comentarios (comentario, id_admin, id_estatus, created_at, updated_at) values('Se hace solicitud de registro de marca y se notifico numero de expediente CL 35',1,1936,'2018-08-08 00:00:00','2018-08-08 00:00:00');</v>
      </c>
      <c r="BH1937" s="6" t="str">
        <f t="shared" si="616"/>
        <v/>
      </c>
      <c r="BI1937" s="137" t="str">
        <f t="shared" si="617"/>
        <v>update bitacoras_estatus set comprobacion_uso = 1, id_estatus=10 where id=1936;</v>
      </c>
      <c r="BJ1937" s="137" t="str">
        <f t="shared" si="618"/>
        <v>update bitacoras_estatus set numero_expediente = '2086034', numero_registro = '1939437', id_estatus = 10, fecha_inicio = '2018-08-08', fecha_vencimiento ='2028-08-08', created_at ='2018-08-08 00:00:00', updated_at ='2018-08-08 00:00:00', id_clase=null, id_marca=789, id_cliente=556, vigencia = 1 where id =1936;</v>
      </c>
      <c r="BK1937" s="137" t="str">
        <f t="shared" si="619"/>
        <v>update bitacoras_estatus set id_estatus = 10 where id =1936;</v>
      </c>
    </row>
    <row r="1938" spans="1:63" ht="27">
      <c r="A1938" s="3">
        <v>2086003</v>
      </c>
      <c r="B1938" s="3"/>
      <c r="C1938" s="3" t="str">
        <f>IF(Tabla1[[#This Row],[No. REG.]]="","",1)</f>
        <v/>
      </c>
      <c r="D1938" s="3" t="s">
        <v>8681</v>
      </c>
      <c r="E1938" s="3">
        <f>IF(Tabla1[[#This Row],[STATUS]]="","",VLOOKUP(D1938,Estatus!$A$2:$B$13,2,0))</f>
        <v>8</v>
      </c>
      <c r="F1938" s="3">
        <f>IF(Tabla1[[#This Row],[STATUS]]="","",VLOOKUP(D1938,Estatus!$A$2:$I$12,9,0))</f>
        <v>1</v>
      </c>
      <c r="G1938" s="12" t="s">
        <v>8519</v>
      </c>
      <c r="H1938" s="7">
        <v>43320</v>
      </c>
      <c r="I1938" s="80">
        <f t="shared" si="600"/>
        <v>2018</v>
      </c>
      <c r="J1938" s="80">
        <f t="shared" si="601"/>
        <v>8</v>
      </c>
      <c r="K1938" s="80">
        <f t="shared" si="602"/>
        <v>8</v>
      </c>
      <c r="L1938" s="80" t="str">
        <f t="shared" si="603"/>
        <v>08</v>
      </c>
      <c r="M1938" s="80" t="str">
        <f t="shared" si="604"/>
        <v>08</v>
      </c>
      <c r="N1938" s="80" t="str">
        <f t="shared" si="605"/>
        <v>'2018-08-08'</v>
      </c>
      <c r="O1938" s="80" t="str">
        <f t="shared" si="606"/>
        <v>'2018-08-08 00:00:00'</v>
      </c>
      <c r="P1938" s="7">
        <v>46973</v>
      </c>
      <c r="Q1938" s="80">
        <f t="shared" si="607"/>
        <v>2028</v>
      </c>
      <c r="R1938" s="80">
        <f t="shared" si="608"/>
        <v>8</v>
      </c>
      <c r="S1938" s="80">
        <f t="shared" si="609"/>
        <v>8</v>
      </c>
      <c r="T1938" s="80" t="str">
        <f t="shared" si="610"/>
        <v>08</v>
      </c>
      <c r="U1938" s="80" t="str">
        <f t="shared" si="611"/>
        <v>08</v>
      </c>
      <c r="V1938" s="80" t="str">
        <f t="shared" si="612"/>
        <v>'2028-08-08'</v>
      </c>
      <c r="W1938" s="80"/>
      <c r="X1938" s="80" t="str">
        <f t="shared" si="613"/>
        <v>null</v>
      </c>
      <c r="Y1938" s="3" t="s">
        <v>162</v>
      </c>
      <c r="Z1938" s="124">
        <f>IFERROR(IF(Y1938="","null",VLOOKUP(Y1938,Marcas!$A$2:$C$2024,2,0)),"")</f>
        <v>727</v>
      </c>
      <c r="AA1938" s="3" t="s">
        <v>1897</v>
      </c>
      <c r="AB1938" s="3">
        <f>IFERROR(IF(AA1938="","",IF(AA1938="EMPORIO LEGAL",1,VLOOKUP(AA1938,Clientes!$A$2:$B$1190,2,0))),"")</f>
        <v>770</v>
      </c>
      <c r="AC1938" s="3">
        <f>IFERROR(IF(Tabla1[[#This Row],[id_control]]="null","",VLOOKUP(CONCATENATE(Tabla1[[#This Row],[CLIENTE]],"-",Tabla1[[#This Row],[id_control]]),Hoja1!$C$2:$D$1994,2,0)),"")</f>
        <v>1938</v>
      </c>
      <c r="AD1938" s="3" t="s">
        <v>8531</v>
      </c>
      <c r="AE1938" s="3"/>
      <c r="AF1938" s="3"/>
      <c r="AG1938" s="3"/>
      <c r="AH1938" s="3"/>
      <c r="AI1938" s="3"/>
      <c r="AJ1938" s="3"/>
      <c r="AK1938" s="3"/>
      <c r="AL1938" s="3"/>
      <c r="AM1938" s="6"/>
      <c r="AN1938" s="6"/>
      <c r="AO1938" s="6"/>
      <c r="AP1938" s="6"/>
      <c r="AQ1938" s="6"/>
      <c r="AR1938" s="6"/>
      <c r="AS1938" s="6"/>
      <c r="AT1938" s="6"/>
      <c r="AU1938" s="6"/>
      <c r="AV1938" s="6"/>
      <c r="AW1938" s="6"/>
      <c r="AX1938" s="6"/>
      <c r="AY1938" s="6"/>
      <c r="AZ1938" s="6"/>
      <c r="BA1938" s="6"/>
      <c r="BB1938" s="6"/>
      <c r="BC1938" s="6"/>
      <c r="BD1938" s="6"/>
      <c r="BE1938" s="8">
        <v>1937</v>
      </c>
      <c r="BF1938" s="6" t="str">
        <f t="shared" si="614"/>
        <v>insert into bitacoras_estatus (numero_expediente, numero_registro, representante, fecha_inicio, fecha_vencimiento, id_cliente, id_admin, id_bitacoras_estatus, id_estatus, id_clase, id_marca, created_at, updated_at) values('2086003','','SOL RAMIREZ MONDRAGON','2018-08-08','2028-08-08','770','2','1','1',null,727,'2018-08-08 00:00:00','2018-08-08 00:00:00');</v>
      </c>
      <c r="BG1938" s="6" t="str">
        <f t="shared" si="615"/>
        <v>insert into servicios_comentarios (comentario, id_admin, id_estatus, created_at, updated_at) values('Se hace solicitud de registro de marca y se notifico numero de expediente CL 44',1,1937,'2018-08-08 00:00:00','2018-08-08 00:00:00');</v>
      </c>
      <c r="BH1938" s="6" t="str">
        <f t="shared" si="616"/>
        <v/>
      </c>
      <c r="BI1938" s="137" t="str">
        <f t="shared" si="617"/>
        <v>update bitacoras_estatus set comprobacion_uso = 1, id_estatus=8 where id=1937;</v>
      </c>
      <c r="BJ1938" s="137" t="str">
        <f t="shared" si="618"/>
        <v>update bitacoras_estatus set numero_expediente = '2086003', numero_registro = '', id_estatus = 8, fecha_inicio = '2018-08-08', fecha_vencimiento ='2028-08-08', created_at ='2018-08-08 00:00:00', updated_at ='2018-08-08 00:00:00', id_clase=null, id_marca=727, id_cliente=770, vigencia = 1 where id =1937;</v>
      </c>
      <c r="BK1938" s="137" t="str">
        <f t="shared" si="619"/>
        <v>update bitacoras_estatus set id_estatus = 8 where id =1937;</v>
      </c>
    </row>
    <row r="1939" spans="1:63" ht="53">
      <c r="A1939" s="3">
        <v>122682</v>
      </c>
      <c r="B1939" s="3">
        <v>110978</v>
      </c>
      <c r="C1939" s="3">
        <f>IF(Tabla1[[#This Row],[No. REG.]]="","",1)</f>
        <v>1</v>
      </c>
      <c r="D1939" s="3" t="s">
        <v>46</v>
      </c>
      <c r="E1939" s="3">
        <f>IF(Tabla1[[#This Row],[STATUS]]="","",VLOOKUP(D1939,Estatus!$A$2:$B$13,2,0))</f>
        <v>10</v>
      </c>
      <c r="F1939" s="3">
        <f>IF(Tabla1[[#This Row],[STATUS]]="","",VLOOKUP(D1939,Estatus!$A$2:$I$12,9,0))</f>
        <v>1</v>
      </c>
      <c r="G1939" s="12" t="s">
        <v>8748</v>
      </c>
      <c r="H1939" s="7">
        <v>43334</v>
      </c>
      <c r="I1939" s="80">
        <f t="shared" si="600"/>
        <v>2018</v>
      </c>
      <c r="J1939" s="80">
        <f t="shared" si="601"/>
        <v>8</v>
      </c>
      <c r="K1939" s="80">
        <f t="shared" si="602"/>
        <v>22</v>
      </c>
      <c r="L1939" s="80" t="str">
        <f t="shared" si="603"/>
        <v>08</v>
      </c>
      <c r="M1939" s="80">
        <f t="shared" si="604"/>
        <v>22</v>
      </c>
      <c r="N1939" s="80" t="str">
        <f t="shared" si="605"/>
        <v>'2018-08-22'</v>
      </c>
      <c r="O1939" s="80" t="str">
        <f t="shared" si="606"/>
        <v>'2018-08-22 00:00:00'</v>
      </c>
      <c r="P1939" s="7">
        <v>46987</v>
      </c>
      <c r="Q1939" s="80">
        <f t="shared" si="607"/>
        <v>2028</v>
      </c>
      <c r="R1939" s="80">
        <f t="shared" si="608"/>
        <v>8</v>
      </c>
      <c r="S1939" s="80">
        <f t="shared" si="609"/>
        <v>22</v>
      </c>
      <c r="T1939" s="80" t="str">
        <f t="shared" si="610"/>
        <v>08</v>
      </c>
      <c r="U1939" s="80">
        <f t="shared" si="611"/>
        <v>22</v>
      </c>
      <c r="V1939" s="80" t="str">
        <f t="shared" si="612"/>
        <v>'2028-08-22'</v>
      </c>
      <c r="W1939" s="80"/>
      <c r="X1939" s="80" t="str">
        <f t="shared" si="613"/>
        <v>null</v>
      </c>
      <c r="Y1939" s="3" t="s">
        <v>8532</v>
      </c>
      <c r="Z1939" s="124">
        <f>IFERROR(IF(Y1939="","null",VLOOKUP(Y1939,Marcas!$A$2:$C$2024,2,0)),"")</f>
        <v>401</v>
      </c>
      <c r="AA1939" s="3" t="s">
        <v>7291</v>
      </c>
      <c r="AB1939" s="3">
        <f>IFERROR(IF(AA1939="","",IF(AA1939="EMPORIO LEGAL",1,VLOOKUP(AA1939,Clientes!$A$2:$B$1190,2,0))),"")</f>
        <v>536</v>
      </c>
      <c r="AC1939" s="3">
        <f>IFERROR(IF(Tabla1[[#This Row],[id_control]]="null","",VLOOKUP(CONCATENATE(Tabla1[[#This Row],[CLIENTE]],"-",Tabla1[[#This Row],[id_control]]),Hoja1!$C$2:$D$1994,2,0)),"")</f>
        <v>1939</v>
      </c>
      <c r="AD1939" s="3" t="s">
        <v>7704</v>
      </c>
      <c r="AE1939" s="3"/>
      <c r="AF1939" s="3"/>
      <c r="AG1939" s="3"/>
      <c r="AH1939" s="3"/>
      <c r="AI1939" s="3"/>
      <c r="AJ1939" s="3"/>
      <c r="AK1939" s="3"/>
      <c r="AL1939" s="3"/>
      <c r="AM1939" s="6"/>
      <c r="AN1939" s="6"/>
      <c r="AO1939" s="6"/>
      <c r="AP1939" s="6"/>
      <c r="AQ1939" s="6"/>
      <c r="AR1939" s="6"/>
      <c r="AS1939" s="6"/>
      <c r="AT1939" s="6"/>
      <c r="AU1939" s="6"/>
      <c r="AV1939" s="6"/>
      <c r="AW1939" s="6"/>
      <c r="AX1939" s="6"/>
      <c r="AY1939" s="6"/>
      <c r="AZ1939" s="6"/>
      <c r="BA1939" s="6"/>
      <c r="BB1939" s="6"/>
      <c r="BC1939" s="6"/>
      <c r="BD1939" s="6"/>
      <c r="BE1939" s="8">
        <v>1938</v>
      </c>
      <c r="BF1939" s="6" t="str">
        <f t="shared" si="614"/>
        <v>insert into bitacoras_estatus (numero_expediente, numero_registro, representante, fecha_inicio, fecha_vencimiento, id_cliente, id_admin, id_bitacoras_estatus, id_estatus, id_clase, id_marca, created_at, updated_at) values('122682','110978','INTERNACIONAL DE CERAMICA, S.A.B. DE CV','2018-08-22','2028-08-22','536','2','1','1',null,401,'2018-08-22 00:00:00','2018-08-22 00:00:00');</v>
      </c>
      <c r="BG1939" s="6" t="str">
        <f t="shared" si="615"/>
        <v>insert into servicios_comentarios (comentario, id_admin, id_estatus, created_at, updated_at) values('Se hace solicitud de registro de marca y se notifico numero de expediente CL 20
Se recibe título de registro de marca el 21 de diciembre dle 2018',1,1938,'2018-08-22 00:00:00','2018-08-22 00:00:00');</v>
      </c>
      <c r="BH1939" s="6" t="str">
        <f t="shared" si="616"/>
        <v/>
      </c>
      <c r="BI1939" s="137" t="str">
        <f t="shared" si="617"/>
        <v>update bitacoras_estatus set comprobacion_uso = 1, id_estatus=10 where id=1938;</v>
      </c>
      <c r="BJ1939" s="137" t="str">
        <f t="shared" si="618"/>
        <v>update bitacoras_estatus set numero_expediente = '122682', numero_registro = '110978', id_estatus = 10, fecha_inicio = '2018-08-22', fecha_vencimiento ='2028-08-22', created_at ='2018-08-22 00:00:00', updated_at ='2018-08-22 00:00:00', id_clase=null, id_marca=401, id_cliente=536, vigencia = 1 where id =1938;</v>
      </c>
      <c r="BK1939" s="137" t="str">
        <f t="shared" si="619"/>
        <v>update bitacoras_estatus set id_estatus = 10 where id =1938;</v>
      </c>
    </row>
    <row r="1940" spans="1:63" ht="27">
      <c r="A1940" s="3">
        <v>2091603</v>
      </c>
      <c r="B1940" s="3">
        <v>1937943</v>
      </c>
      <c r="C1940" s="3">
        <f>IF(Tabla1[[#This Row],[No. REG.]]="","",1)</f>
        <v>1</v>
      </c>
      <c r="D1940" s="3" t="s">
        <v>46</v>
      </c>
      <c r="E1940" s="3">
        <f>IF(Tabla1[[#This Row],[STATUS]]="","",VLOOKUP(D1940,Estatus!$A$2:$B$13,2,0))</f>
        <v>10</v>
      </c>
      <c r="F1940" s="3">
        <f>IF(Tabla1[[#This Row],[STATUS]]="","",VLOOKUP(D1940,Estatus!$A$2:$I$12,9,0))</f>
        <v>1</v>
      </c>
      <c r="G1940" s="12" t="s">
        <v>8519</v>
      </c>
      <c r="H1940" s="7">
        <v>43334</v>
      </c>
      <c r="I1940" s="80">
        <f t="shared" si="600"/>
        <v>2018</v>
      </c>
      <c r="J1940" s="80">
        <f t="shared" si="601"/>
        <v>8</v>
      </c>
      <c r="K1940" s="80">
        <f t="shared" si="602"/>
        <v>22</v>
      </c>
      <c r="L1940" s="80" t="str">
        <f t="shared" si="603"/>
        <v>08</v>
      </c>
      <c r="M1940" s="80">
        <f t="shared" si="604"/>
        <v>22</v>
      </c>
      <c r="N1940" s="80" t="str">
        <f t="shared" si="605"/>
        <v>'2018-08-22'</v>
      </c>
      <c r="O1940" s="80" t="str">
        <f t="shared" si="606"/>
        <v>'2018-08-22 00:00:00'</v>
      </c>
      <c r="P1940" s="7">
        <v>46987</v>
      </c>
      <c r="Q1940" s="80">
        <f t="shared" si="607"/>
        <v>2028</v>
      </c>
      <c r="R1940" s="80">
        <f t="shared" si="608"/>
        <v>8</v>
      </c>
      <c r="S1940" s="80">
        <f t="shared" si="609"/>
        <v>22</v>
      </c>
      <c r="T1940" s="80" t="str">
        <f t="shared" si="610"/>
        <v>08</v>
      </c>
      <c r="U1940" s="80">
        <f t="shared" si="611"/>
        <v>22</v>
      </c>
      <c r="V1940" s="80" t="str">
        <f t="shared" si="612"/>
        <v>'2028-08-22'</v>
      </c>
      <c r="W1940" s="80"/>
      <c r="X1940" s="80" t="str">
        <f t="shared" si="613"/>
        <v>null</v>
      </c>
      <c r="Y1940" s="3" t="s">
        <v>8533</v>
      </c>
      <c r="Z1940" s="124">
        <f>IFERROR(IF(Y1940="","null",VLOOKUP(Y1940,Marcas!$A$2:$C$2024,2,0)),"")</f>
        <v>1258</v>
      </c>
      <c r="AA1940" s="3" t="s">
        <v>8534</v>
      </c>
      <c r="AB1940" s="3">
        <f>IFERROR(IF(AA1940="","",IF(AA1940="EMPORIO LEGAL",1,VLOOKUP(AA1940,Clientes!$A$2:$B$1190,2,0))),"")</f>
        <v>892</v>
      </c>
      <c r="AC1940" s="3">
        <f>IFERROR(IF(Tabla1[[#This Row],[id_control]]="null","",VLOOKUP(CONCATENATE(Tabla1[[#This Row],[CLIENTE]],"-",Tabla1[[#This Row],[id_control]]),Hoja1!$C$2:$D$1994,2,0)),"")</f>
        <v>1940</v>
      </c>
      <c r="AD1940" s="3" t="s">
        <v>8535</v>
      </c>
      <c r="AE1940" s="3"/>
      <c r="AF1940" s="3"/>
      <c r="AG1940" s="3"/>
      <c r="AH1940" s="3"/>
      <c r="AI1940" s="3"/>
      <c r="AJ1940" s="3"/>
      <c r="AK1940" s="3"/>
      <c r="AL1940" s="3"/>
      <c r="AM1940" s="6"/>
      <c r="AN1940" s="6"/>
      <c r="AO1940" s="6"/>
      <c r="AP1940" s="6"/>
      <c r="AQ1940" s="6"/>
      <c r="AR1940" s="6"/>
      <c r="AS1940" s="6"/>
      <c r="AT1940" s="6"/>
      <c r="AU1940" s="6"/>
      <c r="AV1940" s="6"/>
      <c r="AW1940" s="6"/>
      <c r="AX1940" s="6"/>
      <c r="AY1940" s="6"/>
      <c r="AZ1940" s="6"/>
      <c r="BA1940" s="6"/>
      <c r="BB1940" s="6"/>
      <c r="BC1940" s="6"/>
      <c r="BD1940" s="6"/>
      <c r="BE1940" s="8">
        <v>1939</v>
      </c>
      <c r="BF1940" s="6" t="str">
        <f t="shared" si="614"/>
        <v>insert into bitacoras_estatus (numero_expediente, numero_registro, representante, fecha_inicio, fecha_vencimiento, id_cliente, id_admin, id_bitacoras_estatus, id_estatus, id_clase, id_marca, created_at, updated_at) values('2091603','1937943','EDUARDO LUEVANO GONZALEZ','2018-08-22','2028-08-22','892','2','1','1',null,1258,'2018-08-22 00:00:00','2018-08-22 00:00:00');</v>
      </c>
      <c r="BG1940" s="6" t="str">
        <f t="shared" si="615"/>
        <v>insert into servicios_comentarios (comentario, id_admin, id_estatus, created_at, updated_at) values('Se hace solicitud de registro de marca y se notifico numero de expediente CL 44',1,1939,'2018-08-22 00:00:00','2018-08-22 00:00:00');</v>
      </c>
      <c r="BH1940" s="6" t="str">
        <f t="shared" si="616"/>
        <v/>
      </c>
      <c r="BI1940" s="137" t="str">
        <f t="shared" si="617"/>
        <v>update bitacoras_estatus set comprobacion_uso = 1, id_estatus=10 where id=1939;</v>
      </c>
      <c r="BJ1940" s="137" t="str">
        <f t="shared" si="618"/>
        <v>update bitacoras_estatus set numero_expediente = '2091603', numero_registro = '1937943', id_estatus = 10, fecha_inicio = '2018-08-22', fecha_vencimiento ='2028-08-22', created_at ='2018-08-22 00:00:00', updated_at ='2018-08-22 00:00:00', id_clase=null, id_marca=1258, id_cliente=892, vigencia = 1 where id =1939;</v>
      </c>
      <c r="BK1940" s="137" t="str">
        <f t="shared" si="619"/>
        <v>update bitacoras_estatus set id_estatus = 10 where id =1939;</v>
      </c>
    </row>
    <row r="1941" spans="1:63" ht="40">
      <c r="A1941" s="3">
        <v>2093146</v>
      </c>
      <c r="B1941" s="3">
        <v>1943091</v>
      </c>
      <c r="C1941" s="3">
        <f>IF(Tabla1[[#This Row],[No. REG.]]="","",1)</f>
        <v>1</v>
      </c>
      <c r="D1941" s="3" t="s">
        <v>46</v>
      </c>
      <c r="E1941" s="3">
        <f>IF(Tabla1[[#This Row],[STATUS]]="","",VLOOKUP(D1941,Estatus!$A$2:$B$13,2,0))</f>
        <v>10</v>
      </c>
      <c r="F1941" s="3">
        <f>IF(Tabla1[[#This Row],[STATUS]]="","",VLOOKUP(D1941,Estatus!$A$2:$I$12,9,0))</f>
        <v>1</v>
      </c>
      <c r="G1941" s="12" t="s">
        <v>8749</v>
      </c>
      <c r="H1941" s="7">
        <v>43340</v>
      </c>
      <c r="I1941" s="80">
        <f t="shared" si="600"/>
        <v>2018</v>
      </c>
      <c r="J1941" s="80">
        <f t="shared" si="601"/>
        <v>8</v>
      </c>
      <c r="K1941" s="80">
        <f t="shared" si="602"/>
        <v>28</v>
      </c>
      <c r="L1941" s="80" t="str">
        <f t="shared" si="603"/>
        <v>08</v>
      </c>
      <c r="M1941" s="80">
        <f t="shared" si="604"/>
        <v>28</v>
      </c>
      <c r="N1941" s="80" t="str">
        <f t="shared" si="605"/>
        <v>'2018-08-28'</v>
      </c>
      <c r="O1941" s="80" t="str">
        <f t="shared" si="606"/>
        <v>'2018-08-28 00:00:00'</v>
      </c>
      <c r="P1941" s="7">
        <v>46993</v>
      </c>
      <c r="Q1941" s="80">
        <f t="shared" si="607"/>
        <v>2028</v>
      </c>
      <c r="R1941" s="80">
        <f t="shared" si="608"/>
        <v>8</v>
      </c>
      <c r="S1941" s="80">
        <f t="shared" si="609"/>
        <v>28</v>
      </c>
      <c r="T1941" s="80" t="str">
        <f t="shared" si="610"/>
        <v>08</v>
      </c>
      <c r="U1941" s="80">
        <f t="shared" si="611"/>
        <v>28</v>
      </c>
      <c r="V1941" s="80" t="str">
        <f t="shared" si="612"/>
        <v>'2028-08-28'</v>
      </c>
      <c r="W1941" s="80"/>
      <c r="X1941" s="80" t="str">
        <f t="shared" si="613"/>
        <v>null</v>
      </c>
      <c r="Y1941" s="3" t="s">
        <v>162</v>
      </c>
      <c r="Z1941" s="124">
        <f>IFERROR(IF(Y1941="","null",VLOOKUP(Y1941,Marcas!$A$2:$C$2024,2,0)),"")</f>
        <v>727</v>
      </c>
      <c r="AA1941" s="3" t="s">
        <v>8537</v>
      </c>
      <c r="AB1941" s="3">
        <f>IFERROR(IF(AA1941="","",IF(AA1941="EMPORIO LEGAL",1,VLOOKUP(AA1941,Clientes!$A$2:$B$1190,2,0))),"")</f>
        <v>593</v>
      </c>
      <c r="AC1941" s="3">
        <f>IFERROR(IF(Tabla1[[#This Row],[id_control]]="null","",VLOOKUP(CONCATENATE(Tabla1[[#This Row],[CLIENTE]],"-",Tabla1[[#This Row],[id_control]]),Hoja1!$C$2:$D$1994,2,0)),"")</f>
        <v>1941</v>
      </c>
      <c r="AD1941" s="3" t="s">
        <v>2870</v>
      </c>
      <c r="AE1941" s="3"/>
      <c r="AF1941" s="3"/>
      <c r="AG1941" s="3"/>
      <c r="AH1941" s="3"/>
      <c r="AI1941" s="3"/>
      <c r="AJ1941" s="3"/>
      <c r="AK1941" s="3"/>
      <c r="AL1941" s="3"/>
      <c r="AM1941" s="6"/>
      <c r="AN1941" s="6"/>
      <c r="AO1941" s="6"/>
      <c r="AP1941" s="6"/>
      <c r="AQ1941" s="6"/>
      <c r="AR1941" s="6"/>
      <c r="AS1941" s="6"/>
      <c r="AT1941" s="6"/>
      <c r="AU1941" s="6"/>
      <c r="AV1941" s="6"/>
      <c r="AW1941" s="6"/>
      <c r="AX1941" s="6"/>
      <c r="AY1941" s="6"/>
      <c r="AZ1941" s="6"/>
      <c r="BA1941" s="6"/>
      <c r="BB1941" s="6"/>
      <c r="BC1941" s="6"/>
      <c r="BD1941" s="6"/>
      <c r="BE1941" s="8">
        <v>1940</v>
      </c>
      <c r="BF1941" s="6" t="str">
        <f t="shared" si="614"/>
        <v>insert into bitacoras_estatus (numero_expediente, numero_registro, representante, fecha_inicio, fecha_vencimiento, id_cliente, id_admin, id_bitacoras_estatus, id_estatus, id_clase, id_marca, created_at, updated_at) values('2093146','1943091','JESUS OSVALDO RODRIGUEZ BAYLON','2018-08-28','2028-08-28','593','2','1','1',null,727,'2018-08-28 00:00:00','2018-08-28 00:00:00');</v>
      </c>
      <c r="BG1941" s="6" t="str">
        <f t="shared" si="615"/>
        <v>insert into servicios_comentarios (comentario, id_admin, id_estatus, created_at, updated_at) values('Se hace solicitud de registro de marca y se notifico numero de expediente CL 43
Llegó titulo de marca el 05 de diciembre de 2018',1,1940,'2018-08-28 00:00:00','2018-08-28 00:00:00');</v>
      </c>
      <c r="BH1941" s="6" t="str">
        <f t="shared" si="616"/>
        <v/>
      </c>
      <c r="BI1941" s="137" t="str">
        <f t="shared" si="617"/>
        <v>update bitacoras_estatus set comprobacion_uso = 1, id_estatus=10 where id=1940;</v>
      </c>
      <c r="BJ1941" s="137" t="str">
        <f t="shared" si="618"/>
        <v>update bitacoras_estatus set numero_expediente = '2093146', numero_registro = '1943091', id_estatus = 10, fecha_inicio = '2018-08-28', fecha_vencimiento ='2028-08-28', created_at ='2018-08-28 00:00:00', updated_at ='2018-08-28 00:00:00', id_clase=null, id_marca=727, id_cliente=593, vigencia = 1 where id =1940;</v>
      </c>
      <c r="BK1941" s="137" t="str">
        <f t="shared" si="619"/>
        <v>update bitacoras_estatus set id_estatus = 10 where id =1940;</v>
      </c>
    </row>
    <row r="1942" spans="1:63" ht="27">
      <c r="A1942" s="3">
        <v>2093133</v>
      </c>
      <c r="B1942" s="3"/>
      <c r="C1942" s="3" t="str">
        <f>IF(Tabla1[[#This Row],[No. REG.]]="","",1)</f>
        <v/>
      </c>
      <c r="D1942" s="3" t="s">
        <v>8681</v>
      </c>
      <c r="E1942" s="3">
        <f>IF(Tabla1[[#This Row],[STATUS]]="","",VLOOKUP(D1942,Estatus!$A$2:$B$13,2,0))</f>
        <v>8</v>
      </c>
      <c r="F1942" s="3">
        <f>IF(Tabla1[[#This Row],[STATUS]]="","",VLOOKUP(D1942,Estatus!$A$2:$I$12,9,0))</f>
        <v>1</v>
      </c>
      <c r="G1942" s="12" t="s">
        <v>8495</v>
      </c>
      <c r="H1942" s="7">
        <v>43340</v>
      </c>
      <c r="I1942" s="80">
        <f t="shared" si="600"/>
        <v>2018</v>
      </c>
      <c r="J1942" s="80">
        <f t="shared" si="601"/>
        <v>8</v>
      </c>
      <c r="K1942" s="80">
        <f t="shared" si="602"/>
        <v>28</v>
      </c>
      <c r="L1942" s="80" t="str">
        <f t="shared" si="603"/>
        <v>08</v>
      </c>
      <c r="M1942" s="80">
        <f t="shared" si="604"/>
        <v>28</v>
      </c>
      <c r="N1942" s="80" t="str">
        <f t="shared" si="605"/>
        <v>'2018-08-28'</v>
      </c>
      <c r="O1942" s="80" t="str">
        <f t="shared" si="606"/>
        <v>'2018-08-28 00:00:00'</v>
      </c>
      <c r="P1942" s="7">
        <v>46993</v>
      </c>
      <c r="Q1942" s="80">
        <f t="shared" si="607"/>
        <v>2028</v>
      </c>
      <c r="R1942" s="80">
        <f t="shared" si="608"/>
        <v>8</v>
      </c>
      <c r="S1942" s="80">
        <f t="shared" si="609"/>
        <v>28</v>
      </c>
      <c r="T1942" s="80" t="str">
        <f t="shared" si="610"/>
        <v>08</v>
      </c>
      <c r="U1942" s="80">
        <f t="shared" si="611"/>
        <v>28</v>
      </c>
      <c r="V1942" s="80" t="str">
        <f t="shared" si="612"/>
        <v>'2028-08-28'</v>
      </c>
      <c r="W1942" s="80"/>
      <c r="X1942" s="80" t="str">
        <f t="shared" si="613"/>
        <v>null</v>
      </c>
      <c r="Y1942" s="3" t="s">
        <v>162</v>
      </c>
      <c r="Z1942" s="124">
        <f>IFERROR(IF(Y1942="","null",VLOOKUP(Y1942,Marcas!$A$2:$C$2024,2,0)),"")</f>
        <v>727</v>
      </c>
      <c r="AA1942" s="3" t="s">
        <v>7784</v>
      </c>
      <c r="AB1942" s="3">
        <f>IFERROR(IF(AA1942="","",IF(AA1942="EMPORIO LEGAL",1,VLOOKUP(AA1942,Clientes!$A$2:$B$1190,2,0))),"")</f>
        <v>509</v>
      </c>
      <c r="AC1942" s="3">
        <f>IFERROR(IF(Tabla1[[#This Row],[id_control]]="null","",VLOOKUP(CONCATENATE(Tabla1[[#This Row],[CLIENTE]],"-",Tabla1[[#This Row],[id_control]]),Hoja1!$C$2:$D$1994,2,0)),"")</f>
        <v>1942</v>
      </c>
      <c r="AD1942" s="3" t="s">
        <v>438</v>
      </c>
      <c r="AE1942" s="3"/>
      <c r="AF1942" s="3"/>
      <c r="AG1942" s="3"/>
      <c r="AH1942" s="3"/>
      <c r="AI1942" s="3"/>
      <c r="AJ1942" s="3"/>
      <c r="AK1942" s="3"/>
      <c r="AL1942" s="3"/>
      <c r="AM1942" s="6"/>
      <c r="AN1942" s="6"/>
      <c r="AO1942" s="6"/>
      <c r="AP1942" s="6"/>
      <c r="AQ1942" s="6"/>
      <c r="AR1942" s="6"/>
      <c r="AS1942" s="6"/>
      <c r="AT1942" s="6"/>
      <c r="AU1942" s="6"/>
      <c r="AV1942" s="6"/>
      <c r="AW1942" s="6"/>
      <c r="AX1942" s="6"/>
      <c r="AY1942" s="6"/>
      <c r="AZ1942" s="6"/>
      <c r="BA1942" s="6"/>
      <c r="BB1942" s="6"/>
      <c r="BC1942" s="6"/>
      <c r="BD1942" s="6"/>
      <c r="BE1942" s="8">
        <v>1941</v>
      </c>
      <c r="BF1942" s="6" t="str">
        <f t="shared" si="614"/>
        <v>insert into bitacoras_estatus (numero_expediente, numero_registro, representante, fecha_inicio, fecha_vencimiento, id_cliente, id_admin, id_bitacoras_estatus, id_estatus, id_clase, id_marca, created_at, updated_at) values('2093133','','ROGELIO RIVAS SANDOVAL','2018-08-28','2028-08-28','509','2','1','1',null,727,'2018-08-28 00:00:00','2018-08-28 00:00:00');</v>
      </c>
      <c r="BG1942" s="6" t="str">
        <f t="shared" si="615"/>
        <v>insert into servicios_comentarios (comentario, id_admin, id_estatus, created_at, updated_at) values('Se hace solicitud de registro de marca y se notifico numero de expediente CL 35',1,1941,'2018-08-28 00:00:00','2018-08-28 00:00:00');</v>
      </c>
      <c r="BH1942" s="6" t="str">
        <f t="shared" si="616"/>
        <v/>
      </c>
      <c r="BI1942" s="137" t="str">
        <f t="shared" si="617"/>
        <v>update bitacoras_estatus set comprobacion_uso = 1, id_estatus=8 where id=1941;</v>
      </c>
      <c r="BJ1942" s="137" t="str">
        <f t="shared" si="618"/>
        <v>update bitacoras_estatus set numero_expediente = '2093133', numero_registro = '', id_estatus = 8, fecha_inicio = '2018-08-28', fecha_vencimiento ='2028-08-28', created_at ='2018-08-28 00:00:00', updated_at ='2018-08-28 00:00:00', id_clase=null, id_marca=727, id_cliente=509, vigencia = 1 where id =1941;</v>
      </c>
      <c r="BK1942" s="137" t="str">
        <f t="shared" si="619"/>
        <v>update bitacoras_estatus set id_estatus = 8 where id =1941;</v>
      </c>
    </row>
    <row r="1943" spans="1:63" ht="40">
      <c r="A1943" s="3">
        <v>2025920</v>
      </c>
      <c r="B1943" s="3"/>
      <c r="C1943" s="3" t="str">
        <f>IF(Tabla1[[#This Row],[No. REG.]]="","",1)</f>
        <v/>
      </c>
      <c r="D1943" s="3" t="s">
        <v>8681</v>
      </c>
      <c r="E1943" s="3">
        <f>IF(Tabla1[[#This Row],[STATUS]]="","",VLOOKUP(D1943,Estatus!$A$2:$B$13,2,0))</f>
        <v>8</v>
      </c>
      <c r="F1943" s="3">
        <f>IF(Tabla1[[#This Row],[STATUS]]="","",VLOOKUP(D1943,Estatus!$A$2:$I$12,9,0))</f>
        <v>1</v>
      </c>
      <c r="G1943" s="12" t="s">
        <v>8538</v>
      </c>
      <c r="H1943" s="7">
        <v>43174</v>
      </c>
      <c r="I1943" s="80">
        <f t="shared" si="600"/>
        <v>2018</v>
      </c>
      <c r="J1943" s="80">
        <f t="shared" si="601"/>
        <v>3</v>
      </c>
      <c r="K1943" s="80">
        <f t="shared" si="602"/>
        <v>15</v>
      </c>
      <c r="L1943" s="80" t="str">
        <f t="shared" si="603"/>
        <v>03</v>
      </c>
      <c r="M1943" s="80">
        <f t="shared" si="604"/>
        <v>15</v>
      </c>
      <c r="N1943" s="80" t="str">
        <f t="shared" si="605"/>
        <v>'2018-03-15'</v>
      </c>
      <c r="O1943" s="80" t="str">
        <f t="shared" si="606"/>
        <v>'2018-03-15 00:00:00'</v>
      </c>
      <c r="P1943" s="7">
        <v>46827</v>
      </c>
      <c r="Q1943" s="80">
        <f t="shared" si="607"/>
        <v>2028</v>
      </c>
      <c r="R1943" s="80">
        <f t="shared" si="608"/>
        <v>3</v>
      </c>
      <c r="S1943" s="80">
        <f t="shared" si="609"/>
        <v>15</v>
      </c>
      <c r="T1943" s="80" t="str">
        <f t="shared" si="610"/>
        <v>03</v>
      </c>
      <c r="U1943" s="80">
        <f t="shared" si="611"/>
        <v>15</v>
      </c>
      <c r="V1943" s="80" t="str">
        <f t="shared" si="612"/>
        <v>'2028-03-15'</v>
      </c>
      <c r="W1943" s="80"/>
      <c r="X1943" s="80" t="str">
        <f t="shared" si="613"/>
        <v>null</v>
      </c>
      <c r="Y1943" s="3" t="s">
        <v>8539</v>
      </c>
      <c r="Z1943" s="124">
        <f>IFERROR(IF(Y1943="","null",VLOOKUP(Y1943,Marcas!$A$2:$C$2024,2,0)),"")</f>
        <v>506</v>
      </c>
      <c r="AA1943" s="3" t="s">
        <v>8539</v>
      </c>
      <c r="AB1943" s="3">
        <f>IFERROR(IF(AA1943="","",IF(AA1943="EMPORIO LEGAL",1,VLOOKUP(AA1943,Clientes!$A$2:$B$1190,2,0))),"")</f>
        <v>353</v>
      </c>
      <c r="AC1943" s="3">
        <f>IFERROR(IF(Tabla1[[#This Row],[id_control]]="null","",VLOOKUP(CONCATENATE(Tabla1[[#This Row],[CLIENTE]],"-",Tabla1[[#This Row],[id_control]]),Hoja1!$C$2:$D$1994,2,0)),"")</f>
        <v>1943</v>
      </c>
      <c r="AD1943" s="3" t="s">
        <v>8540</v>
      </c>
      <c r="AE1943" s="3" t="s">
        <v>8541</v>
      </c>
      <c r="AF1943" s="3"/>
      <c r="AG1943" s="3"/>
      <c r="AH1943" s="3"/>
      <c r="AI1943" s="3"/>
      <c r="AJ1943" s="3"/>
      <c r="AK1943" s="3"/>
      <c r="AL1943" s="3" t="s">
        <v>8542</v>
      </c>
      <c r="AM1943" s="6">
        <v>6561078667</v>
      </c>
      <c r="AN1943" s="6"/>
      <c r="AO1943" s="6"/>
      <c r="AP1943" s="6"/>
      <c r="AQ1943" s="6"/>
      <c r="AR1943" s="6"/>
      <c r="AS1943" s="6"/>
      <c r="AT1943" s="6"/>
      <c r="AU1943" s="6"/>
      <c r="AV1943" s="6"/>
      <c r="AW1943" s="6"/>
      <c r="AX1943" s="6"/>
      <c r="AY1943" s="6"/>
      <c r="AZ1943" s="6"/>
      <c r="BA1943" s="6"/>
      <c r="BB1943" s="6"/>
      <c r="BC1943" s="6"/>
      <c r="BD1943" s="6"/>
      <c r="BE1943" s="8">
        <v>1942</v>
      </c>
      <c r="BF1943" s="6" t="str">
        <f t="shared" si="614"/>
        <v>insert into bitacoras_estatus (numero_expediente, numero_registro, representante, fecha_inicio, fecha_vencimiento, id_cliente, id_admin, id_bitacoras_estatus, id_estatus, id_clase, id_marca, created_at, updated_at) values('2025920','','IRAM LICON','2018-03-15','2028-03-15','353','2','1','1',null,506,'2018-03-15 00:00:00','2018-03-15 00:00:00');</v>
      </c>
      <c r="BG1943" s="6" t="str">
        <f t="shared" si="615"/>
        <v>insert into servicios_comentarios (comentario, id_admin, id_estatus, created_at, updated_at) values('Se solicitó el registro de marca y se notifico anterioirdad. Se presentó el cambio de apoderado 10/09/2018',1,1942,'2018-03-15 00:00:00','2018-03-15 00:00:00');</v>
      </c>
      <c r="BH1943" s="6" t="str">
        <f t="shared" si="616"/>
        <v/>
      </c>
      <c r="BI1943" s="137" t="str">
        <f t="shared" si="617"/>
        <v>update bitacoras_estatus set comprobacion_uso = 1, id_estatus=8 where id=1942;</v>
      </c>
      <c r="BJ1943" s="137" t="str">
        <f t="shared" si="618"/>
        <v>update bitacoras_estatus set numero_expediente = '2025920', numero_registro = '', id_estatus = 8, fecha_inicio = '2018-03-15', fecha_vencimiento ='2028-03-15', created_at ='2018-03-15 00:00:00', updated_at ='2018-03-15 00:00:00', id_clase=null, id_marca=506, id_cliente=353, vigencia = 1 where id =1942;</v>
      </c>
      <c r="BK1943" s="137" t="str">
        <f t="shared" si="619"/>
        <v>update bitacoras_estatus set id_estatus = 8 where id =1942;</v>
      </c>
    </row>
    <row r="1944" spans="1:63" ht="27">
      <c r="A1944" s="3">
        <v>2096943</v>
      </c>
      <c r="B1944" s="3"/>
      <c r="C1944" s="3" t="str">
        <f>IF(Tabla1[[#This Row],[No. REG.]]="","",1)</f>
        <v/>
      </c>
      <c r="D1944" s="3" t="s">
        <v>8681</v>
      </c>
      <c r="E1944" s="3">
        <f>IF(Tabla1[[#This Row],[STATUS]]="","",VLOOKUP(D1944,Estatus!$A$2:$B$13,2,0))</f>
        <v>8</v>
      </c>
      <c r="F1944" s="3">
        <f>IF(Tabla1[[#This Row],[STATUS]]="","",VLOOKUP(D1944,Estatus!$A$2:$I$12,9,0))</f>
        <v>1</v>
      </c>
      <c r="G1944" s="12" t="s">
        <v>8543</v>
      </c>
      <c r="H1944" s="7">
        <v>43349</v>
      </c>
      <c r="I1944" s="80">
        <f t="shared" si="600"/>
        <v>2018</v>
      </c>
      <c r="J1944" s="80">
        <f t="shared" si="601"/>
        <v>9</v>
      </c>
      <c r="K1944" s="80">
        <f t="shared" si="602"/>
        <v>6</v>
      </c>
      <c r="L1944" s="80" t="str">
        <f t="shared" si="603"/>
        <v>09</v>
      </c>
      <c r="M1944" s="80" t="str">
        <f t="shared" si="604"/>
        <v>06</v>
      </c>
      <c r="N1944" s="80" t="str">
        <f t="shared" si="605"/>
        <v>'2018-09-06'</v>
      </c>
      <c r="O1944" s="80" t="str">
        <f t="shared" si="606"/>
        <v>'2018-09-06 00:00:00'</v>
      </c>
      <c r="P1944" s="7">
        <v>47002</v>
      </c>
      <c r="Q1944" s="80">
        <f t="shared" si="607"/>
        <v>2028</v>
      </c>
      <c r="R1944" s="80">
        <f t="shared" si="608"/>
        <v>9</v>
      </c>
      <c r="S1944" s="80">
        <f t="shared" si="609"/>
        <v>6</v>
      </c>
      <c r="T1944" s="80" t="str">
        <f t="shared" si="610"/>
        <v>09</v>
      </c>
      <c r="U1944" s="80" t="str">
        <f t="shared" si="611"/>
        <v>06</v>
      </c>
      <c r="V1944" s="80" t="str">
        <f t="shared" si="612"/>
        <v>'2028-09-06'</v>
      </c>
      <c r="W1944" s="80"/>
      <c r="X1944" s="80" t="str">
        <f t="shared" si="613"/>
        <v>null</v>
      </c>
      <c r="Y1944" s="3" t="s">
        <v>8544</v>
      </c>
      <c r="Z1944" s="124">
        <f>IFERROR(IF(Y1944="","null",VLOOKUP(Y1944,Marcas!$A$2:$C$2024,2,0)),"")</f>
        <v>1268</v>
      </c>
      <c r="AA1944" s="3" t="s">
        <v>8544</v>
      </c>
      <c r="AB1944" s="3">
        <f>IFERROR(IF(AA1944="","",IF(AA1944="EMPORIO LEGAL",1,VLOOKUP(AA1944,Clientes!$A$2:$B$1190,2,0))),"")</f>
        <v>900</v>
      </c>
      <c r="AC1944" s="3">
        <f>IFERROR(IF(Tabla1[[#This Row],[id_control]]="null","",VLOOKUP(CONCATENATE(Tabla1[[#This Row],[CLIENTE]],"-",Tabla1[[#This Row],[id_control]]),Hoja1!$C$2:$D$1994,2,0)),"")</f>
        <v>1944</v>
      </c>
      <c r="AD1944" s="3" t="s">
        <v>8545</v>
      </c>
      <c r="AE1944" s="3"/>
      <c r="AF1944" s="3"/>
      <c r="AG1944" s="3"/>
      <c r="AH1944" s="3"/>
      <c r="AI1944" s="3"/>
      <c r="AJ1944" s="3"/>
      <c r="AK1944" s="3"/>
      <c r="AL1944" s="3"/>
      <c r="AM1944" s="6"/>
      <c r="AN1944" s="6"/>
      <c r="AO1944" s="6"/>
      <c r="AP1944" s="6"/>
      <c r="AQ1944" s="6"/>
      <c r="AR1944" s="6"/>
      <c r="AS1944" s="6"/>
      <c r="AT1944" s="6"/>
      <c r="AU1944" s="6"/>
      <c r="AV1944" s="6"/>
      <c r="AW1944" s="6"/>
      <c r="AX1944" s="6"/>
      <c r="AY1944" s="6"/>
      <c r="AZ1944" s="6"/>
      <c r="BA1944" s="6"/>
      <c r="BB1944" s="6"/>
      <c r="BC1944" s="6"/>
      <c r="BD1944" s="6"/>
      <c r="BE1944" s="8">
        <v>1943</v>
      </c>
      <c r="BF1944" s="6" t="str">
        <f t="shared" si="614"/>
        <v>insert into bitacoras_estatus (numero_expediente, numero_registro, representante, fecha_inicio, fecha_vencimiento, id_cliente, id_admin, id_bitacoras_estatus, id_estatus, id_clase, id_marca, created_at, updated_at) values('2096943','','GRUPO FM HERMANOS SPR DE RL DE CV','2018-09-06','2028-09-06','900','2','1','1',null,1268,'2018-09-06 00:00:00','2018-09-06 00:00:00');</v>
      </c>
      <c r="BG1944" s="6" t="str">
        <f t="shared" si="615"/>
        <v>insert into servicios_comentarios (comentario, id_admin, id_estatus, created_at, updated_at) values('Se hace solicitud de registro de marca y se notifico numero de expediente CL 33',1,1943,'2018-09-06 00:00:00','2018-09-06 00:00:00');</v>
      </c>
      <c r="BH1944" s="6" t="str">
        <f t="shared" si="616"/>
        <v/>
      </c>
      <c r="BI1944" s="137" t="str">
        <f t="shared" si="617"/>
        <v>update bitacoras_estatus set comprobacion_uso = 1, id_estatus=8 where id=1943;</v>
      </c>
      <c r="BJ1944" s="137" t="str">
        <f t="shared" si="618"/>
        <v>update bitacoras_estatus set numero_expediente = '2096943', numero_registro = '', id_estatus = 8, fecha_inicio = '2018-09-06', fecha_vencimiento ='2028-09-06', created_at ='2018-09-06 00:00:00', updated_at ='2018-09-06 00:00:00', id_clase=null, id_marca=1268, id_cliente=900, vigencia = 1 where id =1943;</v>
      </c>
      <c r="BK1944" s="137" t="str">
        <f t="shared" si="619"/>
        <v>update bitacoras_estatus set id_estatus = 8 where id =1943;</v>
      </c>
    </row>
    <row r="1945" spans="1:63" ht="40">
      <c r="A1945" s="3">
        <v>2096937</v>
      </c>
      <c r="B1945" s="3">
        <v>1946746</v>
      </c>
      <c r="C1945" s="3">
        <f>IF(Tabla1[[#This Row],[No. REG.]]="","",1)</f>
        <v>1</v>
      </c>
      <c r="D1945" s="3" t="s">
        <v>46</v>
      </c>
      <c r="E1945" s="3">
        <f>IF(Tabla1[[#This Row],[STATUS]]="","",VLOOKUP(D1945,Estatus!$A$2:$B$13,2,0))</f>
        <v>10</v>
      </c>
      <c r="F1945" s="3">
        <f>IF(Tabla1[[#This Row],[STATUS]]="","",VLOOKUP(D1945,Estatus!$A$2:$I$12,9,0))</f>
        <v>1</v>
      </c>
      <c r="G1945" s="12" t="s">
        <v>8750</v>
      </c>
      <c r="H1945" s="7">
        <v>43349</v>
      </c>
      <c r="I1945" s="80">
        <f t="shared" si="600"/>
        <v>2018</v>
      </c>
      <c r="J1945" s="80">
        <f t="shared" si="601"/>
        <v>9</v>
      </c>
      <c r="K1945" s="80">
        <f t="shared" si="602"/>
        <v>6</v>
      </c>
      <c r="L1945" s="80" t="str">
        <f t="shared" si="603"/>
        <v>09</v>
      </c>
      <c r="M1945" s="80" t="str">
        <f t="shared" si="604"/>
        <v>06</v>
      </c>
      <c r="N1945" s="80" t="str">
        <f t="shared" si="605"/>
        <v>'2018-09-06'</v>
      </c>
      <c r="O1945" s="80" t="str">
        <f t="shared" si="606"/>
        <v>'2018-09-06 00:00:00'</v>
      </c>
      <c r="P1945" s="7">
        <v>47002</v>
      </c>
      <c r="Q1945" s="80">
        <f t="shared" si="607"/>
        <v>2028</v>
      </c>
      <c r="R1945" s="80">
        <f t="shared" si="608"/>
        <v>9</v>
      </c>
      <c r="S1945" s="80">
        <f t="shared" si="609"/>
        <v>6</v>
      </c>
      <c r="T1945" s="80" t="str">
        <f t="shared" si="610"/>
        <v>09</v>
      </c>
      <c r="U1945" s="80" t="str">
        <f t="shared" si="611"/>
        <v>06</v>
      </c>
      <c r="V1945" s="80" t="str">
        <f t="shared" si="612"/>
        <v>'2028-09-06'</v>
      </c>
      <c r="W1945" s="80"/>
      <c r="X1945" s="80" t="str">
        <f t="shared" si="613"/>
        <v>null</v>
      </c>
      <c r="Y1945" s="3" t="s">
        <v>4503</v>
      </c>
      <c r="Z1945" s="124">
        <f>IFERROR(IF(Y1945="","null",VLOOKUP(Y1945,Marcas!$A$2:$C$2024,2,0)),"")</f>
        <v>389</v>
      </c>
      <c r="AA1945" s="3" t="s">
        <v>4503</v>
      </c>
      <c r="AB1945" s="3">
        <f>IFERROR(IF(AA1945="","",IF(AA1945="EMPORIO LEGAL",1,VLOOKUP(AA1945,Clientes!$A$2:$B$1190,2,0))),"")</f>
        <v>273</v>
      </c>
      <c r="AC1945" s="3">
        <f>IFERROR(IF(Tabla1[[#This Row],[id_control]]="null","",VLOOKUP(CONCATENATE(Tabla1[[#This Row],[CLIENTE]],"-",Tabla1[[#This Row],[id_control]]),Hoja1!$C$2:$D$1994,2,0)),"")</f>
        <v>879</v>
      </c>
      <c r="AD1945" s="3" t="s">
        <v>8546</v>
      </c>
      <c r="AE1945" s="3"/>
      <c r="AF1945" s="3"/>
      <c r="AG1945" s="3"/>
      <c r="AH1945" s="3"/>
      <c r="AI1945" s="3"/>
      <c r="AJ1945" s="3"/>
      <c r="AK1945" s="3"/>
      <c r="AL1945" s="3"/>
      <c r="AM1945" s="6"/>
      <c r="AN1945" s="6"/>
      <c r="AO1945" s="6"/>
      <c r="AP1945" s="6"/>
      <c r="AQ1945" s="6"/>
      <c r="AR1945" s="6"/>
      <c r="AS1945" s="6"/>
      <c r="AT1945" s="6"/>
      <c r="AU1945" s="6"/>
      <c r="AV1945" s="6"/>
      <c r="AW1945" s="6"/>
      <c r="AX1945" s="6"/>
      <c r="AY1945" s="6"/>
      <c r="AZ1945" s="6"/>
      <c r="BA1945" s="6"/>
      <c r="BB1945" s="6"/>
      <c r="BC1945" s="6"/>
      <c r="BD1945" s="6"/>
      <c r="BE1945" s="8">
        <v>1944</v>
      </c>
      <c r="BF1945" s="6" t="str">
        <f t="shared" si="614"/>
        <v>insert into bitacoras_estatus (numero_expediente, numero_registro, representante, fecha_inicio, fecha_vencimiento, id_cliente, id_admin, id_bitacoras_estatus, id_estatus, id_clase, id_marca, created_at, updated_at) values('2096937','1946746','CATALINA LICON ALCALA','2018-09-06','2028-09-06','273','2','1','1',null,389,'2018-09-06 00:00:00','2018-09-06 00:00:00');</v>
      </c>
      <c r="BG1945" s="6" t="str">
        <f t="shared" si="615"/>
        <v>insert into servicios_comentarios (comentario, id_admin, id_estatus, created_at, updated_at) values('Se hace solicitud de registro de marca y se notifico numero de expediente CL 43
Llegó titulo de marca el 17 de diciembre de 2018',1,1944,'2018-09-06 00:00:00','2018-09-06 00:00:00');</v>
      </c>
      <c r="BH1945" s="6" t="str">
        <f t="shared" si="616"/>
        <v/>
      </c>
      <c r="BI1945" s="137" t="str">
        <f t="shared" si="617"/>
        <v>update bitacoras_estatus set comprobacion_uso = 1, id_estatus=10 where id=1944;</v>
      </c>
      <c r="BJ1945" s="137" t="str">
        <f t="shared" si="618"/>
        <v>update bitacoras_estatus set numero_expediente = '2096937', numero_registro = '1946746', id_estatus = 10, fecha_inicio = '2018-09-06', fecha_vencimiento ='2028-09-06', created_at ='2018-09-06 00:00:00', updated_at ='2018-09-06 00:00:00', id_clase=null, id_marca=389, id_cliente=273, vigencia = 1 where id =1944;</v>
      </c>
      <c r="BK1945" s="137" t="str">
        <f t="shared" si="619"/>
        <v>update bitacoras_estatus set id_estatus = 10 where id =1944;</v>
      </c>
    </row>
    <row r="1946" spans="1:63" ht="40">
      <c r="A1946" s="3">
        <v>2096931</v>
      </c>
      <c r="B1946" s="3"/>
      <c r="C1946" s="3" t="str">
        <f>IF(Tabla1[[#This Row],[No. REG.]]="","",1)</f>
        <v/>
      </c>
      <c r="D1946" s="3" t="s">
        <v>46</v>
      </c>
      <c r="E1946" s="3">
        <f>IF(Tabla1[[#This Row],[STATUS]]="","",VLOOKUP(D1946,Estatus!$A$2:$B$13,2,0))</f>
        <v>10</v>
      </c>
      <c r="F1946" s="3">
        <f>IF(Tabla1[[#This Row],[STATUS]]="","",VLOOKUP(D1946,Estatus!$A$2:$I$12,9,0))</f>
        <v>1</v>
      </c>
      <c r="G1946" s="12" t="s">
        <v>8751</v>
      </c>
      <c r="H1946" s="7">
        <v>43349</v>
      </c>
      <c r="I1946" s="80">
        <f t="shared" si="600"/>
        <v>2018</v>
      </c>
      <c r="J1946" s="80">
        <f t="shared" si="601"/>
        <v>9</v>
      </c>
      <c r="K1946" s="80">
        <f t="shared" si="602"/>
        <v>6</v>
      </c>
      <c r="L1946" s="80" t="str">
        <f t="shared" si="603"/>
        <v>09</v>
      </c>
      <c r="M1946" s="80" t="str">
        <f t="shared" si="604"/>
        <v>06</v>
      </c>
      <c r="N1946" s="80" t="str">
        <f t="shared" si="605"/>
        <v>'2018-09-06'</v>
      </c>
      <c r="O1946" s="80" t="str">
        <f t="shared" si="606"/>
        <v>'2018-09-06 00:00:00'</v>
      </c>
      <c r="P1946" s="7">
        <v>47002</v>
      </c>
      <c r="Q1946" s="80">
        <f t="shared" si="607"/>
        <v>2028</v>
      </c>
      <c r="R1946" s="80">
        <f t="shared" si="608"/>
        <v>9</v>
      </c>
      <c r="S1946" s="80">
        <f t="shared" si="609"/>
        <v>6</v>
      </c>
      <c r="T1946" s="80" t="str">
        <f t="shared" si="610"/>
        <v>09</v>
      </c>
      <c r="U1946" s="80" t="str">
        <f t="shared" si="611"/>
        <v>06</v>
      </c>
      <c r="V1946" s="80" t="str">
        <f t="shared" si="612"/>
        <v>'2028-09-06'</v>
      </c>
      <c r="W1946" s="80"/>
      <c r="X1946" s="80" t="str">
        <f t="shared" si="613"/>
        <v>null</v>
      </c>
      <c r="Y1946" s="3" t="s">
        <v>8547</v>
      </c>
      <c r="Z1946" s="124">
        <f>IFERROR(IF(Y1946="","null",VLOOKUP(Y1946,Marcas!$A$2:$C$2024,2,0)),"")</f>
        <v>804</v>
      </c>
      <c r="AA1946" s="3" t="s">
        <v>7947</v>
      </c>
      <c r="AB1946" s="3">
        <f>IFERROR(IF(AA1946="","",IF(AA1946="EMPORIO LEGAL",1,VLOOKUP(AA1946,Clientes!$A$2:$B$1190,2,0))),"")</f>
        <v>819</v>
      </c>
      <c r="AC1946" s="3">
        <f>IFERROR(IF(Tabla1[[#This Row],[id_control]]="null","",VLOOKUP(CONCATENATE(Tabla1[[#This Row],[CLIENTE]],"-",Tabla1[[#This Row],[id_control]]),Hoja1!$C$2:$D$1994,2,0)),"")</f>
        <v>1946</v>
      </c>
      <c r="AD1946" s="3" t="s">
        <v>8548</v>
      </c>
      <c r="AE1946" s="3"/>
      <c r="AF1946" s="3"/>
      <c r="AG1946" s="3"/>
      <c r="AH1946" s="3"/>
      <c r="AI1946" s="3"/>
      <c r="AJ1946" s="3"/>
      <c r="AK1946" s="3"/>
      <c r="AL1946" s="3"/>
      <c r="AM1946" s="6"/>
      <c r="AN1946" s="6"/>
      <c r="AO1946" s="6"/>
      <c r="AP1946" s="6"/>
      <c r="AQ1946" s="6"/>
      <c r="AR1946" s="6"/>
      <c r="AS1946" s="6"/>
      <c r="AT1946" s="6"/>
      <c r="AU1946" s="6"/>
      <c r="AV1946" s="6"/>
      <c r="AW1946" s="6"/>
      <c r="AX1946" s="6"/>
      <c r="AY1946" s="6"/>
      <c r="AZ1946" s="6"/>
      <c r="BA1946" s="6"/>
      <c r="BB1946" s="6"/>
      <c r="BC1946" s="6"/>
      <c r="BD1946" s="6"/>
      <c r="BE1946" s="8">
        <v>1945</v>
      </c>
      <c r="BF1946" s="6" t="str">
        <f t="shared" si="614"/>
        <v>insert into bitacoras_estatus (numero_expediente, numero_registro, representante, fecha_inicio, fecha_vencimiento, id_cliente, id_admin, id_bitacoras_estatus, id_estatus, id_clase, id_marca, created_at, updated_at) values('2096931','','PID ELECTRONICS S DE RL DE CV','2018-09-06','2028-09-06','819','2','1','1',null,804,'2018-09-06 00:00:00','2018-09-06 00:00:00');</v>
      </c>
      <c r="BG1946" s="6" t="str">
        <f t="shared" si="615"/>
        <v>insert into servicios_comentarios (comentario, id_admin, id_estatus, created_at, updated_at) values('Se hace solicitud de registro de marca y se notifico numero de expediente CL 9
Llegó titulo de marca el 17 de diciembre de 2018',1,1945,'2018-09-06 00:00:00','2018-09-06 00:00:00');</v>
      </c>
      <c r="BH1946" s="6" t="str">
        <f t="shared" si="616"/>
        <v/>
      </c>
      <c r="BI1946" s="137" t="str">
        <f t="shared" si="617"/>
        <v>update bitacoras_estatus set comprobacion_uso = 1, id_estatus=10 where id=1945;</v>
      </c>
      <c r="BJ1946" s="137" t="str">
        <f t="shared" si="618"/>
        <v>update bitacoras_estatus set numero_expediente = '2096931', numero_registro = '', id_estatus = 10, fecha_inicio = '2018-09-06', fecha_vencimiento ='2028-09-06', created_at ='2018-09-06 00:00:00', updated_at ='2018-09-06 00:00:00', id_clase=null, id_marca=804, id_cliente=819, vigencia = 1 where id =1945;</v>
      </c>
      <c r="BK1946" s="137" t="str">
        <f t="shared" si="619"/>
        <v>update bitacoras_estatus set id_estatus = 10 where id =1945;</v>
      </c>
    </row>
    <row r="1947" spans="1:63" ht="27">
      <c r="A1947" s="3">
        <v>2096927</v>
      </c>
      <c r="B1947" s="3"/>
      <c r="C1947" s="3" t="str">
        <f>IF(Tabla1[[#This Row],[No. REG.]]="","",1)</f>
        <v/>
      </c>
      <c r="D1947" s="3" t="s">
        <v>8681</v>
      </c>
      <c r="E1947" s="3">
        <f>IF(Tabla1[[#This Row],[STATUS]]="","",VLOOKUP(D1947,Estatus!$A$2:$B$13,2,0))</f>
        <v>8</v>
      </c>
      <c r="F1947" s="3">
        <f>IF(Tabla1[[#This Row],[STATUS]]="","",VLOOKUP(D1947,Estatus!$A$2:$I$12,9,0))</f>
        <v>1</v>
      </c>
      <c r="G1947" s="12" t="s">
        <v>8495</v>
      </c>
      <c r="H1947" s="7">
        <v>43349</v>
      </c>
      <c r="I1947" s="80">
        <f t="shared" si="600"/>
        <v>2018</v>
      </c>
      <c r="J1947" s="80">
        <f t="shared" si="601"/>
        <v>9</v>
      </c>
      <c r="K1947" s="80">
        <f t="shared" si="602"/>
        <v>6</v>
      </c>
      <c r="L1947" s="80" t="str">
        <f t="shared" si="603"/>
        <v>09</v>
      </c>
      <c r="M1947" s="80" t="str">
        <f t="shared" si="604"/>
        <v>06</v>
      </c>
      <c r="N1947" s="80" t="str">
        <f t="shared" si="605"/>
        <v>'2018-09-06'</v>
      </c>
      <c r="O1947" s="80" t="str">
        <f t="shared" si="606"/>
        <v>'2018-09-06 00:00:00'</v>
      </c>
      <c r="P1947" s="7">
        <v>47002</v>
      </c>
      <c r="Q1947" s="80">
        <f t="shared" si="607"/>
        <v>2028</v>
      </c>
      <c r="R1947" s="80">
        <f t="shared" si="608"/>
        <v>9</v>
      </c>
      <c r="S1947" s="80">
        <f t="shared" si="609"/>
        <v>6</v>
      </c>
      <c r="T1947" s="80" t="str">
        <f t="shared" si="610"/>
        <v>09</v>
      </c>
      <c r="U1947" s="80" t="str">
        <f t="shared" si="611"/>
        <v>06</v>
      </c>
      <c r="V1947" s="80" t="str">
        <f t="shared" si="612"/>
        <v>'2028-09-06'</v>
      </c>
      <c r="W1947" s="80"/>
      <c r="X1947" s="80" t="str">
        <f t="shared" si="613"/>
        <v>null</v>
      </c>
      <c r="Y1947" s="3" t="s">
        <v>8549</v>
      </c>
      <c r="Z1947" s="124">
        <f>IFERROR(IF(Y1947="","null",VLOOKUP(Y1947,Marcas!$A$2:$C$2024,2,0)),"")</f>
        <v>95</v>
      </c>
      <c r="AA1947" s="3" t="s">
        <v>8550</v>
      </c>
      <c r="AB1947" s="3">
        <f>IFERROR(IF(AA1947="","",IF(AA1947="EMPORIO LEGAL",1,VLOOKUP(AA1947,Clientes!$A$2:$B$1190,2,0))),"")</f>
        <v>90</v>
      </c>
      <c r="AC1947" s="3">
        <f>IFERROR(IF(Tabla1[[#This Row],[id_control]]="null","",VLOOKUP(CONCATENATE(Tabla1[[#This Row],[CLIENTE]],"-",Tabla1[[#This Row],[id_control]]),Hoja1!$C$2:$D$1994,2,0)),"")</f>
        <v>1947</v>
      </c>
      <c r="AD1947" s="3" t="s">
        <v>8551</v>
      </c>
      <c r="AE1947" s="3"/>
      <c r="AF1947" s="3"/>
      <c r="AG1947" s="3"/>
      <c r="AH1947" s="3"/>
      <c r="AI1947" s="3"/>
      <c r="AJ1947" s="3"/>
      <c r="AK1947" s="3"/>
      <c r="AL1947" s="3"/>
      <c r="AM1947" s="6"/>
      <c r="AN1947" s="6"/>
      <c r="AO1947" s="6"/>
      <c r="AP1947" s="6"/>
      <c r="AQ1947" s="6"/>
      <c r="AR1947" s="6"/>
      <c r="AS1947" s="6"/>
      <c r="AT1947" s="6"/>
      <c r="AU1947" s="6"/>
      <c r="AV1947" s="6"/>
      <c r="AW1947" s="6"/>
      <c r="AX1947" s="6"/>
      <c r="AY1947" s="6"/>
      <c r="AZ1947" s="6"/>
      <c r="BA1947" s="6"/>
      <c r="BB1947" s="6"/>
      <c r="BC1947" s="6"/>
      <c r="BD1947" s="6"/>
      <c r="BE1947" s="8">
        <v>1946</v>
      </c>
      <c r="BF1947" s="6" t="str">
        <f t="shared" si="614"/>
        <v>insert into bitacoras_estatus (numero_expediente, numero_registro, representante, fecha_inicio, fecha_vencimiento, id_cliente, id_admin, id_bitacoras_estatus, id_estatus, id_clase, id_marca, created_at, updated_at) values('2096927','','YAZMIN ABAID FLORES','2018-09-06','2028-09-06','90','2','1','1',null,95,'2018-09-06 00:00:00','2018-09-06 00:00:00');</v>
      </c>
      <c r="BG1947" s="6" t="str">
        <f t="shared" si="615"/>
        <v>insert into servicios_comentarios (comentario, id_admin, id_estatus, created_at, updated_at) values('Se hace solicitud de registro de marca y se notifico numero de expediente CL 35',1,1946,'2018-09-06 00:00:00','2018-09-06 00:00:00');</v>
      </c>
      <c r="BH1947" s="6" t="str">
        <f t="shared" si="616"/>
        <v/>
      </c>
      <c r="BI1947" s="137" t="str">
        <f t="shared" si="617"/>
        <v>update bitacoras_estatus set comprobacion_uso = 1, id_estatus=8 where id=1946;</v>
      </c>
      <c r="BJ1947" s="137" t="str">
        <f t="shared" si="618"/>
        <v>update bitacoras_estatus set numero_expediente = '2096927', numero_registro = '', id_estatus = 8, fecha_inicio = '2018-09-06', fecha_vencimiento ='2028-09-06', created_at ='2018-09-06 00:00:00', updated_at ='2018-09-06 00:00:00', id_clase=null, id_marca=95, id_cliente=90, vigencia = 1 where id =1946;</v>
      </c>
      <c r="BK1947" s="137" t="str">
        <f t="shared" si="619"/>
        <v>update bitacoras_estatus set id_estatus = 8 where id =1946;</v>
      </c>
    </row>
    <row r="1948" spans="1:63" ht="40">
      <c r="A1948" s="3">
        <v>2096917</v>
      </c>
      <c r="B1948" s="3">
        <v>1950089</v>
      </c>
      <c r="C1948" s="3">
        <f>IF(Tabla1[[#This Row],[No. REG.]]="","",1)</f>
        <v>1</v>
      </c>
      <c r="D1948" s="3" t="s">
        <v>46</v>
      </c>
      <c r="E1948" s="3">
        <f>IF(Tabla1[[#This Row],[STATUS]]="","",VLOOKUP(D1948,Estatus!$A$2:$B$13,2,0))</f>
        <v>10</v>
      </c>
      <c r="F1948" s="3">
        <f>IF(Tabla1[[#This Row],[STATUS]]="","",VLOOKUP(D1948,Estatus!$A$2:$I$12,9,0))</f>
        <v>1</v>
      </c>
      <c r="G1948" s="12" t="s">
        <v>8752</v>
      </c>
      <c r="H1948" s="7">
        <v>43349</v>
      </c>
      <c r="I1948" s="80">
        <f t="shared" si="600"/>
        <v>2018</v>
      </c>
      <c r="J1948" s="80">
        <f t="shared" si="601"/>
        <v>9</v>
      </c>
      <c r="K1948" s="80">
        <f t="shared" si="602"/>
        <v>6</v>
      </c>
      <c r="L1948" s="80" t="str">
        <f t="shared" si="603"/>
        <v>09</v>
      </c>
      <c r="M1948" s="80" t="str">
        <f t="shared" si="604"/>
        <v>06</v>
      </c>
      <c r="N1948" s="80" t="str">
        <f t="shared" si="605"/>
        <v>'2018-09-06'</v>
      </c>
      <c r="O1948" s="80" t="str">
        <f t="shared" si="606"/>
        <v>'2018-09-06 00:00:00'</v>
      </c>
      <c r="P1948" s="7">
        <v>47002</v>
      </c>
      <c r="Q1948" s="80">
        <f t="shared" si="607"/>
        <v>2028</v>
      </c>
      <c r="R1948" s="80">
        <f t="shared" si="608"/>
        <v>9</v>
      </c>
      <c r="S1948" s="80">
        <f t="shared" si="609"/>
        <v>6</v>
      </c>
      <c r="T1948" s="80" t="str">
        <f t="shared" si="610"/>
        <v>09</v>
      </c>
      <c r="U1948" s="80" t="str">
        <f t="shared" si="611"/>
        <v>06</v>
      </c>
      <c r="V1948" s="80" t="str">
        <f t="shared" si="612"/>
        <v>'2028-09-06'</v>
      </c>
      <c r="W1948" s="80"/>
      <c r="X1948" s="80" t="str">
        <f t="shared" si="613"/>
        <v>null</v>
      </c>
      <c r="Y1948" s="3" t="s">
        <v>8553</v>
      </c>
      <c r="Z1948" s="124">
        <f>IFERROR(IF(Y1948="","null",VLOOKUP(Y1948,Marcas!$A$2:$C$2024,2,0)),"")</f>
        <v>702</v>
      </c>
      <c r="AA1948" s="3" t="s">
        <v>8554</v>
      </c>
      <c r="AB1948" s="3">
        <f>IFERROR(IF(AA1948="","",IF(AA1948="EMPORIO LEGAL",1,VLOOKUP(AA1948,Clientes!$A$2:$B$1190,2,0))),"")</f>
        <v>762</v>
      </c>
      <c r="AC1948" s="3">
        <f>IFERROR(IF(Tabla1[[#This Row],[id_control]]="null","",VLOOKUP(CONCATENATE(Tabla1[[#This Row],[CLIENTE]],"-",Tabla1[[#This Row],[id_control]]),Hoja1!$C$2:$D$1994,2,0)),"")</f>
        <v>1948</v>
      </c>
      <c r="AD1948" s="3" t="s">
        <v>8555</v>
      </c>
      <c r="AE1948" s="3"/>
      <c r="AF1948" s="3"/>
      <c r="AG1948" s="3"/>
      <c r="AH1948" s="3"/>
      <c r="AI1948" s="3"/>
      <c r="AJ1948" s="3"/>
      <c r="AK1948" s="3"/>
      <c r="AL1948" s="3"/>
      <c r="AM1948" s="6"/>
      <c r="AN1948" s="6"/>
      <c r="AO1948" s="6"/>
      <c r="AP1948" s="6"/>
      <c r="AQ1948" s="6"/>
      <c r="AR1948" s="6"/>
      <c r="AS1948" s="6"/>
      <c r="AT1948" s="6"/>
      <c r="AU1948" s="6"/>
      <c r="AV1948" s="6"/>
      <c r="AW1948" s="6"/>
      <c r="AX1948" s="6"/>
      <c r="AY1948" s="6"/>
      <c r="AZ1948" s="6"/>
      <c r="BA1948" s="6"/>
      <c r="BB1948" s="6"/>
      <c r="BC1948" s="6"/>
      <c r="BD1948" s="6"/>
      <c r="BE1948" s="8">
        <v>1947</v>
      </c>
      <c r="BF1948" s="6" t="str">
        <f t="shared" si="614"/>
        <v>insert into bitacoras_estatus (numero_expediente, numero_registro, representante, fecha_inicio, fecha_vencimiento, id_cliente, id_admin, id_bitacoras_estatus, id_estatus, id_clase, id_marca, created_at, updated_at) values('2096917','1950089','CESAR RAUL VILLALBA NAVARRETE','2018-09-06','2028-09-06','762','2','1','1',null,702,'2018-09-06 00:00:00','2018-09-06 00:00:00');</v>
      </c>
      <c r="BG1948" s="6" t="str">
        <f t="shared" si="615"/>
        <v>insert into servicios_comentarios (comentario, id_admin, id_estatus, created_at, updated_at) values('Se hace solicitud de registro de marca y se notifico numero de expediente CL 45
Llegó titulo de marca el 05 de diciembre de 2018',1,1947,'2018-09-06 00:00:00','2018-09-06 00:00:00');</v>
      </c>
      <c r="BH1948" s="6" t="str">
        <f t="shared" si="616"/>
        <v/>
      </c>
      <c r="BI1948" s="137" t="str">
        <f t="shared" si="617"/>
        <v>update bitacoras_estatus set comprobacion_uso = 1, id_estatus=10 where id=1947;</v>
      </c>
      <c r="BJ1948" s="137" t="str">
        <f t="shared" si="618"/>
        <v>update bitacoras_estatus set numero_expediente = '2096917', numero_registro = '1950089', id_estatus = 10, fecha_inicio = '2018-09-06', fecha_vencimiento ='2028-09-06', created_at ='2018-09-06 00:00:00', updated_at ='2018-09-06 00:00:00', id_clase=null, id_marca=702, id_cliente=762, vigencia = 1 where id =1947;</v>
      </c>
      <c r="BK1948" s="137" t="str">
        <f t="shared" si="619"/>
        <v>update bitacoras_estatus set id_estatus = 10 where id =1947;</v>
      </c>
    </row>
    <row r="1949" spans="1:63" ht="27">
      <c r="A1949" s="3">
        <v>1982239</v>
      </c>
      <c r="B1949" s="3"/>
      <c r="C1949" s="3" t="str">
        <f>IF(Tabla1[[#This Row],[No. REG.]]="","",1)</f>
        <v/>
      </c>
      <c r="D1949" s="3" t="s">
        <v>8681</v>
      </c>
      <c r="E1949" s="3">
        <f>IF(Tabla1[[#This Row],[STATUS]]="","",VLOOKUP(D1949,Estatus!$A$2:$B$13,2,0))</f>
        <v>8</v>
      </c>
      <c r="F1949" s="3">
        <f>IF(Tabla1[[#This Row],[STATUS]]="","",VLOOKUP(D1949,Estatus!$A$2:$I$12,9,0))</f>
        <v>1</v>
      </c>
      <c r="G1949" s="12" t="s">
        <v>5713</v>
      </c>
      <c r="H1949" s="7">
        <v>43066</v>
      </c>
      <c r="I1949" s="80">
        <f t="shared" si="600"/>
        <v>2017</v>
      </c>
      <c r="J1949" s="80">
        <f t="shared" si="601"/>
        <v>11</v>
      </c>
      <c r="K1949" s="80">
        <f t="shared" si="602"/>
        <v>27</v>
      </c>
      <c r="L1949" s="80">
        <f t="shared" si="603"/>
        <v>11</v>
      </c>
      <c r="M1949" s="80">
        <f t="shared" si="604"/>
        <v>27</v>
      </c>
      <c r="N1949" s="80" t="str">
        <f t="shared" si="605"/>
        <v>'2017-11-27'</v>
      </c>
      <c r="O1949" s="80" t="str">
        <f t="shared" si="606"/>
        <v>'2017-11-27 00:00:00'</v>
      </c>
      <c r="P1949" s="7">
        <v>46718</v>
      </c>
      <c r="Q1949" s="80">
        <f t="shared" si="607"/>
        <v>2027</v>
      </c>
      <c r="R1949" s="80">
        <f t="shared" si="608"/>
        <v>11</v>
      </c>
      <c r="S1949" s="80">
        <f t="shared" si="609"/>
        <v>27</v>
      </c>
      <c r="T1949" s="80">
        <f t="shared" si="610"/>
        <v>11</v>
      </c>
      <c r="U1949" s="80">
        <f t="shared" si="611"/>
        <v>27</v>
      </c>
      <c r="V1949" s="80" t="str">
        <f t="shared" si="612"/>
        <v>'2027-11-27'</v>
      </c>
      <c r="W1949" s="80"/>
      <c r="X1949" s="80" t="str">
        <f t="shared" si="613"/>
        <v>null</v>
      </c>
      <c r="Y1949" s="3" t="s">
        <v>8556</v>
      </c>
      <c r="Z1949" s="124">
        <f>IFERROR(IF(Y1949="","null",VLOOKUP(Y1949,Marcas!$A$2:$C$2024,2,0)),"")</f>
        <v>1325</v>
      </c>
      <c r="AA1949" s="3" t="s">
        <v>8556</v>
      </c>
      <c r="AB1949" s="3">
        <f>IFERROR(IF(AA1949="","",IF(AA1949="EMPORIO LEGAL",1,VLOOKUP(AA1949,Clientes!$A$2:$B$1190,2,0))),"")</f>
        <v>941</v>
      </c>
      <c r="AC1949" s="3">
        <f>IFERROR(IF(Tabla1[[#This Row],[id_control]]="null","",VLOOKUP(CONCATENATE(Tabla1[[#This Row],[CLIENTE]],"-",Tabla1[[#This Row],[id_control]]),Hoja1!$C$2:$D$1994,2,0)),"")</f>
        <v>1949</v>
      </c>
      <c r="AD1949" s="3" t="s">
        <v>8557</v>
      </c>
      <c r="AE1949" s="3"/>
      <c r="AF1949" s="3"/>
      <c r="AG1949" s="3"/>
      <c r="AH1949" s="3"/>
      <c r="AI1949" s="3"/>
      <c r="AJ1949" s="3"/>
      <c r="AK1949" s="3"/>
      <c r="AL1949" s="3"/>
      <c r="AM1949" s="6"/>
      <c r="AN1949" s="6"/>
      <c r="AO1949" s="6"/>
      <c r="AP1949" s="6"/>
      <c r="AQ1949" s="6"/>
      <c r="AR1949" s="6"/>
      <c r="AS1949" s="6"/>
      <c r="AT1949" s="6"/>
      <c r="AU1949" s="6"/>
      <c r="AV1949" s="8" t="s">
        <v>8558</v>
      </c>
      <c r="AW1949" s="6"/>
      <c r="AX1949" s="6"/>
      <c r="AY1949" s="6"/>
      <c r="AZ1949" s="6"/>
      <c r="BA1949" s="6"/>
      <c r="BB1949" s="6"/>
      <c r="BC1949" s="6"/>
      <c r="BD1949" s="6"/>
      <c r="BE1949" s="8">
        <v>1948</v>
      </c>
      <c r="BF1949" s="6" t="str">
        <f t="shared" si="614"/>
        <v>insert into bitacoras_estatus (numero_expediente, numero_registro, representante, fecha_inicio, fecha_vencimiento, id_cliente, id_admin, id_bitacoras_estatus, id_estatus, id_clase, id_marca, created_at, updated_at) values('1982239','','JUAN CARLOS ARAGÓN CHACÓN','2017-11-27','2027-11-27','941','2','1','1',null,1325,'2017-11-27 00:00:00','2017-11-27 00:00:00');</v>
      </c>
      <c r="BG1949" s="6" t="str">
        <f t="shared" si="615"/>
        <v>insert into servicios_comentarios (comentario, id_admin, id_estatus, created_at, updated_at) values('
',1,1948,'2017-11-27 00:00:00','2017-11-27 00:00:00');</v>
      </c>
      <c r="BH1949" s="6" t="str">
        <f t="shared" si="616"/>
        <v/>
      </c>
      <c r="BI1949" s="137" t="str">
        <f t="shared" si="617"/>
        <v>update bitacoras_estatus set comprobacion_uso = 1, id_estatus=8 where id=1948;</v>
      </c>
      <c r="BJ1949" s="137" t="str">
        <f t="shared" si="618"/>
        <v>update bitacoras_estatus set numero_expediente = '1982239', numero_registro = '', id_estatus = 8, fecha_inicio = '2017-11-27', fecha_vencimiento ='2027-11-27', created_at ='2017-11-27 00:00:00', updated_at ='2017-11-27 00:00:00', id_clase=null, id_marca=1325, id_cliente=941, vigencia = 1 where id =1948;</v>
      </c>
      <c r="BK1949" s="137" t="str">
        <f t="shared" si="619"/>
        <v>update bitacoras_estatus set id_estatus = 8 where id =1948;</v>
      </c>
    </row>
    <row r="1950" spans="1:63" ht="40">
      <c r="A1950" s="3">
        <v>1975215</v>
      </c>
      <c r="B1950" s="3"/>
      <c r="C1950" s="3" t="str">
        <f>IF(Tabla1[[#This Row],[No. REG.]]="","",1)</f>
        <v/>
      </c>
      <c r="D1950" s="3" t="s">
        <v>8681</v>
      </c>
      <c r="E1950" s="3">
        <f>IF(Tabla1[[#This Row],[STATUS]]="","",VLOOKUP(D1950,Estatus!$A$2:$B$13,2,0))</f>
        <v>8</v>
      </c>
      <c r="F1950" s="3">
        <f>IF(Tabla1[[#This Row],[STATUS]]="","",VLOOKUP(D1950,Estatus!$A$2:$I$12,9,0))</f>
        <v>1</v>
      </c>
      <c r="G1950" s="12" t="s">
        <v>8559</v>
      </c>
      <c r="H1950" s="7">
        <v>43040</v>
      </c>
      <c r="I1950" s="80">
        <f t="shared" si="600"/>
        <v>2017</v>
      </c>
      <c r="J1950" s="80">
        <f t="shared" si="601"/>
        <v>11</v>
      </c>
      <c r="K1950" s="80">
        <f t="shared" si="602"/>
        <v>1</v>
      </c>
      <c r="L1950" s="80">
        <f t="shared" si="603"/>
        <v>11</v>
      </c>
      <c r="M1950" s="80" t="str">
        <f t="shared" si="604"/>
        <v>01</v>
      </c>
      <c r="N1950" s="80" t="str">
        <f t="shared" si="605"/>
        <v>'2017-11-01'</v>
      </c>
      <c r="O1950" s="80" t="str">
        <f t="shared" si="606"/>
        <v>'2017-11-01 00:00:00'</v>
      </c>
      <c r="P1950" s="7">
        <v>46692</v>
      </c>
      <c r="Q1950" s="80">
        <f t="shared" si="607"/>
        <v>2027</v>
      </c>
      <c r="R1950" s="80">
        <f t="shared" si="608"/>
        <v>11</v>
      </c>
      <c r="S1950" s="80">
        <f t="shared" si="609"/>
        <v>1</v>
      </c>
      <c r="T1950" s="80">
        <f t="shared" si="610"/>
        <v>11</v>
      </c>
      <c r="U1950" s="80" t="str">
        <f t="shared" si="611"/>
        <v>01</v>
      </c>
      <c r="V1950" s="80" t="str">
        <f t="shared" si="612"/>
        <v>'2027-11-01'</v>
      </c>
      <c r="W1950" s="80">
        <v>44</v>
      </c>
      <c r="X1950" s="80">
        <f t="shared" si="613"/>
        <v>44</v>
      </c>
      <c r="Y1950" s="3" t="s">
        <v>8560</v>
      </c>
      <c r="Z1950" s="124">
        <f>IFERROR(IF(Y1950="","null",VLOOKUP(Y1950,Marcas!$A$2:$C$2024,2,0)),"")</f>
        <v>22</v>
      </c>
      <c r="AA1950" s="3" t="s">
        <v>8560</v>
      </c>
      <c r="AB1950" s="3">
        <f>IFERROR(IF(AA1950="","",IF(AA1950="EMPORIO LEGAL",1,VLOOKUP(AA1950,Clientes!$A$2:$B$1190,2,0))),"")</f>
        <v>13</v>
      </c>
      <c r="AC1950" s="3">
        <f>IFERROR(IF(Tabla1[[#This Row],[id_control]]="null","",VLOOKUP(CONCATENATE(Tabla1[[#This Row],[CLIENTE]],"-",Tabla1[[#This Row],[id_control]]),Hoja1!$C$2:$D$1994,2,0)),"")</f>
        <v>1950</v>
      </c>
      <c r="AD1950" s="3" t="s">
        <v>8561</v>
      </c>
      <c r="AE1950" s="3"/>
      <c r="AF1950" s="3"/>
      <c r="AG1950" s="3"/>
      <c r="AH1950" s="3"/>
      <c r="AI1950" s="3"/>
      <c r="AJ1950" s="3"/>
      <c r="AK1950" s="3"/>
      <c r="AL1950" s="3"/>
      <c r="AM1950" s="6"/>
      <c r="AN1950" s="6"/>
      <c r="AO1950" s="6"/>
      <c r="AP1950" s="6"/>
      <c r="AQ1950" s="6"/>
      <c r="AR1950" s="6"/>
      <c r="AS1950" s="6"/>
      <c r="AT1950" s="6"/>
      <c r="AU1950" s="6"/>
      <c r="AV1950" s="6"/>
      <c r="AW1950" s="6"/>
      <c r="AX1950" s="6"/>
      <c r="AY1950" s="6"/>
      <c r="AZ1950" s="6"/>
      <c r="BA1950" s="6"/>
      <c r="BB1950" s="6"/>
      <c r="BC1950" s="6"/>
      <c r="BD1950" s="6"/>
      <c r="BE1950" s="8">
        <v>1949</v>
      </c>
      <c r="BF1950" s="6" t="str">
        <f t="shared" si="614"/>
        <v>insert into bitacoras_estatus (numero_expediente, numero_registro, representante, fecha_inicio, fecha_vencimiento, id_cliente, id_admin, id_bitacoras_estatus, id_estatus, id_clase, id_marca, created_at, updated_at) values('1975215','','KARLA GABRIELA MORENO VALENZUELA','2017-11-01','2027-11-01','13','2','1','1',44,22,'2017-11-01 00:00:00','2017-11-01 00:00:00');</v>
      </c>
      <c r="BG1950" s="6" t="str">
        <f t="shared" si="615"/>
        <v>insert into servicios_comentarios (comentario, id_admin, id_estatus, created_at, updated_at) values('SALVAMENTO DE MARCA, CLASE 44. 17 DE AGOSTO DE 2018, SE PRESENTÓ CONTESTACIÓN DE ANTERIORIDAD.',1,1949,'2017-11-01 00:00:00','2017-11-01 00:00:00');</v>
      </c>
      <c r="BH1950" s="6" t="str">
        <f t="shared" si="616"/>
        <v/>
      </c>
      <c r="BI1950" s="137" t="str">
        <f t="shared" si="617"/>
        <v>update bitacoras_estatus set comprobacion_uso = 1, id_estatus=8 where id=1949;</v>
      </c>
      <c r="BJ1950" s="137" t="str">
        <f t="shared" si="618"/>
        <v>update bitacoras_estatus set numero_expediente = '1975215', numero_registro = '', id_estatus = 8, fecha_inicio = '2017-11-01', fecha_vencimiento ='2027-11-01', created_at ='2017-11-01 00:00:00', updated_at ='2017-11-01 00:00:00', id_clase=44, id_marca=22, id_cliente=13, vigencia = 1 where id =1949;</v>
      </c>
      <c r="BK1950" s="137" t="str">
        <f t="shared" si="619"/>
        <v>update bitacoras_estatus set id_estatus = 8 where id =1949;</v>
      </c>
    </row>
    <row r="1951" spans="1:63" ht="40">
      <c r="A1951" s="3">
        <v>2106774</v>
      </c>
      <c r="B1951" s="3">
        <v>1953823</v>
      </c>
      <c r="C1951" s="3">
        <f>IF(Tabla1[[#This Row],[No. REG.]]="","",1)</f>
        <v>1</v>
      </c>
      <c r="D1951" s="3" t="s">
        <v>46</v>
      </c>
      <c r="E1951" s="3">
        <f>IF(Tabla1[[#This Row],[STATUS]]="","",VLOOKUP(D1951,Estatus!$A$2:$B$13,2,0))</f>
        <v>10</v>
      </c>
      <c r="F1951" s="3">
        <f>IF(Tabla1[[#This Row],[STATUS]]="","",VLOOKUP(D1951,Estatus!$A$2:$I$12,9,0))</f>
        <v>1</v>
      </c>
      <c r="G1951" s="12" t="s">
        <v>8936</v>
      </c>
      <c r="H1951" s="7">
        <v>43370</v>
      </c>
      <c r="I1951" s="80">
        <f t="shared" si="600"/>
        <v>2018</v>
      </c>
      <c r="J1951" s="80">
        <f t="shared" si="601"/>
        <v>9</v>
      </c>
      <c r="K1951" s="80">
        <f t="shared" si="602"/>
        <v>27</v>
      </c>
      <c r="L1951" s="80" t="str">
        <f t="shared" si="603"/>
        <v>09</v>
      </c>
      <c r="M1951" s="80">
        <f t="shared" si="604"/>
        <v>27</v>
      </c>
      <c r="N1951" s="80" t="str">
        <f t="shared" si="605"/>
        <v>'2018-09-27'</v>
      </c>
      <c r="O1951" s="80" t="str">
        <f t="shared" si="606"/>
        <v>'2018-09-27 00:00:00'</v>
      </c>
      <c r="P1951" s="7">
        <v>47023</v>
      </c>
      <c r="Q1951" s="80">
        <f t="shared" si="607"/>
        <v>2028</v>
      </c>
      <c r="R1951" s="80">
        <f t="shared" si="608"/>
        <v>9</v>
      </c>
      <c r="S1951" s="80">
        <f t="shared" si="609"/>
        <v>27</v>
      </c>
      <c r="T1951" s="80" t="str">
        <f t="shared" si="610"/>
        <v>09</v>
      </c>
      <c r="U1951" s="80">
        <f t="shared" si="611"/>
        <v>27</v>
      </c>
      <c r="V1951" s="80" t="str">
        <f t="shared" si="612"/>
        <v>'2028-09-27'</v>
      </c>
      <c r="W1951" s="80"/>
      <c r="X1951" s="80" t="str">
        <f t="shared" si="613"/>
        <v>null</v>
      </c>
      <c r="Y1951" s="3" t="s">
        <v>8562</v>
      </c>
      <c r="Z1951" s="124">
        <f>IFERROR(IF(Y1951="","null",VLOOKUP(Y1951,Marcas!$A$2:$C$2024,2,0)),"")</f>
        <v>159</v>
      </c>
      <c r="AA1951" s="3" t="s">
        <v>8563</v>
      </c>
      <c r="AB1951" s="3">
        <f>IFERROR(IF(AA1951="","",IF(AA1951="EMPORIO LEGAL",1,VLOOKUP(AA1951,Clientes!$A$2:$B$1190,2,0))),"")</f>
        <v>1104</v>
      </c>
      <c r="AC1951" s="3">
        <f>IFERROR(IF(Tabla1[[#This Row],[id_control]]="null","",VLOOKUP(CONCATENATE(Tabla1[[#This Row],[CLIENTE]],"-",Tabla1[[#This Row],[id_control]]),Hoja1!$C$2:$D$1994,2,0)),"")</f>
        <v>1951</v>
      </c>
      <c r="AD1951" s="3" t="s">
        <v>8564</v>
      </c>
      <c r="AE1951" s="3"/>
      <c r="AF1951" s="3"/>
      <c r="AG1951" s="3"/>
      <c r="AH1951" s="3"/>
      <c r="AI1951" s="3"/>
      <c r="AJ1951" s="3"/>
      <c r="AK1951" s="3"/>
      <c r="AL1951" s="3"/>
      <c r="AM1951" s="6"/>
      <c r="AN1951" s="6"/>
      <c r="AO1951" s="6"/>
      <c r="AP1951" s="6"/>
      <c r="AQ1951" s="6"/>
      <c r="AR1951" s="6"/>
      <c r="AS1951" s="6"/>
      <c r="AT1951" s="6"/>
      <c r="AU1951" s="6"/>
      <c r="AV1951" s="6"/>
      <c r="AW1951" s="6"/>
      <c r="AX1951" s="6"/>
      <c r="AY1951" s="6"/>
      <c r="AZ1951" s="6"/>
      <c r="BA1951" s="6"/>
      <c r="BB1951" s="6"/>
      <c r="BC1951" s="6"/>
      <c r="BD1951" s="6"/>
      <c r="BE1951" s="8">
        <v>1950</v>
      </c>
      <c r="BF1951" s="6" t="str">
        <f t="shared" si="614"/>
        <v>insert into bitacoras_estatus (numero_expediente, numero_registro, representante, fecha_inicio, fecha_vencimiento, id_cliente, id_admin, id_bitacoras_estatus, id_estatus, id_clase, id_marca, created_at, updated_at) values('2106774','1953823','ALBERTO VIESCA FRANCO','2018-09-27','2028-09-27','1104','2','1','1',null,159,'2018-09-27 00:00:00','2018-09-27 00:00:00');</v>
      </c>
      <c r="BG1951" s="6" t="str">
        <f t="shared" si="615"/>
        <v>insert into servicios_comentarios (comentario, id_admin, id_estatus, created_at, updated_at) values('Se hace solicitud de registro de marca y se notifico numero de expediente CL 35
Se recibe título el día 17 de diciembre 2018',1,1950,'2018-09-27 00:00:00','2018-09-27 00:00:00');</v>
      </c>
      <c r="BH1951" s="6" t="str">
        <f t="shared" si="616"/>
        <v/>
      </c>
      <c r="BI1951" s="137" t="str">
        <f t="shared" si="617"/>
        <v>update bitacoras_estatus set comprobacion_uso = 1, id_estatus=10 where id=1950;</v>
      </c>
      <c r="BJ1951" s="137" t="str">
        <f t="shared" si="618"/>
        <v>update bitacoras_estatus set numero_expediente = '2106774', numero_registro = '1953823', id_estatus = 10, fecha_inicio = '2018-09-27', fecha_vencimiento ='2028-09-27', created_at ='2018-09-27 00:00:00', updated_at ='2018-09-27 00:00:00', id_clase=null, id_marca=159, id_cliente=1104, vigencia = 1 where id =1950;</v>
      </c>
      <c r="BK1951" s="137" t="str">
        <f t="shared" si="619"/>
        <v>update bitacoras_estatus set id_estatus = 10 where id =1950;</v>
      </c>
    </row>
    <row r="1952" spans="1:63" ht="27">
      <c r="A1952" s="3">
        <v>2107006</v>
      </c>
      <c r="B1952" s="3"/>
      <c r="C1952" s="3" t="str">
        <f>IF(Tabla1[[#This Row],[No. REG.]]="","",1)</f>
        <v/>
      </c>
      <c r="D1952" s="3" t="s">
        <v>8681</v>
      </c>
      <c r="E1952" s="3">
        <f>IF(Tabla1[[#This Row],[STATUS]]="","",VLOOKUP(D1952,Estatus!$A$2:$B$13,2,0))</f>
        <v>8</v>
      </c>
      <c r="F1952" s="3">
        <f>IF(Tabla1[[#This Row],[STATUS]]="","",VLOOKUP(D1952,Estatus!$A$2:$I$12,9,0))</f>
        <v>1</v>
      </c>
      <c r="G1952" s="12" t="s">
        <v>8519</v>
      </c>
      <c r="H1952" s="7">
        <v>43371</v>
      </c>
      <c r="I1952" s="80">
        <f t="shared" si="600"/>
        <v>2018</v>
      </c>
      <c r="J1952" s="80">
        <f t="shared" si="601"/>
        <v>9</v>
      </c>
      <c r="K1952" s="80">
        <f t="shared" si="602"/>
        <v>28</v>
      </c>
      <c r="L1952" s="80" t="str">
        <f t="shared" si="603"/>
        <v>09</v>
      </c>
      <c r="M1952" s="80">
        <f t="shared" si="604"/>
        <v>28</v>
      </c>
      <c r="N1952" s="80" t="str">
        <f t="shared" si="605"/>
        <v>'2018-09-28'</v>
      </c>
      <c r="O1952" s="80" t="str">
        <f t="shared" si="606"/>
        <v>'2018-09-28 00:00:00'</v>
      </c>
      <c r="P1952" s="7">
        <v>47024</v>
      </c>
      <c r="Q1952" s="80">
        <f t="shared" si="607"/>
        <v>2028</v>
      </c>
      <c r="R1952" s="80">
        <f t="shared" si="608"/>
        <v>9</v>
      </c>
      <c r="S1952" s="80">
        <f t="shared" si="609"/>
        <v>28</v>
      </c>
      <c r="T1952" s="80" t="str">
        <f t="shared" si="610"/>
        <v>09</v>
      </c>
      <c r="U1952" s="80">
        <f t="shared" si="611"/>
        <v>28</v>
      </c>
      <c r="V1952" s="80" t="str">
        <f t="shared" si="612"/>
        <v>'2028-09-28'</v>
      </c>
      <c r="W1952" s="80"/>
      <c r="X1952" s="80" t="str">
        <f t="shared" si="613"/>
        <v>null</v>
      </c>
      <c r="Y1952" s="3" t="s">
        <v>162</v>
      </c>
      <c r="Z1952" s="124">
        <f>IFERROR(IF(Y1952="","null",VLOOKUP(Y1952,Marcas!$A$2:$C$2024,2,0)),"")</f>
        <v>727</v>
      </c>
      <c r="AA1952" s="3" t="s">
        <v>8565</v>
      </c>
      <c r="AB1952" s="3">
        <f>IFERROR(IF(AA1952="","",IF(AA1952="EMPORIO LEGAL",1,VLOOKUP(AA1952,Clientes!$A$2:$B$1190,2,0))),"")</f>
        <v>1077</v>
      </c>
      <c r="AC1952" s="3">
        <f>IFERROR(IF(Tabla1[[#This Row],[id_control]]="null","",VLOOKUP(CONCATENATE(Tabla1[[#This Row],[CLIENTE]],"-",Tabla1[[#This Row],[id_control]]),Hoja1!$C$2:$D$1994,2,0)),"")</f>
        <v>1952</v>
      </c>
      <c r="AD1952" s="3" t="s">
        <v>8566</v>
      </c>
      <c r="AE1952" s="3"/>
      <c r="AF1952" s="3"/>
      <c r="AG1952" s="3"/>
      <c r="AH1952" s="3"/>
      <c r="AI1952" s="3"/>
      <c r="AJ1952" s="3"/>
      <c r="AK1952" s="3"/>
      <c r="AL1952" s="3"/>
      <c r="AM1952" s="6"/>
      <c r="AN1952" s="6"/>
      <c r="AO1952" s="6"/>
      <c r="AP1952" s="6"/>
      <c r="AQ1952" s="6"/>
      <c r="AR1952" s="6"/>
      <c r="AS1952" s="6"/>
      <c r="AT1952" s="6"/>
      <c r="AU1952" s="6"/>
      <c r="AV1952" s="6"/>
      <c r="AW1952" s="6"/>
      <c r="AX1952" s="6"/>
      <c r="AY1952" s="6"/>
      <c r="AZ1952" s="6"/>
      <c r="BA1952" s="6"/>
      <c r="BB1952" s="6"/>
      <c r="BC1952" s="6"/>
      <c r="BD1952" s="6"/>
      <c r="BE1952" s="8">
        <v>1951</v>
      </c>
      <c r="BF1952" s="6" t="str">
        <f t="shared" si="614"/>
        <v>insert into bitacoras_estatus (numero_expediente, numero_registro, representante, fecha_inicio, fecha_vencimiento, id_cliente, id_admin, id_bitacoras_estatus, id_estatus, id_clase, id_marca, created_at, updated_at) values('2107006','','ELVA VIRIDIANA OCHOA VEGA','2018-09-28','2028-09-28','1077','2','1','1',null,727,'2018-09-28 00:00:00','2018-09-28 00:00:00');</v>
      </c>
      <c r="BG1952" s="6" t="str">
        <f t="shared" si="615"/>
        <v>insert into servicios_comentarios (comentario, id_admin, id_estatus, created_at, updated_at) values('Se hace solicitud de registro de marca y se notifico numero de expediente CL 44',1,1951,'2018-09-28 00:00:00','2018-09-28 00:00:00');</v>
      </c>
      <c r="BH1952" s="6" t="str">
        <f t="shared" si="616"/>
        <v/>
      </c>
      <c r="BI1952" s="137" t="str">
        <f t="shared" si="617"/>
        <v>update bitacoras_estatus set comprobacion_uso = 1, id_estatus=8 where id=1951;</v>
      </c>
      <c r="BJ1952" s="137" t="str">
        <f t="shared" si="618"/>
        <v>update bitacoras_estatus set numero_expediente = '2107006', numero_registro = '', id_estatus = 8, fecha_inicio = '2018-09-28', fecha_vencimiento ='2028-09-28', created_at ='2018-09-28 00:00:00', updated_at ='2018-09-28 00:00:00', id_clase=null, id_marca=727, id_cliente=1077, vigencia = 1 where id =1951;</v>
      </c>
      <c r="BK1952" s="137" t="str">
        <f t="shared" si="619"/>
        <v>update bitacoras_estatus set id_estatus = 8 where id =1951;</v>
      </c>
    </row>
    <row r="1953" spans="1:63" ht="40">
      <c r="A1953" s="3">
        <v>2107034</v>
      </c>
      <c r="B1953" s="3">
        <v>1953863</v>
      </c>
      <c r="C1953" s="3">
        <f>IF(Tabla1[[#This Row],[No. REG.]]="","",1)</f>
        <v>1</v>
      </c>
      <c r="D1953" s="3" t="s">
        <v>46</v>
      </c>
      <c r="E1953" s="3">
        <f>IF(Tabla1[[#This Row],[STATUS]]="","",VLOOKUP(D1953,Estatus!$A$2:$B$13,2,0))</f>
        <v>10</v>
      </c>
      <c r="F1953" s="3">
        <f>IF(Tabla1[[#This Row],[STATUS]]="","",VLOOKUP(D1953,Estatus!$A$2:$I$12,9,0))</f>
        <v>1</v>
      </c>
      <c r="G1953" s="12" t="s">
        <v>8753</v>
      </c>
      <c r="H1953" s="7">
        <v>43371</v>
      </c>
      <c r="I1953" s="80">
        <f t="shared" si="600"/>
        <v>2018</v>
      </c>
      <c r="J1953" s="80">
        <f t="shared" si="601"/>
        <v>9</v>
      </c>
      <c r="K1953" s="80">
        <f t="shared" si="602"/>
        <v>28</v>
      </c>
      <c r="L1953" s="80" t="str">
        <f t="shared" si="603"/>
        <v>09</v>
      </c>
      <c r="M1953" s="80">
        <f t="shared" si="604"/>
        <v>28</v>
      </c>
      <c r="N1953" s="80" t="str">
        <f t="shared" si="605"/>
        <v>'2018-09-28'</v>
      </c>
      <c r="O1953" s="80" t="str">
        <f t="shared" si="606"/>
        <v>'2018-09-28 00:00:00'</v>
      </c>
      <c r="P1953" s="7">
        <v>47024</v>
      </c>
      <c r="Q1953" s="80">
        <f t="shared" si="607"/>
        <v>2028</v>
      </c>
      <c r="R1953" s="80">
        <f t="shared" si="608"/>
        <v>9</v>
      </c>
      <c r="S1953" s="80">
        <f t="shared" si="609"/>
        <v>28</v>
      </c>
      <c r="T1953" s="80" t="str">
        <f t="shared" si="610"/>
        <v>09</v>
      </c>
      <c r="U1953" s="80">
        <f t="shared" si="611"/>
        <v>28</v>
      </c>
      <c r="V1953" s="80" t="str">
        <f t="shared" si="612"/>
        <v>'2028-09-28'</v>
      </c>
      <c r="W1953" s="80"/>
      <c r="X1953" s="80" t="str">
        <f t="shared" si="613"/>
        <v>null</v>
      </c>
      <c r="Y1953" s="3" t="s">
        <v>8567</v>
      </c>
      <c r="Z1953" s="124">
        <f>IFERROR(IF(Y1953="","null",VLOOKUP(Y1953,Marcas!$A$2:$C$2024,2,0)),"")</f>
        <v>1596</v>
      </c>
      <c r="AA1953" s="3" t="s">
        <v>6368</v>
      </c>
      <c r="AB1953" s="3">
        <f>IFERROR(IF(AA1953="","",IF(AA1953="EMPORIO LEGAL",1,VLOOKUP(AA1953,Clientes!$A$2:$B$1190,2,0))),"")</f>
        <v>435</v>
      </c>
      <c r="AC1953" s="3">
        <f>IFERROR(IF(Tabla1[[#This Row],[id_control]]="null","",VLOOKUP(CONCATENATE(Tabla1[[#This Row],[CLIENTE]],"-",Tabla1[[#This Row],[id_control]]),Hoja1!$C$2:$D$1994,2,0)),"")</f>
        <v>1953</v>
      </c>
      <c r="AD1953" s="3" t="s">
        <v>7604</v>
      </c>
      <c r="AE1953" s="3"/>
      <c r="AF1953" s="3"/>
      <c r="AG1953" s="3"/>
      <c r="AH1953" s="3"/>
      <c r="AI1953" s="3"/>
      <c r="AJ1953" s="3"/>
      <c r="AK1953" s="3"/>
      <c r="AL1953" s="3"/>
      <c r="AM1953" s="6"/>
      <c r="AN1953" s="6"/>
      <c r="AO1953" s="6"/>
      <c r="AP1953" s="6"/>
      <c r="AQ1953" s="6"/>
      <c r="AR1953" s="6"/>
      <c r="AS1953" s="6"/>
      <c r="AT1953" s="6"/>
      <c r="AU1953" s="6"/>
      <c r="AV1953" s="6"/>
      <c r="AW1953" s="6"/>
      <c r="AX1953" s="6"/>
      <c r="AY1953" s="6"/>
      <c r="AZ1953" s="6"/>
      <c r="BA1953" s="6"/>
      <c r="BB1953" s="6"/>
      <c r="BC1953" s="6"/>
      <c r="BD1953" s="6"/>
      <c r="BE1953" s="8">
        <v>1952</v>
      </c>
      <c r="BF1953" s="6" t="str">
        <f t="shared" si="614"/>
        <v>insert into bitacoras_estatus (numero_expediente, numero_registro, representante, fecha_inicio, fecha_vencimiento, id_cliente, id_admin, id_bitacoras_estatus, id_estatus, id_clase, id_marca, created_at, updated_at) values('2107034','1953863','JACOB FROESE UNGER','2018-09-28','2028-09-28','435','2','1','1',null,1596,'2018-09-28 00:00:00','2018-09-28 00:00:00');</v>
      </c>
      <c r="BG1953" s="6" t="str">
        <f t="shared" si="615"/>
        <v>insert into servicios_comentarios (comentario, id_admin, id_estatus, created_at, updated_at) values('Se hace solicitud de registro de marca y se notifico numero de expediente CL 41
Llegó titulo de marca el 17 de diciembre de 2018',1,1952,'2018-09-28 00:00:00','2018-09-28 00:00:00');</v>
      </c>
      <c r="BH1953" s="6" t="str">
        <f t="shared" si="616"/>
        <v/>
      </c>
      <c r="BI1953" s="137" t="str">
        <f t="shared" si="617"/>
        <v>update bitacoras_estatus set comprobacion_uso = 1, id_estatus=10 where id=1952;</v>
      </c>
      <c r="BJ1953" s="137" t="str">
        <f t="shared" si="618"/>
        <v>update bitacoras_estatus set numero_expediente = '2107034', numero_registro = '1953863', id_estatus = 10, fecha_inicio = '2018-09-28', fecha_vencimiento ='2028-09-28', created_at ='2018-09-28 00:00:00', updated_at ='2018-09-28 00:00:00', id_clase=null, id_marca=1596, id_cliente=435, vigencia = 1 where id =1952;</v>
      </c>
      <c r="BK1953" s="137" t="str">
        <f t="shared" si="619"/>
        <v>update bitacoras_estatus set id_estatus = 10 where id =1952;</v>
      </c>
    </row>
    <row r="1954" spans="1:63" ht="40">
      <c r="A1954" s="3">
        <v>2107077</v>
      </c>
      <c r="B1954" s="3">
        <v>1954906</v>
      </c>
      <c r="C1954" s="3">
        <f>IF(Tabla1[[#This Row],[No. REG.]]="","",1)</f>
        <v>1</v>
      </c>
      <c r="D1954" s="3" t="s">
        <v>46</v>
      </c>
      <c r="E1954" s="3">
        <f>IF(Tabla1[[#This Row],[STATUS]]="","",VLOOKUP(D1954,Estatus!$A$2:$B$13,2,0))</f>
        <v>10</v>
      </c>
      <c r="F1954" s="3">
        <f>IF(Tabla1[[#This Row],[STATUS]]="","",VLOOKUP(D1954,Estatus!$A$2:$I$12,9,0))</f>
        <v>1</v>
      </c>
      <c r="G1954" s="12" t="s">
        <v>8754</v>
      </c>
      <c r="H1954" s="7">
        <v>43371</v>
      </c>
      <c r="I1954" s="80">
        <f t="shared" si="600"/>
        <v>2018</v>
      </c>
      <c r="J1954" s="80">
        <f t="shared" si="601"/>
        <v>9</v>
      </c>
      <c r="K1954" s="80">
        <f t="shared" si="602"/>
        <v>28</v>
      </c>
      <c r="L1954" s="80" t="str">
        <f t="shared" si="603"/>
        <v>09</v>
      </c>
      <c r="M1954" s="80">
        <f t="shared" si="604"/>
        <v>28</v>
      </c>
      <c r="N1954" s="80" t="str">
        <f t="shared" si="605"/>
        <v>'2018-09-28'</v>
      </c>
      <c r="O1954" s="80" t="str">
        <f t="shared" si="606"/>
        <v>'2018-09-28 00:00:00'</v>
      </c>
      <c r="P1954" s="7">
        <v>47024</v>
      </c>
      <c r="Q1954" s="80">
        <f t="shared" si="607"/>
        <v>2028</v>
      </c>
      <c r="R1954" s="80">
        <f t="shared" si="608"/>
        <v>9</v>
      </c>
      <c r="S1954" s="80">
        <f t="shared" si="609"/>
        <v>28</v>
      </c>
      <c r="T1954" s="80" t="str">
        <f t="shared" si="610"/>
        <v>09</v>
      </c>
      <c r="U1954" s="80">
        <f t="shared" si="611"/>
        <v>28</v>
      </c>
      <c r="V1954" s="80" t="str">
        <f t="shared" si="612"/>
        <v>'2028-09-28'</v>
      </c>
      <c r="W1954" s="80"/>
      <c r="X1954" s="80" t="str">
        <f t="shared" si="613"/>
        <v>null</v>
      </c>
      <c r="Y1954" s="3" t="s">
        <v>8568</v>
      </c>
      <c r="Z1954" s="124">
        <f>IFERROR(IF(Y1954="","null",VLOOKUP(Y1954,Marcas!$A$2:$C$2024,2,0)),"")</f>
        <v>9</v>
      </c>
      <c r="AA1954" s="3" t="s">
        <v>8569</v>
      </c>
      <c r="AB1954" s="3">
        <f>IFERROR(IF(AA1954="","",IF(AA1954="EMPORIO LEGAL",1,VLOOKUP(AA1954,Clientes!$A$2:$B$1190,2,0))),"")</f>
        <v>10</v>
      </c>
      <c r="AC1954" s="3">
        <f>IFERROR(IF(Tabla1[[#This Row],[id_control]]="null","",VLOOKUP(CONCATENATE(Tabla1[[#This Row],[CLIENTE]],"-",Tabla1[[#This Row],[id_control]]),Hoja1!$C$2:$D$1994,2,0)),"")</f>
        <v>1954</v>
      </c>
      <c r="AD1954" s="3" t="s">
        <v>8570</v>
      </c>
      <c r="AE1954" s="3"/>
      <c r="AF1954" s="3"/>
      <c r="AG1954" s="3"/>
      <c r="AH1954" s="3"/>
      <c r="AI1954" s="3"/>
      <c r="AJ1954" s="3"/>
      <c r="AK1954" s="3"/>
      <c r="AL1954" s="3"/>
      <c r="AM1954" s="6"/>
      <c r="AN1954" s="6"/>
      <c r="AO1954" s="6"/>
      <c r="AP1954" s="6"/>
      <c r="AQ1954" s="6"/>
      <c r="AR1954" s="6"/>
      <c r="AS1954" s="6"/>
      <c r="AT1954" s="6"/>
      <c r="AU1954" s="6"/>
      <c r="AV1954" s="6"/>
      <c r="AW1954" s="6"/>
      <c r="AX1954" s="6"/>
      <c r="AY1954" s="6"/>
      <c r="AZ1954" s="6"/>
      <c r="BA1954" s="6"/>
      <c r="BB1954" s="6"/>
      <c r="BC1954" s="6"/>
      <c r="BD1954" s="6"/>
      <c r="BE1954" s="8">
        <v>1953</v>
      </c>
      <c r="BF1954" s="6" t="str">
        <f t="shared" si="614"/>
        <v>insert into bitacoras_estatus (numero_expediente, numero_registro, representante, fecha_inicio, fecha_vencimiento, id_cliente, id_admin, id_bitacoras_estatus, id_estatus, id_clase, id_marca, created_at, updated_at) values('2107077','1954906','VIAJES TODAS LAS NACIONES S DE RL DE CV','2018-09-28','2028-09-28','10','2','1','1',null,9,'2018-09-28 00:00:00','2018-09-28 00:00:00');</v>
      </c>
      <c r="BG1954" s="6" t="str">
        <f t="shared" si="615"/>
        <v>insert into servicios_comentarios (comentario, id_admin, id_estatus, created_at, updated_at) values('Se hace solicitud de registro de marca y se notifico numero de expediente CL 35
Llegó titulo de marca el 17 de diciembre de 2018',1,1953,'2018-09-28 00:00:00','2018-09-28 00:00:00');</v>
      </c>
      <c r="BH1954" s="6" t="str">
        <f t="shared" si="616"/>
        <v/>
      </c>
      <c r="BI1954" s="137" t="str">
        <f t="shared" si="617"/>
        <v>update bitacoras_estatus set comprobacion_uso = 1, id_estatus=10 where id=1953;</v>
      </c>
      <c r="BJ1954" s="137" t="str">
        <f t="shared" si="618"/>
        <v>update bitacoras_estatus set numero_expediente = '2107077', numero_registro = '1954906', id_estatus = 10, fecha_inicio = '2018-09-28', fecha_vencimiento ='2028-09-28', created_at ='2018-09-28 00:00:00', updated_at ='2018-09-28 00:00:00', id_clase=null, id_marca=9, id_cliente=10, vigencia = 1 where id =1953;</v>
      </c>
      <c r="BK1954" s="137" t="str">
        <f t="shared" si="619"/>
        <v>update bitacoras_estatus set id_estatus = 10 where id =1953;</v>
      </c>
    </row>
    <row r="1955" spans="1:63" ht="40">
      <c r="A1955" s="3">
        <v>2107130</v>
      </c>
      <c r="B1955" s="3">
        <v>1954917</v>
      </c>
      <c r="C1955" s="3">
        <f>IF(Tabla1[[#This Row],[No. REG.]]="","",1)</f>
        <v>1</v>
      </c>
      <c r="D1955" s="3" t="s">
        <v>46</v>
      </c>
      <c r="E1955" s="3">
        <f>IF(Tabla1[[#This Row],[STATUS]]="","",VLOOKUP(D1955,Estatus!$A$2:$B$13,2,0))</f>
        <v>10</v>
      </c>
      <c r="F1955" s="3">
        <f>IF(Tabla1[[#This Row],[STATUS]]="","",VLOOKUP(D1955,Estatus!$A$2:$I$12,9,0))</f>
        <v>1</v>
      </c>
      <c r="G1955" s="12" t="s">
        <v>8750</v>
      </c>
      <c r="H1955" s="7">
        <v>43371</v>
      </c>
      <c r="I1955" s="80">
        <f t="shared" si="600"/>
        <v>2018</v>
      </c>
      <c r="J1955" s="80">
        <f t="shared" si="601"/>
        <v>9</v>
      </c>
      <c r="K1955" s="80">
        <f t="shared" si="602"/>
        <v>28</v>
      </c>
      <c r="L1955" s="80" t="str">
        <f t="shared" si="603"/>
        <v>09</v>
      </c>
      <c r="M1955" s="80">
        <f t="shared" si="604"/>
        <v>28</v>
      </c>
      <c r="N1955" s="80" t="str">
        <f t="shared" si="605"/>
        <v>'2018-09-28'</v>
      </c>
      <c r="O1955" s="80" t="str">
        <f t="shared" si="606"/>
        <v>'2018-09-28 00:00:00'</v>
      </c>
      <c r="P1955" s="7">
        <v>47024</v>
      </c>
      <c r="Q1955" s="80">
        <f t="shared" si="607"/>
        <v>2028</v>
      </c>
      <c r="R1955" s="80">
        <f t="shared" si="608"/>
        <v>9</v>
      </c>
      <c r="S1955" s="80">
        <f t="shared" si="609"/>
        <v>28</v>
      </c>
      <c r="T1955" s="80" t="str">
        <f t="shared" si="610"/>
        <v>09</v>
      </c>
      <c r="U1955" s="80">
        <f t="shared" si="611"/>
        <v>28</v>
      </c>
      <c r="V1955" s="80" t="str">
        <f t="shared" si="612"/>
        <v>'2028-09-28'</v>
      </c>
      <c r="W1955" s="80"/>
      <c r="X1955" s="80" t="str">
        <f t="shared" si="613"/>
        <v>null</v>
      </c>
      <c r="Y1955" s="3" t="s">
        <v>8571</v>
      </c>
      <c r="Z1955" s="124">
        <f>IFERROR(IF(Y1955="","null",VLOOKUP(Y1955,Marcas!$A$2:$C$2024,2,0)),"")</f>
        <v>598</v>
      </c>
      <c r="AA1955" s="3" t="s">
        <v>8572</v>
      </c>
      <c r="AB1955" s="3">
        <f>IFERROR(IF(AA1955="","",IF(AA1955="EMPORIO LEGAL",1,VLOOKUP(AA1955,Clientes!$A$2:$B$1190,2,0))),"")</f>
        <v>979</v>
      </c>
      <c r="AC1955" s="3">
        <f>IFERROR(IF(Tabla1[[#This Row],[id_control]]="null","",VLOOKUP(CONCATENATE(Tabla1[[#This Row],[CLIENTE]],"-",Tabla1[[#This Row],[id_control]]),Hoja1!$C$2:$D$1994,2,0)),"")</f>
        <v>1955</v>
      </c>
      <c r="AD1955" s="3" t="s">
        <v>8573</v>
      </c>
      <c r="AE1955" s="3"/>
      <c r="AF1955" s="3"/>
      <c r="AG1955" s="3"/>
      <c r="AH1955" s="3"/>
      <c r="AI1955" s="3"/>
      <c r="AJ1955" s="3"/>
      <c r="AK1955" s="3"/>
      <c r="AL1955" s="3"/>
      <c r="AM1955" s="6"/>
      <c r="AN1955" s="6"/>
      <c r="AO1955" s="6"/>
      <c r="AP1955" s="6"/>
      <c r="AQ1955" s="6"/>
      <c r="AR1955" s="6"/>
      <c r="AS1955" s="6"/>
      <c r="AT1955" s="6"/>
      <c r="AU1955" s="6"/>
      <c r="AV1955" s="6"/>
      <c r="AW1955" s="6"/>
      <c r="AX1955" s="6"/>
      <c r="AY1955" s="6"/>
      <c r="AZ1955" s="6"/>
      <c r="BA1955" s="6"/>
      <c r="BB1955" s="6"/>
      <c r="BC1955" s="6"/>
      <c r="BD1955" s="6"/>
      <c r="BE1955" s="8">
        <v>1954</v>
      </c>
      <c r="BF1955" s="6" t="str">
        <f t="shared" si="614"/>
        <v>insert into bitacoras_estatus (numero_expediente, numero_registro, representante, fecha_inicio, fecha_vencimiento, id_cliente, id_admin, id_bitacoras_estatus, id_estatus, id_clase, id_marca, created_at, updated_at) values('2107130','1954917','GASTRONOMICA SMOKEHOUSE MEXICO, S.A. DE C.V.','2018-09-28','2028-09-28','979','2','1','1',null,598,'2018-09-28 00:00:00','2018-09-28 00:00:00');</v>
      </c>
      <c r="BG1955" s="6" t="str">
        <f t="shared" si="615"/>
        <v>insert into servicios_comentarios (comentario, id_admin, id_estatus, created_at, updated_at) values('Se hace solicitud de registro de marca y se notifico numero de expediente CL 43
Llegó titulo de marca el 17 de diciembre de 2018',1,1954,'2018-09-28 00:00:00','2018-09-28 00:00:00');</v>
      </c>
      <c r="BH1955" s="6" t="str">
        <f t="shared" si="616"/>
        <v/>
      </c>
      <c r="BI1955" s="137" t="str">
        <f t="shared" si="617"/>
        <v>update bitacoras_estatus set comprobacion_uso = 1, id_estatus=10 where id=1954;</v>
      </c>
      <c r="BJ1955" s="137" t="str">
        <f t="shared" si="618"/>
        <v>update bitacoras_estatus set numero_expediente = '2107130', numero_registro = '1954917', id_estatus = 10, fecha_inicio = '2018-09-28', fecha_vencimiento ='2028-09-28', created_at ='2018-09-28 00:00:00', updated_at ='2018-09-28 00:00:00', id_clase=null, id_marca=598, id_cliente=979, vigencia = 1 where id =1954;</v>
      </c>
      <c r="BK1955" s="137" t="str">
        <f t="shared" si="619"/>
        <v>update bitacoras_estatus set id_estatus = 10 where id =1954;</v>
      </c>
    </row>
    <row r="1956" spans="1:63" ht="40">
      <c r="A1956" s="3">
        <v>2107458</v>
      </c>
      <c r="B1956" s="3">
        <v>1959629</v>
      </c>
      <c r="C1956" s="3">
        <f>IF(Tabla1[[#This Row],[No. REG.]]="","",1)</f>
        <v>1</v>
      </c>
      <c r="D1956" s="3" t="s">
        <v>46</v>
      </c>
      <c r="E1956" s="3">
        <f>IF(Tabla1[[#This Row],[STATUS]]="","",VLOOKUP(D1956,Estatus!$A$2:$B$13,2,0))</f>
        <v>10</v>
      </c>
      <c r="F1956" s="3">
        <f>IF(Tabla1[[#This Row],[STATUS]]="","",VLOOKUP(D1956,Estatus!$A$2:$I$12,9,0))</f>
        <v>1</v>
      </c>
      <c r="G1956" s="12" t="s">
        <v>8755</v>
      </c>
      <c r="H1956" s="7">
        <v>43371</v>
      </c>
      <c r="I1956" s="80">
        <f t="shared" si="600"/>
        <v>2018</v>
      </c>
      <c r="J1956" s="80">
        <f t="shared" si="601"/>
        <v>9</v>
      </c>
      <c r="K1956" s="80">
        <f t="shared" si="602"/>
        <v>28</v>
      </c>
      <c r="L1956" s="80" t="str">
        <f t="shared" si="603"/>
        <v>09</v>
      </c>
      <c r="M1956" s="80">
        <f t="shared" si="604"/>
        <v>28</v>
      </c>
      <c r="N1956" s="80" t="str">
        <f t="shared" si="605"/>
        <v>'2018-09-28'</v>
      </c>
      <c r="O1956" s="80" t="str">
        <f t="shared" si="606"/>
        <v>'2018-09-28 00:00:00'</v>
      </c>
      <c r="P1956" s="7">
        <v>47024</v>
      </c>
      <c r="Q1956" s="80">
        <f t="shared" si="607"/>
        <v>2028</v>
      </c>
      <c r="R1956" s="80">
        <f t="shared" si="608"/>
        <v>9</v>
      </c>
      <c r="S1956" s="80">
        <f t="shared" si="609"/>
        <v>28</v>
      </c>
      <c r="T1956" s="80" t="str">
        <f t="shared" si="610"/>
        <v>09</v>
      </c>
      <c r="U1956" s="80">
        <f t="shared" si="611"/>
        <v>28</v>
      </c>
      <c r="V1956" s="80" t="str">
        <f t="shared" si="612"/>
        <v>'2028-09-28'</v>
      </c>
      <c r="W1956" s="80"/>
      <c r="X1956" s="80" t="str">
        <f t="shared" si="613"/>
        <v>null</v>
      </c>
      <c r="Y1956" s="3" t="s">
        <v>8571</v>
      </c>
      <c r="Z1956" s="124">
        <f>IFERROR(IF(Y1956="","null",VLOOKUP(Y1956,Marcas!$A$2:$C$2024,2,0)),"")</f>
        <v>598</v>
      </c>
      <c r="AA1956" s="3" t="s">
        <v>8572</v>
      </c>
      <c r="AB1956" s="3">
        <f>IFERROR(IF(AA1956="","",IF(AA1956="EMPORIO LEGAL",1,VLOOKUP(AA1956,Clientes!$A$2:$B$1190,2,0))),"")</f>
        <v>979</v>
      </c>
      <c r="AC1956" s="3">
        <f>IFERROR(IF(Tabla1[[#This Row],[id_control]]="null","",VLOOKUP(CONCATENATE(Tabla1[[#This Row],[CLIENTE]],"-",Tabla1[[#This Row],[id_control]]),Hoja1!$C$2:$D$1994,2,0)),"")</f>
        <v>1955</v>
      </c>
      <c r="AD1956" s="3" t="s">
        <v>8573</v>
      </c>
      <c r="AE1956" s="3"/>
      <c r="AF1956" s="3"/>
      <c r="AG1956" s="3"/>
      <c r="AH1956" s="3"/>
      <c r="AI1956" s="3"/>
      <c r="AJ1956" s="3"/>
      <c r="AK1956" s="3"/>
      <c r="AL1956" s="3"/>
      <c r="AM1956" s="6"/>
      <c r="AN1956" s="6"/>
      <c r="AO1956" s="6"/>
      <c r="AP1956" s="6"/>
      <c r="AQ1956" s="6"/>
      <c r="AR1956" s="6"/>
      <c r="AS1956" s="6"/>
      <c r="AT1956" s="6"/>
      <c r="AU1956" s="6"/>
      <c r="AV1956" s="6"/>
      <c r="AW1956" s="6"/>
      <c r="AX1956" s="6"/>
      <c r="AY1956" s="6"/>
      <c r="AZ1956" s="6"/>
      <c r="BA1956" s="6"/>
      <c r="BB1956" s="6"/>
      <c r="BC1956" s="6"/>
      <c r="BD1956" s="6"/>
      <c r="BE1956" s="8">
        <v>1955</v>
      </c>
      <c r="BF1956" s="6" t="str">
        <f t="shared" si="614"/>
        <v>insert into bitacoras_estatus (numero_expediente, numero_registro, representante, fecha_inicio, fecha_vencimiento, id_cliente, id_admin, id_bitacoras_estatus, id_estatus, id_clase, id_marca, created_at, updated_at) values('2107458','1959629','GASTRONOMICA SMOKEHOUSE MEXICO, S.A. DE C.V.','2018-09-28','2028-09-28','979','2','1','1',null,598,'2018-09-28 00:00:00','2018-09-28 00:00:00');</v>
      </c>
      <c r="BG1956" s="6" t="str">
        <f t="shared" si="615"/>
        <v>insert into servicios_comentarios (comentario, id_admin, id_estatus, created_at, updated_at) values('Se hace solicitud de registro de marca y se notifico numero de expediente CL 35
Llegó titulo de marca el 21 de diciembre de 2018',1,1955,'2018-09-28 00:00:00','2018-09-28 00:00:00');</v>
      </c>
      <c r="BH1956" s="6" t="str">
        <f t="shared" si="616"/>
        <v/>
      </c>
      <c r="BI1956" s="137" t="str">
        <f t="shared" si="617"/>
        <v>update bitacoras_estatus set comprobacion_uso = 1, id_estatus=10 where id=1955;</v>
      </c>
      <c r="BJ1956" s="137" t="str">
        <f t="shared" si="618"/>
        <v>update bitacoras_estatus set numero_expediente = '2107458', numero_registro = '1959629', id_estatus = 10, fecha_inicio = '2018-09-28', fecha_vencimiento ='2028-09-28', created_at ='2018-09-28 00:00:00', updated_at ='2018-09-28 00:00:00', id_clase=null, id_marca=598, id_cliente=979, vigencia = 1 where id =1955;</v>
      </c>
      <c r="BK1956" s="137" t="str">
        <f t="shared" si="619"/>
        <v>update bitacoras_estatus set id_estatus = 10 where id =1955;</v>
      </c>
    </row>
    <row r="1957" spans="1:63" ht="27">
      <c r="A1957" s="3">
        <v>2107464</v>
      </c>
      <c r="B1957" s="3"/>
      <c r="C1957" s="3" t="str">
        <f>IF(Tabla1[[#This Row],[No. REG.]]="","",1)</f>
        <v/>
      </c>
      <c r="D1957" s="3" t="s">
        <v>8681</v>
      </c>
      <c r="E1957" s="3">
        <f>IF(Tabla1[[#This Row],[STATUS]]="","",VLOOKUP(D1957,Estatus!$A$2:$B$13,2,0))</f>
        <v>8</v>
      </c>
      <c r="F1957" s="3">
        <f>IF(Tabla1[[#This Row],[STATUS]]="","",VLOOKUP(D1957,Estatus!$A$2:$I$12,9,0))</f>
        <v>1</v>
      </c>
      <c r="G1957" s="12" t="s">
        <v>8495</v>
      </c>
      <c r="H1957" s="7">
        <v>43371</v>
      </c>
      <c r="I1957" s="80">
        <f t="shared" si="600"/>
        <v>2018</v>
      </c>
      <c r="J1957" s="80">
        <f t="shared" si="601"/>
        <v>9</v>
      </c>
      <c r="K1957" s="80">
        <f t="shared" si="602"/>
        <v>28</v>
      </c>
      <c r="L1957" s="80" t="str">
        <f t="shared" si="603"/>
        <v>09</v>
      </c>
      <c r="M1957" s="80">
        <f t="shared" si="604"/>
        <v>28</v>
      </c>
      <c r="N1957" s="80" t="str">
        <f t="shared" si="605"/>
        <v>'2018-09-28'</v>
      </c>
      <c r="O1957" s="80" t="str">
        <f t="shared" si="606"/>
        <v>'2018-09-28 00:00:00'</v>
      </c>
      <c r="P1957" s="7">
        <v>47024</v>
      </c>
      <c r="Q1957" s="80">
        <f t="shared" si="607"/>
        <v>2028</v>
      </c>
      <c r="R1957" s="80">
        <f t="shared" si="608"/>
        <v>9</v>
      </c>
      <c r="S1957" s="80">
        <f t="shared" si="609"/>
        <v>28</v>
      </c>
      <c r="T1957" s="80" t="str">
        <f t="shared" si="610"/>
        <v>09</v>
      </c>
      <c r="U1957" s="80">
        <f t="shared" si="611"/>
        <v>28</v>
      </c>
      <c r="V1957" s="80" t="str">
        <f t="shared" si="612"/>
        <v>'2028-09-28'</v>
      </c>
      <c r="W1957" s="80"/>
      <c r="X1957" s="80" t="str">
        <f t="shared" si="613"/>
        <v>null</v>
      </c>
      <c r="Y1957" s="3" t="s">
        <v>8574</v>
      </c>
      <c r="Z1957" s="124">
        <f>IFERROR(IF(Y1957="","null",VLOOKUP(Y1957,Marcas!$A$2:$C$2024,2,0)),"")</f>
        <v>812</v>
      </c>
      <c r="AA1957" s="3" t="s">
        <v>8572</v>
      </c>
      <c r="AB1957" s="3">
        <f>IFERROR(IF(AA1957="","",IF(AA1957="EMPORIO LEGAL",1,VLOOKUP(AA1957,Clientes!$A$2:$B$1190,2,0))),"")</f>
        <v>979</v>
      </c>
      <c r="AC1957" s="3">
        <f>IFERROR(IF(Tabla1[[#This Row],[id_control]]="null","",VLOOKUP(CONCATENATE(Tabla1[[#This Row],[CLIENTE]],"-",Tabla1[[#This Row],[id_control]]),Hoja1!$C$2:$D$1994,2,0)),"")</f>
        <v>1957</v>
      </c>
      <c r="AD1957" s="3" t="s">
        <v>8573</v>
      </c>
      <c r="AE1957" s="3"/>
      <c r="AF1957" s="3"/>
      <c r="AG1957" s="3"/>
      <c r="AH1957" s="3"/>
      <c r="AI1957" s="3"/>
      <c r="AJ1957" s="3"/>
      <c r="AK1957" s="3"/>
      <c r="AL1957" s="3"/>
      <c r="AM1957" s="6"/>
      <c r="AN1957" s="6"/>
      <c r="AO1957" s="6"/>
      <c r="AP1957" s="6"/>
      <c r="AQ1957" s="6"/>
      <c r="AR1957" s="6"/>
      <c r="AS1957" s="6"/>
      <c r="AT1957" s="6"/>
      <c r="AU1957" s="6"/>
      <c r="AV1957" s="6"/>
      <c r="AW1957" s="6"/>
      <c r="AX1957" s="6"/>
      <c r="AY1957" s="6"/>
      <c r="AZ1957" s="6"/>
      <c r="BA1957" s="6"/>
      <c r="BB1957" s="6"/>
      <c r="BC1957" s="6"/>
      <c r="BD1957" s="6"/>
      <c r="BE1957" s="8">
        <v>1956</v>
      </c>
      <c r="BF1957" s="6" t="str">
        <f t="shared" si="614"/>
        <v>insert into bitacoras_estatus (numero_expediente, numero_registro, representante, fecha_inicio, fecha_vencimiento, id_cliente, id_admin, id_bitacoras_estatus, id_estatus, id_clase, id_marca, created_at, updated_at) values('2107464','','GASTRONOMICA SMOKEHOUSE MEXICO, S.A. DE C.V.','2018-09-28','2028-09-28','979','2','1','1',null,812,'2018-09-28 00:00:00','2018-09-28 00:00:00');</v>
      </c>
      <c r="BG1957" s="6" t="str">
        <f t="shared" si="615"/>
        <v>insert into servicios_comentarios (comentario, id_admin, id_estatus, created_at, updated_at) values('Se hace solicitud de registro de marca y se notifico numero de expediente CL 35',1,1956,'2018-09-28 00:00:00','2018-09-28 00:00:00');</v>
      </c>
      <c r="BH1957" s="6" t="str">
        <f t="shared" si="616"/>
        <v/>
      </c>
      <c r="BI1957" s="137" t="str">
        <f t="shared" si="617"/>
        <v>update bitacoras_estatus set comprobacion_uso = 1, id_estatus=8 where id=1956;</v>
      </c>
      <c r="BJ1957" s="137" t="str">
        <f t="shared" si="618"/>
        <v>update bitacoras_estatus set numero_expediente = '2107464', numero_registro = '', id_estatus = 8, fecha_inicio = '2018-09-28', fecha_vencimiento ='2028-09-28', created_at ='2018-09-28 00:00:00', updated_at ='2018-09-28 00:00:00', id_clase=null, id_marca=812, id_cliente=979, vigencia = 1 where id =1956;</v>
      </c>
      <c r="BK1957" s="137" t="str">
        <f t="shared" si="619"/>
        <v>update bitacoras_estatus set id_estatus = 8 where id =1956;</v>
      </c>
    </row>
    <row r="1958" spans="1:63" ht="53">
      <c r="A1958" s="3">
        <v>123220</v>
      </c>
      <c r="B1958" s="3">
        <v>110975</v>
      </c>
      <c r="C1958" s="3">
        <f>IF(Tabla1[[#This Row],[No. REG.]]="","",1)</f>
        <v>1</v>
      </c>
      <c r="D1958" s="3" t="s">
        <v>46</v>
      </c>
      <c r="E1958" s="3">
        <f>IF(Tabla1[[#This Row],[STATUS]]="","",VLOOKUP(D1958,Estatus!$A$2:$B$13,2,0))</f>
        <v>10</v>
      </c>
      <c r="F1958" s="3">
        <f>IF(Tabla1[[#This Row],[STATUS]]="","",VLOOKUP(D1958,Estatus!$A$2:$I$12,9,0))</f>
        <v>1</v>
      </c>
      <c r="G1958" s="12" t="s">
        <v>8937</v>
      </c>
      <c r="H1958" s="7">
        <v>43371</v>
      </c>
      <c r="I1958" s="80">
        <f t="shared" si="600"/>
        <v>2018</v>
      </c>
      <c r="J1958" s="80">
        <f t="shared" si="601"/>
        <v>9</v>
      </c>
      <c r="K1958" s="80">
        <f t="shared" si="602"/>
        <v>28</v>
      </c>
      <c r="L1958" s="80" t="str">
        <f t="shared" si="603"/>
        <v>09</v>
      </c>
      <c r="M1958" s="80">
        <f t="shared" si="604"/>
        <v>28</v>
      </c>
      <c r="N1958" s="80" t="str">
        <f t="shared" si="605"/>
        <v>'2018-09-28'</v>
      </c>
      <c r="O1958" s="80" t="str">
        <f t="shared" si="606"/>
        <v>'2018-09-28 00:00:00'</v>
      </c>
      <c r="P1958" s="7">
        <v>47024</v>
      </c>
      <c r="Q1958" s="80">
        <f t="shared" si="607"/>
        <v>2028</v>
      </c>
      <c r="R1958" s="80">
        <f t="shared" si="608"/>
        <v>9</v>
      </c>
      <c r="S1958" s="80">
        <f t="shared" si="609"/>
        <v>28</v>
      </c>
      <c r="T1958" s="80" t="str">
        <f t="shared" si="610"/>
        <v>09</v>
      </c>
      <c r="U1958" s="80">
        <f t="shared" si="611"/>
        <v>28</v>
      </c>
      <c r="V1958" s="80" t="str">
        <f t="shared" si="612"/>
        <v>'2028-09-28'</v>
      </c>
      <c r="W1958" s="80"/>
      <c r="X1958" s="80" t="str">
        <f t="shared" si="613"/>
        <v>null</v>
      </c>
      <c r="Y1958" s="3" t="s">
        <v>8575</v>
      </c>
      <c r="Z1958" s="124">
        <f>IFERROR(IF(Y1958="","null",VLOOKUP(Y1958,Marcas!$A$2:$C$2024,2,0)),"")</f>
        <v>1511</v>
      </c>
      <c r="AA1958" s="3" t="s">
        <v>6733</v>
      </c>
      <c r="AB1958" s="3">
        <f>IFERROR(IF(AA1958="","",IF(AA1958="EMPORIO LEGAL",1,VLOOKUP(AA1958,Clientes!$A$2:$B$1190,2,0))),"")</f>
        <v>1079</v>
      </c>
      <c r="AC1958" s="3">
        <f>IFERROR(IF(Tabla1[[#This Row],[id_control]]="null","",VLOOKUP(CONCATENATE(Tabla1[[#This Row],[CLIENTE]],"-",Tabla1[[#This Row],[id_control]]),Hoja1!$C$2:$D$1994,2,0)),"")</f>
        <v>1958</v>
      </c>
      <c r="AD1958" s="3" t="s">
        <v>8576</v>
      </c>
      <c r="AE1958" s="3"/>
      <c r="AF1958" s="3"/>
      <c r="AG1958" s="3"/>
      <c r="AH1958" s="3"/>
      <c r="AI1958" s="3"/>
      <c r="AJ1958" s="3"/>
      <c r="AK1958" s="3"/>
      <c r="AL1958" s="3"/>
      <c r="AM1958" s="6"/>
      <c r="AN1958" s="6"/>
      <c r="AO1958" s="6"/>
      <c r="AP1958" s="6"/>
      <c r="AQ1958" s="6"/>
      <c r="AR1958" s="6"/>
      <c r="AS1958" s="6"/>
      <c r="AT1958" s="6"/>
      <c r="AU1958" s="6"/>
      <c r="AV1958" s="6"/>
      <c r="AW1958" s="6"/>
      <c r="AX1958" s="6"/>
      <c r="AY1958" s="6"/>
      <c r="AZ1958" s="6"/>
      <c r="BA1958" s="6"/>
      <c r="BB1958" s="6"/>
      <c r="BC1958" s="6"/>
      <c r="BD1958" s="6"/>
      <c r="BE1958" s="8">
        <v>1957</v>
      </c>
      <c r="BF1958" s="6" t="str">
        <f t="shared" si="614"/>
        <v>insert into bitacoras_estatus (numero_expediente, numero_registro, representante, fecha_inicio, fecha_vencimiento, id_cliente, id_admin, id_bitacoras_estatus, id_estatus, id_clase, id_marca, created_at, updated_at) values('123220','110975','VICTOR ARMANDO RAMOS ARRAS','2018-09-28','2028-09-28','1079','2','1','1',null,1511,'2018-09-28 00:00:00','2018-09-28 00:00:00');</v>
      </c>
      <c r="BG1958" s="6" t="str">
        <f t="shared" si="615"/>
        <v>insert into servicios_comentarios (comentario, id_admin, id_estatus, created_at, updated_at) values('Se hace solicitud de registro de marca y se notifico numero de expediente CL 35
Llegó titulo de marca el 21 de diciembre de 2018, se etrega el 28 de diciembre 2018',1,1957,'2018-09-28 00:00:00','2018-09-28 00:00:00');</v>
      </c>
      <c r="BH1958" s="6" t="str">
        <f t="shared" si="616"/>
        <v/>
      </c>
      <c r="BI1958" s="137" t="str">
        <f t="shared" si="617"/>
        <v>update bitacoras_estatus set comprobacion_uso = 1, id_estatus=10 where id=1957;</v>
      </c>
      <c r="BJ1958" s="137" t="str">
        <f t="shared" si="618"/>
        <v>update bitacoras_estatus set numero_expediente = '123220', numero_registro = '110975', id_estatus = 10, fecha_inicio = '2018-09-28', fecha_vencimiento ='2028-09-28', created_at ='2018-09-28 00:00:00', updated_at ='2018-09-28 00:00:00', id_clase=null, id_marca=1511, id_cliente=1079, vigencia = 1 where id =1957;</v>
      </c>
      <c r="BK1958" s="137" t="str">
        <f t="shared" si="619"/>
        <v>update bitacoras_estatus set id_estatus = 10 where id =1957;</v>
      </c>
    </row>
    <row r="1959" spans="1:63" ht="40">
      <c r="A1959" s="3">
        <v>2110285</v>
      </c>
      <c r="B1959" s="3">
        <v>1958237</v>
      </c>
      <c r="C1959" s="3">
        <f>IF(Tabla1[[#This Row],[No. REG.]]="","",1)</f>
        <v>1</v>
      </c>
      <c r="D1959" s="3" t="s">
        <v>46</v>
      </c>
      <c r="E1959" s="3">
        <f>IF(Tabla1[[#This Row],[STATUS]]="","",VLOOKUP(D1959,Estatus!$A$2:$B$13,2,0))</f>
        <v>10</v>
      </c>
      <c r="F1959" s="3">
        <f>IF(Tabla1[[#This Row],[STATUS]]="","",VLOOKUP(D1959,Estatus!$A$2:$I$12,9,0))</f>
        <v>1</v>
      </c>
      <c r="G1959" s="12" t="s">
        <v>8756</v>
      </c>
      <c r="H1959" s="7">
        <v>43377</v>
      </c>
      <c r="I1959" s="80">
        <f t="shared" si="600"/>
        <v>2018</v>
      </c>
      <c r="J1959" s="80">
        <f t="shared" si="601"/>
        <v>10</v>
      </c>
      <c r="K1959" s="80">
        <f t="shared" si="602"/>
        <v>4</v>
      </c>
      <c r="L1959" s="80">
        <f t="shared" si="603"/>
        <v>10</v>
      </c>
      <c r="M1959" s="80" t="str">
        <f t="shared" si="604"/>
        <v>04</v>
      </c>
      <c r="N1959" s="80" t="str">
        <f t="shared" si="605"/>
        <v>'2018-10-04'</v>
      </c>
      <c r="O1959" s="80" t="str">
        <f t="shared" si="606"/>
        <v>'2018-10-04 00:00:00'</v>
      </c>
      <c r="P1959" s="7">
        <v>47030</v>
      </c>
      <c r="Q1959" s="80">
        <f t="shared" si="607"/>
        <v>2028</v>
      </c>
      <c r="R1959" s="80">
        <f t="shared" si="608"/>
        <v>10</v>
      </c>
      <c r="S1959" s="80">
        <f t="shared" si="609"/>
        <v>4</v>
      </c>
      <c r="T1959" s="80">
        <f t="shared" si="610"/>
        <v>10</v>
      </c>
      <c r="U1959" s="80" t="str">
        <f t="shared" si="611"/>
        <v>04</v>
      </c>
      <c r="V1959" s="80" t="str">
        <f t="shared" si="612"/>
        <v>'2028-10-04'</v>
      </c>
      <c r="W1959" s="80"/>
      <c r="X1959" s="80" t="str">
        <f t="shared" si="613"/>
        <v>null</v>
      </c>
      <c r="Y1959" s="3" t="s">
        <v>8577</v>
      </c>
      <c r="Z1959" s="124">
        <f>IFERROR(IF(Y1959="","null",VLOOKUP(Y1959,Marcas!$A$2:$C$2024,2,0)),"")</f>
        <v>1129</v>
      </c>
      <c r="AA1959" s="3" t="s">
        <v>8578</v>
      </c>
      <c r="AB1959" s="3">
        <f>IFERROR(IF(AA1959="","",IF(AA1959="EMPORIO LEGAL",1,VLOOKUP(AA1959,Clientes!$A$2:$B$1190,2,0))),"")</f>
        <v>801</v>
      </c>
      <c r="AC1959" s="3">
        <f>IFERROR(IF(Tabla1[[#This Row],[id_control]]="null","",VLOOKUP(CONCATENATE(Tabla1[[#This Row],[CLIENTE]],"-",Tabla1[[#This Row],[id_control]]),Hoja1!$C$2:$D$1994,2,0)),"")</f>
        <v>1959</v>
      </c>
      <c r="AD1959" s="3" t="s">
        <v>8579</v>
      </c>
      <c r="AE1959" s="3"/>
      <c r="AF1959" s="3"/>
      <c r="AG1959" s="3"/>
      <c r="AH1959" s="3"/>
      <c r="AI1959" s="3"/>
      <c r="AJ1959" s="3"/>
      <c r="AK1959" s="3"/>
      <c r="AL1959" s="3"/>
      <c r="AM1959" s="6"/>
      <c r="AN1959" s="6"/>
      <c r="AO1959" s="6"/>
      <c r="AP1959" s="6"/>
      <c r="AQ1959" s="6"/>
      <c r="AR1959" s="6"/>
      <c r="AS1959" s="6"/>
      <c r="AT1959" s="6"/>
      <c r="AU1959" s="6"/>
      <c r="AV1959" s="6"/>
      <c r="AW1959" s="6"/>
      <c r="AX1959" s="6"/>
      <c r="AY1959" s="6"/>
      <c r="AZ1959" s="6"/>
      <c r="BA1959" s="6"/>
      <c r="BB1959" s="6"/>
      <c r="BC1959" s="6"/>
      <c r="BD1959" s="6"/>
      <c r="BE1959" s="8">
        <v>1958</v>
      </c>
      <c r="BF1959" s="6" t="str">
        <f t="shared" si="614"/>
        <v>insert into bitacoras_estatus (numero_expediente, numero_registro, representante, fecha_inicio, fecha_vencimiento, id_cliente, id_admin, id_bitacoras_estatus, id_estatus, id_clase, id_marca, created_at, updated_at) values('2110285','1958237','PAPELITHO SA DE CV','2018-10-04','2028-10-04','801','2','1','1',null,1129,'2018-10-04 00:00:00','2018-10-04 00:00:00');</v>
      </c>
      <c r="BG1959" s="6" t="str">
        <f t="shared" si="615"/>
        <v>insert into servicios_comentarios (comentario, id_admin, id_estatus, created_at, updated_at) values('Se hace solicitud de registro de marca y se notifico numero de expediente CL 16
Llegó titulo de marca el 21 de diciembre de 2018',1,1958,'2018-10-04 00:00:00','2018-10-04 00:00:00');</v>
      </c>
      <c r="BH1959" s="6" t="str">
        <f t="shared" si="616"/>
        <v/>
      </c>
      <c r="BI1959" s="137" t="str">
        <f t="shared" si="617"/>
        <v>update bitacoras_estatus set comprobacion_uso = 1, id_estatus=10 where id=1958;</v>
      </c>
      <c r="BJ1959" s="137" t="str">
        <f t="shared" si="618"/>
        <v>update bitacoras_estatus set numero_expediente = '2110285', numero_registro = '1958237', id_estatus = 10, fecha_inicio = '2018-10-04', fecha_vencimiento ='2028-10-04', created_at ='2018-10-04 00:00:00', updated_at ='2018-10-04 00:00:00', id_clase=null, id_marca=1129, id_cliente=801, vigencia = 1 where id =1958;</v>
      </c>
      <c r="BK1959" s="137" t="str">
        <f t="shared" si="619"/>
        <v>update bitacoras_estatus set id_estatus = 10 where id =1958;</v>
      </c>
    </row>
    <row r="1960" spans="1:63" ht="27">
      <c r="A1960" s="3">
        <v>2115236</v>
      </c>
      <c r="B1960" s="3"/>
      <c r="C1960" s="3" t="str">
        <f>IF(Tabla1[[#This Row],[No. REG.]]="","",1)</f>
        <v/>
      </c>
      <c r="D1960" s="3" t="s">
        <v>8681</v>
      </c>
      <c r="E1960" s="3">
        <f>IF(Tabla1[[#This Row],[STATUS]]="","",VLOOKUP(D1960,Estatus!$A$2:$B$13,2,0))</f>
        <v>8</v>
      </c>
      <c r="F1960" s="3">
        <f>IF(Tabla1[[#This Row],[STATUS]]="","",VLOOKUP(D1960,Estatus!$A$2:$I$12,9,0))</f>
        <v>1</v>
      </c>
      <c r="G1960" s="12" t="s">
        <v>8495</v>
      </c>
      <c r="H1960" s="7">
        <v>43388</v>
      </c>
      <c r="I1960" s="80">
        <f t="shared" si="600"/>
        <v>2018</v>
      </c>
      <c r="J1960" s="80">
        <f t="shared" si="601"/>
        <v>10</v>
      </c>
      <c r="K1960" s="80">
        <f t="shared" si="602"/>
        <v>15</v>
      </c>
      <c r="L1960" s="80">
        <f t="shared" si="603"/>
        <v>10</v>
      </c>
      <c r="M1960" s="80">
        <f t="shared" si="604"/>
        <v>15</v>
      </c>
      <c r="N1960" s="80" t="str">
        <f t="shared" si="605"/>
        <v>'2018-10-15'</v>
      </c>
      <c r="O1960" s="80" t="str">
        <f t="shared" si="606"/>
        <v>'2018-10-15 00:00:00'</v>
      </c>
      <c r="P1960" s="7">
        <v>47041</v>
      </c>
      <c r="Q1960" s="80">
        <f t="shared" si="607"/>
        <v>2028</v>
      </c>
      <c r="R1960" s="80">
        <f t="shared" si="608"/>
        <v>10</v>
      </c>
      <c r="S1960" s="80">
        <f t="shared" si="609"/>
        <v>15</v>
      </c>
      <c r="T1960" s="80">
        <f t="shared" si="610"/>
        <v>10</v>
      </c>
      <c r="U1960" s="80">
        <f t="shared" si="611"/>
        <v>15</v>
      </c>
      <c r="V1960" s="80" t="str">
        <f t="shared" si="612"/>
        <v>'2028-10-15'</v>
      </c>
      <c r="W1960" s="80"/>
      <c r="X1960" s="80" t="str">
        <f t="shared" si="613"/>
        <v>null</v>
      </c>
      <c r="Y1960" s="3" t="s">
        <v>8580</v>
      </c>
      <c r="Z1960" s="124">
        <f>IFERROR(IF(Y1960="","null",VLOOKUP(Y1960,Marcas!$A$2:$C$2024,2,0)),"")</f>
        <v>1124</v>
      </c>
      <c r="AA1960" s="3" t="s">
        <v>8580</v>
      </c>
      <c r="AB1960" s="3">
        <f>IFERROR(IF(AA1960="","",IF(AA1960="EMPORIO LEGAL",1,VLOOKUP(AA1960,Clientes!$A$2:$B$1190,2,0))),"")</f>
        <v>796</v>
      </c>
      <c r="AC1960" s="3">
        <f>IFERROR(IF(Tabla1[[#This Row],[id_control]]="null","",VLOOKUP(CONCATENATE(Tabla1[[#This Row],[CLIENTE]],"-",Tabla1[[#This Row],[id_control]]),Hoja1!$C$2:$D$1994,2,0)),"")</f>
        <v>1960</v>
      </c>
      <c r="AD1960" s="3" t="s">
        <v>8581</v>
      </c>
      <c r="AE1960" s="3"/>
      <c r="AF1960" s="3"/>
      <c r="AG1960" s="3"/>
      <c r="AH1960" s="3"/>
      <c r="AI1960" s="3"/>
      <c r="AJ1960" s="3"/>
      <c r="AK1960" s="3"/>
      <c r="AL1960" s="3"/>
      <c r="AM1960" s="6"/>
      <c r="AN1960" s="6"/>
      <c r="AO1960" s="6"/>
      <c r="AP1960" s="6"/>
      <c r="AQ1960" s="6"/>
      <c r="AR1960" s="6"/>
      <c r="AS1960" s="6"/>
      <c r="AT1960" s="6"/>
      <c r="AU1960" s="6"/>
      <c r="AV1960" s="6"/>
      <c r="AW1960" s="6"/>
      <c r="AX1960" s="6"/>
      <c r="AY1960" s="6"/>
      <c r="AZ1960" s="6"/>
      <c r="BA1960" s="6"/>
      <c r="BB1960" s="6"/>
      <c r="BC1960" s="6"/>
      <c r="BD1960" s="6"/>
      <c r="BE1960" s="8">
        <v>1959</v>
      </c>
      <c r="BF1960" s="6" t="str">
        <f t="shared" si="614"/>
        <v>insert into bitacoras_estatus (numero_expediente, numero_registro, representante, fecha_inicio, fecha_vencimiento, id_cliente, id_admin, id_bitacoras_estatus, id_estatus, id_clase, id_marca, created_at, updated_at) values('2115236','','LEANNA BANMAN SCHMIT','2018-10-15','2028-10-15','796','2','1','1',null,1124,'2018-10-15 00:00:00','2018-10-15 00:00:00');</v>
      </c>
      <c r="BG1960" s="6" t="str">
        <f t="shared" si="615"/>
        <v>insert into servicios_comentarios (comentario, id_admin, id_estatus, created_at, updated_at) values('Se hace solicitud de registro de marca y se notifico numero de expediente CL 35',1,1959,'2018-10-15 00:00:00','2018-10-15 00:00:00');</v>
      </c>
      <c r="BH1960" s="6" t="str">
        <f t="shared" si="616"/>
        <v/>
      </c>
      <c r="BI1960" s="137" t="str">
        <f t="shared" si="617"/>
        <v>update bitacoras_estatus set comprobacion_uso = 1, id_estatus=8 where id=1959;</v>
      </c>
      <c r="BJ1960" s="137" t="str">
        <f t="shared" si="618"/>
        <v>update bitacoras_estatus set numero_expediente = '2115236', numero_registro = '', id_estatus = 8, fecha_inicio = '2018-10-15', fecha_vencimiento ='2028-10-15', created_at ='2018-10-15 00:00:00', updated_at ='2018-10-15 00:00:00', id_clase=null, id_marca=1124, id_cliente=796, vigencia = 1 where id =1959;</v>
      </c>
      <c r="BK1960" s="137" t="str">
        <f t="shared" si="619"/>
        <v>update bitacoras_estatus set id_estatus = 8 where id =1959;</v>
      </c>
    </row>
    <row r="1961" spans="1:63" ht="27">
      <c r="A1961" s="3">
        <v>2116620</v>
      </c>
      <c r="B1961" s="3"/>
      <c r="C1961" s="3" t="str">
        <f>IF(Tabla1[[#This Row],[No. REG.]]="","",1)</f>
        <v/>
      </c>
      <c r="D1961" s="3" t="s">
        <v>8681</v>
      </c>
      <c r="E1961" s="3">
        <f>IF(Tabla1[[#This Row],[STATUS]]="","",VLOOKUP(D1961,Estatus!$A$2:$B$13,2,0))</f>
        <v>8</v>
      </c>
      <c r="F1961" s="3">
        <f>IF(Tabla1[[#This Row],[STATUS]]="","",VLOOKUP(D1961,Estatus!$A$2:$I$12,9,0))</f>
        <v>1</v>
      </c>
      <c r="G1961" s="12" t="s">
        <v>8536</v>
      </c>
      <c r="H1961" s="7">
        <v>43389</v>
      </c>
      <c r="I1961" s="80">
        <f t="shared" si="600"/>
        <v>2018</v>
      </c>
      <c r="J1961" s="80">
        <f t="shared" si="601"/>
        <v>10</v>
      </c>
      <c r="K1961" s="80">
        <f t="shared" si="602"/>
        <v>16</v>
      </c>
      <c r="L1961" s="80">
        <f t="shared" si="603"/>
        <v>10</v>
      </c>
      <c r="M1961" s="80">
        <f t="shared" si="604"/>
        <v>16</v>
      </c>
      <c r="N1961" s="80" t="str">
        <f t="shared" si="605"/>
        <v>'2018-10-16'</v>
      </c>
      <c r="O1961" s="80" t="str">
        <f t="shared" si="606"/>
        <v>'2018-10-16 00:00:00'</v>
      </c>
      <c r="P1961" s="7">
        <v>47042</v>
      </c>
      <c r="Q1961" s="80">
        <f t="shared" si="607"/>
        <v>2028</v>
      </c>
      <c r="R1961" s="80">
        <f t="shared" si="608"/>
        <v>10</v>
      </c>
      <c r="S1961" s="80">
        <f t="shared" si="609"/>
        <v>16</v>
      </c>
      <c r="T1961" s="80">
        <f t="shared" si="610"/>
        <v>10</v>
      </c>
      <c r="U1961" s="80">
        <f t="shared" si="611"/>
        <v>16</v>
      </c>
      <c r="V1961" s="80" t="str">
        <f t="shared" si="612"/>
        <v>'2028-10-16'</v>
      </c>
      <c r="W1961" s="80"/>
      <c r="X1961" s="80" t="str">
        <f t="shared" si="613"/>
        <v>null</v>
      </c>
      <c r="Y1961" s="3" t="s">
        <v>8582</v>
      </c>
      <c r="Z1961" s="124">
        <f>IFERROR(IF(Y1961="","null",VLOOKUP(Y1961,Marcas!$A$2:$C$2024,2,0)),"")</f>
        <v>1437</v>
      </c>
      <c r="AA1961" s="3" t="s">
        <v>8582</v>
      </c>
      <c r="AB1961" s="3">
        <f>IFERROR(IF(AA1961="","",IF(AA1961="EMPORIO LEGAL",1,VLOOKUP(AA1961,Clientes!$A$2:$B$1190,2,0))),"")</f>
        <v>1017</v>
      </c>
      <c r="AC1961" s="3">
        <f>IFERROR(IF(Tabla1[[#This Row],[id_control]]="null","",VLOOKUP(CONCATENATE(Tabla1[[#This Row],[CLIENTE]],"-",Tabla1[[#This Row],[id_control]]),Hoja1!$C$2:$D$1994,2,0)),"")</f>
        <v>1961</v>
      </c>
      <c r="AD1961" s="3" t="s">
        <v>8583</v>
      </c>
      <c r="AE1961" s="3"/>
      <c r="AF1961" s="3"/>
      <c r="AG1961" s="3"/>
      <c r="AH1961" s="3"/>
      <c r="AI1961" s="3"/>
      <c r="AJ1961" s="3"/>
      <c r="AK1961" s="3"/>
      <c r="AL1961" s="3"/>
      <c r="AM1961" s="6"/>
      <c r="AN1961" s="6"/>
      <c r="AO1961" s="6"/>
      <c r="AP1961" s="6"/>
      <c r="AQ1961" s="6"/>
      <c r="AR1961" s="6"/>
      <c r="AS1961" s="6"/>
      <c r="AT1961" s="6"/>
      <c r="AU1961" s="6"/>
      <c r="AV1961" s="6"/>
      <c r="AW1961" s="6"/>
      <c r="AX1961" s="6"/>
      <c r="AY1961" s="6"/>
      <c r="AZ1961" s="6"/>
      <c r="BA1961" s="6"/>
      <c r="BB1961" s="6"/>
      <c r="BC1961" s="6"/>
      <c r="BD1961" s="6"/>
      <c r="BE1961" s="8">
        <v>1960</v>
      </c>
      <c r="BF1961" s="6" t="str">
        <f t="shared" si="614"/>
        <v>insert into bitacoras_estatus (numero_expediente, numero_registro, representante, fecha_inicio, fecha_vencimiento, id_cliente, id_admin, id_bitacoras_estatus, id_estatus, id_clase, id_marca, created_at, updated_at) values('2116620','','LAURA RAQUEL ESPINO RENTERIA','2018-10-16','2028-10-16','1017','2','1','1',null,1437,'2018-10-16 00:00:00','2018-10-16 00:00:00');</v>
      </c>
      <c r="BG1961" s="6" t="str">
        <f t="shared" si="615"/>
        <v>insert into servicios_comentarios (comentario, id_admin, id_estatus, created_at, updated_at) values('Se hace solicitud de registro de marca y se notifico numero de expediente CL 43',1,1960,'2018-10-16 00:00:00','2018-10-16 00:00:00');</v>
      </c>
      <c r="BH1961" s="6" t="str">
        <f t="shared" si="616"/>
        <v/>
      </c>
      <c r="BI1961" s="137" t="str">
        <f t="shared" si="617"/>
        <v>update bitacoras_estatus set comprobacion_uso = 1, id_estatus=8 where id=1960;</v>
      </c>
      <c r="BJ1961" s="137" t="str">
        <f t="shared" si="618"/>
        <v>update bitacoras_estatus set numero_expediente = '2116620', numero_registro = '', id_estatus = 8, fecha_inicio = '2018-10-16', fecha_vencimiento ='2028-10-16', created_at ='2018-10-16 00:00:00', updated_at ='2018-10-16 00:00:00', id_clase=null, id_marca=1437, id_cliente=1017, vigencia = 1 where id =1960;</v>
      </c>
      <c r="BK1961" s="137" t="str">
        <f t="shared" si="619"/>
        <v>update bitacoras_estatus set id_estatus = 8 where id =1960;</v>
      </c>
    </row>
    <row r="1962" spans="1:63" ht="27">
      <c r="A1962" s="3">
        <v>123418</v>
      </c>
      <c r="B1962" s="3"/>
      <c r="C1962" s="3" t="str">
        <f>IF(Tabla1[[#This Row],[No. REG.]]="","",1)</f>
        <v/>
      </c>
      <c r="D1962" s="3" t="s">
        <v>8681</v>
      </c>
      <c r="E1962" s="3">
        <f>IF(Tabla1[[#This Row],[STATUS]]="","",VLOOKUP(D1962,Estatus!$A$2:$B$13,2,0))</f>
        <v>8</v>
      </c>
      <c r="F1962" s="3">
        <f>IF(Tabla1[[#This Row],[STATUS]]="","",VLOOKUP(D1962,Estatus!$A$2:$I$12,9,0))</f>
        <v>1</v>
      </c>
      <c r="G1962" s="12" t="s">
        <v>8536</v>
      </c>
      <c r="H1962" s="7">
        <v>43388</v>
      </c>
      <c r="I1962" s="80">
        <f t="shared" si="600"/>
        <v>2018</v>
      </c>
      <c r="J1962" s="80">
        <f t="shared" si="601"/>
        <v>10</v>
      </c>
      <c r="K1962" s="80">
        <f t="shared" si="602"/>
        <v>15</v>
      </c>
      <c r="L1962" s="80">
        <f t="shared" si="603"/>
        <v>10</v>
      </c>
      <c r="M1962" s="80">
        <f t="shared" si="604"/>
        <v>15</v>
      </c>
      <c r="N1962" s="80" t="str">
        <f t="shared" si="605"/>
        <v>'2018-10-15'</v>
      </c>
      <c r="O1962" s="80" t="str">
        <f t="shared" si="606"/>
        <v>'2018-10-15 00:00:00'</v>
      </c>
      <c r="P1962" s="7">
        <v>47041</v>
      </c>
      <c r="Q1962" s="80">
        <f t="shared" si="607"/>
        <v>2028</v>
      </c>
      <c r="R1962" s="80">
        <f t="shared" si="608"/>
        <v>10</v>
      </c>
      <c r="S1962" s="80">
        <f t="shared" si="609"/>
        <v>15</v>
      </c>
      <c r="T1962" s="80">
        <f t="shared" si="610"/>
        <v>10</v>
      </c>
      <c r="U1962" s="80">
        <f t="shared" si="611"/>
        <v>15</v>
      </c>
      <c r="V1962" s="80" t="str">
        <f t="shared" si="612"/>
        <v>'2028-10-15'</v>
      </c>
      <c r="W1962" s="80"/>
      <c r="X1962" s="80" t="str">
        <f t="shared" si="613"/>
        <v>null</v>
      </c>
      <c r="Y1962" s="3" t="s">
        <v>8584</v>
      </c>
      <c r="Z1962" s="124">
        <f>IFERROR(IF(Y1962="","null",VLOOKUP(Y1962,Marcas!$A$2:$C$2024,2,0)),"")</f>
        <v>43</v>
      </c>
      <c r="AA1962" s="3" t="s">
        <v>8572</v>
      </c>
      <c r="AB1962" s="3">
        <f>IFERROR(IF(AA1962="","",IF(AA1962="EMPORIO LEGAL",1,VLOOKUP(AA1962,Clientes!$A$2:$B$1190,2,0))),"")</f>
        <v>979</v>
      </c>
      <c r="AC1962" s="3">
        <f>IFERROR(IF(Tabla1[[#This Row],[id_control]]="null","",VLOOKUP(CONCATENATE(Tabla1[[#This Row],[CLIENTE]],"-",Tabla1[[#This Row],[id_control]]),Hoja1!$C$2:$D$1994,2,0)),"")</f>
        <v>1962</v>
      </c>
      <c r="AD1962" s="3" t="s">
        <v>8573</v>
      </c>
      <c r="AE1962" s="3"/>
      <c r="AF1962" s="3"/>
      <c r="AG1962" s="3"/>
      <c r="AH1962" s="3"/>
      <c r="AI1962" s="3"/>
      <c r="AJ1962" s="3"/>
      <c r="AK1962" s="3"/>
      <c r="AL1962" s="3"/>
      <c r="AM1962" s="6"/>
      <c r="AN1962" s="6"/>
      <c r="AO1962" s="6"/>
      <c r="AP1962" s="6"/>
      <c r="AQ1962" s="6"/>
      <c r="AR1962" s="6"/>
      <c r="AS1962" s="6"/>
      <c r="AT1962" s="6"/>
      <c r="AU1962" s="6"/>
      <c r="AV1962" s="6"/>
      <c r="AW1962" s="6"/>
      <c r="AX1962" s="6"/>
      <c r="AY1962" s="6"/>
      <c r="AZ1962" s="6"/>
      <c r="BA1962" s="6"/>
      <c r="BB1962" s="6"/>
      <c r="BC1962" s="6"/>
      <c r="BD1962" s="6"/>
      <c r="BE1962" s="8">
        <v>1961</v>
      </c>
      <c r="BF1962" s="6" t="str">
        <f t="shared" si="614"/>
        <v>insert into bitacoras_estatus (numero_expediente, numero_registro, representante, fecha_inicio, fecha_vencimiento, id_cliente, id_admin, id_bitacoras_estatus, id_estatus, id_clase, id_marca, created_at, updated_at) values('123418','','GASTRONOMICA SMOKEHOUSE MEXICO, S.A. DE C.V.','2018-10-15','2028-10-15','979','2','1','1',null,43,'2018-10-15 00:00:00','2018-10-15 00:00:00');</v>
      </c>
      <c r="BG1962" s="6" t="str">
        <f t="shared" si="615"/>
        <v>insert into servicios_comentarios (comentario, id_admin, id_estatus, created_at, updated_at) values('Se hace solicitud de registro de marca y se notifico numero de expediente CL 43',1,1961,'2018-10-15 00:00:00','2018-10-15 00:00:00');</v>
      </c>
      <c r="BH1962" s="6" t="str">
        <f t="shared" si="616"/>
        <v/>
      </c>
      <c r="BI1962" s="137" t="str">
        <f t="shared" si="617"/>
        <v>update bitacoras_estatus set comprobacion_uso = 1, id_estatus=8 where id=1961;</v>
      </c>
      <c r="BJ1962" s="137" t="str">
        <f t="shared" si="618"/>
        <v>update bitacoras_estatus set numero_expediente = '123418', numero_registro = '', id_estatus = 8, fecha_inicio = '2018-10-15', fecha_vencimiento ='2028-10-15', created_at ='2018-10-15 00:00:00', updated_at ='2018-10-15 00:00:00', id_clase=null, id_marca=43, id_cliente=979, vigencia = 1 where id =1961;</v>
      </c>
      <c r="BK1962" s="137" t="str">
        <f t="shared" si="619"/>
        <v>update bitacoras_estatus set id_estatus = 8 where id =1961;</v>
      </c>
    </row>
    <row r="1963" spans="1:63" ht="27">
      <c r="A1963" s="3">
        <v>2116642</v>
      </c>
      <c r="B1963" s="3"/>
      <c r="C1963" s="3" t="str">
        <f>IF(Tabla1[[#This Row],[No. REG.]]="","",1)</f>
        <v/>
      </c>
      <c r="D1963" s="3" t="s">
        <v>8681</v>
      </c>
      <c r="E1963" s="3">
        <f>IF(Tabla1[[#This Row],[STATUS]]="","",VLOOKUP(D1963,Estatus!$A$2:$B$13,2,0))</f>
        <v>8</v>
      </c>
      <c r="F1963" s="3">
        <f>IF(Tabla1[[#This Row],[STATUS]]="","",VLOOKUP(D1963,Estatus!$A$2:$I$12,9,0))</f>
        <v>1</v>
      </c>
      <c r="G1963" s="12" t="s">
        <v>8495</v>
      </c>
      <c r="H1963" s="7">
        <v>43389</v>
      </c>
      <c r="I1963" s="80">
        <f t="shared" si="600"/>
        <v>2018</v>
      </c>
      <c r="J1963" s="80">
        <f t="shared" si="601"/>
        <v>10</v>
      </c>
      <c r="K1963" s="80">
        <f t="shared" si="602"/>
        <v>16</v>
      </c>
      <c r="L1963" s="80">
        <f t="shared" si="603"/>
        <v>10</v>
      </c>
      <c r="M1963" s="80">
        <f t="shared" si="604"/>
        <v>16</v>
      </c>
      <c r="N1963" s="80" t="str">
        <f t="shared" si="605"/>
        <v>'2018-10-16'</v>
      </c>
      <c r="O1963" s="80" t="str">
        <f t="shared" si="606"/>
        <v>'2018-10-16 00:00:00'</v>
      </c>
      <c r="P1963" s="7">
        <v>47042</v>
      </c>
      <c r="Q1963" s="80">
        <f t="shared" si="607"/>
        <v>2028</v>
      </c>
      <c r="R1963" s="80">
        <f t="shared" si="608"/>
        <v>10</v>
      </c>
      <c r="S1963" s="80">
        <f t="shared" si="609"/>
        <v>16</v>
      </c>
      <c r="T1963" s="80">
        <f t="shared" si="610"/>
        <v>10</v>
      </c>
      <c r="U1963" s="80">
        <f t="shared" si="611"/>
        <v>16</v>
      </c>
      <c r="V1963" s="80" t="str">
        <f t="shared" si="612"/>
        <v>'2028-10-16'</v>
      </c>
      <c r="W1963" s="80"/>
      <c r="X1963" s="80" t="str">
        <f t="shared" si="613"/>
        <v>null</v>
      </c>
      <c r="Y1963" s="3" t="s">
        <v>8585</v>
      </c>
      <c r="Z1963" s="124">
        <f>IFERROR(IF(Y1963="","null",VLOOKUP(Y1963,Marcas!$A$2:$C$2024,2,0)),"")</f>
        <v>1466</v>
      </c>
      <c r="AA1963" s="3" t="s">
        <v>8586</v>
      </c>
      <c r="AB1963" s="3">
        <f>IFERROR(IF(AA1963="","",IF(AA1963="EMPORIO LEGAL",1,VLOOKUP(AA1963,Clientes!$A$2:$B$1190,2,0))),"")</f>
        <v>1034</v>
      </c>
      <c r="AC1963" s="3">
        <f>IFERROR(IF(Tabla1[[#This Row],[id_control]]="null","",VLOOKUP(CONCATENATE(Tabla1[[#This Row],[CLIENTE]],"-",Tabla1[[#This Row],[id_control]]),Hoja1!$C$2:$D$1994,2,0)),"")</f>
        <v>1963</v>
      </c>
      <c r="AD1963" s="3" t="s">
        <v>8587</v>
      </c>
      <c r="AE1963" s="3"/>
      <c r="AF1963" s="3"/>
      <c r="AG1963" s="3"/>
      <c r="AH1963" s="3"/>
      <c r="AI1963" s="3"/>
      <c r="AJ1963" s="3"/>
      <c r="AK1963" s="3"/>
      <c r="AL1963" s="3"/>
      <c r="AM1963" s="6"/>
      <c r="AN1963" s="6"/>
      <c r="AO1963" s="6"/>
      <c r="AP1963" s="6"/>
      <c r="AQ1963" s="6"/>
      <c r="AR1963" s="6"/>
      <c r="AS1963" s="6"/>
      <c r="AT1963" s="6"/>
      <c r="AU1963" s="6"/>
      <c r="AV1963" s="6"/>
      <c r="AW1963" s="6"/>
      <c r="AX1963" s="6"/>
      <c r="AY1963" s="6"/>
      <c r="AZ1963" s="6"/>
      <c r="BA1963" s="6"/>
      <c r="BB1963" s="6"/>
      <c r="BC1963" s="6"/>
      <c r="BD1963" s="6"/>
      <c r="BE1963" s="8">
        <v>1962</v>
      </c>
      <c r="BF1963" s="6" t="str">
        <f t="shared" si="614"/>
        <v>insert into bitacoras_estatus (numero_expediente, numero_registro, representante, fecha_inicio, fecha_vencimiento, id_cliente, id_admin, id_bitacoras_estatus, id_estatus, id_clase, id_marca, created_at, updated_at) values('2116642','','MARTIN ISLAS RAMOS','2018-10-16','2028-10-16','1034','2','1','1',null,1466,'2018-10-16 00:00:00','2018-10-16 00:00:00');</v>
      </c>
      <c r="BG1963" s="6" t="str">
        <f t="shared" si="615"/>
        <v>insert into servicios_comentarios (comentario, id_admin, id_estatus, created_at, updated_at) values('Se hace solicitud de registro de marca y se notifico numero de expediente CL 35',1,1962,'2018-10-16 00:00:00','2018-10-16 00:00:00');</v>
      </c>
      <c r="BH1963" s="6" t="str">
        <f t="shared" si="616"/>
        <v/>
      </c>
      <c r="BI1963" s="137" t="str">
        <f t="shared" si="617"/>
        <v>update bitacoras_estatus set comprobacion_uso = 1, id_estatus=8 where id=1962;</v>
      </c>
      <c r="BJ1963" s="137" t="str">
        <f t="shared" si="618"/>
        <v>update bitacoras_estatus set numero_expediente = '2116642', numero_registro = '', id_estatus = 8, fecha_inicio = '2018-10-16', fecha_vencimiento ='2028-10-16', created_at ='2018-10-16 00:00:00', updated_at ='2018-10-16 00:00:00', id_clase=null, id_marca=1466, id_cliente=1034, vigencia = 1 where id =1962;</v>
      </c>
      <c r="BK1963" s="137" t="str">
        <f t="shared" si="619"/>
        <v>update bitacoras_estatus set id_estatus = 8 where id =1962;</v>
      </c>
    </row>
    <row r="1964" spans="1:63" ht="27">
      <c r="A1964" s="3">
        <v>2116660</v>
      </c>
      <c r="B1964" s="3"/>
      <c r="C1964" s="3" t="str">
        <f>IF(Tabla1[[#This Row],[No. REG.]]="","",1)</f>
        <v/>
      </c>
      <c r="D1964" s="3" t="s">
        <v>8681</v>
      </c>
      <c r="E1964" s="3">
        <f>IF(Tabla1[[#This Row],[STATUS]]="","",VLOOKUP(D1964,Estatus!$A$2:$B$13,2,0))</f>
        <v>8</v>
      </c>
      <c r="F1964" s="3">
        <f>IF(Tabla1[[#This Row],[STATUS]]="","",VLOOKUP(D1964,Estatus!$A$2:$I$12,9,0))</f>
        <v>1</v>
      </c>
      <c r="G1964" s="12" t="s">
        <v>8500</v>
      </c>
      <c r="H1964" s="7">
        <v>43389</v>
      </c>
      <c r="I1964" s="80">
        <f t="shared" si="600"/>
        <v>2018</v>
      </c>
      <c r="J1964" s="80">
        <f t="shared" si="601"/>
        <v>10</v>
      </c>
      <c r="K1964" s="80">
        <f t="shared" si="602"/>
        <v>16</v>
      </c>
      <c r="L1964" s="80">
        <f t="shared" si="603"/>
        <v>10</v>
      </c>
      <c r="M1964" s="80">
        <f t="shared" si="604"/>
        <v>16</v>
      </c>
      <c r="N1964" s="80" t="str">
        <f t="shared" si="605"/>
        <v>'2018-10-16'</v>
      </c>
      <c r="O1964" s="80" t="str">
        <f t="shared" si="606"/>
        <v>'2018-10-16 00:00:00'</v>
      </c>
      <c r="P1964" s="7">
        <v>47042</v>
      </c>
      <c r="Q1964" s="80">
        <f t="shared" si="607"/>
        <v>2028</v>
      </c>
      <c r="R1964" s="80">
        <f t="shared" si="608"/>
        <v>10</v>
      </c>
      <c r="S1964" s="80">
        <f t="shared" si="609"/>
        <v>16</v>
      </c>
      <c r="T1964" s="80">
        <f t="shared" si="610"/>
        <v>10</v>
      </c>
      <c r="U1964" s="80">
        <f t="shared" si="611"/>
        <v>16</v>
      </c>
      <c r="V1964" s="80" t="str">
        <f t="shared" si="612"/>
        <v>'2028-10-16'</v>
      </c>
      <c r="W1964" s="80"/>
      <c r="X1964" s="80" t="str">
        <f t="shared" si="613"/>
        <v>null</v>
      </c>
      <c r="Y1964" s="3" t="s">
        <v>8588</v>
      </c>
      <c r="Z1964" s="124">
        <f>IFERROR(IF(Y1964="","null",VLOOKUP(Y1964,Marcas!$A$2:$C$2024,2,0)),"")</f>
        <v>940</v>
      </c>
      <c r="AA1964" s="3" t="s">
        <v>8589</v>
      </c>
      <c r="AB1964" s="3">
        <f>IFERROR(IF(AA1964="","",IF(AA1964="EMPORIO LEGAL",1,VLOOKUP(AA1964,Clientes!$A$2:$B$1190,2,0))),"")</f>
        <v>1129</v>
      </c>
      <c r="AC1964" s="3">
        <f>IFERROR(IF(Tabla1[[#This Row],[id_control]]="null","",VLOOKUP(CONCATENATE(Tabla1[[#This Row],[CLIENTE]],"-",Tabla1[[#This Row],[id_control]]),Hoja1!$C$2:$D$1994,2,0)),"")</f>
        <v>1964</v>
      </c>
      <c r="AD1964" s="3" t="s">
        <v>4487</v>
      </c>
      <c r="AE1964" s="3"/>
      <c r="AF1964" s="3"/>
      <c r="AG1964" s="3"/>
      <c r="AH1964" s="3"/>
      <c r="AI1964" s="3"/>
      <c r="AJ1964" s="3"/>
      <c r="AK1964" s="3"/>
      <c r="AL1964" s="3"/>
      <c r="AM1964" s="6"/>
      <c r="AN1964" s="6"/>
      <c r="AO1964" s="6"/>
      <c r="AP1964" s="6"/>
      <c r="AQ1964" s="6"/>
      <c r="AR1964" s="6"/>
      <c r="AS1964" s="6"/>
      <c r="AT1964" s="6"/>
      <c r="AU1964" s="6"/>
      <c r="AV1964" s="6"/>
      <c r="AW1964" s="6"/>
      <c r="AX1964" s="6"/>
      <c r="AY1964" s="6"/>
      <c r="AZ1964" s="6"/>
      <c r="BA1964" s="6"/>
      <c r="BB1964" s="6"/>
      <c r="BC1964" s="6"/>
      <c r="BD1964" s="6"/>
      <c r="BE1964" s="8">
        <v>1963</v>
      </c>
      <c r="BF1964" s="6" t="str">
        <f t="shared" si="614"/>
        <v>insert into bitacoras_estatus (numero_expediente, numero_registro, representante, fecha_inicio, fecha_vencimiento, id_cliente, id_admin, id_bitacoras_estatus, id_estatus, id_clase, id_marca, created_at, updated_at) values('2116660','','MAXIMIANO BUJAIDAR GARCIA','2018-10-16','2028-10-16','1129','2','1','1',null,940,'2018-10-16 00:00:00','2018-10-16 00:00:00');</v>
      </c>
      <c r="BG1964" s="6" t="str">
        <f t="shared" si="615"/>
        <v>insert into servicios_comentarios (comentario, id_admin, id_estatus, created_at, updated_at) values('Se hace solicitud de registro de marca y se notifico numero de expediente CL 36',1,1963,'2018-10-16 00:00:00','2018-10-16 00:00:00');</v>
      </c>
      <c r="BH1964" s="6" t="str">
        <f t="shared" si="616"/>
        <v/>
      </c>
      <c r="BI1964" s="137" t="str">
        <f t="shared" si="617"/>
        <v>update bitacoras_estatus set comprobacion_uso = 1, id_estatus=8 where id=1963;</v>
      </c>
      <c r="BJ1964" s="137" t="str">
        <f t="shared" si="618"/>
        <v>update bitacoras_estatus set numero_expediente = '2116660', numero_registro = '', id_estatus = 8, fecha_inicio = '2018-10-16', fecha_vencimiento ='2028-10-16', created_at ='2018-10-16 00:00:00', updated_at ='2018-10-16 00:00:00', id_clase=null, id_marca=940, id_cliente=1129, vigencia = 1 where id =1963;</v>
      </c>
      <c r="BK1964" s="137" t="str">
        <f t="shared" si="619"/>
        <v>update bitacoras_estatus set id_estatus = 8 where id =1963;</v>
      </c>
    </row>
    <row r="1965" spans="1:63" ht="27">
      <c r="A1965" s="3">
        <v>2079993</v>
      </c>
      <c r="B1965" s="3">
        <v>1937110</v>
      </c>
      <c r="C1965" s="3">
        <f>IF(Tabla1[[#This Row],[No. REG.]]="","",1)</f>
        <v>1</v>
      </c>
      <c r="D1965" s="3" t="s">
        <v>46</v>
      </c>
      <c r="E1965" s="3">
        <f>IF(Tabla1[[#This Row],[STATUS]]="","",VLOOKUP(D1965,Estatus!$A$2:$B$13,2,0))</f>
        <v>10</v>
      </c>
      <c r="F1965" s="3">
        <f>IF(Tabla1[[#This Row],[STATUS]]="","",VLOOKUP(D1965,Estatus!$A$2:$I$12,9,0))</f>
        <v>1</v>
      </c>
      <c r="G1965" s="12" t="s">
        <v>8590</v>
      </c>
      <c r="H1965" s="7">
        <v>43307</v>
      </c>
      <c r="I1965" s="80">
        <f t="shared" si="600"/>
        <v>2018</v>
      </c>
      <c r="J1965" s="80">
        <f t="shared" si="601"/>
        <v>7</v>
      </c>
      <c r="K1965" s="80">
        <f t="shared" si="602"/>
        <v>26</v>
      </c>
      <c r="L1965" s="80" t="str">
        <f t="shared" si="603"/>
        <v>07</v>
      </c>
      <c r="M1965" s="80">
        <f t="shared" si="604"/>
        <v>26</v>
      </c>
      <c r="N1965" s="80" t="str">
        <f t="shared" si="605"/>
        <v>'2018-07-26'</v>
      </c>
      <c r="O1965" s="80" t="str">
        <f t="shared" si="606"/>
        <v>'2018-07-26 00:00:00'</v>
      </c>
      <c r="P1965" s="7">
        <v>46960</v>
      </c>
      <c r="Q1965" s="80">
        <f t="shared" si="607"/>
        <v>2028</v>
      </c>
      <c r="R1965" s="80">
        <f t="shared" si="608"/>
        <v>7</v>
      </c>
      <c r="S1965" s="80">
        <f t="shared" si="609"/>
        <v>26</v>
      </c>
      <c r="T1965" s="80" t="str">
        <f t="shared" si="610"/>
        <v>07</v>
      </c>
      <c r="U1965" s="80">
        <f t="shared" si="611"/>
        <v>26</v>
      </c>
      <c r="V1965" s="80" t="str">
        <f t="shared" si="612"/>
        <v>'2028-07-26'</v>
      </c>
      <c r="W1965" s="80"/>
      <c r="X1965" s="80" t="str">
        <f t="shared" si="613"/>
        <v>null</v>
      </c>
      <c r="Y1965" s="3" t="s">
        <v>8591</v>
      </c>
      <c r="Z1965" s="124">
        <f>IFERROR(IF(Y1965="","null",VLOOKUP(Y1965,Marcas!$A$2:$C$2024,2,0)),"")</f>
        <v>343</v>
      </c>
      <c r="AA1965" s="3" t="s">
        <v>8591</v>
      </c>
      <c r="AB1965" s="3">
        <f>IFERROR(IF(AA1965="","",IF(AA1965="EMPORIO LEGAL",1,VLOOKUP(AA1965,Clientes!$A$2:$B$1190,2,0))),"")</f>
        <v>238</v>
      </c>
      <c r="AC1965" s="3">
        <f>IFERROR(IF(Tabla1[[#This Row],[id_control]]="null","",VLOOKUP(CONCATENATE(Tabla1[[#This Row],[CLIENTE]],"-",Tabla1[[#This Row],[id_control]]),Hoja1!$C$2:$D$1994,2,0)),"")</f>
        <v>1965</v>
      </c>
      <c r="AD1965" s="3" t="s">
        <v>8592</v>
      </c>
      <c r="AE1965" s="3"/>
      <c r="AF1965" s="3"/>
      <c r="AG1965" s="3"/>
      <c r="AH1965" s="3"/>
      <c r="AI1965" s="3"/>
      <c r="AJ1965" s="3"/>
      <c r="AK1965" s="3"/>
      <c r="AL1965" s="3"/>
      <c r="AM1965" s="6"/>
      <c r="AN1965" s="6"/>
      <c r="AO1965" s="6"/>
      <c r="AP1965" s="6"/>
      <c r="AQ1965" s="6"/>
      <c r="AR1965" s="6"/>
      <c r="AS1965" s="6"/>
      <c r="AT1965" s="6"/>
      <c r="AU1965" s="6"/>
      <c r="AV1965" s="6"/>
      <c r="AW1965" s="6"/>
      <c r="AX1965" s="6"/>
      <c r="AY1965" s="6"/>
      <c r="AZ1965" s="6"/>
      <c r="BA1965" s="6"/>
      <c r="BB1965" s="6"/>
      <c r="BC1965" s="6"/>
      <c r="BD1965" s="6"/>
      <c r="BE1965" s="8">
        <v>1964</v>
      </c>
      <c r="BF1965" s="6" t="str">
        <f t="shared" si="614"/>
        <v>insert into bitacoras_estatus (numero_expediente, numero_registro, representante, fecha_inicio, fecha_vencimiento, id_cliente, id_admin, id_bitacoras_estatus, id_estatus, id_clase, id_marca, created_at, updated_at) values('2079993','1937110','EUDARDO ENRIQUEZ PACHECO','2018-07-26','2028-07-26','238','2','1','1',null,343,'2018-07-26 00:00:00','2018-07-26 00:00:00');</v>
      </c>
      <c r="BG1965" s="6" t="str">
        <f t="shared" si="615"/>
        <v>insert into servicios_comentarios (comentario, id_admin, id_estatus, created_at, updated_at) values('Se hace solicitud de registro de marca y se notificó numero de expediente CL 43',1,1964,'2018-07-26 00:00:00','2018-07-26 00:00:00');</v>
      </c>
      <c r="BH1965" s="6" t="str">
        <f t="shared" si="616"/>
        <v/>
      </c>
      <c r="BI1965" s="137" t="str">
        <f t="shared" si="617"/>
        <v>update bitacoras_estatus set comprobacion_uso = 1, id_estatus=10 where id=1964;</v>
      </c>
      <c r="BJ1965" s="137" t="str">
        <f t="shared" si="618"/>
        <v>update bitacoras_estatus set numero_expediente = '2079993', numero_registro = '1937110', id_estatus = 10, fecha_inicio = '2018-07-26', fecha_vencimiento ='2028-07-26', created_at ='2018-07-26 00:00:00', updated_at ='2018-07-26 00:00:00', id_clase=null, id_marca=343, id_cliente=238, vigencia = 1 where id =1964;</v>
      </c>
      <c r="BK1965" s="137" t="str">
        <f t="shared" si="619"/>
        <v>update bitacoras_estatus set id_estatus = 10 where id =1964;</v>
      </c>
    </row>
    <row r="1966" spans="1:63" ht="27">
      <c r="A1966" s="3">
        <v>2080083</v>
      </c>
      <c r="B1966" s="3">
        <v>1937120</v>
      </c>
      <c r="C1966" s="3">
        <f>IF(Tabla1[[#This Row],[No. REG.]]="","",1)</f>
        <v>1</v>
      </c>
      <c r="D1966" s="3" t="s">
        <v>46</v>
      </c>
      <c r="E1966" s="3">
        <f>IF(Tabla1[[#This Row],[STATUS]]="","",VLOOKUP(D1966,Estatus!$A$2:$B$13,2,0))</f>
        <v>10</v>
      </c>
      <c r="F1966" s="3">
        <f>IF(Tabla1[[#This Row],[STATUS]]="","",VLOOKUP(D1966,Estatus!$A$2:$I$12,9,0))</f>
        <v>1</v>
      </c>
      <c r="G1966" s="12" t="s">
        <v>8593</v>
      </c>
      <c r="H1966" s="7">
        <v>43307</v>
      </c>
      <c r="I1966" s="80">
        <f t="shared" si="600"/>
        <v>2018</v>
      </c>
      <c r="J1966" s="80">
        <f t="shared" si="601"/>
        <v>7</v>
      </c>
      <c r="K1966" s="80">
        <f t="shared" si="602"/>
        <v>26</v>
      </c>
      <c r="L1966" s="80" t="str">
        <f t="shared" si="603"/>
        <v>07</v>
      </c>
      <c r="M1966" s="80">
        <f t="shared" si="604"/>
        <v>26</v>
      </c>
      <c r="N1966" s="80" t="str">
        <f t="shared" si="605"/>
        <v>'2018-07-26'</v>
      </c>
      <c r="O1966" s="80" t="str">
        <f t="shared" si="606"/>
        <v>'2018-07-26 00:00:00'</v>
      </c>
      <c r="P1966" s="7">
        <v>46960</v>
      </c>
      <c r="Q1966" s="80">
        <f t="shared" si="607"/>
        <v>2028</v>
      </c>
      <c r="R1966" s="80">
        <f t="shared" si="608"/>
        <v>7</v>
      </c>
      <c r="S1966" s="80">
        <f t="shared" si="609"/>
        <v>26</v>
      </c>
      <c r="T1966" s="80" t="str">
        <f t="shared" si="610"/>
        <v>07</v>
      </c>
      <c r="U1966" s="80">
        <f t="shared" si="611"/>
        <v>26</v>
      </c>
      <c r="V1966" s="80" t="str">
        <f t="shared" si="612"/>
        <v>'2028-07-26'</v>
      </c>
      <c r="W1966" s="80"/>
      <c r="X1966" s="80" t="str">
        <f t="shared" si="613"/>
        <v>null</v>
      </c>
      <c r="Y1966" s="3" t="s">
        <v>3478</v>
      </c>
      <c r="Z1966" s="124">
        <f>IFERROR(IF(Y1966="","null",VLOOKUP(Y1966,Marcas!$A$2:$C$2024,2,0)),"")</f>
        <v>647</v>
      </c>
      <c r="AA1966" s="3" t="s">
        <v>3478</v>
      </c>
      <c r="AB1966" s="3">
        <f>IFERROR(IF(AA1966="","",IF(AA1966="EMPORIO LEGAL",1,VLOOKUP(AA1966,Clientes!$A$2:$B$1190,2,0))),"")</f>
        <v>459</v>
      </c>
      <c r="AC1966" s="3">
        <f>IFERROR(IF(Tabla1[[#This Row],[id_control]]="null","",VLOOKUP(CONCATENATE(Tabla1[[#This Row],[CLIENTE]],"-",Tabla1[[#This Row],[id_control]]),Hoja1!$C$2:$D$1994,2,0)),"")</f>
        <v>658</v>
      </c>
      <c r="AD1966" s="3" t="s">
        <v>3479</v>
      </c>
      <c r="AE1966" s="3"/>
      <c r="AF1966" s="3"/>
      <c r="AG1966" s="3"/>
      <c r="AH1966" s="3"/>
      <c r="AI1966" s="3"/>
      <c r="AJ1966" s="3"/>
      <c r="AK1966" s="3"/>
      <c r="AL1966" s="3"/>
      <c r="AM1966" s="6"/>
      <c r="AN1966" s="6"/>
      <c r="AO1966" s="6"/>
      <c r="AP1966" s="6"/>
      <c r="AQ1966" s="6"/>
      <c r="AR1966" s="6"/>
      <c r="AS1966" s="6"/>
      <c r="AT1966" s="6"/>
      <c r="AU1966" s="6"/>
      <c r="AV1966" s="6"/>
      <c r="AW1966" s="6"/>
      <c r="AX1966" s="6"/>
      <c r="AY1966" s="6"/>
      <c r="AZ1966" s="6"/>
      <c r="BA1966" s="6"/>
      <c r="BB1966" s="6"/>
      <c r="BC1966" s="6"/>
      <c r="BD1966" s="6"/>
      <c r="BE1966" s="8">
        <v>1965</v>
      </c>
      <c r="BF1966" s="6" t="str">
        <f t="shared" si="614"/>
        <v>insert into bitacoras_estatus (numero_expediente, numero_registro, representante, fecha_inicio, fecha_vencimiento, id_cliente, id_admin, id_bitacoras_estatus, id_estatus, id_clase, id_marca, created_at, updated_at) values('2080083','1937120','MARCO ANTONIO CANO BARRAZA','2018-07-26','2028-07-26','459','2','1','1',null,647,'2018-07-26 00:00:00','2018-07-26 00:00:00');</v>
      </c>
      <c r="BG1966" s="6" t="str">
        <f t="shared" si="615"/>
        <v>insert into servicios_comentarios (comentario, id_admin, id_estatus, created_at, updated_at) values('Se hace solicitud de registro de marca y se notificó numero de expediente CL 37',1,1965,'2018-07-26 00:00:00','2018-07-26 00:00:00');</v>
      </c>
      <c r="BH1966" s="6" t="str">
        <f t="shared" si="616"/>
        <v/>
      </c>
      <c r="BI1966" s="137" t="str">
        <f t="shared" si="617"/>
        <v>update bitacoras_estatus set comprobacion_uso = 1, id_estatus=10 where id=1965;</v>
      </c>
      <c r="BJ1966" s="137" t="str">
        <f t="shared" si="618"/>
        <v>update bitacoras_estatus set numero_expediente = '2080083', numero_registro = '1937120', id_estatus = 10, fecha_inicio = '2018-07-26', fecha_vencimiento ='2028-07-26', created_at ='2018-07-26 00:00:00', updated_at ='2018-07-26 00:00:00', id_clase=null, id_marca=647, id_cliente=459, vigencia = 1 where id =1965;</v>
      </c>
      <c r="BK1966" s="137" t="str">
        <f t="shared" si="619"/>
        <v>update bitacoras_estatus set id_estatus = 10 where id =1965;</v>
      </c>
    </row>
    <row r="1967" spans="1:63" ht="27">
      <c r="A1967" s="3">
        <v>2079958</v>
      </c>
      <c r="B1967" s="3">
        <v>1937108</v>
      </c>
      <c r="C1967" s="3">
        <f>IF(Tabla1[[#This Row],[No. REG.]]="","",1)</f>
        <v>1</v>
      </c>
      <c r="D1967" s="3" t="s">
        <v>46</v>
      </c>
      <c r="E1967" s="3">
        <f>IF(Tabla1[[#This Row],[STATUS]]="","",VLOOKUP(D1967,Estatus!$A$2:$B$13,2,0))</f>
        <v>10</v>
      </c>
      <c r="F1967" s="3">
        <f>IF(Tabla1[[#This Row],[STATUS]]="","",VLOOKUP(D1967,Estatus!$A$2:$I$12,9,0))</f>
        <v>1</v>
      </c>
      <c r="G1967" s="12" t="s">
        <v>8594</v>
      </c>
      <c r="H1967" s="7">
        <v>43307</v>
      </c>
      <c r="I1967" s="80">
        <f t="shared" si="600"/>
        <v>2018</v>
      </c>
      <c r="J1967" s="80">
        <f t="shared" si="601"/>
        <v>7</v>
      </c>
      <c r="K1967" s="80">
        <f t="shared" si="602"/>
        <v>26</v>
      </c>
      <c r="L1967" s="80" t="str">
        <f t="shared" si="603"/>
        <v>07</v>
      </c>
      <c r="M1967" s="80">
        <f t="shared" si="604"/>
        <v>26</v>
      </c>
      <c r="N1967" s="80" t="str">
        <f t="shared" si="605"/>
        <v>'2018-07-26'</v>
      </c>
      <c r="O1967" s="80" t="str">
        <f t="shared" si="606"/>
        <v>'2018-07-26 00:00:00'</v>
      </c>
      <c r="P1967" s="7">
        <v>47325</v>
      </c>
      <c r="Q1967" s="80">
        <f t="shared" si="607"/>
        <v>2029</v>
      </c>
      <c r="R1967" s="80">
        <f t="shared" si="608"/>
        <v>7</v>
      </c>
      <c r="S1967" s="80">
        <f t="shared" si="609"/>
        <v>26</v>
      </c>
      <c r="T1967" s="80" t="str">
        <f t="shared" si="610"/>
        <v>07</v>
      </c>
      <c r="U1967" s="80">
        <f t="shared" si="611"/>
        <v>26</v>
      </c>
      <c r="V1967" s="80" t="str">
        <f t="shared" si="612"/>
        <v>'2029-07-26'</v>
      </c>
      <c r="W1967" s="80"/>
      <c r="X1967" s="80" t="str">
        <f t="shared" si="613"/>
        <v>null</v>
      </c>
      <c r="Y1967" s="3" t="s">
        <v>8595</v>
      </c>
      <c r="Z1967" s="124">
        <f>IFERROR(IF(Y1967="","null",VLOOKUP(Y1967,Marcas!$A$2:$C$2024,2,0)),"")</f>
        <v>1403</v>
      </c>
      <c r="AA1967" s="3" t="s">
        <v>8596</v>
      </c>
      <c r="AB1967" s="3">
        <f>IFERROR(IF(AA1967="","",IF(AA1967="EMPORIO LEGAL",1,VLOOKUP(AA1967,Clientes!$A$2:$B$1190,2,0))),"")</f>
        <v>844</v>
      </c>
      <c r="AC1967" s="3">
        <f>IFERROR(IF(Tabla1[[#This Row],[id_control]]="null","",VLOOKUP(CONCATENATE(Tabla1[[#This Row],[CLIENTE]],"-",Tabla1[[#This Row],[id_control]]),Hoja1!$C$2:$D$1994,2,0)),"")</f>
        <v>1967</v>
      </c>
      <c r="AD1967" s="3" t="s">
        <v>3670</v>
      </c>
      <c r="AE1967" s="3"/>
      <c r="AF1967" s="3"/>
      <c r="AG1967" s="3"/>
      <c r="AH1967" s="3"/>
      <c r="AI1967" s="3"/>
      <c r="AJ1967" s="3"/>
      <c r="AK1967" s="3"/>
      <c r="AL1967" s="3"/>
      <c r="AM1967" s="6"/>
      <c r="AN1967" s="6"/>
      <c r="AO1967" s="6"/>
      <c r="AP1967" s="6"/>
      <c r="AQ1967" s="6"/>
      <c r="AR1967" s="6"/>
      <c r="AS1967" s="6"/>
      <c r="AT1967" s="6"/>
      <c r="AU1967" s="6"/>
      <c r="AV1967" s="6"/>
      <c r="AW1967" s="6"/>
      <c r="AX1967" s="6"/>
      <c r="AY1967" s="6"/>
      <c r="AZ1967" s="6"/>
      <c r="BA1967" s="6"/>
      <c r="BB1967" s="6"/>
      <c r="BC1967" s="6"/>
      <c r="BD1967" s="6"/>
      <c r="BE1967" s="8">
        <v>1966</v>
      </c>
      <c r="BF1967" s="6" t="str">
        <f t="shared" si="614"/>
        <v>insert into bitacoras_estatus (numero_expediente, numero_registro, representante, fecha_inicio, fecha_vencimiento, id_cliente, id_admin, id_bitacoras_estatus, id_estatus, id_clase, id_marca, created_at, updated_at) values('2079958','1937108','RUBEN DOMINGUEZ CORRAL','2018-07-26','2029-07-26','844','2','1','1',null,1403,'2018-07-26 00:00:00','2018-07-26 00:00:00');</v>
      </c>
      <c r="BG1967" s="6" t="str">
        <f t="shared" si="615"/>
        <v>insert into servicios_comentarios (comentario, id_admin, id_estatus, created_at, updated_at) values('Se hace solicitud de registro de marca y se notificó numero de expediente CL 36',1,1966,'2018-07-26 00:00:00','2018-07-26 00:00:00');</v>
      </c>
      <c r="BH1967" s="6" t="str">
        <f t="shared" si="616"/>
        <v/>
      </c>
      <c r="BI1967" s="137" t="str">
        <f t="shared" si="617"/>
        <v>update bitacoras_estatus set comprobacion_uso = 1, id_estatus=10 where id=1966;</v>
      </c>
      <c r="BJ1967" s="137" t="str">
        <f t="shared" si="618"/>
        <v>update bitacoras_estatus set numero_expediente = '2079958', numero_registro = '1937108', id_estatus = 10, fecha_inicio = '2018-07-26', fecha_vencimiento ='2029-07-26', created_at ='2018-07-26 00:00:00', updated_at ='2018-07-26 00:00:00', id_clase=null, id_marca=1403, id_cliente=844, vigencia = 1 where id =1966;</v>
      </c>
      <c r="BK1967" s="137" t="str">
        <f t="shared" si="619"/>
        <v>update bitacoras_estatus set id_estatus = 10 where id =1966;</v>
      </c>
    </row>
    <row r="1968" spans="1:63" ht="27">
      <c r="A1968" s="3">
        <v>2126703</v>
      </c>
      <c r="B1968" s="3"/>
      <c r="C1968" s="138" t="str">
        <f>IF(Tabla1[[#This Row],[No. REG.]]="","",1)</f>
        <v/>
      </c>
      <c r="D1968" s="3" t="s">
        <v>8681</v>
      </c>
      <c r="E1968" s="138">
        <f>IF(Tabla1[[#This Row],[STATUS]]="","",VLOOKUP(D1968,Estatus!$A$2:$B$13,2,0))</f>
        <v>8</v>
      </c>
      <c r="F1968" s="138">
        <f>IF(Tabla1[[#This Row],[STATUS]]="","",VLOOKUP(D1968,Estatus!$A$2:$I$12,9,0))</f>
        <v>1</v>
      </c>
      <c r="G1968" s="12" t="s">
        <v>8757</v>
      </c>
      <c r="H1968" s="7">
        <v>43410</v>
      </c>
      <c r="I1968" s="80">
        <f>YEAR(H1968)</f>
        <v>2018</v>
      </c>
      <c r="J1968" s="80">
        <f>MONTH(H1968)</f>
        <v>11</v>
      </c>
      <c r="K1968" s="80">
        <f>DAY(H1968)</f>
        <v>6</v>
      </c>
      <c r="L1968" s="80">
        <f>IF(LEN(J1968)=1,CONCATENATE("0",J1968),J1968)</f>
        <v>11</v>
      </c>
      <c r="M1968" s="80" t="str">
        <f>IF(LEN(K1968)=1,CONCATENATE("0",K1968),K1968)</f>
        <v>06</v>
      </c>
      <c r="N1968" s="80" t="str">
        <f>IFERROR(IF(H1968="","null",CONCATENATE("'",I1968,"-",L1968,"-",M1968,"'")),"null")</f>
        <v>'2018-11-06'</v>
      </c>
      <c r="O1968" s="80" t="str">
        <f>IF(N1968="null","'2018-11-08 00:00:00'",CONCATENATE("'",I1968,"-",L1968,"-",M1968," 00:00:00'"))</f>
        <v>'2018-11-06 00:00:00'</v>
      </c>
      <c r="P1968" s="7">
        <v>47063</v>
      </c>
      <c r="Q1968" s="80">
        <f>YEAR(P1968)</f>
        <v>2028</v>
      </c>
      <c r="R1968" s="80">
        <f>MONTH(P1968)</f>
        <v>11</v>
      </c>
      <c r="S1968" s="80">
        <f>DAY(P1968)</f>
        <v>6</v>
      </c>
      <c r="T1968" s="80">
        <f>IF(LEN(R1968)=1,CONCATENATE("0",R1968),R1968)</f>
        <v>11</v>
      </c>
      <c r="U1968" s="80" t="str">
        <f>IF(LEN(S1968)=1,CONCATENATE("0",S1968),S1968)</f>
        <v>06</v>
      </c>
      <c r="V1968" s="80" t="str">
        <f>IFERROR(IF(P1968="","null",CONCATENATE("'",Q1968,"-",T1968,"-",U1968,"'")),"null")</f>
        <v>'2028-11-06'</v>
      </c>
      <c r="W1968" s="80"/>
      <c r="X1968" s="80" t="str">
        <f>IF(W1968="","null",W1968)</f>
        <v>null</v>
      </c>
      <c r="Y1968" s="3" t="s">
        <v>8938</v>
      </c>
      <c r="Z1968" s="80">
        <f>IFERROR(IF(Y1968="","null",VLOOKUP(Y1968,Marcas!$A$2:$C$2024,2,0)),"")</f>
        <v>204</v>
      </c>
      <c r="AA1968" s="3" t="s">
        <v>4433</v>
      </c>
      <c r="AB1968" s="138">
        <f>IFERROR(IF(AA1968="","",IF(AA1968="EMPORIO LEGAL",1,VLOOKUP(AA1968,Clientes!$A$2:$B$1190,2,0))),"")</f>
        <v>286</v>
      </c>
      <c r="AC1968" s="138">
        <f>IFERROR(IF(Tabla1[[#This Row],[id_control]]="null","",VLOOKUP(CONCATENATE(Tabla1[[#This Row],[CLIENTE]],"-",Tabla1[[#This Row],[id_control]]),Hoja1!$C$2:$D$1994,2,0)),"")</f>
        <v>1762</v>
      </c>
      <c r="AD1968" s="3" t="s">
        <v>4434</v>
      </c>
      <c r="AE1968" s="3"/>
      <c r="AF1968" s="3"/>
      <c r="AG1968" s="3"/>
      <c r="AH1968" s="3"/>
      <c r="AI1968" s="3"/>
      <c r="AJ1968" s="3"/>
      <c r="AK1968" s="3"/>
      <c r="AL1968" s="3"/>
      <c r="AM1968" s="6"/>
      <c r="AN1968" s="6"/>
      <c r="AO1968" s="6"/>
      <c r="AP1968" s="6"/>
      <c r="AQ1968" s="6"/>
      <c r="AR1968" s="6"/>
      <c r="AS1968" s="6"/>
      <c r="AT1968" s="6"/>
      <c r="AU1968" s="6"/>
      <c r="AV1968" s="6"/>
      <c r="AW1968" s="6"/>
      <c r="AX1968" s="6"/>
      <c r="AY1968" s="6"/>
      <c r="AZ1968" s="6"/>
      <c r="BA1968" s="6"/>
      <c r="BB1968" s="6"/>
      <c r="BC1968" s="6"/>
      <c r="BD1968" s="6"/>
      <c r="BE1968" s="6"/>
      <c r="BF1968" s="137" t="str">
        <f>CONCATENATE($BG$1,A1968,"','",B1968,"','",AD1968,"',",N1968,",",V1968,",'",AB1968,"','2','1','1',",X1968,",",Z1968,",",O1968,",",O1968,");")</f>
        <v>insert into bitacoras_estatus (numero_expediente, numero_registro, representante, fecha_inicio, fecha_vencimiento, id_cliente, id_admin, id_bitacoras_estatus, id_estatus, id_clase, id_marca, created_at, updated_at) values('2126703','','MAIRA LILIA RIOS RIOS','2018-11-06','2028-11-06','286','2','1','1',null,204,'2018-11-06 00:00:00','2018-11-06 00:00:00');</v>
      </c>
      <c r="BG1968" s="137" t="str">
        <f t="shared" si="615"/>
        <v/>
      </c>
      <c r="BH1968" s="137" t="str">
        <f t="shared" si="616"/>
        <v/>
      </c>
      <c r="BI1968" s="137" t="str">
        <f>CONCATENATE("update bitacoras_estatus set comprobacion_uso = 1, id_estatus=",E1968," where id=",BE1968,";")</f>
        <v>update bitacoras_estatus set comprobacion_uso = 1, id_estatus=8 where id=;</v>
      </c>
      <c r="BJ1968" s="137" t="str">
        <f t="shared" si="618"/>
        <v/>
      </c>
      <c r="BK1968" s="137" t="str">
        <f t="shared" si="619"/>
        <v/>
      </c>
    </row>
    <row r="1969" spans="1:63" ht="27">
      <c r="A1969" s="3">
        <v>2132236</v>
      </c>
      <c r="B1969" s="3"/>
      <c r="C1969" s="138" t="str">
        <f>IF(Tabla1[[#This Row],[No. REG.]]="","",1)</f>
        <v/>
      </c>
      <c r="D1969" s="3" t="s">
        <v>8681</v>
      </c>
      <c r="E1969" s="138">
        <f>IF(Tabla1[[#This Row],[STATUS]]="","",VLOOKUP(D1969,Estatus!$A$2:$B$13,2,0))</f>
        <v>8</v>
      </c>
      <c r="F1969" s="138">
        <f>IF(Tabla1[[#This Row],[STATUS]]="","",VLOOKUP(D1969,Estatus!$A$2:$I$12,9,0))</f>
        <v>1</v>
      </c>
      <c r="G1969" s="12" t="s">
        <v>8758</v>
      </c>
      <c r="H1969" s="7">
        <v>43424</v>
      </c>
      <c r="I1969" s="80">
        <f t="shared" ref="I1969:I1992" si="620">YEAR(H1969)</f>
        <v>2018</v>
      </c>
      <c r="J1969" s="80">
        <f t="shared" ref="J1969:J1992" si="621">MONTH(H1969)</f>
        <v>11</v>
      </c>
      <c r="K1969" s="80">
        <f t="shared" ref="K1969:K1992" si="622">DAY(H1969)</f>
        <v>20</v>
      </c>
      <c r="L1969" s="80">
        <f t="shared" ref="L1969:L1992" si="623">IF(LEN(J1969)=1,CONCATENATE("0",J1969),J1969)</f>
        <v>11</v>
      </c>
      <c r="M1969" s="80">
        <f t="shared" ref="M1969:M1992" si="624">IF(LEN(K1969)=1,CONCATENATE("0",K1969),K1969)</f>
        <v>20</v>
      </c>
      <c r="N1969" s="80" t="str">
        <f t="shared" ref="N1969:N1992" si="625">IFERROR(IF(H1969="","null",CONCATENATE("'",I1969,"-",L1969,"-",M1969,"'")),"null")</f>
        <v>'2018-11-20'</v>
      </c>
      <c r="O1969" s="80" t="str">
        <f t="shared" ref="O1969:O1992" si="626">IF(N1969="null","'2018-11-08 00:00:00'",CONCATENATE("'",I1969,"-",L1969,"-",M1969," 00:00:00'"))</f>
        <v>'2018-11-20 00:00:00'</v>
      </c>
      <c r="P1969" s="7">
        <v>47077</v>
      </c>
      <c r="Q1969" s="80">
        <f t="shared" ref="Q1969:Q1992" si="627">YEAR(P1969)</f>
        <v>2028</v>
      </c>
      <c r="R1969" s="80">
        <f t="shared" ref="R1969:R1992" si="628">MONTH(P1969)</f>
        <v>11</v>
      </c>
      <c r="S1969" s="80">
        <f t="shared" ref="S1969:S1992" si="629">DAY(P1969)</f>
        <v>20</v>
      </c>
      <c r="T1969" s="80">
        <f t="shared" ref="T1969:T1992" si="630">IF(LEN(R1969)=1,CONCATENATE("0",R1969),R1969)</f>
        <v>11</v>
      </c>
      <c r="U1969" s="80">
        <f t="shared" ref="U1969:U1992" si="631">IF(LEN(S1969)=1,CONCATENATE("0",S1969),S1969)</f>
        <v>20</v>
      </c>
      <c r="V1969" s="80" t="str">
        <f t="shared" ref="V1969:V1992" si="632">IFERROR(IF(P1969="","null",CONCATENATE("'",Q1969,"-",T1969,"-",U1969,"'")),"null")</f>
        <v>'2028-11-20'</v>
      </c>
      <c r="W1969" s="80"/>
      <c r="X1969" s="80" t="str">
        <f t="shared" ref="X1969:X1992" si="633">IF(W1969="","null",W1969)</f>
        <v>null</v>
      </c>
      <c r="Y1969" s="3" t="s">
        <v>8765</v>
      </c>
      <c r="Z1969" s="80">
        <f>IFERROR(IF(Y1969="","null",VLOOKUP(Y1969,Marcas!$A$2:$C$2024,2,0)),"")</f>
        <v>1730</v>
      </c>
      <c r="AA1969" s="3" t="s">
        <v>8790</v>
      </c>
      <c r="AB1969" s="138">
        <f>IFERROR(IF(AA1969="","",IF(AA1969="EMPORIO LEGAL",1,VLOOKUP(AA1969,Clientes!$A$2:$B$1190,2,0))),"")</f>
        <v>1185</v>
      </c>
      <c r="AC1969" s="138">
        <f>IFERROR(IF(Tabla1[[#This Row],[id_control]]="null","",VLOOKUP(CONCATENATE(Tabla1[[#This Row],[CLIENTE]],"-",Tabla1[[#This Row],[id_control]]),Hoja1!$C$2:$D$1994,2,0)),"")</f>
        <v>1972</v>
      </c>
      <c r="AD1969" s="3" t="s">
        <v>8794</v>
      </c>
      <c r="AE1969" s="3"/>
      <c r="AF1969" s="3"/>
      <c r="AG1969" s="3"/>
      <c r="AH1969" s="3"/>
      <c r="AI1969" s="3"/>
      <c r="AJ1969" s="3"/>
      <c r="AK1969" s="3"/>
      <c r="AL1969" s="3"/>
      <c r="AM1969" s="6"/>
      <c r="AN1969" s="6"/>
      <c r="AO1969" s="6"/>
      <c r="AP1969" s="6"/>
      <c r="AQ1969" s="6"/>
      <c r="AR1969" s="6"/>
      <c r="AS1969" s="6"/>
      <c r="AT1969" s="6"/>
      <c r="AU1969" s="6"/>
      <c r="AV1969" s="6"/>
      <c r="AW1969" s="6"/>
      <c r="AX1969" s="6"/>
      <c r="AY1969" s="6"/>
      <c r="AZ1969" s="6"/>
      <c r="BA1969" s="6"/>
      <c r="BB1969" s="6"/>
      <c r="BC1969" s="6"/>
      <c r="BD1969" s="6"/>
      <c r="BE1969" s="6"/>
      <c r="BF1969" s="137" t="str">
        <f t="shared" ref="BF1969:BF1992" si="634">CONCATENATE($BG$1,A1969,"','",B1969,"','",AD1969,"',",N1969,",",V1969,",'",AB1969,"','2','1','1',",X1969,",",Z1969,",",O1969,",",O1969,");")</f>
        <v>insert into bitacoras_estatus (numero_expediente, numero_registro, representante, fecha_inicio, fecha_vencimiento, id_cliente, id_admin, id_bitacoras_estatus, id_estatus, id_clase, id_marca, created_at, updated_at) values('2132236','','GUILLERMO SALZAR CHAVIRA','2018-11-20','2028-11-20','1185','2','1','1',null,1730,'2018-11-20 00:00:00','2018-11-20 00:00:00');</v>
      </c>
      <c r="BG1969" s="137" t="str">
        <f t="shared" si="615"/>
        <v/>
      </c>
      <c r="BH1969" s="137" t="str">
        <f t="shared" si="616"/>
        <v/>
      </c>
      <c r="BI1969" s="137" t="str">
        <f t="shared" ref="BI1969:BI1992" si="635">CONCATENATE("update bitacoras_estatus set comprobacion_uso = 1, id_estatus=",E1969," where id=",BE1969,";")</f>
        <v>update bitacoras_estatus set comprobacion_uso = 1, id_estatus=8 where id=;</v>
      </c>
      <c r="BJ1969" s="137" t="str">
        <f t="shared" si="618"/>
        <v/>
      </c>
      <c r="BK1969" s="137" t="str">
        <f t="shared" si="619"/>
        <v/>
      </c>
    </row>
    <row r="1970" spans="1:63" ht="27">
      <c r="A1970" s="3">
        <v>2132253</v>
      </c>
      <c r="B1970" s="3"/>
      <c r="C1970" s="138" t="str">
        <f>IF(Tabla1[[#This Row],[No. REG.]]="","",1)</f>
        <v/>
      </c>
      <c r="D1970" s="3" t="s">
        <v>8681</v>
      </c>
      <c r="E1970" s="138">
        <f>IF(Tabla1[[#This Row],[STATUS]]="","",VLOOKUP(D1970,Estatus!$A$2:$B$13,2,0))</f>
        <v>8</v>
      </c>
      <c r="F1970" s="138">
        <f>IF(Tabla1[[#This Row],[STATUS]]="","",VLOOKUP(D1970,Estatus!$A$2:$I$12,9,0))</f>
        <v>1</v>
      </c>
      <c r="G1970" s="12" t="s">
        <v>8759</v>
      </c>
      <c r="H1970" s="7">
        <v>43424</v>
      </c>
      <c r="I1970" s="80">
        <f t="shared" si="620"/>
        <v>2018</v>
      </c>
      <c r="J1970" s="80">
        <f t="shared" si="621"/>
        <v>11</v>
      </c>
      <c r="K1970" s="80">
        <f t="shared" si="622"/>
        <v>20</v>
      </c>
      <c r="L1970" s="80">
        <f t="shared" si="623"/>
        <v>11</v>
      </c>
      <c r="M1970" s="80">
        <f t="shared" si="624"/>
        <v>20</v>
      </c>
      <c r="N1970" s="80" t="str">
        <f t="shared" si="625"/>
        <v>'2018-11-20'</v>
      </c>
      <c r="O1970" s="80" t="str">
        <f t="shared" si="626"/>
        <v>'2018-11-20 00:00:00'</v>
      </c>
      <c r="P1970" s="7">
        <v>47077</v>
      </c>
      <c r="Q1970" s="80">
        <f t="shared" si="627"/>
        <v>2028</v>
      </c>
      <c r="R1970" s="80">
        <f t="shared" si="628"/>
        <v>11</v>
      </c>
      <c r="S1970" s="80">
        <f t="shared" si="629"/>
        <v>20</v>
      </c>
      <c r="T1970" s="80">
        <f t="shared" si="630"/>
        <v>11</v>
      </c>
      <c r="U1970" s="80">
        <f t="shared" si="631"/>
        <v>20</v>
      </c>
      <c r="V1970" s="80" t="str">
        <f t="shared" si="632"/>
        <v>'2028-11-20'</v>
      </c>
      <c r="W1970" s="80"/>
      <c r="X1970" s="80" t="str">
        <f t="shared" si="633"/>
        <v>null</v>
      </c>
      <c r="Y1970" s="3" t="s">
        <v>8766</v>
      </c>
      <c r="Z1970" s="80">
        <f>IFERROR(IF(Y1970="","null",VLOOKUP(Y1970,Marcas!$A$2:$C$2024,2,0)),"")</f>
        <v>1731</v>
      </c>
      <c r="AA1970" s="3" t="s">
        <v>8791</v>
      </c>
      <c r="AB1970" s="138">
        <f>IFERROR(IF(AA1970="","",IF(AA1970="EMPORIO LEGAL",1,VLOOKUP(AA1970,Clientes!$A$2:$B$1190,2,0))),"")</f>
        <v>1149</v>
      </c>
      <c r="AC1970" s="138">
        <f>IFERROR(IF(Tabla1[[#This Row],[id_control]]="null","",VLOOKUP(CONCATENATE(Tabla1[[#This Row],[CLIENTE]],"-",Tabla1[[#This Row],[id_control]]),Hoja1!$C$2:$D$1994,2,0)),"")</f>
        <v>1973</v>
      </c>
      <c r="AD1970" s="3" t="s">
        <v>8795</v>
      </c>
      <c r="AE1970" s="3"/>
      <c r="AF1970" s="3"/>
      <c r="AG1970" s="3"/>
      <c r="AH1970" s="3"/>
      <c r="AI1970" s="3"/>
      <c r="AJ1970" s="3"/>
      <c r="AK1970" s="3"/>
      <c r="AL1970" s="3"/>
      <c r="AM1970" s="6"/>
      <c r="AN1970" s="6"/>
      <c r="AO1970" s="6"/>
      <c r="AP1970" s="6"/>
      <c r="AQ1970" s="6"/>
      <c r="AR1970" s="6"/>
      <c r="AS1970" s="6"/>
      <c r="AT1970" s="6"/>
      <c r="AU1970" s="6"/>
      <c r="AV1970" s="6"/>
      <c r="AW1970" s="6"/>
      <c r="AX1970" s="6"/>
      <c r="AY1970" s="6"/>
      <c r="AZ1970" s="6"/>
      <c r="BA1970" s="6"/>
      <c r="BB1970" s="6"/>
      <c r="BC1970" s="6"/>
      <c r="BD1970" s="6"/>
      <c r="BE1970" s="6"/>
      <c r="BF1970" s="137" t="str">
        <f t="shared" si="634"/>
        <v>insert into bitacoras_estatus (numero_expediente, numero_registro, representante, fecha_inicio, fecha_vencimiento, id_cliente, id_admin, id_bitacoras_estatus, id_estatus, id_clase, id_marca, created_at, updated_at) values('2132253','','TEIKA SERVICIOS DEL VALLE SA DE CV','2018-11-20','2028-11-20','1149','2','1','1',null,1731,'2018-11-20 00:00:00','2018-11-20 00:00:00');</v>
      </c>
      <c r="BG1970" s="137" t="str">
        <f t="shared" si="615"/>
        <v/>
      </c>
      <c r="BH1970" s="137" t="str">
        <f t="shared" si="616"/>
        <v/>
      </c>
      <c r="BI1970" s="137" t="str">
        <f t="shared" si="635"/>
        <v>update bitacoras_estatus set comprobacion_uso = 1, id_estatus=8 where id=;</v>
      </c>
      <c r="BJ1970" s="137" t="str">
        <f t="shared" si="618"/>
        <v/>
      </c>
      <c r="BK1970" s="137" t="str">
        <f t="shared" si="619"/>
        <v/>
      </c>
    </row>
    <row r="1971" spans="1:63" ht="27">
      <c r="A1971" s="3">
        <v>2132273</v>
      </c>
      <c r="B1971" s="3"/>
      <c r="C1971" s="138" t="str">
        <f>IF(Tabla1[[#This Row],[No. REG.]]="","",1)</f>
        <v/>
      </c>
      <c r="D1971" s="3" t="s">
        <v>8681</v>
      </c>
      <c r="E1971" s="138">
        <f>IF(Tabla1[[#This Row],[STATUS]]="","",VLOOKUP(D1971,Estatus!$A$2:$B$13,2,0))</f>
        <v>8</v>
      </c>
      <c r="F1971" s="138">
        <f>IF(Tabla1[[#This Row],[STATUS]]="","",VLOOKUP(D1971,Estatus!$A$2:$I$12,9,0))</f>
        <v>1</v>
      </c>
      <c r="G1971" s="12" t="s">
        <v>8759</v>
      </c>
      <c r="H1971" s="7">
        <v>43424</v>
      </c>
      <c r="I1971" s="80">
        <f t="shared" si="620"/>
        <v>2018</v>
      </c>
      <c r="J1971" s="80">
        <f t="shared" si="621"/>
        <v>11</v>
      </c>
      <c r="K1971" s="80">
        <f t="shared" si="622"/>
        <v>20</v>
      </c>
      <c r="L1971" s="80">
        <f t="shared" si="623"/>
        <v>11</v>
      </c>
      <c r="M1971" s="80">
        <f t="shared" si="624"/>
        <v>20</v>
      </c>
      <c r="N1971" s="80" t="str">
        <f t="shared" si="625"/>
        <v>'2018-11-20'</v>
      </c>
      <c r="O1971" s="80" t="str">
        <f t="shared" si="626"/>
        <v>'2018-11-20 00:00:00'</v>
      </c>
      <c r="P1971" s="7">
        <v>47077</v>
      </c>
      <c r="Q1971" s="80">
        <f t="shared" si="627"/>
        <v>2028</v>
      </c>
      <c r="R1971" s="80">
        <f t="shared" si="628"/>
        <v>11</v>
      </c>
      <c r="S1971" s="80">
        <f t="shared" si="629"/>
        <v>20</v>
      </c>
      <c r="T1971" s="80">
        <f t="shared" si="630"/>
        <v>11</v>
      </c>
      <c r="U1971" s="80">
        <f t="shared" si="631"/>
        <v>20</v>
      </c>
      <c r="V1971" s="80" t="str">
        <f t="shared" si="632"/>
        <v>'2028-11-20'</v>
      </c>
      <c r="W1971" s="80"/>
      <c r="X1971" s="80" t="str">
        <f t="shared" si="633"/>
        <v>null</v>
      </c>
      <c r="Y1971" s="3" t="s">
        <v>8767</v>
      </c>
      <c r="Z1971" s="80">
        <f>IFERROR(IF(Y1971="","null",VLOOKUP(Y1971,Marcas!$A$2:$C$2024,2,0)),"")</f>
        <v>1629</v>
      </c>
      <c r="AA1971" s="3" t="s">
        <v>8767</v>
      </c>
      <c r="AB1971" s="138">
        <f>IFERROR(IF(AA1971="","",IF(AA1971="EMPORIO LEGAL",1,VLOOKUP(AA1971,Clientes!$A$2:$B$1190,2,0))),"")</f>
        <v>1150</v>
      </c>
      <c r="AC1971" s="138">
        <f>IFERROR(IF(Tabla1[[#This Row],[id_control]]="null","",VLOOKUP(CONCATENATE(Tabla1[[#This Row],[CLIENTE]],"-",Tabla1[[#This Row],[id_control]]),Hoja1!$C$2:$D$1994,2,0)),"")</f>
        <v>1974</v>
      </c>
      <c r="AD1971" s="3" t="s">
        <v>8796</v>
      </c>
      <c r="AE1971" s="3"/>
      <c r="AF1971" s="3"/>
      <c r="AG1971" s="3"/>
      <c r="AH1971" s="3"/>
      <c r="AI1971" s="3"/>
      <c r="AJ1971" s="3"/>
      <c r="AK1971" s="3"/>
      <c r="AL1971" s="3"/>
      <c r="AM1971" s="6"/>
      <c r="AN1971" s="6"/>
      <c r="AO1971" s="6"/>
      <c r="AP1971" s="6"/>
      <c r="AQ1971" s="6"/>
      <c r="AR1971" s="6"/>
      <c r="AS1971" s="6"/>
      <c r="AT1971" s="6"/>
      <c r="AU1971" s="6"/>
      <c r="AV1971" s="6"/>
      <c r="AW1971" s="6"/>
      <c r="AX1971" s="6"/>
      <c r="AY1971" s="6"/>
      <c r="AZ1971" s="6"/>
      <c r="BA1971" s="6"/>
      <c r="BB1971" s="6"/>
      <c r="BC1971" s="6"/>
      <c r="BD1971" s="6"/>
      <c r="BE1971" s="6"/>
      <c r="BF1971" s="137" t="str">
        <f t="shared" si="634"/>
        <v>insert into bitacoras_estatus (numero_expediente, numero_registro, representante, fecha_inicio, fecha_vencimiento, id_cliente, id_admin, id_bitacoras_estatus, id_estatus, id_clase, id_marca, created_at, updated_at) values('2132273','','GRUPO SEGA CHIHUAHUA S.C.','2018-11-20','2028-11-20','1150','2','1','1',null,1629,'2018-11-20 00:00:00','2018-11-20 00:00:00');</v>
      </c>
      <c r="BG1971" s="137" t="str">
        <f t="shared" si="615"/>
        <v/>
      </c>
      <c r="BH1971" s="137" t="str">
        <f t="shared" si="616"/>
        <v/>
      </c>
      <c r="BI1971" s="137" t="str">
        <f t="shared" si="635"/>
        <v>update bitacoras_estatus set comprobacion_uso = 1, id_estatus=8 where id=;</v>
      </c>
      <c r="BJ1971" s="137" t="str">
        <f t="shared" si="618"/>
        <v/>
      </c>
      <c r="BK1971" s="137" t="str">
        <f t="shared" si="619"/>
        <v/>
      </c>
    </row>
    <row r="1972" spans="1:63" ht="27">
      <c r="A1972" s="3">
        <v>2132287</v>
      </c>
      <c r="B1972" s="3"/>
      <c r="C1972" s="138" t="str">
        <f>IF(Tabla1[[#This Row],[No. REG.]]="","",1)</f>
        <v/>
      </c>
      <c r="D1972" s="3" t="s">
        <v>8681</v>
      </c>
      <c r="E1972" s="138">
        <f>IF(Tabla1[[#This Row],[STATUS]]="","",VLOOKUP(D1972,Estatus!$A$2:$B$13,2,0))</f>
        <v>8</v>
      </c>
      <c r="F1972" s="138">
        <f>IF(Tabla1[[#This Row],[STATUS]]="","",VLOOKUP(D1972,Estatus!$A$2:$I$12,9,0))</f>
        <v>1</v>
      </c>
      <c r="G1972" s="12" t="s">
        <v>8760</v>
      </c>
      <c r="H1972" s="7">
        <v>43424</v>
      </c>
      <c r="I1972" s="80">
        <f t="shared" si="620"/>
        <v>2018</v>
      </c>
      <c r="J1972" s="80">
        <f t="shared" si="621"/>
        <v>11</v>
      </c>
      <c r="K1972" s="80">
        <f t="shared" si="622"/>
        <v>20</v>
      </c>
      <c r="L1972" s="80">
        <f t="shared" si="623"/>
        <v>11</v>
      </c>
      <c r="M1972" s="80">
        <f t="shared" si="624"/>
        <v>20</v>
      </c>
      <c r="N1972" s="80" t="str">
        <f t="shared" si="625"/>
        <v>'2018-11-20'</v>
      </c>
      <c r="O1972" s="80" t="str">
        <f t="shared" si="626"/>
        <v>'2018-11-20 00:00:00'</v>
      </c>
      <c r="P1972" s="7">
        <v>47077</v>
      </c>
      <c r="Q1972" s="80">
        <f t="shared" si="627"/>
        <v>2028</v>
      </c>
      <c r="R1972" s="80">
        <f t="shared" si="628"/>
        <v>11</v>
      </c>
      <c r="S1972" s="80">
        <f t="shared" si="629"/>
        <v>20</v>
      </c>
      <c r="T1972" s="80">
        <f t="shared" si="630"/>
        <v>11</v>
      </c>
      <c r="U1972" s="80">
        <f t="shared" si="631"/>
        <v>20</v>
      </c>
      <c r="V1972" s="80" t="str">
        <f t="shared" si="632"/>
        <v>'2028-11-20'</v>
      </c>
      <c r="W1972" s="80"/>
      <c r="X1972" s="80" t="str">
        <f t="shared" si="633"/>
        <v>null</v>
      </c>
      <c r="Y1972" s="3" t="s">
        <v>8768</v>
      </c>
      <c r="Z1972" s="80">
        <f>IFERROR(IF(Y1972="","null",VLOOKUP(Y1972,Marcas!$A$2:$C$2024,2,0)),"")</f>
        <v>1732</v>
      </c>
      <c r="AA1972" s="3" t="s">
        <v>8791</v>
      </c>
      <c r="AB1972" s="138">
        <f>IFERROR(IF(AA1972="","",IF(AA1972="EMPORIO LEGAL",1,VLOOKUP(AA1972,Clientes!$A$2:$B$1190,2,0))),"")</f>
        <v>1149</v>
      </c>
      <c r="AC1972" s="138">
        <f>IFERROR(IF(Tabla1[[#This Row],[id_control]]="null","",VLOOKUP(CONCATENATE(Tabla1[[#This Row],[CLIENTE]],"-",Tabla1[[#This Row],[id_control]]),Hoja1!$C$2:$D$1994,2,0)),"")</f>
        <v>1975</v>
      </c>
      <c r="AD1972" s="3" t="s">
        <v>8795</v>
      </c>
      <c r="AE1972" s="3"/>
      <c r="AF1972" s="3"/>
      <c r="AG1972" s="3"/>
      <c r="AH1972" s="3"/>
      <c r="AI1972" s="3"/>
      <c r="AJ1972" s="3"/>
      <c r="AK1972" s="3"/>
      <c r="AL1972" s="3"/>
      <c r="AM1972" s="6"/>
      <c r="AN1972" s="6"/>
      <c r="AO1972" s="6"/>
      <c r="AP1972" s="6"/>
      <c r="AQ1972" s="6"/>
      <c r="AR1972" s="6"/>
      <c r="AS1972" s="6"/>
      <c r="AT1972" s="6"/>
      <c r="AU1972" s="6"/>
      <c r="AV1972" s="6"/>
      <c r="AW1972" s="6"/>
      <c r="AX1972" s="6"/>
      <c r="AY1972" s="6"/>
      <c r="AZ1972" s="6"/>
      <c r="BA1972" s="6"/>
      <c r="BB1972" s="6"/>
      <c r="BC1972" s="6"/>
      <c r="BD1972" s="6"/>
      <c r="BE1972" s="6"/>
      <c r="BF1972" s="137" t="str">
        <f t="shared" si="634"/>
        <v>insert into bitacoras_estatus (numero_expediente, numero_registro, representante, fecha_inicio, fecha_vencimiento, id_cliente, id_admin, id_bitacoras_estatus, id_estatus, id_clase, id_marca, created_at, updated_at) values('2132287','','TEIKA SERVICIOS DEL VALLE SA DE CV','2018-11-20','2028-11-20','1149','2','1','1',null,1732,'2018-11-20 00:00:00','2018-11-20 00:00:00');</v>
      </c>
      <c r="BG1972" s="137" t="str">
        <f t="shared" si="615"/>
        <v/>
      </c>
      <c r="BH1972" s="137" t="str">
        <f t="shared" si="616"/>
        <v/>
      </c>
      <c r="BI1972" s="137" t="str">
        <f t="shared" si="635"/>
        <v>update bitacoras_estatus set comprobacion_uso = 1, id_estatus=8 where id=;</v>
      </c>
      <c r="BJ1972" s="137" t="str">
        <f t="shared" si="618"/>
        <v/>
      </c>
      <c r="BK1972" s="137" t="str">
        <f t="shared" si="619"/>
        <v/>
      </c>
    </row>
    <row r="1973" spans="1:63" ht="27">
      <c r="A1973" s="3">
        <v>2132301</v>
      </c>
      <c r="B1973" s="3"/>
      <c r="C1973" s="138" t="str">
        <f>IF(Tabla1[[#This Row],[No. REG.]]="","",1)</f>
        <v/>
      </c>
      <c r="D1973" s="3" t="s">
        <v>8681</v>
      </c>
      <c r="E1973" s="138">
        <f>IF(Tabla1[[#This Row],[STATUS]]="","",VLOOKUP(D1973,Estatus!$A$2:$B$13,2,0))</f>
        <v>8</v>
      </c>
      <c r="F1973" s="138">
        <f>IF(Tabla1[[#This Row],[STATUS]]="","",VLOOKUP(D1973,Estatus!$A$2:$I$12,9,0))</f>
        <v>1</v>
      </c>
      <c r="G1973" s="12" t="s">
        <v>8760</v>
      </c>
      <c r="H1973" s="7">
        <v>43424</v>
      </c>
      <c r="I1973" s="80">
        <f t="shared" si="620"/>
        <v>2018</v>
      </c>
      <c r="J1973" s="80">
        <f t="shared" si="621"/>
        <v>11</v>
      </c>
      <c r="K1973" s="80">
        <f t="shared" si="622"/>
        <v>20</v>
      </c>
      <c r="L1973" s="80">
        <f t="shared" si="623"/>
        <v>11</v>
      </c>
      <c r="M1973" s="80">
        <f t="shared" si="624"/>
        <v>20</v>
      </c>
      <c r="N1973" s="80" t="str">
        <f t="shared" si="625"/>
        <v>'2018-11-20'</v>
      </c>
      <c r="O1973" s="80" t="str">
        <f t="shared" si="626"/>
        <v>'2018-11-20 00:00:00'</v>
      </c>
      <c r="P1973" s="7">
        <v>43424</v>
      </c>
      <c r="Q1973" s="80">
        <f t="shared" si="627"/>
        <v>2018</v>
      </c>
      <c r="R1973" s="80">
        <f t="shared" si="628"/>
        <v>11</v>
      </c>
      <c r="S1973" s="80">
        <f t="shared" si="629"/>
        <v>20</v>
      </c>
      <c r="T1973" s="80">
        <f t="shared" si="630"/>
        <v>11</v>
      </c>
      <c r="U1973" s="80">
        <f t="shared" si="631"/>
        <v>20</v>
      </c>
      <c r="V1973" s="80" t="str">
        <f t="shared" si="632"/>
        <v>'2018-11-20'</v>
      </c>
      <c r="W1973" s="80"/>
      <c r="X1973" s="80" t="str">
        <f t="shared" si="633"/>
        <v>null</v>
      </c>
      <c r="Y1973" s="3" t="s">
        <v>8769</v>
      </c>
      <c r="Z1973" s="80">
        <f>IFERROR(IF(Y1973="","null",VLOOKUP(Y1973,Marcas!$A$2:$C$2024,2,0)),"")</f>
        <v>1733</v>
      </c>
      <c r="AA1973" s="3" t="s">
        <v>8791</v>
      </c>
      <c r="AB1973" s="138">
        <f>IFERROR(IF(AA1973="","",IF(AA1973="EMPORIO LEGAL",1,VLOOKUP(AA1973,Clientes!$A$2:$B$1190,2,0))),"")</f>
        <v>1149</v>
      </c>
      <c r="AC1973" s="138">
        <f>IFERROR(IF(Tabla1[[#This Row],[id_control]]="null","",VLOOKUP(CONCATENATE(Tabla1[[#This Row],[CLIENTE]],"-",Tabla1[[#This Row],[id_control]]),Hoja1!$C$2:$D$1994,2,0)),"")</f>
        <v>1976</v>
      </c>
      <c r="AD1973" s="3" t="s">
        <v>8795</v>
      </c>
      <c r="AE1973" s="3"/>
      <c r="AF1973" s="3"/>
      <c r="AG1973" s="3"/>
      <c r="AH1973" s="3"/>
      <c r="AI1973" s="3"/>
      <c r="AJ1973" s="3"/>
      <c r="AK1973" s="3"/>
      <c r="AL1973" s="3"/>
      <c r="AM1973" s="6"/>
      <c r="AN1973" s="6"/>
      <c r="AO1973" s="6"/>
      <c r="AP1973" s="6"/>
      <c r="AQ1973" s="6"/>
      <c r="AR1973" s="6"/>
      <c r="AS1973" s="6"/>
      <c r="AT1973" s="6"/>
      <c r="AU1973" s="6"/>
      <c r="AV1973" s="6"/>
      <c r="AW1973" s="6"/>
      <c r="AX1973" s="6"/>
      <c r="AY1973" s="6"/>
      <c r="AZ1973" s="6"/>
      <c r="BA1973" s="6"/>
      <c r="BB1973" s="6"/>
      <c r="BC1973" s="6"/>
      <c r="BD1973" s="6"/>
      <c r="BE1973" s="6"/>
      <c r="BF1973" s="137" t="str">
        <f t="shared" si="634"/>
        <v>insert into bitacoras_estatus (numero_expediente, numero_registro, representante, fecha_inicio, fecha_vencimiento, id_cliente, id_admin, id_bitacoras_estatus, id_estatus, id_clase, id_marca, created_at, updated_at) values('2132301','','TEIKA SERVICIOS DEL VALLE SA DE CV','2018-11-20','2018-11-20','1149','2','1','1',null,1733,'2018-11-20 00:00:00','2018-11-20 00:00:00');</v>
      </c>
      <c r="BG1973" s="137" t="str">
        <f t="shared" si="615"/>
        <v/>
      </c>
      <c r="BH1973" s="137" t="str">
        <f t="shared" si="616"/>
        <v/>
      </c>
      <c r="BI1973" s="137" t="str">
        <f t="shared" si="635"/>
        <v>update bitacoras_estatus set comprobacion_uso = 1, id_estatus=8 where id=;</v>
      </c>
      <c r="BJ1973" s="137" t="str">
        <f t="shared" si="618"/>
        <v/>
      </c>
      <c r="BK1973" s="137" t="str">
        <f t="shared" si="619"/>
        <v/>
      </c>
    </row>
    <row r="1974" spans="1:63" ht="27">
      <c r="A1974" s="3">
        <v>123935</v>
      </c>
      <c r="B1974" s="3"/>
      <c r="C1974" s="138" t="str">
        <f>IF(Tabla1[[#This Row],[No. REG.]]="","",1)</f>
        <v/>
      </c>
      <c r="D1974" s="3" t="s">
        <v>8681</v>
      </c>
      <c r="E1974" s="138">
        <f>IF(Tabla1[[#This Row],[STATUS]]="","",VLOOKUP(D1974,Estatus!$A$2:$B$13,2,0))</f>
        <v>8</v>
      </c>
      <c r="F1974" s="138">
        <f>IF(Tabla1[[#This Row],[STATUS]]="","",VLOOKUP(D1974,Estatus!$A$2:$I$12,9,0))</f>
        <v>1</v>
      </c>
      <c r="G1974" s="12" t="s">
        <v>8757</v>
      </c>
      <c r="H1974" s="7">
        <v>43426</v>
      </c>
      <c r="I1974" s="80">
        <f t="shared" si="620"/>
        <v>2018</v>
      </c>
      <c r="J1974" s="80">
        <f t="shared" si="621"/>
        <v>11</v>
      </c>
      <c r="K1974" s="80">
        <f t="shared" si="622"/>
        <v>22</v>
      </c>
      <c r="L1974" s="80">
        <f t="shared" si="623"/>
        <v>11</v>
      </c>
      <c r="M1974" s="80">
        <f t="shared" si="624"/>
        <v>22</v>
      </c>
      <c r="N1974" s="80" t="str">
        <f t="shared" si="625"/>
        <v>'2018-11-22'</v>
      </c>
      <c r="O1974" s="80" t="str">
        <f t="shared" si="626"/>
        <v>'2018-11-22 00:00:00'</v>
      </c>
      <c r="P1974" s="7">
        <v>47079</v>
      </c>
      <c r="Q1974" s="80">
        <f t="shared" si="627"/>
        <v>2028</v>
      </c>
      <c r="R1974" s="80">
        <f t="shared" si="628"/>
        <v>11</v>
      </c>
      <c r="S1974" s="80">
        <f t="shared" si="629"/>
        <v>22</v>
      </c>
      <c r="T1974" s="80">
        <f t="shared" si="630"/>
        <v>11</v>
      </c>
      <c r="U1974" s="80">
        <f t="shared" si="631"/>
        <v>22</v>
      </c>
      <c r="V1974" s="80" t="str">
        <f t="shared" si="632"/>
        <v>'2028-11-22'</v>
      </c>
      <c r="W1974" s="80"/>
      <c r="X1974" s="80" t="str">
        <f t="shared" si="633"/>
        <v>null</v>
      </c>
      <c r="Y1974" s="3" t="s">
        <v>8770</v>
      </c>
      <c r="Z1974" s="80">
        <f>IFERROR(IF(Y1974="","null",VLOOKUP(Y1974,Marcas!$A$2:$C$2024,2,0)),"")</f>
        <v>1734</v>
      </c>
      <c r="AA1974" s="3" t="s">
        <v>2256</v>
      </c>
      <c r="AB1974" s="138">
        <f>IFERROR(IF(AA1974="","",IF(AA1974="EMPORIO LEGAL",1,VLOOKUP(AA1974,Clientes!$A$2:$B$1190,2,0))),"")</f>
        <v>711</v>
      </c>
      <c r="AC1974" s="138">
        <f>IFERROR(IF(Tabla1[[#This Row],[id_control]]="null","",VLOOKUP(CONCATENATE(Tabla1[[#This Row],[CLIENTE]],"-",Tabla1[[#This Row],[id_control]]),Hoja1!$C$2:$D$1994,2,0)),"")</f>
        <v>1977</v>
      </c>
      <c r="AD1974" s="3" t="s">
        <v>8797</v>
      </c>
      <c r="AE1974" s="3"/>
      <c r="AF1974" s="3"/>
      <c r="AG1974" s="3"/>
      <c r="AH1974" s="3"/>
      <c r="AI1974" s="3"/>
      <c r="AJ1974" s="3"/>
      <c r="AK1974" s="3"/>
      <c r="AL1974" s="3"/>
      <c r="AM1974" s="6"/>
      <c r="AN1974" s="6"/>
      <c r="AO1974" s="6"/>
      <c r="AP1974" s="6"/>
      <c r="AQ1974" s="6"/>
      <c r="AR1974" s="6"/>
      <c r="AS1974" s="6"/>
      <c r="AT1974" s="6"/>
      <c r="AU1974" s="6"/>
      <c r="AV1974" s="6"/>
      <c r="AW1974" s="6"/>
      <c r="AX1974" s="6"/>
      <c r="AY1974" s="6"/>
      <c r="AZ1974" s="6"/>
      <c r="BA1974" s="6"/>
      <c r="BB1974" s="6"/>
      <c r="BC1974" s="6"/>
      <c r="BD1974" s="6"/>
      <c r="BE1974" s="6"/>
      <c r="BF1974" s="137" t="str">
        <f t="shared" si="634"/>
        <v>insert into bitacoras_estatus (numero_expediente, numero_registro, representante, fecha_inicio, fecha_vencimiento, id_cliente, id_admin, id_bitacoras_estatus, id_estatus, id_clase, id_marca, created_at, updated_at) values('123935','','MONICA BEATRIZ PEREZ FLORES','2018-11-22','2028-11-22','711','2','1','1',null,1734,'2018-11-22 00:00:00','2018-11-22 00:00:00');</v>
      </c>
      <c r="BG1974" s="137" t="str">
        <f t="shared" si="615"/>
        <v/>
      </c>
      <c r="BH1974" s="137" t="str">
        <f t="shared" si="616"/>
        <v/>
      </c>
      <c r="BI1974" s="137" t="str">
        <f t="shared" si="635"/>
        <v>update bitacoras_estatus set comprobacion_uso = 1, id_estatus=8 where id=;</v>
      </c>
      <c r="BJ1974" s="137" t="str">
        <f t="shared" si="618"/>
        <v/>
      </c>
      <c r="BK1974" s="137" t="str">
        <f t="shared" si="619"/>
        <v/>
      </c>
    </row>
    <row r="1975" spans="1:63" ht="27">
      <c r="A1975" s="3">
        <v>2137924</v>
      </c>
      <c r="B1975" s="3"/>
      <c r="C1975" s="138" t="str">
        <f>IF(Tabla1[[#This Row],[No. REG.]]="","",1)</f>
        <v/>
      </c>
      <c r="D1975" s="3" t="s">
        <v>8681</v>
      </c>
      <c r="E1975" s="138">
        <f>IF(Tabla1[[#This Row],[STATUS]]="","",VLOOKUP(D1975,Estatus!$A$2:$B$13,2,0))</f>
        <v>8</v>
      </c>
      <c r="F1975" s="138">
        <f>IF(Tabla1[[#This Row],[STATUS]]="","",VLOOKUP(D1975,Estatus!$A$2:$I$12,9,0))</f>
        <v>1</v>
      </c>
      <c r="G1975" s="12" t="s">
        <v>8759</v>
      </c>
      <c r="H1975" s="7">
        <v>43434</v>
      </c>
      <c r="I1975" s="80">
        <f t="shared" si="620"/>
        <v>2018</v>
      </c>
      <c r="J1975" s="80">
        <f t="shared" si="621"/>
        <v>11</v>
      </c>
      <c r="K1975" s="80">
        <f t="shared" si="622"/>
        <v>30</v>
      </c>
      <c r="L1975" s="80">
        <f t="shared" si="623"/>
        <v>11</v>
      </c>
      <c r="M1975" s="80">
        <f t="shared" si="624"/>
        <v>30</v>
      </c>
      <c r="N1975" s="80" t="str">
        <f t="shared" si="625"/>
        <v>'2018-11-30'</v>
      </c>
      <c r="O1975" s="80" t="str">
        <f t="shared" si="626"/>
        <v>'2018-11-30 00:00:00'</v>
      </c>
      <c r="P1975" s="7">
        <v>47087</v>
      </c>
      <c r="Q1975" s="80">
        <f t="shared" si="627"/>
        <v>2028</v>
      </c>
      <c r="R1975" s="80">
        <f t="shared" si="628"/>
        <v>11</v>
      </c>
      <c r="S1975" s="80">
        <f t="shared" si="629"/>
        <v>30</v>
      </c>
      <c r="T1975" s="80">
        <f t="shared" si="630"/>
        <v>11</v>
      </c>
      <c r="U1975" s="80">
        <f t="shared" si="631"/>
        <v>30</v>
      </c>
      <c r="V1975" s="80" t="str">
        <f t="shared" si="632"/>
        <v>'2028-11-30'</v>
      </c>
      <c r="W1975" s="80"/>
      <c r="X1975" s="80" t="str">
        <f t="shared" si="633"/>
        <v>null</v>
      </c>
      <c r="Y1975" s="3" t="s">
        <v>8771</v>
      </c>
      <c r="Z1975" s="80">
        <f>IFERROR(IF(Y1975="","null",VLOOKUP(Y1975,Marcas!$A$2:$C$2024,2,0)),"")</f>
        <v>1634</v>
      </c>
      <c r="AA1975" s="3" t="s">
        <v>8771</v>
      </c>
      <c r="AB1975" s="138">
        <f>IFERROR(IF(AA1975="","",IF(AA1975="EMPORIO LEGAL",1,VLOOKUP(AA1975,Clientes!$A$2:$B$1190,2,0))),"")</f>
        <v>1155</v>
      </c>
      <c r="AC1975" s="138">
        <f>IFERROR(IF(Tabla1[[#This Row],[id_control]]="null","",VLOOKUP(CONCATENATE(Tabla1[[#This Row],[CLIENTE]],"-",Tabla1[[#This Row],[id_control]]),Hoja1!$C$2:$D$1994,2,0)),"")</f>
        <v>1978</v>
      </c>
      <c r="AD1975" s="3" t="s">
        <v>8939</v>
      </c>
      <c r="AE1975" s="3"/>
      <c r="AF1975" s="3"/>
      <c r="AG1975" s="3"/>
      <c r="AH1975" s="3"/>
      <c r="AI1975" s="3"/>
      <c r="AJ1975" s="3"/>
      <c r="AK1975" s="3"/>
      <c r="AL1975" s="3"/>
      <c r="AM1975" s="6"/>
      <c r="AN1975" s="6"/>
      <c r="AO1975" s="6"/>
      <c r="AP1975" s="6"/>
      <c r="AQ1975" s="6"/>
      <c r="AR1975" s="6"/>
      <c r="AS1975" s="6"/>
      <c r="AT1975" s="6"/>
      <c r="AU1975" s="6"/>
      <c r="AV1975" s="6"/>
      <c r="AW1975" s="6"/>
      <c r="AX1975" s="6"/>
      <c r="AY1975" s="6"/>
      <c r="AZ1975" s="6"/>
      <c r="BA1975" s="6"/>
      <c r="BB1975" s="6"/>
      <c r="BC1975" s="6"/>
      <c r="BD1975" s="6"/>
      <c r="BE1975" s="6"/>
      <c r="BF1975" s="137" t="str">
        <f t="shared" si="634"/>
        <v>insert into bitacoras_estatus (numero_expediente, numero_registro, representante, fecha_inicio, fecha_vencimiento, id_cliente, id_admin, id_bitacoras_estatus, id_estatus, id_clase, id_marca, created_at, updated_at) values('2137924','','ALEJANDRO PATRICIO O'REILLY ATTOLINI','2018-11-30','2028-11-30','1155','2','1','1',null,1634,'2018-11-30 00:00:00','2018-11-30 00:00:00');</v>
      </c>
      <c r="BG1975" s="137" t="str">
        <f t="shared" si="615"/>
        <v/>
      </c>
      <c r="BH1975" s="137" t="str">
        <f t="shared" si="616"/>
        <v/>
      </c>
      <c r="BI1975" s="137" t="str">
        <f t="shared" si="635"/>
        <v>update bitacoras_estatus set comprobacion_uso = 1, id_estatus=8 where id=;</v>
      </c>
      <c r="BJ1975" s="137" t="str">
        <f t="shared" si="618"/>
        <v/>
      </c>
      <c r="BK1975" s="137" t="str">
        <f t="shared" si="619"/>
        <v/>
      </c>
    </row>
    <row r="1976" spans="1:63" ht="27">
      <c r="A1976" s="3">
        <v>2137962</v>
      </c>
      <c r="B1976" s="3"/>
      <c r="C1976" s="138" t="str">
        <f>IF(Tabla1[[#This Row],[No. REG.]]="","",1)</f>
        <v/>
      </c>
      <c r="D1976" s="3" t="s">
        <v>8681</v>
      </c>
      <c r="E1976" s="138">
        <f>IF(Tabla1[[#This Row],[STATUS]]="","",VLOOKUP(D1976,Estatus!$A$2:$B$13,2,0))</f>
        <v>8</v>
      </c>
      <c r="F1976" s="138">
        <f>IF(Tabla1[[#This Row],[STATUS]]="","",VLOOKUP(D1976,Estatus!$A$2:$I$12,9,0))</f>
        <v>1</v>
      </c>
      <c r="G1976" s="12" t="s">
        <v>8759</v>
      </c>
      <c r="H1976" s="7">
        <v>43434</v>
      </c>
      <c r="I1976" s="80">
        <f t="shared" si="620"/>
        <v>2018</v>
      </c>
      <c r="J1976" s="80">
        <f t="shared" si="621"/>
        <v>11</v>
      </c>
      <c r="K1976" s="80">
        <f t="shared" si="622"/>
        <v>30</v>
      </c>
      <c r="L1976" s="80">
        <f t="shared" si="623"/>
        <v>11</v>
      </c>
      <c r="M1976" s="80">
        <f t="shared" si="624"/>
        <v>30</v>
      </c>
      <c r="N1976" s="80" t="str">
        <f t="shared" si="625"/>
        <v>'2018-11-30'</v>
      </c>
      <c r="O1976" s="80" t="str">
        <f t="shared" si="626"/>
        <v>'2018-11-30 00:00:00'</v>
      </c>
      <c r="P1976" s="7">
        <v>47087</v>
      </c>
      <c r="Q1976" s="80">
        <f t="shared" si="627"/>
        <v>2028</v>
      </c>
      <c r="R1976" s="80">
        <f t="shared" si="628"/>
        <v>11</v>
      </c>
      <c r="S1976" s="80">
        <f t="shared" si="629"/>
        <v>30</v>
      </c>
      <c r="T1976" s="80">
        <f t="shared" si="630"/>
        <v>11</v>
      </c>
      <c r="U1976" s="80">
        <f t="shared" si="631"/>
        <v>30</v>
      </c>
      <c r="V1976" s="80" t="str">
        <f t="shared" si="632"/>
        <v>'2028-11-30'</v>
      </c>
      <c r="W1976" s="80"/>
      <c r="X1976" s="80" t="str">
        <f t="shared" si="633"/>
        <v>null</v>
      </c>
      <c r="Y1976" s="3" t="s">
        <v>8772</v>
      </c>
      <c r="Z1976" s="80">
        <f>IFERROR(IF(Y1976="","null",VLOOKUP(Y1976,Marcas!$A$2:$C$2024,2,0)),"")</f>
        <v>1735</v>
      </c>
      <c r="AA1976" t="s">
        <v>2714</v>
      </c>
      <c r="AB1976" s="138">
        <f>IFERROR(IF(AA1976="","",IF(AA1976="EMPORIO LEGAL",1,VLOOKUP(AA1976,Clientes!$A$2:$B$1190,2,0))),"")</f>
        <v>620</v>
      </c>
      <c r="AC1976" s="138">
        <f>IFERROR(IF(Tabla1[[#This Row],[id_control]]="null","",VLOOKUP(CONCATENATE(Tabla1[[#This Row],[CLIENTE]],"-",Tabla1[[#This Row],[id_control]]),Hoja1!$C$2:$D$1994,2,0)),"")</f>
        <v>1979</v>
      </c>
      <c r="AD1976" s="3" t="s">
        <v>8798</v>
      </c>
      <c r="AE1976" s="3"/>
      <c r="AF1976" s="3"/>
      <c r="AG1976" s="3"/>
      <c r="AH1976" s="3"/>
      <c r="AI1976" s="3"/>
      <c r="AJ1976" s="3"/>
      <c r="AK1976" s="3"/>
      <c r="AL1976" s="3"/>
      <c r="AM1976" s="6"/>
      <c r="AN1976" s="6"/>
      <c r="AO1976" s="6"/>
      <c r="AP1976" s="6"/>
      <c r="AQ1976" s="6"/>
      <c r="AR1976" s="6"/>
      <c r="AS1976" s="6"/>
      <c r="AT1976" s="6"/>
      <c r="AU1976" s="6"/>
      <c r="AV1976" s="6"/>
      <c r="AW1976" s="6"/>
      <c r="AX1976" s="6"/>
      <c r="AY1976" s="6"/>
      <c r="AZ1976" s="6"/>
      <c r="BA1976" s="6"/>
      <c r="BB1976" s="6"/>
      <c r="BC1976" s="6"/>
      <c r="BD1976" s="6"/>
      <c r="BE1976" s="6"/>
      <c r="BF1976" s="137" t="str">
        <f t="shared" si="634"/>
        <v>insert into bitacoras_estatus (numero_expediente, numero_registro, representante, fecha_inicio, fecha_vencimiento, id_cliente, id_admin, id_bitacoras_estatus, id_estatus, id_clase, id_marca, created_at, updated_at) values('2137962','','ALEJANDRO LICON GRAJEDA','2018-11-30','2028-11-30','620','2','1','1',null,1735,'2018-11-30 00:00:00','2018-11-30 00:00:00');</v>
      </c>
      <c r="BG1976" s="137" t="str">
        <f t="shared" si="615"/>
        <v/>
      </c>
      <c r="BH1976" s="137" t="str">
        <f t="shared" si="616"/>
        <v/>
      </c>
      <c r="BI1976" s="137" t="str">
        <f t="shared" si="635"/>
        <v>update bitacoras_estatus set comprobacion_uso = 1, id_estatus=8 where id=;</v>
      </c>
      <c r="BJ1976" s="137" t="str">
        <f t="shared" si="618"/>
        <v/>
      </c>
      <c r="BK1976" s="137" t="str">
        <f t="shared" si="619"/>
        <v/>
      </c>
    </row>
    <row r="1977" spans="1:63" ht="27">
      <c r="A1977" s="3">
        <v>2137977</v>
      </c>
      <c r="B1977" s="3"/>
      <c r="C1977" s="138" t="str">
        <f>IF(Tabla1[[#This Row],[No. REG.]]="","",1)</f>
        <v/>
      </c>
      <c r="D1977" s="3" t="s">
        <v>8681</v>
      </c>
      <c r="E1977" s="138">
        <f>IF(Tabla1[[#This Row],[STATUS]]="","",VLOOKUP(D1977,Estatus!$A$2:$B$13,2,0))</f>
        <v>8</v>
      </c>
      <c r="F1977" s="138">
        <f>IF(Tabla1[[#This Row],[STATUS]]="","",VLOOKUP(D1977,Estatus!$A$2:$I$12,9,0))</f>
        <v>1</v>
      </c>
      <c r="G1977" s="12" t="s">
        <v>8761</v>
      </c>
      <c r="H1977" s="7">
        <v>43434</v>
      </c>
      <c r="I1977" s="80">
        <f t="shared" si="620"/>
        <v>2018</v>
      </c>
      <c r="J1977" s="80">
        <f t="shared" si="621"/>
        <v>11</v>
      </c>
      <c r="K1977" s="80">
        <f t="shared" si="622"/>
        <v>30</v>
      </c>
      <c r="L1977" s="80">
        <f t="shared" si="623"/>
        <v>11</v>
      </c>
      <c r="M1977" s="80">
        <f t="shared" si="624"/>
        <v>30</v>
      </c>
      <c r="N1977" s="80" t="str">
        <f t="shared" si="625"/>
        <v>'2018-11-30'</v>
      </c>
      <c r="O1977" s="80" t="str">
        <f t="shared" si="626"/>
        <v>'2018-11-30 00:00:00'</v>
      </c>
      <c r="P1977" s="7">
        <v>47087</v>
      </c>
      <c r="Q1977" s="80">
        <f t="shared" si="627"/>
        <v>2028</v>
      </c>
      <c r="R1977" s="80">
        <f t="shared" si="628"/>
        <v>11</v>
      </c>
      <c r="S1977" s="80">
        <f t="shared" si="629"/>
        <v>30</v>
      </c>
      <c r="T1977" s="80">
        <f t="shared" si="630"/>
        <v>11</v>
      </c>
      <c r="U1977" s="80">
        <f t="shared" si="631"/>
        <v>30</v>
      </c>
      <c r="V1977" s="80" t="str">
        <f t="shared" si="632"/>
        <v>'2028-11-30'</v>
      </c>
      <c r="W1977" s="80"/>
      <c r="X1977" s="80" t="str">
        <f t="shared" si="633"/>
        <v>null</v>
      </c>
      <c r="Y1977" s="3" t="s">
        <v>8773</v>
      </c>
      <c r="Z1977" s="80">
        <f>IFERROR(IF(Y1977="","null",VLOOKUP(Y1977,Marcas!$A$2:$C$2024,2,0)),"")</f>
        <v>1685</v>
      </c>
      <c r="AA1977" s="3" t="s">
        <v>7291</v>
      </c>
      <c r="AB1977" s="138">
        <f>IFERROR(IF(AA1977="","",IF(AA1977="EMPORIO LEGAL",1,VLOOKUP(AA1977,Clientes!$A$2:$B$1190,2,0))),"")</f>
        <v>536</v>
      </c>
      <c r="AC1977" s="138">
        <f>IFERROR(IF(Tabla1[[#This Row],[id_control]]="null","",VLOOKUP(CONCATENATE(Tabla1[[#This Row],[CLIENTE]],"-",Tabla1[[#This Row],[id_control]]),Hoja1!$C$2:$D$1994,2,0)),"")</f>
        <v>1980</v>
      </c>
      <c r="AD1977" s="3" t="s">
        <v>7704</v>
      </c>
      <c r="AE1977" s="3"/>
      <c r="AF1977" s="3"/>
      <c r="AG1977" s="3"/>
      <c r="AH1977" s="3"/>
      <c r="AI1977" s="3"/>
      <c r="AJ1977" s="3"/>
      <c r="AK1977" s="3"/>
      <c r="AL1977" s="3"/>
      <c r="AM1977" s="6"/>
      <c r="AN1977" s="6"/>
      <c r="AO1977" s="6"/>
      <c r="AP1977" s="6"/>
      <c r="AQ1977" s="6"/>
      <c r="AR1977" s="6"/>
      <c r="AS1977" s="6"/>
      <c r="AT1977" s="6"/>
      <c r="AU1977" s="6"/>
      <c r="AV1977" s="6"/>
      <c r="AW1977" s="6"/>
      <c r="AX1977" s="6"/>
      <c r="AY1977" s="6"/>
      <c r="AZ1977" s="6"/>
      <c r="BA1977" s="6"/>
      <c r="BB1977" s="6"/>
      <c r="BC1977" s="6"/>
      <c r="BD1977" s="6"/>
      <c r="BE1977" s="6"/>
      <c r="BF1977" s="137" t="str">
        <f t="shared" si="634"/>
        <v>insert into bitacoras_estatus (numero_expediente, numero_registro, representante, fecha_inicio, fecha_vencimiento, id_cliente, id_admin, id_bitacoras_estatus, id_estatus, id_clase, id_marca, created_at, updated_at) values('2137977','','INTERNACIONAL DE CERAMICA, S.A.B. DE CV','2018-11-30','2028-11-30','536','2','1','1',null,1685,'2018-11-30 00:00:00','2018-11-30 00:00:00');</v>
      </c>
      <c r="BG1977" s="137" t="str">
        <f t="shared" si="615"/>
        <v/>
      </c>
      <c r="BH1977" s="137" t="str">
        <f t="shared" si="616"/>
        <v/>
      </c>
      <c r="BI1977" s="137" t="str">
        <f t="shared" si="635"/>
        <v>update bitacoras_estatus set comprobacion_uso = 1, id_estatus=8 where id=;</v>
      </c>
      <c r="BJ1977" s="137" t="str">
        <f t="shared" si="618"/>
        <v/>
      </c>
      <c r="BK1977" s="137" t="str">
        <f t="shared" si="619"/>
        <v/>
      </c>
    </row>
    <row r="1978" spans="1:63" ht="27">
      <c r="A1978" s="3">
        <v>2137987</v>
      </c>
      <c r="B1978" s="3"/>
      <c r="C1978" s="138" t="str">
        <f>IF(Tabla1[[#This Row],[No. REG.]]="","",1)</f>
        <v/>
      </c>
      <c r="D1978" s="3" t="s">
        <v>8681</v>
      </c>
      <c r="E1978" s="138">
        <f>IF(Tabla1[[#This Row],[STATUS]]="","",VLOOKUP(D1978,Estatus!$A$2:$B$13,2,0))</f>
        <v>8</v>
      </c>
      <c r="F1978" s="138">
        <f>IF(Tabla1[[#This Row],[STATUS]]="","",VLOOKUP(D1978,Estatus!$A$2:$I$12,9,0))</f>
        <v>1</v>
      </c>
      <c r="G1978" s="12" t="s">
        <v>8761</v>
      </c>
      <c r="H1978" s="7">
        <v>43434</v>
      </c>
      <c r="I1978" s="80">
        <f t="shared" si="620"/>
        <v>2018</v>
      </c>
      <c r="J1978" s="80">
        <f t="shared" si="621"/>
        <v>11</v>
      </c>
      <c r="K1978" s="80">
        <f t="shared" si="622"/>
        <v>30</v>
      </c>
      <c r="L1978" s="80">
        <f t="shared" si="623"/>
        <v>11</v>
      </c>
      <c r="M1978" s="80">
        <f t="shared" si="624"/>
        <v>30</v>
      </c>
      <c r="N1978" s="80" t="str">
        <f t="shared" si="625"/>
        <v>'2018-11-30'</v>
      </c>
      <c r="O1978" s="80" t="str">
        <f t="shared" si="626"/>
        <v>'2018-11-30 00:00:00'</v>
      </c>
      <c r="P1978" s="7">
        <v>43434</v>
      </c>
      <c r="Q1978" s="80">
        <f t="shared" si="627"/>
        <v>2018</v>
      </c>
      <c r="R1978" s="80">
        <f t="shared" si="628"/>
        <v>11</v>
      </c>
      <c r="S1978" s="80">
        <f t="shared" si="629"/>
        <v>30</v>
      </c>
      <c r="T1978" s="80">
        <f t="shared" si="630"/>
        <v>11</v>
      </c>
      <c r="U1978" s="80">
        <f t="shared" si="631"/>
        <v>30</v>
      </c>
      <c r="V1978" s="80" t="str">
        <f t="shared" si="632"/>
        <v>'2018-11-30'</v>
      </c>
      <c r="W1978" s="80"/>
      <c r="X1978" s="80" t="str">
        <f t="shared" si="633"/>
        <v>null</v>
      </c>
      <c r="Y1978" s="3" t="s">
        <v>8774</v>
      </c>
      <c r="Z1978" s="80">
        <f>IFERROR(IF(Y1978="","null",VLOOKUP(Y1978,Marcas!$A$2:$C$2024,2,0)),"")</f>
        <v>1684</v>
      </c>
      <c r="AA1978" s="3" t="s">
        <v>7291</v>
      </c>
      <c r="AB1978" s="138">
        <f>IFERROR(IF(AA1978="","",IF(AA1978="EMPORIO LEGAL",1,VLOOKUP(AA1978,Clientes!$A$2:$B$1190,2,0))),"")</f>
        <v>536</v>
      </c>
      <c r="AC1978" s="138">
        <f>IFERROR(IF(Tabla1[[#This Row],[id_control]]="null","",VLOOKUP(CONCATENATE(Tabla1[[#This Row],[CLIENTE]],"-",Tabla1[[#This Row],[id_control]]),Hoja1!$C$2:$D$1994,2,0)),"")</f>
        <v>1981</v>
      </c>
      <c r="AD1978" s="3" t="s">
        <v>7704</v>
      </c>
      <c r="AE1978" s="3"/>
      <c r="AF1978" s="3"/>
      <c r="AG1978" s="3"/>
      <c r="AH1978" s="3"/>
      <c r="AI1978" s="3"/>
      <c r="AJ1978" s="3"/>
      <c r="AK1978" s="3"/>
      <c r="AL1978" s="3"/>
      <c r="AM1978" s="6"/>
      <c r="AN1978" s="6"/>
      <c r="AO1978" s="6"/>
      <c r="AP1978" s="6"/>
      <c r="AQ1978" s="6"/>
      <c r="AR1978" s="6"/>
      <c r="AS1978" s="6"/>
      <c r="AT1978" s="6"/>
      <c r="AU1978" s="6"/>
      <c r="AV1978" s="6"/>
      <c r="AW1978" s="6"/>
      <c r="AX1978" s="6"/>
      <c r="AY1978" s="6"/>
      <c r="AZ1978" s="6"/>
      <c r="BA1978" s="6"/>
      <c r="BB1978" s="6"/>
      <c r="BC1978" s="6"/>
      <c r="BD1978" s="6"/>
      <c r="BE1978" s="6"/>
      <c r="BF1978" s="137" t="str">
        <f t="shared" si="634"/>
        <v>insert into bitacoras_estatus (numero_expediente, numero_registro, representante, fecha_inicio, fecha_vencimiento, id_cliente, id_admin, id_bitacoras_estatus, id_estatus, id_clase, id_marca, created_at, updated_at) values('2137987','','INTERNACIONAL DE CERAMICA, S.A.B. DE CV','2018-11-30','2018-11-30','536','2','1','1',null,1684,'2018-11-30 00:00:00','2018-11-30 00:00:00');</v>
      </c>
      <c r="BG1978" s="137" t="str">
        <f t="shared" si="615"/>
        <v/>
      </c>
      <c r="BH1978" s="137" t="str">
        <f t="shared" si="616"/>
        <v/>
      </c>
      <c r="BI1978" s="137" t="str">
        <f t="shared" si="635"/>
        <v>update bitacoras_estatus set comprobacion_uso = 1, id_estatus=8 where id=;</v>
      </c>
      <c r="BJ1978" s="137" t="str">
        <f t="shared" si="618"/>
        <v/>
      </c>
      <c r="BK1978" s="137" t="str">
        <f t="shared" si="619"/>
        <v/>
      </c>
    </row>
    <row r="1979" spans="1:63" ht="27">
      <c r="A1979" s="3">
        <v>2138113</v>
      </c>
      <c r="B1979" s="3"/>
      <c r="C1979" s="138" t="str">
        <f>IF(Tabla1[[#This Row],[No. REG.]]="","",1)</f>
        <v/>
      </c>
      <c r="D1979" s="3" t="s">
        <v>8681</v>
      </c>
      <c r="E1979" s="138">
        <f>IF(Tabla1[[#This Row],[STATUS]]="","",VLOOKUP(D1979,Estatus!$A$2:$B$13,2,0))</f>
        <v>8</v>
      </c>
      <c r="F1979" s="138">
        <f>IF(Tabla1[[#This Row],[STATUS]]="","",VLOOKUP(D1979,Estatus!$A$2:$I$12,9,0))</f>
        <v>1</v>
      </c>
      <c r="G1979" s="12" t="s">
        <v>8761</v>
      </c>
      <c r="H1979" s="7">
        <v>43434</v>
      </c>
      <c r="I1979" s="80">
        <f t="shared" si="620"/>
        <v>2018</v>
      </c>
      <c r="J1979" s="80">
        <f t="shared" si="621"/>
        <v>11</v>
      </c>
      <c r="K1979" s="80">
        <f t="shared" si="622"/>
        <v>30</v>
      </c>
      <c r="L1979" s="80">
        <f t="shared" si="623"/>
        <v>11</v>
      </c>
      <c r="M1979" s="80">
        <f t="shared" si="624"/>
        <v>30</v>
      </c>
      <c r="N1979" s="80" t="str">
        <f t="shared" si="625"/>
        <v>'2018-11-30'</v>
      </c>
      <c r="O1979" s="80" t="str">
        <f t="shared" si="626"/>
        <v>'2018-11-30 00:00:00'</v>
      </c>
      <c r="P1979" s="7">
        <v>43434</v>
      </c>
      <c r="Q1979" s="80">
        <f t="shared" si="627"/>
        <v>2018</v>
      </c>
      <c r="R1979" s="80">
        <f t="shared" si="628"/>
        <v>11</v>
      </c>
      <c r="S1979" s="80">
        <f t="shared" si="629"/>
        <v>30</v>
      </c>
      <c r="T1979" s="80">
        <f t="shared" si="630"/>
        <v>11</v>
      </c>
      <c r="U1979" s="80">
        <f t="shared" si="631"/>
        <v>30</v>
      </c>
      <c r="V1979" s="80" t="str">
        <f t="shared" si="632"/>
        <v>'2018-11-30'</v>
      </c>
      <c r="W1979" s="80"/>
      <c r="X1979" s="80" t="str">
        <f t="shared" si="633"/>
        <v>null</v>
      </c>
      <c r="Y1979" s="3" t="s">
        <v>8775</v>
      </c>
      <c r="Z1979" s="80">
        <f>IFERROR(IF(Y1979="","null",VLOOKUP(Y1979,Marcas!$A$2:$C$2024,2,0)),"")</f>
        <v>1682</v>
      </c>
      <c r="AA1979" s="3" t="s">
        <v>7291</v>
      </c>
      <c r="AB1979" s="138">
        <f>IFERROR(IF(AA1979="","",IF(AA1979="EMPORIO LEGAL",1,VLOOKUP(AA1979,Clientes!$A$2:$B$1190,2,0))),"")</f>
        <v>536</v>
      </c>
      <c r="AC1979" s="138">
        <f>IFERROR(IF(Tabla1[[#This Row],[id_control]]="null","",VLOOKUP(CONCATENATE(Tabla1[[#This Row],[CLIENTE]],"-",Tabla1[[#This Row],[id_control]]),Hoja1!$C$2:$D$1994,2,0)),"")</f>
        <v>1982</v>
      </c>
      <c r="AD1979" s="3" t="s">
        <v>7704</v>
      </c>
      <c r="AE1979" s="3"/>
      <c r="AF1979" s="3"/>
      <c r="AG1979" s="3"/>
      <c r="AH1979" s="3"/>
      <c r="AI1979" s="3"/>
      <c r="AJ1979" s="3"/>
      <c r="AK1979" s="3"/>
      <c r="AL1979" s="3"/>
      <c r="AM1979" s="6"/>
      <c r="AN1979" s="6"/>
      <c r="AO1979" s="6"/>
      <c r="AP1979" s="6"/>
      <c r="AQ1979" s="6"/>
      <c r="AR1979" s="6"/>
      <c r="AS1979" s="6"/>
      <c r="AT1979" s="6"/>
      <c r="AU1979" s="6"/>
      <c r="AV1979" s="6"/>
      <c r="AW1979" s="6"/>
      <c r="AX1979" s="6"/>
      <c r="AY1979" s="6"/>
      <c r="AZ1979" s="6"/>
      <c r="BA1979" s="6"/>
      <c r="BB1979" s="6"/>
      <c r="BC1979" s="6"/>
      <c r="BD1979" s="6"/>
      <c r="BE1979" s="6"/>
      <c r="BF1979" s="137" t="str">
        <f t="shared" si="634"/>
        <v>insert into bitacoras_estatus (numero_expediente, numero_registro, representante, fecha_inicio, fecha_vencimiento, id_cliente, id_admin, id_bitacoras_estatus, id_estatus, id_clase, id_marca, created_at, updated_at) values('2138113','','INTERNACIONAL DE CERAMICA, S.A.B. DE CV','2018-11-30','2018-11-30','536','2','1','1',null,1682,'2018-11-30 00:00:00','2018-11-30 00:00:00');</v>
      </c>
      <c r="BG1979" s="137" t="str">
        <f t="shared" si="615"/>
        <v/>
      </c>
      <c r="BH1979" s="137" t="str">
        <f t="shared" si="616"/>
        <v/>
      </c>
      <c r="BI1979" s="137" t="str">
        <f t="shared" si="635"/>
        <v>update bitacoras_estatus set comprobacion_uso = 1, id_estatus=8 where id=;</v>
      </c>
      <c r="BJ1979" s="137" t="str">
        <f t="shared" si="618"/>
        <v/>
      </c>
      <c r="BK1979" s="137" t="str">
        <f t="shared" si="619"/>
        <v/>
      </c>
    </row>
    <row r="1980" spans="1:63" ht="27">
      <c r="A1980" s="3">
        <v>2138008</v>
      </c>
      <c r="B1980" s="3"/>
      <c r="C1980" s="138" t="str">
        <f>IF(Tabla1[[#This Row],[No. REG.]]="","",1)</f>
        <v/>
      </c>
      <c r="D1980" s="3" t="s">
        <v>8681</v>
      </c>
      <c r="E1980" s="138">
        <f>IF(Tabla1[[#This Row],[STATUS]]="","",VLOOKUP(D1980,Estatus!$A$2:$B$13,2,0))</f>
        <v>8</v>
      </c>
      <c r="F1980" s="138">
        <f>IF(Tabla1[[#This Row],[STATUS]]="","",VLOOKUP(D1980,Estatus!$A$2:$I$12,9,0))</f>
        <v>1</v>
      </c>
      <c r="G1980" s="12" t="s">
        <v>8761</v>
      </c>
      <c r="H1980" s="7">
        <v>43434</v>
      </c>
      <c r="I1980" s="80">
        <f t="shared" si="620"/>
        <v>2018</v>
      </c>
      <c r="J1980" s="80">
        <f t="shared" si="621"/>
        <v>11</v>
      </c>
      <c r="K1980" s="80">
        <f t="shared" si="622"/>
        <v>30</v>
      </c>
      <c r="L1980" s="80">
        <f t="shared" si="623"/>
        <v>11</v>
      </c>
      <c r="M1980" s="80">
        <f t="shared" si="624"/>
        <v>30</v>
      </c>
      <c r="N1980" s="80" t="str">
        <f t="shared" si="625"/>
        <v>'2018-11-30'</v>
      </c>
      <c r="O1980" s="80" t="str">
        <f t="shared" si="626"/>
        <v>'2018-11-30 00:00:00'</v>
      </c>
      <c r="P1980" s="7">
        <v>43434</v>
      </c>
      <c r="Q1980" s="80">
        <f t="shared" si="627"/>
        <v>2018</v>
      </c>
      <c r="R1980" s="80">
        <f t="shared" si="628"/>
        <v>11</v>
      </c>
      <c r="S1980" s="80">
        <f t="shared" si="629"/>
        <v>30</v>
      </c>
      <c r="T1980" s="80">
        <f t="shared" si="630"/>
        <v>11</v>
      </c>
      <c r="U1980" s="80">
        <f t="shared" si="631"/>
        <v>30</v>
      </c>
      <c r="V1980" s="80" t="str">
        <f t="shared" si="632"/>
        <v>'2018-11-30'</v>
      </c>
      <c r="W1980" s="80"/>
      <c r="X1980" s="80" t="str">
        <f t="shared" si="633"/>
        <v>null</v>
      </c>
      <c r="Y1980" s="3" t="s">
        <v>8776</v>
      </c>
      <c r="Z1980" s="80">
        <f>IFERROR(IF(Y1980="","null",VLOOKUP(Y1980,Marcas!$A$2:$C$2024,2,0)),"")</f>
        <v>1683</v>
      </c>
      <c r="AA1980" s="3" t="s">
        <v>7291</v>
      </c>
      <c r="AB1980" s="138">
        <f>IFERROR(IF(AA1980="","",IF(AA1980="EMPORIO LEGAL",1,VLOOKUP(AA1980,Clientes!$A$2:$B$1190,2,0))),"")</f>
        <v>536</v>
      </c>
      <c r="AC1980" s="138">
        <f>IFERROR(IF(Tabla1[[#This Row],[id_control]]="null","",VLOOKUP(CONCATENATE(Tabla1[[#This Row],[CLIENTE]],"-",Tabla1[[#This Row],[id_control]]),Hoja1!$C$2:$D$1994,2,0)),"")</f>
        <v>1983</v>
      </c>
      <c r="AD1980" s="3" t="s">
        <v>7704</v>
      </c>
      <c r="AE1980" s="3"/>
      <c r="AF1980" s="3"/>
      <c r="AG1980" s="3"/>
      <c r="AH1980" s="3"/>
      <c r="AI1980" s="3"/>
      <c r="AJ1980" s="3"/>
      <c r="AK1980" s="3"/>
      <c r="AL1980" s="3"/>
      <c r="AM1980" s="6"/>
      <c r="AN1980" s="6"/>
      <c r="AO1980" s="6"/>
      <c r="AP1980" s="6"/>
      <c r="AQ1980" s="6"/>
      <c r="AR1980" s="6"/>
      <c r="AS1980" s="6"/>
      <c r="AT1980" s="6"/>
      <c r="AU1980" s="6"/>
      <c r="AV1980" s="6"/>
      <c r="AW1980" s="6"/>
      <c r="AX1980" s="6"/>
      <c r="AY1980" s="6"/>
      <c r="AZ1980" s="6"/>
      <c r="BA1980" s="6"/>
      <c r="BB1980" s="6"/>
      <c r="BC1980" s="6"/>
      <c r="BD1980" s="6"/>
      <c r="BE1980" s="6"/>
      <c r="BF1980" s="137" t="str">
        <f t="shared" si="634"/>
        <v>insert into bitacoras_estatus (numero_expediente, numero_registro, representante, fecha_inicio, fecha_vencimiento, id_cliente, id_admin, id_bitacoras_estatus, id_estatus, id_clase, id_marca, created_at, updated_at) values('2138008','','INTERNACIONAL DE CERAMICA, S.A.B. DE CV','2018-11-30','2018-11-30','536','2','1','1',null,1683,'2018-11-30 00:00:00','2018-11-30 00:00:00');</v>
      </c>
      <c r="BG1980" s="137" t="str">
        <f t="shared" si="615"/>
        <v/>
      </c>
      <c r="BH1980" s="137" t="str">
        <f t="shared" si="616"/>
        <v/>
      </c>
      <c r="BI1980" s="137" t="str">
        <f t="shared" si="635"/>
        <v>update bitacoras_estatus set comprobacion_uso = 1, id_estatus=8 where id=;</v>
      </c>
      <c r="BJ1980" s="137" t="str">
        <f t="shared" si="618"/>
        <v/>
      </c>
      <c r="BK1980" s="137" t="str">
        <f t="shared" si="619"/>
        <v/>
      </c>
    </row>
    <row r="1981" spans="1:63" ht="27">
      <c r="A1981" s="3">
        <v>124084</v>
      </c>
      <c r="B1981" s="3"/>
      <c r="C1981" s="138" t="str">
        <f>IF(Tabla1[[#This Row],[No. REG.]]="","",1)</f>
        <v/>
      </c>
      <c r="D1981" s="3" t="s">
        <v>8681</v>
      </c>
      <c r="E1981" s="138">
        <f>IF(Tabla1[[#This Row],[STATUS]]="","",VLOOKUP(D1981,Estatus!$A$2:$B$13,2,0))</f>
        <v>8</v>
      </c>
      <c r="F1981" s="138">
        <f>IF(Tabla1[[#This Row],[STATUS]]="","",VLOOKUP(D1981,Estatus!$A$2:$I$12,9,0))</f>
        <v>1</v>
      </c>
      <c r="G1981" s="12" t="s">
        <v>8590</v>
      </c>
      <c r="H1981" s="7">
        <v>43439</v>
      </c>
      <c r="I1981" s="80">
        <f t="shared" si="620"/>
        <v>2018</v>
      </c>
      <c r="J1981" s="80">
        <f t="shared" si="621"/>
        <v>12</v>
      </c>
      <c r="K1981" s="80">
        <f t="shared" si="622"/>
        <v>5</v>
      </c>
      <c r="L1981" s="80">
        <f t="shared" si="623"/>
        <v>12</v>
      </c>
      <c r="M1981" s="80" t="str">
        <f t="shared" si="624"/>
        <v>05</v>
      </c>
      <c r="N1981" s="80" t="str">
        <f t="shared" si="625"/>
        <v>'2018-12-05'</v>
      </c>
      <c r="O1981" s="80" t="str">
        <f t="shared" si="626"/>
        <v>'2018-12-05 00:00:00'</v>
      </c>
      <c r="P1981" s="7">
        <v>47092</v>
      </c>
      <c r="Q1981" s="80">
        <f t="shared" si="627"/>
        <v>2028</v>
      </c>
      <c r="R1981" s="80">
        <f t="shared" si="628"/>
        <v>12</v>
      </c>
      <c r="S1981" s="80">
        <f t="shared" si="629"/>
        <v>5</v>
      </c>
      <c r="T1981" s="80">
        <f t="shared" si="630"/>
        <v>12</v>
      </c>
      <c r="U1981" s="80" t="str">
        <f t="shared" si="631"/>
        <v>05</v>
      </c>
      <c r="V1981" s="80" t="str">
        <f t="shared" si="632"/>
        <v>'2028-12-05'</v>
      </c>
      <c r="W1981" s="80"/>
      <c r="X1981" s="80" t="str">
        <f t="shared" si="633"/>
        <v>null</v>
      </c>
      <c r="Y1981" s="3" t="s">
        <v>8777</v>
      </c>
      <c r="Z1981" s="80">
        <f>IFERROR(IF(Y1981="","null",VLOOKUP(Y1981,Marcas!$A$2:$C$2024,2,0)),"")</f>
        <v>1736</v>
      </c>
      <c r="AA1981" s="3" t="s">
        <v>5134</v>
      </c>
      <c r="AB1981" s="138">
        <f>IFERROR(IF(AA1981="","",IF(AA1981="EMPORIO LEGAL",1,VLOOKUP(AA1981,Clientes!$A$2:$B$1190,2,0))),"")</f>
        <v>149</v>
      </c>
      <c r="AC1981" s="138">
        <f>IFERROR(IF(Tabla1[[#This Row],[id_control]]="null","",VLOOKUP(CONCATENATE(Tabla1[[#This Row],[CLIENTE]],"-",Tabla1[[#This Row],[id_control]]),Hoja1!$C$2:$D$1994,2,0)),"")</f>
        <v>1984</v>
      </c>
      <c r="AD1981" s="3" t="s">
        <v>8799</v>
      </c>
      <c r="AE1981" s="3"/>
      <c r="AF1981" s="3"/>
      <c r="AG1981" s="3"/>
      <c r="AH1981" s="3"/>
      <c r="AI1981" s="3"/>
      <c r="AJ1981" s="3"/>
      <c r="AK1981" s="3"/>
      <c r="AL1981" s="3"/>
      <c r="AM1981" s="6"/>
      <c r="AN1981" s="6"/>
      <c r="AO1981" s="6"/>
      <c r="AP1981" s="6"/>
      <c r="AQ1981" s="6"/>
      <c r="AR1981" s="6"/>
      <c r="AS1981" s="6"/>
      <c r="AT1981" s="6"/>
      <c r="AU1981" s="6"/>
      <c r="AV1981" s="6"/>
      <c r="AW1981" s="6"/>
      <c r="AX1981" s="6"/>
      <c r="AY1981" s="6"/>
      <c r="AZ1981" s="6"/>
      <c r="BA1981" s="6"/>
      <c r="BB1981" s="6"/>
      <c r="BC1981" s="6"/>
      <c r="BD1981" s="6"/>
      <c r="BE1981" s="6"/>
      <c r="BF1981" s="137" t="str">
        <f t="shared" si="634"/>
        <v>insert into bitacoras_estatus (numero_expediente, numero_registro, representante, fecha_inicio, fecha_vencimiento, id_cliente, id_admin, id_bitacoras_estatus, id_estatus, id_clase, id_marca, created_at, updated_at) values('124084','','GRUPO LAZZRAM SA DE CV','2018-12-05','2028-12-05','149','2','1','1',null,1736,'2018-12-05 00:00:00','2018-12-05 00:00:00');</v>
      </c>
      <c r="BG1981" s="137" t="str">
        <f t="shared" si="615"/>
        <v/>
      </c>
      <c r="BH1981" s="137" t="str">
        <f t="shared" si="616"/>
        <v/>
      </c>
      <c r="BI1981" s="137" t="str">
        <f t="shared" si="635"/>
        <v>update bitacoras_estatus set comprobacion_uso = 1, id_estatus=8 where id=;</v>
      </c>
      <c r="BJ1981" s="137" t="str">
        <f t="shared" si="618"/>
        <v/>
      </c>
      <c r="BK1981" s="137" t="str">
        <f t="shared" si="619"/>
        <v/>
      </c>
    </row>
    <row r="1982" spans="1:63" ht="27">
      <c r="A1982" s="3">
        <v>2139732</v>
      </c>
      <c r="B1982" s="3"/>
      <c r="C1982" s="138" t="str">
        <f>IF(Tabla1[[#This Row],[No. REG.]]="","",1)</f>
        <v/>
      </c>
      <c r="D1982" s="3" t="s">
        <v>8681</v>
      </c>
      <c r="E1982" s="138">
        <f>IF(Tabla1[[#This Row],[STATUS]]="","",VLOOKUP(D1982,Estatus!$A$2:$B$13,2,0))</f>
        <v>8</v>
      </c>
      <c r="F1982" s="138">
        <f>IF(Tabla1[[#This Row],[STATUS]]="","",VLOOKUP(D1982,Estatus!$A$2:$I$12,9,0))</f>
        <v>1</v>
      </c>
      <c r="G1982" s="12" t="s">
        <v>8590</v>
      </c>
      <c r="H1982" s="7">
        <v>43439</v>
      </c>
      <c r="I1982" s="80">
        <f t="shared" si="620"/>
        <v>2018</v>
      </c>
      <c r="J1982" s="80">
        <f t="shared" si="621"/>
        <v>12</v>
      </c>
      <c r="K1982" s="80">
        <f t="shared" si="622"/>
        <v>5</v>
      </c>
      <c r="L1982" s="80">
        <f t="shared" si="623"/>
        <v>12</v>
      </c>
      <c r="M1982" s="80" t="str">
        <f t="shared" si="624"/>
        <v>05</v>
      </c>
      <c r="N1982" s="80" t="str">
        <f t="shared" si="625"/>
        <v>'2018-12-05'</v>
      </c>
      <c r="O1982" s="80" t="str">
        <f t="shared" si="626"/>
        <v>'2018-12-05 00:00:00'</v>
      </c>
      <c r="P1982" s="7">
        <v>47092</v>
      </c>
      <c r="Q1982" s="80">
        <f t="shared" si="627"/>
        <v>2028</v>
      </c>
      <c r="R1982" s="80">
        <f t="shared" si="628"/>
        <v>12</v>
      </c>
      <c r="S1982" s="80">
        <f t="shared" si="629"/>
        <v>5</v>
      </c>
      <c r="T1982" s="80">
        <f t="shared" si="630"/>
        <v>12</v>
      </c>
      <c r="U1982" s="80" t="str">
        <f t="shared" si="631"/>
        <v>05</v>
      </c>
      <c r="V1982" s="80" t="str">
        <f t="shared" si="632"/>
        <v>'2028-12-05'</v>
      </c>
      <c r="W1982" s="80"/>
      <c r="X1982" s="80" t="str">
        <f t="shared" si="633"/>
        <v>null</v>
      </c>
      <c r="Y1982" s="3" t="s">
        <v>8778</v>
      </c>
      <c r="Z1982" s="80">
        <f>IFERROR(IF(Y1982="","null",VLOOKUP(Y1982,Marcas!$A$2:$C$2024,2,0)),"")</f>
        <v>1737</v>
      </c>
      <c r="AA1982" s="3" t="s">
        <v>5134</v>
      </c>
      <c r="AB1982" s="138">
        <f>IFERROR(IF(AA1982="","",IF(AA1982="EMPORIO LEGAL",1,VLOOKUP(AA1982,Clientes!$A$2:$B$1190,2,0))),"")</f>
        <v>149</v>
      </c>
      <c r="AC1982" s="138">
        <f>IFERROR(IF(Tabla1[[#This Row],[id_control]]="null","",VLOOKUP(CONCATENATE(Tabla1[[#This Row],[CLIENTE]],"-",Tabla1[[#This Row],[id_control]]),Hoja1!$C$2:$D$1994,2,0)),"")</f>
        <v>1985</v>
      </c>
      <c r="AD1982" s="3" t="s">
        <v>8799</v>
      </c>
      <c r="AE1982" s="3"/>
      <c r="AF1982" s="3"/>
      <c r="AG1982" s="3"/>
      <c r="AH1982" s="3"/>
      <c r="AI1982" s="3"/>
      <c r="AJ1982" s="3"/>
      <c r="AK1982" s="3"/>
      <c r="AL1982" s="3"/>
      <c r="AM1982" s="6"/>
      <c r="AN1982" s="6"/>
      <c r="AO1982" s="6"/>
      <c r="AP1982" s="6"/>
      <c r="AQ1982" s="6"/>
      <c r="AR1982" s="6"/>
      <c r="AS1982" s="6"/>
      <c r="AT1982" s="6"/>
      <c r="AU1982" s="6"/>
      <c r="AV1982" s="6"/>
      <c r="AW1982" s="6"/>
      <c r="AX1982" s="6"/>
      <c r="AY1982" s="6"/>
      <c r="AZ1982" s="6"/>
      <c r="BA1982" s="6"/>
      <c r="BB1982" s="6"/>
      <c r="BC1982" s="6"/>
      <c r="BD1982" s="6"/>
      <c r="BE1982" s="6"/>
      <c r="BF1982" s="137" t="str">
        <f t="shared" si="634"/>
        <v>insert into bitacoras_estatus (numero_expediente, numero_registro, representante, fecha_inicio, fecha_vencimiento, id_cliente, id_admin, id_bitacoras_estatus, id_estatus, id_clase, id_marca, created_at, updated_at) values('2139732','','GRUPO LAZZRAM SA DE CV','2018-12-05','2028-12-05','149','2','1','1',null,1737,'2018-12-05 00:00:00','2018-12-05 00:00:00');</v>
      </c>
      <c r="BG1982" s="137" t="str">
        <f t="shared" si="615"/>
        <v/>
      </c>
      <c r="BH1982" s="137" t="str">
        <f t="shared" si="616"/>
        <v/>
      </c>
      <c r="BI1982" s="137" t="str">
        <f t="shared" si="635"/>
        <v>update bitacoras_estatus set comprobacion_uso = 1, id_estatus=8 where id=;</v>
      </c>
      <c r="BJ1982" s="137" t="str">
        <f t="shared" si="618"/>
        <v/>
      </c>
      <c r="BK1982" s="137" t="str">
        <f t="shared" si="619"/>
        <v/>
      </c>
    </row>
    <row r="1983" spans="1:63" ht="27">
      <c r="A1983" s="3">
        <v>2139758</v>
      </c>
      <c r="B1983" s="3"/>
      <c r="C1983" s="138" t="str">
        <f>IF(Tabla1[[#This Row],[No. REG.]]="","",1)</f>
        <v/>
      </c>
      <c r="D1983" s="3" t="s">
        <v>8681</v>
      </c>
      <c r="E1983" s="138">
        <f>IF(Tabla1[[#This Row],[STATUS]]="","",VLOOKUP(D1983,Estatus!$A$2:$B$13,2,0))</f>
        <v>8</v>
      </c>
      <c r="F1983" s="138">
        <f>IF(Tabla1[[#This Row],[STATUS]]="","",VLOOKUP(D1983,Estatus!$A$2:$I$12,9,0))</f>
        <v>1</v>
      </c>
      <c r="G1983" s="12" t="s">
        <v>8590</v>
      </c>
      <c r="H1983" s="7">
        <v>43439</v>
      </c>
      <c r="I1983" s="80">
        <f t="shared" si="620"/>
        <v>2018</v>
      </c>
      <c r="J1983" s="80">
        <f t="shared" si="621"/>
        <v>12</v>
      </c>
      <c r="K1983" s="80">
        <f t="shared" si="622"/>
        <v>5</v>
      </c>
      <c r="L1983" s="80">
        <f t="shared" si="623"/>
        <v>12</v>
      </c>
      <c r="M1983" s="80" t="str">
        <f t="shared" si="624"/>
        <v>05</v>
      </c>
      <c r="N1983" s="80" t="str">
        <f t="shared" si="625"/>
        <v>'2018-12-05'</v>
      </c>
      <c r="O1983" s="80" t="str">
        <f t="shared" si="626"/>
        <v>'2018-12-05 00:00:00'</v>
      </c>
      <c r="P1983" s="7">
        <v>47092</v>
      </c>
      <c r="Q1983" s="80">
        <f t="shared" si="627"/>
        <v>2028</v>
      </c>
      <c r="R1983" s="80">
        <f t="shared" si="628"/>
        <v>12</v>
      </c>
      <c r="S1983" s="80">
        <f t="shared" si="629"/>
        <v>5</v>
      </c>
      <c r="T1983" s="80">
        <f t="shared" si="630"/>
        <v>12</v>
      </c>
      <c r="U1983" s="80" t="str">
        <f t="shared" si="631"/>
        <v>05</v>
      </c>
      <c r="V1983" s="80" t="str">
        <f t="shared" si="632"/>
        <v>'2028-12-05'</v>
      </c>
      <c r="W1983" s="80"/>
      <c r="X1983" s="80" t="str">
        <f t="shared" si="633"/>
        <v>null</v>
      </c>
      <c r="Y1983" s="3" t="s">
        <v>8779</v>
      </c>
      <c r="Z1983" s="80">
        <f>IFERROR(IF(Y1983="","null",VLOOKUP(Y1983,Marcas!$A$2:$C$2024,2,0)),"")</f>
        <v>1738</v>
      </c>
      <c r="AA1983" s="3" t="s">
        <v>5134</v>
      </c>
      <c r="AB1983" s="138">
        <f>IFERROR(IF(AA1983="","",IF(AA1983="EMPORIO LEGAL",1,VLOOKUP(AA1983,Clientes!$A$2:$B$1190,2,0))),"")</f>
        <v>149</v>
      </c>
      <c r="AC1983" s="138">
        <f>IFERROR(IF(Tabla1[[#This Row],[id_control]]="null","",VLOOKUP(CONCATENATE(Tabla1[[#This Row],[CLIENTE]],"-",Tabla1[[#This Row],[id_control]]),Hoja1!$C$2:$D$1994,2,0)),"")</f>
        <v>1986</v>
      </c>
      <c r="AD1983" s="3" t="s">
        <v>8799</v>
      </c>
      <c r="AE1983" s="3"/>
      <c r="AF1983" s="3"/>
      <c r="AG1983" s="3"/>
      <c r="AH1983" s="3"/>
      <c r="AI1983" s="3"/>
      <c r="AJ1983" s="3"/>
      <c r="AK1983" s="3"/>
      <c r="AL1983" s="3"/>
      <c r="AM1983" s="6"/>
      <c r="AN1983" s="6"/>
      <c r="AO1983" s="6"/>
      <c r="AP1983" s="6"/>
      <c r="AQ1983" s="6"/>
      <c r="AR1983" s="6"/>
      <c r="AS1983" s="6"/>
      <c r="AT1983" s="6"/>
      <c r="AU1983" s="6"/>
      <c r="AV1983" s="6"/>
      <c r="AW1983" s="6"/>
      <c r="AX1983" s="6"/>
      <c r="AY1983" s="6"/>
      <c r="AZ1983" s="6"/>
      <c r="BA1983" s="6"/>
      <c r="BB1983" s="6"/>
      <c r="BC1983" s="6"/>
      <c r="BD1983" s="6"/>
      <c r="BE1983" s="6"/>
      <c r="BF1983" s="137" t="str">
        <f t="shared" si="634"/>
        <v>insert into bitacoras_estatus (numero_expediente, numero_registro, representante, fecha_inicio, fecha_vencimiento, id_cliente, id_admin, id_bitacoras_estatus, id_estatus, id_clase, id_marca, created_at, updated_at) values('2139758','','GRUPO LAZZRAM SA DE CV','2018-12-05','2028-12-05','149','2','1','1',null,1738,'2018-12-05 00:00:00','2018-12-05 00:00:00');</v>
      </c>
      <c r="BG1983" s="137" t="str">
        <f t="shared" si="615"/>
        <v/>
      </c>
      <c r="BH1983" s="137" t="str">
        <f t="shared" si="616"/>
        <v/>
      </c>
      <c r="BI1983" s="137" t="str">
        <f t="shared" si="635"/>
        <v>update bitacoras_estatus set comprobacion_uso = 1, id_estatus=8 where id=;</v>
      </c>
      <c r="BJ1983" s="137" t="str">
        <f t="shared" si="618"/>
        <v/>
      </c>
      <c r="BK1983" s="137" t="str">
        <f t="shared" si="619"/>
        <v/>
      </c>
    </row>
    <row r="1984" spans="1:63" ht="27">
      <c r="A1984" s="3">
        <v>2139864</v>
      </c>
      <c r="B1984" s="3"/>
      <c r="C1984" s="138" t="str">
        <f>IF(Tabla1[[#This Row],[No. REG.]]="","",1)</f>
        <v/>
      </c>
      <c r="D1984" s="3" t="s">
        <v>8681</v>
      </c>
      <c r="E1984" s="138">
        <f>IF(Tabla1[[#This Row],[STATUS]]="","",VLOOKUP(D1984,Estatus!$A$2:$B$13,2,0))</f>
        <v>8</v>
      </c>
      <c r="F1984" s="138">
        <f>IF(Tabla1[[#This Row],[STATUS]]="","",VLOOKUP(D1984,Estatus!$A$2:$I$12,9,0))</f>
        <v>1</v>
      </c>
      <c r="G1984" s="12" t="s">
        <v>8590</v>
      </c>
      <c r="H1984" s="7">
        <v>43439</v>
      </c>
      <c r="I1984" s="80">
        <f t="shared" si="620"/>
        <v>2018</v>
      </c>
      <c r="J1984" s="80">
        <f t="shared" si="621"/>
        <v>12</v>
      </c>
      <c r="K1984" s="80">
        <f t="shared" si="622"/>
        <v>5</v>
      </c>
      <c r="L1984" s="80">
        <f t="shared" si="623"/>
        <v>12</v>
      </c>
      <c r="M1984" s="80" t="str">
        <f t="shared" si="624"/>
        <v>05</v>
      </c>
      <c r="N1984" s="80" t="str">
        <f t="shared" si="625"/>
        <v>'2018-12-05'</v>
      </c>
      <c r="O1984" s="80" t="str">
        <f t="shared" si="626"/>
        <v>'2018-12-05 00:00:00'</v>
      </c>
      <c r="P1984" s="7">
        <v>47092</v>
      </c>
      <c r="Q1984" s="80">
        <f t="shared" si="627"/>
        <v>2028</v>
      </c>
      <c r="R1984" s="80">
        <f t="shared" si="628"/>
        <v>12</v>
      </c>
      <c r="S1984" s="80">
        <f t="shared" si="629"/>
        <v>5</v>
      </c>
      <c r="T1984" s="80">
        <f t="shared" si="630"/>
        <v>12</v>
      </c>
      <c r="U1984" s="80" t="str">
        <f t="shared" si="631"/>
        <v>05</v>
      </c>
      <c r="V1984" s="80" t="str">
        <f t="shared" si="632"/>
        <v>'2028-12-05'</v>
      </c>
      <c r="W1984" s="80"/>
      <c r="X1984" s="80" t="str">
        <f t="shared" si="633"/>
        <v>null</v>
      </c>
      <c r="Y1984" s="3" t="s">
        <v>8780</v>
      </c>
      <c r="Z1984" s="80">
        <f>IFERROR(IF(Y1984="","null",VLOOKUP(Y1984,Marcas!$A$2:$C$2024,2,0)),"")</f>
        <v>1739</v>
      </c>
      <c r="AA1984" s="3" t="s">
        <v>5134</v>
      </c>
      <c r="AB1984" s="138">
        <f>IFERROR(IF(AA1984="","",IF(AA1984="EMPORIO LEGAL",1,VLOOKUP(AA1984,Clientes!$A$2:$B$1190,2,0))),"")</f>
        <v>149</v>
      </c>
      <c r="AC1984" s="138">
        <f>IFERROR(IF(Tabla1[[#This Row],[id_control]]="null","",VLOOKUP(CONCATENATE(Tabla1[[#This Row],[CLIENTE]],"-",Tabla1[[#This Row],[id_control]]),Hoja1!$C$2:$D$1994,2,0)),"")</f>
        <v>1987</v>
      </c>
      <c r="AD1984" s="3" t="s">
        <v>8799</v>
      </c>
      <c r="AE1984" s="3"/>
      <c r="AF1984" s="3"/>
      <c r="AG1984" s="3"/>
      <c r="AH1984" s="3"/>
      <c r="AI1984" s="3"/>
      <c r="AJ1984" s="3"/>
      <c r="AK1984" s="3"/>
      <c r="AL1984" s="3"/>
      <c r="AM1984" s="6"/>
      <c r="AN1984" s="6"/>
      <c r="AO1984" s="6"/>
      <c r="AP1984" s="6"/>
      <c r="AQ1984" s="6"/>
      <c r="AR1984" s="6"/>
      <c r="AS1984" s="6"/>
      <c r="AT1984" s="6"/>
      <c r="AU1984" s="6"/>
      <c r="AV1984" s="6"/>
      <c r="AW1984" s="6"/>
      <c r="AX1984" s="6"/>
      <c r="AY1984" s="6"/>
      <c r="AZ1984" s="6"/>
      <c r="BA1984" s="6"/>
      <c r="BB1984" s="6"/>
      <c r="BC1984" s="6"/>
      <c r="BD1984" s="6"/>
      <c r="BE1984" s="6"/>
      <c r="BF1984" s="137" t="str">
        <f t="shared" si="634"/>
        <v>insert into bitacoras_estatus (numero_expediente, numero_registro, representante, fecha_inicio, fecha_vencimiento, id_cliente, id_admin, id_bitacoras_estatus, id_estatus, id_clase, id_marca, created_at, updated_at) values('2139864','','GRUPO LAZZRAM SA DE CV','2018-12-05','2028-12-05','149','2','1','1',null,1739,'2018-12-05 00:00:00','2018-12-05 00:00:00');</v>
      </c>
      <c r="BG1984" s="137" t="str">
        <f t="shared" si="615"/>
        <v/>
      </c>
      <c r="BH1984" s="137" t="str">
        <f t="shared" si="616"/>
        <v/>
      </c>
      <c r="BI1984" s="137" t="str">
        <f t="shared" si="635"/>
        <v>update bitacoras_estatus set comprobacion_uso = 1, id_estatus=8 where id=;</v>
      </c>
      <c r="BJ1984" s="137" t="str">
        <f t="shared" si="618"/>
        <v/>
      </c>
      <c r="BK1984" s="137" t="str">
        <f t="shared" si="619"/>
        <v/>
      </c>
    </row>
    <row r="1985" spans="1:63" ht="27">
      <c r="A1985" s="3">
        <v>2139870</v>
      </c>
      <c r="B1985" s="3"/>
      <c r="C1985" s="138" t="str">
        <f>IF(Tabla1[[#This Row],[No. REG.]]="","",1)</f>
        <v/>
      </c>
      <c r="D1985" s="3" t="s">
        <v>8681</v>
      </c>
      <c r="E1985" s="138">
        <f>IF(Tabla1[[#This Row],[STATUS]]="","",VLOOKUP(D1985,Estatus!$A$2:$B$13,2,0))</f>
        <v>8</v>
      </c>
      <c r="F1985" s="138">
        <f>IF(Tabla1[[#This Row],[STATUS]]="","",VLOOKUP(D1985,Estatus!$A$2:$I$12,9,0))</f>
        <v>1</v>
      </c>
      <c r="G1985" s="12" t="s">
        <v>8590</v>
      </c>
      <c r="H1985" s="7">
        <v>43439</v>
      </c>
      <c r="I1985" s="80">
        <f t="shared" si="620"/>
        <v>2018</v>
      </c>
      <c r="J1985" s="80">
        <f t="shared" si="621"/>
        <v>12</v>
      </c>
      <c r="K1985" s="80">
        <f t="shared" si="622"/>
        <v>5</v>
      </c>
      <c r="L1985" s="80">
        <f t="shared" si="623"/>
        <v>12</v>
      </c>
      <c r="M1985" s="80" t="str">
        <f t="shared" si="624"/>
        <v>05</v>
      </c>
      <c r="N1985" s="80" t="str">
        <f t="shared" si="625"/>
        <v>'2018-12-05'</v>
      </c>
      <c r="O1985" s="80" t="str">
        <f t="shared" si="626"/>
        <v>'2018-12-05 00:00:00'</v>
      </c>
      <c r="P1985" s="7">
        <v>47092</v>
      </c>
      <c r="Q1985" s="80">
        <f t="shared" si="627"/>
        <v>2028</v>
      </c>
      <c r="R1985" s="80">
        <f t="shared" si="628"/>
        <v>12</v>
      </c>
      <c r="S1985" s="80">
        <f t="shared" si="629"/>
        <v>5</v>
      </c>
      <c r="T1985" s="80">
        <f t="shared" si="630"/>
        <v>12</v>
      </c>
      <c r="U1985" s="80" t="str">
        <f t="shared" si="631"/>
        <v>05</v>
      </c>
      <c r="V1985" s="80" t="str">
        <f t="shared" si="632"/>
        <v>'2028-12-05'</v>
      </c>
      <c r="W1985" s="80"/>
      <c r="X1985" s="80" t="str">
        <f t="shared" si="633"/>
        <v>null</v>
      </c>
      <c r="Y1985" s="3" t="s">
        <v>8781</v>
      </c>
      <c r="Z1985" s="80">
        <f>IFERROR(IF(Y1985="","null",VLOOKUP(Y1985,Marcas!$A$2:$C$2024,2,0)),"")</f>
        <v>1740</v>
      </c>
      <c r="AA1985" s="3" t="s">
        <v>5134</v>
      </c>
      <c r="AB1985" s="138">
        <f>IFERROR(IF(AA1985="","",IF(AA1985="EMPORIO LEGAL",1,VLOOKUP(AA1985,Clientes!$A$2:$B$1190,2,0))),"")</f>
        <v>149</v>
      </c>
      <c r="AC1985" s="138">
        <f>IFERROR(IF(Tabla1[[#This Row],[id_control]]="null","",VLOOKUP(CONCATENATE(Tabla1[[#This Row],[CLIENTE]],"-",Tabla1[[#This Row],[id_control]]),Hoja1!$C$2:$D$1994,2,0)),"")</f>
        <v>1988</v>
      </c>
      <c r="AD1985" s="3" t="s">
        <v>8799</v>
      </c>
      <c r="AE1985" s="3"/>
      <c r="AF1985" s="3"/>
      <c r="AG1985" s="3"/>
      <c r="AH1985" s="3"/>
      <c r="AI1985" s="3"/>
      <c r="AJ1985" s="3"/>
      <c r="AK1985" s="3"/>
      <c r="AL1985" s="3"/>
      <c r="AM1985" s="6"/>
      <c r="AN1985" s="6"/>
      <c r="AO1985" s="6"/>
      <c r="AP1985" s="6"/>
      <c r="AQ1985" s="6"/>
      <c r="AR1985" s="6"/>
      <c r="AS1985" s="6"/>
      <c r="AT1985" s="6"/>
      <c r="AU1985" s="6"/>
      <c r="AV1985" s="6"/>
      <c r="AW1985" s="6"/>
      <c r="AX1985" s="6"/>
      <c r="AY1985" s="6"/>
      <c r="AZ1985" s="6"/>
      <c r="BA1985" s="6"/>
      <c r="BB1985" s="6"/>
      <c r="BC1985" s="6"/>
      <c r="BD1985" s="6"/>
      <c r="BE1985" s="6"/>
      <c r="BF1985" s="137" t="str">
        <f t="shared" si="634"/>
        <v>insert into bitacoras_estatus (numero_expediente, numero_registro, representante, fecha_inicio, fecha_vencimiento, id_cliente, id_admin, id_bitacoras_estatus, id_estatus, id_clase, id_marca, created_at, updated_at) values('2139870','','GRUPO LAZZRAM SA DE CV','2018-12-05','2028-12-05','149','2','1','1',null,1740,'2018-12-05 00:00:00','2018-12-05 00:00:00');</v>
      </c>
      <c r="BG1985" s="137" t="str">
        <f t="shared" si="615"/>
        <v/>
      </c>
      <c r="BH1985" s="137" t="str">
        <f t="shared" si="616"/>
        <v/>
      </c>
      <c r="BI1985" s="137" t="str">
        <f t="shared" si="635"/>
        <v>update bitacoras_estatus set comprobacion_uso = 1, id_estatus=8 where id=;</v>
      </c>
      <c r="BJ1985" s="137" t="str">
        <f t="shared" si="618"/>
        <v/>
      </c>
      <c r="BK1985" s="137" t="str">
        <f t="shared" si="619"/>
        <v/>
      </c>
    </row>
    <row r="1986" spans="1:63" ht="27">
      <c r="A1986" s="3">
        <v>2140955</v>
      </c>
      <c r="B1986" s="3"/>
      <c r="C1986" s="138" t="str">
        <f>IF(Tabla1[[#This Row],[No. REG.]]="","",1)</f>
        <v/>
      </c>
      <c r="D1986" s="3" t="s">
        <v>8681</v>
      </c>
      <c r="E1986" s="138">
        <f>IF(Tabla1[[#This Row],[STATUS]]="","",VLOOKUP(D1986,Estatus!$A$2:$B$13,2,0))</f>
        <v>8</v>
      </c>
      <c r="F1986" s="138">
        <f>IF(Tabla1[[#This Row],[STATUS]]="","",VLOOKUP(D1986,Estatus!$A$2:$I$12,9,0))</f>
        <v>1</v>
      </c>
      <c r="G1986" s="12" t="s">
        <v>8590</v>
      </c>
      <c r="H1986" s="7">
        <v>43439</v>
      </c>
      <c r="I1986" s="80">
        <f t="shared" si="620"/>
        <v>2018</v>
      </c>
      <c r="J1986" s="80">
        <f t="shared" si="621"/>
        <v>12</v>
      </c>
      <c r="K1986" s="80">
        <f t="shared" si="622"/>
        <v>5</v>
      </c>
      <c r="L1986" s="80">
        <f t="shared" si="623"/>
        <v>12</v>
      </c>
      <c r="M1986" s="80" t="str">
        <f t="shared" si="624"/>
        <v>05</v>
      </c>
      <c r="N1986" s="80" t="str">
        <f t="shared" si="625"/>
        <v>'2018-12-05'</v>
      </c>
      <c r="O1986" s="80" t="str">
        <f t="shared" si="626"/>
        <v>'2018-12-05 00:00:00'</v>
      </c>
      <c r="P1986" s="7">
        <v>47092</v>
      </c>
      <c r="Q1986" s="80">
        <f t="shared" si="627"/>
        <v>2028</v>
      </c>
      <c r="R1986" s="80">
        <f t="shared" si="628"/>
        <v>12</v>
      </c>
      <c r="S1986" s="80">
        <f t="shared" si="629"/>
        <v>5</v>
      </c>
      <c r="T1986" s="80">
        <f t="shared" si="630"/>
        <v>12</v>
      </c>
      <c r="U1986" s="80" t="str">
        <f t="shared" si="631"/>
        <v>05</v>
      </c>
      <c r="V1986" s="80" t="str">
        <f t="shared" si="632"/>
        <v>'2028-12-05'</v>
      </c>
      <c r="W1986" s="80"/>
      <c r="X1986" s="80" t="str">
        <f t="shared" si="633"/>
        <v>null</v>
      </c>
      <c r="Y1986" s="3" t="s">
        <v>8782</v>
      </c>
      <c r="Z1986" s="80">
        <f>IFERROR(IF(Y1986="","null",VLOOKUP(Y1986,Marcas!$A$2:$C$2024,2,0)),"")</f>
        <v>1741</v>
      </c>
      <c r="AA1986" s="3" t="s">
        <v>5134</v>
      </c>
      <c r="AB1986" s="138">
        <f>IFERROR(IF(AA1986="","",IF(AA1986="EMPORIO LEGAL",1,VLOOKUP(AA1986,Clientes!$A$2:$B$1190,2,0))),"")</f>
        <v>149</v>
      </c>
      <c r="AC1986" s="138">
        <f>IFERROR(IF(Tabla1[[#This Row],[id_control]]="null","",VLOOKUP(CONCATENATE(Tabla1[[#This Row],[CLIENTE]],"-",Tabla1[[#This Row],[id_control]]),Hoja1!$C$2:$D$1994,2,0)),"")</f>
        <v>1989</v>
      </c>
      <c r="AD1986" s="3" t="s">
        <v>8799</v>
      </c>
      <c r="AE1986" s="3"/>
      <c r="AF1986" s="3"/>
      <c r="AG1986" s="3"/>
      <c r="AH1986" s="3"/>
      <c r="AI1986" s="3"/>
      <c r="AJ1986" s="3"/>
      <c r="AK1986" s="3"/>
      <c r="AL1986" s="3"/>
      <c r="AM1986" s="6"/>
      <c r="AN1986" s="6"/>
      <c r="AO1986" s="6"/>
      <c r="AP1986" s="6"/>
      <c r="AQ1986" s="6"/>
      <c r="AR1986" s="6"/>
      <c r="AS1986" s="6"/>
      <c r="AT1986" s="6"/>
      <c r="AU1986" s="6"/>
      <c r="AV1986" s="6"/>
      <c r="AW1986" s="6"/>
      <c r="AX1986" s="6"/>
      <c r="AY1986" s="6"/>
      <c r="AZ1986" s="6"/>
      <c r="BA1986" s="6"/>
      <c r="BB1986" s="6"/>
      <c r="BC1986" s="6"/>
      <c r="BD1986" s="6"/>
      <c r="BE1986" s="6"/>
      <c r="BF1986" s="137" t="str">
        <f t="shared" si="634"/>
        <v>insert into bitacoras_estatus (numero_expediente, numero_registro, representante, fecha_inicio, fecha_vencimiento, id_cliente, id_admin, id_bitacoras_estatus, id_estatus, id_clase, id_marca, created_at, updated_at) values('2140955','','GRUPO LAZZRAM SA DE CV','2018-12-05','2028-12-05','149','2','1','1',null,1741,'2018-12-05 00:00:00','2018-12-05 00:00:00');</v>
      </c>
      <c r="BG1986" s="137" t="str">
        <f t="shared" ref="BG1986:BG2044" si="636">IF(OR(G1986="",BE1986=""),"",CONCATENATE("insert into servicios_comentarios (comentario, id_admin, id_estatus, created_at, updated_at) values('",G1986,"',1,",BE1986,",",O1986,",",O1986,");"))</f>
        <v/>
      </c>
      <c r="BH1986" s="137" t="str">
        <f t="shared" ref="BH1986:BH2044" si="637">IF(OR(BD1986="",BE1986=""),"",CONCATENATE("insert into servicios_comentarios (comentario, id_admin, id_estatus, created_at, updated_at) values('",BD1986,"',1,",BE1986,",",O1986,",",O1986,");"))</f>
        <v/>
      </c>
      <c r="BI1986" s="137" t="str">
        <f t="shared" si="635"/>
        <v>update bitacoras_estatus set comprobacion_uso = 1, id_estatus=8 where id=;</v>
      </c>
      <c r="BJ1986" s="137" t="str">
        <f t="shared" ref="BJ1986:BJ2044" si="638">IF(BE1986="","",CONCATENATE("update bitacoras_estatus set numero_expediente = '",A1986,"', numero_registro = '",B1986,"', id_estatus = ",E1986,", fecha_inicio = ",N1986,", fecha_vencimiento =",V1986,", created_at =",O1986,", updated_at =",O1986,", id_clase=",X1986,", id_marca=", Z1986,", id_cliente=", AB1986,", vigencia = ",F1986," where id =",BE1986,";"))</f>
        <v/>
      </c>
      <c r="BK1986" s="137" t="str">
        <f t="shared" ref="BK1986:BK2044" si="639">IF(OR(E1986="",BE1986=""),"",CONCATENATE("update bitacoras_estatus set id_estatus = ",E1986," where id =",BE1986,";"))</f>
        <v/>
      </c>
    </row>
    <row r="1987" spans="1:63" ht="27">
      <c r="A1987" s="3">
        <v>2141632</v>
      </c>
      <c r="B1987" s="3"/>
      <c r="C1987" s="138" t="str">
        <f>IF(Tabla1[[#This Row],[No. REG.]]="","",1)</f>
        <v/>
      </c>
      <c r="D1987" s="3" t="s">
        <v>8681</v>
      </c>
      <c r="E1987" s="138">
        <f>IF(Tabla1[[#This Row],[STATUS]]="","",VLOOKUP(D1987,Estatus!$A$2:$B$13,2,0))</f>
        <v>8</v>
      </c>
      <c r="F1987" s="138">
        <f>IF(Tabla1[[#This Row],[STATUS]]="","",VLOOKUP(D1987,Estatus!$A$2:$I$12,9,0))</f>
        <v>1</v>
      </c>
      <c r="G1987" s="12" t="s">
        <v>8762</v>
      </c>
      <c r="H1987" s="7">
        <v>43444</v>
      </c>
      <c r="I1987" s="80">
        <f t="shared" si="620"/>
        <v>2018</v>
      </c>
      <c r="J1987" s="80">
        <f t="shared" si="621"/>
        <v>12</v>
      </c>
      <c r="K1987" s="80">
        <f t="shared" si="622"/>
        <v>10</v>
      </c>
      <c r="L1987" s="80">
        <f t="shared" si="623"/>
        <v>12</v>
      </c>
      <c r="M1987" s="80">
        <f t="shared" si="624"/>
        <v>10</v>
      </c>
      <c r="N1987" s="80" t="str">
        <f t="shared" si="625"/>
        <v>'2018-12-10'</v>
      </c>
      <c r="O1987" s="80" t="str">
        <f t="shared" si="626"/>
        <v>'2018-12-10 00:00:00'</v>
      </c>
      <c r="P1987" s="7">
        <v>47097</v>
      </c>
      <c r="Q1987" s="80">
        <f t="shared" si="627"/>
        <v>2028</v>
      </c>
      <c r="R1987" s="80">
        <f t="shared" si="628"/>
        <v>12</v>
      </c>
      <c r="S1987" s="80">
        <f t="shared" si="629"/>
        <v>10</v>
      </c>
      <c r="T1987" s="80">
        <f t="shared" si="630"/>
        <v>12</v>
      </c>
      <c r="U1987" s="80">
        <f t="shared" si="631"/>
        <v>10</v>
      </c>
      <c r="V1987" s="80" t="str">
        <f t="shared" si="632"/>
        <v>'2028-12-10'</v>
      </c>
      <c r="W1987" s="80"/>
      <c r="X1987" s="80" t="str">
        <f t="shared" si="633"/>
        <v>null</v>
      </c>
      <c r="Y1987" s="3" t="s">
        <v>8783</v>
      </c>
      <c r="Z1987" s="80">
        <f>IFERROR(IF(Y1987="","null",VLOOKUP(Y1987,Marcas!$A$2:$C$2024,2,0)),"")</f>
        <v>1742</v>
      </c>
      <c r="AA1987" s="3" t="s">
        <v>569</v>
      </c>
      <c r="AB1987" s="138">
        <f>IFERROR(IF(AA1987="","",IF(AA1987="EMPORIO LEGAL",1,VLOOKUP(AA1987,Clientes!$A$2:$B$1190,2,0))),"")</f>
        <v>1033</v>
      </c>
      <c r="AC1987" s="138">
        <f>IFERROR(IF(Tabla1[[#This Row],[id_control]]="null","",VLOOKUP(CONCATENATE(Tabla1[[#This Row],[CLIENTE]],"-",Tabla1[[#This Row],[id_control]]),Hoja1!$C$2:$D$1994,2,0)),"")</f>
        <v>1990</v>
      </c>
      <c r="AD1987" s="3" t="s">
        <v>8800</v>
      </c>
      <c r="AE1987" s="3"/>
      <c r="AF1987" s="3"/>
      <c r="AG1987" s="3"/>
      <c r="AH1987" s="3"/>
      <c r="AI1987" s="3"/>
      <c r="AJ1987" s="3"/>
      <c r="AK1987" s="3"/>
      <c r="AL1987" s="3"/>
      <c r="AM1987" s="6"/>
      <c r="AN1987" s="6"/>
      <c r="AO1987" s="6"/>
      <c r="AP1987" s="6"/>
      <c r="AQ1987" s="6"/>
      <c r="AR1987" s="6"/>
      <c r="AS1987" s="6"/>
      <c r="AT1987" s="6"/>
      <c r="AU1987" s="6"/>
      <c r="AV1987" s="6"/>
      <c r="AW1987" s="6"/>
      <c r="AX1987" s="6"/>
      <c r="AY1987" s="6"/>
      <c r="AZ1987" s="6"/>
      <c r="BA1987" s="6"/>
      <c r="BB1987" s="6"/>
      <c r="BC1987" s="6"/>
      <c r="BD1987" s="6"/>
      <c r="BE1987" s="6"/>
      <c r="BF1987" s="137" t="str">
        <f t="shared" si="634"/>
        <v>insert into bitacoras_estatus (numero_expediente, numero_registro, representante, fecha_inicio, fecha_vencimiento, id_cliente, id_admin, id_bitacoras_estatus, id_estatus, id_clase, id_marca, created_at, updated_at) values('2141632','','TEJAS TERRACOTA CHIHUAHUA S DE RL DE CV','2018-12-10','2028-12-10','1033','2','1','1',null,1742,'2018-12-10 00:00:00','2018-12-10 00:00:00');</v>
      </c>
      <c r="BG1987" s="137" t="str">
        <f t="shared" si="636"/>
        <v/>
      </c>
      <c r="BH1987" s="137" t="str">
        <f t="shared" si="637"/>
        <v/>
      </c>
      <c r="BI1987" s="137" t="str">
        <f t="shared" si="635"/>
        <v>update bitacoras_estatus set comprobacion_uso = 1, id_estatus=8 where id=;</v>
      </c>
      <c r="BJ1987" s="137" t="str">
        <f t="shared" si="638"/>
        <v/>
      </c>
      <c r="BK1987" s="137" t="str">
        <f t="shared" si="639"/>
        <v/>
      </c>
    </row>
    <row r="1988" spans="1:63" ht="27">
      <c r="A1988" s="3">
        <v>2141646</v>
      </c>
      <c r="B1988" s="3"/>
      <c r="C1988" s="138" t="str">
        <f>IF(Tabla1[[#This Row],[No. REG.]]="","",1)</f>
        <v/>
      </c>
      <c r="D1988" s="3" t="s">
        <v>8681</v>
      </c>
      <c r="E1988" s="138">
        <f>IF(Tabla1[[#This Row],[STATUS]]="","",VLOOKUP(D1988,Estatus!$A$2:$B$13,2,0))</f>
        <v>8</v>
      </c>
      <c r="F1988" s="138">
        <f>IF(Tabla1[[#This Row],[STATUS]]="","",VLOOKUP(D1988,Estatus!$A$2:$I$12,9,0))</f>
        <v>1</v>
      </c>
      <c r="G1988" s="12" t="s">
        <v>8762</v>
      </c>
      <c r="H1988" s="7">
        <v>43444</v>
      </c>
      <c r="I1988" s="80">
        <f t="shared" si="620"/>
        <v>2018</v>
      </c>
      <c r="J1988" s="80">
        <f t="shared" si="621"/>
        <v>12</v>
      </c>
      <c r="K1988" s="80">
        <f t="shared" si="622"/>
        <v>10</v>
      </c>
      <c r="L1988" s="80">
        <f t="shared" si="623"/>
        <v>12</v>
      </c>
      <c r="M1988" s="80">
        <f t="shared" si="624"/>
        <v>10</v>
      </c>
      <c r="N1988" s="80" t="str">
        <f t="shared" si="625"/>
        <v>'2018-12-10'</v>
      </c>
      <c r="O1988" s="80" t="str">
        <f t="shared" si="626"/>
        <v>'2018-12-10 00:00:00'</v>
      </c>
      <c r="P1988" s="7">
        <v>47097</v>
      </c>
      <c r="Q1988" s="80">
        <f t="shared" si="627"/>
        <v>2028</v>
      </c>
      <c r="R1988" s="80">
        <f t="shared" si="628"/>
        <v>12</v>
      </c>
      <c r="S1988" s="80">
        <f t="shared" si="629"/>
        <v>10</v>
      </c>
      <c r="T1988" s="80">
        <f t="shared" si="630"/>
        <v>12</v>
      </c>
      <c r="U1988" s="80">
        <f t="shared" si="631"/>
        <v>10</v>
      </c>
      <c r="V1988" s="80" t="str">
        <f t="shared" si="632"/>
        <v>'2028-12-10'</v>
      </c>
      <c r="W1988" s="80"/>
      <c r="X1988" s="80" t="str">
        <f t="shared" si="633"/>
        <v>null</v>
      </c>
      <c r="Y1988" s="3" t="s">
        <v>8784</v>
      </c>
      <c r="Z1988" s="80">
        <f>IFERROR(IF(Y1988="","null",VLOOKUP(Y1988,Marcas!$A$2:$C$2024,2,0)),"")</f>
        <v>1743</v>
      </c>
      <c r="AA1988" s="3" t="s">
        <v>569</v>
      </c>
      <c r="AB1988" s="138">
        <f>IFERROR(IF(AA1988="","",IF(AA1988="EMPORIO LEGAL",1,VLOOKUP(AA1988,Clientes!$A$2:$B$1190,2,0))),"")</f>
        <v>1033</v>
      </c>
      <c r="AC1988" s="138">
        <f>IFERROR(IF(Tabla1[[#This Row],[id_control]]="null","",VLOOKUP(CONCATENATE(Tabla1[[#This Row],[CLIENTE]],"-",Tabla1[[#This Row],[id_control]]),Hoja1!$C$2:$D$1994,2,0)),"")</f>
        <v>1991</v>
      </c>
      <c r="AD1988" s="3" t="s">
        <v>8800</v>
      </c>
      <c r="AE1988" s="3"/>
      <c r="AF1988" s="3"/>
      <c r="AG1988" s="3"/>
      <c r="AH1988" s="3"/>
      <c r="AI1988" s="3"/>
      <c r="AJ1988" s="3"/>
      <c r="AK1988" s="3"/>
      <c r="AL1988" s="3"/>
      <c r="AM1988" s="6"/>
      <c r="AN1988" s="6"/>
      <c r="AO1988" s="6"/>
      <c r="AP1988" s="6"/>
      <c r="AQ1988" s="6"/>
      <c r="AR1988" s="6"/>
      <c r="AS1988" s="6"/>
      <c r="AT1988" s="6"/>
      <c r="AU1988" s="6"/>
      <c r="AV1988" s="6"/>
      <c r="AW1988" s="6"/>
      <c r="AX1988" s="6"/>
      <c r="AY1988" s="6"/>
      <c r="AZ1988" s="6"/>
      <c r="BA1988" s="6"/>
      <c r="BB1988" s="6"/>
      <c r="BC1988" s="6"/>
      <c r="BD1988" s="6"/>
      <c r="BE1988" s="6"/>
      <c r="BF1988" s="137" t="str">
        <f t="shared" si="634"/>
        <v>insert into bitacoras_estatus (numero_expediente, numero_registro, representante, fecha_inicio, fecha_vencimiento, id_cliente, id_admin, id_bitacoras_estatus, id_estatus, id_clase, id_marca, created_at, updated_at) values('2141646','','TEJAS TERRACOTA CHIHUAHUA S DE RL DE CV','2018-12-10','2028-12-10','1033','2','1','1',null,1743,'2018-12-10 00:00:00','2018-12-10 00:00:00');</v>
      </c>
      <c r="BG1988" s="137" t="str">
        <f t="shared" si="636"/>
        <v/>
      </c>
      <c r="BH1988" s="137" t="str">
        <f t="shared" si="637"/>
        <v/>
      </c>
      <c r="BI1988" s="137" t="str">
        <f t="shared" si="635"/>
        <v>update bitacoras_estatus set comprobacion_uso = 1, id_estatus=8 where id=;</v>
      </c>
      <c r="BJ1988" s="137" t="str">
        <f t="shared" si="638"/>
        <v/>
      </c>
      <c r="BK1988" s="137" t="str">
        <f t="shared" si="639"/>
        <v/>
      </c>
    </row>
    <row r="1989" spans="1:63" ht="27">
      <c r="A1989" s="3">
        <v>2141652</v>
      </c>
      <c r="B1989" s="3"/>
      <c r="C1989" s="138" t="str">
        <f>IF(Tabla1[[#This Row],[No. REG.]]="","",1)</f>
        <v/>
      </c>
      <c r="D1989" s="3" t="s">
        <v>8681</v>
      </c>
      <c r="E1989" s="138">
        <f>IF(Tabla1[[#This Row],[STATUS]]="","",VLOOKUP(D1989,Estatus!$A$2:$B$13,2,0))</f>
        <v>8</v>
      </c>
      <c r="F1989" s="138">
        <f>IF(Tabla1[[#This Row],[STATUS]]="","",VLOOKUP(D1989,Estatus!$A$2:$I$12,9,0))</f>
        <v>1</v>
      </c>
      <c r="G1989" s="12" t="s">
        <v>8759</v>
      </c>
      <c r="H1989" s="7">
        <v>43444</v>
      </c>
      <c r="I1989" s="80">
        <f t="shared" si="620"/>
        <v>2018</v>
      </c>
      <c r="J1989" s="80">
        <f t="shared" si="621"/>
        <v>12</v>
      </c>
      <c r="K1989" s="80">
        <f t="shared" si="622"/>
        <v>10</v>
      </c>
      <c r="L1989" s="80">
        <f t="shared" si="623"/>
        <v>12</v>
      </c>
      <c r="M1989" s="80">
        <f t="shared" si="624"/>
        <v>10</v>
      </c>
      <c r="N1989" s="80" t="str">
        <f t="shared" si="625"/>
        <v>'2018-12-10'</v>
      </c>
      <c r="O1989" s="80" t="str">
        <f t="shared" si="626"/>
        <v>'2018-12-10 00:00:00'</v>
      </c>
      <c r="P1989" s="7">
        <v>47097</v>
      </c>
      <c r="Q1989" s="80">
        <f t="shared" si="627"/>
        <v>2028</v>
      </c>
      <c r="R1989" s="80">
        <f t="shared" si="628"/>
        <v>12</v>
      </c>
      <c r="S1989" s="80">
        <f t="shared" si="629"/>
        <v>10</v>
      </c>
      <c r="T1989" s="80">
        <f t="shared" si="630"/>
        <v>12</v>
      </c>
      <c r="U1989" s="80">
        <f t="shared" si="631"/>
        <v>10</v>
      </c>
      <c r="V1989" s="80" t="str">
        <f t="shared" si="632"/>
        <v>'2028-12-10'</v>
      </c>
      <c r="W1989" s="80"/>
      <c r="X1989" s="80" t="str">
        <f t="shared" si="633"/>
        <v>null</v>
      </c>
      <c r="Y1989" s="3" t="s">
        <v>8785</v>
      </c>
      <c r="Z1989" s="80">
        <f>IFERROR(IF(Y1989="","null",VLOOKUP(Y1989,Marcas!$A$2:$C$2024,2,0)),"")</f>
        <v>1744</v>
      </c>
      <c r="AA1989" s="3" t="s">
        <v>8792</v>
      </c>
      <c r="AB1989" s="138">
        <f>IFERROR(IF(AA1989="","",IF(AA1989="EMPORIO LEGAL",1,VLOOKUP(AA1989,Clientes!$A$2:$B$1190,2,0))),"")</f>
        <v>1162</v>
      </c>
      <c r="AC1989" s="138">
        <f>IFERROR(IF(Tabla1[[#This Row],[id_control]]="null","",VLOOKUP(CONCATENATE(Tabla1[[#This Row],[CLIENTE]],"-",Tabla1[[#This Row],[id_control]]),Hoja1!$C$2:$D$1994,2,0)),"")</f>
        <v>1992</v>
      </c>
      <c r="AD1989" s="3" t="s">
        <v>8801</v>
      </c>
      <c r="AE1989" s="3"/>
      <c r="AF1989" s="3"/>
      <c r="AG1989" s="3"/>
      <c r="AH1989" s="3"/>
      <c r="AI1989" s="3"/>
      <c r="AJ1989" s="3"/>
      <c r="AK1989" s="3"/>
      <c r="AL1989" s="3"/>
      <c r="AM1989" s="6"/>
      <c r="AN1989" s="6"/>
      <c r="AO1989" s="6"/>
      <c r="AP1989" s="6"/>
      <c r="AQ1989" s="6"/>
      <c r="AR1989" s="6"/>
      <c r="AS1989" s="6"/>
      <c r="AT1989" s="6"/>
      <c r="AU1989" s="6"/>
      <c r="AV1989" s="6"/>
      <c r="AW1989" s="6"/>
      <c r="AX1989" s="6"/>
      <c r="AY1989" s="6"/>
      <c r="AZ1989" s="6"/>
      <c r="BA1989" s="6"/>
      <c r="BB1989" s="6"/>
      <c r="BC1989" s="6"/>
      <c r="BD1989" s="6"/>
      <c r="BE1989" s="6"/>
      <c r="BF1989" s="137" t="str">
        <f t="shared" si="634"/>
        <v>insert into bitacoras_estatus (numero_expediente, numero_registro, representante, fecha_inicio, fecha_vencimiento, id_cliente, id_admin, id_bitacoras_estatus, id_estatus, id_clase, id_marca, created_at, updated_at) values('2141652','','LEYVA SÚPER SERVICIO S.A. DE C.V.','2018-12-10','2028-12-10','1162','2','1','1',null,1744,'2018-12-10 00:00:00','2018-12-10 00:00:00');</v>
      </c>
      <c r="BG1989" s="137" t="str">
        <f t="shared" si="636"/>
        <v/>
      </c>
      <c r="BH1989" s="137" t="str">
        <f t="shared" si="637"/>
        <v/>
      </c>
      <c r="BI1989" s="137" t="str">
        <f t="shared" si="635"/>
        <v>update bitacoras_estatus set comprobacion_uso = 1, id_estatus=8 where id=;</v>
      </c>
      <c r="BJ1989" s="137" t="str">
        <f t="shared" si="638"/>
        <v/>
      </c>
      <c r="BK1989" s="137" t="str">
        <f t="shared" si="639"/>
        <v/>
      </c>
    </row>
    <row r="1990" spans="1:63" ht="27">
      <c r="A1990" s="3">
        <v>2141656</v>
      </c>
      <c r="B1990" s="3"/>
      <c r="C1990" s="138" t="str">
        <f>IF(Tabla1[[#This Row],[No. REG.]]="","",1)</f>
        <v/>
      </c>
      <c r="D1990" s="3" t="s">
        <v>8681</v>
      </c>
      <c r="E1990" s="138">
        <f>IF(Tabla1[[#This Row],[STATUS]]="","",VLOOKUP(D1990,Estatus!$A$2:$B$13,2,0))</f>
        <v>8</v>
      </c>
      <c r="F1990" s="138">
        <f>IF(Tabla1[[#This Row],[STATUS]]="","",VLOOKUP(D1990,Estatus!$A$2:$I$12,9,0))</f>
        <v>1</v>
      </c>
      <c r="G1990" s="12" t="s">
        <v>8758</v>
      </c>
      <c r="H1990" s="7">
        <v>43444</v>
      </c>
      <c r="I1990" s="80">
        <f t="shared" si="620"/>
        <v>2018</v>
      </c>
      <c r="J1990" s="80">
        <f t="shared" si="621"/>
        <v>12</v>
      </c>
      <c r="K1990" s="80">
        <f t="shared" si="622"/>
        <v>10</v>
      </c>
      <c r="L1990" s="80">
        <f t="shared" si="623"/>
        <v>12</v>
      </c>
      <c r="M1990" s="80">
        <f t="shared" si="624"/>
        <v>10</v>
      </c>
      <c r="N1990" s="80" t="str">
        <f t="shared" si="625"/>
        <v>'2018-12-10'</v>
      </c>
      <c r="O1990" s="80" t="str">
        <f t="shared" si="626"/>
        <v>'2018-12-10 00:00:00'</v>
      </c>
      <c r="P1990" s="7">
        <v>47097</v>
      </c>
      <c r="Q1990" s="80">
        <f t="shared" si="627"/>
        <v>2028</v>
      </c>
      <c r="R1990" s="80">
        <f t="shared" si="628"/>
        <v>12</v>
      </c>
      <c r="S1990" s="80">
        <f t="shared" si="629"/>
        <v>10</v>
      </c>
      <c r="T1990" s="80">
        <f t="shared" si="630"/>
        <v>12</v>
      </c>
      <c r="U1990" s="80">
        <f t="shared" si="631"/>
        <v>10</v>
      </c>
      <c r="V1990" s="80" t="str">
        <f t="shared" si="632"/>
        <v>'2028-12-10'</v>
      </c>
      <c r="W1990" s="80"/>
      <c r="X1990" s="80" t="str">
        <f t="shared" si="633"/>
        <v>null</v>
      </c>
      <c r="Y1990" s="3" t="s">
        <v>8786</v>
      </c>
      <c r="Z1990" s="80">
        <f>IFERROR(IF(Y1990="","null",VLOOKUP(Y1990,Marcas!$A$2:$C$2024,2,0)),"")</f>
        <v>1745</v>
      </c>
      <c r="AA1990" s="3" t="s">
        <v>7947</v>
      </c>
      <c r="AB1990" s="138">
        <f>IFERROR(IF(AA1990="","",IF(AA1990="EMPORIO LEGAL",1,VLOOKUP(AA1990,Clientes!$A$2:$B$1190,2,0))),"")</f>
        <v>819</v>
      </c>
      <c r="AC1990" s="138">
        <f>IFERROR(IF(Tabla1[[#This Row],[id_control]]="null","",VLOOKUP(CONCATENATE(Tabla1[[#This Row],[CLIENTE]],"-",Tabla1[[#This Row],[id_control]]),Hoja1!$C$2:$D$1994,2,0)),"")</f>
        <v>1993</v>
      </c>
      <c r="AD1990" s="3" t="s">
        <v>8548</v>
      </c>
      <c r="AE1990" s="3"/>
      <c r="AF1990" s="3"/>
      <c r="AG1990" s="3"/>
      <c r="AH1990" s="3"/>
      <c r="AI1990" s="3"/>
      <c r="AJ1990" s="3"/>
      <c r="AK1990" s="3"/>
      <c r="AL1990" s="3"/>
      <c r="AM1990" s="6"/>
      <c r="AN1990" s="6"/>
      <c r="AO1990" s="6"/>
      <c r="AP1990" s="6"/>
      <c r="AQ1990" s="6"/>
      <c r="AR1990" s="6"/>
      <c r="AS1990" s="6"/>
      <c r="AT1990" s="6"/>
      <c r="AU1990" s="6"/>
      <c r="AV1990" s="6"/>
      <c r="AW1990" s="6"/>
      <c r="AX1990" s="6"/>
      <c r="AY1990" s="6"/>
      <c r="AZ1990" s="6"/>
      <c r="BA1990" s="6"/>
      <c r="BB1990" s="6"/>
      <c r="BC1990" s="6"/>
      <c r="BD1990" s="6"/>
      <c r="BE1990" s="6"/>
      <c r="BF1990" s="137" t="str">
        <f t="shared" si="634"/>
        <v>insert into bitacoras_estatus (numero_expediente, numero_registro, representante, fecha_inicio, fecha_vencimiento, id_cliente, id_admin, id_bitacoras_estatus, id_estatus, id_clase, id_marca, created_at, updated_at) values('2141656','','PID ELECTRONICS S DE RL DE CV','2018-12-10','2028-12-10','819','2','1','1',null,1745,'2018-12-10 00:00:00','2018-12-10 00:00:00');</v>
      </c>
      <c r="BG1990" s="137" t="str">
        <f t="shared" si="636"/>
        <v/>
      </c>
      <c r="BH1990" s="137" t="str">
        <f t="shared" si="637"/>
        <v/>
      </c>
      <c r="BI1990" s="137" t="str">
        <f t="shared" si="635"/>
        <v>update bitacoras_estatus set comprobacion_uso = 1, id_estatus=8 where id=;</v>
      </c>
      <c r="BJ1990" s="137" t="str">
        <f t="shared" si="638"/>
        <v/>
      </c>
      <c r="BK1990" s="137" t="str">
        <f t="shared" si="639"/>
        <v/>
      </c>
    </row>
    <row r="1991" spans="1:63" ht="27">
      <c r="A1991" s="3">
        <v>2141691</v>
      </c>
      <c r="B1991" s="3"/>
      <c r="C1991" s="138" t="str">
        <f>IF(Tabla1[[#This Row],[No. REG.]]="","",1)</f>
        <v/>
      </c>
      <c r="D1991" s="3" t="s">
        <v>8681</v>
      </c>
      <c r="E1991" s="138">
        <f>IF(Tabla1[[#This Row],[STATUS]]="","",VLOOKUP(D1991,Estatus!$A$2:$B$13,2,0))</f>
        <v>8</v>
      </c>
      <c r="F1991" s="138">
        <f>IF(Tabla1[[#This Row],[STATUS]]="","",VLOOKUP(D1991,Estatus!$A$2:$I$12,9,0))</f>
        <v>1</v>
      </c>
      <c r="G1991" s="12" t="s">
        <v>8758</v>
      </c>
      <c r="H1991" s="7">
        <v>43444</v>
      </c>
      <c r="I1991" s="80">
        <f t="shared" si="620"/>
        <v>2018</v>
      </c>
      <c r="J1991" s="80">
        <f t="shared" si="621"/>
        <v>12</v>
      </c>
      <c r="K1991" s="80">
        <f t="shared" si="622"/>
        <v>10</v>
      </c>
      <c r="L1991" s="80">
        <f t="shared" si="623"/>
        <v>12</v>
      </c>
      <c r="M1991" s="80">
        <f t="shared" si="624"/>
        <v>10</v>
      </c>
      <c r="N1991" s="80" t="str">
        <f t="shared" si="625"/>
        <v>'2018-12-10'</v>
      </c>
      <c r="O1991" s="80" t="str">
        <f t="shared" si="626"/>
        <v>'2018-12-10 00:00:00'</v>
      </c>
      <c r="P1991" s="7">
        <v>47097</v>
      </c>
      <c r="Q1991" s="80">
        <f t="shared" si="627"/>
        <v>2028</v>
      </c>
      <c r="R1991" s="80">
        <f t="shared" si="628"/>
        <v>12</v>
      </c>
      <c r="S1991" s="80">
        <f t="shared" si="629"/>
        <v>10</v>
      </c>
      <c r="T1991" s="80">
        <f t="shared" si="630"/>
        <v>12</v>
      </c>
      <c r="U1991" s="80">
        <f t="shared" si="631"/>
        <v>10</v>
      </c>
      <c r="V1991" s="80" t="str">
        <f t="shared" si="632"/>
        <v>'2028-12-10'</v>
      </c>
      <c r="W1991" s="80"/>
      <c r="X1991" s="80" t="str">
        <f t="shared" si="633"/>
        <v>null</v>
      </c>
      <c r="Y1991" s="3" t="s">
        <v>8787</v>
      </c>
      <c r="Z1991" s="80">
        <f>IFERROR(IF(Y1991="","null",VLOOKUP(Y1991,Marcas!$A$2:$C$2024,2,0)),"")</f>
        <v>1746</v>
      </c>
      <c r="AA1991" s="3" t="s">
        <v>7947</v>
      </c>
      <c r="AB1991" s="138">
        <f>IFERROR(IF(AA1991="","",IF(AA1991="EMPORIO LEGAL",1,VLOOKUP(AA1991,Clientes!$A$2:$B$1190,2,0))),"")</f>
        <v>819</v>
      </c>
      <c r="AC1991" s="138">
        <f>IFERROR(IF(Tabla1[[#This Row],[id_control]]="null","",VLOOKUP(CONCATENATE(Tabla1[[#This Row],[CLIENTE]],"-",Tabla1[[#This Row],[id_control]]),Hoja1!$C$2:$D$1994,2,0)),"")</f>
        <v>1994</v>
      </c>
      <c r="AD1991" s="3" t="s">
        <v>8548</v>
      </c>
      <c r="AE1991" s="3"/>
      <c r="AF1991" s="3"/>
      <c r="AG1991" s="3"/>
      <c r="AH1991" s="3"/>
      <c r="AI1991" s="3"/>
      <c r="AJ1991" s="3"/>
      <c r="AK1991" s="3"/>
      <c r="AL1991" s="3"/>
      <c r="AM1991" s="6"/>
      <c r="AN1991" s="6"/>
      <c r="AO1991" s="6"/>
      <c r="AP1991" s="6"/>
      <c r="AQ1991" s="6"/>
      <c r="AR1991" s="6"/>
      <c r="AS1991" s="6"/>
      <c r="AT1991" s="6"/>
      <c r="AU1991" s="6"/>
      <c r="AV1991" s="6"/>
      <c r="AW1991" s="6"/>
      <c r="AX1991" s="6"/>
      <c r="AY1991" s="6"/>
      <c r="AZ1991" s="6"/>
      <c r="BA1991" s="6"/>
      <c r="BB1991" s="6"/>
      <c r="BC1991" s="6"/>
      <c r="BD1991" s="6"/>
      <c r="BE1991" s="6"/>
      <c r="BF1991" s="137" t="str">
        <f t="shared" si="634"/>
        <v>insert into bitacoras_estatus (numero_expediente, numero_registro, representante, fecha_inicio, fecha_vencimiento, id_cliente, id_admin, id_bitacoras_estatus, id_estatus, id_clase, id_marca, created_at, updated_at) values('2141691','','PID ELECTRONICS S DE RL DE CV','2018-12-10','2028-12-10','819','2','1','1',null,1746,'2018-12-10 00:00:00','2018-12-10 00:00:00');</v>
      </c>
      <c r="BG1991" s="137" t="str">
        <f t="shared" si="636"/>
        <v/>
      </c>
      <c r="BH1991" s="137" t="str">
        <f t="shared" si="637"/>
        <v/>
      </c>
      <c r="BI1991" s="137" t="str">
        <f t="shared" si="635"/>
        <v>update bitacoras_estatus set comprobacion_uso = 1, id_estatus=8 where id=;</v>
      </c>
      <c r="BJ1991" s="137" t="str">
        <f t="shared" si="638"/>
        <v/>
      </c>
      <c r="BK1991" s="137" t="str">
        <f t="shared" si="639"/>
        <v/>
      </c>
    </row>
    <row r="1992" spans="1:63" ht="27">
      <c r="A1992" s="3">
        <v>2141740</v>
      </c>
      <c r="B1992" s="3"/>
      <c r="C1992" s="138" t="str">
        <f>IF(Tabla1[[#This Row],[No. REG.]]="","",1)</f>
        <v/>
      </c>
      <c r="D1992" s="3" t="s">
        <v>8681</v>
      </c>
      <c r="E1992" s="138">
        <f>IF(Tabla1[[#This Row],[STATUS]]="","",VLOOKUP(D1992,Estatus!$A$2:$B$13,2,0))</f>
        <v>8</v>
      </c>
      <c r="F1992" s="138">
        <f>IF(Tabla1[[#This Row],[STATUS]]="","",VLOOKUP(D1992,Estatus!$A$2:$I$12,9,0))</f>
        <v>1</v>
      </c>
      <c r="G1992" s="12" t="s">
        <v>8763</v>
      </c>
      <c r="H1992" s="7">
        <v>43444</v>
      </c>
      <c r="I1992" s="80">
        <f t="shared" si="620"/>
        <v>2018</v>
      </c>
      <c r="J1992" s="80">
        <f t="shared" si="621"/>
        <v>12</v>
      </c>
      <c r="K1992" s="80">
        <f t="shared" si="622"/>
        <v>10</v>
      </c>
      <c r="L1992" s="80">
        <f t="shared" si="623"/>
        <v>12</v>
      </c>
      <c r="M1992" s="80">
        <f t="shared" si="624"/>
        <v>10</v>
      </c>
      <c r="N1992" s="80" t="str">
        <f t="shared" si="625"/>
        <v>'2018-12-10'</v>
      </c>
      <c r="O1992" s="80" t="str">
        <f t="shared" si="626"/>
        <v>'2018-12-10 00:00:00'</v>
      </c>
      <c r="P1992" s="7">
        <v>47097</v>
      </c>
      <c r="Q1992" s="80">
        <f t="shared" si="627"/>
        <v>2028</v>
      </c>
      <c r="R1992" s="80">
        <f t="shared" si="628"/>
        <v>12</v>
      </c>
      <c r="S1992" s="80">
        <f t="shared" si="629"/>
        <v>10</v>
      </c>
      <c r="T1992" s="80">
        <f t="shared" si="630"/>
        <v>12</v>
      </c>
      <c r="U1992" s="80">
        <f t="shared" si="631"/>
        <v>10</v>
      </c>
      <c r="V1992" s="80" t="str">
        <f t="shared" si="632"/>
        <v>'2028-12-10'</v>
      </c>
      <c r="W1992" s="80"/>
      <c r="X1992" s="80" t="str">
        <f t="shared" si="633"/>
        <v>null</v>
      </c>
      <c r="Y1992" s="3" t="s">
        <v>8788</v>
      </c>
      <c r="Z1992" s="80">
        <f>IFERROR(IF(Y1992="","null",VLOOKUP(Y1992,Marcas!$A$2:$C$2024,2,0)),"")</f>
        <v>1747</v>
      </c>
      <c r="AA1992" s="3" t="s">
        <v>8820</v>
      </c>
      <c r="AB1992" s="138">
        <f>IFERROR(IF(AA1992="","",IF(AA1992="EMPORIO LEGAL",1,VLOOKUP(AA1992,Clientes!$A$2:$B$1190,2,0))),"")</f>
        <v>1156</v>
      </c>
      <c r="AC1992" s="138">
        <f>IFERROR(IF(Tabla1[[#This Row],[id_control]]="null","",VLOOKUP(CONCATENATE(Tabla1[[#This Row],[CLIENTE]],"-",Tabla1[[#This Row],[id_control]]),Hoja1!$C$2:$D$1994,2,0)),"")</f>
        <v>1995</v>
      </c>
      <c r="AD1992" s="3" t="s">
        <v>8802</v>
      </c>
      <c r="AE1992" s="3"/>
      <c r="AF1992" s="3"/>
      <c r="AG1992" s="3"/>
      <c r="AH1992" s="3"/>
      <c r="AI1992" s="3"/>
      <c r="AJ1992" s="3"/>
      <c r="AK1992" s="3"/>
      <c r="AL1992" s="3"/>
      <c r="AM1992" s="6"/>
      <c r="AN1992" s="6"/>
      <c r="AO1992" s="6"/>
      <c r="AP1992" s="6"/>
      <c r="AQ1992" s="6"/>
      <c r="AR1992" s="6"/>
      <c r="AS1992" s="6"/>
      <c r="AT1992" s="6"/>
      <c r="AU1992" s="6"/>
      <c r="AV1992" s="6"/>
      <c r="AW1992" s="6"/>
      <c r="AX1992" s="6"/>
      <c r="AY1992" s="6"/>
      <c r="AZ1992" s="6"/>
      <c r="BA1992" s="6"/>
      <c r="BB1992" s="6"/>
      <c r="BC1992" s="6"/>
      <c r="BD1992" s="6"/>
      <c r="BE1992" s="6"/>
      <c r="BF1992" s="137" t="str">
        <f t="shared" si="634"/>
        <v>insert into bitacoras_estatus (numero_expediente, numero_registro, representante, fecha_inicio, fecha_vencimiento, id_cliente, id_admin, id_bitacoras_estatus, id_estatus, id_clase, id_marca, created_at, updated_at) values('2141740','','LUIS RAUL LOYA QUEZADA','2018-12-10','2028-12-10','1156','2','1','1',null,1747,'2018-12-10 00:00:00','2018-12-10 00:00:00');</v>
      </c>
      <c r="BG1992" s="137" t="str">
        <f t="shared" si="636"/>
        <v/>
      </c>
      <c r="BH1992" s="137" t="str">
        <f t="shared" si="637"/>
        <v/>
      </c>
      <c r="BI1992" s="137" t="str">
        <f t="shared" si="635"/>
        <v>update bitacoras_estatus set comprobacion_uso = 1, id_estatus=8 where id=;</v>
      </c>
      <c r="BJ1992" s="137" t="str">
        <f t="shared" si="638"/>
        <v/>
      </c>
      <c r="BK1992" s="137" t="str">
        <f t="shared" si="639"/>
        <v/>
      </c>
    </row>
    <row r="1993" spans="1:63" ht="27">
      <c r="A1993" s="151">
        <v>2141745</v>
      </c>
      <c r="B1993" s="3"/>
      <c r="C1993" s="138" t="str">
        <f>IF(Tabla1[[#This Row],[No. REG.]]="","",1)</f>
        <v/>
      </c>
      <c r="D1993" s="3" t="s">
        <v>8681</v>
      </c>
      <c r="E1993" s="138">
        <f>IF(Tabla1[[#This Row],[STATUS]]="","",VLOOKUP(D1993,Estatus!$A$2:$B$13,2,0))</f>
        <v>8</v>
      </c>
      <c r="F1993" s="138">
        <f>IF(Tabla1[[#This Row],[STATUS]]="","",VLOOKUP(D1993,Estatus!$A$2:$I$12,9,0))</f>
        <v>1</v>
      </c>
      <c r="G1993" s="12" t="s">
        <v>8764</v>
      </c>
      <c r="H1993" s="7">
        <v>43444</v>
      </c>
      <c r="I1993" s="80">
        <f>YEAR(H1993)</f>
        <v>2018</v>
      </c>
      <c r="J1993" s="80">
        <f>MONTH(H1993)</f>
        <v>12</v>
      </c>
      <c r="K1993" s="80">
        <f>DAY(H1993)</f>
        <v>10</v>
      </c>
      <c r="L1993" s="80">
        <f>IF(LEN(J1993)=1,CONCATENATE("0",J1993),J1993)</f>
        <v>12</v>
      </c>
      <c r="M1993" s="80">
        <f>IF(LEN(K1993)=1,CONCATENATE("0",K1993),K1993)</f>
        <v>10</v>
      </c>
      <c r="N1993" s="80" t="str">
        <f>IFERROR(IF(H1993="","null",CONCATENATE("'",I1993,"-",L1993,"-",M1993,"'")),"null")</f>
        <v>'2018-12-10'</v>
      </c>
      <c r="O1993" s="80" t="str">
        <f>IF(N1993="null","'2018-11-08 00:00:00'",CONCATENATE("'",I1993,"-",L1993,"-",M1993," 00:00:00'"))</f>
        <v>'2018-12-10 00:00:00'</v>
      </c>
      <c r="P1993" s="7">
        <v>47097</v>
      </c>
      <c r="Q1993" s="80">
        <f>YEAR(P1993)</f>
        <v>2028</v>
      </c>
      <c r="R1993" s="80">
        <f>MONTH(P1993)</f>
        <v>12</v>
      </c>
      <c r="S1993" s="80">
        <f>DAY(P1993)</f>
        <v>10</v>
      </c>
      <c r="T1993" s="80">
        <f>IF(LEN(R1993)=1,CONCATENATE("0",R1993),R1993)</f>
        <v>12</v>
      </c>
      <c r="U1993" s="80">
        <f>IF(LEN(S1993)=1,CONCATENATE("0",S1993),S1993)</f>
        <v>10</v>
      </c>
      <c r="V1993" s="80" t="str">
        <f>IFERROR(IF(P1993="","null",CONCATENATE("'",Q1993,"-",T1993,"-",U1993,"'")),"null")</f>
        <v>'2028-12-10'</v>
      </c>
      <c r="W1993" s="80"/>
      <c r="X1993" s="80" t="str">
        <f>IF(W1993="","null",W1993)</f>
        <v>null</v>
      </c>
      <c r="Y1993" s="3" t="s">
        <v>8789</v>
      </c>
      <c r="Z1993" s="80">
        <f>IFERROR(IF(Y1993="","null",VLOOKUP(Y1993,Marcas!$A$2:$C$2024,2,0)),"")</f>
        <v>1650</v>
      </c>
      <c r="AA1993" s="3" t="s">
        <v>8793</v>
      </c>
      <c r="AB1993" s="138">
        <f>IFERROR(IF(AA1993="","",IF(AA1993="EMPORIO LEGAL",1,VLOOKUP(AA1993,Clientes!$A$2:$B$1190,2,0))),"")</f>
        <v>1192</v>
      </c>
      <c r="AC1993" s="138">
        <f>IFERROR(IF(Tabla1[[#This Row],[id_control]]="null","",VLOOKUP(CONCATENATE(Tabla1[[#This Row],[CLIENTE]],"-",Tabla1[[#This Row],[id_control]]),Hoja1!$C$2:$D$1994,2,0)),"")</f>
        <v>1996</v>
      </c>
      <c r="AD1993" s="3" t="s">
        <v>8803</v>
      </c>
      <c r="AE1993" s="3"/>
      <c r="AF1993" s="3"/>
      <c r="AG1993" s="3"/>
      <c r="AH1993" s="3"/>
      <c r="AI1993" s="3"/>
      <c r="AJ1993" s="3"/>
      <c r="AK1993" s="3"/>
      <c r="AL1993" s="3"/>
      <c r="AM1993" s="6"/>
      <c r="AN1993" s="6"/>
      <c r="AO1993" s="6"/>
      <c r="AP1993" s="6"/>
      <c r="AQ1993" s="6"/>
      <c r="AR1993" s="6"/>
      <c r="AS1993" s="6"/>
      <c r="AT1993" s="6"/>
      <c r="AU1993" s="6"/>
      <c r="AV1993" s="6"/>
      <c r="AW1993" s="6"/>
      <c r="AX1993" s="6"/>
      <c r="AY1993" s="6"/>
      <c r="AZ1993" s="6"/>
      <c r="BA1993" s="6"/>
      <c r="BB1993" s="6"/>
      <c r="BC1993" s="6"/>
      <c r="BD1993" s="6"/>
      <c r="BE1993" s="6"/>
      <c r="BF1993" s="137" t="str">
        <f>CONCATENATE($BG$1,A1993,"','",B1993,"','",AD1993,"',",N1993,",",V1993,",'",AB1993,"','2','1','1',",X1993,",",Z1993,",",O1993,",",O1993,");")</f>
        <v>insert into bitacoras_estatus (numero_expediente, numero_registro, representante, fecha_inicio, fecha_vencimiento, id_cliente, id_admin, id_bitacoras_estatus, id_estatus, id_clase, id_marca, created_at, updated_at) values('2141745','','DANSALI SA DE CV','2018-12-10','2028-12-10','1192','2','1','1',null,1650,'2018-12-10 00:00:00','2018-12-10 00:00:00');</v>
      </c>
      <c r="BG1993" s="137" t="str">
        <f t="shared" si="636"/>
        <v/>
      </c>
      <c r="BH1993" s="137" t="str">
        <f t="shared" si="637"/>
        <v/>
      </c>
      <c r="BI1993" s="137" t="str">
        <f>CONCATENATE("update bitacoras_estatus set comprobacion_uso = 1, id_estatus=",E1993," where id=",BE1993,";")</f>
        <v>update bitacoras_estatus set comprobacion_uso = 1, id_estatus=8 where id=;</v>
      </c>
      <c r="BJ1993" s="137" t="str">
        <f t="shared" si="638"/>
        <v/>
      </c>
      <c r="BK1993" s="137" t="str">
        <f t="shared" si="639"/>
        <v/>
      </c>
    </row>
    <row r="1994" spans="1:63" ht="222">
      <c r="A1994" s="3"/>
      <c r="B1994" s="3">
        <v>3969337</v>
      </c>
      <c r="C1994" s="138">
        <f>IF(Tabla1[[#This Row],[No. REG.]]="","",1)</f>
        <v>1</v>
      </c>
      <c r="D1994" s="3" t="s">
        <v>8681</v>
      </c>
      <c r="E1994" s="138">
        <f>IF(Tabla1[[#This Row],[STATUS]]="","",VLOOKUP(D1994,Estatus!$A$2:$B$13,2,0))</f>
        <v>8</v>
      </c>
      <c r="F1994" s="138">
        <f>IF(Tabla1[[#This Row],[STATUS]]="","",VLOOKUP(D1994,Estatus!$A$2:$I$12,9,0))</f>
        <v>1</v>
      </c>
      <c r="G1994" s="12" t="s">
        <v>9011</v>
      </c>
      <c r="H1994" s="7">
        <v>40216</v>
      </c>
      <c r="I1994" s="80">
        <f t="shared" ref="I1994:I2025" si="640">YEAR(H1994)</f>
        <v>2010</v>
      </c>
      <c r="J1994" s="80">
        <f t="shared" ref="J1994:J2025" si="641">MONTH(H1994)</f>
        <v>2</v>
      </c>
      <c r="K1994" s="80">
        <f t="shared" ref="K1994:K2025" si="642">DAY(H1994)</f>
        <v>7</v>
      </c>
      <c r="L1994" s="80" t="str">
        <f t="shared" ref="L1994:L2025" si="643">IF(LEN(J1994)=1,CONCATENATE("0",J1994),J1994)</f>
        <v>02</v>
      </c>
      <c r="M1994" s="80" t="str">
        <f t="shared" ref="M1994:M2025" si="644">IF(LEN(K1994)=1,CONCATENATE("0",K1994),K1994)</f>
        <v>07</v>
      </c>
      <c r="N1994" s="80" t="str">
        <f t="shared" ref="N1994:N2025" si="645">IFERROR(IF(H1994="","null",CONCATENATE("'",I1994,"-",L1994,"-",M1994,"'")),"null")</f>
        <v>'2010-02-07'</v>
      </c>
      <c r="O1994" s="80" t="str">
        <f t="shared" ref="O1994:O2025" si="646">IF(N1994="null","'2018-11-08 00:00:00'",CONCATENATE("'",I1994,"-",L1994,"-",M1994," 00:00:00'"))</f>
        <v>'2010-02-07 00:00:00'</v>
      </c>
      <c r="P1994" s="7">
        <v>43868</v>
      </c>
      <c r="Q1994" s="80">
        <f t="shared" ref="Q1994:Q2025" si="647">YEAR(P1994)</f>
        <v>2020</v>
      </c>
      <c r="R1994" s="80">
        <f t="shared" ref="R1994:R2025" si="648">MONTH(P1994)</f>
        <v>2</v>
      </c>
      <c r="S1994" s="80">
        <f t="shared" ref="S1994:S2025" si="649">DAY(P1994)</f>
        <v>7</v>
      </c>
      <c r="T1994" s="80" t="str">
        <f t="shared" ref="T1994:T2025" si="650">IF(LEN(R1994)=1,CONCATENATE("0",R1994),R1994)</f>
        <v>02</v>
      </c>
      <c r="U1994" s="80" t="str">
        <f t="shared" ref="U1994:U2025" si="651">IF(LEN(S1994)=1,CONCATENATE("0",S1994),S1994)</f>
        <v>07</v>
      </c>
      <c r="V1994" s="80" t="str">
        <f t="shared" ref="V1994:V2025" si="652">IFERROR(IF(P1994="","null",CONCATENATE("'",Q1994,"-",T1994,"-",U1994,"'")),"null")</f>
        <v>'2020-02-07'</v>
      </c>
      <c r="W1994" s="80"/>
      <c r="X1994" s="80" t="str">
        <f t="shared" ref="X1994:X2025" si="653">IF(W1994="","null",W1994)</f>
        <v>null</v>
      </c>
      <c r="Y1994" s="3" t="s">
        <v>1583</v>
      </c>
      <c r="Z1994" s="80">
        <f>IFERROR(IF(Y1994="","null",VLOOKUP(Y1994,Marcas!$A$2:$C$2024,2,0)),"")</f>
        <v>1167</v>
      </c>
      <c r="AA1994" s="3" t="s">
        <v>1583</v>
      </c>
      <c r="AB1994" s="138" t="str">
        <f>IFERROR(IF(AA1994="","",IF(AA1994="EMPORIO LEGAL",1,VLOOKUP(AA1994,Clientes!$A$2:$B$1190,2,0))),"")</f>
        <v/>
      </c>
      <c r="AC1994" s="138" t="str">
        <f>IFERROR(IF(Tabla1[[#This Row],[id_control]]="null","",VLOOKUP(CONCATENATE(Tabla1[[#This Row],[CLIENTE]],"-",Tabla1[[#This Row],[id_control]]),Hoja1!$C$2:$D$1994,2,0)),"")</f>
        <v/>
      </c>
      <c r="AD1994" s="3" t="s">
        <v>1613</v>
      </c>
      <c r="AE1994" s="3"/>
      <c r="AF1994" s="3"/>
      <c r="AG1994" s="3"/>
      <c r="AH1994" s="3"/>
      <c r="AI1994" s="3"/>
      <c r="AJ1994" s="3"/>
      <c r="AK1994" s="3"/>
      <c r="AL1994" s="3"/>
      <c r="AM1994" s="6"/>
      <c r="AN1994" s="6"/>
      <c r="AO1994" s="6"/>
      <c r="AP1994" s="6"/>
      <c r="AQ1994" s="6"/>
      <c r="AR1994" s="6"/>
      <c r="AS1994" s="6"/>
      <c r="AT1994" s="6"/>
      <c r="AU1994" s="6"/>
      <c r="AV1994" s="6"/>
      <c r="AW1994" s="6"/>
      <c r="AX1994" s="6"/>
      <c r="AY1994" s="6"/>
      <c r="AZ1994" s="6"/>
      <c r="BA1994" s="6"/>
      <c r="BB1994" s="6"/>
      <c r="BC1994" s="6"/>
      <c r="BD1994" s="6"/>
      <c r="BE1994" s="6"/>
      <c r="BF1994" s="137" t="str">
        <f t="shared" ref="BF1994:BF2025" si="654">CONCATENATE($BG$1,A1994,"','",B1994,"','",AD1994,"',",N1994,",",V1994,",'",AB1994,"','2','1','1',",X1994,",",Z1994,",",O1994,",",O1994,");")</f>
        <v>insert into bitacoras_estatus (numero_expediente, numero_registro, representante, fecha_inicio, fecha_vencimiento, id_cliente, id_admin, id_bitacoras_estatus, id_estatus, id_clase, id_marca, created_at, updated_at) values('','3969337','ALBERT THIESSEN FRIESSEN Y PETER THIESSEN NEUFELD','2010-02-07','2020-02-07','','2','1','1',null,1167,'2010-02-07 00:00:00','2010-02-07 00:00:00');</v>
      </c>
      <c r="BG1994" s="137" t="str">
        <f t="shared" si="636"/>
        <v/>
      </c>
      <c r="BH1994" s="137" t="str">
        <f t="shared" si="637"/>
        <v/>
      </c>
      <c r="BI1994" s="137" t="str">
        <f t="shared" ref="BI1994:BI2025" si="655">CONCATENATE("update bitacoras_estatus set comprobacion_uso = 1, id_estatus=",E1994," where id=",BE1994,";")</f>
        <v>update bitacoras_estatus set comprobacion_uso = 1, id_estatus=8 where id=;</v>
      </c>
      <c r="BJ1994" s="137" t="str">
        <f t="shared" si="638"/>
        <v/>
      </c>
      <c r="BK1994" s="137" t="str">
        <f t="shared" si="639"/>
        <v/>
      </c>
    </row>
    <row r="1995" spans="1:63" ht="92">
      <c r="A1995" s="3"/>
      <c r="B1995" s="3">
        <v>85335807</v>
      </c>
      <c r="C1995" s="138">
        <f>IF(Tabla1[[#This Row],[No. REG.]]="","",1)</f>
        <v>1</v>
      </c>
      <c r="D1995" s="3" t="s">
        <v>46</v>
      </c>
      <c r="E1995" s="138">
        <f>IF(Tabla1[[#This Row],[STATUS]]="","",VLOOKUP(D1995,Estatus!$A$2:$B$13,2,0))</f>
        <v>10</v>
      </c>
      <c r="F1995" s="138">
        <f>IF(Tabla1[[#This Row],[STATUS]]="","",VLOOKUP(D1995,Estatus!$A$2:$I$12,9,0))</f>
        <v>1</v>
      </c>
      <c r="G1995" s="12" t="s">
        <v>9012</v>
      </c>
      <c r="H1995" s="7">
        <v>40549</v>
      </c>
      <c r="I1995" s="80">
        <f t="shared" si="640"/>
        <v>2011</v>
      </c>
      <c r="J1995" s="80">
        <f t="shared" si="641"/>
        <v>1</v>
      </c>
      <c r="K1995" s="80">
        <f t="shared" si="642"/>
        <v>6</v>
      </c>
      <c r="L1995" s="80" t="str">
        <f t="shared" si="643"/>
        <v>01</v>
      </c>
      <c r="M1995" s="80" t="str">
        <f t="shared" si="644"/>
        <v>06</v>
      </c>
      <c r="N1995" s="80" t="str">
        <f t="shared" si="645"/>
        <v>'2011-01-06'</v>
      </c>
      <c r="O1995" s="80" t="str">
        <f t="shared" si="646"/>
        <v>'2011-01-06 00:00:00'</v>
      </c>
      <c r="P1995" s="7">
        <v>44202</v>
      </c>
      <c r="Q1995" s="80">
        <f t="shared" si="647"/>
        <v>2021</v>
      </c>
      <c r="R1995" s="80">
        <f t="shared" si="648"/>
        <v>1</v>
      </c>
      <c r="S1995" s="80">
        <f t="shared" si="649"/>
        <v>6</v>
      </c>
      <c r="T1995" s="80" t="str">
        <f t="shared" si="650"/>
        <v>01</v>
      </c>
      <c r="U1995" s="80" t="str">
        <f t="shared" si="651"/>
        <v>06</v>
      </c>
      <c r="V1995" s="80" t="str">
        <f t="shared" si="652"/>
        <v>'2021-01-06'</v>
      </c>
      <c r="W1995" s="80"/>
      <c r="X1995" s="80" t="str">
        <f t="shared" si="653"/>
        <v>null</v>
      </c>
      <c r="Y1995" s="3" t="s">
        <v>6971</v>
      </c>
      <c r="Z1995" s="80">
        <f>IFERROR(IF(Y1995="","null",VLOOKUP(Y1995,Marcas!$A$2:$C$2024,2,0)),"")</f>
        <v>943</v>
      </c>
      <c r="AA1995" s="3" t="s">
        <v>8956</v>
      </c>
      <c r="AB1995" s="138" t="str">
        <f>IFERROR(IF(AA1995="","",IF(AA1995="EMPORIO LEGAL",1,VLOOKUP(AA1995,Clientes!$A$2:$B$1190,2,0))),"")</f>
        <v/>
      </c>
      <c r="AC1995" s="138" t="str">
        <f>IFERROR(IF(Tabla1[[#This Row],[id_control]]="null","",VLOOKUP(CONCATENATE(Tabla1[[#This Row],[CLIENTE]],"-",Tabla1[[#This Row],[id_control]]),Hoja1!$C$2:$D$1994,2,0)),"")</f>
        <v/>
      </c>
      <c r="AD1995" s="3" t="s">
        <v>6972</v>
      </c>
      <c r="AE1995" s="3"/>
      <c r="AF1995" s="3"/>
      <c r="AG1995" s="3"/>
      <c r="AH1995" s="3"/>
      <c r="AI1995" s="3"/>
      <c r="AJ1995" s="3"/>
      <c r="AK1995" s="3"/>
      <c r="AL1995" s="3"/>
      <c r="AM1995" s="6"/>
      <c r="AN1995" s="6"/>
      <c r="AO1995" s="6"/>
      <c r="AP1995" s="6"/>
      <c r="AQ1995" s="6"/>
      <c r="AR1995" s="6"/>
      <c r="AS1995" s="6"/>
      <c r="AT1995" s="6"/>
      <c r="AU1995" s="6"/>
      <c r="AV1995" s="6"/>
      <c r="AW1995" s="6"/>
      <c r="AX1995" s="6"/>
      <c r="AY1995" s="6"/>
      <c r="AZ1995" s="6"/>
      <c r="BA1995" s="6"/>
      <c r="BB1995" s="6"/>
      <c r="BC1995" s="6"/>
      <c r="BD1995" s="6"/>
      <c r="BE1995" s="6"/>
      <c r="BF1995" s="137" t="str">
        <f t="shared" si="654"/>
        <v>insert into bitacoras_estatus (numero_expediente, numero_registro, representante, fecha_inicio, fecha_vencimiento, id_cliente, id_admin, id_bitacoras_estatus, id_estatus, id_clase, id_marca, created_at, updated_at) values('','85335807','SERGIO MORALES SALAIS','2011-01-06','2021-01-06','','2','1','1',null,943,'2011-01-06 00:00:00','2011-01-06 00:00:00');</v>
      </c>
      <c r="BG1995" s="137" t="str">
        <f t="shared" si="636"/>
        <v/>
      </c>
      <c r="BH1995" s="137" t="str">
        <f t="shared" si="637"/>
        <v/>
      </c>
      <c r="BI1995" s="137" t="str">
        <f t="shared" si="655"/>
        <v>update bitacoras_estatus set comprobacion_uso = 1, id_estatus=10 where id=;</v>
      </c>
      <c r="BJ1995" s="137" t="str">
        <f t="shared" si="638"/>
        <v/>
      </c>
      <c r="BK1995" s="137" t="str">
        <f t="shared" si="639"/>
        <v/>
      </c>
    </row>
    <row r="1996" spans="1:63" ht="157">
      <c r="A1996" s="3">
        <v>78750361</v>
      </c>
      <c r="B1996" s="3"/>
      <c r="C1996" s="138" t="str">
        <f>IF(Tabla1[[#This Row],[No. REG.]]="","",1)</f>
        <v/>
      </c>
      <c r="D1996" s="3" t="s">
        <v>46</v>
      </c>
      <c r="E1996" s="138">
        <f>IF(Tabla1[[#This Row],[STATUS]]="","",VLOOKUP(D1996,Estatus!$A$2:$B$13,2,0))</f>
        <v>10</v>
      </c>
      <c r="F1996" s="138">
        <f>IF(Tabla1[[#This Row],[STATUS]]="","",VLOOKUP(D1996,Estatus!$A$2:$I$12,9,0))</f>
        <v>1</v>
      </c>
      <c r="G1996" s="12" t="s">
        <v>9065</v>
      </c>
      <c r="H1996" s="7">
        <v>40786</v>
      </c>
      <c r="I1996" s="80">
        <f t="shared" si="640"/>
        <v>2011</v>
      </c>
      <c r="J1996" s="80">
        <f t="shared" si="641"/>
        <v>8</v>
      </c>
      <c r="K1996" s="80">
        <f t="shared" si="642"/>
        <v>31</v>
      </c>
      <c r="L1996" s="80" t="str">
        <f t="shared" si="643"/>
        <v>08</v>
      </c>
      <c r="M1996" s="80">
        <f t="shared" si="644"/>
        <v>31</v>
      </c>
      <c r="N1996" s="80" t="str">
        <f t="shared" si="645"/>
        <v>'2011-08-31'</v>
      </c>
      <c r="O1996" s="80" t="str">
        <f t="shared" si="646"/>
        <v>'2011-08-31 00:00:00'</v>
      </c>
      <c r="P1996" s="7">
        <v>44439</v>
      </c>
      <c r="Q1996" s="80">
        <f t="shared" si="647"/>
        <v>2021</v>
      </c>
      <c r="R1996" s="80">
        <f t="shared" si="648"/>
        <v>8</v>
      </c>
      <c r="S1996" s="80">
        <f t="shared" si="649"/>
        <v>31</v>
      </c>
      <c r="T1996" s="80" t="str">
        <f t="shared" si="650"/>
        <v>08</v>
      </c>
      <c r="U1996" s="80">
        <f t="shared" si="651"/>
        <v>31</v>
      </c>
      <c r="V1996" s="80" t="str">
        <f t="shared" si="652"/>
        <v>'2021-08-31'</v>
      </c>
      <c r="W1996" s="80"/>
      <c r="X1996" s="80" t="str">
        <f t="shared" si="653"/>
        <v>null</v>
      </c>
      <c r="Y1996" s="3" t="s">
        <v>8957</v>
      </c>
      <c r="Z1996" s="80">
        <f>IFERROR(IF(Y1996="","null",VLOOKUP(Y1996,Marcas!$A$2:$C$2024,2,0)),"")</f>
        <v>1760</v>
      </c>
      <c r="AA1996" s="3" t="s">
        <v>8957</v>
      </c>
      <c r="AB1996" s="138" t="str">
        <f>IFERROR(IF(AA1996="","",IF(AA1996="EMPORIO LEGAL",1,VLOOKUP(AA1996,Clientes!$A$2:$B$1190,2,0))),"")</f>
        <v/>
      </c>
      <c r="AC1996" s="138" t="str">
        <f>IFERROR(IF(Tabla1[[#This Row],[id_control]]="null","",VLOOKUP(CONCATENATE(Tabla1[[#This Row],[CLIENTE]],"-",Tabla1[[#This Row],[id_control]]),Hoja1!$C$2:$D$1994,2,0)),"")</f>
        <v/>
      </c>
      <c r="AD1996" s="12" t="s">
        <v>8986</v>
      </c>
      <c r="AE1996" s="3"/>
      <c r="AF1996" s="3"/>
      <c r="AG1996" s="3"/>
      <c r="AH1996" s="3"/>
      <c r="AI1996" s="3"/>
      <c r="AJ1996" s="3"/>
      <c r="AK1996" s="3"/>
      <c r="AL1996" s="3"/>
      <c r="AM1996" s="6"/>
      <c r="AN1996" s="6"/>
      <c r="AO1996" s="6"/>
      <c r="AP1996" s="6"/>
      <c r="AQ1996" s="6"/>
      <c r="AR1996" s="6"/>
      <c r="AS1996" s="6"/>
      <c r="AT1996" s="6"/>
      <c r="AU1996" s="6"/>
      <c r="AV1996" s="6"/>
      <c r="AW1996" s="6"/>
      <c r="AX1996" s="6"/>
      <c r="AY1996" s="6"/>
      <c r="AZ1996" s="6"/>
      <c r="BA1996" s="6"/>
      <c r="BB1996" s="6"/>
      <c r="BC1996" s="6"/>
      <c r="BD1996" s="6"/>
      <c r="BE1996" s="6"/>
      <c r="BF1996" s="137" t="str">
        <f t="shared" si="654"/>
        <v>insert into bitacoras_estatus (numero_expediente, numero_registro, representante, fecha_inicio, fecha_vencimiento, id_cliente, id_admin, id_bitacoras_estatus, id_estatus, id_clase, id_marca, created_at, updated_at) values('78750361','','JAIME GARATE (DUEÑO SOCIO)
Oscar D. Hernández (DUEÑO SOCIO)','2011-08-31','2021-08-31','','2','1','1',null,1760,'2011-08-31 00:00:00','2011-08-31 00:00:00');</v>
      </c>
      <c r="BG1996" s="137" t="str">
        <f t="shared" si="636"/>
        <v/>
      </c>
      <c r="BH1996" s="137" t="str">
        <f t="shared" si="637"/>
        <v/>
      </c>
      <c r="BI1996" s="137" t="str">
        <f t="shared" si="655"/>
        <v>update bitacoras_estatus set comprobacion_uso = 1, id_estatus=10 where id=;</v>
      </c>
      <c r="BJ1996" s="137" t="str">
        <f t="shared" si="638"/>
        <v/>
      </c>
      <c r="BK1996" s="137" t="str">
        <f t="shared" si="639"/>
        <v/>
      </c>
    </row>
    <row r="1997" spans="1:63" ht="170">
      <c r="A1997" s="3"/>
      <c r="B1997" s="3">
        <v>4308252</v>
      </c>
      <c r="C1997" s="138">
        <f>IF(Tabla1[[#This Row],[No. REG.]]="","",1)</f>
        <v>1</v>
      </c>
      <c r="D1997" s="3" t="s">
        <v>46</v>
      </c>
      <c r="E1997" s="138">
        <f>IF(Tabla1[[#This Row],[STATUS]]="","",VLOOKUP(D1997,Estatus!$A$2:$B$13,2,0))</f>
        <v>10</v>
      </c>
      <c r="F1997" s="138">
        <f>IF(Tabla1[[#This Row],[STATUS]]="","",VLOOKUP(D1997,Estatus!$A$2:$I$12,9,0))</f>
        <v>1</v>
      </c>
      <c r="G1997" s="12" t="s">
        <v>9013</v>
      </c>
      <c r="H1997" s="7">
        <v>40946</v>
      </c>
      <c r="I1997" s="80">
        <f t="shared" si="640"/>
        <v>2012</v>
      </c>
      <c r="J1997" s="80">
        <f t="shared" si="641"/>
        <v>2</v>
      </c>
      <c r="K1997" s="80">
        <f t="shared" si="642"/>
        <v>7</v>
      </c>
      <c r="L1997" s="80" t="str">
        <f t="shared" si="643"/>
        <v>02</v>
      </c>
      <c r="M1997" s="80" t="str">
        <f t="shared" si="644"/>
        <v>07</v>
      </c>
      <c r="N1997" s="80" t="str">
        <f t="shared" si="645"/>
        <v>'2012-02-07'</v>
      </c>
      <c r="O1997" s="80" t="str">
        <f t="shared" si="646"/>
        <v>'2012-02-07 00:00:00'</v>
      </c>
      <c r="P1997" s="7">
        <v>44599</v>
      </c>
      <c r="Q1997" s="80">
        <f t="shared" si="647"/>
        <v>2022</v>
      </c>
      <c r="R1997" s="80">
        <f t="shared" si="648"/>
        <v>2</v>
      </c>
      <c r="S1997" s="80">
        <f t="shared" si="649"/>
        <v>7</v>
      </c>
      <c r="T1997" s="80" t="str">
        <f t="shared" si="650"/>
        <v>02</v>
      </c>
      <c r="U1997" s="80" t="str">
        <f t="shared" si="651"/>
        <v>07</v>
      </c>
      <c r="V1997" s="80" t="str">
        <f t="shared" si="652"/>
        <v>'2022-02-07'</v>
      </c>
      <c r="W1997" s="80"/>
      <c r="X1997" s="80" t="str">
        <f t="shared" si="653"/>
        <v>null</v>
      </c>
      <c r="Y1997" s="3" t="s">
        <v>8958</v>
      </c>
      <c r="Z1997" s="80" t="str">
        <f>IFERROR(IF(Y1997="","null",VLOOKUP(Y1997,Marcas!$A$2:$C$2024,2,0)),"")</f>
        <v/>
      </c>
      <c r="AA1997" s="3" t="s">
        <v>8977</v>
      </c>
      <c r="AB1997" s="138" t="str">
        <f>IFERROR(IF(AA1997="","",IF(AA1997="EMPORIO LEGAL",1,VLOOKUP(AA1997,Clientes!$A$2:$B$1190,2,0))),"")</f>
        <v/>
      </c>
      <c r="AC1997" s="138" t="str">
        <f>IFERROR(IF(Tabla1[[#This Row],[id_control]]="null","",VLOOKUP(CONCATENATE(Tabla1[[#This Row],[CLIENTE]],"-",Tabla1[[#This Row],[id_control]]),Hoja1!$C$2:$D$1994,2,0)),"")</f>
        <v/>
      </c>
      <c r="AD1997" s="3" t="s">
        <v>8987</v>
      </c>
      <c r="AE1997" s="3"/>
      <c r="AF1997" s="3"/>
      <c r="AG1997" s="3"/>
      <c r="AH1997" s="3"/>
      <c r="AI1997" s="3"/>
      <c r="AJ1997" s="3"/>
      <c r="AK1997" s="3"/>
      <c r="AL1997" s="3"/>
      <c r="AM1997" s="6"/>
      <c r="AN1997" s="6"/>
      <c r="AO1997" s="6"/>
      <c r="AP1997" s="6"/>
      <c r="AQ1997" s="6"/>
      <c r="AR1997" s="6"/>
      <c r="AS1997" s="6"/>
      <c r="AT1997" s="6"/>
      <c r="AU1997" s="6"/>
      <c r="AV1997" s="6"/>
      <c r="AW1997" s="6"/>
      <c r="AX1997" s="6"/>
      <c r="AY1997" s="6"/>
      <c r="AZ1997" s="6"/>
      <c r="BA1997" s="6"/>
      <c r="BB1997" s="6"/>
      <c r="BC1997" s="6"/>
      <c r="BD1997" s="6" t="s">
        <v>9058</v>
      </c>
      <c r="BE1997" s="6"/>
      <c r="BF1997" s="137" t="str">
        <f t="shared" si="654"/>
        <v>insert into bitacoras_estatus (numero_expediente, numero_registro, representante, fecha_inicio, fecha_vencimiento, id_cliente, id_admin, id_bitacoras_estatus, id_estatus, id_clase, id_marca, created_at, updated_at) values('','4308252','ING. JAVIER DOMINGUEZ. EL JUEVES 9 DE AGOSTO DE 2018 SE COMUNICO AL DESPACHO EL ING. JOSE LUIS CASILLAS, MANIFESTO QUE EL ES EL DUEÑO DEL NEGOCIO DE ABASTECEDORA DE JALAPEÑOS ADEMAS DE VERDURAS DELICIOSAS VERDEL, PIDIÓ ACTUALIZACIÓN Y STATUS DE TRAMITE PORQUE EL ING. DOMINGUEZ YA NO TRABAJA CON EL.','2012-02-07','2022-02-07','','2','1','1',null,,'2012-02-07 00:00:00','2012-02-07 00:00:00');</v>
      </c>
      <c r="BG1997" s="137" t="str">
        <f t="shared" si="636"/>
        <v/>
      </c>
      <c r="BH1997" s="137" t="str">
        <f t="shared" si="637"/>
        <v/>
      </c>
      <c r="BI1997" s="137" t="str">
        <f t="shared" si="655"/>
        <v>update bitacoras_estatus set comprobacion_uso = 1, id_estatus=10 where id=;</v>
      </c>
      <c r="BJ1997" s="137" t="str">
        <f t="shared" si="638"/>
        <v/>
      </c>
      <c r="BK1997" s="137" t="str">
        <f t="shared" si="639"/>
        <v/>
      </c>
    </row>
    <row r="1998" spans="1:63">
      <c r="A1998" s="3"/>
      <c r="B1998" s="3"/>
      <c r="C1998" s="138" t="str">
        <f>IF(Tabla1[[#This Row],[No. REG.]]="","",1)</f>
        <v/>
      </c>
      <c r="D1998" s="3" t="s">
        <v>492</v>
      </c>
      <c r="E1998" s="138">
        <f>IF(Tabla1[[#This Row],[STATUS]]="","",VLOOKUP(D1998,Estatus!$A$2:$B$13,2,0))</f>
        <v>1</v>
      </c>
      <c r="F1998" s="138">
        <f>IF(Tabla1[[#This Row],[STATUS]]="","",VLOOKUP(D1998,Estatus!$A$2:$I$12,9,0))</f>
        <v>0</v>
      </c>
      <c r="G1998" s="12" t="s">
        <v>9014</v>
      </c>
      <c r="H1998" s="7">
        <v>41165</v>
      </c>
      <c r="I1998" s="80">
        <f t="shared" si="640"/>
        <v>2012</v>
      </c>
      <c r="J1998" s="80">
        <f t="shared" si="641"/>
        <v>9</v>
      </c>
      <c r="K1998" s="80">
        <f t="shared" si="642"/>
        <v>13</v>
      </c>
      <c r="L1998" s="80" t="str">
        <f t="shared" si="643"/>
        <v>09</v>
      </c>
      <c r="M1998" s="80">
        <f t="shared" si="644"/>
        <v>13</v>
      </c>
      <c r="N1998" s="80" t="str">
        <f t="shared" si="645"/>
        <v>'2012-09-13'</v>
      </c>
      <c r="O1998" s="80" t="str">
        <f t="shared" si="646"/>
        <v>'2012-09-13 00:00:00'</v>
      </c>
      <c r="P1998" s="7">
        <v>44817</v>
      </c>
      <c r="Q1998" s="80">
        <f t="shared" si="647"/>
        <v>2022</v>
      </c>
      <c r="R1998" s="80">
        <f t="shared" si="648"/>
        <v>9</v>
      </c>
      <c r="S1998" s="80">
        <f t="shared" si="649"/>
        <v>13</v>
      </c>
      <c r="T1998" s="80" t="str">
        <f t="shared" si="650"/>
        <v>09</v>
      </c>
      <c r="U1998" s="80">
        <f t="shared" si="651"/>
        <v>13</v>
      </c>
      <c r="V1998" s="80" t="str">
        <f t="shared" si="652"/>
        <v>'2022-09-13'</v>
      </c>
      <c r="W1998" s="80"/>
      <c r="X1998" s="80" t="str">
        <f t="shared" si="653"/>
        <v>null</v>
      </c>
      <c r="Y1998" s="3" t="s">
        <v>648</v>
      </c>
      <c r="Z1998" s="80">
        <f>IFERROR(IF(Y1998="","null",VLOOKUP(Y1998,Marcas!$A$2:$C$2024,2,0)),"")</f>
        <v>1441</v>
      </c>
      <c r="AA1998" s="3" t="s">
        <v>8978</v>
      </c>
      <c r="AB1998" s="138" t="str">
        <f>IFERROR(IF(AA1998="","",IF(AA1998="EMPORIO LEGAL",1,VLOOKUP(AA1998,Clientes!$A$2:$B$1190,2,0))),"")</f>
        <v/>
      </c>
      <c r="AC1998" s="138" t="str">
        <f>IFERROR(IF(Tabla1[[#This Row],[id_control]]="null","",VLOOKUP(CONCATENATE(Tabla1[[#This Row],[CLIENTE]],"-",Tabla1[[#This Row],[id_control]]),Hoja1!$C$2:$D$1994,2,0)),"")</f>
        <v/>
      </c>
      <c r="AD1998" s="3" t="s">
        <v>638</v>
      </c>
      <c r="AE1998" s="3"/>
      <c r="AF1998" s="3"/>
      <c r="AG1998" s="3"/>
      <c r="AH1998" s="3"/>
      <c r="AI1998" s="3"/>
      <c r="AJ1998" s="3"/>
      <c r="AK1998" s="3"/>
      <c r="AL1998" s="3"/>
      <c r="AM1998" s="6"/>
      <c r="AN1998" s="6"/>
      <c r="AO1998" s="6"/>
      <c r="AP1998" s="6"/>
      <c r="AQ1998" s="6"/>
      <c r="AR1998" s="6"/>
      <c r="AS1998" s="6"/>
      <c r="AT1998" s="6"/>
      <c r="AU1998" s="6"/>
      <c r="AV1998" s="6"/>
      <c r="AW1998" s="6"/>
      <c r="AX1998" s="6"/>
      <c r="AY1998" s="6"/>
      <c r="AZ1998" s="6"/>
      <c r="BA1998" s="6"/>
      <c r="BB1998" s="6"/>
      <c r="BC1998" s="6"/>
      <c r="BD1998" s="6" t="s">
        <v>9059</v>
      </c>
      <c r="BE1998" s="6"/>
      <c r="BF1998" s="137" t="str">
        <f t="shared" si="654"/>
        <v>insert into bitacoras_estatus (numero_expediente, numero_registro, representante, fecha_inicio, fecha_vencimiento, id_cliente, id_admin, id_bitacoras_estatus, id_estatus, id_clase, id_marca, created_at, updated_at) values('','','ALFONSO HUMBERTO DIAZ GOMEZ','2012-09-13','2022-09-13','','2','1','1',null,1441,'2012-09-13 00:00:00','2012-09-13 00:00:00');</v>
      </c>
      <c r="BG1998" s="137" t="str">
        <f t="shared" si="636"/>
        <v/>
      </c>
      <c r="BH1998" s="137" t="str">
        <f t="shared" si="637"/>
        <v/>
      </c>
      <c r="BI1998" s="137" t="str">
        <f t="shared" si="655"/>
        <v>update bitacoras_estatus set comprobacion_uso = 1, id_estatus=1 where id=;</v>
      </c>
      <c r="BJ1998" s="137" t="str">
        <f t="shared" si="638"/>
        <v/>
      </c>
      <c r="BK1998" s="137" t="str">
        <f t="shared" si="639"/>
        <v/>
      </c>
    </row>
    <row r="1999" spans="1:63" ht="27">
      <c r="A1999" s="3">
        <v>85759176</v>
      </c>
      <c r="B1999" s="3"/>
      <c r="C1999" s="138" t="str">
        <f>IF(Tabla1[[#This Row],[No. REG.]]="","",1)</f>
        <v/>
      </c>
      <c r="D1999" s="3" t="s">
        <v>492</v>
      </c>
      <c r="E1999" s="138">
        <f>IF(Tabla1[[#This Row],[STATUS]]="","",VLOOKUP(D1999,Estatus!$A$2:$B$13,2,0))</f>
        <v>1</v>
      </c>
      <c r="F1999" s="138">
        <f>IF(Tabla1[[#This Row],[STATUS]]="","",VLOOKUP(D1999,Estatus!$A$2:$I$12,9,0))</f>
        <v>0</v>
      </c>
      <c r="G1999" s="12" t="s">
        <v>9015</v>
      </c>
      <c r="H1999" s="7">
        <v>41201</v>
      </c>
      <c r="I1999" s="80">
        <f t="shared" si="640"/>
        <v>2012</v>
      </c>
      <c r="J1999" s="80">
        <f t="shared" si="641"/>
        <v>10</v>
      </c>
      <c r="K1999" s="80">
        <f t="shared" si="642"/>
        <v>19</v>
      </c>
      <c r="L1999" s="80">
        <f t="shared" si="643"/>
        <v>10</v>
      </c>
      <c r="M1999" s="80">
        <f t="shared" si="644"/>
        <v>19</v>
      </c>
      <c r="N1999" s="80" t="str">
        <f t="shared" si="645"/>
        <v>'2012-10-19'</v>
      </c>
      <c r="O1999" s="80" t="str">
        <f t="shared" si="646"/>
        <v>'2012-10-19 00:00:00'</v>
      </c>
      <c r="P1999" s="7">
        <v>44853</v>
      </c>
      <c r="Q1999" s="80">
        <f t="shared" si="647"/>
        <v>2022</v>
      </c>
      <c r="R1999" s="80">
        <f t="shared" si="648"/>
        <v>10</v>
      </c>
      <c r="S1999" s="80">
        <f t="shared" si="649"/>
        <v>19</v>
      </c>
      <c r="T1999" s="80">
        <f t="shared" si="650"/>
        <v>10</v>
      </c>
      <c r="U1999" s="80">
        <f t="shared" si="651"/>
        <v>19</v>
      </c>
      <c r="V1999" s="80" t="str">
        <f t="shared" si="652"/>
        <v>'2022-10-19'</v>
      </c>
      <c r="W1999" s="80"/>
      <c r="X1999" s="80" t="str">
        <f t="shared" si="653"/>
        <v>null</v>
      </c>
      <c r="Y1999" s="3" t="s">
        <v>8959</v>
      </c>
      <c r="Z1999" s="80" t="str">
        <f>IFERROR(IF(Y1999="","null",VLOOKUP(Y1999,Marcas!$A$2:$C$2024,2,0)),"")</f>
        <v/>
      </c>
      <c r="AA1999" s="3" t="s">
        <v>3773</v>
      </c>
      <c r="AB1999" s="138">
        <f>IFERROR(IF(AA1999="","",IF(AA1999="EMPORIO LEGAL",1,VLOOKUP(AA1999,Clientes!$A$2:$B$1190,2,0))),"")</f>
        <v>416</v>
      </c>
      <c r="AC1999" s="138" t="str">
        <f>IFERROR(IF(Tabla1[[#This Row],[id_control]]="null","",VLOOKUP(CONCATENATE(Tabla1[[#This Row],[CLIENTE]],"-",Tabla1[[#This Row],[id_control]]),Hoja1!$C$2:$D$1994,2,0)),"")</f>
        <v/>
      </c>
      <c r="AD1999" s="3" t="s">
        <v>8988</v>
      </c>
      <c r="AE1999" s="3"/>
      <c r="AF1999" s="3"/>
      <c r="AG1999" s="3"/>
      <c r="AH1999" s="3"/>
      <c r="AI1999" s="3"/>
      <c r="AJ1999" s="3"/>
      <c r="AK1999" s="3"/>
      <c r="AL1999" s="3"/>
      <c r="AM1999" s="6"/>
      <c r="AN1999" s="6"/>
      <c r="AO1999" s="6"/>
      <c r="AP1999" s="6"/>
      <c r="AQ1999" s="6"/>
      <c r="AR1999" s="6"/>
      <c r="AS1999" s="6"/>
      <c r="AT1999" s="6"/>
      <c r="AU1999" s="6"/>
      <c r="AV1999" s="6"/>
      <c r="AW1999" s="6"/>
      <c r="AX1999" s="6"/>
      <c r="AY1999" s="6"/>
      <c r="AZ1999" s="6"/>
      <c r="BA1999" s="6"/>
      <c r="BB1999" s="6"/>
      <c r="BC1999" s="6"/>
      <c r="BD1999" s="6"/>
      <c r="BE1999" s="6"/>
      <c r="BF1999" s="137" t="str">
        <f t="shared" si="654"/>
        <v>insert into bitacoras_estatus (numero_expediente, numero_registro, representante, fecha_inicio, fecha_vencimiento, id_cliente, id_admin, id_bitacoras_estatus, id_estatus, id_clase, id_marca, created_at, updated_at) values('85759176','','LETICIA AYALA CENTENO, JORGE AYALA','2012-10-19','2022-10-19','416','2','1','1',null,,'2012-10-19 00:00:00','2012-10-19 00:00:00');</v>
      </c>
      <c r="BG1999" s="137" t="str">
        <f t="shared" si="636"/>
        <v/>
      </c>
      <c r="BH1999" s="137" t="str">
        <f t="shared" si="637"/>
        <v/>
      </c>
      <c r="BI1999" s="137" t="str">
        <f t="shared" si="655"/>
        <v>update bitacoras_estatus set comprobacion_uso = 1, id_estatus=1 where id=;</v>
      </c>
      <c r="BJ1999" s="137" t="str">
        <f t="shared" si="638"/>
        <v/>
      </c>
      <c r="BK1999" s="137" t="str">
        <f t="shared" si="639"/>
        <v/>
      </c>
    </row>
    <row r="2000" spans="1:63" ht="40">
      <c r="A2000" s="3">
        <v>85837589</v>
      </c>
      <c r="B2000" s="3"/>
      <c r="C2000" s="138" t="str">
        <f>IF(Tabla1[[#This Row],[No. REG.]]="","",1)</f>
        <v/>
      </c>
      <c r="D2000" s="3" t="s">
        <v>492</v>
      </c>
      <c r="E2000" s="138">
        <f>IF(Tabla1[[#This Row],[STATUS]]="","",VLOOKUP(D2000,Estatus!$A$2:$B$13,2,0))</f>
        <v>1</v>
      </c>
      <c r="F2000" s="138">
        <f>IF(Tabla1[[#This Row],[STATUS]]="","",VLOOKUP(D2000,Estatus!$A$2:$I$12,9,0))</f>
        <v>0</v>
      </c>
      <c r="G2000" s="12" t="s">
        <v>9016</v>
      </c>
      <c r="H2000" s="7">
        <v>41305</v>
      </c>
      <c r="I2000" s="80">
        <f t="shared" si="640"/>
        <v>2013</v>
      </c>
      <c r="J2000" s="80">
        <f t="shared" si="641"/>
        <v>1</v>
      </c>
      <c r="K2000" s="80">
        <f t="shared" si="642"/>
        <v>31</v>
      </c>
      <c r="L2000" s="80" t="str">
        <f t="shared" si="643"/>
        <v>01</v>
      </c>
      <c r="M2000" s="80">
        <f t="shared" si="644"/>
        <v>31</v>
      </c>
      <c r="N2000" s="80" t="str">
        <f t="shared" si="645"/>
        <v>'2013-01-31'</v>
      </c>
      <c r="O2000" s="80" t="str">
        <f t="shared" si="646"/>
        <v>'2013-01-31 00:00:00'</v>
      </c>
      <c r="P2000" s="7">
        <v>44957</v>
      </c>
      <c r="Q2000" s="80">
        <f t="shared" si="647"/>
        <v>2023</v>
      </c>
      <c r="R2000" s="80">
        <f t="shared" si="648"/>
        <v>1</v>
      </c>
      <c r="S2000" s="80">
        <f t="shared" si="649"/>
        <v>31</v>
      </c>
      <c r="T2000" s="80" t="str">
        <f t="shared" si="650"/>
        <v>01</v>
      </c>
      <c r="U2000" s="80">
        <f t="shared" si="651"/>
        <v>31</v>
      </c>
      <c r="V2000" s="80" t="str">
        <f t="shared" si="652"/>
        <v>'2023-01-31'</v>
      </c>
      <c r="W2000" s="80"/>
      <c r="X2000" s="80" t="str">
        <f t="shared" si="653"/>
        <v>null</v>
      </c>
      <c r="Y2000" s="3" t="s">
        <v>8960</v>
      </c>
      <c r="Z2000" s="80" t="str">
        <f>IFERROR(IF(Y2000="","null",VLOOKUP(Y2000,Marcas!$A$2:$C$2024,2,0)),"")</f>
        <v/>
      </c>
      <c r="AA2000" s="3" t="s">
        <v>8979</v>
      </c>
      <c r="AB2000" s="138" t="str">
        <f>IFERROR(IF(AA2000="","",IF(AA2000="EMPORIO LEGAL",1,VLOOKUP(AA2000,Clientes!$A$2:$B$1190,2,0))),"")</f>
        <v/>
      </c>
      <c r="AC2000" s="138" t="str">
        <f>IFERROR(IF(Tabla1[[#This Row],[id_control]]="null","",VLOOKUP(CONCATENATE(Tabla1[[#This Row],[CLIENTE]],"-",Tabla1[[#This Row],[id_control]]),Hoja1!$C$2:$D$1994,2,0)),"")</f>
        <v/>
      </c>
      <c r="AD2000" s="3" t="s">
        <v>2791</v>
      </c>
      <c r="AE2000" s="3"/>
      <c r="AF2000" s="3"/>
      <c r="AG2000" s="3"/>
      <c r="AH2000" s="3"/>
      <c r="AI2000" s="3"/>
      <c r="AJ2000" s="3"/>
      <c r="AK2000" s="3"/>
      <c r="AL2000" s="3"/>
      <c r="AM2000" s="6"/>
      <c r="AN2000" s="6"/>
      <c r="AO2000" s="6"/>
      <c r="AP2000" s="6"/>
      <c r="AQ2000" s="6"/>
      <c r="AR2000" s="6"/>
      <c r="AS2000" s="6"/>
      <c r="AT2000" s="6"/>
      <c r="AU2000" s="6"/>
      <c r="AV2000" s="6"/>
      <c r="AW2000" s="6"/>
      <c r="AX2000" s="6"/>
      <c r="AY2000" s="6"/>
      <c r="AZ2000" s="6"/>
      <c r="BA2000" s="6"/>
      <c r="BB2000" s="6"/>
      <c r="BC2000" s="6"/>
      <c r="BD2000" s="6" t="s">
        <v>9059</v>
      </c>
      <c r="BE2000" s="6"/>
      <c r="BF2000" s="137" t="str">
        <f t="shared" si="654"/>
        <v>insert into bitacoras_estatus (numero_expediente, numero_registro, representante, fecha_inicio, fecha_vencimiento, id_cliente, id_admin, id_bitacoras_estatus, id_estatus, id_clase, id_marca, created_at, updated_at) values('85837589','','LAS FAENAS','2013-01-31','2023-01-31','','2','1','1',null,,'2013-01-31 00:00:00','2013-01-31 00:00:00');</v>
      </c>
      <c r="BG2000" s="137" t="str">
        <f t="shared" si="636"/>
        <v/>
      </c>
      <c r="BH2000" s="137" t="str">
        <f t="shared" si="637"/>
        <v/>
      </c>
      <c r="BI2000" s="137" t="str">
        <f t="shared" si="655"/>
        <v>update bitacoras_estatus set comprobacion_uso = 1, id_estatus=1 where id=;</v>
      </c>
      <c r="BJ2000" s="137" t="str">
        <f t="shared" si="638"/>
        <v/>
      </c>
      <c r="BK2000" s="137" t="str">
        <f t="shared" si="639"/>
        <v/>
      </c>
    </row>
    <row r="2001" spans="1:63" ht="40">
      <c r="A2001" s="3">
        <v>85880276</v>
      </c>
      <c r="B2001" s="3"/>
      <c r="C2001" s="138" t="str">
        <f>IF(Tabla1[[#This Row],[No. REG.]]="","",1)</f>
        <v/>
      </c>
      <c r="D2001" s="3" t="s">
        <v>492</v>
      </c>
      <c r="E2001" s="138">
        <f>IF(Tabla1[[#This Row],[STATUS]]="","",VLOOKUP(D2001,Estatus!$A$2:$B$13,2,0))</f>
        <v>1</v>
      </c>
      <c r="F2001" s="138">
        <f>IF(Tabla1[[#This Row],[STATUS]]="","",VLOOKUP(D2001,Estatus!$A$2:$I$12,9,0))</f>
        <v>0</v>
      </c>
      <c r="G2001" s="12" t="s">
        <v>9017</v>
      </c>
      <c r="H2001" s="7">
        <v>41352</v>
      </c>
      <c r="I2001" s="80">
        <f t="shared" si="640"/>
        <v>2013</v>
      </c>
      <c r="J2001" s="80">
        <f t="shared" si="641"/>
        <v>3</v>
      </c>
      <c r="K2001" s="80">
        <f t="shared" si="642"/>
        <v>19</v>
      </c>
      <c r="L2001" s="80" t="str">
        <f t="shared" si="643"/>
        <v>03</v>
      </c>
      <c r="M2001" s="80">
        <f t="shared" si="644"/>
        <v>19</v>
      </c>
      <c r="N2001" s="80" t="str">
        <f t="shared" si="645"/>
        <v>'2013-03-19'</v>
      </c>
      <c r="O2001" s="80" t="str">
        <f t="shared" si="646"/>
        <v>'2013-03-19 00:00:00'</v>
      </c>
      <c r="P2001" s="7">
        <v>45004</v>
      </c>
      <c r="Q2001" s="80">
        <f t="shared" si="647"/>
        <v>2023</v>
      </c>
      <c r="R2001" s="80">
        <f t="shared" si="648"/>
        <v>3</v>
      </c>
      <c r="S2001" s="80">
        <f t="shared" si="649"/>
        <v>19</v>
      </c>
      <c r="T2001" s="80" t="str">
        <f t="shared" si="650"/>
        <v>03</v>
      </c>
      <c r="U2001" s="80">
        <f t="shared" si="651"/>
        <v>19</v>
      </c>
      <c r="V2001" s="80" t="str">
        <f t="shared" si="652"/>
        <v>'2023-03-19'</v>
      </c>
      <c r="W2001" s="80"/>
      <c r="X2001" s="80" t="str">
        <f t="shared" si="653"/>
        <v>null</v>
      </c>
      <c r="Y2001" s="3" t="s">
        <v>8961</v>
      </c>
      <c r="Z2001" s="80" t="str">
        <f>IFERROR(IF(Y2001="","null",VLOOKUP(Y2001,Marcas!$A$2:$C$2024,2,0)),"")</f>
        <v/>
      </c>
      <c r="AA2001" s="3" t="s">
        <v>8961</v>
      </c>
      <c r="AB2001" s="138" t="str">
        <f>IFERROR(IF(AA2001="","",IF(AA2001="EMPORIO LEGAL",1,VLOOKUP(AA2001,Clientes!$A$2:$B$1190,2,0))),"")</f>
        <v/>
      </c>
      <c r="AC2001" s="138" t="str">
        <f>IFERROR(IF(Tabla1[[#This Row],[id_control]]="null","",VLOOKUP(CONCATENATE(Tabla1[[#This Row],[CLIENTE]],"-",Tabla1[[#This Row],[id_control]]),Hoja1!$C$2:$D$1994,2,0)),"")</f>
        <v/>
      </c>
      <c r="AD2001" s="3" t="s">
        <v>8989</v>
      </c>
      <c r="AE2001" s="3"/>
      <c r="AF2001" s="3"/>
      <c r="AG2001" s="3"/>
      <c r="AH2001" s="3"/>
      <c r="AI2001" s="3"/>
      <c r="AJ2001" s="3"/>
      <c r="AK2001" s="3"/>
      <c r="AL2001" s="3"/>
      <c r="AM2001" s="6"/>
      <c r="AN2001" s="6"/>
      <c r="AO2001" s="6"/>
      <c r="AP2001" s="6"/>
      <c r="AQ2001" s="6"/>
      <c r="AR2001" s="6"/>
      <c r="AS2001" s="6"/>
      <c r="AT2001" s="6"/>
      <c r="AU2001" s="6"/>
      <c r="AV2001" s="6"/>
      <c r="AW2001" s="6"/>
      <c r="AX2001" s="6"/>
      <c r="AY2001" s="6"/>
      <c r="AZ2001" s="6"/>
      <c r="BA2001" s="6"/>
      <c r="BB2001" s="6"/>
      <c r="BC2001" s="6"/>
      <c r="BD2001" s="6" t="s">
        <v>9059</v>
      </c>
      <c r="BE2001" s="6"/>
      <c r="BF2001" s="137" t="str">
        <f t="shared" si="654"/>
        <v>insert into bitacoras_estatus (numero_expediente, numero_registro, representante, fecha_inicio, fecha_vencimiento, id_cliente, id_admin, id_bitacoras_estatus, id_estatus, id_clase, id_marca, created_at, updated_at) values('85880276','','JUAN MANUEL PUENTE','2013-03-19','2023-03-19','','2','1','1',null,,'2013-03-19 00:00:00','2013-03-19 00:00:00');</v>
      </c>
      <c r="BG2001" s="137" t="str">
        <f t="shared" si="636"/>
        <v/>
      </c>
      <c r="BH2001" s="137" t="str">
        <f t="shared" si="637"/>
        <v/>
      </c>
      <c r="BI2001" s="137" t="str">
        <f t="shared" si="655"/>
        <v>update bitacoras_estatus set comprobacion_uso = 1, id_estatus=1 where id=;</v>
      </c>
      <c r="BJ2001" s="137" t="str">
        <f t="shared" si="638"/>
        <v/>
      </c>
      <c r="BK2001" s="137" t="str">
        <f t="shared" si="639"/>
        <v/>
      </c>
    </row>
    <row r="2002" spans="1:63" ht="40">
      <c r="A2002" s="3"/>
      <c r="B2002" s="3"/>
      <c r="C2002" s="138" t="str">
        <f>IF(Tabla1[[#This Row],[No. REG.]]="","",1)</f>
        <v/>
      </c>
      <c r="D2002" s="3" t="s">
        <v>492</v>
      </c>
      <c r="E2002" s="138">
        <f>IF(Tabla1[[#This Row],[STATUS]]="","",VLOOKUP(D2002,Estatus!$A$2:$B$13,2,0))</f>
        <v>1</v>
      </c>
      <c r="F2002" s="138">
        <f>IF(Tabla1[[#This Row],[STATUS]]="","",VLOOKUP(D2002,Estatus!$A$2:$I$12,9,0))</f>
        <v>0</v>
      </c>
      <c r="G2002" s="12" t="s">
        <v>9018</v>
      </c>
      <c r="H2002" s="7">
        <v>41493</v>
      </c>
      <c r="I2002" s="80">
        <f t="shared" si="640"/>
        <v>2013</v>
      </c>
      <c r="J2002" s="80">
        <f t="shared" si="641"/>
        <v>8</v>
      </c>
      <c r="K2002" s="80">
        <f t="shared" si="642"/>
        <v>7</v>
      </c>
      <c r="L2002" s="80" t="str">
        <f t="shared" si="643"/>
        <v>08</v>
      </c>
      <c r="M2002" s="80" t="str">
        <f t="shared" si="644"/>
        <v>07</v>
      </c>
      <c r="N2002" s="80" t="str">
        <f t="shared" si="645"/>
        <v>'2013-08-07'</v>
      </c>
      <c r="O2002" s="80" t="str">
        <f t="shared" si="646"/>
        <v>'2013-08-07 00:00:00'</v>
      </c>
      <c r="P2002" s="7">
        <v>45145</v>
      </c>
      <c r="Q2002" s="80">
        <f t="shared" si="647"/>
        <v>2023</v>
      </c>
      <c r="R2002" s="80">
        <f t="shared" si="648"/>
        <v>8</v>
      </c>
      <c r="S2002" s="80">
        <f t="shared" si="649"/>
        <v>7</v>
      </c>
      <c r="T2002" s="80" t="str">
        <f t="shared" si="650"/>
        <v>08</v>
      </c>
      <c r="U2002" s="80" t="str">
        <f t="shared" si="651"/>
        <v>07</v>
      </c>
      <c r="V2002" s="80" t="str">
        <f t="shared" si="652"/>
        <v>'2023-08-07'</v>
      </c>
      <c r="W2002" s="80"/>
      <c r="X2002" s="80" t="str">
        <f t="shared" si="653"/>
        <v>null</v>
      </c>
      <c r="Y2002" s="3" t="s">
        <v>8962</v>
      </c>
      <c r="Z2002" s="80" t="str">
        <f>IFERROR(IF(Y2002="","null",VLOOKUP(Y2002,Marcas!$A$2:$C$2024,2,0)),"")</f>
        <v/>
      </c>
      <c r="AA2002" s="3" t="s">
        <v>1270</v>
      </c>
      <c r="AB2002" s="138">
        <f>IFERROR(IF(AA2002="","",IF(AA2002="EMPORIO LEGAL",1,VLOOKUP(AA2002,Clientes!$A$2:$B$1190,2,0))),"")</f>
        <v>890</v>
      </c>
      <c r="AC2002" s="138" t="str">
        <f>IFERROR(IF(Tabla1[[#This Row],[id_control]]="null","",VLOOKUP(CONCATENATE(Tabla1[[#This Row],[CLIENTE]],"-",Tabla1[[#This Row],[id_control]]),Hoja1!$C$2:$D$1994,2,0)),"")</f>
        <v/>
      </c>
      <c r="AD2002" s="3" t="s">
        <v>8990</v>
      </c>
      <c r="AE2002" s="3"/>
      <c r="AF2002" s="3"/>
      <c r="AG2002" s="3"/>
      <c r="AH2002" s="3"/>
      <c r="AI2002" s="3"/>
      <c r="AJ2002" s="3"/>
      <c r="AK2002" s="3"/>
      <c r="AL2002" s="3"/>
      <c r="AM2002" s="6"/>
      <c r="AN2002" s="6"/>
      <c r="AO2002" s="6"/>
      <c r="AP2002" s="6"/>
      <c r="AQ2002" s="6"/>
      <c r="AR2002" s="6"/>
      <c r="AS2002" s="6"/>
      <c r="AT2002" s="6"/>
      <c r="AU2002" s="6"/>
      <c r="AV2002" s="6"/>
      <c r="AW2002" s="6"/>
      <c r="AX2002" s="6"/>
      <c r="AY2002" s="6"/>
      <c r="AZ2002" s="6"/>
      <c r="BA2002" s="6"/>
      <c r="BB2002" s="6"/>
      <c r="BC2002" s="6"/>
      <c r="BD2002" s="6"/>
      <c r="BE2002" s="6"/>
      <c r="BF2002" s="137" t="str">
        <f t="shared" si="654"/>
        <v>insert into bitacoras_estatus (numero_expediente, numero_registro, representante, fecha_inicio, fecha_vencimiento, id_cliente, id_admin, id_bitacoras_estatus, id_estatus, id_clase, id_marca, created_at, updated_at) values('','','ALFONSO ESCARCEGA ACOSTA Y JOSEFINA LOYA PINEDA','2013-08-07','2023-08-07','890','2','1','1',null,,'2013-08-07 00:00:00','2013-08-07 00:00:00');</v>
      </c>
      <c r="BG2002" s="137" t="str">
        <f t="shared" si="636"/>
        <v/>
      </c>
      <c r="BH2002" s="137" t="str">
        <f t="shared" si="637"/>
        <v/>
      </c>
      <c r="BI2002" s="137" t="str">
        <f t="shared" si="655"/>
        <v>update bitacoras_estatus set comprobacion_uso = 1, id_estatus=1 where id=;</v>
      </c>
      <c r="BJ2002" s="137" t="str">
        <f t="shared" si="638"/>
        <v/>
      </c>
      <c r="BK2002" s="137" t="str">
        <f t="shared" si="639"/>
        <v/>
      </c>
    </row>
    <row r="2003" spans="1:63" ht="66">
      <c r="A2003" s="3"/>
      <c r="B2003" s="3"/>
      <c r="C2003" s="138" t="str">
        <f>IF(Tabla1[[#This Row],[No. REG.]]="","",1)</f>
        <v/>
      </c>
      <c r="D2003" s="3" t="s">
        <v>34</v>
      </c>
      <c r="E2003" s="138">
        <f>IF(Tabla1[[#This Row],[STATUS]]="","",VLOOKUP(D2003,Estatus!$A$2:$B$13,2,0))</f>
        <v>5</v>
      </c>
      <c r="F2003" s="138">
        <f>IF(Tabla1[[#This Row],[STATUS]]="","",VLOOKUP(D2003,Estatus!$A$2:$I$12,9,0))</f>
        <v>0</v>
      </c>
      <c r="G2003" s="12" t="s">
        <v>9019</v>
      </c>
      <c r="H2003" s="7">
        <v>41570</v>
      </c>
      <c r="I2003" s="80">
        <f t="shared" si="640"/>
        <v>2013</v>
      </c>
      <c r="J2003" s="80">
        <f t="shared" si="641"/>
        <v>10</v>
      </c>
      <c r="K2003" s="80">
        <f t="shared" si="642"/>
        <v>23</v>
      </c>
      <c r="L2003" s="80">
        <f t="shared" si="643"/>
        <v>10</v>
      </c>
      <c r="M2003" s="80">
        <f t="shared" si="644"/>
        <v>23</v>
      </c>
      <c r="N2003" s="80" t="str">
        <f t="shared" si="645"/>
        <v>'2013-10-23'</v>
      </c>
      <c r="O2003" s="80" t="str">
        <f t="shared" si="646"/>
        <v>'2013-10-23 00:00:00'</v>
      </c>
      <c r="P2003" s="7">
        <v>45222</v>
      </c>
      <c r="Q2003" s="80">
        <f t="shared" si="647"/>
        <v>2023</v>
      </c>
      <c r="R2003" s="80">
        <f t="shared" si="648"/>
        <v>10</v>
      </c>
      <c r="S2003" s="80">
        <f t="shared" si="649"/>
        <v>23</v>
      </c>
      <c r="T2003" s="80">
        <f t="shared" si="650"/>
        <v>10</v>
      </c>
      <c r="U2003" s="80">
        <f t="shared" si="651"/>
        <v>23</v>
      </c>
      <c r="V2003" s="80" t="str">
        <f t="shared" si="652"/>
        <v>'2023-10-23'</v>
      </c>
      <c r="W2003" s="80"/>
      <c r="X2003" s="80" t="str">
        <f t="shared" si="653"/>
        <v>null</v>
      </c>
      <c r="Y2003" s="3" t="s">
        <v>3081</v>
      </c>
      <c r="Z2003" s="80">
        <f>IFERROR(IF(Y2003="","null",VLOOKUP(Y2003,Marcas!$A$2:$C$2024,2,0)),"")</f>
        <v>778</v>
      </c>
      <c r="AA2003" s="3" t="s">
        <v>3081</v>
      </c>
      <c r="AB2003" s="138">
        <f>IFERROR(IF(AA2003="","",IF(AA2003="EMPORIO LEGAL",1,VLOOKUP(AA2003,Clientes!$A$2:$B$1190,2,0))),"")</f>
        <v>547</v>
      </c>
      <c r="AC2003" s="138">
        <f>IFERROR(IF(Tabla1[[#This Row],[id_control]]="null","",VLOOKUP(CONCATENATE(Tabla1[[#This Row],[CLIENTE]],"-",Tabla1[[#This Row],[id_control]]),Hoja1!$C$2:$D$1994,2,0)),"")</f>
        <v>587</v>
      </c>
      <c r="AD2003" s="3" t="s">
        <v>3082</v>
      </c>
      <c r="AE2003" s="3"/>
      <c r="AF2003" s="3"/>
      <c r="AG2003" s="3"/>
      <c r="AH2003" s="3"/>
      <c r="AI2003" s="3"/>
      <c r="AJ2003" s="3"/>
      <c r="AK2003" s="3"/>
      <c r="AL2003" s="3"/>
      <c r="AM2003" s="6"/>
      <c r="AN2003" s="6"/>
      <c r="AO2003" s="6"/>
      <c r="AP2003" s="6"/>
      <c r="AQ2003" s="6"/>
      <c r="AR2003" s="6"/>
      <c r="AS2003" s="6"/>
      <c r="AT2003" s="6"/>
      <c r="AU2003" s="6"/>
      <c r="AV2003" s="6"/>
      <c r="AW2003" s="6"/>
      <c r="AX2003" s="6"/>
      <c r="AY2003" s="6"/>
      <c r="AZ2003" s="6"/>
      <c r="BA2003" s="6"/>
      <c r="BB2003" s="6"/>
      <c r="BC2003" s="6"/>
      <c r="BD2003" s="6"/>
      <c r="BE2003" s="6"/>
      <c r="BF2003" s="137" t="str">
        <f t="shared" si="654"/>
        <v>insert into bitacoras_estatus (numero_expediente, numero_registro, representante, fecha_inicio, fecha_vencimiento, id_cliente, id_admin, id_bitacoras_estatus, id_estatus, id_clase, id_marca, created_at, updated_at) values('','','OLIVA PORRAS CUETO','2013-10-23','2023-10-23','547','2','1','1',null,778,'2013-10-23 00:00:00','2013-10-23 00:00:00');</v>
      </c>
      <c r="BG2003" s="137" t="str">
        <f t="shared" si="636"/>
        <v/>
      </c>
      <c r="BH2003" s="137" t="str">
        <f t="shared" si="637"/>
        <v/>
      </c>
      <c r="BI2003" s="137" t="str">
        <f t="shared" si="655"/>
        <v>update bitacoras_estatus set comprobacion_uso = 1, id_estatus=5 where id=;</v>
      </c>
      <c r="BJ2003" s="137" t="str">
        <f t="shared" si="638"/>
        <v/>
      </c>
      <c r="BK2003" s="137" t="str">
        <f t="shared" si="639"/>
        <v/>
      </c>
    </row>
    <row r="2004" spans="1:63" ht="53">
      <c r="A2004" s="3"/>
      <c r="B2004" s="3">
        <v>86231553</v>
      </c>
      <c r="C2004" s="138">
        <f>IF(Tabla1[[#This Row],[No. REG.]]="","",1)</f>
        <v>1</v>
      </c>
      <c r="D2004" s="3" t="s">
        <v>8682</v>
      </c>
      <c r="E2004" s="138">
        <f>IF(Tabla1[[#This Row],[STATUS]]="","",VLOOKUP(D2004,Estatus!$A$2:$B$13,2,0))</f>
        <v>10</v>
      </c>
      <c r="F2004" s="138">
        <f>IF(Tabla1[[#This Row],[STATUS]]="","",VLOOKUP(D2004,Estatus!$A$2:$I$12,9,0))</f>
        <v>1</v>
      </c>
      <c r="G2004" s="12" t="s">
        <v>9020</v>
      </c>
      <c r="H2004" s="7">
        <v>41723</v>
      </c>
      <c r="I2004" s="80">
        <f t="shared" si="640"/>
        <v>2014</v>
      </c>
      <c r="J2004" s="80">
        <f t="shared" si="641"/>
        <v>3</v>
      </c>
      <c r="K2004" s="80">
        <f t="shared" si="642"/>
        <v>25</v>
      </c>
      <c r="L2004" s="80" t="str">
        <f t="shared" si="643"/>
        <v>03</v>
      </c>
      <c r="M2004" s="80">
        <f t="shared" si="644"/>
        <v>25</v>
      </c>
      <c r="N2004" s="80" t="str">
        <f t="shared" si="645"/>
        <v>'2014-03-25'</v>
      </c>
      <c r="O2004" s="80" t="str">
        <f t="shared" si="646"/>
        <v>'2014-03-25 00:00:00'</v>
      </c>
      <c r="P2004" s="7">
        <v>45376</v>
      </c>
      <c r="Q2004" s="80">
        <f t="shared" si="647"/>
        <v>2024</v>
      </c>
      <c r="R2004" s="80">
        <f t="shared" si="648"/>
        <v>3</v>
      </c>
      <c r="S2004" s="80">
        <f t="shared" si="649"/>
        <v>25</v>
      </c>
      <c r="T2004" s="80" t="str">
        <f t="shared" si="650"/>
        <v>03</v>
      </c>
      <c r="U2004" s="80">
        <f t="shared" si="651"/>
        <v>25</v>
      </c>
      <c r="V2004" s="80" t="str">
        <f t="shared" si="652"/>
        <v>'2024-03-25'</v>
      </c>
      <c r="W2004" s="80"/>
      <c r="X2004" s="80" t="str">
        <f t="shared" si="653"/>
        <v>null</v>
      </c>
      <c r="Y2004" s="3" t="s">
        <v>8963</v>
      </c>
      <c r="Z2004" s="80" t="str">
        <f>IFERROR(IF(Y2004="","null",VLOOKUP(Y2004,Marcas!$A$2:$C$2024,2,0)),"")</f>
        <v/>
      </c>
      <c r="AA2004" s="3" t="s">
        <v>8980</v>
      </c>
      <c r="AB2004" s="138" t="str">
        <f>IFERROR(IF(AA2004="","",IF(AA2004="EMPORIO LEGAL",1,VLOOKUP(AA2004,Clientes!$A$2:$B$1190,2,0))),"")</f>
        <v/>
      </c>
      <c r="AC2004" s="138" t="str">
        <f>IFERROR(IF(Tabla1[[#This Row],[id_control]]="null","",VLOOKUP(CONCATENATE(Tabla1[[#This Row],[CLIENTE]],"-",Tabla1[[#This Row],[id_control]]),Hoja1!$C$2:$D$1994,2,0)),"")</f>
        <v/>
      </c>
      <c r="AD2004" s="3" t="s">
        <v>8991</v>
      </c>
      <c r="AE2004" s="3"/>
      <c r="AF2004" s="3"/>
      <c r="AG2004" s="3"/>
      <c r="AH2004" s="3"/>
      <c r="AI2004" s="3"/>
      <c r="AJ2004" s="3"/>
      <c r="AK2004" s="3"/>
      <c r="AL2004" s="3"/>
      <c r="AM2004" s="6"/>
      <c r="AN2004" s="6"/>
      <c r="AO2004" s="6"/>
      <c r="AP2004" s="6"/>
      <c r="AQ2004" s="6"/>
      <c r="AR2004" s="6"/>
      <c r="AS2004" s="6"/>
      <c r="AT2004" s="6"/>
      <c r="AU2004" s="6"/>
      <c r="AV2004" s="6"/>
      <c r="AW2004" s="6"/>
      <c r="AX2004" s="6"/>
      <c r="AY2004" s="6"/>
      <c r="AZ2004" s="6"/>
      <c r="BA2004" s="6"/>
      <c r="BB2004" s="6"/>
      <c r="BC2004" s="6"/>
      <c r="BD2004" s="6" t="s">
        <v>9060</v>
      </c>
      <c r="BE2004" s="6"/>
      <c r="BF2004" s="137" t="str">
        <f t="shared" si="654"/>
        <v>insert into bitacoras_estatus (numero_expediente, numero_registro, representante, fecha_inicio, fecha_vencimiento, id_cliente, id_admin, id_bitacoras_estatus, id_estatus, id_clase, id_marca, created_at, updated_at) values('','86231553','KARLA GARCIA FLORES','2014-03-25','2024-03-25','','2','1','1',null,,'2014-03-25 00:00:00','2014-03-25 00:00:00');</v>
      </c>
      <c r="BG2004" s="137" t="str">
        <f t="shared" si="636"/>
        <v/>
      </c>
      <c r="BH2004" s="137" t="str">
        <f t="shared" si="637"/>
        <v/>
      </c>
      <c r="BI2004" s="137" t="str">
        <f t="shared" si="655"/>
        <v>update bitacoras_estatus set comprobacion_uso = 1, id_estatus=10 where id=;</v>
      </c>
      <c r="BJ2004" s="137" t="str">
        <f t="shared" si="638"/>
        <v/>
      </c>
      <c r="BK2004" s="137" t="str">
        <f t="shared" si="639"/>
        <v/>
      </c>
    </row>
    <row r="2005" spans="1:63" ht="53">
      <c r="A2005" s="3">
        <v>86232756</v>
      </c>
      <c r="B2005" s="3"/>
      <c r="C2005" s="138" t="str">
        <f>IF(Tabla1[[#This Row],[No. REG.]]="","",1)</f>
        <v/>
      </c>
      <c r="D2005" s="3" t="s">
        <v>492</v>
      </c>
      <c r="E2005" s="138">
        <f>IF(Tabla1[[#This Row],[STATUS]]="","",VLOOKUP(D2005,Estatus!$A$2:$B$13,2,0))</f>
        <v>1</v>
      </c>
      <c r="F2005" s="138">
        <f>IF(Tabla1[[#This Row],[STATUS]]="","",VLOOKUP(D2005,Estatus!$A$2:$I$12,9,0))</f>
        <v>0</v>
      </c>
      <c r="G2005" s="12" t="s">
        <v>9021</v>
      </c>
      <c r="H2005" s="7">
        <v>41724</v>
      </c>
      <c r="I2005" s="80">
        <f t="shared" si="640"/>
        <v>2014</v>
      </c>
      <c r="J2005" s="80">
        <f t="shared" si="641"/>
        <v>3</v>
      </c>
      <c r="K2005" s="80">
        <f t="shared" si="642"/>
        <v>26</v>
      </c>
      <c r="L2005" s="80" t="str">
        <f t="shared" si="643"/>
        <v>03</v>
      </c>
      <c r="M2005" s="80">
        <f t="shared" si="644"/>
        <v>26</v>
      </c>
      <c r="N2005" s="80" t="str">
        <f t="shared" si="645"/>
        <v>'2014-03-26'</v>
      </c>
      <c r="O2005" s="80" t="str">
        <f t="shared" si="646"/>
        <v>'2014-03-26 00:00:00'</v>
      </c>
      <c r="P2005" s="7">
        <v>45377</v>
      </c>
      <c r="Q2005" s="80">
        <f t="shared" si="647"/>
        <v>2024</v>
      </c>
      <c r="R2005" s="80">
        <f t="shared" si="648"/>
        <v>3</v>
      </c>
      <c r="S2005" s="80">
        <f t="shared" si="649"/>
        <v>26</v>
      </c>
      <c r="T2005" s="80" t="str">
        <f t="shared" si="650"/>
        <v>03</v>
      </c>
      <c r="U2005" s="80">
        <f t="shared" si="651"/>
        <v>26</v>
      </c>
      <c r="V2005" s="80" t="str">
        <f t="shared" si="652"/>
        <v>'2024-03-26'</v>
      </c>
      <c r="W2005" s="80"/>
      <c r="X2005" s="80" t="str">
        <f t="shared" si="653"/>
        <v>null</v>
      </c>
      <c r="Y2005" s="3" t="s">
        <v>636</v>
      </c>
      <c r="Z2005" s="80">
        <f>IFERROR(IF(Y2005="","null",VLOOKUP(Y2005,Marcas!$A$2:$C$2024,2,0)),"")</f>
        <v>1434</v>
      </c>
      <c r="AA2005" s="3" t="s">
        <v>8978</v>
      </c>
      <c r="AB2005" s="138" t="str">
        <f>IFERROR(IF(AA2005="","",IF(AA2005="EMPORIO LEGAL",1,VLOOKUP(AA2005,Clientes!$A$2:$B$1190,2,0))),"")</f>
        <v/>
      </c>
      <c r="AC2005" s="138" t="str">
        <f>IFERROR(IF(Tabla1[[#This Row],[id_control]]="null","",VLOOKUP(CONCATENATE(Tabla1[[#This Row],[CLIENTE]],"-",Tabla1[[#This Row],[id_control]]),Hoja1!$C$2:$D$1994,2,0)),"")</f>
        <v/>
      </c>
      <c r="AD2005" s="3" t="s">
        <v>8992</v>
      </c>
      <c r="AE2005" s="3"/>
      <c r="AF2005" s="3"/>
      <c r="AG2005" s="3"/>
      <c r="AH2005" s="3"/>
      <c r="AI2005" s="3"/>
      <c r="AJ2005" s="3"/>
      <c r="AK2005" s="3"/>
      <c r="AL2005" s="3"/>
      <c r="AM2005" s="6"/>
      <c r="AN2005" s="6"/>
      <c r="AO2005" s="6"/>
      <c r="AP2005" s="6"/>
      <c r="AQ2005" s="6"/>
      <c r="AR2005" s="6"/>
      <c r="AS2005" s="6"/>
      <c r="AT2005" s="6"/>
      <c r="AU2005" s="6"/>
      <c r="AV2005" s="6"/>
      <c r="AW2005" s="6"/>
      <c r="AX2005" s="6"/>
      <c r="AY2005" s="6"/>
      <c r="AZ2005" s="6"/>
      <c r="BA2005" s="6"/>
      <c r="BB2005" s="6"/>
      <c r="BC2005" s="6"/>
      <c r="BD2005" s="6" t="s">
        <v>9060</v>
      </c>
      <c r="BE2005" s="6"/>
      <c r="BF2005" s="137" t="str">
        <f t="shared" si="654"/>
        <v>insert into bitacoras_estatus (numero_expediente, numero_registro, representante, fecha_inicio, fecha_vencimiento, id_cliente, id_admin, id_bitacoras_estatus, id_estatus, id_clase, id_marca, created_at, updated_at) values('86232756','','LARA ELIAS CARLOS PAULO / MARTINEZ ONTIVEROS LUIS ERNESTO','2014-03-26','2024-03-26','','2','1','1',null,1434,'2014-03-26 00:00:00','2014-03-26 00:00:00');</v>
      </c>
      <c r="BG2005" s="137" t="str">
        <f t="shared" si="636"/>
        <v/>
      </c>
      <c r="BH2005" s="137" t="str">
        <f t="shared" si="637"/>
        <v/>
      </c>
      <c r="BI2005" s="137" t="str">
        <f t="shared" si="655"/>
        <v>update bitacoras_estatus set comprobacion_uso = 1, id_estatus=1 where id=;</v>
      </c>
      <c r="BJ2005" s="137" t="str">
        <f t="shared" si="638"/>
        <v/>
      </c>
      <c r="BK2005" s="137" t="str">
        <f t="shared" si="639"/>
        <v/>
      </c>
    </row>
    <row r="2006" spans="1:63" ht="27">
      <c r="A2006" s="3">
        <v>86445549</v>
      </c>
      <c r="B2006" s="3"/>
      <c r="C2006" s="138" t="str">
        <f>IF(Tabla1[[#This Row],[No. REG.]]="","",1)</f>
        <v/>
      </c>
      <c r="D2006" s="3" t="s">
        <v>46</v>
      </c>
      <c r="E2006" s="138">
        <f>IF(Tabla1[[#This Row],[STATUS]]="","",VLOOKUP(D2006,Estatus!$A$2:$B$13,2,0))</f>
        <v>10</v>
      </c>
      <c r="F2006" s="138">
        <f>IF(Tabla1[[#This Row],[STATUS]]="","",VLOOKUP(D2006,Estatus!$A$2:$I$12,9,0))</f>
        <v>1</v>
      </c>
      <c r="G2006" s="12" t="s">
        <v>9022</v>
      </c>
      <c r="H2006" s="7">
        <v>41770</v>
      </c>
      <c r="I2006" s="80">
        <f t="shared" si="640"/>
        <v>2014</v>
      </c>
      <c r="J2006" s="80">
        <f t="shared" si="641"/>
        <v>5</v>
      </c>
      <c r="K2006" s="80">
        <f t="shared" si="642"/>
        <v>11</v>
      </c>
      <c r="L2006" s="80" t="str">
        <f t="shared" si="643"/>
        <v>05</v>
      </c>
      <c r="M2006" s="80">
        <f t="shared" si="644"/>
        <v>11</v>
      </c>
      <c r="N2006" s="80" t="str">
        <f t="shared" si="645"/>
        <v>'2014-05-11'</v>
      </c>
      <c r="O2006" s="80" t="str">
        <f t="shared" si="646"/>
        <v>'2014-05-11 00:00:00'</v>
      </c>
      <c r="P2006" s="7">
        <v>45601</v>
      </c>
      <c r="Q2006" s="80">
        <f t="shared" si="647"/>
        <v>2024</v>
      </c>
      <c r="R2006" s="80">
        <f t="shared" si="648"/>
        <v>11</v>
      </c>
      <c r="S2006" s="80">
        <f t="shared" si="649"/>
        <v>5</v>
      </c>
      <c r="T2006" s="80">
        <f t="shared" si="650"/>
        <v>11</v>
      </c>
      <c r="U2006" s="80" t="str">
        <f t="shared" si="651"/>
        <v>05</v>
      </c>
      <c r="V2006" s="80" t="str">
        <f t="shared" si="652"/>
        <v>'2024-11-05'</v>
      </c>
      <c r="W2006" s="80"/>
      <c r="X2006" s="80" t="str">
        <f t="shared" si="653"/>
        <v>null</v>
      </c>
      <c r="Y2006" s="3" t="s">
        <v>4562</v>
      </c>
      <c r="Z2006" s="80">
        <f>IFERROR(IF(Y2006="","null",VLOOKUP(Y2006,Marcas!$A$2:$C$2024,2,0)),"")</f>
        <v>380</v>
      </c>
      <c r="AA2006" s="3" t="s">
        <v>8981</v>
      </c>
      <c r="AB2006" s="138" t="str">
        <f>IFERROR(IF(AA2006="","",IF(AA2006="EMPORIO LEGAL",1,VLOOKUP(AA2006,Clientes!$A$2:$B$1190,2,0))),"")</f>
        <v/>
      </c>
      <c r="AC2006" s="138" t="str">
        <f>IFERROR(IF(Tabla1[[#This Row],[id_control]]="null","",VLOOKUP(CONCATENATE(Tabla1[[#This Row],[CLIENTE]],"-",Tabla1[[#This Row],[id_control]]),Hoja1!$C$2:$D$1994,2,0)),"")</f>
        <v/>
      </c>
      <c r="AD2006" s="3" t="s">
        <v>8993</v>
      </c>
      <c r="AE2006" s="3"/>
      <c r="AF2006" s="3"/>
      <c r="AG2006" s="3"/>
      <c r="AH2006" s="3"/>
      <c r="AI2006" s="3"/>
      <c r="AJ2006" s="3"/>
      <c r="AK2006" s="3"/>
      <c r="AL2006" s="3"/>
      <c r="AM2006" s="6"/>
      <c r="AN2006" s="6"/>
      <c r="AO2006" s="6"/>
      <c r="AP2006" s="6"/>
      <c r="AQ2006" s="6"/>
      <c r="AR2006" s="6"/>
      <c r="AS2006" s="6"/>
      <c r="AT2006" s="6"/>
      <c r="AU2006" s="6"/>
      <c r="AV2006" s="6"/>
      <c r="AW2006" s="6"/>
      <c r="AX2006" s="6"/>
      <c r="AY2006" s="6"/>
      <c r="AZ2006" s="6"/>
      <c r="BA2006" s="6"/>
      <c r="BB2006" s="6"/>
      <c r="BC2006" s="6"/>
      <c r="BD2006" s="6"/>
      <c r="BE2006" s="6"/>
      <c r="BF2006" s="137" t="str">
        <f t="shared" si="654"/>
        <v>insert into bitacoras_estatus (numero_expediente, numero_registro, representante, fecha_inicio, fecha_vencimiento, id_cliente, id_admin, id_bitacoras_estatus, id_estatus, id_clase, id_marca, created_at, updated_at) values('86445549','','JUAN DAVID LORENZANA HERNÁNDEZ','2014-05-11','2024-11-05','','2','1','1',null,380,'2014-05-11 00:00:00','2014-05-11 00:00:00');</v>
      </c>
      <c r="BG2006" s="137" t="str">
        <f t="shared" si="636"/>
        <v/>
      </c>
      <c r="BH2006" s="137" t="str">
        <f t="shared" si="637"/>
        <v/>
      </c>
      <c r="BI2006" s="137" t="str">
        <f t="shared" si="655"/>
        <v>update bitacoras_estatus set comprobacion_uso = 1, id_estatus=10 where id=;</v>
      </c>
      <c r="BJ2006" s="137" t="str">
        <f t="shared" si="638"/>
        <v/>
      </c>
      <c r="BK2006" s="137" t="str">
        <f t="shared" si="639"/>
        <v/>
      </c>
    </row>
    <row r="2007" spans="1:63" ht="27">
      <c r="A2007" s="3">
        <v>86946098</v>
      </c>
      <c r="B2007" s="152">
        <v>5112580</v>
      </c>
      <c r="C2007" s="138">
        <f>IF(Tabla1[[#This Row],[No. REG.]]="","",1)</f>
        <v>1</v>
      </c>
      <c r="D2007" s="3" t="s">
        <v>46</v>
      </c>
      <c r="E2007" s="138">
        <f>IF(Tabla1[[#This Row],[STATUS]]="","",VLOOKUP(D2007,Estatus!$A$2:$B$13,2,0))</f>
        <v>10</v>
      </c>
      <c r="F2007" s="138">
        <f>IF(Tabla1[[#This Row],[STATUS]]="","",VLOOKUP(D2007,Estatus!$A$2:$I$12,9,0))</f>
        <v>1</v>
      </c>
      <c r="G2007" s="12" t="s">
        <v>9023</v>
      </c>
      <c r="H2007" s="7">
        <v>42738</v>
      </c>
      <c r="I2007" s="80">
        <f t="shared" si="640"/>
        <v>2017</v>
      </c>
      <c r="J2007" s="80">
        <f t="shared" si="641"/>
        <v>1</v>
      </c>
      <c r="K2007" s="80">
        <f t="shared" si="642"/>
        <v>3</v>
      </c>
      <c r="L2007" s="80" t="str">
        <f t="shared" si="643"/>
        <v>01</v>
      </c>
      <c r="M2007" s="80" t="str">
        <f t="shared" si="644"/>
        <v>03</v>
      </c>
      <c r="N2007" s="80" t="str">
        <f t="shared" si="645"/>
        <v>'2017-01-03'</v>
      </c>
      <c r="O2007" s="80" t="str">
        <f t="shared" si="646"/>
        <v>'2017-01-03 00:00:00'</v>
      </c>
      <c r="P2007" s="7">
        <v>46390</v>
      </c>
      <c r="Q2007" s="80">
        <f t="shared" si="647"/>
        <v>2027</v>
      </c>
      <c r="R2007" s="80">
        <f t="shared" si="648"/>
        <v>1</v>
      </c>
      <c r="S2007" s="80">
        <f t="shared" si="649"/>
        <v>3</v>
      </c>
      <c r="T2007" s="80" t="str">
        <f t="shared" si="650"/>
        <v>01</v>
      </c>
      <c r="U2007" s="80" t="str">
        <f t="shared" si="651"/>
        <v>03</v>
      </c>
      <c r="V2007" s="80" t="str">
        <f t="shared" si="652"/>
        <v>'2027-01-03'</v>
      </c>
      <c r="W2007" s="80"/>
      <c r="X2007" s="80" t="str">
        <f t="shared" si="653"/>
        <v>null</v>
      </c>
      <c r="Y2007" s="3" t="s">
        <v>8964</v>
      </c>
      <c r="Z2007" s="80" t="str">
        <f>IFERROR(IF(Y2007="","null",VLOOKUP(Y2007,Marcas!$A$2:$C$2024,2,0)),"")</f>
        <v/>
      </c>
      <c r="AA2007" s="3" t="s">
        <v>8964</v>
      </c>
      <c r="AB2007" s="138" t="str">
        <f>IFERROR(IF(AA2007="","",IF(AA2007="EMPORIO LEGAL",1,VLOOKUP(AA2007,Clientes!$A$2:$B$1190,2,0))),"")</f>
        <v/>
      </c>
      <c r="AC2007" s="138" t="str">
        <f>IFERROR(IF(Tabla1[[#This Row],[id_control]]="null","",VLOOKUP(CONCATENATE(Tabla1[[#This Row],[CLIENTE]],"-",Tabla1[[#This Row],[id_control]]),Hoja1!$C$2:$D$1994,2,0)),"")</f>
        <v/>
      </c>
      <c r="AD2007" s="3" t="s">
        <v>8994</v>
      </c>
      <c r="AE2007" s="3"/>
      <c r="AF2007" s="3"/>
      <c r="AG2007" s="3"/>
      <c r="AH2007" s="3"/>
      <c r="AI2007" s="3"/>
      <c r="AJ2007" s="3"/>
      <c r="AK2007" s="3"/>
      <c r="AL2007" s="3"/>
      <c r="AM2007" s="6"/>
      <c r="AN2007" s="6"/>
      <c r="AO2007" s="6"/>
      <c r="AP2007" s="6"/>
      <c r="AQ2007" s="6"/>
      <c r="AR2007" s="6"/>
      <c r="AS2007" s="6"/>
      <c r="AT2007" s="6"/>
      <c r="AU2007" s="6"/>
      <c r="AV2007" s="6"/>
      <c r="AW2007" s="6"/>
      <c r="AX2007" s="6"/>
      <c r="AY2007" s="6"/>
      <c r="AZ2007" s="6"/>
      <c r="BA2007" s="6"/>
      <c r="BB2007" s="6"/>
      <c r="BC2007" s="6"/>
      <c r="BD2007" s="6"/>
      <c r="BE2007" s="6"/>
      <c r="BF2007" s="137" t="str">
        <f t="shared" si="654"/>
        <v>insert into bitacoras_estatus (numero_expediente, numero_registro, representante, fecha_inicio, fecha_vencimiento, id_cliente, id_admin, id_bitacoras_estatus, id_estatus, id_clase, id_marca, created_at, updated_at) values('86946098','5112580','JOHAN WIEBE','2017-01-03','2027-01-03','','2','1','1',null,,'2017-01-03 00:00:00','2017-01-03 00:00:00');</v>
      </c>
      <c r="BG2007" s="137" t="str">
        <f t="shared" si="636"/>
        <v/>
      </c>
      <c r="BH2007" s="137" t="str">
        <f t="shared" si="637"/>
        <v/>
      </c>
      <c r="BI2007" s="137" t="str">
        <f t="shared" si="655"/>
        <v>update bitacoras_estatus set comprobacion_uso = 1, id_estatus=10 where id=;</v>
      </c>
      <c r="BJ2007" s="137" t="str">
        <f t="shared" si="638"/>
        <v/>
      </c>
      <c r="BK2007" s="137" t="str">
        <f t="shared" si="639"/>
        <v/>
      </c>
    </row>
    <row r="2008" spans="1:63" ht="40">
      <c r="A2008" s="3">
        <v>86946091</v>
      </c>
      <c r="B2008" s="3"/>
      <c r="C2008" s="138" t="str">
        <f>IF(Tabla1[[#This Row],[No. REG.]]="","",1)</f>
        <v/>
      </c>
      <c r="D2008" s="3" t="s">
        <v>8681</v>
      </c>
      <c r="E2008" s="138">
        <f>IF(Tabla1[[#This Row],[STATUS]]="","",VLOOKUP(D2008,Estatus!$A$2:$B$13,2,0))</f>
        <v>8</v>
      </c>
      <c r="F2008" s="138">
        <f>IF(Tabla1[[#This Row],[STATUS]]="","",VLOOKUP(D2008,Estatus!$A$2:$I$12,9,0))</f>
        <v>1</v>
      </c>
      <c r="G2008" s="12" t="s">
        <v>9024</v>
      </c>
      <c r="H2008" s="7">
        <v>42447</v>
      </c>
      <c r="I2008" s="80">
        <f t="shared" si="640"/>
        <v>2016</v>
      </c>
      <c r="J2008" s="80">
        <f t="shared" si="641"/>
        <v>3</v>
      </c>
      <c r="K2008" s="80">
        <f t="shared" si="642"/>
        <v>18</v>
      </c>
      <c r="L2008" s="80" t="str">
        <f t="shared" si="643"/>
        <v>03</v>
      </c>
      <c r="M2008" s="80">
        <f t="shared" si="644"/>
        <v>18</v>
      </c>
      <c r="N2008" s="80" t="str">
        <f t="shared" si="645"/>
        <v>'2016-03-18'</v>
      </c>
      <c r="O2008" s="80" t="str">
        <f t="shared" si="646"/>
        <v>'2016-03-18 00:00:00'</v>
      </c>
      <c r="P2008" s="7">
        <v>45734</v>
      </c>
      <c r="Q2008" s="80">
        <f t="shared" si="647"/>
        <v>2025</v>
      </c>
      <c r="R2008" s="80">
        <f t="shared" si="648"/>
        <v>3</v>
      </c>
      <c r="S2008" s="80">
        <f t="shared" si="649"/>
        <v>18</v>
      </c>
      <c r="T2008" s="80" t="str">
        <f t="shared" si="650"/>
        <v>03</v>
      </c>
      <c r="U2008" s="80">
        <f t="shared" si="651"/>
        <v>18</v>
      </c>
      <c r="V2008" s="80" t="str">
        <f t="shared" si="652"/>
        <v>'2025-03-18'</v>
      </c>
      <c r="W2008" s="80"/>
      <c r="X2008" s="80" t="str">
        <f t="shared" si="653"/>
        <v>null</v>
      </c>
      <c r="Y2008" s="3" t="s">
        <v>8964</v>
      </c>
      <c r="Z2008" s="80" t="str">
        <f>IFERROR(IF(Y2008="","null",VLOOKUP(Y2008,Marcas!$A$2:$C$2024,2,0)),"")</f>
        <v/>
      </c>
      <c r="AA2008" s="3" t="s">
        <v>8964</v>
      </c>
      <c r="AB2008" s="138" t="str">
        <f>IFERROR(IF(AA2008="","",IF(AA2008="EMPORIO LEGAL",1,VLOOKUP(AA2008,Clientes!$A$2:$B$1190,2,0))),"")</f>
        <v/>
      </c>
      <c r="AC2008" s="138" t="str">
        <f>IFERROR(IF(Tabla1[[#This Row],[id_control]]="null","",VLOOKUP(CONCATENATE(Tabla1[[#This Row],[CLIENTE]],"-",Tabla1[[#This Row],[id_control]]),Hoja1!$C$2:$D$1994,2,0)),"")</f>
        <v/>
      </c>
      <c r="AD2008" s="3" t="s">
        <v>8994</v>
      </c>
      <c r="AE2008" s="3"/>
      <c r="AF2008" s="3"/>
      <c r="AG2008" s="3"/>
      <c r="AH2008" s="3"/>
      <c r="AI2008" s="3"/>
      <c r="AJ2008" s="3"/>
      <c r="AK2008" s="3"/>
      <c r="AL2008" s="3"/>
      <c r="AM2008" s="6"/>
      <c r="AN2008" s="6"/>
      <c r="AO2008" s="6"/>
      <c r="AP2008" s="6"/>
      <c r="AQ2008" s="6"/>
      <c r="AR2008" s="6"/>
      <c r="AS2008" s="6"/>
      <c r="AT2008" s="6"/>
      <c r="AU2008" s="6"/>
      <c r="AV2008" s="6"/>
      <c r="AW2008" s="6"/>
      <c r="AX2008" s="6"/>
      <c r="AY2008" s="6"/>
      <c r="AZ2008" s="6"/>
      <c r="BA2008" s="6"/>
      <c r="BB2008" s="6"/>
      <c r="BC2008" s="6"/>
      <c r="BD2008" s="6"/>
      <c r="BE2008" s="6"/>
      <c r="BF2008" s="137" t="str">
        <f t="shared" si="654"/>
        <v>insert into bitacoras_estatus (numero_expediente, numero_registro, representante, fecha_inicio, fecha_vencimiento, id_cliente, id_admin, id_bitacoras_estatus, id_estatus, id_clase, id_marca, created_at, updated_at) values('86946091','','JOHAN WIEBE','2016-03-18','2025-03-18','','2','1','1',null,,'2016-03-18 00:00:00','2016-03-18 00:00:00');</v>
      </c>
      <c r="BG2008" s="137" t="str">
        <f t="shared" si="636"/>
        <v/>
      </c>
      <c r="BH2008" s="137" t="str">
        <f t="shared" si="637"/>
        <v/>
      </c>
      <c r="BI2008" s="137" t="str">
        <f t="shared" si="655"/>
        <v>update bitacoras_estatus set comprobacion_uso = 1, id_estatus=8 where id=;</v>
      </c>
      <c r="BJ2008" s="137" t="str">
        <f t="shared" si="638"/>
        <v/>
      </c>
      <c r="BK2008" s="137" t="str">
        <f t="shared" si="639"/>
        <v/>
      </c>
    </row>
    <row r="2009" spans="1:63" ht="105">
      <c r="A2009" s="3">
        <v>86646509</v>
      </c>
      <c r="B2009" s="152">
        <v>5228667</v>
      </c>
      <c r="C2009" s="138">
        <f>IF(Tabla1[[#This Row],[No. REG.]]="","",1)</f>
        <v>1</v>
      </c>
      <c r="D2009" s="3" t="s">
        <v>8681</v>
      </c>
      <c r="E2009" s="138">
        <f>IF(Tabla1[[#This Row],[STATUS]]="","",VLOOKUP(D2009,Estatus!$A$2:$B$13,2,0))</f>
        <v>8</v>
      </c>
      <c r="F2009" s="138">
        <f>IF(Tabla1[[#This Row],[STATUS]]="","",VLOOKUP(D2009,Estatus!$A$2:$I$12,9,0))</f>
        <v>1</v>
      </c>
      <c r="G2009" s="12" t="s">
        <v>9025</v>
      </c>
      <c r="H2009" s="7">
        <v>42154</v>
      </c>
      <c r="I2009" s="80">
        <f t="shared" si="640"/>
        <v>2015</v>
      </c>
      <c r="J2009" s="80">
        <f t="shared" si="641"/>
        <v>5</v>
      </c>
      <c r="K2009" s="80">
        <f t="shared" si="642"/>
        <v>30</v>
      </c>
      <c r="L2009" s="80" t="str">
        <f t="shared" si="643"/>
        <v>05</v>
      </c>
      <c r="M2009" s="80">
        <f t="shared" si="644"/>
        <v>30</v>
      </c>
      <c r="N2009" s="80" t="str">
        <f t="shared" si="645"/>
        <v>'2015-05-30'</v>
      </c>
      <c r="O2009" s="80" t="str">
        <f t="shared" si="646"/>
        <v>'2015-05-30 00:00:00'</v>
      </c>
      <c r="P2009" s="7">
        <v>45807</v>
      </c>
      <c r="Q2009" s="80">
        <f t="shared" si="647"/>
        <v>2025</v>
      </c>
      <c r="R2009" s="80">
        <f t="shared" si="648"/>
        <v>5</v>
      </c>
      <c r="S2009" s="80">
        <f t="shared" si="649"/>
        <v>30</v>
      </c>
      <c r="T2009" s="80" t="str">
        <f t="shared" si="650"/>
        <v>05</v>
      </c>
      <c r="U2009" s="80">
        <f t="shared" si="651"/>
        <v>30</v>
      </c>
      <c r="V2009" s="80" t="str">
        <f t="shared" si="652"/>
        <v>'2025-05-30'</v>
      </c>
      <c r="W2009" s="80"/>
      <c r="X2009" s="80" t="str">
        <f t="shared" si="653"/>
        <v>null</v>
      </c>
      <c r="Y2009" s="3" t="s">
        <v>874</v>
      </c>
      <c r="Z2009" s="80">
        <f>IFERROR(IF(Y2009="","null",VLOOKUP(Y2009,Marcas!$A$2:$C$2024,2,0)),"")</f>
        <v>1358</v>
      </c>
      <c r="AA2009" s="3" t="s">
        <v>874</v>
      </c>
      <c r="AB2009" s="138">
        <f>IFERROR(IF(AA2009="","",IF(AA2009="EMPORIO LEGAL",1,VLOOKUP(AA2009,Clientes!$A$2:$B$1190,2,0))),"")</f>
        <v>964</v>
      </c>
      <c r="AC2009" s="138">
        <f>IFERROR(IF(Tabla1[[#This Row],[id_control]]="null","",VLOOKUP(CONCATENATE(Tabla1[[#This Row],[CLIENTE]],"-",Tabla1[[#This Row],[id_control]]),Hoja1!$C$2:$D$1994,2,0)),"")</f>
        <v>151</v>
      </c>
      <c r="AD2009" s="3" t="s">
        <v>8995</v>
      </c>
      <c r="AE2009" s="3"/>
      <c r="AF2009" s="3"/>
      <c r="AG2009" s="3"/>
      <c r="AH2009" s="3"/>
      <c r="AI2009" s="3"/>
      <c r="AJ2009" s="3"/>
      <c r="AK2009" s="3"/>
      <c r="AL2009" s="3"/>
      <c r="AM2009" s="6"/>
      <c r="AN2009" s="6"/>
      <c r="AO2009" s="6"/>
      <c r="AP2009" s="6"/>
      <c r="AQ2009" s="6"/>
      <c r="AR2009" s="6"/>
      <c r="AS2009" s="6"/>
      <c r="AT2009" s="6"/>
      <c r="AU2009" s="6"/>
      <c r="AV2009" s="6"/>
      <c r="AW2009" s="6"/>
      <c r="AX2009" s="6"/>
      <c r="AY2009" s="6"/>
      <c r="AZ2009" s="6"/>
      <c r="BA2009" s="6"/>
      <c r="BB2009" s="6"/>
      <c r="BC2009" s="6"/>
      <c r="BD2009" s="6"/>
      <c r="BE2009" s="6"/>
      <c r="BF2009" s="137" t="str">
        <f t="shared" si="654"/>
        <v>insert into bitacoras_estatus (numero_expediente, numero_registro, representante, fecha_inicio, fecha_vencimiento, id_cliente, id_admin, id_bitacoras_estatus, id_estatus, id_clase, id_marca, created_at, updated_at) values('86646509','5228667','PRODUCTORA DE QUESOS SIERRA VERDE S.C.L. /CONTACTO: ING. MARTINA TRILLO','2015-05-30','2025-05-30','964','2','1','1',null,1358,'2015-05-30 00:00:00','2015-05-30 00:00:00');</v>
      </c>
      <c r="BG2009" s="137" t="str">
        <f t="shared" si="636"/>
        <v/>
      </c>
      <c r="BH2009" s="137" t="str">
        <f t="shared" si="637"/>
        <v/>
      </c>
      <c r="BI2009" s="137" t="str">
        <f t="shared" si="655"/>
        <v>update bitacoras_estatus set comprobacion_uso = 1, id_estatus=8 where id=;</v>
      </c>
      <c r="BJ2009" s="137" t="str">
        <f t="shared" si="638"/>
        <v/>
      </c>
      <c r="BK2009" s="137" t="str">
        <f t="shared" si="639"/>
        <v/>
      </c>
    </row>
    <row r="2010" spans="1:63" ht="27">
      <c r="A2010" s="3">
        <v>86705440</v>
      </c>
      <c r="B2010" s="3">
        <v>5001574</v>
      </c>
      <c r="C2010" s="138">
        <f>IF(Tabla1[[#This Row],[No. REG.]]="","",1)</f>
        <v>1</v>
      </c>
      <c r="D2010" s="3" t="s">
        <v>46</v>
      </c>
      <c r="E2010" s="138">
        <f>IF(Tabla1[[#This Row],[STATUS]]="","",VLOOKUP(D2010,Estatus!$A$2:$B$13,2,0))</f>
        <v>10</v>
      </c>
      <c r="F2010" s="138">
        <f>IF(Tabla1[[#This Row],[STATUS]]="","",VLOOKUP(D2010,Estatus!$A$2:$I$12,9,0))</f>
        <v>1</v>
      </c>
      <c r="G2010" s="12" t="s">
        <v>9026</v>
      </c>
      <c r="H2010" s="7">
        <v>42212</v>
      </c>
      <c r="I2010" s="80">
        <f t="shared" si="640"/>
        <v>2015</v>
      </c>
      <c r="J2010" s="80">
        <f t="shared" si="641"/>
        <v>7</v>
      </c>
      <c r="K2010" s="80">
        <f t="shared" si="642"/>
        <v>27</v>
      </c>
      <c r="L2010" s="80" t="str">
        <f t="shared" si="643"/>
        <v>07</v>
      </c>
      <c r="M2010" s="80">
        <f t="shared" si="644"/>
        <v>27</v>
      </c>
      <c r="N2010" s="80" t="str">
        <f t="shared" si="645"/>
        <v>'2015-07-27'</v>
      </c>
      <c r="O2010" s="80" t="str">
        <f t="shared" si="646"/>
        <v>'2015-07-27 00:00:00'</v>
      </c>
      <c r="P2010" s="7">
        <v>45865</v>
      </c>
      <c r="Q2010" s="80">
        <f t="shared" si="647"/>
        <v>2025</v>
      </c>
      <c r="R2010" s="80">
        <f t="shared" si="648"/>
        <v>7</v>
      </c>
      <c r="S2010" s="80">
        <f t="shared" si="649"/>
        <v>27</v>
      </c>
      <c r="T2010" s="80" t="str">
        <f t="shared" si="650"/>
        <v>07</v>
      </c>
      <c r="U2010" s="80">
        <f t="shared" si="651"/>
        <v>27</v>
      </c>
      <c r="V2010" s="80" t="str">
        <f t="shared" si="652"/>
        <v>'2025-07-27'</v>
      </c>
      <c r="W2010" s="80"/>
      <c r="X2010" s="80" t="str">
        <f t="shared" si="653"/>
        <v>null</v>
      </c>
      <c r="Y2010" s="3" t="s">
        <v>8965</v>
      </c>
      <c r="Z2010" s="80" t="str">
        <f>IFERROR(IF(Y2010="","null",VLOOKUP(Y2010,Marcas!$A$2:$C$2024,2,0)),"")</f>
        <v/>
      </c>
      <c r="AA2010" s="3" t="s">
        <v>8982</v>
      </c>
      <c r="AB2010" s="138" t="str">
        <f>IFERROR(IF(AA2010="","",IF(AA2010="EMPORIO LEGAL",1,VLOOKUP(AA2010,Clientes!$A$2:$B$1190,2,0))),"")</f>
        <v/>
      </c>
      <c r="AC2010" s="138" t="str">
        <f>IFERROR(IF(Tabla1[[#This Row],[id_control]]="null","",VLOOKUP(CONCATENATE(Tabla1[[#This Row],[CLIENTE]],"-",Tabla1[[#This Row],[id_control]]),Hoja1!$C$2:$D$1994,2,0)),"")</f>
        <v/>
      </c>
      <c r="AD2010" s="3" t="s">
        <v>8996</v>
      </c>
      <c r="AE2010" s="3"/>
      <c r="AF2010" s="3"/>
      <c r="AG2010" s="3"/>
      <c r="AH2010" s="3"/>
      <c r="AI2010" s="3"/>
      <c r="AJ2010" s="3"/>
      <c r="AK2010" s="3"/>
      <c r="AL2010" s="3"/>
      <c r="AM2010" s="6"/>
      <c r="AN2010" s="6"/>
      <c r="AO2010" s="6"/>
      <c r="AP2010" s="6"/>
      <c r="AQ2010" s="6"/>
      <c r="AR2010" s="6"/>
      <c r="AS2010" s="6"/>
      <c r="AT2010" s="6"/>
      <c r="AU2010" s="6"/>
      <c r="AV2010" s="6"/>
      <c r="AW2010" s="6"/>
      <c r="AX2010" s="6"/>
      <c r="AY2010" s="6"/>
      <c r="AZ2010" s="6"/>
      <c r="BA2010" s="6"/>
      <c r="BB2010" s="6"/>
      <c r="BC2010" s="6"/>
      <c r="BD2010" s="6"/>
      <c r="BE2010" s="6"/>
      <c r="BF2010" s="137" t="str">
        <f t="shared" si="654"/>
        <v>insert into bitacoras_estatus (numero_expediente, numero_registro, representante, fecha_inicio, fecha_vencimiento, id_cliente, id_admin, id_bitacoras_estatus, id_estatus, id_clase, id_marca, created_at, updated_at) values('86705440','5001574','OLIVIA PORRAS CUETO','2015-07-27','2025-07-27','','2','1','1',null,,'2015-07-27 00:00:00','2015-07-27 00:00:00');</v>
      </c>
      <c r="BG2010" s="137" t="str">
        <f t="shared" si="636"/>
        <v/>
      </c>
      <c r="BH2010" s="137" t="str">
        <f t="shared" si="637"/>
        <v/>
      </c>
      <c r="BI2010" s="137" t="str">
        <f t="shared" si="655"/>
        <v>update bitacoras_estatus set comprobacion_uso = 1, id_estatus=10 where id=;</v>
      </c>
      <c r="BJ2010" s="137" t="str">
        <f t="shared" si="638"/>
        <v/>
      </c>
      <c r="BK2010" s="137" t="str">
        <f t="shared" si="639"/>
        <v/>
      </c>
    </row>
    <row r="2011" spans="1:63" ht="40">
      <c r="A2011" s="3">
        <v>86705414</v>
      </c>
      <c r="B2011" s="3">
        <v>5011149</v>
      </c>
      <c r="C2011" s="138">
        <f>IF(Tabla1[[#This Row],[No. REG.]]="","",1)</f>
        <v>1</v>
      </c>
      <c r="D2011" s="3" t="s">
        <v>46</v>
      </c>
      <c r="E2011" s="138">
        <f>IF(Tabla1[[#This Row],[STATUS]]="","",VLOOKUP(D2011,Estatus!$A$2:$B$13,2,0))</f>
        <v>10</v>
      </c>
      <c r="F2011" s="138">
        <f>IF(Tabla1[[#This Row],[STATUS]]="","",VLOOKUP(D2011,Estatus!$A$2:$I$12,9,0))</f>
        <v>1</v>
      </c>
      <c r="G2011" s="12" t="s">
        <v>9027</v>
      </c>
      <c r="H2011" s="7">
        <v>42212</v>
      </c>
      <c r="I2011" s="80">
        <f t="shared" si="640"/>
        <v>2015</v>
      </c>
      <c r="J2011" s="80">
        <f t="shared" si="641"/>
        <v>7</v>
      </c>
      <c r="K2011" s="80">
        <f t="shared" si="642"/>
        <v>27</v>
      </c>
      <c r="L2011" s="80" t="str">
        <f t="shared" si="643"/>
        <v>07</v>
      </c>
      <c r="M2011" s="80">
        <f t="shared" si="644"/>
        <v>27</v>
      </c>
      <c r="N2011" s="80" t="str">
        <f t="shared" si="645"/>
        <v>'2015-07-27'</v>
      </c>
      <c r="O2011" s="80" t="str">
        <f t="shared" si="646"/>
        <v>'2015-07-27 00:00:00'</v>
      </c>
      <c r="P2011" s="7">
        <v>45684</v>
      </c>
      <c r="Q2011" s="80">
        <f t="shared" si="647"/>
        <v>2025</v>
      </c>
      <c r="R2011" s="80">
        <f t="shared" si="648"/>
        <v>1</v>
      </c>
      <c r="S2011" s="80">
        <f t="shared" si="649"/>
        <v>27</v>
      </c>
      <c r="T2011" s="80" t="str">
        <f t="shared" si="650"/>
        <v>01</v>
      </c>
      <c r="U2011" s="80">
        <f t="shared" si="651"/>
        <v>27</v>
      </c>
      <c r="V2011" s="80" t="str">
        <f t="shared" si="652"/>
        <v>'2025-01-27'</v>
      </c>
      <c r="W2011" s="80"/>
      <c r="X2011" s="80" t="str">
        <f t="shared" si="653"/>
        <v>null</v>
      </c>
      <c r="Y2011" s="3" t="s">
        <v>5876</v>
      </c>
      <c r="Z2011" s="80">
        <f>IFERROR(IF(Y2011="","null",VLOOKUP(Y2011,Marcas!$A$2:$C$2024,2,0)),"")</f>
        <v>748</v>
      </c>
      <c r="AA2011" s="3" t="s">
        <v>5876</v>
      </c>
      <c r="AB2011" s="138">
        <f>IFERROR(IF(AA2011="","",IF(AA2011="EMPORIO LEGAL",1,VLOOKUP(AA2011,Clientes!$A$2:$B$1190,2,0))),"")</f>
        <v>532</v>
      </c>
      <c r="AC2011" s="138">
        <f>IFERROR(IF(Tabla1[[#This Row],[id_control]]="null","",VLOOKUP(CONCATENATE(Tabla1[[#This Row],[CLIENTE]],"-",Tabla1[[#This Row],[id_control]]),Hoja1!$C$2:$D$1994,2,0)),"")</f>
        <v>1156</v>
      </c>
      <c r="AD2011" s="3" t="s">
        <v>8997</v>
      </c>
      <c r="AE2011" s="3"/>
      <c r="AF2011" s="3"/>
      <c r="AG2011" s="3"/>
      <c r="AH2011" s="3"/>
      <c r="AI2011" s="3"/>
      <c r="AJ2011" s="3"/>
      <c r="AK2011" s="3"/>
      <c r="AL2011" s="3"/>
      <c r="AM2011" s="6"/>
      <c r="AN2011" s="6"/>
      <c r="AO2011" s="6"/>
      <c r="AP2011" s="6"/>
      <c r="AQ2011" s="6"/>
      <c r="AR2011" s="6"/>
      <c r="AS2011" s="6"/>
      <c r="AT2011" s="6"/>
      <c r="AU2011" s="6"/>
      <c r="AV2011" s="6"/>
      <c r="AW2011" s="6"/>
      <c r="AX2011" s="6"/>
      <c r="AY2011" s="6"/>
      <c r="AZ2011" s="6"/>
      <c r="BA2011" s="6"/>
      <c r="BB2011" s="6"/>
      <c r="BC2011" s="6"/>
      <c r="BD2011" s="6"/>
      <c r="BE2011" s="6"/>
      <c r="BF2011" s="137" t="str">
        <f t="shared" si="654"/>
        <v>insert into bitacoras_estatus (numero_expediente, numero_registro, representante, fecha_inicio, fecha_vencimiento, id_cliente, id_admin, id_bitacoras_estatus, id_estatus, id_clase, id_marca, created_at, updated_at) values('86705414','5011149','VCL DESARROLLOS Y SISTEMAS S.A. DE C.V. / ANTONIO CONTESTABILE FRAYRE','2015-07-27','2025-01-27','532','2','1','1',null,748,'2015-07-27 00:00:00','2015-07-27 00:00:00');</v>
      </c>
      <c r="BG2011" s="137" t="str">
        <f t="shared" si="636"/>
        <v/>
      </c>
      <c r="BH2011" s="137" t="str">
        <f t="shared" si="637"/>
        <v/>
      </c>
      <c r="BI2011" s="137" t="str">
        <f t="shared" si="655"/>
        <v>update bitacoras_estatus set comprobacion_uso = 1, id_estatus=10 where id=;</v>
      </c>
      <c r="BJ2011" s="137" t="str">
        <f t="shared" si="638"/>
        <v/>
      </c>
      <c r="BK2011" s="137" t="str">
        <f t="shared" si="639"/>
        <v/>
      </c>
    </row>
    <row r="2012" spans="1:63" ht="27">
      <c r="A2012" s="3">
        <v>86705424</v>
      </c>
      <c r="B2012" s="3"/>
      <c r="C2012" s="138" t="str">
        <f>IF(Tabla1[[#This Row],[No. REG.]]="","",1)</f>
        <v/>
      </c>
      <c r="D2012" s="3" t="s">
        <v>492</v>
      </c>
      <c r="E2012" s="138">
        <f>IF(Tabla1[[#This Row],[STATUS]]="","",VLOOKUP(D2012,Estatus!$A$2:$B$13,2,0))</f>
        <v>1</v>
      </c>
      <c r="F2012" s="138">
        <f>IF(Tabla1[[#This Row],[STATUS]]="","",VLOOKUP(D2012,Estatus!$A$2:$I$12,9,0))</f>
        <v>0</v>
      </c>
      <c r="G2012" s="12" t="s">
        <v>9028</v>
      </c>
      <c r="H2012" s="7">
        <v>42212</v>
      </c>
      <c r="I2012" s="80">
        <f t="shared" si="640"/>
        <v>2015</v>
      </c>
      <c r="J2012" s="80">
        <f t="shared" si="641"/>
        <v>7</v>
      </c>
      <c r="K2012" s="80">
        <f t="shared" si="642"/>
        <v>27</v>
      </c>
      <c r="L2012" s="80" t="str">
        <f t="shared" si="643"/>
        <v>07</v>
      </c>
      <c r="M2012" s="80">
        <f t="shared" si="644"/>
        <v>27</v>
      </c>
      <c r="N2012" s="80" t="str">
        <f t="shared" si="645"/>
        <v>'2015-07-27'</v>
      </c>
      <c r="O2012" s="80" t="str">
        <f t="shared" si="646"/>
        <v>'2015-07-27 00:00:00'</v>
      </c>
      <c r="P2012" s="7">
        <v>45865</v>
      </c>
      <c r="Q2012" s="80">
        <f t="shared" si="647"/>
        <v>2025</v>
      </c>
      <c r="R2012" s="80">
        <f t="shared" si="648"/>
        <v>7</v>
      </c>
      <c r="S2012" s="80">
        <f t="shared" si="649"/>
        <v>27</v>
      </c>
      <c r="T2012" s="80" t="str">
        <f t="shared" si="650"/>
        <v>07</v>
      </c>
      <c r="U2012" s="80">
        <f t="shared" si="651"/>
        <v>27</v>
      </c>
      <c r="V2012" s="80" t="str">
        <f t="shared" si="652"/>
        <v>'2025-07-27'</v>
      </c>
      <c r="W2012" s="80"/>
      <c r="X2012" s="80" t="str">
        <f t="shared" si="653"/>
        <v>null</v>
      </c>
      <c r="Y2012" s="3" t="s">
        <v>8966</v>
      </c>
      <c r="Z2012" s="80" t="str">
        <f>IFERROR(IF(Y2012="","null",VLOOKUP(Y2012,Marcas!$A$2:$C$2024,2,0)),"")</f>
        <v/>
      </c>
      <c r="AA2012" s="3" t="s">
        <v>8983</v>
      </c>
      <c r="AB2012" s="138" t="str">
        <f>IFERROR(IF(AA2012="","",IF(AA2012="EMPORIO LEGAL",1,VLOOKUP(AA2012,Clientes!$A$2:$B$1190,2,0))),"")</f>
        <v/>
      </c>
      <c r="AC2012" s="138" t="str">
        <f>IFERROR(IF(Tabla1[[#This Row],[id_control]]="null","",VLOOKUP(CONCATENATE(Tabla1[[#This Row],[CLIENTE]],"-",Tabla1[[#This Row],[id_control]]),Hoja1!$C$2:$D$1994,2,0)),"")</f>
        <v/>
      </c>
      <c r="AD2012" s="3" t="s">
        <v>8998</v>
      </c>
      <c r="AE2012" s="3"/>
      <c r="AF2012" s="3"/>
      <c r="AG2012" s="3"/>
      <c r="AH2012" s="3"/>
      <c r="AI2012" s="3"/>
      <c r="AJ2012" s="3"/>
      <c r="AK2012" s="3"/>
      <c r="AL2012" s="3"/>
      <c r="AM2012" s="6"/>
      <c r="AN2012" s="6"/>
      <c r="AO2012" s="6"/>
      <c r="AP2012" s="6"/>
      <c r="AQ2012" s="6"/>
      <c r="AR2012" s="6"/>
      <c r="AS2012" s="6"/>
      <c r="AT2012" s="6"/>
      <c r="AU2012" s="6"/>
      <c r="AV2012" s="6"/>
      <c r="AW2012" s="6"/>
      <c r="AX2012" s="6"/>
      <c r="AY2012" s="6"/>
      <c r="AZ2012" s="6"/>
      <c r="BA2012" s="6"/>
      <c r="BB2012" s="6"/>
      <c r="BC2012" s="6"/>
      <c r="BD2012" s="6"/>
      <c r="BE2012" s="6"/>
      <c r="BF2012" s="137" t="str">
        <f t="shared" si="654"/>
        <v>insert into bitacoras_estatus (numero_expediente, numero_registro, representante, fecha_inicio, fecha_vencimiento, id_cliente, id_admin, id_bitacoras_estatus, id_estatus, id_clase, id_marca, created_at, updated_at) values('86705424','','FRANQUICIAS BARBACOA EL CAMPEÓN S.A. DE C.V. / RAMÓN ENRIQUEZ','2015-07-27','2025-07-27','','2','1','1',null,,'2015-07-27 00:00:00','2015-07-27 00:00:00');</v>
      </c>
      <c r="BG2012" s="137" t="str">
        <f t="shared" si="636"/>
        <v/>
      </c>
      <c r="BH2012" s="137" t="str">
        <f t="shared" si="637"/>
        <v/>
      </c>
      <c r="BI2012" s="137" t="str">
        <f t="shared" si="655"/>
        <v>update bitacoras_estatus set comprobacion_uso = 1, id_estatus=1 where id=;</v>
      </c>
      <c r="BJ2012" s="137" t="str">
        <f t="shared" si="638"/>
        <v/>
      </c>
      <c r="BK2012" s="137" t="str">
        <f t="shared" si="639"/>
        <v/>
      </c>
    </row>
    <row r="2013" spans="1:63" ht="53">
      <c r="A2013" s="3">
        <v>86798493</v>
      </c>
      <c r="B2013" s="3"/>
      <c r="C2013" s="138" t="str">
        <f>IF(Tabla1[[#This Row],[No. REG.]]="","",1)</f>
        <v/>
      </c>
      <c r="D2013" s="3" t="s">
        <v>8681</v>
      </c>
      <c r="E2013" s="138">
        <f>IF(Tabla1[[#This Row],[STATUS]]="","",VLOOKUP(D2013,Estatus!$A$2:$B$13,2,0))</f>
        <v>8</v>
      </c>
      <c r="F2013" s="138">
        <f>IF(Tabla1[[#This Row],[STATUS]]="","",VLOOKUP(D2013,Estatus!$A$2:$I$12,9,0))</f>
        <v>1</v>
      </c>
      <c r="G2013" s="12" t="s">
        <v>9029</v>
      </c>
      <c r="H2013" s="7">
        <v>42301</v>
      </c>
      <c r="I2013" s="80">
        <f t="shared" si="640"/>
        <v>2015</v>
      </c>
      <c r="J2013" s="80">
        <f t="shared" si="641"/>
        <v>10</v>
      </c>
      <c r="K2013" s="80">
        <f t="shared" si="642"/>
        <v>24</v>
      </c>
      <c r="L2013" s="80">
        <f t="shared" si="643"/>
        <v>10</v>
      </c>
      <c r="M2013" s="80">
        <f t="shared" si="644"/>
        <v>24</v>
      </c>
      <c r="N2013" s="80" t="str">
        <f t="shared" si="645"/>
        <v>'2015-10-24'</v>
      </c>
      <c r="O2013" s="80" t="str">
        <f t="shared" si="646"/>
        <v>'2015-10-24 00:00:00'</v>
      </c>
      <c r="P2013" s="7">
        <v>45954</v>
      </c>
      <c r="Q2013" s="80">
        <f t="shared" si="647"/>
        <v>2025</v>
      </c>
      <c r="R2013" s="80">
        <f t="shared" si="648"/>
        <v>10</v>
      </c>
      <c r="S2013" s="80">
        <f t="shared" si="649"/>
        <v>24</v>
      </c>
      <c r="T2013" s="80">
        <f t="shared" si="650"/>
        <v>10</v>
      </c>
      <c r="U2013" s="80">
        <f t="shared" si="651"/>
        <v>24</v>
      </c>
      <c r="V2013" s="80" t="str">
        <f t="shared" si="652"/>
        <v>'2025-10-24'</v>
      </c>
      <c r="W2013" s="80"/>
      <c r="X2013" s="80" t="str">
        <f t="shared" si="653"/>
        <v>null</v>
      </c>
      <c r="Y2013" s="3" t="s">
        <v>7203</v>
      </c>
      <c r="Z2013" s="80">
        <f>IFERROR(IF(Y2013="","null",VLOOKUP(Y2013,Marcas!$A$2:$C$2024,2,0)),"")</f>
        <v>399</v>
      </c>
      <c r="AA2013" s="3" t="s">
        <v>7204</v>
      </c>
      <c r="AB2013" s="138">
        <f>IFERROR(IF(AA2013="","",IF(AA2013="EMPORIO LEGAL",1,VLOOKUP(AA2013,Clientes!$A$2:$B$1190,2,0))),"")</f>
        <v>15</v>
      </c>
      <c r="AC2013" s="138">
        <f>IFERROR(IF(Tabla1[[#This Row],[id_control]]="null","",VLOOKUP(CONCATENATE(Tabla1[[#This Row],[CLIENTE]],"-",Tabla1[[#This Row],[id_control]]),Hoja1!$C$2:$D$1994,2,0)),"")</f>
        <v>1494</v>
      </c>
      <c r="AD2013" s="3" t="s">
        <v>8999</v>
      </c>
      <c r="AE2013" s="3"/>
      <c r="AF2013" s="3"/>
      <c r="AG2013" s="3"/>
      <c r="AH2013" s="3"/>
      <c r="AI2013" s="3"/>
      <c r="AJ2013" s="3"/>
      <c r="AK2013" s="3"/>
      <c r="AL2013" s="3"/>
      <c r="AM2013" s="6"/>
      <c r="AN2013" s="6"/>
      <c r="AO2013" s="6"/>
      <c r="AP2013" s="6"/>
      <c r="AQ2013" s="6"/>
      <c r="AR2013" s="6"/>
      <c r="AS2013" s="6"/>
      <c r="AT2013" s="6"/>
      <c r="AU2013" s="6"/>
      <c r="AV2013" s="6"/>
      <c r="AW2013" s="6"/>
      <c r="AX2013" s="6"/>
      <c r="AY2013" s="6"/>
      <c r="AZ2013" s="6"/>
      <c r="BA2013" s="6"/>
      <c r="BB2013" s="6"/>
      <c r="BC2013" s="6"/>
      <c r="BD2013" s="6"/>
      <c r="BE2013" s="6"/>
      <c r="BF2013" s="137" t="str">
        <f t="shared" si="654"/>
        <v>insert into bitacoras_estatus (numero_expediente, numero_registro, representante, fecha_inicio, fecha_vencimiento, id_cliente, id_admin, id_bitacoras_estatus, id_estatus, id_clase, id_marca, created_at, updated_at) values('86798493','','ANA ESTHER PALCENCIA CASTILLO','2015-10-24','2025-10-24','15','2','1','1',null,399,'2015-10-24 00:00:00','2015-10-24 00:00:00');</v>
      </c>
      <c r="BG2013" s="137" t="str">
        <f t="shared" si="636"/>
        <v/>
      </c>
      <c r="BH2013" s="137" t="str">
        <f t="shared" si="637"/>
        <v/>
      </c>
      <c r="BI2013" s="137" t="str">
        <f t="shared" si="655"/>
        <v>update bitacoras_estatus set comprobacion_uso = 1, id_estatus=8 where id=;</v>
      </c>
      <c r="BJ2013" s="137" t="str">
        <f t="shared" si="638"/>
        <v/>
      </c>
      <c r="BK2013" s="137" t="str">
        <f t="shared" si="639"/>
        <v/>
      </c>
    </row>
    <row r="2014" spans="1:63" ht="53">
      <c r="A2014" s="3">
        <v>86798495</v>
      </c>
      <c r="B2014" s="3"/>
      <c r="C2014" s="138" t="str">
        <f>IF(Tabla1[[#This Row],[No. REG.]]="","",1)</f>
        <v/>
      </c>
      <c r="D2014" s="3" t="s">
        <v>8681</v>
      </c>
      <c r="E2014" s="138">
        <f>IF(Tabla1[[#This Row],[STATUS]]="","",VLOOKUP(D2014,Estatus!$A$2:$B$13,2,0))</f>
        <v>8</v>
      </c>
      <c r="F2014" s="138">
        <f>IF(Tabla1[[#This Row],[STATUS]]="","",VLOOKUP(D2014,Estatus!$A$2:$I$12,9,0))</f>
        <v>1</v>
      </c>
      <c r="G2014" s="12" t="s">
        <v>9030</v>
      </c>
      <c r="H2014" s="7">
        <v>42301</v>
      </c>
      <c r="I2014" s="80">
        <f t="shared" si="640"/>
        <v>2015</v>
      </c>
      <c r="J2014" s="80">
        <f t="shared" si="641"/>
        <v>10</v>
      </c>
      <c r="K2014" s="80">
        <f t="shared" si="642"/>
        <v>24</v>
      </c>
      <c r="L2014" s="80">
        <f t="shared" si="643"/>
        <v>10</v>
      </c>
      <c r="M2014" s="80">
        <f t="shared" si="644"/>
        <v>24</v>
      </c>
      <c r="N2014" s="80" t="str">
        <f t="shared" si="645"/>
        <v>'2015-10-24'</v>
      </c>
      <c r="O2014" s="80" t="str">
        <f t="shared" si="646"/>
        <v>'2015-10-24 00:00:00'</v>
      </c>
      <c r="P2014" s="7">
        <v>45954</v>
      </c>
      <c r="Q2014" s="80">
        <f t="shared" si="647"/>
        <v>2025</v>
      </c>
      <c r="R2014" s="80">
        <f t="shared" si="648"/>
        <v>10</v>
      </c>
      <c r="S2014" s="80">
        <f t="shared" si="649"/>
        <v>24</v>
      </c>
      <c r="T2014" s="80">
        <f t="shared" si="650"/>
        <v>10</v>
      </c>
      <c r="U2014" s="80">
        <f t="shared" si="651"/>
        <v>24</v>
      </c>
      <c r="V2014" s="80" t="str">
        <f t="shared" si="652"/>
        <v>'2025-10-24'</v>
      </c>
      <c r="W2014" s="80"/>
      <c r="X2014" s="80" t="str">
        <f t="shared" si="653"/>
        <v>null</v>
      </c>
      <c r="Y2014" s="3" t="s">
        <v>7203</v>
      </c>
      <c r="Z2014" s="80">
        <f>IFERROR(IF(Y2014="","null",VLOOKUP(Y2014,Marcas!$A$2:$C$2024,2,0)),"")</f>
        <v>399</v>
      </c>
      <c r="AA2014" s="3" t="s">
        <v>7204</v>
      </c>
      <c r="AB2014" s="138">
        <f>IFERROR(IF(AA2014="","",IF(AA2014="EMPORIO LEGAL",1,VLOOKUP(AA2014,Clientes!$A$2:$B$1190,2,0))),"")</f>
        <v>15</v>
      </c>
      <c r="AC2014" s="138">
        <f>IFERROR(IF(Tabla1[[#This Row],[id_control]]="null","",VLOOKUP(CONCATENATE(Tabla1[[#This Row],[CLIENTE]],"-",Tabla1[[#This Row],[id_control]]),Hoja1!$C$2:$D$1994,2,0)),"")</f>
        <v>1494</v>
      </c>
      <c r="AD2014" s="3" t="s">
        <v>8999</v>
      </c>
      <c r="AE2014" s="3"/>
      <c r="AF2014" s="3"/>
      <c r="AG2014" s="3"/>
      <c r="AH2014" s="3"/>
      <c r="AI2014" s="3"/>
      <c r="AJ2014" s="3"/>
      <c r="AK2014" s="3"/>
      <c r="AL2014" s="3"/>
      <c r="AM2014" s="6"/>
      <c r="AN2014" s="6"/>
      <c r="AO2014" s="6"/>
      <c r="AP2014" s="6"/>
      <c r="AQ2014" s="6"/>
      <c r="AR2014" s="6"/>
      <c r="AS2014" s="6"/>
      <c r="AT2014" s="6"/>
      <c r="AU2014" s="6"/>
      <c r="AV2014" s="6"/>
      <c r="AW2014" s="6"/>
      <c r="AX2014" s="6"/>
      <c r="AY2014" s="6"/>
      <c r="AZ2014" s="6"/>
      <c r="BA2014" s="6"/>
      <c r="BB2014" s="6"/>
      <c r="BC2014" s="6"/>
      <c r="BD2014" s="6"/>
      <c r="BE2014" s="6"/>
      <c r="BF2014" s="137" t="str">
        <f t="shared" si="654"/>
        <v>insert into bitacoras_estatus (numero_expediente, numero_registro, representante, fecha_inicio, fecha_vencimiento, id_cliente, id_admin, id_bitacoras_estatus, id_estatus, id_clase, id_marca, created_at, updated_at) values('86798495','','ANA ESTHER PALCENCIA CASTILLO','2015-10-24','2025-10-24','15','2','1','1',null,399,'2015-10-24 00:00:00','2015-10-24 00:00:00');</v>
      </c>
      <c r="BG2014" s="137" t="str">
        <f t="shared" si="636"/>
        <v/>
      </c>
      <c r="BH2014" s="137" t="str">
        <f t="shared" si="637"/>
        <v/>
      </c>
      <c r="BI2014" s="137" t="str">
        <f t="shared" si="655"/>
        <v>update bitacoras_estatus set comprobacion_uso = 1, id_estatus=8 where id=;</v>
      </c>
      <c r="BJ2014" s="137" t="str">
        <f t="shared" si="638"/>
        <v/>
      </c>
      <c r="BK2014" s="137" t="str">
        <f t="shared" si="639"/>
        <v/>
      </c>
    </row>
    <row r="2015" spans="1:63" ht="53">
      <c r="A2015" s="3">
        <v>86798496</v>
      </c>
      <c r="B2015" s="3"/>
      <c r="C2015" s="138" t="str">
        <f>IF(Tabla1[[#This Row],[No. REG.]]="","",1)</f>
        <v/>
      </c>
      <c r="D2015" s="3" t="s">
        <v>8681</v>
      </c>
      <c r="E2015" s="138">
        <f>IF(Tabla1[[#This Row],[STATUS]]="","",VLOOKUP(D2015,Estatus!$A$2:$B$13,2,0))</f>
        <v>8</v>
      </c>
      <c r="F2015" s="138">
        <f>IF(Tabla1[[#This Row],[STATUS]]="","",VLOOKUP(D2015,Estatus!$A$2:$I$12,9,0))</f>
        <v>1</v>
      </c>
      <c r="G2015" s="12" t="s">
        <v>9031</v>
      </c>
      <c r="H2015" s="7">
        <v>42301</v>
      </c>
      <c r="I2015" s="80">
        <f t="shared" si="640"/>
        <v>2015</v>
      </c>
      <c r="J2015" s="80">
        <f t="shared" si="641"/>
        <v>10</v>
      </c>
      <c r="K2015" s="80">
        <f t="shared" si="642"/>
        <v>24</v>
      </c>
      <c r="L2015" s="80">
        <f t="shared" si="643"/>
        <v>10</v>
      </c>
      <c r="M2015" s="80">
        <f t="shared" si="644"/>
        <v>24</v>
      </c>
      <c r="N2015" s="80" t="str">
        <f t="shared" si="645"/>
        <v>'2015-10-24'</v>
      </c>
      <c r="O2015" s="80" t="str">
        <f t="shared" si="646"/>
        <v>'2015-10-24 00:00:00'</v>
      </c>
      <c r="P2015" s="7">
        <v>45954</v>
      </c>
      <c r="Q2015" s="80">
        <f t="shared" si="647"/>
        <v>2025</v>
      </c>
      <c r="R2015" s="80">
        <f t="shared" si="648"/>
        <v>10</v>
      </c>
      <c r="S2015" s="80">
        <f t="shared" si="649"/>
        <v>24</v>
      </c>
      <c r="T2015" s="80">
        <f t="shared" si="650"/>
        <v>10</v>
      </c>
      <c r="U2015" s="80">
        <f t="shared" si="651"/>
        <v>24</v>
      </c>
      <c r="V2015" s="80" t="str">
        <f t="shared" si="652"/>
        <v>'2025-10-24'</v>
      </c>
      <c r="W2015" s="80"/>
      <c r="X2015" s="80" t="str">
        <f t="shared" si="653"/>
        <v>null</v>
      </c>
      <c r="Y2015" s="3" t="s">
        <v>7203</v>
      </c>
      <c r="Z2015" s="80">
        <f>IFERROR(IF(Y2015="","null",VLOOKUP(Y2015,Marcas!$A$2:$C$2024,2,0)),"")</f>
        <v>399</v>
      </c>
      <c r="AA2015" s="3" t="s">
        <v>7204</v>
      </c>
      <c r="AB2015" s="138">
        <f>IFERROR(IF(AA2015="","",IF(AA2015="EMPORIO LEGAL",1,VLOOKUP(AA2015,Clientes!$A$2:$B$1190,2,0))),"")</f>
        <v>15</v>
      </c>
      <c r="AC2015" s="138">
        <f>IFERROR(IF(Tabla1[[#This Row],[id_control]]="null","",VLOOKUP(CONCATENATE(Tabla1[[#This Row],[CLIENTE]],"-",Tabla1[[#This Row],[id_control]]),Hoja1!$C$2:$D$1994,2,0)),"")</f>
        <v>1494</v>
      </c>
      <c r="AD2015" s="3" t="s">
        <v>8999</v>
      </c>
      <c r="AE2015" s="3"/>
      <c r="AF2015" s="3"/>
      <c r="AG2015" s="3"/>
      <c r="AH2015" s="3"/>
      <c r="AI2015" s="3"/>
      <c r="AJ2015" s="3"/>
      <c r="AK2015" s="3"/>
      <c r="AL2015" s="3"/>
      <c r="AM2015" s="6"/>
      <c r="AN2015" s="6"/>
      <c r="AO2015" s="6"/>
      <c r="AP2015" s="6"/>
      <c r="AQ2015" s="6"/>
      <c r="AR2015" s="6"/>
      <c r="AS2015" s="6"/>
      <c r="AT2015" s="6"/>
      <c r="AU2015" s="6"/>
      <c r="AV2015" s="6"/>
      <c r="AW2015" s="6"/>
      <c r="AX2015" s="6"/>
      <c r="AY2015" s="6"/>
      <c r="AZ2015" s="6"/>
      <c r="BA2015" s="6"/>
      <c r="BB2015" s="6"/>
      <c r="BC2015" s="6"/>
      <c r="BD2015" s="6"/>
      <c r="BE2015" s="6"/>
      <c r="BF2015" s="137" t="str">
        <f t="shared" si="654"/>
        <v>insert into bitacoras_estatus (numero_expediente, numero_registro, representante, fecha_inicio, fecha_vencimiento, id_cliente, id_admin, id_bitacoras_estatus, id_estatus, id_clase, id_marca, created_at, updated_at) values('86798496','','ANA ESTHER PALCENCIA CASTILLO','2015-10-24','2025-10-24','15','2','1','1',null,399,'2015-10-24 00:00:00','2015-10-24 00:00:00');</v>
      </c>
      <c r="BG2015" s="137" t="str">
        <f t="shared" si="636"/>
        <v/>
      </c>
      <c r="BH2015" s="137" t="str">
        <f t="shared" si="637"/>
        <v/>
      </c>
      <c r="BI2015" s="137" t="str">
        <f t="shared" si="655"/>
        <v>update bitacoras_estatus set comprobacion_uso = 1, id_estatus=8 where id=;</v>
      </c>
      <c r="BJ2015" s="137" t="str">
        <f t="shared" si="638"/>
        <v/>
      </c>
      <c r="BK2015" s="137" t="str">
        <f t="shared" si="639"/>
        <v/>
      </c>
    </row>
    <row r="2016" spans="1:63" ht="53">
      <c r="A2016" s="3">
        <v>86798496</v>
      </c>
      <c r="B2016" s="3"/>
      <c r="C2016" s="138" t="str">
        <f>IF(Tabla1[[#This Row],[No. REG.]]="","",1)</f>
        <v/>
      </c>
      <c r="D2016" s="3" t="s">
        <v>8681</v>
      </c>
      <c r="E2016" s="138">
        <f>IF(Tabla1[[#This Row],[STATUS]]="","",VLOOKUP(D2016,Estatus!$A$2:$B$13,2,0))</f>
        <v>8</v>
      </c>
      <c r="F2016" s="138">
        <f>IF(Tabla1[[#This Row],[STATUS]]="","",VLOOKUP(D2016,Estatus!$A$2:$I$12,9,0))</f>
        <v>1</v>
      </c>
      <c r="G2016" s="12" t="s">
        <v>9032</v>
      </c>
      <c r="H2016" s="7">
        <v>42301</v>
      </c>
      <c r="I2016" s="80">
        <f t="shared" si="640"/>
        <v>2015</v>
      </c>
      <c r="J2016" s="80">
        <f t="shared" si="641"/>
        <v>10</v>
      </c>
      <c r="K2016" s="80">
        <f t="shared" si="642"/>
        <v>24</v>
      </c>
      <c r="L2016" s="80">
        <f t="shared" si="643"/>
        <v>10</v>
      </c>
      <c r="M2016" s="80">
        <f t="shared" si="644"/>
        <v>24</v>
      </c>
      <c r="N2016" s="80" t="str">
        <f t="shared" si="645"/>
        <v>'2015-10-24'</v>
      </c>
      <c r="O2016" s="80" t="str">
        <f t="shared" si="646"/>
        <v>'2015-10-24 00:00:00'</v>
      </c>
      <c r="P2016" s="7">
        <v>45954</v>
      </c>
      <c r="Q2016" s="80">
        <f t="shared" si="647"/>
        <v>2025</v>
      </c>
      <c r="R2016" s="80">
        <f t="shared" si="648"/>
        <v>10</v>
      </c>
      <c r="S2016" s="80">
        <f t="shared" si="649"/>
        <v>24</v>
      </c>
      <c r="T2016" s="80">
        <f t="shared" si="650"/>
        <v>10</v>
      </c>
      <c r="U2016" s="80">
        <f t="shared" si="651"/>
        <v>24</v>
      </c>
      <c r="V2016" s="80" t="str">
        <f t="shared" si="652"/>
        <v>'2025-10-24'</v>
      </c>
      <c r="W2016" s="80"/>
      <c r="X2016" s="80" t="str">
        <f t="shared" si="653"/>
        <v>null</v>
      </c>
      <c r="Y2016" s="3" t="s">
        <v>7215</v>
      </c>
      <c r="Z2016" s="80">
        <f>IFERROR(IF(Y2016="","null",VLOOKUP(Y2016,Marcas!$A$2:$C$2024,2,0)),"")</f>
        <v>1331</v>
      </c>
      <c r="AA2016" s="3" t="s">
        <v>7204</v>
      </c>
      <c r="AB2016" s="138">
        <f>IFERROR(IF(AA2016="","",IF(AA2016="EMPORIO LEGAL",1,VLOOKUP(AA2016,Clientes!$A$2:$B$1190,2,0))),"")</f>
        <v>15</v>
      </c>
      <c r="AC2016" s="138">
        <f>IFERROR(IF(Tabla1[[#This Row],[id_control]]="null","",VLOOKUP(CONCATENATE(Tabla1[[#This Row],[CLIENTE]],"-",Tabla1[[#This Row],[id_control]]),Hoja1!$C$2:$D$1994,2,0)),"")</f>
        <v>1497</v>
      </c>
      <c r="AD2016" s="3" t="s">
        <v>8999</v>
      </c>
      <c r="AE2016" s="3"/>
      <c r="AF2016" s="3"/>
      <c r="AG2016" s="3"/>
      <c r="AH2016" s="3"/>
      <c r="AI2016" s="3"/>
      <c r="AJ2016" s="3"/>
      <c r="AK2016" s="3"/>
      <c r="AL2016" s="3"/>
      <c r="AM2016" s="6"/>
      <c r="AN2016" s="6"/>
      <c r="AO2016" s="6"/>
      <c r="AP2016" s="6"/>
      <c r="AQ2016" s="6"/>
      <c r="AR2016" s="6"/>
      <c r="AS2016" s="6"/>
      <c r="AT2016" s="6"/>
      <c r="AU2016" s="6"/>
      <c r="AV2016" s="6"/>
      <c r="AW2016" s="6"/>
      <c r="AX2016" s="6"/>
      <c r="AY2016" s="6"/>
      <c r="AZ2016" s="6"/>
      <c r="BA2016" s="6"/>
      <c r="BB2016" s="6"/>
      <c r="BC2016" s="6"/>
      <c r="BD2016" s="6"/>
      <c r="BE2016" s="6"/>
      <c r="BF2016" s="137" t="str">
        <f t="shared" si="654"/>
        <v>insert into bitacoras_estatus (numero_expediente, numero_registro, representante, fecha_inicio, fecha_vencimiento, id_cliente, id_admin, id_bitacoras_estatus, id_estatus, id_clase, id_marca, created_at, updated_at) values('86798496','','ANA ESTHER PALCENCIA CASTILLO','2015-10-24','2025-10-24','15','2','1','1',null,1331,'2015-10-24 00:00:00','2015-10-24 00:00:00');</v>
      </c>
      <c r="BG2016" s="137" t="str">
        <f t="shared" si="636"/>
        <v/>
      </c>
      <c r="BH2016" s="137" t="str">
        <f t="shared" si="637"/>
        <v/>
      </c>
      <c r="BI2016" s="137" t="str">
        <f t="shared" si="655"/>
        <v>update bitacoras_estatus set comprobacion_uso = 1, id_estatus=8 where id=;</v>
      </c>
      <c r="BJ2016" s="137" t="str">
        <f t="shared" si="638"/>
        <v/>
      </c>
      <c r="BK2016" s="137" t="str">
        <f t="shared" si="639"/>
        <v/>
      </c>
    </row>
    <row r="2017" spans="1:63" ht="53">
      <c r="A2017" s="3">
        <v>86798499</v>
      </c>
      <c r="B2017" s="3"/>
      <c r="C2017" s="138" t="str">
        <f>IF(Tabla1[[#This Row],[No. REG.]]="","",1)</f>
        <v/>
      </c>
      <c r="D2017" s="3" t="s">
        <v>8681</v>
      </c>
      <c r="E2017" s="138">
        <f>IF(Tabla1[[#This Row],[STATUS]]="","",VLOOKUP(D2017,Estatus!$A$2:$B$13,2,0))</f>
        <v>8</v>
      </c>
      <c r="F2017" s="138">
        <f>IF(Tabla1[[#This Row],[STATUS]]="","",VLOOKUP(D2017,Estatus!$A$2:$I$12,9,0))</f>
        <v>1</v>
      </c>
      <c r="G2017" s="12" t="s">
        <v>9030</v>
      </c>
      <c r="H2017" s="7">
        <v>42301</v>
      </c>
      <c r="I2017" s="80">
        <f t="shared" si="640"/>
        <v>2015</v>
      </c>
      <c r="J2017" s="80">
        <f t="shared" si="641"/>
        <v>10</v>
      </c>
      <c r="K2017" s="80">
        <f t="shared" si="642"/>
        <v>24</v>
      </c>
      <c r="L2017" s="80">
        <f t="shared" si="643"/>
        <v>10</v>
      </c>
      <c r="M2017" s="80">
        <f t="shared" si="644"/>
        <v>24</v>
      </c>
      <c r="N2017" s="80" t="str">
        <f t="shared" si="645"/>
        <v>'2015-10-24'</v>
      </c>
      <c r="O2017" s="80" t="str">
        <f t="shared" si="646"/>
        <v>'2015-10-24 00:00:00'</v>
      </c>
      <c r="P2017" s="7">
        <v>45954</v>
      </c>
      <c r="Q2017" s="80">
        <f t="shared" si="647"/>
        <v>2025</v>
      </c>
      <c r="R2017" s="80">
        <f t="shared" si="648"/>
        <v>10</v>
      </c>
      <c r="S2017" s="80">
        <f t="shared" si="649"/>
        <v>24</v>
      </c>
      <c r="T2017" s="80">
        <f t="shared" si="650"/>
        <v>10</v>
      </c>
      <c r="U2017" s="80">
        <f t="shared" si="651"/>
        <v>24</v>
      </c>
      <c r="V2017" s="80" t="str">
        <f t="shared" si="652"/>
        <v>'2025-10-24'</v>
      </c>
      <c r="W2017" s="80"/>
      <c r="X2017" s="80" t="str">
        <f t="shared" si="653"/>
        <v>null</v>
      </c>
      <c r="Y2017" s="3" t="s">
        <v>7215</v>
      </c>
      <c r="Z2017" s="80">
        <f>IFERROR(IF(Y2017="","null",VLOOKUP(Y2017,Marcas!$A$2:$C$2024,2,0)),"")</f>
        <v>1331</v>
      </c>
      <c r="AA2017" s="3" t="s">
        <v>7204</v>
      </c>
      <c r="AB2017" s="138">
        <f>IFERROR(IF(AA2017="","",IF(AA2017="EMPORIO LEGAL",1,VLOOKUP(AA2017,Clientes!$A$2:$B$1190,2,0))),"")</f>
        <v>15</v>
      </c>
      <c r="AC2017" s="138">
        <f>IFERROR(IF(Tabla1[[#This Row],[id_control]]="null","",VLOOKUP(CONCATENATE(Tabla1[[#This Row],[CLIENTE]],"-",Tabla1[[#This Row],[id_control]]),Hoja1!$C$2:$D$1994,2,0)),"")</f>
        <v>1497</v>
      </c>
      <c r="AD2017" s="3" t="s">
        <v>8999</v>
      </c>
      <c r="AE2017" s="3"/>
      <c r="AF2017" s="3"/>
      <c r="AG2017" s="3"/>
      <c r="AH2017" s="3"/>
      <c r="AI2017" s="3"/>
      <c r="AJ2017" s="3"/>
      <c r="AK2017" s="3"/>
      <c r="AL2017" s="3"/>
      <c r="AM2017" s="6"/>
      <c r="AN2017" s="6"/>
      <c r="AO2017" s="6"/>
      <c r="AP2017" s="6"/>
      <c r="AQ2017" s="6"/>
      <c r="AR2017" s="6"/>
      <c r="AS2017" s="6"/>
      <c r="AT2017" s="6"/>
      <c r="AU2017" s="6"/>
      <c r="AV2017" s="6"/>
      <c r="AW2017" s="6"/>
      <c r="AX2017" s="6"/>
      <c r="AY2017" s="6"/>
      <c r="AZ2017" s="6"/>
      <c r="BA2017" s="6"/>
      <c r="BB2017" s="6"/>
      <c r="BC2017" s="6"/>
      <c r="BD2017" s="6"/>
      <c r="BE2017" s="6"/>
      <c r="BF2017" s="137" t="str">
        <f t="shared" si="654"/>
        <v>insert into bitacoras_estatus (numero_expediente, numero_registro, representante, fecha_inicio, fecha_vencimiento, id_cliente, id_admin, id_bitacoras_estatus, id_estatus, id_clase, id_marca, created_at, updated_at) values('86798499','','ANA ESTHER PALCENCIA CASTILLO','2015-10-24','2025-10-24','15','2','1','1',null,1331,'2015-10-24 00:00:00','2015-10-24 00:00:00');</v>
      </c>
      <c r="BG2017" s="137" t="str">
        <f t="shared" si="636"/>
        <v/>
      </c>
      <c r="BH2017" s="137" t="str">
        <f t="shared" si="637"/>
        <v/>
      </c>
      <c r="BI2017" s="137" t="str">
        <f t="shared" si="655"/>
        <v>update bitacoras_estatus set comprobacion_uso = 1, id_estatus=8 where id=;</v>
      </c>
      <c r="BJ2017" s="137" t="str">
        <f t="shared" si="638"/>
        <v/>
      </c>
      <c r="BK2017" s="137" t="str">
        <f t="shared" si="639"/>
        <v/>
      </c>
    </row>
    <row r="2018" spans="1:63" ht="53">
      <c r="A2018" s="3">
        <v>6798501</v>
      </c>
      <c r="B2018" s="3"/>
      <c r="C2018" s="138" t="str">
        <f>IF(Tabla1[[#This Row],[No. REG.]]="","",1)</f>
        <v/>
      </c>
      <c r="D2018" s="3" t="s">
        <v>8681</v>
      </c>
      <c r="E2018" s="138">
        <f>IF(Tabla1[[#This Row],[STATUS]]="","",VLOOKUP(D2018,Estatus!$A$2:$B$13,2,0))</f>
        <v>8</v>
      </c>
      <c r="F2018" s="138">
        <f>IF(Tabla1[[#This Row],[STATUS]]="","",VLOOKUP(D2018,Estatus!$A$2:$I$12,9,0))</f>
        <v>1</v>
      </c>
      <c r="G2018" s="12" t="s">
        <v>9031</v>
      </c>
      <c r="H2018" s="7">
        <v>42301</v>
      </c>
      <c r="I2018" s="80">
        <f t="shared" si="640"/>
        <v>2015</v>
      </c>
      <c r="J2018" s="80">
        <f t="shared" si="641"/>
        <v>10</v>
      </c>
      <c r="K2018" s="80">
        <f t="shared" si="642"/>
        <v>24</v>
      </c>
      <c r="L2018" s="80">
        <f t="shared" si="643"/>
        <v>10</v>
      </c>
      <c r="M2018" s="80">
        <f t="shared" si="644"/>
        <v>24</v>
      </c>
      <c r="N2018" s="80" t="str">
        <f t="shared" si="645"/>
        <v>'2015-10-24'</v>
      </c>
      <c r="O2018" s="80" t="str">
        <f t="shared" si="646"/>
        <v>'2015-10-24 00:00:00'</v>
      </c>
      <c r="P2018" s="7">
        <v>45954</v>
      </c>
      <c r="Q2018" s="80">
        <f t="shared" si="647"/>
        <v>2025</v>
      </c>
      <c r="R2018" s="80">
        <f t="shared" si="648"/>
        <v>10</v>
      </c>
      <c r="S2018" s="80">
        <f t="shared" si="649"/>
        <v>24</v>
      </c>
      <c r="T2018" s="80">
        <f t="shared" si="650"/>
        <v>10</v>
      </c>
      <c r="U2018" s="80">
        <f t="shared" si="651"/>
        <v>24</v>
      </c>
      <c r="V2018" s="80" t="str">
        <f t="shared" si="652"/>
        <v>'2025-10-24'</v>
      </c>
      <c r="W2018" s="80"/>
      <c r="X2018" s="80" t="str">
        <f t="shared" si="653"/>
        <v>null</v>
      </c>
      <c r="Y2018" s="3" t="s">
        <v>7215</v>
      </c>
      <c r="Z2018" s="80">
        <f>IFERROR(IF(Y2018="","null",VLOOKUP(Y2018,Marcas!$A$2:$C$2024,2,0)),"")</f>
        <v>1331</v>
      </c>
      <c r="AA2018" s="3" t="s">
        <v>7204</v>
      </c>
      <c r="AB2018" s="138">
        <f>IFERROR(IF(AA2018="","",IF(AA2018="EMPORIO LEGAL",1,VLOOKUP(AA2018,Clientes!$A$2:$B$1190,2,0))),"")</f>
        <v>15</v>
      </c>
      <c r="AC2018" s="138">
        <f>IFERROR(IF(Tabla1[[#This Row],[id_control]]="null","",VLOOKUP(CONCATENATE(Tabla1[[#This Row],[CLIENTE]],"-",Tabla1[[#This Row],[id_control]]),Hoja1!$C$2:$D$1994,2,0)),"")</f>
        <v>1497</v>
      </c>
      <c r="AD2018" s="3" t="s">
        <v>8999</v>
      </c>
      <c r="AE2018" s="3"/>
      <c r="AF2018" s="3"/>
      <c r="AG2018" s="3"/>
      <c r="AH2018" s="3"/>
      <c r="AI2018" s="3"/>
      <c r="AJ2018" s="3"/>
      <c r="AK2018" s="3"/>
      <c r="AL2018" s="3"/>
      <c r="AM2018" s="6"/>
      <c r="AN2018" s="6"/>
      <c r="AO2018" s="6"/>
      <c r="AP2018" s="6"/>
      <c r="AQ2018" s="6"/>
      <c r="AR2018" s="6"/>
      <c r="AS2018" s="6"/>
      <c r="AT2018" s="6"/>
      <c r="AU2018" s="6"/>
      <c r="AV2018" s="6"/>
      <c r="AW2018" s="6"/>
      <c r="AX2018" s="6"/>
      <c r="AY2018" s="6"/>
      <c r="AZ2018" s="6"/>
      <c r="BA2018" s="6"/>
      <c r="BB2018" s="6"/>
      <c r="BC2018" s="6"/>
      <c r="BD2018" s="6"/>
      <c r="BE2018" s="6"/>
      <c r="BF2018" s="137" t="str">
        <f t="shared" si="654"/>
        <v>insert into bitacoras_estatus (numero_expediente, numero_registro, representante, fecha_inicio, fecha_vencimiento, id_cliente, id_admin, id_bitacoras_estatus, id_estatus, id_clase, id_marca, created_at, updated_at) values('6798501','','ANA ESTHER PALCENCIA CASTILLO','2015-10-24','2025-10-24','15','2','1','1',null,1331,'2015-10-24 00:00:00','2015-10-24 00:00:00');</v>
      </c>
      <c r="BG2018" s="137" t="str">
        <f t="shared" si="636"/>
        <v/>
      </c>
      <c r="BH2018" s="137" t="str">
        <f t="shared" si="637"/>
        <v/>
      </c>
      <c r="BI2018" s="137" t="str">
        <f t="shared" si="655"/>
        <v>update bitacoras_estatus set comprobacion_uso = 1, id_estatus=8 where id=;</v>
      </c>
      <c r="BJ2018" s="137" t="str">
        <f t="shared" si="638"/>
        <v/>
      </c>
      <c r="BK2018" s="137" t="str">
        <f t="shared" si="639"/>
        <v/>
      </c>
    </row>
    <row r="2019" spans="1:63" ht="105">
      <c r="A2019" s="3">
        <v>86821928</v>
      </c>
      <c r="B2019" s="3"/>
      <c r="C2019" s="138" t="str">
        <f>IF(Tabla1[[#This Row],[No. REG.]]="","",1)</f>
        <v/>
      </c>
      <c r="D2019" s="3" t="s">
        <v>8681</v>
      </c>
      <c r="E2019" s="138">
        <f>IF(Tabla1[[#This Row],[STATUS]]="","",VLOOKUP(D2019,Estatus!$A$2:$B$13,2,0))</f>
        <v>8</v>
      </c>
      <c r="F2019" s="138">
        <f>IF(Tabla1[[#This Row],[STATUS]]="","",VLOOKUP(D2019,Estatus!$A$2:$I$12,9,0))</f>
        <v>1</v>
      </c>
      <c r="G2019" s="12" t="s">
        <v>9033</v>
      </c>
      <c r="H2019" s="7">
        <v>42324</v>
      </c>
      <c r="I2019" s="80">
        <f t="shared" si="640"/>
        <v>2015</v>
      </c>
      <c r="J2019" s="80">
        <f t="shared" si="641"/>
        <v>11</v>
      </c>
      <c r="K2019" s="80">
        <f t="shared" si="642"/>
        <v>16</v>
      </c>
      <c r="L2019" s="80">
        <f t="shared" si="643"/>
        <v>11</v>
      </c>
      <c r="M2019" s="80">
        <f t="shared" si="644"/>
        <v>16</v>
      </c>
      <c r="N2019" s="80" t="str">
        <f t="shared" si="645"/>
        <v>'2015-11-16'</v>
      </c>
      <c r="O2019" s="80" t="str">
        <f t="shared" si="646"/>
        <v>'2015-11-16 00:00:00'</v>
      </c>
      <c r="P2019" s="7">
        <v>45977</v>
      </c>
      <c r="Q2019" s="80">
        <f t="shared" si="647"/>
        <v>2025</v>
      </c>
      <c r="R2019" s="80">
        <f t="shared" si="648"/>
        <v>11</v>
      </c>
      <c r="S2019" s="80">
        <f t="shared" si="649"/>
        <v>16</v>
      </c>
      <c r="T2019" s="80">
        <f t="shared" si="650"/>
        <v>11</v>
      </c>
      <c r="U2019" s="80">
        <f t="shared" si="651"/>
        <v>16</v>
      </c>
      <c r="V2019" s="80" t="str">
        <f t="shared" si="652"/>
        <v>'2025-11-16'</v>
      </c>
      <c r="W2019" s="80"/>
      <c r="X2019" s="80" t="str">
        <f t="shared" si="653"/>
        <v>null</v>
      </c>
      <c r="Y2019" s="3" t="s">
        <v>6318</v>
      </c>
      <c r="Z2019" s="80">
        <f>IFERROR(IF(Y2019="","null",VLOOKUP(Y2019,Marcas!$A$2:$C$2024,2,0)),"")</f>
        <v>1319</v>
      </c>
      <c r="AA2019" s="3" t="s">
        <v>1270</v>
      </c>
      <c r="AB2019" s="138">
        <f>IFERROR(IF(AA2019="","",IF(AA2019="EMPORIO LEGAL",1,VLOOKUP(AA2019,Clientes!$A$2:$B$1190,2,0))),"")</f>
        <v>890</v>
      </c>
      <c r="AC2019" s="138">
        <f>IFERROR(IF(Tabla1[[#This Row],[id_control]]="null","",VLOOKUP(CONCATENATE(Tabla1[[#This Row],[CLIENTE]],"-",Tabla1[[#This Row],[id_control]]),Hoja1!$C$2:$D$1994,2,0)),"")</f>
        <v>1272</v>
      </c>
      <c r="AD2019" s="3" t="s">
        <v>8990</v>
      </c>
      <c r="AE2019" s="3"/>
      <c r="AF2019" s="3"/>
      <c r="AG2019" s="3"/>
      <c r="AH2019" s="3"/>
      <c r="AI2019" s="3"/>
      <c r="AJ2019" s="3"/>
      <c r="AK2019" s="3"/>
      <c r="AL2019" s="3"/>
      <c r="AM2019" s="6"/>
      <c r="AN2019" s="6"/>
      <c r="AO2019" s="6"/>
      <c r="AP2019" s="6"/>
      <c r="AQ2019" s="6"/>
      <c r="AR2019" s="6"/>
      <c r="AS2019" s="6"/>
      <c r="AT2019" s="6"/>
      <c r="AU2019" s="6"/>
      <c r="AV2019" s="6"/>
      <c r="AW2019" s="6"/>
      <c r="AX2019" s="6"/>
      <c r="AY2019" s="6"/>
      <c r="AZ2019" s="6"/>
      <c r="BA2019" s="6"/>
      <c r="BB2019" s="6"/>
      <c r="BC2019" s="6"/>
      <c r="BD2019" s="6"/>
      <c r="BE2019" s="6"/>
      <c r="BF2019" s="137" t="str">
        <f t="shared" si="654"/>
        <v>insert into bitacoras_estatus (numero_expediente, numero_registro, representante, fecha_inicio, fecha_vencimiento, id_cliente, id_admin, id_bitacoras_estatus, id_estatus, id_clase, id_marca, created_at, updated_at) values('86821928','','ALFONSO ESCARCEGA ACOSTA Y JOSEFINA LOYA PINEDA','2015-11-16','2025-11-16','890','2','1','1',null,1319,'2015-11-16 00:00:00','2015-11-16 00:00:00');</v>
      </c>
      <c r="BG2019" s="137" t="str">
        <f t="shared" si="636"/>
        <v/>
      </c>
      <c r="BH2019" s="137" t="str">
        <f t="shared" si="637"/>
        <v/>
      </c>
      <c r="BI2019" s="137" t="str">
        <f t="shared" si="655"/>
        <v>update bitacoras_estatus set comprobacion_uso = 1, id_estatus=8 where id=;</v>
      </c>
      <c r="BJ2019" s="137" t="str">
        <f t="shared" si="638"/>
        <v/>
      </c>
      <c r="BK2019" s="137" t="str">
        <f t="shared" si="639"/>
        <v/>
      </c>
    </row>
    <row r="2020" spans="1:63" ht="105">
      <c r="A2020" s="3">
        <v>86945953</v>
      </c>
      <c r="B2020" s="3"/>
      <c r="C2020" s="138" t="str">
        <f>IF(Tabla1[[#This Row],[No. REG.]]="","",1)</f>
        <v/>
      </c>
      <c r="D2020" s="3" t="s">
        <v>46</v>
      </c>
      <c r="E2020" s="138">
        <f>IF(Tabla1[[#This Row],[STATUS]]="","",VLOOKUP(D2020,Estatus!$A$2:$B$13,2,0))</f>
        <v>10</v>
      </c>
      <c r="F2020" s="138">
        <f>IF(Tabla1[[#This Row],[STATUS]]="","",VLOOKUP(D2020,Estatus!$A$2:$I$12,9,0))</f>
        <v>1</v>
      </c>
      <c r="G2020" s="12" t="s">
        <v>9034</v>
      </c>
      <c r="H2020" s="7">
        <v>42453</v>
      </c>
      <c r="I2020" s="80">
        <f t="shared" si="640"/>
        <v>2016</v>
      </c>
      <c r="J2020" s="80">
        <f t="shared" si="641"/>
        <v>3</v>
      </c>
      <c r="K2020" s="80">
        <f t="shared" si="642"/>
        <v>24</v>
      </c>
      <c r="L2020" s="80" t="str">
        <f t="shared" si="643"/>
        <v>03</v>
      </c>
      <c r="M2020" s="80">
        <f t="shared" si="644"/>
        <v>24</v>
      </c>
      <c r="N2020" s="80" t="str">
        <f t="shared" si="645"/>
        <v>'2016-03-24'</v>
      </c>
      <c r="O2020" s="80" t="str">
        <f t="shared" si="646"/>
        <v>'2016-03-24 00:00:00'</v>
      </c>
      <c r="P2020" s="7">
        <v>46105</v>
      </c>
      <c r="Q2020" s="80">
        <f t="shared" si="647"/>
        <v>2026</v>
      </c>
      <c r="R2020" s="80">
        <f t="shared" si="648"/>
        <v>3</v>
      </c>
      <c r="S2020" s="80">
        <f t="shared" si="649"/>
        <v>24</v>
      </c>
      <c r="T2020" s="80" t="str">
        <f t="shared" si="650"/>
        <v>03</v>
      </c>
      <c r="U2020" s="80">
        <f t="shared" si="651"/>
        <v>24</v>
      </c>
      <c r="V2020" s="80" t="str">
        <f t="shared" si="652"/>
        <v>'2026-03-24'</v>
      </c>
      <c r="W2020" s="80"/>
      <c r="X2020" s="80" t="str">
        <f t="shared" si="653"/>
        <v>null</v>
      </c>
      <c r="Y2020" s="3" t="s">
        <v>8964</v>
      </c>
      <c r="Z2020" s="80" t="str">
        <f>IFERROR(IF(Y2020="","null",VLOOKUP(Y2020,Marcas!$A$2:$C$2024,2,0)),"")</f>
        <v/>
      </c>
      <c r="AA2020" s="3" t="s">
        <v>8964</v>
      </c>
      <c r="AB2020" s="138" t="str">
        <f>IFERROR(IF(AA2020="","",IF(AA2020="EMPORIO LEGAL",1,VLOOKUP(AA2020,Clientes!$A$2:$B$1190,2,0))),"")</f>
        <v/>
      </c>
      <c r="AC2020" s="138" t="str">
        <f>IFERROR(IF(Tabla1[[#This Row],[id_control]]="null","",VLOOKUP(CONCATENATE(Tabla1[[#This Row],[CLIENTE]],"-",Tabla1[[#This Row],[id_control]]),Hoja1!$C$2:$D$1994,2,0)),"")</f>
        <v/>
      </c>
      <c r="AD2020" s="3" t="s">
        <v>8994</v>
      </c>
      <c r="AE2020" s="3"/>
      <c r="AF2020" s="3"/>
      <c r="AG2020" s="3"/>
      <c r="AH2020" s="3"/>
      <c r="AI2020" s="3"/>
      <c r="AJ2020" s="3"/>
      <c r="AK2020" s="3"/>
      <c r="AL2020" s="3"/>
      <c r="AM2020" s="6"/>
      <c r="AN2020" s="6"/>
      <c r="AO2020" s="6"/>
      <c r="AP2020" s="6"/>
      <c r="AQ2020" s="6"/>
      <c r="AR2020" s="6"/>
      <c r="AS2020" s="6"/>
      <c r="AT2020" s="6"/>
      <c r="AU2020" s="6"/>
      <c r="AV2020" s="6"/>
      <c r="AW2020" s="6"/>
      <c r="AX2020" s="6"/>
      <c r="AY2020" s="6"/>
      <c r="AZ2020" s="6"/>
      <c r="BA2020" s="6"/>
      <c r="BB2020" s="6"/>
      <c r="BC2020" s="6"/>
      <c r="BD2020" s="6"/>
      <c r="BE2020" s="6"/>
      <c r="BF2020" s="137" t="str">
        <f t="shared" si="654"/>
        <v>insert into bitacoras_estatus (numero_expediente, numero_registro, representante, fecha_inicio, fecha_vencimiento, id_cliente, id_admin, id_bitacoras_estatus, id_estatus, id_clase, id_marca, created_at, updated_at) values('86945953','','JOHAN WIEBE','2016-03-24','2026-03-24','','2','1','1',null,,'2016-03-24 00:00:00','2016-03-24 00:00:00');</v>
      </c>
      <c r="BG2020" s="137" t="str">
        <f t="shared" si="636"/>
        <v/>
      </c>
      <c r="BH2020" s="137" t="str">
        <f t="shared" si="637"/>
        <v/>
      </c>
      <c r="BI2020" s="137" t="str">
        <f t="shared" si="655"/>
        <v>update bitacoras_estatus set comprobacion_uso = 1, id_estatus=10 where id=;</v>
      </c>
      <c r="BJ2020" s="137" t="str">
        <f t="shared" si="638"/>
        <v/>
      </c>
      <c r="BK2020" s="137" t="str">
        <f t="shared" si="639"/>
        <v/>
      </c>
    </row>
    <row r="2021" spans="1:63" ht="27">
      <c r="A2021" s="3">
        <v>86646513</v>
      </c>
      <c r="B2021" s="3"/>
      <c r="C2021" s="138" t="str">
        <f>IF(Tabla1[[#This Row],[No. REG.]]="","",1)</f>
        <v/>
      </c>
      <c r="D2021" s="3" t="s">
        <v>9010</v>
      </c>
      <c r="E2021" s="138">
        <f>IF(Tabla1[[#This Row],[STATUS]]="","",VLOOKUP(D2021,Estatus!$A$2:$B$13,2,0))</f>
        <v>11</v>
      </c>
      <c r="F2021" s="138">
        <f>IF(Tabla1[[#This Row],[STATUS]]="","",VLOOKUP(D2021,Estatus!$A$2:$I$12,9,0))</f>
        <v>1</v>
      </c>
      <c r="G2021" s="12" t="s">
        <v>9035</v>
      </c>
      <c r="H2021" s="7"/>
      <c r="I2021" s="80">
        <f t="shared" si="640"/>
        <v>1900</v>
      </c>
      <c r="J2021" s="80">
        <f t="shared" si="641"/>
        <v>1</v>
      </c>
      <c r="K2021" s="80">
        <f t="shared" si="642"/>
        <v>0</v>
      </c>
      <c r="L2021" s="80" t="str">
        <f t="shared" si="643"/>
        <v>01</v>
      </c>
      <c r="M2021" s="80" t="str">
        <f t="shared" si="644"/>
        <v>00</v>
      </c>
      <c r="N2021" s="80" t="str">
        <f t="shared" si="645"/>
        <v>null</v>
      </c>
      <c r="O2021" s="80" t="str">
        <f t="shared" si="646"/>
        <v>'2018-11-08 00:00:00'</v>
      </c>
      <c r="P2021" s="7"/>
      <c r="Q2021" s="80">
        <f t="shared" si="647"/>
        <v>1900</v>
      </c>
      <c r="R2021" s="80">
        <f t="shared" si="648"/>
        <v>1</v>
      </c>
      <c r="S2021" s="80">
        <f t="shared" si="649"/>
        <v>0</v>
      </c>
      <c r="T2021" s="80" t="str">
        <f t="shared" si="650"/>
        <v>01</v>
      </c>
      <c r="U2021" s="80" t="str">
        <f t="shared" si="651"/>
        <v>00</v>
      </c>
      <c r="V2021" s="80" t="str">
        <f t="shared" si="652"/>
        <v>null</v>
      </c>
      <c r="W2021" s="80"/>
      <c r="X2021" s="80" t="str">
        <f t="shared" si="653"/>
        <v>null</v>
      </c>
      <c r="Y2021" s="3" t="s">
        <v>5529</v>
      </c>
      <c r="Z2021" s="80">
        <f>IFERROR(IF(Y2021="","null",VLOOKUP(Y2021,Marcas!$A$2:$C$2024,2,0)),"")</f>
        <v>80</v>
      </c>
      <c r="AA2021" s="3" t="s">
        <v>5529</v>
      </c>
      <c r="AB2021" s="138">
        <f>IFERROR(IF(AA2021="","",IF(AA2021="EMPORIO LEGAL",1,VLOOKUP(AA2021,Clientes!$A$2:$B$1190,2,0))),"")</f>
        <v>64</v>
      </c>
      <c r="AC2021" s="138">
        <f>IFERROR(IF(Tabla1[[#This Row],[id_control]]="null","",VLOOKUP(CONCATENATE(Tabla1[[#This Row],[CLIENTE]],"-",Tabla1[[#This Row],[id_control]]),Hoja1!$C$2:$D$1994,2,0)),"")</f>
        <v>1076</v>
      </c>
      <c r="AD2021" s="3" t="s">
        <v>9000</v>
      </c>
      <c r="AE2021" s="3"/>
      <c r="AF2021" s="3"/>
      <c r="AG2021" s="3"/>
      <c r="AH2021" s="3"/>
      <c r="AI2021" s="3"/>
      <c r="AJ2021" s="3"/>
      <c r="AK2021" s="3"/>
      <c r="AL2021" s="3"/>
      <c r="AM2021" s="6"/>
      <c r="AN2021" s="6"/>
      <c r="AO2021" s="6"/>
      <c r="AP2021" s="6"/>
      <c r="AQ2021" s="6"/>
      <c r="AR2021" s="6"/>
      <c r="AS2021" s="6"/>
      <c r="AT2021" s="6"/>
      <c r="AU2021" s="6"/>
      <c r="AV2021" s="6"/>
      <c r="AW2021" s="6"/>
      <c r="AX2021" s="6"/>
      <c r="AY2021" s="6"/>
      <c r="AZ2021" s="6"/>
      <c r="BA2021" s="6"/>
      <c r="BB2021" s="6"/>
      <c r="BC2021" s="6"/>
      <c r="BD2021" s="6"/>
      <c r="BE2021" s="6"/>
      <c r="BF2021" s="137" t="str">
        <f t="shared" si="654"/>
        <v>insert into bitacoras_estatus (numero_expediente, numero_registro, representante, fecha_inicio, fecha_vencimiento, id_cliente, id_admin, id_bitacoras_estatus, id_estatus, id_clase, id_marca, created_at, updated_at) values('86646513','','MARIELA PAVON ORDAZ /CLAUDIA ZAMUDIO PARTIDA',null,null,'64','2','1','1',null,80,'2018-11-08 00:00:00','2018-11-08 00:00:00');</v>
      </c>
      <c r="BG2021" s="137" t="str">
        <f t="shared" si="636"/>
        <v/>
      </c>
      <c r="BH2021" s="137" t="str">
        <f t="shared" si="637"/>
        <v/>
      </c>
      <c r="BI2021" s="137" t="str">
        <f t="shared" si="655"/>
        <v>update bitacoras_estatus set comprobacion_uso = 1, id_estatus=11 where id=;</v>
      </c>
      <c r="BJ2021" s="137" t="str">
        <f t="shared" si="638"/>
        <v/>
      </c>
      <c r="BK2021" s="137" t="str">
        <f t="shared" si="639"/>
        <v/>
      </c>
    </row>
    <row r="2022" spans="1:63" ht="27">
      <c r="A2022" s="3">
        <v>86646510</v>
      </c>
      <c r="B2022" s="3"/>
      <c r="C2022" s="138" t="str">
        <f>IF(Tabla1[[#This Row],[No. REG.]]="","",1)</f>
        <v/>
      </c>
      <c r="D2022" s="3" t="s">
        <v>492</v>
      </c>
      <c r="E2022" s="138">
        <f>IF(Tabla1[[#This Row],[STATUS]]="","",VLOOKUP(D2022,Estatus!$A$2:$B$13,2,0))</f>
        <v>1</v>
      </c>
      <c r="F2022" s="138">
        <f>IF(Tabla1[[#This Row],[STATUS]]="","",VLOOKUP(D2022,Estatus!$A$2:$I$12,9,0))</f>
        <v>0</v>
      </c>
      <c r="G2022" s="12" t="s">
        <v>9036</v>
      </c>
      <c r="H2022" s="7"/>
      <c r="I2022" s="80">
        <f t="shared" si="640"/>
        <v>1900</v>
      </c>
      <c r="J2022" s="80">
        <f t="shared" si="641"/>
        <v>1</v>
      </c>
      <c r="K2022" s="80">
        <f t="shared" si="642"/>
        <v>0</v>
      </c>
      <c r="L2022" s="80" t="str">
        <f t="shared" si="643"/>
        <v>01</v>
      </c>
      <c r="M2022" s="80" t="str">
        <f t="shared" si="644"/>
        <v>00</v>
      </c>
      <c r="N2022" s="80" t="str">
        <f t="shared" si="645"/>
        <v>null</v>
      </c>
      <c r="O2022" s="80" t="str">
        <f t="shared" si="646"/>
        <v>'2018-11-08 00:00:00'</v>
      </c>
      <c r="P2022" s="7"/>
      <c r="Q2022" s="80">
        <f t="shared" si="647"/>
        <v>1900</v>
      </c>
      <c r="R2022" s="80">
        <f t="shared" si="648"/>
        <v>1</v>
      </c>
      <c r="S2022" s="80">
        <f t="shared" si="649"/>
        <v>0</v>
      </c>
      <c r="T2022" s="80" t="str">
        <f t="shared" si="650"/>
        <v>01</v>
      </c>
      <c r="U2022" s="80" t="str">
        <f t="shared" si="651"/>
        <v>00</v>
      </c>
      <c r="V2022" s="80" t="str">
        <f t="shared" si="652"/>
        <v>null</v>
      </c>
      <c r="W2022" s="80"/>
      <c r="X2022" s="80" t="str">
        <f t="shared" si="653"/>
        <v>null</v>
      </c>
      <c r="Y2022" s="3" t="s">
        <v>6040</v>
      </c>
      <c r="Z2022" s="80">
        <f>IFERROR(IF(Y2022="","null",VLOOKUP(Y2022,Marcas!$A$2:$C$2024,2,0)),"")</f>
        <v>355</v>
      </c>
      <c r="AA2022" s="3" t="s">
        <v>8984</v>
      </c>
      <c r="AB2022" s="138" t="str">
        <f>IFERROR(IF(AA2022="","",IF(AA2022="EMPORIO LEGAL",1,VLOOKUP(AA2022,Clientes!$A$2:$B$1190,2,0))),"")</f>
        <v/>
      </c>
      <c r="AC2022" s="138" t="str">
        <f>IFERROR(IF(Tabla1[[#This Row],[id_control]]="null","",VLOOKUP(CONCATENATE(Tabla1[[#This Row],[CLIENTE]],"-",Tabla1[[#This Row],[id_control]]),Hoja1!$C$2:$D$1994,2,0)),"")</f>
        <v/>
      </c>
      <c r="AD2022" s="3" t="s">
        <v>6041</v>
      </c>
      <c r="AE2022" s="3"/>
      <c r="AF2022" s="3"/>
      <c r="AG2022" s="3"/>
      <c r="AH2022" s="3"/>
      <c r="AI2022" s="3"/>
      <c r="AJ2022" s="3"/>
      <c r="AK2022" s="3"/>
      <c r="AL2022" s="3"/>
      <c r="AM2022" s="6"/>
      <c r="AN2022" s="6"/>
      <c r="AO2022" s="6"/>
      <c r="AP2022" s="6"/>
      <c r="AQ2022" s="6"/>
      <c r="AR2022" s="6"/>
      <c r="AS2022" s="6"/>
      <c r="AT2022" s="6"/>
      <c r="AU2022" s="6"/>
      <c r="AV2022" s="6"/>
      <c r="AW2022" s="6"/>
      <c r="AX2022" s="6"/>
      <c r="AY2022" s="6"/>
      <c r="AZ2022" s="6"/>
      <c r="BA2022" s="6"/>
      <c r="BB2022" s="6"/>
      <c r="BC2022" s="6"/>
      <c r="BD2022" s="6"/>
      <c r="BE2022" s="6"/>
      <c r="BF2022" s="137" t="str">
        <f t="shared" si="654"/>
        <v>insert into bitacoras_estatus (numero_expediente, numero_registro, representante, fecha_inicio, fecha_vencimiento, id_cliente, id_admin, id_bitacoras_estatus, id_estatus, id_clase, id_marca, created_at, updated_at) values('86646510','','CORNELIUS WIEBE LOEWEN',null,null,'','2','1','1',null,355,'2018-11-08 00:00:00','2018-11-08 00:00:00');</v>
      </c>
      <c r="BG2022" s="137" t="str">
        <f t="shared" si="636"/>
        <v/>
      </c>
      <c r="BH2022" s="137" t="str">
        <f t="shared" si="637"/>
        <v/>
      </c>
      <c r="BI2022" s="137" t="str">
        <f t="shared" si="655"/>
        <v>update bitacoras_estatus set comprobacion_uso = 1, id_estatus=1 where id=;</v>
      </c>
      <c r="BJ2022" s="137" t="str">
        <f t="shared" si="638"/>
        <v/>
      </c>
      <c r="BK2022" s="137" t="str">
        <f t="shared" si="639"/>
        <v/>
      </c>
    </row>
    <row r="2023" spans="1:63">
      <c r="A2023" s="3">
        <v>86445636</v>
      </c>
      <c r="B2023" s="3"/>
      <c r="C2023" s="138" t="str">
        <f>IF(Tabla1[[#This Row],[No. REG.]]="","",1)</f>
        <v/>
      </c>
      <c r="D2023" s="3" t="s">
        <v>492</v>
      </c>
      <c r="E2023" s="138">
        <f>IF(Tabla1[[#This Row],[STATUS]]="","",VLOOKUP(D2023,Estatus!$A$2:$B$13,2,0))</f>
        <v>1</v>
      </c>
      <c r="F2023" s="138">
        <f>IF(Tabla1[[#This Row],[STATUS]]="","",VLOOKUP(D2023,Estatus!$A$2:$I$12,9,0))</f>
        <v>0</v>
      </c>
      <c r="G2023" s="12" t="s">
        <v>9037</v>
      </c>
      <c r="H2023" s="7"/>
      <c r="I2023" s="80">
        <f t="shared" si="640"/>
        <v>1900</v>
      </c>
      <c r="J2023" s="80">
        <f t="shared" si="641"/>
        <v>1</v>
      </c>
      <c r="K2023" s="80">
        <f t="shared" si="642"/>
        <v>0</v>
      </c>
      <c r="L2023" s="80" t="str">
        <f t="shared" si="643"/>
        <v>01</v>
      </c>
      <c r="M2023" s="80" t="str">
        <f t="shared" si="644"/>
        <v>00</v>
      </c>
      <c r="N2023" s="80" t="str">
        <f t="shared" si="645"/>
        <v>null</v>
      </c>
      <c r="O2023" s="80" t="str">
        <f t="shared" si="646"/>
        <v>'2018-11-08 00:00:00'</v>
      </c>
      <c r="P2023" s="7"/>
      <c r="Q2023" s="80">
        <f t="shared" si="647"/>
        <v>1900</v>
      </c>
      <c r="R2023" s="80">
        <f t="shared" si="648"/>
        <v>1</v>
      </c>
      <c r="S2023" s="80">
        <f t="shared" si="649"/>
        <v>0</v>
      </c>
      <c r="T2023" s="80" t="str">
        <f t="shared" si="650"/>
        <v>01</v>
      </c>
      <c r="U2023" s="80" t="str">
        <f t="shared" si="651"/>
        <v>00</v>
      </c>
      <c r="V2023" s="80" t="str">
        <f t="shared" si="652"/>
        <v>null</v>
      </c>
      <c r="W2023" s="80"/>
      <c r="X2023" s="80" t="str">
        <f t="shared" si="653"/>
        <v>null</v>
      </c>
      <c r="Y2023" s="3" t="s">
        <v>8967</v>
      </c>
      <c r="Z2023" s="80" t="str">
        <f>IFERROR(IF(Y2023="","null",VLOOKUP(Y2023,Marcas!$A$2:$C$2024,2,0)),"")</f>
        <v/>
      </c>
      <c r="AA2023" s="3" t="s">
        <v>2027</v>
      </c>
      <c r="AB2023" s="138">
        <f>IFERROR(IF(AA2023="","",IF(AA2023="EMPORIO LEGAL",1,VLOOKUP(AA2023,Clientes!$A$2:$B$1190,2,0))),"")</f>
        <v>748</v>
      </c>
      <c r="AC2023" s="138" t="str">
        <f>IFERROR(IF(Tabla1[[#This Row],[id_control]]="null","",VLOOKUP(CONCATENATE(Tabla1[[#This Row],[CLIENTE]],"-",Tabla1[[#This Row],[id_control]]),Hoja1!$C$2:$D$1994,2,0)),"")</f>
        <v/>
      </c>
      <c r="AD2023" s="3" t="s">
        <v>9001</v>
      </c>
      <c r="AE2023" s="3"/>
      <c r="AF2023" s="3"/>
      <c r="AG2023" s="3"/>
      <c r="AH2023" s="3"/>
      <c r="AI2023" s="3"/>
      <c r="AJ2023" s="3"/>
      <c r="AK2023" s="3"/>
      <c r="AL2023" s="3"/>
      <c r="AM2023" s="6"/>
      <c r="AN2023" s="6"/>
      <c r="AO2023" s="6"/>
      <c r="AP2023" s="6"/>
      <c r="AQ2023" s="6"/>
      <c r="AR2023" s="6"/>
      <c r="AS2023" s="6"/>
      <c r="AT2023" s="6"/>
      <c r="AU2023" s="6"/>
      <c r="AV2023" s="6"/>
      <c r="AW2023" s="6"/>
      <c r="AX2023" s="6"/>
      <c r="AY2023" s="6"/>
      <c r="AZ2023" s="6"/>
      <c r="BA2023" s="6"/>
      <c r="BB2023" s="6"/>
      <c r="BC2023" s="6"/>
      <c r="BD2023" s="6"/>
      <c r="BE2023" s="6"/>
      <c r="BF2023" s="137" t="str">
        <f t="shared" si="654"/>
        <v>insert into bitacoras_estatus (numero_expediente, numero_registro, representante, fecha_inicio, fecha_vencimiento, id_cliente, id_admin, id_bitacoras_estatus, id_estatus, id_clase, id_marca, created_at, updated_at) values('86445636','','JOSE GALLEGOS',null,null,'748','2','1','1',null,,'2018-11-08 00:00:00','2018-11-08 00:00:00');</v>
      </c>
      <c r="BG2023" s="137" t="str">
        <f t="shared" si="636"/>
        <v/>
      </c>
      <c r="BH2023" s="137" t="str">
        <f t="shared" si="637"/>
        <v/>
      </c>
      <c r="BI2023" s="137" t="str">
        <f t="shared" si="655"/>
        <v>update bitacoras_estatus set comprobacion_uso = 1, id_estatus=1 where id=;</v>
      </c>
      <c r="BJ2023" s="137" t="str">
        <f t="shared" si="638"/>
        <v/>
      </c>
      <c r="BK2023" s="137" t="str">
        <f t="shared" si="639"/>
        <v/>
      </c>
    </row>
    <row r="2024" spans="1:63" ht="27">
      <c r="A2024" s="3">
        <v>86445647</v>
      </c>
      <c r="B2024" s="3"/>
      <c r="C2024" s="138" t="str">
        <f>IF(Tabla1[[#This Row],[No. REG.]]="","",1)</f>
        <v/>
      </c>
      <c r="D2024" s="3" t="s">
        <v>492</v>
      </c>
      <c r="E2024" s="138">
        <f>IF(Tabla1[[#This Row],[STATUS]]="","",VLOOKUP(D2024,Estatus!$A$2:$B$13,2,0))</f>
        <v>1</v>
      </c>
      <c r="F2024" s="138">
        <f>IF(Tabla1[[#This Row],[STATUS]]="","",VLOOKUP(D2024,Estatus!$A$2:$I$12,9,0))</f>
        <v>0</v>
      </c>
      <c r="G2024" s="12" t="s">
        <v>9038</v>
      </c>
      <c r="H2024" s="7"/>
      <c r="I2024" s="80">
        <f t="shared" si="640"/>
        <v>1900</v>
      </c>
      <c r="J2024" s="80">
        <f t="shared" si="641"/>
        <v>1</v>
      </c>
      <c r="K2024" s="80">
        <f t="shared" si="642"/>
        <v>0</v>
      </c>
      <c r="L2024" s="80" t="str">
        <f t="shared" si="643"/>
        <v>01</v>
      </c>
      <c r="M2024" s="80" t="str">
        <f t="shared" si="644"/>
        <v>00</v>
      </c>
      <c r="N2024" s="80" t="str">
        <f t="shared" si="645"/>
        <v>null</v>
      </c>
      <c r="O2024" s="80" t="str">
        <f t="shared" si="646"/>
        <v>'2018-11-08 00:00:00'</v>
      </c>
      <c r="P2024" s="7"/>
      <c r="Q2024" s="80">
        <f t="shared" si="647"/>
        <v>1900</v>
      </c>
      <c r="R2024" s="80">
        <f t="shared" si="648"/>
        <v>1</v>
      </c>
      <c r="S2024" s="80">
        <f t="shared" si="649"/>
        <v>0</v>
      </c>
      <c r="T2024" s="80" t="str">
        <f t="shared" si="650"/>
        <v>01</v>
      </c>
      <c r="U2024" s="80" t="str">
        <f t="shared" si="651"/>
        <v>00</v>
      </c>
      <c r="V2024" s="80" t="str">
        <f t="shared" si="652"/>
        <v>null</v>
      </c>
      <c r="W2024" s="80"/>
      <c r="X2024" s="80" t="str">
        <f t="shared" si="653"/>
        <v>null</v>
      </c>
      <c r="Y2024" s="3" t="s">
        <v>8968</v>
      </c>
      <c r="Z2024" s="80" t="str">
        <f>IFERROR(IF(Y2024="","null",VLOOKUP(Y2024,Marcas!$A$2:$C$2024,2,0)),"")</f>
        <v/>
      </c>
      <c r="AA2024" s="3" t="s">
        <v>2027</v>
      </c>
      <c r="AB2024" s="138">
        <f>IFERROR(IF(AA2024="","",IF(AA2024="EMPORIO LEGAL",1,VLOOKUP(AA2024,Clientes!$A$2:$B$1190,2,0))),"")</f>
        <v>748</v>
      </c>
      <c r="AC2024" s="138" t="str">
        <f>IFERROR(IF(Tabla1[[#This Row],[id_control]]="null","",VLOOKUP(CONCATENATE(Tabla1[[#This Row],[CLIENTE]],"-",Tabla1[[#This Row],[id_control]]),Hoja1!$C$2:$D$1994,2,0)),"")</f>
        <v/>
      </c>
      <c r="AD2024" s="3" t="s">
        <v>9001</v>
      </c>
      <c r="AE2024" s="3"/>
      <c r="AF2024" s="3"/>
      <c r="AG2024" s="3"/>
      <c r="AH2024" s="3"/>
      <c r="AI2024" s="3"/>
      <c r="AJ2024" s="3"/>
      <c r="AK2024" s="3"/>
      <c r="AL2024" s="3"/>
      <c r="AM2024" s="6"/>
      <c r="AN2024" s="6"/>
      <c r="AO2024" s="6"/>
      <c r="AP2024" s="6"/>
      <c r="AQ2024" s="6"/>
      <c r="AR2024" s="6"/>
      <c r="AS2024" s="6"/>
      <c r="AT2024" s="6"/>
      <c r="AU2024" s="6"/>
      <c r="AV2024" s="6"/>
      <c r="AW2024" s="6"/>
      <c r="AX2024" s="6"/>
      <c r="AY2024" s="6"/>
      <c r="AZ2024" s="6"/>
      <c r="BA2024" s="6"/>
      <c r="BB2024" s="6"/>
      <c r="BC2024" s="6"/>
      <c r="BD2024" s="6"/>
      <c r="BE2024" s="6"/>
      <c r="BF2024" s="137" t="str">
        <f t="shared" si="654"/>
        <v>insert into bitacoras_estatus (numero_expediente, numero_registro, representante, fecha_inicio, fecha_vencimiento, id_cliente, id_admin, id_bitacoras_estatus, id_estatus, id_clase, id_marca, created_at, updated_at) values('86445647','','JOSE GALLEGOS',null,null,'748','2','1','1',null,,'2018-11-08 00:00:00','2018-11-08 00:00:00');</v>
      </c>
      <c r="BG2024" s="137" t="str">
        <f t="shared" si="636"/>
        <v/>
      </c>
      <c r="BH2024" s="137" t="str">
        <f t="shared" si="637"/>
        <v/>
      </c>
      <c r="BI2024" s="137" t="str">
        <f t="shared" si="655"/>
        <v>update bitacoras_estatus set comprobacion_uso = 1, id_estatus=1 where id=;</v>
      </c>
      <c r="BJ2024" s="137" t="str">
        <f t="shared" si="638"/>
        <v/>
      </c>
      <c r="BK2024" s="137" t="str">
        <f t="shared" si="639"/>
        <v/>
      </c>
    </row>
    <row r="2025" spans="1:63">
      <c r="A2025" s="3"/>
      <c r="B2025" s="3"/>
      <c r="C2025" s="138" t="str">
        <f>IF(Tabla1[[#This Row],[No. REG.]]="","",1)</f>
        <v/>
      </c>
      <c r="D2025" s="3" t="s">
        <v>8681</v>
      </c>
      <c r="E2025" s="138">
        <f>IF(Tabla1[[#This Row],[STATUS]]="","",VLOOKUP(D2025,Estatus!$A$2:$B$13,2,0))</f>
        <v>8</v>
      </c>
      <c r="F2025" s="138">
        <f>IF(Tabla1[[#This Row],[STATUS]]="","",VLOOKUP(D2025,Estatus!$A$2:$I$12,9,0))</f>
        <v>1</v>
      </c>
      <c r="G2025" s="12"/>
      <c r="H2025" s="7">
        <v>42628</v>
      </c>
      <c r="I2025" s="80">
        <f t="shared" si="640"/>
        <v>2016</v>
      </c>
      <c r="J2025" s="80">
        <f t="shared" si="641"/>
        <v>9</v>
      </c>
      <c r="K2025" s="80">
        <f t="shared" si="642"/>
        <v>15</v>
      </c>
      <c r="L2025" s="80" t="str">
        <f t="shared" si="643"/>
        <v>09</v>
      </c>
      <c r="M2025" s="80">
        <f t="shared" si="644"/>
        <v>15</v>
      </c>
      <c r="N2025" s="80" t="str">
        <f t="shared" si="645"/>
        <v>'2016-09-15'</v>
      </c>
      <c r="O2025" s="80" t="str">
        <f t="shared" si="646"/>
        <v>'2016-09-15 00:00:00'</v>
      </c>
      <c r="P2025" s="7">
        <v>46280</v>
      </c>
      <c r="Q2025" s="80">
        <f t="shared" si="647"/>
        <v>2026</v>
      </c>
      <c r="R2025" s="80">
        <f t="shared" si="648"/>
        <v>9</v>
      </c>
      <c r="S2025" s="80">
        <f t="shared" si="649"/>
        <v>15</v>
      </c>
      <c r="T2025" s="80" t="str">
        <f t="shared" si="650"/>
        <v>09</v>
      </c>
      <c r="U2025" s="80">
        <f t="shared" si="651"/>
        <v>15</v>
      </c>
      <c r="V2025" s="80" t="str">
        <f t="shared" si="652"/>
        <v>'2026-09-15'</v>
      </c>
      <c r="W2025" s="80"/>
      <c r="X2025" s="80" t="str">
        <f t="shared" si="653"/>
        <v>null</v>
      </c>
      <c r="Y2025" s="3" t="s">
        <v>2044</v>
      </c>
      <c r="Z2025" s="80">
        <f>IFERROR(IF(Y2025="","null",VLOOKUP(Y2025,Marcas!$A$2:$C$2024,2,0)),"")</f>
        <v>1175</v>
      </c>
      <c r="AA2025" s="3" t="s">
        <v>2039</v>
      </c>
      <c r="AB2025" s="138">
        <f>IFERROR(IF(AA2025="","",IF(AA2025="EMPORIO LEGAL",1,VLOOKUP(AA2025,Clientes!$A$2:$B$1190,2,0))),"")</f>
        <v>746</v>
      </c>
      <c r="AC2025" s="138">
        <f>IFERROR(IF(Tabla1[[#This Row],[id_control]]="null","",VLOOKUP(CONCATENATE(Tabla1[[#This Row],[CLIENTE]],"-",Tabla1[[#This Row],[id_control]]),Hoja1!$C$2:$D$1994,2,0)),"")</f>
        <v>392</v>
      </c>
      <c r="AD2025" s="3" t="s">
        <v>9002</v>
      </c>
      <c r="AE2025" s="3"/>
      <c r="AF2025" s="3"/>
      <c r="AG2025" s="3"/>
      <c r="AH2025" s="3"/>
      <c r="AI2025" s="3"/>
      <c r="AJ2025" s="3"/>
      <c r="AK2025" s="3"/>
      <c r="AL2025" s="3"/>
      <c r="AM2025" s="6"/>
      <c r="AN2025" s="6"/>
      <c r="AO2025" s="6"/>
      <c r="AP2025" s="6"/>
      <c r="AQ2025" s="6"/>
      <c r="AR2025" s="6"/>
      <c r="AS2025" s="6"/>
      <c r="AT2025" s="6"/>
      <c r="AU2025" s="6"/>
      <c r="AV2025" s="6"/>
      <c r="AW2025" s="6"/>
      <c r="AX2025" s="6"/>
      <c r="AY2025" s="6"/>
      <c r="AZ2025" s="6"/>
      <c r="BA2025" s="6"/>
      <c r="BB2025" s="6"/>
      <c r="BC2025" s="6"/>
      <c r="BD2025" s="6"/>
      <c r="BE2025" s="6"/>
      <c r="BF2025" s="137" t="str">
        <f t="shared" si="654"/>
        <v>insert into bitacoras_estatus (numero_expediente, numero_registro, representante, fecha_inicio, fecha_vencimiento, id_cliente, id_admin, id_bitacoras_estatus, id_estatus, id_clase, id_marca, created_at, updated_at) values('','','NUESTRO CAMPO, S. DE R. L. DE C.V.','2016-09-15','2026-09-15','746','2','1','1',null,1175,'2016-09-15 00:00:00','2016-09-15 00:00:00');</v>
      </c>
      <c r="BG2025" s="137" t="str">
        <f t="shared" si="636"/>
        <v/>
      </c>
      <c r="BH2025" s="137" t="str">
        <f t="shared" si="637"/>
        <v/>
      </c>
      <c r="BI2025" s="137" t="str">
        <f t="shared" si="655"/>
        <v>update bitacoras_estatus set comprobacion_uso = 1, id_estatus=8 where id=;</v>
      </c>
      <c r="BJ2025" s="137" t="str">
        <f t="shared" si="638"/>
        <v/>
      </c>
      <c r="BK2025" s="137" t="str">
        <f t="shared" si="639"/>
        <v/>
      </c>
    </row>
    <row r="2026" spans="1:63" ht="183">
      <c r="A2026" s="3">
        <v>87262181</v>
      </c>
      <c r="B2026" s="3"/>
      <c r="C2026" s="138" t="str">
        <f>IF(Tabla1[[#This Row],[No. REG.]]="","",1)</f>
        <v/>
      </c>
      <c r="D2026" s="3" t="s">
        <v>8681</v>
      </c>
      <c r="E2026" s="138">
        <f>IF(Tabla1[[#This Row],[STATUS]]="","",VLOOKUP(D2026,Estatus!$A$2:$B$13,2,0))</f>
        <v>8</v>
      </c>
      <c r="F2026" s="138">
        <f>IF(Tabla1[[#This Row],[STATUS]]="","",VLOOKUP(D2026,Estatus!$A$2:$I$12,9,0))</f>
        <v>1</v>
      </c>
      <c r="G2026" s="12" t="s">
        <v>9039</v>
      </c>
      <c r="H2026" s="7">
        <v>42712</v>
      </c>
      <c r="I2026" s="80">
        <f t="shared" ref="I2026:I2044" si="656">YEAR(H2026)</f>
        <v>2016</v>
      </c>
      <c r="J2026" s="80">
        <f t="shared" ref="J2026:J2044" si="657">MONTH(H2026)</f>
        <v>12</v>
      </c>
      <c r="K2026" s="80">
        <f t="shared" ref="K2026:K2044" si="658">DAY(H2026)</f>
        <v>8</v>
      </c>
      <c r="L2026" s="80">
        <f t="shared" ref="L2026:L2044" si="659">IF(LEN(J2026)=1,CONCATENATE("0",J2026),J2026)</f>
        <v>12</v>
      </c>
      <c r="M2026" s="80" t="str">
        <f t="shared" ref="M2026:M2044" si="660">IF(LEN(K2026)=1,CONCATENATE("0",K2026),K2026)</f>
        <v>08</v>
      </c>
      <c r="N2026" s="80" t="str">
        <f t="shared" ref="N2026:N2044" si="661">IFERROR(IF(H2026="","null",CONCATENATE("'",I2026,"-",L2026,"-",M2026,"'")),"null")</f>
        <v>'2016-12-08'</v>
      </c>
      <c r="O2026" s="80" t="str">
        <f t="shared" ref="O2026:O2044" si="662">IF(N2026="null","'2018-11-08 00:00:00'",CONCATENATE("'",I2026,"-",L2026,"-",M2026," 00:00:00'"))</f>
        <v>'2016-12-08 00:00:00'</v>
      </c>
      <c r="P2026" s="7">
        <v>46364</v>
      </c>
      <c r="Q2026" s="80">
        <f t="shared" ref="Q2026:Q2044" si="663">YEAR(P2026)</f>
        <v>2026</v>
      </c>
      <c r="R2026" s="80">
        <f t="shared" ref="R2026:R2044" si="664">MONTH(P2026)</f>
        <v>12</v>
      </c>
      <c r="S2026" s="80">
        <f t="shared" ref="S2026:S2044" si="665">DAY(P2026)</f>
        <v>8</v>
      </c>
      <c r="T2026" s="80">
        <f t="shared" ref="T2026:T2044" si="666">IF(LEN(R2026)=1,CONCATENATE("0",R2026),R2026)</f>
        <v>12</v>
      </c>
      <c r="U2026" s="80" t="str">
        <f t="shared" ref="U2026:U2044" si="667">IF(LEN(S2026)=1,CONCATENATE("0",S2026),S2026)</f>
        <v>08</v>
      </c>
      <c r="V2026" s="80" t="str">
        <f t="shared" ref="V2026:V2044" si="668">IFERROR(IF(P2026="","null",CONCATENATE("'",Q2026,"-",T2026,"-",U2026,"'")),"null")</f>
        <v>'2026-12-08'</v>
      </c>
      <c r="W2026" s="80"/>
      <c r="X2026" s="80" t="str">
        <f t="shared" ref="X2026:X2044" si="669">IF(W2026="","null",W2026)</f>
        <v>null</v>
      </c>
      <c r="Y2026" s="3" t="s">
        <v>8967</v>
      </c>
      <c r="Z2026" s="80" t="str">
        <f>IFERROR(IF(Y2026="","null",VLOOKUP(Y2026,Marcas!$A$2:$C$2024,2,0)),"")</f>
        <v/>
      </c>
      <c r="AA2026" s="3" t="s">
        <v>2027</v>
      </c>
      <c r="AB2026" s="138">
        <f>IFERROR(IF(AA2026="","",IF(AA2026="EMPORIO LEGAL",1,VLOOKUP(AA2026,Clientes!$A$2:$B$1190,2,0))),"")</f>
        <v>748</v>
      </c>
      <c r="AC2026" s="138" t="str">
        <f>IFERROR(IF(Tabla1[[#This Row],[id_control]]="null","",VLOOKUP(CONCATENATE(Tabla1[[#This Row],[CLIENTE]],"-",Tabla1[[#This Row],[id_control]]),Hoja1!$C$2:$D$1994,2,0)),"")</f>
        <v/>
      </c>
      <c r="AD2026" s="3" t="s">
        <v>9001</v>
      </c>
      <c r="AE2026" s="3"/>
      <c r="AF2026" s="3"/>
      <c r="AG2026" s="3"/>
      <c r="AH2026" s="3"/>
      <c r="AI2026" s="3"/>
      <c r="AJ2026" s="3"/>
      <c r="AK2026" s="3"/>
      <c r="AL2026" s="3"/>
      <c r="AM2026" s="6"/>
      <c r="AN2026" s="6"/>
      <c r="AO2026" s="6"/>
      <c r="AP2026" s="6"/>
      <c r="AQ2026" s="6"/>
      <c r="AR2026" s="6"/>
      <c r="AS2026" s="6"/>
      <c r="AT2026" s="6"/>
      <c r="AU2026" s="6"/>
      <c r="AV2026" s="6"/>
      <c r="AW2026" s="6"/>
      <c r="AX2026" s="6"/>
      <c r="AY2026" s="6"/>
      <c r="AZ2026" s="6"/>
      <c r="BA2026" s="6"/>
      <c r="BB2026" s="6"/>
      <c r="BC2026" s="6"/>
      <c r="BD2026" s="6"/>
      <c r="BE2026" s="6"/>
      <c r="BF2026" s="137" t="str">
        <f t="shared" ref="BF2026:BF2044" si="670">CONCATENATE($BG$1,A2026,"','",B2026,"','",AD2026,"',",N2026,",",V2026,",'",AB2026,"','2','1','1',",X2026,",",Z2026,",",O2026,",",O2026,");")</f>
        <v>insert into bitacoras_estatus (numero_expediente, numero_registro, representante, fecha_inicio, fecha_vencimiento, id_cliente, id_admin, id_bitacoras_estatus, id_estatus, id_clase, id_marca, created_at, updated_at) values('87262181','','JOSE GALLEGOS','2016-12-08','2026-12-08','748','2','1','1',null,,'2016-12-08 00:00:00','2016-12-08 00:00:00');</v>
      </c>
      <c r="BG2026" s="137" t="str">
        <f t="shared" si="636"/>
        <v/>
      </c>
      <c r="BH2026" s="137" t="str">
        <f t="shared" si="637"/>
        <v/>
      </c>
      <c r="BI2026" s="137" t="str">
        <f t="shared" ref="BI2026:BI2044" si="671">CONCATENATE("update bitacoras_estatus set comprobacion_uso = 1, id_estatus=",E2026," where id=",BE2026,";")</f>
        <v>update bitacoras_estatus set comprobacion_uso = 1, id_estatus=8 where id=;</v>
      </c>
      <c r="BJ2026" s="137" t="str">
        <f t="shared" si="638"/>
        <v/>
      </c>
      <c r="BK2026" s="137" t="str">
        <f t="shared" si="639"/>
        <v/>
      </c>
    </row>
    <row r="2027" spans="1:63" ht="131">
      <c r="A2027" s="3">
        <v>87262203</v>
      </c>
      <c r="B2027" s="3"/>
      <c r="C2027" s="138" t="str">
        <f>IF(Tabla1[[#This Row],[No. REG.]]="","",1)</f>
        <v/>
      </c>
      <c r="D2027" s="3" t="s">
        <v>8681</v>
      </c>
      <c r="E2027" s="138">
        <f>IF(Tabla1[[#This Row],[STATUS]]="","",VLOOKUP(D2027,Estatus!$A$2:$B$13,2,0))</f>
        <v>8</v>
      </c>
      <c r="F2027" s="138">
        <f>IF(Tabla1[[#This Row],[STATUS]]="","",VLOOKUP(D2027,Estatus!$A$2:$I$12,9,0))</f>
        <v>1</v>
      </c>
      <c r="G2027" s="12" t="s">
        <v>9040</v>
      </c>
      <c r="H2027" s="7">
        <v>42712</v>
      </c>
      <c r="I2027" s="80">
        <f t="shared" si="656"/>
        <v>2016</v>
      </c>
      <c r="J2027" s="80">
        <f t="shared" si="657"/>
        <v>12</v>
      </c>
      <c r="K2027" s="80">
        <f t="shared" si="658"/>
        <v>8</v>
      </c>
      <c r="L2027" s="80">
        <f t="shared" si="659"/>
        <v>12</v>
      </c>
      <c r="M2027" s="80" t="str">
        <f t="shared" si="660"/>
        <v>08</v>
      </c>
      <c r="N2027" s="80" t="str">
        <f t="shared" si="661"/>
        <v>'2016-12-08'</v>
      </c>
      <c r="O2027" s="80" t="str">
        <f t="shared" si="662"/>
        <v>'2016-12-08 00:00:00'</v>
      </c>
      <c r="P2027" s="7">
        <v>46364</v>
      </c>
      <c r="Q2027" s="80">
        <f t="shared" si="663"/>
        <v>2026</v>
      </c>
      <c r="R2027" s="80">
        <f t="shared" si="664"/>
        <v>12</v>
      </c>
      <c r="S2027" s="80">
        <f t="shared" si="665"/>
        <v>8</v>
      </c>
      <c r="T2027" s="80">
        <f t="shared" si="666"/>
        <v>12</v>
      </c>
      <c r="U2027" s="80" t="str">
        <f t="shared" si="667"/>
        <v>08</v>
      </c>
      <c r="V2027" s="80" t="str">
        <f t="shared" si="668"/>
        <v>'2026-12-08'</v>
      </c>
      <c r="W2027" s="80"/>
      <c r="X2027" s="80" t="str">
        <f t="shared" si="669"/>
        <v>null</v>
      </c>
      <c r="Y2027" s="3" t="s">
        <v>8969</v>
      </c>
      <c r="Z2027" s="80" t="str">
        <f>IFERROR(IF(Y2027="","null",VLOOKUP(Y2027,Marcas!$A$2:$C$2024,2,0)),"")</f>
        <v/>
      </c>
      <c r="AA2027" s="3" t="s">
        <v>2027</v>
      </c>
      <c r="AB2027" s="138">
        <f>IFERROR(IF(AA2027="","",IF(AA2027="EMPORIO LEGAL",1,VLOOKUP(AA2027,Clientes!$A$2:$B$1190,2,0))),"")</f>
        <v>748</v>
      </c>
      <c r="AC2027" s="138" t="str">
        <f>IFERROR(IF(Tabla1[[#This Row],[id_control]]="null","",VLOOKUP(CONCATENATE(Tabla1[[#This Row],[CLIENTE]],"-",Tabla1[[#This Row],[id_control]]),Hoja1!$C$2:$D$1994,2,0)),"")</f>
        <v/>
      </c>
      <c r="AD2027" s="3" t="s">
        <v>9001</v>
      </c>
      <c r="AE2027" s="3"/>
      <c r="AF2027" s="3"/>
      <c r="AG2027" s="3"/>
      <c r="AH2027" s="3"/>
      <c r="AI2027" s="3"/>
      <c r="AJ2027" s="3"/>
      <c r="AK2027" s="3"/>
      <c r="AL2027" s="3"/>
      <c r="AM2027" s="6"/>
      <c r="AN2027" s="6"/>
      <c r="AO2027" s="6"/>
      <c r="AP2027" s="6"/>
      <c r="AQ2027" s="6"/>
      <c r="AR2027" s="6"/>
      <c r="AS2027" s="6"/>
      <c r="AT2027" s="6"/>
      <c r="AU2027" s="6"/>
      <c r="AV2027" s="6"/>
      <c r="AW2027" s="6"/>
      <c r="AX2027" s="6"/>
      <c r="AY2027" s="6"/>
      <c r="AZ2027" s="6"/>
      <c r="BA2027" s="6"/>
      <c r="BB2027" s="6"/>
      <c r="BC2027" s="6"/>
      <c r="BD2027" s="6"/>
      <c r="BE2027" s="6"/>
      <c r="BF2027" s="137" t="str">
        <f t="shared" si="670"/>
        <v>insert into bitacoras_estatus (numero_expediente, numero_registro, representante, fecha_inicio, fecha_vencimiento, id_cliente, id_admin, id_bitacoras_estatus, id_estatus, id_clase, id_marca, created_at, updated_at) values('87262203','','JOSE GALLEGOS','2016-12-08','2026-12-08','748','2','1','1',null,,'2016-12-08 00:00:00','2016-12-08 00:00:00');</v>
      </c>
      <c r="BG2027" s="137" t="str">
        <f t="shared" si="636"/>
        <v/>
      </c>
      <c r="BH2027" s="137" t="str">
        <f t="shared" si="637"/>
        <v/>
      </c>
      <c r="BI2027" s="137" t="str">
        <f t="shared" si="671"/>
        <v>update bitacoras_estatus set comprobacion_uso = 1, id_estatus=8 where id=;</v>
      </c>
      <c r="BJ2027" s="137" t="str">
        <f t="shared" si="638"/>
        <v/>
      </c>
      <c r="BK2027" s="137" t="str">
        <f t="shared" si="639"/>
        <v/>
      </c>
    </row>
    <row r="2028" spans="1:63" ht="105">
      <c r="A2028" s="3">
        <v>86945894</v>
      </c>
      <c r="B2028" s="3"/>
      <c r="C2028" s="138" t="str">
        <f>IF(Tabla1[[#This Row],[No. REG.]]="","",1)</f>
        <v/>
      </c>
      <c r="D2028" s="3" t="s">
        <v>8681</v>
      </c>
      <c r="E2028" s="138">
        <f>IF(Tabla1[[#This Row],[STATUS]]="","",VLOOKUP(D2028,Estatus!$A$2:$B$13,2,0))</f>
        <v>8</v>
      </c>
      <c r="F2028" s="138">
        <f>IF(Tabla1[[#This Row],[STATUS]]="","",VLOOKUP(D2028,Estatus!$A$2:$I$12,9,0))</f>
        <v>1</v>
      </c>
      <c r="G2028" s="12" t="s">
        <v>9041</v>
      </c>
      <c r="H2028" s="7">
        <v>42447</v>
      </c>
      <c r="I2028" s="80">
        <f t="shared" si="656"/>
        <v>2016</v>
      </c>
      <c r="J2028" s="80">
        <f t="shared" si="657"/>
        <v>3</v>
      </c>
      <c r="K2028" s="80">
        <f t="shared" si="658"/>
        <v>18</v>
      </c>
      <c r="L2028" s="80" t="str">
        <f t="shared" si="659"/>
        <v>03</v>
      </c>
      <c r="M2028" s="80">
        <f t="shared" si="660"/>
        <v>18</v>
      </c>
      <c r="N2028" s="80" t="str">
        <f t="shared" si="661"/>
        <v>'2016-03-18'</v>
      </c>
      <c r="O2028" s="80" t="str">
        <f t="shared" si="662"/>
        <v>'2016-03-18 00:00:00'</v>
      </c>
      <c r="P2028" s="7">
        <v>46099</v>
      </c>
      <c r="Q2028" s="80">
        <f t="shared" si="663"/>
        <v>2026</v>
      </c>
      <c r="R2028" s="80">
        <f t="shared" si="664"/>
        <v>3</v>
      </c>
      <c r="S2028" s="80">
        <f t="shared" si="665"/>
        <v>18</v>
      </c>
      <c r="T2028" s="80" t="str">
        <f t="shared" si="666"/>
        <v>03</v>
      </c>
      <c r="U2028" s="80">
        <f t="shared" si="667"/>
        <v>18</v>
      </c>
      <c r="V2028" s="80" t="str">
        <f t="shared" si="668"/>
        <v>'2026-03-18'</v>
      </c>
      <c r="W2028" s="80"/>
      <c r="X2028" s="80" t="str">
        <f t="shared" si="669"/>
        <v>null</v>
      </c>
      <c r="Y2028" s="3" t="s">
        <v>6852</v>
      </c>
      <c r="Z2028" s="80">
        <f>IFERROR(IF(Y2028="","null",VLOOKUP(Y2028,Marcas!$A$2:$C$2024,2,0)),"")</f>
        <v>186</v>
      </c>
      <c r="AA2028" s="3" t="s">
        <v>6852</v>
      </c>
      <c r="AB2028" s="138">
        <f>IFERROR(IF(AA2028="","",IF(AA2028="EMPORIO LEGAL",1,VLOOKUP(AA2028,Clientes!$A$2:$B$1190,2,0))),"")</f>
        <v>123</v>
      </c>
      <c r="AC2028" s="138">
        <f>IFERROR(IF(Tabla1[[#This Row],[id_control]]="null","",VLOOKUP(CONCATENATE(Tabla1[[#This Row],[CLIENTE]],"-",Tabla1[[#This Row],[id_control]]),Hoja1!$C$2:$D$1994,2,0)),"")</f>
        <v>1407</v>
      </c>
      <c r="AD2028" s="3" t="s">
        <v>9003</v>
      </c>
      <c r="AE2028" s="3"/>
      <c r="AF2028" s="3"/>
      <c r="AG2028" s="3"/>
      <c r="AH2028" s="3"/>
      <c r="AI2028" s="3"/>
      <c r="AJ2028" s="3"/>
      <c r="AK2028" s="3"/>
      <c r="AL2028" s="3"/>
      <c r="AM2028" s="6"/>
      <c r="AN2028" s="6"/>
      <c r="AO2028" s="6"/>
      <c r="AP2028" s="6"/>
      <c r="AQ2028" s="6"/>
      <c r="AR2028" s="6"/>
      <c r="AS2028" s="6"/>
      <c r="AT2028" s="6"/>
      <c r="AU2028" s="6"/>
      <c r="AV2028" s="6"/>
      <c r="AW2028" s="6"/>
      <c r="AX2028" s="6"/>
      <c r="AY2028" s="6"/>
      <c r="AZ2028" s="6"/>
      <c r="BA2028" s="6"/>
      <c r="BB2028" s="6"/>
      <c r="BC2028" s="6"/>
      <c r="BD2028" s="6"/>
      <c r="BE2028" s="6"/>
      <c r="BF2028" s="137" t="str">
        <f t="shared" si="670"/>
        <v>insert into bitacoras_estatus (numero_expediente, numero_registro, representante, fecha_inicio, fecha_vencimiento, id_cliente, id_admin, id_bitacoras_estatus, id_estatus, id_clase, id_marca, created_at, updated_at) values('86945894','','LIZETH AVRIL GOMEZ LOPEZ/RAMON ALBERTO ELORZA NEDER/GUSTAVO MACEDO PEREZ','2016-03-18','2026-03-18','123','2','1','1',null,186,'2016-03-18 00:00:00','2016-03-18 00:00:00');</v>
      </c>
      <c r="BG2028" s="137" t="str">
        <f t="shared" si="636"/>
        <v/>
      </c>
      <c r="BH2028" s="137" t="str">
        <f t="shared" si="637"/>
        <v/>
      </c>
      <c r="BI2028" s="137" t="str">
        <f t="shared" si="671"/>
        <v>update bitacoras_estatus set comprobacion_uso = 1, id_estatus=8 where id=;</v>
      </c>
      <c r="BJ2028" s="137" t="str">
        <f t="shared" si="638"/>
        <v/>
      </c>
      <c r="BK2028" s="137" t="str">
        <f t="shared" si="639"/>
        <v/>
      </c>
    </row>
    <row r="2029" spans="1:63" ht="248">
      <c r="A2029" s="3">
        <v>87302070</v>
      </c>
      <c r="B2029" s="3">
        <v>5441250</v>
      </c>
      <c r="C2029" s="138">
        <f>IF(Tabla1[[#This Row],[No. REG.]]="","",1)</f>
        <v>1</v>
      </c>
      <c r="D2029" s="3" t="s">
        <v>46</v>
      </c>
      <c r="E2029" s="138">
        <f>IF(Tabla1[[#This Row],[STATUS]]="","",VLOOKUP(D2029,Estatus!$A$2:$B$13,2,0))</f>
        <v>10</v>
      </c>
      <c r="F2029" s="138">
        <f>IF(Tabla1[[#This Row],[STATUS]]="","",VLOOKUP(D2029,Estatus!$A$2:$I$12,9,0))</f>
        <v>1</v>
      </c>
      <c r="G2029" s="12" t="s">
        <v>9042</v>
      </c>
      <c r="H2029" s="7">
        <v>42748</v>
      </c>
      <c r="I2029" s="80">
        <f t="shared" si="656"/>
        <v>2017</v>
      </c>
      <c r="J2029" s="80">
        <f t="shared" si="657"/>
        <v>1</v>
      </c>
      <c r="K2029" s="80">
        <f t="shared" si="658"/>
        <v>13</v>
      </c>
      <c r="L2029" s="80" t="str">
        <f t="shared" si="659"/>
        <v>01</v>
      </c>
      <c r="M2029" s="80">
        <f t="shared" si="660"/>
        <v>13</v>
      </c>
      <c r="N2029" s="80" t="str">
        <f t="shared" si="661"/>
        <v>'2017-01-13'</v>
      </c>
      <c r="O2029" s="80" t="str">
        <f t="shared" si="662"/>
        <v>'2017-01-13 00:00:00'</v>
      </c>
      <c r="P2029" s="7">
        <v>46400</v>
      </c>
      <c r="Q2029" s="80">
        <f t="shared" si="663"/>
        <v>2027</v>
      </c>
      <c r="R2029" s="80">
        <f t="shared" si="664"/>
        <v>1</v>
      </c>
      <c r="S2029" s="80">
        <f t="shared" si="665"/>
        <v>13</v>
      </c>
      <c r="T2029" s="80" t="str">
        <f t="shared" si="666"/>
        <v>01</v>
      </c>
      <c r="U2029" s="80">
        <f t="shared" si="667"/>
        <v>13</v>
      </c>
      <c r="V2029" s="80" t="str">
        <f t="shared" si="668"/>
        <v>'2027-01-13'</v>
      </c>
      <c r="W2029" s="80"/>
      <c r="X2029" s="80" t="str">
        <f t="shared" si="669"/>
        <v>null</v>
      </c>
      <c r="Y2029" s="3" t="s">
        <v>8970</v>
      </c>
      <c r="Z2029" s="80" t="str">
        <f>IFERROR(IF(Y2029="","null",VLOOKUP(Y2029,Marcas!$A$2:$C$2024,2,0)),"")</f>
        <v/>
      </c>
      <c r="AA2029" s="3" t="s">
        <v>5870</v>
      </c>
      <c r="AB2029" s="138">
        <f>IFERROR(IF(AA2029="","",IF(AA2029="EMPORIO LEGAL",1,VLOOKUP(AA2029,Clientes!$A$2:$B$1190,2,0))),"")</f>
        <v>365</v>
      </c>
      <c r="AC2029" s="138" t="str">
        <f>IFERROR(IF(Tabla1[[#This Row],[id_control]]="null","",VLOOKUP(CONCATENATE(Tabla1[[#This Row],[CLIENTE]],"-",Tabla1[[#This Row],[id_control]]),Hoja1!$C$2:$D$1994,2,0)),"")</f>
        <v/>
      </c>
      <c r="AD2029" s="3" t="s">
        <v>2892</v>
      </c>
      <c r="AE2029" s="3"/>
      <c r="AF2029" s="3"/>
      <c r="AG2029" s="3"/>
      <c r="AH2029" s="3"/>
      <c r="AI2029" s="3"/>
      <c r="AJ2029" s="3"/>
      <c r="AK2029" s="3"/>
      <c r="AL2029" s="3"/>
      <c r="AM2029" s="6"/>
      <c r="AN2029" s="6"/>
      <c r="AO2029" s="6"/>
      <c r="AP2029" s="6"/>
      <c r="AQ2029" s="6"/>
      <c r="AR2029" s="6"/>
      <c r="AS2029" s="6"/>
      <c r="AT2029" s="6"/>
      <c r="AU2029" s="6"/>
      <c r="AV2029" s="6"/>
      <c r="AW2029" s="6"/>
      <c r="AX2029" s="6"/>
      <c r="AY2029" s="6"/>
      <c r="AZ2029" s="6"/>
      <c r="BA2029" s="6"/>
      <c r="BB2029" s="6"/>
      <c r="BC2029" s="6"/>
      <c r="BD2029" s="6"/>
      <c r="BE2029" s="6"/>
      <c r="BF2029" s="137" t="str">
        <f t="shared" si="670"/>
        <v>insert into bitacoras_estatus (numero_expediente, numero_registro, representante, fecha_inicio, fecha_vencimiento, id_cliente, id_admin, id_bitacoras_estatus, id_estatus, id_clase, id_marca, created_at, updated_at) values('87302070','5441250','ALEJANDRO BALDERRAMA DIAZ','2017-01-13','2027-01-13','365','2','1','1',null,,'2017-01-13 00:00:00','2017-01-13 00:00:00');</v>
      </c>
      <c r="BG2029" s="137" t="str">
        <f t="shared" si="636"/>
        <v/>
      </c>
      <c r="BH2029" s="137" t="str">
        <f t="shared" si="637"/>
        <v/>
      </c>
      <c r="BI2029" s="137" t="str">
        <f t="shared" si="671"/>
        <v>update bitacoras_estatus set comprobacion_uso = 1, id_estatus=10 where id=;</v>
      </c>
      <c r="BJ2029" s="137" t="str">
        <f t="shared" si="638"/>
        <v/>
      </c>
      <c r="BK2029" s="137" t="str">
        <f t="shared" si="639"/>
        <v/>
      </c>
    </row>
    <row r="2030" spans="1:63" ht="235">
      <c r="A2030" s="3">
        <v>87302079</v>
      </c>
      <c r="B2030" s="3"/>
      <c r="C2030" s="138" t="str">
        <f>IF(Tabla1[[#This Row],[No. REG.]]="","",1)</f>
        <v/>
      </c>
      <c r="D2030" s="3" t="s">
        <v>8681</v>
      </c>
      <c r="E2030" s="138">
        <f>IF(Tabla1[[#This Row],[STATUS]]="","",VLOOKUP(D2030,Estatus!$A$2:$B$13,2,0))</f>
        <v>8</v>
      </c>
      <c r="F2030" s="138">
        <f>IF(Tabla1[[#This Row],[STATUS]]="","",VLOOKUP(D2030,Estatus!$A$2:$I$12,9,0))</f>
        <v>1</v>
      </c>
      <c r="G2030" s="12" t="s">
        <v>9043</v>
      </c>
      <c r="H2030" s="7">
        <v>42748</v>
      </c>
      <c r="I2030" s="80">
        <f t="shared" si="656"/>
        <v>2017</v>
      </c>
      <c r="J2030" s="80">
        <f t="shared" si="657"/>
        <v>1</v>
      </c>
      <c r="K2030" s="80">
        <f t="shared" si="658"/>
        <v>13</v>
      </c>
      <c r="L2030" s="80" t="str">
        <f t="shared" si="659"/>
        <v>01</v>
      </c>
      <c r="M2030" s="80">
        <f t="shared" si="660"/>
        <v>13</v>
      </c>
      <c r="N2030" s="80" t="str">
        <f t="shared" si="661"/>
        <v>'2017-01-13'</v>
      </c>
      <c r="O2030" s="80" t="str">
        <f t="shared" si="662"/>
        <v>'2017-01-13 00:00:00'</v>
      </c>
      <c r="P2030" s="7">
        <v>46400</v>
      </c>
      <c r="Q2030" s="80">
        <f t="shared" si="663"/>
        <v>2027</v>
      </c>
      <c r="R2030" s="80">
        <f t="shared" si="664"/>
        <v>1</v>
      </c>
      <c r="S2030" s="80">
        <f t="shared" si="665"/>
        <v>13</v>
      </c>
      <c r="T2030" s="80" t="str">
        <f t="shared" si="666"/>
        <v>01</v>
      </c>
      <c r="U2030" s="80">
        <f t="shared" si="667"/>
        <v>13</v>
      </c>
      <c r="V2030" s="80" t="str">
        <f t="shared" si="668"/>
        <v>'2027-01-13'</v>
      </c>
      <c r="W2030" s="80"/>
      <c r="X2030" s="80" t="str">
        <f t="shared" si="669"/>
        <v>null</v>
      </c>
      <c r="Y2030" s="3" t="s">
        <v>7395</v>
      </c>
      <c r="Z2030" s="80">
        <f>IFERROR(IF(Y2030="","null",VLOOKUP(Y2030,Marcas!$A$2:$C$2024,2,0)),"")</f>
        <v>257</v>
      </c>
      <c r="AA2030" s="3" t="s">
        <v>7395</v>
      </c>
      <c r="AB2030" s="138">
        <f>IFERROR(IF(AA2030="","",IF(AA2030="EMPORIO LEGAL",1,VLOOKUP(AA2030,Clientes!$A$2:$B$1190,2,0))),"")</f>
        <v>170</v>
      </c>
      <c r="AC2030" s="138">
        <f>IFERROR(IF(Tabla1[[#This Row],[id_control]]="null","",VLOOKUP(CONCATENATE(Tabla1[[#This Row],[CLIENTE]],"-",Tabla1[[#This Row],[id_control]]),Hoja1!$C$2:$D$1994,2,0)),"")</f>
        <v>1585</v>
      </c>
      <c r="AD2030" s="3" t="s">
        <v>9004</v>
      </c>
      <c r="AE2030" s="3"/>
      <c r="AF2030" s="3"/>
      <c r="AG2030" s="3"/>
      <c r="AH2030" s="3"/>
      <c r="AI2030" s="3"/>
      <c r="AJ2030" s="3"/>
      <c r="AK2030" s="3"/>
      <c r="AL2030" s="3"/>
      <c r="AM2030" s="6"/>
      <c r="AN2030" s="6"/>
      <c r="AO2030" s="6"/>
      <c r="AP2030" s="6"/>
      <c r="AQ2030" s="6"/>
      <c r="AR2030" s="6"/>
      <c r="AS2030" s="6"/>
      <c r="AT2030" s="6"/>
      <c r="AU2030" s="6"/>
      <c r="AV2030" s="6"/>
      <c r="AW2030" s="6"/>
      <c r="AX2030" s="6"/>
      <c r="AY2030" s="6"/>
      <c r="AZ2030" s="6"/>
      <c r="BA2030" s="6"/>
      <c r="BB2030" s="6"/>
      <c r="BC2030" s="6"/>
      <c r="BD2030" s="6"/>
      <c r="BE2030" s="6"/>
      <c r="BF2030" s="137" t="str">
        <f t="shared" si="670"/>
        <v>insert into bitacoras_estatus (numero_expediente, numero_registro, representante, fecha_inicio, fecha_vencimiento, id_cliente, id_admin, id_bitacoras_estatus, id_estatus, id_clase, id_marca, created_at, updated_at) values('87302079','','YOLANDA ESTRADA BRONDO / MA. DOLORES COLOKURIS ESCOBAR','2017-01-13','2027-01-13','170','2','1','1',null,257,'2017-01-13 00:00:00','2017-01-13 00:00:00');</v>
      </c>
      <c r="BG2030" s="137" t="str">
        <f t="shared" si="636"/>
        <v/>
      </c>
      <c r="BH2030" s="137" t="str">
        <f t="shared" si="637"/>
        <v/>
      </c>
      <c r="BI2030" s="137" t="str">
        <f t="shared" si="671"/>
        <v>update bitacoras_estatus set comprobacion_uso = 1, id_estatus=8 where id=;</v>
      </c>
      <c r="BJ2030" s="137" t="str">
        <f t="shared" si="638"/>
        <v/>
      </c>
      <c r="BK2030" s="137" t="str">
        <f t="shared" si="639"/>
        <v/>
      </c>
    </row>
    <row r="2031" spans="1:63" ht="297">
      <c r="A2031" s="3">
        <v>87302085</v>
      </c>
      <c r="B2031" s="3"/>
      <c r="C2031" s="138" t="str">
        <f>IF(Tabla1[[#This Row],[No. REG.]]="","",1)</f>
        <v/>
      </c>
      <c r="D2031" s="3" t="s">
        <v>8681</v>
      </c>
      <c r="E2031" s="138">
        <f>IF(Tabla1[[#This Row],[STATUS]]="","",VLOOKUP(D2031,Estatus!$A$2:$B$13,2,0))</f>
        <v>8</v>
      </c>
      <c r="F2031" s="138">
        <f>IF(Tabla1[[#This Row],[STATUS]]="","",VLOOKUP(D2031,Estatus!$A$2:$I$12,9,0))</f>
        <v>1</v>
      </c>
      <c r="G2031" s="12" t="s">
        <v>9044</v>
      </c>
      <c r="H2031" s="7">
        <v>42748</v>
      </c>
      <c r="I2031" s="80">
        <f t="shared" si="656"/>
        <v>2017</v>
      </c>
      <c r="J2031" s="80">
        <f t="shared" si="657"/>
        <v>1</v>
      </c>
      <c r="K2031" s="80">
        <f t="shared" si="658"/>
        <v>13</v>
      </c>
      <c r="L2031" s="80" t="str">
        <f t="shared" si="659"/>
        <v>01</v>
      </c>
      <c r="M2031" s="80">
        <f t="shared" si="660"/>
        <v>13</v>
      </c>
      <c r="N2031" s="80" t="str">
        <f t="shared" si="661"/>
        <v>'2017-01-13'</v>
      </c>
      <c r="O2031" s="80" t="str">
        <f t="shared" si="662"/>
        <v>'2017-01-13 00:00:00'</v>
      </c>
      <c r="P2031" s="7">
        <v>46400</v>
      </c>
      <c r="Q2031" s="80">
        <f t="shared" si="663"/>
        <v>2027</v>
      </c>
      <c r="R2031" s="80">
        <f t="shared" si="664"/>
        <v>1</v>
      </c>
      <c r="S2031" s="80">
        <f t="shared" si="665"/>
        <v>13</v>
      </c>
      <c r="T2031" s="80" t="str">
        <f t="shared" si="666"/>
        <v>01</v>
      </c>
      <c r="U2031" s="80">
        <f t="shared" si="667"/>
        <v>13</v>
      </c>
      <c r="V2031" s="80" t="str">
        <f t="shared" si="668"/>
        <v>'2027-01-13'</v>
      </c>
      <c r="W2031" s="80"/>
      <c r="X2031" s="80" t="str">
        <f t="shared" si="669"/>
        <v>null</v>
      </c>
      <c r="Y2031" s="3" t="s">
        <v>8971</v>
      </c>
      <c r="Z2031" s="80" t="str">
        <f>IFERROR(IF(Y2031="","null",VLOOKUP(Y2031,Marcas!$A$2:$C$2024,2,0)),"")</f>
        <v/>
      </c>
      <c r="AA2031" s="3" t="s">
        <v>7009</v>
      </c>
      <c r="AB2031" s="138">
        <f>IFERROR(IF(AA2031="","",IF(AA2031="EMPORIO LEGAL",1,VLOOKUP(AA2031,Clientes!$A$2:$B$1190,2,0))),"")</f>
        <v>1010</v>
      </c>
      <c r="AC2031" s="138" t="str">
        <f>IFERROR(IF(Tabla1[[#This Row],[id_control]]="null","",VLOOKUP(CONCATENATE(Tabla1[[#This Row],[CLIENTE]],"-",Tabla1[[#This Row],[id_control]]),Hoja1!$C$2:$D$1994,2,0)),"")</f>
        <v/>
      </c>
      <c r="AD2031" s="3" t="s">
        <v>9005</v>
      </c>
      <c r="AE2031" s="3"/>
      <c r="AF2031" s="3"/>
      <c r="AG2031" s="3"/>
      <c r="AH2031" s="3"/>
      <c r="AI2031" s="3"/>
      <c r="AJ2031" s="3"/>
      <c r="AK2031" s="3"/>
      <c r="AL2031" s="3"/>
      <c r="AM2031" s="6"/>
      <c r="AN2031" s="6"/>
      <c r="AO2031" s="6"/>
      <c r="AP2031" s="6"/>
      <c r="AQ2031" s="6"/>
      <c r="AR2031" s="6"/>
      <c r="AS2031" s="6"/>
      <c r="AT2031" s="6"/>
      <c r="AU2031" s="6"/>
      <c r="AV2031" s="6"/>
      <c r="AW2031" s="6"/>
      <c r="AX2031" s="6"/>
      <c r="AY2031" s="6"/>
      <c r="AZ2031" s="6"/>
      <c r="BA2031" s="6"/>
      <c r="BB2031" s="6"/>
      <c r="BC2031" s="6"/>
      <c r="BD2031" s="6"/>
      <c r="BE2031" s="6"/>
      <c r="BF2031" s="137" t="str">
        <f t="shared" si="670"/>
        <v>insert into bitacoras_estatus (numero_expediente, numero_registro, representante, fecha_inicio, fecha_vencimiento, id_cliente, id_admin, id_bitacoras_estatus, id_estatus, id_clase, id_marca, created_at, updated_at) values('87302085','','JUAN PABLO BRISEÑO VALENZUELA','2017-01-13','2027-01-13','1010','2','1','1',null,,'2017-01-13 00:00:00','2017-01-13 00:00:00');</v>
      </c>
      <c r="BG2031" s="137" t="str">
        <f t="shared" si="636"/>
        <v/>
      </c>
      <c r="BH2031" s="137" t="str">
        <f t="shared" si="637"/>
        <v/>
      </c>
      <c r="BI2031" s="137" t="str">
        <f t="shared" si="671"/>
        <v>update bitacoras_estatus set comprobacion_uso = 1, id_estatus=8 where id=;</v>
      </c>
      <c r="BJ2031" s="137" t="str">
        <f t="shared" si="638"/>
        <v/>
      </c>
      <c r="BK2031" s="137" t="str">
        <f t="shared" si="639"/>
        <v/>
      </c>
    </row>
    <row r="2032" spans="1:63" ht="183">
      <c r="A2032" s="3">
        <v>87302090</v>
      </c>
      <c r="B2032" s="3"/>
      <c r="C2032" s="138" t="str">
        <f>IF(Tabla1[[#This Row],[No. REG.]]="","",1)</f>
        <v/>
      </c>
      <c r="D2032" s="3" t="s">
        <v>8681</v>
      </c>
      <c r="E2032" s="138">
        <f>IF(Tabla1[[#This Row],[STATUS]]="","",VLOOKUP(D2032,Estatus!$A$2:$B$13,2,0))</f>
        <v>8</v>
      </c>
      <c r="F2032" s="138">
        <f>IF(Tabla1[[#This Row],[STATUS]]="","",VLOOKUP(D2032,Estatus!$A$2:$I$12,9,0))</f>
        <v>1</v>
      </c>
      <c r="G2032" s="12" t="s">
        <v>9045</v>
      </c>
      <c r="H2032" s="7">
        <v>42748</v>
      </c>
      <c r="I2032" s="80">
        <f t="shared" si="656"/>
        <v>2017</v>
      </c>
      <c r="J2032" s="80">
        <f t="shared" si="657"/>
        <v>1</v>
      </c>
      <c r="K2032" s="80">
        <f t="shared" si="658"/>
        <v>13</v>
      </c>
      <c r="L2032" s="80" t="str">
        <f t="shared" si="659"/>
        <v>01</v>
      </c>
      <c r="M2032" s="80">
        <f t="shared" si="660"/>
        <v>13</v>
      </c>
      <c r="N2032" s="80" t="str">
        <f t="shared" si="661"/>
        <v>'2017-01-13'</v>
      </c>
      <c r="O2032" s="80" t="str">
        <f t="shared" si="662"/>
        <v>'2017-01-13 00:00:00'</v>
      </c>
      <c r="P2032" s="7">
        <v>46400</v>
      </c>
      <c r="Q2032" s="80">
        <f t="shared" si="663"/>
        <v>2027</v>
      </c>
      <c r="R2032" s="80">
        <f t="shared" si="664"/>
        <v>1</v>
      </c>
      <c r="S2032" s="80">
        <f t="shared" si="665"/>
        <v>13</v>
      </c>
      <c r="T2032" s="80" t="str">
        <f t="shared" si="666"/>
        <v>01</v>
      </c>
      <c r="U2032" s="80">
        <f t="shared" si="667"/>
        <v>13</v>
      </c>
      <c r="V2032" s="80" t="str">
        <f t="shared" si="668"/>
        <v>'2027-01-13'</v>
      </c>
      <c r="W2032" s="80"/>
      <c r="X2032" s="80" t="str">
        <f t="shared" si="669"/>
        <v>null</v>
      </c>
      <c r="Y2032" s="3" t="s">
        <v>8972</v>
      </c>
      <c r="Z2032" s="80" t="str">
        <f>IFERROR(IF(Y2032="","null",VLOOKUP(Y2032,Marcas!$A$2:$C$2024,2,0)),"")</f>
        <v/>
      </c>
      <c r="AA2032" s="3" t="s">
        <v>8972</v>
      </c>
      <c r="AB2032" s="138" t="str">
        <f>IFERROR(IF(AA2032="","",IF(AA2032="EMPORIO LEGAL",1,VLOOKUP(AA2032,Clientes!$A$2:$B$1190,2,0))),"")</f>
        <v/>
      </c>
      <c r="AC2032" s="138" t="str">
        <f>IFERROR(IF(Tabla1[[#This Row],[id_control]]="null","",VLOOKUP(CONCATENATE(Tabla1[[#This Row],[CLIENTE]],"-",Tabla1[[#This Row],[id_control]]),Hoja1!$C$2:$D$1994,2,0)),"")</f>
        <v/>
      </c>
      <c r="AD2032" s="3" t="s">
        <v>9005</v>
      </c>
      <c r="AE2032" s="3"/>
      <c r="AF2032" s="3"/>
      <c r="AG2032" s="3"/>
      <c r="AH2032" s="3"/>
      <c r="AI2032" s="3"/>
      <c r="AJ2032" s="3"/>
      <c r="AK2032" s="3"/>
      <c r="AL2032" s="3"/>
      <c r="AM2032" s="6"/>
      <c r="AN2032" s="6"/>
      <c r="AO2032" s="6"/>
      <c r="AP2032" s="6"/>
      <c r="AQ2032" s="6"/>
      <c r="AR2032" s="6"/>
      <c r="AS2032" s="6"/>
      <c r="AT2032" s="6"/>
      <c r="AU2032" s="6"/>
      <c r="AV2032" s="6"/>
      <c r="AW2032" s="6"/>
      <c r="AX2032" s="6"/>
      <c r="AY2032" s="6"/>
      <c r="AZ2032" s="6"/>
      <c r="BA2032" s="6"/>
      <c r="BB2032" s="6"/>
      <c r="BC2032" s="6"/>
      <c r="BD2032" s="6"/>
      <c r="BE2032" s="6"/>
      <c r="BF2032" s="137" t="str">
        <f t="shared" si="670"/>
        <v>insert into bitacoras_estatus (numero_expediente, numero_registro, representante, fecha_inicio, fecha_vencimiento, id_cliente, id_admin, id_bitacoras_estatus, id_estatus, id_clase, id_marca, created_at, updated_at) values('87302090','','JUAN PABLO BRISEÑO VALENZUELA','2017-01-13','2027-01-13','','2','1','1',null,,'2017-01-13 00:00:00','2017-01-13 00:00:00');</v>
      </c>
      <c r="BG2032" s="137" t="str">
        <f t="shared" si="636"/>
        <v/>
      </c>
      <c r="BH2032" s="137" t="str">
        <f t="shared" si="637"/>
        <v/>
      </c>
      <c r="BI2032" s="137" t="str">
        <f t="shared" si="671"/>
        <v>update bitacoras_estatus set comprobacion_uso = 1, id_estatus=8 where id=;</v>
      </c>
      <c r="BJ2032" s="137" t="str">
        <f t="shared" si="638"/>
        <v/>
      </c>
      <c r="BK2032" s="137" t="str">
        <f t="shared" si="639"/>
        <v/>
      </c>
    </row>
    <row r="2033" spans="1:63" ht="144">
      <c r="A2033" s="3">
        <v>87302097</v>
      </c>
      <c r="B2033" s="3"/>
      <c r="C2033" s="138" t="str">
        <f>IF(Tabla1[[#This Row],[No. REG.]]="","",1)</f>
        <v/>
      </c>
      <c r="D2033" s="3" t="s">
        <v>8681</v>
      </c>
      <c r="E2033" s="138">
        <f>IF(Tabla1[[#This Row],[STATUS]]="","",VLOOKUP(D2033,Estatus!$A$2:$B$13,2,0))</f>
        <v>8</v>
      </c>
      <c r="F2033" s="138">
        <f>IF(Tabla1[[#This Row],[STATUS]]="","",VLOOKUP(D2033,Estatus!$A$2:$I$12,9,0))</f>
        <v>1</v>
      </c>
      <c r="G2033" s="12" t="s">
        <v>9046</v>
      </c>
      <c r="H2033" s="7">
        <v>42748</v>
      </c>
      <c r="I2033" s="80">
        <f t="shared" si="656"/>
        <v>2017</v>
      </c>
      <c r="J2033" s="80">
        <f t="shared" si="657"/>
        <v>1</v>
      </c>
      <c r="K2033" s="80">
        <f t="shared" si="658"/>
        <v>13</v>
      </c>
      <c r="L2033" s="80" t="str">
        <f t="shared" si="659"/>
        <v>01</v>
      </c>
      <c r="M2033" s="80">
        <f t="shared" si="660"/>
        <v>13</v>
      </c>
      <c r="N2033" s="80" t="str">
        <f t="shared" si="661"/>
        <v>'2017-01-13'</v>
      </c>
      <c r="O2033" s="80" t="str">
        <f t="shared" si="662"/>
        <v>'2017-01-13 00:00:00'</v>
      </c>
      <c r="P2033" s="7">
        <v>46400</v>
      </c>
      <c r="Q2033" s="80">
        <f t="shared" si="663"/>
        <v>2027</v>
      </c>
      <c r="R2033" s="80">
        <f t="shared" si="664"/>
        <v>1</v>
      </c>
      <c r="S2033" s="80">
        <f t="shared" si="665"/>
        <v>13</v>
      </c>
      <c r="T2033" s="80" t="str">
        <f t="shared" si="666"/>
        <v>01</v>
      </c>
      <c r="U2033" s="80">
        <f t="shared" si="667"/>
        <v>13</v>
      </c>
      <c r="V2033" s="80" t="str">
        <f t="shared" si="668"/>
        <v>'2027-01-13'</v>
      </c>
      <c r="W2033" s="80"/>
      <c r="X2033" s="80" t="str">
        <f t="shared" si="669"/>
        <v>null</v>
      </c>
      <c r="Y2033" s="3" t="s">
        <v>3287</v>
      </c>
      <c r="Z2033" s="80">
        <f>IFERROR(IF(Y2033="","null",VLOOKUP(Y2033,Marcas!$A$2:$C$2024,2,0)),"")</f>
        <v>701</v>
      </c>
      <c r="AA2033" s="3" t="s">
        <v>3287</v>
      </c>
      <c r="AB2033" s="138">
        <f>IFERROR(IF(AA2033="","",IF(AA2033="EMPORIO LEGAL",1,VLOOKUP(AA2033,Clientes!$A$2:$B$1190,2,0))),"")</f>
        <v>503</v>
      </c>
      <c r="AC2033" s="138">
        <f>IFERROR(IF(Tabla1[[#This Row],[id_control]]="null","",VLOOKUP(CONCATENATE(Tabla1[[#This Row],[CLIENTE]],"-",Tabla1[[#This Row],[id_control]]),Hoja1!$C$2:$D$1994,2,0)),"")</f>
        <v>620</v>
      </c>
      <c r="AD2033" s="3" t="s">
        <v>9006</v>
      </c>
      <c r="AE2033" s="3"/>
      <c r="AF2033" s="3"/>
      <c r="AG2033" s="3"/>
      <c r="AH2033" s="3"/>
      <c r="AI2033" s="3"/>
      <c r="AJ2033" s="3"/>
      <c r="AK2033" s="3"/>
      <c r="AL2033" s="3"/>
      <c r="AM2033" s="6"/>
      <c r="AN2033" s="6"/>
      <c r="AO2033" s="6"/>
      <c r="AP2033" s="6"/>
      <c r="AQ2033" s="6"/>
      <c r="AR2033" s="6"/>
      <c r="AS2033" s="6"/>
      <c r="AT2033" s="6"/>
      <c r="AU2033" s="6"/>
      <c r="AV2033" s="6"/>
      <c r="AW2033" s="6"/>
      <c r="AX2033" s="6"/>
      <c r="AY2033" s="6"/>
      <c r="AZ2033" s="6"/>
      <c r="BA2033" s="6"/>
      <c r="BB2033" s="6"/>
      <c r="BC2033" s="6"/>
      <c r="BD2033" s="6"/>
      <c r="BE2033" s="6"/>
      <c r="BF2033" s="137" t="str">
        <f t="shared" si="670"/>
        <v>insert into bitacoras_estatus (numero_expediente, numero_registro, representante, fecha_inicio, fecha_vencimiento, id_cliente, id_admin, id_bitacoras_estatus, id_estatus, id_clase, id_marca, created_at, updated_at) values('87302097','','EDUARDO MATUS LUJAN','2017-01-13','2027-01-13','503','2','1','1',null,701,'2017-01-13 00:00:00','2017-01-13 00:00:00');</v>
      </c>
      <c r="BG2033" s="137" t="str">
        <f t="shared" si="636"/>
        <v/>
      </c>
      <c r="BH2033" s="137" t="str">
        <f t="shared" si="637"/>
        <v/>
      </c>
      <c r="BI2033" s="137" t="str">
        <f t="shared" si="671"/>
        <v>update bitacoras_estatus set comprobacion_uso = 1, id_estatus=8 where id=;</v>
      </c>
      <c r="BJ2033" s="137" t="str">
        <f t="shared" si="638"/>
        <v/>
      </c>
      <c r="BK2033" s="137" t="str">
        <f t="shared" si="639"/>
        <v/>
      </c>
    </row>
    <row r="2034" spans="1:63" ht="170">
      <c r="A2034" s="3">
        <v>87348863</v>
      </c>
      <c r="B2034" s="3"/>
      <c r="C2034" s="138" t="str">
        <f>IF(Tabla1[[#This Row],[No. REG.]]="","",1)</f>
        <v/>
      </c>
      <c r="D2034" s="3" t="s">
        <v>8681</v>
      </c>
      <c r="E2034" s="138">
        <f>IF(Tabla1[[#This Row],[STATUS]]="","",VLOOKUP(D2034,Estatus!$A$2:$B$13,2,0))</f>
        <v>8</v>
      </c>
      <c r="F2034" s="138">
        <f>IF(Tabla1[[#This Row],[STATUS]]="","",VLOOKUP(D2034,Estatus!$A$2:$I$12,9,0))</f>
        <v>1</v>
      </c>
      <c r="G2034" s="12" t="s">
        <v>9047</v>
      </c>
      <c r="H2034" s="7">
        <v>42790</v>
      </c>
      <c r="I2034" s="80">
        <f t="shared" si="656"/>
        <v>2017</v>
      </c>
      <c r="J2034" s="80">
        <f t="shared" si="657"/>
        <v>2</v>
      </c>
      <c r="K2034" s="80">
        <f t="shared" si="658"/>
        <v>24</v>
      </c>
      <c r="L2034" s="80" t="str">
        <f t="shared" si="659"/>
        <v>02</v>
      </c>
      <c r="M2034" s="80">
        <f t="shared" si="660"/>
        <v>24</v>
      </c>
      <c r="N2034" s="80" t="str">
        <f t="shared" si="661"/>
        <v>'2017-02-24'</v>
      </c>
      <c r="O2034" s="80" t="str">
        <f t="shared" si="662"/>
        <v>'2017-02-24 00:00:00'</v>
      </c>
      <c r="P2034" s="7">
        <v>46442</v>
      </c>
      <c r="Q2034" s="80">
        <f t="shared" si="663"/>
        <v>2027</v>
      </c>
      <c r="R2034" s="80">
        <f t="shared" si="664"/>
        <v>2</v>
      </c>
      <c r="S2034" s="80">
        <f t="shared" si="665"/>
        <v>24</v>
      </c>
      <c r="T2034" s="80" t="str">
        <f t="shared" si="666"/>
        <v>02</v>
      </c>
      <c r="U2034" s="80">
        <f t="shared" si="667"/>
        <v>24</v>
      </c>
      <c r="V2034" s="80" t="str">
        <f t="shared" si="668"/>
        <v>'2027-02-24'</v>
      </c>
      <c r="W2034" s="80"/>
      <c r="X2034" s="80" t="str">
        <f t="shared" si="669"/>
        <v>null</v>
      </c>
      <c r="Y2034" s="3" t="s">
        <v>8973</v>
      </c>
      <c r="Z2034" s="80" t="str">
        <f>IFERROR(IF(Y2034="","null",VLOOKUP(Y2034,Marcas!$A$2:$C$2024,2,0)),"")</f>
        <v/>
      </c>
      <c r="AA2034" s="3" t="s">
        <v>7518</v>
      </c>
      <c r="AB2034" s="138">
        <f>IFERROR(IF(AA2034="","",IF(AA2034="EMPORIO LEGAL",1,VLOOKUP(AA2034,Clientes!$A$2:$B$1190,2,0))),"")</f>
        <v>92</v>
      </c>
      <c r="AC2034" s="138" t="str">
        <f>IFERROR(IF(Tabla1[[#This Row],[id_control]]="null","",VLOOKUP(CONCATENATE(Tabla1[[#This Row],[CLIENTE]],"-",Tabla1[[#This Row],[id_control]]),Hoja1!$C$2:$D$1994,2,0)),"")</f>
        <v/>
      </c>
      <c r="AD2034" s="3" t="s">
        <v>7519</v>
      </c>
      <c r="AE2034" s="3"/>
      <c r="AF2034" s="3"/>
      <c r="AG2034" s="3"/>
      <c r="AH2034" s="3"/>
      <c r="AI2034" s="3"/>
      <c r="AJ2034" s="3"/>
      <c r="AK2034" s="3"/>
      <c r="AL2034" s="3"/>
      <c r="AM2034" s="6"/>
      <c r="AN2034" s="6"/>
      <c r="AO2034" s="6"/>
      <c r="AP2034" s="6"/>
      <c r="AQ2034" s="6"/>
      <c r="AR2034" s="6"/>
      <c r="AS2034" s="6"/>
      <c r="AT2034" s="6"/>
      <c r="AU2034" s="6"/>
      <c r="AV2034" s="6"/>
      <c r="AW2034" s="6"/>
      <c r="AX2034" s="6"/>
      <c r="AY2034" s="6"/>
      <c r="AZ2034" s="6"/>
      <c r="BA2034" s="6"/>
      <c r="BB2034" s="6"/>
      <c r="BC2034" s="6"/>
      <c r="BD2034" s="6"/>
      <c r="BE2034" s="6"/>
      <c r="BF2034" s="137" t="str">
        <f t="shared" si="670"/>
        <v>insert into bitacoras_estatus (numero_expediente, numero_registro, representante, fecha_inicio, fecha_vencimiento, id_cliente, id_admin, id_bitacoras_estatus, id_estatus, id_clase, id_marca, created_at, updated_at) values('87348863','','ROGELIO REZA GALLEGOS','2017-02-24','2027-02-24','92','2','1','1',null,,'2017-02-24 00:00:00','2017-02-24 00:00:00');</v>
      </c>
      <c r="BG2034" s="137" t="str">
        <f t="shared" si="636"/>
        <v/>
      </c>
      <c r="BH2034" s="137" t="str">
        <f t="shared" si="637"/>
        <v/>
      </c>
      <c r="BI2034" s="137" t="str">
        <f t="shared" si="671"/>
        <v>update bitacoras_estatus set comprobacion_uso = 1, id_estatus=8 where id=;</v>
      </c>
      <c r="BJ2034" s="137" t="str">
        <f t="shared" si="638"/>
        <v/>
      </c>
      <c r="BK2034" s="137" t="str">
        <f t="shared" si="639"/>
        <v/>
      </c>
    </row>
    <row r="2035" spans="1:63" ht="261">
      <c r="A2035" s="3">
        <v>87434080</v>
      </c>
      <c r="B2035" s="152">
        <v>5340419</v>
      </c>
      <c r="C2035" s="138">
        <f>IF(Tabla1[[#This Row],[No. REG.]]="","",1)</f>
        <v>1</v>
      </c>
      <c r="D2035" s="3" t="s">
        <v>8681</v>
      </c>
      <c r="E2035" s="138">
        <f>IF(Tabla1[[#This Row],[STATUS]]="","",VLOOKUP(D2035,Estatus!$A$2:$B$13,2,0))</f>
        <v>8</v>
      </c>
      <c r="F2035" s="138">
        <f>IF(Tabla1[[#This Row],[STATUS]]="","",VLOOKUP(D2035,Estatus!$A$2:$I$12,9,0))</f>
        <v>1</v>
      </c>
      <c r="G2035" s="12" t="s">
        <v>9048</v>
      </c>
      <c r="H2035" s="7">
        <v>42857</v>
      </c>
      <c r="I2035" s="80">
        <f t="shared" si="656"/>
        <v>2017</v>
      </c>
      <c r="J2035" s="80">
        <f t="shared" si="657"/>
        <v>5</v>
      </c>
      <c r="K2035" s="80">
        <f t="shared" si="658"/>
        <v>2</v>
      </c>
      <c r="L2035" s="80" t="str">
        <f t="shared" si="659"/>
        <v>05</v>
      </c>
      <c r="M2035" s="80" t="str">
        <f t="shared" si="660"/>
        <v>02</v>
      </c>
      <c r="N2035" s="80" t="str">
        <f t="shared" si="661"/>
        <v>'2017-05-02'</v>
      </c>
      <c r="O2035" s="80" t="str">
        <f t="shared" si="662"/>
        <v>'2017-05-02 00:00:00'</v>
      </c>
      <c r="P2035" s="7">
        <v>46509</v>
      </c>
      <c r="Q2035" s="80">
        <f t="shared" si="663"/>
        <v>2027</v>
      </c>
      <c r="R2035" s="80">
        <f t="shared" si="664"/>
        <v>5</v>
      </c>
      <c r="S2035" s="80">
        <f t="shared" si="665"/>
        <v>2</v>
      </c>
      <c r="T2035" s="80" t="str">
        <f t="shared" si="666"/>
        <v>05</v>
      </c>
      <c r="U2035" s="80" t="str">
        <f t="shared" si="667"/>
        <v>02</v>
      </c>
      <c r="V2035" s="80" t="str">
        <f t="shared" si="668"/>
        <v>'2027-05-02'</v>
      </c>
      <c r="W2035" s="80"/>
      <c r="X2035" s="80" t="str">
        <f t="shared" si="669"/>
        <v>null</v>
      </c>
      <c r="Y2035" s="3" t="s">
        <v>4744</v>
      </c>
      <c r="Z2035" s="80">
        <f>IFERROR(IF(Y2035="","null",VLOOKUP(Y2035,Marcas!$A$2:$C$2024,2,0)),"")</f>
        <v>332</v>
      </c>
      <c r="AA2035" s="3" t="s">
        <v>8985</v>
      </c>
      <c r="AB2035" s="138" t="str">
        <f>IFERROR(IF(AA2035="","",IF(AA2035="EMPORIO LEGAL",1,VLOOKUP(AA2035,Clientes!$A$2:$B$1190,2,0))),"")</f>
        <v/>
      </c>
      <c r="AC2035" s="138" t="str">
        <f>IFERROR(IF(Tabla1[[#This Row],[id_control]]="null","",VLOOKUP(CONCATENATE(Tabla1[[#This Row],[CLIENTE]],"-",Tabla1[[#This Row],[id_control]]),Hoja1!$C$2:$D$1994,2,0)),"")</f>
        <v/>
      </c>
      <c r="AD2035" s="3" t="s">
        <v>4746</v>
      </c>
      <c r="AE2035" s="3"/>
      <c r="AF2035" s="3"/>
      <c r="AG2035" s="3"/>
      <c r="AH2035" s="3"/>
      <c r="AI2035" s="3"/>
      <c r="AJ2035" s="3"/>
      <c r="AK2035" s="3"/>
      <c r="AL2035" s="3"/>
      <c r="AM2035" s="6"/>
      <c r="AN2035" s="6"/>
      <c r="AO2035" s="6"/>
      <c r="AP2035" s="6"/>
      <c r="AQ2035" s="6"/>
      <c r="AR2035" s="6"/>
      <c r="AS2035" s="6"/>
      <c r="AT2035" s="6"/>
      <c r="AU2035" s="6"/>
      <c r="AV2035" s="6"/>
      <c r="AW2035" s="6"/>
      <c r="AX2035" s="6"/>
      <c r="AY2035" s="6"/>
      <c r="AZ2035" s="6"/>
      <c r="BA2035" s="6"/>
      <c r="BB2035" s="6"/>
      <c r="BC2035" s="6"/>
      <c r="BD2035" s="6"/>
      <c r="BE2035" s="6"/>
      <c r="BF2035" s="137" t="str">
        <f t="shared" si="670"/>
        <v>insert into bitacoras_estatus (numero_expediente, numero_registro, representante, fecha_inicio, fecha_vencimiento, id_cliente, id_admin, id_bitacoras_estatus, id_estatus, id_clase, id_marca, created_at, updated_at) values('87434080','5340419','DANIEL CORDERO MENDOZA','2017-05-02','2027-05-02','','2','1','1',null,332,'2017-05-02 00:00:00','2017-05-02 00:00:00');</v>
      </c>
      <c r="BG2035" s="137" t="str">
        <f t="shared" si="636"/>
        <v/>
      </c>
      <c r="BH2035" s="137" t="str">
        <f t="shared" si="637"/>
        <v/>
      </c>
      <c r="BI2035" s="137" t="str">
        <f t="shared" si="671"/>
        <v>update bitacoras_estatus set comprobacion_uso = 1, id_estatus=8 where id=;</v>
      </c>
      <c r="BJ2035" s="137" t="str">
        <f t="shared" si="638"/>
        <v/>
      </c>
      <c r="BK2035" s="137" t="str">
        <f t="shared" si="639"/>
        <v/>
      </c>
    </row>
    <row r="2036" spans="1:63" ht="144">
      <c r="A2036" s="3">
        <v>87436697</v>
      </c>
      <c r="B2036" s="3"/>
      <c r="C2036" s="138" t="str">
        <f>IF(Tabla1[[#This Row],[No. REG.]]="","",1)</f>
        <v/>
      </c>
      <c r="D2036" s="3" t="s">
        <v>8681</v>
      </c>
      <c r="E2036" s="138">
        <f>IF(Tabla1[[#This Row],[STATUS]]="","",VLOOKUP(D2036,Estatus!$A$2:$B$13,2,0))</f>
        <v>8</v>
      </c>
      <c r="F2036" s="138">
        <f>IF(Tabla1[[#This Row],[STATUS]]="","",VLOOKUP(D2036,Estatus!$A$2:$I$12,9,0))</f>
        <v>1</v>
      </c>
      <c r="G2036" s="12" t="s">
        <v>9049</v>
      </c>
      <c r="H2036" s="7">
        <v>42859</v>
      </c>
      <c r="I2036" s="80">
        <f t="shared" si="656"/>
        <v>2017</v>
      </c>
      <c r="J2036" s="80">
        <f t="shared" si="657"/>
        <v>5</v>
      </c>
      <c r="K2036" s="80">
        <f t="shared" si="658"/>
        <v>4</v>
      </c>
      <c r="L2036" s="80" t="str">
        <f t="shared" si="659"/>
        <v>05</v>
      </c>
      <c r="M2036" s="80" t="str">
        <f t="shared" si="660"/>
        <v>04</v>
      </c>
      <c r="N2036" s="80" t="str">
        <f t="shared" si="661"/>
        <v>'2017-05-04'</v>
      </c>
      <c r="O2036" s="80" t="str">
        <f t="shared" si="662"/>
        <v>'2017-05-04 00:00:00'</v>
      </c>
      <c r="P2036" s="7">
        <v>46511</v>
      </c>
      <c r="Q2036" s="80">
        <f t="shared" si="663"/>
        <v>2027</v>
      </c>
      <c r="R2036" s="80">
        <f t="shared" si="664"/>
        <v>5</v>
      </c>
      <c r="S2036" s="80">
        <f t="shared" si="665"/>
        <v>4</v>
      </c>
      <c r="T2036" s="80" t="str">
        <f t="shared" si="666"/>
        <v>05</v>
      </c>
      <c r="U2036" s="80" t="str">
        <f t="shared" si="667"/>
        <v>04</v>
      </c>
      <c r="V2036" s="80" t="str">
        <f t="shared" si="668"/>
        <v>'2027-05-04'</v>
      </c>
      <c r="W2036" s="80"/>
      <c r="X2036" s="80" t="str">
        <f t="shared" si="669"/>
        <v>null</v>
      </c>
      <c r="Y2036" s="3" t="s">
        <v>2044</v>
      </c>
      <c r="Z2036" s="80">
        <f>IFERROR(IF(Y2036="","null",VLOOKUP(Y2036,Marcas!$A$2:$C$2024,2,0)),"")</f>
        <v>1175</v>
      </c>
      <c r="AA2036" s="3" t="s">
        <v>2039</v>
      </c>
      <c r="AB2036" s="138">
        <f>IFERROR(IF(AA2036="","",IF(AA2036="EMPORIO LEGAL",1,VLOOKUP(AA2036,Clientes!$A$2:$B$1190,2,0))),"")</f>
        <v>746</v>
      </c>
      <c r="AC2036" s="138">
        <f>IFERROR(IF(Tabla1[[#This Row],[id_control]]="null","",VLOOKUP(CONCATENATE(Tabla1[[#This Row],[CLIENTE]],"-",Tabla1[[#This Row],[id_control]]),Hoja1!$C$2:$D$1994,2,0)),"")</f>
        <v>392</v>
      </c>
      <c r="AD2036" s="3" t="s">
        <v>9002</v>
      </c>
      <c r="AE2036" s="3"/>
      <c r="AF2036" s="3"/>
      <c r="AG2036" s="3"/>
      <c r="AH2036" s="3"/>
      <c r="AI2036" s="3"/>
      <c r="AJ2036" s="3"/>
      <c r="AK2036" s="3"/>
      <c r="AL2036" s="3"/>
      <c r="AM2036" s="6"/>
      <c r="AN2036" s="6"/>
      <c r="AO2036" s="6"/>
      <c r="AP2036" s="6"/>
      <c r="AQ2036" s="6"/>
      <c r="AR2036" s="6"/>
      <c r="AS2036" s="6"/>
      <c r="AT2036" s="6"/>
      <c r="AU2036" s="6"/>
      <c r="AV2036" s="6"/>
      <c r="AW2036" s="6"/>
      <c r="AX2036" s="6"/>
      <c r="AY2036" s="6"/>
      <c r="AZ2036" s="6"/>
      <c r="BA2036" s="6"/>
      <c r="BB2036" s="6"/>
      <c r="BC2036" s="6"/>
      <c r="BD2036" s="6"/>
      <c r="BE2036" s="6"/>
      <c r="BF2036" s="137" t="str">
        <f t="shared" si="670"/>
        <v>insert into bitacoras_estatus (numero_expediente, numero_registro, representante, fecha_inicio, fecha_vencimiento, id_cliente, id_admin, id_bitacoras_estatus, id_estatus, id_clase, id_marca, created_at, updated_at) values('87436697','','NUESTRO CAMPO, S. DE R. L. DE C.V.','2017-05-04','2027-05-04','746','2','1','1',null,1175,'2017-05-04 00:00:00','2017-05-04 00:00:00');</v>
      </c>
      <c r="BG2036" s="137" t="str">
        <f t="shared" si="636"/>
        <v/>
      </c>
      <c r="BH2036" s="137" t="str">
        <f t="shared" si="637"/>
        <v/>
      </c>
      <c r="BI2036" s="137" t="str">
        <f t="shared" si="671"/>
        <v>update bitacoras_estatus set comprobacion_uso = 1, id_estatus=8 where id=;</v>
      </c>
      <c r="BJ2036" s="137" t="str">
        <f t="shared" si="638"/>
        <v/>
      </c>
      <c r="BK2036" s="137" t="str">
        <f t="shared" si="639"/>
        <v/>
      </c>
    </row>
    <row r="2037" spans="1:63" ht="235">
      <c r="A2037" s="3">
        <v>87468862</v>
      </c>
      <c r="B2037" s="3"/>
      <c r="C2037" s="138" t="str">
        <f>IF(Tabla1[[#This Row],[No. REG.]]="","",1)</f>
        <v/>
      </c>
      <c r="D2037" s="3" t="s">
        <v>8681</v>
      </c>
      <c r="E2037" s="138">
        <f>IF(Tabla1[[#This Row],[STATUS]]="","",VLOOKUP(D2037,Estatus!$A$2:$B$13,2,0))</f>
        <v>8</v>
      </c>
      <c r="F2037" s="138">
        <f>IF(Tabla1[[#This Row],[STATUS]]="","",VLOOKUP(D2037,Estatus!$A$2:$I$12,9,0))</f>
        <v>1</v>
      </c>
      <c r="G2037" s="12" t="s">
        <v>9050</v>
      </c>
      <c r="H2037" s="7">
        <v>42885</v>
      </c>
      <c r="I2037" s="80">
        <f t="shared" si="656"/>
        <v>2017</v>
      </c>
      <c r="J2037" s="80">
        <f t="shared" si="657"/>
        <v>5</v>
      </c>
      <c r="K2037" s="80">
        <f t="shared" si="658"/>
        <v>30</v>
      </c>
      <c r="L2037" s="80" t="str">
        <f t="shared" si="659"/>
        <v>05</v>
      </c>
      <c r="M2037" s="80">
        <f t="shared" si="660"/>
        <v>30</v>
      </c>
      <c r="N2037" s="80" t="str">
        <f t="shared" si="661"/>
        <v>'2017-05-30'</v>
      </c>
      <c r="O2037" s="80" t="str">
        <f t="shared" si="662"/>
        <v>'2017-05-30 00:00:00'</v>
      </c>
      <c r="P2037" s="7">
        <v>46537</v>
      </c>
      <c r="Q2037" s="80">
        <f t="shared" si="663"/>
        <v>2027</v>
      </c>
      <c r="R2037" s="80">
        <f t="shared" si="664"/>
        <v>5</v>
      </c>
      <c r="S2037" s="80">
        <f t="shared" si="665"/>
        <v>30</v>
      </c>
      <c r="T2037" s="80" t="str">
        <f t="shared" si="666"/>
        <v>05</v>
      </c>
      <c r="U2037" s="80">
        <f t="shared" si="667"/>
        <v>30</v>
      </c>
      <c r="V2037" s="80" t="str">
        <f t="shared" si="668"/>
        <v>'2027-05-30'</v>
      </c>
      <c r="W2037" s="80"/>
      <c r="X2037" s="80" t="str">
        <f t="shared" si="669"/>
        <v>null</v>
      </c>
      <c r="Y2037" s="3" t="s">
        <v>5975</v>
      </c>
      <c r="Z2037" s="80">
        <f>IFERROR(IF(Y2037="","null",VLOOKUP(Y2037,Marcas!$A$2:$C$2024,2,0)),"")</f>
        <v>1038</v>
      </c>
      <c r="AA2037" s="3" t="s">
        <v>5976</v>
      </c>
      <c r="AB2037" s="138">
        <f>IFERROR(IF(AA2037="","",IF(AA2037="EMPORIO LEGAL",1,VLOOKUP(AA2037,Clientes!$A$2:$B$1190,2,0))),"")</f>
        <v>1026</v>
      </c>
      <c r="AC2037" s="138">
        <f>IFERROR(IF(Tabla1[[#This Row],[id_control]]="null","",VLOOKUP(CONCATENATE(Tabla1[[#This Row],[CLIENTE]],"-",Tabla1[[#This Row],[id_control]]),Hoja1!$C$2:$D$1994,2,0)),"")</f>
        <v>1174</v>
      </c>
      <c r="AD2037" s="3" t="s">
        <v>5977</v>
      </c>
      <c r="AE2037" s="3"/>
      <c r="AF2037" s="3"/>
      <c r="AG2037" s="3"/>
      <c r="AH2037" s="3"/>
      <c r="AI2037" s="3"/>
      <c r="AJ2037" s="3"/>
      <c r="AK2037" s="3"/>
      <c r="AL2037" s="3"/>
      <c r="AM2037" s="6"/>
      <c r="AN2037" s="6"/>
      <c r="AO2037" s="6"/>
      <c r="AP2037" s="6"/>
      <c r="AQ2037" s="6"/>
      <c r="AR2037" s="6"/>
      <c r="AS2037" s="6"/>
      <c r="AT2037" s="6"/>
      <c r="AU2037" s="6"/>
      <c r="AV2037" s="6"/>
      <c r="AW2037" s="6"/>
      <c r="AX2037" s="6"/>
      <c r="AY2037" s="6"/>
      <c r="AZ2037" s="6"/>
      <c r="BA2037" s="6"/>
      <c r="BB2037" s="6"/>
      <c r="BC2037" s="6"/>
      <c r="BD2037" s="6"/>
      <c r="BE2037" s="6"/>
      <c r="BF2037" s="137" t="str">
        <f t="shared" si="670"/>
        <v>insert into bitacoras_estatus (numero_expediente, numero_registro, representante, fecha_inicio, fecha_vencimiento, id_cliente, id_admin, id_bitacoras_estatus, id_estatus, id_clase, id_marca, created_at, updated_at) values('87468862','','DANIEL DAVID BATISTA DELGADO','2017-05-30','2027-05-30','1026','2','1','1',null,1038,'2017-05-30 00:00:00','2017-05-30 00:00:00');</v>
      </c>
      <c r="BG2037" s="137" t="str">
        <f t="shared" si="636"/>
        <v/>
      </c>
      <c r="BH2037" s="137" t="str">
        <f t="shared" si="637"/>
        <v/>
      </c>
      <c r="BI2037" s="137" t="str">
        <f t="shared" si="671"/>
        <v>update bitacoras_estatus set comprobacion_uso = 1, id_estatus=8 where id=;</v>
      </c>
      <c r="BJ2037" s="137" t="str">
        <f t="shared" si="638"/>
        <v/>
      </c>
      <c r="BK2037" s="137" t="str">
        <f t="shared" si="639"/>
        <v/>
      </c>
    </row>
    <row r="2038" spans="1:63" ht="248">
      <c r="A2038" s="3">
        <v>87468902</v>
      </c>
      <c r="B2038" s="3"/>
      <c r="C2038" s="138" t="str">
        <f>IF(Tabla1[[#This Row],[No. REG.]]="","",1)</f>
        <v/>
      </c>
      <c r="D2038" s="3" t="s">
        <v>8681</v>
      </c>
      <c r="E2038" s="138">
        <f>IF(Tabla1[[#This Row],[STATUS]]="","",VLOOKUP(D2038,Estatus!$A$2:$B$13,2,0))</f>
        <v>8</v>
      </c>
      <c r="F2038" s="138">
        <f>IF(Tabla1[[#This Row],[STATUS]]="","",VLOOKUP(D2038,Estatus!$A$2:$I$12,9,0))</f>
        <v>1</v>
      </c>
      <c r="G2038" s="12" t="s">
        <v>9051</v>
      </c>
      <c r="H2038" s="7">
        <v>42885</v>
      </c>
      <c r="I2038" s="80">
        <f t="shared" si="656"/>
        <v>2017</v>
      </c>
      <c r="J2038" s="80">
        <f t="shared" si="657"/>
        <v>5</v>
      </c>
      <c r="K2038" s="80">
        <f t="shared" si="658"/>
        <v>30</v>
      </c>
      <c r="L2038" s="80" t="str">
        <f t="shared" si="659"/>
        <v>05</v>
      </c>
      <c r="M2038" s="80">
        <f t="shared" si="660"/>
        <v>30</v>
      </c>
      <c r="N2038" s="80" t="str">
        <f t="shared" si="661"/>
        <v>'2017-05-30'</v>
      </c>
      <c r="O2038" s="80" t="str">
        <f t="shared" si="662"/>
        <v>'2017-05-30 00:00:00'</v>
      </c>
      <c r="P2038" s="7">
        <v>46537</v>
      </c>
      <c r="Q2038" s="80">
        <f t="shared" si="663"/>
        <v>2027</v>
      </c>
      <c r="R2038" s="80">
        <f t="shared" si="664"/>
        <v>5</v>
      </c>
      <c r="S2038" s="80">
        <f t="shared" si="665"/>
        <v>30</v>
      </c>
      <c r="T2038" s="80" t="str">
        <f t="shared" si="666"/>
        <v>05</v>
      </c>
      <c r="U2038" s="80">
        <f t="shared" si="667"/>
        <v>30</v>
      </c>
      <c r="V2038" s="80" t="str">
        <f t="shared" si="668"/>
        <v>'2027-05-30'</v>
      </c>
      <c r="W2038" s="80"/>
      <c r="X2038" s="80" t="str">
        <f t="shared" si="669"/>
        <v>null</v>
      </c>
      <c r="Y2038" s="3" t="s">
        <v>5975</v>
      </c>
      <c r="Z2038" s="80">
        <f>IFERROR(IF(Y2038="","null",VLOOKUP(Y2038,Marcas!$A$2:$C$2024,2,0)),"")</f>
        <v>1038</v>
      </c>
      <c r="AA2038" s="3" t="s">
        <v>5976</v>
      </c>
      <c r="AB2038" s="138">
        <f>IFERROR(IF(AA2038="","",IF(AA2038="EMPORIO LEGAL",1,VLOOKUP(AA2038,Clientes!$A$2:$B$1190,2,0))),"")</f>
        <v>1026</v>
      </c>
      <c r="AC2038" s="138">
        <f>IFERROR(IF(Tabla1[[#This Row],[id_control]]="null","",VLOOKUP(CONCATENATE(Tabla1[[#This Row],[CLIENTE]],"-",Tabla1[[#This Row],[id_control]]),Hoja1!$C$2:$D$1994,2,0)),"")</f>
        <v>1174</v>
      </c>
      <c r="AD2038" s="3" t="s">
        <v>5977</v>
      </c>
      <c r="AE2038" s="3"/>
      <c r="AF2038" s="3"/>
      <c r="AG2038" s="3"/>
      <c r="AH2038" s="3"/>
      <c r="AI2038" s="3"/>
      <c r="AJ2038" s="3"/>
      <c r="AK2038" s="3"/>
      <c r="AL2038" s="3"/>
      <c r="AM2038" s="6"/>
      <c r="AN2038" s="6"/>
      <c r="AO2038" s="6"/>
      <c r="AP2038" s="6"/>
      <c r="AQ2038" s="6"/>
      <c r="AR2038" s="6"/>
      <c r="AS2038" s="6"/>
      <c r="AT2038" s="6"/>
      <c r="AU2038" s="6"/>
      <c r="AV2038" s="6"/>
      <c r="AW2038" s="6"/>
      <c r="AX2038" s="6"/>
      <c r="AY2038" s="6"/>
      <c r="AZ2038" s="6"/>
      <c r="BA2038" s="6"/>
      <c r="BB2038" s="6"/>
      <c r="BC2038" s="6"/>
      <c r="BD2038" s="6"/>
      <c r="BE2038" s="6"/>
      <c r="BF2038" s="137" t="str">
        <f t="shared" si="670"/>
        <v>insert into bitacoras_estatus (numero_expediente, numero_registro, representante, fecha_inicio, fecha_vencimiento, id_cliente, id_admin, id_bitacoras_estatus, id_estatus, id_clase, id_marca, created_at, updated_at) values('87468902','','DANIEL DAVID BATISTA DELGADO','2017-05-30','2027-05-30','1026','2','1','1',null,1038,'2017-05-30 00:00:00','2017-05-30 00:00:00');</v>
      </c>
      <c r="BG2038" s="137" t="str">
        <f t="shared" si="636"/>
        <v/>
      </c>
      <c r="BH2038" s="137" t="str">
        <f t="shared" si="637"/>
        <v/>
      </c>
      <c r="BI2038" s="137" t="str">
        <f t="shared" si="671"/>
        <v>update bitacoras_estatus set comprobacion_uso = 1, id_estatus=8 where id=;</v>
      </c>
      <c r="BJ2038" s="137" t="str">
        <f t="shared" si="638"/>
        <v/>
      </c>
      <c r="BK2038" s="137" t="str">
        <f t="shared" si="639"/>
        <v/>
      </c>
    </row>
    <row r="2039" spans="1:63" ht="261">
      <c r="A2039" s="3">
        <v>87468913</v>
      </c>
      <c r="B2039" s="3"/>
      <c r="C2039" s="138" t="str">
        <f>IF(Tabla1[[#This Row],[No. REG.]]="","",1)</f>
        <v/>
      </c>
      <c r="D2039" s="3" t="s">
        <v>8681</v>
      </c>
      <c r="E2039" s="138">
        <f>IF(Tabla1[[#This Row],[STATUS]]="","",VLOOKUP(D2039,Estatus!$A$2:$B$13,2,0))</f>
        <v>8</v>
      </c>
      <c r="F2039" s="138">
        <f>IF(Tabla1[[#This Row],[STATUS]]="","",VLOOKUP(D2039,Estatus!$A$2:$I$12,9,0))</f>
        <v>1</v>
      </c>
      <c r="G2039" s="12" t="s">
        <v>9052</v>
      </c>
      <c r="H2039" s="7">
        <v>42885</v>
      </c>
      <c r="I2039" s="80">
        <f t="shared" si="656"/>
        <v>2017</v>
      </c>
      <c r="J2039" s="80">
        <f t="shared" si="657"/>
        <v>5</v>
      </c>
      <c r="K2039" s="80">
        <f t="shared" si="658"/>
        <v>30</v>
      </c>
      <c r="L2039" s="80" t="str">
        <f t="shared" si="659"/>
        <v>05</v>
      </c>
      <c r="M2039" s="80">
        <f t="shared" si="660"/>
        <v>30</v>
      </c>
      <c r="N2039" s="80" t="str">
        <f t="shared" si="661"/>
        <v>'2017-05-30'</v>
      </c>
      <c r="O2039" s="80" t="str">
        <f t="shared" si="662"/>
        <v>'2017-05-30 00:00:00'</v>
      </c>
      <c r="P2039" s="7">
        <v>46537</v>
      </c>
      <c r="Q2039" s="80">
        <f t="shared" si="663"/>
        <v>2027</v>
      </c>
      <c r="R2039" s="80">
        <f t="shared" si="664"/>
        <v>5</v>
      </c>
      <c r="S2039" s="80">
        <f t="shared" si="665"/>
        <v>30</v>
      </c>
      <c r="T2039" s="80" t="str">
        <f t="shared" si="666"/>
        <v>05</v>
      </c>
      <c r="U2039" s="80">
        <f t="shared" si="667"/>
        <v>30</v>
      </c>
      <c r="V2039" s="80" t="str">
        <f t="shared" si="668"/>
        <v>'2027-05-30'</v>
      </c>
      <c r="W2039" s="80"/>
      <c r="X2039" s="80" t="str">
        <f t="shared" si="669"/>
        <v>null</v>
      </c>
      <c r="Y2039" s="3" t="s">
        <v>5975</v>
      </c>
      <c r="Z2039" s="80">
        <f>IFERROR(IF(Y2039="","null",VLOOKUP(Y2039,Marcas!$A$2:$C$2024,2,0)),"")</f>
        <v>1038</v>
      </c>
      <c r="AA2039" s="3" t="s">
        <v>5976</v>
      </c>
      <c r="AB2039" s="138">
        <f>IFERROR(IF(AA2039="","",IF(AA2039="EMPORIO LEGAL",1,VLOOKUP(AA2039,Clientes!$A$2:$B$1190,2,0))),"")</f>
        <v>1026</v>
      </c>
      <c r="AC2039" s="138">
        <f>IFERROR(IF(Tabla1[[#This Row],[id_control]]="null","",VLOOKUP(CONCATENATE(Tabla1[[#This Row],[CLIENTE]],"-",Tabla1[[#This Row],[id_control]]),Hoja1!$C$2:$D$1994,2,0)),"")</f>
        <v>1174</v>
      </c>
      <c r="AD2039" s="3" t="s">
        <v>5977</v>
      </c>
      <c r="AE2039" s="3"/>
      <c r="AF2039" s="3"/>
      <c r="AG2039" s="3"/>
      <c r="AH2039" s="3"/>
      <c r="AI2039" s="3"/>
      <c r="AJ2039" s="3"/>
      <c r="AK2039" s="3"/>
      <c r="AL2039" s="3"/>
      <c r="AM2039" s="6"/>
      <c r="AN2039" s="6"/>
      <c r="AO2039" s="6"/>
      <c r="AP2039" s="6"/>
      <c r="AQ2039" s="6"/>
      <c r="AR2039" s="6"/>
      <c r="AS2039" s="6"/>
      <c r="AT2039" s="6"/>
      <c r="AU2039" s="6"/>
      <c r="AV2039" s="6"/>
      <c r="AW2039" s="6"/>
      <c r="AX2039" s="6"/>
      <c r="AY2039" s="6"/>
      <c r="AZ2039" s="6"/>
      <c r="BA2039" s="6"/>
      <c r="BB2039" s="6"/>
      <c r="BC2039" s="6"/>
      <c r="BD2039" s="6"/>
      <c r="BE2039" s="6"/>
      <c r="BF2039" s="137" t="str">
        <f t="shared" si="670"/>
        <v>insert into bitacoras_estatus (numero_expediente, numero_registro, representante, fecha_inicio, fecha_vencimiento, id_cliente, id_admin, id_bitacoras_estatus, id_estatus, id_clase, id_marca, created_at, updated_at) values('87468913','','DANIEL DAVID BATISTA DELGADO','2017-05-30','2027-05-30','1026','2','1','1',null,1038,'2017-05-30 00:00:00','2017-05-30 00:00:00');</v>
      </c>
      <c r="BG2039" s="137" t="str">
        <f t="shared" si="636"/>
        <v/>
      </c>
      <c r="BH2039" s="137" t="str">
        <f t="shared" si="637"/>
        <v/>
      </c>
      <c r="BI2039" s="137" t="str">
        <f t="shared" si="671"/>
        <v>update bitacoras_estatus set comprobacion_uso = 1, id_estatus=8 where id=;</v>
      </c>
      <c r="BJ2039" s="137" t="str">
        <f t="shared" si="638"/>
        <v/>
      </c>
      <c r="BK2039" s="137" t="str">
        <f t="shared" si="639"/>
        <v/>
      </c>
    </row>
    <row r="2040" spans="1:63" ht="222">
      <c r="A2040" s="3">
        <v>77471839</v>
      </c>
      <c r="B2040" s="3">
        <v>4099289</v>
      </c>
      <c r="C2040" s="138">
        <f>IF(Tabla1[[#This Row],[No. REG.]]="","",1)</f>
        <v>1</v>
      </c>
      <c r="D2040" s="3" t="s">
        <v>46</v>
      </c>
      <c r="E2040" s="138">
        <f>IF(Tabla1[[#This Row],[STATUS]]="","",VLOOKUP(D2040,Estatus!$A$2:$B$13,2,0))</f>
        <v>10</v>
      </c>
      <c r="F2040" s="138">
        <f>IF(Tabla1[[#This Row],[STATUS]]="","",VLOOKUP(D2040,Estatus!$A$2:$I$12,9,0))</f>
        <v>1</v>
      </c>
      <c r="G2040" s="12" t="s">
        <v>9053</v>
      </c>
      <c r="H2040" s="7">
        <v>40953</v>
      </c>
      <c r="I2040" s="80">
        <f t="shared" si="656"/>
        <v>2012</v>
      </c>
      <c r="J2040" s="80">
        <f t="shared" si="657"/>
        <v>2</v>
      </c>
      <c r="K2040" s="80">
        <f t="shared" si="658"/>
        <v>14</v>
      </c>
      <c r="L2040" s="80" t="str">
        <f t="shared" si="659"/>
        <v>02</v>
      </c>
      <c r="M2040" s="80">
        <f t="shared" si="660"/>
        <v>14</v>
      </c>
      <c r="N2040" s="80" t="str">
        <f t="shared" si="661"/>
        <v>'2012-02-14'</v>
      </c>
      <c r="O2040" s="80" t="str">
        <f t="shared" si="662"/>
        <v>'2012-02-14 00:00:00'</v>
      </c>
      <c r="P2040" s="7">
        <v>44606</v>
      </c>
      <c r="Q2040" s="80">
        <f t="shared" si="663"/>
        <v>2022</v>
      </c>
      <c r="R2040" s="80">
        <f t="shared" si="664"/>
        <v>2</v>
      </c>
      <c r="S2040" s="80">
        <f t="shared" si="665"/>
        <v>14</v>
      </c>
      <c r="T2040" s="80" t="str">
        <f t="shared" si="666"/>
        <v>02</v>
      </c>
      <c r="U2040" s="80">
        <f t="shared" si="667"/>
        <v>14</v>
      </c>
      <c r="V2040" s="80" t="str">
        <f t="shared" si="668"/>
        <v>'2022-02-14'</v>
      </c>
      <c r="W2040" s="80"/>
      <c r="X2040" s="80" t="str">
        <f t="shared" si="669"/>
        <v>null</v>
      </c>
      <c r="Y2040" s="3" t="s">
        <v>7009</v>
      </c>
      <c r="Z2040" s="80">
        <f>IFERROR(IF(Y2040="","null",VLOOKUP(Y2040,Marcas!$A$2:$C$2024,2,0)),"")</f>
        <v>1427</v>
      </c>
      <c r="AA2040" s="3" t="s">
        <v>7009</v>
      </c>
      <c r="AB2040" s="138">
        <f>IFERROR(IF(AA2040="","",IF(AA2040="EMPORIO LEGAL",1,VLOOKUP(AA2040,Clientes!$A$2:$B$1190,2,0))),"")</f>
        <v>1010</v>
      </c>
      <c r="AC2040" s="138">
        <f>IFERROR(IF(Tabla1[[#This Row],[id_control]]="null","",VLOOKUP(CONCATENATE(Tabla1[[#This Row],[CLIENTE]],"-",Tabla1[[#This Row],[id_control]]),Hoja1!$C$2:$D$1994,2,0)),"")</f>
        <v>1898</v>
      </c>
      <c r="AD2040" s="3" t="s">
        <v>9007</v>
      </c>
      <c r="AE2040" s="3"/>
      <c r="AF2040" s="3"/>
      <c r="AG2040" s="3"/>
      <c r="AH2040" s="3"/>
      <c r="AI2040" s="3"/>
      <c r="AJ2040" s="3"/>
      <c r="AK2040" s="3"/>
      <c r="AL2040" s="3"/>
      <c r="AM2040" s="6"/>
      <c r="AN2040" s="6"/>
      <c r="AO2040" s="6"/>
      <c r="AP2040" s="6"/>
      <c r="AQ2040" s="6"/>
      <c r="AR2040" s="6"/>
      <c r="AS2040" s="6"/>
      <c r="AT2040" s="6"/>
      <c r="AU2040" s="6"/>
      <c r="AV2040" s="6"/>
      <c r="AW2040" s="6"/>
      <c r="AX2040" s="6"/>
      <c r="AY2040" s="6"/>
      <c r="AZ2040" s="6"/>
      <c r="BA2040" s="6"/>
      <c r="BB2040" s="6"/>
      <c r="BC2040" s="6"/>
      <c r="BD2040" s="6"/>
      <c r="BE2040" s="6"/>
      <c r="BF2040" s="137" t="str">
        <f t="shared" si="670"/>
        <v>insert into bitacoras_estatus (numero_expediente, numero_registro, representante, fecha_inicio, fecha_vencimiento, id_cliente, id_admin, id_bitacoras_estatus, id_estatus, id_clase, id_marca, created_at, updated_at) values('77471839','4099289','SUSPIROS CAKES, LLC','2012-02-14','2022-02-14','1010','2','1','1',null,1427,'2012-02-14 00:00:00','2012-02-14 00:00:00');</v>
      </c>
      <c r="BG2040" s="137" t="str">
        <f t="shared" si="636"/>
        <v/>
      </c>
      <c r="BH2040" s="137" t="str">
        <f t="shared" si="637"/>
        <v/>
      </c>
      <c r="BI2040" s="137" t="str">
        <f t="shared" si="671"/>
        <v>update bitacoras_estatus set comprobacion_uso = 1, id_estatus=10 where id=;</v>
      </c>
      <c r="BJ2040" s="137" t="str">
        <f t="shared" si="638"/>
        <v/>
      </c>
      <c r="BK2040" s="137" t="str">
        <f t="shared" si="639"/>
        <v/>
      </c>
    </row>
    <row r="2041" spans="1:63" ht="222">
      <c r="A2041" s="3">
        <v>77472462</v>
      </c>
      <c r="B2041" s="3">
        <v>4115180</v>
      </c>
      <c r="C2041" s="138">
        <f>IF(Tabla1[[#This Row],[No. REG.]]="","",1)</f>
        <v>1</v>
      </c>
      <c r="D2041" s="3" t="s">
        <v>46</v>
      </c>
      <c r="E2041" s="138">
        <f>IF(Tabla1[[#This Row],[STATUS]]="","",VLOOKUP(D2041,Estatus!$A$2:$B$13,2,0))</f>
        <v>10</v>
      </c>
      <c r="F2041" s="138">
        <f>IF(Tabla1[[#This Row],[STATUS]]="","",VLOOKUP(D2041,Estatus!$A$2:$I$12,9,0))</f>
        <v>1</v>
      </c>
      <c r="G2041" s="12" t="s">
        <v>9054</v>
      </c>
      <c r="H2041" s="7">
        <v>40988</v>
      </c>
      <c r="I2041" s="80">
        <f t="shared" si="656"/>
        <v>2012</v>
      </c>
      <c r="J2041" s="80">
        <f t="shared" si="657"/>
        <v>3</v>
      </c>
      <c r="K2041" s="80">
        <f t="shared" si="658"/>
        <v>20</v>
      </c>
      <c r="L2041" s="80" t="str">
        <f t="shared" si="659"/>
        <v>03</v>
      </c>
      <c r="M2041" s="80">
        <f t="shared" si="660"/>
        <v>20</v>
      </c>
      <c r="N2041" s="80" t="str">
        <f t="shared" si="661"/>
        <v>'2012-03-20'</v>
      </c>
      <c r="O2041" s="80" t="str">
        <f t="shared" si="662"/>
        <v>'2012-03-20 00:00:00'</v>
      </c>
      <c r="P2041" s="7">
        <v>44640</v>
      </c>
      <c r="Q2041" s="80">
        <f t="shared" si="663"/>
        <v>2022</v>
      </c>
      <c r="R2041" s="80">
        <f t="shared" si="664"/>
        <v>3</v>
      </c>
      <c r="S2041" s="80">
        <f t="shared" si="665"/>
        <v>20</v>
      </c>
      <c r="T2041" s="80" t="str">
        <f t="shared" si="666"/>
        <v>03</v>
      </c>
      <c r="U2041" s="80">
        <f t="shared" si="667"/>
        <v>20</v>
      </c>
      <c r="V2041" s="80" t="str">
        <f t="shared" si="668"/>
        <v>'2022-03-20'</v>
      </c>
      <c r="W2041" s="80"/>
      <c r="X2041" s="80" t="str">
        <f t="shared" si="669"/>
        <v>null</v>
      </c>
      <c r="Y2041" s="3" t="s">
        <v>8974</v>
      </c>
      <c r="Z2041" s="80" t="str">
        <f>IFERROR(IF(Y2041="","null",VLOOKUP(Y2041,Marcas!$A$2:$C$2024,2,0)),"")</f>
        <v/>
      </c>
      <c r="AA2041" s="3" t="s">
        <v>7009</v>
      </c>
      <c r="AB2041" s="138">
        <f>IFERROR(IF(AA2041="","",IF(AA2041="EMPORIO LEGAL",1,VLOOKUP(AA2041,Clientes!$A$2:$B$1190,2,0))),"")</f>
        <v>1010</v>
      </c>
      <c r="AC2041" s="138" t="str">
        <f>IFERROR(IF(Tabla1[[#This Row],[id_control]]="null","",VLOOKUP(CONCATENATE(Tabla1[[#This Row],[CLIENTE]],"-",Tabla1[[#This Row],[id_control]]),Hoja1!$C$2:$D$1994,2,0)),"")</f>
        <v/>
      </c>
      <c r="AD2041" s="3" t="s">
        <v>9007</v>
      </c>
      <c r="AE2041" s="3"/>
      <c r="AF2041" s="3"/>
      <c r="AG2041" s="3"/>
      <c r="AH2041" s="3"/>
      <c r="AI2041" s="3"/>
      <c r="AJ2041" s="3"/>
      <c r="AK2041" s="3"/>
      <c r="AL2041" s="3"/>
      <c r="AM2041" s="6"/>
      <c r="AN2041" s="6"/>
      <c r="AO2041" s="6"/>
      <c r="AP2041" s="6"/>
      <c r="AQ2041" s="6"/>
      <c r="AR2041" s="6"/>
      <c r="AS2041" s="6"/>
      <c r="AT2041" s="6"/>
      <c r="AU2041" s="6"/>
      <c r="AV2041" s="6"/>
      <c r="AW2041" s="6"/>
      <c r="AX2041" s="6"/>
      <c r="AY2041" s="6"/>
      <c r="AZ2041" s="6"/>
      <c r="BA2041" s="6"/>
      <c r="BB2041" s="6"/>
      <c r="BC2041" s="6"/>
      <c r="BD2041" s="6"/>
      <c r="BE2041" s="6"/>
      <c r="BF2041" s="137" t="str">
        <f t="shared" si="670"/>
        <v>insert into bitacoras_estatus (numero_expediente, numero_registro, representante, fecha_inicio, fecha_vencimiento, id_cliente, id_admin, id_bitacoras_estatus, id_estatus, id_clase, id_marca, created_at, updated_at) values('77472462','4115180','SUSPIROS CAKES, LLC','2012-03-20','2022-03-20','1010','2','1','1',null,,'2012-03-20 00:00:00','2012-03-20 00:00:00');</v>
      </c>
      <c r="BG2041" s="137" t="str">
        <f t="shared" si="636"/>
        <v/>
      </c>
      <c r="BH2041" s="137" t="str">
        <f t="shared" si="637"/>
        <v/>
      </c>
      <c r="BI2041" s="137" t="str">
        <f t="shared" si="671"/>
        <v>update bitacoras_estatus set comprobacion_uso = 1, id_estatus=10 where id=;</v>
      </c>
      <c r="BJ2041" s="137" t="str">
        <f t="shared" si="638"/>
        <v/>
      </c>
      <c r="BK2041" s="137" t="str">
        <f t="shared" si="639"/>
        <v/>
      </c>
    </row>
    <row r="2042" spans="1:63" ht="105">
      <c r="A2042" s="3">
        <v>87921672</v>
      </c>
      <c r="B2042" s="3"/>
      <c r="C2042" s="138" t="str">
        <f>IF(Tabla1[[#This Row],[No. REG.]]="","",1)</f>
        <v/>
      </c>
      <c r="D2042" s="3" t="s">
        <v>8681</v>
      </c>
      <c r="E2042" s="138">
        <f>IF(Tabla1[[#This Row],[STATUS]]="","",VLOOKUP(D2042,Estatus!$A$2:$B$13,2,0))</f>
        <v>8</v>
      </c>
      <c r="F2042" s="138">
        <f>IF(Tabla1[[#This Row],[STATUS]]="","",VLOOKUP(D2042,Estatus!$A$2:$I$12,9,0))</f>
        <v>1</v>
      </c>
      <c r="G2042" s="12" t="s">
        <v>9055</v>
      </c>
      <c r="H2042" s="7">
        <v>43235</v>
      </c>
      <c r="I2042" s="80">
        <f t="shared" si="656"/>
        <v>2018</v>
      </c>
      <c r="J2042" s="80">
        <f t="shared" si="657"/>
        <v>5</v>
      </c>
      <c r="K2042" s="80">
        <f t="shared" si="658"/>
        <v>15</v>
      </c>
      <c r="L2042" s="80" t="str">
        <f t="shared" si="659"/>
        <v>05</v>
      </c>
      <c r="M2042" s="80">
        <f t="shared" si="660"/>
        <v>15</v>
      </c>
      <c r="N2042" s="80" t="str">
        <f t="shared" si="661"/>
        <v>'2018-05-15'</v>
      </c>
      <c r="O2042" s="80" t="str">
        <f t="shared" si="662"/>
        <v>'2018-05-15 00:00:00'</v>
      </c>
      <c r="P2042" s="7">
        <v>46888</v>
      </c>
      <c r="Q2042" s="80">
        <f t="shared" si="663"/>
        <v>2028</v>
      </c>
      <c r="R2042" s="80">
        <f t="shared" si="664"/>
        <v>5</v>
      </c>
      <c r="S2042" s="80">
        <f t="shared" si="665"/>
        <v>15</v>
      </c>
      <c r="T2042" s="80" t="str">
        <f t="shared" si="666"/>
        <v>05</v>
      </c>
      <c r="U2042" s="80">
        <f t="shared" si="667"/>
        <v>15</v>
      </c>
      <c r="V2042" s="80" t="str">
        <f t="shared" si="668"/>
        <v>'2028-05-15'</v>
      </c>
      <c r="W2042" s="80"/>
      <c r="X2042" s="80" t="str">
        <f t="shared" si="669"/>
        <v>null</v>
      </c>
      <c r="Y2042" s="3" t="s">
        <v>8975</v>
      </c>
      <c r="Z2042" s="80" t="str">
        <f>IFERROR(IF(Y2042="","null",VLOOKUP(Y2042,Marcas!$A$2:$C$2024,2,0)),"")</f>
        <v/>
      </c>
      <c r="AA2042" s="3" t="s">
        <v>8975</v>
      </c>
      <c r="AB2042" s="138" t="str">
        <f>IFERROR(IF(AA2042="","",IF(AA2042="EMPORIO LEGAL",1,VLOOKUP(AA2042,Clientes!$A$2:$B$1190,2,0))),"")</f>
        <v/>
      </c>
      <c r="AC2042" s="138" t="str">
        <f>IFERROR(IF(Tabla1[[#This Row],[id_control]]="null","",VLOOKUP(CONCATENATE(Tabla1[[#This Row],[CLIENTE]],"-",Tabla1[[#This Row],[id_control]]),Hoja1!$C$2:$D$1994,2,0)),"")</f>
        <v/>
      </c>
      <c r="AD2042" s="3" t="s">
        <v>9008</v>
      </c>
      <c r="AE2042" s="3"/>
      <c r="AF2042" s="3"/>
      <c r="AG2042" s="3"/>
      <c r="AH2042" s="3"/>
      <c r="AI2042" s="3"/>
      <c r="AJ2042" s="3"/>
      <c r="AK2042" s="3"/>
      <c r="AL2042" s="3"/>
      <c r="AM2042" s="6"/>
      <c r="AN2042" s="6"/>
      <c r="AO2042" s="6"/>
      <c r="AP2042" s="6"/>
      <c r="AQ2042" s="6"/>
      <c r="AR2042" s="6"/>
      <c r="AS2042" s="6"/>
      <c r="AT2042" s="6"/>
      <c r="AU2042" s="6"/>
      <c r="AV2042" s="6"/>
      <c r="AW2042" s="6"/>
      <c r="AX2042" s="6"/>
      <c r="AY2042" s="6"/>
      <c r="AZ2042" s="6"/>
      <c r="BA2042" s="6"/>
      <c r="BB2042" s="6"/>
      <c r="BC2042" s="6"/>
      <c r="BD2042" s="6"/>
      <c r="BE2042" s="6"/>
      <c r="BF2042" s="137" t="str">
        <f t="shared" si="670"/>
        <v>insert into bitacoras_estatus (numero_expediente, numero_registro, representante, fecha_inicio, fecha_vencimiento, id_cliente, id_admin, id_bitacoras_estatus, id_estatus, id_clase, id_marca, created_at, updated_at) values('87921672','','LAURA ELISA ACOSTA OCHOA','2018-05-15','2028-05-15','','2','1','1',null,,'2018-05-15 00:00:00','2018-05-15 00:00:00');</v>
      </c>
      <c r="BG2042" s="137" t="str">
        <f t="shared" si="636"/>
        <v/>
      </c>
      <c r="BH2042" s="137" t="str">
        <f t="shared" si="637"/>
        <v/>
      </c>
      <c r="BI2042" s="137" t="str">
        <f t="shared" si="671"/>
        <v>update bitacoras_estatus set comprobacion_uso = 1, id_estatus=8 where id=;</v>
      </c>
      <c r="BJ2042" s="137" t="str">
        <f t="shared" si="638"/>
        <v/>
      </c>
      <c r="BK2042" s="137" t="str">
        <f t="shared" si="639"/>
        <v/>
      </c>
    </row>
    <row r="2043" spans="1:63" ht="118">
      <c r="A2043" s="3">
        <v>87880158</v>
      </c>
      <c r="B2043" s="3"/>
      <c r="C2043" s="138" t="str">
        <f>IF(Tabla1[[#This Row],[No. REG.]]="","",1)</f>
        <v/>
      </c>
      <c r="D2043" s="3" t="s">
        <v>8681</v>
      </c>
      <c r="E2043" s="138">
        <f>IF(Tabla1[[#This Row],[STATUS]]="","",VLOOKUP(D2043,Estatus!$A$2:$B$13,2,0))</f>
        <v>8</v>
      </c>
      <c r="F2043" s="138">
        <f>IF(Tabla1[[#This Row],[STATUS]]="","",VLOOKUP(D2043,Estatus!$A$2:$I$12,9,0))</f>
        <v>1</v>
      </c>
      <c r="G2043" s="12" t="s">
        <v>9056</v>
      </c>
      <c r="H2043" s="7">
        <v>43207</v>
      </c>
      <c r="I2043" s="80">
        <f t="shared" si="656"/>
        <v>2018</v>
      </c>
      <c r="J2043" s="80">
        <f t="shared" si="657"/>
        <v>4</v>
      </c>
      <c r="K2043" s="80">
        <f t="shared" si="658"/>
        <v>17</v>
      </c>
      <c r="L2043" s="80" t="str">
        <f t="shared" si="659"/>
        <v>04</v>
      </c>
      <c r="M2043" s="80">
        <f t="shared" si="660"/>
        <v>17</v>
      </c>
      <c r="N2043" s="80" t="str">
        <f t="shared" si="661"/>
        <v>'2018-04-17'</v>
      </c>
      <c r="O2043" s="80" t="str">
        <f t="shared" si="662"/>
        <v>'2018-04-17 00:00:00'</v>
      </c>
      <c r="P2043" s="7">
        <v>46860</v>
      </c>
      <c r="Q2043" s="80">
        <f t="shared" si="663"/>
        <v>2028</v>
      </c>
      <c r="R2043" s="80">
        <f t="shared" si="664"/>
        <v>4</v>
      </c>
      <c r="S2043" s="80">
        <f t="shared" si="665"/>
        <v>17</v>
      </c>
      <c r="T2043" s="80" t="str">
        <f t="shared" si="666"/>
        <v>04</v>
      </c>
      <c r="U2043" s="80">
        <f t="shared" si="667"/>
        <v>17</v>
      </c>
      <c r="V2043" s="80" t="str">
        <f t="shared" si="668"/>
        <v>'2028-04-17'</v>
      </c>
      <c r="W2043" s="80"/>
      <c r="X2043" s="80" t="str">
        <f t="shared" si="669"/>
        <v>null</v>
      </c>
      <c r="Y2043" s="3" t="s">
        <v>7152</v>
      </c>
      <c r="Z2043" s="80">
        <f>IFERROR(IF(Y2043="","null",VLOOKUP(Y2043,Marcas!$A$2:$C$2024,2,0)),"")</f>
        <v>1012</v>
      </c>
      <c r="AA2043" s="3" t="s">
        <v>8603</v>
      </c>
      <c r="AB2043" s="138">
        <f>IFERROR(IF(AA2043="","",IF(AA2043="EMPORIO LEGAL",1,VLOOKUP(AA2043,Clientes!$A$2:$B$1190,2,0))),"")</f>
        <v>498</v>
      </c>
      <c r="AC2043" s="138">
        <f>IFERROR(IF(Tabla1[[#This Row],[id_control]]="null","",VLOOKUP(CONCATENATE(Tabla1[[#This Row],[CLIENTE]],"-",Tabla1[[#This Row],[id_control]]),Hoja1!$C$2:$D$1994,2,0)),"")</f>
        <v>1482</v>
      </c>
      <c r="AD2043" s="3" t="s">
        <v>1704</v>
      </c>
      <c r="AE2043" s="3"/>
      <c r="AF2043" s="3"/>
      <c r="AG2043" s="3"/>
      <c r="AH2043" s="3"/>
      <c r="AI2043" s="3"/>
      <c r="AJ2043" s="3"/>
      <c r="AK2043" s="3"/>
      <c r="AL2043" s="3"/>
      <c r="AM2043" s="6"/>
      <c r="AN2043" s="6"/>
      <c r="AO2043" s="6"/>
      <c r="AP2043" s="6"/>
      <c r="AQ2043" s="6"/>
      <c r="AR2043" s="6"/>
      <c r="AS2043" s="6"/>
      <c r="AT2043" s="6"/>
      <c r="AU2043" s="6"/>
      <c r="AV2043" s="6"/>
      <c r="AW2043" s="6"/>
      <c r="AX2043" s="6"/>
      <c r="AY2043" s="6"/>
      <c r="AZ2043" s="6"/>
      <c r="BA2043" s="6"/>
      <c r="BB2043" s="6"/>
      <c r="BC2043" s="6"/>
      <c r="BD2043" s="6"/>
      <c r="BE2043" s="6"/>
      <c r="BF2043" s="137" t="str">
        <f t="shared" si="670"/>
        <v>insert into bitacoras_estatus (numero_expediente, numero_registro, representante, fecha_inicio, fecha_vencimiento, id_cliente, id_admin, id_bitacoras_estatus, id_estatus, id_clase, id_marca, created_at, updated_at) values('87880158','','JOSE ROBERTO SILVA AVILA','2018-04-17','2028-04-17','498','2','1','1',null,1012,'2018-04-17 00:00:00','2018-04-17 00:00:00');</v>
      </c>
      <c r="BG2043" s="137" t="str">
        <f t="shared" si="636"/>
        <v/>
      </c>
      <c r="BH2043" s="137" t="str">
        <f t="shared" si="637"/>
        <v/>
      </c>
      <c r="BI2043" s="137" t="str">
        <f t="shared" si="671"/>
        <v>update bitacoras_estatus set comprobacion_uso = 1, id_estatus=8 where id=;</v>
      </c>
      <c r="BJ2043" s="137" t="str">
        <f t="shared" si="638"/>
        <v/>
      </c>
      <c r="BK2043" s="137" t="str">
        <f t="shared" si="639"/>
        <v/>
      </c>
    </row>
    <row r="2044" spans="1:63" ht="131">
      <c r="A2044" s="3">
        <v>87880096</v>
      </c>
      <c r="B2044" s="3"/>
      <c r="C2044" s="138" t="str">
        <f>IF(Tabla1[[#This Row],[No. REG.]]="","",1)</f>
        <v/>
      </c>
      <c r="D2044" s="3" t="s">
        <v>8681</v>
      </c>
      <c r="E2044" s="138">
        <f>IF(Tabla1[[#This Row],[STATUS]]="","",VLOOKUP(D2044,Estatus!$A$2:$B$13,2,0))</f>
        <v>8</v>
      </c>
      <c r="F2044" s="138">
        <f>IF(Tabla1[[#This Row],[STATUS]]="","",VLOOKUP(D2044,Estatus!$A$2:$I$12,9,0))</f>
        <v>1</v>
      </c>
      <c r="G2044" s="12" t="s">
        <v>9057</v>
      </c>
      <c r="H2044" s="7">
        <v>43218</v>
      </c>
      <c r="I2044" s="80">
        <f t="shared" si="656"/>
        <v>2018</v>
      </c>
      <c r="J2044" s="80">
        <f t="shared" si="657"/>
        <v>4</v>
      </c>
      <c r="K2044" s="80">
        <f t="shared" si="658"/>
        <v>28</v>
      </c>
      <c r="L2044" s="80" t="str">
        <f t="shared" si="659"/>
        <v>04</v>
      </c>
      <c r="M2044" s="80">
        <f t="shared" si="660"/>
        <v>28</v>
      </c>
      <c r="N2044" s="80" t="str">
        <f t="shared" si="661"/>
        <v>'2018-04-28'</v>
      </c>
      <c r="O2044" s="80" t="str">
        <f t="shared" si="662"/>
        <v>'2018-04-28 00:00:00'</v>
      </c>
      <c r="P2044" s="7">
        <v>43218</v>
      </c>
      <c r="Q2044" s="80">
        <f t="shared" si="663"/>
        <v>2018</v>
      </c>
      <c r="R2044" s="80">
        <f t="shared" si="664"/>
        <v>4</v>
      </c>
      <c r="S2044" s="80">
        <f t="shared" si="665"/>
        <v>28</v>
      </c>
      <c r="T2044" s="80" t="str">
        <f t="shared" si="666"/>
        <v>04</v>
      </c>
      <c r="U2044" s="80">
        <f t="shared" si="667"/>
        <v>28</v>
      </c>
      <c r="V2044" s="80" t="str">
        <f t="shared" si="668"/>
        <v>'2018-04-28'</v>
      </c>
      <c r="W2044" s="80"/>
      <c r="X2044" s="80" t="str">
        <f t="shared" si="669"/>
        <v>null</v>
      </c>
      <c r="Y2044" s="3" t="s">
        <v>8976</v>
      </c>
      <c r="Z2044" s="80" t="str">
        <f>IFERROR(IF(Y2044="","null",VLOOKUP(Y2044,Marcas!$A$2:$C$2024,2,0)),"")</f>
        <v/>
      </c>
      <c r="AA2044" s="3" t="s">
        <v>7414</v>
      </c>
      <c r="AB2044" s="138">
        <f>IFERROR(IF(AA2044="","",IF(AA2044="EMPORIO LEGAL",1,VLOOKUP(AA2044,Clientes!$A$2:$B$1190,2,0))),"")</f>
        <v>794</v>
      </c>
      <c r="AC2044" s="138" t="str">
        <f>IFERROR(IF(Tabla1[[#This Row],[id_control]]="null","",VLOOKUP(CONCATENATE(Tabla1[[#This Row],[CLIENTE]],"-",Tabla1[[#This Row],[id_control]]),Hoja1!$C$2:$D$1994,2,0)),"")</f>
        <v/>
      </c>
      <c r="AD2044" s="3" t="s">
        <v>9009</v>
      </c>
      <c r="AE2044" s="3"/>
      <c r="AF2044" s="3"/>
      <c r="AG2044" s="3"/>
      <c r="AH2044" s="3"/>
      <c r="AI2044" s="3"/>
      <c r="AJ2044" s="3"/>
      <c r="AK2044" s="3"/>
      <c r="AL2044" s="3"/>
      <c r="AM2044" s="6"/>
      <c r="AN2044" s="6"/>
      <c r="AO2044" s="6"/>
      <c r="AP2044" s="6"/>
      <c r="AQ2044" s="6"/>
      <c r="AR2044" s="6"/>
      <c r="AS2044" s="6"/>
      <c r="AT2044" s="6"/>
      <c r="AU2044" s="6"/>
      <c r="AV2044" s="6"/>
      <c r="AW2044" s="6"/>
      <c r="AX2044" s="6"/>
      <c r="AY2044" s="6"/>
      <c r="AZ2044" s="6"/>
      <c r="BA2044" s="6"/>
      <c r="BB2044" s="6"/>
      <c r="BC2044" s="6"/>
      <c r="BD2044" s="6"/>
      <c r="BE2044" s="6"/>
      <c r="BF2044" s="137" t="str">
        <f t="shared" si="670"/>
        <v>insert into bitacoras_estatus (numero_expediente, numero_registro, representante, fecha_inicio, fecha_vencimiento, id_cliente, id_admin, id_bitacoras_estatus, id_estatus, id_clase, id_marca, created_at, updated_at) values('87880096','','RUBEN JUAREZ / JOSE TERRAZAS','2018-04-28','2018-04-28','794','2','1','1',null,,'2018-04-28 00:00:00','2018-04-28 00:00:00');</v>
      </c>
      <c r="BG2044" s="137" t="str">
        <f t="shared" si="636"/>
        <v/>
      </c>
      <c r="BH2044" s="137" t="str">
        <f t="shared" si="637"/>
        <v/>
      </c>
      <c r="BI2044" s="137" t="str">
        <f t="shared" si="671"/>
        <v>update bitacoras_estatus set comprobacion_uso = 1, id_estatus=8 where id=;</v>
      </c>
      <c r="BJ2044" s="137" t="str">
        <f t="shared" si="638"/>
        <v/>
      </c>
      <c r="BK2044" s="137" t="str">
        <f t="shared" si="639"/>
        <v/>
      </c>
    </row>
  </sheetData>
  <sortState ref="BH2:BH11">
    <sortCondition ref="BH2"/>
  </sortState>
  <pageMargins left="0.7" right="0.7" top="0.75" bottom="0.75" header="0.3" footer="0.3"/>
  <pageSetup orientation="portrait" horizontalDpi="0" verticalDpi="0"/>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F08C126-4FE5-224C-B462-DAC7AA2FB4DB}">
  <dimension ref="A1:B1754"/>
  <sheetViews>
    <sheetView topLeftCell="A1178" workbookViewId="0">
      <selection activeCell="B1191" sqref="B1191"/>
    </sheetView>
  </sheetViews>
  <sheetFormatPr baseColWidth="10" defaultRowHeight="16"/>
  <cols>
    <col min="1" max="1" width="98.83203125" customWidth="1"/>
  </cols>
  <sheetData>
    <row r="1" spans="1:2" ht="17" thickBot="1">
      <c r="A1" s="141" t="s">
        <v>8838</v>
      </c>
      <c r="B1" s="142" t="s">
        <v>8679</v>
      </c>
    </row>
    <row r="2" spans="1:2" ht="18" thickTop="1">
      <c r="A2" s="147" t="s">
        <v>4994</v>
      </c>
      <c r="B2" s="143">
        <v>1</v>
      </c>
    </row>
    <row r="3" spans="1:2" ht="17">
      <c r="A3" s="148" t="s">
        <v>5817</v>
      </c>
      <c r="B3" s="144">
        <v>2</v>
      </c>
    </row>
    <row r="4" spans="1:2" ht="17">
      <c r="A4" s="148" t="s">
        <v>8076</v>
      </c>
      <c r="B4" s="144">
        <v>3</v>
      </c>
    </row>
    <row r="5" spans="1:2" ht="17">
      <c r="A5" s="148" t="s">
        <v>5812</v>
      </c>
      <c r="B5" s="144">
        <v>4</v>
      </c>
    </row>
    <row r="6" spans="1:2" ht="17">
      <c r="A6" s="148" t="s">
        <v>5806</v>
      </c>
      <c r="B6" s="144">
        <v>5</v>
      </c>
    </row>
    <row r="7" spans="1:2" ht="17">
      <c r="A7" s="148" t="s">
        <v>7019</v>
      </c>
      <c r="B7" s="144">
        <v>6</v>
      </c>
    </row>
    <row r="8" spans="1:2" ht="17">
      <c r="A8" s="148" t="s">
        <v>8241</v>
      </c>
      <c r="B8" s="144">
        <v>7</v>
      </c>
    </row>
    <row r="9" spans="1:2" ht="17">
      <c r="A9" s="148" t="s">
        <v>4203</v>
      </c>
      <c r="B9" s="144">
        <v>8</v>
      </c>
    </row>
    <row r="10" spans="1:2" ht="17">
      <c r="A10" s="148" t="s">
        <v>8895</v>
      </c>
      <c r="B10" s="144">
        <v>9</v>
      </c>
    </row>
    <row r="11" spans="1:2" ht="17">
      <c r="A11" s="148" t="s">
        <v>5770</v>
      </c>
      <c r="B11" s="144">
        <v>10</v>
      </c>
    </row>
    <row r="12" spans="1:2" ht="17">
      <c r="A12" s="148" t="s">
        <v>8652</v>
      </c>
      <c r="B12" s="144">
        <v>11</v>
      </c>
    </row>
    <row r="13" spans="1:2" ht="17">
      <c r="A13" s="148" t="s">
        <v>657</v>
      </c>
      <c r="B13" s="144">
        <v>12</v>
      </c>
    </row>
    <row r="14" spans="1:2" ht="17">
      <c r="A14" s="148" t="s">
        <v>2831</v>
      </c>
      <c r="B14" s="144">
        <v>13</v>
      </c>
    </row>
    <row r="15" spans="1:2" ht="17">
      <c r="A15" s="148" t="s">
        <v>3606</v>
      </c>
      <c r="B15" s="144">
        <v>14</v>
      </c>
    </row>
    <row r="16" spans="1:2" ht="17">
      <c r="A16" s="148" t="s">
        <v>2376</v>
      </c>
      <c r="B16" s="144">
        <v>15</v>
      </c>
    </row>
    <row r="17" spans="1:2" ht="17">
      <c r="A17" s="148" t="s">
        <v>5799</v>
      </c>
      <c r="B17" s="144">
        <v>16</v>
      </c>
    </row>
    <row r="18" spans="1:2" ht="17">
      <c r="A18" s="148" t="s">
        <v>6240</v>
      </c>
      <c r="B18" s="144">
        <v>17</v>
      </c>
    </row>
    <row r="19" spans="1:2" ht="17">
      <c r="A19" s="148" t="s">
        <v>5791</v>
      </c>
      <c r="B19" s="144">
        <v>18</v>
      </c>
    </row>
    <row r="20" spans="1:2" ht="17">
      <c r="A20" s="148" t="s">
        <v>5783</v>
      </c>
      <c r="B20" s="144">
        <v>19</v>
      </c>
    </row>
    <row r="21" spans="1:2" ht="17">
      <c r="A21" s="148" t="s">
        <v>5776</v>
      </c>
      <c r="B21" s="144">
        <v>20</v>
      </c>
    </row>
    <row r="22" spans="1:2" ht="17">
      <c r="A22" s="148" t="s">
        <v>8889</v>
      </c>
      <c r="B22" s="144">
        <v>21</v>
      </c>
    </row>
    <row r="23" spans="1:2" ht="17">
      <c r="A23" s="148" t="s">
        <v>8560</v>
      </c>
      <c r="B23" s="144">
        <v>22</v>
      </c>
    </row>
    <row r="24" spans="1:2" ht="17">
      <c r="A24" s="148" t="s">
        <v>8051</v>
      </c>
      <c r="B24" s="144">
        <v>23</v>
      </c>
    </row>
    <row r="25" spans="1:2" ht="17">
      <c r="A25" s="148" t="s">
        <v>5840</v>
      </c>
      <c r="B25" s="144">
        <v>24</v>
      </c>
    </row>
    <row r="26" spans="1:2" ht="17">
      <c r="A26" s="148" t="s">
        <v>5766</v>
      </c>
      <c r="B26" s="144">
        <v>25</v>
      </c>
    </row>
    <row r="27" spans="1:2" ht="17">
      <c r="A27" s="148" t="s">
        <v>5759</v>
      </c>
      <c r="B27" s="144">
        <v>26</v>
      </c>
    </row>
    <row r="28" spans="1:2" ht="17">
      <c r="A28" s="148" t="s">
        <v>6771</v>
      </c>
      <c r="B28" s="144">
        <v>27</v>
      </c>
    </row>
    <row r="29" spans="1:2" ht="17">
      <c r="A29" s="148" t="s">
        <v>5746</v>
      </c>
      <c r="B29" s="144">
        <v>28</v>
      </c>
    </row>
    <row r="30" spans="1:2" ht="17">
      <c r="A30" s="148" t="s">
        <v>5753</v>
      </c>
      <c r="B30" s="144">
        <v>29</v>
      </c>
    </row>
    <row r="31" spans="1:2" ht="17">
      <c r="A31" s="148" t="s">
        <v>5744</v>
      </c>
      <c r="B31" s="144">
        <v>30</v>
      </c>
    </row>
    <row r="32" spans="1:2" ht="17">
      <c r="A32" s="148" t="s">
        <v>5736</v>
      </c>
      <c r="B32" s="144">
        <v>31</v>
      </c>
    </row>
    <row r="33" spans="1:2" ht="17">
      <c r="A33" s="148" t="s">
        <v>3532</v>
      </c>
      <c r="B33" s="144">
        <v>32</v>
      </c>
    </row>
    <row r="34" spans="1:2" ht="17">
      <c r="A34" s="148" t="s">
        <v>5730</v>
      </c>
      <c r="B34" s="144">
        <v>33</v>
      </c>
    </row>
    <row r="35" spans="1:2" ht="17">
      <c r="A35" s="148" t="s">
        <v>8219</v>
      </c>
      <c r="B35" s="144">
        <v>34</v>
      </c>
    </row>
    <row r="36" spans="1:2" ht="17">
      <c r="A36" s="148" t="s">
        <v>6864</v>
      </c>
      <c r="B36" s="144">
        <v>35</v>
      </c>
    </row>
    <row r="37" spans="1:2" ht="17">
      <c r="A37" s="148" t="s">
        <v>5709</v>
      </c>
      <c r="B37" s="144">
        <v>36</v>
      </c>
    </row>
    <row r="38" spans="1:2" ht="17">
      <c r="A38" s="148" t="s">
        <v>6104</v>
      </c>
      <c r="B38" s="144">
        <v>37</v>
      </c>
    </row>
    <row r="39" spans="1:2" ht="17">
      <c r="A39" s="148" t="s">
        <v>5702</v>
      </c>
      <c r="B39" s="144">
        <v>38</v>
      </c>
    </row>
    <row r="40" spans="1:2" ht="17">
      <c r="A40" s="148" t="s">
        <v>881</v>
      </c>
      <c r="B40" s="144">
        <v>39</v>
      </c>
    </row>
    <row r="41" spans="1:2" ht="17">
      <c r="A41" s="148" t="s">
        <v>5696</v>
      </c>
      <c r="B41" s="144">
        <v>40</v>
      </c>
    </row>
    <row r="42" spans="1:2" ht="17">
      <c r="A42" s="148" t="s">
        <v>7988</v>
      </c>
      <c r="B42" s="144">
        <v>41</v>
      </c>
    </row>
    <row r="43" spans="1:2" ht="17">
      <c r="A43" s="148" t="s">
        <v>7827</v>
      </c>
      <c r="B43" s="144">
        <v>42</v>
      </c>
    </row>
    <row r="44" spans="1:2" ht="17">
      <c r="A44" s="148" t="s">
        <v>8584</v>
      </c>
      <c r="B44" s="144">
        <v>43</v>
      </c>
    </row>
    <row r="45" spans="1:2" ht="17">
      <c r="A45" s="148" t="s">
        <v>1531</v>
      </c>
      <c r="B45" s="144">
        <v>44</v>
      </c>
    </row>
    <row r="46" spans="1:2" ht="17">
      <c r="A46" s="148" t="s">
        <v>8643</v>
      </c>
      <c r="B46" s="144">
        <v>45</v>
      </c>
    </row>
    <row r="47" spans="1:2" ht="17">
      <c r="A47" s="148" t="s">
        <v>1566</v>
      </c>
      <c r="B47" s="144">
        <v>46</v>
      </c>
    </row>
    <row r="48" spans="1:2" ht="17">
      <c r="A48" s="148" t="s">
        <v>6244</v>
      </c>
      <c r="B48" s="144">
        <v>47</v>
      </c>
    </row>
    <row r="49" spans="1:2" ht="17">
      <c r="A49" s="148" t="s">
        <v>6945</v>
      </c>
      <c r="B49" s="144">
        <v>48</v>
      </c>
    </row>
    <row r="50" spans="1:2" ht="17">
      <c r="A50" s="148" t="s">
        <v>5688</v>
      </c>
      <c r="B50" s="144">
        <v>49</v>
      </c>
    </row>
    <row r="51" spans="1:2" ht="17">
      <c r="A51" s="148" t="s">
        <v>8439</v>
      </c>
      <c r="B51" s="144">
        <v>50</v>
      </c>
    </row>
    <row r="52" spans="1:2" ht="17">
      <c r="A52" s="148" t="s">
        <v>7803</v>
      </c>
      <c r="B52" s="144">
        <v>51</v>
      </c>
    </row>
    <row r="53" spans="1:2" ht="17">
      <c r="A53" s="148" t="s">
        <v>5682</v>
      </c>
      <c r="B53" s="144">
        <v>52</v>
      </c>
    </row>
    <row r="54" spans="1:2" ht="17">
      <c r="A54" s="148" t="s">
        <v>5677</v>
      </c>
      <c r="B54" s="144">
        <v>53</v>
      </c>
    </row>
    <row r="55" spans="1:2" ht="17">
      <c r="A55" s="148" t="s">
        <v>5669</v>
      </c>
      <c r="B55" s="144">
        <v>54</v>
      </c>
    </row>
    <row r="56" spans="1:2" ht="17">
      <c r="A56" s="148" t="s">
        <v>3658</v>
      </c>
      <c r="B56" s="144">
        <v>55</v>
      </c>
    </row>
    <row r="57" spans="1:2" ht="17">
      <c r="A57" s="148" t="s">
        <v>3356</v>
      </c>
      <c r="B57" s="144">
        <v>56</v>
      </c>
    </row>
    <row r="58" spans="1:2" ht="17">
      <c r="A58" s="148" t="s">
        <v>5837</v>
      </c>
      <c r="B58" s="144">
        <v>57</v>
      </c>
    </row>
    <row r="59" spans="1:2" ht="17">
      <c r="A59" s="148" t="s">
        <v>5662</v>
      </c>
      <c r="B59" s="144">
        <v>58</v>
      </c>
    </row>
    <row r="60" spans="1:2" ht="17">
      <c r="A60" s="148" t="s">
        <v>5654</v>
      </c>
      <c r="B60" s="144">
        <v>59</v>
      </c>
    </row>
    <row r="61" spans="1:2" ht="17">
      <c r="A61" s="148" t="s">
        <v>8896</v>
      </c>
      <c r="B61" s="144">
        <v>60</v>
      </c>
    </row>
    <row r="62" spans="1:2" ht="17">
      <c r="A62" s="148" t="s">
        <v>5643</v>
      </c>
      <c r="B62" s="144">
        <v>61</v>
      </c>
    </row>
    <row r="63" spans="1:2" ht="17">
      <c r="A63" s="148" t="s">
        <v>8029</v>
      </c>
      <c r="B63" s="144">
        <v>62</v>
      </c>
    </row>
    <row r="64" spans="1:2" ht="17">
      <c r="A64" s="148" t="s">
        <v>5633</v>
      </c>
      <c r="B64" s="144">
        <v>63</v>
      </c>
    </row>
    <row r="65" spans="1:2" ht="17">
      <c r="A65" s="148" t="s">
        <v>5628</v>
      </c>
      <c r="B65" s="144">
        <v>64</v>
      </c>
    </row>
    <row r="66" spans="1:2" ht="17">
      <c r="A66" s="148" t="s">
        <v>5623</v>
      </c>
      <c r="B66" s="144">
        <v>65</v>
      </c>
    </row>
    <row r="67" spans="1:2" ht="17">
      <c r="A67" s="148" t="s">
        <v>5611</v>
      </c>
      <c r="B67" s="144">
        <v>66</v>
      </c>
    </row>
    <row r="68" spans="1:2" ht="17">
      <c r="A68" s="148" t="s">
        <v>6488</v>
      </c>
      <c r="B68" s="144">
        <v>67</v>
      </c>
    </row>
    <row r="69" spans="1:2" ht="17">
      <c r="A69" s="148" t="s">
        <v>5596</v>
      </c>
      <c r="B69" s="144">
        <v>68</v>
      </c>
    </row>
    <row r="70" spans="1:2" ht="17">
      <c r="A70" s="148" t="s">
        <v>5590</v>
      </c>
      <c r="B70" s="144">
        <v>69</v>
      </c>
    </row>
    <row r="71" spans="1:2" ht="17">
      <c r="A71" s="148" t="s">
        <v>5579</v>
      </c>
      <c r="B71" s="144">
        <v>70</v>
      </c>
    </row>
    <row r="72" spans="1:2" ht="17">
      <c r="A72" s="148" t="s">
        <v>5563</v>
      </c>
      <c r="B72" s="144">
        <v>71</v>
      </c>
    </row>
    <row r="73" spans="1:2" ht="17">
      <c r="A73" s="148" t="s">
        <v>2288</v>
      </c>
      <c r="B73" s="144">
        <v>72</v>
      </c>
    </row>
    <row r="74" spans="1:2" ht="17">
      <c r="A74" s="148" t="s">
        <v>5553</v>
      </c>
      <c r="B74" s="144">
        <v>73</v>
      </c>
    </row>
    <row r="75" spans="1:2" ht="17">
      <c r="A75" s="148" t="s">
        <v>3935</v>
      </c>
      <c r="B75" s="144">
        <v>74</v>
      </c>
    </row>
    <row r="76" spans="1:2" ht="17">
      <c r="A76" s="148" t="s">
        <v>5549</v>
      </c>
      <c r="B76" s="144">
        <v>75</v>
      </c>
    </row>
    <row r="77" spans="1:2" ht="17">
      <c r="A77" s="148" t="s">
        <v>5544</v>
      </c>
      <c r="B77" s="144">
        <v>76</v>
      </c>
    </row>
    <row r="78" spans="1:2" ht="17">
      <c r="A78" s="148" t="s">
        <v>5539</v>
      </c>
      <c r="B78" s="144">
        <v>77</v>
      </c>
    </row>
    <row r="79" spans="1:2" ht="17">
      <c r="A79" s="148" t="s">
        <v>5535</v>
      </c>
      <c r="B79" s="144">
        <v>78</v>
      </c>
    </row>
    <row r="80" spans="1:2" ht="17">
      <c r="A80" s="148" t="s">
        <v>6832</v>
      </c>
      <c r="B80" s="144">
        <v>79</v>
      </c>
    </row>
    <row r="81" spans="1:2" ht="17">
      <c r="A81" s="148" t="s">
        <v>5529</v>
      </c>
      <c r="B81" s="144">
        <v>80</v>
      </c>
    </row>
    <row r="82" spans="1:2" ht="17">
      <c r="A82" s="148" t="s">
        <v>5521</v>
      </c>
      <c r="B82" s="144">
        <v>81</v>
      </c>
    </row>
    <row r="83" spans="1:2" ht="17">
      <c r="A83" s="148" t="s">
        <v>5515</v>
      </c>
      <c r="B83" s="144">
        <v>82</v>
      </c>
    </row>
    <row r="84" spans="1:2" ht="17">
      <c r="A84" s="148" t="s">
        <v>7182</v>
      </c>
      <c r="B84" s="144">
        <v>83</v>
      </c>
    </row>
    <row r="85" spans="1:2" ht="17">
      <c r="A85" s="148" t="s">
        <v>7109</v>
      </c>
      <c r="B85" s="144">
        <v>84</v>
      </c>
    </row>
    <row r="86" spans="1:2" ht="17">
      <c r="A86" s="148" t="s">
        <v>6839</v>
      </c>
      <c r="B86" s="144">
        <v>85</v>
      </c>
    </row>
    <row r="87" spans="1:2" ht="17">
      <c r="A87" s="148" t="s">
        <v>4859</v>
      </c>
      <c r="B87" s="144">
        <v>86</v>
      </c>
    </row>
    <row r="88" spans="1:2" ht="17">
      <c r="A88" s="148" t="s">
        <v>5511</v>
      </c>
      <c r="B88" s="144">
        <v>87</v>
      </c>
    </row>
    <row r="89" spans="1:2" ht="17">
      <c r="A89" s="148" t="s">
        <v>2527</v>
      </c>
      <c r="B89" s="144">
        <v>88</v>
      </c>
    </row>
    <row r="90" spans="1:2" ht="17">
      <c r="A90" s="148" t="s">
        <v>5508</v>
      </c>
      <c r="B90" s="144">
        <v>89</v>
      </c>
    </row>
    <row r="91" spans="1:2" ht="17">
      <c r="A91" s="148" t="s">
        <v>5501</v>
      </c>
      <c r="B91" s="144">
        <v>90</v>
      </c>
    </row>
    <row r="92" spans="1:2" ht="17">
      <c r="A92" s="148" t="s">
        <v>8514</v>
      </c>
      <c r="B92" s="144">
        <v>91</v>
      </c>
    </row>
    <row r="93" spans="1:2" ht="17">
      <c r="A93" s="148" t="s">
        <v>5495</v>
      </c>
      <c r="B93" s="144">
        <v>92</v>
      </c>
    </row>
    <row r="94" spans="1:2" ht="17">
      <c r="A94" s="148" t="s">
        <v>5490</v>
      </c>
      <c r="B94" s="144">
        <v>93</v>
      </c>
    </row>
    <row r="95" spans="1:2" ht="17">
      <c r="A95" s="148" t="s">
        <v>7845</v>
      </c>
      <c r="B95" s="144">
        <v>94</v>
      </c>
    </row>
    <row r="96" spans="1:2" ht="17">
      <c r="A96" s="148" t="s">
        <v>8549</v>
      </c>
      <c r="B96" s="144">
        <v>95</v>
      </c>
    </row>
    <row r="97" spans="1:2" ht="17">
      <c r="A97" s="148" t="s">
        <v>5360</v>
      </c>
      <c r="B97" s="144">
        <v>96</v>
      </c>
    </row>
    <row r="98" spans="1:2" ht="17">
      <c r="A98" s="148" t="s">
        <v>8839</v>
      </c>
      <c r="B98" s="144">
        <v>97</v>
      </c>
    </row>
    <row r="99" spans="1:2" ht="17">
      <c r="A99" s="146" t="s">
        <v>8038</v>
      </c>
      <c r="B99" s="145">
        <v>98</v>
      </c>
    </row>
    <row r="100" spans="1:2" ht="17">
      <c r="A100" s="146" t="s">
        <v>7683</v>
      </c>
      <c r="B100" s="145">
        <v>99</v>
      </c>
    </row>
    <row r="101" spans="1:2" ht="17">
      <c r="A101" s="146" t="s">
        <v>5294</v>
      </c>
      <c r="B101" s="145">
        <v>100</v>
      </c>
    </row>
    <row r="102" spans="1:2" ht="17">
      <c r="A102" s="146" t="s">
        <v>8618</v>
      </c>
      <c r="B102" s="145">
        <v>101</v>
      </c>
    </row>
    <row r="103" spans="1:2" ht="17">
      <c r="A103" s="146" t="s">
        <v>7763</v>
      </c>
      <c r="B103" s="145">
        <v>102</v>
      </c>
    </row>
    <row r="104" spans="1:2" ht="17">
      <c r="A104" s="146" t="s">
        <v>5476</v>
      </c>
      <c r="B104" s="145">
        <v>103</v>
      </c>
    </row>
    <row r="105" spans="1:2" ht="17">
      <c r="A105" s="146" t="s">
        <v>5471</v>
      </c>
      <c r="B105" s="145">
        <v>104</v>
      </c>
    </row>
    <row r="106" spans="1:2" ht="17">
      <c r="A106" s="146" t="s">
        <v>5467</v>
      </c>
      <c r="B106" s="145">
        <v>105</v>
      </c>
    </row>
    <row r="107" spans="1:2" ht="17">
      <c r="A107" s="146" t="s">
        <v>5462</v>
      </c>
      <c r="B107" s="145">
        <v>106</v>
      </c>
    </row>
    <row r="108" spans="1:2" ht="17">
      <c r="A108" s="146" t="s">
        <v>5454</v>
      </c>
      <c r="B108" s="145">
        <v>107</v>
      </c>
    </row>
    <row r="109" spans="1:2" ht="17">
      <c r="A109" s="146" t="s">
        <v>7373</v>
      </c>
      <c r="B109" s="145">
        <v>108</v>
      </c>
    </row>
    <row r="110" spans="1:2" ht="17">
      <c r="A110" s="146" t="s">
        <v>2694</v>
      </c>
      <c r="B110" s="145">
        <v>109</v>
      </c>
    </row>
    <row r="111" spans="1:2" ht="17">
      <c r="A111" s="146" t="s">
        <v>5448</v>
      </c>
      <c r="B111" s="145">
        <v>110</v>
      </c>
    </row>
    <row r="112" spans="1:2" ht="17">
      <c r="A112" s="146" t="s">
        <v>3512</v>
      </c>
      <c r="B112" s="145">
        <v>111</v>
      </c>
    </row>
    <row r="113" spans="1:2" ht="17">
      <c r="A113" s="146" t="s">
        <v>5444</v>
      </c>
      <c r="B113" s="145">
        <v>112</v>
      </c>
    </row>
    <row r="114" spans="1:2" ht="17">
      <c r="A114" s="146" t="s">
        <v>7590</v>
      </c>
      <c r="B114" s="145">
        <v>113</v>
      </c>
    </row>
    <row r="115" spans="1:2" ht="17">
      <c r="A115" s="146" t="s">
        <v>5438</v>
      </c>
      <c r="B115" s="145">
        <v>114</v>
      </c>
    </row>
    <row r="116" spans="1:2" ht="17">
      <c r="A116" s="146" t="s">
        <v>5996</v>
      </c>
      <c r="B116" s="145">
        <v>115</v>
      </c>
    </row>
    <row r="117" spans="1:2" ht="17">
      <c r="A117" s="146" t="s">
        <v>5432</v>
      </c>
      <c r="B117" s="145">
        <v>116</v>
      </c>
    </row>
    <row r="118" spans="1:2" ht="17">
      <c r="A118" s="146" t="s">
        <v>7321</v>
      </c>
      <c r="B118" s="145">
        <v>117</v>
      </c>
    </row>
    <row r="119" spans="1:2" ht="17">
      <c r="A119" s="146" t="s">
        <v>4786</v>
      </c>
      <c r="B119" s="145">
        <v>118</v>
      </c>
    </row>
    <row r="120" spans="1:2" ht="17">
      <c r="A120" s="146" t="s">
        <v>5425</v>
      </c>
      <c r="B120" s="145">
        <v>119</v>
      </c>
    </row>
    <row r="121" spans="1:2" ht="17">
      <c r="A121" s="146" t="s">
        <v>6107</v>
      </c>
      <c r="B121" s="145">
        <v>120</v>
      </c>
    </row>
    <row r="122" spans="1:2" ht="17">
      <c r="A122" s="146" t="s">
        <v>8137</v>
      </c>
      <c r="B122" s="145">
        <v>121</v>
      </c>
    </row>
    <row r="123" spans="1:2" ht="17">
      <c r="A123" s="146" t="s">
        <v>8234</v>
      </c>
      <c r="B123" s="145">
        <v>122</v>
      </c>
    </row>
    <row r="124" spans="1:2" ht="17">
      <c r="A124" s="146" t="s">
        <v>6886</v>
      </c>
      <c r="B124" s="145">
        <v>123</v>
      </c>
    </row>
    <row r="125" spans="1:2" ht="17">
      <c r="A125" s="146" t="s">
        <v>5957</v>
      </c>
      <c r="B125" s="145">
        <v>124</v>
      </c>
    </row>
    <row r="126" spans="1:2" ht="17">
      <c r="A126" s="146" t="s">
        <v>5419</v>
      </c>
      <c r="B126" s="145">
        <v>125</v>
      </c>
    </row>
    <row r="127" spans="1:2" ht="17">
      <c r="A127" s="146" t="s">
        <v>5963</v>
      </c>
      <c r="B127" s="145">
        <v>126</v>
      </c>
    </row>
    <row r="128" spans="1:2" ht="17">
      <c r="A128" s="146" t="s">
        <v>7517</v>
      </c>
      <c r="B128" s="145">
        <v>127</v>
      </c>
    </row>
    <row r="129" spans="1:2" ht="17">
      <c r="A129" s="146" t="s">
        <v>7184</v>
      </c>
      <c r="B129" s="145">
        <v>128</v>
      </c>
    </row>
    <row r="130" spans="1:2" ht="17">
      <c r="A130" s="146" t="s">
        <v>1305</v>
      </c>
      <c r="B130" s="145">
        <v>129</v>
      </c>
    </row>
    <row r="131" spans="1:2" ht="17">
      <c r="A131" s="146" t="s">
        <v>8056</v>
      </c>
      <c r="B131" s="145">
        <v>130</v>
      </c>
    </row>
    <row r="132" spans="1:2" ht="17">
      <c r="A132" s="146" t="s">
        <v>5405</v>
      </c>
      <c r="B132" s="145">
        <v>131</v>
      </c>
    </row>
    <row r="133" spans="1:2" ht="17">
      <c r="A133" s="146" t="s">
        <v>1516</v>
      </c>
      <c r="B133" s="145">
        <v>132</v>
      </c>
    </row>
    <row r="134" spans="1:2" ht="17">
      <c r="A134" s="146" t="s">
        <v>6288</v>
      </c>
      <c r="B134" s="145">
        <v>133</v>
      </c>
    </row>
    <row r="135" spans="1:2" ht="17">
      <c r="A135" s="146" t="s">
        <v>5397</v>
      </c>
      <c r="B135" s="145">
        <v>134</v>
      </c>
    </row>
    <row r="136" spans="1:2" ht="17">
      <c r="A136" s="146" t="s">
        <v>3547</v>
      </c>
      <c r="B136" s="145">
        <v>135</v>
      </c>
    </row>
    <row r="137" spans="1:2" ht="17">
      <c r="A137" s="146" t="s">
        <v>3548</v>
      </c>
      <c r="B137" s="145">
        <v>136</v>
      </c>
    </row>
    <row r="138" spans="1:2" ht="17">
      <c r="A138" s="146" t="s">
        <v>3549</v>
      </c>
      <c r="B138" s="145">
        <v>137</v>
      </c>
    </row>
    <row r="139" spans="1:2" ht="17">
      <c r="A139" s="146" t="s">
        <v>3550</v>
      </c>
      <c r="B139" s="145">
        <v>138</v>
      </c>
    </row>
    <row r="140" spans="1:2" ht="17">
      <c r="A140" s="146" t="s">
        <v>3551</v>
      </c>
      <c r="B140" s="145">
        <v>139</v>
      </c>
    </row>
    <row r="141" spans="1:2" ht="17">
      <c r="A141" s="146" t="s">
        <v>3552</v>
      </c>
      <c r="B141" s="145">
        <v>140</v>
      </c>
    </row>
    <row r="142" spans="1:2" ht="17">
      <c r="A142" s="146" t="s">
        <v>3542</v>
      </c>
      <c r="B142" s="145">
        <v>141</v>
      </c>
    </row>
    <row r="143" spans="1:2" ht="17">
      <c r="A143" s="146" t="s">
        <v>3553</v>
      </c>
      <c r="B143" s="145">
        <v>142</v>
      </c>
    </row>
    <row r="144" spans="1:2" ht="17">
      <c r="A144" s="146" t="s">
        <v>3563</v>
      </c>
      <c r="B144" s="145">
        <v>143</v>
      </c>
    </row>
    <row r="145" spans="1:2" ht="17">
      <c r="A145" s="146" t="s">
        <v>3555</v>
      </c>
      <c r="B145" s="145">
        <v>144</v>
      </c>
    </row>
    <row r="146" spans="1:2" ht="17">
      <c r="A146" s="146" t="s">
        <v>3556</v>
      </c>
      <c r="B146" s="145">
        <v>145</v>
      </c>
    </row>
    <row r="147" spans="1:2" ht="17">
      <c r="A147" s="146" t="s">
        <v>3557</v>
      </c>
      <c r="B147" s="145">
        <v>146</v>
      </c>
    </row>
    <row r="148" spans="1:2" ht="17">
      <c r="A148" s="146" t="s">
        <v>3558</v>
      </c>
      <c r="B148" s="145">
        <v>147</v>
      </c>
    </row>
    <row r="149" spans="1:2" ht="17">
      <c r="A149" s="146" t="s">
        <v>3559</v>
      </c>
      <c r="B149" s="145">
        <v>148</v>
      </c>
    </row>
    <row r="150" spans="1:2" ht="17">
      <c r="A150" s="146" t="s">
        <v>3544</v>
      </c>
      <c r="B150" s="145">
        <v>149</v>
      </c>
    </row>
    <row r="151" spans="1:2" ht="17">
      <c r="A151" s="146" t="s">
        <v>3560</v>
      </c>
      <c r="B151" s="145">
        <v>150</v>
      </c>
    </row>
    <row r="152" spans="1:2" ht="17">
      <c r="A152" s="146" t="s">
        <v>3561</v>
      </c>
      <c r="B152" s="145">
        <v>151</v>
      </c>
    </row>
    <row r="153" spans="1:2" ht="17">
      <c r="A153" s="146" t="s">
        <v>5392</v>
      </c>
      <c r="B153" s="145">
        <v>152</v>
      </c>
    </row>
    <row r="154" spans="1:2" ht="17">
      <c r="A154" s="146" t="s">
        <v>7893</v>
      </c>
      <c r="B154" s="145">
        <v>153</v>
      </c>
    </row>
    <row r="155" spans="1:2" ht="17">
      <c r="A155" s="146" t="s">
        <v>7369</v>
      </c>
      <c r="B155" s="145">
        <v>154</v>
      </c>
    </row>
    <row r="156" spans="1:2" ht="17">
      <c r="A156" s="146" t="s">
        <v>7894</v>
      </c>
      <c r="B156" s="145">
        <v>155</v>
      </c>
    </row>
    <row r="157" spans="1:2" ht="17">
      <c r="A157" s="146" t="s">
        <v>5388</v>
      </c>
      <c r="B157" s="145">
        <v>156</v>
      </c>
    </row>
    <row r="158" spans="1:2" ht="17">
      <c r="A158" s="146" t="s">
        <v>2336</v>
      </c>
      <c r="B158" s="145">
        <v>157</v>
      </c>
    </row>
    <row r="159" spans="1:2" ht="17">
      <c r="A159" s="146" t="s">
        <v>7270</v>
      </c>
      <c r="B159" s="145">
        <v>158</v>
      </c>
    </row>
    <row r="160" spans="1:2" ht="17">
      <c r="A160" s="146" t="s">
        <v>8562</v>
      </c>
      <c r="B160" s="145">
        <v>159</v>
      </c>
    </row>
    <row r="161" spans="1:2" ht="17">
      <c r="A161" s="146" t="s">
        <v>8897</v>
      </c>
      <c r="B161" s="145">
        <v>160</v>
      </c>
    </row>
    <row r="162" spans="1:2" ht="17">
      <c r="A162" s="146" t="s">
        <v>7070</v>
      </c>
      <c r="B162" s="145">
        <v>161</v>
      </c>
    </row>
    <row r="163" spans="1:2" ht="17">
      <c r="A163" s="146" t="s">
        <v>5468</v>
      </c>
      <c r="B163" s="145">
        <v>162</v>
      </c>
    </row>
    <row r="164" spans="1:2" ht="17">
      <c r="A164" s="146" t="s">
        <v>5373</v>
      </c>
      <c r="B164" s="145">
        <v>163</v>
      </c>
    </row>
    <row r="165" spans="1:2" ht="17">
      <c r="A165" s="146" t="s">
        <v>5371</v>
      </c>
      <c r="B165" s="145">
        <v>164</v>
      </c>
    </row>
    <row r="166" spans="1:2" ht="17">
      <c r="A166" s="146" t="s">
        <v>5365</v>
      </c>
      <c r="B166" s="145">
        <v>165</v>
      </c>
    </row>
    <row r="167" spans="1:2" ht="17">
      <c r="A167" s="146" t="s">
        <v>6844</v>
      </c>
      <c r="B167" s="145">
        <v>166</v>
      </c>
    </row>
    <row r="168" spans="1:2" ht="17">
      <c r="A168" s="146" t="s">
        <v>1738</v>
      </c>
      <c r="B168" s="145">
        <v>167</v>
      </c>
    </row>
    <row r="169" spans="1:2" ht="17">
      <c r="A169" s="146" t="s">
        <v>4194</v>
      </c>
      <c r="B169" s="145">
        <v>168</v>
      </c>
    </row>
    <row r="170" spans="1:2" ht="17">
      <c r="A170" s="146" t="s">
        <v>5346</v>
      </c>
      <c r="B170" s="145">
        <v>169</v>
      </c>
    </row>
    <row r="171" spans="1:2" ht="17">
      <c r="A171" s="146" t="s">
        <v>8047</v>
      </c>
      <c r="B171" s="145">
        <v>170</v>
      </c>
    </row>
    <row r="172" spans="1:2" ht="17">
      <c r="A172" s="146" t="s">
        <v>8336</v>
      </c>
      <c r="B172" s="145">
        <v>171</v>
      </c>
    </row>
    <row r="173" spans="1:2" ht="17">
      <c r="A173" s="146" t="s">
        <v>5340</v>
      </c>
      <c r="B173" s="145">
        <v>172</v>
      </c>
    </row>
    <row r="174" spans="1:2" ht="17">
      <c r="A174" s="146" t="s">
        <v>1143</v>
      </c>
      <c r="B174" s="145">
        <v>173</v>
      </c>
    </row>
    <row r="175" spans="1:2" ht="17">
      <c r="A175" s="146" t="s">
        <v>5337</v>
      </c>
      <c r="B175" s="145">
        <v>174</v>
      </c>
    </row>
    <row r="176" spans="1:2" ht="17">
      <c r="A176" s="146" t="s">
        <v>5173</v>
      </c>
      <c r="B176" s="145">
        <v>175</v>
      </c>
    </row>
    <row r="177" spans="1:2" ht="17">
      <c r="A177" s="146" t="s">
        <v>7463</v>
      </c>
      <c r="B177" s="145">
        <v>176</v>
      </c>
    </row>
    <row r="178" spans="1:2" ht="17">
      <c r="A178" s="146" t="s">
        <v>6776</v>
      </c>
      <c r="B178" s="145">
        <v>177</v>
      </c>
    </row>
    <row r="179" spans="1:2" ht="17">
      <c r="A179" s="146" t="s">
        <v>5334</v>
      </c>
      <c r="B179" s="145">
        <v>178</v>
      </c>
    </row>
    <row r="180" spans="1:2" ht="17">
      <c r="A180" s="146" t="s">
        <v>7459</v>
      </c>
      <c r="B180" s="145">
        <v>179</v>
      </c>
    </row>
    <row r="181" spans="1:2" ht="17">
      <c r="A181" s="146" t="s">
        <v>6949</v>
      </c>
      <c r="B181" s="145">
        <v>180</v>
      </c>
    </row>
    <row r="182" spans="1:2" ht="17">
      <c r="A182" s="146" t="s">
        <v>5323</v>
      </c>
      <c r="B182" s="145">
        <v>181</v>
      </c>
    </row>
    <row r="183" spans="1:2" ht="17">
      <c r="A183" s="146" t="s">
        <v>2147</v>
      </c>
      <c r="B183" s="145">
        <v>182</v>
      </c>
    </row>
    <row r="184" spans="1:2" ht="17">
      <c r="A184" s="146" t="s">
        <v>5305</v>
      </c>
      <c r="B184" s="145">
        <v>183</v>
      </c>
    </row>
    <row r="185" spans="1:2" ht="17">
      <c r="A185" s="146" t="s">
        <v>8126</v>
      </c>
      <c r="B185" s="145">
        <v>184</v>
      </c>
    </row>
    <row r="186" spans="1:2" ht="17">
      <c r="A186" s="146" t="s">
        <v>5300</v>
      </c>
      <c r="B186" s="145">
        <v>185</v>
      </c>
    </row>
    <row r="187" spans="1:2" ht="17">
      <c r="A187" s="146" t="s">
        <v>6852</v>
      </c>
      <c r="B187" s="145">
        <v>186</v>
      </c>
    </row>
    <row r="188" spans="1:2" ht="17">
      <c r="A188" s="146" t="s">
        <v>8649</v>
      </c>
      <c r="B188" s="145">
        <v>187</v>
      </c>
    </row>
    <row r="189" spans="1:2" ht="17">
      <c r="A189" s="146" t="s">
        <v>5822</v>
      </c>
      <c r="B189" s="145">
        <v>188</v>
      </c>
    </row>
    <row r="190" spans="1:2" ht="17">
      <c r="A190" s="146" t="s">
        <v>4250</v>
      </c>
      <c r="B190" s="145">
        <v>189</v>
      </c>
    </row>
    <row r="191" spans="1:2" ht="17">
      <c r="A191" s="146" t="s">
        <v>4826</v>
      </c>
      <c r="B191" s="145">
        <v>190</v>
      </c>
    </row>
    <row r="192" spans="1:2" ht="17">
      <c r="A192" s="146" t="s">
        <v>7870</v>
      </c>
      <c r="B192" s="145">
        <v>191</v>
      </c>
    </row>
    <row r="193" spans="1:2" ht="17">
      <c r="A193" s="146" t="s">
        <v>305</v>
      </c>
      <c r="B193" s="145">
        <v>192</v>
      </c>
    </row>
    <row r="194" spans="1:2" ht="17">
      <c r="A194" s="146" t="s">
        <v>4245</v>
      </c>
      <c r="B194" s="145">
        <v>193</v>
      </c>
    </row>
    <row r="195" spans="1:2" ht="17">
      <c r="A195" s="146" t="s">
        <v>8898</v>
      </c>
      <c r="B195" s="145">
        <v>194</v>
      </c>
    </row>
    <row r="196" spans="1:2" ht="17">
      <c r="A196" s="146" t="s">
        <v>6685</v>
      </c>
      <c r="B196" s="145">
        <v>195</v>
      </c>
    </row>
    <row r="197" spans="1:2" ht="17">
      <c r="A197" s="146" t="s">
        <v>5041</v>
      </c>
      <c r="B197" s="145">
        <v>196</v>
      </c>
    </row>
    <row r="198" spans="1:2" ht="17">
      <c r="A198" s="146" t="s">
        <v>5291</v>
      </c>
      <c r="B198" s="145">
        <v>197</v>
      </c>
    </row>
    <row r="199" spans="1:2" ht="17">
      <c r="A199" s="146" t="s">
        <v>5283</v>
      </c>
      <c r="B199" s="145">
        <v>198</v>
      </c>
    </row>
    <row r="200" spans="1:2" ht="17">
      <c r="A200" s="146" t="s">
        <v>8212</v>
      </c>
      <c r="B200" s="145">
        <v>199</v>
      </c>
    </row>
    <row r="201" spans="1:2" ht="17">
      <c r="A201" s="146" t="s">
        <v>7249</v>
      </c>
      <c r="B201" s="145">
        <v>200</v>
      </c>
    </row>
    <row r="202" spans="1:2" ht="17">
      <c r="A202" s="146" t="s">
        <v>5279</v>
      </c>
      <c r="B202" s="145">
        <v>201</v>
      </c>
    </row>
    <row r="203" spans="1:2" ht="17">
      <c r="A203" s="146" t="s">
        <v>5274</v>
      </c>
      <c r="B203" s="145">
        <v>202</v>
      </c>
    </row>
    <row r="204" spans="1:2" ht="17">
      <c r="A204" s="146" t="s">
        <v>7621</v>
      </c>
      <c r="B204" s="145">
        <v>203</v>
      </c>
    </row>
    <row r="205" spans="1:2" ht="17">
      <c r="A205" s="146" t="s">
        <v>8938</v>
      </c>
      <c r="B205" s="145">
        <v>204</v>
      </c>
    </row>
    <row r="206" spans="1:2" ht="17">
      <c r="A206" s="146" t="s">
        <v>5412</v>
      </c>
      <c r="B206" s="145">
        <v>205</v>
      </c>
    </row>
    <row r="207" spans="1:2" ht="17">
      <c r="A207" s="146" t="s">
        <v>8256</v>
      </c>
      <c r="B207" s="145">
        <v>206</v>
      </c>
    </row>
    <row r="208" spans="1:2" ht="17">
      <c r="A208" s="146" t="s">
        <v>3647</v>
      </c>
      <c r="B208" s="145">
        <v>207</v>
      </c>
    </row>
    <row r="209" spans="1:2" ht="17">
      <c r="A209" s="146" t="s">
        <v>5253</v>
      </c>
      <c r="B209" s="145">
        <v>208</v>
      </c>
    </row>
    <row r="210" spans="1:2" ht="17">
      <c r="A210" s="146" t="s">
        <v>5239</v>
      </c>
      <c r="B210" s="145">
        <v>209</v>
      </c>
    </row>
    <row r="211" spans="1:2" ht="17">
      <c r="A211" s="146" t="s">
        <v>5328</v>
      </c>
      <c r="B211" s="145">
        <v>210</v>
      </c>
    </row>
    <row r="212" spans="1:2" ht="17">
      <c r="A212" s="146" t="s">
        <v>5231</v>
      </c>
      <c r="B212" s="145">
        <v>211</v>
      </c>
    </row>
    <row r="213" spans="1:2" ht="17">
      <c r="A213" s="146" t="s">
        <v>3229</v>
      </c>
      <c r="B213" s="145">
        <v>212</v>
      </c>
    </row>
    <row r="214" spans="1:2" ht="17">
      <c r="A214" s="146" t="s">
        <v>6737</v>
      </c>
      <c r="B214" s="145">
        <v>213</v>
      </c>
    </row>
    <row r="215" spans="1:2" ht="17">
      <c r="A215" s="146" t="s">
        <v>7382</v>
      </c>
      <c r="B215" s="145">
        <v>214</v>
      </c>
    </row>
    <row r="216" spans="1:2" ht="17">
      <c r="A216" s="146" t="s">
        <v>5219</v>
      </c>
      <c r="B216" s="145">
        <v>215</v>
      </c>
    </row>
    <row r="217" spans="1:2" ht="17">
      <c r="A217" s="146" t="s">
        <v>8899</v>
      </c>
      <c r="B217" s="145">
        <v>216</v>
      </c>
    </row>
    <row r="218" spans="1:2" ht="17">
      <c r="A218" s="146" t="s">
        <v>6997</v>
      </c>
      <c r="B218" s="145">
        <v>217</v>
      </c>
    </row>
    <row r="219" spans="1:2" ht="17">
      <c r="A219" s="146" t="s">
        <v>5212</v>
      </c>
      <c r="B219" s="145">
        <v>218</v>
      </c>
    </row>
    <row r="220" spans="1:2" ht="17">
      <c r="A220" s="146" t="s">
        <v>5207</v>
      </c>
      <c r="B220" s="145">
        <v>219</v>
      </c>
    </row>
    <row r="221" spans="1:2" ht="17">
      <c r="A221" s="146" t="s">
        <v>5196</v>
      </c>
      <c r="B221" s="145">
        <v>220</v>
      </c>
    </row>
    <row r="222" spans="1:2" ht="17">
      <c r="A222" s="146" t="s">
        <v>5190</v>
      </c>
      <c r="B222" s="145">
        <v>221</v>
      </c>
    </row>
    <row r="223" spans="1:2" ht="17">
      <c r="A223" s="146" t="s">
        <v>167</v>
      </c>
      <c r="B223" s="145">
        <v>222</v>
      </c>
    </row>
    <row r="224" spans="1:2" ht="17">
      <c r="A224" s="146" t="s">
        <v>5188</v>
      </c>
      <c r="B224" s="145">
        <v>223</v>
      </c>
    </row>
    <row r="225" spans="1:2" ht="17">
      <c r="A225" s="146" t="s">
        <v>5181</v>
      </c>
      <c r="B225" s="145">
        <v>224</v>
      </c>
    </row>
    <row r="226" spans="1:2" ht="17">
      <c r="A226" s="146" t="s">
        <v>5166</v>
      </c>
      <c r="B226" s="145">
        <v>225</v>
      </c>
    </row>
    <row r="227" spans="1:2" ht="17">
      <c r="A227" s="146" t="s">
        <v>5179</v>
      </c>
      <c r="B227" s="145">
        <v>226</v>
      </c>
    </row>
    <row r="228" spans="1:2" ht="17">
      <c r="A228" s="146" t="s">
        <v>5158</v>
      </c>
      <c r="B228" s="145">
        <v>227</v>
      </c>
    </row>
    <row r="229" spans="1:2" ht="17">
      <c r="A229" s="146" t="s">
        <v>5151</v>
      </c>
      <c r="B229" s="145">
        <v>228</v>
      </c>
    </row>
    <row r="230" spans="1:2" ht="17">
      <c r="A230" s="146" t="s">
        <v>8346</v>
      </c>
      <c r="B230" s="145">
        <v>229</v>
      </c>
    </row>
    <row r="231" spans="1:2" ht="17">
      <c r="A231" s="146" t="s">
        <v>5134</v>
      </c>
      <c r="B231" s="145">
        <v>230</v>
      </c>
    </row>
    <row r="232" spans="1:2" ht="17">
      <c r="A232" s="146" t="s">
        <v>7799</v>
      </c>
      <c r="B232" s="145">
        <v>231</v>
      </c>
    </row>
    <row r="233" spans="1:2" ht="17">
      <c r="A233" s="146" t="s">
        <v>5132</v>
      </c>
      <c r="B233" s="145">
        <v>232</v>
      </c>
    </row>
    <row r="234" spans="1:2" ht="17">
      <c r="A234" s="146" t="s">
        <v>5125</v>
      </c>
      <c r="B234" s="145">
        <v>233</v>
      </c>
    </row>
    <row r="235" spans="1:2" ht="17">
      <c r="A235" s="146" t="s">
        <v>8647</v>
      </c>
      <c r="B235" s="145">
        <v>234</v>
      </c>
    </row>
    <row r="236" spans="1:2" ht="17">
      <c r="A236" s="146" t="s">
        <v>5118</v>
      </c>
      <c r="B236" s="145">
        <v>235</v>
      </c>
    </row>
    <row r="237" spans="1:2" ht="17">
      <c r="A237" s="146" t="s">
        <v>5111</v>
      </c>
      <c r="B237" s="145">
        <v>236</v>
      </c>
    </row>
    <row r="238" spans="1:2" ht="17">
      <c r="A238" s="146" t="s">
        <v>5104</v>
      </c>
      <c r="B238" s="145">
        <v>237</v>
      </c>
    </row>
    <row r="239" spans="1:2" ht="17">
      <c r="A239" s="146" t="s">
        <v>8333</v>
      </c>
      <c r="B239" s="145">
        <v>238</v>
      </c>
    </row>
    <row r="240" spans="1:2" ht="17">
      <c r="A240" s="146" t="s">
        <v>8900</v>
      </c>
      <c r="B240" s="145">
        <v>239</v>
      </c>
    </row>
    <row r="241" spans="1:2" ht="17">
      <c r="A241" s="146" t="s">
        <v>8161</v>
      </c>
      <c r="B241" s="145">
        <v>240</v>
      </c>
    </row>
    <row r="242" spans="1:2" ht="17">
      <c r="A242" s="146" t="s">
        <v>5096</v>
      </c>
      <c r="B242" s="145">
        <v>241</v>
      </c>
    </row>
    <row r="243" spans="1:2" ht="17">
      <c r="A243" s="146" t="s">
        <v>6688</v>
      </c>
      <c r="B243" s="145">
        <v>242</v>
      </c>
    </row>
    <row r="244" spans="1:2" ht="17">
      <c r="A244" s="146" t="s">
        <v>5082</v>
      </c>
      <c r="B244" s="145">
        <v>243</v>
      </c>
    </row>
    <row r="245" spans="1:2" ht="17">
      <c r="A245" s="146" t="s">
        <v>5077</v>
      </c>
      <c r="B245" s="145">
        <v>244</v>
      </c>
    </row>
    <row r="246" spans="1:2" ht="17">
      <c r="A246" s="146" t="s">
        <v>5067</v>
      </c>
      <c r="B246" s="145">
        <v>245</v>
      </c>
    </row>
    <row r="247" spans="1:2" ht="17">
      <c r="A247" s="146" t="s">
        <v>6113</v>
      </c>
      <c r="B247" s="145">
        <v>246</v>
      </c>
    </row>
    <row r="248" spans="1:2" ht="17">
      <c r="A248" s="146" t="s">
        <v>5060</v>
      </c>
      <c r="B248" s="145">
        <v>247</v>
      </c>
    </row>
    <row r="249" spans="1:2" ht="17">
      <c r="A249" s="146" t="s">
        <v>6764</v>
      </c>
      <c r="B249" s="145">
        <v>248</v>
      </c>
    </row>
    <row r="250" spans="1:2" ht="17">
      <c r="A250" s="146" t="s">
        <v>8490</v>
      </c>
      <c r="B250" s="145">
        <v>249</v>
      </c>
    </row>
    <row r="251" spans="1:2" ht="17">
      <c r="A251" s="146" t="s">
        <v>3624</v>
      </c>
      <c r="B251" s="145">
        <v>250</v>
      </c>
    </row>
    <row r="252" spans="1:2" ht="17">
      <c r="A252" s="146" t="s">
        <v>7548</v>
      </c>
      <c r="B252" s="145">
        <v>251</v>
      </c>
    </row>
    <row r="253" spans="1:2" ht="17">
      <c r="A253" s="146" t="s">
        <v>3610</v>
      </c>
      <c r="B253" s="145">
        <v>252</v>
      </c>
    </row>
    <row r="254" spans="1:2" ht="17">
      <c r="A254" s="146" t="s">
        <v>3628</v>
      </c>
      <c r="B254" s="145">
        <v>253</v>
      </c>
    </row>
    <row r="255" spans="1:2" ht="17">
      <c r="A255" s="146" t="s">
        <v>5054</v>
      </c>
      <c r="B255" s="145">
        <v>254</v>
      </c>
    </row>
    <row r="256" spans="1:2" ht="17">
      <c r="A256" s="146" t="s">
        <v>8653</v>
      </c>
      <c r="B256" s="145">
        <v>255</v>
      </c>
    </row>
    <row r="257" spans="1:2" ht="17">
      <c r="A257" s="146" t="s">
        <v>5049</v>
      </c>
      <c r="B257" s="145">
        <v>256</v>
      </c>
    </row>
    <row r="258" spans="1:2" ht="17">
      <c r="A258" s="146" t="s">
        <v>7395</v>
      </c>
      <c r="B258" s="145">
        <v>257</v>
      </c>
    </row>
    <row r="259" spans="1:2" ht="17">
      <c r="A259" s="146" t="s">
        <v>8231</v>
      </c>
      <c r="B259" s="145">
        <v>258</v>
      </c>
    </row>
    <row r="260" spans="1:2" ht="17">
      <c r="A260" s="146" t="s">
        <v>5034</v>
      </c>
      <c r="B260" s="145">
        <v>259</v>
      </c>
    </row>
    <row r="261" spans="1:2" ht="17">
      <c r="A261" s="146" t="s">
        <v>7962</v>
      </c>
      <c r="B261" s="145">
        <v>260</v>
      </c>
    </row>
    <row r="262" spans="1:2" ht="17">
      <c r="A262" s="146" t="s">
        <v>6420</v>
      </c>
      <c r="B262" s="145">
        <v>261</v>
      </c>
    </row>
    <row r="263" spans="1:2" ht="17">
      <c r="A263" s="146" t="s">
        <v>5999</v>
      </c>
      <c r="B263" s="145">
        <v>262</v>
      </c>
    </row>
    <row r="264" spans="1:2" ht="17">
      <c r="A264" s="146" t="s">
        <v>291</v>
      </c>
      <c r="B264" s="145">
        <v>263</v>
      </c>
    </row>
    <row r="265" spans="1:2" ht="17">
      <c r="A265" s="146" t="s">
        <v>7807</v>
      </c>
      <c r="B265" s="145">
        <v>264</v>
      </c>
    </row>
    <row r="266" spans="1:2" ht="17">
      <c r="A266" s="146" t="s">
        <v>286</v>
      </c>
      <c r="B266" s="145">
        <v>265</v>
      </c>
    </row>
    <row r="267" spans="1:2" ht="17">
      <c r="A267" s="146" t="s">
        <v>5017</v>
      </c>
      <c r="B267" s="145">
        <v>266</v>
      </c>
    </row>
    <row r="268" spans="1:2" ht="17">
      <c r="A268" s="146" t="s">
        <v>8144</v>
      </c>
      <c r="B268" s="145">
        <v>267</v>
      </c>
    </row>
    <row r="269" spans="1:2" ht="17">
      <c r="A269" s="146" t="s">
        <v>3726</v>
      </c>
      <c r="B269" s="145">
        <v>268</v>
      </c>
    </row>
    <row r="270" spans="1:2" ht="17">
      <c r="A270" s="146" t="s">
        <v>6891</v>
      </c>
      <c r="B270" s="145">
        <v>269</v>
      </c>
    </row>
    <row r="271" spans="1:2" ht="17">
      <c r="A271" s="146" t="s">
        <v>5013</v>
      </c>
      <c r="B271" s="145">
        <v>270</v>
      </c>
    </row>
    <row r="272" spans="1:2" ht="17">
      <c r="A272" s="146" t="s">
        <v>8315</v>
      </c>
      <c r="B272" s="145">
        <v>271</v>
      </c>
    </row>
    <row r="273" spans="1:2" ht="17">
      <c r="A273" s="146" t="s">
        <v>4999</v>
      </c>
      <c r="B273" s="145">
        <v>272</v>
      </c>
    </row>
    <row r="274" spans="1:2" ht="17">
      <c r="A274" s="146" t="s">
        <v>4985</v>
      </c>
      <c r="B274" s="145">
        <v>273</v>
      </c>
    </row>
    <row r="275" spans="1:2" ht="17">
      <c r="A275" s="146" t="s">
        <v>4978</v>
      </c>
      <c r="B275" s="145">
        <v>274</v>
      </c>
    </row>
    <row r="276" spans="1:2" ht="17">
      <c r="A276" s="146" t="s">
        <v>5005</v>
      </c>
      <c r="B276" s="145">
        <v>275</v>
      </c>
    </row>
    <row r="277" spans="1:2" ht="17">
      <c r="A277" s="146" t="s">
        <v>4971</v>
      </c>
      <c r="B277" s="145">
        <v>276</v>
      </c>
    </row>
    <row r="278" spans="1:2" ht="17">
      <c r="A278" s="146" t="s">
        <v>6294</v>
      </c>
      <c r="B278" s="145">
        <v>277</v>
      </c>
    </row>
    <row r="279" spans="1:2" ht="17">
      <c r="A279" s="146" t="s">
        <v>7124</v>
      </c>
      <c r="B279" s="145">
        <v>278</v>
      </c>
    </row>
    <row r="280" spans="1:2" ht="17">
      <c r="A280" s="146" t="s">
        <v>4961</v>
      </c>
      <c r="B280" s="145">
        <v>279</v>
      </c>
    </row>
    <row r="281" spans="1:2" ht="17">
      <c r="A281" s="146" t="s">
        <v>4235</v>
      </c>
      <c r="B281" s="145">
        <v>280</v>
      </c>
    </row>
    <row r="282" spans="1:2" ht="17">
      <c r="A282" s="146" t="s">
        <v>5165</v>
      </c>
      <c r="B282" s="145">
        <v>281</v>
      </c>
    </row>
    <row r="283" spans="1:2" ht="17">
      <c r="A283" s="146" t="s">
        <v>7659</v>
      </c>
      <c r="B283" s="145">
        <v>282</v>
      </c>
    </row>
    <row r="284" spans="1:2" ht="17">
      <c r="A284" s="146" t="s">
        <v>7111</v>
      </c>
      <c r="B284" s="145">
        <v>283</v>
      </c>
    </row>
    <row r="285" spans="1:2" ht="17">
      <c r="A285" s="146" t="s">
        <v>7499</v>
      </c>
      <c r="B285" s="145">
        <v>284</v>
      </c>
    </row>
    <row r="286" spans="1:2" ht="17">
      <c r="A286" s="146" t="s">
        <v>6518</v>
      </c>
      <c r="B286" s="145">
        <v>285</v>
      </c>
    </row>
    <row r="287" spans="1:2" ht="17">
      <c r="A287" s="146" t="s">
        <v>4957</v>
      </c>
      <c r="B287" s="145">
        <v>286</v>
      </c>
    </row>
    <row r="288" spans="1:2" ht="17">
      <c r="A288" s="146" t="s">
        <v>6822</v>
      </c>
      <c r="B288" s="145">
        <v>287</v>
      </c>
    </row>
    <row r="289" spans="1:2" ht="17">
      <c r="A289" s="146" t="s">
        <v>2171</v>
      </c>
      <c r="B289" s="145">
        <v>288</v>
      </c>
    </row>
    <row r="290" spans="1:2" ht="17">
      <c r="A290" s="146" t="s">
        <v>4942</v>
      </c>
      <c r="B290" s="145">
        <v>289</v>
      </c>
    </row>
    <row r="291" spans="1:2" ht="17">
      <c r="A291" s="146" t="s">
        <v>4328</v>
      </c>
      <c r="B291" s="145">
        <v>290</v>
      </c>
    </row>
    <row r="292" spans="1:2" ht="17">
      <c r="A292" s="146" t="s">
        <v>822</v>
      </c>
      <c r="B292" s="145">
        <v>291</v>
      </c>
    </row>
    <row r="293" spans="1:2" ht="17">
      <c r="A293" s="146" t="s">
        <v>4932</v>
      </c>
      <c r="B293" s="145">
        <v>292</v>
      </c>
    </row>
    <row r="294" spans="1:2" ht="17">
      <c r="A294" s="146" t="s">
        <v>4925</v>
      </c>
      <c r="B294" s="145">
        <v>293</v>
      </c>
    </row>
    <row r="295" spans="1:2" ht="17">
      <c r="A295" s="146" t="s">
        <v>4917</v>
      </c>
      <c r="B295" s="145">
        <v>294</v>
      </c>
    </row>
    <row r="296" spans="1:2" ht="17">
      <c r="A296" s="146" t="s">
        <v>4905</v>
      </c>
      <c r="B296" s="145">
        <v>295</v>
      </c>
    </row>
    <row r="297" spans="1:2" ht="17">
      <c r="A297" s="146" t="s">
        <v>4894</v>
      </c>
      <c r="B297" s="145">
        <v>296</v>
      </c>
    </row>
    <row r="298" spans="1:2" ht="17">
      <c r="A298" s="146" t="s">
        <v>7409</v>
      </c>
      <c r="B298" s="145">
        <v>297</v>
      </c>
    </row>
    <row r="299" spans="1:2" ht="17">
      <c r="A299" s="146" t="s">
        <v>7565</v>
      </c>
      <c r="B299" s="145">
        <v>298</v>
      </c>
    </row>
    <row r="300" spans="1:2" ht="17">
      <c r="A300" s="146" t="s">
        <v>3616</v>
      </c>
      <c r="B300" s="145">
        <v>299</v>
      </c>
    </row>
    <row r="301" spans="1:2" ht="17">
      <c r="A301" s="146" t="s">
        <v>6118</v>
      </c>
      <c r="B301" s="145">
        <v>300</v>
      </c>
    </row>
    <row r="302" spans="1:2" ht="17">
      <c r="A302" s="146" t="s">
        <v>4890</v>
      </c>
      <c r="B302" s="145">
        <v>301</v>
      </c>
    </row>
    <row r="303" spans="1:2" ht="17">
      <c r="A303" s="146" t="s">
        <v>883</v>
      </c>
      <c r="B303" s="145">
        <v>302</v>
      </c>
    </row>
    <row r="304" spans="1:2" ht="17">
      <c r="A304" s="146" t="s">
        <v>7655</v>
      </c>
      <c r="B304" s="145">
        <v>303</v>
      </c>
    </row>
    <row r="305" spans="1:2" ht="17">
      <c r="A305" s="146" t="s">
        <v>4887</v>
      </c>
      <c r="B305" s="145">
        <v>304</v>
      </c>
    </row>
    <row r="306" spans="1:2" ht="17">
      <c r="A306" s="146" t="s">
        <v>3619</v>
      </c>
      <c r="B306" s="145">
        <v>305</v>
      </c>
    </row>
    <row r="307" spans="1:2" ht="17">
      <c r="A307" s="146" t="s">
        <v>5424</v>
      </c>
      <c r="B307" s="145">
        <v>306</v>
      </c>
    </row>
    <row r="308" spans="1:2" ht="17">
      <c r="A308" s="146" t="s">
        <v>4840</v>
      </c>
      <c r="B308" s="145">
        <v>307</v>
      </c>
    </row>
    <row r="309" spans="1:2" ht="17">
      <c r="A309" s="146" t="s">
        <v>8901</v>
      </c>
      <c r="B309" s="145">
        <v>308</v>
      </c>
    </row>
    <row r="310" spans="1:2" ht="17">
      <c r="A310" s="146" t="s">
        <v>4816</v>
      </c>
      <c r="B310" s="145">
        <v>309</v>
      </c>
    </row>
    <row r="311" spans="1:2" ht="17">
      <c r="A311" s="146" t="s">
        <v>4811</v>
      </c>
      <c r="B311" s="145">
        <v>310</v>
      </c>
    </row>
    <row r="312" spans="1:2" ht="17">
      <c r="A312" s="146" t="s">
        <v>7848</v>
      </c>
      <c r="B312" s="145">
        <v>311</v>
      </c>
    </row>
    <row r="313" spans="1:2" ht="17">
      <c r="A313" s="146" t="s">
        <v>4307</v>
      </c>
      <c r="B313" s="145">
        <v>312</v>
      </c>
    </row>
    <row r="314" spans="1:2" ht="17">
      <c r="A314" s="146" t="s">
        <v>8517</v>
      </c>
      <c r="B314" s="145">
        <v>313</v>
      </c>
    </row>
    <row r="315" spans="1:2" ht="17">
      <c r="A315" s="146" t="s">
        <v>4803</v>
      </c>
      <c r="B315" s="145">
        <v>314</v>
      </c>
    </row>
    <row r="316" spans="1:2" ht="17">
      <c r="A316" s="146" t="s">
        <v>8003</v>
      </c>
      <c r="B316" s="145">
        <v>315</v>
      </c>
    </row>
    <row r="317" spans="1:2" ht="17">
      <c r="A317" s="146" t="s">
        <v>8226</v>
      </c>
      <c r="B317" s="145">
        <v>316</v>
      </c>
    </row>
    <row r="318" spans="1:2" ht="17">
      <c r="A318" s="146" t="s">
        <v>7003</v>
      </c>
      <c r="B318" s="145">
        <v>317</v>
      </c>
    </row>
    <row r="319" spans="1:2" ht="17">
      <c r="A319" s="146" t="s">
        <v>4797</v>
      </c>
      <c r="B319" s="145">
        <v>318</v>
      </c>
    </row>
    <row r="320" spans="1:2" ht="17">
      <c r="A320" s="146" t="s">
        <v>6635</v>
      </c>
      <c r="B320" s="145">
        <v>319</v>
      </c>
    </row>
    <row r="321" spans="1:2" ht="17">
      <c r="A321" s="146" t="s">
        <v>1220</v>
      </c>
      <c r="B321" s="145">
        <v>320</v>
      </c>
    </row>
    <row r="322" spans="1:2" ht="17">
      <c r="A322" s="146" t="s">
        <v>6494</v>
      </c>
      <c r="B322" s="145">
        <v>321</v>
      </c>
    </row>
    <row r="323" spans="1:2" ht="17">
      <c r="A323" s="146" t="s">
        <v>8386</v>
      </c>
      <c r="B323" s="145">
        <v>322</v>
      </c>
    </row>
    <row r="324" spans="1:2" ht="17">
      <c r="A324" s="146" t="s">
        <v>5259</v>
      </c>
      <c r="B324" s="145">
        <v>323</v>
      </c>
    </row>
    <row r="325" spans="1:2" ht="17">
      <c r="A325" s="146" t="s">
        <v>4793</v>
      </c>
      <c r="B325" s="145">
        <v>324</v>
      </c>
    </row>
    <row r="326" spans="1:2" ht="17">
      <c r="A326" s="146" t="s">
        <v>4845</v>
      </c>
      <c r="B326" s="145">
        <v>325</v>
      </c>
    </row>
    <row r="327" spans="1:2" ht="17">
      <c r="A327" s="146" t="s">
        <v>4776</v>
      </c>
      <c r="B327" s="145">
        <v>326</v>
      </c>
    </row>
    <row r="328" spans="1:2" ht="17">
      <c r="A328" s="146" t="s">
        <v>4783</v>
      </c>
      <c r="B328" s="145">
        <v>327</v>
      </c>
    </row>
    <row r="329" spans="1:2" ht="17">
      <c r="A329" s="146" t="s">
        <v>4765</v>
      </c>
      <c r="B329" s="145">
        <v>328</v>
      </c>
    </row>
    <row r="330" spans="1:2" ht="17">
      <c r="A330" s="146" t="s">
        <v>2016</v>
      </c>
      <c r="B330" s="145">
        <v>329</v>
      </c>
    </row>
    <row r="331" spans="1:2" ht="17">
      <c r="A331" s="146" t="s">
        <v>4757</v>
      </c>
      <c r="B331" s="145">
        <v>330</v>
      </c>
    </row>
    <row r="332" spans="1:2" ht="17">
      <c r="A332" s="146" t="s">
        <v>4752</v>
      </c>
      <c r="B332" s="145">
        <v>331</v>
      </c>
    </row>
    <row r="333" spans="1:2" ht="17">
      <c r="A333" s="146" t="s">
        <v>4744</v>
      </c>
      <c r="B333" s="145">
        <v>332</v>
      </c>
    </row>
    <row r="334" spans="1:2" ht="17">
      <c r="A334" s="146" t="s">
        <v>4737</v>
      </c>
      <c r="B334" s="145">
        <v>333</v>
      </c>
    </row>
    <row r="335" spans="1:2" ht="17">
      <c r="A335" s="146" t="s">
        <v>4729</v>
      </c>
      <c r="B335" s="145">
        <v>334</v>
      </c>
    </row>
    <row r="336" spans="1:2" ht="17">
      <c r="A336" s="146" t="s">
        <v>8348</v>
      </c>
      <c r="B336" s="145">
        <v>335</v>
      </c>
    </row>
    <row r="337" spans="1:2" ht="17">
      <c r="A337" s="146" t="s">
        <v>4718</v>
      </c>
      <c r="B337" s="145">
        <v>336</v>
      </c>
    </row>
    <row r="338" spans="1:2" ht="17">
      <c r="A338" s="146" t="s">
        <v>4712</v>
      </c>
      <c r="B338" s="145">
        <v>337</v>
      </c>
    </row>
    <row r="339" spans="1:2" ht="17">
      <c r="A339" s="146" t="s">
        <v>4698</v>
      </c>
      <c r="B339" s="145">
        <v>338</v>
      </c>
    </row>
    <row r="340" spans="1:2" ht="17">
      <c r="A340" s="146" t="s">
        <v>6358</v>
      </c>
      <c r="B340" s="145">
        <v>339</v>
      </c>
    </row>
    <row r="341" spans="1:2" ht="17">
      <c r="A341" s="146" t="s">
        <v>6123</v>
      </c>
      <c r="B341" s="145">
        <v>340</v>
      </c>
    </row>
    <row r="342" spans="1:2" ht="17">
      <c r="A342" s="146" t="s">
        <v>8655</v>
      </c>
      <c r="B342" s="145">
        <v>341</v>
      </c>
    </row>
    <row r="343" spans="1:2" ht="17">
      <c r="A343" s="146" t="s">
        <v>8656</v>
      </c>
      <c r="B343" s="145">
        <v>342</v>
      </c>
    </row>
    <row r="344" spans="1:2" ht="17">
      <c r="A344" s="146" t="s">
        <v>8591</v>
      </c>
      <c r="B344" s="145">
        <v>343</v>
      </c>
    </row>
    <row r="345" spans="1:2" ht="17">
      <c r="A345" s="146" t="s">
        <v>4694</v>
      </c>
      <c r="B345" s="145">
        <v>344</v>
      </c>
    </row>
    <row r="346" spans="1:2" ht="17">
      <c r="A346" s="146" t="s">
        <v>4685</v>
      </c>
      <c r="B346" s="145">
        <v>345</v>
      </c>
    </row>
    <row r="347" spans="1:2" ht="17">
      <c r="A347" s="146" t="s">
        <v>4680</v>
      </c>
      <c r="B347" s="145">
        <v>346</v>
      </c>
    </row>
    <row r="348" spans="1:2" ht="17">
      <c r="A348" s="146" t="s">
        <v>4670</v>
      </c>
      <c r="B348" s="145">
        <v>347</v>
      </c>
    </row>
    <row r="349" spans="1:2" ht="17">
      <c r="A349" s="146" t="s">
        <v>4663</v>
      </c>
      <c r="B349" s="145">
        <v>348</v>
      </c>
    </row>
    <row r="350" spans="1:2" ht="17">
      <c r="A350" s="146" t="s">
        <v>1215</v>
      </c>
      <c r="B350" s="145">
        <v>349</v>
      </c>
    </row>
    <row r="351" spans="1:2" ht="17">
      <c r="A351" s="146" t="s">
        <v>5587</v>
      </c>
      <c r="B351" s="145">
        <v>350</v>
      </c>
    </row>
    <row r="352" spans="1:2" ht="17">
      <c r="A352" s="146" t="s">
        <v>6783</v>
      </c>
      <c r="B352" s="145">
        <v>351</v>
      </c>
    </row>
    <row r="353" spans="1:2" ht="17">
      <c r="A353" s="146" t="s">
        <v>4653</v>
      </c>
      <c r="B353" s="145">
        <v>352</v>
      </c>
    </row>
    <row r="354" spans="1:2" ht="17">
      <c r="A354" s="146" t="s">
        <v>2502</v>
      </c>
      <c r="B354" s="145">
        <v>353</v>
      </c>
    </row>
    <row r="355" spans="1:2" ht="17">
      <c r="A355" s="146" t="s">
        <v>1923</v>
      </c>
      <c r="B355" s="145">
        <v>354</v>
      </c>
    </row>
    <row r="356" spans="1:2" ht="17">
      <c r="A356" s="146" t="s">
        <v>6040</v>
      </c>
      <c r="B356" s="145">
        <v>355</v>
      </c>
    </row>
    <row r="357" spans="1:2" ht="17">
      <c r="A357" s="146" t="s">
        <v>4641</v>
      </c>
      <c r="B357" s="145">
        <v>356</v>
      </c>
    </row>
    <row r="358" spans="1:2" ht="17">
      <c r="A358" s="146" t="s">
        <v>4651</v>
      </c>
      <c r="B358" s="145">
        <v>357</v>
      </c>
    </row>
    <row r="359" spans="1:2" ht="17">
      <c r="A359" s="146" t="s">
        <v>4635</v>
      </c>
      <c r="B359" s="145">
        <v>358</v>
      </c>
    </row>
    <row r="360" spans="1:2" ht="17">
      <c r="A360" s="146" t="s">
        <v>4629</v>
      </c>
      <c r="B360" s="145">
        <v>359</v>
      </c>
    </row>
    <row r="361" spans="1:2" ht="17">
      <c r="A361" s="146" t="s">
        <v>4947</v>
      </c>
      <c r="B361" s="145">
        <v>360</v>
      </c>
    </row>
    <row r="362" spans="1:2" ht="17">
      <c r="A362" s="146" t="s">
        <v>4240</v>
      </c>
      <c r="B362" s="145">
        <v>361</v>
      </c>
    </row>
    <row r="363" spans="1:2" ht="17">
      <c r="A363" s="146" t="s">
        <v>6171</v>
      </c>
      <c r="B363" s="145">
        <v>362</v>
      </c>
    </row>
    <row r="364" spans="1:2" ht="17">
      <c r="A364" s="146" t="s">
        <v>4625</v>
      </c>
      <c r="B364" s="145">
        <v>363</v>
      </c>
    </row>
    <row r="365" spans="1:2" ht="17">
      <c r="A365" s="146" t="s">
        <v>4616</v>
      </c>
      <c r="B365" s="145">
        <v>364</v>
      </c>
    </row>
    <row r="366" spans="1:2" ht="17">
      <c r="A366" s="146" t="s">
        <v>4241</v>
      </c>
      <c r="B366" s="145">
        <v>365</v>
      </c>
    </row>
    <row r="367" spans="1:2" ht="17">
      <c r="A367" s="146" t="s">
        <v>4242</v>
      </c>
      <c r="B367" s="145">
        <v>366</v>
      </c>
    </row>
    <row r="368" spans="1:2" ht="17">
      <c r="A368" s="146" t="s">
        <v>6350</v>
      </c>
      <c r="B368" s="145">
        <v>367</v>
      </c>
    </row>
    <row r="369" spans="1:2" ht="17">
      <c r="A369" s="146" t="s">
        <v>4230</v>
      </c>
      <c r="B369" s="145">
        <v>368</v>
      </c>
    </row>
    <row r="370" spans="1:2" ht="17">
      <c r="A370" s="146" t="s">
        <v>4247</v>
      </c>
      <c r="B370" s="145">
        <v>369</v>
      </c>
    </row>
    <row r="371" spans="1:2" ht="17">
      <c r="A371" s="146" t="s">
        <v>4598</v>
      </c>
      <c r="B371" s="145">
        <v>370</v>
      </c>
    </row>
    <row r="372" spans="1:2" ht="17">
      <c r="A372" s="146" t="s">
        <v>8617</v>
      </c>
      <c r="B372" s="145">
        <v>371</v>
      </c>
    </row>
    <row r="373" spans="1:2" ht="17">
      <c r="A373" s="146" t="s">
        <v>8167</v>
      </c>
      <c r="B373" s="145">
        <v>372</v>
      </c>
    </row>
    <row r="374" spans="1:2" ht="17">
      <c r="A374" s="146" t="s">
        <v>4587</v>
      </c>
      <c r="B374" s="145">
        <v>373</v>
      </c>
    </row>
    <row r="375" spans="1:2" ht="17">
      <c r="A375" s="146" t="s">
        <v>4583</v>
      </c>
      <c r="B375" s="145">
        <v>374</v>
      </c>
    </row>
    <row r="376" spans="1:2" ht="17">
      <c r="A376" s="146" t="s">
        <v>8599</v>
      </c>
      <c r="B376" s="145">
        <v>375</v>
      </c>
    </row>
    <row r="377" spans="1:2" ht="17">
      <c r="A377" s="146" t="s">
        <v>4577</v>
      </c>
      <c r="B377" s="145">
        <v>376</v>
      </c>
    </row>
    <row r="378" spans="1:2" ht="17">
      <c r="A378" s="146" t="s">
        <v>4572</v>
      </c>
      <c r="B378" s="145">
        <v>377</v>
      </c>
    </row>
    <row r="379" spans="1:2" ht="17">
      <c r="A379" s="146" t="s">
        <v>6744</v>
      </c>
      <c r="B379" s="145">
        <v>378</v>
      </c>
    </row>
    <row r="380" spans="1:2" ht="17">
      <c r="A380" s="146" t="s">
        <v>4565</v>
      </c>
      <c r="B380" s="145">
        <v>379</v>
      </c>
    </row>
    <row r="381" spans="1:2" ht="17">
      <c r="A381" s="146" t="s">
        <v>4562</v>
      </c>
      <c r="B381" s="145">
        <v>380</v>
      </c>
    </row>
    <row r="382" spans="1:2" ht="17">
      <c r="A382" s="146" t="s">
        <v>4556</v>
      </c>
      <c r="B382" s="145">
        <v>381</v>
      </c>
    </row>
    <row r="383" spans="1:2" ht="17">
      <c r="A383" s="146" t="s">
        <v>4551</v>
      </c>
      <c r="B383" s="145">
        <v>382</v>
      </c>
    </row>
    <row r="384" spans="1:2" ht="17">
      <c r="A384" s="146" t="s">
        <v>4546</v>
      </c>
      <c r="B384" s="145">
        <v>383</v>
      </c>
    </row>
    <row r="385" spans="1:2" ht="17">
      <c r="A385" s="146" t="s">
        <v>7223</v>
      </c>
      <c r="B385" s="145">
        <v>384</v>
      </c>
    </row>
    <row r="386" spans="1:2" ht="17">
      <c r="A386" s="146" t="s">
        <v>7794</v>
      </c>
      <c r="B386" s="145">
        <v>385</v>
      </c>
    </row>
    <row r="387" spans="1:2" ht="17">
      <c r="A387" s="146" t="s">
        <v>4541</v>
      </c>
      <c r="B387" s="145">
        <v>386</v>
      </c>
    </row>
    <row r="388" spans="1:2" ht="17">
      <c r="A388" s="146" t="s">
        <v>4531</v>
      </c>
      <c r="B388" s="145">
        <v>387</v>
      </c>
    </row>
    <row r="389" spans="1:2" ht="17">
      <c r="A389" s="146" t="s">
        <v>4513</v>
      </c>
      <c r="B389" s="145">
        <v>388</v>
      </c>
    </row>
    <row r="390" spans="1:2" ht="17">
      <c r="A390" s="146" t="s">
        <v>4503</v>
      </c>
      <c r="B390" s="145">
        <v>389</v>
      </c>
    </row>
    <row r="391" spans="1:2" ht="17">
      <c r="A391" s="146" t="s">
        <v>4505</v>
      </c>
      <c r="B391" s="145">
        <v>390</v>
      </c>
    </row>
    <row r="392" spans="1:2" ht="17">
      <c r="A392" s="146" t="s">
        <v>6530</v>
      </c>
      <c r="B392" s="145">
        <v>391</v>
      </c>
    </row>
    <row r="393" spans="1:2" ht="17">
      <c r="A393" s="146" t="s">
        <v>2864</v>
      </c>
      <c r="B393" s="145">
        <v>392</v>
      </c>
    </row>
    <row r="394" spans="1:2" ht="17">
      <c r="A394" s="146" t="s">
        <v>4497</v>
      </c>
      <c r="B394" s="145">
        <v>393</v>
      </c>
    </row>
    <row r="395" spans="1:2" ht="17">
      <c r="A395" s="146" t="s">
        <v>5946</v>
      </c>
      <c r="B395" s="145">
        <v>394</v>
      </c>
    </row>
    <row r="396" spans="1:2" ht="17">
      <c r="A396" s="146" t="s">
        <v>4492</v>
      </c>
      <c r="B396" s="145">
        <v>395</v>
      </c>
    </row>
    <row r="397" spans="1:2" ht="17">
      <c r="A397" s="146" t="s">
        <v>8496</v>
      </c>
      <c r="B397" s="145">
        <v>396</v>
      </c>
    </row>
    <row r="398" spans="1:2" ht="17">
      <c r="A398" s="146" t="s">
        <v>3641</v>
      </c>
      <c r="B398" s="145">
        <v>397</v>
      </c>
    </row>
    <row r="399" spans="1:2" ht="17">
      <c r="A399" s="146" t="s">
        <v>7386</v>
      </c>
      <c r="B399" s="145">
        <v>398</v>
      </c>
    </row>
    <row r="400" spans="1:2" ht="17">
      <c r="A400" s="146" t="s">
        <v>7203</v>
      </c>
      <c r="B400" s="145">
        <v>399</v>
      </c>
    </row>
    <row r="401" spans="1:2" ht="17">
      <c r="A401" s="146" t="s">
        <v>7198</v>
      </c>
      <c r="B401" s="145">
        <v>400</v>
      </c>
    </row>
    <row r="402" spans="1:2" ht="17">
      <c r="A402" s="146" t="s">
        <v>8532</v>
      </c>
      <c r="B402" s="145">
        <v>401</v>
      </c>
    </row>
    <row r="403" spans="1:2" ht="17">
      <c r="A403" s="146" t="s">
        <v>5714</v>
      </c>
      <c r="B403" s="145">
        <v>402</v>
      </c>
    </row>
    <row r="404" spans="1:2" ht="17">
      <c r="A404" s="146" t="s">
        <v>4463</v>
      </c>
      <c r="B404" s="145">
        <v>403</v>
      </c>
    </row>
    <row r="405" spans="1:2" ht="17">
      <c r="A405" s="146" t="s">
        <v>4458</v>
      </c>
      <c r="B405" s="145">
        <v>404</v>
      </c>
    </row>
    <row r="406" spans="1:2" ht="17">
      <c r="A406" s="146" t="s">
        <v>4315</v>
      </c>
      <c r="B406" s="145">
        <v>405</v>
      </c>
    </row>
    <row r="407" spans="1:2" ht="17">
      <c r="A407" s="146" t="s">
        <v>6426</v>
      </c>
      <c r="B407" s="145">
        <v>406</v>
      </c>
    </row>
    <row r="408" spans="1:2" ht="17">
      <c r="A408" s="146" t="s">
        <v>4453</v>
      </c>
      <c r="B408" s="145">
        <v>407</v>
      </c>
    </row>
    <row r="409" spans="1:2" ht="17">
      <c r="A409" s="146" t="s">
        <v>6895</v>
      </c>
      <c r="B409" s="145">
        <v>408</v>
      </c>
    </row>
    <row r="410" spans="1:2" ht="17">
      <c r="A410" s="146" t="s">
        <v>8289</v>
      </c>
      <c r="B410" s="145">
        <v>409</v>
      </c>
    </row>
    <row r="411" spans="1:2" ht="17">
      <c r="A411" s="146" t="s">
        <v>4446</v>
      </c>
      <c r="B411" s="145">
        <v>410</v>
      </c>
    </row>
    <row r="412" spans="1:2" ht="17">
      <c r="A412" s="146" t="s">
        <v>6901</v>
      </c>
      <c r="B412" s="145">
        <v>411</v>
      </c>
    </row>
    <row r="413" spans="1:2" ht="17">
      <c r="A413" s="146" t="s">
        <v>4441</v>
      </c>
      <c r="B413" s="145">
        <v>412</v>
      </c>
    </row>
    <row r="414" spans="1:2" ht="17">
      <c r="A414" s="146" t="s">
        <v>4433</v>
      </c>
      <c r="B414" s="145">
        <v>413</v>
      </c>
    </row>
    <row r="415" spans="1:2" ht="17">
      <c r="A415" s="146" t="s">
        <v>5016</v>
      </c>
      <c r="B415" s="145">
        <v>414</v>
      </c>
    </row>
    <row r="416" spans="1:2" ht="17">
      <c r="A416" s="146" t="s">
        <v>7254</v>
      </c>
      <c r="B416" s="145">
        <v>415</v>
      </c>
    </row>
    <row r="417" spans="1:2" ht="17">
      <c r="A417" s="146" t="s">
        <v>4409</v>
      </c>
      <c r="B417" s="145">
        <v>416</v>
      </c>
    </row>
    <row r="418" spans="1:2" ht="17">
      <c r="A418" s="146" t="s">
        <v>4402</v>
      </c>
      <c r="B418" s="145">
        <v>417</v>
      </c>
    </row>
    <row r="419" spans="1:2" ht="17">
      <c r="A419" s="146" t="s">
        <v>4395</v>
      </c>
      <c r="B419" s="145">
        <v>418</v>
      </c>
    </row>
    <row r="420" spans="1:2" ht="17">
      <c r="A420" s="146" t="s">
        <v>4389</v>
      </c>
      <c r="B420" s="145">
        <v>419</v>
      </c>
    </row>
    <row r="421" spans="1:2" ht="17">
      <c r="A421" s="146" t="s">
        <v>7060</v>
      </c>
      <c r="B421" s="145">
        <v>420</v>
      </c>
    </row>
    <row r="422" spans="1:2" ht="17">
      <c r="A422" s="146" t="s">
        <v>4380</v>
      </c>
      <c r="B422" s="145">
        <v>421</v>
      </c>
    </row>
    <row r="423" spans="1:2" ht="17">
      <c r="A423" s="146" t="s">
        <v>4371</v>
      </c>
      <c r="B423" s="145">
        <v>422</v>
      </c>
    </row>
    <row r="424" spans="1:2" ht="17">
      <c r="A424" s="146" t="s">
        <v>4416</v>
      </c>
      <c r="B424" s="145">
        <v>423</v>
      </c>
    </row>
    <row r="425" spans="1:2" ht="17">
      <c r="A425" s="146" t="s">
        <v>7342</v>
      </c>
      <c r="B425" s="145">
        <v>424</v>
      </c>
    </row>
    <row r="426" spans="1:2" ht="17">
      <c r="A426" s="146" t="s">
        <v>7338</v>
      </c>
      <c r="B426" s="145">
        <v>425</v>
      </c>
    </row>
    <row r="427" spans="1:2" ht="17">
      <c r="A427" s="146" t="s">
        <v>4365</v>
      </c>
      <c r="B427" s="145">
        <v>426</v>
      </c>
    </row>
    <row r="428" spans="1:2" ht="17">
      <c r="A428" s="146" t="s">
        <v>4353</v>
      </c>
      <c r="B428" s="145">
        <v>427</v>
      </c>
    </row>
    <row r="429" spans="1:2" ht="17">
      <c r="A429" s="146" t="s">
        <v>4348</v>
      </c>
      <c r="B429" s="145">
        <v>428</v>
      </c>
    </row>
    <row r="430" spans="1:2" ht="17">
      <c r="A430" s="146" t="s">
        <v>4341</v>
      </c>
      <c r="B430" s="145">
        <v>429</v>
      </c>
    </row>
    <row r="431" spans="1:2" ht="17">
      <c r="A431" s="146" t="s">
        <v>3451</v>
      </c>
      <c r="B431" s="145">
        <v>430</v>
      </c>
    </row>
    <row r="432" spans="1:2" ht="17">
      <c r="A432" s="146" t="s">
        <v>6646</v>
      </c>
      <c r="B432" s="145">
        <v>431</v>
      </c>
    </row>
    <row r="433" spans="1:2" ht="17">
      <c r="A433" s="146" t="s">
        <v>8902</v>
      </c>
      <c r="B433" s="145">
        <v>432</v>
      </c>
    </row>
    <row r="434" spans="1:2" ht="17">
      <c r="A434" s="146" t="s">
        <v>6180</v>
      </c>
      <c r="B434" s="145">
        <v>433</v>
      </c>
    </row>
    <row r="435" spans="1:2" ht="17">
      <c r="A435" s="146" t="s">
        <v>7728</v>
      </c>
      <c r="B435" s="145">
        <v>434</v>
      </c>
    </row>
    <row r="436" spans="1:2" ht="17">
      <c r="A436" s="146" t="s">
        <v>7864</v>
      </c>
      <c r="B436" s="145">
        <v>435</v>
      </c>
    </row>
    <row r="437" spans="1:2" ht="17">
      <c r="A437" s="146" t="s">
        <v>4324</v>
      </c>
      <c r="B437" s="145">
        <v>436</v>
      </c>
    </row>
    <row r="438" spans="1:2" ht="17">
      <c r="A438" s="146" t="s">
        <v>6704</v>
      </c>
      <c r="B438" s="145">
        <v>437</v>
      </c>
    </row>
    <row r="439" spans="1:2" ht="17">
      <c r="A439" s="146" t="s">
        <v>8840</v>
      </c>
      <c r="B439" s="145">
        <v>438</v>
      </c>
    </row>
    <row r="440" spans="1:2" ht="17">
      <c r="A440" s="146" t="s">
        <v>5607</v>
      </c>
      <c r="B440" s="145">
        <v>439</v>
      </c>
    </row>
    <row r="441" spans="1:2" ht="17">
      <c r="A441" s="146" t="s">
        <v>4311</v>
      </c>
      <c r="B441" s="145">
        <v>440</v>
      </c>
    </row>
    <row r="442" spans="1:2" ht="17">
      <c r="A442" s="146" t="s">
        <v>4299</v>
      </c>
      <c r="B442" s="145">
        <v>441</v>
      </c>
    </row>
    <row r="443" spans="1:2" ht="17">
      <c r="A443" s="146" t="s">
        <v>8841</v>
      </c>
      <c r="B443" s="145">
        <v>442</v>
      </c>
    </row>
    <row r="444" spans="1:2" ht="17">
      <c r="A444" s="146" t="s">
        <v>4289</v>
      </c>
      <c r="B444" s="145">
        <v>443</v>
      </c>
    </row>
    <row r="445" spans="1:2" ht="17">
      <c r="A445" s="146" t="s">
        <v>7760</v>
      </c>
      <c r="B445" s="145">
        <v>444</v>
      </c>
    </row>
    <row r="446" spans="1:2" ht="17">
      <c r="A446" s="146" t="s">
        <v>8191</v>
      </c>
      <c r="B446" s="145">
        <v>445</v>
      </c>
    </row>
    <row r="447" spans="1:2" ht="17">
      <c r="A447" s="146" t="s">
        <v>5541</v>
      </c>
      <c r="B447" s="145">
        <v>446</v>
      </c>
    </row>
    <row r="448" spans="1:2" ht="17">
      <c r="A448" s="146" t="s">
        <v>8499</v>
      </c>
      <c r="B448" s="145">
        <v>447</v>
      </c>
    </row>
    <row r="449" spans="1:2" ht="17">
      <c r="A449" s="146" t="s">
        <v>4282</v>
      </c>
      <c r="B449" s="145">
        <v>448</v>
      </c>
    </row>
    <row r="450" spans="1:2" ht="17">
      <c r="A450" s="146" t="s">
        <v>4425</v>
      </c>
      <c r="B450" s="145">
        <v>449</v>
      </c>
    </row>
    <row r="451" spans="1:2" ht="17">
      <c r="A451" s="146" t="s">
        <v>4064</v>
      </c>
      <c r="B451" s="145">
        <v>450</v>
      </c>
    </row>
    <row r="452" spans="1:2" ht="17">
      <c r="A452" s="146" t="s">
        <v>5268</v>
      </c>
      <c r="B452" s="145">
        <v>451</v>
      </c>
    </row>
    <row r="453" spans="1:2" ht="17">
      <c r="A453" s="146" t="s">
        <v>4108</v>
      </c>
      <c r="B453" s="145">
        <v>452</v>
      </c>
    </row>
    <row r="454" spans="1:2" ht="17">
      <c r="A454" s="146" t="s">
        <v>4484</v>
      </c>
      <c r="B454" s="145">
        <v>453</v>
      </c>
    </row>
    <row r="455" spans="1:2" ht="17">
      <c r="A455" s="146" t="s">
        <v>6648</v>
      </c>
      <c r="B455" s="145">
        <v>454</v>
      </c>
    </row>
    <row r="456" spans="1:2" ht="17">
      <c r="A456" s="146" t="s">
        <v>7014</v>
      </c>
      <c r="B456" s="145">
        <v>455</v>
      </c>
    </row>
    <row r="457" spans="1:2" ht="17">
      <c r="A457" s="146" t="s">
        <v>1888</v>
      </c>
      <c r="B457" s="145">
        <v>456</v>
      </c>
    </row>
    <row r="458" spans="1:2" ht="17">
      <c r="A458" s="146" t="s">
        <v>1894</v>
      </c>
      <c r="B458" s="145">
        <v>457</v>
      </c>
    </row>
    <row r="459" spans="1:2" ht="17">
      <c r="A459" s="146" t="s">
        <v>8009</v>
      </c>
      <c r="B459" s="145">
        <v>458</v>
      </c>
    </row>
    <row r="460" spans="1:2" ht="17">
      <c r="A460" s="146" t="s">
        <v>4280</v>
      </c>
      <c r="B460" s="145">
        <v>459</v>
      </c>
    </row>
    <row r="461" spans="1:2" ht="17">
      <c r="A461" s="146" t="s">
        <v>4277</v>
      </c>
      <c r="B461" s="145">
        <v>460</v>
      </c>
    </row>
    <row r="462" spans="1:2" ht="17">
      <c r="A462" s="146" t="s">
        <v>4270</v>
      </c>
      <c r="B462" s="145">
        <v>461</v>
      </c>
    </row>
    <row r="463" spans="1:2" ht="17">
      <c r="A463" s="146" t="s">
        <v>4264</v>
      </c>
      <c r="B463" s="145">
        <v>462</v>
      </c>
    </row>
    <row r="464" spans="1:2" ht="17">
      <c r="A464" s="146" t="s">
        <v>6951</v>
      </c>
      <c r="B464" s="145">
        <v>463</v>
      </c>
    </row>
    <row r="465" spans="1:2" ht="17">
      <c r="A465" s="146" t="s">
        <v>4257</v>
      </c>
      <c r="B465" s="145">
        <v>464</v>
      </c>
    </row>
    <row r="466" spans="1:2" ht="17">
      <c r="A466" s="146" t="s">
        <v>4255</v>
      </c>
      <c r="B466" s="145">
        <v>465</v>
      </c>
    </row>
    <row r="467" spans="1:2" ht="17">
      <c r="A467" s="146" t="s">
        <v>4865</v>
      </c>
      <c r="B467" s="145">
        <v>466</v>
      </c>
    </row>
    <row r="468" spans="1:2" ht="17">
      <c r="A468" s="146" t="s">
        <v>7038</v>
      </c>
      <c r="B468" s="145">
        <v>467</v>
      </c>
    </row>
    <row r="469" spans="1:2" ht="17">
      <c r="A469" s="146" t="s">
        <v>4252</v>
      </c>
      <c r="B469" s="145">
        <v>468</v>
      </c>
    </row>
    <row r="470" spans="1:2" ht="17">
      <c r="A470" s="146" t="s">
        <v>6433</v>
      </c>
      <c r="B470" s="145">
        <v>469</v>
      </c>
    </row>
    <row r="471" spans="1:2" ht="17">
      <c r="A471" s="146" t="s">
        <v>7809</v>
      </c>
      <c r="B471" s="145">
        <v>470</v>
      </c>
    </row>
    <row r="472" spans="1:2" ht="17">
      <c r="A472" s="146" t="s">
        <v>7645</v>
      </c>
      <c r="B472" s="145">
        <v>471</v>
      </c>
    </row>
    <row r="473" spans="1:2" ht="17">
      <c r="A473" s="146" t="s">
        <v>8171</v>
      </c>
      <c r="B473" s="145">
        <v>472</v>
      </c>
    </row>
    <row r="474" spans="1:2" ht="17">
      <c r="A474" s="146" t="s">
        <v>6362</v>
      </c>
      <c r="B474" s="145">
        <v>473</v>
      </c>
    </row>
    <row r="475" spans="1:2" ht="17">
      <c r="A475" s="146" t="s">
        <v>4225</v>
      </c>
      <c r="B475" s="145">
        <v>474</v>
      </c>
    </row>
    <row r="476" spans="1:2" ht="17">
      <c r="A476" s="146" t="s">
        <v>612</v>
      </c>
      <c r="B476" s="145">
        <v>475</v>
      </c>
    </row>
    <row r="477" spans="1:2" ht="17">
      <c r="A477" s="146" t="s">
        <v>4216</v>
      </c>
      <c r="B477" s="145">
        <v>476</v>
      </c>
    </row>
    <row r="478" spans="1:2" ht="17">
      <c r="A478" s="146" t="s">
        <v>2823</v>
      </c>
      <c r="B478" s="145">
        <v>477</v>
      </c>
    </row>
    <row r="479" spans="1:2" ht="17">
      <c r="A479" s="146" t="s">
        <v>7639</v>
      </c>
      <c r="B479" s="145">
        <v>478</v>
      </c>
    </row>
    <row r="480" spans="1:2" ht="17">
      <c r="A480" s="146" t="s">
        <v>3516</v>
      </c>
      <c r="B480" s="145">
        <v>479</v>
      </c>
    </row>
    <row r="481" spans="1:2" ht="17">
      <c r="A481" s="146" t="s">
        <v>4184</v>
      </c>
      <c r="B481" s="145">
        <v>480</v>
      </c>
    </row>
    <row r="482" spans="1:2" ht="17">
      <c r="A482" s="146" t="s">
        <v>8627</v>
      </c>
      <c r="B482" s="145">
        <v>481</v>
      </c>
    </row>
    <row r="483" spans="1:2" ht="17">
      <c r="A483" s="146" t="s">
        <v>4175</v>
      </c>
      <c r="B483" s="145">
        <v>482</v>
      </c>
    </row>
    <row r="484" spans="1:2" ht="17">
      <c r="A484" s="146" t="s">
        <v>3236</v>
      </c>
      <c r="B484" s="145">
        <v>483</v>
      </c>
    </row>
    <row r="485" spans="1:2" ht="17">
      <c r="A485" s="146" t="s">
        <v>8068</v>
      </c>
      <c r="B485" s="145">
        <v>484</v>
      </c>
    </row>
    <row r="486" spans="1:2" ht="17">
      <c r="A486" s="146" t="s">
        <v>4161</v>
      </c>
      <c r="B486" s="145">
        <v>485</v>
      </c>
    </row>
    <row r="487" spans="1:2" ht="17">
      <c r="A487" s="146" t="s">
        <v>4160</v>
      </c>
      <c r="B487" s="145">
        <v>486</v>
      </c>
    </row>
    <row r="488" spans="1:2" ht="17">
      <c r="A488" s="146" t="s">
        <v>4153</v>
      </c>
      <c r="B488" s="145">
        <v>487</v>
      </c>
    </row>
    <row r="489" spans="1:2" ht="17">
      <c r="A489" s="146" t="s">
        <v>58</v>
      </c>
      <c r="B489" s="145">
        <v>488</v>
      </c>
    </row>
    <row r="490" spans="1:2" ht="17">
      <c r="A490" s="146" t="s">
        <v>56</v>
      </c>
      <c r="B490" s="145">
        <v>489</v>
      </c>
    </row>
    <row r="491" spans="1:2" ht="17">
      <c r="A491" s="146" t="s">
        <v>4151</v>
      </c>
      <c r="B491" s="145">
        <v>490</v>
      </c>
    </row>
    <row r="492" spans="1:2" ht="17">
      <c r="A492" s="146" t="s">
        <v>6652</v>
      </c>
      <c r="B492" s="145">
        <v>491</v>
      </c>
    </row>
    <row r="493" spans="1:2" ht="17">
      <c r="A493" s="146" t="s">
        <v>6808</v>
      </c>
      <c r="B493" s="145">
        <v>492</v>
      </c>
    </row>
    <row r="494" spans="1:2" ht="17">
      <c r="A494" s="146" t="s">
        <v>8109</v>
      </c>
      <c r="B494" s="145">
        <v>493</v>
      </c>
    </row>
    <row r="495" spans="1:2" ht="17">
      <c r="A495" s="146" t="s">
        <v>8108</v>
      </c>
      <c r="B495" s="145">
        <v>494</v>
      </c>
    </row>
    <row r="496" spans="1:2" ht="17">
      <c r="A496" s="146" t="s">
        <v>6604</v>
      </c>
      <c r="B496" s="145">
        <v>495</v>
      </c>
    </row>
    <row r="497" spans="1:2" ht="17">
      <c r="A497" s="146" t="s">
        <v>4003</v>
      </c>
      <c r="B497" s="145">
        <v>496</v>
      </c>
    </row>
    <row r="498" spans="1:2" ht="17">
      <c r="A498" s="146" t="s">
        <v>4137</v>
      </c>
      <c r="B498" s="145">
        <v>497</v>
      </c>
    </row>
    <row r="499" spans="1:2" ht="17">
      <c r="A499" s="146" t="s">
        <v>4133</v>
      </c>
      <c r="B499" s="145">
        <v>498</v>
      </c>
    </row>
    <row r="500" spans="1:2" ht="17">
      <c r="A500" s="146" t="s">
        <v>3493</v>
      </c>
      <c r="B500" s="145">
        <v>499</v>
      </c>
    </row>
    <row r="501" spans="1:2" ht="17">
      <c r="A501" s="146" t="s">
        <v>2250</v>
      </c>
      <c r="B501" s="145">
        <v>500</v>
      </c>
    </row>
    <row r="502" spans="1:2" ht="17">
      <c r="A502" s="146" t="s">
        <v>5834</v>
      </c>
      <c r="B502" s="145">
        <v>501</v>
      </c>
    </row>
    <row r="503" spans="1:2" ht="17">
      <c r="A503" s="146" t="s">
        <v>4128</v>
      </c>
      <c r="B503" s="145">
        <v>502</v>
      </c>
    </row>
    <row r="504" spans="1:2" ht="17">
      <c r="A504" s="146" t="s">
        <v>4100</v>
      </c>
      <c r="B504" s="145">
        <v>503</v>
      </c>
    </row>
    <row r="505" spans="1:2" ht="17">
      <c r="A505" s="146" t="s">
        <v>4095</v>
      </c>
      <c r="B505" s="145">
        <v>504</v>
      </c>
    </row>
    <row r="506" spans="1:2" ht="17">
      <c r="A506" s="146" t="s">
        <v>6656</v>
      </c>
      <c r="B506" s="145">
        <v>505</v>
      </c>
    </row>
    <row r="507" spans="1:2" ht="17">
      <c r="A507" s="146" t="s">
        <v>8539</v>
      </c>
      <c r="B507" s="145">
        <v>506</v>
      </c>
    </row>
    <row r="508" spans="1:2" ht="17">
      <c r="A508" s="146" t="s">
        <v>8088</v>
      </c>
      <c r="B508" s="145">
        <v>507</v>
      </c>
    </row>
    <row r="509" spans="1:2" ht="17">
      <c r="A509" s="146" t="s">
        <v>4087</v>
      </c>
      <c r="B509" s="145">
        <v>508</v>
      </c>
    </row>
    <row r="510" spans="1:2" ht="17">
      <c r="A510" s="146" t="s">
        <v>3460</v>
      </c>
      <c r="B510" s="145">
        <v>509</v>
      </c>
    </row>
    <row r="511" spans="1:2" ht="17">
      <c r="A511" s="146" t="s">
        <v>82</v>
      </c>
      <c r="B511" s="145">
        <v>510</v>
      </c>
    </row>
    <row r="512" spans="1:2" ht="17">
      <c r="A512" s="146" t="s">
        <v>8504</v>
      </c>
      <c r="B512" s="145">
        <v>511</v>
      </c>
    </row>
    <row r="513" spans="1:2" ht="17">
      <c r="A513" s="146" t="s">
        <v>4084</v>
      </c>
      <c r="B513" s="145">
        <v>512</v>
      </c>
    </row>
    <row r="514" spans="1:2" ht="17">
      <c r="A514" s="146" t="s">
        <v>4078</v>
      </c>
      <c r="B514" s="145">
        <v>513</v>
      </c>
    </row>
    <row r="515" spans="1:2" ht="17">
      <c r="A515" s="146" t="s">
        <v>4072</v>
      </c>
      <c r="B515" s="145">
        <v>514</v>
      </c>
    </row>
    <row r="516" spans="1:2" ht="17">
      <c r="A516" s="146" t="s">
        <v>8903</v>
      </c>
      <c r="B516" s="145">
        <v>515</v>
      </c>
    </row>
    <row r="517" spans="1:2" ht="17">
      <c r="A517" s="146" t="s">
        <v>6787</v>
      </c>
      <c r="B517" s="145">
        <v>516</v>
      </c>
    </row>
    <row r="518" spans="1:2" ht="17">
      <c r="A518" s="146" t="s">
        <v>7838</v>
      </c>
      <c r="B518" s="145">
        <v>517</v>
      </c>
    </row>
    <row r="519" spans="1:2" ht="17">
      <c r="A519" s="146" t="s">
        <v>4058</v>
      </c>
      <c r="B519" s="145">
        <v>518</v>
      </c>
    </row>
    <row r="520" spans="1:2" ht="17">
      <c r="A520" s="146" t="s">
        <v>5869</v>
      </c>
      <c r="B520" s="145">
        <v>519</v>
      </c>
    </row>
    <row r="521" spans="1:2" ht="17">
      <c r="A521" s="146" t="s">
        <v>3639</v>
      </c>
      <c r="B521" s="145">
        <v>520</v>
      </c>
    </row>
    <row r="522" spans="1:2" ht="17">
      <c r="A522" s="146" t="s">
        <v>4046</v>
      </c>
      <c r="B522" s="145">
        <v>521</v>
      </c>
    </row>
    <row r="523" spans="1:2" ht="17">
      <c r="A523" s="146" t="s">
        <v>8842</v>
      </c>
      <c r="B523" s="145">
        <v>522</v>
      </c>
    </row>
    <row r="524" spans="1:2" ht="17">
      <c r="A524" s="146" t="s">
        <v>7759</v>
      </c>
      <c r="B524" s="145">
        <v>523</v>
      </c>
    </row>
    <row r="525" spans="1:2" ht="17">
      <c r="A525" s="146" t="s">
        <v>4042</v>
      </c>
      <c r="B525" s="145">
        <v>524</v>
      </c>
    </row>
    <row r="526" spans="1:2" ht="17">
      <c r="A526" s="146" t="s">
        <v>3502</v>
      </c>
      <c r="B526" s="145">
        <v>525</v>
      </c>
    </row>
    <row r="527" spans="1:2" ht="17">
      <c r="A527" s="146" t="s">
        <v>567</v>
      </c>
      <c r="B527" s="145">
        <v>526</v>
      </c>
    </row>
    <row r="528" spans="1:2" ht="17">
      <c r="A528" s="146" t="s">
        <v>4037</v>
      </c>
      <c r="B528" s="145">
        <v>527</v>
      </c>
    </row>
    <row r="529" spans="1:2" ht="17">
      <c r="A529" s="146" t="s">
        <v>4034</v>
      </c>
      <c r="B529" s="145">
        <v>528</v>
      </c>
    </row>
    <row r="530" spans="1:2" ht="17">
      <c r="A530" s="146" t="s">
        <v>4018</v>
      </c>
      <c r="B530" s="145">
        <v>529</v>
      </c>
    </row>
    <row r="531" spans="1:2" ht="17">
      <c r="A531" s="146" t="s">
        <v>8648</v>
      </c>
      <c r="B531" s="145">
        <v>530</v>
      </c>
    </row>
    <row r="532" spans="1:2" ht="17">
      <c r="A532" s="146" t="s">
        <v>4013</v>
      </c>
      <c r="B532" s="145">
        <v>531</v>
      </c>
    </row>
    <row r="533" spans="1:2" ht="17">
      <c r="A533" s="146" t="s">
        <v>4474</v>
      </c>
      <c r="B533" s="145">
        <v>532</v>
      </c>
    </row>
    <row r="534" spans="1:2" ht="17">
      <c r="A534" s="146" t="s">
        <v>7915</v>
      </c>
      <c r="B534" s="145">
        <v>533</v>
      </c>
    </row>
    <row r="535" spans="1:2" ht="17">
      <c r="A535" s="146" t="s">
        <v>4007</v>
      </c>
      <c r="B535" s="145">
        <v>534</v>
      </c>
    </row>
    <row r="536" spans="1:2" ht="17">
      <c r="A536" s="146" t="s">
        <v>3991</v>
      </c>
      <c r="B536" s="145">
        <v>535</v>
      </c>
    </row>
    <row r="537" spans="1:2" ht="17">
      <c r="A537" s="146" t="s">
        <v>7777</v>
      </c>
      <c r="B537" s="145">
        <v>536</v>
      </c>
    </row>
    <row r="538" spans="1:2" ht="17">
      <c r="A538" s="146" t="s">
        <v>4050</v>
      </c>
      <c r="B538" s="145">
        <v>537</v>
      </c>
    </row>
    <row r="539" spans="1:2" ht="17">
      <c r="A539" s="146" t="s">
        <v>4026</v>
      </c>
      <c r="B539" s="145">
        <v>538</v>
      </c>
    </row>
    <row r="540" spans="1:2" ht="17">
      <c r="A540" s="146" t="s">
        <v>8297</v>
      </c>
      <c r="B540" s="145">
        <v>539</v>
      </c>
    </row>
    <row r="541" spans="1:2" ht="17">
      <c r="A541" s="146" t="s">
        <v>3943</v>
      </c>
      <c r="B541" s="145">
        <v>540</v>
      </c>
    </row>
    <row r="542" spans="1:2" ht="17">
      <c r="A542" s="146" t="s">
        <v>7671</v>
      </c>
      <c r="B542" s="145">
        <v>541</v>
      </c>
    </row>
    <row r="543" spans="1:2" ht="17">
      <c r="A543" s="146" t="s">
        <v>8453</v>
      </c>
      <c r="B543" s="145">
        <v>542</v>
      </c>
    </row>
    <row r="544" spans="1:2" ht="17">
      <c r="A544" s="146" t="s">
        <v>3243</v>
      </c>
      <c r="B544" s="145">
        <v>543</v>
      </c>
    </row>
    <row r="545" spans="1:2" ht="17">
      <c r="A545" s="146" t="s">
        <v>3983</v>
      </c>
      <c r="B545" s="145">
        <v>544</v>
      </c>
    </row>
    <row r="546" spans="1:2" ht="17">
      <c r="A546" s="146" t="s">
        <v>3971</v>
      </c>
      <c r="B546" s="145">
        <v>545</v>
      </c>
    </row>
    <row r="547" spans="1:2" ht="17">
      <c r="A547" s="146" t="s">
        <v>3958</v>
      </c>
      <c r="B547" s="145">
        <v>546</v>
      </c>
    </row>
    <row r="548" spans="1:2" ht="17">
      <c r="A548" s="146" t="s">
        <v>3968</v>
      </c>
      <c r="B548" s="145">
        <v>547</v>
      </c>
    </row>
    <row r="549" spans="1:2" ht="17">
      <c r="A549" s="146" t="s">
        <v>3955</v>
      </c>
      <c r="B549" s="145">
        <v>548</v>
      </c>
    </row>
    <row r="550" spans="1:2" ht="17">
      <c r="A550" s="146" t="s">
        <v>7076</v>
      </c>
      <c r="B550" s="145">
        <v>549</v>
      </c>
    </row>
    <row r="551" spans="1:2" ht="17">
      <c r="A551" s="146" t="s">
        <v>7757</v>
      </c>
      <c r="B551" s="145">
        <v>550</v>
      </c>
    </row>
    <row r="552" spans="1:2" ht="17">
      <c r="A552" s="146" t="s">
        <v>3950</v>
      </c>
      <c r="B552" s="145">
        <v>551</v>
      </c>
    </row>
    <row r="553" spans="1:2" ht="17">
      <c r="A553" s="146" t="s">
        <v>2505</v>
      </c>
      <c r="B553" s="145">
        <v>552</v>
      </c>
    </row>
    <row r="554" spans="1:2" ht="17">
      <c r="A554" s="146" t="s">
        <v>5613</v>
      </c>
      <c r="B554" s="145">
        <v>553</v>
      </c>
    </row>
    <row r="555" spans="1:2" ht="17">
      <c r="A555" s="146" t="s">
        <v>3927</v>
      </c>
      <c r="B555" s="145">
        <v>554</v>
      </c>
    </row>
    <row r="556" spans="1:2" ht="17">
      <c r="A556" s="146" t="s">
        <v>8248</v>
      </c>
      <c r="B556" s="145">
        <v>555</v>
      </c>
    </row>
    <row r="557" spans="1:2" ht="17">
      <c r="A557" s="146" t="s">
        <v>6068</v>
      </c>
      <c r="B557" s="145">
        <v>556</v>
      </c>
    </row>
    <row r="558" spans="1:2" ht="17">
      <c r="A558" s="146" t="s">
        <v>8245</v>
      </c>
      <c r="B558" s="145">
        <v>557</v>
      </c>
    </row>
    <row r="559" spans="1:2" ht="17">
      <c r="A559" s="146" t="s">
        <v>3918</v>
      </c>
      <c r="B559" s="145">
        <v>558</v>
      </c>
    </row>
    <row r="560" spans="1:2" ht="17">
      <c r="A560" s="146" t="s">
        <v>3911</v>
      </c>
      <c r="B560" s="145">
        <v>559</v>
      </c>
    </row>
    <row r="561" spans="1:2" ht="17">
      <c r="A561" s="146" t="s">
        <v>8904</v>
      </c>
      <c r="B561" s="145">
        <v>560</v>
      </c>
    </row>
    <row r="562" spans="1:2" ht="17">
      <c r="A562" s="146" t="s">
        <v>6186</v>
      </c>
      <c r="B562" s="145">
        <v>561</v>
      </c>
    </row>
    <row r="563" spans="1:2" ht="17">
      <c r="A563" s="146" t="s">
        <v>6732</v>
      </c>
      <c r="B563" s="145">
        <v>562</v>
      </c>
    </row>
    <row r="564" spans="1:2" ht="17">
      <c r="A564" s="146" t="s">
        <v>386</v>
      </c>
      <c r="B564" s="145">
        <v>563</v>
      </c>
    </row>
    <row r="565" spans="1:2" ht="17">
      <c r="A565" s="146" t="s">
        <v>8654</v>
      </c>
      <c r="B565" s="145">
        <v>564</v>
      </c>
    </row>
    <row r="566" spans="1:2" ht="17">
      <c r="A566" s="146" t="s">
        <v>7358</v>
      </c>
      <c r="B566" s="145">
        <v>565</v>
      </c>
    </row>
    <row r="567" spans="1:2" ht="17">
      <c r="A567" s="146" t="s">
        <v>3897</v>
      </c>
      <c r="B567" s="145">
        <v>566</v>
      </c>
    </row>
    <row r="568" spans="1:2" ht="17">
      <c r="A568" s="146" t="s">
        <v>3889</v>
      </c>
      <c r="B568" s="145">
        <v>567</v>
      </c>
    </row>
    <row r="569" spans="1:2" ht="17">
      <c r="A569" s="146" t="s">
        <v>5934</v>
      </c>
      <c r="B569" s="145">
        <v>568</v>
      </c>
    </row>
    <row r="570" spans="1:2" ht="17">
      <c r="A570" s="146" t="s">
        <v>4001</v>
      </c>
      <c r="B570" s="145">
        <v>569</v>
      </c>
    </row>
    <row r="571" spans="1:2" ht="17">
      <c r="A571" s="146" t="s">
        <v>7967</v>
      </c>
      <c r="B571" s="145">
        <v>570</v>
      </c>
    </row>
    <row r="572" spans="1:2" ht="17">
      <c r="A572" s="146" t="s">
        <v>8888</v>
      </c>
      <c r="B572" s="145">
        <v>571</v>
      </c>
    </row>
    <row r="573" spans="1:2" ht="17">
      <c r="A573" s="146" t="s">
        <v>965</v>
      </c>
      <c r="B573" s="145">
        <v>572</v>
      </c>
    </row>
    <row r="574" spans="1:2" ht="17">
      <c r="A574" s="146" t="s">
        <v>2038</v>
      </c>
      <c r="B574" s="145">
        <v>573</v>
      </c>
    </row>
    <row r="575" spans="1:2" ht="17">
      <c r="A575" s="146" t="s">
        <v>3886</v>
      </c>
      <c r="B575" s="145">
        <v>574</v>
      </c>
    </row>
    <row r="576" spans="1:2" ht="17">
      <c r="A576" s="146" t="s">
        <v>3880</v>
      </c>
      <c r="B576" s="145">
        <v>575</v>
      </c>
    </row>
    <row r="577" spans="1:2" ht="17">
      <c r="A577" s="146" t="s">
        <v>6792</v>
      </c>
      <c r="B577" s="145">
        <v>576</v>
      </c>
    </row>
    <row r="578" spans="1:2" ht="17">
      <c r="A578" s="146" t="s">
        <v>3879</v>
      </c>
      <c r="B578" s="145">
        <v>577</v>
      </c>
    </row>
    <row r="579" spans="1:2" ht="17">
      <c r="A579" s="146" t="s">
        <v>3868</v>
      </c>
      <c r="B579" s="145">
        <v>578</v>
      </c>
    </row>
    <row r="580" spans="1:2" ht="17">
      <c r="A580" s="146" t="s">
        <v>3860</v>
      </c>
      <c r="B580" s="145">
        <v>579</v>
      </c>
    </row>
    <row r="581" spans="1:2" ht="17">
      <c r="A581" s="146" t="s">
        <v>3856</v>
      </c>
      <c r="B581" s="145">
        <v>580</v>
      </c>
    </row>
    <row r="582" spans="1:2" ht="17">
      <c r="A582" s="146" t="s">
        <v>3848</v>
      </c>
      <c r="B582" s="145">
        <v>581</v>
      </c>
    </row>
    <row r="583" spans="1:2" ht="17">
      <c r="A583" s="146" t="s">
        <v>1809</v>
      </c>
      <c r="B583" s="145">
        <v>582</v>
      </c>
    </row>
    <row r="584" spans="1:2" ht="17">
      <c r="A584" s="146" t="s">
        <v>991</v>
      </c>
      <c r="B584" s="145">
        <v>583</v>
      </c>
    </row>
    <row r="585" spans="1:2" ht="17">
      <c r="A585" s="146" t="s">
        <v>6367</v>
      </c>
      <c r="B585" s="145">
        <v>584</v>
      </c>
    </row>
    <row r="586" spans="1:2" ht="17">
      <c r="A586" s="146" t="s">
        <v>3841</v>
      </c>
      <c r="B586" s="145">
        <v>585</v>
      </c>
    </row>
    <row r="587" spans="1:2" ht="17">
      <c r="A587" s="146" t="s">
        <v>3835</v>
      </c>
      <c r="B587" s="145">
        <v>586</v>
      </c>
    </row>
    <row r="588" spans="1:2" ht="17">
      <c r="A588" s="146" t="s">
        <v>7445</v>
      </c>
      <c r="B588" s="145">
        <v>587</v>
      </c>
    </row>
    <row r="589" spans="1:2" ht="17">
      <c r="A589" s="146" t="s">
        <v>7348</v>
      </c>
      <c r="B589" s="145">
        <v>588</v>
      </c>
    </row>
    <row r="590" spans="1:2" ht="17">
      <c r="A590" s="146" t="s">
        <v>3587</v>
      </c>
      <c r="B590" s="145">
        <v>589</v>
      </c>
    </row>
    <row r="591" spans="1:2" ht="17">
      <c r="A591" s="146" t="s">
        <v>3827</v>
      </c>
      <c r="B591" s="145">
        <v>590</v>
      </c>
    </row>
    <row r="592" spans="1:2" ht="17">
      <c r="A592" s="146" t="s">
        <v>3821</v>
      </c>
      <c r="B592" s="145">
        <v>591</v>
      </c>
    </row>
    <row r="593" spans="1:2" ht="17">
      <c r="A593" s="146" t="s">
        <v>7485</v>
      </c>
      <c r="B593" s="145">
        <v>592</v>
      </c>
    </row>
    <row r="594" spans="1:2" ht="17">
      <c r="A594" s="146" t="s">
        <v>3364</v>
      </c>
      <c r="B594" s="145">
        <v>593</v>
      </c>
    </row>
    <row r="595" spans="1:2" ht="17">
      <c r="A595" s="146" t="s">
        <v>6982</v>
      </c>
      <c r="B595" s="145">
        <v>594</v>
      </c>
    </row>
    <row r="596" spans="1:2" ht="17">
      <c r="A596" s="146" t="s">
        <v>5823</v>
      </c>
      <c r="B596" s="145">
        <v>595</v>
      </c>
    </row>
    <row r="597" spans="1:2" ht="17">
      <c r="A597" s="146" t="s">
        <v>8302</v>
      </c>
      <c r="B597" s="145">
        <v>596</v>
      </c>
    </row>
    <row r="598" spans="1:2" ht="17">
      <c r="A598" s="146" t="s">
        <v>7755</v>
      </c>
      <c r="B598" s="145">
        <v>597</v>
      </c>
    </row>
    <row r="599" spans="1:2" ht="17">
      <c r="A599" s="146" t="s">
        <v>8571</v>
      </c>
      <c r="B599" s="145">
        <v>598</v>
      </c>
    </row>
    <row r="600" spans="1:2" ht="17">
      <c r="A600" s="146" t="s">
        <v>3797</v>
      </c>
      <c r="B600" s="145">
        <v>599</v>
      </c>
    </row>
    <row r="601" spans="1:2" ht="17">
      <c r="A601" s="146" t="s">
        <v>8905</v>
      </c>
      <c r="B601" s="145">
        <v>600</v>
      </c>
    </row>
    <row r="602" spans="1:2" ht="17">
      <c r="A602" s="146" t="s">
        <v>5201</v>
      </c>
      <c r="B602" s="145">
        <v>601</v>
      </c>
    </row>
    <row r="603" spans="1:2" ht="17">
      <c r="A603" s="146" t="s">
        <v>3793</v>
      </c>
      <c r="B603" s="145">
        <v>602</v>
      </c>
    </row>
    <row r="604" spans="1:2" ht="17">
      <c r="A604" s="146" t="s">
        <v>7630</v>
      </c>
      <c r="B604" s="145">
        <v>603</v>
      </c>
    </row>
    <row r="605" spans="1:2" ht="17">
      <c r="A605" s="146" t="s">
        <v>3772</v>
      </c>
      <c r="B605" s="145">
        <v>604</v>
      </c>
    </row>
    <row r="606" spans="1:2" ht="17">
      <c r="A606" s="146" t="s">
        <v>7753</v>
      </c>
      <c r="B606" s="145">
        <v>605</v>
      </c>
    </row>
    <row r="607" spans="1:2" ht="17">
      <c r="A607" s="146" t="s">
        <v>3763</v>
      </c>
      <c r="B607" s="145">
        <v>606</v>
      </c>
    </row>
    <row r="608" spans="1:2" ht="17">
      <c r="A608" s="146" t="s">
        <v>8461</v>
      </c>
      <c r="B608" s="145">
        <v>607</v>
      </c>
    </row>
    <row r="609" spans="1:2" ht="17">
      <c r="A609" s="146" t="s">
        <v>7789</v>
      </c>
      <c r="B609" s="145">
        <v>608</v>
      </c>
    </row>
    <row r="610" spans="1:2" ht="17">
      <c r="A610" s="146" t="s">
        <v>8202</v>
      </c>
      <c r="B610" s="145">
        <v>609</v>
      </c>
    </row>
    <row r="611" spans="1:2" ht="17">
      <c r="A611" s="146" t="s">
        <v>7378</v>
      </c>
      <c r="B611" s="145">
        <v>610</v>
      </c>
    </row>
    <row r="612" spans="1:2" ht="17">
      <c r="A612" s="146" t="s">
        <v>3755</v>
      </c>
      <c r="B612" s="145">
        <v>611</v>
      </c>
    </row>
    <row r="613" spans="1:2" ht="17">
      <c r="A613" s="146" t="s">
        <v>3753</v>
      </c>
      <c r="B613" s="145">
        <v>612</v>
      </c>
    </row>
    <row r="614" spans="1:2" ht="17">
      <c r="A614" s="146" t="s">
        <v>3747</v>
      </c>
      <c r="B614" s="145">
        <v>613</v>
      </c>
    </row>
    <row r="615" spans="1:2" ht="17">
      <c r="A615" s="146" t="s">
        <v>5851</v>
      </c>
      <c r="B615" s="145">
        <v>614</v>
      </c>
    </row>
    <row r="616" spans="1:2" ht="17">
      <c r="A616" s="146" t="s">
        <v>3740</v>
      </c>
      <c r="B616" s="145">
        <v>615</v>
      </c>
    </row>
    <row r="617" spans="1:2" ht="17">
      <c r="A617" s="146" t="s">
        <v>3734</v>
      </c>
      <c r="B617" s="145">
        <v>616</v>
      </c>
    </row>
    <row r="618" spans="1:2" ht="17">
      <c r="A618" s="146" t="s">
        <v>8251</v>
      </c>
      <c r="B618" s="145">
        <v>617</v>
      </c>
    </row>
    <row r="619" spans="1:2" ht="17">
      <c r="A619" s="146" t="s">
        <v>8488</v>
      </c>
      <c r="B619" s="145">
        <v>618</v>
      </c>
    </row>
    <row r="620" spans="1:2" ht="17">
      <c r="A620" s="146" t="s">
        <v>8099</v>
      </c>
      <c r="B620" s="145">
        <v>619</v>
      </c>
    </row>
    <row r="621" spans="1:2" ht="17">
      <c r="A621" s="146" t="s">
        <v>3537</v>
      </c>
      <c r="B621" s="145">
        <v>620</v>
      </c>
    </row>
    <row r="622" spans="1:2" ht="17">
      <c r="A622" s="146" t="s">
        <v>3704</v>
      </c>
      <c r="B622" s="145">
        <v>621</v>
      </c>
    </row>
    <row r="623" spans="1:2" ht="17">
      <c r="A623" s="146" t="s">
        <v>3695</v>
      </c>
      <c r="B623" s="145">
        <v>622</v>
      </c>
    </row>
    <row r="624" spans="1:2" ht="17">
      <c r="A624" s="146" t="s">
        <v>6128</v>
      </c>
      <c r="B624" s="145">
        <v>623</v>
      </c>
    </row>
    <row r="625" spans="1:2" ht="17">
      <c r="A625" s="146" t="s">
        <v>3689</v>
      </c>
      <c r="B625" s="145">
        <v>624</v>
      </c>
    </row>
    <row r="626" spans="1:2" ht="17">
      <c r="A626" s="146" t="s">
        <v>3681</v>
      </c>
      <c r="B626" s="145">
        <v>625</v>
      </c>
    </row>
    <row r="627" spans="1:2" ht="17">
      <c r="A627" s="146" t="s">
        <v>3674</v>
      </c>
      <c r="B627" s="145">
        <v>626</v>
      </c>
    </row>
    <row r="628" spans="1:2" ht="17">
      <c r="A628" s="146" t="s">
        <v>3669</v>
      </c>
      <c r="B628" s="145">
        <v>627</v>
      </c>
    </row>
    <row r="629" spans="1:2" ht="17">
      <c r="A629" s="146" t="s">
        <v>3664</v>
      </c>
      <c r="B629" s="145">
        <v>628</v>
      </c>
    </row>
    <row r="630" spans="1:2" ht="17">
      <c r="A630" s="146" t="s">
        <v>7931</v>
      </c>
      <c r="B630" s="145">
        <v>629</v>
      </c>
    </row>
    <row r="631" spans="1:2" ht="17">
      <c r="A631" s="146" t="s">
        <v>3650</v>
      </c>
      <c r="B631" s="145">
        <v>630</v>
      </c>
    </row>
    <row r="632" spans="1:2" ht="17">
      <c r="A632" s="146" t="s">
        <v>3632</v>
      </c>
      <c r="B632" s="145">
        <v>631</v>
      </c>
    </row>
    <row r="633" spans="1:2" ht="17">
      <c r="A633" s="146" t="s">
        <v>3630</v>
      </c>
      <c r="B633" s="145">
        <v>632</v>
      </c>
    </row>
    <row r="634" spans="1:2" ht="17">
      <c r="A634" s="146" t="s">
        <v>3607</v>
      </c>
      <c r="B634" s="145">
        <v>633</v>
      </c>
    </row>
    <row r="635" spans="1:2" ht="17">
      <c r="A635" s="146" t="s">
        <v>71</v>
      </c>
      <c r="B635" s="145">
        <v>634</v>
      </c>
    </row>
    <row r="636" spans="1:2" ht="17">
      <c r="A636" s="146" t="s">
        <v>4610</v>
      </c>
      <c r="B636" s="145">
        <v>635</v>
      </c>
    </row>
    <row r="637" spans="1:2" ht="17">
      <c r="A637" s="146" t="s">
        <v>6911</v>
      </c>
      <c r="B637" s="145">
        <v>636</v>
      </c>
    </row>
    <row r="638" spans="1:2" ht="17">
      <c r="A638" s="146" t="s">
        <v>8520</v>
      </c>
      <c r="B638" s="145">
        <v>637</v>
      </c>
    </row>
    <row r="639" spans="1:2" ht="17">
      <c r="A639" s="146" t="s">
        <v>3811</v>
      </c>
      <c r="B639" s="145">
        <v>638</v>
      </c>
    </row>
    <row r="640" spans="1:2" ht="17">
      <c r="A640" s="146" t="s">
        <v>3602</v>
      </c>
      <c r="B640" s="145">
        <v>639</v>
      </c>
    </row>
    <row r="641" spans="1:2" ht="17">
      <c r="A641" s="146" t="s">
        <v>3567</v>
      </c>
      <c r="B641" s="145">
        <v>640</v>
      </c>
    </row>
    <row r="642" spans="1:2" ht="17">
      <c r="A642" s="146" t="s">
        <v>6192</v>
      </c>
      <c r="B642" s="145">
        <v>641</v>
      </c>
    </row>
    <row r="643" spans="1:2" ht="17">
      <c r="A643" s="146" t="s">
        <v>3523</v>
      </c>
      <c r="B643" s="145">
        <v>642</v>
      </c>
    </row>
    <row r="644" spans="1:2" ht="17">
      <c r="A644" s="146" t="s">
        <v>8176</v>
      </c>
      <c r="B644" s="145">
        <v>643</v>
      </c>
    </row>
    <row r="645" spans="1:2" ht="17">
      <c r="A645" s="146" t="s">
        <v>3518</v>
      </c>
      <c r="B645" s="145">
        <v>644</v>
      </c>
    </row>
    <row r="646" spans="1:2" ht="17">
      <c r="A646" s="146" t="s">
        <v>8501</v>
      </c>
      <c r="B646" s="145">
        <v>645</v>
      </c>
    </row>
    <row r="647" spans="1:2" ht="17">
      <c r="A647" s="146" t="s">
        <v>3411</v>
      </c>
      <c r="B647" s="145">
        <v>646</v>
      </c>
    </row>
    <row r="648" spans="1:2" ht="17">
      <c r="A648" s="146" t="s">
        <v>3478</v>
      </c>
      <c r="B648" s="145">
        <v>647</v>
      </c>
    </row>
    <row r="649" spans="1:2" ht="17">
      <c r="A649" s="146" t="s">
        <v>3446</v>
      </c>
      <c r="B649" s="145">
        <v>648</v>
      </c>
    </row>
    <row r="650" spans="1:2" ht="17">
      <c r="A650" s="146" t="s">
        <v>3438</v>
      </c>
      <c r="B650" s="145">
        <v>649</v>
      </c>
    </row>
    <row r="651" spans="1:2" ht="17">
      <c r="A651" s="146" t="s">
        <v>7086</v>
      </c>
      <c r="B651" s="145">
        <v>650</v>
      </c>
    </row>
    <row r="652" spans="1:2" ht="17">
      <c r="A652" s="146" t="s">
        <v>3419</v>
      </c>
      <c r="B652" s="145">
        <v>651</v>
      </c>
    </row>
    <row r="653" spans="1:2" ht="17">
      <c r="A653" s="146" t="s">
        <v>7053</v>
      </c>
      <c r="B653" s="145">
        <v>652</v>
      </c>
    </row>
    <row r="654" spans="1:2" ht="17">
      <c r="A654" s="146" t="s">
        <v>3590</v>
      </c>
      <c r="B654" s="145">
        <v>653</v>
      </c>
    </row>
    <row r="655" spans="1:2" ht="17">
      <c r="A655" s="146" t="s">
        <v>8085</v>
      </c>
      <c r="B655" s="145">
        <v>654</v>
      </c>
    </row>
    <row r="656" spans="1:2" ht="17">
      <c r="A656" s="146" t="s">
        <v>7192</v>
      </c>
      <c r="B656" s="145">
        <v>655</v>
      </c>
    </row>
    <row r="657" spans="1:2" ht="17">
      <c r="A657" s="146" t="s">
        <v>7230</v>
      </c>
      <c r="B657" s="145">
        <v>656</v>
      </c>
    </row>
    <row r="658" spans="1:2" ht="17">
      <c r="A658" s="146" t="s">
        <v>5858</v>
      </c>
      <c r="B658" s="145">
        <v>657</v>
      </c>
    </row>
    <row r="659" spans="1:2" ht="17">
      <c r="A659" s="146" t="s">
        <v>3406</v>
      </c>
      <c r="B659" s="145">
        <v>658</v>
      </c>
    </row>
    <row r="660" spans="1:2" ht="17">
      <c r="A660" s="146" t="s">
        <v>3978</v>
      </c>
      <c r="B660" s="145">
        <v>659</v>
      </c>
    </row>
    <row r="661" spans="1:2" ht="17">
      <c r="A661" s="146" t="s">
        <v>1590</v>
      </c>
      <c r="B661" s="145">
        <v>660</v>
      </c>
    </row>
    <row r="662" spans="1:2" ht="17">
      <c r="A662" s="146" t="s">
        <v>1612</v>
      </c>
      <c r="B662" s="145">
        <v>661</v>
      </c>
    </row>
    <row r="663" spans="1:2" ht="17">
      <c r="A663" s="146" t="s">
        <v>3395</v>
      </c>
      <c r="B663" s="145">
        <v>662</v>
      </c>
    </row>
    <row r="664" spans="1:2" ht="17">
      <c r="A664" s="146" t="s">
        <v>3389</v>
      </c>
      <c r="B664" s="145">
        <v>663</v>
      </c>
    </row>
    <row r="665" spans="1:2" ht="17">
      <c r="A665" s="146" t="s">
        <v>1222</v>
      </c>
      <c r="B665" s="145">
        <v>664</v>
      </c>
    </row>
    <row r="666" spans="1:2" ht="17">
      <c r="A666" s="146" t="s">
        <v>1822</v>
      </c>
      <c r="B666" s="145">
        <v>665</v>
      </c>
    </row>
    <row r="667" spans="1:2" ht="17">
      <c r="A667" s="146" t="s">
        <v>1636</v>
      </c>
      <c r="B667" s="145">
        <v>666</v>
      </c>
    </row>
    <row r="668" spans="1:2" ht="17">
      <c r="A668" s="146" t="s">
        <v>3375</v>
      </c>
      <c r="B668" s="145">
        <v>667</v>
      </c>
    </row>
    <row r="669" spans="1:2" ht="17">
      <c r="A669" s="146" t="s">
        <v>6608</v>
      </c>
      <c r="B669" s="145">
        <v>668</v>
      </c>
    </row>
    <row r="670" spans="1:2" ht="17">
      <c r="A670" s="146" t="s">
        <v>8527</v>
      </c>
      <c r="B670" s="145">
        <v>669</v>
      </c>
    </row>
    <row r="671" spans="1:2" ht="17">
      <c r="A671" s="146" t="s">
        <v>8479</v>
      </c>
      <c r="B671" s="145">
        <v>670</v>
      </c>
    </row>
    <row r="672" spans="1:2" ht="17">
      <c r="A672" s="146" t="s">
        <v>6463</v>
      </c>
      <c r="B672" s="145">
        <v>671</v>
      </c>
    </row>
    <row r="673" spans="1:2" ht="17">
      <c r="A673" s="146" t="s">
        <v>3361</v>
      </c>
      <c r="B673" s="145">
        <v>672</v>
      </c>
    </row>
    <row r="674" spans="1:2" ht="17">
      <c r="A674" s="146" t="s">
        <v>3348</v>
      </c>
      <c r="B674" s="145">
        <v>673</v>
      </c>
    </row>
    <row r="675" spans="1:2" ht="17">
      <c r="A675" s="146" t="s">
        <v>3352</v>
      </c>
      <c r="B675" s="145">
        <v>674</v>
      </c>
    </row>
    <row r="676" spans="1:2" ht="17">
      <c r="A676" s="146" t="s">
        <v>3343</v>
      </c>
      <c r="B676" s="145">
        <v>675</v>
      </c>
    </row>
    <row r="677" spans="1:2" ht="17">
      <c r="A677" s="146" t="s">
        <v>6373</v>
      </c>
      <c r="B677" s="145">
        <v>676</v>
      </c>
    </row>
    <row r="678" spans="1:2" ht="17">
      <c r="A678" s="146" t="s">
        <v>3339</v>
      </c>
      <c r="B678" s="145">
        <v>677</v>
      </c>
    </row>
    <row r="679" spans="1:2" ht="17">
      <c r="A679" s="146" t="s">
        <v>6917</v>
      </c>
      <c r="B679" s="145">
        <v>678</v>
      </c>
    </row>
    <row r="680" spans="1:2" ht="17">
      <c r="A680" s="146" t="s">
        <v>3380</v>
      </c>
      <c r="B680" s="145">
        <v>679</v>
      </c>
    </row>
    <row r="681" spans="1:2" ht="17">
      <c r="A681" s="146" t="s">
        <v>6750</v>
      </c>
      <c r="B681" s="145">
        <v>680</v>
      </c>
    </row>
    <row r="682" spans="1:2" ht="17">
      <c r="A682" s="146" t="s">
        <v>7895</v>
      </c>
      <c r="B682" s="145">
        <v>681</v>
      </c>
    </row>
    <row r="683" spans="1:2" ht="17">
      <c r="A683" s="146" t="s">
        <v>2327</v>
      </c>
      <c r="B683" s="145">
        <v>682</v>
      </c>
    </row>
    <row r="684" spans="1:2" ht="17">
      <c r="A684" s="146" t="s">
        <v>7418</v>
      </c>
      <c r="B684" s="145">
        <v>683</v>
      </c>
    </row>
    <row r="685" spans="1:2" ht="17">
      <c r="A685" s="146" t="s">
        <v>8473</v>
      </c>
      <c r="B685" s="145">
        <v>684</v>
      </c>
    </row>
    <row r="686" spans="1:2" ht="17">
      <c r="A686" s="146" t="s">
        <v>3330</v>
      </c>
      <c r="B686" s="145">
        <v>685</v>
      </c>
    </row>
    <row r="687" spans="1:2" ht="17">
      <c r="A687" s="146" t="s">
        <v>6441</v>
      </c>
      <c r="B687" s="145">
        <v>686</v>
      </c>
    </row>
    <row r="688" spans="1:2" ht="17">
      <c r="A688" s="146" t="s">
        <v>7266</v>
      </c>
      <c r="B688" s="145">
        <v>687</v>
      </c>
    </row>
    <row r="689" spans="1:2" ht="17">
      <c r="A689" s="146" t="s">
        <v>4972</v>
      </c>
      <c r="B689" s="145">
        <v>688</v>
      </c>
    </row>
    <row r="690" spans="1:2" ht="17">
      <c r="A690" s="146" t="s">
        <v>3326</v>
      </c>
      <c r="B690" s="145">
        <v>689</v>
      </c>
    </row>
    <row r="691" spans="1:2" ht="17">
      <c r="A691" s="146" t="s">
        <v>6378</v>
      </c>
      <c r="B691" s="145">
        <v>690</v>
      </c>
    </row>
    <row r="692" spans="1:2" ht="17">
      <c r="A692" s="146" t="s">
        <v>3322</v>
      </c>
      <c r="B692" s="145">
        <v>691</v>
      </c>
    </row>
    <row r="693" spans="1:2" ht="17">
      <c r="A693" s="146" t="s">
        <v>3312</v>
      </c>
      <c r="B693" s="145">
        <v>692</v>
      </c>
    </row>
    <row r="694" spans="1:2" ht="17">
      <c r="A694" s="146" t="s">
        <v>8603</v>
      </c>
      <c r="B694" s="145">
        <v>693</v>
      </c>
    </row>
    <row r="695" spans="1:2" ht="17">
      <c r="A695" s="146" t="s">
        <v>3579</v>
      </c>
      <c r="B695" s="145">
        <v>694</v>
      </c>
    </row>
    <row r="696" spans="1:2" ht="17">
      <c r="A696" s="146" t="s">
        <v>3303</v>
      </c>
      <c r="B696" s="145">
        <v>695</v>
      </c>
    </row>
    <row r="697" spans="1:2" ht="17">
      <c r="A697" s="146" t="s">
        <v>3300</v>
      </c>
      <c r="B697" s="145">
        <v>696</v>
      </c>
    </row>
    <row r="698" spans="1:2" ht="17">
      <c r="A698" s="146" t="s">
        <v>7290</v>
      </c>
      <c r="B698" s="145">
        <v>697</v>
      </c>
    </row>
    <row r="699" spans="1:2" ht="17">
      <c r="A699" s="146" t="s">
        <v>7294</v>
      </c>
      <c r="B699" s="145">
        <v>698</v>
      </c>
    </row>
    <row r="700" spans="1:2" ht="17">
      <c r="A700" s="146" t="s">
        <v>3293</v>
      </c>
      <c r="B700" s="145">
        <v>699</v>
      </c>
    </row>
    <row r="701" spans="1:2" ht="17">
      <c r="A701" s="146" t="s">
        <v>6920</v>
      </c>
      <c r="B701" s="145">
        <v>700</v>
      </c>
    </row>
    <row r="702" spans="1:2" ht="17">
      <c r="A702" s="146" t="s">
        <v>3287</v>
      </c>
      <c r="B702" s="145">
        <v>701</v>
      </c>
    </row>
    <row r="703" spans="1:2" ht="17">
      <c r="A703" s="146" t="s">
        <v>8553</v>
      </c>
      <c r="B703" s="145">
        <v>702</v>
      </c>
    </row>
    <row r="704" spans="1:2" ht="17">
      <c r="A704" s="146" t="s">
        <v>3279</v>
      </c>
      <c r="B704" s="145">
        <v>703</v>
      </c>
    </row>
    <row r="705" spans="1:2" ht="17">
      <c r="A705" s="146" t="s">
        <v>3272</v>
      </c>
      <c r="B705" s="145">
        <v>704</v>
      </c>
    </row>
    <row r="706" spans="1:2" ht="17">
      <c r="A706" s="146" t="s">
        <v>3267</v>
      </c>
      <c r="B706" s="145">
        <v>705</v>
      </c>
    </row>
    <row r="707" spans="1:2" ht="17">
      <c r="A707" s="146" t="s">
        <v>7333</v>
      </c>
      <c r="B707" s="145">
        <v>706</v>
      </c>
    </row>
    <row r="708" spans="1:2" ht="17">
      <c r="A708" s="146" t="s">
        <v>3262</v>
      </c>
      <c r="B708" s="145">
        <v>707</v>
      </c>
    </row>
    <row r="709" spans="1:2" ht="17">
      <c r="A709" s="146" t="s">
        <v>3162</v>
      </c>
      <c r="B709" s="145">
        <v>708</v>
      </c>
    </row>
    <row r="710" spans="1:2" ht="17">
      <c r="A710" s="146" t="s">
        <v>6383</v>
      </c>
      <c r="B710" s="145">
        <v>709</v>
      </c>
    </row>
    <row r="711" spans="1:2" ht="17">
      <c r="A711" s="146" t="s">
        <v>7984</v>
      </c>
      <c r="B711" s="145">
        <v>710</v>
      </c>
    </row>
    <row r="712" spans="1:2" ht="17">
      <c r="A712" s="146" t="s">
        <v>7980</v>
      </c>
      <c r="B712" s="145">
        <v>711</v>
      </c>
    </row>
    <row r="713" spans="1:2" ht="17">
      <c r="A713" s="146" t="s">
        <v>7982</v>
      </c>
      <c r="B713" s="145">
        <v>712</v>
      </c>
    </row>
    <row r="714" spans="1:2" ht="17">
      <c r="A714" s="146" t="s">
        <v>7783</v>
      </c>
      <c r="B714" s="145">
        <v>713</v>
      </c>
    </row>
    <row r="715" spans="1:2" ht="17">
      <c r="A715" s="146" t="s">
        <v>6925</v>
      </c>
      <c r="B715" s="145">
        <v>714</v>
      </c>
    </row>
    <row r="716" spans="1:2" ht="17">
      <c r="A716" s="146" t="s">
        <v>3254</v>
      </c>
      <c r="B716" s="145">
        <v>715</v>
      </c>
    </row>
    <row r="717" spans="1:2" ht="17">
      <c r="A717" s="146" t="s">
        <v>3248</v>
      </c>
      <c r="B717" s="145">
        <v>716</v>
      </c>
    </row>
    <row r="718" spans="1:2" ht="17">
      <c r="A718" s="146" t="s">
        <v>3244</v>
      </c>
      <c r="B718" s="145">
        <v>717</v>
      </c>
    </row>
    <row r="719" spans="1:2" ht="17">
      <c r="A719" s="146" t="s">
        <v>8355</v>
      </c>
      <c r="B719" s="145">
        <v>718</v>
      </c>
    </row>
    <row r="720" spans="1:2" ht="17">
      <c r="A720" s="146" t="s">
        <v>545</v>
      </c>
      <c r="B720" s="145">
        <v>719</v>
      </c>
    </row>
    <row r="721" spans="1:2" ht="17">
      <c r="A721" s="146" t="s">
        <v>8843</v>
      </c>
      <c r="B721" s="145">
        <v>720</v>
      </c>
    </row>
    <row r="722" spans="1:2" ht="17">
      <c r="A722" s="146" t="s">
        <v>8844</v>
      </c>
      <c r="B722" s="145">
        <v>721</v>
      </c>
    </row>
    <row r="723" spans="1:2" ht="17">
      <c r="A723" s="146" t="s">
        <v>3219</v>
      </c>
      <c r="B723" s="145">
        <v>722</v>
      </c>
    </row>
    <row r="724" spans="1:2" ht="17">
      <c r="A724" s="146" t="s">
        <v>3208</v>
      </c>
      <c r="B724" s="145">
        <v>723</v>
      </c>
    </row>
    <row r="725" spans="1:2" ht="17">
      <c r="A725" s="146" t="s">
        <v>3202</v>
      </c>
      <c r="B725" s="145">
        <v>724</v>
      </c>
    </row>
    <row r="726" spans="1:2" ht="17">
      <c r="A726" s="146" t="s">
        <v>2466</v>
      </c>
      <c r="B726" s="145">
        <v>725</v>
      </c>
    </row>
    <row r="727" spans="1:2" ht="17">
      <c r="A727" s="146" t="s">
        <v>7436</v>
      </c>
      <c r="B727" s="145">
        <v>726</v>
      </c>
    </row>
    <row r="728" spans="1:2" ht="17">
      <c r="A728" s="146" t="s">
        <v>162</v>
      </c>
      <c r="B728" s="145">
        <v>727</v>
      </c>
    </row>
    <row r="729" spans="1:2" ht="17">
      <c r="A729" s="146" t="s">
        <v>4006</v>
      </c>
      <c r="B729" s="145">
        <v>728</v>
      </c>
    </row>
    <row r="730" spans="1:2" ht="17">
      <c r="A730" s="146" t="s">
        <v>4169</v>
      </c>
      <c r="B730" s="145">
        <v>729</v>
      </c>
    </row>
    <row r="731" spans="1:2" ht="17">
      <c r="A731" s="146" t="s">
        <v>2776</v>
      </c>
      <c r="B731" s="145">
        <v>730</v>
      </c>
    </row>
    <row r="732" spans="1:2" ht="17">
      <c r="A732" s="146" t="s">
        <v>1910</v>
      </c>
      <c r="B732" s="145">
        <v>731</v>
      </c>
    </row>
    <row r="733" spans="1:2" ht="17">
      <c r="A733" s="146" t="s">
        <v>1206</v>
      </c>
      <c r="B733" s="145">
        <v>732</v>
      </c>
    </row>
    <row r="734" spans="1:2" ht="17">
      <c r="A734" s="146" t="s">
        <v>79</v>
      </c>
      <c r="B734" s="145">
        <v>733</v>
      </c>
    </row>
    <row r="735" spans="1:2" ht="17">
      <c r="A735" s="146" t="s">
        <v>1162</v>
      </c>
      <c r="B735" s="145">
        <v>734</v>
      </c>
    </row>
    <row r="736" spans="1:2" ht="17">
      <c r="A736" s="146" t="s">
        <v>7451</v>
      </c>
      <c r="B736" s="145">
        <v>735</v>
      </c>
    </row>
    <row r="737" spans="1:2" ht="17">
      <c r="A737" s="146" t="s">
        <v>8148</v>
      </c>
      <c r="B737" s="145">
        <v>736</v>
      </c>
    </row>
    <row r="738" spans="1:2" ht="17">
      <c r="A738" s="146" t="s">
        <v>6869</v>
      </c>
      <c r="B738" s="145">
        <v>737</v>
      </c>
    </row>
    <row r="739" spans="1:2" ht="17">
      <c r="A739" s="146" t="s">
        <v>3196</v>
      </c>
      <c r="B739" s="145">
        <v>738</v>
      </c>
    </row>
    <row r="740" spans="1:2" ht="17">
      <c r="A740" s="146" t="s">
        <v>4763</v>
      </c>
      <c r="B740" s="145">
        <v>739</v>
      </c>
    </row>
    <row r="741" spans="1:2" ht="17">
      <c r="A741" s="146" t="s">
        <v>3643</v>
      </c>
      <c r="B741" s="145">
        <v>740</v>
      </c>
    </row>
    <row r="742" spans="1:2" ht="17">
      <c r="A742" s="146" t="s">
        <v>8270</v>
      </c>
      <c r="B742" s="145">
        <v>741</v>
      </c>
    </row>
    <row r="743" spans="1:2" ht="17">
      <c r="A743" s="146" t="s">
        <v>3181</v>
      </c>
      <c r="B743" s="145">
        <v>742</v>
      </c>
    </row>
    <row r="744" spans="1:2" ht="17">
      <c r="A744" s="146" t="s">
        <v>845</v>
      </c>
      <c r="B744" s="145">
        <v>743</v>
      </c>
    </row>
    <row r="745" spans="1:2" ht="17">
      <c r="A745" s="146" t="s">
        <v>3174</v>
      </c>
      <c r="B745" s="145">
        <v>744</v>
      </c>
    </row>
    <row r="746" spans="1:2" ht="17">
      <c r="A746" s="146" t="s">
        <v>6303</v>
      </c>
      <c r="B746" s="145">
        <v>745</v>
      </c>
    </row>
    <row r="747" spans="1:2" ht="17">
      <c r="A747" s="146" t="s">
        <v>6469</v>
      </c>
      <c r="B747" s="145">
        <v>746</v>
      </c>
    </row>
    <row r="748" spans="1:2" ht="17">
      <c r="A748" s="146" t="s">
        <v>7391</v>
      </c>
      <c r="B748" s="145">
        <v>747</v>
      </c>
    </row>
    <row r="749" spans="1:2" ht="17">
      <c r="A749" s="146" t="s">
        <v>5876</v>
      </c>
      <c r="B749" s="145">
        <v>748</v>
      </c>
    </row>
    <row r="750" spans="1:2" ht="17">
      <c r="A750" s="146" t="s">
        <v>3154</v>
      </c>
      <c r="B750" s="145">
        <v>749</v>
      </c>
    </row>
    <row r="751" spans="1:2" ht="17">
      <c r="A751" s="146" t="s">
        <v>3153</v>
      </c>
      <c r="B751" s="145">
        <v>750</v>
      </c>
    </row>
    <row r="752" spans="1:2" ht="17">
      <c r="A752" s="146" t="s">
        <v>3148</v>
      </c>
      <c r="B752" s="145">
        <v>751</v>
      </c>
    </row>
    <row r="753" spans="1:2" ht="17">
      <c r="A753" s="146" t="s">
        <v>6812</v>
      </c>
      <c r="B753" s="145">
        <v>752</v>
      </c>
    </row>
    <row r="754" spans="1:2" ht="17">
      <c r="A754" s="146" t="s">
        <v>7291</v>
      </c>
      <c r="B754" s="145">
        <v>753</v>
      </c>
    </row>
    <row r="755" spans="1:2" ht="17">
      <c r="A755" s="146" t="s">
        <v>7921</v>
      </c>
      <c r="B755" s="145">
        <v>754</v>
      </c>
    </row>
    <row r="756" spans="1:2" ht="17">
      <c r="A756" s="146" t="s">
        <v>7312</v>
      </c>
      <c r="B756" s="145">
        <v>755</v>
      </c>
    </row>
    <row r="757" spans="1:2" ht="17">
      <c r="A757" s="146" t="s">
        <v>7323</v>
      </c>
      <c r="B757" s="145">
        <v>756</v>
      </c>
    </row>
    <row r="758" spans="1:2" ht="17">
      <c r="A758" s="146" t="s">
        <v>7326</v>
      </c>
      <c r="B758" s="145">
        <v>757</v>
      </c>
    </row>
    <row r="759" spans="1:2" ht="17">
      <c r="A759" s="146" t="s">
        <v>8305</v>
      </c>
      <c r="B759" s="145">
        <v>758</v>
      </c>
    </row>
    <row r="760" spans="1:2" ht="17">
      <c r="A760" s="146" t="s">
        <v>7299</v>
      </c>
      <c r="B760" s="145">
        <v>759</v>
      </c>
    </row>
    <row r="761" spans="1:2" ht="17">
      <c r="A761" s="146" t="s">
        <v>7308</v>
      </c>
      <c r="B761" s="145">
        <v>760</v>
      </c>
    </row>
    <row r="762" spans="1:2" ht="17">
      <c r="A762" s="146" t="s">
        <v>6250</v>
      </c>
      <c r="B762" s="145">
        <v>761</v>
      </c>
    </row>
    <row r="763" spans="1:2" ht="17">
      <c r="A763" s="146" t="s">
        <v>6558</v>
      </c>
      <c r="B763" s="145">
        <v>762</v>
      </c>
    </row>
    <row r="764" spans="1:2" ht="17">
      <c r="A764" s="146" t="s">
        <v>3140</v>
      </c>
      <c r="B764" s="145">
        <v>763</v>
      </c>
    </row>
    <row r="765" spans="1:2" ht="17">
      <c r="A765" s="146" t="s">
        <v>3134</v>
      </c>
      <c r="B765" s="145">
        <v>764</v>
      </c>
    </row>
    <row r="766" spans="1:2" ht="17">
      <c r="A766" s="146" t="s">
        <v>3124</v>
      </c>
      <c r="B766" s="145">
        <v>765</v>
      </c>
    </row>
    <row r="767" spans="1:2" ht="17">
      <c r="A767" s="146" t="s">
        <v>3591</v>
      </c>
      <c r="B767" s="145">
        <v>766</v>
      </c>
    </row>
    <row r="768" spans="1:2" ht="17">
      <c r="A768" s="146" t="s">
        <v>3120</v>
      </c>
      <c r="B768" s="145">
        <v>767</v>
      </c>
    </row>
    <row r="769" spans="1:2" ht="17">
      <c r="A769" s="146" t="s">
        <v>3112</v>
      </c>
      <c r="B769" s="145">
        <v>768</v>
      </c>
    </row>
    <row r="770" spans="1:2" ht="17">
      <c r="A770" s="146" t="s">
        <v>7480</v>
      </c>
      <c r="B770" s="145">
        <v>769</v>
      </c>
    </row>
    <row r="771" spans="1:2" ht="17">
      <c r="A771" s="146" t="s">
        <v>1081</v>
      </c>
      <c r="B771" s="145">
        <v>770</v>
      </c>
    </row>
    <row r="772" spans="1:2" ht="17">
      <c r="A772" s="146" t="s">
        <v>3104</v>
      </c>
      <c r="B772" s="145">
        <v>771</v>
      </c>
    </row>
    <row r="773" spans="1:2" ht="17">
      <c r="A773" s="146" t="s">
        <v>3096</v>
      </c>
      <c r="B773" s="145">
        <v>772</v>
      </c>
    </row>
    <row r="774" spans="1:2" ht="17">
      <c r="A774" s="146" t="s">
        <v>8152</v>
      </c>
      <c r="B774" s="145">
        <v>773</v>
      </c>
    </row>
    <row r="775" spans="1:2" ht="17">
      <c r="A775" s="146" t="s">
        <v>3085</v>
      </c>
      <c r="B775" s="145">
        <v>774</v>
      </c>
    </row>
    <row r="776" spans="1:2" ht="17">
      <c r="A776" s="146" t="s">
        <v>5621</v>
      </c>
      <c r="B776" s="145">
        <v>775</v>
      </c>
    </row>
    <row r="777" spans="1:2" ht="17">
      <c r="A777" s="146" t="s">
        <v>5570</v>
      </c>
      <c r="B777" s="145">
        <v>776</v>
      </c>
    </row>
    <row r="778" spans="1:2" ht="17">
      <c r="A778" s="146" t="s">
        <v>7353</v>
      </c>
      <c r="B778" s="145">
        <v>777</v>
      </c>
    </row>
    <row r="779" spans="1:2" ht="17">
      <c r="A779" s="146" t="s">
        <v>3081</v>
      </c>
      <c r="B779" s="145">
        <v>778</v>
      </c>
    </row>
    <row r="780" spans="1:2" ht="17">
      <c r="A780" s="146" t="s">
        <v>3079</v>
      </c>
      <c r="B780" s="145">
        <v>779</v>
      </c>
    </row>
    <row r="781" spans="1:2" ht="17">
      <c r="A781" s="146" t="s">
        <v>8604</v>
      </c>
      <c r="B781" s="145">
        <v>780</v>
      </c>
    </row>
    <row r="782" spans="1:2" ht="17">
      <c r="A782" s="146" t="s">
        <v>3070</v>
      </c>
      <c r="B782" s="145">
        <v>781</v>
      </c>
    </row>
    <row r="783" spans="1:2" ht="17">
      <c r="A783" s="146" t="s">
        <v>6545</v>
      </c>
      <c r="B783" s="145">
        <v>782</v>
      </c>
    </row>
    <row r="784" spans="1:2" ht="17">
      <c r="A784" s="146" t="s">
        <v>3061</v>
      </c>
      <c r="B784" s="145">
        <v>783</v>
      </c>
    </row>
    <row r="785" spans="1:2" ht="17">
      <c r="A785" s="146" t="s">
        <v>8207</v>
      </c>
      <c r="B785" s="145">
        <v>784</v>
      </c>
    </row>
    <row r="786" spans="1:2" ht="17">
      <c r="A786" s="146" t="s">
        <v>3054</v>
      </c>
      <c r="B786" s="145">
        <v>785</v>
      </c>
    </row>
    <row r="787" spans="1:2" ht="17">
      <c r="A787" s="146" t="s">
        <v>3045</v>
      </c>
      <c r="B787" s="145">
        <v>786</v>
      </c>
    </row>
    <row r="788" spans="1:2" ht="17">
      <c r="A788" s="146" t="s">
        <v>6512</v>
      </c>
      <c r="B788" s="145">
        <v>787</v>
      </c>
    </row>
    <row r="789" spans="1:2" ht="17">
      <c r="A789" s="146" t="s">
        <v>8605</v>
      </c>
      <c r="B789" s="145">
        <v>788</v>
      </c>
    </row>
    <row r="790" spans="1:2" ht="17">
      <c r="A790" s="146" t="s">
        <v>8530</v>
      </c>
      <c r="B790" s="145">
        <v>789</v>
      </c>
    </row>
    <row r="791" spans="1:2" ht="17">
      <c r="A791" s="146" t="s">
        <v>3029</v>
      </c>
      <c r="B791" s="145">
        <v>790</v>
      </c>
    </row>
    <row r="792" spans="1:2" ht="17">
      <c r="A792" s="146" t="s">
        <v>6257</v>
      </c>
      <c r="B792" s="145">
        <v>791</v>
      </c>
    </row>
    <row r="793" spans="1:2" ht="17">
      <c r="A793" s="146" t="s">
        <v>3021</v>
      </c>
      <c r="B793" s="145">
        <v>792</v>
      </c>
    </row>
    <row r="794" spans="1:2" ht="17">
      <c r="A794" s="146" t="s">
        <v>6710</v>
      </c>
      <c r="B794" s="145">
        <v>793</v>
      </c>
    </row>
    <row r="795" spans="1:2" ht="17">
      <c r="A795" s="146" t="s">
        <v>3013</v>
      </c>
      <c r="B795" s="145">
        <v>794</v>
      </c>
    </row>
    <row r="796" spans="1:2" ht="17">
      <c r="A796" s="146" t="s">
        <v>2994</v>
      </c>
      <c r="B796" s="145">
        <v>795</v>
      </c>
    </row>
    <row r="797" spans="1:2" ht="17">
      <c r="A797" s="146" t="s">
        <v>3011</v>
      </c>
      <c r="B797" s="145">
        <v>796</v>
      </c>
    </row>
    <row r="798" spans="1:2" ht="17">
      <c r="A798" s="146" t="s">
        <v>3004</v>
      </c>
      <c r="B798" s="145">
        <v>797</v>
      </c>
    </row>
    <row r="799" spans="1:2" ht="17">
      <c r="A799" s="146" t="s">
        <v>3002</v>
      </c>
      <c r="B799" s="145">
        <v>798</v>
      </c>
    </row>
    <row r="800" spans="1:2" ht="17">
      <c r="A800" s="146" t="s">
        <v>2976</v>
      </c>
      <c r="B800" s="145">
        <v>799</v>
      </c>
    </row>
    <row r="801" spans="1:2" ht="17">
      <c r="A801" s="146" t="s">
        <v>2992</v>
      </c>
      <c r="B801" s="145">
        <v>800</v>
      </c>
    </row>
    <row r="802" spans="1:2" ht="17">
      <c r="A802" s="146" t="s">
        <v>2968</v>
      </c>
      <c r="B802" s="145">
        <v>801</v>
      </c>
    </row>
    <row r="803" spans="1:2" ht="17">
      <c r="A803" s="146" t="s">
        <v>7875</v>
      </c>
      <c r="B803" s="145">
        <v>802</v>
      </c>
    </row>
    <row r="804" spans="1:2" ht="17">
      <c r="A804" s="146" t="s">
        <v>8614</v>
      </c>
      <c r="B804" s="145">
        <v>803</v>
      </c>
    </row>
    <row r="805" spans="1:2" ht="17">
      <c r="A805" s="146" t="s">
        <v>8547</v>
      </c>
      <c r="B805" s="145">
        <v>804</v>
      </c>
    </row>
    <row r="806" spans="1:2" ht="17">
      <c r="A806" s="146" t="s">
        <v>436</v>
      </c>
      <c r="B806" s="145">
        <v>805</v>
      </c>
    </row>
    <row r="807" spans="1:2" ht="17">
      <c r="A807" s="146" t="s">
        <v>2955</v>
      </c>
      <c r="B807" s="145">
        <v>806</v>
      </c>
    </row>
    <row r="808" spans="1:2" ht="17">
      <c r="A808" s="146" t="s">
        <v>2948</v>
      </c>
      <c r="B808" s="145">
        <v>807</v>
      </c>
    </row>
    <row r="809" spans="1:2" ht="17">
      <c r="A809" s="146" t="s">
        <v>6803</v>
      </c>
      <c r="B809" s="145">
        <v>808</v>
      </c>
    </row>
    <row r="810" spans="1:2" ht="17">
      <c r="A810" s="146" t="s">
        <v>2941</v>
      </c>
      <c r="B810" s="145">
        <v>809</v>
      </c>
    </row>
    <row r="811" spans="1:2" ht="17">
      <c r="A811" s="146" t="s">
        <v>2937</v>
      </c>
      <c r="B811" s="145">
        <v>810</v>
      </c>
    </row>
    <row r="812" spans="1:2" ht="17">
      <c r="A812" s="146" t="s">
        <v>6267</v>
      </c>
      <c r="B812" s="145">
        <v>811</v>
      </c>
    </row>
    <row r="813" spans="1:2" ht="17">
      <c r="A813" s="146" t="s">
        <v>8574</v>
      </c>
      <c r="B813" s="145">
        <v>812</v>
      </c>
    </row>
    <row r="814" spans="1:2" ht="17">
      <c r="A814" s="146" t="s">
        <v>6553</v>
      </c>
      <c r="B814" s="145">
        <v>813</v>
      </c>
    </row>
    <row r="815" spans="1:2" ht="17">
      <c r="A815" s="146" t="s">
        <v>8845</v>
      </c>
      <c r="B815" s="145">
        <v>814</v>
      </c>
    </row>
    <row r="816" spans="1:2" ht="17">
      <c r="A816" s="146" t="s">
        <v>2929</v>
      </c>
      <c r="B816" s="145">
        <v>815</v>
      </c>
    </row>
    <row r="817" spans="1:2" ht="17">
      <c r="A817" s="146" t="s">
        <v>5557</v>
      </c>
      <c r="B817" s="145">
        <v>816</v>
      </c>
    </row>
    <row r="818" spans="1:2" ht="17">
      <c r="A818" s="146" t="s">
        <v>5175</v>
      </c>
      <c r="B818" s="145">
        <v>817</v>
      </c>
    </row>
    <row r="819" spans="1:2" ht="17">
      <c r="A819" s="146" t="s">
        <v>2924</v>
      </c>
      <c r="B819" s="145">
        <v>818</v>
      </c>
    </row>
    <row r="820" spans="1:2" ht="17">
      <c r="A820" s="146" t="s">
        <v>7427</v>
      </c>
      <c r="B820" s="145">
        <v>819</v>
      </c>
    </row>
    <row r="821" spans="1:2" ht="17">
      <c r="A821" s="146" t="s">
        <v>4918</v>
      </c>
      <c r="B821" s="145">
        <v>820</v>
      </c>
    </row>
    <row r="822" spans="1:2" ht="17">
      <c r="A822" s="146" t="s">
        <v>2914</v>
      </c>
      <c r="B822" s="145">
        <v>821</v>
      </c>
    </row>
    <row r="823" spans="1:2" ht="17">
      <c r="A823" s="146" t="s">
        <v>6328</v>
      </c>
      <c r="B823" s="145">
        <v>822</v>
      </c>
    </row>
    <row r="824" spans="1:2" ht="17">
      <c r="A824" s="146" t="s">
        <v>6562</v>
      </c>
      <c r="B824" s="145">
        <v>823</v>
      </c>
    </row>
    <row r="825" spans="1:2" ht="17">
      <c r="A825" s="146" t="s">
        <v>2904</v>
      </c>
      <c r="B825" s="145">
        <v>824</v>
      </c>
    </row>
    <row r="826" spans="1:2" ht="17">
      <c r="A826" s="146" t="s">
        <v>2899</v>
      </c>
      <c r="B826" s="145">
        <v>825</v>
      </c>
    </row>
    <row r="827" spans="1:2" ht="17">
      <c r="A827" s="146" t="s">
        <v>5927</v>
      </c>
      <c r="B827" s="145">
        <v>826</v>
      </c>
    </row>
    <row r="828" spans="1:2" ht="17">
      <c r="A828" s="146" t="s">
        <v>2896</v>
      </c>
      <c r="B828" s="145">
        <v>827</v>
      </c>
    </row>
    <row r="829" spans="1:2" ht="17">
      <c r="A829" s="146" t="s">
        <v>2836</v>
      </c>
      <c r="B829" s="145">
        <v>828</v>
      </c>
    </row>
    <row r="830" spans="1:2" ht="17">
      <c r="A830" s="146" t="s">
        <v>2891</v>
      </c>
      <c r="B830" s="145">
        <v>829</v>
      </c>
    </row>
    <row r="831" spans="1:2" ht="17">
      <c r="A831" s="146" t="s">
        <v>8258</v>
      </c>
      <c r="B831" s="145">
        <v>830</v>
      </c>
    </row>
    <row r="832" spans="1:2" ht="17">
      <c r="A832" s="146" t="s">
        <v>7261</v>
      </c>
      <c r="B832" s="145">
        <v>831</v>
      </c>
    </row>
    <row r="833" spans="1:2" ht="17">
      <c r="A833" s="146" t="s">
        <v>7367</v>
      </c>
      <c r="B833" s="145">
        <v>832</v>
      </c>
    </row>
    <row r="834" spans="1:2" ht="17">
      <c r="A834" s="146" t="s">
        <v>6992</v>
      </c>
      <c r="B834" s="145">
        <v>833</v>
      </c>
    </row>
    <row r="835" spans="1:2" ht="17">
      <c r="A835" s="146" t="s">
        <v>2884</v>
      </c>
      <c r="B835" s="145">
        <v>834</v>
      </c>
    </row>
    <row r="836" spans="1:2" ht="17">
      <c r="A836" s="146" t="s">
        <v>6929</v>
      </c>
      <c r="B836" s="145">
        <v>835</v>
      </c>
    </row>
    <row r="837" spans="1:2" ht="17">
      <c r="A837" s="146" t="s">
        <v>8319</v>
      </c>
      <c r="B837" s="145">
        <v>836</v>
      </c>
    </row>
    <row r="838" spans="1:2" ht="17">
      <c r="A838" s="146" t="s">
        <v>5171</v>
      </c>
      <c r="B838" s="145">
        <v>837</v>
      </c>
    </row>
    <row r="839" spans="1:2" ht="17">
      <c r="A839" s="146" t="s">
        <v>5602</v>
      </c>
      <c r="B839" s="145">
        <v>838</v>
      </c>
    </row>
    <row r="840" spans="1:2" ht="17">
      <c r="A840" s="146" t="s">
        <v>2877</v>
      </c>
      <c r="B840" s="145">
        <v>839</v>
      </c>
    </row>
    <row r="841" spans="1:2" ht="17">
      <c r="A841" s="146" t="s">
        <v>8906</v>
      </c>
      <c r="B841" s="145">
        <v>840</v>
      </c>
    </row>
    <row r="842" spans="1:2" ht="17">
      <c r="A842" s="146" t="s">
        <v>2874</v>
      </c>
      <c r="B842" s="145">
        <v>841</v>
      </c>
    </row>
    <row r="843" spans="1:2" ht="17">
      <c r="A843" s="146" t="s">
        <v>5938</v>
      </c>
      <c r="B843" s="145">
        <v>842</v>
      </c>
    </row>
    <row r="844" spans="1:2" ht="17">
      <c r="A844" s="146" t="s">
        <v>2869</v>
      </c>
      <c r="B844" s="145">
        <v>843</v>
      </c>
    </row>
    <row r="845" spans="1:2" ht="17">
      <c r="A845" s="146" t="s">
        <v>6966</v>
      </c>
      <c r="B845" s="145">
        <v>844</v>
      </c>
    </row>
    <row r="846" spans="1:2" ht="17">
      <c r="A846" s="146" t="s">
        <v>2858</v>
      </c>
      <c r="B846" s="145">
        <v>845</v>
      </c>
    </row>
    <row r="847" spans="1:2" ht="17">
      <c r="A847" s="146" t="s">
        <v>2742</v>
      </c>
      <c r="B847" s="145">
        <v>846</v>
      </c>
    </row>
    <row r="848" spans="1:2" ht="17">
      <c r="A848" s="146" t="s">
        <v>5148</v>
      </c>
      <c r="B848" s="145">
        <v>847</v>
      </c>
    </row>
    <row r="849" spans="1:2" ht="17">
      <c r="A849" s="146" t="s">
        <v>8215</v>
      </c>
      <c r="B849" s="145">
        <v>848</v>
      </c>
    </row>
    <row r="850" spans="1:2" ht="17">
      <c r="A850" s="146" t="s">
        <v>2803</v>
      </c>
      <c r="B850" s="145">
        <v>849</v>
      </c>
    </row>
    <row r="851" spans="1:2" ht="17">
      <c r="A851" s="146" t="s">
        <v>2798</v>
      </c>
      <c r="B851" s="145">
        <v>850</v>
      </c>
    </row>
    <row r="852" spans="1:2" ht="17">
      <c r="A852" s="146" t="s">
        <v>6274</v>
      </c>
      <c r="B852" s="145">
        <v>851</v>
      </c>
    </row>
    <row r="853" spans="1:2" ht="17">
      <c r="A853" s="146" t="s">
        <v>2791</v>
      </c>
      <c r="B853" s="145">
        <v>852</v>
      </c>
    </row>
    <row r="854" spans="1:2" ht="17">
      <c r="A854" s="146" t="s">
        <v>2787</v>
      </c>
      <c r="B854" s="145">
        <v>853</v>
      </c>
    </row>
    <row r="855" spans="1:2" ht="17">
      <c r="A855" s="146" t="s">
        <v>2783</v>
      </c>
      <c r="B855" s="145">
        <v>854</v>
      </c>
    </row>
    <row r="856" spans="1:2" ht="17">
      <c r="A856" s="146" t="s">
        <v>2773</v>
      </c>
      <c r="B856" s="145">
        <v>855</v>
      </c>
    </row>
    <row r="857" spans="1:2" ht="17">
      <c r="A857" s="146" t="s">
        <v>2768</v>
      </c>
      <c r="B857" s="145">
        <v>856</v>
      </c>
    </row>
    <row r="858" spans="1:2" ht="17">
      <c r="A858" s="146" t="s">
        <v>2762</v>
      </c>
      <c r="B858" s="145">
        <v>857</v>
      </c>
    </row>
    <row r="859" spans="1:2" ht="17">
      <c r="A859" s="146" t="s">
        <v>2757</v>
      </c>
      <c r="B859" s="145">
        <v>858</v>
      </c>
    </row>
    <row r="860" spans="1:2" ht="17">
      <c r="A860" s="146" t="s">
        <v>2750</v>
      </c>
      <c r="B860" s="145">
        <v>859</v>
      </c>
    </row>
    <row r="861" spans="1:2" ht="17">
      <c r="A861" s="146" t="s">
        <v>8393</v>
      </c>
      <c r="B861" s="145">
        <v>860</v>
      </c>
    </row>
    <row r="862" spans="1:2" ht="17">
      <c r="A862" s="146" t="s">
        <v>1369</v>
      </c>
      <c r="B862" s="145">
        <v>861</v>
      </c>
    </row>
    <row r="863" spans="1:2" ht="17">
      <c r="A863" s="146" t="s">
        <v>2738</v>
      </c>
      <c r="B863" s="145">
        <v>862</v>
      </c>
    </row>
    <row r="864" spans="1:2" ht="17">
      <c r="A864" s="146" t="s">
        <v>8644</v>
      </c>
      <c r="B864" s="145">
        <v>863</v>
      </c>
    </row>
    <row r="865" spans="1:2" ht="17">
      <c r="A865" s="146" t="s">
        <v>6498</v>
      </c>
      <c r="B865" s="145">
        <v>864</v>
      </c>
    </row>
    <row r="866" spans="1:2" ht="17">
      <c r="A866" s="146" t="s">
        <v>7208</v>
      </c>
      <c r="B866" s="145">
        <v>865</v>
      </c>
    </row>
    <row r="867" spans="1:2" ht="17">
      <c r="A867" s="146" t="s">
        <v>8645</v>
      </c>
      <c r="B867" s="145">
        <v>866</v>
      </c>
    </row>
    <row r="868" spans="1:2" ht="17">
      <c r="A868" s="146" t="s">
        <v>2849</v>
      </c>
      <c r="B868" s="145">
        <v>867</v>
      </c>
    </row>
    <row r="869" spans="1:2" ht="17">
      <c r="A869" s="146" t="s">
        <v>2736</v>
      </c>
      <c r="B869" s="145">
        <v>868</v>
      </c>
    </row>
    <row r="870" spans="1:2" ht="17">
      <c r="A870" s="146" t="s">
        <v>2734</v>
      </c>
      <c r="B870" s="145">
        <v>869</v>
      </c>
    </row>
    <row r="871" spans="1:2" ht="17">
      <c r="A871" s="146" t="s">
        <v>2726</v>
      </c>
      <c r="B871" s="145">
        <v>870</v>
      </c>
    </row>
    <row r="872" spans="1:2" ht="17">
      <c r="A872" s="146" t="s">
        <v>2721</v>
      </c>
      <c r="B872" s="145">
        <v>871</v>
      </c>
    </row>
    <row r="873" spans="1:2" ht="17">
      <c r="A873" s="146" t="s">
        <v>6199</v>
      </c>
      <c r="B873" s="145">
        <v>872</v>
      </c>
    </row>
    <row r="874" spans="1:2" ht="17">
      <c r="A874" s="146" t="s">
        <v>6204</v>
      </c>
      <c r="B874" s="145">
        <v>873</v>
      </c>
    </row>
    <row r="875" spans="1:2" ht="17">
      <c r="A875" s="146" t="s">
        <v>3168</v>
      </c>
      <c r="B875" s="145">
        <v>874</v>
      </c>
    </row>
    <row r="876" spans="1:2" ht="17">
      <c r="A876" s="146" t="s">
        <v>2714</v>
      </c>
      <c r="B876" s="145">
        <v>875</v>
      </c>
    </row>
    <row r="877" spans="1:2" ht="17">
      <c r="A877" s="146" t="s">
        <v>2706</v>
      </c>
      <c r="B877" s="145">
        <v>876</v>
      </c>
    </row>
    <row r="878" spans="1:2" ht="17">
      <c r="A878" s="146" t="s">
        <v>6618</v>
      </c>
      <c r="B878" s="145">
        <v>877</v>
      </c>
    </row>
    <row r="879" spans="1:2" ht="17">
      <c r="A879" s="146" t="s">
        <v>2700</v>
      </c>
      <c r="B879" s="145">
        <v>878</v>
      </c>
    </row>
    <row r="880" spans="1:2" ht="17">
      <c r="A880" s="146" t="s">
        <v>2695</v>
      </c>
      <c r="B880" s="145">
        <v>879</v>
      </c>
    </row>
    <row r="881" spans="1:2" ht="17">
      <c r="A881" s="146" t="s">
        <v>2690</v>
      </c>
      <c r="B881" s="145">
        <v>880</v>
      </c>
    </row>
    <row r="882" spans="1:2" ht="17">
      <c r="A882" s="146" t="s">
        <v>6566</v>
      </c>
      <c r="B882" s="145">
        <v>881</v>
      </c>
    </row>
    <row r="883" spans="1:2" ht="17">
      <c r="A883" s="146" t="s">
        <v>2685</v>
      </c>
      <c r="B883" s="145">
        <v>882</v>
      </c>
    </row>
    <row r="884" spans="1:2" ht="17">
      <c r="A884" s="146" t="s">
        <v>7752</v>
      </c>
      <c r="B884" s="145">
        <v>883</v>
      </c>
    </row>
    <row r="885" spans="1:2" ht="17">
      <c r="A885" s="146" t="s">
        <v>2680</v>
      </c>
      <c r="B885" s="145">
        <v>884</v>
      </c>
    </row>
    <row r="886" spans="1:2" ht="17">
      <c r="A886" s="146" t="s">
        <v>2673</v>
      </c>
      <c r="B886" s="145">
        <v>885</v>
      </c>
    </row>
    <row r="887" spans="1:2" ht="17">
      <c r="A887" s="146" t="s">
        <v>2670</v>
      </c>
      <c r="B887" s="145">
        <v>886</v>
      </c>
    </row>
    <row r="888" spans="1:2" ht="17">
      <c r="A888" s="146" t="s">
        <v>2668</v>
      </c>
      <c r="B888" s="145">
        <v>887</v>
      </c>
    </row>
    <row r="889" spans="1:2" ht="17">
      <c r="A889" s="146" t="s">
        <v>7033</v>
      </c>
      <c r="B889" s="145">
        <v>888</v>
      </c>
    </row>
    <row r="890" spans="1:2" ht="17">
      <c r="A890" s="146" t="s">
        <v>2665</v>
      </c>
      <c r="B890" s="145">
        <v>889</v>
      </c>
    </row>
    <row r="891" spans="1:2" ht="17">
      <c r="A891" s="146" t="s">
        <v>6857</v>
      </c>
      <c r="B891" s="145">
        <v>890</v>
      </c>
    </row>
    <row r="892" spans="1:2" ht="17">
      <c r="A892" s="146" t="s">
        <v>2657</v>
      </c>
      <c r="B892" s="145">
        <v>891</v>
      </c>
    </row>
    <row r="893" spans="1:2" ht="17">
      <c r="A893" s="146" t="s">
        <v>2651</v>
      </c>
      <c r="B893" s="145">
        <v>892</v>
      </c>
    </row>
    <row r="894" spans="1:2" ht="17">
      <c r="A894" s="146" t="s">
        <v>7405</v>
      </c>
      <c r="B894" s="145">
        <v>893</v>
      </c>
    </row>
    <row r="895" spans="1:2" ht="17">
      <c r="A895" s="146" t="s">
        <v>7346</v>
      </c>
      <c r="B895" s="145">
        <v>894</v>
      </c>
    </row>
    <row r="896" spans="1:2" ht="17">
      <c r="A896" s="146" t="s">
        <v>2642</v>
      </c>
      <c r="B896" s="145">
        <v>895</v>
      </c>
    </row>
    <row r="897" spans="1:2" ht="17">
      <c r="A897" s="146" t="s">
        <v>2629</v>
      </c>
      <c r="B897" s="145">
        <v>896</v>
      </c>
    </row>
    <row r="898" spans="1:2" ht="17">
      <c r="A898" s="146" t="s">
        <v>2373</v>
      </c>
      <c r="B898" s="145">
        <v>897</v>
      </c>
    </row>
    <row r="899" spans="1:2" ht="17">
      <c r="A899" s="146" t="s">
        <v>7750</v>
      </c>
      <c r="B899" s="145">
        <v>898</v>
      </c>
    </row>
    <row r="900" spans="1:2" ht="17">
      <c r="A900" s="146" t="s">
        <v>2623</v>
      </c>
      <c r="B900" s="145">
        <v>899</v>
      </c>
    </row>
    <row r="901" spans="1:2" ht="17">
      <c r="A901" s="146" t="s">
        <v>2618</v>
      </c>
      <c r="B901" s="145">
        <v>900</v>
      </c>
    </row>
    <row r="902" spans="1:2" ht="17">
      <c r="A902" s="146" t="s">
        <v>2610</v>
      </c>
      <c r="B902" s="145">
        <v>901</v>
      </c>
    </row>
    <row r="903" spans="1:2" ht="17">
      <c r="A903" s="146" t="s">
        <v>2602</v>
      </c>
      <c r="B903" s="145">
        <v>902</v>
      </c>
    </row>
    <row r="904" spans="1:2" ht="17">
      <c r="A904" s="146" t="s">
        <v>6503</v>
      </c>
      <c r="B904" s="145">
        <v>903</v>
      </c>
    </row>
    <row r="905" spans="1:2" ht="17">
      <c r="A905" s="146" t="s">
        <v>6508</v>
      </c>
      <c r="B905" s="145">
        <v>904</v>
      </c>
    </row>
    <row r="906" spans="1:2" ht="17">
      <c r="A906" s="146" t="s">
        <v>7749</v>
      </c>
      <c r="B906" s="145">
        <v>905</v>
      </c>
    </row>
    <row r="907" spans="1:2" ht="17">
      <c r="A907" s="146" t="s">
        <v>2591</v>
      </c>
      <c r="B907" s="145">
        <v>906</v>
      </c>
    </row>
    <row r="908" spans="1:2" ht="17">
      <c r="A908" s="146" t="s">
        <v>8341</v>
      </c>
      <c r="B908" s="145">
        <v>907</v>
      </c>
    </row>
    <row r="909" spans="1:2" ht="17">
      <c r="A909" s="146" t="s">
        <v>6660</v>
      </c>
      <c r="B909" s="145">
        <v>908</v>
      </c>
    </row>
    <row r="910" spans="1:2" ht="17">
      <c r="A910" s="146" t="s">
        <v>2585</v>
      </c>
      <c r="B910" s="145">
        <v>909</v>
      </c>
    </row>
    <row r="911" spans="1:2" ht="17">
      <c r="A911" s="146" t="s">
        <v>7748</v>
      </c>
      <c r="B911" s="145">
        <v>910</v>
      </c>
    </row>
    <row r="912" spans="1:2" ht="17">
      <c r="A912" s="146" t="s">
        <v>2577</v>
      </c>
      <c r="B912" s="145">
        <v>911</v>
      </c>
    </row>
    <row r="913" spans="1:2" ht="17">
      <c r="A913" s="146" t="s">
        <v>8173</v>
      </c>
      <c r="B913" s="145">
        <v>912</v>
      </c>
    </row>
    <row r="914" spans="1:2" ht="17">
      <c r="A914" s="146" t="s">
        <v>2569</v>
      </c>
      <c r="B914" s="145">
        <v>913</v>
      </c>
    </row>
    <row r="915" spans="1:2" ht="17">
      <c r="A915" s="146" t="s">
        <v>8907</v>
      </c>
      <c r="B915" s="145">
        <v>914</v>
      </c>
    </row>
    <row r="916" spans="1:2" ht="17">
      <c r="A916" s="146" t="s">
        <v>2493</v>
      </c>
      <c r="B916" s="145">
        <v>915</v>
      </c>
    </row>
    <row r="917" spans="1:2" ht="17">
      <c r="A917" s="146" t="s">
        <v>2566</v>
      </c>
      <c r="B917" s="145">
        <v>916</v>
      </c>
    </row>
    <row r="918" spans="1:2" ht="17">
      <c r="A918" s="146" t="s">
        <v>2562</v>
      </c>
      <c r="B918" s="145">
        <v>917</v>
      </c>
    </row>
    <row r="919" spans="1:2" ht="17">
      <c r="A919" s="146" t="s">
        <v>2555</v>
      </c>
      <c r="B919" s="145">
        <v>918</v>
      </c>
    </row>
    <row r="920" spans="1:2" ht="17">
      <c r="A920" s="146" t="s">
        <v>8651</v>
      </c>
      <c r="B920" s="145">
        <v>919</v>
      </c>
    </row>
    <row r="921" spans="1:2" ht="17">
      <c r="A921" s="146" t="s">
        <v>2539</v>
      </c>
      <c r="B921" s="145">
        <v>920</v>
      </c>
    </row>
    <row r="922" spans="1:2" ht="17">
      <c r="A922" s="146" t="s">
        <v>2536</v>
      </c>
      <c r="B922" s="145">
        <v>921</v>
      </c>
    </row>
    <row r="923" spans="1:2" ht="17">
      <c r="A923" s="146" t="s">
        <v>2529</v>
      </c>
      <c r="B923" s="145">
        <v>922</v>
      </c>
    </row>
    <row r="924" spans="1:2" ht="17">
      <c r="A924" s="146" t="s">
        <v>2521</v>
      </c>
      <c r="B924" s="145">
        <v>923</v>
      </c>
    </row>
    <row r="925" spans="1:2" ht="17">
      <c r="A925" s="146" t="s">
        <v>2515</v>
      </c>
      <c r="B925" s="145">
        <v>924</v>
      </c>
    </row>
    <row r="926" spans="1:2" ht="17">
      <c r="A926" s="146" t="s">
        <v>7330</v>
      </c>
      <c r="B926" s="145">
        <v>925</v>
      </c>
    </row>
    <row r="927" spans="1:2" ht="17">
      <c r="A927" s="146" t="s">
        <v>5969</v>
      </c>
      <c r="B927" s="145">
        <v>926</v>
      </c>
    </row>
    <row r="928" spans="1:2" ht="17">
      <c r="A928" s="146" t="s">
        <v>2509</v>
      </c>
      <c r="B928" s="145">
        <v>927</v>
      </c>
    </row>
    <row r="929" spans="1:2" ht="17">
      <c r="A929" s="146" t="s">
        <v>2099</v>
      </c>
      <c r="B929" s="145">
        <v>928</v>
      </c>
    </row>
    <row r="930" spans="1:2" ht="17">
      <c r="A930" s="146" t="s">
        <v>8280</v>
      </c>
      <c r="B930" s="145">
        <v>929</v>
      </c>
    </row>
    <row r="931" spans="1:2" ht="17">
      <c r="A931" s="146" t="s">
        <v>7936</v>
      </c>
      <c r="B931" s="145">
        <v>930</v>
      </c>
    </row>
    <row r="932" spans="1:2" ht="17">
      <c r="A932" s="146" t="s">
        <v>7942</v>
      </c>
      <c r="B932" s="145">
        <v>931</v>
      </c>
    </row>
    <row r="933" spans="1:2" ht="17">
      <c r="A933" s="146" t="s">
        <v>6134</v>
      </c>
      <c r="B933" s="145">
        <v>932</v>
      </c>
    </row>
    <row r="934" spans="1:2" ht="17">
      <c r="A934" s="146" t="s">
        <v>8509</v>
      </c>
      <c r="B934" s="145">
        <v>933</v>
      </c>
    </row>
    <row r="935" spans="1:2" ht="17">
      <c r="A935" s="146" t="s">
        <v>2487</v>
      </c>
      <c r="B935" s="145">
        <v>934</v>
      </c>
    </row>
    <row r="936" spans="1:2" ht="17">
      <c r="A936" s="146" t="s">
        <v>2475</v>
      </c>
      <c r="B936" s="145">
        <v>935</v>
      </c>
    </row>
    <row r="937" spans="1:2" ht="17">
      <c r="A937" s="146" t="s">
        <v>2470</v>
      </c>
      <c r="B937" s="145">
        <v>936</v>
      </c>
    </row>
    <row r="938" spans="1:2" ht="17">
      <c r="A938" s="146" t="s">
        <v>7703</v>
      </c>
      <c r="B938" s="145">
        <v>937</v>
      </c>
    </row>
    <row r="939" spans="1:2" ht="17">
      <c r="A939" s="146" t="s">
        <v>293</v>
      </c>
      <c r="B939" s="145">
        <v>938</v>
      </c>
    </row>
    <row r="940" spans="1:2" ht="17">
      <c r="A940" s="146" t="s">
        <v>2453</v>
      </c>
      <c r="B940" s="145">
        <v>939</v>
      </c>
    </row>
    <row r="941" spans="1:2" ht="17">
      <c r="A941" s="146" t="s">
        <v>8588</v>
      </c>
      <c r="B941" s="145">
        <v>940</v>
      </c>
    </row>
    <row r="942" spans="1:2" ht="17">
      <c r="A942" s="146" t="s">
        <v>6073</v>
      </c>
      <c r="B942" s="145">
        <v>941</v>
      </c>
    </row>
    <row r="943" spans="1:2" ht="17">
      <c r="A943" s="146" t="s">
        <v>2461</v>
      </c>
      <c r="B943" s="145">
        <v>942</v>
      </c>
    </row>
    <row r="944" spans="1:2" ht="17">
      <c r="A944" s="146" t="s">
        <v>6971</v>
      </c>
      <c r="B944" s="145">
        <v>943</v>
      </c>
    </row>
    <row r="945" spans="1:2" ht="17">
      <c r="A945" s="146" t="s">
        <v>2445</v>
      </c>
      <c r="B945" s="145">
        <v>944</v>
      </c>
    </row>
    <row r="946" spans="1:2" ht="17">
      <c r="A946" s="146" t="s">
        <v>2439</v>
      </c>
      <c r="B946" s="145">
        <v>945</v>
      </c>
    </row>
    <row r="947" spans="1:2" ht="17">
      <c r="A947" s="146" t="s">
        <v>7530</v>
      </c>
      <c r="B947" s="145">
        <v>946</v>
      </c>
    </row>
    <row r="948" spans="1:2" ht="17">
      <c r="A948" s="146" t="s">
        <v>7429</v>
      </c>
      <c r="B948" s="145">
        <v>947</v>
      </c>
    </row>
    <row r="949" spans="1:2" ht="17">
      <c r="A949" s="146" t="s">
        <v>2436</v>
      </c>
      <c r="B949" s="145">
        <v>948</v>
      </c>
    </row>
    <row r="950" spans="1:2" ht="17">
      <c r="A950" s="146" t="s">
        <v>5723</v>
      </c>
      <c r="B950" s="145">
        <v>949</v>
      </c>
    </row>
    <row r="951" spans="1:2" ht="17">
      <c r="A951" s="146" t="s">
        <v>2425</v>
      </c>
      <c r="B951" s="145">
        <v>950</v>
      </c>
    </row>
    <row r="952" spans="1:2" ht="17">
      <c r="A952" s="146" t="s">
        <v>2416</v>
      </c>
      <c r="B952" s="145">
        <v>951</v>
      </c>
    </row>
    <row r="953" spans="1:2" ht="17">
      <c r="A953" s="146" t="s">
        <v>3574</v>
      </c>
      <c r="B953" s="145">
        <v>952</v>
      </c>
    </row>
    <row r="954" spans="1:2" ht="17">
      <c r="A954" s="146" t="s">
        <v>8187</v>
      </c>
      <c r="B954" s="145">
        <v>953</v>
      </c>
    </row>
    <row r="955" spans="1:2" ht="17">
      <c r="A955" s="146" t="s">
        <v>5225</v>
      </c>
      <c r="B955" s="145">
        <v>954</v>
      </c>
    </row>
    <row r="956" spans="1:2" ht="17">
      <c r="A956" s="146" t="s">
        <v>5236</v>
      </c>
      <c r="B956" s="145">
        <v>955</v>
      </c>
    </row>
    <row r="957" spans="1:2" ht="17">
      <c r="A957" s="146" t="s">
        <v>2406</v>
      </c>
      <c r="B957" s="145">
        <v>956</v>
      </c>
    </row>
    <row r="958" spans="1:2" ht="17">
      <c r="A958" s="146" t="s">
        <v>2395</v>
      </c>
      <c r="B958" s="145">
        <v>957</v>
      </c>
    </row>
    <row r="959" spans="1:2" ht="17">
      <c r="A959" s="146" t="s">
        <v>8908</v>
      </c>
      <c r="B959" s="145">
        <v>958</v>
      </c>
    </row>
    <row r="960" spans="1:2" ht="17">
      <c r="A960" s="146" t="s">
        <v>2360</v>
      </c>
      <c r="B960" s="145">
        <v>959</v>
      </c>
    </row>
    <row r="961" spans="1:2" ht="17">
      <c r="A961" s="146" t="s">
        <v>2355</v>
      </c>
      <c r="B961" s="145">
        <v>960</v>
      </c>
    </row>
    <row r="962" spans="1:2" ht="17">
      <c r="A962" s="146" t="s">
        <v>6077</v>
      </c>
      <c r="B962" s="145">
        <v>961</v>
      </c>
    </row>
    <row r="963" spans="1:2" ht="17">
      <c r="A963" s="146" t="s">
        <v>2350</v>
      </c>
      <c r="B963" s="145">
        <v>962</v>
      </c>
    </row>
    <row r="964" spans="1:2" ht="17">
      <c r="A964" s="146" t="s">
        <v>2345</v>
      </c>
      <c r="B964" s="145">
        <v>963</v>
      </c>
    </row>
    <row r="965" spans="1:2" ht="17">
      <c r="A965" s="146" t="s">
        <v>2340</v>
      </c>
      <c r="B965" s="145">
        <v>964</v>
      </c>
    </row>
    <row r="966" spans="1:2" ht="17">
      <c r="A966" s="146" t="s">
        <v>8000</v>
      </c>
      <c r="B966" s="145">
        <v>965</v>
      </c>
    </row>
    <row r="967" spans="1:2" ht="17">
      <c r="A967" s="146" t="s">
        <v>8157</v>
      </c>
      <c r="B967" s="145">
        <v>966</v>
      </c>
    </row>
    <row r="968" spans="1:2" ht="17">
      <c r="A968" s="146" t="s">
        <v>1360</v>
      </c>
      <c r="B968" s="145">
        <v>967</v>
      </c>
    </row>
    <row r="969" spans="1:2" ht="17">
      <c r="A969" s="146" t="s">
        <v>2334</v>
      </c>
      <c r="B969" s="145">
        <v>968</v>
      </c>
    </row>
    <row r="970" spans="1:2" ht="17">
      <c r="A970" s="146" t="s">
        <v>7726</v>
      </c>
      <c r="B970" s="145">
        <v>969</v>
      </c>
    </row>
    <row r="971" spans="1:2" ht="17">
      <c r="A971" s="146" t="s">
        <v>8909</v>
      </c>
      <c r="B971" s="145">
        <v>970</v>
      </c>
    </row>
    <row r="972" spans="1:2" ht="17">
      <c r="A972" s="146" t="s">
        <v>2316</v>
      </c>
      <c r="B972" s="145">
        <v>971</v>
      </c>
    </row>
    <row r="973" spans="1:2" ht="17">
      <c r="A973" s="146" t="s">
        <v>2308</v>
      </c>
      <c r="B973" s="145">
        <v>972</v>
      </c>
    </row>
    <row r="974" spans="1:2" ht="17">
      <c r="A974" s="146" t="s">
        <v>8010</v>
      </c>
      <c r="B974" s="145">
        <v>973</v>
      </c>
    </row>
    <row r="975" spans="1:2" ht="17">
      <c r="A975" s="146" t="s">
        <v>7472</v>
      </c>
      <c r="B975" s="145">
        <v>974</v>
      </c>
    </row>
    <row r="976" spans="1:2" ht="17">
      <c r="A976" s="146" t="s">
        <v>2304</v>
      </c>
      <c r="B976" s="145">
        <v>975</v>
      </c>
    </row>
    <row r="977" spans="1:2" ht="17">
      <c r="A977" s="146" t="s">
        <v>2296</v>
      </c>
      <c r="B977" s="145">
        <v>976</v>
      </c>
    </row>
    <row r="978" spans="1:2" ht="17">
      <c r="A978" s="146" t="s">
        <v>7954</v>
      </c>
      <c r="B978" s="145">
        <v>977</v>
      </c>
    </row>
    <row r="979" spans="1:2" ht="17">
      <c r="A979" s="146" t="s">
        <v>2192</v>
      </c>
      <c r="B979" s="145">
        <v>978</v>
      </c>
    </row>
    <row r="980" spans="1:2" ht="17">
      <c r="A980" s="146" t="s">
        <v>3816</v>
      </c>
      <c r="B980" s="145">
        <v>979</v>
      </c>
    </row>
    <row r="981" spans="1:2" ht="17">
      <c r="A981" s="146" t="s">
        <v>2401</v>
      </c>
      <c r="B981" s="145">
        <v>980</v>
      </c>
    </row>
    <row r="982" spans="1:2" ht="17">
      <c r="A982" s="146" t="s">
        <v>5453</v>
      </c>
      <c r="B982" s="145">
        <v>981</v>
      </c>
    </row>
    <row r="983" spans="1:2" ht="17">
      <c r="A983" s="146" t="s">
        <v>8274</v>
      </c>
      <c r="B983" s="145">
        <v>982</v>
      </c>
    </row>
    <row r="984" spans="1:2" ht="17">
      <c r="A984" s="146" t="s">
        <v>7532</v>
      </c>
      <c r="B984" s="145">
        <v>983</v>
      </c>
    </row>
    <row r="985" spans="1:2" ht="17">
      <c r="A985" s="146" t="s">
        <v>2285</v>
      </c>
      <c r="B985" s="145">
        <v>984</v>
      </c>
    </row>
    <row r="986" spans="1:2" ht="17">
      <c r="A986" s="146" t="s">
        <v>2278</v>
      </c>
      <c r="B986" s="145">
        <v>985</v>
      </c>
    </row>
    <row r="987" spans="1:2" ht="17">
      <c r="A987" s="146" t="s">
        <v>8101</v>
      </c>
      <c r="B987" s="145">
        <v>986</v>
      </c>
    </row>
    <row r="988" spans="1:2" ht="17">
      <c r="A988" s="146" t="s">
        <v>2272</v>
      </c>
      <c r="B988" s="145">
        <v>987</v>
      </c>
    </row>
    <row r="989" spans="1:2" ht="17">
      <c r="A989" s="146" t="s">
        <v>8396</v>
      </c>
      <c r="B989" s="145">
        <v>988</v>
      </c>
    </row>
    <row r="990" spans="1:2" ht="17">
      <c r="A990" s="146" t="s">
        <v>8181</v>
      </c>
      <c r="B990" s="145">
        <v>989</v>
      </c>
    </row>
    <row r="991" spans="1:2" ht="17">
      <c r="A991" s="146" t="s">
        <v>8132</v>
      </c>
      <c r="B991" s="145">
        <v>990</v>
      </c>
    </row>
    <row r="992" spans="1:2" ht="17">
      <c r="A992" s="146" t="s">
        <v>2264</v>
      </c>
      <c r="B992" s="145">
        <v>991</v>
      </c>
    </row>
    <row r="993" spans="1:2" ht="17">
      <c r="A993" s="146" t="s">
        <v>6768</v>
      </c>
      <c r="B993" s="145">
        <v>992</v>
      </c>
    </row>
    <row r="994" spans="1:2" ht="17">
      <c r="A994" s="146" t="s">
        <v>7725</v>
      </c>
      <c r="B994" s="145">
        <v>993</v>
      </c>
    </row>
    <row r="995" spans="1:2" ht="17">
      <c r="A995" s="146" t="s">
        <v>2255</v>
      </c>
      <c r="B995" s="145">
        <v>994</v>
      </c>
    </row>
    <row r="996" spans="1:2" ht="17">
      <c r="A996" s="146" t="s">
        <v>2256</v>
      </c>
      <c r="B996" s="145">
        <v>995</v>
      </c>
    </row>
    <row r="997" spans="1:2" ht="17">
      <c r="A997" s="146" t="s">
        <v>2251</v>
      </c>
      <c r="B997" s="145">
        <v>996</v>
      </c>
    </row>
    <row r="998" spans="1:2" ht="17">
      <c r="A998" s="146" t="s">
        <v>516</v>
      </c>
      <c r="B998" s="145">
        <v>997</v>
      </c>
    </row>
    <row r="999" spans="1:2" ht="17">
      <c r="A999" s="146" t="s">
        <v>2238</v>
      </c>
      <c r="B999" s="145">
        <v>998</v>
      </c>
    </row>
    <row r="1000" spans="1:2" ht="17">
      <c r="A1000" s="146" t="s">
        <v>6665</v>
      </c>
      <c r="B1000" s="145">
        <v>999</v>
      </c>
    </row>
    <row r="1001" spans="1:2" ht="17">
      <c r="A1001" s="146" t="s">
        <v>2234</v>
      </c>
      <c r="B1001" s="145">
        <v>1000</v>
      </c>
    </row>
    <row r="1002" spans="1:2" ht="17">
      <c r="A1002" s="146" t="s">
        <v>2960</v>
      </c>
      <c r="B1002" s="145">
        <v>1001</v>
      </c>
    </row>
    <row r="1003" spans="1:2" ht="17">
      <c r="A1003" s="146" t="s">
        <v>2410</v>
      </c>
      <c r="B1003" s="145">
        <v>1002</v>
      </c>
    </row>
    <row r="1004" spans="1:2" ht="17">
      <c r="A1004" s="146" t="s">
        <v>6571</v>
      </c>
      <c r="B1004" s="145">
        <v>1003</v>
      </c>
    </row>
    <row r="1005" spans="1:2" ht="17">
      <c r="A1005" s="146" t="s">
        <v>2231</v>
      </c>
      <c r="B1005" s="145">
        <v>1004</v>
      </c>
    </row>
    <row r="1006" spans="1:2" ht="17">
      <c r="A1006" s="146" t="s">
        <v>2223</v>
      </c>
      <c r="B1006" s="145">
        <v>1005</v>
      </c>
    </row>
    <row r="1007" spans="1:2" ht="17">
      <c r="A1007" s="146" t="s">
        <v>2216</v>
      </c>
      <c r="B1007" s="145">
        <v>1006</v>
      </c>
    </row>
    <row r="1008" spans="1:2" ht="17">
      <c r="A1008" s="146" t="s">
        <v>2210</v>
      </c>
      <c r="B1008" s="145">
        <v>1007</v>
      </c>
    </row>
    <row r="1009" spans="1:2" ht="17">
      <c r="A1009" s="146" t="s">
        <v>2205</v>
      </c>
      <c r="B1009" s="145">
        <v>1008</v>
      </c>
    </row>
    <row r="1010" spans="1:2" ht="17">
      <c r="A1010" s="146" t="s">
        <v>2193</v>
      </c>
      <c r="B1010" s="145">
        <v>1009</v>
      </c>
    </row>
    <row r="1011" spans="1:2" ht="17">
      <c r="A1011" s="146" t="s">
        <v>4189</v>
      </c>
      <c r="B1011" s="145">
        <v>1010</v>
      </c>
    </row>
    <row r="1012" spans="1:2" ht="17">
      <c r="A1012" s="146" t="s">
        <v>6691</v>
      </c>
      <c r="B1012" s="145">
        <v>1011</v>
      </c>
    </row>
    <row r="1013" spans="1:2" ht="17">
      <c r="A1013" s="146" t="s">
        <v>7152</v>
      </c>
      <c r="B1013" s="145">
        <v>1012</v>
      </c>
    </row>
    <row r="1014" spans="1:2" ht="17">
      <c r="A1014" s="146" t="s">
        <v>2184</v>
      </c>
      <c r="B1014" s="145">
        <v>1013</v>
      </c>
    </row>
    <row r="1015" spans="1:2" ht="17">
      <c r="A1015" s="146" t="s">
        <v>4208</v>
      </c>
      <c r="B1015" s="145">
        <v>1014</v>
      </c>
    </row>
    <row r="1016" spans="1:2" ht="17">
      <c r="A1016" s="146" t="s">
        <v>2179</v>
      </c>
      <c r="B1016" s="145">
        <v>1015</v>
      </c>
    </row>
    <row r="1017" spans="1:2" ht="17">
      <c r="A1017" s="146" t="s">
        <v>8432</v>
      </c>
      <c r="B1017" s="145">
        <v>1016</v>
      </c>
    </row>
    <row r="1018" spans="1:2" ht="17">
      <c r="A1018" s="146" t="s">
        <v>8113</v>
      </c>
      <c r="B1018" s="145">
        <v>1017</v>
      </c>
    </row>
    <row r="1019" spans="1:2" ht="17">
      <c r="A1019" s="146" t="s">
        <v>7724</v>
      </c>
      <c r="B1019" s="145">
        <v>1018</v>
      </c>
    </row>
    <row r="1020" spans="1:2" ht="17">
      <c r="A1020" s="146" t="s">
        <v>2164</v>
      </c>
      <c r="B1020" s="145">
        <v>1019</v>
      </c>
    </row>
    <row r="1021" spans="1:2" ht="17">
      <c r="A1021" s="146" t="s">
        <v>2158</v>
      </c>
      <c r="B1021" s="145">
        <v>1020</v>
      </c>
    </row>
    <row r="1022" spans="1:2" ht="17">
      <c r="A1022" s="146" t="s">
        <v>2159</v>
      </c>
      <c r="B1022" s="145">
        <v>1021</v>
      </c>
    </row>
    <row r="1023" spans="1:2" ht="17">
      <c r="A1023" s="146" t="s">
        <v>2142</v>
      </c>
      <c r="B1023" s="145">
        <v>1022</v>
      </c>
    </row>
    <row r="1024" spans="1:2" ht="17">
      <c r="A1024" s="146" t="s">
        <v>2542</v>
      </c>
      <c r="B1024" s="145">
        <v>1023</v>
      </c>
    </row>
    <row r="1025" spans="1:2" ht="17">
      <c r="A1025" s="146" t="s">
        <v>2546</v>
      </c>
      <c r="B1025" s="145">
        <v>1024</v>
      </c>
    </row>
    <row r="1026" spans="1:2" ht="17">
      <c r="A1026" s="146" t="s">
        <v>6144</v>
      </c>
      <c r="B1026" s="145">
        <v>1025</v>
      </c>
    </row>
    <row r="1027" spans="1:2" ht="17">
      <c r="A1027" s="146" t="s">
        <v>6137</v>
      </c>
      <c r="B1027" s="145">
        <v>1026</v>
      </c>
    </row>
    <row r="1028" spans="1:2" ht="17">
      <c r="A1028" s="146" t="s">
        <v>2321</v>
      </c>
      <c r="B1028" s="145">
        <v>1027</v>
      </c>
    </row>
    <row r="1029" spans="1:2" ht="17">
      <c r="A1029" s="146" t="s">
        <v>2135</v>
      </c>
      <c r="B1029" s="145">
        <v>1028</v>
      </c>
    </row>
    <row r="1030" spans="1:2" ht="17">
      <c r="A1030" s="146" t="s">
        <v>2122</v>
      </c>
      <c r="B1030" s="145">
        <v>1029</v>
      </c>
    </row>
    <row r="1031" spans="1:2" ht="17">
      <c r="A1031" s="146" t="s">
        <v>2115</v>
      </c>
      <c r="B1031" s="145">
        <v>1030</v>
      </c>
    </row>
    <row r="1032" spans="1:2" ht="17">
      <c r="A1032" s="146" t="s">
        <v>6052</v>
      </c>
      <c r="B1032" s="145">
        <v>1031</v>
      </c>
    </row>
    <row r="1033" spans="1:2" ht="17">
      <c r="A1033" s="146" t="s">
        <v>8262</v>
      </c>
      <c r="B1033" s="145">
        <v>1032</v>
      </c>
    </row>
    <row r="1034" spans="1:2" ht="17">
      <c r="A1034" s="146" t="s">
        <v>2104</v>
      </c>
      <c r="B1034" s="145">
        <v>1033</v>
      </c>
    </row>
    <row r="1035" spans="1:2" ht="17">
      <c r="A1035" s="146" t="s">
        <v>7833</v>
      </c>
      <c r="B1035" s="145">
        <v>1034</v>
      </c>
    </row>
    <row r="1036" spans="1:2" ht="17">
      <c r="A1036" s="146" t="s">
        <v>7166</v>
      </c>
      <c r="B1036" s="145">
        <v>1035</v>
      </c>
    </row>
    <row r="1037" spans="1:2" ht="17">
      <c r="A1037" s="146" t="s">
        <v>2090</v>
      </c>
      <c r="B1037" s="145">
        <v>1036</v>
      </c>
    </row>
    <row r="1038" spans="1:2" ht="17">
      <c r="A1038" s="146" t="s">
        <v>2089</v>
      </c>
      <c r="B1038" s="145">
        <v>1037</v>
      </c>
    </row>
    <row r="1039" spans="1:2" ht="17">
      <c r="A1039" s="146" t="s">
        <v>5975</v>
      </c>
      <c r="B1039" s="145">
        <v>1038</v>
      </c>
    </row>
    <row r="1040" spans="1:2" ht="17">
      <c r="A1040" s="146" t="s">
        <v>7908</v>
      </c>
      <c r="B1040" s="145">
        <v>1039</v>
      </c>
    </row>
    <row r="1041" spans="1:2" ht="17">
      <c r="A1041" s="146" t="s">
        <v>2081</v>
      </c>
      <c r="B1041" s="145">
        <v>1040</v>
      </c>
    </row>
    <row r="1042" spans="1:2" ht="17">
      <c r="A1042" s="146" t="s">
        <v>7747</v>
      </c>
      <c r="B1042" s="145">
        <v>1041</v>
      </c>
    </row>
    <row r="1043" spans="1:2" ht="17">
      <c r="A1043" s="146" t="s">
        <v>1604</v>
      </c>
      <c r="B1043" s="145">
        <v>1042</v>
      </c>
    </row>
    <row r="1044" spans="1:2" ht="17">
      <c r="A1044" s="146" t="s">
        <v>1615</v>
      </c>
      <c r="B1044" s="145">
        <v>1043</v>
      </c>
    </row>
    <row r="1045" spans="1:2" ht="17">
      <c r="A1045" s="146" t="s">
        <v>5657</v>
      </c>
      <c r="B1045" s="145">
        <v>1044</v>
      </c>
    </row>
    <row r="1046" spans="1:2" ht="17">
      <c r="A1046" s="146" t="s">
        <v>6147</v>
      </c>
      <c r="B1046" s="145">
        <v>1045</v>
      </c>
    </row>
    <row r="1047" spans="1:2" ht="17">
      <c r="A1047" s="146" t="s">
        <v>2071</v>
      </c>
      <c r="B1047" s="145">
        <v>1046</v>
      </c>
    </row>
    <row r="1048" spans="1:2" ht="17">
      <c r="A1048" s="146" t="s">
        <v>7860</v>
      </c>
      <c r="B1048" s="145">
        <v>1047</v>
      </c>
    </row>
    <row r="1049" spans="1:2" ht="17">
      <c r="A1049" s="146" t="s">
        <v>7723</v>
      </c>
      <c r="B1049" s="145">
        <v>1048</v>
      </c>
    </row>
    <row r="1050" spans="1:2" ht="17">
      <c r="A1050" s="146" t="s">
        <v>2053</v>
      </c>
      <c r="B1050" s="145">
        <v>1049</v>
      </c>
    </row>
    <row r="1051" spans="1:2" ht="17">
      <c r="A1051" s="146" t="s">
        <v>3066</v>
      </c>
      <c r="B1051" s="145">
        <v>1050</v>
      </c>
    </row>
    <row r="1052" spans="1:2" ht="17">
      <c r="A1052" s="146" t="s">
        <v>3508</v>
      </c>
      <c r="B1052" s="145">
        <v>1051</v>
      </c>
    </row>
    <row r="1053" spans="1:2" ht="17">
      <c r="A1053" s="146" t="s">
        <v>7887</v>
      </c>
      <c r="B1053" s="145">
        <v>1052</v>
      </c>
    </row>
    <row r="1054" spans="1:2" ht="17">
      <c r="A1054" s="146" t="s">
        <v>1890</v>
      </c>
      <c r="B1054" s="145">
        <v>1053</v>
      </c>
    </row>
    <row r="1055" spans="1:2" ht="17">
      <c r="A1055" s="146" t="s">
        <v>2047</v>
      </c>
      <c r="B1055" s="145">
        <v>1054</v>
      </c>
    </row>
    <row r="1056" spans="1:2" ht="17">
      <c r="A1056" s="146" t="s">
        <v>6084</v>
      </c>
      <c r="B1056" s="145">
        <v>1055</v>
      </c>
    </row>
    <row r="1057" spans="1:2" ht="17">
      <c r="A1057" s="146" t="s">
        <v>7431</v>
      </c>
      <c r="B1057" s="145">
        <v>1056</v>
      </c>
    </row>
    <row r="1058" spans="1:2" ht="17">
      <c r="A1058" s="146" t="s">
        <v>6539</v>
      </c>
      <c r="B1058" s="145">
        <v>1057</v>
      </c>
    </row>
    <row r="1059" spans="1:2" ht="17">
      <c r="A1059" s="146" t="s">
        <v>3973</v>
      </c>
      <c r="B1059" s="145">
        <v>1058</v>
      </c>
    </row>
    <row r="1060" spans="1:2" ht="17">
      <c r="A1060" s="146" t="s">
        <v>3538</v>
      </c>
      <c r="B1060" s="145">
        <v>1059</v>
      </c>
    </row>
    <row r="1061" spans="1:2" ht="17">
      <c r="A1061" s="146" t="s">
        <v>6935</v>
      </c>
      <c r="B1061" s="145">
        <v>1060</v>
      </c>
    </row>
    <row r="1062" spans="1:2" ht="17">
      <c r="A1062" s="146" t="s">
        <v>2027</v>
      </c>
      <c r="B1062" s="145">
        <v>1061</v>
      </c>
    </row>
    <row r="1063" spans="1:2" ht="17">
      <c r="A1063" s="146" t="s">
        <v>2026</v>
      </c>
      <c r="B1063" s="145">
        <v>1062</v>
      </c>
    </row>
    <row r="1064" spans="1:2" ht="17">
      <c r="A1064" s="146" t="s">
        <v>2036</v>
      </c>
      <c r="B1064" s="145">
        <v>1063</v>
      </c>
    </row>
    <row r="1065" spans="1:2" ht="17">
      <c r="A1065" s="146" t="s">
        <v>8197</v>
      </c>
      <c r="B1065" s="145">
        <v>1064</v>
      </c>
    </row>
    <row r="1066" spans="1:2" ht="17">
      <c r="A1066" s="146" t="s">
        <v>8162</v>
      </c>
      <c r="B1066" s="145">
        <v>1065</v>
      </c>
    </row>
    <row r="1067" spans="1:2" ht="17">
      <c r="A1067" s="146" t="s">
        <v>2021</v>
      </c>
      <c r="B1067" s="145">
        <v>1066</v>
      </c>
    </row>
    <row r="1068" spans="1:2" ht="17">
      <c r="A1068" s="146" t="s">
        <v>2000</v>
      </c>
      <c r="B1068" s="145">
        <v>1067</v>
      </c>
    </row>
    <row r="1069" spans="1:2" ht="17">
      <c r="A1069" s="146" t="s">
        <v>6879</v>
      </c>
      <c r="B1069" s="145">
        <v>1068</v>
      </c>
    </row>
    <row r="1070" spans="1:2" ht="17">
      <c r="A1070" s="146" t="s">
        <v>1996</v>
      </c>
      <c r="B1070" s="145">
        <v>1069</v>
      </c>
    </row>
    <row r="1071" spans="1:2" ht="17">
      <c r="A1071" s="146" t="s">
        <v>6884</v>
      </c>
      <c r="B1071" s="145">
        <v>1070</v>
      </c>
    </row>
    <row r="1072" spans="1:2" ht="17">
      <c r="A1072" s="146" t="s">
        <v>8327</v>
      </c>
      <c r="B1072" s="145">
        <v>1071</v>
      </c>
    </row>
    <row r="1073" spans="1:2" ht="17">
      <c r="A1073" s="146" t="s">
        <v>1990</v>
      </c>
      <c r="B1073" s="145">
        <v>1072</v>
      </c>
    </row>
    <row r="1074" spans="1:2" ht="17">
      <c r="A1074" s="146" t="s">
        <v>1935</v>
      </c>
      <c r="B1074" s="145">
        <v>1073</v>
      </c>
    </row>
    <row r="1075" spans="1:2" ht="17">
      <c r="A1075" s="146" t="s">
        <v>1950</v>
      </c>
      <c r="B1075" s="145">
        <v>1074</v>
      </c>
    </row>
    <row r="1076" spans="1:2" ht="17">
      <c r="A1076" s="146" t="s">
        <v>1984</v>
      </c>
      <c r="B1076" s="145">
        <v>1075</v>
      </c>
    </row>
    <row r="1077" spans="1:2" ht="17">
      <c r="A1077" s="146" t="s">
        <v>1918</v>
      </c>
      <c r="B1077" s="145">
        <v>1076</v>
      </c>
    </row>
    <row r="1078" spans="1:2" ht="17">
      <c r="A1078" s="146" t="s">
        <v>8606</v>
      </c>
      <c r="B1078" s="145">
        <v>1077</v>
      </c>
    </row>
    <row r="1079" spans="1:2" ht="17">
      <c r="A1079" s="146" t="s">
        <v>1092</v>
      </c>
      <c r="B1079" s="145">
        <v>1078</v>
      </c>
    </row>
    <row r="1080" spans="1:2" ht="17">
      <c r="A1080" s="146" t="s">
        <v>7901</v>
      </c>
      <c r="B1080" s="145">
        <v>1079</v>
      </c>
    </row>
    <row r="1081" spans="1:2" ht="17">
      <c r="A1081" s="146" t="s">
        <v>1969</v>
      </c>
      <c r="B1081" s="145">
        <v>1080</v>
      </c>
    </row>
    <row r="1082" spans="1:2" ht="17">
      <c r="A1082" s="146" t="s">
        <v>1963</v>
      </c>
      <c r="B1082" s="145">
        <v>1081</v>
      </c>
    </row>
    <row r="1083" spans="1:2" ht="17">
      <c r="A1083" s="146" t="s">
        <v>2507</v>
      </c>
      <c r="B1083" s="145">
        <v>1082</v>
      </c>
    </row>
    <row r="1084" spans="1:2" ht="17">
      <c r="A1084" s="146" t="s">
        <v>8116</v>
      </c>
      <c r="B1084" s="145">
        <v>1083</v>
      </c>
    </row>
    <row r="1085" spans="1:2" ht="17">
      <c r="A1085" s="146" t="s">
        <v>1944</v>
      </c>
      <c r="B1085" s="145">
        <v>1084</v>
      </c>
    </row>
    <row r="1086" spans="1:2" ht="17">
      <c r="A1086" s="146" t="s">
        <v>6717</v>
      </c>
      <c r="B1086" s="145">
        <v>1085</v>
      </c>
    </row>
    <row r="1087" spans="1:2" ht="17">
      <c r="A1087" s="146" t="s">
        <v>1940</v>
      </c>
      <c r="B1087" s="145">
        <v>1086</v>
      </c>
    </row>
    <row r="1088" spans="1:2" ht="17">
      <c r="A1088" s="146" t="s">
        <v>1930</v>
      </c>
      <c r="B1088" s="145">
        <v>1087</v>
      </c>
    </row>
    <row r="1089" spans="1:2" ht="17">
      <c r="A1089" s="146" t="s">
        <v>1904</v>
      </c>
      <c r="B1089" s="145">
        <v>1088</v>
      </c>
    </row>
    <row r="1090" spans="1:2" ht="17">
      <c r="A1090" s="146" t="s">
        <v>1896</v>
      </c>
      <c r="B1090" s="145">
        <v>1089</v>
      </c>
    </row>
    <row r="1091" spans="1:2" ht="17">
      <c r="A1091" s="146" t="s">
        <v>5088</v>
      </c>
      <c r="B1091" s="145">
        <v>1090</v>
      </c>
    </row>
    <row r="1092" spans="1:2" ht="17">
      <c r="A1092" s="146" t="s">
        <v>6151</v>
      </c>
      <c r="B1092" s="145">
        <v>1091</v>
      </c>
    </row>
    <row r="1093" spans="1:2" ht="17">
      <c r="A1093" s="146" t="s">
        <v>1869</v>
      </c>
      <c r="B1093" s="145">
        <v>1092</v>
      </c>
    </row>
    <row r="1094" spans="1:2" ht="17">
      <c r="A1094" s="146" t="s">
        <v>1876</v>
      </c>
      <c r="B1094" s="145">
        <v>1093</v>
      </c>
    </row>
    <row r="1095" spans="1:2" ht="17">
      <c r="A1095" s="146" t="s">
        <v>2866</v>
      </c>
      <c r="B1095" s="145">
        <v>1094</v>
      </c>
    </row>
    <row r="1096" spans="1:2" ht="17">
      <c r="A1096" s="146" t="s">
        <v>1863</v>
      </c>
      <c r="B1096" s="145">
        <v>1095</v>
      </c>
    </row>
    <row r="1097" spans="1:2" ht="17">
      <c r="A1097" s="146" t="s">
        <v>8086</v>
      </c>
      <c r="B1097" s="145">
        <v>1096</v>
      </c>
    </row>
    <row r="1098" spans="1:2" ht="17">
      <c r="A1098" s="146" t="s">
        <v>8607</v>
      </c>
      <c r="B1098" s="145">
        <v>1097</v>
      </c>
    </row>
    <row r="1099" spans="1:2" ht="17">
      <c r="A1099" s="146" t="s">
        <v>1852</v>
      </c>
      <c r="B1099" s="145">
        <v>1098</v>
      </c>
    </row>
    <row r="1100" spans="1:2" ht="17">
      <c r="A1100" s="146" t="s">
        <v>7664</v>
      </c>
      <c r="B1100" s="145">
        <v>1099</v>
      </c>
    </row>
    <row r="1101" spans="1:2" ht="17">
      <c r="A1101" s="146" t="s">
        <v>8031</v>
      </c>
      <c r="B1101" s="145">
        <v>1100</v>
      </c>
    </row>
    <row r="1102" spans="1:2" ht="17">
      <c r="A1102" s="146" t="s">
        <v>430</v>
      </c>
      <c r="B1102" s="145">
        <v>1101</v>
      </c>
    </row>
    <row r="1103" spans="1:2" ht="17">
      <c r="A1103" s="146" t="s">
        <v>1847</v>
      </c>
      <c r="B1103" s="145">
        <v>1102</v>
      </c>
    </row>
    <row r="1104" spans="1:2" ht="17">
      <c r="A1104" s="146" t="s">
        <v>8513</v>
      </c>
      <c r="B1104" s="145">
        <v>1103</v>
      </c>
    </row>
    <row r="1105" spans="1:2" ht="17">
      <c r="A1105" s="146" t="s">
        <v>1842</v>
      </c>
      <c r="B1105" s="145">
        <v>1104</v>
      </c>
    </row>
    <row r="1106" spans="1:2" ht="17">
      <c r="A1106" s="146" t="s">
        <v>7745</v>
      </c>
      <c r="B1106" s="145">
        <v>1105</v>
      </c>
    </row>
    <row r="1107" spans="1:2" ht="17">
      <c r="A1107" s="146" t="s">
        <v>1837</v>
      </c>
      <c r="B1107" s="145">
        <v>1106</v>
      </c>
    </row>
    <row r="1108" spans="1:2" ht="17">
      <c r="A1108" s="146" t="s">
        <v>1518</v>
      </c>
      <c r="B1108" s="145">
        <v>1107</v>
      </c>
    </row>
    <row r="1109" spans="1:2" ht="17">
      <c r="A1109" s="146" t="s">
        <v>1815</v>
      </c>
      <c r="B1109" s="145">
        <v>1108</v>
      </c>
    </row>
    <row r="1110" spans="1:2" ht="17">
      <c r="A1110" s="146" t="s">
        <v>1816</v>
      </c>
      <c r="B1110" s="145">
        <v>1109</v>
      </c>
    </row>
    <row r="1111" spans="1:2" ht="17">
      <c r="A1111" s="146" t="s">
        <v>1818</v>
      </c>
      <c r="B1111" s="145">
        <v>1110</v>
      </c>
    </row>
    <row r="1112" spans="1:2" ht="17">
      <c r="A1112" s="146" t="s">
        <v>1828</v>
      </c>
      <c r="B1112" s="145">
        <v>1111</v>
      </c>
    </row>
    <row r="1113" spans="1:2" ht="17">
      <c r="A1113" s="146" t="s">
        <v>1797</v>
      </c>
      <c r="B1113" s="145">
        <v>1112</v>
      </c>
    </row>
    <row r="1114" spans="1:2" ht="17">
      <c r="A1114" s="146" t="s">
        <v>1788</v>
      </c>
      <c r="B1114" s="145">
        <v>1113</v>
      </c>
    </row>
    <row r="1115" spans="1:2" ht="17">
      <c r="A1115" s="146" t="s">
        <v>7288</v>
      </c>
      <c r="B1115" s="145">
        <v>1114</v>
      </c>
    </row>
    <row r="1116" spans="1:2" ht="17">
      <c r="A1116" s="146" t="s">
        <v>7241</v>
      </c>
      <c r="B1116" s="145">
        <v>1115</v>
      </c>
    </row>
    <row r="1117" spans="1:2" ht="17">
      <c r="A1117" s="146" t="s">
        <v>1784</v>
      </c>
      <c r="B1117" s="145">
        <v>1116</v>
      </c>
    </row>
    <row r="1118" spans="1:2" ht="17">
      <c r="A1118" s="146" t="s">
        <v>1775</v>
      </c>
      <c r="B1118" s="145">
        <v>1117</v>
      </c>
    </row>
    <row r="1119" spans="1:2" ht="17">
      <c r="A1119" s="146" t="s">
        <v>7008</v>
      </c>
      <c r="B1119" s="145">
        <v>1118</v>
      </c>
    </row>
    <row r="1120" spans="1:2" ht="17">
      <c r="A1120" s="146" t="s">
        <v>1761</v>
      </c>
      <c r="B1120" s="145">
        <v>1119</v>
      </c>
    </row>
    <row r="1121" spans="1:2" ht="17">
      <c r="A1121" s="146" t="s">
        <v>3785</v>
      </c>
      <c r="B1121" s="145">
        <v>1120</v>
      </c>
    </row>
    <row r="1122" spans="1:2" ht="17">
      <c r="A1122" s="146" t="s">
        <v>7414</v>
      </c>
      <c r="B1122" s="145">
        <v>1121</v>
      </c>
    </row>
    <row r="1123" spans="1:2" ht="17">
      <c r="A1123" s="146" t="s">
        <v>8616</v>
      </c>
      <c r="B1123" s="145">
        <v>1122</v>
      </c>
    </row>
    <row r="1124" spans="1:2" ht="17">
      <c r="A1124" s="146" t="s">
        <v>1756</v>
      </c>
      <c r="B1124" s="145">
        <v>1123</v>
      </c>
    </row>
    <row r="1125" spans="1:2" ht="17">
      <c r="A1125" s="146" t="s">
        <v>8580</v>
      </c>
      <c r="B1125" s="145">
        <v>1124</v>
      </c>
    </row>
    <row r="1126" spans="1:2" ht="17">
      <c r="A1126" s="146" t="s">
        <v>1746</v>
      </c>
      <c r="B1126" s="145">
        <v>1125</v>
      </c>
    </row>
    <row r="1127" spans="1:2" ht="17">
      <c r="A1127" s="146" t="s">
        <v>1743</v>
      </c>
      <c r="B1127" s="145">
        <v>1126</v>
      </c>
    </row>
    <row r="1128" spans="1:2" ht="17">
      <c r="A1128" s="146" t="s">
        <v>7781</v>
      </c>
      <c r="B1128" s="145">
        <v>1127</v>
      </c>
    </row>
    <row r="1129" spans="1:2" ht="17">
      <c r="A1129" s="146" t="s">
        <v>8910</v>
      </c>
      <c r="B1129" s="145">
        <v>1128</v>
      </c>
    </row>
    <row r="1130" spans="1:2" ht="17">
      <c r="A1130" s="146" t="s">
        <v>8577</v>
      </c>
      <c r="B1130" s="145">
        <v>1129</v>
      </c>
    </row>
    <row r="1131" spans="1:2" ht="17">
      <c r="A1131" s="146" t="s">
        <v>1736</v>
      </c>
      <c r="B1131" s="145">
        <v>1130</v>
      </c>
    </row>
    <row r="1132" spans="1:2" ht="17">
      <c r="A1132" s="146" t="s">
        <v>1729</v>
      </c>
      <c r="B1132" s="145">
        <v>1131</v>
      </c>
    </row>
    <row r="1133" spans="1:2" ht="17">
      <c r="A1133" s="146" t="s">
        <v>3334</v>
      </c>
      <c r="B1133" s="145">
        <v>1132</v>
      </c>
    </row>
    <row r="1134" spans="1:2" ht="17">
      <c r="A1134" s="146" t="s">
        <v>3424</v>
      </c>
      <c r="B1134" s="145">
        <v>1133</v>
      </c>
    </row>
    <row r="1135" spans="1:2" ht="17">
      <c r="A1135" s="146" t="s">
        <v>6016</v>
      </c>
      <c r="B1135" s="145">
        <v>1134</v>
      </c>
    </row>
    <row r="1136" spans="1:2" ht="17">
      <c r="A1136" s="146" t="s">
        <v>7595</v>
      </c>
      <c r="B1136" s="145">
        <v>1135</v>
      </c>
    </row>
    <row r="1137" spans="1:2" ht="17">
      <c r="A1137" s="146" t="s">
        <v>1724</v>
      </c>
      <c r="B1137" s="145">
        <v>1136</v>
      </c>
    </row>
    <row r="1138" spans="1:2" ht="17">
      <c r="A1138" s="146" t="s">
        <v>1718</v>
      </c>
      <c r="B1138" s="145">
        <v>1137</v>
      </c>
    </row>
    <row r="1139" spans="1:2" ht="17">
      <c r="A1139" s="146" t="s">
        <v>1715</v>
      </c>
      <c r="B1139" s="145">
        <v>1138</v>
      </c>
    </row>
    <row r="1140" spans="1:2" ht="17">
      <c r="A1140" s="146" t="s">
        <v>8523</v>
      </c>
      <c r="B1140" s="145">
        <v>1139</v>
      </c>
    </row>
    <row r="1141" spans="1:2" ht="17">
      <c r="A1141" s="146" t="s">
        <v>1709</v>
      </c>
      <c r="B1141" s="145">
        <v>1140</v>
      </c>
    </row>
    <row r="1142" spans="1:2" ht="17">
      <c r="A1142" s="146" t="s">
        <v>7744</v>
      </c>
      <c r="B1142" s="145">
        <v>1141</v>
      </c>
    </row>
    <row r="1143" spans="1:2" ht="17">
      <c r="A1143" s="146" t="s">
        <v>1702</v>
      </c>
      <c r="B1143" s="145">
        <v>1142</v>
      </c>
    </row>
    <row r="1144" spans="1:2" ht="17">
      <c r="A1144" s="146" t="s">
        <v>3432</v>
      </c>
      <c r="B1144" s="145">
        <v>1143</v>
      </c>
    </row>
    <row r="1145" spans="1:2" ht="17">
      <c r="A1145" s="146" t="s">
        <v>1696</v>
      </c>
      <c r="B1145" s="145">
        <v>1144</v>
      </c>
    </row>
    <row r="1146" spans="1:2" ht="17">
      <c r="A1146" s="146" t="s">
        <v>1697</v>
      </c>
      <c r="B1146" s="145">
        <v>1145</v>
      </c>
    </row>
    <row r="1147" spans="1:2" ht="17">
      <c r="A1147" s="146" t="s">
        <v>1685</v>
      </c>
      <c r="B1147" s="145">
        <v>1146</v>
      </c>
    </row>
    <row r="1148" spans="1:2" ht="17">
      <c r="A1148" s="146" t="s">
        <v>6233</v>
      </c>
      <c r="B1148" s="145">
        <v>1147</v>
      </c>
    </row>
    <row r="1149" spans="1:2" ht="17">
      <c r="A1149" s="146" t="s">
        <v>1692</v>
      </c>
      <c r="B1149" s="145">
        <v>1148</v>
      </c>
    </row>
    <row r="1150" spans="1:2" ht="17">
      <c r="A1150" s="146" t="s">
        <v>2810</v>
      </c>
      <c r="B1150" s="145">
        <v>1149</v>
      </c>
    </row>
    <row r="1151" spans="1:2" ht="17">
      <c r="A1151" s="146" t="s">
        <v>1674</v>
      </c>
      <c r="B1151" s="145">
        <v>1150</v>
      </c>
    </row>
    <row r="1152" spans="1:2" ht="17">
      <c r="A1152" s="146" t="s">
        <v>1660</v>
      </c>
      <c r="B1152" s="145">
        <v>1151</v>
      </c>
    </row>
    <row r="1153" spans="1:2" ht="17">
      <c r="A1153" s="146" t="s">
        <v>1669</v>
      </c>
      <c r="B1153" s="145">
        <v>1152</v>
      </c>
    </row>
    <row r="1154" spans="1:2" ht="17">
      <c r="A1154" s="146" t="s">
        <v>3645</v>
      </c>
      <c r="B1154" s="145">
        <v>1153</v>
      </c>
    </row>
    <row r="1155" spans="1:2" ht="17">
      <c r="A1155" s="146" t="s">
        <v>3640</v>
      </c>
      <c r="B1155" s="145">
        <v>1154</v>
      </c>
    </row>
    <row r="1156" spans="1:2" ht="17">
      <c r="A1156" s="146" t="s">
        <v>6057</v>
      </c>
      <c r="B1156" s="145">
        <v>1155</v>
      </c>
    </row>
    <row r="1157" spans="1:2" ht="17">
      <c r="A1157" s="146" t="s">
        <v>7947</v>
      </c>
      <c r="B1157" s="145">
        <v>1156</v>
      </c>
    </row>
    <row r="1158" spans="1:2" ht="17">
      <c r="A1158" s="146" t="s">
        <v>1652</v>
      </c>
      <c r="B1158" s="145">
        <v>1157</v>
      </c>
    </row>
    <row r="1159" spans="1:2" ht="17">
      <c r="A1159" s="146" t="s">
        <v>5459</v>
      </c>
      <c r="B1159" s="145">
        <v>1158</v>
      </c>
    </row>
    <row r="1160" spans="1:2" ht="17">
      <c r="A1160" s="146" t="s">
        <v>1645</v>
      </c>
      <c r="B1160" s="145">
        <v>1159</v>
      </c>
    </row>
    <row r="1161" spans="1:2" ht="17">
      <c r="A1161" s="146" t="s">
        <v>1629</v>
      </c>
      <c r="B1161" s="145">
        <v>1160</v>
      </c>
    </row>
    <row r="1162" spans="1:2" ht="17">
      <c r="A1162" s="146" t="s">
        <v>8260</v>
      </c>
      <c r="B1162" s="145">
        <v>1161</v>
      </c>
    </row>
    <row r="1163" spans="1:2" ht="17">
      <c r="A1163" s="146" t="s">
        <v>7924</v>
      </c>
      <c r="B1163" s="145">
        <v>1162</v>
      </c>
    </row>
    <row r="1164" spans="1:2" ht="17">
      <c r="A1164" s="146" t="s">
        <v>7743</v>
      </c>
      <c r="B1164" s="145">
        <v>1163</v>
      </c>
    </row>
    <row r="1165" spans="1:2" ht="17">
      <c r="A1165" s="146" t="s">
        <v>7768</v>
      </c>
      <c r="B1165" s="145">
        <v>1164</v>
      </c>
    </row>
    <row r="1166" spans="1:2" ht="17">
      <c r="A1166" s="146" t="s">
        <v>1623</v>
      </c>
      <c r="B1166" s="145">
        <v>1165</v>
      </c>
    </row>
    <row r="1167" spans="1:2" ht="17">
      <c r="A1167" s="146" t="s">
        <v>1620</v>
      </c>
      <c r="B1167" s="145">
        <v>1166</v>
      </c>
    </row>
    <row r="1168" spans="1:2" ht="17">
      <c r="A1168" s="146" t="s">
        <v>1583</v>
      </c>
      <c r="B1168" s="145">
        <v>1167</v>
      </c>
    </row>
    <row r="1169" spans="1:2" ht="17">
      <c r="A1169" s="146" t="s">
        <v>8911</v>
      </c>
      <c r="B1169" s="145">
        <v>1168</v>
      </c>
    </row>
    <row r="1170" spans="1:2" ht="17">
      <c r="A1170" s="146" t="s">
        <v>8912</v>
      </c>
      <c r="B1170" s="145">
        <v>1169</v>
      </c>
    </row>
    <row r="1171" spans="1:2" ht="17">
      <c r="A1171" s="146" t="s">
        <v>1577</v>
      </c>
      <c r="B1171" s="145">
        <v>1170</v>
      </c>
    </row>
    <row r="1172" spans="1:2" ht="17">
      <c r="A1172" s="146" t="s">
        <v>1573</v>
      </c>
      <c r="B1172" s="145">
        <v>1171</v>
      </c>
    </row>
    <row r="1173" spans="1:2" ht="17">
      <c r="A1173" s="146" t="s">
        <v>2096</v>
      </c>
      <c r="B1173" s="145">
        <v>1172</v>
      </c>
    </row>
    <row r="1174" spans="1:2" ht="17">
      <c r="A1174" s="146" t="s">
        <v>1568</v>
      </c>
      <c r="B1174" s="145">
        <v>1173</v>
      </c>
    </row>
    <row r="1175" spans="1:2" ht="17">
      <c r="A1175" s="146" t="s">
        <v>1551</v>
      </c>
      <c r="B1175" s="145">
        <v>1174</v>
      </c>
    </row>
    <row r="1176" spans="1:2" ht="17">
      <c r="A1176" s="146" t="s">
        <v>2044</v>
      </c>
      <c r="B1176" s="145">
        <v>1175</v>
      </c>
    </row>
    <row r="1177" spans="1:2" ht="17">
      <c r="A1177" s="146" t="s">
        <v>8013</v>
      </c>
      <c r="B1177" s="145">
        <v>1176</v>
      </c>
    </row>
    <row r="1178" spans="1:2" ht="17">
      <c r="A1178" s="146" t="s">
        <v>1547</v>
      </c>
      <c r="B1178" s="145">
        <v>1177</v>
      </c>
    </row>
    <row r="1179" spans="1:2" ht="17">
      <c r="A1179" s="146" t="s">
        <v>1542</v>
      </c>
      <c r="B1179" s="145">
        <v>1178</v>
      </c>
    </row>
    <row r="1180" spans="1:2" ht="17">
      <c r="A1180" s="146" t="s">
        <v>1538</v>
      </c>
      <c r="B1180" s="145">
        <v>1179</v>
      </c>
    </row>
    <row r="1181" spans="1:2" ht="17">
      <c r="A1181" s="146" t="s">
        <v>6447</v>
      </c>
      <c r="B1181" s="145">
        <v>1180</v>
      </c>
    </row>
    <row r="1182" spans="1:2" ht="17">
      <c r="A1182" s="146" t="s">
        <v>1450</v>
      </c>
      <c r="B1182" s="145">
        <v>1181</v>
      </c>
    </row>
    <row r="1183" spans="1:2" ht="17">
      <c r="A1183" s="146" t="s">
        <v>8483</v>
      </c>
      <c r="B1183" s="145">
        <v>1182</v>
      </c>
    </row>
    <row r="1184" spans="1:2" ht="17">
      <c r="A1184" s="146" t="s">
        <v>7742</v>
      </c>
      <c r="B1184" s="145">
        <v>1183</v>
      </c>
    </row>
    <row r="1185" spans="1:2" ht="17">
      <c r="A1185" s="146" t="s">
        <v>1523</v>
      </c>
      <c r="B1185" s="145">
        <v>1184</v>
      </c>
    </row>
    <row r="1186" spans="1:2" ht="17">
      <c r="A1186" s="146" t="s">
        <v>1474</v>
      </c>
      <c r="B1186" s="145">
        <v>1185</v>
      </c>
    </row>
    <row r="1187" spans="1:2" ht="17">
      <c r="A1187" s="146" t="s">
        <v>245</v>
      </c>
      <c r="B1187" s="145">
        <v>1186</v>
      </c>
    </row>
    <row r="1188" spans="1:2" ht="17">
      <c r="A1188" s="146" t="s">
        <v>7650</v>
      </c>
      <c r="B1188" s="145">
        <v>1187</v>
      </c>
    </row>
    <row r="1189" spans="1:2" ht="17">
      <c r="A1189" s="146" t="s">
        <v>1506</v>
      </c>
      <c r="B1189" s="145">
        <v>1188</v>
      </c>
    </row>
    <row r="1190" spans="1:2" ht="17">
      <c r="A1190" s="146" t="s">
        <v>7468</v>
      </c>
      <c r="B1190" s="145">
        <v>1189</v>
      </c>
    </row>
    <row r="1191" spans="1:2" ht="17">
      <c r="A1191" s="146" t="s">
        <v>2827</v>
      </c>
      <c r="B1191" s="145">
        <v>1190</v>
      </c>
    </row>
    <row r="1192" spans="1:2" ht="17">
      <c r="A1192" s="146" t="s">
        <v>1499</v>
      </c>
      <c r="B1192" s="145">
        <v>1191</v>
      </c>
    </row>
    <row r="1193" spans="1:2" ht="17">
      <c r="A1193" s="146" t="s">
        <v>1490</v>
      </c>
      <c r="B1193" s="145">
        <v>1192</v>
      </c>
    </row>
    <row r="1194" spans="1:2" ht="17">
      <c r="A1194" s="146" t="s">
        <v>1446</v>
      </c>
      <c r="B1194" s="145">
        <v>1193</v>
      </c>
    </row>
    <row r="1195" spans="1:2" ht="17">
      <c r="A1195" s="146" t="s">
        <v>1495</v>
      </c>
      <c r="B1195" s="145">
        <v>1194</v>
      </c>
    </row>
    <row r="1196" spans="1:2" ht="17">
      <c r="A1196" s="146" t="s">
        <v>2833</v>
      </c>
      <c r="B1196" s="145">
        <v>1195</v>
      </c>
    </row>
    <row r="1197" spans="1:2" ht="17">
      <c r="A1197" s="146" t="s">
        <v>6980</v>
      </c>
      <c r="B1197" s="145">
        <v>1196</v>
      </c>
    </row>
    <row r="1198" spans="1:2" ht="17">
      <c r="A1198" s="146" t="s">
        <v>1486</v>
      </c>
      <c r="B1198" s="145">
        <v>1197</v>
      </c>
    </row>
    <row r="1199" spans="1:2" ht="17">
      <c r="A1199" s="146" t="s">
        <v>5942</v>
      </c>
      <c r="B1199" s="145">
        <v>1198</v>
      </c>
    </row>
    <row r="1200" spans="1:2" ht="17">
      <c r="A1200" s="146" t="s">
        <v>1812</v>
      </c>
      <c r="B1200" s="145">
        <v>1199</v>
      </c>
    </row>
    <row r="1201" spans="1:2" ht="17">
      <c r="A1201" s="146" t="s">
        <v>1820</v>
      </c>
      <c r="B1201" s="145">
        <v>1200</v>
      </c>
    </row>
    <row r="1202" spans="1:2" ht="17">
      <c r="A1202" s="146" t="s">
        <v>1800</v>
      </c>
      <c r="B1202" s="145">
        <v>1201</v>
      </c>
    </row>
    <row r="1203" spans="1:2" ht="17">
      <c r="A1203" s="146" t="s">
        <v>1482</v>
      </c>
      <c r="B1203" s="145">
        <v>1202</v>
      </c>
    </row>
    <row r="1204" spans="1:2" ht="17">
      <c r="A1204" s="146" t="s">
        <v>1465</v>
      </c>
      <c r="B1204" s="145">
        <v>1203</v>
      </c>
    </row>
    <row r="1205" spans="1:2" ht="17">
      <c r="A1205" s="146" t="s">
        <v>1460</v>
      </c>
      <c r="B1205" s="145">
        <v>1204</v>
      </c>
    </row>
    <row r="1206" spans="1:2" ht="17">
      <c r="A1206" s="146" t="s">
        <v>1418</v>
      </c>
      <c r="B1206" s="145">
        <v>1205</v>
      </c>
    </row>
    <row r="1207" spans="1:2" ht="17">
      <c r="A1207" s="146" t="s">
        <v>1439</v>
      </c>
      <c r="B1207" s="145">
        <v>1206</v>
      </c>
    </row>
    <row r="1208" spans="1:2" ht="17">
      <c r="A1208" s="146" t="s">
        <v>1434</v>
      </c>
      <c r="B1208" s="145">
        <v>1207</v>
      </c>
    </row>
    <row r="1209" spans="1:2" ht="17">
      <c r="A1209" s="146" t="s">
        <v>1437</v>
      </c>
      <c r="B1209" s="145">
        <v>1208</v>
      </c>
    </row>
    <row r="1210" spans="1:2" ht="17">
      <c r="A1210" s="146" t="s">
        <v>1830</v>
      </c>
      <c r="B1210" s="145">
        <v>1209</v>
      </c>
    </row>
    <row r="1211" spans="1:2" ht="17">
      <c r="A1211" s="146" t="s">
        <v>1402</v>
      </c>
      <c r="B1211" s="145">
        <v>1210</v>
      </c>
    </row>
    <row r="1212" spans="1:2" ht="17">
      <c r="A1212" s="146" t="s">
        <v>8409</v>
      </c>
      <c r="B1212" s="145">
        <v>1211</v>
      </c>
    </row>
    <row r="1213" spans="1:2" ht="17">
      <c r="A1213" s="146" t="s">
        <v>5983</v>
      </c>
      <c r="B1213" s="145">
        <v>1212</v>
      </c>
    </row>
    <row r="1214" spans="1:2" ht="17">
      <c r="A1214" s="146" t="s">
        <v>1391</v>
      </c>
      <c r="B1214" s="145">
        <v>1213</v>
      </c>
    </row>
    <row r="1215" spans="1:2" ht="17">
      <c r="A1215" s="146" t="s">
        <v>1383</v>
      </c>
      <c r="B1215" s="145">
        <v>1214</v>
      </c>
    </row>
    <row r="1216" spans="1:2" ht="17">
      <c r="A1216" s="146" t="s">
        <v>2132</v>
      </c>
      <c r="B1216" s="145">
        <v>1215</v>
      </c>
    </row>
    <row r="1217" spans="1:2" ht="17">
      <c r="A1217" s="146" t="s">
        <v>8913</v>
      </c>
      <c r="B1217" s="145">
        <v>1216</v>
      </c>
    </row>
    <row r="1218" spans="1:2" ht="17">
      <c r="A1218" s="146" t="s">
        <v>8370</v>
      </c>
      <c r="B1218" s="145">
        <v>1217</v>
      </c>
    </row>
    <row r="1219" spans="1:2" ht="17">
      <c r="A1219" s="146" t="s">
        <v>1376</v>
      </c>
      <c r="B1219" s="145">
        <v>1218</v>
      </c>
    </row>
    <row r="1220" spans="1:2" ht="17">
      <c r="A1220" s="146" t="s">
        <v>6675</v>
      </c>
      <c r="B1220" s="145">
        <v>1219</v>
      </c>
    </row>
    <row r="1221" spans="1:2" ht="17">
      <c r="A1221" s="146" t="s">
        <v>7201</v>
      </c>
      <c r="B1221" s="145">
        <v>1220</v>
      </c>
    </row>
    <row r="1222" spans="1:2" ht="17">
      <c r="A1222" s="146" t="s">
        <v>6676</v>
      </c>
      <c r="B1222" s="145">
        <v>1221</v>
      </c>
    </row>
    <row r="1223" spans="1:2" ht="17">
      <c r="A1223" s="146" t="s">
        <v>7691</v>
      </c>
      <c r="B1223" s="145">
        <v>1222</v>
      </c>
    </row>
    <row r="1224" spans="1:2" ht="17">
      <c r="A1224" s="146" t="s">
        <v>7574</v>
      </c>
      <c r="B1224" s="145">
        <v>1223</v>
      </c>
    </row>
    <row r="1225" spans="1:2" ht="17">
      <c r="A1225" s="146" t="s">
        <v>5827</v>
      </c>
      <c r="B1225" s="145">
        <v>1224</v>
      </c>
    </row>
    <row r="1226" spans="1:2" ht="17">
      <c r="A1226" s="146" t="s">
        <v>1362</v>
      </c>
      <c r="B1226" s="145">
        <v>1225</v>
      </c>
    </row>
    <row r="1227" spans="1:2" ht="17">
      <c r="A1227" s="146" t="s">
        <v>6577</v>
      </c>
      <c r="B1227" s="145">
        <v>1226</v>
      </c>
    </row>
    <row r="1228" spans="1:2" ht="17">
      <c r="A1228" s="146" t="s">
        <v>889</v>
      </c>
      <c r="B1228" s="145">
        <v>1227</v>
      </c>
    </row>
    <row r="1229" spans="1:2" ht="17">
      <c r="A1229" s="146" t="s">
        <v>4115</v>
      </c>
      <c r="B1229" s="145">
        <v>1228</v>
      </c>
    </row>
    <row r="1230" spans="1:2" ht="17">
      <c r="A1230" s="146" t="s">
        <v>8063</v>
      </c>
      <c r="B1230" s="145">
        <v>1229</v>
      </c>
    </row>
    <row r="1231" spans="1:2" ht="17">
      <c r="A1231" s="146" t="s">
        <v>1278</v>
      </c>
      <c r="B1231" s="145">
        <v>1230</v>
      </c>
    </row>
    <row r="1232" spans="1:2" ht="17">
      <c r="A1232" s="146" t="s">
        <v>817</v>
      </c>
      <c r="B1232" s="145">
        <v>1231</v>
      </c>
    </row>
    <row r="1233" spans="1:2" ht="17">
      <c r="A1233" s="146" t="s">
        <v>807</v>
      </c>
      <c r="B1233" s="145">
        <v>1232</v>
      </c>
    </row>
    <row r="1234" spans="1:2" ht="17">
      <c r="A1234" s="146" t="s">
        <v>1356</v>
      </c>
      <c r="B1234" s="145">
        <v>1233</v>
      </c>
    </row>
    <row r="1235" spans="1:2" ht="17">
      <c r="A1235" s="146" t="s">
        <v>8609</v>
      </c>
      <c r="B1235" s="145">
        <v>1234</v>
      </c>
    </row>
    <row r="1236" spans="1:2" ht="17">
      <c r="A1236" s="146" t="s">
        <v>1339</v>
      </c>
      <c r="B1236" s="145">
        <v>1235</v>
      </c>
    </row>
    <row r="1237" spans="1:2" ht="17">
      <c r="A1237" s="146" t="s">
        <v>6623</v>
      </c>
      <c r="B1237" s="145">
        <v>1236</v>
      </c>
    </row>
    <row r="1238" spans="1:2" ht="17">
      <c r="A1238" s="146" t="s">
        <v>7944</v>
      </c>
      <c r="B1238" s="145">
        <v>1237</v>
      </c>
    </row>
    <row r="1239" spans="1:2" ht="17">
      <c r="A1239" s="146" t="s">
        <v>6977</v>
      </c>
      <c r="B1239" s="145">
        <v>1238</v>
      </c>
    </row>
    <row r="1240" spans="1:2" ht="17">
      <c r="A1240" s="146" t="s">
        <v>8382</v>
      </c>
      <c r="B1240" s="145">
        <v>1239</v>
      </c>
    </row>
    <row r="1241" spans="1:2" ht="17">
      <c r="A1241" s="146" t="s">
        <v>1337</v>
      </c>
      <c r="B1241" s="145">
        <v>1240</v>
      </c>
    </row>
    <row r="1242" spans="1:2" ht="17">
      <c r="A1242" s="146" t="s">
        <v>1332</v>
      </c>
      <c r="B1242" s="145">
        <v>1241</v>
      </c>
    </row>
    <row r="1243" spans="1:2" ht="17">
      <c r="A1243" s="146" t="s">
        <v>3711</v>
      </c>
      <c r="B1243" s="145">
        <v>1242</v>
      </c>
    </row>
    <row r="1244" spans="1:2" ht="17">
      <c r="A1244" s="146" t="s">
        <v>5898</v>
      </c>
      <c r="B1244" s="145">
        <v>1243</v>
      </c>
    </row>
    <row r="1245" spans="1:2" ht="17">
      <c r="A1245" s="146" t="s">
        <v>1327</v>
      </c>
      <c r="B1245" s="145">
        <v>1244</v>
      </c>
    </row>
    <row r="1246" spans="1:2" ht="17">
      <c r="A1246" s="146" t="s">
        <v>6875</v>
      </c>
      <c r="B1246" s="145">
        <v>1245</v>
      </c>
    </row>
    <row r="1247" spans="1:2" ht="17">
      <c r="A1247" s="146" t="s">
        <v>8503</v>
      </c>
      <c r="B1247" s="145">
        <v>1246</v>
      </c>
    </row>
    <row r="1248" spans="1:2" ht="17">
      <c r="A1248" s="146" t="s">
        <v>1319</v>
      </c>
      <c r="B1248" s="145">
        <v>1247</v>
      </c>
    </row>
    <row r="1249" spans="1:2" ht="17">
      <c r="A1249" s="146" t="s">
        <v>1312</v>
      </c>
      <c r="B1249" s="145">
        <v>1248</v>
      </c>
    </row>
    <row r="1250" spans="1:2" ht="17">
      <c r="A1250" s="146" t="s">
        <v>1300</v>
      </c>
      <c r="B1250" s="145">
        <v>1249</v>
      </c>
    </row>
    <row r="1251" spans="1:2" ht="17">
      <c r="A1251" s="146" t="s">
        <v>1295</v>
      </c>
      <c r="B1251" s="145">
        <v>1250</v>
      </c>
    </row>
    <row r="1252" spans="1:2" ht="17">
      <c r="A1252" s="146" t="s">
        <v>1807</v>
      </c>
      <c r="B1252" s="145">
        <v>1251</v>
      </c>
    </row>
    <row r="1253" spans="1:2" ht="17">
      <c r="A1253" s="146" t="s">
        <v>1291</v>
      </c>
      <c r="B1253" s="145">
        <v>1252</v>
      </c>
    </row>
    <row r="1254" spans="1:2" ht="17">
      <c r="A1254" s="146" t="s">
        <v>1288</v>
      </c>
      <c r="B1254" s="145">
        <v>1253</v>
      </c>
    </row>
    <row r="1255" spans="1:2" ht="17">
      <c r="A1255" s="146" t="s">
        <v>4524</v>
      </c>
      <c r="B1255" s="145">
        <v>1254</v>
      </c>
    </row>
    <row r="1256" spans="1:2" ht="17">
      <c r="A1256" s="146" t="s">
        <v>4303</v>
      </c>
      <c r="B1256" s="145">
        <v>1255</v>
      </c>
    </row>
    <row r="1257" spans="1:2" ht="17">
      <c r="A1257" s="146" t="s">
        <v>1270</v>
      </c>
      <c r="B1257" s="145">
        <v>1256</v>
      </c>
    </row>
    <row r="1258" spans="1:2" ht="17">
      <c r="A1258" s="146" t="s">
        <v>1262</v>
      </c>
      <c r="B1258" s="145">
        <v>1257</v>
      </c>
    </row>
    <row r="1259" spans="1:2" ht="17">
      <c r="A1259" s="146" t="s">
        <v>8533</v>
      </c>
      <c r="B1259" s="145">
        <v>1258</v>
      </c>
    </row>
    <row r="1260" spans="1:2" ht="17">
      <c r="A1260" s="146" t="s">
        <v>1254</v>
      </c>
      <c r="B1260" s="145">
        <v>1259</v>
      </c>
    </row>
    <row r="1261" spans="1:2" ht="17">
      <c r="A1261" s="146" t="s">
        <v>1253</v>
      </c>
      <c r="B1261" s="145">
        <v>1260</v>
      </c>
    </row>
    <row r="1262" spans="1:2" ht="17">
      <c r="A1262" s="146" t="s">
        <v>1260</v>
      </c>
      <c r="B1262" s="145">
        <v>1261</v>
      </c>
    </row>
    <row r="1263" spans="1:2" ht="17">
      <c r="A1263" s="146" t="s">
        <v>1249</v>
      </c>
      <c r="B1263" s="145">
        <v>1262</v>
      </c>
    </row>
    <row r="1264" spans="1:2" ht="17">
      <c r="A1264" s="146" t="s">
        <v>1243</v>
      </c>
      <c r="B1264" s="145">
        <v>1263</v>
      </c>
    </row>
    <row r="1265" spans="1:2" ht="17">
      <c r="A1265" s="146" t="s">
        <v>1239</v>
      </c>
      <c r="B1265" s="145">
        <v>1264</v>
      </c>
    </row>
    <row r="1266" spans="1:2" ht="17">
      <c r="A1266" s="146" t="s">
        <v>1234</v>
      </c>
      <c r="B1266" s="145">
        <v>1265</v>
      </c>
    </row>
    <row r="1267" spans="1:2" ht="17">
      <c r="A1267" s="146" t="s">
        <v>1225</v>
      </c>
      <c r="B1267" s="145">
        <v>1266</v>
      </c>
    </row>
    <row r="1268" spans="1:2" ht="17">
      <c r="A1268" s="146" t="s">
        <v>7508</v>
      </c>
      <c r="B1268" s="145">
        <v>1267</v>
      </c>
    </row>
    <row r="1269" spans="1:2" ht="17">
      <c r="A1269" s="146" t="s">
        <v>8544</v>
      </c>
      <c r="B1269" s="145">
        <v>1268</v>
      </c>
    </row>
    <row r="1270" spans="1:2" ht="17">
      <c r="A1270" s="146" t="s">
        <v>1216</v>
      </c>
      <c r="B1270" s="145">
        <v>1269</v>
      </c>
    </row>
    <row r="1271" spans="1:2" ht="17">
      <c r="A1271" s="146" t="s">
        <v>4200</v>
      </c>
      <c r="B1271" s="145">
        <v>1270</v>
      </c>
    </row>
    <row r="1272" spans="1:2" ht="17">
      <c r="A1272" s="146" t="s">
        <v>7741</v>
      </c>
      <c r="B1272" s="145">
        <v>1271</v>
      </c>
    </row>
    <row r="1273" spans="1:2" ht="17">
      <c r="A1273" s="146" t="s">
        <v>1198</v>
      </c>
      <c r="B1273" s="145">
        <v>1272</v>
      </c>
    </row>
    <row r="1274" spans="1:2" ht="17">
      <c r="A1274" s="146" t="s">
        <v>1184</v>
      </c>
      <c r="B1274" s="145">
        <v>1273</v>
      </c>
    </row>
    <row r="1275" spans="1:2" ht="17">
      <c r="A1275" s="146" t="s">
        <v>1195</v>
      </c>
      <c r="B1275" s="145">
        <v>1274</v>
      </c>
    </row>
    <row r="1276" spans="1:2" ht="17">
      <c r="A1276" s="146" t="s">
        <v>1185</v>
      </c>
      <c r="B1276" s="145">
        <v>1275</v>
      </c>
    </row>
    <row r="1277" spans="1:2" ht="17">
      <c r="A1277" s="146" t="s">
        <v>7995</v>
      </c>
      <c r="B1277" s="145">
        <v>1276</v>
      </c>
    </row>
    <row r="1278" spans="1:2" ht="17">
      <c r="A1278" s="146" t="s">
        <v>2817</v>
      </c>
      <c r="B1278" s="145">
        <v>1277</v>
      </c>
    </row>
    <row r="1279" spans="1:2" ht="17">
      <c r="A1279" s="146" t="s">
        <v>6454</v>
      </c>
      <c r="B1279" s="145">
        <v>1278</v>
      </c>
    </row>
    <row r="1280" spans="1:2" ht="17">
      <c r="A1280" s="146" t="s">
        <v>1177</v>
      </c>
      <c r="B1280" s="145">
        <v>1279</v>
      </c>
    </row>
    <row r="1281" spans="1:2" ht="17">
      <c r="A1281" s="146" t="s">
        <v>6022</v>
      </c>
      <c r="B1281" s="145">
        <v>1280</v>
      </c>
    </row>
    <row r="1282" spans="1:2" ht="17">
      <c r="A1282" s="146" t="s">
        <v>6091</v>
      </c>
      <c r="B1282" s="145">
        <v>1281</v>
      </c>
    </row>
    <row r="1283" spans="1:2" ht="17">
      <c r="A1283" s="146" t="s">
        <v>1166</v>
      </c>
      <c r="B1283" s="145">
        <v>1282</v>
      </c>
    </row>
    <row r="1284" spans="1:2" ht="17">
      <c r="A1284" s="146" t="s">
        <v>6628</v>
      </c>
      <c r="B1284" s="145">
        <v>1283</v>
      </c>
    </row>
    <row r="1285" spans="1:2" ht="17">
      <c r="A1285" s="146" t="s">
        <v>4877</v>
      </c>
      <c r="B1285" s="145">
        <v>1284</v>
      </c>
    </row>
    <row r="1286" spans="1:2" ht="17">
      <c r="A1286" s="146" t="s">
        <v>6721</v>
      </c>
      <c r="B1286" s="145">
        <v>1285</v>
      </c>
    </row>
    <row r="1287" spans="1:2" ht="17">
      <c r="A1287" s="146" t="s">
        <v>6726</v>
      </c>
      <c r="B1287" s="145">
        <v>1286</v>
      </c>
    </row>
    <row r="1288" spans="1:2" ht="17">
      <c r="A1288" s="146" t="s">
        <v>1135</v>
      </c>
      <c r="B1288" s="145">
        <v>1287</v>
      </c>
    </row>
    <row r="1289" spans="1:2" ht="17">
      <c r="A1289" s="146" t="s">
        <v>6727</v>
      </c>
      <c r="B1289" s="145">
        <v>1288</v>
      </c>
    </row>
    <row r="1290" spans="1:2" ht="17">
      <c r="A1290" s="146" t="s">
        <v>1129</v>
      </c>
      <c r="B1290" s="145">
        <v>1289</v>
      </c>
    </row>
    <row r="1291" spans="1:2" ht="17">
      <c r="A1291" s="146" t="s">
        <v>1125</v>
      </c>
      <c r="B1291" s="145">
        <v>1290</v>
      </c>
    </row>
    <row r="1292" spans="1:2" ht="17">
      <c r="A1292" s="146" t="s">
        <v>7536</v>
      </c>
      <c r="B1292" s="145">
        <v>1291</v>
      </c>
    </row>
    <row r="1293" spans="1:2" ht="17">
      <c r="A1293" s="146" t="s">
        <v>1117</v>
      </c>
      <c r="B1293" s="145">
        <v>1292</v>
      </c>
    </row>
    <row r="1294" spans="1:2" ht="17">
      <c r="A1294" s="146" t="s">
        <v>1113</v>
      </c>
      <c r="B1294" s="145">
        <v>1293</v>
      </c>
    </row>
    <row r="1295" spans="1:2" ht="17">
      <c r="A1295" s="146" t="s">
        <v>1105</v>
      </c>
      <c r="B1295" s="145">
        <v>1294</v>
      </c>
    </row>
    <row r="1296" spans="1:2" ht="17">
      <c r="A1296" s="146" t="s">
        <v>1100</v>
      </c>
      <c r="B1296" s="145">
        <v>1295</v>
      </c>
    </row>
    <row r="1297" spans="1:2" ht="17">
      <c r="A1297" s="146" t="s">
        <v>2261</v>
      </c>
      <c r="B1297" s="145">
        <v>1296</v>
      </c>
    </row>
    <row r="1298" spans="1:2" ht="17">
      <c r="A1298" s="146" t="s">
        <v>7583</v>
      </c>
      <c r="B1298" s="145">
        <v>1297</v>
      </c>
    </row>
    <row r="1299" spans="1:2" ht="17">
      <c r="A1299" s="146" t="s">
        <v>2262</v>
      </c>
      <c r="B1299" s="145">
        <v>1298</v>
      </c>
    </row>
    <row r="1300" spans="1:2" ht="17">
      <c r="A1300" s="146" t="s">
        <v>6312</v>
      </c>
      <c r="B1300" s="145">
        <v>1299</v>
      </c>
    </row>
    <row r="1301" spans="1:2" ht="17">
      <c r="A1301" s="146" t="s">
        <v>692</v>
      </c>
      <c r="B1301" s="145">
        <v>1300</v>
      </c>
    </row>
    <row r="1302" spans="1:2" ht="17">
      <c r="A1302" s="146" t="s">
        <v>1094</v>
      </c>
      <c r="B1302" s="145">
        <v>1301</v>
      </c>
    </row>
    <row r="1303" spans="1:2" ht="17">
      <c r="A1303" s="146" t="s">
        <v>1086</v>
      </c>
      <c r="B1303" s="145">
        <v>1302</v>
      </c>
    </row>
    <row r="1304" spans="1:2" ht="17">
      <c r="A1304" s="146" t="s">
        <v>5316</v>
      </c>
      <c r="B1304" s="145">
        <v>1303</v>
      </c>
    </row>
    <row r="1305" spans="1:2" ht="17">
      <c r="A1305" s="146" t="s">
        <v>5320</v>
      </c>
      <c r="B1305" s="145">
        <v>1304</v>
      </c>
    </row>
    <row r="1306" spans="1:2" ht="17">
      <c r="A1306" s="146" t="s">
        <v>1108</v>
      </c>
      <c r="B1306" s="145">
        <v>1305</v>
      </c>
    </row>
    <row r="1307" spans="1:2" ht="17">
      <c r="A1307" s="146" t="s">
        <v>6987</v>
      </c>
      <c r="B1307" s="145">
        <v>1306</v>
      </c>
    </row>
    <row r="1308" spans="1:2" ht="17">
      <c r="A1308" s="146" t="s">
        <v>7094</v>
      </c>
      <c r="B1308" s="145">
        <v>1307</v>
      </c>
    </row>
    <row r="1309" spans="1:2" ht="17">
      <c r="A1309" s="146" t="s">
        <v>1078</v>
      </c>
      <c r="B1309" s="145">
        <v>1308</v>
      </c>
    </row>
    <row r="1310" spans="1:2" ht="17">
      <c r="A1310" s="146" t="s">
        <v>1073</v>
      </c>
      <c r="B1310" s="145">
        <v>1309</v>
      </c>
    </row>
    <row r="1311" spans="1:2" ht="17">
      <c r="A1311" s="146" t="s">
        <v>1068</v>
      </c>
      <c r="B1311" s="145">
        <v>1310</v>
      </c>
    </row>
    <row r="1312" spans="1:2" ht="17">
      <c r="A1312" s="146" t="s">
        <v>1065</v>
      </c>
      <c r="B1312" s="145">
        <v>1311</v>
      </c>
    </row>
    <row r="1313" spans="1:2" ht="17">
      <c r="A1313" s="146" t="s">
        <v>8615</v>
      </c>
      <c r="B1313" s="145">
        <v>1312</v>
      </c>
    </row>
    <row r="1314" spans="1:2" ht="17">
      <c r="A1314" s="146" t="s">
        <v>1598</v>
      </c>
      <c r="B1314" s="145">
        <v>1313</v>
      </c>
    </row>
    <row r="1315" spans="1:2" ht="17">
      <c r="A1315" s="146" t="s">
        <v>1618</v>
      </c>
      <c r="B1315" s="145">
        <v>1314</v>
      </c>
    </row>
    <row r="1316" spans="1:2" ht="17">
      <c r="A1316" s="146" t="s">
        <v>1053</v>
      </c>
      <c r="B1316" s="145">
        <v>1315</v>
      </c>
    </row>
    <row r="1317" spans="1:2" ht="17">
      <c r="A1317" s="146" t="s">
        <v>7141</v>
      </c>
      <c r="B1317" s="145">
        <v>1316</v>
      </c>
    </row>
    <row r="1318" spans="1:2" ht="17">
      <c r="A1318" s="146" t="s">
        <v>8104</v>
      </c>
      <c r="B1318" s="145">
        <v>1317</v>
      </c>
    </row>
    <row r="1319" spans="1:2" ht="17">
      <c r="A1319" s="146" t="s">
        <v>6956</v>
      </c>
      <c r="B1319" s="145">
        <v>1318</v>
      </c>
    </row>
    <row r="1320" spans="1:2" ht="17">
      <c r="A1320" s="146" t="s">
        <v>6318</v>
      </c>
      <c r="B1320" s="145">
        <v>1319</v>
      </c>
    </row>
    <row r="1321" spans="1:2" ht="17">
      <c r="A1321" s="146" t="s">
        <v>7698</v>
      </c>
      <c r="B1321" s="145">
        <v>1320</v>
      </c>
    </row>
    <row r="1322" spans="1:2" ht="17">
      <c r="A1322" s="146" t="s">
        <v>7721</v>
      </c>
      <c r="B1322" s="145">
        <v>1321</v>
      </c>
    </row>
    <row r="1323" spans="1:2" ht="17">
      <c r="A1323" s="146" t="s">
        <v>8121</v>
      </c>
      <c r="B1323" s="145">
        <v>1322</v>
      </c>
    </row>
    <row r="1324" spans="1:2" ht="17">
      <c r="A1324" s="146" t="s">
        <v>7133</v>
      </c>
      <c r="B1324" s="145">
        <v>1323</v>
      </c>
    </row>
    <row r="1325" spans="1:2" ht="17">
      <c r="A1325" s="146" t="s">
        <v>1043</v>
      </c>
      <c r="B1325" s="145">
        <v>1324</v>
      </c>
    </row>
    <row r="1326" spans="1:2" ht="17">
      <c r="A1326" s="146" t="s">
        <v>8556</v>
      </c>
      <c r="B1326" s="145">
        <v>1325</v>
      </c>
    </row>
    <row r="1327" spans="1:2" ht="17">
      <c r="A1327" s="146" t="s">
        <v>1037</v>
      </c>
      <c r="B1327" s="145">
        <v>1326</v>
      </c>
    </row>
    <row r="1328" spans="1:2" ht="17">
      <c r="A1328" s="146" t="s">
        <v>7709</v>
      </c>
      <c r="B1328" s="145">
        <v>1327</v>
      </c>
    </row>
    <row r="1329" spans="1:2" ht="17">
      <c r="A1329" s="146" t="s">
        <v>8619</v>
      </c>
      <c r="B1329" s="145">
        <v>1328</v>
      </c>
    </row>
    <row r="1330" spans="1:2" ht="17">
      <c r="A1330" s="146" t="s">
        <v>1513</v>
      </c>
      <c r="B1330" s="145">
        <v>1329</v>
      </c>
    </row>
    <row r="1331" spans="1:2" ht="17">
      <c r="A1331" s="146" t="s">
        <v>4697</v>
      </c>
      <c r="B1331" s="145">
        <v>1330</v>
      </c>
    </row>
    <row r="1332" spans="1:2" ht="17">
      <c r="A1332" s="146" t="s">
        <v>7215</v>
      </c>
      <c r="B1332" s="145">
        <v>1331</v>
      </c>
    </row>
    <row r="1333" spans="1:2" ht="17">
      <c r="A1333" s="146" t="s">
        <v>1032</v>
      </c>
      <c r="B1333" s="145">
        <v>1332</v>
      </c>
    </row>
    <row r="1334" spans="1:2" ht="17">
      <c r="A1334" s="146" t="s">
        <v>6672</v>
      </c>
      <c r="B1334" s="145">
        <v>1333</v>
      </c>
    </row>
    <row r="1335" spans="1:2" ht="17">
      <c r="A1335" s="146" t="s">
        <v>1024</v>
      </c>
      <c r="B1335" s="145">
        <v>1334</v>
      </c>
    </row>
    <row r="1336" spans="1:2" ht="17">
      <c r="A1336" s="146" t="s">
        <v>1426</v>
      </c>
      <c r="B1336" s="145">
        <v>1335</v>
      </c>
    </row>
    <row r="1337" spans="1:2" ht="17">
      <c r="A1337" s="146" t="s">
        <v>8650</v>
      </c>
      <c r="B1337" s="145">
        <v>1336</v>
      </c>
    </row>
    <row r="1338" spans="1:2" ht="17">
      <c r="A1338" s="146" t="s">
        <v>7066</v>
      </c>
      <c r="B1338" s="145">
        <v>1337</v>
      </c>
    </row>
    <row r="1339" spans="1:2" ht="17">
      <c r="A1339" s="146" t="s">
        <v>2141</v>
      </c>
      <c r="B1339" s="145">
        <v>1338</v>
      </c>
    </row>
    <row r="1340" spans="1:2" ht="17">
      <c r="A1340" s="146" t="s">
        <v>967</v>
      </c>
      <c r="B1340" s="145">
        <v>1339</v>
      </c>
    </row>
    <row r="1341" spans="1:2" ht="17">
      <c r="A1341" s="146" t="s">
        <v>960</v>
      </c>
      <c r="B1341" s="145">
        <v>1340</v>
      </c>
    </row>
    <row r="1342" spans="1:2" ht="17">
      <c r="A1342" s="146" t="s">
        <v>951</v>
      </c>
      <c r="B1342" s="145">
        <v>1341</v>
      </c>
    </row>
    <row r="1343" spans="1:2" ht="17">
      <c r="A1343" s="146" t="s">
        <v>941</v>
      </c>
      <c r="B1343" s="145">
        <v>1342</v>
      </c>
    </row>
    <row r="1344" spans="1:2" ht="17">
      <c r="A1344" s="146" t="s">
        <v>927</v>
      </c>
      <c r="B1344" s="145">
        <v>1343</v>
      </c>
    </row>
    <row r="1345" spans="1:2" ht="17">
      <c r="A1345" s="146" t="s">
        <v>938</v>
      </c>
      <c r="B1345" s="145">
        <v>1344</v>
      </c>
    </row>
    <row r="1346" spans="1:2" ht="17">
      <c r="A1346" s="146" t="s">
        <v>924</v>
      </c>
      <c r="B1346" s="145">
        <v>1345</v>
      </c>
    </row>
    <row r="1347" spans="1:2" ht="17">
      <c r="A1347" s="146" t="s">
        <v>919</v>
      </c>
      <c r="B1347" s="145">
        <v>1346</v>
      </c>
    </row>
    <row r="1348" spans="1:2" ht="17">
      <c r="A1348" s="146" t="s">
        <v>2199</v>
      </c>
      <c r="B1348" s="145">
        <v>1347</v>
      </c>
    </row>
    <row r="1349" spans="1:2" ht="17">
      <c r="A1349" s="146" t="s">
        <v>917</v>
      </c>
      <c r="B1349" s="145">
        <v>1348</v>
      </c>
    </row>
    <row r="1350" spans="1:2" ht="17">
      <c r="A1350" s="146" t="s">
        <v>7969</v>
      </c>
      <c r="B1350" s="145">
        <v>1349</v>
      </c>
    </row>
    <row r="1351" spans="1:2" ht="17">
      <c r="A1351" s="146" t="s">
        <v>7570</v>
      </c>
      <c r="B1351" s="145">
        <v>1350</v>
      </c>
    </row>
    <row r="1352" spans="1:2" ht="17">
      <c r="A1352" s="146" t="s">
        <v>910</v>
      </c>
      <c r="B1352" s="145">
        <v>1351</v>
      </c>
    </row>
    <row r="1353" spans="1:2" ht="17">
      <c r="A1353" s="146" t="s">
        <v>900</v>
      </c>
      <c r="B1353" s="145">
        <v>1352</v>
      </c>
    </row>
    <row r="1354" spans="1:2" ht="17">
      <c r="A1354" s="146" t="s">
        <v>5609</v>
      </c>
      <c r="B1354" s="145">
        <v>1353</v>
      </c>
    </row>
    <row r="1355" spans="1:2" ht="17">
      <c r="A1355" s="146" t="s">
        <v>7719</v>
      </c>
      <c r="B1355" s="145">
        <v>1354</v>
      </c>
    </row>
    <row r="1356" spans="1:2" ht="17">
      <c r="A1356" s="146" t="s">
        <v>6755</v>
      </c>
      <c r="B1356" s="145">
        <v>1355</v>
      </c>
    </row>
    <row r="1357" spans="1:2" ht="17">
      <c r="A1357" s="146" t="s">
        <v>885</v>
      </c>
      <c r="B1357" s="145">
        <v>1356</v>
      </c>
    </row>
    <row r="1358" spans="1:2" ht="17">
      <c r="A1358" s="146" t="s">
        <v>8886</v>
      </c>
      <c r="B1358" s="145">
        <v>1357</v>
      </c>
    </row>
    <row r="1359" spans="1:2" ht="17">
      <c r="A1359" s="146" t="s">
        <v>874</v>
      </c>
      <c r="B1359" s="145">
        <v>1358</v>
      </c>
    </row>
    <row r="1360" spans="1:2" ht="17">
      <c r="A1360" s="146" t="s">
        <v>869</v>
      </c>
      <c r="B1360" s="145">
        <v>1359</v>
      </c>
    </row>
    <row r="1361" spans="1:2" ht="17">
      <c r="A1361" s="146" t="s">
        <v>8285</v>
      </c>
      <c r="B1361" s="145">
        <v>1360</v>
      </c>
    </row>
    <row r="1362" spans="1:2" ht="17">
      <c r="A1362" s="146" t="s">
        <v>270</v>
      </c>
      <c r="B1362" s="145">
        <v>1361</v>
      </c>
    </row>
    <row r="1363" spans="1:2" ht="17">
      <c r="A1363" s="146" t="s">
        <v>6759</v>
      </c>
      <c r="B1363" s="145">
        <v>1362</v>
      </c>
    </row>
    <row r="1364" spans="1:2" ht="17">
      <c r="A1364" s="146" t="s">
        <v>8646</v>
      </c>
      <c r="B1364" s="145">
        <v>1363</v>
      </c>
    </row>
    <row r="1365" spans="1:2" ht="17">
      <c r="A1365" s="146" t="s">
        <v>862</v>
      </c>
      <c r="B1365" s="145">
        <v>1364</v>
      </c>
    </row>
    <row r="1366" spans="1:2" ht="17">
      <c r="A1366" s="146" t="s">
        <v>856</v>
      </c>
      <c r="B1366" s="145">
        <v>1365</v>
      </c>
    </row>
    <row r="1367" spans="1:2" ht="17">
      <c r="A1367" s="146" t="s">
        <v>6480</v>
      </c>
      <c r="B1367" s="145">
        <v>1366</v>
      </c>
    </row>
    <row r="1368" spans="1:2" ht="17">
      <c r="A1368" s="146" t="s">
        <v>6393</v>
      </c>
      <c r="B1368" s="145">
        <v>1367</v>
      </c>
    </row>
    <row r="1369" spans="1:2" ht="17">
      <c r="A1369" s="146" t="s">
        <v>7883</v>
      </c>
      <c r="B1369" s="145">
        <v>1368</v>
      </c>
    </row>
    <row r="1370" spans="1:2" ht="17">
      <c r="A1370" s="146" t="s">
        <v>5989</v>
      </c>
      <c r="B1370" s="145">
        <v>1369</v>
      </c>
    </row>
    <row r="1371" spans="1:2" ht="17">
      <c r="A1371" s="146" t="s">
        <v>6283</v>
      </c>
      <c r="B1371" s="145">
        <v>1370</v>
      </c>
    </row>
    <row r="1372" spans="1:2" ht="17">
      <c r="A1372" s="146" t="s">
        <v>6999</v>
      </c>
      <c r="B1372" s="145">
        <v>1371</v>
      </c>
    </row>
    <row r="1373" spans="1:2" ht="17">
      <c r="A1373" s="146" t="s">
        <v>6026</v>
      </c>
      <c r="B1373" s="145">
        <v>1372</v>
      </c>
    </row>
    <row r="1374" spans="1:2" ht="17">
      <c r="A1374" s="146" t="s">
        <v>6962</v>
      </c>
      <c r="B1374" s="145">
        <v>1373</v>
      </c>
    </row>
    <row r="1375" spans="1:2" ht="17">
      <c r="A1375" s="146" t="s">
        <v>6473</v>
      </c>
      <c r="B1375" s="145">
        <v>1374</v>
      </c>
    </row>
    <row r="1376" spans="1:2" ht="17">
      <c r="A1376" s="146" t="s">
        <v>6613</v>
      </c>
      <c r="B1376" s="145">
        <v>1375</v>
      </c>
    </row>
    <row r="1377" spans="1:2" ht="17">
      <c r="A1377" s="146" t="s">
        <v>8444</v>
      </c>
      <c r="B1377" s="145">
        <v>1376</v>
      </c>
    </row>
    <row r="1378" spans="1:2" ht="17">
      <c r="A1378" s="146" t="s">
        <v>838</v>
      </c>
      <c r="B1378" s="145">
        <v>1377</v>
      </c>
    </row>
    <row r="1379" spans="1:2" ht="17">
      <c r="A1379" s="146" t="s">
        <v>832</v>
      </c>
      <c r="B1379" s="145">
        <v>1378</v>
      </c>
    </row>
    <row r="1380" spans="1:2" ht="17">
      <c r="A1380" s="146" t="s">
        <v>823</v>
      </c>
      <c r="B1380" s="145">
        <v>1379</v>
      </c>
    </row>
    <row r="1381" spans="1:2" ht="17">
      <c r="A1381" s="146" t="s">
        <v>800</v>
      </c>
      <c r="B1381" s="145">
        <v>1380</v>
      </c>
    </row>
    <row r="1382" spans="1:2" ht="17">
      <c r="A1382" s="146" t="s">
        <v>8293</v>
      </c>
      <c r="B1382" s="145">
        <v>1381</v>
      </c>
    </row>
    <row r="1383" spans="1:2" ht="17">
      <c r="A1383" s="146" t="s">
        <v>6401</v>
      </c>
      <c r="B1383" s="145">
        <v>1382</v>
      </c>
    </row>
    <row r="1384" spans="1:2" ht="17">
      <c r="A1384" s="146" t="s">
        <v>1826</v>
      </c>
      <c r="B1384" s="145">
        <v>1383</v>
      </c>
    </row>
    <row r="1385" spans="1:2" ht="17">
      <c r="A1385" s="146" t="s">
        <v>792</v>
      </c>
      <c r="B1385" s="145">
        <v>1384</v>
      </c>
    </row>
    <row r="1386" spans="1:2" ht="17">
      <c r="A1386" s="146" t="s">
        <v>6101</v>
      </c>
      <c r="B1386" s="145">
        <v>1385</v>
      </c>
    </row>
    <row r="1387" spans="1:2" ht="17">
      <c r="A1387" s="146" t="s">
        <v>1061</v>
      </c>
      <c r="B1387" s="145">
        <v>1386</v>
      </c>
    </row>
    <row r="1388" spans="1:2" ht="17">
      <c r="A1388" s="146" t="s">
        <v>6638</v>
      </c>
      <c r="B1388" s="145">
        <v>1387</v>
      </c>
    </row>
    <row r="1389" spans="1:2" ht="17">
      <c r="A1389" s="146" t="s">
        <v>6211</v>
      </c>
      <c r="B1389" s="145">
        <v>1388</v>
      </c>
    </row>
    <row r="1390" spans="1:2" ht="17">
      <c r="A1390" s="146" t="s">
        <v>783</v>
      </c>
      <c r="B1390" s="145">
        <v>1389</v>
      </c>
    </row>
    <row r="1391" spans="1:2" ht="17">
      <c r="A1391" s="146" t="s">
        <v>7786</v>
      </c>
      <c r="B1391" s="145">
        <v>1390</v>
      </c>
    </row>
    <row r="1392" spans="1:2" ht="17">
      <c r="A1392" s="146" t="s">
        <v>776</v>
      </c>
      <c r="B1392" s="145">
        <v>1391</v>
      </c>
    </row>
    <row r="1393" spans="1:2" ht="17">
      <c r="A1393" s="146" t="s">
        <v>3814</v>
      </c>
      <c r="B1393" s="145">
        <v>1392</v>
      </c>
    </row>
    <row r="1394" spans="1:2" ht="17">
      <c r="A1394" s="146" t="s">
        <v>3805</v>
      </c>
      <c r="B1394" s="145">
        <v>1393</v>
      </c>
    </row>
    <row r="1395" spans="1:2" ht="17">
      <c r="A1395" s="146" t="s">
        <v>2435</v>
      </c>
      <c r="B1395" s="145">
        <v>1394</v>
      </c>
    </row>
    <row r="1396" spans="1:2" ht="17">
      <c r="A1396" s="146" t="s">
        <v>770</v>
      </c>
      <c r="B1396" s="145">
        <v>1395</v>
      </c>
    </row>
    <row r="1397" spans="1:2" ht="17">
      <c r="A1397" s="146" t="s">
        <v>6796</v>
      </c>
      <c r="B1397" s="145">
        <v>1396</v>
      </c>
    </row>
    <row r="1398" spans="1:2" ht="17">
      <c r="A1398" s="146" t="s">
        <v>764</v>
      </c>
      <c r="B1398" s="145">
        <v>1397</v>
      </c>
    </row>
    <row r="1399" spans="1:2" ht="17">
      <c r="A1399" s="146" t="s">
        <v>3466</v>
      </c>
      <c r="B1399" s="145">
        <v>1398</v>
      </c>
    </row>
    <row r="1400" spans="1:2" ht="17">
      <c r="A1400" s="146" t="s">
        <v>265</v>
      </c>
      <c r="B1400" s="145">
        <v>1399</v>
      </c>
    </row>
    <row r="1401" spans="1:2" ht="17">
      <c r="A1401" s="146" t="s">
        <v>7717</v>
      </c>
      <c r="B1401" s="145">
        <v>1400</v>
      </c>
    </row>
    <row r="1402" spans="1:2" ht="17">
      <c r="A1402" s="146" t="s">
        <v>758</v>
      </c>
      <c r="B1402" s="145">
        <v>1401</v>
      </c>
    </row>
    <row r="1403" spans="1:2" ht="17">
      <c r="A1403" s="146" t="s">
        <v>8374</v>
      </c>
      <c r="B1403" s="145">
        <v>1402</v>
      </c>
    </row>
    <row r="1404" spans="1:2" ht="17">
      <c r="A1404" s="146" t="s">
        <v>8595</v>
      </c>
      <c r="B1404" s="145">
        <v>1403</v>
      </c>
    </row>
    <row r="1405" spans="1:2" ht="17">
      <c r="A1405" s="146" t="s">
        <v>751</v>
      </c>
      <c r="B1405" s="145">
        <v>1404</v>
      </c>
    </row>
    <row r="1406" spans="1:2" ht="17">
      <c r="A1406" s="146" t="s">
        <v>7602</v>
      </c>
      <c r="B1406" s="145">
        <v>1405</v>
      </c>
    </row>
    <row r="1407" spans="1:2" ht="17">
      <c r="A1407" s="146" t="s">
        <v>7774</v>
      </c>
      <c r="B1407" s="145">
        <v>1406</v>
      </c>
    </row>
    <row r="1408" spans="1:2" ht="17">
      <c r="A1408" s="146" t="s">
        <v>744</v>
      </c>
      <c r="B1408" s="145">
        <v>1407</v>
      </c>
    </row>
    <row r="1409" spans="1:2" ht="17">
      <c r="A1409" s="146" t="s">
        <v>7624</v>
      </c>
      <c r="B1409" s="145">
        <v>1408</v>
      </c>
    </row>
    <row r="1410" spans="1:2" ht="17">
      <c r="A1410" s="146" t="s">
        <v>738</v>
      </c>
      <c r="B1410" s="145">
        <v>1409</v>
      </c>
    </row>
    <row r="1411" spans="1:2" ht="17">
      <c r="A1411" s="146" t="s">
        <v>734</v>
      </c>
      <c r="B1411" s="145">
        <v>1410</v>
      </c>
    </row>
    <row r="1412" spans="1:2" ht="17">
      <c r="A1412" s="146" t="s">
        <v>665</v>
      </c>
      <c r="B1412" s="145">
        <v>1411</v>
      </c>
    </row>
    <row r="1413" spans="1:2" ht="17">
      <c r="A1413" s="146" t="s">
        <v>7722</v>
      </c>
      <c r="B1413" s="145">
        <v>1412</v>
      </c>
    </row>
    <row r="1414" spans="1:2" ht="17">
      <c r="A1414" s="146" t="s">
        <v>8200</v>
      </c>
      <c r="B1414" s="145">
        <v>1413</v>
      </c>
    </row>
    <row r="1415" spans="1:2" ht="17">
      <c r="A1415" s="146" t="s">
        <v>2032</v>
      </c>
      <c r="B1415" s="145">
        <v>1414</v>
      </c>
    </row>
    <row r="1416" spans="1:2" ht="17">
      <c r="A1416" s="146" t="s">
        <v>6095</v>
      </c>
      <c r="B1416" s="145">
        <v>1415</v>
      </c>
    </row>
    <row r="1417" spans="1:2" ht="17">
      <c r="A1417" s="146" t="s">
        <v>729</v>
      </c>
      <c r="B1417" s="145">
        <v>1416</v>
      </c>
    </row>
    <row r="1418" spans="1:2" ht="17">
      <c r="A1418" s="146" t="s">
        <v>2034</v>
      </c>
      <c r="B1418" s="145">
        <v>1417</v>
      </c>
    </row>
    <row r="1419" spans="1:2" ht="17">
      <c r="A1419" s="146" t="s">
        <v>6324</v>
      </c>
      <c r="B1419" s="145">
        <v>1418</v>
      </c>
    </row>
    <row r="1420" spans="1:2" ht="17">
      <c r="A1420" s="146" t="s">
        <v>713</v>
      </c>
      <c r="B1420" s="145">
        <v>1419</v>
      </c>
    </row>
    <row r="1421" spans="1:2" ht="17">
      <c r="A1421" s="146" t="s">
        <v>8914</v>
      </c>
      <c r="B1421" s="145">
        <v>1420</v>
      </c>
    </row>
    <row r="1422" spans="1:2" ht="17">
      <c r="A1422" s="146" t="s">
        <v>709</v>
      </c>
      <c r="B1422" s="145">
        <v>1421</v>
      </c>
    </row>
    <row r="1423" spans="1:2" ht="17">
      <c r="A1423" s="146" t="s">
        <v>8915</v>
      </c>
      <c r="B1423" s="145">
        <v>1422</v>
      </c>
    </row>
    <row r="1424" spans="1:2" ht="17">
      <c r="A1424" s="146" t="s">
        <v>8443</v>
      </c>
      <c r="B1424" s="145">
        <v>1423</v>
      </c>
    </row>
    <row r="1425" spans="1:2" ht="17">
      <c r="A1425" s="146" t="s">
        <v>8611</v>
      </c>
      <c r="B1425" s="145">
        <v>1424</v>
      </c>
    </row>
    <row r="1426" spans="1:2" ht="17">
      <c r="A1426" s="146" t="s">
        <v>685</v>
      </c>
      <c r="B1426" s="145">
        <v>1425</v>
      </c>
    </row>
    <row r="1427" spans="1:2" ht="17">
      <c r="A1427" s="146" t="s">
        <v>682</v>
      </c>
      <c r="B1427" s="145">
        <v>1426</v>
      </c>
    </row>
    <row r="1428" spans="1:2" ht="17">
      <c r="A1428" s="146" t="s">
        <v>7009</v>
      </c>
      <c r="B1428" s="145">
        <v>1427</v>
      </c>
    </row>
    <row r="1429" spans="1:2" ht="17">
      <c r="A1429" s="146" t="s">
        <v>7024</v>
      </c>
      <c r="B1429" s="145">
        <v>1428</v>
      </c>
    </row>
    <row r="1430" spans="1:2" ht="17">
      <c r="A1430" s="146" t="s">
        <v>8416</v>
      </c>
      <c r="B1430" s="145">
        <v>1429</v>
      </c>
    </row>
    <row r="1431" spans="1:2" ht="17">
      <c r="A1431" s="146" t="s">
        <v>6031</v>
      </c>
      <c r="B1431" s="145">
        <v>1430</v>
      </c>
    </row>
    <row r="1432" spans="1:2" ht="17">
      <c r="A1432" s="146" t="s">
        <v>8323</v>
      </c>
      <c r="B1432" s="145">
        <v>1431</v>
      </c>
    </row>
    <row r="1433" spans="1:2" ht="17">
      <c r="A1433" s="146" t="s">
        <v>674</v>
      </c>
      <c r="B1433" s="145">
        <v>1432</v>
      </c>
    </row>
    <row r="1434" spans="1:2" ht="17">
      <c r="A1434" s="146" t="s">
        <v>669</v>
      </c>
      <c r="B1434" s="145">
        <v>1433</v>
      </c>
    </row>
    <row r="1435" spans="1:2" ht="17">
      <c r="A1435" s="146" t="s">
        <v>636</v>
      </c>
      <c r="B1435" s="145">
        <v>1434</v>
      </c>
    </row>
    <row r="1436" spans="1:2" ht="17">
      <c r="A1436" s="146" t="s">
        <v>650</v>
      </c>
      <c r="B1436" s="145">
        <v>1435</v>
      </c>
    </row>
    <row r="1437" spans="1:2" ht="17">
      <c r="A1437" s="146" t="s">
        <v>5321</v>
      </c>
      <c r="B1437" s="145">
        <v>1436</v>
      </c>
    </row>
    <row r="1438" spans="1:2" ht="17">
      <c r="A1438" s="146" t="s">
        <v>8582</v>
      </c>
      <c r="B1438" s="145">
        <v>1437</v>
      </c>
    </row>
    <row r="1439" spans="1:2" ht="17">
      <c r="A1439" s="146" t="s">
        <v>2982</v>
      </c>
      <c r="B1439" s="145">
        <v>1438</v>
      </c>
    </row>
    <row r="1440" spans="1:2" ht="17">
      <c r="A1440" s="146" t="s">
        <v>6215</v>
      </c>
      <c r="B1440" s="145">
        <v>1439</v>
      </c>
    </row>
    <row r="1441" spans="1:2" ht="17">
      <c r="A1441" s="146" t="s">
        <v>6220</v>
      </c>
      <c r="B1441" s="145">
        <v>1440</v>
      </c>
    </row>
    <row r="1442" spans="1:2" ht="17">
      <c r="A1442" s="146" t="s">
        <v>648</v>
      </c>
      <c r="B1442" s="145">
        <v>1441</v>
      </c>
    </row>
    <row r="1443" spans="1:2" ht="17">
      <c r="A1443" s="146" t="s">
        <v>6404</v>
      </c>
      <c r="B1443" s="145">
        <v>1442</v>
      </c>
    </row>
    <row r="1444" spans="1:2" ht="17">
      <c r="A1444" s="146" t="s">
        <v>7739</v>
      </c>
      <c r="B1444" s="145">
        <v>1443</v>
      </c>
    </row>
    <row r="1445" spans="1:2" ht="17">
      <c r="A1445" s="146" t="s">
        <v>8916</v>
      </c>
      <c r="B1445" s="145">
        <v>1444</v>
      </c>
    </row>
    <row r="1446" spans="1:2" ht="17">
      <c r="A1446" s="146" t="s">
        <v>8021</v>
      </c>
      <c r="B1446" s="145">
        <v>1445</v>
      </c>
    </row>
    <row r="1447" spans="1:2" ht="17">
      <c r="A1447" s="146" t="s">
        <v>623</v>
      </c>
      <c r="B1447" s="145">
        <v>1446</v>
      </c>
    </row>
    <row r="1448" spans="1:2" ht="17">
      <c r="A1448" s="146" t="s">
        <v>7737</v>
      </c>
      <c r="B1448" s="145">
        <v>1447</v>
      </c>
    </row>
    <row r="1449" spans="1:2" ht="17">
      <c r="A1449" s="146" t="s">
        <v>6582</v>
      </c>
      <c r="B1449" s="145">
        <v>1448</v>
      </c>
    </row>
    <row r="1450" spans="1:2" ht="17">
      <c r="A1450" s="146" t="s">
        <v>7636</v>
      </c>
      <c r="B1450" s="145">
        <v>1449</v>
      </c>
    </row>
    <row r="1451" spans="1:2" ht="17">
      <c r="A1451" s="146" t="s">
        <v>8072</v>
      </c>
      <c r="B1451" s="145">
        <v>1450</v>
      </c>
    </row>
    <row r="1452" spans="1:2" ht="17">
      <c r="A1452" s="146" t="s">
        <v>7441</v>
      </c>
      <c r="B1452" s="145">
        <v>1451</v>
      </c>
    </row>
    <row r="1453" spans="1:2" ht="17">
      <c r="A1453" s="146" t="s">
        <v>608</v>
      </c>
      <c r="B1453" s="145">
        <v>1452</v>
      </c>
    </row>
    <row r="1454" spans="1:2" ht="17">
      <c r="A1454" s="146" t="s">
        <v>2242</v>
      </c>
      <c r="B1454" s="145">
        <v>1453</v>
      </c>
    </row>
    <row r="1455" spans="1:2" ht="17">
      <c r="A1455" s="146" t="s">
        <v>7455</v>
      </c>
      <c r="B1455" s="145">
        <v>1454</v>
      </c>
    </row>
    <row r="1456" spans="1:2" ht="17">
      <c r="A1456" s="146" t="s">
        <v>4726</v>
      </c>
      <c r="B1456" s="145">
        <v>1455</v>
      </c>
    </row>
    <row r="1457" spans="1:2" ht="17">
      <c r="A1457" s="146" t="s">
        <v>599</v>
      </c>
      <c r="B1457" s="145">
        <v>1456</v>
      </c>
    </row>
    <row r="1458" spans="1:2" ht="17">
      <c r="A1458" s="146" t="s">
        <v>1012</v>
      </c>
      <c r="B1458" s="145">
        <v>1457</v>
      </c>
    </row>
    <row r="1459" spans="1:2" ht="17">
      <c r="A1459" s="146" t="s">
        <v>576</v>
      </c>
      <c r="B1459" s="145">
        <v>1458</v>
      </c>
    </row>
    <row r="1460" spans="1:2" ht="17">
      <c r="A1460" s="146" t="s">
        <v>7775</v>
      </c>
      <c r="B1460" s="145">
        <v>1459</v>
      </c>
    </row>
    <row r="1461" spans="1:2" ht="17">
      <c r="A1461" s="146" t="s">
        <v>594</v>
      </c>
      <c r="B1461" s="145">
        <v>1460</v>
      </c>
    </row>
    <row r="1462" spans="1:2" ht="17">
      <c r="A1462" s="146" t="s">
        <v>561</v>
      </c>
      <c r="B1462" s="145">
        <v>1461</v>
      </c>
    </row>
    <row r="1463" spans="1:2" ht="17">
      <c r="A1463" s="146" t="s">
        <v>586</v>
      </c>
      <c r="B1463" s="145">
        <v>1462</v>
      </c>
    </row>
    <row r="1464" spans="1:2" ht="17">
      <c r="A1464" s="146" t="s">
        <v>3469</v>
      </c>
      <c r="B1464" s="145">
        <v>1463</v>
      </c>
    </row>
    <row r="1465" spans="1:2" ht="17">
      <c r="A1465" s="146" t="s">
        <v>583</v>
      </c>
      <c r="B1465" s="145">
        <v>1464</v>
      </c>
    </row>
    <row r="1466" spans="1:2" ht="17">
      <c r="A1466" s="146" t="s">
        <v>568</v>
      </c>
      <c r="B1466" s="145">
        <v>1465</v>
      </c>
    </row>
    <row r="1467" spans="1:2" ht="17">
      <c r="A1467" s="146" t="s">
        <v>8585</v>
      </c>
      <c r="B1467" s="145">
        <v>1466</v>
      </c>
    </row>
    <row r="1468" spans="1:2" ht="17">
      <c r="A1468" s="146" t="s">
        <v>7082</v>
      </c>
      <c r="B1468" s="145">
        <v>1467</v>
      </c>
    </row>
    <row r="1469" spans="1:2" ht="17">
      <c r="A1469" s="146" t="s">
        <v>7715</v>
      </c>
      <c r="B1469" s="145">
        <v>1468</v>
      </c>
    </row>
    <row r="1470" spans="1:2" ht="17">
      <c r="A1470" s="146" t="s">
        <v>7836</v>
      </c>
      <c r="B1470" s="145">
        <v>1469</v>
      </c>
    </row>
    <row r="1471" spans="1:2" ht="17">
      <c r="A1471" s="146" t="s">
        <v>7447</v>
      </c>
      <c r="B1471" s="145">
        <v>1470</v>
      </c>
    </row>
    <row r="1472" spans="1:2" ht="17">
      <c r="A1472" s="146" t="s">
        <v>1892</v>
      </c>
      <c r="B1472" s="145">
        <v>1471</v>
      </c>
    </row>
    <row r="1473" spans="1:2" ht="17">
      <c r="A1473" s="146" t="s">
        <v>8363</v>
      </c>
      <c r="B1473" s="145">
        <v>1472</v>
      </c>
    </row>
    <row r="1474" spans="1:2" ht="17">
      <c r="A1474" s="146" t="s">
        <v>7101</v>
      </c>
      <c r="B1474" s="145">
        <v>1473</v>
      </c>
    </row>
    <row r="1475" spans="1:2" ht="17">
      <c r="A1475" s="146" t="s">
        <v>555</v>
      </c>
      <c r="B1475" s="145">
        <v>1474</v>
      </c>
    </row>
    <row r="1476" spans="1:2" ht="17">
      <c r="A1476" s="146" t="s">
        <v>539</v>
      </c>
      <c r="B1476" s="145">
        <v>1475</v>
      </c>
    </row>
    <row r="1477" spans="1:2" ht="17">
      <c r="A1477" s="146" t="s">
        <v>534</v>
      </c>
      <c r="B1477" s="145">
        <v>1476</v>
      </c>
    </row>
    <row r="1478" spans="1:2" ht="17">
      <c r="A1478" s="146" t="s">
        <v>5864</v>
      </c>
      <c r="B1478" s="145">
        <v>1477</v>
      </c>
    </row>
    <row r="1479" spans="1:2" ht="17">
      <c r="A1479" s="146" t="s">
        <v>531</v>
      </c>
      <c r="B1479" s="145">
        <v>1478</v>
      </c>
    </row>
    <row r="1480" spans="1:2" ht="17">
      <c r="A1480" s="146" t="s">
        <v>1006</v>
      </c>
      <c r="B1480" s="145">
        <v>1479</v>
      </c>
    </row>
    <row r="1481" spans="1:2" ht="17">
      <c r="A1481" s="146" t="s">
        <v>997</v>
      </c>
      <c r="B1481" s="145">
        <v>1480</v>
      </c>
    </row>
    <row r="1482" spans="1:2" ht="17">
      <c r="A1482" s="146" t="s">
        <v>1015</v>
      </c>
      <c r="B1482" s="145">
        <v>1481</v>
      </c>
    </row>
    <row r="1483" spans="1:2" ht="17">
      <c r="A1483" s="146" t="s">
        <v>7607</v>
      </c>
      <c r="B1483" s="145">
        <v>1482</v>
      </c>
    </row>
    <row r="1484" spans="1:2" ht="17">
      <c r="A1484" s="146" t="s">
        <v>7830</v>
      </c>
      <c r="B1484" s="145">
        <v>1483</v>
      </c>
    </row>
    <row r="1485" spans="1:2" ht="17">
      <c r="A1485" s="146" t="s">
        <v>4724</v>
      </c>
      <c r="B1485" s="145">
        <v>1484</v>
      </c>
    </row>
    <row r="1486" spans="1:2" ht="17">
      <c r="A1486" s="146" t="s">
        <v>5906</v>
      </c>
      <c r="B1486" s="145">
        <v>1485</v>
      </c>
    </row>
    <row r="1487" spans="1:2" ht="17">
      <c r="A1487" s="146" t="s">
        <v>1825</v>
      </c>
      <c r="B1487" s="145">
        <v>1486</v>
      </c>
    </row>
    <row r="1488" spans="1:2" ht="17">
      <c r="A1488" s="146" t="s">
        <v>5911</v>
      </c>
      <c r="B1488" s="145">
        <v>1487</v>
      </c>
    </row>
    <row r="1489" spans="1:2" ht="17">
      <c r="A1489" s="146" t="s">
        <v>6222</v>
      </c>
      <c r="B1489" s="145">
        <v>1488</v>
      </c>
    </row>
    <row r="1490" spans="1:2" ht="17">
      <c r="A1490" s="146" t="s">
        <v>524</v>
      </c>
      <c r="B1490" s="145">
        <v>1489</v>
      </c>
    </row>
    <row r="1491" spans="1:2" ht="17">
      <c r="A1491" s="146" t="s">
        <v>6601</v>
      </c>
      <c r="B1491" s="145">
        <v>1490</v>
      </c>
    </row>
    <row r="1492" spans="1:2" ht="17">
      <c r="A1492" s="146" t="s">
        <v>6587</v>
      </c>
      <c r="B1492" s="145">
        <v>1491</v>
      </c>
    </row>
    <row r="1493" spans="1:2" ht="17">
      <c r="A1493" s="146" t="s">
        <v>508</v>
      </c>
      <c r="B1493" s="145">
        <v>1492</v>
      </c>
    </row>
    <row r="1494" spans="1:2" ht="17">
      <c r="A1494" s="146" t="s">
        <v>7116</v>
      </c>
      <c r="B1494" s="145">
        <v>1493</v>
      </c>
    </row>
    <row r="1495" spans="1:2" ht="17">
      <c r="A1495" s="146" t="s">
        <v>484</v>
      </c>
      <c r="B1495" s="145">
        <v>1494</v>
      </c>
    </row>
    <row r="1496" spans="1:2" ht="17">
      <c r="A1496" s="146" t="s">
        <v>485</v>
      </c>
      <c r="B1496" s="145">
        <v>1495</v>
      </c>
    </row>
    <row r="1497" spans="1:2" ht="17">
      <c r="A1497" s="146" t="s">
        <v>8447</v>
      </c>
      <c r="B1497" s="145">
        <v>1496</v>
      </c>
    </row>
    <row r="1498" spans="1:2" ht="17">
      <c r="A1498" s="146" t="s">
        <v>478</v>
      </c>
      <c r="B1498" s="145">
        <v>1497</v>
      </c>
    </row>
    <row r="1499" spans="1:2" ht="17">
      <c r="A1499" s="146" t="s">
        <v>473</v>
      </c>
      <c r="B1499" s="145">
        <v>1498</v>
      </c>
    </row>
    <row r="1500" spans="1:2" ht="17">
      <c r="A1500" s="146" t="s">
        <v>448</v>
      </c>
      <c r="B1500" s="145">
        <v>1499</v>
      </c>
    </row>
    <row r="1501" spans="1:2" ht="17">
      <c r="A1501" s="146" t="s">
        <v>5916</v>
      </c>
      <c r="B1501" s="145">
        <v>1500</v>
      </c>
    </row>
    <row r="1502" spans="1:2" ht="17">
      <c r="A1502" s="146" t="s">
        <v>7811</v>
      </c>
      <c r="B1502" s="145">
        <v>1501</v>
      </c>
    </row>
    <row r="1503" spans="1:2" ht="17">
      <c r="A1503" s="146" t="s">
        <v>468</v>
      </c>
      <c r="B1503" s="145">
        <v>1502</v>
      </c>
    </row>
    <row r="1504" spans="1:2" ht="17">
      <c r="A1504" s="146" t="s">
        <v>3369</v>
      </c>
      <c r="B1504" s="145">
        <v>1503</v>
      </c>
    </row>
    <row r="1505" spans="1:2" ht="17">
      <c r="A1505" s="146" t="s">
        <v>3540</v>
      </c>
      <c r="B1505" s="145">
        <v>1504</v>
      </c>
    </row>
    <row r="1506" spans="1:2" ht="17">
      <c r="A1506" s="146" t="s">
        <v>8204</v>
      </c>
      <c r="B1506" s="145">
        <v>1505</v>
      </c>
    </row>
    <row r="1507" spans="1:2" ht="17">
      <c r="A1507" s="146" t="s">
        <v>463</v>
      </c>
      <c r="B1507" s="145">
        <v>1506</v>
      </c>
    </row>
    <row r="1508" spans="1:2" ht="17">
      <c r="A1508" s="146" t="s">
        <v>457</v>
      </c>
      <c r="B1508" s="145">
        <v>1507</v>
      </c>
    </row>
    <row r="1509" spans="1:2" ht="17">
      <c r="A1509" s="146" t="s">
        <v>5950</v>
      </c>
      <c r="B1509" s="145">
        <v>1508</v>
      </c>
    </row>
    <row r="1510" spans="1:2" ht="17">
      <c r="A1510" s="146" t="s">
        <v>442</v>
      </c>
      <c r="B1510" s="145">
        <v>1509</v>
      </c>
    </row>
    <row r="1511" spans="1:2" ht="17">
      <c r="A1511" s="146" t="s">
        <v>678</v>
      </c>
      <c r="B1511" s="145">
        <v>1510</v>
      </c>
    </row>
    <row r="1512" spans="1:2" ht="17">
      <c r="A1512" s="146" t="s">
        <v>8575</v>
      </c>
      <c r="B1512" s="145">
        <v>1511</v>
      </c>
    </row>
    <row r="1513" spans="1:2" ht="17">
      <c r="A1513" s="146" t="s">
        <v>3189</v>
      </c>
      <c r="B1513" s="145">
        <v>1512</v>
      </c>
    </row>
    <row r="1514" spans="1:2" ht="17">
      <c r="A1514" s="146" t="s">
        <v>423</v>
      </c>
      <c r="B1514" s="145">
        <v>1513</v>
      </c>
    </row>
    <row r="1515" spans="1:2" ht="17">
      <c r="A1515" s="146" t="s">
        <v>4956</v>
      </c>
      <c r="B1515" s="145">
        <v>1514</v>
      </c>
    </row>
    <row r="1516" spans="1:2" ht="17">
      <c r="A1516" s="146" t="s">
        <v>417</v>
      </c>
      <c r="B1516" s="145">
        <v>1515</v>
      </c>
    </row>
    <row r="1517" spans="1:2" ht="17">
      <c r="A1517" s="146" t="s">
        <v>7160</v>
      </c>
      <c r="B1517" s="145">
        <v>1516</v>
      </c>
    </row>
    <row r="1518" spans="1:2" ht="17">
      <c r="A1518" s="146" t="s">
        <v>389</v>
      </c>
      <c r="B1518" s="145">
        <v>1517</v>
      </c>
    </row>
    <row r="1519" spans="1:2" ht="17">
      <c r="A1519" s="146" t="s">
        <v>7856</v>
      </c>
      <c r="B1519" s="145">
        <v>1518</v>
      </c>
    </row>
    <row r="1520" spans="1:2" ht="17">
      <c r="A1520" s="146" t="s">
        <v>6940</v>
      </c>
      <c r="B1520" s="145">
        <v>1519</v>
      </c>
    </row>
    <row r="1521" spans="1:2" ht="17">
      <c r="A1521" s="146" t="s">
        <v>8641</v>
      </c>
      <c r="B1521" s="145">
        <v>1520</v>
      </c>
    </row>
    <row r="1522" spans="1:2" ht="17">
      <c r="A1522" s="146" t="s">
        <v>6160</v>
      </c>
      <c r="B1522" s="145">
        <v>1521</v>
      </c>
    </row>
    <row r="1523" spans="1:2" ht="17">
      <c r="A1523" s="146" t="s">
        <v>406</v>
      </c>
      <c r="B1523" s="145">
        <v>1522</v>
      </c>
    </row>
    <row r="1524" spans="1:2" ht="17">
      <c r="A1524" s="146" t="s">
        <v>401</v>
      </c>
      <c r="B1524" s="145">
        <v>1523</v>
      </c>
    </row>
    <row r="1525" spans="1:2" ht="17">
      <c r="A1525" s="146" t="s">
        <v>396</v>
      </c>
      <c r="B1525" s="145">
        <v>1524</v>
      </c>
    </row>
    <row r="1526" spans="1:2" ht="17">
      <c r="A1526" s="146" t="s">
        <v>6526</v>
      </c>
      <c r="B1526" s="145">
        <v>1525</v>
      </c>
    </row>
    <row r="1527" spans="1:2" ht="17">
      <c r="A1527" s="146" t="s">
        <v>411</v>
      </c>
      <c r="B1527" s="145">
        <v>1526</v>
      </c>
    </row>
    <row r="1528" spans="1:2" ht="17">
      <c r="A1528" s="146" t="s">
        <v>7175</v>
      </c>
      <c r="B1528" s="145">
        <v>1527</v>
      </c>
    </row>
    <row r="1529" spans="1:2" ht="17">
      <c r="A1529" s="146" t="s">
        <v>4030</v>
      </c>
      <c r="B1529" s="145">
        <v>1528</v>
      </c>
    </row>
    <row r="1530" spans="1:2" ht="17">
      <c r="A1530" s="146" t="s">
        <v>811</v>
      </c>
      <c r="B1530" s="145">
        <v>1529</v>
      </c>
    </row>
    <row r="1531" spans="1:2" ht="17">
      <c r="A1531" s="146" t="s">
        <v>4063</v>
      </c>
      <c r="B1531" s="145">
        <v>1530</v>
      </c>
    </row>
    <row r="1532" spans="1:2" ht="17">
      <c r="A1532" s="146" t="s">
        <v>8917</v>
      </c>
      <c r="B1532" s="145">
        <v>1531</v>
      </c>
    </row>
    <row r="1533" spans="1:2" ht="17">
      <c r="A1533" s="146" t="s">
        <v>8846</v>
      </c>
      <c r="B1533" s="145">
        <v>1532</v>
      </c>
    </row>
    <row r="1534" spans="1:2" ht="17">
      <c r="A1534" s="146" t="s">
        <v>7470</v>
      </c>
      <c r="B1534" s="145">
        <v>1533</v>
      </c>
    </row>
    <row r="1535" spans="1:2" ht="17">
      <c r="A1535" s="146" t="s">
        <v>8309</v>
      </c>
      <c r="B1535" s="145">
        <v>1534</v>
      </c>
    </row>
    <row r="1536" spans="1:2" ht="17">
      <c r="A1536" s="146" t="s">
        <v>8525</v>
      </c>
      <c r="B1536" s="145">
        <v>1535</v>
      </c>
    </row>
    <row r="1537" spans="1:2" ht="17">
      <c r="A1537" s="146" t="s">
        <v>378</v>
      </c>
      <c r="B1537" s="145">
        <v>1536</v>
      </c>
    </row>
    <row r="1538" spans="1:2" ht="17">
      <c r="A1538" s="146" t="s">
        <v>8073</v>
      </c>
      <c r="B1538" s="145">
        <v>1537</v>
      </c>
    </row>
    <row r="1539" spans="1:2" ht="17">
      <c r="A1539" s="146" t="s">
        <v>8612</v>
      </c>
      <c r="B1539" s="145">
        <v>1538</v>
      </c>
    </row>
    <row r="1540" spans="1:2" ht="17">
      <c r="A1540" s="146" t="s">
        <v>1412</v>
      </c>
      <c r="B1540" s="145">
        <v>1539</v>
      </c>
    </row>
    <row r="1541" spans="1:2" ht="17">
      <c r="A1541" s="146" t="s">
        <v>373</v>
      </c>
      <c r="B1541" s="145">
        <v>1540</v>
      </c>
    </row>
    <row r="1542" spans="1:2" ht="17">
      <c r="A1542" s="146" t="s">
        <v>370</v>
      </c>
      <c r="B1542" s="145">
        <v>1541</v>
      </c>
    </row>
    <row r="1543" spans="1:2" ht="17">
      <c r="A1543" s="146" t="s">
        <v>6799</v>
      </c>
      <c r="B1543" s="145">
        <v>1542</v>
      </c>
    </row>
    <row r="1544" spans="1:2" ht="17">
      <c r="A1544" s="146" t="s">
        <v>3445</v>
      </c>
      <c r="B1544" s="145">
        <v>1543</v>
      </c>
    </row>
    <row r="1545" spans="1:2" ht="17">
      <c r="A1545" s="146" t="s">
        <v>7735</v>
      </c>
      <c r="B1545" s="145">
        <v>1544</v>
      </c>
    </row>
    <row r="1546" spans="1:2" ht="17">
      <c r="A1546" s="146" t="s">
        <v>6408</v>
      </c>
      <c r="B1546" s="145">
        <v>1545</v>
      </c>
    </row>
    <row r="1547" spans="1:2" ht="17">
      <c r="A1547" s="146" t="s">
        <v>993</v>
      </c>
      <c r="B1547" s="145">
        <v>1546</v>
      </c>
    </row>
    <row r="1548" spans="1:2" ht="17">
      <c r="A1548" s="146" t="s">
        <v>360</v>
      </c>
      <c r="B1548" s="145">
        <v>1547</v>
      </c>
    </row>
    <row r="1549" spans="1:2" ht="17">
      <c r="A1549" s="146" t="s">
        <v>347</v>
      </c>
      <c r="B1549" s="145">
        <v>1548</v>
      </c>
    </row>
    <row r="1550" spans="1:2" ht="17">
      <c r="A1550" s="146" t="s">
        <v>352</v>
      </c>
      <c r="B1550" s="145">
        <v>1549</v>
      </c>
    </row>
    <row r="1551" spans="1:2" ht="17">
      <c r="A1551" s="146" t="s">
        <v>340</v>
      </c>
      <c r="B1551" s="145">
        <v>1550</v>
      </c>
    </row>
    <row r="1552" spans="1:2" ht="17">
      <c r="A1552" s="146" t="s">
        <v>333</v>
      </c>
      <c r="B1552" s="145">
        <v>1551</v>
      </c>
    </row>
    <row r="1553" spans="1:2" ht="17">
      <c r="A1553" s="146" t="s">
        <v>8640</v>
      </c>
      <c r="B1553" s="145">
        <v>1552</v>
      </c>
    </row>
    <row r="1554" spans="1:2" ht="17">
      <c r="A1554" s="146" t="s">
        <v>6165</v>
      </c>
      <c r="B1554" s="145">
        <v>1553</v>
      </c>
    </row>
    <row r="1555" spans="1:2" ht="17">
      <c r="A1555" s="146" t="s">
        <v>7045</v>
      </c>
      <c r="B1555" s="145">
        <v>1554</v>
      </c>
    </row>
    <row r="1556" spans="1:2" ht="17">
      <c r="A1556" s="146" t="s">
        <v>4243</v>
      </c>
      <c r="B1556" s="145">
        <v>1555</v>
      </c>
    </row>
    <row r="1557" spans="1:2" ht="17">
      <c r="A1557" s="146" t="s">
        <v>322</v>
      </c>
      <c r="B1557" s="145">
        <v>1556</v>
      </c>
    </row>
    <row r="1558" spans="1:2" ht="17">
      <c r="A1558" s="146" t="s">
        <v>7733</v>
      </c>
      <c r="B1558" s="145">
        <v>1557</v>
      </c>
    </row>
    <row r="1559" spans="1:2" ht="17">
      <c r="A1559" s="146" t="s">
        <v>315</v>
      </c>
      <c r="B1559" s="145">
        <v>1558</v>
      </c>
    </row>
    <row r="1560" spans="1:2" ht="17">
      <c r="A1560" s="146" t="s">
        <v>312</v>
      </c>
      <c r="B1560" s="145">
        <v>1559</v>
      </c>
    </row>
    <row r="1561" spans="1:2" ht="17">
      <c r="A1561" s="146" t="s">
        <v>287</v>
      </c>
      <c r="B1561" s="145">
        <v>1560</v>
      </c>
    </row>
    <row r="1562" spans="1:2" ht="17">
      <c r="A1562" s="146" t="s">
        <v>303</v>
      </c>
      <c r="B1562" s="145">
        <v>1561</v>
      </c>
    </row>
    <row r="1563" spans="1:2" ht="17">
      <c r="A1563" s="146" t="s">
        <v>281</v>
      </c>
      <c r="B1563" s="145">
        <v>1562</v>
      </c>
    </row>
    <row r="1564" spans="1:2" ht="17">
      <c r="A1564" s="146" t="s">
        <v>7560</v>
      </c>
      <c r="B1564" s="145">
        <v>1563</v>
      </c>
    </row>
    <row r="1565" spans="1:2" ht="17">
      <c r="A1565" s="146" t="s">
        <v>3588</v>
      </c>
      <c r="B1565" s="145">
        <v>1564</v>
      </c>
    </row>
    <row r="1566" spans="1:2" ht="17">
      <c r="A1566" s="146" t="s">
        <v>275</v>
      </c>
      <c r="B1566" s="145">
        <v>1565</v>
      </c>
    </row>
    <row r="1567" spans="1:2" ht="17">
      <c r="A1567" s="146" t="s">
        <v>8044</v>
      </c>
      <c r="B1567" s="145">
        <v>1566</v>
      </c>
    </row>
    <row r="1568" spans="1:2" ht="17">
      <c r="A1568" s="146" t="s">
        <v>257</v>
      </c>
      <c r="B1568" s="145">
        <v>1567</v>
      </c>
    </row>
    <row r="1569" spans="1:2" ht="17">
      <c r="A1569" s="146" t="s">
        <v>8376</v>
      </c>
      <c r="B1569" s="145">
        <v>1568</v>
      </c>
    </row>
    <row r="1570" spans="1:2" ht="17">
      <c r="A1570" s="146" t="s">
        <v>156</v>
      </c>
      <c r="B1570" s="145">
        <v>1569</v>
      </c>
    </row>
    <row r="1571" spans="1:2" ht="17">
      <c r="A1571" s="146" t="s">
        <v>7220</v>
      </c>
      <c r="B1571" s="145">
        <v>1570</v>
      </c>
    </row>
    <row r="1572" spans="1:2" ht="17">
      <c r="A1572" s="146" t="s">
        <v>251</v>
      </c>
      <c r="B1572" s="145">
        <v>1571</v>
      </c>
    </row>
    <row r="1573" spans="1:2" ht="17">
      <c r="A1573" s="146" t="s">
        <v>239</v>
      </c>
      <c r="B1573" s="145">
        <v>1572</v>
      </c>
    </row>
    <row r="1574" spans="1:2" ht="17">
      <c r="A1574" s="146" t="s">
        <v>6484</v>
      </c>
      <c r="B1574" s="145">
        <v>1573</v>
      </c>
    </row>
    <row r="1575" spans="1:2" ht="17">
      <c r="A1575" s="146" t="s">
        <v>232</v>
      </c>
      <c r="B1575" s="145">
        <v>1574</v>
      </c>
    </row>
    <row r="1576" spans="1:2" ht="17">
      <c r="A1576" s="146" t="s">
        <v>7423</v>
      </c>
      <c r="B1576" s="145">
        <v>1575</v>
      </c>
    </row>
    <row r="1577" spans="1:2" ht="17">
      <c r="A1577" s="146" t="s">
        <v>229</v>
      </c>
      <c r="B1577" s="145">
        <v>1576</v>
      </c>
    </row>
    <row r="1578" spans="1:2" ht="17">
      <c r="A1578" s="146" t="s">
        <v>3700</v>
      </c>
      <c r="B1578" s="145">
        <v>1577</v>
      </c>
    </row>
    <row r="1579" spans="1:2" ht="17">
      <c r="A1579" s="146" t="s">
        <v>215</v>
      </c>
      <c r="B1579" s="145">
        <v>1578</v>
      </c>
    </row>
    <row r="1580" spans="1:2" ht="17">
      <c r="A1580" s="146" t="s">
        <v>224</v>
      </c>
      <c r="B1580" s="145">
        <v>1579</v>
      </c>
    </row>
    <row r="1581" spans="1:2" ht="17">
      <c r="A1581" s="146" t="s">
        <v>201</v>
      </c>
      <c r="B1581" s="145">
        <v>1580</v>
      </c>
    </row>
    <row r="1582" spans="1:2" ht="17">
      <c r="A1582" s="146" t="s">
        <v>170</v>
      </c>
      <c r="B1582" s="145">
        <v>1581</v>
      </c>
    </row>
    <row r="1583" spans="1:2" ht="17">
      <c r="A1583" s="146" t="s">
        <v>7712</v>
      </c>
      <c r="B1583" s="145">
        <v>1582</v>
      </c>
    </row>
    <row r="1584" spans="1:2" ht="17">
      <c r="A1584" s="146" t="s">
        <v>6592</v>
      </c>
      <c r="B1584" s="145">
        <v>1583</v>
      </c>
    </row>
    <row r="1585" spans="1:2" ht="17">
      <c r="A1585" s="146" t="s">
        <v>163</v>
      </c>
      <c r="B1585" s="145">
        <v>1584</v>
      </c>
    </row>
    <row r="1586" spans="1:2" ht="17">
      <c r="A1586" s="146" t="s">
        <v>151</v>
      </c>
      <c r="B1586" s="145">
        <v>1585</v>
      </c>
    </row>
    <row r="1587" spans="1:2" ht="17">
      <c r="A1587" s="146" t="s">
        <v>1423</v>
      </c>
      <c r="B1587" s="145">
        <v>1586</v>
      </c>
    </row>
    <row r="1588" spans="1:2" ht="17">
      <c r="A1588" s="146" t="s">
        <v>146</v>
      </c>
      <c r="B1588" s="145">
        <v>1587</v>
      </c>
    </row>
    <row r="1589" spans="1:2" ht="17">
      <c r="A1589" s="146" t="s">
        <v>141</v>
      </c>
      <c r="B1589" s="145">
        <v>1588</v>
      </c>
    </row>
    <row r="1590" spans="1:2" ht="17">
      <c r="A1590" s="146" t="s">
        <v>136</v>
      </c>
      <c r="B1590" s="145">
        <v>1589</v>
      </c>
    </row>
    <row r="1591" spans="1:2" ht="17">
      <c r="A1591" s="146" t="s">
        <v>7821</v>
      </c>
      <c r="B1591" s="145">
        <v>1590</v>
      </c>
    </row>
    <row r="1592" spans="1:2" ht="17">
      <c r="A1592" s="146" t="s">
        <v>5637</v>
      </c>
      <c r="B1592" s="145">
        <v>1591</v>
      </c>
    </row>
    <row r="1593" spans="1:2" ht="17">
      <c r="A1593" s="146" t="s">
        <v>2007</v>
      </c>
      <c r="B1593" s="145">
        <v>1592</v>
      </c>
    </row>
    <row r="1594" spans="1:2" ht="17">
      <c r="A1594" s="146" t="s">
        <v>126</v>
      </c>
      <c r="B1594" s="145">
        <v>1593</v>
      </c>
    </row>
    <row r="1595" spans="1:2" ht="17">
      <c r="A1595" s="146" t="s">
        <v>1367</v>
      </c>
      <c r="B1595" s="145">
        <v>1594</v>
      </c>
    </row>
    <row r="1596" spans="1:2" ht="17">
      <c r="A1596" s="146" t="s">
        <v>114</v>
      </c>
      <c r="B1596" s="145">
        <v>1595</v>
      </c>
    </row>
    <row r="1597" spans="1:2" ht="17">
      <c r="A1597" s="146" t="s">
        <v>8567</v>
      </c>
      <c r="B1597" s="145">
        <v>1596</v>
      </c>
    </row>
    <row r="1598" spans="1:2" ht="17">
      <c r="A1598" s="146" t="s">
        <v>7400</v>
      </c>
      <c r="B1598" s="145">
        <v>1597</v>
      </c>
    </row>
    <row r="1599" spans="1:2" ht="17">
      <c r="A1599" s="146" t="s">
        <v>8642</v>
      </c>
      <c r="B1599" s="145">
        <v>1598</v>
      </c>
    </row>
    <row r="1600" spans="1:2" ht="17">
      <c r="A1600" s="146" t="s">
        <v>7771</v>
      </c>
      <c r="B1600" s="145">
        <v>1599</v>
      </c>
    </row>
    <row r="1601" spans="1:2" ht="17">
      <c r="A1601" s="146" t="s">
        <v>7236</v>
      </c>
      <c r="B1601" s="145">
        <v>1600</v>
      </c>
    </row>
    <row r="1602" spans="1:2" ht="17">
      <c r="A1602" s="146" t="s">
        <v>7494</v>
      </c>
      <c r="B1602" s="145">
        <v>1601</v>
      </c>
    </row>
    <row r="1603" spans="1:2" ht="17">
      <c r="A1603" s="146" t="s">
        <v>110</v>
      </c>
      <c r="B1603" s="145">
        <v>1602</v>
      </c>
    </row>
    <row r="1604" spans="1:2" ht="17">
      <c r="A1604" s="146" t="s">
        <v>103</v>
      </c>
      <c r="B1604" s="145">
        <v>1603</v>
      </c>
    </row>
    <row r="1605" spans="1:2" ht="17">
      <c r="A1605" s="146" t="s">
        <v>86</v>
      </c>
      <c r="B1605" s="145">
        <v>1604</v>
      </c>
    </row>
    <row r="1606" spans="1:2" ht="17">
      <c r="A1606" s="146" t="s">
        <v>93</v>
      </c>
      <c r="B1606" s="145">
        <v>1605</v>
      </c>
    </row>
    <row r="1607" spans="1:2" ht="17">
      <c r="A1607" s="146" t="s">
        <v>267</v>
      </c>
      <c r="B1607" s="145">
        <v>1606</v>
      </c>
    </row>
    <row r="1608" spans="1:2" ht="17">
      <c r="A1608" s="146" t="s">
        <v>7488</v>
      </c>
      <c r="B1608" s="145">
        <v>1607</v>
      </c>
    </row>
    <row r="1609" spans="1:2" ht="17">
      <c r="A1609" s="146" t="s">
        <v>1153</v>
      </c>
      <c r="B1609" s="145">
        <v>1608</v>
      </c>
    </row>
    <row r="1610" spans="1:2" ht="17">
      <c r="A1610" s="146" t="s">
        <v>5921</v>
      </c>
      <c r="B1610" s="145">
        <v>1609</v>
      </c>
    </row>
    <row r="1611" spans="1:2" ht="17">
      <c r="A1611" s="146" t="s">
        <v>43</v>
      </c>
      <c r="B1611" s="145">
        <v>1610</v>
      </c>
    </row>
    <row r="1612" spans="1:2" ht="17">
      <c r="A1612" s="146" t="s">
        <v>60</v>
      </c>
      <c r="B1612" s="145">
        <v>1611</v>
      </c>
    </row>
    <row r="1613" spans="1:2" ht="17">
      <c r="A1613" s="146" t="s">
        <v>48</v>
      </c>
      <c r="B1613" s="145">
        <v>1612</v>
      </c>
    </row>
    <row r="1614" spans="1:2" ht="17">
      <c r="A1614" s="146" t="s">
        <v>36</v>
      </c>
      <c r="B1614" s="145">
        <v>1613</v>
      </c>
    </row>
    <row r="1615" spans="1:2" ht="17">
      <c r="A1615" s="146" t="s">
        <v>8847</v>
      </c>
      <c r="B1615" s="145">
        <v>1614</v>
      </c>
    </row>
    <row r="1616" spans="1:2" ht="17">
      <c r="A1616" s="146" t="s">
        <v>8828</v>
      </c>
      <c r="B1616" s="145">
        <v>1615</v>
      </c>
    </row>
    <row r="1617" spans="1:2" ht="17">
      <c r="A1617" s="146" t="s">
        <v>8192</v>
      </c>
      <c r="B1617" s="145">
        <v>1616</v>
      </c>
    </row>
    <row r="1618" spans="1:2" ht="17">
      <c r="A1618" s="146" t="s">
        <v>8835</v>
      </c>
      <c r="B1618" s="145">
        <v>1617</v>
      </c>
    </row>
    <row r="1619" spans="1:2" ht="17">
      <c r="A1619" s="146" t="s">
        <v>8804</v>
      </c>
      <c r="B1619" s="145">
        <v>1618</v>
      </c>
    </row>
    <row r="1620" spans="1:2" ht="17">
      <c r="A1620" s="146" t="s">
        <v>8826</v>
      </c>
      <c r="B1620" s="145">
        <v>1619</v>
      </c>
    </row>
    <row r="1621" spans="1:2" ht="17">
      <c r="A1621" s="146" t="s">
        <v>8226</v>
      </c>
      <c r="B1621" s="145">
        <v>1620</v>
      </c>
    </row>
    <row r="1622" spans="1:2" ht="17">
      <c r="A1622" s="146" t="s">
        <v>8262</v>
      </c>
      <c r="B1622" s="145">
        <v>1621</v>
      </c>
    </row>
    <row r="1623" spans="1:2" ht="17">
      <c r="A1623" s="146" t="s">
        <v>8848</v>
      </c>
      <c r="B1623" s="145">
        <v>1622</v>
      </c>
    </row>
    <row r="1624" spans="1:2" ht="17">
      <c r="A1624" s="146" t="s">
        <v>8849</v>
      </c>
      <c r="B1624" s="145">
        <v>1623</v>
      </c>
    </row>
    <row r="1625" spans="1:2" ht="17">
      <c r="A1625" s="146" t="s">
        <v>8850</v>
      </c>
      <c r="B1625" s="145">
        <v>1624</v>
      </c>
    </row>
    <row r="1626" spans="1:2" ht="17">
      <c r="A1626" s="146" t="s">
        <v>8202</v>
      </c>
      <c r="B1626" s="145">
        <v>1625</v>
      </c>
    </row>
    <row r="1627" spans="1:2" ht="17">
      <c r="A1627" s="146" t="s">
        <v>8791</v>
      </c>
      <c r="B1627" s="145">
        <v>1626</v>
      </c>
    </row>
    <row r="1628" spans="1:2" ht="17">
      <c r="A1628" s="146" t="s">
        <v>8884</v>
      </c>
      <c r="B1628" s="145">
        <v>1627</v>
      </c>
    </row>
    <row r="1629" spans="1:2" ht="17">
      <c r="A1629" s="146" t="s">
        <v>8851</v>
      </c>
      <c r="B1629" s="145">
        <v>1628</v>
      </c>
    </row>
    <row r="1630" spans="1:2" ht="17">
      <c r="A1630" s="146" t="s">
        <v>8767</v>
      </c>
      <c r="B1630" s="145">
        <v>1629</v>
      </c>
    </row>
    <row r="1631" spans="1:2" ht="17">
      <c r="A1631" s="146" t="s">
        <v>8827</v>
      </c>
      <c r="B1631" s="145">
        <v>1630</v>
      </c>
    </row>
    <row r="1632" spans="1:2" ht="17">
      <c r="A1632" s="146" t="s">
        <v>8837</v>
      </c>
      <c r="B1632" s="145">
        <v>1631</v>
      </c>
    </row>
    <row r="1633" spans="1:2" ht="17">
      <c r="A1633" s="146" t="s">
        <v>8289</v>
      </c>
      <c r="B1633" s="145">
        <v>1632</v>
      </c>
    </row>
    <row r="1634" spans="1:2" ht="17">
      <c r="A1634" s="146" t="s">
        <v>8893</v>
      </c>
      <c r="B1634" s="145">
        <v>1633</v>
      </c>
    </row>
    <row r="1635" spans="1:2" ht="17">
      <c r="A1635" s="146" t="s">
        <v>8771</v>
      </c>
      <c r="B1635" s="145">
        <v>1634</v>
      </c>
    </row>
    <row r="1636" spans="1:2" ht="17">
      <c r="A1636" s="146" t="s">
        <v>8820</v>
      </c>
      <c r="B1636" s="145">
        <v>1635</v>
      </c>
    </row>
    <row r="1637" spans="1:2" ht="17">
      <c r="A1637" s="146" t="s">
        <v>8852</v>
      </c>
      <c r="B1637" s="145">
        <v>1636</v>
      </c>
    </row>
    <row r="1638" spans="1:2" ht="17">
      <c r="A1638" s="146" t="s">
        <v>8891</v>
      </c>
      <c r="B1638" s="145">
        <v>1637</v>
      </c>
    </row>
    <row r="1639" spans="1:2" ht="17">
      <c r="A1639" s="146" t="s">
        <v>8894</v>
      </c>
      <c r="B1639" s="145">
        <v>1638</v>
      </c>
    </row>
    <row r="1640" spans="1:2" ht="17">
      <c r="A1640" s="146" t="s">
        <v>8836</v>
      </c>
      <c r="B1640" s="145">
        <v>1639</v>
      </c>
    </row>
    <row r="1641" spans="1:2" ht="17">
      <c r="A1641" s="146" t="s">
        <v>8815</v>
      </c>
      <c r="B1641" s="145">
        <v>1640</v>
      </c>
    </row>
    <row r="1642" spans="1:2" ht="17">
      <c r="A1642" s="146" t="s">
        <v>8853</v>
      </c>
      <c r="B1642" s="145">
        <v>1641</v>
      </c>
    </row>
    <row r="1643" spans="1:2" ht="17">
      <c r="A1643" s="146" t="s">
        <v>8854</v>
      </c>
      <c r="B1643" s="145">
        <v>1642</v>
      </c>
    </row>
    <row r="1644" spans="1:2" ht="17">
      <c r="A1644" s="146" t="s">
        <v>8883</v>
      </c>
      <c r="B1644" s="145">
        <v>1643</v>
      </c>
    </row>
    <row r="1645" spans="1:2" ht="17">
      <c r="A1645" s="146" t="s">
        <v>8885</v>
      </c>
      <c r="B1645" s="145">
        <v>1644</v>
      </c>
    </row>
    <row r="1646" spans="1:2" ht="34">
      <c r="A1646" s="146" t="s">
        <v>8890</v>
      </c>
      <c r="B1646" s="145">
        <v>1645</v>
      </c>
    </row>
    <row r="1647" spans="1:2" ht="17">
      <c r="A1647" s="146" t="s">
        <v>8918</v>
      </c>
      <c r="B1647" s="145">
        <v>1646</v>
      </c>
    </row>
    <row r="1648" spans="1:2" ht="17">
      <c r="A1648" s="146" t="s">
        <v>8855</v>
      </c>
      <c r="B1648" s="145">
        <v>1647</v>
      </c>
    </row>
    <row r="1649" spans="1:2" ht="17">
      <c r="A1649" s="146" t="s">
        <v>8327</v>
      </c>
      <c r="B1649" s="145">
        <v>1648</v>
      </c>
    </row>
    <row r="1650" spans="1:2" ht="17">
      <c r="A1650" s="146" t="s">
        <v>8856</v>
      </c>
      <c r="B1650" s="145">
        <v>1649</v>
      </c>
    </row>
    <row r="1651" spans="1:2" ht="17">
      <c r="A1651" s="146" t="s">
        <v>8789</v>
      </c>
      <c r="B1651" s="145">
        <v>1650</v>
      </c>
    </row>
    <row r="1652" spans="1:2" ht="17">
      <c r="A1652" s="146" t="s">
        <v>8792</v>
      </c>
      <c r="B1652" s="145">
        <v>1651</v>
      </c>
    </row>
    <row r="1653" spans="1:2" ht="17">
      <c r="A1653" s="146" t="s">
        <v>8819</v>
      </c>
      <c r="B1653" s="145">
        <v>1652</v>
      </c>
    </row>
    <row r="1654" spans="1:2" ht="17">
      <c r="A1654" s="146" t="s">
        <v>8825</v>
      </c>
      <c r="B1654" s="145">
        <v>1653</v>
      </c>
    </row>
    <row r="1655" spans="1:2" ht="17">
      <c r="A1655" s="146" t="s">
        <v>8857</v>
      </c>
      <c r="B1655" s="145">
        <v>1654</v>
      </c>
    </row>
    <row r="1656" spans="1:2" ht="17">
      <c r="A1656" s="146" t="s">
        <v>8858</v>
      </c>
      <c r="B1656" s="145">
        <v>1655</v>
      </c>
    </row>
    <row r="1657" spans="1:2" ht="17">
      <c r="A1657" s="146" t="s">
        <v>8859</v>
      </c>
      <c r="B1657" s="145">
        <v>1656</v>
      </c>
    </row>
    <row r="1658" spans="1:2" ht="17">
      <c r="A1658" s="146" t="s">
        <v>8805</v>
      </c>
      <c r="B1658" s="145">
        <v>1657</v>
      </c>
    </row>
    <row r="1659" spans="1:2" ht="17">
      <c r="A1659" s="146" t="s">
        <v>8860</v>
      </c>
      <c r="B1659" s="145">
        <v>1658</v>
      </c>
    </row>
    <row r="1660" spans="1:2" ht="17">
      <c r="A1660" s="146" t="s">
        <v>8861</v>
      </c>
      <c r="B1660" s="145">
        <v>1659</v>
      </c>
    </row>
    <row r="1661" spans="1:2" ht="17">
      <c r="A1661" s="146" t="s">
        <v>8834</v>
      </c>
      <c r="B1661" s="145">
        <v>1660</v>
      </c>
    </row>
    <row r="1662" spans="1:2" ht="17">
      <c r="A1662" s="146" t="s">
        <v>8830</v>
      </c>
      <c r="B1662" s="145">
        <v>1661</v>
      </c>
    </row>
    <row r="1663" spans="1:2" ht="17">
      <c r="A1663" s="146" t="s">
        <v>8822</v>
      </c>
      <c r="B1663" s="145">
        <v>1662</v>
      </c>
    </row>
    <row r="1664" spans="1:2" ht="17">
      <c r="A1664" s="146" t="s">
        <v>8807</v>
      </c>
      <c r="B1664" s="145">
        <v>1663</v>
      </c>
    </row>
    <row r="1665" spans="1:2" ht="17">
      <c r="A1665" s="146" t="s">
        <v>8862</v>
      </c>
      <c r="B1665" s="145">
        <v>1664</v>
      </c>
    </row>
    <row r="1666" spans="1:2" ht="17">
      <c r="A1666" s="146" t="s">
        <v>8818</v>
      </c>
      <c r="B1666" s="145">
        <v>1665</v>
      </c>
    </row>
    <row r="1667" spans="1:2" ht="17">
      <c r="A1667" s="146" t="s">
        <v>2185</v>
      </c>
      <c r="B1667" s="145">
        <v>1666</v>
      </c>
    </row>
    <row r="1668" spans="1:2" ht="17">
      <c r="A1668" s="146" t="s">
        <v>8863</v>
      </c>
      <c r="B1668" s="145">
        <v>1667</v>
      </c>
    </row>
    <row r="1669" spans="1:2" ht="17">
      <c r="A1669" s="146" t="s">
        <v>8864</v>
      </c>
      <c r="B1669" s="145">
        <v>1668</v>
      </c>
    </row>
    <row r="1670" spans="1:2" ht="17">
      <c r="A1670" s="146" t="s">
        <v>8865</v>
      </c>
      <c r="B1670" s="145">
        <v>1669</v>
      </c>
    </row>
    <row r="1671" spans="1:2" ht="17">
      <c r="A1671" s="146" t="s">
        <v>8509</v>
      </c>
      <c r="B1671" s="145">
        <v>1670</v>
      </c>
    </row>
    <row r="1672" spans="1:2" ht="17">
      <c r="A1672" s="146" t="s">
        <v>8813</v>
      </c>
      <c r="B1672" s="145">
        <v>1671</v>
      </c>
    </row>
    <row r="1673" spans="1:2" ht="17">
      <c r="A1673" s="146" t="s">
        <v>8866</v>
      </c>
      <c r="B1673" s="145">
        <v>1672</v>
      </c>
    </row>
    <row r="1674" spans="1:2" ht="17">
      <c r="A1674" s="146" t="s">
        <v>8806</v>
      </c>
      <c r="B1674" s="145">
        <v>1673</v>
      </c>
    </row>
    <row r="1675" spans="1:2" ht="17">
      <c r="A1675" s="146" t="s">
        <v>8892</v>
      </c>
      <c r="B1675" s="145">
        <v>1674</v>
      </c>
    </row>
    <row r="1676" spans="1:2" ht="17">
      <c r="A1676" s="146" t="s">
        <v>8833</v>
      </c>
      <c r="B1676" s="145">
        <v>1675</v>
      </c>
    </row>
    <row r="1677" spans="1:2" ht="17">
      <c r="A1677" s="146" t="s">
        <v>8823</v>
      </c>
      <c r="B1677" s="145">
        <v>1676</v>
      </c>
    </row>
    <row r="1678" spans="1:2" ht="17">
      <c r="A1678" s="146" t="s">
        <v>3502</v>
      </c>
      <c r="B1678" s="145">
        <v>1677</v>
      </c>
    </row>
    <row r="1679" spans="1:2" ht="17">
      <c r="A1679" s="146" t="s">
        <v>8867</v>
      </c>
      <c r="B1679" s="145">
        <v>1678</v>
      </c>
    </row>
    <row r="1680" spans="1:2" ht="17">
      <c r="A1680" s="146" t="s">
        <v>8821</v>
      </c>
      <c r="B1680" s="145">
        <v>1679</v>
      </c>
    </row>
    <row r="1681" spans="1:2" ht="17">
      <c r="A1681" s="146" t="s">
        <v>8831</v>
      </c>
      <c r="B1681" s="145">
        <v>1680</v>
      </c>
    </row>
    <row r="1682" spans="1:2" ht="17">
      <c r="A1682" s="146" t="s">
        <v>8809</v>
      </c>
      <c r="B1682" s="145">
        <v>1681</v>
      </c>
    </row>
    <row r="1683" spans="1:2" ht="17">
      <c r="A1683" s="146" t="s">
        <v>8775</v>
      </c>
      <c r="B1683" s="145">
        <v>1682</v>
      </c>
    </row>
    <row r="1684" spans="1:2" ht="17">
      <c r="A1684" s="146" t="s">
        <v>8776</v>
      </c>
      <c r="B1684" s="145">
        <v>1683</v>
      </c>
    </row>
    <row r="1685" spans="1:2" ht="17">
      <c r="A1685" s="146" t="s">
        <v>8774</v>
      </c>
      <c r="B1685" s="145">
        <v>1684</v>
      </c>
    </row>
    <row r="1686" spans="1:2" ht="17">
      <c r="A1686" s="146" t="s">
        <v>8773</v>
      </c>
      <c r="B1686" s="145">
        <v>1685</v>
      </c>
    </row>
    <row r="1687" spans="1:2" ht="17">
      <c r="A1687" s="146" t="s">
        <v>8868</v>
      </c>
      <c r="B1687" s="145">
        <v>1686</v>
      </c>
    </row>
    <row r="1688" spans="1:2" ht="17">
      <c r="A1688" s="146" t="s">
        <v>8869</v>
      </c>
      <c r="B1688" s="145">
        <v>1687</v>
      </c>
    </row>
    <row r="1689" spans="1:2" ht="17">
      <c r="A1689" s="146" t="s">
        <v>5179</v>
      </c>
      <c r="B1689" s="145">
        <v>1688</v>
      </c>
    </row>
    <row r="1690" spans="1:2" ht="17">
      <c r="A1690" s="146" t="s">
        <v>8870</v>
      </c>
      <c r="B1690" s="145">
        <v>1689</v>
      </c>
    </row>
    <row r="1691" spans="1:2" ht="17">
      <c r="A1691" s="146" t="s">
        <v>8871</v>
      </c>
      <c r="B1691" s="145">
        <v>1690</v>
      </c>
    </row>
    <row r="1692" spans="1:2" ht="17">
      <c r="A1692" s="146" t="s">
        <v>8872</v>
      </c>
      <c r="B1692" s="145">
        <v>1691</v>
      </c>
    </row>
    <row r="1693" spans="1:2" ht="17">
      <c r="A1693" s="146" t="s">
        <v>8873</v>
      </c>
      <c r="B1693" s="145">
        <v>1692</v>
      </c>
    </row>
    <row r="1694" spans="1:2" ht="17">
      <c r="A1694" s="146" t="s">
        <v>8874</v>
      </c>
      <c r="B1694" s="145">
        <v>1693</v>
      </c>
    </row>
    <row r="1695" spans="1:2" ht="17">
      <c r="A1695" s="146" t="s">
        <v>8875</v>
      </c>
      <c r="B1695" s="145">
        <v>1694</v>
      </c>
    </row>
    <row r="1696" spans="1:2" ht="17">
      <c r="A1696" s="146" t="s">
        <v>8876</v>
      </c>
      <c r="B1696" s="145">
        <v>1695</v>
      </c>
    </row>
    <row r="1697" spans="1:2" ht="17">
      <c r="A1697" s="146" t="s">
        <v>8877</v>
      </c>
      <c r="B1697" s="145">
        <v>1696</v>
      </c>
    </row>
    <row r="1698" spans="1:2" ht="17">
      <c r="A1698" s="149" t="s">
        <v>8878</v>
      </c>
      <c r="B1698" s="145">
        <v>1697</v>
      </c>
    </row>
    <row r="1699" spans="1:2" ht="17">
      <c r="A1699" s="146" t="s">
        <v>8879</v>
      </c>
      <c r="B1699" s="145">
        <v>1698</v>
      </c>
    </row>
    <row r="1700" spans="1:2">
      <c r="A1700" s="146" t="e">
        <f>+ CAFE</f>
        <v>#NAME?</v>
      </c>
      <c r="B1700" s="145">
        <v>1699</v>
      </c>
    </row>
    <row r="1701" spans="1:2" ht="17">
      <c r="A1701" s="146" t="s">
        <v>8811</v>
      </c>
      <c r="B1701" s="145">
        <v>1700</v>
      </c>
    </row>
    <row r="1702" spans="1:2" ht="17">
      <c r="A1702" s="146" t="s">
        <v>8881</v>
      </c>
      <c r="B1702" s="145">
        <v>1701</v>
      </c>
    </row>
    <row r="1703" spans="1:2" ht="17">
      <c r="A1703" s="146" t="s">
        <v>8882</v>
      </c>
      <c r="B1703" s="145">
        <v>1702</v>
      </c>
    </row>
    <row r="1704" spans="1:2" ht="17">
      <c r="A1704" s="146" t="s">
        <v>665</v>
      </c>
      <c r="B1704" s="145">
        <v>1703</v>
      </c>
    </row>
    <row r="1705" spans="1:2" ht="17">
      <c r="A1705" s="146" t="s">
        <v>678</v>
      </c>
      <c r="B1705" s="145">
        <v>1704</v>
      </c>
    </row>
    <row r="1706" spans="1:2" ht="17">
      <c r="A1706" s="146" t="s">
        <v>2432</v>
      </c>
      <c r="B1706" s="145">
        <v>1705</v>
      </c>
    </row>
    <row r="1707" spans="1:2" ht="17">
      <c r="A1707" s="146" t="s">
        <v>2929</v>
      </c>
      <c r="B1707" s="145">
        <v>1706</v>
      </c>
    </row>
    <row r="1708" spans="1:2" ht="17">
      <c r="A1708" s="146" t="s">
        <v>7192</v>
      </c>
      <c r="B1708" s="145">
        <v>1707</v>
      </c>
    </row>
    <row r="1709" spans="1:2" ht="17">
      <c r="A1709" s="146" t="s">
        <v>7418</v>
      </c>
      <c r="B1709" s="145">
        <v>1708</v>
      </c>
    </row>
    <row r="1710" spans="1:2" ht="17">
      <c r="A1710" s="146" t="s">
        <v>7650</v>
      </c>
      <c r="B1710" s="145">
        <v>1709</v>
      </c>
    </row>
    <row r="1711" spans="1:2" ht="17">
      <c r="A1711" s="146" t="s">
        <v>7901</v>
      </c>
      <c r="B1711" s="145">
        <v>1710</v>
      </c>
    </row>
    <row r="1712" spans="1:2" ht="17">
      <c r="A1712" s="146" t="s">
        <v>8256</v>
      </c>
      <c r="B1712" s="145">
        <v>1711</v>
      </c>
    </row>
    <row r="1713" spans="1:2" ht="17">
      <c r="A1713" s="146" t="s">
        <v>8319</v>
      </c>
      <c r="B1713" s="145">
        <v>1712</v>
      </c>
    </row>
    <row r="1714" spans="1:2" ht="17">
      <c r="A1714" s="146" t="s">
        <v>665</v>
      </c>
      <c r="B1714" s="145">
        <v>1720</v>
      </c>
    </row>
    <row r="1715" spans="1:2" ht="17">
      <c r="A1715" s="146" t="s">
        <v>678</v>
      </c>
      <c r="B1715" s="145">
        <v>1721</v>
      </c>
    </row>
    <row r="1716" spans="1:2" ht="17">
      <c r="A1716" s="146" t="s">
        <v>8919</v>
      </c>
      <c r="B1716" s="145">
        <v>1722</v>
      </c>
    </row>
    <row r="1717" spans="1:2" ht="17">
      <c r="A1717" s="146" t="s">
        <v>2929</v>
      </c>
      <c r="B1717" s="145">
        <v>1723</v>
      </c>
    </row>
    <row r="1718" spans="1:2" ht="17">
      <c r="A1718" s="146" t="s">
        <v>7192</v>
      </c>
      <c r="B1718" s="145">
        <v>1724</v>
      </c>
    </row>
    <row r="1719" spans="1:2" ht="17">
      <c r="A1719" s="146" t="s">
        <v>7418</v>
      </c>
      <c r="B1719" s="145">
        <v>1725</v>
      </c>
    </row>
    <row r="1720" spans="1:2" ht="17">
      <c r="A1720" s="146" t="s">
        <v>7650</v>
      </c>
      <c r="B1720" s="145">
        <v>1726</v>
      </c>
    </row>
    <row r="1721" spans="1:2" ht="17">
      <c r="A1721" s="146" t="s">
        <v>7901</v>
      </c>
      <c r="B1721" s="145">
        <v>1727</v>
      </c>
    </row>
    <row r="1722" spans="1:2" ht="17">
      <c r="A1722" s="146" t="s">
        <v>8256</v>
      </c>
      <c r="B1722" s="145">
        <v>1728</v>
      </c>
    </row>
    <row r="1723" spans="1:2" ht="17">
      <c r="A1723" s="146" t="s">
        <v>8319</v>
      </c>
      <c r="B1723" s="145">
        <v>1729</v>
      </c>
    </row>
    <row r="1724" spans="1:2" ht="17">
      <c r="A1724" s="146" t="s">
        <v>8765</v>
      </c>
      <c r="B1724" s="145">
        <v>1730</v>
      </c>
    </row>
    <row r="1725" spans="1:2" ht="17">
      <c r="A1725" s="146" t="s">
        <v>8766</v>
      </c>
      <c r="B1725" s="145">
        <v>1731</v>
      </c>
    </row>
    <row r="1726" spans="1:2" ht="17">
      <c r="A1726" s="146" t="s">
        <v>8768</v>
      </c>
      <c r="B1726" s="145">
        <v>1732</v>
      </c>
    </row>
    <row r="1727" spans="1:2" ht="17">
      <c r="A1727" s="146" t="s">
        <v>8769</v>
      </c>
      <c r="B1727" s="145">
        <v>1733</v>
      </c>
    </row>
    <row r="1728" spans="1:2" ht="17">
      <c r="A1728" s="146" t="s">
        <v>8770</v>
      </c>
      <c r="B1728" s="145">
        <v>1734</v>
      </c>
    </row>
    <row r="1729" spans="1:2" ht="17">
      <c r="A1729" s="146" t="s">
        <v>8772</v>
      </c>
      <c r="B1729" s="145">
        <v>1735</v>
      </c>
    </row>
    <row r="1730" spans="1:2" ht="17">
      <c r="A1730" s="146" t="s">
        <v>8777</v>
      </c>
      <c r="B1730" s="145">
        <v>1736</v>
      </c>
    </row>
    <row r="1731" spans="1:2" ht="17">
      <c r="A1731" s="146" t="s">
        <v>8778</v>
      </c>
      <c r="B1731" s="145">
        <v>1737</v>
      </c>
    </row>
    <row r="1732" spans="1:2" ht="17">
      <c r="A1732" s="146" t="s">
        <v>8779</v>
      </c>
      <c r="B1732" s="145">
        <v>1738</v>
      </c>
    </row>
    <row r="1733" spans="1:2" ht="17">
      <c r="A1733" s="146" t="s">
        <v>8780</v>
      </c>
      <c r="B1733" s="145">
        <v>1739</v>
      </c>
    </row>
    <row r="1734" spans="1:2" ht="17">
      <c r="A1734" s="146" t="s">
        <v>8781</v>
      </c>
      <c r="B1734" s="145">
        <v>1740</v>
      </c>
    </row>
    <row r="1735" spans="1:2" ht="17">
      <c r="A1735" s="146" t="s">
        <v>8782</v>
      </c>
      <c r="B1735" s="145">
        <v>1741</v>
      </c>
    </row>
    <row r="1736" spans="1:2" ht="17">
      <c r="A1736" s="146" t="s">
        <v>8783</v>
      </c>
      <c r="B1736" s="145">
        <v>1742</v>
      </c>
    </row>
    <row r="1737" spans="1:2" ht="17">
      <c r="A1737" s="146" t="s">
        <v>8784</v>
      </c>
      <c r="B1737" s="145">
        <v>1743</v>
      </c>
    </row>
    <row r="1738" spans="1:2" ht="17">
      <c r="A1738" s="146" t="s">
        <v>8785</v>
      </c>
      <c r="B1738" s="145">
        <v>1744</v>
      </c>
    </row>
    <row r="1739" spans="1:2" ht="17">
      <c r="A1739" s="146" t="s">
        <v>8786</v>
      </c>
      <c r="B1739" s="145">
        <v>1745</v>
      </c>
    </row>
    <row r="1740" spans="1:2" ht="17">
      <c r="A1740" s="146" t="s">
        <v>8787</v>
      </c>
      <c r="B1740" s="145">
        <v>1746</v>
      </c>
    </row>
    <row r="1741" spans="1:2" ht="17">
      <c r="A1741" s="146" t="s">
        <v>8788</v>
      </c>
      <c r="B1741" s="145">
        <v>1747</v>
      </c>
    </row>
    <row r="1742" spans="1:2" ht="17">
      <c r="A1742" s="146" t="s">
        <v>8920</v>
      </c>
      <c r="B1742" s="145">
        <v>1748</v>
      </c>
    </row>
    <row r="1743" spans="1:2" ht="17">
      <c r="A1743" s="146" t="s">
        <v>8921</v>
      </c>
      <c r="B1743" s="145">
        <v>1749</v>
      </c>
    </row>
    <row r="1744" spans="1:2" ht="17">
      <c r="A1744" s="146" t="s">
        <v>8922</v>
      </c>
      <c r="B1744" s="145">
        <v>1750</v>
      </c>
    </row>
    <row r="1745" spans="1:2" ht="17">
      <c r="A1745" s="146" t="s">
        <v>8281</v>
      </c>
      <c r="B1745" s="145">
        <v>1751</v>
      </c>
    </row>
    <row r="1746" spans="1:2" ht="17">
      <c r="A1746" s="146" t="s">
        <v>8923</v>
      </c>
      <c r="B1746" s="145">
        <v>1752</v>
      </c>
    </row>
    <row r="1747" spans="1:2" ht="17">
      <c r="A1747" s="146" t="s">
        <v>8924</v>
      </c>
      <c r="B1747" s="145">
        <v>1753</v>
      </c>
    </row>
    <row r="1748" spans="1:2" ht="17">
      <c r="A1748" s="146" t="s">
        <v>8925</v>
      </c>
      <c r="B1748" s="145">
        <v>1754</v>
      </c>
    </row>
    <row r="1749" spans="1:2" ht="17">
      <c r="A1749" s="146" t="s">
        <v>8926</v>
      </c>
      <c r="B1749" s="145">
        <v>1755</v>
      </c>
    </row>
    <row r="1750" spans="1:2" ht="17">
      <c r="A1750" s="146" t="s">
        <v>8816</v>
      </c>
      <c r="B1750" s="145">
        <v>1756</v>
      </c>
    </row>
    <row r="1751" spans="1:2" ht="17">
      <c r="A1751" s="146" t="s">
        <v>8814</v>
      </c>
      <c r="B1751" s="145">
        <v>1757</v>
      </c>
    </row>
    <row r="1752" spans="1:2" ht="17">
      <c r="A1752" s="146" t="s">
        <v>8927</v>
      </c>
      <c r="B1752" s="145">
        <v>1758</v>
      </c>
    </row>
    <row r="1753" spans="1:2" ht="17">
      <c r="A1753" s="146" t="s">
        <v>8826</v>
      </c>
      <c r="B1753" s="145">
        <v>1759</v>
      </c>
    </row>
    <row r="1754" spans="1:2" ht="17">
      <c r="A1754" s="146" t="s">
        <v>8957</v>
      </c>
      <c r="B1754" s="145">
        <v>1760</v>
      </c>
    </row>
  </sheetData>
  <pageMargins left="0.7" right="0.7" top="0.75" bottom="0.75" header="0.3" footer="0.3"/>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E00665D-69ED-E546-9AF0-2501F52F034E}">
  <dimension ref="A1:D1994"/>
  <sheetViews>
    <sheetView topLeftCell="A1956" workbookViewId="0">
      <selection activeCell="D2" sqref="D2"/>
    </sheetView>
  </sheetViews>
  <sheetFormatPr baseColWidth="10" defaultRowHeight="16"/>
  <sheetData>
    <row r="1" spans="1:4">
      <c r="A1" t="s">
        <v>8951</v>
      </c>
      <c r="B1" t="s">
        <v>8952</v>
      </c>
      <c r="D1" t="s">
        <v>8638</v>
      </c>
    </row>
    <row r="2" spans="1:4">
      <c r="A2">
        <v>1163</v>
      </c>
      <c r="B2">
        <v>1652</v>
      </c>
      <c r="C2" t="str">
        <f>CONCATENATE(A2,"-",B2)</f>
        <v>1163-1652</v>
      </c>
      <c r="D2">
        <v>1</v>
      </c>
    </row>
    <row r="3" spans="1:4">
      <c r="A3">
        <v>427</v>
      </c>
      <c r="B3">
        <v>1242</v>
      </c>
      <c r="C3" t="str">
        <f t="shared" ref="C3:C66" si="0">CONCATENATE(A3,"-",B3)</f>
        <v>427-1242</v>
      </c>
      <c r="D3">
        <v>2</v>
      </c>
    </row>
    <row r="4" spans="1:4">
      <c r="A4">
        <v>1093</v>
      </c>
      <c r="B4">
        <v>1556</v>
      </c>
      <c r="C4" t="str">
        <f t="shared" si="0"/>
        <v>1093-1556</v>
      </c>
      <c r="D4">
        <v>3</v>
      </c>
    </row>
    <row r="5" spans="1:4">
      <c r="A5">
        <v>212</v>
      </c>
      <c r="B5">
        <v>466</v>
      </c>
      <c r="C5" t="str">
        <f t="shared" si="0"/>
        <v>212-466</v>
      </c>
      <c r="D5">
        <v>4</v>
      </c>
    </row>
    <row r="6" spans="1:4">
      <c r="A6">
        <v>254</v>
      </c>
      <c r="B6">
        <v>370</v>
      </c>
      <c r="C6" t="str">
        <f t="shared" si="0"/>
        <v>254-370</v>
      </c>
      <c r="D6">
        <v>5</v>
      </c>
    </row>
    <row r="7" spans="1:4">
      <c r="A7">
        <v>1132</v>
      </c>
      <c r="B7">
        <v>1613</v>
      </c>
      <c r="C7" t="str">
        <f t="shared" si="0"/>
        <v>1132-1613</v>
      </c>
      <c r="D7">
        <v>6</v>
      </c>
    </row>
    <row r="8" spans="1:4">
      <c r="A8">
        <v>1132</v>
      </c>
      <c r="B8">
        <v>1610</v>
      </c>
      <c r="C8" t="str">
        <f t="shared" si="0"/>
        <v>1132-1610</v>
      </c>
      <c r="D8">
        <v>7</v>
      </c>
    </row>
    <row r="9" spans="1:4">
      <c r="A9">
        <v>1131</v>
      </c>
      <c r="B9">
        <v>1612</v>
      </c>
      <c r="C9" t="str">
        <f t="shared" si="0"/>
        <v>1131-1612</v>
      </c>
      <c r="D9">
        <v>8</v>
      </c>
    </row>
    <row r="10" spans="1:4">
      <c r="A10">
        <v>1131</v>
      </c>
      <c r="B10">
        <v>489</v>
      </c>
      <c r="C10" t="str">
        <f t="shared" si="0"/>
        <v>1131-489</v>
      </c>
      <c r="D10">
        <v>9</v>
      </c>
    </row>
    <row r="11" spans="1:4">
      <c r="A11">
        <v>1131</v>
      </c>
      <c r="B11">
        <v>488</v>
      </c>
      <c r="C11" t="str">
        <f t="shared" si="0"/>
        <v>1131-488</v>
      </c>
      <c r="D11">
        <v>10</v>
      </c>
    </row>
    <row r="12" spans="1:4">
      <c r="A12">
        <v>1130</v>
      </c>
      <c r="B12">
        <v>1611</v>
      </c>
      <c r="C12" t="str">
        <f t="shared" si="0"/>
        <v>1130-1611</v>
      </c>
      <c r="D12">
        <v>11</v>
      </c>
    </row>
    <row r="13" spans="1:4">
      <c r="A13">
        <v>1128</v>
      </c>
      <c r="B13">
        <v>634</v>
      </c>
      <c r="C13" t="str">
        <f t="shared" si="0"/>
        <v>1128-634</v>
      </c>
      <c r="D13">
        <v>12</v>
      </c>
    </row>
    <row r="14" spans="1:4">
      <c r="A14">
        <v>1128</v>
      </c>
      <c r="B14">
        <v>733</v>
      </c>
      <c r="C14" t="str">
        <f t="shared" si="0"/>
        <v>1128-733</v>
      </c>
      <c r="D14">
        <v>13</v>
      </c>
    </row>
    <row r="15" spans="1:4">
      <c r="A15">
        <v>1127</v>
      </c>
      <c r="B15">
        <v>510</v>
      </c>
      <c r="C15" t="str">
        <f t="shared" si="0"/>
        <v>1127-510</v>
      </c>
      <c r="D15">
        <v>14</v>
      </c>
    </row>
    <row r="16" spans="1:4">
      <c r="A16">
        <v>1126</v>
      </c>
      <c r="B16">
        <v>1604</v>
      </c>
      <c r="C16" t="str">
        <f t="shared" si="0"/>
        <v>1126-1604</v>
      </c>
      <c r="D16">
        <v>15</v>
      </c>
    </row>
    <row r="17" spans="1:4">
      <c r="A17">
        <v>1125</v>
      </c>
      <c r="B17">
        <v>1605</v>
      </c>
      <c r="C17" t="str">
        <f t="shared" si="0"/>
        <v>1125-1605</v>
      </c>
      <c r="D17">
        <v>16</v>
      </c>
    </row>
    <row r="18" spans="1:4">
      <c r="A18">
        <v>1124</v>
      </c>
      <c r="B18">
        <v>1603</v>
      </c>
      <c r="C18" t="str">
        <f t="shared" si="0"/>
        <v>1124-1603</v>
      </c>
      <c r="D18">
        <v>17</v>
      </c>
    </row>
    <row r="19" spans="1:4">
      <c r="A19">
        <v>1123</v>
      </c>
      <c r="B19">
        <v>1602</v>
      </c>
      <c r="C19" t="str">
        <f t="shared" si="0"/>
        <v>1123-1602</v>
      </c>
      <c r="D19">
        <v>18</v>
      </c>
    </row>
    <row r="20" spans="1:4">
      <c r="A20">
        <v>1121</v>
      </c>
      <c r="B20">
        <v>1595</v>
      </c>
      <c r="C20" t="str">
        <f t="shared" si="0"/>
        <v>1121-1595</v>
      </c>
      <c r="D20">
        <v>19</v>
      </c>
    </row>
    <row r="21" spans="1:4">
      <c r="A21">
        <v>1120</v>
      </c>
      <c r="B21">
        <v>1593</v>
      </c>
      <c r="C21" t="str">
        <f t="shared" si="0"/>
        <v>1120-1593</v>
      </c>
      <c r="D21">
        <v>20</v>
      </c>
    </row>
    <row r="22" spans="1:4">
      <c r="A22">
        <v>1118</v>
      </c>
      <c r="B22">
        <v>1589</v>
      </c>
      <c r="C22" t="str">
        <f t="shared" si="0"/>
        <v>1118-1589</v>
      </c>
      <c r="D22">
        <v>21</v>
      </c>
    </row>
    <row r="23" spans="1:4">
      <c r="A23">
        <v>1117</v>
      </c>
      <c r="B23">
        <v>1588</v>
      </c>
      <c r="C23" t="str">
        <f t="shared" si="0"/>
        <v>1117-1588</v>
      </c>
      <c r="D23">
        <v>22</v>
      </c>
    </row>
    <row r="24" spans="1:4">
      <c r="A24">
        <v>1116</v>
      </c>
      <c r="B24">
        <v>1587</v>
      </c>
      <c r="C24" t="str">
        <f t="shared" si="0"/>
        <v>1116-1587</v>
      </c>
      <c r="D24">
        <v>23</v>
      </c>
    </row>
    <row r="25" spans="1:4">
      <c r="A25">
        <v>1115</v>
      </c>
      <c r="B25">
        <v>1585</v>
      </c>
      <c r="C25" t="str">
        <f t="shared" si="0"/>
        <v>1115-1585</v>
      </c>
      <c r="D25">
        <v>24</v>
      </c>
    </row>
    <row r="26" spans="1:4">
      <c r="A26">
        <v>1114</v>
      </c>
      <c r="B26">
        <v>1569</v>
      </c>
      <c r="C26" t="str">
        <f t="shared" si="0"/>
        <v>1114-1569</v>
      </c>
      <c r="D26">
        <v>25</v>
      </c>
    </row>
    <row r="27" spans="1:4">
      <c r="A27">
        <v>1114</v>
      </c>
      <c r="B27">
        <v>727</v>
      </c>
      <c r="C27" t="str">
        <f t="shared" si="0"/>
        <v>1114-727</v>
      </c>
      <c r="D27">
        <v>26</v>
      </c>
    </row>
    <row r="28" spans="1:4">
      <c r="A28">
        <v>1114</v>
      </c>
      <c r="B28">
        <v>727</v>
      </c>
      <c r="C28" t="str">
        <f t="shared" si="0"/>
        <v>1114-727</v>
      </c>
      <c r="D28">
        <v>27</v>
      </c>
    </row>
    <row r="29" spans="1:4">
      <c r="A29">
        <v>1114</v>
      </c>
      <c r="B29">
        <v>222</v>
      </c>
      <c r="C29" t="str">
        <f t="shared" si="0"/>
        <v>1114-222</v>
      </c>
      <c r="D29">
        <v>28</v>
      </c>
    </row>
    <row r="30" spans="1:4">
      <c r="A30">
        <v>1112</v>
      </c>
      <c r="B30">
        <v>1581</v>
      </c>
      <c r="C30" t="str">
        <f t="shared" si="0"/>
        <v>1112-1581</v>
      </c>
      <c r="D30">
        <v>29</v>
      </c>
    </row>
    <row r="31" spans="1:4">
      <c r="A31">
        <v>1112</v>
      </c>
      <c r="B31">
        <v>1581</v>
      </c>
      <c r="C31" t="str">
        <f t="shared" si="0"/>
        <v>1112-1581</v>
      </c>
      <c r="D31">
        <v>30</v>
      </c>
    </row>
    <row r="32" spans="1:4">
      <c r="A32">
        <v>1112</v>
      </c>
      <c r="B32">
        <v>1552</v>
      </c>
      <c r="C32" t="str">
        <f t="shared" si="0"/>
        <v>1112-1552</v>
      </c>
      <c r="D32">
        <v>31</v>
      </c>
    </row>
    <row r="33" spans="1:4">
      <c r="A33">
        <v>1112</v>
      </c>
      <c r="B33">
        <v>1552</v>
      </c>
      <c r="C33" t="str">
        <f t="shared" si="0"/>
        <v>1112-1552</v>
      </c>
      <c r="D33">
        <v>32</v>
      </c>
    </row>
    <row r="34" spans="1:4">
      <c r="A34">
        <v>1112</v>
      </c>
      <c r="B34">
        <v>1581</v>
      </c>
      <c r="C34" t="str">
        <f t="shared" si="0"/>
        <v>1112-1581</v>
      </c>
      <c r="D34">
        <v>33</v>
      </c>
    </row>
    <row r="35" spans="1:4">
      <c r="A35">
        <v>1111</v>
      </c>
      <c r="B35">
        <v>1580</v>
      </c>
      <c r="C35" t="str">
        <f t="shared" si="0"/>
        <v>1111-1580</v>
      </c>
      <c r="D35">
        <v>34</v>
      </c>
    </row>
    <row r="36" spans="1:4">
      <c r="A36">
        <v>1110</v>
      </c>
      <c r="B36">
        <v>1578</v>
      </c>
      <c r="C36" t="str">
        <f t="shared" si="0"/>
        <v>1110-1578</v>
      </c>
      <c r="D36">
        <v>35</v>
      </c>
    </row>
    <row r="37" spans="1:4">
      <c r="A37">
        <v>1110</v>
      </c>
      <c r="B37">
        <v>1579</v>
      </c>
      <c r="C37" t="str">
        <f t="shared" si="0"/>
        <v>1110-1579</v>
      </c>
      <c r="D37">
        <v>36</v>
      </c>
    </row>
    <row r="38" spans="1:4">
      <c r="A38">
        <v>1109</v>
      </c>
      <c r="B38">
        <v>1576</v>
      </c>
      <c r="C38" t="str">
        <f t="shared" si="0"/>
        <v>1109-1576</v>
      </c>
      <c r="D38">
        <v>37</v>
      </c>
    </row>
    <row r="39" spans="1:4">
      <c r="A39">
        <v>1108</v>
      </c>
      <c r="B39">
        <v>1574</v>
      </c>
      <c r="C39" t="str">
        <f t="shared" si="0"/>
        <v>1108-1574</v>
      </c>
      <c r="D39">
        <v>38</v>
      </c>
    </row>
    <row r="40" spans="1:4">
      <c r="A40">
        <v>1106</v>
      </c>
      <c r="B40">
        <v>1572</v>
      </c>
      <c r="C40" t="str">
        <f t="shared" si="0"/>
        <v>1106-1572</v>
      </c>
      <c r="D40">
        <v>39</v>
      </c>
    </row>
    <row r="41" spans="1:4">
      <c r="A41">
        <v>1105</v>
      </c>
      <c r="B41">
        <v>1186</v>
      </c>
      <c r="C41" t="str">
        <f t="shared" si="0"/>
        <v>1105-1186</v>
      </c>
      <c r="D41">
        <v>40</v>
      </c>
    </row>
    <row r="42" spans="1:4">
      <c r="A42">
        <v>1103</v>
      </c>
      <c r="B42">
        <v>1571</v>
      </c>
      <c r="C42" t="str">
        <f t="shared" si="0"/>
        <v>1103-1571</v>
      </c>
      <c r="D42">
        <v>41</v>
      </c>
    </row>
    <row r="43" spans="1:4">
      <c r="A43">
        <v>1102</v>
      </c>
      <c r="B43">
        <v>1567</v>
      </c>
      <c r="C43" t="str">
        <f t="shared" si="0"/>
        <v>1102-1567</v>
      </c>
      <c r="D43">
        <v>42</v>
      </c>
    </row>
    <row r="44" spans="1:4">
      <c r="A44">
        <v>1102</v>
      </c>
      <c r="B44">
        <v>1399</v>
      </c>
      <c r="C44" t="str">
        <f t="shared" si="0"/>
        <v>1102-1399</v>
      </c>
      <c r="D44">
        <v>43</v>
      </c>
    </row>
    <row r="45" spans="1:4">
      <c r="A45">
        <v>1102</v>
      </c>
      <c r="B45">
        <v>1606</v>
      </c>
      <c r="C45" t="str">
        <f t="shared" si="0"/>
        <v>1102-1606</v>
      </c>
      <c r="D45">
        <v>44</v>
      </c>
    </row>
    <row r="46" spans="1:4">
      <c r="A46">
        <v>1101</v>
      </c>
      <c r="B46">
        <v>1361</v>
      </c>
      <c r="C46" t="str">
        <f t="shared" si="0"/>
        <v>1101-1361</v>
      </c>
      <c r="D46">
        <v>45</v>
      </c>
    </row>
    <row r="47" spans="1:4">
      <c r="A47">
        <v>1100</v>
      </c>
      <c r="B47">
        <v>1565</v>
      </c>
      <c r="C47" t="str">
        <f t="shared" si="0"/>
        <v>1100-1565</v>
      </c>
      <c r="D47">
        <v>46</v>
      </c>
    </row>
    <row r="48" spans="1:4">
      <c r="A48">
        <v>1098</v>
      </c>
      <c r="B48">
        <v>1562</v>
      </c>
      <c r="C48" t="str">
        <f t="shared" si="0"/>
        <v>1098-1562</v>
      </c>
      <c r="D48">
        <v>47</v>
      </c>
    </row>
    <row r="49" spans="1:4">
      <c r="A49">
        <v>1097</v>
      </c>
      <c r="B49">
        <v>265</v>
      </c>
      <c r="C49" t="str">
        <f t="shared" si="0"/>
        <v>1097-265</v>
      </c>
      <c r="D49">
        <v>48</v>
      </c>
    </row>
    <row r="50" spans="1:4">
      <c r="A50">
        <v>1097</v>
      </c>
      <c r="B50">
        <v>263</v>
      </c>
      <c r="C50" t="str">
        <f t="shared" si="0"/>
        <v>1097-263</v>
      </c>
      <c r="D50">
        <v>49</v>
      </c>
    </row>
    <row r="51" spans="1:4">
      <c r="A51">
        <v>1097</v>
      </c>
      <c r="B51">
        <v>263</v>
      </c>
      <c r="C51" t="str">
        <f t="shared" si="0"/>
        <v>1097-263</v>
      </c>
      <c r="D51">
        <v>50</v>
      </c>
    </row>
    <row r="52" spans="1:4">
      <c r="A52">
        <v>1097</v>
      </c>
      <c r="B52">
        <v>938</v>
      </c>
      <c r="C52" t="str">
        <f t="shared" si="0"/>
        <v>1097-938</v>
      </c>
      <c r="D52">
        <v>51</v>
      </c>
    </row>
    <row r="53" spans="1:4">
      <c r="A53">
        <v>1097</v>
      </c>
      <c r="B53">
        <v>1560</v>
      </c>
      <c r="C53" t="str">
        <f t="shared" si="0"/>
        <v>1097-1560</v>
      </c>
      <c r="D53">
        <v>52</v>
      </c>
    </row>
    <row r="54" spans="1:4">
      <c r="A54">
        <v>1097</v>
      </c>
      <c r="B54">
        <v>1560</v>
      </c>
      <c r="C54" t="str">
        <f t="shared" si="0"/>
        <v>1097-1560</v>
      </c>
      <c r="D54">
        <v>53</v>
      </c>
    </row>
    <row r="55" spans="1:4">
      <c r="A55">
        <v>1097</v>
      </c>
      <c r="B55">
        <v>1560</v>
      </c>
      <c r="C55" t="str">
        <f t="shared" si="0"/>
        <v>1097-1560</v>
      </c>
      <c r="D55">
        <v>54</v>
      </c>
    </row>
    <row r="56" spans="1:4">
      <c r="A56">
        <v>1097</v>
      </c>
      <c r="B56">
        <v>1561</v>
      </c>
      <c r="C56" t="str">
        <f t="shared" si="0"/>
        <v>1097-1561</v>
      </c>
      <c r="D56">
        <v>55</v>
      </c>
    </row>
    <row r="57" spans="1:4">
      <c r="A57">
        <v>1096</v>
      </c>
      <c r="B57">
        <v>192</v>
      </c>
      <c r="C57" t="str">
        <f t="shared" si="0"/>
        <v>1096-192</v>
      </c>
      <c r="D57">
        <v>56</v>
      </c>
    </row>
    <row r="58" spans="1:4">
      <c r="A58">
        <v>1095</v>
      </c>
      <c r="B58">
        <v>1559</v>
      </c>
      <c r="C58" t="str">
        <f t="shared" si="0"/>
        <v>1095-1559</v>
      </c>
      <c r="D58">
        <v>57</v>
      </c>
    </row>
    <row r="59" spans="1:4">
      <c r="A59">
        <v>1094</v>
      </c>
      <c r="B59">
        <v>1558</v>
      </c>
      <c r="C59" t="str">
        <f t="shared" si="0"/>
        <v>1094-1558</v>
      </c>
      <c r="D59">
        <v>58</v>
      </c>
    </row>
    <row r="60" spans="1:4">
      <c r="A60">
        <v>1090</v>
      </c>
      <c r="B60">
        <v>1551</v>
      </c>
      <c r="C60" t="str">
        <f t="shared" si="0"/>
        <v>1090-1551</v>
      </c>
      <c r="D60">
        <v>59</v>
      </c>
    </row>
    <row r="61" spans="1:4">
      <c r="A61">
        <v>1089</v>
      </c>
      <c r="B61">
        <v>1550</v>
      </c>
      <c r="C61" t="str">
        <f t="shared" si="0"/>
        <v>1089-1550</v>
      </c>
      <c r="D61">
        <v>60</v>
      </c>
    </row>
    <row r="62" spans="1:4">
      <c r="A62">
        <v>1089</v>
      </c>
      <c r="B62">
        <v>1550</v>
      </c>
      <c r="C62" t="str">
        <f t="shared" si="0"/>
        <v>1089-1550</v>
      </c>
      <c r="D62">
        <v>61</v>
      </c>
    </row>
    <row r="63" spans="1:4">
      <c r="A63">
        <v>1087</v>
      </c>
      <c r="B63">
        <v>1548</v>
      </c>
      <c r="C63" t="str">
        <f t="shared" si="0"/>
        <v>1087-1548</v>
      </c>
      <c r="D63">
        <v>62</v>
      </c>
    </row>
    <row r="64" spans="1:4">
      <c r="A64">
        <v>1088</v>
      </c>
      <c r="B64">
        <v>1549</v>
      </c>
      <c r="C64" t="str">
        <f t="shared" si="0"/>
        <v>1088-1549</v>
      </c>
      <c r="D64">
        <v>63</v>
      </c>
    </row>
    <row r="65" spans="1:4">
      <c r="A65">
        <v>1086</v>
      </c>
      <c r="B65">
        <v>1547</v>
      </c>
      <c r="C65" t="str">
        <f t="shared" si="0"/>
        <v>1086-1547</v>
      </c>
      <c r="D65">
        <v>64</v>
      </c>
    </row>
    <row r="66" spans="1:4">
      <c r="A66">
        <v>1084</v>
      </c>
      <c r="B66">
        <v>1541</v>
      </c>
      <c r="C66" t="str">
        <f t="shared" si="0"/>
        <v>1084-1541</v>
      </c>
      <c r="D66">
        <v>65</v>
      </c>
    </row>
    <row r="67" spans="1:4">
      <c r="A67">
        <v>1083</v>
      </c>
      <c r="B67">
        <v>1540</v>
      </c>
      <c r="C67" t="str">
        <f t="shared" ref="C67:C130" si="1">CONCATENATE(A67,"-",B67)</f>
        <v>1083-1540</v>
      </c>
      <c r="D67">
        <v>66</v>
      </c>
    </row>
    <row r="68" spans="1:4">
      <c r="A68">
        <v>1080</v>
      </c>
      <c r="B68">
        <v>1536</v>
      </c>
      <c r="C68" t="str">
        <f t="shared" si="1"/>
        <v>1080-1536</v>
      </c>
      <c r="D68">
        <v>67</v>
      </c>
    </row>
    <row r="69" spans="1:4">
      <c r="A69">
        <v>1080</v>
      </c>
      <c r="B69">
        <v>563</v>
      </c>
      <c r="C69" t="str">
        <f t="shared" si="1"/>
        <v>1080-563</v>
      </c>
      <c r="D69">
        <v>68</v>
      </c>
    </row>
    <row r="70" spans="1:4">
      <c r="A70">
        <v>1076</v>
      </c>
      <c r="B70">
        <v>1517</v>
      </c>
      <c r="C70" t="str">
        <f t="shared" si="1"/>
        <v>1076-1517</v>
      </c>
      <c r="D70">
        <v>69</v>
      </c>
    </row>
    <row r="71" spans="1:4">
      <c r="A71">
        <v>1075</v>
      </c>
      <c r="B71">
        <v>1524</v>
      </c>
      <c r="C71" t="str">
        <f t="shared" si="1"/>
        <v>1075-1524</v>
      </c>
      <c r="D71">
        <v>70</v>
      </c>
    </row>
    <row r="72" spans="1:4">
      <c r="A72">
        <v>1074</v>
      </c>
      <c r="B72">
        <v>1523</v>
      </c>
      <c r="C72" t="str">
        <f t="shared" si="1"/>
        <v>1074-1523</v>
      </c>
      <c r="D72">
        <v>71</v>
      </c>
    </row>
    <row r="73" spans="1:4">
      <c r="A73">
        <v>1071</v>
      </c>
      <c r="B73">
        <v>1522</v>
      </c>
      <c r="C73" t="str">
        <f t="shared" si="1"/>
        <v>1071-1522</v>
      </c>
      <c r="D73">
        <v>72</v>
      </c>
    </row>
    <row r="74" spans="1:4">
      <c r="A74">
        <v>1068</v>
      </c>
      <c r="B74">
        <v>1526</v>
      </c>
      <c r="C74" t="str">
        <f t="shared" si="1"/>
        <v>1068-1526</v>
      </c>
      <c r="D74">
        <v>73</v>
      </c>
    </row>
    <row r="75" spans="1:4">
      <c r="A75">
        <v>1066</v>
      </c>
      <c r="B75">
        <v>1515</v>
      </c>
      <c r="C75" t="str">
        <f t="shared" si="1"/>
        <v>1066-1515</v>
      </c>
      <c r="D75">
        <v>74</v>
      </c>
    </row>
    <row r="76" spans="1:4">
      <c r="A76">
        <v>1065</v>
      </c>
      <c r="B76">
        <v>1513</v>
      </c>
      <c r="C76" t="str">
        <f t="shared" si="1"/>
        <v>1065-1513</v>
      </c>
      <c r="D76">
        <v>75</v>
      </c>
    </row>
    <row r="77" spans="1:4">
      <c r="A77">
        <v>1064</v>
      </c>
      <c r="B77">
        <v>1101</v>
      </c>
      <c r="C77" t="str">
        <f t="shared" si="1"/>
        <v>1064-1101</v>
      </c>
      <c r="D77">
        <v>76</v>
      </c>
    </row>
    <row r="78" spans="1:4">
      <c r="A78">
        <v>1062</v>
      </c>
      <c r="B78">
        <v>805</v>
      </c>
      <c r="C78" t="str">
        <f t="shared" si="1"/>
        <v>1062-805</v>
      </c>
      <c r="D78">
        <v>77</v>
      </c>
    </row>
    <row r="79" spans="1:4">
      <c r="A79">
        <v>1061</v>
      </c>
      <c r="B79">
        <v>1509</v>
      </c>
      <c r="C79" t="str">
        <f t="shared" si="1"/>
        <v>1061-1509</v>
      </c>
      <c r="D79">
        <v>78</v>
      </c>
    </row>
    <row r="80" spans="1:4">
      <c r="A80">
        <v>1059</v>
      </c>
      <c r="B80">
        <v>1499</v>
      </c>
      <c r="C80" t="str">
        <f t="shared" si="1"/>
        <v>1059-1499</v>
      </c>
      <c r="D80">
        <v>79</v>
      </c>
    </row>
    <row r="81" spans="1:4">
      <c r="A81">
        <v>1058</v>
      </c>
      <c r="B81">
        <v>1507</v>
      </c>
      <c r="C81" t="str">
        <f t="shared" si="1"/>
        <v>1058-1507</v>
      </c>
      <c r="D81">
        <v>80</v>
      </c>
    </row>
    <row r="82" spans="1:4">
      <c r="A82">
        <v>1057</v>
      </c>
      <c r="B82">
        <v>1506</v>
      </c>
      <c r="C82" t="str">
        <f t="shared" si="1"/>
        <v>1057-1506</v>
      </c>
      <c r="D82">
        <v>81</v>
      </c>
    </row>
    <row r="83" spans="1:4">
      <c r="A83">
        <v>1055</v>
      </c>
      <c r="B83">
        <v>1502</v>
      </c>
      <c r="C83" t="str">
        <f t="shared" si="1"/>
        <v>1055-1502</v>
      </c>
      <c r="D83">
        <v>82</v>
      </c>
    </row>
    <row r="84" spans="1:4">
      <c r="A84">
        <v>1052</v>
      </c>
      <c r="B84">
        <v>1498</v>
      </c>
      <c r="C84" t="str">
        <f t="shared" si="1"/>
        <v>1052-1498</v>
      </c>
      <c r="D84">
        <v>83</v>
      </c>
    </row>
    <row r="85" spans="1:4">
      <c r="A85">
        <v>1051</v>
      </c>
      <c r="B85">
        <v>1497</v>
      </c>
      <c r="C85" t="str">
        <f t="shared" si="1"/>
        <v>1051-1497</v>
      </c>
      <c r="D85">
        <v>84</v>
      </c>
    </row>
    <row r="86" spans="1:4">
      <c r="A86">
        <v>1050</v>
      </c>
      <c r="B86">
        <v>1494</v>
      </c>
      <c r="C86" t="str">
        <f t="shared" si="1"/>
        <v>1050-1494</v>
      </c>
      <c r="D86">
        <v>85</v>
      </c>
    </row>
    <row r="87" spans="1:4">
      <c r="A87">
        <v>1050</v>
      </c>
      <c r="B87">
        <v>1494</v>
      </c>
      <c r="C87" t="str">
        <f t="shared" si="1"/>
        <v>1050-1494</v>
      </c>
      <c r="D87">
        <v>86</v>
      </c>
    </row>
    <row r="88" spans="1:4">
      <c r="A88">
        <v>1050</v>
      </c>
      <c r="B88">
        <v>1495</v>
      </c>
      <c r="C88" t="str">
        <f t="shared" si="1"/>
        <v>1050-1495</v>
      </c>
      <c r="D88">
        <v>87</v>
      </c>
    </row>
    <row r="89" spans="1:4">
      <c r="A89">
        <v>1048</v>
      </c>
      <c r="B89">
        <v>1492</v>
      </c>
      <c r="C89" t="str">
        <f t="shared" si="1"/>
        <v>1048-1492</v>
      </c>
      <c r="D89">
        <v>88</v>
      </c>
    </row>
    <row r="90" spans="1:4">
      <c r="A90">
        <v>1047</v>
      </c>
      <c r="B90">
        <v>997</v>
      </c>
      <c r="C90" t="str">
        <f t="shared" si="1"/>
        <v>1047-997</v>
      </c>
      <c r="D90">
        <v>89</v>
      </c>
    </row>
    <row r="91" spans="1:4">
      <c r="A91">
        <v>1046</v>
      </c>
      <c r="B91">
        <v>1489</v>
      </c>
      <c r="C91" t="str">
        <f t="shared" si="1"/>
        <v>1046-1489</v>
      </c>
      <c r="D91">
        <v>90</v>
      </c>
    </row>
    <row r="92" spans="1:4">
      <c r="A92">
        <v>1041</v>
      </c>
      <c r="B92">
        <v>1478</v>
      </c>
      <c r="C92" t="str">
        <f t="shared" si="1"/>
        <v>1041-1478</v>
      </c>
      <c r="D92">
        <v>91</v>
      </c>
    </row>
    <row r="93" spans="1:4">
      <c r="A93">
        <v>1040</v>
      </c>
      <c r="B93">
        <v>1476</v>
      </c>
      <c r="C93" t="str">
        <f t="shared" si="1"/>
        <v>1040-1476</v>
      </c>
      <c r="D93">
        <v>92</v>
      </c>
    </row>
    <row r="94" spans="1:4">
      <c r="A94">
        <v>1039</v>
      </c>
      <c r="B94">
        <v>1475</v>
      </c>
      <c r="C94" t="str">
        <f t="shared" si="1"/>
        <v>1039-1475</v>
      </c>
      <c r="D94">
        <v>93</v>
      </c>
    </row>
    <row r="95" spans="1:4">
      <c r="A95">
        <v>1038</v>
      </c>
      <c r="B95">
        <v>719</v>
      </c>
      <c r="C95" t="str">
        <f t="shared" si="1"/>
        <v>1038-719</v>
      </c>
      <c r="D95">
        <v>94</v>
      </c>
    </row>
    <row r="96" spans="1:4">
      <c r="A96">
        <v>1038</v>
      </c>
      <c r="B96">
        <v>1474</v>
      </c>
      <c r="C96" t="str">
        <f t="shared" si="1"/>
        <v>1038-1474</v>
      </c>
      <c r="D96">
        <v>95</v>
      </c>
    </row>
    <row r="97" spans="1:4">
      <c r="A97">
        <v>1035</v>
      </c>
      <c r="B97">
        <v>1461</v>
      </c>
      <c r="C97" t="str">
        <f t="shared" si="1"/>
        <v>1035-1461</v>
      </c>
      <c r="D97">
        <v>96</v>
      </c>
    </row>
    <row r="98" spans="1:4">
      <c r="A98">
        <v>1035</v>
      </c>
      <c r="B98">
        <v>526</v>
      </c>
      <c r="C98" t="str">
        <f t="shared" si="1"/>
        <v>1035-526</v>
      </c>
      <c r="D98">
        <v>97</v>
      </c>
    </row>
    <row r="99" spans="1:4">
      <c r="A99">
        <v>1033</v>
      </c>
      <c r="B99">
        <v>1465</v>
      </c>
      <c r="C99" t="str">
        <f t="shared" si="1"/>
        <v>1033-1465</v>
      </c>
      <c r="D99">
        <v>98</v>
      </c>
    </row>
    <row r="100" spans="1:4">
      <c r="A100">
        <v>1033</v>
      </c>
      <c r="B100">
        <v>1458</v>
      </c>
      <c r="C100" t="str">
        <f t="shared" si="1"/>
        <v>1033-1458</v>
      </c>
      <c r="D100">
        <v>99</v>
      </c>
    </row>
    <row r="101" spans="1:4">
      <c r="A101">
        <v>1032</v>
      </c>
      <c r="B101">
        <v>1464</v>
      </c>
      <c r="C101" t="str">
        <f t="shared" si="1"/>
        <v>1032-1464</v>
      </c>
      <c r="D101">
        <v>100</v>
      </c>
    </row>
    <row r="102" spans="1:4">
      <c r="A102">
        <v>1030</v>
      </c>
      <c r="B102">
        <v>1462</v>
      </c>
      <c r="C102" t="str">
        <f t="shared" si="1"/>
        <v>1030-1462</v>
      </c>
      <c r="D102">
        <v>101</v>
      </c>
    </row>
    <row r="103" spans="1:4">
      <c r="A103">
        <v>1029</v>
      </c>
      <c r="B103">
        <v>1460</v>
      </c>
      <c r="C103" t="str">
        <f t="shared" si="1"/>
        <v>1029-1460</v>
      </c>
      <c r="D103">
        <v>102</v>
      </c>
    </row>
    <row r="104" spans="1:4">
      <c r="A104">
        <v>1027</v>
      </c>
      <c r="B104">
        <v>1456</v>
      </c>
      <c r="C104" t="str">
        <f t="shared" si="1"/>
        <v>1027-1456</v>
      </c>
      <c r="D104">
        <v>103</v>
      </c>
    </row>
    <row r="105" spans="1:4">
      <c r="A105">
        <v>1024</v>
      </c>
      <c r="B105">
        <v>1452</v>
      </c>
      <c r="C105" t="str">
        <f t="shared" si="1"/>
        <v>1024-1452</v>
      </c>
      <c r="D105">
        <v>104</v>
      </c>
    </row>
    <row r="106" spans="1:4">
      <c r="A106">
        <v>1023</v>
      </c>
      <c r="B106">
        <v>475</v>
      </c>
      <c r="C106" t="str">
        <f t="shared" si="1"/>
        <v>1023-475</v>
      </c>
      <c r="D106">
        <v>105</v>
      </c>
    </row>
    <row r="107" spans="1:4">
      <c r="A107">
        <v>1021</v>
      </c>
      <c r="B107">
        <v>1446</v>
      </c>
      <c r="C107" t="str">
        <f t="shared" si="1"/>
        <v>1021-1446</v>
      </c>
      <c r="D107">
        <v>106</v>
      </c>
    </row>
    <row r="108" spans="1:4">
      <c r="A108">
        <v>1021</v>
      </c>
      <c r="B108">
        <v>1444</v>
      </c>
      <c r="C108" t="str">
        <f t="shared" si="1"/>
        <v>1021-1444</v>
      </c>
      <c r="D108">
        <v>107</v>
      </c>
    </row>
    <row r="109" spans="1:4">
      <c r="A109">
        <v>1019</v>
      </c>
      <c r="B109">
        <v>1434</v>
      </c>
      <c r="C109" t="str">
        <f t="shared" si="1"/>
        <v>1019-1434</v>
      </c>
      <c r="D109">
        <v>108</v>
      </c>
    </row>
    <row r="110" spans="1:4">
      <c r="A110">
        <v>1019</v>
      </c>
      <c r="B110">
        <v>1434</v>
      </c>
      <c r="C110" t="str">
        <f t="shared" si="1"/>
        <v>1019-1434</v>
      </c>
      <c r="D110">
        <v>109</v>
      </c>
    </row>
    <row r="111" spans="1:4">
      <c r="A111">
        <v>1019</v>
      </c>
      <c r="B111">
        <v>1434</v>
      </c>
      <c r="C111" t="str">
        <f t="shared" si="1"/>
        <v>1019-1434</v>
      </c>
      <c r="D111">
        <v>110</v>
      </c>
    </row>
    <row r="112" spans="1:4">
      <c r="A112">
        <v>1019</v>
      </c>
      <c r="B112">
        <v>1434</v>
      </c>
      <c r="C112" t="str">
        <f t="shared" si="1"/>
        <v>1019-1434</v>
      </c>
      <c r="D112">
        <v>111</v>
      </c>
    </row>
    <row r="113" spans="1:4">
      <c r="A113">
        <v>1019</v>
      </c>
      <c r="B113">
        <v>1441</v>
      </c>
      <c r="C113" t="str">
        <f t="shared" si="1"/>
        <v>1019-1441</v>
      </c>
      <c r="D113">
        <v>112</v>
      </c>
    </row>
    <row r="114" spans="1:4">
      <c r="A114">
        <v>1016</v>
      </c>
      <c r="B114">
        <v>1435</v>
      </c>
      <c r="C114" t="str">
        <f t="shared" si="1"/>
        <v>1016-1435</v>
      </c>
      <c r="D114">
        <v>113</v>
      </c>
    </row>
    <row r="115" spans="1:4">
      <c r="A115">
        <v>1015</v>
      </c>
      <c r="B115">
        <v>12</v>
      </c>
      <c r="C115" t="str">
        <f t="shared" si="1"/>
        <v>1015-12</v>
      </c>
      <c r="D115">
        <v>114</v>
      </c>
    </row>
    <row r="116" spans="1:4">
      <c r="A116">
        <v>1015</v>
      </c>
      <c r="B116">
        <v>1411</v>
      </c>
      <c r="C116" t="str">
        <f t="shared" si="1"/>
        <v>1015-1411</v>
      </c>
      <c r="D116">
        <v>115</v>
      </c>
    </row>
    <row r="117" spans="1:4">
      <c r="A117">
        <v>1013</v>
      </c>
      <c r="B117">
        <v>1433</v>
      </c>
      <c r="C117" t="str">
        <f t="shared" si="1"/>
        <v>1013-1433</v>
      </c>
      <c r="D117">
        <v>116</v>
      </c>
    </row>
    <row r="118" spans="1:4">
      <c r="A118">
        <v>1012</v>
      </c>
      <c r="B118">
        <v>1432</v>
      </c>
      <c r="C118" t="str">
        <f t="shared" si="1"/>
        <v>1012-1432</v>
      </c>
      <c r="D118">
        <v>117</v>
      </c>
    </row>
    <row r="119" spans="1:4">
      <c r="A119">
        <v>1011</v>
      </c>
      <c r="B119">
        <v>1510</v>
      </c>
      <c r="C119" t="str">
        <f t="shared" si="1"/>
        <v>1011-1510</v>
      </c>
      <c r="D119">
        <v>118</v>
      </c>
    </row>
    <row r="120" spans="1:4">
      <c r="A120">
        <v>1009</v>
      </c>
      <c r="B120">
        <v>1426</v>
      </c>
      <c r="C120" t="str">
        <f t="shared" si="1"/>
        <v>1009-1426</v>
      </c>
      <c r="D120">
        <v>119</v>
      </c>
    </row>
    <row r="121" spans="1:4">
      <c r="A121">
        <v>1008</v>
      </c>
      <c r="B121">
        <v>1425</v>
      </c>
      <c r="C121" t="str">
        <f t="shared" si="1"/>
        <v>1008-1425</v>
      </c>
      <c r="D121">
        <v>120</v>
      </c>
    </row>
    <row r="122" spans="1:4">
      <c r="A122">
        <v>1006</v>
      </c>
      <c r="B122">
        <v>1300</v>
      </c>
      <c r="C122" t="str">
        <f t="shared" si="1"/>
        <v>1006-1300</v>
      </c>
      <c r="D122">
        <v>121</v>
      </c>
    </row>
    <row r="123" spans="1:4">
      <c r="A123">
        <v>1005</v>
      </c>
      <c r="B123">
        <v>1422</v>
      </c>
      <c r="C123" t="str">
        <f t="shared" si="1"/>
        <v>1005-1422</v>
      </c>
      <c r="D123">
        <v>122</v>
      </c>
    </row>
    <row r="124" spans="1:4">
      <c r="A124">
        <v>1004</v>
      </c>
      <c r="B124">
        <v>1421</v>
      </c>
      <c r="C124" t="str">
        <f t="shared" si="1"/>
        <v>1004-1421</v>
      </c>
      <c r="D124">
        <v>123</v>
      </c>
    </row>
    <row r="125" spans="1:4">
      <c r="A125">
        <v>1003</v>
      </c>
      <c r="B125">
        <v>1419</v>
      </c>
      <c r="C125" t="str">
        <f t="shared" si="1"/>
        <v>1003-1419</v>
      </c>
      <c r="D125">
        <v>124</v>
      </c>
    </row>
    <row r="126" spans="1:4">
      <c r="A126">
        <v>1003</v>
      </c>
      <c r="B126">
        <v>1420</v>
      </c>
      <c r="C126" t="str">
        <f t="shared" si="1"/>
        <v>1003-1420</v>
      </c>
      <c r="D126">
        <v>125</v>
      </c>
    </row>
    <row r="127" spans="1:4">
      <c r="A127">
        <v>1003</v>
      </c>
      <c r="B127">
        <v>1419</v>
      </c>
      <c r="C127" t="str">
        <f t="shared" si="1"/>
        <v>1003-1419</v>
      </c>
      <c r="D127">
        <v>126</v>
      </c>
    </row>
    <row r="128" spans="1:4">
      <c r="A128">
        <v>1003</v>
      </c>
      <c r="B128">
        <v>1419</v>
      </c>
      <c r="C128" t="str">
        <f t="shared" si="1"/>
        <v>1003-1419</v>
      </c>
      <c r="D128">
        <v>127</v>
      </c>
    </row>
    <row r="129" spans="1:4">
      <c r="A129">
        <v>1002</v>
      </c>
      <c r="B129">
        <v>1416</v>
      </c>
      <c r="C129" t="str">
        <f t="shared" si="1"/>
        <v>1002-1416</v>
      </c>
      <c r="D129">
        <v>128</v>
      </c>
    </row>
    <row r="130" spans="1:4">
      <c r="A130">
        <v>1001</v>
      </c>
      <c r="B130">
        <v>1410</v>
      </c>
      <c r="C130" t="str">
        <f t="shared" si="1"/>
        <v>1001-1410</v>
      </c>
      <c r="D130">
        <v>129</v>
      </c>
    </row>
    <row r="131" spans="1:4">
      <c r="A131">
        <v>1000</v>
      </c>
      <c r="B131">
        <v>1409</v>
      </c>
      <c r="C131" t="str">
        <f t="shared" ref="C131:C194" si="2">CONCATENATE(A131,"-",B131)</f>
        <v>1000-1409</v>
      </c>
      <c r="D131">
        <v>130</v>
      </c>
    </row>
    <row r="132" spans="1:4">
      <c r="A132">
        <v>999</v>
      </c>
      <c r="B132">
        <v>1407</v>
      </c>
      <c r="C132" t="str">
        <f t="shared" si="2"/>
        <v>999-1407</v>
      </c>
      <c r="D132">
        <v>131</v>
      </c>
    </row>
    <row r="133" spans="1:4">
      <c r="A133">
        <v>997</v>
      </c>
      <c r="B133">
        <v>1404</v>
      </c>
      <c r="C133" t="str">
        <f t="shared" si="2"/>
        <v>997-1404</v>
      </c>
      <c r="D133">
        <v>132</v>
      </c>
    </row>
    <row r="134" spans="1:4">
      <c r="A134">
        <v>996</v>
      </c>
      <c r="B134">
        <v>1401</v>
      </c>
      <c r="C134" t="str">
        <f t="shared" si="2"/>
        <v>996-1401</v>
      </c>
      <c r="D134">
        <v>133</v>
      </c>
    </row>
    <row r="135" spans="1:4">
      <c r="A135">
        <v>995</v>
      </c>
      <c r="B135">
        <v>1397</v>
      </c>
      <c r="C135" t="str">
        <f t="shared" si="2"/>
        <v>995-1397</v>
      </c>
      <c r="D135">
        <v>134</v>
      </c>
    </row>
    <row r="136" spans="1:4">
      <c r="A136">
        <v>994</v>
      </c>
      <c r="B136">
        <v>1395</v>
      </c>
      <c r="C136" t="str">
        <f t="shared" si="2"/>
        <v>994-1395</v>
      </c>
      <c r="D136">
        <v>135</v>
      </c>
    </row>
    <row r="137" spans="1:4">
      <c r="A137">
        <v>993</v>
      </c>
      <c r="B137">
        <v>1391</v>
      </c>
      <c r="C137" t="str">
        <f t="shared" si="2"/>
        <v>993-1391</v>
      </c>
      <c r="D137">
        <v>136</v>
      </c>
    </row>
    <row r="138" spans="1:4">
      <c r="A138">
        <v>991</v>
      </c>
      <c r="B138">
        <v>1389</v>
      </c>
      <c r="C138" t="str">
        <f t="shared" si="2"/>
        <v>991-1389</v>
      </c>
      <c r="D138">
        <v>137</v>
      </c>
    </row>
    <row r="139" spans="1:4">
      <c r="A139">
        <v>989</v>
      </c>
      <c r="B139">
        <v>1384</v>
      </c>
      <c r="C139" t="str">
        <f t="shared" si="2"/>
        <v>989-1384</v>
      </c>
      <c r="D139">
        <v>138</v>
      </c>
    </row>
    <row r="140" spans="1:4">
      <c r="A140">
        <v>987</v>
      </c>
      <c r="B140">
        <v>1380</v>
      </c>
      <c r="C140" t="str">
        <f t="shared" si="2"/>
        <v>987-1380</v>
      </c>
      <c r="D140">
        <v>139</v>
      </c>
    </row>
    <row r="141" spans="1:4">
      <c r="A141">
        <v>987</v>
      </c>
      <c r="B141">
        <v>1232</v>
      </c>
      <c r="C141" t="str">
        <f t="shared" si="2"/>
        <v>987-1232</v>
      </c>
      <c r="D141">
        <v>140</v>
      </c>
    </row>
    <row r="142" spans="1:4">
      <c r="A142">
        <v>987</v>
      </c>
      <c r="B142">
        <v>1529</v>
      </c>
      <c r="C142" t="str">
        <f t="shared" si="2"/>
        <v>987-1529</v>
      </c>
      <c r="D142">
        <v>141</v>
      </c>
    </row>
    <row r="143" spans="1:4">
      <c r="A143">
        <v>987</v>
      </c>
      <c r="B143">
        <v>1231</v>
      </c>
      <c r="C143" t="str">
        <f t="shared" si="2"/>
        <v>987-1231</v>
      </c>
      <c r="D143">
        <v>142</v>
      </c>
    </row>
    <row r="144" spans="1:4">
      <c r="A144">
        <v>986</v>
      </c>
      <c r="B144">
        <v>291</v>
      </c>
      <c r="C144" t="str">
        <f t="shared" si="2"/>
        <v>986-291</v>
      </c>
      <c r="D144">
        <v>143</v>
      </c>
    </row>
    <row r="145" spans="1:4">
      <c r="A145">
        <v>986</v>
      </c>
      <c r="B145">
        <v>1379</v>
      </c>
      <c r="C145" t="str">
        <f t="shared" si="2"/>
        <v>986-1379</v>
      </c>
      <c r="D145">
        <v>144</v>
      </c>
    </row>
    <row r="146" spans="1:4">
      <c r="A146">
        <v>985</v>
      </c>
      <c r="B146">
        <v>1378</v>
      </c>
      <c r="C146" t="str">
        <f t="shared" si="2"/>
        <v>985-1378</v>
      </c>
      <c r="D146">
        <v>145</v>
      </c>
    </row>
    <row r="147" spans="1:4">
      <c r="A147">
        <v>984</v>
      </c>
      <c r="B147">
        <v>1377</v>
      </c>
      <c r="C147" t="str">
        <f t="shared" si="2"/>
        <v>984-1377</v>
      </c>
      <c r="D147">
        <v>146</v>
      </c>
    </row>
    <row r="148" spans="1:4">
      <c r="A148">
        <v>972</v>
      </c>
      <c r="B148">
        <v>743</v>
      </c>
      <c r="C148" t="str">
        <f t="shared" si="2"/>
        <v>972-743</v>
      </c>
      <c r="D148">
        <v>147</v>
      </c>
    </row>
    <row r="149" spans="1:4">
      <c r="A149">
        <v>969</v>
      </c>
      <c r="B149">
        <v>1365</v>
      </c>
      <c r="C149" t="str">
        <f t="shared" si="2"/>
        <v>969-1365</v>
      </c>
      <c r="D149">
        <v>148</v>
      </c>
    </row>
    <row r="150" spans="1:4">
      <c r="A150">
        <v>968</v>
      </c>
      <c r="B150">
        <v>1364</v>
      </c>
      <c r="C150" t="str">
        <f t="shared" si="2"/>
        <v>968-1364</v>
      </c>
      <c r="D150">
        <v>149</v>
      </c>
    </row>
    <row r="151" spans="1:4">
      <c r="A151">
        <v>965</v>
      </c>
      <c r="B151">
        <v>1359</v>
      </c>
      <c r="C151" t="str">
        <f t="shared" si="2"/>
        <v>965-1359</v>
      </c>
      <c r="D151">
        <v>150</v>
      </c>
    </row>
    <row r="152" spans="1:4">
      <c r="A152">
        <v>964</v>
      </c>
      <c r="B152">
        <v>1358</v>
      </c>
      <c r="C152" t="str">
        <f t="shared" si="2"/>
        <v>964-1358</v>
      </c>
      <c r="D152">
        <v>151</v>
      </c>
    </row>
    <row r="153" spans="1:4">
      <c r="A153">
        <v>964</v>
      </c>
      <c r="B153">
        <v>39</v>
      </c>
      <c r="C153" t="str">
        <f t="shared" si="2"/>
        <v>964-39</v>
      </c>
      <c r="D153">
        <v>152</v>
      </c>
    </row>
    <row r="154" spans="1:4">
      <c r="A154">
        <v>964</v>
      </c>
      <c r="B154">
        <v>302</v>
      </c>
      <c r="C154" t="str">
        <f t="shared" si="2"/>
        <v>964-302</v>
      </c>
      <c r="D154">
        <v>153</v>
      </c>
    </row>
    <row r="155" spans="1:4">
      <c r="A155">
        <v>963</v>
      </c>
      <c r="B155">
        <v>1356</v>
      </c>
      <c r="C155" t="str">
        <f t="shared" si="2"/>
        <v>963-1356</v>
      </c>
      <c r="D155">
        <v>154</v>
      </c>
    </row>
    <row r="156" spans="1:4">
      <c r="A156">
        <v>961</v>
      </c>
      <c r="B156">
        <v>1227</v>
      </c>
      <c r="C156" t="str">
        <f t="shared" si="2"/>
        <v>961-1227</v>
      </c>
      <c r="D156">
        <v>155</v>
      </c>
    </row>
    <row r="157" spans="1:4">
      <c r="A157">
        <v>960</v>
      </c>
      <c r="B157">
        <v>1352</v>
      </c>
      <c r="C157" t="str">
        <f t="shared" si="2"/>
        <v>960-1352</v>
      </c>
      <c r="D157">
        <v>156</v>
      </c>
    </row>
    <row r="158" spans="1:4">
      <c r="A158">
        <v>959</v>
      </c>
      <c r="B158">
        <v>1351</v>
      </c>
      <c r="C158" t="str">
        <f t="shared" si="2"/>
        <v>959-1351</v>
      </c>
      <c r="D158">
        <v>157</v>
      </c>
    </row>
    <row r="159" spans="1:4">
      <c r="A159">
        <v>957</v>
      </c>
      <c r="B159">
        <v>1348</v>
      </c>
      <c r="C159" t="str">
        <f t="shared" si="2"/>
        <v>957-1348</v>
      </c>
      <c r="D159">
        <v>158</v>
      </c>
    </row>
    <row r="160" spans="1:4">
      <c r="A160">
        <v>956</v>
      </c>
      <c r="B160">
        <v>1346</v>
      </c>
      <c r="C160" t="str">
        <f t="shared" si="2"/>
        <v>956-1346</v>
      </c>
      <c r="D160">
        <v>159</v>
      </c>
    </row>
    <row r="161" spans="1:4">
      <c r="A161">
        <v>955</v>
      </c>
      <c r="B161">
        <v>1345</v>
      </c>
      <c r="C161" t="str">
        <f t="shared" si="2"/>
        <v>955-1345</v>
      </c>
      <c r="D161">
        <v>160</v>
      </c>
    </row>
    <row r="162" spans="1:4">
      <c r="A162">
        <v>954</v>
      </c>
      <c r="B162">
        <v>1343</v>
      </c>
      <c r="C162" t="str">
        <f t="shared" si="2"/>
        <v>954-1343</v>
      </c>
      <c r="D162">
        <v>161</v>
      </c>
    </row>
    <row r="163" spans="1:4">
      <c r="A163">
        <v>954</v>
      </c>
      <c r="B163">
        <v>1344</v>
      </c>
      <c r="C163" t="str">
        <f t="shared" si="2"/>
        <v>954-1344</v>
      </c>
      <c r="D163">
        <v>162</v>
      </c>
    </row>
    <row r="164" spans="1:4">
      <c r="A164">
        <v>953</v>
      </c>
      <c r="B164">
        <v>1342</v>
      </c>
      <c r="C164" t="str">
        <f t="shared" si="2"/>
        <v>953-1342</v>
      </c>
      <c r="D164">
        <v>163</v>
      </c>
    </row>
    <row r="165" spans="1:4">
      <c r="A165">
        <v>952</v>
      </c>
      <c r="B165">
        <v>1341</v>
      </c>
      <c r="C165" t="str">
        <f t="shared" si="2"/>
        <v>952-1341</v>
      </c>
      <c r="D165">
        <v>164</v>
      </c>
    </row>
    <row r="166" spans="1:4">
      <c r="A166">
        <v>951</v>
      </c>
      <c r="B166">
        <v>1340</v>
      </c>
      <c r="C166" t="str">
        <f t="shared" si="2"/>
        <v>951-1340</v>
      </c>
      <c r="D166">
        <v>165</v>
      </c>
    </row>
    <row r="167" spans="1:4">
      <c r="A167">
        <v>951</v>
      </c>
      <c r="B167">
        <v>572</v>
      </c>
      <c r="C167" t="str">
        <f t="shared" si="2"/>
        <v>951-572</v>
      </c>
      <c r="D167">
        <v>166</v>
      </c>
    </row>
    <row r="168" spans="1:4">
      <c r="A168">
        <v>950</v>
      </c>
      <c r="B168">
        <v>1339</v>
      </c>
      <c r="C168" t="str">
        <f t="shared" si="2"/>
        <v>950-1339</v>
      </c>
      <c r="D168">
        <v>167</v>
      </c>
    </row>
    <row r="169" spans="1:4">
      <c r="A169">
        <v>949</v>
      </c>
      <c r="B169">
        <v>1520</v>
      </c>
      <c r="C169" t="str">
        <f t="shared" si="2"/>
        <v>949-1520</v>
      </c>
      <c r="D169">
        <v>168</v>
      </c>
    </row>
    <row r="170" spans="1:4">
      <c r="A170">
        <v>949</v>
      </c>
      <c r="B170">
        <v>1520</v>
      </c>
      <c r="C170" t="str">
        <f t="shared" si="2"/>
        <v>949-1520</v>
      </c>
      <c r="D170">
        <v>169</v>
      </c>
    </row>
    <row r="171" spans="1:4">
      <c r="A171">
        <v>949</v>
      </c>
      <c r="B171">
        <v>1520</v>
      </c>
      <c r="C171" t="str">
        <f t="shared" si="2"/>
        <v>949-1520</v>
      </c>
      <c r="D171">
        <v>170</v>
      </c>
    </row>
    <row r="172" spans="1:4">
      <c r="A172">
        <v>949</v>
      </c>
      <c r="B172">
        <v>1520</v>
      </c>
      <c r="C172" t="str">
        <f t="shared" si="2"/>
        <v>949-1520</v>
      </c>
      <c r="D172">
        <v>171</v>
      </c>
    </row>
    <row r="173" spans="1:4">
      <c r="A173">
        <v>949</v>
      </c>
      <c r="B173">
        <v>1598</v>
      </c>
      <c r="C173" t="str">
        <f t="shared" si="2"/>
        <v>949-1598</v>
      </c>
      <c r="D173">
        <v>172</v>
      </c>
    </row>
    <row r="174" spans="1:4">
      <c r="A174">
        <v>949</v>
      </c>
      <c r="B174">
        <v>1598</v>
      </c>
      <c r="C174" t="str">
        <f t="shared" si="2"/>
        <v>949-1598</v>
      </c>
      <c r="D174">
        <v>173</v>
      </c>
    </row>
    <row r="175" spans="1:4">
      <c r="A175">
        <v>949</v>
      </c>
      <c r="B175">
        <v>1598</v>
      </c>
      <c r="C175" t="str">
        <f t="shared" si="2"/>
        <v>949-1598</v>
      </c>
      <c r="D175">
        <v>174</v>
      </c>
    </row>
    <row r="176" spans="1:4">
      <c r="A176">
        <v>949</v>
      </c>
      <c r="B176">
        <v>1598</v>
      </c>
      <c r="C176" t="str">
        <f t="shared" si="2"/>
        <v>949-1598</v>
      </c>
      <c r="D176">
        <v>175</v>
      </c>
    </row>
    <row r="177" spans="1:4">
      <c r="A177">
        <v>949</v>
      </c>
      <c r="B177">
        <v>1598</v>
      </c>
      <c r="C177" t="str">
        <f t="shared" si="2"/>
        <v>949-1598</v>
      </c>
      <c r="D177">
        <v>176</v>
      </c>
    </row>
    <row r="178" spans="1:4">
      <c r="A178">
        <v>949</v>
      </c>
      <c r="B178">
        <v>583</v>
      </c>
      <c r="C178" t="str">
        <f t="shared" si="2"/>
        <v>949-583</v>
      </c>
      <c r="D178">
        <v>177</v>
      </c>
    </row>
    <row r="179" spans="1:4">
      <c r="A179">
        <v>949</v>
      </c>
      <c r="B179">
        <v>1546</v>
      </c>
      <c r="C179" t="str">
        <f t="shared" si="2"/>
        <v>949-1546</v>
      </c>
      <c r="D179">
        <v>178</v>
      </c>
    </row>
    <row r="180" spans="1:4">
      <c r="A180">
        <v>949</v>
      </c>
      <c r="B180">
        <v>1546</v>
      </c>
      <c r="C180" t="str">
        <f t="shared" si="2"/>
        <v>949-1546</v>
      </c>
      <c r="D180">
        <v>179</v>
      </c>
    </row>
    <row r="181" spans="1:4">
      <c r="A181">
        <v>948</v>
      </c>
      <c r="B181">
        <v>1480</v>
      </c>
      <c r="C181" t="str">
        <f t="shared" si="2"/>
        <v>948-1480</v>
      </c>
      <c r="D181">
        <v>180</v>
      </c>
    </row>
    <row r="182" spans="1:4">
      <c r="A182">
        <v>948</v>
      </c>
      <c r="B182">
        <v>1480</v>
      </c>
      <c r="C182" t="str">
        <f t="shared" si="2"/>
        <v>948-1480</v>
      </c>
      <c r="D182">
        <v>181</v>
      </c>
    </row>
    <row r="183" spans="1:4">
      <c r="A183">
        <v>948</v>
      </c>
      <c r="B183">
        <v>1479</v>
      </c>
      <c r="C183" t="str">
        <f t="shared" si="2"/>
        <v>948-1479</v>
      </c>
      <c r="D183">
        <v>182</v>
      </c>
    </row>
    <row r="184" spans="1:4">
      <c r="A184">
        <v>948</v>
      </c>
      <c r="B184">
        <v>1480</v>
      </c>
      <c r="C184" t="str">
        <f t="shared" si="2"/>
        <v>948-1480</v>
      </c>
      <c r="D184">
        <v>183</v>
      </c>
    </row>
    <row r="185" spans="1:4">
      <c r="A185">
        <v>948</v>
      </c>
      <c r="B185">
        <v>803</v>
      </c>
      <c r="C185" t="str">
        <f t="shared" si="2"/>
        <v>948-803</v>
      </c>
      <c r="D185">
        <v>184</v>
      </c>
    </row>
    <row r="186" spans="1:4">
      <c r="A186">
        <v>948</v>
      </c>
      <c r="B186">
        <v>1457</v>
      </c>
      <c r="C186" t="str">
        <f t="shared" si="2"/>
        <v>948-1457</v>
      </c>
      <c r="D186">
        <v>185</v>
      </c>
    </row>
    <row r="187" spans="1:4">
      <c r="A187">
        <v>948</v>
      </c>
      <c r="B187">
        <v>1481</v>
      </c>
      <c r="C187" t="str">
        <f t="shared" si="2"/>
        <v>948-1481</v>
      </c>
      <c r="D187">
        <v>186</v>
      </c>
    </row>
    <row r="188" spans="1:4">
      <c r="A188">
        <v>946</v>
      </c>
      <c r="B188">
        <v>1336</v>
      </c>
      <c r="C188" t="str">
        <f t="shared" si="2"/>
        <v>946-1336</v>
      </c>
      <c r="D188">
        <v>187</v>
      </c>
    </row>
    <row r="189" spans="1:4">
      <c r="A189">
        <v>946</v>
      </c>
      <c r="B189">
        <v>1336</v>
      </c>
      <c r="C189" t="str">
        <f t="shared" si="2"/>
        <v>946-1336</v>
      </c>
      <c r="D189">
        <v>188</v>
      </c>
    </row>
    <row r="190" spans="1:4">
      <c r="A190">
        <v>945</v>
      </c>
      <c r="B190">
        <v>1334</v>
      </c>
      <c r="C190" t="str">
        <f t="shared" si="2"/>
        <v>945-1334</v>
      </c>
      <c r="D190">
        <v>189</v>
      </c>
    </row>
    <row r="191" spans="1:4">
      <c r="A191">
        <v>943</v>
      </c>
      <c r="B191">
        <v>1332</v>
      </c>
      <c r="C191" t="str">
        <f t="shared" si="2"/>
        <v>943-1332</v>
      </c>
      <c r="D191">
        <v>190</v>
      </c>
    </row>
    <row r="192" spans="1:4">
      <c r="A192">
        <v>942</v>
      </c>
      <c r="B192">
        <v>1326</v>
      </c>
      <c r="C192" t="str">
        <f t="shared" si="2"/>
        <v>942-1326</v>
      </c>
      <c r="D192">
        <v>191</v>
      </c>
    </row>
    <row r="193" spans="1:4">
      <c r="A193">
        <v>940</v>
      </c>
      <c r="B193">
        <v>1324</v>
      </c>
      <c r="C193" t="str">
        <f t="shared" si="2"/>
        <v>940-1324</v>
      </c>
      <c r="D193">
        <v>192</v>
      </c>
    </row>
    <row r="194" spans="1:4">
      <c r="A194">
        <v>935</v>
      </c>
      <c r="B194">
        <v>1315</v>
      </c>
      <c r="C194" t="str">
        <f t="shared" si="2"/>
        <v>935-1315</v>
      </c>
      <c r="D194">
        <v>193</v>
      </c>
    </row>
    <row r="195" spans="1:4">
      <c r="A195">
        <v>934</v>
      </c>
      <c r="B195">
        <v>1312</v>
      </c>
      <c r="C195" t="str">
        <f t="shared" ref="C195:C258" si="3">CONCATENATE(A195,"-",B195)</f>
        <v>934-1312</v>
      </c>
      <c r="D195">
        <v>194</v>
      </c>
    </row>
    <row r="196" spans="1:4">
      <c r="A196">
        <v>934</v>
      </c>
      <c r="B196">
        <v>1386</v>
      </c>
      <c r="C196" t="str">
        <f t="shared" si="3"/>
        <v>934-1386</v>
      </c>
      <c r="D196">
        <v>195</v>
      </c>
    </row>
    <row r="197" spans="1:4">
      <c r="A197">
        <v>933</v>
      </c>
      <c r="B197">
        <v>1311</v>
      </c>
      <c r="C197" t="str">
        <f t="shared" si="3"/>
        <v>933-1311</v>
      </c>
      <c r="D197">
        <v>196</v>
      </c>
    </row>
    <row r="198" spans="1:4">
      <c r="A198">
        <v>932</v>
      </c>
      <c r="B198">
        <v>1310</v>
      </c>
      <c r="C198" t="str">
        <f t="shared" si="3"/>
        <v>932-1310</v>
      </c>
      <c r="D198">
        <v>197</v>
      </c>
    </row>
    <row r="199" spans="1:4">
      <c r="A199">
        <v>931</v>
      </c>
      <c r="B199">
        <v>1309</v>
      </c>
      <c r="C199" t="str">
        <f t="shared" si="3"/>
        <v>931-1309</v>
      </c>
      <c r="D199">
        <v>198</v>
      </c>
    </row>
    <row r="200" spans="1:4">
      <c r="A200">
        <v>930</v>
      </c>
      <c r="B200">
        <v>1308</v>
      </c>
      <c r="C200" t="str">
        <f t="shared" si="3"/>
        <v>930-1308</v>
      </c>
      <c r="D200">
        <v>199</v>
      </c>
    </row>
    <row r="201" spans="1:4">
      <c r="A201">
        <v>925</v>
      </c>
      <c r="B201">
        <v>770</v>
      </c>
      <c r="C201" t="str">
        <f t="shared" si="3"/>
        <v>925-770</v>
      </c>
      <c r="D201">
        <v>200</v>
      </c>
    </row>
    <row r="202" spans="1:4">
      <c r="A202">
        <v>924</v>
      </c>
      <c r="B202">
        <v>1302</v>
      </c>
      <c r="C202" t="str">
        <f t="shared" si="3"/>
        <v>924-1302</v>
      </c>
      <c r="D202">
        <v>201</v>
      </c>
    </row>
    <row r="203" spans="1:4">
      <c r="A203">
        <v>924</v>
      </c>
      <c r="B203">
        <v>1078</v>
      </c>
      <c r="C203" t="str">
        <f t="shared" si="3"/>
        <v>924-1078</v>
      </c>
      <c r="D203">
        <v>202</v>
      </c>
    </row>
    <row r="204" spans="1:4">
      <c r="A204">
        <v>923</v>
      </c>
      <c r="B204">
        <v>1301</v>
      </c>
      <c r="C204" t="str">
        <f t="shared" si="3"/>
        <v>923-1301</v>
      </c>
      <c r="D204">
        <v>203</v>
      </c>
    </row>
    <row r="205" spans="1:4">
      <c r="A205">
        <v>922</v>
      </c>
      <c r="B205">
        <v>1295</v>
      </c>
      <c r="C205" t="str">
        <f t="shared" si="3"/>
        <v>922-1295</v>
      </c>
      <c r="D205">
        <v>204</v>
      </c>
    </row>
    <row r="206" spans="1:4">
      <c r="A206">
        <v>921</v>
      </c>
      <c r="B206">
        <v>1294</v>
      </c>
      <c r="C206" t="str">
        <f t="shared" si="3"/>
        <v>921-1294</v>
      </c>
      <c r="D206">
        <v>205</v>
      </c>
    </row>
    <row r="207" spans="1:4">
      <c r="A207">
        <v>920</v>
      </c>
      <c r="B207">
        <v>1305</v>
      </c>
      <c r="C207" t="str">
        <f t="shared" si="3"/>
        <v>920-1305</v>
      </c>
      <c r="D207">
        <v>206</v>
      </c>
    </row>
    <row r="208" spans="1:4">
      <c r="A208">
        <v>919</v>
      </c>
      <c r="B208">
        <v>1293</v>
      </c>
      <c r="C208" t="str">
        <f t="shared" si="3"/>
        <v>919-1293</v>
      </c>
      <c r="D208">
        <v>207</v>
      </c>
    </row>
    <row r="209" spans="1:4">
      <c r="A209">
        <v>918</v>
      </c>
      <c r="B209">
        <v>1292</v>
      </c>
      <c r="C209" t="str">
        <f t="shared" si="3"/>
        <v>918-1292</v>
      </c>
      <c r="D209">
        <v>208</v>
      </c>
    </row>
    <row r="210" spans="1:4">
      <c r="A210">
        <v>917</v>
      </c>
      <c r="B210">
        <v>1290</v>
      </c>
      <c r="C210" t="str">
        <f t="shared" si="3"/>
        <v>917-1290</v>
      </c>
      <c r="D210">
        <v>209</v>
      </c>
    </row>
    <row r="211" spans="1:4">
      <c r="A211">
        <v>916</v>
      </c>
      <c r="B211">
        <v>1289</v>
      </c>
      <c r="C211" t="str">
        <f t="shared" si="3"/>
        <v>916-1289</v>
      </c>
      <c r="D211">
        <v>210</v>
      </c>
    </row>
    <row r="212" spans="1:4">
      <c r="A212">
        <v>914</v>
      </c>
      <c r="B212">
        <v>1287</v>
      </c>
      <c r="C212" t="str">
        <f t="shared" si="3"/>
        <v>914-1287</v>
      </c>
      <c r="D212">
        <v>211</v>
      </c>
    </row>
    <row r="213" spans="1:4">
      <c r="A213">
        <v>912</v>
      </c>
      <c r="B213">
        <v>173</v>
      </c>
      <c r="C213" t="str">
        <f t="shared" si="3"/>
        <v>912-173</v>
      </c>
      <c r="D213">
        <v>212</v>
      </c>
    </row>
    <row r="214" spans="1:4">
      <c r="A214">
        <v>911</v>
      </c>
      <c r="B214">
        <v>1608</v>
      </c>
      <c r="C214" t="str">
        <f t="shared" si="3"/>
        <v>911-1608</v>
      </c>
      <c r="D214">
        <v>213</v>
      </c>
    </row>
    <row r="215" spans="1:4">
      <c r="A215">
        <v>911</v>
      </c>
      <c r="B215">
        <v>734</v>
      </c>
      <c r="C215" t="str">
        <f t="shared" si="3"/>
        <v>911-734</v>
      </c>
      <c r="D215">
        <v>214</v>
      </c>
    </row>
    <row r="216" spans="1:4">
      <c r="A216">
        <v>909</v>
      </c>
      <c r="B216">
        <v>1282</v>
      </c>
      <c r="C216" t="str">
        <f t="shared" si="3"/>
        <v>909-1282</v>
      </c>
      <c r="D216">
        <v>215</v>
      </c>
    </row>
    <row r="217" spans="1:4">
      <c r="A217">
        <v>908</v>
      </c>
      <c r="B217" t="s">
        <v>8950</v>
      </c>
      <c r="C217" t="str">
        <f t="shared" si="3"/>
        <v>908-NULL</v>
      </c>
      <c r="D217">
        <v>216</v>
      </c>
    </row>
    <row r="218" spans="1:4">
      <c r="A218">
        <v>906</v>
      </c>
      <c r="B218">
        <v>1279</v>
      </c>
      <c r="C218" t="str">
        <f t="shared" si="3"/>
        <v>906-1279</v>
      </c>
      <c r="D218">
        <v>217</v>
      </c>
    </row>
    <row r="219" spans="1:4">
      <c r="A219">
        <v>904</v>
      </c>
      <c r="B219">
        <v>1273</v>
      </c>
      <c r="C219" t="str">
        <f t="shared" si="3"/>
        <v>904-1273</v>
      </c>
      <c r="D219">
        <v>218</v>
      </c>
    </row>
    <row r="220" spans="1:4">
      <c r="A220">
        <v>904</v>
      </c>
      <c r="B220">
        <v>1275</v>
      </c>
      <c r="C220" t="str">
        <f t="shared" si="3"/>
        <v>904-1275</v>
      </c>
      <c r="D220">
        <v>219</v>
      </c>
    </row>
    <row r="221" spans="1:4">
      <c r="A221">
        <v>904</v>
      </c>
      <c r="B221">
        <v>1274</v>
      </c>
      <c r="C221" t="str">
        <f t="shared" si="3"/>
        <v>904-1274</v>
      </c>
      <c r="D221">
        <v>220</v>
      </c>
    </row>
    <row r="222" spans="1:4">
      <c r="A222">
        <v>903</v>
      </c>
      <c r="B222">
        <v>1272</v>
      </c>
      <c r="C222" t="str">
        <f t="shared" si="3"/>
        <v>903-1272</v>
      </c>
      <c r="D222">
        <v>221</v>
      </c>
    </row>
    <row r="223" spans="1:4">
      <c r="A223">
        <v>902</v>
      </c>
      <c r="B223">
        <v>732</v>
      </c>
      <c r="C223" t="str">
        <f t="shared" si="3"/>
        <v>902-732</v>
      </c>
      <c r="D223">
        <v>222</v>
      </c>
    </row>
    <row r="224" spans="1:4">
      <c r="A224">
        <v>901</v>
      </c>
      <c r="B224">
        <v>349</v>
      </c>
      <c r="C224" t="str">
        <f t="shared" si="3"/>
        <v>901-349</v>
      </c>
      <c r="D224">
        <v>223</v>
      </c>
    </row>
    <row r="225" spans="1:4">
      <c r="A225">
        <v>901</v>
      </c>
      <c r="B225">
        <v>320</v>
      </c>
      <c r="C225" t="str">
        <f t="shared" si="3"/>
        <v>901-320</v>
      </c>
      <c r="D225">
        <v>224</v>
      </c>
    </row>
    <row r="226" spans="1:4">
      <c r="A226">
        <v>901</v>
      </c>
      <c r="B226">
        <v>664</v>
      </c>
      <c r="C226" t="str">
        <f t="shared" si="3"/>
        <v>901-664</v>
      </c>
      <c r="D226">
        <v>225</v>
      </c>
    </row>
    <row r="227" spans="1:4">
      <c r="A227">
        <v>898</v>
      </c>
      <c r="B227">
        <v>1266</v>
      </c>
      <c r="C227" t="str">
        <f t="shared" si="3"/>
        <v>898-1266</v>
      </c>
      <c r="D227">
        <v>226</v>
      </c>
    </row>
    <row r="228" spans="1:4">
      <c r="A228">
        <v>897</v>
      </c>
      <c r="B228">
        <v>1265</v>
      </c>
      <c r="C228" t="str">
        <f t="shared" si="3"/>
        <v>897-1265</v>
      </c>
      <c r="D228">
        <v>227</v>
      </c>
    </row>
    <row r="229" spans="1:4">
      <c r="A229">
        <v>896</v>
      </c>
      <c r="B229">
        <v>1264</v>
      </c>
      <c r="C229" t="str">
        <f t="shared" si="3"/>
        <v>896-1264</v>
      </c>
      <c r="D229">
        <v>228</v>
      </c>
    </row>
    <row r="230" spans="1:4">
      <c r="A230">
        <v>895</v>
      </c>
      <c r="B230">
        <v>1263</v>
      </c>
      <c r="C230" t="str">
        <f t="shared" si="3"/>
        <v>895-1263</v>
      </c>
      <c r="D230">
        <v>229</v>
      </c>
    </row>
    <row r="231" spans="1:4">
      <c r="A231">
        <v>894</v>
      </c>
      <c r="B231">
        <v>1262</v>
      </c>
      <c r="C231" t="str">
        <f t="shared" si="3"/>
        <v>894-1262</v>
      </c>
      <c r="D231">
        <v>230</v>
      </c>
    </row>
    <row r="232" spans="1:4">
      <c r="A232">
        <v>893</v>
      </c>
      <c r="B232">
        <v>1260</v>
      </c>
      <c r="C232" t="str">
        <f t="shared" si="3"/>
        <v>893-1260</v>
      </c>
      <c r="D232">
        <v>231</v>
      </c>
    </row>
    <row r="233" spans="1:4">
      <c r="A233">
        <v>893</v>
      </c>
      <c r="B233">
        <v>1261</v>
      </c>
      <c r="C233" t="str">
        <f t="shared" si="3"/>
        <v>893-1261</v>
      </c>
      <c r="D233">
        <v>232</v>
      </c>
    </row>
    <row r="234" spans="1:4">
      <c r="A234">
        <v>891</v>
      </c>
      <c r="B234">
        <v>1257</v>
      </c>
      <c r="C234" t="str">
        <f t="shared" si="3"/>
        <v>891-1257</v>
      </c>
      <c r="D234">
        <v>233</v>
      </c>
    </row>
    <row r="235" spans="1:4">
      <c r="A235">
        <v>890</v>
      </c>
      <c r="B235">
        <v>1256</v>
      </c>
      <c r="C235" t="str">
        <f t="shared" si="3"/>
        <v>890-1256</v>
      </c>
      <c r="D235">
        <v>234</v>
      </c>
    </row>
    <row r="236" spans="1:4">
      <c r="A236">
        <v>889</v>
      </c>
      <c r="B236">
        <v>1230</v>
      </c>
      <c r="C236" t="str">
        <f t="shared" si="3"/>
        <v>889-1230</v>
      </c>
      <c r="D236">
        <v>235</v>
      </c>
    </row>
    <row r="237" spans="1:4">
      <c r="A237">
        <v>888</v>
      </c>
      <c r="B237">
        <v>1253</v>
      </c>
      <c r="C237" t="str">
        <f t="shared" si="3"/>
        <v>888-1253</v>
      </c>
      <c r="D237">
        <v>236</v>
      </c>
    </row>
    <row r="238" spans="1:4">
      <c r="A238">
        <v>888</v>
      </c>
      <c r="B238">
        <v>1252</v>
      </c>
      <c r="C238" t="str">
        <f t="shared" si="3"/>
        <v>888-1252</v>
      </c>
      <c r="D238">
        <v>237</v>
      </c>
    </row>
    <row r="239" spans="1:4">
      <c r="A239">
        <v>887</v>
      </c>
      <c r="B239">
        <v>1250</v>
      </c>
      <c r="C239" t="str">
        <f t="shared" si="3"/>
        <v>887-1250</v>
      </c>
      <c r="D239">
        <v>238</v>
      </c>
    </row>
    <row r="240" spans="1:4">
      <c r="A240">
        <v>886</v>
      </c>
      <c r="B240">
        <v>1249</v>
      </c>
      <c r="C240" t="str">
        <f t="shared" si="3"/>
        <v>886-1249</v>
      </c>
      <c r="D240">
        <v>239</v>
      </c>
    </row>
    <row r="241" spans="1:4">
      <c r="A241">
        <v>885</v>
      </c>
      <c r="B241">
        <v>129</v>
      </c>
      <c r="C241" t="str">
        <f t="shared" si="3"/>
        <v>885-129</v>
      </c>
      <c r="D241">
        <v>240</v>
      </c>
    </row>
    <row r="242" spans="1:4">
      <c r="A242">
        <v>884</v>
      </c>
      <c r="B242">
        <v>1248</v>
      </c>
      <c r="C242" t="str">
        <f t="shared" si="3"/>
        <v>884-1248</v>
      </c>
      <c r="D242">
        <v>241</v>
      </c>
    </row>
    <row r="243" spans="1:4">
      <c r="A243">
        <v>883</v>
      </c>
      <c r="B243">
        <v>1247</v>
      </c>
      <c r="C243" t="str">
        <f t="shared" si="3"/>
        <v>883-1247</v>
      </c>
      <c r="D243">
        <v>242</v>
      </c>
    </row>
    <row r="244" spans="1:4">
      <c r="A244">
        <v>881</v>
      </c>
      <c r="B244">
        <v>1244</v>
      </c>
      <c r="C244" t="str">
        <f t="shared" si="3"/>
        <v>881-1244</v>
      </c>
      <c r="D244">
        <v>243</v>
      </c>
    </row>
    <row r="245" spans="1:4">
      <c r="A245">
        <v>879</v>
      </c>
      <c r="B245">
        <v>1241</v>
      </c>
      <c r="C245" t="str">
        <f t="shared" si="3"/>
        <v>879-1241</v>
      </c>
      <c r="D245">
        <v>244</v>
      </c>
    </row>
    <row r="246" spans="1:4">
      <c r="A246">
        <v>878</v>
      </c>
      <c r="B246">
        <v>1240</v>
      </c>
      <c r="C246" t="str">
        <f t="shared" si="3"/>
        <v>878-1240</v>
      </c>
      <c r="D246">
        <v>245</v>
      </c>
    </row>
    <row r="247" spans="1:4">
      <c r="A247">
        <v>873</v>
      </c>
      <c r="B247">
        <v>1235</v>
      </c>
      <c r="C247" t="str">
        <f t="shared" si="3"/>
        <v>873-1235</v>
      </c>
      <c r="D247">
        <v>246</v>
      </c>
    </row>
    <row r="248" spans="1:4">
      <c r="A248">
        <v>872</v>
      </c>
      <c r="B248">
        <v>1234</v>
      </c>
      <c r="C248" t="str">
        <f t="shared" si="3"/>
        <v>872-1234</v>
      </c>
      <c r="D248">
        <v>247</v>
      </c>
    </row>
    <row r="249" spans="1:4">
      <c r="A249">
        <v>871</v>
      </c>
      <c r="B249">
        <v>1233</v>
      </c>
      <c r="C249" t="str">
        <f t="shared" si="3"/>
        <v>871-1233</v>
      </c>
      <c r="D249">
        <v>248</v>
      </c>
    </row>
    <row r="250" spans="1:4">
      <c r="A250">
        <v>870</v>
      </c>
      <c r="B250">
        <v>967</v>
      </c>
      <c r="C250" t="str">
        <f t="shared" si="3"/>
        <v>870-967</v>
      </c>
      <c r="D250">
        <v>249</v>
      </c>
    </row>
    <row r="251" spans="1:4">
      <c r="A251">
        <v>868</v>
      </c>
      <c r="B251">
        <v>1225</v>
      </c>
      <c r="C251" t="str">
        <f t="shared" si="3"/>
        <v>868-1225</v>
      </c>
      <c r="D251">
        <v>250</v>
      </c>
    </row>
    <row r="252" spans="1:4">
      <c r="A252">
        <v>868</v>
      </c>
      <c r="B252">
        <v>1594</v>
      </c>
      <c r="C252" t="str">
        <f t="shared" si="3"/>
        <v>868-1594</v>
      </c>
      <c r="D252">
        <v>251</v>
      </c>
    </row>
    <row r="253" spans="1:4">
      <c r="A253">
        <v>866</v>
      </c>
      <c r="B253">
        <v>861</v>
      </c>
      <c r="C253" t="str">
        <f t="shared" si="3"/>
        <v>866-861</v>
      </c>
      <c r="D253">
        <v>252</v>
      </c>
    </row>
    <row r="254" spans="1:4">
      <c r="A254">
        <v>863</v>
      </c>
      <c r="B254">
        <v>1218</v>
      </c>
      <c r="C254" t="str">
        <f t="shared" si="3"/>
        <v>863-1218</v>
      </c>
      <c r="D254">
        <v>253</v>
      </c>
    </row>
    <row r="255" spans="1:4">
      <c r="A255">
        <v>860</v>
      </c>
      <c r="B255">
        <v>1214</v>
      </c>
      <c r="C255" t="str">
        <f t="shared" si="3"/>
        <v>860-1214</v>
      </c>
      <c r="D255">
        <v>254</v>
      </c>
    </row>
    <row r="256" spans="1:4">
      <c r="A256">
        <v>859</v>
      </c>
      <c r="B256">
        <v>1213</v>
      </c>
      <c r="C256" t="str">
        <f t="shared" si="3"/>
        <v>859-1213</v>
      </c>
      <c r="D256">
        <v>255</v>
      </c>
    </row>
    <row r="257" spans="1:4">
      <c r="A257">
        <v>857</v>
      </c>
      <c r="B257">
        <v>1210</v>
      </c>
      <c r="C257" t="str">
        <f t="shared" si="3"/>
        <v>857-1210</v>
      </c>
      <c r="D257">
        <v>256</v>
      </c>
    </row>
    <row r="258" spans="1:4">
      <c r="A258">
        <v>857</v>
      </c>
      <c r="B258">
        <v>1539</v>
      </c>
      <c r="C258" t="str">
        <f t="shared" si="3"/>
        <v>857-1539</v>
      </c>
      <c r="D258">
        <v>257</v>
      </c>
    </row>
    <row r="259" spans="1:4">
      <c r="A259">
        <v>857</v>
      </c>
      <c r="B259">
        <v>1205</v>
      </c>
      <c r="C259" t="str">
        <f t="shared" ref="C259:C322" si="4">CONCATENATE(A259,"-",B259)</f>
        <v>857-1205</v>
      </c>
      <c r="D259">
        <v>258</v>
      </c>
    </row>
    <row r="260" spans="1:4">
      <c r="A260">
        <v>857</v>
      </c>
      <c r="B260">
        <v>1539</v>
      </c>
      <c r="C260" t="str">
        <f t="shared" si="4"/>
        <v>857-1539</v>
      </c>
      <c r="D260">
        <v>259</v>
      </c>
    </row>
    <row r="261" spans="1:4">
      <c r="A261">
        <v>857</v>
      </c>
      <c r="B261">
        <v>1586</v>
      </c>
      <c r="C261" t="str">
        <f t="shared" si="4"/>
        <v>857-1586</v>
      </c>
      <c r="D261">
        <v>260</v>
      </c>
    </row>
    <row r="262" spans="1:4">
      <c r="A262">
        <v>857</v>
      </c>
      <c r="B262">
        <v>1335</v>
      </c>
      <c r="C262" t="str">
        <f t="shared" si="4"/>
        <v>857-1335</v>
      </c>
      <c r="D262">
        <v>261</v>
      </c>
    </row>
    <row r="263" spans="1:4">
      <c r="A263">
        <v>857</v>
      </c>
      <c r="B263">
        <v>1335</v>
      </c>
      <c r="C263" t="str">
        <f t="shared" si="4"/>
        <v>857-1335</v>
      </c>
      <c r="D263">
        <v>262</v>
      </c>
    </row>
    <row r="264" spans="1:4">
      <c r="A264">
        <v>857</v>
      </c>
      <c r="B264">
        <v>1335</v>
      </c>
      <c r="C264" t="str">
        <f t="shared" si="4"/>
        <v>857-1335</v>
      </c>
      <c r="D264">
        <v>263</v>
      </c>
    </row>
    <row r="265" spans="1:4">
      <c r="A265">
        <v>856</v>
      </c>
      <c r="B265">
        <v>1207</v>
      </c>
      <c r="C265" t="str">
        <f t="shared" si="4"/>
        <v>856-1207</v>
      </c>
      <c r="D265">
        <v>264</v>
      </c>
    </row>
    <row r="266" spans="1:4">
      <c r="A266">
        <v>856</v>
      </c>
      <c r="B266">
        <v>1208</v>
      </c>
      <c r="C266" t="str">
        <f t="shared" si="4"/>
        <v>856-1208</v>
      </c>
      <c r="D266">
        <v>265</v>
      </c>
    </row>
    <row r="267" spans="1:4">
      <c r="A267">
        <v>854</v>
      </c>
      <c r="B267">
        <v>1206</v>
      </c>
      <c r="C267" t="str">
        <f t="shared" si="4"/>
        <v>854-1206</v>
      </c>
      <c r="D267">
        <v>266</v>
      </c>
    </row>
    <row r="268" spans="1:4">
      <c r="A268">
        <v>854</v>
      </c>
      <c r="B268">
        <v>1193</v>
      </c>
      <c r="C268" t="str">
        <f t="shared" si="4"/>
        <v>854-1193</v>
      </c>
      <c r="D268">
        <v>267</v>
      </c>
    </row>
    <row r="269" spans="1:4">
      <c r="A269">
        <v>853</v>
      </c>
      <c r="B269">
        <v>1181</v>
      </c>
      <c r="C269" t="str">
        <f t="shared" si="4"/>
        <v>853-1181</v>
      </c>
      <c r="D269">
        <v>268</v>
      </c>
    </row>
    <row r="270" spans="1:4">
      <c r="A270">
        <v>853</v>
      </c>
      <c r="B270">
        <v>1181</v>
      </c>
      <c r="C270" t="str">
        <f t="shared" si="4"/>
        <v>853-1181</v>
      </c>
      <c r="D270">
        <v>269</v>
      </c>
    </row>
    <row r="271" spans="1:4">
      <c r="A271">
        <v>852</v>
      </c>
      <c r="B271">
        <v>1204</v>
      </c>
      <c r="C271" t="str">
        <f t="shared" si="4"/>
        <v>852-1204</v>
      </c>
      <c r="D271">
        <v>270</v>
      </c>
    </row>
    <row r="272" spans="1:4">
      <c r="A272">
        <v>851</v>
      </c>
      <c r="B272">
        <v>1203</v>
      </c>
      <c r="C272" t="str">
        <f t="shared" si="4"/>
        <v>851-1203</v>
      </c>
      <c r="D272">
        <v>271</v>
      </c>
    </row>
    <row r="273" spans="1:4">
      <c r="A273">
        <v>850</v>
      </c>
      <c r="B273">
        <v>1185</v>
      </c>
      <c r="C273" t="str">
        <f t="shared" si="4"/>
        <v>850-1185</v>
      </c>
      <c r="D273">
        <v>272</v>
      </c>
    </row>
    <row r="274" spans="1:4">
      <c r="A274">
        <v>850</v>
      </c>
      <c r="B274">
        <v>1202</v>
      </c>
      <c r="C274" t="str">
        <f t="shared" si="4"/>
        <v>850-1202</v>
      </c>
      <c r="D274">
        <v>273</v>
      </c>
    </row>
    <row r="275" spans="1:4">
      <c r="A275">
        <v>848</v>
      </c>
      <c r="B275">
        <v>1197</v>
      </c>
      <c r="C275" t="str">
        <f t="shared" si="4"/>
        <v>848-1197</v>
      </c>
      <c r="D275">
        <v>274</v>
      </c>
    </row>
    <row r="276" spans="1:4">
      <c r="A276">
        <v>845</v>
      </c>
      <c r="B276">
        <v>1192</v>
      </c>
      <c r="C276" t="str">
        <f t="shared" si="4"/>
        <v>845-1192</v>
      </c>
      <c r="D276">
        <v>275</v>
      </c>
    </row>
    <row r="277" spans="1:4">
      <c r="A277">
        <v>846</v>
      </c>
      <c r="B277">
        <v>1194</v>
      </c>
      <c r="C277" t="str">
        <f t="shared" si="4"/>
        <v>846-1194</v>
      </c>
      <c r="D277">
        <v>276</v>
      </c>
    </row>
    <row r="278" spans="1:4">
      <c r="A278">
        <v>843</v>
      </c>
      <c r="B278">
        <v>1191</v>
      </c>
      <c r="C278" t="str">
        <f t="shared" si="4"/>
        <v>843-1191</v>
      </c>
      <c r="D278">
        <v>277</v>
      </c>
    </row>
    <row r="279" spans="1:4">
      <c r="A279">
        <v>842</v>
      </c>
      <c r="B279">
        <v>1188</v>
      </c>
      <c r="C279" t="str">
        <f t="shared" si="4"/>
        <v>842-1188</v>
      </c>
      <c r="D279">
        <v>278</v>
      </c>
    </row>
    <row r="280" spans="1:4">
      <c r="A280">
        <v>842</v>
      </c>
      <c r="B280">
        <v>1329</v>
      </c>
      <c r="C280" t="str">
        <f t="shared" si="4"/>
        <v>842-1329</v>
      </c>
      <c r="D280">
        <v>279</v>
      </c>
    </row>
    <row r="281" spans="1:4">
      <c r="A281">
        <v>842</v>
      </c>
      <c r="B281">
        <v>132</v>
      </c>
      <c r="C281" t="str">
        <f t="shared" si="4"/>
        <v>842-132</v>
      </c>
      <c r="D281">
        <v>280</v>
      </c>
    </row>
    <row r="282" spans="1:4">
      <c r="A282">
        <v>840</v>
      </c>
      <c r="B282">
        <v>1107</v>
      </c>
      <c r="C282" t="str">
        <f t="shared" si="4"/>
        <v>840-1107</v>
      </c>
      <c r="D282">
        <v>281</v>
      </c>
    </row>
    <row r="283" spans="1:4">
      <c r="A283">
        <v>839</v>
      </c>
      <c r="B283">
        <v>1184</v>
      </c>
      <c r="C283" t="str">
        <f t="shared" si="4"/>
        <v>839-1184</v>
      </c>
      <c r="D283">
        <v>282</v>
      </c>
    </row>
    <row r="284" spans="1:4">
      <c r="A284">
        <v>837</v>
      </c>
      <c r="B284">
        <v>44</v>
      </c>
      <c r="C284" t="str">
        <f t="shared" si="4"/>
        <v>837-44</v>
      </c>
      <c r="D284">
        <v>283</v>
      </c>
    </row>
    <row r="285" spans="1:4">
      <c r="A285">
        <v>835</v>
      </c>
      <c r="B285">
        <v>1179</v>
      </c>
      <c r="C285" t="str">
        <f t="shared" si="4"/>
        <v>835-1179</v>
      </c>
      <c r="D285">
        <v>284</v>
      </c>
    </row>
    <row r="286" spans="1:4">
      <c r="A286">
        <v>834</v>
      </c>
      <c r="B286">
        <v>1178</v>
      </c>
      <c r="C286" t="str">
        <f t="shared" si="4"/>
        <v>834-1178</v>
      </c>
      <c r="D286">
        <v>285</v>
      </c>
    </row>
    <row r="287" spans="1:4">
      <c r="A287">
        <v>833</v>
      </c>
      <c r="B287">
        <v>1177</v>
      </c>
      <c r="C287" t="str">
        <f t="shared" si="4"/>
        <v>833-1177</v>
      </c>
      <c r="D287">
        <v>286</v>
      </c>
    </row>
    <row r="288" spans="1:4">
      <c r="A288">
        <v>832</v>
      </c>
      <c r="B288">
        <v>1174</v>
      </c>
      <c r="C288" t="str">
        <f t="shared" si="4"/>
        <v>832-1174</v>
      </c>
      <c r="D288">
        <v>287</v>
      </c>
    </row>
    <row r="289" spans="1:4">
      <c r="A289">
        <v>831</v>
      </c>
      <c r="B289">
        <v>45</v>
      </c>
      <c r="C289" t="str">
        <f t="shared" si="4"/>
        <v>831-45</v>
      </c>
      <c r="D289">
        <v>288</v>
      </c>
    </row>
    <row r="290" spans="1:4">
      <c r="A290">
        <v>831</v>
      </c>
      <c r="B290">
        <v>45</v>
      </c>
      <c r="C290" t="str">
        <f t="shared" si="4"/>
        <v>831-45</v>
      </c>
      <c r="D290">
        <v>289</v>
      </c>
    </row>
    <row r="291" spans="1:4">
      <c r="A291">
        <v>831</v>
      </c>
      <c r="B291">
        <v>46</v>
      </c>
      <c r="C291" t="str">
        <f t="shared" si="4"/>
        <v>831-46</v>
      </c>
      <c r="D291">
        <v>290</v>
      </c>
    </row>
    <row r="292" spans="1:4">
      <c r="A292">
        <v>830</v>
      </c>
      <c r="B292">
        <v>1173</v>
      </c>
      <c r="C292" t="str">
        <f t="shared" si="4"/>
        <v>830-1173</v>
      </c>
      <c r="D292">
        <v>291</v>
      </c>
    </row>
    <row r="293" spans="1:4">
      <c r="A293">
        <v>829</v>
      </c>
      <c r="B293">
        <v>1171</v>
      </c>
      <c r="C293" t="str">
        <f t="shared" si="4"/>
        <v>829-1171</v>
      </c>
      <c r="D293">
        <v>292</v>
      </c>
    </row>
    <row r="294" spans="1:4">
      <c r="A294">
        <v>828</v>
      </c>
      <c r="B294">
        <v>1170</v>
      </c>
      <c r="C294" t="str">
        <f t="shared" si="4"/>
        <v>828-1170</v>
      </c>
      <c r="D294">
        <v>293</v>
      </c>
    </row>
    <row r="295" spans="1:4">
      <c r="A295">
        <v>827</v>
      </c>
      <c r="B295">
        <v>1169</v>
      </c>
      <c r="C295" t="str">
        <f t="shared" si="4"/>
        <v>827-1169</v>
      </c>
      <c r="D295">
        <v>294</v>
      </c>
    </row>
    <row r="296" spans="1:4">
      <c r="A296">
        <v>826</v>
      </c>
      <c r="B296">
        <v>1167</v>
      </c>
      <c r="C296" t="str">
        <f t="shared" si="4"/>
        <v>826-1167</v>
      </c>
      <c r="D296">
        <v>295</v>
      </c>
    </row>
    <row r="297" spans="1:4">
      <c r="A297">
        <v>826</v>
      </c>
      <c r="B297">
        <v>660</v>
      </c>
      <c r="C297" t="str">
        <f t="shared" si="4"/>
        <v>826-660</v>
      </c>
      <c r="D297">
        <v>296</v>
      </c>
    </row>
    <row r="298" spans="1:4">
      <c r="A298">
        <v>826</v>
      </c>
      <c r="B298">
        <v>1313</v>
      </c>
      <c r="C298" t="str">
        <f t="shared" si="4"/>
        <v>826-1313</v>
      </c>
      <c r="D298">
        <v>297</v>
      </c>
    </row>
    <row r="299" spans="1:4">
      <c r="A299">
        <v>826</v>
      </c>
      <c r="B299">
        <v>1167</v>
      </c>
      <c r="C299" t="str">
        <f t="shared" si="4"/>
        <v>826-1167</v>
      </c>
      <c r="D299">
        <v>298</v>
      </c>
    </row>
    <row r="300" spans="1:4">
      <c r="A300">
        <v>826</v>
      </c>
      <c r="B300">
        <v>1042</v>
      </c>
      <c r="C300" t="str">
        <f t="shared" si="4"/>
        <v>826-1042</v>
      </c>
      <c r="D300">
        <v>299</v>
      </c>
    </row>
    <row r="301" spans="1:4">
      <c r="A301">
        <v>826</v>
      </c>
      <c r="B301">
        <v>1168</v>
      </c>
      <c r="C301" t="str">
        <f t="shared" si="4"/>
        <v>826-1168</v>
      </c>
      <c r="D301">
        <v>300</v>
      </c>
    </row>
    <row r="302" spans="1:4">
      <c r="A302">
        <v>826</v>
      </c>
      <c r="B302">
        <v>661</v>
      </c>
      <c r="C302" t="str">
        <f t="shared" si="4"/>
        <v>826-661</v>
      </c>
      <c r="D302">
        <v>301</v>
      </c>
    </row>
    <row r="303" spans="1:4">
      <c r="A303">
        <v>826</v>
      </c>
      <c r="B303">
        <v>1043</v>
      </c>
      <c r="C303" t="str">
        <f t="shared" si="4"/>
        <v>826-1043</v>
      </c>
      <c r="D303">
        <v>302</v>
      </c>
    </row>
    <row r="304" spans="1:4">
      <c r="A304">
        <v>826</v>
      </c>
      <c r="B304">
        <v>1314</v>
      </c>
      <c r="C304" t="str">
        <f t="shared" si="4"/>
        <v>826-1314</v>
      </c>
      <c r="D304">
        <v>303</v>
      </c>
    </row>
    <row r="305" spans="1:4">
      <c r="A305">
        <v>826</v>
      </c>
      <c r="B305">
        <v>1166</v>
      </c>
      <c r="C305" t="str">
        <f t="shared" si="4"/>
        <v>826-1166</v>
      </c>
      <c r="D305">
        <v>304</v>
      </c>
    </row>
    <row r="306" spans="1:4">
      <c r="A306">
        <v>826</v>
      </c>
      <c r="B306">
        <v>1167</v>
      </c>
      <c r="C306" t="str">
        <f t="shared" si="4"/>
        <v>826-1167</v>
      </c>
      <c r="D306">
        <v>305</v>
      </c>
    </row>
    <row r="307" spans="1:4">
      <c r="A307">
        <v>825</v>
      </c>
      <c r="B307">
        <v>1165</v>
      </c>
      <c r="C307" t="str">
        <f t="shared" si="4"/>
        <v>825-1165</v>
      </c>
      <c r="D307">
        <v>306</v>
      </c>
    </row>
    <row r="308" spans="1:4">
      <c r="A308">
        <v>823</v>
      </c>
      <c r="B308">
        <v>1160</v>
      </c>
      <c r="C308" t="str">
        <f t="shared" si="4"/>
        <v>823-1160</v>
      </c>
      <c r="D308">
        <v>307</v>
      </c>
    </row>
    <row r="309" spans="1:4">
      <c r="A309">
        <v>822</v>
      </c>
      <c r="B309">
        <v>666</v>
      </c>
      <c r="C309" t="str">
        <f t="shared" si="4"/>
        <v>822-666</v>
      </c>
      <c r="D309">
        <v>308</v>
      </c>
    </row>
    <row r="310" spans="1:4">
      <c r="A310">
        <v>821</v>
      </c>
      <c r="B310">
        <v>1159</v>
      </c>
      <c r="C310" t="str">
        <f t="shared" si="4"/>
        <v>821-1159</v>
      </c>
      <c r="D310">
        <v>309</v>
      </c>
    </row>
    <row r="311" spans="1:4">
      <c r="A311">
        <v>820</v>
      </c>
      <c r="B311">
        <v>1157</v>
      </c>
      <c r="C311" t="str">
        <f t="shared" si="4"/>
        <v>820-1157</v>
      </c>
      <c r="D311">
        <v>310</v>
      </c>
    </row>
    <row r="312" spans="1:4">
      <c r="A312">
        <v>817</v>
      </c>
      <c r="B312">
        <v>1151</v>
      </c>
      <c r="C312" t="str">
        <f t="shared" si="4"/>
        <v>817-1151</v>
      </c>
      <c r="D312">
        <v>311</v>
      </c>
    </row>
    <row r="313" spans="1:4">
      <c r="A313">
        <v>816</v>
      </c>
      <c r="B313">
        <v>1152</v>
      </c>
      <c r="C313" t="str">
        <f t="shared" si="4"/>
        <v>816-1152</v>
      </c>
      <c r="D313">
        <v>312</v>
      </c>
    </row>
    <row r="314" spans="1:4">
      <c r="A314">
        <v>815</v>
      </c>
      <c r="B314">
        <v>1150</v>
      </c>
      <c r="C314" t="str">
        <f t="shared" si="4"/>
        <v>815-1150</v>
      </c>
      <c r="D314">
        <v>313</v>
      </c>
    </row>
    <row r="315" spans="1:4">
      <c r="A315">
        <v>815</v>
      </c>
      <c r="B315">
        <v>1150</v>
      </c>
      <c r="C315" t="str">
        <f t="shared" si="4"/>
        <v>815-1150</v>
      </c>
      <c r="D315">
        <v>314</v>
      </c>
    </row>
    <row r="316" spans="1:4">
      <c r="A316">
        <v>815</v>
      </c>
      <c r="B316">
        <v>1150</v>
      </c>
      <c r="C316" t="str">
        <f t="shared" si="4"/>
        <v>815-1150</v>
      </c>
      <c r="D316">
        <v>315</v>
      </c>
    </row>
    <row r="317" spans="1:4">
      <c r="A317">
        <v>813</v>
      </c>
      <c r="B317">
        <v>1146</v>
      </c>
      <c r="C317" t="str">
        <f t="shared" si="4"/>
        <v>813-1146</v>
      </c>
      <c r="D317">
        <v>316</v>
      </c>
    </row>
    <row r="318" spans="1:4">
      <c r="A318">
        <v>813</v>
      </c>
      <c r="B318">
        <v>1148</v>
      </c>
      <c r="C318" t="str">
        <f t="shared" si="4"/>
        <v>813-1148</v>
      </c>
      <c r="D318">
        <v>317</v>
      </c>
    </row>
    <row r="319" spans="1:4">
      <c r="A319">
        <v>812</v>
      </c>
      <c r="B319">
        <v>1144</v>
      </c>
      <c r="C319" t="str">
        <f t="shared" si="4"/>
        <v>812-1144</v>
      </c>
      <c r="D319">
        <v>318</v>
      </c>
    </row>
    <row r="320" spans="1:4">
      <c r="A320">
        <v>811</v>
      </c>
      <c r="B320">
        <v>1142</v>
      </c>
      <c r="C320" t="str">
        <f t="shared" si="4"/>
        <v>811-1142</v>
      </c>
      <c r="D320">
        <v>319</v>
      </c>
    </row>
    <row r="321" spans="1:4">
      <c r="A321">
        <v>810</v>
      </c>
      <c r="B321">
        <v>1140</v>
      </c>
      <c r="C321" t="str">
        <f t="shared" si="4"/>
        <v>810-1140</v>
      </c>
      <c r="D321">
        <v>320</v>
      </c>
    </row>
    <row r="322" spans="1:4">
      <c r="A322">
        <v>808</v>
      </c>
      <c r="B322">
        <v>1138</v>
      </c>
      <c r="C322" t="str">
        <f t="shared" si="4"/>
        <v>808-1138</v>
      </c>
      <c r="D322">
        <v>321</v>
      </c>
    </row>
    <row r="323" spans="1:4">
      <c r="A323">
        <v>807</v>
      </c>
      <c r="B323">
        <v>1137</v>
      </c>
      <c r="C323" t="str">
        <f t="shared" ref="C323:C386" si="5">CONCATENATE(A323,"-",B323)</f>
        <v>807-1137</v>
      </c>
      <c r="D323">
        <v>322</v>
      </c>
    </row>
    <row r="324" spans="1:4">
      <c r="A324">
        <v>806</v>
      </c>
      <c r="B324">
        <v>1136</v>
      </c>
      <c r="C324" t="str">
        <f t="shared" si="5"/>
        <v>806-1136</v>
      </c>
      <c r="D324">
        <v>323</v>
      </c>
    </row>
    <row r="325" spans="1:4">
      <c r="A325">
        <v>803</v>
      </c>
      <c r="B325">
        <v>1131</v>
      </c>
      <c r="C325" t="str">
        <f t="shared" si="5"/>
        <v>803-1131</v>
      </c>
      <c r="D325">
        <v>324</v>
      </c>
    </row>
    <row r="326" spans="1:4">
      <c r="A326">
        <v>802</v>
      </c>
      <c r="B326">
        <v>1130</v>
      </c>
      <c r="C326" t="str">
        <f t="shared" si="5"/>
        <v>802-1130</v>
      </c>
      <c r="D326">
        <v>325</v>
      </c>
    </row>
    <row r="327" spans="1:4">
      <c r="A327">
        <v>797</v>
      </c>
      <c r="B327">
        <v>167</v>
      </c>
      <c r="C327" t="str">
        <f t="shared" si="5"/>
        <v>797-167</v>
      </c>
      <c r="D327">
        <v>326</v>
      </c>
    </row>
    <row r="328" spans="1:4">
      <c r="A328">
        <v>798</v>
      </c>
      <c r="B328">
        <v>1126</v>
      </c>
      <c r="C328" t="str">
        <f t="shared" si="5"/>
        <v>798-1126</v>
      </c>
      <c r="D328">
        <v>327</v>
      </c>
    </row>
    <row r="329" spans="1:4">
      <c r="A329">
        <v>797</v>
      </c>
      <c r="B329">
        <v>1125</v>
      </c>
      <c r="C329" t="str">
        <f t="shared" si="5"/>
        <v>797-1125</v>
      </c>
      <c r="D329">
        <v>328</v>
      </c>
    </row>
    <row r="330" spans="1:4">
      <c r="A330">
        <v>795</v>
      </c>
      <c r="B330">
        <v>1122</v>
      </c>
      <c r="C330" t="str">
        <f t="shared" si="5"/>
        <v>795-1122</v>
      </c>
      <c r="D330">
        <v>329</v>
      </c>
    </row>
    <row r="331" spans="1:4">
      <c r="A331">
        <v>793</v>
      </c>
      <c r="B331">
        <v>1123</v>
      </c>
      <c r="C331" t="str">
        <f t="shared" si="5"/>
        <v>793-1123</v>
      </c>
      <c r="D331">
        <v>330</v>
      </c>
    </row>
    <row r="332" spans="1:4">
      <c r="A332">
        <v>792</v>
      </c>
      <c r="B332">
        <v>1119</v>
      </c>
      <c r="C332" t="str">
        <f t="shared" si="5"/>
        <v>792-1119</v>
      </c>
      <c r="D332">
        <v>331</v>
      </c>
    </row>
    <row r="333" spans="1:4">
      <c r="A333">
        <v>792</v>
      </c>
      <c r="B333">
        <v>1119</v>
      </c>
      <c r="C333" t="str">
        <f t="shared" si="5"/>
        <v>792-1119</v>
      </c>
      <c r="D333">
        <v>332</v>
      </c>
    </row>
    <row r="334" spans="1:4">
      <c r="A334">
        <v>791</v>
      </c>
      <c r="B334">
        <v>160</v>
      </c>
      <c r="C334" t="str">
        <f t="shared" si="5"/>
        <v>791-160</v>
      </c>
      <c r="D334">
        <v>333</v>
      </c>
    </row>
    <row r="335" spans="1:4">
      <c r="A335">
        <v>790</v>
      </c>
      <c r="B335">
        <v>1117</v>
      </c>
      <c r="C335" t="str">
        <f t="shared" si="5"/>
        <v>790-1117</v>
      </c>
      <c r="D335">
        <v>334</v>
      </c>
    </row>
    <row r="336" spans="1:4">
      <c r="A336">
        <v>790</v>
      </c>
      <c r="B336">
        <v>1116</v>
      </c>
      <c r="C336" t="str">
        <f t="shared" si="5"/>
        <v>790-1116</v>
      </c>
      <c r="D336">
        <v>335</v>
      </c>
    </row>
    <row r="337" spans="1:4">
      <c r="A337">
        <v>788</v>
      </c>
      <c r="B337">
        <v>1113</v>
      </c>
      <c r="C337" t="str">
        <f t="shared" si="5"/>
        <v>788-1113</v>
      </c>
      <c r="D337">
        <v>336</v>
      </c>
    </row>
    <row r="338" spans="1:4">
      <c r="A338">
        <v>787</v>
      </c>
      <c r="B338">
        <v>1112</v>
      </c>
      <c r="C338" t="str">
        <f t="shared" si="5"/>
        <v>787-1112</v>
      </c>
      <c r="D338">
        <v>337</v>
      </c>
    </row>
    <row r="339" spans="1:4">
      <c r="A339">
        <v>786</v>
      </c>
      <c r="B339">
        <v>1201</v>
      </c>
      <c r="C339" t="str">
        <f t="shared" si="5"/>
        <v>786-1201</v>
      </c>
      <c r="D339">
        <v>338</v>
      </c>
    </row>
    <row r="340" spans="1:4">
      <c r="A340">
        <v>786</v>
      </c>
      <c r="B340">
        <v>1251</v>
      </c>
      <c r="C340" t="str">
        <f t="shared" si="5"/>
        <v>786-1251</v>
      </c>
      <c r="D340">
        <v>339</v>
      </c>
    </row>
    <row r="341" spans="1:4">
      <c r="A341">
        <v>786</v>
      </c>
      <c r="B341">
        <v>582</v>
      </c>
      <c r="C341" t="str">
        <f t="shared" si="5"/>
        <v>786-582</v>
      </c>
      <c r="D341">
        <v>340</v>
      </c>
    </row>
    <row r="342" spans="1:4">
      <c r="A342">
        <v>786</v>
      </c>
      <c r="B342">
        <v>1199</v>
      </c>
      <c r="C342" t="str">
        <f t="shared" si="5"/>
        <v>786-1199</v>
      </c>
      <c r="D342">
        <v>341</v>
      </c>
    </row>
    <row r="343" spans="1:4">
      <c r="A343">
        <v>786</v>
      </c>
      <c r="B343">
        <v>1199</v>
      </c>
      <c r="C343" t="str">
        <f t="shared" si="5"/>
        <v>786-1199</v>
      </c>
      <c r="D343">
        <v>342</v>
      </c>
    </row>
    <row r="344" spans="1:4">
      <c r="A344">
        <v>786</v>
      </c>
      <c r="B344">
        <v>1108</v>
      </c>
      <c r="C344" t="str">
        <f t="shared" si="5"/>
        <v>786-1108</v>
      </c>
      <c r="D344">
        <v>343</v>
      </c>
    </row>
    <row r="345" spans="1:4">
      <c r="A345">
        <v>786</v>
      </c>
      <c r="B345">
        <v>1109</v>
      </c>
      <c r="C345" t="str">
        <f t="shared" si="5"/>
        <v>786-1109</v>
      </c>
      <c r="D345">
        <v>344</v>
      </c>
    </row>
    <row r="346" spans="1:4">
      <c r="A346">
        <v>786</v>
      </c>
      <c r="B346">
        <v>1110</v>
      </c>
      <c r="C346" t="str">
        <f t="shared" si="5"/>
        <v>786-1110</v>
      </c>
      <c r="D346">
        <v>345</v>
      </c>
    </row>
    <row r="347" spans="1:4">
      <c r="A347">
        <v>786</v>
      </c>
      <c r="B347">
        <v>1200</v>
      </c>
      <c r="C347" t="str">
        <f t="shared" si="5"/>
        <v>786-1200</v>
      </c>
      <c r="D347">
        <v>346</v>
      </c>
    </row>
    <row r="348" spans="1:4">
      <c r="A348">
        <v>786</v>
      </c>
      <c r="B348">
        <v>665</v>
      </c>
      <c r="C348" t="str">
        <f t="shared" si="5"/>
        <v>786-665</v>
      </c>
      <c r="D348">
        <v>347</v>
      </c>
    </row>
    <row r="349" spans="1:4">
      <c r="A349">
        <v>786</v>
      </c>
      <c r="B349">
        <v>1486</v>
      </c>
      <c r="C349" t="str">
        <f t="shared" si="5"/>
        <v>786-1486</v>
      </c>
      <c r="D349">
        <v>348</v>
      </c>
    </row>
    <row r="350" spans="1:4">
      <c r="A350">
        <v>786</v>
      </c>
      <c r="B350">
        <v>1383</v>
      </c>
      <c r="C350" t="str">
        <f t="shared" si="5"/>
        <v>786-1383</v>
      </c>
      <c r="D350">
        <v>349</v>
      </c>
    </row>
    <row r="351" spans="1:4">
      <c r="A351">
        <v>786</v>
      </c>
      <c r="B351">
        <v>1111</v>
      </c>
      <c r="C351" t="str">
        <f t="shared" si="5"/>
        <v>786-1111</v>
      </c>
      <c r="D351">
        <v>350</v>
      </c>
    </row>
    <row r="352" spans="1:4">
      <c r="A352">
        <v>785</v>
      </c>
      <c r="B352">
        <v>1209</v>
      </c>
      <c r="C352" t="str">
        <f t="shared" si="5"/>
        <v>785-1209</v>
      </c>
      <c r="D352">
        <v>351</v>
      </c>
    </row>
    <row r="353" spans="1:4">
      <c r="A353">
        <v>783</v>
      </c>
      <c r="B353">
        <v>1106</v>
      </c>
      <c r="C353" t="str">
        <f t="shared" si="5"/>
        <v>783-1106</v>
      </c>
      <c r="D353">
        <v>352</v>
      </c>
    </row>
    <row r="354" spans="1:4">
      <c r="A354">
        <v>782</v>
      </c>
      <c r="B354">
        <v>1104</v>
      </c>
      <c r="C354" t="str">
        <f t="shared" si="5"/>
        <v>782-1104</v>
      </c>
      <c r="D354">
        <v>353</v>
      </c>
    </row>
    <row r="355" spans="1:4">
      <c r="A355">
        <v>780</v>
      </c>
      <c r="B355">
        <v>1102</v>
      </c>
      <c r="C355" t="str">
        <f t="shared" si="5"/>
        <v>780-1102</v>
      </c>
      <c r="D355">
        <v>354</v>
      </c>
    </row>
    <row r="356" spans="1:4">
      <c r="A356">
        <v>778</v>
      </c>
      <c r="B356">
        <v>1098</v>
      </c>
      <c r="C356" t="str">
        <f t="shared" si="5"/>
        <v>778-1098</v>
      </c>
      <c r="D356">
        <v>355</v>
      </c>
    </row>
    <row r="357" spans="1:4">
      <c r="A357">
        <v>777</v>
      </c>
      <c r="B357">
        <v>1097</v>
      </c>
      <c r="C357" t="str">
        <f t="shared" si="5"/>
        <v>777-1097</v>
      </c>
      <c r="D357">
        <v>356</v>
      </c>
    </row>
    <row r="358" spans="1:4">
      <c r="A358">
        <v>775</v>
      </c>
      <c r="B358">
        <v>1095</v>
      </c>
      <c r="C358" t="str">
        <f t="shared" si="5"/>
        <v>775-1095</v>
      </c>
      <c r="D358">
        <v>357</v>
      </c>
    </row>
    <row r="359" spans="1:4">
      <c r="A359">
        <v>774</v>
      </c>
      <c r="B359">
        <v>1092</v>
      </c>
      <c r="C359" t="str">
        <f t="shared" si="5"/>
        <v>774-1092</v>
      </c>
      <c r="D359">
        <v>358</v>
      </c>
    </row>
    <row r="360" spans="1:4">
      <c r="A360">
        <v>773</v>
      </c>
      <c r="B360">
        <v>1093</v>
      </c>
      <c r="C360" t="str">
        <f t="shared" si="5"/>
        <v>773-1093</v>
      </c>
      <c r="D360">
        <v>359</v>
      </c>
    </row>
    <row r="361" spans="1:4">
      <c r="A361">
        <v>772</v>
      </c>
      <c r="B361">
        <v>1092</v>
      </c>
      <c r="C361" t="str">
        <f t="shared" si="5"/>
        <v>772-1092</v>
      </c>
      <c r="D361">
        <v>360</v>
      </c>
    </row>
    <row r="362" spans="1:4">
      <c r="A362">
        <v>772</v>
      </c>
      <c r="B362">
        <v>456</v>
      </c>
      <c r="C362" t="str">
        <f t="shared" si="5"/>
        <v>772-456</v>
      </c>
      <c r="D362">
        <v>361</v>
      </c>
    </row>
    <row r="363" spans="1:4">
      <c r="A363">
        <v>772</v>
      </c>
      <c r="B363">
        <v>1053</v>
      </c>
      <c r="C363" t="str">
        <f t="shared" si="5"/>
        <v>772-1053</v>
      </c>
      <c r="D363">
        <v>362</v>
      </c>
    </row>
    <row r="364" spans="1:4">
      <c r="A364">
        <v>772</v>
      </c>
      <c r="B364">
        <v>1471</v>
      </c>
      <c r="C364" t="str">
        <f t="shared" si="5"/>
        <v>772-1471</v>
      </c>
      <c r="D364">
        <v>363</v>
      </c>
    </row>
    <row r="365" spans="1:4">
      <c r="A365">
        <v>772</v>
      </c>
      <c r="B365">
        <v>457</v>
      </c>
      <c r="C365" t="str">
        <f t="shared" si="5"/>
        <v>772-457</v>
      </c>
      <c r="D365">
        <v>364</v>
      </c>
    </row>
    <row r="366" spans="1:4">
      <c r="A366">
        <v>770</v>
      </c>
      <c r="B366">
        <v>1089</v>
      </c>
      <c r="C366" t="str">
        <f t="shared" si="5"/>
        <v>770-1089</v>
      </c>
      <c r="D366">
        <v>365</v>
      </c>
    </row>
    <row r="367" spans="1:4">
      <c r="A367">
        <v>769</v>
      </c>
      <c r="B367" t="s">
        <v>8950</v>
      </c>
      <c r="C367" t="str">
        <f t="shared" si="5"/>
        <v>769-NULL</v>
      </c>
      <c r="D367">
        <v>366</v>
      </c>
    </row>
    <row r="368" spans="1:4">
      <c r="A368">
        <v>769</v>
      </c>
      <c r="B368">
        <v>731</v>
      </c>
      <c r="C368" t="str">
        <f t="shared" si="5"/>
        <v>769-731</v>
      </c>
      <c r="D368">
        <v>367</v>
      </c>
    </row>
    <row r="369" spans="1:4">
      <c r="A369">
        <v>769</v>
      </c>
      <c r="B369">
        <v>1088</v>
      </c>
      <c r="C369" t="str">
        <f t="shared" si="5"/>
        <v>769-1088</v>
      </c>
      <c r="D369">
        <v>368</v>
      </c>
    </row>
    <row r="370" spans="1:4">
      <c r="A370">
        <v>769</v>
      </c>
      <c r="B370">
        <v>1088</v>
      </c>
      <c r="C370" t="str">
        <f t="shared" si="5"/>
        <v>769-1088</v>
      </c>
      <c r="D370">
        <v>369</v>
      </c>
    </row>
    <row r="371" spans="1:4">
      <c r="A371">
        <v>768</v>
      </c>
      <c r="B371">
        <v>1076</v>
      </c>
      <c r="C371" t="str">
        <f t="shared" si="5"/>
        <v>768-1076</v>
      </c>
      <c r="D371">
        <v>370</v>
      </c>
    </row>
    <row r="372" spans="1:4">
      <c r="A372">
        <v>767</v>
      </c>
      <c r="B372">
        <v>354</v>
      </c>
      <c r="C372" t="str">
        <f t="shared" si="5"/>
        <v>767-354</v>
      </c>
      <c r="D372">
        <v>371</v>
      </c>
    </row>
    <row r="373" spans="1:4">
      <c r="A373">
        <v>766</v>
      </c>
      <c r="B373">
        <v>1087</v>
      </c>
      <c r="C373" t="str">
        <f t="shared" si="5"/>
        <v>766-1087</v>
      </c>
      <c r="D373">
        <v>372</v>
      </c>
    </row>
    <row r="374" spans="1:4">
      <c r="A374">
        <v>765</v>
      </c>
      <c r="B374">
        <v>1073</v>
      </c>
      <c r="C374" t="str">
        <f t="shared" si="5"/>
        <v>765-1073</v>
      </c>
      <c r="D374">
        <v>373</v>
      </c>
    </row>
    <row r="375" spans="1:4">
      <c r="A375">
        <v>764</v>
      </c>
      <c r="B375">
        <v>1086</v>
      </c>
      <c r="C375" t="str">
        <f t="shared" si="5"/>
        <v>764-1086</v>
      </c>
      <c r="D375">
        <v>374</v>
      </c>
    </row>
    <row r="376" spans="1:4">
      <c r="A376">
        <v>763</v>
      </c>
      <c r="B376">
        <v>1084</v>
      </c>
      <c r="C376" t="str">
        <f t="shared" si="5"/>
        <v>763-1084</v>
      </c>
      <c r="D376">
        <v>375</v>
      </c>
    </row>
    <row r="377" spans="1:4">
      <c r="A377">
        <v>760</v>
      </c>
      <c r="B377">
        <v>1074</v>
      </c>
      <c r="C377" t="str">
        <f t="shared" si="5"/>
        <v>760-1074</v>
      </c>
      <c r="D377">
        <v>376</v>
      </c>
    </row>
    <row r="378" spans="1:4">
      <c r="A378">
        <v>759</v>
      </c>
      <c r="B378">
        <v>1081</v>
      </c>
      <c r="C378" t="str">
        <f t="shared" si="5"/>
        <v>759-1081</v>
      </c>
      <c r="D378">
        <v>377</v>
      </c>
    </row>
    <row r="379" spans="1:4">
      <c r="A379">
        <v>758</v>
      </c>
      <c r="B379">
        <v>1080</v>
      </c>
      <c r="C379" t="str">
        <f t="shared" si="5"/>
        <v>758-1080</v>
      </c>
      <c r="D379">
        <v>378</v>
      </c>
    </row>
    <row r="380" spans="1:4">
      <c r="A380">
        <v>756</v>
      </c>
      <c r="B380">
        <v>1077</v>
      </c>
      <c r="C380" t="str">
        <f t="shared" si="5"/>
        <v>756-1077</v>
      </c>
      <c r="D380">
        <v>379</v>
      </c>
    </row>
    <row r="381" spans="1:4">
      <c r="A381">
        <v>755</v>
      </c>
      <c r="B381">
        <v>1075</v>
      </c>
      <c r="C381" t="str">
        <f t="shared" si="5"/>
        <v>755-1075</v>
      </c>
      <c r="D381">
        <v>380</v>
      </c>
    </row>
    <row r="382" spans="1:4">
      <c r="A382">
        <v>754</v>
      </c>
      <c r="B382">
        <v>1072</v>
      </c>
      <c r="C382" t="str">
        <f t="shared" si="5"/>
        <v>754-1072</v>
      </c>
      <c r="D382">
        <v>381</v>
      </c>
    </row>
    <row r="383" spans="1:4">
      <c r="A383">
        <v>753</v>
      </c>
      <c r="B383">
        <v>1069</v>
      </c>
      <c r="C383" t="str">
        <f t="shared" si="5"/>
        <v>753-1069</v>
      </c>
      <c r="D383">
        <v>382</v>
      </c>
    </row>
    <row r="384" spans="1:4">
      <c r="A384">
        <v>751</v>
      </c>
      <c r="B384">
        <v>1067</v>
      </c>
      <c r="C384" t="str">
        <f t="shared" si="5"/>
        <v>751-1067</v>
      </c>
      <c r="D384">
        <v>383</v>
      </c>
    </row>
    <row r="385" spans="1:4">
      <c r="A385">
        <v>750</v>
      </c>
      <c r="B385">
        <v>1592</v>
      </c>
      <c r="C385" t="str">
        <f t="shared" si="5"/>
        <v>750-1592</v>
      </c>
      <c r="D385">
        <v>384</v>
      </c>
    </row>
    <row r="386" spans="1:4">
      <c r="A386">
        <v>750</v>
      </c>
      <c r="B386">
        <v>329</v>
      </c>
      <c r="C386" t="str">
        <f t="shared" si="5"/>
        <v>750-329</v>
      </c>
      <c r="D386">
        <v>385</v>
      </c>
    </row>
    <row r="387" spans="1:4">
      <c r="A387">
        <v>749</v>
      </c>
      <c r="B387">
        <v>1066</v>
      </c>
      <c r="C387" t="str">
        <f t="shared" ref="C387:C450" si="6">CONCATENATE(A387,"-",B387)</f>
        <v>749-1066</v>
      </c>
      <c r="D387">
        <v>386</v>
      </c>
    </row>
    <row r="388" spans="1:4">
      <c r="A388">
        <v>748</v>
      </c>
      <c r="B388">
        <v>1062</v>
      </c>
      <c r="C388" t="str">
        <f t="shared" si="6"/>
        <v>748-1062</v>
      </c>
      <c r="D388">
        <v>387</v>
      </c>
    </row>
    <row r="389" spans="1:4">
      <c r="A389">
        <v>748</v>
      </c>
      <c r="B389">
        <v>1414</v>
      </c>
      <c r="C389" t="str">
        <f t="shared" si="6"/>
        <v>748-1414</v>
      </c>
      <c r="D389">
        <v>388</v>
      </c>
    </row>
    <row r="390" spans="1:4">
      <c r="A390">
        <v>748</v>
      </c>
      <c r="B390">
        <v>1417</v>
      </c>
      <c r="C390" t="str">
        <f t="shared" si="6"/>
        <v>748-1417</v>
      </c>
      <c r="D390">
        <v>389</v>
      </c>
    </row>
    <row r="391" spans="1:4">
      <c r="A391">
        <v>748</v>
      </c>
      <c r="B391">
        <v>1063</v>
      </c>
      <c r="C391" t="str">
        <f t="shared" si="6"/>
        <v>748-1063</v>
      </c>
      <c r="D391">
        <v>390</v>
      </c>
    </row>
    <row r="392" spans="1:4">
      <c r="A392">
        <v>746</v>
      </c>
      <c r="B392">
        <v>573</v>
      </c>
      <c r="C392" t="str">
        <f t="shared" si="6"/>
        <v>746-573</v>
      </c>
      <c r="D392">
        <v>391</v>
      </c>
    </row>
    <row r="393" spans="1:4">
      <c r="A393">
        <v>746</v>
      </c>
      <c r="B393">
        <v>1175</v>
      </c>
      <c r="C393" t="str">
        <f t="shared" si="6"/>
        <v>746-1175</v>
      </c>
      <c r="D393">
        <v>392</v>
      </c>
    </row>
    <row r="394" spans="1:4">
      <c r="A394">
        <v>744</v>
      </c>
      <c r="B394">
        <v>1054</v>
      </c>
      <c r="C394" t="str">
        <f t="shared" si="6"/>
        <v>744-1054</v>
      </c>
      <c r="D394">
        <v>393</v>
      </c>
    </row>
    <row r="395" spans="1:4">
      <c r="A395">
        <v>743</v>
      </c>
      <c r="B395">
        <v>1049</v>
      </c>
      <c r="C395" t="str">
        <f t="shared" si="6"/>
        <v>743-1049</v>
      </c>
      <c r="D395">
        <v>394</v>
      </c>
    </row>
    <row r="396" spans="1:4">
      <c r="A396">
        <v>743</v>
      </c>
      <c r="B396">
        <v>1049</v>
      </c>
      <c r="C396" t="str">
        <f t="shared" si="6"/>
        <v>743-1049</v>
      </c>
      <c r="D396">
        <v>395</v>
      </c>
    </row>
    <row r="397" spans="1:4">
      <c r="A397">
        <v>743</v>
      </c>
      <c r="B397">
        <v>1049</v>
      </c>
      <c r="C397" t="str">
        <f t="shared" si="6"/>
        <v>743-1049</v>
      </c>
      <c r="D397">
        <v>396</v>
      </c>
    </row>
    <row r="398" spans="1:4">
      <c r="A398">
        <v>742</v>
      </c>
      <c r="B398">
        <v>1046</v>
      </c>
      <c r="C398" t="str">
        <f t="shared" si="6"/>
        <v>742-1046</v>
      </c>
      <c r="D398">
        <v>397</v>
      </c>
    </row>
    <row r="399" spans="1:4">
      <c r="A399">
        <v>740</v>
      </c>
      <c r="B399">
        <v>1040</v>
      </c>
      <c r="C399" t="str">
        <f t="shared" si="6"/>
        <v>740-1040</v>
      </c>
      <c r="D399">
        <v>398</v>
      </c>
    </row>
    <row r="400" spans="1:4">
      <c r="A400">
        <v>738</v>
      </c>
      <c r="B400">
        <v>1037</v>
      </c>
      <c r="C400" t="str">
        <f t="shared" si="6"/>
        <v>738-1037</v>
      </c>
      <c r="D400">
        <v>399</v>
      </c>
    </row>
    <row r="401" spans="1:4">
      <c r="A401">
        <v>738</v>
      </c>
      <c r="B401">
        <v>1172</v>
      </c>
      <c r="C401" t="str">
        <f t="shared" si="6"/>
        <v>738-1172</v>
      </c>
      <c r="D401">
        <v>400</v>
      </c>
    </row>
    <row r="402" spans="1:4">
      <c r="A402">
        <v>738</v>
      </c>
      <c r="B402">
        <v>928</v>
      </c>
      <c r="C402" t="str">
        <f t="shared" si="6"/>
        <v>738-928</v>
      </c>
      <c r="D402">
        <v>401</v>
      </c>
    </row>
    <row r="403" spans="1:4">
      <c r="A403">
        <v>738</v>
      </c>
      <c r="B403">
        <v>1036</v>
      </c>
      <c r="C403" t="str">
        <f t="shared" si="6"/>
        <v>738-1036</v>
      </c>
      <c r="D403">
        <v>402</v>
      </c>
    </row>
    <row r="404" spans="1:4">
      <c r="A404">
        <v>737</v>
      </c>
      <c r="B404">
        <v>1033</v>
      </c>
      <c r="C404" t="str">
        <f t="shared" si="6"/>
        <v>737-1033</v>
      </c>
      <c r="D404">
        <v>403</v>
      </c>
    </row>
    <row r="405" spans="1:4">
      <c r="A405">
        <v>736</v>
      </c>
      <c r="B405">
        <v>1030</v>
      </c>
      <c r="C405" t="str">
        <f t="shared" si="6"/>
        <v>736-1030</v>
      </c>
      <c r="D405">
        <v>404</v>
      </c>
    </row>
    <row r="406" spans="1:4">
      <c r="A406">
        <v>734</v>
      </c>
      <c r="B406">
        <v>1029</v>
      </c>
      <c r="C406" t="str">
        <f t="shared" si="6"/>
        <v>734-1029</v>
      </c>
      <c r="D406">
        <v>405</v>
      </c>
    </row>
    <row r="407" spans="1:4">
      <c r="A407">
        <v>734</v>
      </c>
      <c r="B407">
        <v>1215</v>
      </c>
      <c r="C407" t="str">
        <f t="shared" si="6"/>
        <v>734-1215</v>
      </c>
      <c r="D407">
        <v>406</v>
      </c>
    </row>
    <row r="408" spans="1:4">
      <c r="A408">
        <v>733</v>
      </c>
      <c r="B408">
        <v>1028</v>
      </c>
      <c r="C408" t="str">
        <f t="shared" si="6"/>
        <v>733-1028</v>
      </c>
      <c r="D408">
        <v>407</v>
      </c>
    </row>
    <row r="409" spans="1:4">
      <c r="A409">
        <v>732</v>
      </c>
      <c r="B409">
        <v>1338</v>
      </c>
      <c r="C409" t="str">
        <f t="shared" si="6"/>
        <v>732-1338</v>
      </c>
      <c r="D409">
        <v>408</v>
      </c>
    </row>
    <row r="410" spans="1:4">
      <c r="A410">
        <v>732</v>
      </c>
      <c r="B410">
        <v>182</v>
      </c>
      <c r="C410" t="str">
        <f t="shared" si="6"/>
        <v>732-182</v>
      </c>
      <c r="D410">
        <v>409</v>
      </c>
    </row>
    <row r="411" spans="1:4">
      <c r="A411">
        <v>732</v>
      </c>
      <c r="B411">
        <v>1022</v>
      </c>
      <c r="C411" t="str">
        <f t="shared" si="6"/>
        <v>732-1022</v>
      </c>
      <c r="D411">
        <v>410</v>
      </c>
    </row>
    <row r="412" spans="1:4">
      <c r="A412">
        <v>731</v>
      </c>
      <c r="B412">
        <v>1020</v>
      </c>
      <c r="C412" t="str">
        <f t="shared" si="6"/>
        <v>731-1020</v>
      </c>
      <c r="D412">
        <v>411</v>
      </c>
    </row>
    <row r="413" spans="1:4">
      <c r="A413">
        <v>730</v>
      </c>
      <c r="B413">
        <v>1019</v>
      </c>
      <c r="C413" t="str">
        <f t="shared" si="6"/>
        <v>730-1019</v>
      </c>
      <c r="D413">
        <v>412</v>
      </c>
    </row>
    <row r="414" spans="1:4">
      <c r="A414">
        <v>728</v>
      </c>
      <c r="B414">
        <v>288</v>
      </c>
      <c r="C414" t="str">
        <f t="shared" si="6"/>
        <v>728-288</v>
      </c>
      <c r="D414">
        <v>413</v>
      </c>
    </row>
    <row r="415" spans="1:4">
      <c r="A415">
        <v>727</v>
      </c>
      <c r="B415">
        <v>1015</v>
      </c>
      <c r="C415" t="str">
        <f t="shared" si="6"/>
        <v>727-1015</v>
      </c>
      <c r="D415">
        <v>414</v>
      </c>
    </row>
    <row r="416" spans="1:4">
      <c r="A416">
        <v>726</v>
      </c>
      <c r="B416">
        <v>1013</v>
      </c>
      <c r="C416" t="str">
        <f t="shared" si="6"/>
        <v>726-1013</v>
      </c>
      <c r="D416">
        <v>415</v>
      </c>
    </row>
    <row r="417" spans="1:4">
      <c r="A417">
        <v>726</v>
      </c>
      <c r="B417">
        <v>978</v>
      </c>
      <c r="C417" t="str">
        <f t="shared" si="6"/>
        <v>726-978</v>
      </c>
      <c r="D417">
        <v>416</v>
      </c>
    </row>
    <row r="418" spans="1:4">
      <c r="A418">
        <v>724</v>
      </c>
      <c r="B418">
        <v>1009</v>
      </c>
      <c r="C418" t="str">
        <f t="shared" si="6"/>
        <v>724-1009</v>
      </c>
      <c r="D418">
        <v>417</v>
      </c>
    </row>
    <row r="419" spans="1:4">
      <c r="A419">
        <v>724</v>
      </c>
      <c r="B419">
        <v>1347</v>
      </c>
      <c r="C419" t="str">
        <f t="shared" si="6"/>
        <v>724-1347</v>
      </c>
      <c r="D419">
        <v>418</v>
      </c>
    </row>
    <row r="420" spans="1:4">
      <c r="A420">
        <v>723</v>
      </c>
      <c r="B420">
        <v>1008</v>
      </c>
      <c r="C420" t="str">
        <f t="shared" si="6"/>
        <v>723-1008</v>
      </c>
      <c r="D420">
        <v>419</v>
      </c>
    </row>
    <row r="421" spans="1:4">
      <c r="A421">
        <v>722</v>
      </c>
      <c r="B421">
        <v>1007</v>
      </c>
      <c r="C421" t="str">
        <f t="shared" si="6"/>
        <v>722-1007</v>
      </c>
      <c r="D421">
        <v>420</v>
      </c>
    </row>
    <row r="422" spans="1:4">
      <c r="A422">
        <v>721</v>
      </c>
      <c r="B422">
        <v>1006</v>
      </c>
      <c r="C422" t="str">
        <f t="shared" si="6"/>
        <v>721-1006</v>
      </c>
      <c r="D422">
        <v>421</v>
      </c>
    </row>
    <row r="423" spans="1:4">
      <c r="A423">
        <v>720</v>
      </c>
      <c r="B423">
        <v>1005</v>
      </c>
      <c r="C423" t="str">
        <f t="shared" si="6"/>
        <v>720-1005</v>
      </c>
      <c r="D423">
        <v>422</v>
      </c>
    </row>
    <row r="424" spans="1:4">
      <c r="A424">
        <v>719</v>
      </c>
      <c r="B424">
        <v>1004</v>
      </c>
      <c r="C424" t="str">
        <f t="shared" si="6"/>
        <v>719-1004</v>
      </c>
      <c r="D424">
        <v>423</v>
      </c>
    </row>
    <row r="425" spans="1:4">
      <c r="A425">
        <v>716</v>
      </c>
      <c r="B425">
        <v>1000</v>
      </c>
      <c r="C425" t="str">
        <f t="shared" si="6"/>
        <v>716-1000</v>
      </c>
      <c r="D425">
        <v>424</v>
      </c>
    </row>
    <row r="426" spans="1:4">
      <c r="A426">
        <v>714</v>
      </c>
      <c r="B426">
        <v>998</v>
      </c>
      <c r="C426" t="str">
        <f t="shared" si="6"/>
        <v>714-998</v>
      </c>
      <c r="D426">
        <v>425</v>
      </c>
    </row>
    <row r="427" spans="1:4">
      <c r="A427">
        <v>713</v>
      </c>
      <c r="B427">
        <v>1453</v>
      </c>
      <c r="C427" t="str">
        <f t="shared" si="6"/>
        <v>713-1453</v>
      </c>
      <c r="D427">
        <v>426</v>
      </c>
    </row>
    <row r="428" spans="1:4">
      <c r="A428">
        <v>712</v>
      </c>
      <c r="B428">
        <v>500</v>
      </c>
      <c r="C428" t="str">
        <f t="shared" si="6"/>
        <v>712-500</v>
      </c>
      <c r="D428">
        <v>427</v>
      </c>
    </row>
    <row r="429" spans="1:4">
      <c r="A429">
        <v>711</v>
      </c>
      <c r="B429">
        <v>994</v>
      </c>
      <c r="C429" t="str">
        <f t="shared" si="6"/>
        <v>711-994</v>
      </c>
      <c r="D429">
        <v>428</v>
      </c>
    </row>
    <row r="430" spans="1:4">
      <c r="A430">
        <v>711</v>
      </c>
      <c r="B430">
        <v>1296</v>
      </c>
      <c r="C430" t="str">
        <f t="shared" si="6"/>
        <v>711-1296</v>
      </c>
      <c r="D430">
        <v>429</v>
      </c>
    </row>
    <row r="431" spans="1:4">
      <c r="A431">
        <v>711</v>
      </c>
      <c r="B431">
        <v>1298</v>
      </c>
      <c r="C431" t="str">
        <f t="shared" si="6"/>
        <v>711-1298</v>
      </c>
      <c r="D431">
        <v>430</v>
      </c>
    </row>
    <row r="432" spans="1:4">
      <c r="A432">
        <v>709</v>
      </c>
      <c r="B432">
        <v>991</v>
      </c>
      <c r="C432" t="str">
        <f t="shared" si="6"/>
        <v>709-991</v>
      </c>
      <c r="D432">
        <v>431</v>
      </c>
    </row>
    <row r="433" spans="1:4">
      <c r="A433">
        <v>705</v>
      </c>
      <c r="B433">
        <v>987</v>
      </c>
      <c r="C433" t="str">
        <f t="shared" si="6"/>
        <v>705-987</v>
      </c>
      <c r="D433">
        <v>432</v>
      </c>
    </row>
    <row r="434" spans="1:4">
      <c r="A434">
        <v>704</v>
      </c>
      <c r="B434">
        <v>985</v>
      </c>
      <c r="C434" t="str">
        <f t="shared" si="6"/>
        <v>704-985</v>
      </c>
      <c r="D434">
        <v>433</v>
      </c>
    </row>
    <row r="435" spans="1:4">
      <c r="A435">
        <v>703</v>
      </c>
      <c r="B435">
        <v>984</v>
      </c>
      <c r="C435" t="str">
        <f t="shared" si="6"/>
        <v>703-984</v>
      </c>
      <c r="D435">
        <v>434</v>
      </c>
    </row>
    <row r="436" spans="1:4">
      <c r="A436">
        <v>700</v>
      </c>
      <c r="B436">
        <v>72</v>
      </c>
      <c r="C436" t="str">
        <f t="shared" si="6"/>
        <v>700-72</v>
      </c>
      <c r="D436">
        <v>435</v>
      </c>
    </row>
    <row r="437" spans="1:4">
      <c r="A437">
        <v>698</v>
      </c>
      <c r="B437">
        <v>976</v>
      </c>
      <c r="C437" t="str">
        <f t="shared" si="6"/>
        <v>698-976</v>
      </c>
      <c r="D437">
        <v>436</v>
      </c>
    </row>
    <row r="438" spans="1:4">
      <c r="A438">
        <v>697</v>
      </c>
      <c r="B438">
        <v>975</v>
      </c>
      <c r="C438" t="str">
        <f t="shared" si="6"/>
        <v>697-975</v>
      </c>
      <c r="D438">
        <v>437</v>
      </c>
    </row>
    <row r="439" spans="1:4">
      <c r="A439">
        <v>696</v>
      </c>
      <c r="B439">
        <v>972</v>
      </c>
      <c r="C439" t="str">
        <f t="shared" si="6"/>
        <v>696-972</v>
      </c>
      <c r="D439">
        <v>438</v>
      </c>
    </row>
    <row r="440" spans="1:4">
      <c r="A440">
        <v>695</v>
      </c>
      <c r="B440">
        <v>971</v>
      </c>
      <c r="C440" t="str">
        <f t="shared" si="6"/>
        <v>695-971</v>
      </c>
      <c r="D440">
        <v>439</v>
      </c>
    </row>
    <row r="441" spans="1:4">
      <c r="A441">
        <v>694</v>
      </c>
      <c r="B441">
        <v>1027</v>
      </c>
      <c r="C441" t="str">
        <f t="shared" si="6"/>
        <v>694-1027</v>
      </c>
      <c r="D441">
        <v>440</v>
      </c>
    </row>
    <row r="442" spans="1:4">
      <c r="A442">
        <v>693</v>
      </c>
      <c r="B442">
        <v>682</v>
      </c>
      <c r="C442" t="str">
        <f t="shared" si="6"/>
        <v>693-682</v>
      </c>
      <c r="D442">
        <v>441</v>
      </c>
    </row>
    <row r="443" spans="1:4">
      <c r="A443">
        <v>693</v>
      </c>
      <c r="B443">
        <v>682</v>
      </c>
      <c r="C443" t="str">
        <f t="shared" si="6"/>
        <v>693-682</v>
      </c>
      <c r="D443">
        <v>442</v>
      </c>
    </row>
    <row r="444" spans="1:4">
      <c r="A444">
        <v>693</v>
      </c>
      <c r="B444">
        <v>968</v>
      </c>
      <c r="C444" t="str">
        <f t="shared" si="6"/>
        <v>693-968</v>
      </c>
      <c r="D444">
        <v>443</v>
      </c>
    </row>
    <row r="445" spans="1:4">
      <c r="A445">
        <v>692</v>
      </c>
      <c r="B445">
        <v>157</v>
      </c>
      <c r="C445" t="str">
        <f t="shared" si="6"/>
        <v>692-157</v>
      </c>
      <c r="D445">
        <v>444</v>
      </c>
    </row>
    <row r="446" spans="1:4">
      <c r="A446">
        <v>690</v>
      </c>
      <c r="B446">
        <v>964</v>
      </c>
      <c r="C446" t="str">
        <f t="shared" si="6"/>
        <v>690-964</v>
      </c>
      <c r="D446">
        <v>445</v>
      </c>
    </row>
    <row r="447" spans="1:4">
      <c r="A447">
        <v>689</v>
      </c>
      <c r="B447">
        <v>963</v>
      </c>
      <c r="C447" t="str">
        <f t="shared" si="6"/>
        <v>689-963</v>
      </c>
      <c r="D447">
        <v>446</v>
      </c>
    </row>
    <row r="448" spans="1:4">
      <c r="A448">
        <v>688</v>
      </c>
      <c r="B448">
        <v>962</v>
      </c>
      <c r="C448" t="str">
        <f t="shared" si="6"/>
        <v>688-962</v>
      </c>
      <c r="D448">
        <v>447</v>
      </c>
    </row>
    <row r="449" spans="1:4">
      <c r="A449">
        <v>687</v>
      </c>
      <c r="B449">
        <v>960</v>
      </c>
      <c r="C449" t="str">
        <f t="shared" si="6"/>
        <v>687-960</v>
      </c>
      <c r="D449">
        <v>448</v>
      </c>
    </row>
    <row r="450" spans="1:4">
      <c r="A450">
        <v>686</v>
      </c>
      <c r="B450">
        <v>959</v>
      </c>
      <c r="C450" t="str">
        <f t="shared" si="6"/>
        <v>686-959</v>
      </c>
      <c r="D450">
        <v>449</v>
      </c>
    </row>
    <row r="451" spans="1:4">
      <c r="A451">
        <v>686</v>
      </c>
      <c r="B451">
        <v>959</v>
      </c>
      <c r="C451" t="str">
        <f t="shared" ref="C451:C514" si="7">CONCATENATE(A451,"-",B451)</f>
        <v>686-959</v>
      </c>
      <c r="D451">
        <v>450</v>
      </c>
    </row>
    <row r="452" spans="1:4">
      <c r="A452">
        <v>686</v>
      </c>
      <c r="B452">
        <v>897</v>
      </c>
      <c r="C452" t="str">
        <f t="shared" si="7"/>
        <v>686-897</v>
      </c>
      <c r="D452">
        <v>451</v>
      </c>
    </row>
    <row r="453" spans="1:4">
      <c r="A453">
        <v>686</v>
      </c>
      <c r="B453">
        <v>15</v>
      </c>
      <c r="C453" t="str">
        <f t="shared" si="7"/>
        <v>686-15</v>
      </c>
      <c r="D453">
        <v>452</v>
      </c>
    </row>
    <row r="454" spans="1:4">
      <c r="A454">
        <v>685</v>
      </c>
      <c r="B454">
        <v>958</v>
      </c>
      <c r="C454" t="str">
        <f t="shared" si="7"/>
        <v>685-958</v>
      </c>
      <c r="D454">
        <v>453</v>
      </c>
    </row>
    <row r="455" spans="1:4">
      <c r="A455">
        <v>684</v>
      </c>
      <c r="B455">
        <v>957</v>
      </c>
      <c r="C455" t="str">
        <f t="shared" si="7"/>
        <v>684-957</v>
      </c>
      <c r="D455">
        <v>454</v>
      </c>
    </row>
    <row r="456" spans="1:4">
      <c r="A456">
        <v>683</v>
      </c>
      <c r="B456">
        <v>980</v>
      </c>
      <c r="C456" t="str">
        <f t="shared" si="7"/>
        <v>683-980</v>
      </c>
      <c r="D456">
        <v>455</v>
      </c>
    </row>
    <row r="457" spans="1:4">
      <c r="A457">
        <v>682</v>
      </c>
      <c r="B457">
        <v>956</v>
      </c>
      <c r="C457" t="str">
        <f t="shared" si="7"/>
        <v>682-956</v>
      </c>
      <c r="D457">
        <v>456</v>
      </c>
    </row>
    <row r="458" spans="1:4">
      <c r="A458">
        <v>681</v>
      </c>
      <c r="B458">
        <v>1002</v>
      </c>
      <c r="C458" t="str">
        <f t="shared" si="7"/>
        <v>681-1002</v>
      </c>
      <c r="D458">
        <v>457</v>
      </c>
    </row>
    <row r="459" spans="1:4">
      <c r="A459">
        <v>680</v>
      </c>
      <c r="B459">
        <v>951</v>
      </c>
      <c r="C459" t="str">
        <f t="shared" si="7"/>
        <v>680-951</v>
      </c>
      <c r="D459">
        <v>458</v>
      </c>
    </row>
    <row r="460" spans="1:4">
      <c r="A460">
        <v>679</v>
      </c>
      <c r="B460">
        <v>950</v>
      </c>
      <c r="C460" t="str">
        <f t="shared" si="7"/>
        <v>679-950</v>
      </c>
      <c r="D460">
        <v>459</v>
      </c>
    </row>
    <row r="461" spans="1:4">
      <c r="A461">
        <v>678</v>
      </c>
      <c r="B461">
        <v>1705</v>
      </c>
      <c r="C461" t="str">
        <f t="shared" si="7"/>
        <v>678-1705</v>
      </c>
      <c r="D461">
        <v>460</v>
      </c>
    </row>
    <row r="462" spans="1:4">
      <c r="A462">
        <v>678</v>
      </c>
      <c r="B462">
        <v>1394</v>
      </c>
      <c r="C462" t="str">
        <f t="shared" si="7"/>
        <v>678-1394</v>
      </c>
      <c r="D462">
        <v>461</v>
      </c>
    </row>
    <row r="463" spans="1:4">
      <c r="A463">
        <v>677</v>
      </c>
      <c r="B463">
        <v>948</v>
      </c>
      <c r="C463" t="str">
        <f t="shared" si="7"/>
        <v>677-948</v>
      </c>
      <c r="D463">
        <v>462</v>
      </c>
    </row>
    <row r="464" spans="1:4">
      <c r="A464">
        <v>675</v>
      </c>
      <c r="B464">
        <v>945</v>
      </c>
      <c r="C464" t="str">
        <f t="shared" si="7"/>
        <v>675-945</v>
      </c>
      <c r="D464">
        <v>463</v>
      </c>
    </row>
    <row r="465" spans="1:4">
      <c r="A465">
        <v>674</v>
      </c>
      <c r="B465">
        <v>944</v>
      </c>
      <c r="C465" t="str">
        <f t="shared" si="7"/>
        <v>674-944</v>
      </c>
      <c r="D465">
        <v>464</v>
      </c>
    </row>
    <row r="466" spans="1:4">
      <c r="A466">
        <v>670</v>
      </c>
      <c r="B466">
        <v>939</v>
      </c>
      <c r="C466" t="str">
        <f t="shared" si="7"/>
        <v>670-939</v>
      </c>
      <c r="D466">
        <v>465</v>
      </c>
    </row>
    <row r="467" spans="1:4">
      <c r="A467">
        <v>669</v>
      </c>
      <c r="B467">
        <v>942</v>
      </c>
      <c r="C467" t="str">
        <f t="shared" si="7"/>
        <v>669-942</v>
      </c>
      <c r="D467">
        <v>466</v>
      </c>
    </row>
    <row r="468" spans="1:4">
      <c r="A468">
        <v>669</v>
      </c>
      <c r="B468">
        <v>725</v>
      </c>
      <c r="C468" t="str">
        <f t="shared" si="7"/>
        <v>669-725</v>
      </c>
      <c r="D468">
        <v>467</v>
      </c>
    </row>
    <row r="469" spans="1:4">
      <c r="A469">
        <v>668</v>
      </c>
      <c r="B469">
        <v>936</v>
      </c>
      <c r="C469" t="str">
        <f t="shared" si="7"/>
        <v>668-936</v>
      </c>
      <c r="D469">
        <v>468</v>
      </c>
    </row>
    <row r="470" spans="1:4">
      <c r="A470">
        <v>666</v>
      </c>
      <c r="B470">
        <v>935</v>
      </c>
      <c r="C470" t="str">
        <f t="shared" si="7"/>
        <v>666-935</v>
      </c>
      <c r="D470">
        <v>469</v>
      </c>
    </row>
    <row r="471" spans="1:4">
      <c r="A471">
        <v>665</v>
      </c>
      <c r="B471">
        <v>934</v>
      </c>
      <c r="C471" t="str">
        <f t="shared" si="7"/>
        <v>665-934</v>
      </c>
      <c r="D471">
        <v>470</v>
      </c>
    </row>
    <row r="472" spans="1:4">
      <c r="A472">
        <v>665</v>
      </c>
      <c r="B472">
        <v>915</v>
      </c>
      <c r="C472" t="str">
        <f t="shared" si="7"/>
        <v>665-915</v>
      </c>
      <c r="D472">
        <v>471</v>
      </c>
    </row>
    <row r="473" spans="1:4">
      <c r="A473">
        <v>663</v>
      </c>
      <c r="B473" t="s">
        <v>8950</v>
      </c>
      <c r="C473" t="str">
        <f t="shared" si="7"/>
        <v>663-NULL</v>
      </c>
      <c r="D473">
        <v>472</v>
      </c>
    </row>
    <row r="474" spans="1:4">
      <c r="A474">
        <v>663</v>
      </c>
      <c r="B474">
        <v>353</v>
      </c>
      <c r="C474" t="str">
        <f t="shared" si="7"/>
        <v>663-353</v>
      </c>
      <c r="D474">
        <v>473</v>
      </c>
    </row>
    <row r="475" spans="1:4">
      <c r="A475">
        <v>663</v>
      </c>
      <c r="B475">
        <v>552</v>
      </c>
      <c r="C475" t="str">
        <f t="shared" si="7"/>
        <v>663-552</v>
      </c>
      <c r="D475">
        <v>474</v>
      </c>
    </row>
    <row r="476" spans="1:4">
      <c r="A476">
        <v>663</v>
      </c>
      <c r="B476">
        <v>1082</v>
      </c>
      <c r="C476" t="str">
        <f t="shared" si="7"/>
        <v>663-1082</v>
      </c>
      <c r="D476">
        <v>475</v>
      </c>
    </row>
    <row r="477" spans="1:4">
      <c r="A477">
        <v>661</v>
      </c>
      <c r="B477">
        <v>927</v>
      </c>
      <c r="C477" t="str">
        <f t="shared" si="7"/>
        <v>661-927</v>
      </c>
      <c r="D477">
        <v>476</v>
      </c>
    </row>
    <row r="478" spans="1:4">
      <c r="A478">
        <v>659</v>
      </c>
      <c r="B478">
        <v>924</v>
      </c>
      <c r="C478" t="str">
        <f t="shared" si="7"/>
        <v>659-924</v>
      </c>
      <c r="D478">
        <v>477</v>
      </c>
    </row>
    <row r="479" spans="1:4">
      <c r="A479">
        <v>658</v>
      </c>
      <c r="B479">
        <v>923</v>
      </c>
      <c r="C479" t="str">
        <f t="shared" si="7"/>
        <v>658-923</v>
      </c>
      <c r="D479">
        <v>478</v>
      </c>
    </row>
    <row r="480" spans="1:4">
      <c r="A480">
        <v>658</v>
      </c>
      <c r="B480">
        <v>88</v>
      </c>
      <c r="C480" t="str">
        <f t="shared" si="7"/>
        <v>658-88</v>
      </c>
      <c r="D480">
        <v>479</v>
      </c>
    </row>
    <row r="481" spans="1:4">
      <c r="A481">
        <v>657</v>
      </c>
      <c r="B481">
        <v>922</v>
      </c>
      <c r="C481" t="str">
        <f t="shared" si="7"/>
        <v>657-922</v>
      </c>
      <c r="D481">
        <v>480</v>
      </c>
    </row>
    <row r="482" spans="1:4">
      <c r="A482">
        <v>656</v>
      </c>
      <c r="B482">
        <v>921</v>
      </c>
      <c r="C482" t="str">
        <f t="shared" si="7"/>
        <v>656-921</v>
      </c>
      <c r="D482">
        <v>481</v>
      </c>
    </row>
    <row r="483" spans="1:4">
      <c r="A483">
        <v>655</v>
      </c>
      <c r="B483">
        <v>920</v>
      </c>
      <c r="C483" t="str">
        <f t="shared" si="7"/>
        <v>655-920</v>
      </c>
      <c r="D483">
        <v>482</v>
      </c>
    </row>
    <row r="484" spans="1:4">
      <c r="A484">
        <v>655</v>
      </c>
      <c r="B484">
        <v>920</v>
      </c>
      <c r="C484" t="str">
        <f t="shared" si="7"/>
        <v>655-920</v>
      </c>
      <c r="D484">
        <v>483</v>
      </c>
    </row>
    <row r="485" spans="1:4">
      <c r="A485">
        <v>655</v>
      </c>
      <c r="B485">
        <v>1023</v>
      </c>
      <c r="C485" t="str">
        <f t="shared" si="7"/>
        <v>655-1023</v>
      </c>
      <c r="D485">
        <v>484</v>
      </c>
    </row>
    <row r="486" spans="1:4">
      <c r="A486">
        <v>655</v>
      </c>
      <c r="B486">
        <v>1023</v>
      </c>
      <c r="C486" t="str">
        <f t="shared" si="7"/>
        <v>655-1023</v>
      </c>
      <c r="D486">
        <v>485</v>
      </c>
    </row>
    <row r="487" spans="1:4">
      <c r="A487">
        <v>655</v>
      </c>
      <c r="B487">
        <v>1024</v>
      </c>
      <c r="C487" t="str">
        <f t="shared" si="7"/>
        <v>655-1024</v>
      </c>
      <c r="D487">
        <v>486</v>
      </c>
    </row>
    <row r="488" spans="1:4">
      <c r="A488">
        <v>655</v>
      </c>
      <c r="B488">
        <v>1024</v>
      </c>
      <c r="C488" t="str">
        <f t="shared" si="7"/>
        <v>655-1024</v>
      </c>
      <c r="D488">
        <v>487</v>
      </c>
    </row>
    <row r="489" spans="1:4">
      <c r="A489">
        <v>654</v>
      </c>
      <c r="B489">
        <v>919</v>
      </c>
      <c r="C489" t="str">
        <f t="shared" si="7"/>
        <v>654-919</v>
      </c>
      <c r="D489">
        <v>488</v>
      </c>
    </row>
    <row r="490" spans="1:4">
      <c r="A490">
        <v>654</v>
      </c>
      <c r="B490">
        <v>919</v>
      </c>
      <c r="C490" t="str">
        <f t="shared" si="7"/>
        <v>654-919</v>
      </c>
      <c r="D490">
        <v>489</v>
      </c>
    </row>
    <row r="491" spans="1:4">
      <c r="A491">
        <v>653</v>
      </c>
      <c r="B491">
        <v>918</v>
      </c>
      <c r="C491" t="str">
        <f t="shared" si="7"/>
        <v>653-918</v>
      </c>
      <c r="D491">
        <v>490</v>
      </c>
    </row>
    <row r="492" spans="1:4">
      <c r="A492">
        <v>652</v>
      </c>
      <c r="B492">
        <v>917</v>
      </c>
      <c r="C492" t="str">
        <f t="shared" si="7"/>
        <v>652-917</v>
      </c>
      <c r="D492">
        <v>491</v>
      </c>
    </row>
    <row r="493" spans="1:4">
      <c r="A493">
        <v>651</v>
      </c>
      <c r="B493">
        <v>916</v>
      </c>
      <c r="C493" t="str">
        <f t="shared" si="7"/>
        <v>651-916</v>
      </c>
      <c r="D493">
        <v>492</v>
      </c>
    </row>
    <row r="494" spans="1:4">
      <c r="A494">
        <v>648</v>
      </c>
      <c r="B494">
        <v>913</v>
      </c>
      <c r="C494" t="str">
        <f t="shared" si="7"/>
        <v>648-913</v>
      </c>
      <c r="D494">
        <v>493</v>
      </c>
    </row>
    <row r="495" spans="1:4">
      <c r="A495">
        <v>647</v>
      </c>
      <c r="B495">
        <v>911</v>
      </c>
      <c r="C495" t="str">
        <f t="shared" si="7"/>
        <v>647-911</v>
      </c>
      <c r="D495">
        <v>494</v>
      </c>
    </row>
    <row r="496" spans="1:4">
      <c r="A496">
        <v>646</v>
      </c>
      <c r="B496">
        <v>909</v>
      </c>
      <c r="C496" t="str">
        <f t="shared" si="7"/>
        <v>646-909</v>
      </c>
      <c r="D496">
        <v>495</v>
      </c>
    </row>
    <row r="497" spans="1:4">
      <c r="A497">
        <v>645</v>
      </c>
      <c r="B497">
        <v>906</v>
      </c>
      <c r="C497" t="str">
        <f t="shared" si="7"/>
        <v>645-906</v>
      </c>
      <c r="D497">
        <v>496</v>
      </c>
    </row>
    <row r="498" spans="1:4">
      <c r="A498">
        <v>643</v>
      </c>
      <c r="B498">
        <v>902</v>
      </c>
      <c r="C498" t="str">
        <f t="shared" si="7"/>
        <v>643-902</v>
      </c>
      <c r="D498">
        <v>497</v>
      </c>
    </row>
    <row r="499" spans="1:4">
      <c r="A499">
        <v>642</v>
      </c>
      <c r="B499">
        <v>901</v>
      </c>
      <c r="C499" t="str">
        <f t="shared" si="7"/>
        <v>642-901</v>
      </c>
      <c r="D499">
        <v>498</v>
      </c>
    </row>
    <row r="500" spans="1:4">
      <c r="A500">
        <v>641</v>
      </c>
      <c r="B500">
        <v>900</v>
      </c>
      <c r="C500" t="str">
        <f t="shared" si="7"/>
        <v>641-900</v>
      </c>
      <c r="D500">
        <v>499</v>
      </c>
    </row>
    <row r="501" spans="1:4">
      <c r="A501">
        <v>640</v>
      </c>
      <c r="B501">
        <v>899</v>
      </c>
      <c r="C501" t="str">
        <f t="shared" si="7"/>
        <v>640-899</v>
      </c>
      <c r="D501">
        <v>500</v>
      </c>
    </row>
    <row r="502" spans="1:4">
      <c r="A502">
        <v>639</v>
      </c>
      <c r="B502">
        <v>896</v>
      </c>
      <c r="C502" t="str">
        <f t="shared" si="7"/>
        <v>639-896</v>
      </c>
      <c r="D502">
        <v>501</v>
      </c>
    </row>
    <row r="503" spans="1:4">
      <c r="A503">
        <v>639</v>
      </c>
      <c r="B503">
        <v>896</v>
      </c>
      <c r="C503" t="str">
        <f t="shared" si="7"/>
        <v>639-896</v>
      </c>
      <c r="D503">
        <v>502</v>
      </c>
    </row>
    <row r="504" spans="1:4">
      <c r="A504">
        <v>638</v>
      </c>
      <c r="B504">
        <v>895</v>
      </c>
      <c r="C504" t="str">
        <f t="shared" si="7"/>
        <v>638-895</v>
      </c>
      <c r="D504">
        <v>503</v>
      </c>
    </row>
    <row r="505" spans="1:4">
      <c r="A505">
        <v>636</v>
      </c>
      <c r="B505">
        <v>892</v>
      </c>
      <c r="C505" t="str">
        <f t="shared" si="7"/>
        <v>636-892</v>
      </c>
      <c r="D505">
        <v>504</v>
      </c>
    </row>
    <row r="506" spans="1:4">
      <c r="A506">
        <v>635</v>
      </c>
      <c r="B506">
        <v>891</v>
      </c>
      <c r="C506" t="str">
        <f t="shared" si="7"/>
        <v>635-891</v>
      </c>
      <c r="D506">
        <v>505</v>
      </c>
    </row>
    <row r="507" spans="1:4">
      <c r="A507">
        <v>633</v>
      </c>
      <c r="B507">
        <v>889</v>
      </c>
      <c r="C507" t="str">
        <f t="shared" si="7"/>
        <v>633-889</v>
      </c>
      <c r="D507">
        <v>506</v>
      </c>
    </row>
    <row r="508" spans="1:4">
      <c r="A508">
        <v>630</v>
      </c>
      <c r="B508">
        <v>887</v>
      </c>
      <c r="C508" t="str">
        <f t="shared" si="7"/>
        <v>630-887</v>
      </c>
      <c r="D508">
        <v>507</v>
      </c>
    </row>
    <row r="509" spans="1:4">
      <c r="A509">
        <v>629</v>
      </c>
      <c r="B509">
        <v>886</v>
      </c>
      <c r="C509" t="str">
        <f t="shared" si="7"/>
        <v>629-886</v>
      </c>
      <c r="D509">
        <v>508</v>
      </c>
    </row>
    <row r="510" spans="1:4">
      <c r="A510">
        <v>628</v>
      </c>
      <c r="B510">
        <v>885</v>
      </c>
      <c r="C510" t="str">
        <f t="shared" si="7"/>
        <v>628-885</v>
      </c>
      <c r="D510">
        <v>509</v>
      </c>
    </row>
    <row r="511" spans="1:4">
      <c r="A511">
        <v>627</v>
      </c>
      <c r="B511">
        <v>884</v>
      </c>
      <c r="C511" t="str">
        <f t="shared" si="7"/>
        <v>627-884</v>
      </c>
      <c r="D511">
        <v>510</v>
      </c>
    </row>
    <row r="512" spans="1:4">
      <c r="A512">
        <v>626</v>
      </c>
      <c r="B512">
        <v>882</v>
      </c>
      <c r="C512" t="str">
        <f t="shared" si="7"/>
        <v>626-882</v>
      </c>
      <c r="D512">
        <v>511</v>
      </c>
    </row>
    <row r="513" spans="1:4">
      <c r="A513">
        <v>625</v>
      </c>
      <c r="B513">
        <v>880</v>
      </c>
      <c r="C513" t="str">
        <f t="shared" si="7"/>
        <v>625-880</v>
      </c>
      <c r="D513">
        <v>512</v>
      </c>
    </row>
    <row r="514" spans="1:4">
      <c r="A514">
        <v>624</v>
      </c>
      <c r="B514">
        <v>109</v>
      </c>
      <c r="C514" t="str">
        <f t="shared" si="7"/>
        <v>624-109</v>
      </c>
      <c r="D514">
        <v>513</v>
      </c>
    </row>
    <row r="515" spans="1:4">
      <c r="A515">
        <v>623</v>
      </c>
      <c r="B515">
        <v>878</v>
      </c>
      <c r="C515" t="str">
        <f t="shared" ref="C515:C578" si="8">CONCATENATE(A515,"-",B515)</f>
        <v>623-878</v>
      </c>
      <c r="D515">
        <v>514</v>
      </c>
    </row>
    <row r="516" spans="1:4">
      <c r="A516">
        <v>623</v>
      </c>
      <c r="B516">
        <v>878</v>
      </c>
      <c r="C516" t="str">
        <f t="shared" si="8"/>
        <v>623-878</v>
      </c>
      <c r="D516">
        <v>515</v>
      </c>
    </row>
    <row r="517" spans="1:4">
      <c r="A517">
        <v>621</v>
      </c>
      <c r="B517">
        <v>876</v>
      </c>
      <c r="C517" t="str">
        <f t="shared" si="8"/>
        <v>621-876</v>
      </c>
      <c r="D517">
        <v>516</v>
      </c>
    </row>
    <row r="518" spans="1:4">
      <c r="A518">
        <v>620</v>
      </c>
      <c r="B518">
        <v>875</v>
      </c>
      <c r="C518" t="str">
        <f t="shared" si="8"/>
        <v>620-875</v>
      </c>
      <c r="D518">
        <v>517</v>
      </c>
    </row>
    <row r="519" spans="1:4">
      <c r="A519">
        <v>618</v>
      </c>
      <c r="B519">
        <v>871</v>
      </c>
      <c r="C519" t="str">
        <f t="shared" si="8"/>
        <v>618-871</v>
      </c>
      <c r="D519">
        <v>518</v>
      </c>
    </row>
    <row r="520" spans="1:4">
      <c r="A520">
        <v>617</v>
      </c>
      <c r="B520">
        <v>870</v>
      </c>
      <c r="C520" t="str">
        <f t="shared" si="8"/>
        <v>617-870</v>
      </c>
      <c r="D520">
        <v>519</v>
      </c>
    </row>
    <row r="521" spans="1:4">
      <c r="A521">
        <v>617</v>
      </c>
      <c r="B521">
        <v>869</v>
      </c>
      <c r="C521" t="str">
        <f t="shared" si="8"/>
        <v>617-869</v>
      </c>
      <c r="D521">
        <v>520</v>
      </c>
    </row>
    <row r="522" spans="1:4">
      <c r="A522">
        <v>616</v>
      </c>
      <c r="B522">
        <v>868</v>
      </c>
      <c r="C522" t="str">
        <f t="shared" si="8"/>
        <v>616-868</v>
      </c>
      <c r="D522">
        <v>521</v>
      </c>
    </row>
    <row r="523" spans="1:4">
      <c r="A523">
        <v>614</v>
      </c>
      <c r="B523">
        <v>862</v>
      </c>
      <c r="C523" t="str">
        <f t="shared" si="8"/>
        <v>614-862</v>
      </c>
      <c r="D523">
        <v>522</v>
      </c>
    </row>
    <row r="524" spans="1:4">
      <c r="A524">
        <v>612</v>
      </c>
      <c r="B524">
        <v>846</v>
      </c>
      <c r="C524" t="str">
        <f t="shared" si="8"/>
        <v>612-846</v>
      </c>
      <c r="D524">
        <v>523</v>
      </c>
    </row>
    <row r="525" spans="1:4">
      <c r="A525">
        <v>611</v>
      </c>
      <c r="B525">
        <v>859</v>
      </c>
      <c r="C525" t="str">
        <f t="shared" si="8"/>
        <v>611-859</v>
      </c>
      <c r="D525">
        <v>524</v>
      </c>
    </row>
    <row r="526" spans="1:4">
      <c r="A526">
        <v>610</v>
      </c>
      <c r="B526">
        <v>858</v>
      </c>
      <c r="C526" t="str">
        <f t="shared" si="8"/>
        <v>610-858</v>
      </c>
      <c r="D526">
        <v>525</v>
      </c>
    </row>
    <row r="527" spans="1:4">
      <c r="A527">
        <v>609</v>
      </c>
      <c r="B527">
        <v>857</v>
      </c>
      <c r="C527" t="str">
        <f t="shared" si="8"/>
        <v>609-857</v>
      </c>
      <c r="D527">
        <v>526</v>
      </c>
    </row>
    <row r="528" spans="1:4">
      <c r="A528">
        <v>608</v>
      </c>
      <c r="B528">
        <v>856</v>
      </c>
      <c r="C528" t="str">
        <f t="shared" si="8"/>
        <v>608-856</v>
      </c>
      <c r="D528">
        <v>527</v>
      </c>
    </row>
    <row r="529" spans="1:4">
      <c r="A529">
        <v>607</v>
      </c>
      <c r="B529">
        <v>855</v>
      </c>
      <c r="C529" t="str">
        <f t="shared" si="8"/>
        <v>607-855</v>
      </c>
      <c r="D529">
        <v>528</v>
      </c>
    </row>
    <row r="530" spans="1:4">
      <c r="A530">
        <v>606</v>
      </c>
      <c r="B530">
        <v>730</v>
      </c>
      <c r="C530" t="str">
        <f t="shared" si="8"/>
        <v>606-730</v>
      </c>
      <c r="D530">
        <v>529</v>
      </c>
    </row>
    <row r="531" spans="1:4">
      <c r="A531">
        <v>606</v>
      </c>
      <c r="B531">
        <v>854</v>
      </c>
      <c r="C531" t="str">
        <f t="shared" si="8"/>
        <v>606-854</v>
      </c>
      <c r="D531">
        <v>530</v>
      </c>
    </row>
    <row r="532" spans="1:4">
      <c r="A532">
        <v>606</v>
      </c>
      <c r="B532">
        <v>853</v>
      </c>
      <c r="C532" t="str">
        <f t="shared" si="8"/>
        <v>606-853</v>
      </c>
      <c r="D532">
        <v>531</v>
      </c>
    </row>
    <row r="533" spans="1:4">
      <c r="A533">
        <v>605</v>
      </c>
      <c r="B533">
        <v>852</v>
      </c>
      <c r="C533" t="str">
        <f t="shared" si="8"/>
        <v>605-852</v>
      </c>
      <c r="D533">
        <v>532</v>
      </c>
    </row>
    <row r="534" spans="1:4">
      <c r="A534">
        <v>603</v>
      </c>
      <c r="B534">
        <v>850</v>
      </c>
      <c r="C534" t="str">
        <f t="shared" si="8"/>
        <v>603-850</v>
      </c>
      <c r="D534">
        <v>533</v>
      </c>
    </row>
    <row r="535" spans="1:4">
      <c r="A535">
        <v>602</v>
      </c>
      <c r="B535">
        <v>849</v>
      </c>
      <c r="C535" t="str">
        <f t="shared" si="8"/>
        <v>602-849</v>
      </c>
      <c r="D535">
        <v>534</v>
      </c>
    </row>
    <row r="536" spans="1:4">
      <c r="A536">
        <v>600</v>
      </c>
      <c r="B536">
        <v>1149</v>
      </c>
      <c r="C536" t="str">
        <f t="shared" si="8"/>
        <v>600-1149</v>
      </c>
      <c r="D536">
        <v>535</v>
      </c>
    </row>
    <row r="537" spans="1:4">
      <c r="A537">
        <v>600</v>
      </c>
      <c r="B537">
        <v>1277</v>
      </c>
      <c r="C537" t="str">
        <f t="shared" si="8"/>
        <v>600-1277</v>
      </c>
      <c r="D537">
        <v>536</v>
      </c>
    </row>
    <row r="538" spans="1:4">
      <c r="A538">
        <v>600</v>
      </c>
      <c r="B538">
        <v>477</v>
      </c>
      <c r="C538" t="str">
        <f t="shared" si="8"/>
        <v>600-477</v>
      </c>
      <c r="D538">
        <v>537</v>
      </c>
    </row>
    <row r="539" spans="1:4">
      <c r="A539">
        <v>600</v>
      </c>
      <c r="B539">
        <v>1190</v>
      </c>
      <c r="C539" t="str">
        <f t="shared" si="8"/>
        <v>600-1190</v>
      </c>
      <c r="D539">
        <v>538</v>
      </c>
    </row>
    <row r="540" spans="1:4">
      <c r="A540">
        <v>600</v>
      </c>
      <c r="B540">
        <v>13</v>
      </c>
      <c r="C540" t="str">
        <f t="shared" si="8"/>
        <v>600-13</v>
      </c>
      <c r="D540">
        <v>539</v>
      </c>
    </row>
    <row r="541" spans="1:4">
      <c r="A541">
        <v>600</v>
      </c>
      <c r="B541">
        <v>1195</v>
      </c>
      <c r="C541" t="str">
        <f t="shared" si="8"/>
        <v>600-1195</v>
      </c>
      <c r="D541">
        <v>540</v>
      </c>
    </row>
    <row r="542" spans="1:4">
      <c r="A542">
        <v>600</v>
      </c>
      <c r="B542">
        <v>828</v>
      </c>
      <c r="C542" t="str">
        <f t="shared" si="8"/>
        <v>600-828</v>
      </c>
      <c r="D542">
        <v>541</v>
      </c>
    </row>
    <row r="543" spans="1:4">
      <c r="A543">
        <v>599</v>
      </c>
      <c r="B543">
        <v>863</v>
      </c>
      <c r="C543" t="str">
        <f t="shared" si="8"/>
        <v>599-863</v>
      </c>
      <c r="D543">
        <v>542</v>
      </c>
    </row>
    <row r="544" spans="1:4">
      <c r="A544">
        <v>599</v>
      </c>
      <c r="B544">
        <v>863</v>
      </c>
      <c r="C544" t="str">
        <f t="shared" si="8"/>
        <v>599-863</v>
      </c>
      <c r="D544">
        <v>543</v>
      </c>
    </row>
    <row r="545" spans="1:4">
      <c r="A545">
        <v>599</v>
      </c>
      <c r="B545">
        <v>863</v>
      </c>
      <c r="C545" t="str">
        <f t="shared" si="8"/>
        <v>599-863</v>
      </c>
      <c r="D545">
        <v>544</v>
      </c>
    </row>
    <row r="546" spans="1:4">
      <c r="A546">
        <v>599</v>
      </c>
      <c r="B546">
        <v>866</v>
      </c>
      <c r="C546" t="str">
        <f t="shared" si="8"/>
        <v>599-866</v>
      </c>
      <c r="D546">
        <v>545</v>
      </c>
    </row>
    <row r="547" spans="1:4">
      <c r="A547">
        <v>599</v>
      </c>
      <c r="B547">
        <v>866</v>
      </c>
      <c r="C547" t="str">
        <f t="shared" si="8"/>
        <v>599-866</v>
      </c>
      <c r="D547">
        <v>546</v>
      </c>
    </row>
    <row r="548" spans="1:4">
      <c r="A548">
        <v>599</v>
      </c>
      <c r="B548">
        <v>867</v>
      </c>
      <c r="C548" t="str">
        <f t="shared" si="8"/>
        <v>599-867</v>
      </c>
      <c r="D548">
        <v>547</v>
      </c>
    </row>
    <row r="549" spans="1:4">
      <c r="A549">
        <v>598</v>
      </c>
      <c r="B549">
        <v>1357</v>
      </c>
      <c r="C549" t="str">
        <f t="shared" si="8"/>
        <v>598-1357</v>
      </c>
      <c r="D549">
        <v>548</v>
      </c>
    </row>
    <row r="550" spans="1:4">
      <c r="A550">
        <v>597</v>
      </c>
      <c r="B550">
        <v>845</v>
      </c>
      <c r="C550" t="str">
        <f t="shared" si="8"/>
        <v>597-845</v>
      </c>
      <c r="D550">
        <v>549</v>
      </c>
    </row>
    <row r="551" spans="1:4">
      <c r="A551">
        <v>597</v>
      </c>
      <c r="B551">
        <v>392</v>
      </c>
      <c r="C551" t="str">
        <f t="shared" si="8"/>
        <v>597-392</v>
      </c>
      <c r="D551">
        <v>550</v>
      </c>
    </row>
    <row r="552" spans="1:4">
      <c r="A552">
        <v>597</v>
      </c>
      <c r="B552">
        <v>1094</v>
      </c>
      <c r="C552" t="str">
        <f t="shared" si="8"/>
        <v>597-1094</v>
      </c>
      <c r="D552">
        <v>551</v>
      </c>
    </row>
    <row r="553" spans="1:4">
      <c r="A553">
        <v>594</v>
      </c>
      <c r="B553">
        <v>843</v>
      </c>
      <c r="C553" t="str">
        <f t="shared" si="8"/>
        <v>594-843</v>
      </c>
      <c r="D553">
        <v>552</v>
      </c>
    </row>
    <row r="554" spans="1:4">
      <c r="A554">
        <v>591</v>
      </c>
      <c r="B554">
        <v>841</v>
      </c>
      <c r="C554" t="str">
        <f t="shared" si="8"/>
        <v>591-841</v>
      </c>
      <c r="D554">
        <v>553</v>
      </c>
    </row>
    <row r="555" spans="1:4">
      <c r="A555">
        <v>589</v>
      </c>
      <c r="B555">
        <v>839</v>
      </c>
      <c r="C555" t="str">
        <f t="shared" si="8"/>
        <v>589-839</v>
      </c>
      <c r="D555">
        <v>554</v>
      </c>
    </row>
    <row r="556" spans="1:4">
      <c r="A556">
        <v>586</v>
      </c>
      <c r="B556">
        <v>834</v>
      </c>
      <c r="C556" t="str">
        <f t="shared" si="8"/>
        <v>586-834</v>
      </c>
      <c r="D556">
        <v>555</v>
      </c>
    </row>
    <row r="557" spans="1:4">
      <c r="A557">
        <v>583</v>
      </c>
      <c r="B557">
        <v>829</v>
      </c>
      <c r="C557" t="str">
        <f t="shared" si="8"/>
        <v>583-829</v>
      </c>
      <c r="D557">
        <v>556</v>
      </c>
    </row>
    <row r="558" spans="1:4">
      <c r="A558">
        <v>582</v>
      </c>
      <c r="B558">
        <v>827</v>
      </c>
      <c r="C558" t="str">
        <f t="shared" si="8"/>
        <v>582-827</v>
      </c>
      <c r="D558">
        <v>557</v>
      </c>
    </row>
    <row r="559" spans="1:4">
      <c r="A559">
        <v>581</v>
      </c>
      <c r="B559">
        <v>825</v>
      </c>
      <c r="C559" t="str">
        <f t="shared" si="8"/>
        <v>581-825</v>
      </c>
      <c r="D559">
        <v>558</v>
      </c>
    </row>
    <row r="560" spans="1:4">
      <c r="A560">
        <v>580</v>
      </c>
      <c r="B560">
        <v>824</v>
      </c>
      <c r="C560" t="str">
        <f t="shared" si="8"/>
        <v>580-824</v>
      </c>
      <c r="D560">
        <v>559</v>
      </c>
    </row>
    <row r="561" spans="1:4">
      <c r="A561">
        <v>577</v>
      </c>
      <c r="B561">
        <v>821</v>
      </c>
      <c r="C561" t="str">
        <f t="shared" si="8"/>
        <v>577-821</v>
      </c>
      <c r="D561">
        <v>560</v>
      </c>
    </row>
    <row r="562" spans="1:4">
      <c r="A562">
        <v>576</v>
      </c>
      <c r="B562">
        <v>818</v>
      </c>
      <c r="C562" t="str">
        <f t="shared" si="8"/>
        <v>576-818</v>
      </c>
      <c r="D562">
        <v>561</v>
      </c>
    </row>
    <row r="563" spans="1:4">
      <c r="A563">
        <v>575</v>
      </c>
      <c r="B563">
        <v>1706</v>
      </c>
      <c r="C563" t="str">
        <f t="shared" si="8"/>
        <v>575-1706</v>
      </c>
      <c r="D563">
        <v>562</v>
      </c>
    </row>
    <row r="564" spans="1:4">
      <c r="A564">
        <v>573</v>
      </c>
      <c r="B564">
        <v>810</v>
      </c>
      <c r="C564" t="str">
        <f t="shared" si="8"/>
        <v>573-810</v>
      </c>
      <c r="D564">
        <v>563</v>
      </c>
    </row>
    <row r="565" spans="1:4">
      <c r="A565">
        <v>572</v>
      </c>
      <c r="B565">
        <v>809</v>
      </c>
      <c r="C565" t="str">
        <f t="shared" si="8"/>
        <v>572-809</v>
      </c>
      <c r="D565">
        <v>564</v>
      </c>
    </row>
    <row r="566" spans="1:4">
      <c r="A566">
        <v>570</v>
      </c>
      <c r="B566">
        <v>807</v>
      </c>
      <c r="C566" t="str">
        <f t="shared" si="8"/>
        <v>570-807</v>
      </c>
      <c r="D566">
        <v>565</v>
      </c>
    </row>
    <row r="567" spans="1:4">
      <c r="A567">
        <v>569</v>
      </c>
      <c r="B567">
        <v>806</v>
      </c>
      <c r="C567" t="str">
        <f t="shared" si="8"/>
        <v>569-806</v>
      </c>
      <c r="D567">
        <v>566</v>
      </c>
    </row>
    <row r="568" spans="1:4">
      <c r="A568">
        <v>568</v>
      </c>
      <c r="B568">
        <v>1001</v>
      </c>
      <c r="C568" t="str">
        <f t="shared" si="8"/>
        <v>568-1001</v>
      </c>
      <c r="D568">
        <v>567</v>
      </c>
    </row>
    <row r="569" spans="1:4">
      <c r="A569">
        <v>566</v>
      </c>
      <c r="B569">
        <v>801</v>
      </c>
      <c r="C569" t="str">
        <f t="shared" si="8"/>
        <v>566-801</v>
      </c>
      <c r="D569">
        <v>568</v>
      </c>
    </row>
    <row r="570" spans="1:4">
      <c r="A570">
        <v>565</v>
      </c>
      <c r="B570">
        <v>799</v>
      </c>
      <c r="C570" t="str">
        <f t="shared" si="8"/>
        <v>565-799</v>
      </c>
      <c r="D570">
        <v>569</v>
      </c>
    </row>
    <row r="571" spans="1:4">
      <c r="A571">
        <v>564</v>
      </c>
      <c r="B571">
        <v>1438</v>
      </c>
      <c r="C571" t="str">
        <f t="shared" si="8"/>
        <v>564-1438</v>
      </c>
      <c r="D571">
        <v>570</v>
      </c>
    </row>
    <row r="572" spans="1:4">
      <c r="A572">
        <v>563</v>
      </c>
      <c r="B572">
        <v>800</v>
      </c>
      <c r="C572" t="str">
        <f t="shared" si="8"/>
        <v>563-800</v>
      </c>
      <c r="D572">
        <v>571</v>
      </c>
    </row>
    <row r="573" spans="1:4">
      <c r="A573">
        <v>562</v>
      </c>
      <c r="B573">
        <v>795</v>
      </c>
      <c r="C573" t="str">
        <f t="shared" si="8"/>
        <v>562-795</v>
      </c>
      <c r="D573">
        <v>572</v>
      </c>
    </row>
    <row r="574" spans="1:4">
      <c r="A574">
        <v>562</v>
      </c>
      <c r="B574">
        <v>798</v>
      </c>
      <c r="C574" t="str">
        <f t="shared" si="8"/>
        <v>562-798</v>
      </c>
      <c r="D574">
        <v>573</v>
      </c>
    </row>
    <row r="575" spans="1:4">
      <c r="A575">
        <v>561</v>
      </c>
      <c r="B575">
        <v>797</v>
      </c>
      <c r="C575" t="str">
        <f t="shared" si="8"/>
        <v>561-797</v>
      </c>
      <c r="D575">
        <v>574</v>
      </c>
    </row>
    <row r="576" spans="1:4">
      <c r="A576">
        <v>560</v>
      </c>
      <c r="B576">
        <v>796</v>
      </c>
      <c r="C576" t="str">
        <f t="shared" si="8"/>
        <v>560-796</v>
      </c>
      <c r="D576">
        <v>575</v>
      </c>
    </row>
    <row r="577" spans="1:4">
      <c r="A577">
        <v>559</v>
      </c>
      <c r="B577">
        <v>794</v>
      </c>
      <c r="C577" t="str">
        <f t="shared" si="8"/>
        <v>559-794</v>
      </c>
      <c r="D577">
        <v>576</v>
      </c>
    </row>
    <row r="578" spans="1:4">
      <c r="A578">
        <v>558</v>
      </c>
      <c r="B578">
        <v>792</v>
      </c>
      <c r="C578" t="str">
        <f t="shared" si="8"/>
        <v>558-792</v>
      </c>
      <c r="D578">
        <v>577</v>
      </c>
    </row>
    <row r="579" spans="1:4">
      <c r="A579">
        <v>557</v>
      </c>
      <c r="B579">
        <v>790</v>
      </c>
      <c r="C579" t="str">
        <f t="shared" ref="C579:C642" si="9">CONCATENATE(A579,"-",B579)</f>
        <v>557-790</v>
      </c>
      <c r="D579">
        <v>578</v>
      </c>
    </row>
    <row r="580" spans="1:4">
      <c r="A580">
        <v>555</v>
      </c>
      <c r="B580">
        <v>788</v>
      </c>
      <c r="C580" t="str">
        <f t="shared" si="9"/>
        <v>555-788</v>
      </c>
      <c r="D580">
        <v>579</v>
      </c>
    </row>
    <row r="581" spans="1:4">
      <c r="A581">
        <v>554</v>
      </c>
      <c r="B581">
        <v>786</v>
      </c>
      <c r="C581" t="str">
        <f t="shared" si="9"/>
        <v>554-786</v>
      </c>
      <c r="D581">
        <v>580</v>
      </c>
    </row>
    <row r="582" spans="1:4">
      <c r="A582">
        <v>553</v>
      </c>
      <c r="B582">
        <v>785</v>
      </c>
      <c r="C582" t="str">
        <f t="shared" si="9"/>
        <v>553-785</v>
      </c>
      <c r="D582">
        <v>581</v>
      </c>
    </row>
    <row r="583" spans="1:4">
      <c r="A583">
        <v>551</v>
      </c>
      <c r="B583">
        <v>783</v>
      </c>
      <c r="C583" t="str">
        <f t="shared" si="9"/>
        <v>551-783</v>
      </c>
      <c r="D583">
        <v>582</v>
      </c>
    </row>
    <row r="584" spans="1:4">
      <c r="A584">
        <v>550</v>
      </c>
      <c r="B584">
        <v>1050</v>
      </c>
      <c r="C584" t="str">
        <f t="shared" si="9"/>
        <v>550-1050</v>
      </c>
      <c r="D584">
        <v>583</v>
      </c>
    </row>
    <row r="585" spans="1:4">
      <c r="A585">
        <v>549</v>
      </c>
      <c r="B585">
        <v>781</v>
      </c>
      <c r="C585" t="str">
        <f t="shared" si="9"/>
        <v>549-781</v>
      </c>
      <c r="D585">
        <v>584</v>
      </c>
    </row>
    <row r="586" spans="1:4">
      <c r="A586">
        <v>549</v>
      </c>
      <c r="B586">
        <v>780</v>
      </c>
      <c r="C586" t="str">
        <f t="shared" si="9"/>
        <v>549-780</v>
      </c>
      <c r="D586">
        <v>585</v>
      </c>
    </row>
    <row r="587" spans="1:4">
      <c r="A587">
        <v>548</v>
      </c>
      <c r="B587">
        <v>779</v>
      </c>
      <c r="C587" t="str">
        <f t="shared" si="9"/>
        <v>548-779</v>
      </c>
      <c r="D587">
        <v>586</v>
      </c>
    </row>
    <row r="588" spans="1:4">
      <c r="A588">
        <v>547</v>
      </c>
      <c r="B588">
        <v>778</v>
      </c>
      <c r="C588" t="str">
        <f t="shared" si="9"/>
        <v>547-778</v>
      </c>
      <c r="D588">
        <v>587</v>
      </c>
    </row>
    <row r="589" spans="1:4">
      <c r="A589">
        <v>546</v>
      </c>
      <c r="B589">
        <v>774</v>
      </c>
      <c r="C589" t="str">
        <f t="shared" si="9"/>
        <v>546-774</v>
      </c>
      <c r="D589">
        <v>588</v>
      </c>
    </row>
    <row r="590" spans="1:4">
      <c r="A590">
        <v>544</v>
      </c>
      <c r="B590">
        <v>772</v>
      </c>
      <c r="C590" t="str">
        <f t="shared" si="9"/>
        <v>544-772</v>
      </c>
      <c r="D590">
        <v>589</v>
      </c>
    </row>
    <row r="591" spans="1:4">
      <c r="A591">
        <v>543</v>
      </c>
      <c r="B591">
        <v>771</v>
      </c>
      <c r="C591" t="str">
        <f t="shared" si="9"/>
        <v>543-771</v>
      </c>
      <c r="D591">
        <v>590</v>
      </c>
    </row>
    <row r="592" spans="1:4">
      <c r="A592">
        <v>541</v>
      </c>
      <c r="B592">
        <v>768</v>
      </c>
      <c r="C592" t="str">
        <f t="shared" si="9"/>
        <v>541-768</v>
      </c>
      <c r="D592">
        <v>591</v>
      </c>
    </row>
    <row r="593" spans="1:4">
      <c r="A593">
        <v>541</v>
      </c>
      <c r="B593">
        <v>767</v>
      </c>
      <c r="C593" t="str">
        <f t="shared" si="9"/>
        <v>541-767</v>
      </c>
      <c r="D593">
        <v>592</v>
      </c>
    </row>
    <row r="594" spans="1:4">
      <c r="A594">
        <v>541</v>
      </c>
      <c r="B594">
        <v>767</v>
      </c>
      <c r="C594" t="str">
        <f t="shared" si="9"/>
        <v>541-767</v>
      </c>
      <c r="D594">
        <v>593</v>
      </c>
    </row>
    <row r="595" spans="1:4">
      <c r="A595">
        <v>541</v>
      </c>
      <c r="B595">
        <v>767</v>
      </c>
      <c r="C595" t="str">
        <f t="shared" si="9"/>
        <v>541-767</v>
      </c>
      <c r="D595">
        <v>594</v>
      </c>
    </row>
    <row r="596" spans="1:4">
      <c r="A596">
        <v>540</v>
      </c>
      <c r="B596">
        <v>765</v>
      </c>
      <c r="C596" t="str">
        <f t="shared" si="9"/>
        <v>540-765</v>
      </c>
      <c r="D596">
        <v>595</v>
      </c>
    </row>
    <row r="597" spans="1:4">
      <c r="A597">
        <v>539</v>
      </c>
      <c r="B597">
        <v>764</v>
      </c>
      <c r="C597" t="str">
        <f t="shared" si="9"/>
        <v>539-764</v>
      </c>
      <c r="D597">
        <v>596</v>
      </c>
    </row>
    <row r="598" spans="1:4">
      <c r="A598">
        <v>538</v>
      </c>
      <c r="B598">
        <v>763</v>
      </c>
      <c r="C598" t="str">
        <f t="shared" si="9"/>
        <v>538-763</v>
      </c>
      <c r="D598">
        <v>597</v>
      </c>
    </row>
    <row r="599" spans="1:4">
      <c r="A599">
        <v>538</v>
      </c>
      <c r="B599">
        <v>763</v>
      </c>
      <c r="C599" t="str">
        <f t="shared" si="9"/>
        <v>538-763</v>
      </c>
      <c r="D599">
        <v>598</v>
      </c>
    </row>
    <row r="600" spans="1:4">
      <c r="A600">
        <v>534</v>
      </c>
      <c r="B600">
        <v>751</v>
      </c>
      <c r="C600" t="str">
        <f t="shared" si="9"/>
        <v>534-751</v>
      </c>
      <c r="D600">
        <v>599</v>
      </c>
    </row>
    <row r="601" spans="1:4">
      <c r="A601">
        <v>533</v>
      </c>
      <c r="B601">
        <v>750</v>
      </c>
      <c r="C601" t="str">
        <f t="shared" si="9"/>
        <v>533-750</v>
      </c>
      <c r="D601">
        <v>600</v>
      </c>
    </row>
    <row r="602" spans="1:4">
      <c r="A602">
        <v>528</v>
      </c>
      <c r="B602">
        <v>708</v>
      </c>
      <c r="C602" t="str">
        <f t="shared" si="9"/>
        <v>528-708</v>
      </c>
      <c r="D602">
        <v>601</v>
      </c>
    </row>
    <row r="603" spans="1:4">
      <c r="A603">
        <v>527</v>
      </c>
      <c r="B603">
        <v>874</v>
      </c>
      <c r="C603" t="str">
        <f t="shared" si="9"/>
        <v>527-874</v>
      </c>
      <c r="D603">
        <v>602</v>
      </c>
    </row>
    <row r="604" spans="1:4">
      <c r="A604">
        <v>526</v>
      </c>
      <c r="B604">
        <v>744</v>
      </c>
      <c r="C604" t="str">
        <f t="shared" si="9"/>
        <v>526-744</v>
      </c>
      <c r="D604">
        <v>603</v>
      </c>
    </row>
    <row r="605" spans="1:4">
      <c r="A605">
        <v>525</v>
      </c>
      <c r="B605">
        <v>742</v>
      </c>
      <c r="C605" t="str">
        <f t="shared" si="9"/>
        <v>525-742</v>
      </c>
      <c r="D605">
        <v>604</v>
      </c>
    </row>
    <row r="606" spans="1:4">
      <c r="A606">
        <v>524</v>
      </c>
      <c r="B606">
        <v>1512</v>
      </c>
      <c r="C606" t="str">
        <f t="shared" si="9"/>
        <v>524-1512</v>
      </c>
      <c r="D606">
        <v>605</v>
      </c>
    </row>
    <row r="607" spans="1:4">
      <c r="A607">
        <v>522</v>
      </c>
      <c r="B607">
        <v>738</v>
      </c>
      <c r="C607" t="str">
        <f t="shared" si="9"/>
        <v>522-738</v>
      </c>
      <c r="D607">
        <v>606</v>
      </c>
    </row>
    <row r="608" spans="1:4">
      <c r="A608">
        <v>519</v>
      </c>
      <c r="B608">
        <v>724</v>
      </c>
      <c r="C608" t="str">
        <f t="shared" si="9"/>
        <v>519-724</v>
      </c>
      <c r="D608">
        <v>607</v>
      </c>
    </row>
    <row r="609" spans="1:4">
      <c r="A609">
        <v>518</v>
      </c>
      <c r="B609">
        <v>723</v>
      </c>
      <c r="C609" t="str">
        <f t="shared" si="9"/>
        <v>518-723</v>
      </c>
      <c r="D609">
        <v>608</v>
      </c>
    </row>
    <row r="610" spans="1:4">
      <c r="A610">
        <v>517</v>
      </c>
      <c r="B610">
        <v>722</v>
      </c>
      <c r="C610" t="str">
        <f t="shared" si="9"/>
        <v>517-722</v>
      </c>
      <c r="D610">
        <v>609</v>
      </c>
    </row>
    <row r="611" spans="1:4">
      <c r="A611">
        <v>516</v>
      </c>
      <c r="B611">
        <v>212</v>
      </c>
      <c r="C611" t="str">
        <f t="shared" si="9"/>
        <v>516-212</v>
      </c>
      <c r="D611">
        <v>610</v>
      </c>
    </row>
    <row r="612" spans="1:4">
      <c r="A612">
        <v>516</v>
      </c>
      <c r="B612">
        <v>483</v>
      </c>
      <c r="C612" t="str">
        <f t="shared" si="9"/>
        <v>516-483</v>
      </c>
      <c r="D612">
        <v>611</v>
      </c>
    </row>
    <row r="613" spans="1:4">
      <c r="A613">
        <v>512</v>
      </c>
      <c r="B613">
        <v>543</v>
      </c>
      <c r="C613" t="str">
        <f t="shared" si="9"/>
        <v>512-543</v>
      </c>
      <c r="D613">
        <v>612</v>
      </c>
    </row>
    <row r="614" spans="1:4">
      <c r="A614">
        <v>512</v>
      </c>
      <c r="B614">
        <v>717</v>
      </c>
      <c r="C614" t="str">
        <f t="shared" si="9"/>
        <v>512-717</v>
      </c>
      <c r="D614">
        <v>613</v>
      </c>
    </row>
    <row r="615" spans="1:4">
      <c r="A615">
        <v>511</v>
      </c>
      <c r="B615">
        <v>716</v>
      </c>
      <c r="C615" t="str">
        <f t="shared" si="9"/>
        <v>511-716</v>
      </c>
      <c r="D615">
        <v>614</v>
      </c>
    </row>
    <row r="616" spans="1:4">
      <c r="A616">
        <v>510</v>
      </c>
      <c r="B616">
        <v>715</v>
      </c>
      <c r="C616" t="str">
        <f t="shared" si="9"/>
        <v>510-715</v>
      </c>
      <c r="D616">
        <v>615</v>
      </c>
    </row>
    <row r="617" spans="1:4">
      <c r="A617">
        <v>507</v>
      </c>
      <c r="B617">
        <v>707</v>
      </c>
      <c r="C617" t="str">
        <f t="shared" si="9"/>
        <v>507-707</v>
      </c>
      <c r="D617">
        <v>616</v>
      </c>
    </row>
    <row r="618" spans="1:4">
      <c r="A618">
        <v>506</v>
      </c>
      <c r="B618">
        <v>705</v>
      </c>
      <c r="C618" t="str">
        <f t="shared" si="9"/>
        <v>506-705</v>
      </c>
      <c r="D618">
        <v>617</v>
      </c>
    </row>
    <row r="619" spans="1:4">
      <c r="A619">
        <v>505</v>
      </c>
      <c r="B619">
        <v>704</v>
      </c>
      <c r="C619" t="str">
        <f t="shared" si="9"/>
        <v>505-704</v>
      </c>
      <c r="D619">
        <v>618</v>
      </c>
    </row>
    <row r="620" spans="1:4">
      <c r="A620">
        <v>504</v>
      </c>
      <c r="B620">
        <v>703</v>
      </c>
      <c r="C620" t="str">
        <f t="shared" si="9"/>
        <v>504-703</v>
      </c>
      <c r="D620">
        <v>619</v>
      </c>
    </row>
    <row r="621" spans="1:4">
      <c r="A621">
        <v>503</v>
      </c>
      <c r="B621">
        <v>701</v>
      </c>
      <c r="C621" t="str">
        <f t="shared" si="9"/>
        <v>503-701</v>
      </c>
      <c r="D621">
        <v>620</v>
      </c>
    </row>
    <row r="622" spans="1:4">
      <c r="A622">
        <v>501</v>
      </c>
      <c r="B622">
        <v>699</v>
      </c>
      <c r="C622" t="str">
        <f t="shared" si="9"/>
        <v>501-699</v>
      </c>
      <c r="D622">
        <v>621</v>
      </c>
    </row>
    <row r="623" spans="1:4">
      <c r="A623">
        <v>500</v>
      </c>
      <c r="B623">
        <v>696</v>
      </c>
      <c r="C623" t="str">
        <f t="shared" si="9"/>
        <v>500-696</v>
      </c>
      <c r="D623">
        <v>622</v>
      </c>
    </row>
    <row r="624" spans="1:4">
      <c r="A624">
        <v>499</v>
      </c>
      <c r="B624">
        <v>695</v>
      </c>
      <c r="C624" t="str">
        <f t="shared" si="9"/>
        <v>499-695</v>
      </c>
      <c r="D624">
        <v>623</v>
      </c>
    </row>
    <row r="625" spans="1:4">
      <c r="A625">
        <v>497</v>
      </c>
      <c r="B625">
        <v>692</v>
      </c>
      <c r="C625" t="str">
        <f t="shared" si="9"/>
        <v>497-692</v>
      </c>
      <c r="D625">
        <v>624</v>
      </c>
    </row>
    <row r="626" spans="1:4">
      <c r="A626">
        <v>497</v>
      </c>
      <c r="B626">
        <v>691</v>
      </c>
      <c r="C626" t="str">
        <f t="shared" si="9"/>
        <v>497-691</v>
      </c>
      <c r="D626">
        <v>625</v>
      </c>
    </row>
    <row r="627" spans="1:4">
      <c r="A627">
        <v>495</v>
      </c>
      <c r="B627">
        <v>689</v>
      </c>
      <c r="C627" t="str">
        <f t="shared" si="9"/>
        <v>495-689</v>
      </c>
      <c r="D627">
        <v>626</v>
      </c>
    </row>
    <row r="628" spans="1:4">
      <c r="A628">
        <v>492</v>
      </c>
      <c r="B628">
        <v>685</v>
      </c>
      <c r="C628" t="str">
        <f t="shared" si="9"/>
        <v>492-685</v>
      </c>
      <c r="D628">
        <v>627</v>
      </c>
    </row>
    <row r="629" spans="1:4">
      <c r="A629">
        <v>489</v>
      </c>
      <c r="B629">
        <v>1132</v>
      </c>
      <c r="C629" t="str">
        <f t="shared" si="9"/>
        <v>489-1132</v>
      </c>
      <c r="D629">
        <v>628</v>
      </c>
    </row>
    <row r="630" spans="1:4">
      <c r="A630">
        <v>487</v>
      </c>
      <c r="B630">
        <v>677</v>
      </c>
      <c r="C630" t="str">
        <f t="shared" si="9"/>
        <v>487-677</v>
      </c>
      <c r="D630">
        <v>629</v>
      </c>
    </row>
    <row r="631" spans="1:4">
      <c r="A631">
        <v>485</v>
      </c>
      <c r="B631">
        <v>675</v>
      </c>
      <c r="C631" t="str">
        <f t="shared" si="9"/>
        <v>485-675</v>
      </c>
      <c r="D631">
        <v>630</v>
      </c>
    </row>
    <row r="632" spans="1:4">
      <c r="A632">
        <v>484</v>
      </c>
      <c r="B632">
        <v>673</v>
      </c>
      <c r="C632" t="str">
        <f t="shared" si="9"/>
        <v>484-673</v>
      </c>
      <c r="D632">
        <v>631</v>
      </c>
    </row>
    <row r="633" spans="1:4">
      <c r="A633">
        <v>484</v>
      </c>
      <c r="B633">
        <v>674</v>
      </c>
      <c r="C633" t="str">
        <f t="shared" si="9"/>
        <v>484-674</v>
      </c>
      <c r="D633">
        <v>632</v>
      </c>
    </row>
    <row r="634" spans="1:4">
      <c r="A634">
        <v>484</v>
      </c>
      <c r="B634">
        <v>56</v>
      </c>
      <c r="C634" t="str">
        <f t="shared" si="9"/>
        <v>484-56</v>
      </c>
      <c r="D634">
        <v>633</v>
      </c>
    </row>
    <row r="635" spans="1:4">
      <c r="A635">
        <v>483</v>
      </c>
      <c r="B635">
        <v>672</v>
      </c>
      <c r="C635" t="str">
        <f t="shared" si="9"/>
        <v>483-672</v>
      </c>
      <c r="D635">
        <v>634</v>
      </c>
    </row>
    <row r="636" spans="1:4">
      <c r="A636">
        <v>482</v>
      </c>
      <c r="B636">
        <v>593</v>
      </c>
      <c r="C636" t="str">
        <f t="shared" si="9"/>
        <v>482-593</v>
      </c>
      <c r="D636">
        <v>635</v>
      </c>
    </row>
    <row r="637" spans="1:4">
      <c r="A637">
        <v>478</v>
      </c>
      <c r="B637">
        <v>1503</v>
      </c>
      <c r="C637" t="str">
        <f t="shared" si="9"/>
        <v>478-1503</v>
      </c>
      <c r="D637">
        <v>636</v>
      </c>
    </row>
    <row r="638" spans="1:4">
      <c r="A638">
        <v>476</v>
      </c>
      <c r="B638">
        <v>667</v>
      </c>
      <c r="C638" t="str">
        <f t="shared" si="9"/>
        <v>476-667</v>
      </c>
      <c r="D638">
        <v>637</v>
      </c>
    </row>
    <row r="639" spans="1:4">
      <c r="A639">
        <v>474</v>
      </c>
      <c r="B639">
        <v>679</v>
      </c>
      <c r="C639" t="str">
        <f t="shared" si="9"/>
        <v>474-679</v>
      </c>
      <c r="D639">
        <v>638</v>
      </c>
    </row>
    <row r="640" spans="1:4">
      <c r="A640">
        <v>473</v>
      </c>
      <c r="B640">
        <v>663</v>
      </c>
      <c r="C640" t="str">
        <f t="shared" si="9"/>
        <v>473-663</v>
      </c>
      <c r="D640">
        <v>639</v>
      </c>
    </row>
    <row r="641" spans="1:4">
      <c r="A641">
        <v>472</v>
      </c>
      <c r="B641">
        <v>662</v>
      </c>
      <c r="C641" t="str">
        <f t="shared" si="9"/>
        <v>472-662</v>
      </c>
      <c r="D641">
        <v>640</v>
      </c>
    </row>
    <row r="642" spans="1:4">
      <c r="A642">
        <v>471</v>
      </c>
      <c r="B642">
        <v>662</v>
      </c>
      <c r="C642" t="str">
        <f t="shared" si="9"/>
        <v>471-662</v>
      </c>
      <c r="D642">
        <v>641</v>
      </c>
    </row>
    <row r="643" spans="1:4">
      <c r="A643">
        <v>470</v>
      </c>
      <c r="B643">
        <v>658</v>
      </c>
      <c r="C643" t="str">
        <f t="shared" ref="C643:C706" si="10">CONCATENATE(A643,"-",B643)</f>
        <v>470-658</v>
      </c>
      <c r="D643">
        <v>642</v>
      </c>
    </row>
    <row r="644" spans="1:4">
      <c r="A644">
        <v>469</v>
      </c>
      <c r="B644">
        <v>646</v>
      </c>
      <c r="C644" t="str">
        <f t="shared" si="10"/>
        <v>469-646</v>
      </c>
      <c r="D644">
        <v>643</v>
      </c>
    </row>
    <row r="645" spans="1:4">
      <c r="A645">
        <v>466</v>
      </c>
      <c r="B645">
        <v>651</v>
      </c>
      <c r="C645" t="str">
        <f t="shared" si="10"/>
        <v>466-651</v>
      </c>
      <c r="D645">
        <v>644</v>
      </c>
    </row>
    <row r="646" spans="1:4">
      <c r="A646">
        <v>466</v>
      </c>
      <c r="B646">
        <v>1133</v>
      </c>
      <c r="C646" t="str">
        <f t="shared" si="10"/>
        <v>466-1133</v>
      </c>
      <c r="D646">
        <v>645</v>
      </c>
    </row>
    <row r="647" spans="1:4">
      <c r="A647">
        <v>466</v>
      </c>
      <c r="B647">
        <v>1133</v>
      </c>
      <c r="C647" t="str">
        <f t="shared" si="10"/>
        <v>466-1133</v>
      </c>
      <c r="D647">
        <v>646</v>
      </c>
    </row>
    <row r="648" spans="1:4">
      <c r="A648">
        <v>463</v>
      </c>
      <c r="B648">
        <v>1143</v>
      </c>
      <c r="C648" t="str">
        <f t="shared" si="10"/>
        <v>463-1143</v>
      </c>
      <c r="D648">
        <v>647</v>
      </c>
    </row>
    <row r="649" spans="1:4">
      <c r="A649">
        <v>462</v>
      </c>
      <c r="B649">
        <v>649</v>
      </c>
      <c r="C649" t="str">
        <f t="shared" si="10"/>
        <v>462-649</v>
      </c>
      <c r="D649">
        <v>648</v>
      </c>
    </row>
    <row r="650" spans="1:4">
      <c r="A650">
        <v>461</v>
      </c>
      <c r="B650">
        <v>1543</v>
      </c>
      <c r="C650" t="str">
        <f t="shared" si="10"/>
        <v>461-1543</v>
      </c>
      <c r="D650">
        <v>649</v>
      </c>
    </row>
    <row r="651" spans="1:4">
      <c r="A651">
        <v>461</v>
      </c>
      <c r="B651">
        <v>430</v>
      </c>
      <c r="C651" t="str">
        <f t="shared" si="10"/>
        <v>461-430</v>
      </c>
      <c r="D651">
        <v>650</v>
      </c>
    </row>
    <row r="652" spans="1:4">
      <c r="A652">
        <v>461</v>
      </c>
      <c r="B652">
        <v>509</v>
      </c>
      <c r="C652" t="str">
        <f t="shared" si="10"/>
        <v>461-509</v>
      </c>
      <c r="D652">
        <v>651</v>
      </c>
    </row>
    <row r="653" spans="1:4">
      <c r="A653">
        <v>461</v>
      </c>
      <c r="B653">
        <v>648</v>
      </c>
      <c r="C653" t="str">
        <f t="shared" si="10"/>
        <v>461-648</v>
      </c>
      <c r="D653">
        <v>652</v>
      </c>
    </row>
    <row r="654" spans="1:4">
      <c r="A654">
        <v>461</v>
      </c>
      <c r="B654">
        <v>1398</v>
      </c>
      <c r="C654" t="str">
        <f t="shared" si="10"/>
        <v>461-1398</v>
      </c>
      <c r="D654">
        <v>653</v>
      </c>
    </row>
    <row r="655" spans="1:4">
      <c r="A655">
        <v>461</v>
      </c>
      <c r="B655">
        <v>1543</v>
      </c>
      <c r="C655" t="str">
        <f t="shared" si="10"/>
        <v>461-1543</v>
      </c>
      <c r="D655">
        <v>654</v>
      </c>
    </row>
    <row r="656" spans="1:4">
      <c r="A656">
        <v>461</v>
      </c>
      <c r="B656">
        <v>1463</v>
      </c>
      <c r="C656" t="str">
        <f t="shared" si="10"/>
        <v>461-1463</v>
      </c>
      <c r="D656">
        <v>655</v>
      </c>
    </row>
    <row r="657" spans="1:4">
      <c r="A657">
        <v>461</v>
      </c>
      <c r="B657">
        <v>648</v>
      </c>
      <c r="C657" t="str">
        <f t="shared" si="10"/>
        <v>461-648</v>
      </c>
      <c r="D657">
        <v>656</v>
      </c>
    </row>
    <row r="658" spans="1:4">
      <c r="A658">
        <v>461</v>
      </c>
      <c r="B658">
        <v>1543</v>
      </c>
      <c r="C658" t="str">
        <f t="shared" si="10"/>
        <v>461-1543</v>
      </c>
      <c r="D658">
        <v>657</v>
      </c>
    </row>
    <row r="659" spans="1:4">
      <c r="A659">
        <v>459</v>
      </c>
      <c r="B659">
        <v>647</v>
      </c>
      <c r="C659" t="str">
        <f t="shared" si="10"/>
        <v>459-647</v>
      </c>
      <c r="D659">
        <v>658</v>
      </c>
    </row>
    <row r="660" spans="1:4">
      <c r="A660">
        <v>459</v>
      </c>
      <c r="B660">
        <v>647</v>
      </c>
      <c r="C660" t="str">
        <f t="shared" si="10"/>
        <v>459-647</v>
      </c>
      <c r="D660">
        <v>659</v>
      </c>
    </row>
    <row r="661" spans="1:4">
      <c r="A661">
        <v>458</v>
      </c>
      <c r="B661">
        <v>1363</v>
      </c>
      <c r="C661" t="str">
        <f t="shared" si="10"/>
        <v>458-1363</v>
      </c>
      <c r="D661">
        <v>660</v>
      </c>
    </row>
    <row r="662" spans="1:4">
      <c r="A662">
        <v>458</v>
      </c>
      <c r="B662">
        <v>1363</v>
      </c>
      <c r="C662" t="str">
        <f t="shared" si="10"/>
        <v>458-1363</v>
      </c>
      <c r="D662">
        <v>661</v>
      </c>
    </row>
    <row r="663" spans="1:4">
      <c r="A663">
        <v>457</v>
      </c>
      <c r="B663">
        <v>499</v>
      </c>
      <c r="C663" t="str">
        <f t="shared" si="10"/>
        <v>457-499</v>
      </c>
      <c r="D663">
        <v>662</v>
      </c>
    </row>
    <row r="664" spans="1:4">
      <c r="A664">
        <v>457</v>
      </c>
      <c r="B664">
        <v>525</v>
      </c>
      <c r="C664" t="str">
        <f t="shared" si="10"/>
        <v>457-525</v>
      </c>
      <c r="D664">
        <v>663</v>
      </c>
    </row>
    <row r="665" spans="1:4">
      <c r="A665">
        <v>457</v>
      </c>
      <c r="B665">
        <v>1051</v>
      </c>
      <c r="C665" t="str">
        <f t="shared" si="10"/>
        <v>457-1051</v>
      </c>
      <c r="D665">
        <v>664</v>
      </c>
    </row>
    <row r="666" spans="1:4">
      <c r="A666">
        <v>457</v>
      </c>
      <c r="B666">
        <v>111</v>
      </c>
      <c r="C666" t="str">
        <f t="shared" si="10"/>
        <v>457-111</v>
      </c>
      <c r="D666">
        <v>665</v>
      </c>
    </row>
    <row r="667" spans="1:4">
      <c r="A667">
        <v>457</v>
      </c>
      <c r="B667">
        <v>479</v>
      </c>
      <c r="C667" t="str">
        <f t="shared" si="10"/>
        <v>457-479</v>
      </c>
      <c r="D667">
        <v>666</v>
      </c>
    </row>
    <row r="668" spans="1:4">
      <c r="A668">
        <v>456</v>
      </c>
      <c r="B668">
        <v>644</v>
      </c>
      <c r="C668" t="str">
        <f t="shared" si="10"/>
        <v>456-644</v>
      </c>
      <c r="D668">
        <v>667</v>
      </c>
    </row>
    <row r="669" spans="1:4">
      <c r="A669">
        <v>455</v>
      </c>
      <c r="B669">
        <v>642</v>
      </c>
      <c r="C669" t="str">
        <f t="shared" si="10"/>
        <v>455-642</v>
      </c>
      <c r="D669">
        <v>668</v>
      </c>
    </row>
    <row r="670" spans="1:4">
      <c r="A670">
        <v>453</v>
      </c>
      <c r="B670">
        <v>32</v>
      </c>
      <c r="C670" t="str">
        <f t="shared" si="10"/>
        <v>453-32</v>
      </c>
      <c r="D670">
        <v>669</v>
      </c>
    </row>
    <row r="671" spans="1:4">
      <c r="A671">
        <v>453</v>
      </c>
      <c r="B671">
        <v>620</v>
      </c>
      <c r="C671" t="str">
        <f t="shared" si="10"/>
        <v>453-620</v>
      </c>
      <c r="D671">
        <v>670</v>
      </c>
    </row>
    <row r="672" spans="1:4">
      <c r="A672">
        <v>453</v>
      </c>
      <c r="B672">
        <v>1059</v>
      </c>
      <c r="C672" t="str">
        <f t="shared" si="10"/>
        <v>453-1059</v>
      </c>
      <c r="D672">
        <v>671</v>
      </c>
    </row>
    <row r="673" spans="1:4">
      <c r="A673">
        <v>453</v>
      </c>
      <c r="B673">
        <v>1504</v>
      </c>
      <c r="C673" t="str">
        <f t="shared" si="10"/>
        <v>453-1504</v>
      </c>
      <c r="D673">
        <v>672</v>
      </c>
    </row>
    <row r="674" spans="1:4">
      <c r="A674">
        <v>453</v>
      </c>
      <c r="B674">
        <v>141</v>
      </c>
      <c r="C674" t="str">
        <f t="shared" si="10"/>
        <v>453-141</v>
      </c>
      <c r="D674">
        <v>673</v>
      </c>
    </row>
    <row r="675" spans="1:4">
      <c r="A675">
        <v>453</v>
      </c>
      <c r="B675">
        <v>149</v>
      </c>
      <c r="C675" t="str">
        <f t="shared" si="10"/>
        <v>453-149</v>
      </c>
      <c r="D675">
        <v>674</v>
      </c>
    </row>
    <row r="676" spans="1:4">
      <c r="A676">
        <v>453</v>
      </c>
      <c r="B676">
        <v>135</v>
      </c>
      <c r="C676" t="str">
        <f t="shared" si="10"/>
        <v>453-135</v>
      </c>
      <c r="D676">
        <v>675</v>
      </c>
    </row>
    <row r="677" spans="1:4">
      <c r="A677">
        <v>453</v>
      </c>
      <c r="B677">
        <v>136</v>
      </c>
      <c r="C677" t="str">
        <f t="shared" si="10"/>
        <v>453-136</v>
      </c>
      <c r="D677">
        <v>676</v>
      </c>
    </row>
    <row r="678" spans="1:4">
      <c r="A678">
        <v>453</v>
      </c>
      <c r="B678">
        <v>137</v>
      </c>
      <c r="C678" t="str">
        <f t="shared" si="10"/>
        <v>453-137</v>
      </c>
      <c r="D678">
        <v>677</v>
      </c>
    </row>
    <row r="679" spans="1:4">
      <c r="A679">
        <v>453</v>
      </c>
      <c r="B679">
        <v>138</v>
      </c>
      <c r="C679" t="str">
        <f t="shared" si="10"/>
        <v>453-138</v>
      </c>
      <c r="D679">
        <v>678</v>
      </c>
    </row>
    <row r="680" spans="1:4">
      <c r="A680">
        <v>453</v>
      </c>
      <c r="B680">
        <v>139</v>
      </c>
      <c r="C680" t="str">
        <f t="shared" si="10"/>
        <v>453-139</v>
      </c>
      <c r="D680">
        <v>679</v>
      </c>
    </row>
    <row r="681" spans="1:4">
      <c r="A681">
        <v>453</v>
      </c>
      <c r="B681">
        <v>140</v>
      </c>
      <c r="C681" t="str">
        <f t="shared" si="10"/>
        <v>453-140</v>
      </c>
      <c r="D681">
        <v>680</v>
      </c>
    </row>
    <row r="682" spans="1:4">
      <c r="A682">
        <v>453</v>
      </c>
      <c r="B682">
        <v>142</v>
      </c>
      <c r="C682" t="str">
        <f t="shared" si="10"/>
        <v>453-142</v>
      </c>
      <c r="D682">
        <v>681</v>
      </c>
    </row>
    <row r="683" spans="1:4">
      <c r="A683">
        <v>453</v>
      </c>
      <c r="B683">
        <v>144</v>
      </c>
      <c r="C683" t="str">
        <f t="shared" si="10"/>
        <v>453-144</v>
      </c>
      <c r="D683">
        <v>682</v>
      </c>
    </row>
    <row r="684" spans="1:4">
      <c r="A684">
        <v>453</v>
      </c>
      <c r="B684">
        <v>145</v>
      </c>
      <c r="C684" t="str">
        <f t="shared" si="10"/>
        <v>453-145</v>
      </c>
      <c r="D684">
        <v>683</v>
      </c>
    </row>
    <row r="685" spans="1:4">
      <c r="A685">
        <v>453</v>
      </c>
      <c r="B685">
        <v>146</v>
      </c>
      <c r="C685" t="str">
        <f t="shared" si="10"/>
        <v>453-146</v>
      </c>
      <c r="D685">
        <v>684</v>
      </c>
    </row>
    <row r="686" spans="1:4">
      <c r="A686">
        <v>453</v>
      </c>
      <c r="B686">
        <v>147</v>
      </c>
      <c r="C686" t="str">
        <f t="shared" si="10"/>
        <v>453-147</v>
      </c>
      <c r="D686">
        <v>685</v>
      </c>
    </row>
    <row r="687" spans="1:4">
      <c r="A687">
        <v>453</v>
      </c>
      <c r="B687">
        <v>148</v>
      </c>
      <c r="C687" t="str">
        <f t="shared" si="10"/>
        <v>453-148</v>
      </c>
      <c r="D687">
        <v>686</v>
      </c>
    </row>
    <row r="688" spans="1:4">
      <c r="A688">
        <v>453</v>
      </c>
      <c r="B688">
        <v>150</v>
      </c>
      <c r="C688" t="str">
        <f t="shared" si="10"/>
        <v>453-150</v>
      </c>
      <c r="D688">
        <v>687</v>
      </c>
    </row>
    <row r="689" spans="1:4">
      <c r="A689">
        <v>453</v>
      </c>
      <c r="B689">
        <v>151</v>
      </c>
      <c r="C689" t="str">
        <f t="shared" si="10"/>
        <v>453-151</v>
      </c>
      <c r="D689">
        <v>688</v>
      </c>
    </row>
    <row r="690" spans="1:4">
      <c r="A690">
        <v>453</v>
      </c>
      <c r="B690">
        <v>143</v>
      </c>
      <c r="C690" t="str">
        <f t="shared" si="10"/>
        <v>453-143</v>
      </c>
      <c r="D690">
        <v>689</v>
      </c>
    </row>
    <row r="691" spans="1:4">
      <c r="A691">
        <v>453</v>
      </c>
      <c r="B691">
        <v>143</v>
      </c>
      <c r="C691" t="str">
        <f t="shared" si="10"/>
        <v>453-143</v>
      </c>
      <c r="D691">
        <v>690</v>
      </c>
    </row>
    <row r="692" spans="1:4">
      <c r="A692">
        <v>452</v>
      </c>
      <c r="B692">
        <v>640</v>
      </c>
      <c r="C692" t="str">
        <f t="shared" si="10"/>
        <v>452-640</v>
      </c>
      <c r="D692">
        <v>691</v>
      </c>
    </row>
    <row r="693" spans="1:4">
      <c r="A693">
        <v>450</v>
      </c>
      <c r="B693">
        <v>952</v>
      </c>
      <c r="C693" t="str">
        <f t="shared" si="10"/>
        <v>450-952</v>
      </c>
      <c r="D693">
        <v>692</v>
      </c>
    </row>
    <row r="694" spans="1:4">
      <c r="A694">
        <v>449</v>
      </c>
      <c r="B694">
        <v>694</v>
      </c>
      <c r="C694" t="str">
        <f t="shared" si="10"/>
        <v>449-694</v>
      </c>
      <c r="D694">
        <v>693</v>
      </c>
    </row>
    <row r="695" spans="1:4">
      <c r="A695">
        <v>449</v>
      </c>
      <c r="B695">
        <v>234</v>
      </c>
      <c r="C695" t="str">
        <f t="shared" si="10"/>
        <v>449-234</v>
      </c>
      <c r="D695">
        <v>694</v>
      </c>
    </row>
    <row r="696" spans="1:4">
      <c r="A696">
        <v>449</v>
      </c>
      <c r="B696">
        <v>234</v>
      </c>
      <c r="C696" t="str">
        <f t="shared" si="10"/>
        <v>449-234</v>
      </c>
      <c r="D696">
        <v>695</v>
      </c>
    </row>
    <row r="697" spans="1:4">
      <c r="A697">
        <v>449</v>
      </c>
      <c r="B697">
        <v>589</v>
      </c>
      <c r="C697" t="str">
        <f t="shared" si="10"/>
        <v>449-589</v>
      </c>
      <c r="D697">
        <v>696</v>
      </c>
    </row>
    <row r="698" spans="1:4">
      <c r="A698">
        <v>449</v>
      </c>
      <c r="B698">
        <v>1564</v>
      </c>
      <c r="C698" t="str">
        <f t="shared" si="10"/>
        <v>449-1564</v>
      </c>
      <c r="D698">
        <v>697</v>
      </c>
    </row>
    <row r="699" spans="1:4">
      <c r="A699">
        <v>449</v>
      </c>
      <c r="B699">
        <v>653</v>
      </c>
      <c r="C699" t="str">
        <f t="shared" si="10"/>
        <v>449-653</v>
      </c>
      <c r="D699">
        <v>698</v>
      </c>
    </row>
    <row r="700" spans="1:4">
      <c r="A700">
        <v>449</v>
      </c>
      <c r="B700">
        <v>766</v>
      </c>
      <c r="C700" t="str">
        <f t="shared" si="10"/>
        <v>449-766</v>
      </c>
      <c r="D700">
        <v>699</v>
      </c>
    </row>
    <row r="701" spans="1:4">
      <c r="A701">
        <v>448</v>
      </c>
      <c r="B701">
        <v>11</v>
      </c>
      <c r="C701" t="str">
        <f t="shared" si="10"/>
        <v>448-11</v>
      </c>
      <c r="D701">
        <v>700</v>
      </c>
    </row>
    <row r="702" spans="1:4">
      <c r="A702">
        <v>448</v>
      </c>
      <c r="B702">
        <v>11</v>
      </c>
      <c r="C702" t="str">
        <f t="shared" si="10"/>
        <v>448-11</v>
      </c>
      <c r="D702">
        <v>701</v>
      </c>
    </row>
    <row r="703" spans="1:4">
      <c r="A703">
        <v>447</v>
      </c>
      <c r="B703">
        <v>639</v>
      </c>
      <c r="C703" t="str">
        <f t="shared" si="10"/>
        <v>447-639</v>
      </c>
      <c r="D703">
        <v>702</v>
      </c>
    </row>
    <row r="704" spans="1:4">
      <c r="A704">
        <v>445</v>
      </c>
      <c r="B704">
        <v>14</v>
      </c>
      <c r="C704" t="str">
        <f t="shared" si="10"/>
        <v>445-14</v>
      </c>
      <c r="D704">
        <v>703</v>
      </c>
    </row>
    <row r="705" spans="1:4">
      <c r="A705">
        <v>445</v>
      </c>
      <c r="B705">
        <v>252</v>
      </c>
      <c r="C705" t="str">
        <f t="shared" si="10"/>
        <v>445-252</v>
      </c>
      <c r="D705">
        <v>704</v>
      </c>
    </row>
    <row r="706" spans="1:4">
      <c r="A706">
        <v>445</v>
      </c>
      <c r="B706">
        <v>299</v>
      </c>
      <c r="C706" t="str">
        <f t="shared" si="10"/>
        <v>445-299</v>
      </c>
      <c r="D706">
        <v>705</v>
      </c>
    </row>
    <row r="707" spans="1:4">
      <c r="A707">
        <v>445</v>
      </c>
      <c r="B707">
        <v>305</v>
      </c>
      <c r="C707" t="str">
        <f t="shared" ref="C707:C770" si="11">CONCATENATE(A707,"-",B707)</f>
        <v>445-305</v>
      </c>
      <c r="D707">
        <v>706</v>
      </c>
    </row>
    <row r="708" spans="1:4">
      <c r="A708">
        <v>445</v>
      </c>
      <c r="B708">
        <v>633</v>
      </c>
      <c r="C708" t="str">
        <f t="shared" si="11"/>
        <v>445-633</v>
      </c>
      <c r="D708">
        <v>707</v>
      </c>
    </row>
    <row r="709" spans="1:4">
      <c r="A709">
        <v>445</v>
      </c>
      <c r="B709">
        <v>250</v>
      </c>
      <c r="C709" t="str">
        <f t="shared" si="11"/>
        <v>445-250</v>
      </c>
      <c r="D709">
        <v>708</v>
      </c>
    </row>
    <row r="710" spans="1:4">
      <c r="A710">
        <v>445</v>
      </c>
      <c r="B710">
        <v>253</v>
      </c>
      <c r="C710" t="str">
        <f t="shared" si="11"/>
        <v>445-253</v>
      </c>
      <c r="D710">
        <v>709</v>
      </c>
    </row>
    <row r="711" spans="1:4">
      <c r="A711">
        <v>444</v>
      </c>
      <c r="B711">
        <v>632</v>
      </c>
      <c r="C711" t="str">
        <f t="shared" si="11"/>
        <v>444-632</v>
      </c>
      <c r="D711">
        <v>710</v>
      </c>
    </row>
    <row r="712" spans="1:4">
      <c r="A712">
        <v>443</v>
      </c>
      <c r="B712">
        <v>631</v>
      </c>
      <c r="C712" t="str">
        <f t="shared" si="11"/>
        <v>443-631</v>
      </c>
      <c r="D712">
        <v>711</v>
      </c>
    </row>
    <row r="713" spans="1:4">
      <c r="A713">
        <v>443</v>
      </c>
      <c r="B713">
        <v>520</v>
      </c>
      <c r="C713" t="str">
        <f t="shared" si="11"/>
        <v>443-520</v>
      </c>
      <c r="D713">
        <v>712</v>
      </c>
    </row>
    <row r="714" spans="1:4">
      <c r="A714">
        <v>443</v>
      </c>
      <c r="B714">
        <v>1154</v>
      </c>
      <c r="C714" t="str">
        <f t="shared" si="11"/>
        <v>443-1154</v>
      </c>
      <c r="D714">
        <v>713</v>
      </c>
    </row>
    <row r="715" spans="1:4">
      <c r="A715">
        <v>443</v>
      </c>
      <c r="B715">
        <v>397</v>
      </c>
      <c r="C715" t="str">
        <f t="shared" si="11"/>
        <v>443-397</v>
      </c>
      <c r="D715">
        <v>714</v>
      </c>
    </row>
    <row r="716" spans="1:4">
      <c r="A716">
        <v>443</v>
      </c>
      <c r="B716">
        <v>740</v>
      </c>
      <c r="C716" t="str">
        <f t="shared" si="11"/>
        <v>443-740</v>
      </c>
      <c r="D716">
        <v>715</v>
      </c>
    </row>
    <row r="717" spans="1:4">
      <c r="A717">
        <v>443</v>
      </c>
      <c r="B717">
        <v>1153</v>
      </c>
      <c r="C717" t="str">
        <f t="shared" si="11"/>
        <v>443-1153</v>
      </c>
      <c r="D717">
        <v>716</v>
      </c>
    </row>
    <row r="718" spans="1:4">
      <c r="A718">
        <v>443</v>
      </c>
      <c r="B718">
        <v>207</v>
      </c>
      <c r="C718" t="str">
        <f t="shared" si="11"/>
        <v>443-207</v>
      </c>
      <c r="D718">
        <v>717</v>
      </c>
    </row>
    <row r="719" spans="1:4">
      <c r="A719">
        <v>442</v>
      </c>
      <c r="B719">
        <v>630</v>
      </c>
      <c r="C719" t="str">
        <f t="shared" si="11"/>
        <v>442-630</v>
      </c>
      <c r="D719">
        <v>718</v>
      </c>
    </row>
    <row r="720" spans="1:4">
      <c r="A720">
        <v>442</v>
      </c>
      <c r="B720">
        <v>630</v>
      </c>
      <c r="C720" t="str">
        <f t="shared" si="11"/>
        <v>442-630</v>
      </c>
      <c r="D720">
        <v>719</v>
      </c>
    </row>
    <row r="721" spans="1:4">
      <c r="A721">
        <v>441</v>
      </c>
      <c r="B721">
        <v>55</v>
      </c>
      <c r="C721" t="str">
        <f t="shared" si="11"/>
        <v>441-55</v>
      </c>
      <c r="D721">
        <v>720</v>
      </c>
    </row>
    <row r="722" spans="1:4">
      <c r="A722">
        <v>439</v>
      </c>
      <c r="B722">
        <v>628</v>
      </c>
      <c r="C722" t="str">
        <f t="shared" si="11"/>
        <v>439-628</v>
      </c>
      <c r="D722">
        <v>721</v>
      </c>
    </row>
    <row r="723" spans="1:4">
      <c r="A723">
        <v>438</v>
      </c>
      <c r="B723">
        <v>627</v>
      </c>
      <c r="C723" t="str">
        <f t="shared" si="11"/>
        <v>438-627</v>
      </c>
      <c r="D723">
        <v>722</v>
      </c>
    </row>
    <row r="724" spans="1:4">
      <c r="A724">
        <v>437</v>
      </c>
      <c r="B724">
        <v>626</v>
      </c>
      <c r="C724" t="str">
        <f t="shared" si="11"/>
        <v>437-626</v>
      </c>
      <c r="D724">
        <v>723</v>
      </c>
    </row>
    <row r="725" spans="1:4">
      <c r="A725">
        <v>436</v>
      </c>
      <c r="B725">
        <v>625</v>
      </c>
      <c r="C725" t="str">
        <f t="shared" si="11"/>
        <v>436-625</v>
      </c>
      <c r="D725">
        <v>724</v>
      </c>
    </row>
    <row r="726" spans="1:4">
      <c r="A726">
        <v>433</v>
      </c>
      <c r="B726">
        <v>624</v>
      </c>
      <c r="C726" t="str">
        <f t="shared" si="11"/>
        <v>433-624</v>
      </c>
      <c r="D726">
        <v>725</v>
      </c>
    </row>
    <row r="727" spans="1:4">
      <c r="A727">
        <v>432</v>
      </c>
      <c r="B727">
        <v>622</v>
      </c>
      <c r="C727" t="str">
        <f t="shared" si="11"/>
        <v>432-622</v>
      </c>
      <c r="D727">
        <v>726</v>
      </c>
    </row>
    <row r="728" spans="1:4">
      <c r="A728">
        <v>430</v>
      </c>
      <c r="B728">
        <v>1577</v>
      </c>
      <c r="C728" t="str">
        <f t="shared" si="11"/>
        <v>430-1577</v>
      </c>
      <c r="D728">
        <v>727</v>
      </c>
    </row>
    <row r="729" spans="1:4">
      <c r="A729">
        <v>428</v>
      </c>
      <c r="B729">
        <v>621</v>
      </c>
      <c r="C729" t="str">
        <f t="shared" si="11"/>
        <v>428-621</v>
      </c>
      <c r="D729">
        <v>728</v>
      </c>
    </row>
    <row r="730" spans="1:4">
      <c r="A730">
        <v>425</v>
      </c>
      <c r="B730">
        <v>268</v>
      </c>
      <c r="C730" t="str">
        <f t="shared" si="11"/>
        <v>425-268</v>
      </c>
      <c r="D730">
        <v>729</v>
      </c>
    </row>
    <row r="731" spans="1:4">
      <c r="A731">
        <v>424</v>
      </c>
      <c r="B731">
        <v>616</v>
      </c>
      <c r="C731" t="str">
        <f t="shared" si="11"/>
        <v>424-616</v>
      </c>
      <c r="D731">
        <v>730</v>
      </c>
    </row>
    <row r="732" spans="1:4">
      <c r="A732">
        <v>423</v>
      </c>
      <c r="B732">
        <v>615</v>
      </c>
      <c r="C732" t="str">
        <f t="shared" si="11"/>
        <v>423-615</v>
      </c>
      <c r="D732">
        <v>731</v>
      </c>
    </row>
    <row r="733" spans="1:4">
      <c r="A733">
        <v>421</v>
      </c>
      <c r="B733">
        <v>613</v>
      </c>
      <c r="C733" t="str">
        <f t="shared" si="11"/>
        <v>421-613</v>
      </c>
      <c r="D733">
        <v>732</v>
      </c>
    </row>
    <row r="734" spans="1:4">
      <c r="A734">
        <v>421</v>
      </c>
      <c r="B734">
        <v>612</v>
      </c>
      <c r="C734" t="str">
        <f t="shared" si="11"/>
        <v>421-612</v>
      </c>
      <c r="D734">
        <v>733</v>
      </c>
    </row>
    <row r="735" spans="1:4">
      <c r="A735">
        <v>420</v>
      </c>
      <c r="B735">
        <v>611</v>
      </c>
      <c r="C735" t="str">
        <f t="shared" si="11"/>
        <v>420-611</v>
      </c>
      <c r="D735">
        <v>734</v>
      </c>
    </row>
    <row r="736" spans="1:4">
      <c r="A736">
        <v>417</v>
      </c>
      <c r="B736">
        <v>606</v>
      </c>
      <c r="C736" t="str">
        <f t="shared" si="11"/>
        <v>417-606</v>
      </c>
      <c r="D736">
        <v>735</v>
      </c>
    </row>
    <row r="737" spans="1:4">
      <c r="A737">
        <v>416</v>
      </c>
      <c r="B737">
        <v>604</v>
      </c>
      <c r="C737" t="str">
        <f t="shared" si="11"/>
        <v>416-604</v>
      </c>
      <c r="D737">
        <v>736</v>
      </c>
    </row>
    <row r="738" spans="1:4">
      <c r="A738">
        <v>416</v>
      </c>
      <c r="B738">
        <v>530</v>
      </c>
      <c r="C738" t="str">
        <f t="shared" si="11"/>
        <v>416-530</v>
      </c>
      <c r="D738">
        <v>737</v>
      </c>
    </row>
    <row r="739" spans="1:4">
      <c r="A739">
        <v>416</v>
      </c>
      <c r="B739">
        <v>530</v>
      </c>
      <c r="C739" t="str">
        <f t="shared" si="11"/>
        <v>416-530</v>
      </c>
      <c r="D739">
        <v>738</v>
      </c>
    </row>
    <row r="740" spans="1:4">
      <c r="A740">
        <v>416</v>
      </c>
      <c r="B740">
        <v>530</v>
      </c>
      <c r="C740" t="str">
        <f t="shared" si="11"/>
        <v>416-530</v>
      </c>
      <c r="D740">
        <v>739</v>
      </c>
    </row>
    <row r="741" spans="1:4">
      <c r="A741">
        <v>416</v>
      </c>
      <c r="B741">
        <v>530</v>
      </c>
      <c r="C741" t="str">
        <f t="shared" si="11"/>
        <v>416-530</v>
      </c>
      <c r="D741">
        <v>740</v>
      </c>
    </row>
    <row r="742" spans="1:4">
      <c r="A742">
        <v>414</v>
      </c>
      <c r="B742">
        <v>1120</v>
      </c>
      <c r="C742" t="str">
        <f t="shared" si="11"/>
        <v>414-1120</v>
      </c>
      <c r="D742">
        <v>741</v>
      </c>
    </row>
    <row r="743" spans="1:4">
      <c r="A743">
        <v>413</v>
      </c>
      <c r="B743">
        <v>602</v>
      </c>
      <c r="C743" t="str">
        <f t="shared" si="11"/>
        <v>413-602</v>
      </c>
      <c r="D743">
        <v>742</v>
      </c>
    </row>
    <row r="744" spans="1:4">
      <c r="A744">
        <v>412</v>
      </c>
      <c r="B744">
        <v>599</v>
      </c>
      <c r="C744" t="str">
        <f t="shared" si="11"/>
        <v>412-599</v>
      </c>
      <c r="D744">
        <v>743</v>
      </c>
    </row>
    <row r="745" spans="1:4">
      <c r="A745">
        <v>411</v>
      </c>
      <c r="B745">
        <v>1393</v>
      </c>
      <c r="C745" t="str">
        <f t="shared" si="11"/>
        <v>411-1393</v>
      </c>
      <c r="D745">
        <v>744</v>
      </c>
    </row>
    <row r="746" spans="1:4">
      <c r="A746">
        <v>411</v>
      </c>
      <c r="B746">
        <v>638</v>
      </c>
      <c r="C746" t="str">
        <f t="shared" si="11"/>
        <v>411-638</v>
      </c>
      <c r="D746">
        <v>745</v>
      </c>
    </row>
    <row r="747" spans="1:4">
      <c r="A747">
        <v>411</v>
      </c>
      <c r="B747">
        <v>1392</v>
      </c>
      <c r="C747" t="str">
        <f t="shared" si="11"/>
        <v>411-1392</v>
      </c>
      <c r="D747">
        <v>746</v>
      </c>
    </row>
    <row r="748" spans="1:4">
      <c r="A748">
        <v>411</v>
      </c>
      <c r="B748">
        <v>979</v>
      </c>
      <c r="C748" t="str">
        <f t="shared" si="11"/>
        <v>411-979</v>
      </c>
      <c r="D748">
        <v>747</v>
      </c>
    </row>
    <row r="749" spans="1:4">
      <c r="A749">
        <v>408</v>
      </c>
      <c r="B749">
        <v>591</v>
      </c>
      <c r="C749" t="str">
        <f t="shared" si="11"/>
        <v>408-591</v>
      </c>
      <c r="D749">
        <v>748</v>
      </c>
    </row>
    <row r="750" spans="1:4">
      <c r="A750">
        <v>407</v>
      </c>
      <c r="B750">
        <v>590</v>
      </c>
      <c r="C750" t="str">
        <f t="shared" si="11"/>
        <v>407-590</v>
      </c>
      <c r="D750">
        <v>749</v>
      </c>
    </row>
    <row r="751" spans="1:4">
      <c r="A751">
        <v>405</v>
      </c>
      <c r="B751">
        <v>586</v>
      </c>
      <c r="C751" t="str">
        <f t="shared" si="11"/>
        <v>405-586</v>
      </c>
      <c r="D751">
        <v>750</v>
      </c>
    </row>
    <row r="752" spans="1:4">
      <c r="A752">
        <v>405</v>
      </c>
      <c r="B752">
        <v>586</v>
      </c>
      <c r="C752" t="str">
        <f t="shared" si="11"/>
        <v>405-586</v>
      </c>
      <c r="D752">
        <v>751</v>
      </c>
    </row>
    <row r="753" spans="1:4">
      <c r="A753">
        <v>404</v>
      </c>
      <c r="B753">
        <v>585</v>
      </c>
      <c r="C753" t="str">
        <f t="shared" si="11"/>
        <v>404-585</v>
      </c>
      <c r="D753">
        <v>752</v>
      </c>
    </row>
    <row r="754" spans="1:4">
      <c r="A754">
        <v>403</v>
      </c>
      <c r="B754">
        <v>581</v>
      </c>
      <c r="C754" t="str">
        <f t="shared" si="11"/>
        <v>403-581</v>
      </c>
      <c r="D754">
        <v>753</v>
      </c>
    </row>
    <row r="755" spans="1:4">
      <c r="A755">
        <v>402</v>
      </c>
      <c r="B755">
        <v>580</v>
      </c>
      <c r="C755" t="str">
        <f t="shared" si="11"/>
        <v>402-580</v>
      </c>
      <c r="D755">
        <v>754</v>
      </c>
    </row>
    <row r="756" spans="1:4">
      <c r="A756">
        <v>401</v>
      </c>
      <c r="B756">
        <v>579</v>
      </c>
      <c r="C756" t="str">
        <f t="shared" si="11"/>
        <v>401-579</v>
      </c>
      <c r="D756">
        <v>755</v>
      </c>
    </row>
    <row r="757" spans="1:4">
      <c r="A757">
        <v>400</v>
      </c>
      <c r="B757">
        <v>578</v>
      </c>
      <c r="C757" t="str">
        <f t="shared" si="11"/>
        <v>400-578</v>
      </c>
      <c r="D757">
        <v>756</v>
      </c>
    </row>
    <row r="758" spans="1:4">
      <c r="A758">
        <v>398</v>
      </c>
      <c r="B758">
        <v>577</v>
      </c>
      <c r="C758" t="str">
        <f t="shared" si="11"/>
        <v>398-577</v>
      </c>
      <c r="D758">
        <v>757</v>
      </c>
    </row>
    <row r="759" spans="1:4">
      <c r="A759">
        <v>397</v>
      </c>
      <c r="B759">
        <v>574</v>
      </c>
      <c r="C759" t="str">
        <f t="shared" si="11"/>
        <v>397-574</v>
      </c>
      <c r="D759">
        <v>758</v>
      </c>
    </row>
    <row r="760" spans="1:4">
      <c r="A760">
        <v>396</v>
      </c>
      <c r="B760">
        <v>567</v>
      </c>
      <c r="C760" t="str">
        <f t="shared" si="11"/>
        <v>396-567</v>
      </c>
      <c r="D760">
        <v>759</v>
      </c>
    </row>
    <row r="761" spans="1:4">
      <c r="A761">
        <v>395</v>
      </c>
      <c r="B761">
        <v>566</v>
      </c>
      <c r="C761" t="str">
        <f t="shared" si="11"/>
        <v>395-566</v>
      </c>
      <c r="D761">
        <v>760</v>
      </c>
    </row>
    <row r="762" spans="1:4">
      <c r="A762">
        <v>395</v>
      </c>
      <c r="B762">
        <v>566</v>
      </c>
      <c r="C762" t="str">
        <f t="shared" si="11"/>
        <v>395-566</v>
      </c>
      <c r="D762">
        <v>761</v>
      </c>
    </row>
    <row r="763" spans="1:4">
      <c r="A763">
        <v>393</v>
      </c>
      <c r="B763">
        <v>560</v>
      </c>
      <c r="C763" t="str">
        <f t="shared" si="11"/>
        <v>393-560</v>
      </c>
      <c r="D763">
        <v>762</v>
      </c>
    </row>
    <row r="764" spans="1:4">
      <c r="A764">
        <v>392</v>
      </c>
      <c r="B764">
        <v>559</v>
      </c>
      <c r="C764" t="str">
        <f t="shared" si="11"/>
        <v>392-559</v>
      </c>
      <c r="D764">
        <v>763</v>
      </c>
    </row>
    <row r="765" spans="1:4">
      <c r="A765">
        <v>391</v>
      </c>
      <c r="B765">
        <v>558</v>
      </c>
      <c r="C765" t="str">
        <f t="shared" si="11"/>
        <v>391-558</v>
      </c>
      <c r="D765">
        <v>764</v>
      </c>
    </row>
    <row r="766" spans="1:4">
      <c r="A766">
        <v>387</v>
      </c>
      <c r="B766">
        <v>554</v>
      </c>
      <c r="C766" t="str">
        <f t="shared" si="11"/>
        <v>387-554</v>
      </c>
      <c r="D766">
        <v>765</v>
      </c>
    </row>
    <row r="767" spans="1:4">
      <c r="A767">
        <v>386</v>
      </c>
      <c r="B767">
        <v>74</v>
      </c>
      <c r="C767" t="str">
        <f t="shared" si="11"/>
        <v>386-74</v>
      </c>
      <c r="D767">
        <v>766</v>
      </c>
    </row>
    <row r="768" spans="1:4">
      <c r="A768">
        <v>385</v>
      </c>
      <c r="B768">
        <v>540</v>
      </c>
      <c r="C768" t="str">
        <f t="shared" si="11"/>
        <v>385-540</v>
      </c>
      <c r="D768">
        <v>767</v>
      </c>
    </row>
    <row r="769" spans="1:4">
      <c r="A769">
        <v>384</v>
      </c>
      <c r="B769">
        <v>551</v>
      </c>
      <c r="C769" t="str">
        <f t="shared" si="11"/>
        <v>384-551</v>
      </c>
      <c r="D769">
        <v>768</v>
      </c>
    </row>
    <row r="770" spans="1:4">
      <c r="A770">
        <v>382</v>
      </c>
      <c r="B770">
        <v>548</v>
      </c>
      <c r="C770" t="str">
        <f t="shared" si="11"/>
        <v>382-548</v>
      </c>
      <c r="D770">
        <v>769</v>
      </c>
    </row>
    <row r="771" spans="1:4">
      <c r="A771">
        <v>381</v>
      </c>
      <c r="B771">
        <v>546</v>
      </c>
      <c r="C771" t="str">
        <f t="shared" ref="C771:C834" si="12">CONCATENATE(A771,"-",B771)</f>
        <v>381-546</v>
      </c>
      <c r="D771">
        <v>770</v>
      </c>
    </row>
    <row r="772" spans="1:4">
      <c r="A772">
        <v>381</v>
      </c>
      <c r="B772">
        <v>547</v>
      </c>
      <c r="C772" t="str">
        <f t="shared" si="12"/>
        <v>381-547</v>
      </c>
      <c r="D772">
        <v>771</v>
      </c>
    </row>
    <row r="773" spans="1:4">
      <c r="A773">
        <v>381</v>
      </c>
      <c r="B773" t="s">
        <v>8950</v>
      </c>
      <c r="C773" t="str">
        <f t="shared" si="12"/>
        <v>381-NULL</v>
      </c>
      <c r="D773">
        <v>772</v>
      </c>
    </row>
    <row r="774" spans="1:4">
      <c r="A774">
        <v>381</v>
      </c>
      <c r="B774">
        <v>545</v>
      </c>
      <c r="C774" t="str">
        <f t="shared" si="12"/>
        <v>381-545</v>
      </c>
      <c r="D774">
        <v>773</v>
      </c>
    </row>
    <row r="775" spans="1:4">
      <c r="A775">
        <v>381</v>
      </c>
      <c r="B775">
        <v>1058</v>
      </c>
      <c r="C775" t="str">
        <f t="shared" si="12"/>
        <v>381-1058</v>
      </c>
      <c r="D775">
        <v>774</v>
      </c>
    </row>
    <row r="776" spans="1:4">
      <c r="A776">
        <v>380</v>
      </c>
      <c r="B776">
        <v>659</v>
      </c>
      <c r="C776" t="str">
        <f t="shared" si="12"/>
        <v>380-659</v>
      </c>
      <c r="D776">
        <v>775</v>
      </c>
    </row>
    <row r="777" spans="1:4">
      <c r="A777">
        <v>380</v>
      </c>
      <c r="B777">
        <v>544</v>
      </c>
      <c r="C777" t="str">
        <f t="shared" si="12"/>
        <v>380-544</v>
      </c>
      <c r="D777">
        <v>776</v>
      </c>
    </row>
    <row r="778" spans="1:4">
      <c r="A778">
        <v>377</v>
      </c>
      <c r="B778">
        <v>535</v>
      </c>
      <c r="C778" t="str">
        <f t="shared" si="12"/>
        <v>377-535</v>
      </c>
      <c r="D778">
        <v>777</v>
      </c>
    </row>
    <row r="779" spans="1:4">
      <c r="A779">
        <v>376</v>
      </c>
      <c r="B779" t="s">
        <v>8950</v>
      </c>
      <c r="C779" t="str">
        <f t="shared" si="12"/>
        <v>376-NULL</v>
      </c>
      <c r="D779">
        <v>778</v>
      </c>
    </row>
    <row r="780" spans="1:4">
      <c r="A780">
        <v>376</v>
      </c>
      <c r="B780">
        <v>569</v>
      </c>
      <c r="C780" t="str">
        <f t="shared" si="12"/>
        <v>376-569</v>
      </c>
      <c r="D780">
        <v>779</v>
      </c>
    </row>
    <row r="781" spans="1:4">
      <c r="A781">
        <v>376</v>
      </c>
      <c r="B781">
        <v>569</v>
      </c>
      <c r="C781" t="str">
        <f t="shared" si="12"/>
        <v>376-569</v>
      </c>
      <c r="D781">
        <v>780</v>
      </c>
    </row>
    <row r="782" spans="1:4">
      <c r="A782">
        <v>376</v>
      </c>
      <c r="B782">
        <v>496</v>
      </c>
      <c r="C782" t="str">
        <f t="shared" si="12"/>
        <v>376-496</v>
      </c>
      <c r="D782">
        <v>781</v>
      </c>
    </row>
    <row r="783" spans="1:4">
      <c r="A783">
        <v>375</v>
      </c>
      <c r="B783">
        <v>728</v>
      </c>
      <c r="C783" t="str">
        <f t="shared" si="12"/>
        <v>375-728</v>
      </c>
      <c r="D783">
        <v>782</v>
      </c>
    </row>
    <row r="784" spans="1:4">
      <c r="A784">
        <v>375</v>
      </c>
      <c r="B784">
        <v>534</v>
      </c>
      <c r="C784" t="str">
        <f t="shared" si="12"/>
        <v>375-534</v>
      </c>
      <c r="D784">
        <v>783</v>
      </c>
    </row>
    <row r="785" spans="1:4">
      <c r="A785">
        <v>372</v>
      </c>
      <c r="B785">
        <v>531</v>
      </c>
      <c r="C785" t="str">
        <f t="shared" si="12"/>
        <v>372-531</v>
      </c>
      <c r="D785">
        <v>784</v>
      </c>
    </row>
    <row r="786" spans="1:4">
      <c r="A786">
        <v>369</v>
      </c>
      <c r="B786">
        <v>529</v>
      </c>
      <c r="C786" t="str">
        <f t="shared" si="12"/>
        <v>369-529</v>
      </c>
      <c r="D786">
        <v>785</v>
      </c>
    </row>
    <row r="787" spans="1:4">
      <c r="A787">
        <v>370</v>
      </c>
      <c r="B787">
        <v>538</v>
      </c>
      <c r="C787" t="str">
        <f t="shared" si="12"/>
        <v>370-538</v>
      </c>
      <c r="D787">
        <v>786</v>
      </c>
    </row>
    <row r="788" spans="1:4">
      <c r="A788">
        <v>370</v>
      </c>
      <c r="B788">
        <v>1528</v>
      </c>
      <c r="C788" t="str">
        <f t="shared" si="12"/>
        <v>370-1528</v>
      </c>
      <c r="D788">
        <v>787</v>
      </c>
    </row>
    <row r="789" spans="1:4">
      <c r="A789">
        <v>369</v>
      </c>
      <c r="B789">
        <v>528</v>
      </c>
      <c r="C789" t="str">
        <f t="shared" si="12"/>
        <v>369-528</v>
      </c>
      <c r="D789">
        <v>788</v>
      </c>
    </row>
    <row r="790" spans="1:4">
      <c r="A790">
        <v>369</v>
      </c>
      <c r="B790">
        <v>529</v>
      </c>
      <c r="C790" t="str">
        <f t="shared" si="12"/>
        <v>369-529</v>
      </c>
      <c r="D790">
        <v>789</v>
      </c>
    </row>
    <row r="791" spans="1:4">
      <c r="A791">
        <v>368</v>
      </c>
      <c r="B791">
        <v>527</v>
      </c>
      <c r="C791" t="str">
        <f t="shared" si="12"/>
        <v>368-527</v>
      </c>
      <c r="D791">
        <v>790</v>
      </c>
    </row>
    <row r="792" spans="1:4">
      <c r="A792">
        <v>367</v>
      </c>
      <c r="B792">
        <v>524</v>
      </c>
      <c r="C792" t="str">
        <f t="shared" si="12"/>
        <v>367-524</v>
      </c>
      <c r="D792">
        <v>791</v>
      </c>
    </row>
    <row r="793" spans="1:4">
      <c r="A793">
        <v>366</v>
      </c>
      <c r="B793">
        <v>521</v>
      </c>
      <c r="C793" t="str">
        <f t="shared" si="12"/>
        <v>366-521</v>
      </c>
      <c r="D793">
        <v>792</v>
      </c>
    </row>
    <row r="794" spans="1:4">
      <c r="A794">
        <v>363</v>
      </c>
      <c r="B794">
        <v>537</v>
      </c>
      <c r="C794" t="str">
        <f t="shared" si="12"/>
        <v>363-537</v>
      </c>
      <c r="D794">
        <v>793</v>
      </c>
    </row>
    <row r="795" spans="1:4">
      <c r="A795">
        <v>362</v>
      </c>
      <c r="B795">
        <v>518</v>
      </c>
      <c r="C795" t="str">
        <f t="shared" si="12"/>
        <v>362-518</v>
      </c>
      <c r="D795">
        <v>794</v>
      </c>
    </row>
    <row r="796" spans="1:4">
      <c r="A796">
        <v>359</v>
      </c>
      <c r="B796">
        <v>450</v>
      </c>
      <c r="C796" t="str">
        <f t="shared" si="12"/>
        <v>359-450</v>
      </c>
      <c r="D796">
        <v>795</v>
      </c>
    </row>
    <row r="797" spans="1:4">
      <c r="A797">
        <v>358</v>
      </c>
      <c r="B797">
        <v>514</v>
      </c>
      <c r="C797" t="str">
        <f t="shared" si="12"/>
        <v>358-514</v>
      </c>
      <c r="D797">
        <v>796</v>
      </c>
    </row>
    <row r="798" spans="1:4">
      <c r="A798">
        <v>357</v>
      </c>
      <c r="B798">
        <v>513</v>
      </c>
      <c r="C798" t="str">
        <f t="shared" si="12"/>
        <v>357-513</v>
      </c>
      <c r="D798">
        <v>797</v>
      </c>
    </row>
    <row r="799" spans="1:4">
      <c r="A799">
        <v>1</v>
      </c>
      <c r="B799">
        <v>512</v>
      </c>
      <c r="C799" t="str">
        <f t="shared" si="12"/>
        <v>1-512</v>
      </c>
      <c r="D799">
        <v>798</v>
      </c>
    </row>
    <row r="800" spans="1:4">
      <c r="A800">
        <v>354</v>
      </c>
      <c r="B800">
        <v>508</v>
      </c>
      <c r="C800" t="str">
        <f t="shared" si="12"/>
        <v>354-508</v>
      </c>
      <c r="D800">
        <v>799</v>
      </c>
    </row>
    <row r="801" spans="1:4">
      <c r="A801">
        <v>351</v>
      </c>
      <c r="B801">
        <v>504</v>
      </c>
      <c r="C801" t="str">
        <f t="shared" si="12"/>
        <v>351-504</v>
      </c>
      <c r="D801">
        <v>800</v>
      </c>
    </row>
    <row r="802" spans="1:4">
      <c r="A802">
        <v>350</v>
      </c>
      <c r="B802">
        <v>503</v>
      </c>
      <c r="C802" t="str">
        <f t="shared" si="12"/>
        <v>350-503</v>
      </c>
      <c r="D802">
        <v>801</v>
      </c>
    </row>
    <row r="803" spans="1:4">
      <c r="A803">
        <v>349</v>
      </c>
      <c r="B803">
        <v>452</v>
      </c>
      <c r="C803" t="str">
        <f t="shared" si="12"/>
        <v>349-452</v>
      </c>
      <c r="D803">
        <v>802</v>
      </c>
    </row>
    <row r="804" spans="1:4">
      <c r="A804">
        <v>348</v>
      </c>
      <c r="B804">
        <v>1228</v>
      </c>
      <c r="C804" t="str">
        <f t="shared" si="12"/>
        <v>348-1228</v>
      </c>
      <c r="D804">
        <v>803</v>
      </c>
    </row>
    <row r="805" spans="1:4">
      <c r="A805">
        <v>347</v>
      </c>
      <c r="B805">
        <v>502</v>
      </c>
      <c r="C805" t="str">
        <f t="shared" si="12"/>
        <v>347-502</v>
      </c>
      <c r="D805">
        <v>804</v>
      </c>
    </row>
    <row r="806" spans="1:4">
      <c r="A806">
        <v>346</v>
      </c>
      <c r="B806" t="s">
        <v>8950</v>
      </c>
      <c r="C806" t="str">
        <f t="shared" si="12"/>
        <v>346-NULL</v>
      </c>
      <c r="D806">
        <v>805</v>
      </c>
    </row>
    <row r="807" spans="1:4">
      <c r="A807">
        <v>345</v>
      </c>
      <c r="B807">
        <v>498</v>
      </c>
      <c r="C807" t="str">
        <f t="shared" si="12"/>
        <v>345-498</v>
      </c>
      <c r="D807">
        <v>806</v>
      </c>
    </row>
    <row r="808" spans="1:4">
      <c r="A808">
        <v>344</v>
      </c>
      <c r="B808">
        <v>497</v>
      </c>
      <c r="C808" t="str">
        <f t="shared" si="12"/>
        <v>344-497</v>
      </c>
      <c r="D808">
        <v>807</v>
      </c>
    </row>
    <row r="809" spans="1:4">
      <c r="A809">
        <v>343</v>
      </c>
      <c r="B809">
        <v>497</v>
      </c>
      <c r="C809" t="str">
        <f t="shared" si="12"/>
        <v>343-497</v>
      </c>
      <c r="D809">
        <v>808</v>
      </c>
    </row>
    <row r="810" spans="1:4">
      <c r="A810">
        <v>337</v>
      </c>
      <c r="B810" t="s">
        <v>8950</v>
      </c>
      <c r="C810" t="str">
        <f t="shared" si="12"/>
        <v>337-NULL</v>
      </c>
      <c r="D810">
        <v>809</v>
      </c>
    </row>
    <row r="811" spans="1:4">
      <c r="A811">
        <v>336</v>
      </c>
      <c r="B811">
        <v>490</v>
      </c>
      <c r="C811" t="str">
        <f t="shared" si="12"/>
        <v>336-490</v>
      </c>
      <c r="D811">
        <v>810</v>
      </c>
    </row>
    <row r="812" spans="1:4">
      <c r="A812">
        <v>335</v>
      </c>
      <c r="B812">
        <v>487</v>
      </c>
      <c r="C812" t="str">
        <f t="shared" si="12"/>
        <v>335-487</v>
      </c>
      <c r="D812">
        <v>811</v>
      </c>
    </row>
    <row r="813" spans="1:4">
      <c r="A813">
        <v>334</v>
      </c>
      <c r="B813">
        <v>486</v>
      </c>
      <c r="C813" t="str">
        <f t="shared" si="12"/>
        <v>334-486</v>
      </c>
      <c r="D813">
        <v>812</v>
      </c>
    </row>
    <row r="814" spans="1:4">
      <c r="A814">
        <v>333</v>
      </c>
      <c r="B814">
        <v>485</v>
      </c>
      <c r="C814" t="str">
        <f t="shared" si="12"/>
        <v>333-485</v>
      </c>
      <c r="D814">
        <v>813</v>
      </c>
    </row>
    <row r="815" spans="1:4">
      <c r="A815">
        <v>332</v>
      </c>
      <c r="B815">
        <v>729</v>
      </c>
      <c r="C815" t="str">
        <f t="shared" si="12"/>
        <v>332-729</v>
      </c>
      <c r="D815">
        <v>814</v>
      </c>
    </row>
    <row r="816" spans="1:4">
      <c r="A816">
        <v>331</v>
      </c>
      <c r="B816">
        <v>482</v>
      </c>
      <c r="C816" t="str">
        <f t="shared" si="12"/>
        <v>331-482</v>
      </c>
      <c r="D816">
        <v>815</v>
      </c>
    </row>
    <row r="817" spans="1:4">
      <c r="A817">
        <v>330</v>
      </c>
      <c r="B817">
        <v>480</v>
      </c>
      <c r="C817" t="str">
        <f t="shared" si="12"/>
        <v>330-480</v>
      </c>
      <c r="D817">
        <v>816</v>
      </c>
    </row>
    <row r="818" spans="1:4">
      <c r="A818">
        <v>330</v>
      </c>
      <c r="B818">
        <v>1010</v>
      </c>
      <c r="C818" t="str">
        <f t="shared" si="12"/>
        <v>330-1010</v>
      </c>
      <c r="D818">
        <v>817</v>
      </c>
    </row>
    <row r="819" spans="1:4">
      <c r="A819">
        <v>330</v>
      </c>
      <c r="B819">
        <v>168</v>
      </c>
      <c r="C819" t="str">
        <f t="shared" si="12"/>
        <v>330-168</v>
      </c>
      <c r="D819">
        <v>818</v>
      </c>
    </row>
    <row r="820" spans="1:4">
      <c r="A820">
        <v>330</v>
      </c>
      <c r="B820">
        <v>1270</v>
      </c>
      <c r="C820" t="str">
        <f t="shared" si="12"/>
        <v>330-1270</v>
      </c>
      <c r="D820">
        <v>819</v>
      </c>
    </row>
    <row r="821" spans="1:4">
      <c r="A821">
        <v>330</v>
      </c>
      <c r="B821">
        <v>8</v>
      </c>
      <c r="C821" t="str">
        <f t="shared" si="12"/>
        <v>330-8</v>
      </c>
      <c r="D821">
        <v>820</v>
      </c>
    </row>
    <row r="822" spans="1:4">
      <c r="A822">
        <v>328</v>
      </c>
      <c r="B822">
        <v>1014</v>
      </c>
      <c r="C822" t="str">
        <f t="shared" si="12"/>
        <v>328-1014</v>
      </c>
      <c r="D822">
        <v>821</v>
      </c>
    </row>
    <row r="823" spans="1:4">
      <c r="A823">
        <v>327</v>
      </c>
      <c r="B823">
        <v>476</v>
      </c>
      <c r="C823" t="str">
        <f t="shared" si="12"/>
        <v>327-476</v>
      </c>
      <c r="D823">
        <v>822</v>
      </c>
    </row>
    <row r="824" spans="1:4">
      <c r="A824">
        <v>327</v>
      </c>
      <c r="B824">
        <v>476</v>
      </c>
      <c r="C824" t="str">
        <f t="shared" si="12"/>
        <v>327-476</v>
      </c>
      <c r="D824">
        <v>823</v>
      </c>
    </row>
    <row r="825" spans="1:4">
      <c r="A825">
        <v>326</v>
      </c>
      <c r="B825">
        <v>474</v>
      </c>
      <c r="C825" t="str">
        <f t="shared" si="12"/>
        <v>326-474</v>
      </c>
      <c r="D825">
        <v>824</v>
      </c>
    </row>
    <row r="826" spans="1:4">
      <c r="A826">
        <v>326</v>
      </c>
      <c r="B826">
        <v>368</v>
      </c>
      <c r="C826" t="str">
        <f t="shared" si="12"/>
        <v>326-368</v>
      </c>
      <c r="D826">
        <v>825</v>
      </c>
    </row>
    <row r="827" spans="1:4">
      <c r="A827">
        <v>326</v>
      </c>
      <c r="B827">
        <v>280</v>
      </c>
      <c r="C827" t="str">
        <f t="shared" si="12"/>
        <v>326-280</v>
      </c>
      <c r="D827">
        <v>826</v>
      </c>
    </row>
    <row r="828" spans="1:4">
      <c r="A828">
        <v>326</v>
      </c>
      <c r="B828">
        <v>361</v>
      </c>
      <c r="C828" t="str">
        <f t="shared" si="12"/>
        <v>326-361</v>
      </c>
      <c r="D828">
        <v>827</v>
      </c>
    </row>
    <row r="829" spans="1:4">
      <c r="A829">
        <v>326</v>
      </c>
      <c r="B829">
        <v>365</v>
      </c>
      <c r="C829" t="str">
        <f t="shared" si="12"/>
        <v>326-365</v>
      </c>
      <c r="D829">
        <v>828</v>
      </c>
    </row>
    <row r="830" spans="1:4">
      <c r="A830">
        <v>326</v>
      </c>
      <c r="B830">
        <v>366</v>
      </c>
      <c r="C830" t="str">
        <f t="shared" si="12"/>
        <v>326-366</v>
      </c>
      <c r="D830">
        <v>829</v>
      </c>
    </row>
    <row r="831" spans="1:4">
      <c r="A831">
        <v>326</v>
      </c>
      <c r="B831">
        <v>1555</v>
      </c>
      <c r="C831" t="str">
        <f t="shared" si="12"/>
        <v>326-1555</v>
      </c>
      <c r="D831">
        <v>830</v>
      </c>
    </row>
    <row r="832" spans="1:4">
      <c r="A832">
        <v>326</v>
      </c>
      <c r="B832">
        <v>193</v>
      </c>
      <c r="C832" t="str">
        <f t="shared" si="12"/>
        <v>326-193</v>
      </c>
      <c r="D832">
        <v>831</v>
      </c>
    </row>
    <row r="833" spans="1:4">
      <c r="A833">
        <v>326</v>
      </c>
      <c r="B833">
        <v>193</v>
      </c>
      <c r="C833" t="str">
        <f t="shared" si="12"/>
        <v>326-193</v>
      </c>
      <c r="D833">
        <v>832</v>
      </c>
    </row>
    <row r="834" spans="1:4">
      <c r="A834">
        <v>326</v>
      </c>
      <c r="B834">
        <v>369</v>
      </c>
      <c r="C834" t="str">
        <f t="shared" si="12"/>
        <v>326-369</v>
      </c>
      <c r="D834">
        <v>833</v>
      </c>
    </row>
    <row r="835" spans="1:4">
      <c r="A835">
        <v>326</v>
      </c>
      <c r="B835">
        <v>255</v>
      </c>
      <c r="C835" t="str">
        <f t="shared" ref="C835:C898" si="13">CONCATENATE(A835,"-",B835)</f>
        <v>326-255</v>
      </c>
      <c r="D835">
        <v>834</v>
      </c>
    </row>
    <row r="836" spans="1:4">
      <c r="A836">
        <v>326</v>
      </c>
      <c r="B836">
        <v>189</v>
      </c>
      <c r="C836" t="str">
        <f t="shared" si="13"/>
        <v>326-189</v>
      </c>
      <c r="D836">
        <v>835</v>
      </c>
    </row>
    <row r="837" spans="1:4">
      <c r="A837">
        <v>324</v>
      </c>
      <c r="B837">
        <v>468</v>
      </c>
      <c r="C837" t="str">
        <f t="shared" si="13"/>
        <v>324-468</v>
      </c>
      <c r="D837">
        <v>836</v>
      </c>
    </row>
    <row r="838" spans="1:4">
      <c r="A838">
        <v>321</v>
      </c>
      <c r="B838">
        <v>465</v>
      </c>
      <c r="C838" t="str">
        <f t="shared" si="13"/>
        <v>321-465</v>
      </c>
      <c r="D838">
        <v>837</v>
      </c>
    </row>
    <row r="839" spans="1:4">
      <c r="A839">
        <v>320</v>
      </c>
      <c r="B839">
        <v>464</v>
      </c>
      <c r="C839" t="str">
        <f t="shared" si="13"/>
        <v>320-464</v>
      </c>
      <c r="D839">
        <v>838</v>
      </c>
    </row>
    <row r="840" spans="1:4">
      <c r="A840">
        <v>319</v>
      </c>
      <c r="B840">
        <v>462</v>
      </c>
      <c r="C840" t="str">
        <f t="shared" si="13"/>
        <v>319-462</v>
      </c>
      <c r="D840">
        <v>839</v>
      </c>
    </row>
    <row r="841" spans="1:4">
      <c r="A841">
        <v>318</v>
      </c>
      <c r="B841">
        <v>461</v>
      </c>
      <c r="C841" t="str">
        <f t="shared" si="13"/>
        <v>318-461</v>
      </c>
      <c r="D841">
        <v>840</v>
      </c>
    </row>
    <row r="842" spans="1:4">
      <c r="A842">
        <v>317</v>
      </c>
      <c r="B842">
        <v>460</v>
      </c>
      <c r="C842" t="str">
        <f t="shared" si="13"/>
        <v>317-460</v>
      </c>
      <c r="D842">
        <v>841</v>
      </c>
    </row>
    <row r="843" spans="1:4">
      <c r="A843">
        <v>316</v>
      </c>
      <c r="B843">
        <v>459</v>
      </c>
      <c r="C843" t="str">
        <f t="shared" si="13"/>
        <v>316-459</v>
      </c>
      <c r="D843">
        <v>842</v>
      </c>
    </row>
    <row r="844" spans="1:4">
      <c r="A844">
        <v>313</v>
      </c>
      <c r="B844">
        <v>448</v>
      </c>
      <c r="C844" t="str">
        <f t="shared" si="13"/>
        <v>313-448</v>
      </c>
      <c r="D844">
        <v>843</v>
      </c>
    </row>
    <row r="845" spans="1:4">
      <c r="A845">
        <v>310</v>
      </c>
      <c r="B845">
        <v>443</v>
      </c>
      <c r="C845" t="str">
        <f t="shared" si="13"/>
        <v>310-443</v>
      </c>
      <c r="D845">
        <v>844</v>
      </c>
    </row>
    <row r="846" spans="1:4">
      <c r="A846">
        <v>309</v>
      </c>
      <c r="B846">
        <v>442</v>
      </c>
      <c r="C846" t="str">
        <f t="shared" si="13"/>
        <v>309-442</v>
      </c>
      <c r="D846">
        <v>845</v>
      </c>
    </row>
    <row r="847" spans="1:4">
      <c r="A847">
        <v>309</v>
      </c>
      <c r="B847">
        <v>441</v>
      </c>
      <c r="C847" t="str">
        <f t="shared" si="13"/>
        <v>309-441</v>
      </c>
      <c r="D847">
        <v>846</v>
      </c>
    </row>
    <row r="848" spans="1:4">
      <c r="A848">
        <v>309</v>
      </c>
      <c r="B848">
        <v>1255</v>
      </c>
      <c r="C848" t="str">
        <f t="shared" si="13"/>
        <v>309-1255</v>
      </c>
      <c r="D848">
        <v>847</v>
      </c>
    </row>
    <row r="849" spans="1:4">
      <c r="A849">
        <v>308</v>
      </c>
      <c r="B849">
        <v>312</v>
      </c>
      <c r="C849" t="str">
        <f t="shared" si="13"/>
        <v>308-312</v>
      </c>
      <c r="D849">
        <v>848</v>
      </c>
    </row>
    <row r="850" spans="1:4">
      <c r="A850">
        <v>308</v>
      </c>
      <c r="B850">
        <v>440</v>
      </c>
      <c r="C850" t="str">
        <f t="shared" si="13"/>
        <v>308-440</v>
      </c>
      <c r="D850">
        <v>849</v>
      </c>
    </row>
    <row r="851" spans="1:4">
      <c r="A851">
        <v>307</v>
      </c>
      <c r="B851">
        <v>405</v>
      </c>
      <c r="C851" t="str">
        <f t="shared" si="13"/>
        <v>307-405</v>
      </c>
      <c r="D851">
        <v>850</v>
      </c>
    </row>
    <row r="852" spans="1:4">
      <c r="A852">
        <v>306</v>
      </c>
      <c r="B852">
        <v>436</v>
      </c>
      <c r="C852" t="str">
        <f t="shared" si="13"/>
        <v>306-436</v>
      </c>
      <c r="D852">
        <v>851</v>
      </c>
    </row>
    <row r="853" spans="1:4">
      <c r="A853">
        <v>305</v>
      </c>
      <c r="B853">
        <v>290</v>
      </c>
      <c r="C853" t="str">
        <f t="shared" si="13"/>
        <v>305-290</v>
      </c>
      <c r="D853">
        <v>852</v>
      </c>
    </row>
    <row r="854" spans="1:4">
      <c r="A854">
        <v>303</v>
      </c>
      <c r="B854">
        <v>432</v>
      </c>
      <c r="C854" t="str">
        <f t="shared" si="13"/>
        <v>303-432</v>
      </c>
      <c r="D854">
        <v>853</v>
      </c>
    </row>
    <row r="855" spans="1:4">
      <c r="A855">
        <v>302</v>
      </c>
      <c r="B855">
        <v>429</v>
      </c>
      <c r="C855" t="str">
        <f t="shared" si="13"/>
        <v>302-429</v>
      </c>
      <c r="D855">
        <v>854</v>
      </c>
    </row>
    <row r="856" spans="1:4">
      <c r="A856">
        <v>302</v>
      </c>
      <c r="B856">
        <v>429</v>
      </c>
      <c r="C856" t="str">
        <f t="shared" si="13"/>
        <v>302-429</v>
      </c>
      <c r="D856">
        <v>855</v>
      </c>
    </row>
    <row r="857" spans="1:4">
      <c r="A857">
        <v>301</v>
      </c>
      <c r="B857">
        <v>428</v>
      </c>
      <c r="C857" t="str">
        <f t="shared" si="13"/>
        <v>301-428</v>
      </c>
      <c r="D857">
        <v>856</v>
      </c>
    </row>
    <row r="858" spans="1:4">
      <c r="A858">
        <v>300</v>
      </c>
      <c r="B858">
        <v>427</v>
      </c>
      <c r="C858" t="str">
        <f t="shared" si="13"/>
        <v>300-427</v>
      </c>
      <c r="D858">
        <v>857</v>
      </c>
    </row>
    <row r="859" spans="1:4">
      <c r="A859">
        <v>299</v>
      </c>
      <c r="B859">
        <v>426</v>
      </c>
      <c r="C859" t="str">
        <f t="shared" si="13"/>
        <v>299-426</v>
      </c>
      <c r="D859">
        <v>858</v>
      </c>
    </row>
    <row r="860" spans="1:4">
      <c r="A860">
        <v>297</v>
      </c>
      <c r="B860">
        <v>422</v>
      </c>
      <c r="C860" t="str">
        <f t="shared" si="13"/>
        <v>297-422</v>
      </c>
      <c r="D860">
        <v>859</v>
      </c>
    </row>
    <row r="861" spans="1:4">
      <c r="A861">
        <v>296</v>
      </c>
      <c r="B861">
        <v>421</v>
      </c>
      <c r="C861" t="str">
        <f t="shared" si="13"/>
        <v>296-421</v>
      </c>
      <c r="D861">
        <v>860</v>
      </c>
    </row>
    <row r="862" spans="1:4">
      <c r="A862">
        <v>294</v>
      </c>
      <c r="B862">
        <v>419</v>
      </c>
      <c r="C862" t="str">
        <f t="shared" si="13"/>
        <v>294-419</v>
      </c>
      <c r="D862">
        <v>861</v>
      </c>
    </row>
    <row r="863" spans="1:4">
      <c r="A863">
        <v>293</v>
      </c>
      <c r="B863">
        <v>418</v>
      </c>
      <c r="C863" t="str">
        <f t="shared" si="13"/>
        <v>293-418</v>
      </c>
      <c r="D863">
        <v>862</v>
      </c>
    </row>
    <row r="864" spans="1:4">
      <c r="A864">
        <v>292</v>
      </c>
      <c r="B864">
        <v>417</v>
      </c>
      <c r="C864" t="str">
        <f t="shared" si="13"/>
        <v>292-417</v>
      </c>
      <c r="D864">
        <v>863</v>
      </c>
    </row>
    <row r="865" spans="1:4">
      <c r="A865">
        <v>291</v>
      </c>
      <c r="B865">
        <v>416</v>
      </c>
      <c r="C865" t="str">
        <f t="shared" si="13"/>
        <v>291-416</v>
      </c>
      <c r="D865">
        <v>864</v>
      </c>
    </row>
    <row r="866" spans="1:4">
      <c r="A866">
        <v>289</v>
      </c>
      <c r="B866">
        <v>423</v>
      </c>
      <c r="C866" t="str">
        <f t="shared" si="13"/>
        <v>289-423</v>
      </c>
      <c r="D866">
        <v>865</v>
      </c>
    </row>
    <row r="867" spans="1:4">
      <c r="A867">
        <v>288</v>
      </c>
      <c r="B867">
        <v>449</v>
      </c>
      <c r="C867" t="str">
        <f t="shared" si="13"/>
        <v>288-449</v>
      </c>
      <c r="D867">
        <v>866</v>
      </c>
    </row>
    <row r="868" spans="1:4">
      <c r="A868">
        <v>286</v>
      </c>
      <c r="B868">
        <v>413</v>
      </c>
      <c r="C868" t="str">
        <f t="shared" si="13"/>
        <v>286-413</v>
      </c>
      <c r="D868">
        <v>867</v>
      </c>
    </row>
    <row r="869" spans="1:4">
      <c r="A869">
        <v>285</v>
      </c>
      <c r="B869">
        <v>412</v>
      </c>
      <c r="C869" t="str">
        <f t="shared" si="13"/>
        <v>285-412</v>
      </c>
      <c r="D869">
        <v>868</v>
      </c>
    </row>
    <row r="870" spans="1:4">
      <c r="A870">
        <v>283</v>
      </c>
      <c r="B870">
        <v>410</v>
      </c>
      <c r="C870" t="str">
        <f t="shared" si="13"/>
        <v>283-410</v>
      </c>
      <c r="D870">
        <v>869</v>
      </c>
    </row>
    <row r="871" spans="1:4">
      <c r="A871">
        <v>282</v>
      </c>
      <c r="B871">
        <v>407</v>
      </c>
      <c r="C871" t="str">
        <f t="shared" si="13"/>
        <v>282-407</v>
      </c>
      <c r="D871">
        <v>870</v>
      </c>
    </row>
    <row r="872" spans="1:4">
      <c r="A872">
        <v>280</v>
      </c>
      <c r="B872">
        <v>404</v>
      </c>
      <c r="C872" t="str">
        <f t="shared" si="13"/>
        <v>280-404</v>
      </c>
      <c r="D872">
        <v>871</v>
      </c>
    </row>
    <row r="873" spans="1:4">
      <c r="A873">
        <v>279</v>
      </c>
      <c r="B873">
        <v>403</v>
      </c>
      <c r="C873" t="str">
        <f t="shared" si="13"/>
        <v>279-403</v>
      </c>
      <c r="D873">
        <v>872</v>
      </c>
    </row>
    <row r="874" spans="1:4">
      <c r="A874">
        <v>279</v>
      </c>
      <c r="B874">
        <v>403</v>
      </c>
      <c r="C874" t="str">
        <f t="shared" si="13"/>
        <v>279-403</v>
      </c>
      <c r="D874">
        <v>873</v>
      </c>
    </row>
    <row r="875" spans="1:4">
      <c r="A875">
        <v>277</v>
      </c>
      <c r="B875">
        <v>532</v>
      </c>
      <c r="C875" t="str">
        <f t="shared" si="13"/>
        <v>277-532</v>
      </c>
      <c r="D875">
        <v>874</v>
      </c>
    </row>
    <row r="876" spans="1:4">
      <c r="A876">
        <v>277</v>
      </c>
      <c r="B876">
        <v>453</v>
      </c>
      <c r="C876" t="str">
        <f t="shared" si="13"/>
        <v>277-453</v>
      </c>
      <c r="D876">
        <v>875</v>
      </c>
    </row>
    <row r="877" spans="1:4">
      <c r="A877">
        <v>277</v>
      </c>
      <c r="B877">
        <v>600</v>
      </c>
      <c r="C877" t="str">
        <f t="shared" si="13"/>
        <v>277-600</v>
      </c>
      <c r="D877">
        <v>876</v>
      </c>
    </row>
    <row r="878" spans="1:4">
      <c r="A878">
        <v>277</v>
      </c>
      <c r="B878">
        <v>395</v>
      </c>
      <c r="C878" t="str">
        <f t="shared" si="13"/>
        <v>277-395</v>
      </c>
      <c r="D878">
        <v>877</v>
      </c>
    </row>
    <row r="879" spans="1:4">
      <c r="A879">
        <v>275</v>
      </c>
      <c r="B879">
        <v>393</v>
      </c>
      <c r="C879" t="str">
        <f t="shared" si="13"/>
        <v>275-393</v>
      </c>
      <c r="D879">
        <v>878</v>
      </c>
    </row>
    <row r="880" spans="1:4">
      <c r="A880">
        <v>273</v>
      </c>
      <c r="B880">
        <v>389</v>
      </c>
      <c r="C880" t="str">
        <f t="shared" si="13"/>
        <v>273-389</v>
      </c>
      <c r="D880">
        <v>879</v>
      </c>
    </row>
    <row r="881" spans="1:4">
      <c r="A881">
        <v>273</v>
      </c>
      <c r="B881">
        <v>390</v>
      </c>
      <c r="C881" t="str">
        <f t="shared" si="13"/>
        <v>273-390</v>
      </c>
      <c r="D881">
        <v>880</v>
      </c>
    </row>
    <row r="882" spans="1:4">
      <c r="A882">
        <v>272</v>
      </c>
      <c r="B882">
        <v>388</v>
      </c>
      <c r="C882" t="str">
        <f t="shared" si="13"/>
        <v>272-388</v>
      </c>
      <c r="D882">
        <v>881</v>
      </c>
    </row>
    <row r="883" spans="1:4">
      <c r="A883">
        <v>271</v>
      </c>
      <c r="B883">
        <v>1254</v>
      </c>
      <c r="C883" t="str">
        <f t="shared" si="13"/>
        <v>271-1254</v>
      </c>
      <c r="D883">
        <v>882</v>
      </c>
    </row>
    <row r="884" spans="1:4">
      <c r="A884">
        <v>270</v>
      </c>
      <c r="B884">
        <v>387</v>
      </c>
      <c r="C884" t="str">
        <f t="shared" si="13"/>
        <v>270-387</v>
      </c>
      <c r="D884">
        <v>883</v>
      </c>
    </row>
    <row r="885" spans="1:4">
      <c r="A885">
        <v>269</v>
      </c>
      <c r="B885">
        <v>386</v>
      </c>
      <c r="C885" t="str">
        <f t="shared" si="13"/>
        <v>269-386</v>
      </c>
      <c r="D885">
        <v>884</v>
      </c>
    </row>
    <row r="886" spans="1:4">
      <c r="A886">
        <v>266</v>
      </c>
      <c r="B886">
        <v>383</v>
      </c>
      <c r="C886" t="str">
        <f t="shared" si="13"/>
        <v>266-383</v>
      </c>
      <c r="D886">
        <v>885</v>
      </c>
    </row>
    <row r="887" spans="1:4">
      <c r="A887">
        <v>265</v>
      </c>
      <c r="B887">
        <v>382</v>
      </c>
      <c r="C887" t="str">
        <f t="shared" si="13"/>
        <v>265-382</v>
      </c>
      <c r="D887">
        <v>886</v>
      </c>
    </row>
    <row r="888" spans="1:4">
      <c r="A888">
        <v>264</v>
      </c>
      <c r="B888">
        <v>381</v>
      </c>
      <c r="C888" t="str">
        <f t="shared" si="13"/>
        <v>264-381</v>
      </c>
      <c r="D888">
        <v>887</v>
      </c>
    </row>
    <row r="889" spans="1:4">
      <c r="A889">
        <v>263</v>
      </c>
      <c r="B889">
        <v>380</v>
      </c>
      <c r="C889" t="str">
        <f t="shared" si="13"/>
        <v>263-380</v>
      </c>
      <c r="D889">
        <v>888</v>
      </c>
    </row>
    <row r="890" spans="1:4">
      <c r="A890">
        <v>263</v>
      </c>
      <c r="B890">
        <v>380</v>
      </c>
      <c r="C890" t="str">
        <f t="shared" si="13"/>
        <v>263-380</v>
      </c>
      <c r="D890">
        <v>889</v>
      </c>
    </row>
    <row r="891" spans="1:4">
      <c r="A891">
        <v>262</v>
      </c>
      <c r="B891">
        <v>371</v>
      </c>
      <c r="C891" t="str">
        <f t="shared" si="13"/>
        <v>262-371</v>
      </c>
      <c r="D891">
        <v>890</v>
      </c>
    </row>
    <row r="892" spans="1:4">
      <c r="A892">
        <v>262</v>
      </c>
      <c r="B892">
        <v>379</v>
      </c>
      <c r="C892" t="str">
        <f t="shared" si="13"/>
        <v>262-379</v>
      </c>
      <c r="D892">
        <v>891</v>
      </c>
    </row>
    <row r="893" spans="1:4">
      <c r="A893">
        <v>260</v>
      </c>
      <c r="B893">
        <v>377</v>
      </c>
      <c r="C893" t="str">
        <f t="shared" si="13"/>
        <v>260-377</v>
      </c>
      <c r="D893">
        <v>892</v>
      </c>
    </row>
    <row r="894" spans="1:4">
      <c r="A894">
        <v>259</v>
      </c>
      <c r="B894">
        <v>376</v>
      </c>
      <c r="C894" t="str">
        <f t="shared" si="13"/>
        <v>259-376</v>
      </c>
      <c r="D894">
        <v>893</v>
      </c>
    </row>
    <row r="895" spans="1:4">
      <c r="A895">
        <v>257</v>
      </c>
      <c r="B895">
        <v>374</v>
      </c>
      <c r="C895" t="str">
        <f t="shared" si="13"/>
        <v>257-374</v>
      </c>
      <c r="D895">
        <v>894</v>
      </c>
    </row>
    <row r="896" spans="1:4">
      <c r="A896">
        <v>256</v>
      </c>
      <c r="B896">
        <v>373</v>
      </c>
      <c r="C896" t="str">
        <f t="shared" si="13"/>
        <v>256-373</v>
      </c>
      <c r="D896">
        <v>895</v>
      </c>
    </row>
    <row r="897" spans="1:4">
      <c r="A897">
        <v>258</v>
      </c>
      <c r="B897">
        <v>375</v>
      </c>
      <c r="C897" t="str">
        <f t="shared" si="13"/>
        <v>258-375</v>
      </c>
      <c r="D897">
        <v>896</v>
      </c>
    </row>
    <row r="898" spans="1:4">
      <c r="A898">
        <v>252</v>
      </c>
      <c r="B898">
        <v>635</v>
      </c>
      <c r="C898" t="str">
        <f t="shared" si="13"/>
        <v>252-635</v>
      </c>
      <c r="D898">
        <v>897</v>
      </c>
    </row>
    <row r="899" spans="1:4">
      <c r="A899">
        <v>251</v>
      </c>
      <c r="B899">
        <v>364</v>
      </c>
      <c r="C899" t="str">
        <f t="shared" ref="C899:C962" si="14">CONCATENATE(A899,"-",B899)</f>
        <v>251-364</v>
      </c>
      <c r="D899">
        <v>898</v>
      </c>
    </row>
    <row r="900" spans="1:4">
      <c r="A900">
        <v>250</v>
      </c>
      <c r="B900">
        <v>363</v>
      </c>
      <c r="C900" t="str">
        <f t="shared" si="14"/>
        <v>250-363</v>
      </c>
      <c r="D900">
        <v>899</v>
      </c>
    </row>
    <row r="901" spans="1:4">
      <c r="A901">
        <v>249</v>
      </c>
      <c r="B901">
        <v>359</v>
      </c>
      <c r="C901" t="str">
        <f t="shared" si="14"/>
        <v>249-359</v>
      </c>
      <c r="D901">
        <v>900</v>
      </c>
    </row>
    <row r="902" spans="1:4">
      <c r="A902">
        <v>248</v>
      </c>
      <c r="B902">
        <v>358</v>
      </c>
      <c r="C902" t="str">
        <f t="shared" si="14"/>
        <v>248-358</v>
      </c>
      <c r="D902">
        <v>901</v>
      </c>
    </row>
    <row r="903" spans="1:4">
      <c r="A903">
        <v>247</v>
      </c>
      <c r="B903">
        <v>356</v>
      </c>
      <c r="C903" t="str">
        <f t="shared" si="14"/>
        <v>247-356</v>
      </c>
      <c r="D903">
        <v>902</v>
      </c>
    </row>
    <row r="904" spans="1:4">
      <c r="A904">
        <v>247</v>
      </c>
      <c r="B904">
        <v>357</v>
      </c>
      <c r="C904" t="str">
        <f t="shared" si="14"/>
        <v>247-357</v>
      </c>
      <c r="D904">
        <v>903</v>
      </c>
    </row>
    <row r="905" spans="1:4">
      <c r="A905">
        <v>245</v>
      </c>
      <c r="B905">
        <v>352</v>
      </c>
      <c r="C905" t="str">
        <f t="shared" si="14"/>
        <v>245-352</v>
      </c>
      <c r="D905">
        <v>904</v>
      </c>
    </row>
    <row r="906" spans="1:4">
      <c r="A906">
        <v>245</v>
      </c>
      <c r="B906">
        <v>564</v>
      </c>
      <c r="C906" t="str">
        <f t="shared" si="14"/>
        <v>245-564</v>
      </c>
      <c r="D906">
        <v>905</v>
      </c>
    </row>
    <row r="907" spans="1:4">
      <c r="A907">
        <v>245</v>
      </c>
      <c r="B907">
        <v>564</v>
      </c>
      <c r="C907" t="str">
        <f t="shared" si="14"/>
        <v>245-564</v>
      </c>
      <c r="D907">
        <v>906</v>
      </c>
    </row>
    <row r="908" spans="1:4">
      <c r="A908">
        <v>243</v>
      </c>
      <c r="B908">
        <v>348</v>
      </c>
      <c r="C908" t="str">
        <f t="shared" si="14"/>
        <v>243-348</v>
      </c>
      <c r="D908">
        <v>907</v>
      </c>
    </row>
    <row r="909" spans="1:4">
      <c r="A909">
        <v>242</v>
      </c>
      <c r="B909">
        <v>347</v>
      </c>
      <c r="C909" t="str">
        <f t="shared" si="14"/>
        <v>242-347</v>
      </c>
      <c r="D909">
        <v>908</v>
      </c>
    </row>
    <row r="910" spans="1:4">
      <c r="A910">
        <v>241</v>
      </c>
      <c r="B910">
        <v>346</v>
      </c>
      <c r="C910" t="str">
        <f t="shared" si="14"/>
        <v>241-346</v>
      </c>
      <c r="D910">
        <v>909</v>
      </c>
    </row>
    <row r="911" spans="1:4">
      <c r="A911">
        <v>240</v>
      </c>
      <c r="B911">
        <v>345</v>
      </c>
      <c r="C911" t="str">
        <f t="shared" si="14"/>
        <v>240-345</v>
      </c>
      <c r="D911">
        <v>910</v>
      </c>
    </row>
    <row r="912" spans="1:4">
      <c r="A912">
        <v>239</v>
      </c>
      <c r="B912">
        <v>344</v>
      </c>
      <c r="C912" t="str">
        <f t="shared" si="14"/>
        <v>239-344</v>
      </c>
      <c r="D912">
        <v>911</v>
      </c>
    </row>
    <row r="913" spans="1:4">
      <c r="A913">
        <v>237</v>
      </c>
      <c r="B913">
        <v>1330</v>
      </c>
      <c r="C913" t="str">
        <f t="shared" si="14"/>
        <v>237-1330</v>
      </c>
      <c r="D913">
        <v>912</v>
      </c>
    </row>
    <row r="914" spans="1:4">
      <c r="A914">
        <v>237</v>
      </c>
      <c r="B914">
        <v>338</v>
      </c>
      <c r="C914" t="str">
        <f t="shared" si="14"/>
        <v>237-338</v>
      </c>
      <c r="D914">
        <v>913</v>
      </c>
    </row>
    <row r="915" spans="1:4">
      <c r="A915">
        <v>237</v>
      </c>
      <c r="B915">
        <v>338</v>
      </c>
      <c r="C915" t="str">
        <f t="shared" si="14"/>
        <v>237-338</v>
      </c>
      <c r="D915">
        <v>914</v>
      </c>
    </row>
    <row r="916" spans="1:4">
      <c r="A916">
        <v>237</v>
      </c>
      <c r="B916">
        <v>338</v>
      </c>
      <c r="C916" t="str">
        <f t="shared" si="14"/>
        <v>237-338</v>
      </c>
      <c r="D916">
        <v>915</v>
      </c>
    </row>
    <row r="917" spans="1:4">
      <c r="A917">
        <v>237</v>
      </c>
      <c r="B917">
        <v>341</v>
      </c>
      <c r="C917" t="str">
        <f t="shared" si="14"/>
        <v>237-341</v>
      </c>
      <c r="D917">
        <v>916</v>
      </c>
    </row>
    <row r="918" spans="1:4">
      <c r="A918">
        <v>237</v>
      </c>
      <c r="B918">
        <v>341</v>
      </c>
      <c r="C918" t="str">
        <f t="shared" si="14"/>
        <v>237-341</v>
      </c>
      <c r="D918">
        <v>917</v>
      </c>
    </row>
    <row r="919" spans="1:4">
      <c r="A919">
        <v>237</v>
      </c>
      <c r="B919">
        <v>341</v>
      </c>
      <c r="C919" t="str">
        <f t="shared" si="14"/>
        <v>237-341</v>
      </c>
      <c r="D919">
        <v>918</v>
      </c>
    </row>
    <row r="920" spans="1:4">
      <c r="A920">
        <v>237</v>
      </c>
      <c r="B920">
        <v>341</v>
      </c>
      <c r="C920" t="str">
        <f t="shared" si="14"/>
        <v>237-341</v>
      </c>
      <c r="D920">
        <v>919</v>
      </c>
    </row>
    <row r="921" spans="1:4">
      <c r="A921">
        <v>237</v>
      </c>
      <c r="B921">
        <v>342</v>
      </c>
      <c r="C921" t="str">
        <f t="shared" si="14"/>
        <v>237-342</v>
      </c>
      <c r="D921">
        <v>920</v>
      </c>
    </row>
    <row r="922" spans="1:4">
      <c r="A922">
        <v>237</v>
      </c>
      <c r="B922">
        <v>342</v>
      </c>
      <c r="C922" t="str">
        <f t="shared" si="14"/>
        <v>237-342</v>
      </c>
      <c r="D922">
        <v>921</v>
      </c>
    </row>
    <row r="923" spans="1:4">
      <c r="A923">
        <v>237</v>
      </c>
      <c r="B923">
        <v>1330</v>
      </c>
      <c r="C923" t="str">
        <f t="shared" si="14"/>
        <v>237-1330</v>
      </c>
      <c r="D923">
        <v>922</v>
      </c>
    </row>
    <row r="924" spans="1:4">
      <c r="A924">
        <v>237</v>
      </c>
      <c r="B924">
        <v>1330</v>
      </c>
      <c r="C924" t="str">
        <f t="shared" si="14"/>
        <v>237-1330</v>
      </c>
      <c r="D924">
        <v>923</v>
      </c>
    </row>
    <row r="925" spans="1:4">
      <c r="A925">
        <v>236</v>
      </c>
      <c r="B925">
        <v>337</v>
      </c>
      <c r="C925" t="str">
        <f t="shared" si="14"/>
        <v>236-337</v>
      </c>
      <c r="D925">
        <v>924</v>
      </c>
    </row>
    <row r="926" spans="1:4">
      <c r="A926">
        <v>236</v>
      </c>
      <c r="B926">
        <v>337</v>
      </c>
      <c r="C926" t="str">
        <f t="shared" si="14"/>
        <v>236-337</v>
      </c>
      <c r="D926">
        <v>925</v>
      </c>
    </row>
    <row r="927" spans="1:4">
      <c r="A927">
        <v>235</v>
      </c>
      <c r="B927">
        <v>336</v>
      </c>
      <c r="C927" t="str">
        <f t="shared" si="14"/>
        <v>235-336</v>
      </c>
      <c r="D927">
        <v>926</v>
      </c>
    </row>
    <row r="928" spans="1:4">
      <c r="A928">
        <v>235</v>
      </c>
      <c r="B928">
        <v>1484</v>
      </c>
      <c r="C928" t="str">
        <f t="shared" si="14"/>
        <v>235-1484</v>
      </c>
      <c r="D928">
        <v>927</v>
      </c>
    </row>
    <row r="929" spans="1:4">
      <c r="A929">
        <v>235</v>
      </c>
      <c r="B929">
        <v>1455</v>
      </c>
      <c r="C929" t="str">
        <f t="shared" si="14"/>
        <v>235-1455</v>
      </c>
      <c r="D929">
        <v>928</v>
      </c>
    </row>
    <row r="930" spans="1:4">
      <c r="A930">
        <v>233</v>
      </c>
      <c r="B930">
        <v>334</v>
      </c>
      <c r="C930" t="str">
        <f t="shared" si="14"/>
        <v>233-334</v>
      </c>
      <c r="D930">
        <v>929</v>
      </c>
    </row>
    <row r="931" spans="1:4">
      <c r="A931">
        <v>232</v>
      </c>
      <c r="B931">
        <v>333</v>
      </c>
      <c r="C931" t="str">
        <f t="shared" si="14"/>
        <v>232-333</v>
      </c>
      <c r="D931">
        <v>930</v>
      </c>
    </row>
    <row r="932" spans="1:4">
      <c r="A932">
        <v>231</v>
      </c>
      <c r="B932">
        <v>332</v>
      </c>
      <c r="C932" t="str">
        <f t="shared" si="14"/>
        <v>231-332</v>
      </c>
      <c r="D932">
        <v>931</v>
      </c>
    </row>
    <row r="933" spans="1:4">
      <c r="A933">
        <v>230</v>
      </c>
      <c r="B933">
        <v>331</v>
      </c>
      <c r="C933" t="str">
        <f t="shared" si="14"/>
        <v>230-331</v>
      </c>
      <c r="D933">
        <v>932</v>
      </c>
    </row>
    <row r="934" spans="1:4">
      <c r="A934">
        <v>229</v>
      </c>
      <c r="B934">
        <v>330</v>
      </c>
      <c r="C934" t="str">
        <f t="shared" si="14"/>
        <v>229-330</v>
      </c>
      <c r="D934">
        <v>933</v>
      </c>
    </row>
    <row r="935" spans="1:4">
      <c r="A935">
        <v>229</v>
      </c>
      <c r="B935">
        <v>739</v>
      </c>
      <c r="C935" t="str">
        <f t="shared" si="14"/>
        <v>229-739</v>
      </c>
      <c r="D935">
        <v>934</v>
      </c>
    </row>
    <row r="936" spans="1:4">
      <c r="A936">
        <v>228</v>
      </c>
      <c r="B936">
        <v>328</v>
      </c>
      <c r="C936" t="str">
        <f t="shared" si="14"/>
        <v>228-328</v>
      </c>
      <c r="D936">
        <v>935</v>
      </c>
    </row>
    <row r="937" spans="1:4">
      <c r="A937">
        <v>227</v>
      </c>
      <c r="B937">
        <v>522</v>
      </c>
      <c r="C937" t="str">
        <f t="shared" si="14"/>
        <v>227-522</v>
      </c>
      <c r="D937">
        <v>936</v>
      </c>
    </row>
    <row r="938" spans="1:4">
      <c r="A938">
        <v>226</v>
      </c>
      <c r="B938">
        <v>326</v>
      </c>
      <c r="C938" t="str">
        <f t="shared" si="14"/>
        <v>226-326</v>
      </c>
      <c r="D938">
        <v>937</v>
      </c>
    </row>
    <row r="939" spans="1:4">
      <c r="A939">
        <v>226</v>
      </c>
      <c r="B939">
        <v>327</v>
      </c>
      <c r="C939" t="str">
        <f t="shared" si="14"/>
        <v>226-327</v>
      </c>
      <c r="D939">
        <v>938</v>
      </c>
    </row>
    <row r="940" spans="1:4">
      <c r="A940">
        <v>225</v>
      </c>
      <c r="B940">
        <v>118</v>
      </c>
      <c r="C940" t="str">
        <f t="shared" si="14"/>
        <v>225-118</v>
      </c>
      <c r="D940">
        <v>939</v>
      </c>
    </row>
    <row r="941" spans="1:4">
      <c r="A941">
        <v>223</v>
      </c>
      <c r="B941">
        <v>324</v>
      </c>
      <c r="C941" t="str">
        <f t="shared" si="14"/>
        <v>223-324</v>
      </c>
      <c r="D941">
        <v>940</v>
      </c>
    </row>
    <row r="942" spans="1:4">
      <c r="A942">
        <v>221</v>
      </c>
      <c r="B942">
        <v>318</v>
      </c>
      <c r="C942" t="str">
        <f t="shared" si="14"/>
        <v>221-318</v>
      </c>
      <c r="D942">
        <v>941</v>
      </c>
    </row>
    <row r="943" spans="1:4">
      <c r="A943">
        <v>219</v>
      </c>
      <c r="B943">
        <v>314</v>
      </c>
      <c r="C943" t="str">
        <f t="shared" si="14"/>
        <v>219-314</v>
      </c>
      <c r="D943">
        <v>942</v>
      </c>
    </row>
    <row r="944" spans="1:4">
      <c r="A944">
        <v>219</v>
      </c>
      <c r="B944">
        <v>314</v>
      </c>
      <c r="C944" t="str">
        <f t="shared" si="14"/>
        <v>219-314</v>
      </c>
      <c r="D944">
        <v>943</v>
      </c>
    </row>
    <row r="945" spans="1:4">
      <c r="A945">
        <v>217</v>
      </c>
      <c r="B945">
        <v>310</v>
      </c>
      <c r="C945" t="str">
        <f t="shared" si="14"/>
        <v>217-310</v>
      </c>
      <c r="D945">
        <v>944</v>
      </c>
    </row>
    <row r="946" spans="1:4">
      <c r="A946">
        <v>216</v>
      </c>
      <c r="B946">
        <v>309</v>
      </c>
      <c r="C946" t="str">
        <f t="shared" si="14"/>
        <v>216-309</v>
      </c>
      <c r="D946">
        <v>945</v>
      </c>
    </row>
    <row r="947" spans="1:4">
      <c r="A947">
        <v>215</v>
      </c>
      <c r="B947">
        <v>190</v>
      </c>
      <c r="C947" t="str">
        <f t="shared" si="14"/>
        <v>215-190</v>
      </c>
      <c r="D947">
        <v>946</v>
      </c>
    </row>
    <row r="948" spans="1:4">
      <c r="A948">
        <v>214</v>
      </c>
      <c r="B948">
        <v>308</v>
      </c>
      <c r="C948" t="str">
        <f t="shared" si="14"/>
        <v>214-308</v>
      </c>
      <c r="D948">
        <v>947</v>
      </c>
    </row>
    <row r="949" spans="1:4">
      <c r="A949">
        <v>214</v>
      </c>
      <c r="B949">
        <v>308</v>
      </c>
      <c r="C949" t="str">
        <f t="shared" si="14"/>
        <v>214-308</v>
      </c>
      <c r="D949">
        <v>948</v>
      </c>
    </row>
    <row r="950" spans="1:4">
      <c r="A950">
        <v>213</v>
      </c>
      <c r="B950">
        <v>307</v>
      </c>
      <c r="C950" t="str">
        <f t="shared" si="14"/>
        <v>213-307</v>
      </c>
      <c r="D950">
        <v>949</v>
      </c>
    </row>
    <row r="951" spans="1:4">
      <c r="A951">
        <v>212</v>
      </c>
      <c r="B951">
        <v>325</v>
      </c>
      <c r="C951" t="str">
        <f t="shared" si="14"/>
        <v>212-325</v>
      </c>
      <c r="D951">
        <v>950</v>
      </c>
    </row>
    <row r="952" spans="1:4">
      <c r="A952">
        <v>212</v>
      </c>
      <c r="B952">
        <v>86</v>
      </c>
      <c r="C952" t="str">
        <f t="shared" si="14"/>
        <v>212-86</v>
      </c>
      <c r="D952">
        <v>951</v>
      </c>
    </row>
    <row r="953" spans="1:4">
      <c r="A953">
        <v>211</v>
      </c>
      <c r="B953">
        <v>1284</v>
      </c>
      <c r="C953" t="str">
        <f t="shared" si="14"/>
        <v>211-1284</v>
      </c>
      <c r="D953">
        <v>952</v>
      </c>
    </row>
    <row r="954" spans="1:4">
      <c r="A954">
        <v>210</v>
      </c>
      <c r="B954">
        <v>304</v>
      </c>
      <c r="C954" t="str">
        <f t="shared" si="14"/>
        <v>210-304</v>
      </c>
      <c r="D954">
        <v>953</v>
      </c>
    </row>
    <row r="955" spans="1:4">
      <c r="A955">
        <v>206</v>
      </c>
      <c r="B955">
        <v>301</v>
      </c>
      <c r="C955" t="str">
        <f t="shared" si="14"/>
        <v>206-301</v>
      </c>
      <c r="D955">
        <v>954</v>
      </c>
    </row>
    <row r="956" spans="1:4">
      <c r="A956">
        <v>202</v>
      </c>
      <c r="B956">
        <v>296</v>
      </c>
      <c r="C956" t="str">
        <f t="shared" si="14"/>
        <v>202-296</v>
      </c>
      <c r="D956">
        <v>955</v>
      </c>
    </row>
    <row r="957" spans="1:4">
      <c r="A957">
        <v>202</v>
      </c>
      <c r="B957">
        <v>296</v>
      </c>
      <c r="C957" t="str">
        <f t="shared" si="14"/>
        <v>202-296</v>
      </c>
      <c r="D957">
        <v>956</v>
      </c>
    </row>
    <row r="958" spans="1:4">
      <c r="A958">
        <v>201</v>
      </c>
      <c r="B958">
        <v>295</v>
      </c>
      <c r="C958" t="str">
        <f t="shared" si="14"/>
        <v>201-295</v>
      </c>
      <c r="D958">
        <v>957</v>
      </c>
    </row>
    <row r="959" spans="1:4">
      <c r="A959">
        <v>200</v>
      </c>
      <c r="B959">
        <v>571</v>
      </c>
      <c r="C959" t="str">
        <f t="shared" si="14"/>
        <v>200-571</v>
      </c>
      <c r="D959">
        <v>958</v>
      </c>
    </row>
    <row r="960" spans="1:4">
      <c r="A960">
        <v>200</v>
      </c>
      <c r="B960">
        <v>820</v>
      </c>
      <c r="C960" t="str">
        <f t="shared" si="14"/>
        <v>200-820</v>
      </c>
      <c r="D960">
        <v>959</v>
      </c>
    </row>
    <row r="961" spans="1:4">
      <c r="A961">
        <v>200</v>
      </c>
      <c r="B961">
        <v>294</v>
      </c>
      <c r="C961" t="str">
        <f t="shared" si="14"/>
        <v>200-294</v>
      </c>
      <c r="D961">
        <v>960</v>
      </c>
    </row>
    <row r="962" spans="1:4">
      <c r="A962">
        <v>199</v>
      </c>
      <c r="B962">
        <v>293</v>
      </c>
      <c r="C962" t="str">
        <f t="shared" si="14"/>
        <v>199-293</v>
      </c>
      <c r="D962">
        <v>961</v>
      </c>
    </row>
    <row r="963" spans="1:4">
      <c r="A963">
        <v>198</v>
      </c>
      <c r="B963">
        <v>292</v>
      </c>
      <c r="C963" t="str">
        <f t="shared" ref="C963:C1026" si="15">CONCATENATE(A963,"-",B963)</f>
        <v>198-292</v>
      </c>
      <c r="D963">
        <v>962</v>
      </c>
    </row>
    <row r="964" spans="1:4">
      <c r="A964">
        <v>198</v>
      </c>
      <c r="B964">
        <v>292</v>
      </c>
      <c r="C964" t="str">
        <f t="shared" si="15"/>
        <v>198-292</v>
      </c>
      <c r="D964">
        <v>963</v>
      </c>
    </row>
    <row r="965" spans="1:4">
      <c r="A965">
        <v>197</v>
      </c>
      <c r="B965">
        <v>289</v>
      </c>
      <c r="C965" t="str">
        <f t="shared" si="15"/>
        <v>197-289</v>
      </c>
      <c r="D965">
        <v>964</v>
      </c>
    </row>
    <row r="966" spans="1:4">
      <c r="A966">
        <v>196</v>
      </c>
      <c r="B966">
        <v>360</v>
      </c>
      <c r="C966" t="str">
        <f t="shared" si="15"/>
        <v>196-360</v>
      </c>
      <c r="D966">
        <v>965</v>
      </c>
    </row>
    <row r="967" spans="1:4">
      <c r="A967">
        <v>196</v>
      </c>
      <c r="B967">
        <v>360</v>
      </c>
      <c r="C967" t="str">
        <f t="shared" si="15"/>
        <v>196-360</v>
      </c>
      <c r="D967">
        <v>966</v>
      </c>
    </row>
    <row r="968" spans="1:4">
      <c r="A968">
        <v>196</v>
      </c>
      <c r="B968">
        <v>1514</v>
      </c>
      <c r="C968" t="str">
        <f t="shared" si="15"/>
        <v>196-1514</v>
      </c>
      <c r="D968">
        <v>967</v>
      </c>
    </row>
    <row r="969" spans="1:4">
      <c r="A969">
        <v>193</v>
      </c>
      <c r="B969">
        <v>286</v>
      </c>
      <c r="C969" t="str">
        <f t="shared" si="15"/>
        <v>193-286</v>
      </c>
      <c r="D969">
        <v>968</v>
      </c>
    </row>
    <row r="970" spans="1:4">
      <c r="A970">
        <v>189</v>
      </c>
      <c r="B970">
        <v>279</v>
      </c>
      <c r="C970" t="str">
        <f t="shared" si="15"/>
        <v>189-279</v>
      </c>
      <c r="D970">
        <v>969</v>
      </c>
    </row>
    <row r="971" spans="1:4">
      <c r="A971">
        <v>187</v>
      </c>
      <c r="B971">
        <v>276</v>
      </c>
      <c r="C971" t="str">
        <f t="shared" si="15"/>
        <v>187-276</v>
      </c>
      <c r="D971">
        <v>970</v>
      </c>
    </row>
    <row r="972" spans="1:4">
      <c r="A972">
        <v>186</v>
      </c>
      <c r="B972">
        <v>688</v>
      </c>
      <c r="C972" t="str">
        <f t="shared" si="15"/>
        <v>186-688</v>
      </c>
      <c r="D972">
        <v>971</v>
      </c>
    </row>
    <row r="973" spans="1:4">
      <c r="A973">
        <v>185</v>
      </c>
      <c r="B973">
        <v>274</v>
      </c>
      <c r="C973" t="str">
        <f t="shared" si="15"/>
        <v>185-274</v>
      </c>
      <c r="D973">
        <v>972</v>
      </c>
    </row>
    <row r="974" spans="1:4">
      <c r="A974">
        <v>185</v>
      </c>
      <c r="B974">
        <v>274</v>
      </c>
      <c r="C974" t="str">
        <f t="shared" si="15"/>
        <v>185-274</v>
      </c>
      <c r="D974">
        <v>973</v>
      </c>
    </row>
    <row r="975" spans="1:4">
      <c r="A975">
        <v>184</v>
      </c>
      <c r="B975">
        <v>273</v>
      </c>
      <c r="C975" t="str">
        <f t="shared" si="15"/>
        <v>184-273</v>
      </c>
      <c r="D975">
        <v>974</v>
      </c>
    </row>
    <row r="976" spans="1:4">
      <c r="A976">
        <v>183</v>
      </c>
      <c r="B976">
        <v>1</v>
      </c>
      <c r="C976" t="str">
        <f t="shared" si="15"/>
        <v>183-1</v>
      </c>
      <c r="D976">
        <v>975</v>
      </c>
    </row>
    <row r="977" spans="1:4">
      <c r="A977">
        <v>182</v>
      </c>
      <c r="B977">
        <v>272</v>
      </c>
      <c r="C977" t="str">
        <f t="shared" si="15"/>
        <v>182-272</v>
      </c>
      <c r="D977">
        <v>976</v>
      </c>
    </row>
    <row r="978" spans="1:4">
      <c r="A978">
        <v>181</v>
      </c>
      <c r="B978">
        <v>275</v>
      </c>
      <c r="C978" t="str">
        <f t="shared" si="15"/>
        <v>181-275</v>
      </c>
      <c r="D978">
        <v>977</v>
      </c>
    </row>
    <row r="979" spans="1:4">
      <c r="A979">
        <v>180</v>
      </c>
      <c r="B979">
        <v>270</v>
      </c>
      <c r="C979" t="str">
        <f t="shared" si="15"/>
        <v>180-270</v>
      </c>
      <c r="D979">
        <v>978</v>
      </c>
    </row>
    <row r="980" spans="1:4">
      <c r="A980">
        <v>176</v>
      </c>
      <c r="B980">
        <v>414</v>
      </c>
      <c r="C980" t="str">
        <f t="shared" si="15"/>
        <v>176-414</v>
      </c>
      <c r="D980">
        <v>979</v>
      </c>
    </row>
    <row r="981" spans="1:4">
      <c r="A981">
        <v>176</v>
      </c>
      <c r="B981">
        <v>266</v>
      </c>
      <c r="C981" t="str">
        <f t="shared" si="15"/>
        <v>176-266</v>
      </c>
      <c r="D981">
        <v>980</v>
      </c>
    </row>
    <row r="982" spans="1:4">
      <c r="A982">
        <v>173</v>
      </c>
      <c r="B982">
        <v>259</v>
      </c>
      <c r="C982" t="str">
        <f t="shared" si="15"/>
        <v>173-259</v>
      </c>
      <c r="D982">
        <v>981</v>
      </c>
    </row>
    <row r="983" spans="1:4">
      <c r="A983">
        <v>172</v>
      </c>
      <c r="B983">
        <v>196</v>
      </c>
      <c r="C983" t="str">
        <f t="shared" si="15"/>
        <v>172-196</v>
      </c>
      <c r="D983">
        <v>982</v>
      </c>
    </row>
    <row r="984" spans="1:4">
      <c r="A984">
        <v>169</v>
      </c>
      <c r="B984">
        <v>256</v>
      </c>
      <c r="C984" t="str">
        <f t="shared" si="15"/>
        <v>169-256</v>
      </c>
      <c r="D984">
        <v>983</v>
      </c>
    </row>
    <row r="985" spans="1:4">
      <c r="A985">
        <v>168</v>
      </c>
      <c r="B985">
        <v>254</v>
      </c>
      <c r="C985" t="str">
        <f t="shared" si="15"/>
        <v>168-254</v>
      </c>
      <c r="D985">
        <v>984</v>
      </c>
    </row>
    <row r="986" spans="1:4">
      <c r="A986">
        <v>165</v>
      </c>
      <c r="B986">
        <v>247</v>
      </c>
      <c r="C986" t="str">
        <f t="shared" si="15"/>
        <v>165-247</v>
      </c>
      <c r="D986">
        <v>985</v>
      </c>
    </row>
    <row r="987" spans="1:4">
      <c r="A987">
        <v>163</v>
      </c>
      <c r="B987">
        <v>245</v>
      </c>
      <c r="C987" t="str">
        <f t="shared" si="15"/>
        <v>163-245</v>
      </c>
      <c r="D987">
        <v>986</v>
      </c>
    </row>
    <row r="988" spans="1:4">
      <c r="A988">
        <v>163</v>
      </c>
      <c r="B988">
        <v>245</v>
      </c>
      <c r="C988" t="str">
        <f t="shared" si="15"/>
        <v>163-245</v>
      </c>
      <c r="D988">
        <v>987</v>
      </c>
    </row>
    <row r="989" spans="1:4">
      <c r="A989">
        <v>162</v>
      </c>
      <c r="B989">
        <v>244</v>
      </c>
      <c r="C989" t="str">
        <f t="shared" si="15"/>
        <v>162-244</v>
      </c>
      <c r="D989">
        <v>988</v>
      </c>
    </row>
    <row r="990" spans="1:4">
      <c r="A990">
        <v>161</v>
      </c>
      <c r="B990">
        <v>243</v>
      </c>
      <c r="C990" t="str">
        <f t="shared" si="15"/>
        <v>161-243</v>
      </c>
      <c r="D990">
        <v>989</v>
      </c>
    </row>
    <row r="991" spans="1:4">
      <c r="A991">
        <v>160</v>
      </c>
      <c r="B991">
        <v>1090</v>
      </c>
      <c r="C991" t="str">
        <f t="shared" si="15"/>
        <v>160-1090</v>
      </c>
      <c r="D991">
        <v>990</v>
      </c>
    </row>
    <row r="992" spans="1:4">
      <c r="A992">
        <v>158</v>
      </c>
      <c r="B992">
        <v>241</v>
      </c>
      <c r="C992" t="str">
        <f t="shared" si="15"/>
        <v>158-241</v>
      </c>
      <c r="D992">
        <v>991</v>
      </c>
    </row>
    <row r="993" spans="1:4">
      <c r="A993">
        <v>155</v>
      </c>
      <c r="B993">
        <v>237</v>
      </c>
      <c r="C993" t="str">
        <f t="shared" si="15"/>
        <v>155-237</v>
      </c>
      <c r="D993">
        <v>992</v>
      </c>
    </row>
    <row r="994" spans="1:4">
      <c r="A994">
        <v>154</v>
      </c>
      <c r="B994">
        <v>236</v>
      </c>
      <c r="C994" t="str">
        <f t="shared" si="15"/>
        <v>154-236</v>
      </c>
      <c r="D994">
        <v>993</v>
      </c>
    </row>
    <row r="995" spans="1:4">
      <c r="A995">
        <v>152</v>
      </c>
      <c r="B995">
        <v>235</v>
      </c>
      <c r="C995" t="str">
        <f t="shared" si="15"/>
        <v>152-235</v>
      </c>
      <c r="D995">
        <v>994</v>
      </c>
    </row>
    <row r="996" spans="1:4">
      <c r="A996">
        <v>150</v>
      </c>
      <c r="B996">
        <v>233</v>
      </c>
      <c r="C996" t="str">
        <f t="shared" si="15"/>
        <v>150-233</v>
      </c>
      <c r="D996">
        <v>995</v>
      </c>
    </row>
    <row r="997" spans="1:4">
      <c r="A997">
        <v>150</v>
      </c>
      <c r="B997">
        <v>232</v>
      </c>
      <c r="C997" t="str">
        <f t="shared" si="15"/>
        <v>150-232</v>
      </c>
      <c r="D997">
        <v>996</v>
      </c>
    </row>
    <row r="998" spans="1:4">
      <c r="A998">
        <v>149</v>
      </c>
      <c r="B998">
        <v>230</v>
      </c>
      <c r="C998" t="str">
        <f t="shared" si="15"/>
        <v>149-230</v>
      </c>
      <c r="D998">
        <v>997</v>
      </c>
    </row>
    <row r="999" spans="1:4">
      <c r="A999">
        <v>149</v>
      </c>
      <c r="B999">
        <v>230</v>
      </c>
      <c r="C999" t="str">
        <f t="shared" si="15"/>
        <v>149-230</v>
      </c>
      <c r="D999">
        <v>998</v>
      </c>
    </row>
    <row r="1000" spans="1:4">
      <c r="A1000">
        <v>149</v>
      </c>
      <c r="B1000">
        <v>230</v>
      </c>
      <c r="C1000" t="str">
        <f t="shared" si="15"/>
        <v>149-230</v>
      </c>
      <c r="D1000">
        <v>999</v>
      </c>
    </row>
    <row r="1001" spans="1:4">
      <c r="A1001">
        <v>149</v>
      </c>
      <c r="B1001">
        <v>847</v>
      </c>
      <c r="C1001" t="str">
        <f t="shared" si="15"/>
        <v>149-847</v>
      </c>
      <c r="D1001">
        <v>1000</v>
      </c>
    </row>
    <row r="1002" spans="1:4">
      <c r="A1002">
        <v>148</v>
      </c>
      <c r="B1002">
        <v>228</v>
      </c>
      <c r="C1002" t="str">
        <f t="shared" si="15"/>
        <v>148-228</v>
      </c>
      <c r="D1002">
        <v>1001</v>
      </c>
    </row>
    <row r="1003" spans="1:4">
      <c r="A1003">
        <v>147</v>
      </c>
      <c r="B1003">
        <v>227</v>
      </c>
      <c r="C1003" t="str">
        <f t="shared" si="15"/>
        <v>147-227</v>
      </c>
      <c r="D1003">
        <v>1002</v>
      </c>
    </row>
    <row r="1004" spans="1:4">
      <c r="A1004">
        <v>146</v>
      </c>
      <c r="B1004">
        <v>281</v>
      </c>
      <c r="C1004" t="str">
        <f t="shared" si="15"/>
        <v>146-281</v>
      </c>
      <c r="D1004">
        <v>1003</v>
      </c>
    </row>
    <row r="1005" spans="1:4">
      <c r="A1005">
        <v>146</v>
      </c>
      <c r="B1005">
        <v>837</v>
      </c>
      <c r="C1005" t="str">
        <f t="shared" si="15"/>
        <v>146-837</v>
      </c>
      <c r="D1005">
        <v>1004</v>
      </c>
    </row>
    <row r="1006" spans="1:4">
      <c r="A1006">
        <v>146</v>
      </c>
      <c r="B1006">
        <v>175</v>
      </c>
      <c r="C1006" t="str">
        <f t="shared" si="15"/>
        <v>146-175</v>
      </c>
      <c r="D1006">
        <v>1005</v>
      </c>
    </row>
    <row r="1007" spans="1:4">
      <c r="A1007">
        <v>146</v>
      </c>
      <c r="B1007">
        <v>817</v>
      </c>
      <c r="C1007" t="str">
        <f t="shared" si="15"/>
        <v>146-817</v>
      </c>
      <c r="D1007">
        <v>1006</v>
      </c>
    </row>
    <row r="1008" spans="1:4">
      <c r="A1008">
        <v>146</v>
      </c>
      <c r="B1008">
        <v>226</v>
      </c>
      <c r="C1008" t="str">
        <f t="shared" si="15"/>
        <v>146-226</v>
      </c>
      <c r="D1008">
        <v>1007</v>
      </c>
    </row>
    <row r="1009" spans="1:4">
      <c r="A1009">
        <v>146</v>
      </c>
      <c r="B1009">
        <v>225</v>
      </c>
      <c r="C1009" t="str">
        <f t="shared" si="15"/>
        <v>146-225</v>
      </c>
      <c r="D1009">
        <v>1008</v>
      </c>
    </row>
    <row r="1010" spans="1:4">
      <c r="A1010">
        <v>145</v>
      </c>
      <c r="B1010">
        <v>224</v>
      </c>
      <c r="C1010" t="str">
        <f t="shared" si="15"/>
        <v>145-224</v>
      </c>
      <c r="D1010">
        <v>1009</v>
      </c>
    </row>
    <row r="1011" spans="1:4">
      <c r="A1011">
        <v>144</v>
      </c>
      <c r="B1011">
        <v>223</v>
      </c>
      <c r="C1011" t="str">
        <f t="shared" si="15"/>
        <v>144-223</v>
      </c>
      <c r="D1011">
        <v>1010</v>
      </c>
    </row>
    <row r="1012" spans="1:4">
      <c r="A1012">
        <v>143</v>
      </c>
      <c r="B1012">
        <v>221</v>
      </c>
      <c r="C1012" t="str">
        <f t="shared" si="15"/>
        <v>143-221</v>
      </c>
      <c r="D1012">
        <v>1011</v>
      </c>
    </row>
    <row r="1013" spans="1:4">
      <c r="A1013">
        <v>143</v>
      </c>
      <c r="B1013">
        <v>220</v>
      </c>
      <c r="C1013" t="str">
        <f t="shared" si="15"/>
        <v>143-220</v>
      </c>
      <c r="D1013">
        <v>1012</v>
      </c>
    </row>
    <row r="1014" spans="1:4">
      <c r="A1014">
        <v>1133</v>
      </c>
      <c r="B1014">
        <v>601</v>
      </c>
      <c r="C1014" t="str">
        <f t="shared" si="15"/>
        <v>1133-601</v>
      </c>
      <c r="D1014">
        <v>1013</v>
      </c>
    </row>
    <row r="1015" spans="1:4">
      <c r="A1015">
        <v>141</v>
      </c>
      <c r="B1015">
        <v>219</v>
      </c>
      <c r="C1015" t="str">
        <f t="shared" si="15"/>
        <v>141-219</v>
      </c>
      <c r="D1015">
        <v>1014</v>
      </c>
    </row>
    <row r="1016" spans="1:4">
      <c r="A1016">
        <v>140</v>
      </c>
      <c r="B1016">
        <v>218</v>
      </c>
      <c r="C1016" t="str">
        <f t="shared" si="15"/>
        <v>140-218</v>
      </c>
      <c r="D1016">
        <v>1015</v>
      </c>
    </row>
    <row r="1017" spans="1:4">
      <c r="A1017">
        <v>138</v>
      </c>
      <c r="B1017">
        <v>215</v>
      </c>
      <c r="C1017" t="str">
        <f t="shared" si="15"/>
        <v>138-215</v>
      </c>
      <c r="D1017">
        <v>1016</v>
      </c>
    </row>
    <row r="1018" spans="1:4">
      <c r="A1018">
        <v>136</v>
      </c>
      <c r="B1018">
        <v>954</v>
      </c>
      <c r="C1018" t="str">
        <f t="shared" si="15"/>
        <v>136-954</v>
      </c>
      <c r="D1018">
        <v>1017</v>
      </c>
    </row>
    <row r="1019" spans="1:4">
      <c r="A1019">
        <v>136</v>
      </c>
      <c r="B1019">
        <v>211</v>
      </c>
      <c r="C1019" t="str">
        <f t="shared" si="15"/>
        <v>136-211</v>
      </c>
      <c r="D1019">
        <v>1018</v>
      </c>
    </row>
    <row r="1020" spans="1:4">
      <c r="A1020">
        <v>136</v>
      </c>
      <c r="B1020">
        <v>955</v>
      </c>
      <c r="C1020" t="str">
        <f t="shared" si="15"/>
        <v>136-955</v>
      </c>
      <c r="D1020">
        <v>1019</v>
      </c>
    </row>
    <row r="1021" spans="1:4">
      <c r="A1021">
        <v>135</v>
      </c>
      <c r="B1021">
        <v>209</v>
      </c>
      <c r="C1021" t="str">
        <f t="shared" si="15"/>
        <v>135-209</v>
      </c>
      <c r="D1021">
        <v>1020</v>
      </c>
    </row>
    <row r="1022" spans="1:4">
      <c r="A1022">
        <v>135</v>
      </c>
      <c r="B1022">
        <v>209</v>
      </c>
      <c r="C1022" t="str">
        <f t="shared" si="15"/>
        <v>135-209</v>
      </c>
      <c r="D1022">
        <v>1021</v>
      </c>
    </row>
    <row r="1023" spans="1:4">
      <c r="A1023">
        <v>133</v>
      </c>
      <c r="B1023">
        <v>208</v>
      </c>
      <c r="C1023" t="str">
        <f t="shared" si="15"/>
        <v>133-208</v>
      </c>
      <c r="D1023">
        <v>1022</v>
      </c>
    </row>
    <row r="1024" spans="1:4">
      <c r="A1024">
        <v>131</v>
      </c>
      <c r="B1024">
        <v>323</v>
      </c>
      <c r="C1024" t="str">
        <f t="shared" si="15"/>
        <v>131-323</v>
      </c>
      <c r="D1024">
        <v>1023</v>
      </c>
    </row>
    <row r="1025" spans="1:4">
      <c r="A1025">
        <v>129</v>
      </c>
      <c r="B1025">
        <v>451</v>
      </c>
      <c r="C1025" t="str">
        <f t="shared" si="15"/>
        <v>129-451</v>
      </c>
      <c r="D1025">
        <v>1024</v>
      </c>
    </row>
    <row r="1026" spans="1:4">
      <c r="A1026">
        <v>129</v>
      </c>
      <c r="B1026">
        <v>202</v>
      </c>
      <c r="C1026" t="str">
        <f t="shared" si="15"/>
        <v>129-202</v>
      </c>
      <c r="D1026">
        <v>1025</v>
      </c>
    </row>
    <row r="1027" spans="1:4">
      <c r="A1027">
        <v>127</v>
      </c>
      <c r="B1027">
        <v>201</v>
      </c>
      <c r="C1027" t="str">
        <f t="shared" ref="C1027:C1090" si="16">CONCATENATE(A1027,"-",B1027)</f>
        <v>127-201</v>
      </c>
      <c r="D1027">
        <v>1026</v>
      </c>
    </row>
    <row r="1028" spans="1:4">
      <c r="A1028">
        <v>125</v>
      </c>
      <c r="B1028">
        <v>198</v>
      </c>
      <c r="C1028" t="str">
        <f t="shared" si="16"/>
        <v>125-198</v>
      </c>
      <c r="D1028">
        <v>1027</v>
      </c>
    </row>
    <row r="1029" spans="1:4">
      <c r="A1029">
        <v>124</v>
      </c>
      <c r="B1029">
        <v>197</v>
      </c>
      <c r="C1029" t="str">
        <f t="shared" si="16"/>
        <v>124-197</v>
      </c>
      <c r="D1029">
        <v>1028</v>
      </c>
    </row>
    <row r="1030" spans="1:4">
      <c r="A1030">
        <v>122</v>
      </c>
      <c r="B1030">
        <v>100</v>
      </c>
      <c r="C1030" t="str">
        <f t="shared" si="16"/>
        <v>122-100</v>
      </c>
      <c r="D1030">
        <v>1029</v>
      </c>
    </row>
    <row r="1031" spans="1:4">
      <c r="A1031">
        <v>121</v>
      </c>
      <c r="B1031">
        <v>185</v>
      </c>
      <c r="C1031" t="str">
        <f t="shared" si="16"/>
        <v>121-185</v>
      </c>
      <c r="D1031">
        <v>1030</v>
      </c>
    </row>
    <row r="1032" spans="1:4">
      <c r="A1032">
        <v>120</v>
      </c>
      <c r="B1032">
        <v>183</v>
      </c>
      <c r="C1032" t="str">
        <f t="shared" si="16"/>
        <v>120-183</v>
      </c>
      <c r="D1032">
        <v>1031</v>
      </c>
    </row>
    <row r="1033" spans="1:4">
      <c r="A1033">
        <v>120</v>
      </c>
      <c r="B1033">
        <v>1303</v>
      </c>
      <c r="C1033" t="str">
        <f t="shared" si="16"/>
        <v>120-1303</v>
      </c>
      <c r="D1033">
        <v>1032</v>
      </c>
    </row>
    <row r="1034" spans="1:4">
      <c r="A1034">
        <v>120</v>
      </c>
      <c r="B1034">
        <v>1304</v>
      </c>
      <c r="C1034" t="str">
        <f t="shared" si="16"/>
        <v>120-1304</v>
      </c>
      <c r="D1034">
        <v>1033</v>
      </c>
    </row>
    <row r="1035" spans="1:4">
      <c r="A1035">
        <v>120</v>
      </c>
      <c r="B1035">
        <v>1436</v>
      </c>
      <c r="C1035" t="str">
        <f t="shared" si="16"/>
        <v>120-1436</v>
      </c>
      <c r="D1035">
        <v>1034</v>
      </c>
    </row>
    <row r="1036" spans="1:4">
      <c r="A1036">
        <v>119</v>
      </c>
      <c r="B1036">
        <v>181</v>
      </c>
      <c r="C1036" t="str">
        <f t="shared" si="16"/>
        <v>119-181</v>
      </c>
      <c r="D1036">
        <v>1035</v>
      </c>
    </row>
    <row r="1037" spans="1:4">
      <c r="A1037">
        <v>118</v>
      </c>
      <c r="B1037">
        <v>210</v>
      </c>
      <c r="C1037" t="str">
        <f t="shared" si="16"/>
        <v>118-210</v>
      </c>
      <c r="D1037">
        <v>1036</v>
      </c>
    </row>
    <row r="1038" spans="1:4">
      <c r="A1038">
        <v>117</v>
      </c>
      <c r="B1038">
        <v>178</v>
      </c>
      <c r="C1038" t="str">
        <f t="shared" si="16"/>
        <v>117-178</v>
      </c>
      <c r="D1038">
        <v>1037</v>
      </c>
    </row>
    <row r="1039" spans="1:4">
      <c r="A1039">
        <v>117</v>
      </c>
      <c r="B1039">
        <v>174</v>
      </c>
      <c r="C1039" t="str">
        <f t="shared" si="16"/>
        <v>117-174</v>
      </c>
      <c r="D1039">
        <v>1038</v>
      </c>
    </row>
    <row r="1040" spans="1:4">
      <c r="A1040">
        <v>114</v>
      </c>
      <c r="B1040">
        <v>172</v>
      </c>
      <c r="C1040" t="str">
        <f t="shared" si="16"/>
        <v>114-172</v>
      </c>
      <c r="D1040">
        <v>1039</v>
      </c>
    </row>
    <row r="1041" spans="1:4">
      <c r="A1041">
        <v>112</v>
      </c>
      <c r="B1041">
        <v>169</v>
      </c>
      <c r="C1041" t="str">
        <f t="shared" si="16"/>
        <v>112-169</v>
      </c>
      <c r="D1041">
        <v>1040</v>
      </c>
    </row>
    <row r="1042" spans="1:4">
      <c r="A1042">
        <v>112</v>
      </c>
      <c r="B1042">
        <v>169</v>
      </c>
      <c r="C1042" t="str">
        <f t="shared" si="16"/>
        <v>112-169</v>
      </c>
      <c r="D1042">
        <v>1041</v>
      </c>
    </row>
    <row r="1043" spans="1:4">
      <c r="A1043">
        <v>111</v>
      </c>
      <c r="B1043">
        <v>96</v>
      </c>
      <c r="C1043" t="str">
        <f t="shared" si="16"/>
        <v>111-96</v>
      </c>
      <c r="D1043">
        <v>1042</v>
      </c>
    </row>
    <row r="1044" spans="1:4">
      <c r="A1044">
        <v>108</v>
      </c>
      <c r="B1044">
        <v>165</v>
      </c>
      <c r="C1044" t="str">
        <f t="shared" si="16"/>
        <v>108-165</v>
      </c>
      <c r="D1044">
        <v>1043</v>
      </c>
    </row>
    <row r="1045" spans="1:4">
      <c r="A1045">
        <v>107</v>
      </c>
      <c r="B1045">
        <v>164</v>
      </c>
      <c r="C1045" t="str">
        <f t="shared" si="16"/>
        <v>107-164</v>
      </c>
      <c r="D1045">
        <v>1044</v>
      </c>
    </row>
    <row r="1046" spans="1:4">
      <c r="A1046">
        <v>106</v>
      </c>
      <c r="B1046">
        <v>163</v>
      </c>
      <c r="C1046" t="str">
        <f t="shared" si="16"/>
        <v>106-163</v>
      </c>
      <c r="D1046">
        <v>1045</v>
      </c>
    </row>
    <row r="1047" spans="1:4">
      <c r="A1047">
        <v>104</v>
      </c>
      <c r="B1047" t="s">
        <v>8950</v>
      </c>
      <c r="C1047" t="str">
        <f t="shared" si="16"/>
        <v>104-NULL</v>
      </c>
      <c r="D1047">
        <v>1046</v>
      </c>
    </row>
    <row r="1048" spans="1:4">
      <c r="A1048">
        <v>100</v>
      </c>
      <c r="B1048">
        <v>156</v>
      </c>
      <c r="C1048" t="str">
        <f t="shared" si="16"/>
        <v>100-156</v>
      </c>
      <c r="D1048">
        <v>1047</v>
      </c>
    </row>
    <row r="1049" spans="1:4">
      <c r="A1049">
        <v>97</v>
      </c>
      <c r="B1049">
        <v>152</v>
      </c>
      <c r="C1049" t="str">
        <f t="shared" si="16"/>
        <v>97-152</v>
      </c>
      <c r="D1049">
        <v>1048</v>
      </c>
    </row>
    <row r="1050" spans="1:4">
      <c r="A1050">
        <v>96</v>
      </c>
      <c r="B1050">
        <v>134</v>
      </c>
      <c r="C1050" t="str">
        <f t="shared" si="16"/>
        <v>96-134</v>
      </c>
      <c r="D1050">
        <v>1049</v>
      </c>
    </row>
    <row r="1051" spans="1:4">
      <c r="A1051">
        <v>95</v>
      </c>
      <c r="B1051">
        <v>131</v>
      </c>
      <c r="C1051" t="str">
        <f t="shared" si="16"/>
        <v>95-131</v>
      </c>
      <c r="D1051">
        <v>1050</v>
      </c>
    </row>
    <row r="1052" spans="1:4">
      <c r="A1052">
        <v>91</v>
      </c>
      <c r="B1052">
        <v>205</v>
      </c>
      <c r="C1052" t="str">
        <f t="shared" si="16"/>
        <v>91-205</v>
      </c>
      <c r="D1052">
        <v>1051</v>
      </c>
    </row>
    <row r="1053" spans="1:4">
      <c r="A1053">
        <v>89</v>
      </c>
      <c r="B1053">
        <v>125</v>
      </c>
      <c r="C1053" t="str">
        <f t="shared" si="16"/>
        <v>89-125</v>
      </c>
      <c r="D1053">
        <v>1052</v>
      </c>
    </row>
    <row r="1054" spans="1:4">
      <c r="A1054">
        <v>84</v>
      </c>
      <c r="B1054">
        <v>306</v>
      </c>
      <c r="C1054" t="str">
        <f t="shared" si="16"/>
        <v>84-306</v>
      </c>
      <c r="D1054">
        <v>1053</v>
      </c>
    </row>
    <row r="1055" spans="1:4">
      <c r="A1055">
        <v>84</v>
      </c>
      <c r="B1055">
        <v>119</v>
      </c>
      <c r="C1055" t="str">
        <f t="shared" si="16"/>
        <v>84-119</v>
      </c>
      <c r="D1055">
        <v>1054</v>
      </c>
    </row>
    <row r="1056" spans="1:4">
      <c r="A1056">
        <v>82</v>
      </c>
      <c r="B1056">
        <v>116</v>
      </c>
      <c r="C1056" t="str">
        <f t="shared" si="16"/>
        <v>82-116</v>
      </c>
      <c r="D1056">
        <v>1055</v>
      </c>
    </row>
    <row r="1057" spans="1:4">
      <c r="A1057">
        <v>81</v>
      </c>
      <c r="B1057">
        <v>114</v>
      </c>
      <c r="C1057" t="str">
        <f t="shared" si="16"/>
        <v>81-114</v>
      </c>
      <c r="D1057">
        <v>1056</v>
      </c>
    </row>
    <row r="1058" spans="1:4">
      <c r="A1058">
        <v>79</v>
      </c>
      <c r="B1058">
        <v>112</v>
      </c>
      <c r="C1058" t="str">
        <f t="shared" si="16"/>
        <v>79-112</v>
      </c>
      <c r="D1058">
        <v>1057</v>
      </c>
    </row>
    <row r="1059" spans="1:4">
      <c r="A1059">
        <v>78</v>
      </c>
      <c r="B1059">
        <v>110</v>
      </c>
      <c r="C1059" t="str">
        <f t="shared" si="16"/>
        <v>78-110</v>
      </c>
      <c r="D1059">
        <v>1058</v>
      </c>
    </row>
    <row r="1060" spans="1:4">
      <c r="A1060">
        <v>75</v>
      </c>
      <c r="B1060">
        <v>981</v>
      </c>
      <c r="C1060" t="str">
        <f t="shared" si="16"/>
        <v>75-981</v>
      </c>
      <c r="D1060">
        <v>1059</v>
      </c>
    </row>
    <row r="1061" spans="1:4">
      <c r="A1061">
        <v>75</v>
      </c>
      <c r="B1061">
        <v>1158</v>
      </c>
      <c r="C1061" t="str">
        <f t="shared" si="16"/>
        <v>75-1158</v>
      </c>
      <c r="D1061">
        <v>1060</v>
      </c>
    </row>
    <row r="1062" spans="1:4">
      <c r="A1062">
        <v>75</v>
      </c>
      <c r="B1062">
        <v>106</v>
      </c>
      <c r="C1062" t="str">
        <f t="shared" si="16"/>
        <v>75-106</v>
      </c>
      <c r="D1062">
        <v>1061</v>
      </c>
    </row>
    <row r="1063" spans="1:4">
      <c r="A1063">
        <v>75</v>
      </c>
      <c r="B1063">
        <v>105</v>
      </c>
      <c r="C1063" t="str">
        <f t="shared" si="16"/>
        <v>75-105</v>
      </c>
      <c r="D1063">
        <v>1062</v>
      </c>
    </row>
    <row r="1064" spans="1:4">
      <c r="A1064">
        <v>74</v>
      </c>
      <c r="B1064">
        <v>162</v>
      </c>
      <c r="C1064" t="str">
        <f t="shared" si="16"/>
        <v>74-162</v>
      </c>
      <c r="D1064">
        <v>1063</v>
      </c>
    </row>
    <row r="1065" spans="1:4">
      <c r="A1065">
        <v>73</v>
      </c>
      <c r="B1065">
        <v>104</v>
      </c>
      <c r="C1065" t="str">
        <f t="shared" si="16"/>
        <v>73-104</v>
      </c>
      <c r="D1065">
        <v>1064</v>
      </c>
    </row>
    <row r="1066" spans="1:4">
      <c r="A1066">
        <v>72</v>
      </c>
      <c r="B1066">
        <v>103</v>
      </c>
      <c r="C1066" t="str">
        <f t="shared" si="16"/>
        <v>72-103</v>
      </c>
      <c r="D1066">
        <v>1065</v>
      </c>
    </row>
    <row r="1067" spans="1:4">
      <c r="A1067">
        <v>72</v>
      </c>
      <c r="B1067">
        <v>103</v>
      </c>
      <c r="C1067" t="str">
        <f t="shared" si="16"/>
        <v>72-103</v>
      </c>
      <c r="D1067">
        <v>1066</v>
      </c>
    </row>
    <row r="1068" spans="1:4">
      <c r="A1068">
        <v>70</v>
      </c>
      <c r="B1068">
        <v>93</v>
      </c>
      <c r="C1068" t="str">
        <f t="shared" si="16"/>
        <v>70-93</v>
      </c>
      <c r="D1068">
        <v>1067</v>
      </c>
    </row>
    <row r="1069" spans="1:4">
      <c r="A1069">
        <v>69</v>
      </c>
      <c r="B1069">
        <v>92</v>
      </c>
      <c r="C1069" t="str">
        <f t="shared" si="16"/>
        <v>69-92</v>
      </c>
      <c r="D1069">
        <v>1068</v>
      </c>
    </row>
    <row r="1070" spans="1:4">
      <c r="A1070">
        <v>68</v>
      </c>
      <c r="B1070">
        <v>90</v>
      </c>
      <c r="C1070" t="str">
        <f t="shared" si="16"/>
        <v>68-90</v>
      </c>
      <c r="D1070">
        <v>1069</v>
      </c>
    </row>
    <row r="1071" spans="1:4">
      <c r="A1071">
        <v>67</v>
      </c>
      <c r="B1071">
        <v>89</v>
      </c>
      <c r="C1071" t="str">
        <f t="shared" si="16"/>
        <v>67-89</v>
      </c>
      <c r="D1071">
        <v>1070</v>
      </c>
    </row>
    <row r="1072" spans="1:4">
      <c r="A1072">
        <v>66</v>
      </c>
      <c r="B1072">
        <v>87</v>
      </c>
      <c r="C1072" t="str">
        <f t="shared" si="16"/>
        <v>66-87</v>
      </c>
      <c r="D1072">
        <v>1071</v>
      </c>
    </row>
    <row r="1073" spans="1:4">
      <c r="A1073">
        <v>65</v>
      </c>
      <c r="B1073">
        <v>82</v>
      </c>
      <c r="C1073" t="str">
        <f t="shared" si="16"/>
        <v>65-82</v>
      </c>
      <c r="D1073">
        <v>1072</v>
      </c>
    </row>
    <row r="1074" spans="1:4">
      <c r="A1074">
        <v>65</v>
      </c>
      <c r="B1074">
        <v>82</v>
      </c>
      <c r="C1074" t="str">
        <f t="shared" si="16"/>
        <v>65-82</v>
      </c>
      <c r="D1074">
        <v>1073</v>
      </c>
    </row>
    <row r="1075" spans="1:4">
      <c r="A1075">
        <v>65</v>
      </c>
      <c r="B1075">
        <v>81</v>
      </c>
      <c r="C1075" t="str">
        <f t="shared" si="16"/>
        <v>65-81</v>
      </c>
      <c r="D1075">
        <v>1074</v>
      </c>
    </row>
    <row r="1076" spans="1:4">
      <c r="A1076">
        <v>65</v>
      </c>
      <c r="B1076">
        <v>82</v>
      </c>
      <c r="C1076" t="str">
        <f t="shared" si="16"/>
        <v>65-82</v>
      </c>
      <c r="D1076">
        <v>1075</v>
      </c>
    </row>
    <row r="1077" spans="1:4">
      <c r="A1077">
        <v>64</v>
      </c>
      <c r="B1077">
        <v>80</v>
      </c>
      <c r="C1077" t="str">
        <f t="shared" si="16"/>
        <v>64-80</v>
      </c>
      <c r="D1077">
        <v>1076</v>
      </c>
    </row>
    <row r="1078" spans="1:4">
      <c r="A1078">
        <v>62</v>
      </c>
      <c r="B1078">
        <v>78</v>
      </c>
      <c r="C1078" t="str">
        <f t="shared" si="16"/>
        <v>62-78</v>
      </c>
      <c r="D1078">
        <v>1077</v>
      </c>
    </row>
    <row r="1079" spans="1:4">
      <c r="A1079">
        <v>61</v>
      </c>
      <c r="B1079">
        <v>77</v>
      </c>
      <c r="C1079" t="str">
        <f t="shared" si="16"/>
        <v>61-77</v>
      </c>
      <c r="D1079">
        <v>1078</v>
      </c>
    </row>
    <row r="1080" spans="1:4">
      <c r="A1080">
        <v>61</v>
      </c>
      <c r="B1080">
        <v>446</v>
      </c>
      <c r="C1080" t="str">
        <f t="shared" si="16"/>
        <v>61-446</v>
      </c>
      <c r="D1080">
        <v>1079</v>
      </c>
    </row>
    <row r="1081" spans="1:4">
      <c r="A1081">
        <v>60</v>
      </c>
      <c r="B1081">
        <v>76</v>
      </c>
      <c r="C1081" t="str">
        <f t="shared" si="16"/>
        <v>60-76</v>
      </c>
      <c r="D1081">
        <v>1080</v>
      </c>
    </row>
    <row r="1082" spans="1:4">
      <c r="A1082">
        <v>59</v>
      </c>
      <c r="B1082">
        <v>75</v>
      </c>
      <c r="C1082" t="str">
        <f t="shared" si="16"/>
        <v>59-75</v>
      </c>
      <c r="D1082">
        <v>1081</v>
      </c>
    </row>
    <row r="1083" spans="1:4">
      <c r="A1083">
        <v>59</v>
      </c>
      <c r="B1083">
        <v>75</v>
      </c>
      <c r="C1083" t="str">
        <f t="shared" si="16"/>
        <v>59-75</v>
      </c>
      <c r="D1083">
        <v>1082</v>
      </c>
    </row>
    <row r="1084" spans="1:4">
      <c r="A1084">
        <v>58</v>
      </c>
      <c r="B1084">
        <v>73</v>
      </c>
      <c r="C1084" t="str">
        <f t="shared" si="16"/>
        <v>58-73</v>
      </c>
      <c r="D1084">
        <v>1083</v>
      </c>
    </row>
    <row r="1085" spans="1:4">
      <c r="A1085">
        <v>57</v>
      </c>
      <c r="B1085">
        <v>816</v>
      </c>
      <c r="C1085" t="str">
        <f t="shared" si="16"/>
        <v>57-816</v>
      </c>
      <c r="D1085">
        <v>1084</v>
      </c>
    </row>
    <row r="1086" spans="1:4">
      <c r="A1086">
        <v>56</v>
      </c>
      <c r="B1086">
        <v>71</v>
      </c>
      <c r="C1086" t="str">
        <f t="shared" si="16"/>
        <v>56-71</v>
      </c>
      <c r="D1086">
        <v>1085</v>
      </c>
    </row>
    <row r="1087" spans="1:4">
      <c r="A1087">
        <v>55</v>
      </c>
      <c r="B1087">
        <v>776</v>
      </c>
      <c r="C1087" t="str">
        <f t="shared" si="16"/>
        <v>55-776</v>
      </c>
      <c r="D1087">
        <v>1086</v>
      </c>
    </row>
    <row r="1088" spans="1:4">
      <c r="A1088">
        <v>54</v>
      </c>
      <c r="B1088">
        <v>70</v>
      </c>
      <c r="C1088" t="str">
        <f t="shared" si="16"/>
        <v>54-70</v>
      </c>
      <c r="D1088">
        <v>1087</v>
      </c>
    </row>
    <row r="1089" spans="1:4">
      <c r="A1089">
        <v>54</v>
      </c>
      <c r="B1089">
        <v>350</v>
      </c>
      <c r="C1089" t="str">
        <f t="shared" si="16"/>
        <v>54-350</v>
      </c>
      <c r="D1089">
        <v>1088</v>
      </c>
    </row>
    <row r="1090" spans="1:4">
      <c r="A1090">
        <v>53</v>
      </c>
      <c r="B1090">
        <v>69</v>
      </c>
      <c r="C1090" t="str">
        <f t="shared" si="16"/>
        <v>53-69</v>
      </c>
      <c r="D1090">
        <v>1089</v>
      </c>
    </row>
    <row r="1091" spans="1:4">
      <c r="A1091">
        <v>52</v>
      </c>
      <c r="B1091">
        <v>68</v>
      </c>
      <c r="C1091" t="str">
        <f t="shared" ref="C1091:C1154" si="17">CONCATENATE(A1091,"-",B1091)</f>
        <v>52-68</v>
      </c>
      <c r="D1091">
        <v>1090</v>
      </c>
    </row>
    <row r="1092" spans="1:4">
      <c r="A1092">
        <v>50</v>
      </c>
      <c r="B1092">
        <v>838</v>
      </c>
      <c r="C1092" t="str">
        <f t="shared" si="17"/>
        <v>50-838</v>
      </c>
      <c r="D1092">
        <v>1091</v>
      </c>
    </row>
    <row r="1093" spans="1:4">
      <c r="A1093">
        <v>50</v>
      </c>
      <c r="B1093">
        <v>439</v>
      </c>
      <c r="C1093" t="str">
        <f t="shared" si="17"/>
        <v>50-439</v>
      </c>
      <c r="D1093">
        <v>1092</v>
      </c>
    </row>
    <row r="1094" spans="1:4">
      <c r="A1094">
        <v>50</v>
      </c>
      <c r="B1094">
        <v>1353</v>
      </c>
      <c r="C1094" t="str">
        <f t="shared" si="17"/>
        <v>50-1353</v>
      </c>
      <c r="D1094">
        <v>1093</v>
      </c>
    </row>
    <row r="1095" spans="1:4">
      <c r="A1095">
        <v>50</v>
      </c>
      <c r="B1095">
        <v>66</v>
      </c>
      <c r="C1095" t="str">
        <f t="shared" si="17"/>
        <v>50-66</v>
      </c>
      <c r="D1095">
        <v>1094</v>
      </c>
    </row>
    <row r="1096" spans="1:4">
      <c r="A1096">
        <v>50</v>
      </c>
      <c r="B1096">
        <v>553</v>
      </c>
      <c r="C1096" t="str">
        <f t="shared" si="17"/>
        <v>50-553</v>
      </c>
      <c r="D1096">
        <v>1095</v>
      </c>
    </row>
    <row r="1097" spans="1:4">
      <c r="A1097">
        <v>50</v>
      </c>
      <c r="B1097">
        <v>553</v>
      </c>
      <c r="C1097" t="str">
        <f t="shared" si="17"/>
        <v>50-553</v>
      </c>
      <c r="D1097">
        <v>1096</v>
      </c>
    </row>
    <row r="1098" spans="1:4">
      <c r="A1098">
        <v>50</v>
      </c>
      <c r="B1098">
        <v>66</v>
      </c>
      <c r="C1098" t="str">
        <f t="shared" si="17"/>
        <v>50-66</v>
      </c>
      <c r="D1098">
        <v>1097</v>
      </c>
    </row>
    <row r="1099" spans="1:4">
      <c r="A1099">
        <v>50</v>
      </c>
      <c r="B1099">
        <v>775</v>
      </c>
      <c r="C1099" t="str">
        <f t="shared" si="17"/>
        <v>50-775</v>
      </c>
      <c r="D1099">
        <v>1098</v>
      </c>
    </row>
    <row r="1100" spans="1:4">
      <c r="A1100">
        <v>48</v>
      </c>
      <c r="B1100">
        <v>65</v>
      </c>
      <c r="C1100" t="str">
        <f t="shared" si="17"/>
        <v>48-65</v>
      </c>
      <c r="D1100">
        <v>1099</v>
      </c>
    </row>
    <row r="1101" spans="1:4">
      <c r="A1101">
        <v>47</v>
      </c>
      <c r="B1101">
        <v>64</v>
      </c>
      <c r="C1101" t="str">
        <f t="shared" si="17"/>
        <v>47-64</v>
      </c>
      <c r="D1101">
        <v>1100</v>
      </c>
    </row>
    <row r="1102" spans="1:4">
      <c r="A1102">
        <v>46</v>
      </c>
      <c r="B1102">
        <v>63</v>
      </c>
      <c r="C1102" t="str">
        <f t="shared" si="17"/>
        <v>46-63</v>
      </c>
      <c r="D1102">
        <v>1101</v>
      </c>
    </row>
    <row r="1103" spans="1:4">
      <c r="A1103">
        <v>45</v>
      </c>
      <c r="B1103">
        <v>1591</v>
      </c>
      <c r="C1103" t="str">
        <f t="shared" si="17"/>
        <v>45-1591</v>
      </c>
      <c r="D1103">
        <v>1102</v>
      </c>
    </row>
    <row r="1104" spans="1:4">
      <c r="A1104">
        <v>44</v>
      </c>
      <c r="B1104">
        <v>61</v>
      </c>
      <c r="C1104" t="str">
        <f t="shared" si="17"/>
        <v>44-61</v>
      </c>
      <c r="D1104">
        <v>1103</v>
      </c>
    </row>
    <row r="1105" spans="1:4">
      <c r="A1105">
        <v>43</v>
      </c>
      <c r="B1105">
        <v>60</v>
      </c>
      <c r="C1105" t="str">
        <f t="shared" si="17"/>
        <v>43-60</v>
      </c>
      <c r="D1105">
        <v>1104</v>
      </c>
    </row>
    <row r="1106" spans="1:4">
      <c r="A1106">
        <v>42</v>
      </c>
      <c r="B1106">
        <v>59</v>
      </c>
      <c r="C1106" t="str">
        <f t="shared" si="17"/>
        <v>42-59</v>
      </c>
      <c r="D1106">
        <v>1105</v>
      </c>
    </row>
    <row r="1107" spans="1:4">
      <c r="A1107">
        <v>42</v>
      </c>
      <c r="B1107">
        <v>1044</v>
      </c>
      <c r="C1107" t="str">
        <f t="shared" si="17"/>
        <v>42-1044</v>
      </c>
      <c r="D1107">
        <v>1106</v>
      </c>
    </row>
    <row r="1108" spans="1:4">
      <c r="A1108">
        <v>40</v>
      </c>
      <c r="B1108">
        <v>58</v>
      </c>
      <c r="C1108" t="str">
        <f t="shared" si="17"/>
        <v>40-58</v>
      </c>
      <c r="D1108">
        <v>1107</v>
      </c>
    </row>
    <row r="1109" spans="1:4">
      <c r="A1109">
        <v>40</v>
      </c>
      <c r="B1109">
        <v>58</v>
      </c>
      <c r="C1109" t="str">
        <f t="shared" si="17"/>
        <v>40-58</v>
      </c>
      <c r="D1109">
        <v>1108</v>
      </c>
    </row>
    <row r="1110" spans="1:4">
      <c r="A1110">
        <v>38</v>
      </c>
      <c r="B1110">
        <v>54</v>
      </c>
      <c r="C1110" t="str">
        <f t="shared" si="17"/>
        <v>38-54</v>
      </c>
      <c r="D1110">
        <v>1109</v>
      </c>
    </row>
    <row r="1111" spans="1:4">
      <c r="A1111">
        <v>37</v>
      </c>
      <c r="B1111">
        <v>53</v>
      </c>
      <c r="C1111" t="str">
        <f t="shared" si="17"/>
        <v>37-53</v>
      </c>
      <c r="D1111">
        <v>1110</v>
      </c>
    </row>
    <row r="1112" spans="1:4">
      <c r="A1112">
        <v>36</v>
      </c>
      <c r="B1112">
        <v>52</v>
      </c>
      <c r="C1112" t="str">
        <f t="shared" si="17"/>
        <v>36-52</v>
      </c>
      <c r="D1112">
        <v>1111</v>
      </c>
    </row>
    <row r="1113" spans="1:4">
      <c r="A1113">
        <v>34</v>
      </c>
      <c r="B1113">
        <v>49</v>
      </c>
      <c r="C1113" t="str">
        <f t="shared" si="17"/>
        <v>34-49</v>
      </c>
      <c r="D1113">
        <v>1112</v>
      </c>
    </row>
    <row r="1114" spans="1:4">
      <c r="A1114">
        <v>34</v>
      </c>
      <c r="B1114">
        <v>49</v>
      </c>
      <c r="C1114" t="str">
        <f t="shared" si="17"/>
        <v>34-49</v>
      </c>
      <c r="D1114">
        <v>1113</v>
      </c>
    </row>
    <row r="1115" spans="1:4">
      <c r="A1115">
        <v>30</v>
      </c>
      <c r="B1115">
        <v>40</v>
      </c>
      <c r="C1115" t="str">
        <f t="shared" si="17"/>
        <v>30-40</v>
      </c>
      <c r="D1115">
        <v>1114</v>
      </c>
    </row>
    <row r="1116" spans="1:4">
      <c r="A1116">
        <v>28</v>
      </c>
      <c r="B1116">
        <v>38</v>
      </c>
      <c r="C1116" t="str">
        <f t="shared" si="17"/>
        <v>28-38</v>
      </c>
      <c r="D1116">
        <v>1115</v>
      </c>
    </row>
    <row r="1117" spans="1:4">
      <c r="A1117">
        <v>27</v>
      </c>
      <c r="B1117">
        <v>36</v>
      </c>
      <c r="C1117" t="str">
        <f t="shared" si="17"/>
        <v>27-36</v>
      </c>
      <c r="D1117">
        <v>1116</v>
      </c>
    </row>
    <row r="1118" spans="1:4">
      <c r="A1118">
        <v>24</v>
      </c>
      <c r="B1118">
        <v>402</v>
      </c>
      <c r="C1118" t="str">
        <f t="shared" si="17"/>
        <v>24-402</v>
      </c>
      <c r="D1118">
        <v>1117</v>
      </c>
    </row>
    <row r="1119" spans="1:4">
      <c r="A1119">
        <v>24</v>
      </c>
      <c r="B1119">
        <v>402</v>
      </c>
      <c r="C1119" t="str">
        <f t="shared" si="17"/>
        <v>24-402</v>
      </c>
      <c r="D1119">
        <v>1118</v>
      </c>
    </row>
    <row r="1120" spans="1:4">
      <c r="A1120">
        <v>24</v>
      </c>
      <c r="B1120">
        <v>402</v>
      </c>
      <c r="C1120" t="str">
        <f t="shared" si="17"/>
        <v>24-402</v>
      </c>
      <c r="D1120">
        <v>1119</v>
      </c>
    </row>
    <row r="1121" spans="1:4">
      <c r="A1121">
        <v>22</v>
      </c>
      <c r="B1121">
        <v>949</v>
      </c>
      <c r="C1121" t="str">
        <f t="shared" si="17"/>
        <v>22-949</v>
      </c>
      <c r="D1121">
        <v>1120</v>
      </c>
    </row>
    <row r="1122" spans="1:4">
      <c r="A1122">
        <v>22</v>
      </c>
      <c r="B1122">
        <v>33</v>
      </c>
      <c r="C1122" t="str">
        <f t="shared" si="17"/>
        <v>22-33</v>
      </c>
      <c r="D1122">
        <v>1121</v>
      </c>
    </row>
    <row r="1123" spans="1:4">
      <c r="A1123">
        <v>21</v>
      </c>
      <c r="B1123">
        <v>31</v>
      </c>
      <c r="C1123" t="str">
        <f t="shared" si="17"/>
        <v>21-31</v>
      </c>
      <c r="D1123">
        <v>1122</v>
      </c>
    </row>
    <row r="1124" spans="1:4">
      <c r="A1124">
        <v>20</v>
      </c>
      <c r="B1124">
        <v>30</v>
      </c>
      <c r="C1124" t="str">
        <f t="shared" si="17"/>
        <v>20-30</v>
      </c>
      <c r="D1124">
        <v>1123</v>
      </c>
    </row>
    <row r="1125" spans="1:4">
      <c r="A1125">
        <v>19</v>
      </c>
      <c r="B1125">
        <v>28</v>
      </c>
      <c r="C1125" t="str">
        <f t="shared" si="17"/>
        <v>19-28</v>
      </c>
      <c r="D1125">
        <v>1124</v>
      </c>
    </row>
    <row r="1126" spans="1:4">
      <c r="A1126">
        <v>19</v>
      </c>
      <c r="B1126">
        <v>29</v>
      </c>
      <c r="C1126" t="str">
        <f t="shared" si="17"/>
        <v>19-29</v>
      </c>
      <c r="D1126">
        <v>1125</v>
      </c>
    </row>
    <row r="1127" spans="1:4">
      <c r="A1127">
        <v>17</v>
      </c>
      <c r="B1127">
        <v>26</v>
      </c>
      <c r="C1127" t="str">
        <f t="shared" si="17"/>
        <v>17-26</v>
      </c>
      <c r="D1127">
        <v>1126</v>
      </c>
    </row>
    <row r="1128" spans="1:4">
      <c r="A1128">
        <v>16</v>
      </c>
      <c r="B1128">
        <v>25</v>
      </c>
      <c r="C1128" t="str">
        <f t="shared" si="17"/>
        <v>16-25</v>
      </c>
      <c r="D1128">
        <v>1127</v>
      </c>
    </row>
    <row r="1129" spans="1:4">
      <c r="A1129">
        <v>14</v>
      </c>
      <c r="B1129">
        <v>10</v>
      </c>
      <c r="C1129" t="str">
        <f t="shared" si="17"/>
        <v>14-10</v>
      </c>
      <c r="D1129">
        <v>1128</v>
      </c>
    </row>
    <row r="1130" spans="1:4">
      <c r="A1130">
        <v>12</v>
      </c>
      <c r="B1130">
        <v>21</v>
      </c>
      <c r="C1130" t="str">
        <f t="shared" si="17"/>
        <v>12-21</v>
      </c>
      <c r="D1130">
        <v>1129</v>
      </c>
    </row>
    <row r="1131" spans="1:4">
      <c r="A1131">
        <v>11</v>
      </c>
      <c r="B1131">
        <v>20</v>
      </c>
      <c r="C1131" t="str">
        <f t="shared" si="17"/>
        <v>11-20</v>
      </c>
      <c r="D1131">
        <v>1130</v>
      </c>
    </row>
    <row r="1132" spans="1:4">
      <c r="A1132">
        <v>9</v>
      </c>
      <c r="B1132">
        <v>19</v>
      </c>
      <c r="C1132" t="str">
        <f t="shared" si="17"/>
        <v>9-19</v>
      </c>
      <c r="D1132">
        <v>1131</v>
      </c>
    </row>
    <row r="1133" spans="1:4">
      <c r="A1133">
        <v>8</v>
      </c>
      <c r="B1133">
        <v>18</v>
      </c>
      <c r="C1133" t="str">
        <f t="shared" si="17"/>
        <v>8-18</v>
      </c>
      <c r="D1133">
        <v>1132</v>
      </c>
    </row>
    <row r="1134" spans="1:4">
      <c r="A1134">
        <v>8</v>
      </c>
      <c r="B1134">
        <v>18</v>
      </c>
      <c r="C1134" t="str">
        <f t="shared" si="17"/>
        <v>8-18</v>
      </c>
      <c r="D1134">
        <v>1133</v>
      </c>
    </row>
    <row r="1135" spans="1:4">
      <c r="A1135">
        <v>8</v>
      </c>
      <c r="B1135">
        <v>18</v>
      </c>
      <c r="C1135" t="str">
        <f t="shared" si="17"/>
        <v>8-18</v>
      </c>
      <c r="D1135">
        <v>1134</v>
      </c>
    </row>
    <row r="1136" spans="1:4">
      <c r="A1136">
        <v>7</v>
      </c>
      <c r="B1136">
        <v>16</v>
      </c>
      <c r="C1136" t="str">
        <f t="shared" si="17"/>
        <v>7-16</v>
      </c>
      <c r="D1136">
        <v>1135</v>
      </c>
    </row>
    <row r="1137" spans="1:4">
      <c r="A1137">
        <v>5</v>
      </c>
      <c r="B1137">
        <v>5</v>
      </c>
      <c r="C1137" t="str">
        <f t="shared" si="17"/>
        <v>5-5</v>
      </c>
      <c r="D1137">
        <v>1136</v>
      </c>
    </row>
    <row r="1138" spans="1:4">
      <c r="A1138">
        <v>4</v>
      </c>
      <c r="B1138">
        <v>4</v>
      </c>
      <c r="C1138" t="str">
        <f t="shared" si="17"/>
        <v>4-4</v>
      </c>
      <c r="D1138">
        <v>1137</v>
      </c>
    </row>
    <row r="1139" spans="1:4">
      <c r="A1139">
        <v>2</v>
      </c>
      <c r="B1139">
        <v>2</v>
      </c>
      <c r="C1139" t="str">
        <f t="shared" si="17"/>
        <v>2-2</v>
      </c>
      <c r="D1139">
        <v>1138</v>
      </c>
    </row>
    <row r="1140" spans="1:4">
      <c r="A1140">
        <v>834</v>
      </c>
      <c r="B1140">
        <v>1178</v>
      </c>
      <c r="C1140" t="str">
        <f t="shared" si="17"/>
        <v>834-1178</v>
      </c>
      <c r="D1140">
        <v>1139</v>
      </c>
    </row>
    <row r="1141" spans="1:4">
      <c r="A1141">
        <v>1134</v>
      </c>
      <c r="B1141">
        <v>188</v>
      </c>
      <c r="C1141" t="str">
        <f t="shared" si="17"/>
        <v>1134-188</v>
      </c>
      <c r="D1141">
        <v>1140</v>
      </c>
    </row>
    <row r="1142" spans="1:4">
      <c r="A1142">
        <v>1135</v>
      </c>
      <c r="B1142">
        <v>595</v>
      </c>
      <c r="C1142" t="str">
        <f t="shared" si="17"/>
        <v>1135-595</v>
      </c>
      <c r="D1142">
        <v>1141</v>
      </c>
    </row>
    <row r="1143" spans="1:4">
      <c r="A1143">
        <v>75</v>
      </c>
      <c r="B1143">
        <v>107</v>
      </c>
      <c r="C1143" t="str">
        <f t="shared" si="17"/>
        <v>75-107</v>
      </c>
      <c r="D1143">
        <v>1142</v>
      </c>
    </row>
    <row r="1144" spans="1:4">
      <c r="A1144">
        <v>867</v>
      </c>
      <c r="B1144">
        <v>1224</v>
      </c>
      <c r="C1144" t="str">
        <f t="shared" si="17"/>
        <v>867-1224</v>
      </c>
      <c r="D1144">
        <v>1143</v>
      </c>
    </row>
    <row r="1145" spans="1:4">
      <c r="A1145">
        <v>712</v>
      </c>
      <c r="B1145">
        <v>501</v>
      </c>
      <c r="C1145" t="str">
        <f t="shared" si="17"/>
        <v>712-501</v>
      </c>
      <c r="D1145">
        <v>1144</v>
      </c>
    </row>
    <row r="1146" spans="1:4">
      <c r="A1146">
        <v>712</v>
      </c>
      <c r="B1146">
        <v>996</v>
      </c>
      <c r="C1146" t="str">
        <f t="shared" si="17"/>
        <v>712-996</v>
      </c>
      <c r="D1146">
        <v>1145</v>
      </c>
    </row>
    <row r="1147" spans="1:4">
      <c r="A1147">
        <v>39</v>
      </c>
      <c r="B1147">
        <v>57</v>
      </c>
      <c r="C1147" t="str">
        <f t="shared" si="17"/>
        <v>39-57</v>
      </c>
      <c r="D1147">
        <v>1146</v>
      </c>
    </row>
    <row r="1148" spans="1:4">
      <c r="A1148">
        <v>41</v>
      </c>
      <c r="B1148">
        <v>24</v>
      </c>
      <c r="C1148" t="str">
        <f t="shared" si="17"/>
        <v>41-24</v>
      </c>
      <c r="D1148">
        <v>1147</v>
      </c>
    </row>
    <row r="1149" spans="1:4">
      <c r="A1149">
        <v>746</v>
      </c>
      <c r="B1149">
        <v>573</v>
      </c>
      <c r="C1149" t="str">
        <f t="shared" si="17"/>
        <v>746-573</v>
      </c>
      <c r="D1149">
        <v>1148</v>
      </c>
    </row>
    <row r="1150" spans="1:4">
      <c r="A1150">
        <v>746</v>
      </c>
      <c r="B1150">
        <v>573</v>
      </c>
      <c r="C1150" t="str">
        <f t="shared" si="17"/>
        <v>746-573</v>
      </c>
      <c r="D1150">
        <v>1149</v>
      </c>
    </row>
    <row r="1151" spans="1:4">
      <c r="A1151">
        <v>746</v>
      </c>
      <c r="B1151">
        <v>573</v>
      </c>
      <c r="C1151" t="str">
        <f t="shared" si="17"/>
        <v>746-573</v>
      </c>
      <c r="D1151">
        <v>1150</v>
      </c>
    </row>
    <row r="1152" spans="1:4">
      <c r="A1152">
        <v>422</v>
      </c>
      <c r="B1152">
        <v>614</v>
      </c>
      <c r="C1152" t="str">
        <f t="shared" si="17"/>
        <v>422-614</v>
      </c>
      <c r="D1152">
        <v>1151</v>
      </c>
    </row>
    <row r="1153" spans="1:4">
      <c r="A1153">
        <v>68</v>
      </c>
      <c r="B1153">
        <v>657</v>
      </c>
      <c r="C1153" t="str">
        <f t="shared" si="17"/>
        <v>68-657</v>
      </c>
      <c r="D1153">
        <v>1152</v>
      </c>
    </row>
    <row r="1154" spans="1:4">
      <c r="A1154">
        <v>987</v>
      </c>
      <c r="B1154">
        <v>1477</v>
      </c>
      <c r="C1154" t="str">
        <f t="shared" si="17"/>
        <v>987-1477</v>
      </c>
      <c r="D1154">
        <v>1153</v>
      </c>
    </row>
    <row r="1155" spans="1:4">
      <c r="A1155">
        <v>987</v>
      </c>
      <c r="B1155">
        <v>1477</v>
      </c>
      <c r="C1155" t="str">
        <f t="shared" ref="C1155:C1218" si="18">CONCATENATE(A1155,"-",B1155)</f>
        <v>987-1477</v>
      </c>
      <c r="D1155">
        <v>1154</v>
      </c>
    </row>
    <row r="1156" spans="1:4">
      <c r="A1156">
        <v>365</v>
      </c>
      <c r="B1156">
        <v>519</v>
      </c>
      <c r="C1156" t="str">
        <f t="shared" si="18"/>
        <v>365-519</v>
      </c>
      <c r="D1156">
        <v>1155</v>
      </c>
    </row>
    <row r="1157" spans="1:4">
      <c r="A1157">
        <v>532</v>
      </c>
      <c r="B1157">
        <v>748</v>
      </c>
      <c r="C1157" t="str">
        <f t="shared" si="18"/>
        <v>532-748</v>
      </c>
      <c r="D1157">
        <v>1156</v>
      </c>
    </row>
    <row r="1158" spans="1:4">
      <c r="A1158">
        <v>532</v>
      </c>
      <c r="B1158">
        <v>748</v>
      </c>
      <c r="C1158" t="str">
        <f t="shared" si="18"/>
        <v>532-748</v>
      </c>
      <c r="D1158">
        <v>1157</v>
      </c>
    </row>
    <row r="1159" spans="1:4">
      <c r="A1159">
        <v>532</v>
      </c>
      <c r="B1159">
        <v>748</v>
      </c>
      <c r="C1159" t="str">
        <f t="shared" si="18"/>
        <v>532-748</v>
      </c>
      <c r="D1159">
        <v>1158</v>
      </c>
    </row>
    <row r="1160" spans="1:4">
      <c r="A1160">
        <v>880</v>
      </c>
      <c r="B1160">
        <v>1243</v>
      </c>
      <c r="C1160" t="str">
        <f t="shared" si="18"/>
        <v>880-1243</v>
      </c>
      <c r="D1160">
        <v>1159</v>
      </c>
    </row>
    <row r="1161" spans="1:4">
      <c r="A1161">
        <v>371</v>
      </c>
      <c r="B1161">
        <v>1485</v>
      </c>
      <c r="C1161" t="str">
        <f t="shared" si="18"/>
        <v>371-1485</v>
      </c>
      <c r="D1161">
        <v>1160</v>
      </c>
    </row>
    <row r="1162" spans="1:4">
      <c r="A1162">
        <v>1044</v>
      </c>
      <c r="B1162">
        <v>1487</v>
      </c>
      <c r="C1162" t="str">
        <f t="shared" si="18"/>
        <v>1044-1487</v>
      </c>
      <c r="D1162">
        <v>1161</v>
      </c>
    </row>
    <row r="1163" spans="1:4">
      <c r="A1163">
        <v>1053</v>
      </c>
      <c r="B1163">
        <v>1500</v>
      </c>
      <c r="C1163" t="str">
        <f t="shared" si="18"/>
        <v>1053-1500</v>
      </c>
      <c r="D1163">
        <v>1162</v>
      </c>
    </row>
    <row r="1164" spans="1:4">
      <c r="A1164">
        <v>1063</v>
      </c>
      <c r="B1164">
        <v>1609</v>
      </c>
      <c r="C1164" t="str">
        <f t="shared" si="18"/>
        <v>1063-1609</v>
      </c>
      <c r="D1164">
        <v>1163</v>
      </c>
    </row>
    <row r="1165" spans="1:4">
      <c r="A1165">
        <v>661</v>
      </c>
      <c r="B1165">
        <v>826</v>
      </c>
      <c r="C1165" t="str">
        <f t="shared" si="18"/>
        <v>661-826</v>
      </c>
      <c r="D1165">
        <v>1164</v>
      </c>
    </row>
    <row r="1166" spans="1:4">
      <c r="A1166">
        <v>240</v>
      </c>
      <c r="B1166">
        <v>345</v>
      </c>
      <c r="C1166" t="str">
        <f t="shared" si="18"/>
        <v>240-345</v>
      </c>
      <c r="D1166">
        <v>1165</v>
      </c>
    </row>
    <row r="1167" spans="1:4">
      <c r="A1167">
        <v>396</v>
      </c>
      <c r="B1167">
        <v>568</v>
      </c>
      <c r="C1167" t="str">
        <f t="shared" si="18"/>
        <v>396-568</v>
      </c>
      <c r="D1167">
        <v>1166</v>
      </c>
    </row>
    <row r="1168" spans="1:4">
      <c r="A1168">
        <v>592</v>
      </c>
      <c r="B1168">
        <v>842</v>
      </c>
      <c r="C1168" t="str">
        <f t="shared" si="18"/>
        <v>592-842</v>
      </c>
      <c r="D1168">
        <v>1167</v>
      </c>
    </row>
    <row r="1169" spans="1:4">
      <c r="A1169">
        <v>849</v>
      </c>
      <c r="B1169">
        <v>1198</v>
      </c>
      <c r="C1169" t="str">
        <f t="shared" si="18"/>
        <v>849-1198</v>
      </c>
      <c r="D1169">
        <v>1168</v>
      </c>
    </row>
    <row r="1170" spans="1:4">
      <c r="A1170">
        <v>276</v>
      </c>
      <c r="B1170">
        <v>394</v>
      </c>
      <c r="C1170" t="str">
        <f t="shared" si="18"/>
        <v>276-394</v>
      </c>
      <c r="D1170">
        <v>1169</v>
      </c>
    </row>
    <row r="1171" spans="1:4">
      <c r="A1171">
        <v>1060</v>
      </c>
      <c r="B1171">
        <v>1508</v>
      </c>
      <c r="C1171" t="str">
        <f t="shared" si="18"/>
        <v>1060-1508</v>
      </c>
      <c r="D1171">
        <v>1170</v>
      </c>
    </row>
    <row r="1172" spans="1:4">
      <c r="A1172">
        <v>88</v>
      </c>
      <c r="B1172">
        <v>124</v>
      </c>
      <c r="C1172" t="str">
        <f t="shared" si="18"/>
        <v>88-124</v>
      </c>
      <c r="D1172">
        <v>1171</v>
      </c>
    </row>
    <row r="1173" spans="1:4">
      <c r="A1173">
        <v>81</v>
      </c>
      <c r="B1173">
        <v>126</v>
      </c>
      <c r="C1173" t="str">
        <f t="shared" si="18"/>
        <v>81-126</v>
      </c>
      <c r="D1173">
        <v>1172</v>
      </c>
    </row>
    <row r="1174" spans="1:4">
      <c r="A1174">
        <v>660</v>
      </c>
      <c r="B1174">
        <v>926</v>
      </c>
      <c r="C1174" t="str">
        <f t="shared" si="18"/>
        <v>660-926</v>
      </c>
      <c r="D1174">
        <v>1173</v>
      </c>
    </row>
    <row r="1175" spans="1:4">
      <c r="A1175">
        <v>1026</v>
      </c>
      <c r="B1175">
        <v>1038</v>
      </c>
      <c r="C1175" t="str">
        <f t="shared" si="18"/>
        <v>1026-1038</v>
      </c>
      <c r="D1175">
        <v>1174</v>
      </c>
    </row>
    <row r="1176" spans="1:4">
      <c r="A1176">
        <v>1026</v>
      </c>
      <c r="B1176">
        <v>1038</v>
      </c>
      <c r="C1176" t="str">
        <f t="shared" si="18"/>
        <v>1026-1038</v>
      </c>
      <c r="D1176">
        <v>1175</v>
      </c>
    </row>
    <row r="1177" spans="1:4">
      <c r="A1177">
        <v>1026</v>
      </c>
      <c r="B1177">
        <v>1038</v>
      </c>
      <c r="C1177" t="str">
        <f t="shared" si="18"/>
        <v>1026-1038</v>
      </c>
      <c r="D1177">
        <v>1176</v>
      </c>
    </row>
    <row r="1178" spans="1:4">
      <c r="A1178">
        <v>858</v>
      </c>
      <c r="B1178">
        <v>1212</v>
      </c>
      <c r="C1178" t="str">
        <f t="shared" si="18"/>
        <v>858-1212</v>
      </c>
      <c r="D1178">
        <v>1177</v>
      </c>
    </row>
    <row r="1179" spans="1:4">
      <c r="A1179">
        <v>973</v>
      </c>
      <c r="B1179">
        <v>1369</v>
      </c>
      <c r="C1179" t="str">
        <f t="shared" si="18"/>
        <v>973-1369</v>
      </c>
      <c r="D1179">
        <v>1178</v>
      </c>
    </row>
    <row r="1180" spans="1:4">
      <c r="A1180">
        <v>81</v>
      </c>
      <c r="B1180">
        <v>115</v>
      </c>
      <c r="C1180" t="str">
        <f t="shared" si="18"/>
        <v>81-115</v>
      </c>
      <c r="D1180">
        <v>1179</v>
      </c>
    </row>
    <row r="1181" spans="1:4">
      <c r="A1181">
        <v>178</v>
      </c>
      <c r="B1181">
        <v>262</v>
      </c>
      <c r="C1181" t="str">
        <f t="shared" si="18"/>
        <v>178-262</v>
      </c>
      <c r="D1181">
        <v>1180</v>
      </c>
    </row>
    <row r="1182" spans="1:4">
      <c r="A1182">
        <v>590</v>
      </c>
      <c r="B1182">
        <v>840</v>
      </c>
      <c r="C1182" t="str">
        <f t="shared" si="18"/>
        <v>590-840</v>
      </c>
      <c r="D1182">
        <v>1181</v>
      </c>
    </row>
    <row r="1183" spans="1:4">
      <c r="A1183">
        <v>649</v>
      </c>
      <c r="B1183">
        <v>914</v>
      </c>
      <c r="C1183" t="str">
        <f t="shared" si="18"/>
        <v>649-914</v>
      </c>
      <c r="D1183">
        <v>1182</v>
      </c>
    </row>
    <row r="1184" spans="1:4">
      <c r="A1184">
        <v>460</v>
      </c>
      <c r="B1184">
        <v>1134</v>
      </c>
      <c r="C1184" t="str">
        <f t="shared" si="18"/>
        <v>460-1134</v>
      </c>
      <c r="D1184">
        <v>1183</v>
      </c>
    </row>
    <row r="1185" spans="1:4">
      <c r="A1185">
        <v>460</v>
      </c>
      <c r="B1185">
        <v>1134</v>
      </c>
      <c r="C1185" t="str">
        <f t="shared" si="18"/>
        <v>460-1134</v>
      </c>
      <c r="D1185">
        <v>1184</v>
      </c>
    </row>
    <row r="1186" spans="1:4">
      <c r="A1186">
        <v>907</v>
      </c>
      <c r="B1186">
        <v>1280</v>
      </c>
      <c r="C1186" t="str">
        <f t="shared" si="18"/>
        <v>907-1280</v>
      </c>
      <c r="D1186">
        <v>1185</v>
      </c>
    </row>
    <row r="1187" spans="1:4">
      <c r="A1187">
        <v>978</v>
      </c>
      <c r="B1187">
        <v>1372</v>
      </c>
      <c r="C1187" t="str">
        <f t="shared" si="18"/>
        <v>978-1372</v>
      </c>
      <c r="D1187">
        <v>1186</v>
      </c>
    </row>
    <row r="1188" spans="1:4">
      <c r="A1188">
        <v>1031</v>
      </c>
      <c r="B1188">
        <v>1430</v>
      </c>
      <c r="C1188" t="str">
        <f t="shared" si="18"/>
        <v>1031-1430</v>
      </c>
      <c r="D1188">
        <v>1187</v>
      </c>
    </row>
    <row r="1189" spans="1:4">
      <c r="A1189">
        <v>1031</v>
      </c>
      <c r="B1189">
        <v>1430</v>
      </c>
      <c r="C1189" t="str">
        <f t="shared" si="18"/>
        <v>1031-1430</v>
      </c>
      <c r="D1189">
        <v>1188</v>
      </c>
    </row>
    <row r="1190" spans="1:4">
      <c r="A1190">
        <v>738</v>
      </c>
      <c r="B1190">
        <v>1036</v>
      </c>
      <c r="C1190" t="str">
        <f t="shared" si="18"/>
        <v>738-1036</v>
      </c>
      <c r="D1190">
        <v>1189</v>
      </c>
    </row>
    <row r="1191" spans="1:4">
      <c r="A1191">
        <v>246</v>
      </c>
      <c r="B1191">
        <v>355</v>
      </c>
      <c r="C1191" t="str">
        <f t="shared" si="18"/>
        <v>246-355</v>
      </c>
      <c r="D1191">
        <v>1190</v>
      </c>
    </row>
    <row r="1192" spans="1:4">
      <c r="A1192">
        <v>194</v>
      </c>
      <c r="B1192">
        <v>970</v>
      </c>
      <c r="C1192" t="str">
        <f t="shared" si="18"/>
        <v>194-970</v>
      </c>
      <c r="D1192">
        <v>1191</v>
      </c>
    </row>
    <row r="1193" spans="1:4">
      <c r="A1193">
        <v>735</v>
      </c>
      <c r="B1193">
        <v>1031</v>
      </c>
      <c r="C1193" t="str">
        <f t="shared" si="18"/>
        <v>735-1031</v>
      </c>
      <c r="D1193">
        <v>1192</v>
      </c>
    </row>
    <row r="1194" spans="1:4">
      <c r="A1194">
        <v>818</v>
      </c>
      <c r="B1194">
        <v>1155</v>
      </c>
      <c r="C1194" t="str">
        <f t="shared" si="18"/>
        <v>818-1155</v>
      </c>
      <c r="D1194">
        <v>1193</v>
      </c>
    </row>
    <row r="1195" spans="1:4">
      <c r="A1195">
        <v>1114</v>
      </c>
      <c r="B1195">
        <v>1584</v>
      </c>
      <c r="C1195" t="str">
        <f t="shared" si="18"/>
        <v>1114-1584</v>
      </c>
      <c r="D1195">
        <v>1194</v>
      </c>
    </row>
    <row r="1196" spans="1:4">
      <c r="A1196">
        <v>1115</v>
      </c>
      <c r="B1196">
        <v>1585</v>
      </c>
      <c r="C1196" t="str">
        <f t="shared" si="18"/>
        <v>1115-1585</v>
      </c>
      <c r="D1196">
        <v>1195</v>
      </c>
    </row>
    <row r="1197" spans="1:4">
      <c r="A1197">
        <v>389</v>
      </c>
      <c r="B1197">
        <v>556</v>
      </c>
      <c r="C1197" t="str">
        <f t="shared" si="18"/>
        <v>389-556</v>
      </c>
      <c r="D1197">
        <v>1196</v>
      </c>
    </row>
    <row r="1198" spans="1:4">
      <c r="A1198">
        <v>672</v>
      </c>
      <c r="B1198">
        <v>941</v>
      </c>
      <c r="C1198" t="str">
        <f t="shared" si="18"/>
        <v>672-941</v>
      </c>
      <c r="D1198">
        <v>1197</v>
      </c>
    </row>
    <row r="1199" spans="1:4">
      <c r="A1199">
        <v>699</v>
      </c>
      <c r="B1199">
        <v>961</v>
      </c>
      <c r="C1199" t="str">
        <f t="shared" si="18"/>
        <v>699-961</v>
      </c>
      <c r="D1199">
        <v>1198</v>
      </c>
    </row>
    <row r="1200" spans="1:4">
      <c r="A1200">
        <v>441</v>
      </c>
      <c r="B1200">
        <v>1055</v>
      </c>
      <c r="C1200" t="str">
        <f t="shared" si="18"/>
        <v>441-1055</v>
      </c>
      <c r="D1200">
        <v>1199</v>
      </c>
    </row>
    <row r="1201" spans="1:4">
      <c r="A1201">
        <v>884</v>
      </c>
      <c r="B1201">
        <v>1248</v>
      </c>
      <c r="C1201" t="str">
        <f t="shared" si="18"/>
        <v>884-1248</v>
      </c>
      <c r="D1201">
        <v>1200</v>
      </c>
    </row>
    <row r="1202" spans="1:4">
      <c r="A1202">
        <v>326</v>
      </c>
      <c r="B1202">
        <v>1281</v>
      </c>
      <c r="C1202" t="str">
        <f t="shared" si="18"/>
        <v>326-1281</v>
      </c>
      <c r="D1202">
        <v>1201</v>
      </c>
    </row>
    <row r="1203" spans="1:4">
      <c r="A1203">
        <v>326</v>
      </c>
      <c r="B1203">
        <v>1281</v>
      </c>
      <c r="C1203" t="str">
        <f t="shared" si="18"/>
        <v>326-1281</v>
      </c>
      <c r="D1203">
        <v>1202</v>
      </c>
    </row>
    <row r="1204" spans="1:4">
      <c r="A1204">
        <v>748</v>
      </c>
      <c r="B1204">
        <v>1415</v>
      </c>
      <c r="C1204" t="str">
        <f t="shared" si="18"/>
        <v>748-1415</v>
      </c>
      <c r="D1204">
        <v>1203</v>
      </c>
    </row>
    <row r="1205" spans="1:4">
      <c r="A1205">
        <v>748</v>
      </c>
      <c r="B1205">
        <v>1415</v>
      </c>
      <c r="C1205" t="str">
        <f t="shared" si="18"/>
        <v>748-1415</v>
      </c>
      <c r="D1205">
        <v>1204</v>
      </c>
    </row>
    <row r="1206" spans="1:4">
      <c r="A1206">
        <v>1136</v>
      </c>
      <c r="B1206">
        <v>1385</v>
      </c>
      <c r="C1206" t="str">
        <f t="shared" si="18"/>
        <v>1136-1385</v>
      </c>
      <c r="D1206">
        <v>1205</v>
      </c>
    </row>
    <row r="1207" spans="1:4">
      <c r="A1207">
        <v>597</v>
      </c>
      <c r="B1207">
        <v>37</v>
      </c>
      <c r="C1207" t="str">
        <f t="shared" si="18"/>
        <v>597-37</v>
      </c>
      <c r="D1207">
        <v>1206</v>
      </c>
    </row>
    <row r="1208" spans="1:4">
      <c r="A1208">
        <v>94</v>
      </c>
      <c r="B1208">
        <v>120</v>
      </c>
      <c r="C1208" t="str">
        <f t="shared" si="18"/>
        <v>94-120</v>
      </c>
      <c r="D1208">
        <v>1207</v>
      </c>
    </row>
    <row r="1209" spans="1:4">
      <c r="A1209">
        <v>164</v>
      </c>
      <c r="B1209">
        <v>246</v>
      </c>
      <c r="C1209" t="str">
        <f t="shared" si="18"/>
        <v>164-246</v>
      </c>
      <c r="D1209">
        <v>1208</v>
      </c>
    </row>
    <row r="1210" spans="1:4">
      <c r="A1210">
        <v>205</v>
      </c>
      <c r="B1210">
        <v>300</v>
      </c>
      <c r="C1210" t="str">
        <f t="shared" si="18"/>
        <v>205-300</v>
      </c>
      <c r="D1210">
        <v>1209</v>
      </c>
    </row>
    <row r="1211" spans="1:4">
      <c r="A1211">
        <v>237</v>
      </c>
      <c r="B1211">
        <v>340</v>
      </c>
      <c r="C1211" t="str">
        <f t="shared" si="18"/>
        <v>237-340</v>
      </c>
      <c r="D1211">
        <v>1210</v>
      </c>
    </row>
    <row r="1212" spans="1:4">
      <c r="A1212">
        <v>237</v>
      </c>
      <c r="B1212">
        <v>340</v>
      </c>
      <c r="C1212" t="str">
        <f t="shared" si="18"/>
        <v>237-340</v>
      </c>
      <c r="D1212">
        <v>1211</v>
      </c>
    </row>
    <row r="1213" spans="1:4">
      <c r="A1213">
        <v>237</v>
      </c>
      <c r="B1213">
        <v>340</v>
      </c>
      <c r="C1213" t="str">
        <f t="shared" si="18"/>
        <v>237-340</v>
      </c>
      <c r="D1213">
        <v>1212</v>
      </c>
    </row>
    <row r="1214" spans="1:4">
      <c r="A1214">
        <v>431</v>
      </c>
      <c r="B1214">
        <v>623</v>
      </c>
      <c r="C1214" t="str">
        <f t="shared" si="18"/>
        <v>431-623</v>
      </c>
      <c r="D1214">
        <v>1213</v>
      </c>
    </row>
    <row r="1215" spans="1:4">
      <c r="A1215">
        <v>326</v>
      </c>
      <c r="B1215">
        <v>932</v>
      </c>
      <c r="C1215" t="str">
        <f t="shared" si="18"/>
        <v>326-932</v>
      </c>
      <c r="D1215">
        <v>1214</v>
      </c>
    </row>
    <row r="1216" spans="1:4">
      <c r="A1216">
        <v>326</v>
      </c>
      <c r="B1216">
        <v>932</v>
      </c>
      <c r="C1216" t="str">
        <f t="shared" si="18"/>
        <v>326-932</v>
      </c>
      <c r="D1216">
        <v>1215</v>
      </c>
    </row>
    <row r="1217" spans="1:4">
      <c r="A1217">
        <v>655</v>
      </c>
      <c r="B1217">
        <v>1026</v>
      </c>
      <c r="C1217" t="str">
        <f t="shared" si="18"/>
        <v>655-1026</v>
      </c>
      <c r="D1217">
        <v>1216</v>
      </c>
    </row>
    <row r="1218" spans="1:4">
      <c r="A1218">
        <v>655</v>
      </c>
      <c r="B1218">
        <v>1026</v>
      </c>
      <c r="C1218" t="str">
        <f t="shared" si="18"/>
        <v>655-1026</v>
      </c>
      <c r="D1218">
        <v>1217</v>
      </c>
    </row>
    <row r="1219" spans="1:4">
      <c r="A1219">
        <v>655</v>
      </c>
      <c r="B1219">
        <v>1025</v>
      </c>
      <c r="C1219" t="str">
        <f t="shared" ref="C1219:C1282" si="19">CONCATENATE(A1219,"-",B1219)</f>
        <v>655-1025</v>
      </c>
      <c r="D1219">
        <v>1218</v>
      </c>
    </row>
    <row r="1220" spans="1:4">
      <c r="A1220">
        <v>655</v>
      </c>
      <c r="B1220">
        <v>1025</v>
      </c>
      <c r="C1220" t="str">
        <f t="shared" si="19"/>
        <v>655-1025</v>
      </c>
      <c r="D1220">
        <v>1219</v>
      </c>
    </row>
    <row r="1221" spans="1:4">
      <c r="A1221">
        <v>741</v>
      </c>
      <c r="B1221">
        <v>1045</v>
      </c>
      <c r="C1221" t="str">
        <f t="shared" si="19"/>
        <v>741-1045</v>
      </c>
      <c r="D1221">
        <v>1220</v>
      </c>
    </row>
    <row r="1222" spans="1:4">
      <c r="A1222">
        <v>771</v>
      </c>
      <c r="B1222">
        <v>1091</v>
      </c>
      <c r="C1222" t="str">
        <f t="shared" si="19"/>
        <v>771-1091</v>
      </c>
      <c r="D1222">
        <v>1221</v>
      </c>
    </row>
    <row r="1223" spans="1:4">
      <c r="A1223">
        <v>771</v>
      </c>
      <c r="B1223">
        <v>1091</v>
      </c>
      <c r="C1223" t="str">
        <f t="shared" si="19"/>
        <v>771-1091</v>
      </c>
      <c r="D1223">
        <v>1222</v>
      </c>
    </row>
    <row r="1224" spans="1:4">
      <c r="A1224">
        <v>771</v>
      </c>
      <c r="B1224">
        <v>1091</v>
      </c>
      <c r="C1224" t="str">
        <f t="shared" si="19"/>
        <v>771-1091</v>
      </c>
      <c r="D1224">
        <v>1223</v>
      </c>
    </row>
    <row r="1225" spans="1:4">
      <c r="A1225">
        <v>771</v>
      </c>
      <c r="B1225">
        <v>1521</v>
      </c>
      <c r="C1225" t="str">
        <f t="shared" si="19"/>
        <v>771-1521</v>
      </c>
      <c r="D1225">
        <v>1224</v>
      </c>
    </row>
    <row r="1226" spans="1:4">
      <c r="A1226">
        <v>893</v>
      </c>
      <c r="B1226">
        <v>1259</v>
      </c>
      <c r="C1226" t="str">
        <f t="shared" si="19"/>
        <v>893-1259</v>
      </c>
      <c r="D1226">
        <v>1225</v>
      </c>
    </row>
    <row r="1227" spans="1:4">
      <c r="A1227">
        <v>893</v>
      </c>
      <c r="B1227">
        <v>1259</v>
      </c>
      <c r="C1227" t="str">
        <f t="shared" si="19"/>
        <v>893-1259</v>
      </c>
      <c r="D1227">
        <v>1226</v>
      </c>
    </row>
    <row r="1228" spans="1:4">
      <c r="A1228">
        <v>1091</v>
      </c>
      <c r="B1228">
        <v>1553</v>
      </c>
      <c r="C1228" t="str">
        <f t="shared" si="19"/>
        <v>1091-1553</v>
      </c>
      <c r="D1228">
        <v>1227</v>
      </c>
    </row>
    <row r="1229" spans="1:4">
      <c r="A1229">
        <v>326</v>
      </c>
      <c r="B1229">
        <v>362</v>
      </c>
      <c r="C1229" t="str">
        <f t="shared" si="19"/>
        <v>326-362</v>
      </c>
      <c r="D1229">
        <v>1228</v>
      </c>
    </row>
    <row r="1230" spans="1:4">
      <c r="A1230">
        <v>1114</v>
      </c>
      <c r="B1230">
        <v>1584</v>
      </c>
      <c r="C1230" t="str">
        <f t="shared" si="19"/>
        <v>1114-1584</v>
      </c>
      <c r="D1230">
        <v>1229</v>
      </c>
    </row>
    <row r="1231" spans="1:4">
      <c r="A1231">
        <v>75</v>
      </c>
      <c r="B1231">
        <v>107</v>
      </c>
      <c r="C1231" t="str">
        <f t="shared" si="19"/>
        <v>75-107</v>
      </c>
      <c r="D1231">
        <v>1230</v>
      </c>
    </row>
    <row r="1232" spans="1:4">
      <c r="A1232">
        <v>240</v>
      </c>
      <c r="B1232">
        <v>345</v>
      </c>
      <c r="C1232" t="str">
        <f t="shared" si="19"/>
        <v>240-345</v>
      </c>
      <c r="D1232">
        <v>1231</v>
      </c>
    </row>
    <row r="1233" spans="1:4">
      <c r="A1233">
        <v>304</v>
      </c>
      <c r="B1233">
        <v>433</v>
      </c>
      <c r="C1233" t="str">
        <f t="shared" si="19"/>
        <v>304-433</v>
      </c>
      <c r="D1233">
        <v>1232</v>
      </c>
    </row>
    <row r="1234" spans="1:4">
      <c r="A1234">
        <v>394</v>
      </c>
      <c r="B1234">
        <v>561</v>
      </c>
      <c r="C1234" t="str">
        <f t="shared" si="19"/>
        <v>394-561</v>
      </c>
      <c r="D1234">
        <v>1233</v>
      </c>
    </row>
    <row r="1235" spans="1:4">
      <c r="A1235">
        <v>804</v>
      </c>
      <c r="B1235">
        <v>641</v>
      </c>
      <c r="C1235" t="str">
        <f t="shared" si="19"/>
        <v>804-641</v>
      </c>
      <c r="D1235">
        <v>1234</v>
      </c>
    </row>
    <row r="1236" spans="1:4">
      <c r="A1236">
        <v>804</v>
      </c>
      <c r="B1236">
        <v>641</v>
      </c>
      <c r="C1236" t="str">
        <f t="shared" si="19"/>
        <v>804-641</v>
      </c>
      <c r="D1236">
        <v>1235</v>
      </c>
    </row>
    <row r="1237" spans="1:4">
      <c r="A1237">
        <v>619</v>
      </c>
      <c r="B1237">
        <v>872</v>
      </c>
      <c r="C1237" t="str">
        <f t="shared" si="19"/>
        <v>619-872</v>
      </c>
      <c r="D1237">
        <v>1236</v>
      </c>
    </row>
    <row r="1238" spans="1:4">
      <c r="A1238">
        <v>619</v>
      </c>
      <c r="B1238">
        <v>873</v>
      </c>
      <c r="C1238" t="str">
        <f t="shared" si="19"/>
        <v>619-873</v>
      </c>
      <c r="D1238">
        <v>1237</v>
      </c>
    </row>
    <row r="1239" spans="1:4">
      <c r="A1239">
        <v>746</v>
      </c>
      <c r="B1239">
        <v>1175</v>
      </c>
      <c r="C1239" t="str">
        <f t="shared" si="19"/>
        <v>746-1175</v>
      </c>
      <c r="D1239">
        <v>1238</v>
      </c>
    </row>
    <row r="1240" spans="1:4">
      <c r="A1240">
        <v>746</v>
      </c>
      <c r="B1240">
        <v>1175</v>
      </c>
      <c r="C1240" t="str">
        <f t="shared" si="19"/>
        <v>746-1175</v>
      </c>
      <c r="D1240">
        <v>1239</v>
      </c>
    </row>
    <row r="1241" spans="1:4">
      <c r="A1241">
        <v>746</v>
      </c>
      <c r="B1241">
        <v>1175</v>
      </c>
      <c r="C1241" t="str">
        <f t="shared" si="19"/>
        <v>746-1175</v>
      </c>
      <c r="D1241">
        <v>1240</v>
      </c>
    </row>
    <row r="1242" spans="1:4">
      <c r="A1242">
        <v>746</v>
      </c>
      <c r="B1242">
        <v>1175</v>
      </c>
      <c r="C1242" t="str">
        <f t="shared" si="19"/>
        <v>746-1175</v>
      </c>
      <c r="D1242">
        <v>1241</v>
      </c>
    </row>
    <row r="1243" spans="1:4">
      <c r="A1243">
        <v>990</v>
      </c>
      <c r="B1243">
        <v>1388</v>
      </c>
      <c r="C1243" t="str">
        <f t="shared" si="19"/>
        <v>990-1388</v>
      </c>
      <c r="D1243">
        <v>1242</v>
      </c>
    </row>
    <row r="1244" spans="1:4">
      <c r="A1244">
        <v>1018</v>
      </c>
      <c r="B1244">
        <v>1439</v>
      </c>
      <c r="C1244" t="str">
        <f t="shared" si="19"/>
        <v>1018-1439</v>
      </c>
      <c r="D1244">
        <v>1243</v>
      </c>
    </row>
    <row r="1245" spans="1:4">
      <c r="A1245">
        <v>1018</v>
      </c>
      <c r="B1245">
        <v>1440</v>
      </c>
      <c r="C1245" t="str">
        <f t="shared" si="19"/>
        <v>1018-1440</v>
      </c>
      <c r="D1245">
        <v>1244</v>
      </c>
    </row>
    <row r="1246" spans="1:4">
      <c r="A1246">
        <v>1045</v>
      </c>
      <c r="B1246">
        <v>1488</v>
      </c>
      <c r="C1246" t="str">
        <f t="shared" si="19"/>
        <v>1045-1488</v>
      </c>
      <c r="D1246">
        <v>1245</v>
      </c>
    </row>
    <row r="1247" spans="1:4">
      <c r="A1247">
        <v>661</v>
      </c>
      <c r="B1247">
        <v>927</v>
      </c>
      <c r="C1247" t="str">
        <f t="shared" si="19"/>
        <v>661-927</v>
      </c>
      <c r="D1247">
        <v>1246</v>
      </c>
    </row>
    <row r="1248" spans="1:4">
      <c r="A1248">
        <v>901</v>
      </c>
      <c r="B1248">
        <v>1269</v>
      </c>
      <c r="C1248" t="str">
        <f t="shared" si="19"/>
        <v>901-1269</v>
      </c>
      <c r="D1248">
        <v>1247</v>
      </c>
    </row>
    <row r="1249" spans="1:4">
      <c r="A1249">
        <v>813</v>
      </c>
      <c r="B1249">
        <v>1147</v>
      </c>
      <c r="C1249" t="str">
        <f t="shared" si="19"/>
        <v>813-1147</v>
      </c>
      <c r="D1249">
        <v>1248</v>
      </c>
    </row>
    <row r="1250" spans="1:4">
      <c r="A1250">
        <v>738</v>
      </c>
      <c r="B1250">
        <v>1036</v>
      </c>
      <c r="C1250" t="str">
        <f t="shared" si="19"/>
        <v>738-1036</v>
      </c>
      <c r="D1250">
        <v>1249</v>
      </c>
    </row>
    <row r="1251" spans="1:4">
      <c r="A1251">
        <v>411</v>
      </c>
      <c r="B1251">
        <v>1392</v>
      </c>
      <c r="C1251" t="str">
        <f t="shared" si="19"/>
        <v>411-1392</v>
      </c>
      <c r="D1251">
        <v>1250</v>
      </c>
    </row>
    <row r="1252" spans="1:4">
      <c r="A1252">
        <v>1062</v>
      </c>
      <c r="B1252">
        <v>17</v>
      </c>
      <c r="C1252" t="str">
        <f t="shared" si="19"/>
        <v>1062-17</v>
      </c>
      <c r="D1252">
        <v>1251</v>
      </c>
    </row>
    <row r="1253" spans="1:4">
      <c r="A1253">
        <v>32</v>
      </c>
      <c r="B1253">
        <v>47</v>
      </c>
      <c r="C1253" t="str">
        <f t="shared" si="19"/>
        <v>32-47</v>
      </c>
      <c r="D1253">
        <v>1252</v>
      </c>
    </row>
    <row r="1254" spans="1:4">
      <c r="A1254">
        <v>277</v>
      </c>
      <c r="B1254">
        <v>532</v>
      </c>
      <c r="C1254" t="str">
        <f t="shared" si="19"/>
        <v>277-532</v>
      </c>
      <c r="D1254">
        <v>1253</v>
      </c>
    </row>
    <row r="1255" spans="1:4">
      <c r="A1255">
        <v>537</v>
      </c>
      <c r="B1255">
        <v>761</v>
      </c>
      <c r="C1255" t="str">
        <f t="shared" si="19"/>
        <v>537-761</v>
      </c>
      <c r="D1255">
        <v>1254</v>
      </c>
    </row>
    <row r="1256" spans="1:4">
      <c r="A1256">
        <v>557</v>
      </c>
      <c r="B1256">
        <v>791</v>
      </c>
      <c r="C1256" t="str">
        <f t="shared" si="19"/>
        <v>557-791</v>
      </c>
      <c r="D1256">
        <v>1255</v>
      </c>
    </row>
    <row r="1257" spans="1:4">
      <c r="A1257">
        <v>557</v>
      </c>
      <c r="B1257">
        <v>791</v>
      </c>
      <c r="C1257" t="str">
        <f t="shared" si="19"/>
        <v>557-791</v>
      </c>
      <c r="D1257">
        <v>1256</v>
      </c>
    </row>
    <row r="1258" spans="1:4">
      <c r="A1258">
        <v>926</v>
      </c>
      <c r="B1258">
        <v>811</v>
      </c>
      <c r="C1258" t="str">
        <f t="shared" si="19"/>
        <v>926-811</v>
      </c>
      <c r="D1258">
        <v>1257</v>
      </c>
    </row>
    <row r="1259" spans="1:4">
      <c r="A1259">
        <v>926</v>
      </c>
      <c r="B1259">
        <v>811</v>
      </c>
      <c r="C1259" t="str">
        <f t="shared" si="19"/>
        <v>926-811</v>
      </c>
      <c r="D1259">
        <v>1258</v>
      </c>
    </row>
    <row r="1260" spans="1:4">
      <c r="A1260">
        <v>604</v>
      </c>
      <c r="B1260">
        <v>851</v>
      </c>
      <c r="C1260" t="str">
        <f t="shared" si="19"/>
        <v>604-851</v>
      </c>
      <c r="D1260">
        <v>1259</v>
      </c>
    </row>
    <row r="1261" spans="1:4">
      <c r="A1261">
        <v>604</v>
      </c>
      <c r="B1261">
        <v>851</v>
      </c>
      <c r="C1261" t="str">
        <f t="shared" si="19"/>
        <v>604-851</v>
      </c>
      <c r="D1261">
        <v>1260</v>
      </c>
    </row>
    <row r="1262" spans="1:4">
      <c r="A1262">
        <v>604</v>
      </c>
      <c r="B1262">
        <v>851</v>
      </c>
      <c r="C1262" t="str">
        <f t="shared" si="19"/>
        <v>604-851</v>
      </c>
      <c r="D1262">
        <v>1261</v>
      </c>
    </row>
    <row r="1263" spans="1:4">
      <c r="A1263">
        <v>974</v>
      </c>
      <c r="B1263">
        <v>1370</v>
      </c>
      <c r="C1263" t="str">
        <f t="shared" si="19"/>
        <v>974-1370</v>
      </c>
      <c r="D1263">
        <v>1262</v>
      </c>
    </row>
    <row r="1264" spans="1:4">
      <c r="A1264">
        <v>99</v>
      </c>
      <c r="B1264">
        <v>133</v>
      </c>
      <c r="C1264" t="str">
        <f t="shared" si="19"/>
        <v>99-133</v>
      </c>
      <c r="D1264">
        <v>1263</v>
      </c>
    </row>
    <row r="1265" spans="1:4">
      <c r="A1265">
        <v>188</v>
      </c>
      <c r="B1265">
        <v>277</v>
      </c>
      <c r="C1265" t="str">
        <f t="shared" si="19"/>
        <v>188-277</v>
      </c>
      <c r="D1265">
        <v>1264</v>
      </c>
    </row>
    <row r="1266" spans="1:4">
      <c r="A1266">
        <v>188</v>
      </c>
      <c r="B1266">
        <v>277</v>
      </c>
      <c r="C1266" t="str">
        <f t="shared" si="19"/>
        <v>188-277</v>
      </c>
      <c r="D1266">
        <v>1265</v>
      </c>
    </row>
    <row r="1267" spans="1:4">
      <c r="A1267">
        <v>188</v>
      </c>
      <c r="B1267">
        <v>277</v>
      </c>
      <c r="C1267" t="str">
        <f t="shared" si="19"/>
        <v>188-277</v>
      </c>
      <c r="D1267">
        <v>1266</v>
      </c>
    </row>
    <row r="1268" spans="1:4">
      <c r="A1268">
        <v>188</v>
      </c>
      <c r="B1268">
        <v>277</v>
      </c>
      <c r="C1268" t="str">
        <f t="shared" si="19"/>
        <v>188-277</v>
      </c>
      <c r="D1268">
        <v>1267</v>
      </c>
    </row>
    <row r="1269" spans="1:4">
      <c r="A1269">
        <v>529</v>
      </c>
      <c r="B1269">
        <v>745</v>
      </c>
      <c r="C1269" t="str">
        <f t="shared" si="19"/>
        <v>529-745</v>
      </c>
      <c r="D1269">
        <v>1268</v>
      </c>
    </row>
    <row r="1270" spans="1:4">
      <c r="A1270">
        <v>1099</v>
      </c>
      <c r="B1270">
        <v>1021</v>
      </c>
      <c r="C1270" t="str">
        <f t="shared" si="19"/>
        <v>1099-1021</v>
      </c>
      <c r="D1270">
        <v>1269</v>
      </c>
    </row>
    <row r="1271" spans="1:4">
      <c r="A1271">
        <v>1099</v>
      </c>
      <c r="B1271">
        <v>1021</v>
      </c>
      <c r="C1271" t="str">
        <f t="shared" si="19"/>
        <v>1099-1021</v>
      </c>
      <c r="D1271">
        <v>1270</v>
      </c>
    </row>
    <row r="1272" spans="1:4">
      <c r="A1272">
        <v>998</v>
      </c>
      <c r="B1272">
        <v>1299</v>
      </c>
      <c r="C1272" t="str">
        <f t="shared" si="19"/>
        <v>998-1299</v>
      </c>
      <c r="D1272">
        <v>1271</v>
      </c>
    </row>
    <row r="1273" spans="1:4">
      <c r="A1273">
        <v>890</v>
      </c>
      <c r="B1273">
        <v>1319</v>
      </c>
      <c r="C1273" t="str">
        <f t="shared" si="19"/>
        <v>890-1319</v>
      </c>
      <c r="D1273">
        <v>1272</v>
      </c>
    </row>
    <row r="1274" spans="1:4">
      <c r="A1274">
        <v>748</v>
      </c>
      <c r="B1274">
        <v>1414</v>
      </c>
      <c r="C1274" t="str">
        <f t="shared" si="19"/>
        <v>748-1414</v>
      </c>
      <c r="D1274">
        <v>1273</v>
      </c>
    </row>
    <row r="1275" spans="1:4">
      <c r="A1275">
        <v>748</v>
      </c>
      <c r="B1275">
        <v>1417</v>
      </c>
      <c r="C1275" t="str">
        <f t="shared" si="19"/>
        <v>748-1417</v>
      </c>
      <c r="D1275">
        <v>1274</v>
      </c>
    </row>
    <row r="1276" spans="1:4">
      <c r="A1276">
        <v>748</v>
      </c>
      <c r="B1276">
        <v>1418</v>
      </c>
      <c r="C1276" t="str">
        <f t="shared" si="19"/>
        <v>748-1418</v>
      </c>
      <c r="D1276">
        <v>1275</v>
      </c>
    </row>
    <row r="1277" spans="1:4">
      <c r="A1277">
        <v>578</v>
      </c>
      <c r="B1277">
        <v>822</v>
      </c>
      <c r="C1277" t="str">
        <f t="shared" si="19"/>
        <v>578-822</v>
      </c>
      <c r="D1277">
        <v>1276</v>
      </c>
    </row>
    <row r="1278" spans="1:4">
      <c r="A1278">
        <v>578</v>
      </c>
      <c r="B1278">
        <v>822</v>
      </c>
      <c r="C1278" t="str">
        <f t="shared" si="19"/>
        <v>578-822</v>
      </c>
      <c r="D1278">
        <v>1277</v>
      </c>
    </row>
    <row r="1279" spans="1:4">
      <c r="A1279">
        <v>360</v>
      </c>
      <c r="B1279">
        <v>515</v>
      </c>
      <c r="C1279" t="str">
        <f t="shared" si="19"/>
        <v>360-515</v>
      </c>
      <c r="D1279">
        <v>1278</v>
      </c>
    </row>
    <row r="1280" spans="1:4">
      <c r="A1280">
        <v>326</v>
      </c>
      <c r="B1280">
        <v>367</v>
      </c>
      <c r="C1280" t="str">
        <f t="shared" si="19"/>
        <v>326-367</v>
      </c>
      <c r="D1280">
        <v>1279</v>
      </c>
    </row>
    <row r="1281" spans="1:4">
      <c r="A1281">
        <v>139</v>
      </c>
      <c r="B1281">
        <v>216</v>
      </c>
      <c r="C1281" t="str">
        <f t="shared" si="19"/>
        <v>139-216</v>
      </c>
      <c r="D1281">
        <v>1280</v>
      </c>
    </row>
    <row r="1282" spans="1:4">
      <c r="A1282">
        <v>237</v>
      </c>
      <c r="B1282">
        <v>339</v>
      </c>
      <c r="C1282" t="str">
        <f t="shared" si="19"/>
        <v>237-339</v>
      </c>
      <c r="D1282">
        <v>1281</v>
      </c>
    </row>
    <row r="1283" spans="1:4">
      <c r="A1283">
        <v>325</v>
      </c>
      <c r="B1283">
        <v>473</v>
      </c>
      <c r="C1283" t="str">
        <f t="shared" ref="C1283:C1346" si="20">CONCATENATE(A1283,"-",B1283)</f>
        <v>325-473</v>
      </c>
      <c r="D1283">
        <v>1282</v>
      </c>
    </row>
    <row r="1284" spans="1:4">
      <c r="A1284">
        <v>435</v>
      </c>
      <c r="B1284">
        <v>584</v>
      </c>
      <c r="C1284" t="str">
        <f t="shared" si="20"/>
        <v>435-584</v>
      </c>
      <c r="D1284">
        <v>1283</v>
      </c>
    </row>
    <row r="1285" spans="1:4">
      <c r="A1285">
        <v>486</v>
      </c>
      <c r="B1285">
        <v>676</v>
      </c>
      <c r="C1285" t="str">
        <f t="shared" si="20"/>
        <v>486-676</v>
      </c>
      <c r="D1285">
        <v>1284</v>
      </c>
    </row>
    <row r="1286" spans="1:4">
      <c r="A1286">
        <v>496</v>
      </c>
      <c r="B1286">
        <v>690</v>
      </c>
      <c r="C1286" t="str">
        <f t="shared" si="20"/>
        <v>496-690</v>
      </c>
      <c r="D1286">
        <v>1285</v>
      </c>
    </row>
    <row r="1287" spans="1:4">
      <c r="A1287">
        <v>508</v>
      </c>
      <c r="B1287">
        <v>709</v>
      </c>
      <c r="C1287" t="str">
        <f t="shared" si="20"/>
        <v>508-709</v>
      </c>
      <c r="D1287">
        <v>1286</v>
      </c>
    </row>
    <row r="1288" spans="1:4">
      <c r="A1288">
        <v>894</v>
      </c>
      <c r="B1288">
        <v>1262</v>
      </c>
      <c r="C1288" t="str">
        <f t="shared" si="20"/>
        <v>894-1262</v>
      </c>
      <c r="D1288">
        <v>1287</v>
      </c>
    </row>
    <row r="1289" spans="1:4">
      <c r="A1289">
        <v>970</v>
      </c>
      <c r="B1289">
        <v>1367</v>
      </c>
      <c r="C1289" t="str">
        <f t="shared" si="20"/>
        <v>970-1367</v>
      </c>
      <c r="D1289">
        <v>1288</v>
      </c>
    </row>
    <row r="1290" spans="1:4">
      <c r="A1290">
        <v>970</v>
      </c>
      <c r="B1290">
        <v>1367</v>
      </c>
      <c r="C1290" t="str">
        <f t="shared" si="20"/>
        <v>970-1367</v>
      </c>
      <c r="D1290">
        <v>1289</v>
      </c>
    </row>
    <row r="1291" spans="1:4">
      <c r="A1291">
        <v>237</v>
      </c>
      <c r="B1291">
        <v>1382</v>
      </c>
      <c r="C1291" t="str">
        <f t="shared" si="20"/>
        <v>237-1382</v>
      </c>
      <c r="D1291">
        <v>1290</v>
      </c>
    </row>
    <row r="1292" spans="1:4">
      <c r="A1292">
        <v>411</v>
      </c>
      <c r="B1292">
        <v>1442</v>
      </c>
      <c r="C1292" t="str">
        <f t="shared" si="20"/>
        <v>411-1442</v>
      </c>
      <c r="D1292">
        <v>1291</v>
      </c>
    </row>
    <row r="1293" spans="1:4">
      <c r="A1293">
        <v>1085</v>
      </c>
      <c r="B1293">
        <v>1545</v>
      </c>
      <c r="C1293" t="str">
        <f t="shared" si="20"/>
        <v>1085-1545</v>
      </c>
      <c r="D1293">
        <v>1292</v>
      </c>
    </row>
    <row r="1294" spans="1:4">
      <c r="A1294">
        <v>77</v>
      </c>
      <c r="B1294">
        <v>879</v>
      </c>
      <c r="C1294" t="str">
        <f t="shared" si="20"/>
        <v>77-879</v>
      </c>
      <c r="D1294">
        <v>1293</v>
      </c>
    </row>
    <row r="1295" spans="1:4">
      <c r="A1295">
        <v>175</v>
      </c>
      <c r="B1295">
        <v>261</v>
      </c>
      <c r="C1295" t="str">
        <f t="shared" si="20"/>
        <v>175-261</v>
      </c>
      <c r="D1295">
        <v>1294</v>
      </c>
    </row>
    <row r="1296" spans="1:4">
      <c r="A1296">
        <v>175</v>
      </c>
      <c r="B1296">
        <v>261</v>
      </c>
      <c r="C1296" t="str">
        <f t="shared" si="20"/>
        <v>175-261</v>
      </c>
      <c r="D1296">
        <v>1295</v>
      </c>
    </row>
    <row r="1297" spans="1:4">
      <c r="A1297">
        <v>281</v>
      </c>
      <c r="B1297">
        <v>406</v>
      </c>
      <c r="C1297" t="str">
        <f t="shared" si="20"/>
        <v>281-406</v>
      </c>
      <c r="D1297">
        <v>1296</v>
      </c>
    </row>
    <row r="1298" spans="1:4">
      <c r="A1298">
        <v>323</v>
      </c>
      <c r="B1298">
        <v>469</v>
      </c>
      <c r="C1298" t="str">
        <f t="shared" si="20"/>
        <v>323-469</v>
      </c>
      <c r="D1298">
        <v>1297</v>
      </c>
    </row>
    <row r="1299" spans="1:4">
      <c r="A1299">
        <v>484</v>
      </c>
      <c r="B1299">
        <v>673</v>
      </c>
      <c r="C1299" t="str">
        <f t="shared" si="20"/>
        <v>484-673</v>
      </c>
      <c r="D1299">
        <v>1298</v>
      </c>
    </row>
    <row r="1300" spans="1:4">
      <c r="A1300">
        <v>493</v>
      </c>
      <c r="B1300">
        <v>686</v>
      </c>
      <c r="C1300" t="str">
        <f t="shared" si="20"/>
        <v>493-686</v>
      </c>
      <c r="D1300">
        <v>1299</v>
      </c>
    </row>
    <row r="1301" spans="1:4">
      <c r="A1301">
        <v>836</v>
      </c>
      <c r="B1301">
        <v>1180</v>
      </c>
      <c r="C1301" t="str">
        <f t="shared" si="20"/>
        <v>836-1180</v>
      </c>
      <c r="D1301">
        <v>1300</v>
      </c>
    </row>
    <row r="1302" spans="1:4">
      <c r="A1302">
        <v>905</v>
      </c>
      <c r="B1302">
        <v>1278</v>
      </c>
      <c r="C1302" t="str">
        <f t="shared" si="20"/>
        <v>905-1278</v>
      </c>
      <c r="D1302">
        <v>1301</v>
      </c>
    </row>
    <row r="1303" spans="1:4">
      <c r="A1303">
        <v>326</v>
      </c>
      <c r="B1303">
        <v>368</v>
      </c>
      <c r="C1303" t="str">
        <f t="shared" si="20"/>
        <v>326-368</v>
      </c>
      <c r="D1303">
        <v>1302</v>
      </c>
    </row>
    <row r="1304" spans="1:4">
      <c r="A1304">
        <v>65</v>
      </c>
      <c r="B1304">
        <v>81</v>
      </c>
      <c r="C1304" t="str">
        <f t="shared" si="20"/>
        <v>65-81</v>
      </c>
      <c r="D1304">
        <v>1303</v>
      </c>
    </row>
    <row r="1305" spans="1:4">
      <c r="A1305">
        <v>481</v>
      </c>
      <c r="B1305">
        <v>671</v>
      </c>
      <c r="C1305" t="str">
        <f t="shared" si="20"/>
        <v>481-671</v>
      </c>
      <c r="D1305">
        <v>1304</v>
      </c>
    </row>
    <row r="1306" spans="1:4">
      <c r="A1306">
        <v>530</v>
      </c>
      <c r="B1306">
        <v>746</v>
      </c>
      <c r="C1306" t="str">
        <f t="shared" si="20"/>
        <v>530-746</v>
      </c>
      <c r="D1306">
        <v>1305</v>
      </c>
    </row>
    <row r="1307" spans="1:4">
      <c r="A1307">
        <v>981</v>
      </c>
      <c r="B1307">
        <v>1374</v>
      </c>
      <c r="C1307" t="str">
        <f t="shared" si="20"/>
        <v>981-1374</v>
      </c>
      <c r="D1307">
        <v>1306</v>
      </c>
    </row>
    <row r="1308" spans="1:4">
      <c r="A1308">
        <v>970</v>
      </c>
      <c r="B1308">
        <v>1366</v>
      </c>
      <c r="C1308" t="str">
        <f t="shared" si="20"/>
        <v>970-1366</v>
      </c>
      <c r="D1308">
        <v>1307</v>
      </c>
    </row>
    <row r="1309" spans="1:4">
      <c r="A1309">
        <v>1107</v>
      </c>
      <c r="B1309">
        <v>1573</v>
      </c>
      <c r="C1309" t="str">
        <f t="shared" si="20"/>
        <v>1107-1573</v>
      </c>
      <c r="D1309">
        <v>1308</v>
      </c>
    </row>
    <row r="1310" spans="1:4">
      <c r="A1310">
        <v>51</v>
      </c>
      <c r="B1310">
        <v>67</v>
      </c>
      <c r="C1310" t="str">
        <f t="shared" si="20"/>
        <v>51-67</v>
      </c>
      <c r="D1310">
        <v>1309</v>
      </c>
    </row>
    <row r="1311" spans="1:4">
      <c r="A1311">
        <v>484</v>
      </c>
      <c r="B1311">
        <v>321</v>
      </c>
      <c r="C1311" t="str">
        <f t="shared" si="20"/>
        <v>484-321</v>
      </c>
      <c r="D1311">
        <v>1310</v>
      </c>
    </row>
    <row r="1312" spans="1:4">
      <c r="A1312">
        <v>615</v>
      </c>
      <c r="B1312">
        <v>864</v>
      </c>
      <c r="C1312" t="str">
        <f t="shared" si="20"/>
        <v>615-864</v>
      </c>
      <c r="D1312">
        <v>1311</v>
      </c>
    </row>
    <row r="1313" spans="1:4">
      <c r="A1313">
        <v>644</v>
      </c>
      <c r="B1313">
        <v>903</v>
      </c>
      <c r="C1313" t="str">
        <f t="shared" si="20"/>
        <v>644-903</v>
      </c>
      <c r="D1313">
        <v>1312</v>
      </c>
    </row>
    <row r="1314" spans="1:4">
      <c r="A1314">
        <v>644</v>
      </c>
      <c r="B1314">
        <v>904</v>
      </c>
      <c r="C1314" t="str">
        <f t="shared" si="20"/>
        <v>644-904</v>
      </c>
      <c r="D1314">
        <v>1313</v>
      </c>
    </row>
    <row r="1315" spans="1:4">
      <c r="A1315">
        <v>1107</v>
      </c>
      <c r="B1315">
        <v>1573</v>
      </c>
      <c r="C1315" t="str">
        <f t="shared" si="20"/>
        <v>1107-1573</v>
      </c>
      <c r="D1315">
        <v>1314</v>
      </c>
    </row>
    <row r="1316" spans="1:4">
      <c r="A1316">
        <v>1107</v>
      </c>
      <c r="B1316">
        <v>1573</v>
      </c>
      <c r="C1316" t="str">
        <f t="shared" si="20"/>
        <v>1107-1573</v>
      </c>
      <c r="D1316">
        <v>1315</v>
      </c>
    </row>
    <row r="1317" spans="1:4">
      <c r="A1317">
        <v>91</v>
      </c>
      <c r="B1317">
        <v>787</v>
      </c>
      <c r="C1317" t="str">
        <f t="shared" si="20"/>
        <v>91-787</v>
      </c>
      <c r="D1317">
        <v>1316</v>
      </c>
    </row>
    <row r="1318" spans="1:4">
      <c r="A1318">
        <v>192</v>
      </c>
      <c r="B1318">
        <v>285</v>
      </c>
      <c r="C1318" t="str">
        <f t="shared" si="20"/>
        <v>192-285</v>
      </c>
      <c r="D1318">
        <v>1317</v>
      </c>
    </row>
    <row r="1319" spans="1:4">
      <c r="A1319">
        <v>901</v>
      </c>
      <c r="B1319">
        <v>1269</v>
      </c>
      <c r="C1319" t="str">
        <f t="shared" si="20"/>
        <v>901-1269</v>
      </c>
      <c r="D1319">
        <v>1318</v>
      </c>
    </row>
    <row r="1320" spans="1:4">
      <c r="A1320">
        <v>1075</v>
      </c>
      <c r="B1320">
        <v>1525</v>
      </c>
      <c r="C1320" t="str">
        <f t="shared" si="20"/>
        <v>1075-1525</v>
      </c>
      <c r="D1320">
        <v>1319</v>
      </c>
    </row>
    <row r="1321" spans="1:4">
      <c r="A1321">
        <v>274</v>
      </c>
      <c r="B1321">
        <v>391</v>
      </c>
      <c r="C1321" t="str">
        <f t="shared" si="20"/>
        <v>274-391</v>
      </c>
      <c r="D1321">
        <v>1320</v>
      </c>
    </row>
    <row r="1322" spans="1:4">
      <c r="A1322">
        <v>464</v>
      </c>
      <c r="B1322">
        <v>1057</v>
      </c>
      <c r="C1322" t="str">
        <f t="shared" si="20"/>
        <v>464-1057</v>
      </c>
      <c r="D1322">
        <v>1321</v>
      </c>
    </row>
    <row r="1323" spans="1:4">
      <c r="A1323">
        <v>132</v>
      </c>
      <c r="B1323">
        <v>782</v>
      </c>
      <c r="C1323" t="str">
        <f t="shared" si="20"/>
        <v>132-782</v>
      </c>
      <c r="D1323">
        <v>1322</v>
      </c>
    </row>
    <row r="1324" spans="1:4">
      <c r="A1324">
        <v>464</v>
      </c>
      <c r="B1324">
        <v>1057</v>
      </c>
      <c r="C1324" t="str">
        <f t="shared" si="20"/>
        <v>464-1057</v>
      </c>
      <c r="D1324">
        <v>1323</v>
      </c>
    </row>
    <row r="1325" spans="1:4">
      <c r="A1325">
        <v>574</v>
      </c>
      <c r="B1325">
        <v>813</v>
      </c>
      <c r="C1325" t="str">
        <f t="shared" si="20"/>
        <v>574-813</v>
      </c>
      <c r="D1325">
        <v>1324</v>
      </c>
    </row>
    <row r="1326" spans="1:4">
      <c r="A1326">
        <v>192</v>
      </c>
      <c r="B1326">
        <v>285</v>
      </c>
      <c r="C1326" t="str">
        <f t="shared" si="20"/>
        <v>192-285</v>
      </c>
      <c r="D1326">
        <v>1325</v>
      </c>
    </row>
    <row r="1327" spans="1:4">
      <c r="A1327">
        <v>927</v>
      </c>
      <c r="B1327">
        <v>762</v>
      </c>
      <c r="C1327" t="str">
        <f t="shared" si="20"/>
        <v>927-762</v>
      </c>
      <c r="D1327">
        <v>1326</v>
      </c>
    </row>
    <row r="1328" spans="1:4">
      <c r="A1328">
        <v>579</v>
      </c>
      <c r="B1328">
        <v>823</v>
      </c>
      <c r="C1328" t="str">
        <f t="shared" si="20"/>
        <v>579-823</v>
      </c>
      <c r="D1328">
        <v>1327</v>
      </c>
    </row>
    <row r="1329" spans="1:4">
      <c r="A1329">
        <v>454</v>
      </c>
      <c r="B1329">
        <v>881</v>
      </c>
      <c r="C1329" t="str">
        <f t="shared" si="20"/>
        <v>454-881</v>
      </c>
      <c r="D1329">
        <v>1328</v>
      </c>
    </row>
    <row r="1330" spans="1:4">
      <c r="A1330">
        <v>454</v>
      </c>
      <c r="B1330">
        <v>881</v>
      </c>
      <c r="C1330" t="str">
        <f t="shared" si="20"/>
        <v>454-881</v>
      </c>
      <c r="D1330">
        <v>1329</v>
      </c>
    </row>
    <row r="1331" spans="1:4">
      <c r="A1331">
        <v>718</v>
      </c>
      <c r="B1331">
        <v>1003</v>
      </c>
      <c r="C1331" t="str">
        <f t="shared" si="20"/>
        <v>718-1003</v>
      </c>
      <c r="D1331">
        <v>1330</v>
      </c>
    </row>
    <row r="1332" spans="1:4">
      <c r="A1332">
        <v>869</v>
      </c>
      <c r="B1332">
        <v>1226</v>
      </c>
      <c r="C1332" t="str">
        <f t="shared" si="20"/>
        <v>869-1226</v>
      </c>
      <c r="D1332">
        <v>1331</v>
      </c>
    </row>
    <row r="1333" spans="1:4">
      <c r="A1333">
        <v>1022</v>
      </c>
      <c r="B1333">
        <v>1448</v>
      </c>
      <c r="C1333" t="str">
        <f t="shared" si="20"/>
        <v>1022-1448</v>
      </c>
      <c r="D1333">
        <v>1332</v>
      </c>
    </row>
    <row r="1334" spans="1:4">
      <c r="A1334">
        <v>1051</v>
      </c>
      <c r="B1334">
        <v>1491</v>
      </c>
      <c r="C1334" t="str">
        <f t="shared" si="20"/>
        <v>1051-1491</v>
      </c>
      <c r="D1334">
        <v>1333</v>
      </c>
    </row>
    <row r="1335" spans="1:4">
      <c r="A1335">
        <v>1113</v>
      </c>
      <c r="B1335">
        <v>1583</v>
      </c>
      <c r="C1335" t="str">
        <f t="shared" si="20"/>
        <v>1113-1583</v>
      </c>
      <c r="D1335">
        <v>1334</v>
      </c>
    </row>
    <row r="1336" spans="1:4">
      <c r="A1336">
        <v>927</v>
      </c>
      <c r="B1336">
        <v>762</v>
      </c>
      <c r="C1336" t="str">
        <f t="shared" si="20"/>
        <v>927-762</v>
      </c>
      <c r="D1336">
        <v>1335</v>
      </c>
    </row>
    <row r="1337" spans="1:4">
      <c r="A1337">
        <v>927</v>
      </c>
      <c r="B1337">
        <v>762</v>
      </c>
      <c r="C1337" t="str">
        <f t="shared" si="20"/>
        <v>927-762</v>
      </c>
      <c r="D1337">
        <v>1336</v>
      </c>
    </row>
    <row r="1338" spans="1:4">
      <c r="A1338">
        <v>1051</v>
      </c>
      <c r="B1338">
        <v>1490</v>
      </c>
      <c r="C1338" t="str">
        <f t="shared" si="20"/>
        <v>1051-1490</v>
      </c>
      <c r="D1338">
        <v>1337</v>
      </c>
    </row>
    <row r="1339" spans="1:4">
      <c r="A1339">
        <v>341</v>
      </c>
      <c r="B1339">
        <v>495</v>
      </c>
      <c r="C1339" t="str">
        <f t="shared" si="20"/>
        <v>341-495</v>
      </c>
      <c r="D1339">
        <v>1338</v>
      </c>
    </row>
    <row r="1340" spans="1:4">
      <c r="A1340">
        <v>477</v>
      </c>
      <c r="B1340">
        <v>668</v>
      </c>
      <c r="C1340" t="str">
        <f t="shared" si="20"/>
        <v>477-668</v>
      </c>
      <c r="D1340">
        <v>1339</v>
      </c>
    </row>
    <row r="1341" spans="1:4">
      <c r="A1341">
        <v>477</v>
      </c>
      <c r="B1341">
        <v>668</v>
      </c>
      <c r="C1341" t="str">
        <f t="shared" si="20"/>
        <v>477-668</v>
      </c>
      <c r="D1341">
        <v>1340</v>
      </c>
    </row>
    <row r="1342" spans="1:4">
      <c r="A1342">
        <v>982</v>
      </c>
      <c r="B1342">
        <v>739</v>
      </c>
      <c r="C1342" t="str">
        <f t="shared" si="20"/>
        <v>982-739</v>
      </c>
      <c r="D1342">
        <v>1341</v>
      </c>
    </row>
    <row r="1343" spans="1:4">
      <c r="A1343">
        <v>622</v>
      </c>
      <c r="B1343">
        <v>877</v>
      </c>
      <c r="C1343" t="str">
        <f t="shared" si="20"/>
        <v>622-877</v>
      </c>
      <c r="D1343">
        <v>1342</v>
      </c>
    </row>
    <row r="1344" spans="1:4">
      <c r="A1344">
        <v>874</v>
      </c>
      <c r="B1344">
        <v>1236</v>
      </c>
      <c r="C1344" t="str">
        <f t="shared" si="20"/>
        <v>874-1236</v>
      </c>
      <c r="D1344">
        <v>1343</v>
      </c>
    </row>
    <row r="1345" spans="1:4">
      <c r="A1345">
        <v>874</v>
      </c>
      <c r="B1345">
        <v>1236</v>
      </c>
      <c r="C1345" t="str">
        <f t="shared" si="20"/>
        <v>874-1236</v>
      </c>
      <c r="D1345">
        <v>1344</v>
      </c>
    </row>
    <row r="1346" spans="1:4">
      <c r="A1346">
        <v>287</v>
      </c>
      <c r="B1346">
        <v>1283</v>
      </c>
      <c r="C1346" t="str">
        <f t="shared" si="20"/>
        <v>287-1283</v>
      </c>
      <c r="D1346">
        <v>1345</v>
      </c>
    </row>
    <row r="1347" spans="1:4">
      <c r="A1347">
        <v>982</v>
      </c>
      <c r="B1347">
        <v>1375</v>
      </c>
      <c r="C1347" t="str">
        <f t="shared" ref="C1347:C1410" si="21">CONCATENATE(A1347,"-",B1347)</f>
        <v>982-1375</v>
      </c>
      <c r="D1347">
        <v>1346</v>
      </c>
    </row>
    <row r="1348" spans="1:4">
      <c r="A1348">
        <v>464</v>
      </c>
      <c r="B1348">
        <v>319</v>
      </c>
      <c r="C1348" t="str">
        <f t="shared" si="21"/>
        <v>464-319</v>
      </c>
      <c r="D1348">
        <v>1347</v>
      </c>
    </row>
    <row r="1349" spans="1:4">
      <c r="A1349">
        <v>464</v>
      </c>
      <c r="B1349">
        <v>319</v>
      </c>
      <c r="C1349" t="str">
        <f t="shared" si="21"/>
        <v>464-319</v>
      </c>
      <c r="D1349">
        <v>1348</v>
      </c>
    </row>
    <row r="1350" spans="1:4">
      <c r="A1350">
        <v>411</v>
      </c>
      <c r="B1350">
        <v>1387</v>
      </c>
      <c r="C1350" t="str">
        <f t="shared" si="21"/>
        <v>411-1387</v>
      </c>
      <c r="D1350">
        <v>1349</v>
      </c>
    </row>
    <row r="1351" spans="1:4">
      <c r="A1351">
        <v>678</v>
      </c>
      <c r="B1351">
        <v>950</v>
      </c>
      <c r="C1351" t="str">
        <f t="shared" si="21"/>
        <v>678-950</v>
      </c>
      <c r="D1351">
        <v>1350</v>
      </c>
    </row>
    <row r="1352" spans="1:4">
      <c r="A1352">
        <v>192</v>
      </c>
      <c r="B1352">
        <v>285</v>
      </c>
      <c r="C1352" t="str">
        <f t="shared" si="21"/>
        <v>192-285</v>
      </c>
      <c r="D1352">
        <v>1351</v>
      </c>
    </row>
    <row r="1353" spans="1:4">
      <c r="A1353">
        <v>302</v>
      </c>
      <c r="B1353">
        <v>431</v>
      </c>
      <c r="C1353" t="str">
        <f t="shared" si="21"/>
        <v>302-431</v>
      </c>
      <c r="D1353">
        <v>1352</v>
      </c>
    </row>
    <row r="1354" spans="1:4">
      <c r="A1354">
        <v>314</v>
      </c>
      <c r="B1354">
        <v>454</v>
      </c>
      <c r="C1354" t="str">
        <f t="shared" si="21"/>
        <v>314-454</v>
      </c>
      <c r="D1354">
        <v>1353</v>
      </c>
    </row>
    <row r="1355" spans="1:4">
      <c r="A1355">
        <v>338</v>
      </c>
      <c r="B1355">
        <v>491</v>
      </c>
      <c r="C1355" t="str">
        <f t="shared" si="21"/>
        <v>338-491</v>
      </c>
      <c r="D1355">
        <v>1354</v>
      </c>
    </row>
    <row r="1356" spans="1:4">
      <c r="A1356">
        <v>352</v>
      </c>
      <c r="B1356">
        <v>505</v>
      </c>
      <c r="C1356" t="str">
        <f t="shared" si="21"/>
        <v>352-505</v>
      </c>
      <c r="D1356">
        <v>1355</v>
      </c>
    </row>
    <row r="1357" spans="1:4">
      <c r="A1357">
        <v>1072</v>
      </c>
      <c r="B1357">
        <v>908</v>
      </c>
      <c r="C1357" t="str">
        <f t="shared" si="21"/>
        <v>1072-908</v>
      </c>
      <c r="D1357">
        <v>1356</v>
      </c>
    </row>
    <row r="1358" spans="1:4">
      <c r="A1358">
        <v>715</v>
      </c>
      <c r="B1358">
        <v>999</v>
      </c>
      <c r="C1358" t="str">
        <f t="shared" si="21"/>
        <v>715-999</v>
      </c>
      <c r="D1358">
        <v>1357</v>
      </c>
    </row>
    <row r="1359" spans="1:4">
      <c r="A1359">
        <v>874</v>
      </c>
      <c r="B1359">
        <v>1236</v>
      </c>
      <c r="C1359" t="str">
        <f t="shared" si="21"/>
        <v>874-1236</v>
      </c>
      <c r="D1359">
        <v>1358</v>
      </c>
    </row>
    <row r="1360" spans="1:4">
      <c r="A1360">
        <v>944</v>
      </c>
      <c r="B1360">
        <v>1333</v>
      </c>
      <c r="C1360" t="str">
        <f t="shared" si="21"/>
        <v>944-1333</v>
      </c>
      <c r="D1360">
        <v>1359</v>
      </c>
    </row>
    <row r="1361" spans="1:4">
      <c r="A1361">
        <v>864</v>
      </c>
      <c r="B1361">
        <v>1219</v>
      </c>
      <c r="C1361" t="str">
        <f t="shared" si="21"/>
        <v>864-1219</v>
      </c>
      <c r="D1361">
        <v>1360</v>
      </c>
    </row>
    <row r="1362" spans="1:4">
      <c r="A1362">
        <v>110</v>
      </c>
      <c r="B1362">
        <v>97</v>
      </c>
      <c r="C1362" t="str">
        <f t="shared" si="21"/>
        <v>110-97</v>
      </c>
      <c r="D1362">
        <v>1361</v>
      </c>
    </row>
    <row r="1363" spans="1:4">
      <c r="A1363">
        <v>731</v>
      </c>
      <c r="B1363">
        <v>195</v>
      </c>
      <c r="C1363" t="str">
        <f t="shared" si="21"/>
        <v>731-195</v>
      </c>
      <c r="D1363">
        <v>1362</v>
      </c>
    </row>
    <row r="1364" spans="1:4">
      <c r="A1364">
        <v>640</v>
      </c>
      <c r="B1364">
        <v>242</v>
      </c>
      <c r="C1364" t="str">
        <f t="shared" si="21"/>
        <v>640-242</v>
      </c>
      <c r="D1364">
        <v>1363</v>
      </c>
    </row>
    <row r="1365" spans="1:4">
      <c r="A1365">
        <v>725</v>
      </c>
      <c r="B1365">
        <v>1011</v>
      </c>
      <c r="C1365" t="str">
        <f t="shared" si="21"/>
        <v>725-1011</v>
      </c>
      <c r="D1365">
        <v>1364</v>
      </c>
    </row>
    <row r="1366" spans="1:4">
      <c r="A1366">
        <v>1050</v>
      </c>
      <c r="B1366">
        <v>1495</v>
      </c>
      <c r="C1366" t="str">
        <f t="shared" si="21"/>
        <v>1050-1495</v>
      </c>
      <c r="D1366">
        <v>1365</v>
      </c>
    </row>
    <row r="1367" spans="1:4">
      <c r="A1367">
        <v>1050</v>
      </c>
      <c r="B1367">
        <v>1495</v>
      </c>
      <c r="C1367" t="str">
        <f t="shared" si="21"/>
        <v>1050-1495</v>
      </c>
      <c r="D1367">
        <v>1366</v>
      </c>
    </row>
    <row r="1368" spans="1:4">
      <c r="A1368">
        <v>812</v>
      </c>
      <c r="B1368">
        <v>1145</v>
      </c>
      <c r="C1368" t="str">
        <f t="shared" si="21"/>
        <v>812-1145</v>
      </c>
      <c r="D1368">
        <v>1367</v>
      </c>
    </row>
    <row r="1369" spans="1:4">
      <c r="A1369">
        <v>677</v>
      </c>
      <c r="B1369">
        <v>437</v>
      </c>
      <c r="C1369" t="str">
        <f t="shared" si="21"/>
        <v>677-437</v>
      </c>
      <c r="D1369">
        <v>1368</v>
      </c>
    </row>
    <row r="1370" spans="1:4">
      <c r="A1370">
        <v>484</v>
      </c>
      <c r="B1370">
        <v>673</v>
      </c>
      <c r="C1370" t="str">
        <f t="shared" si="21"/>
        <v>484-673</v>
      </c>
      <c r="D1370">
        <v>1369</v>
      </c>
    </row>
    <row r="1371" spans="1:4">
      <c r="A1371">
        <v>677</v>
      </c>
      <c r="B1371">
        <v>793</v>
      </c>
      <c r="C1371" t="str">
        <f t="shared" si="21"/>
        <v>677-793</v>
      </c>
      <c r="D1371">
        <v>1370</v>
      </c>
    </row>
    <row r="1372" spans="1:4">
      <c r="A1372">
        <v>130</v>
      </c>
      <c r="B1372">
        <v>813</v>
      </c>
      <c r="C1372" t="str">
        <f t="shared" si="21"/>
        <v>130-813</v>
      </c>
      <c r="D1372">
        <v>1371</v>
      </c>
    </row>
    <row r="1373" spans="1:4">
      <c r="A1373">
        <v>677</v>
      </c>
      <c r="B1373">
        <v>948</v>
      </c>
      <c r="C1373" t="str">
        <f t="shared" si="21"/>
        <v>677-948</v>
      </c>
      <c r="D1373">
        <v>1372</v>
      </c>
    </row>
    <row r="1374" spans="1:4">
      <c r="A1374">
        <v>677</v>
      </c>
      <c r="B1374">
        <v>948</v>
      </c>
      <c r="C1374" t="str">
        <f t="shared" si="21"/>
        <v>677-948</v>
      </c>
      <c r="D1374">
        <v>1373</v>
      </c>
    </row>
    <row r="1375" spans="1:4">
      <c r="A1375">
        <v>677</v>
      </c>
      <c r="B1375">
        <v>1085</v>
      </c>
      <c r="C1375" t="str">
        <f t="shared" si="21"/>
        <v>677-1085</v>
      </c>
      <c r="D1375">
        <v>1374</v>
      </c>
    </row>
    <row r="1376" spans="1:4">
      <c r="A1376">
        <v>864</v>
      </c>
      <c r="B1376">
        <v>1221</v>
      </c>
      <c r="C1376" t="str">
        <f t="shared" si="21"/>
        <v>864-1221</v>
      </c>
      <c r="D1376">
        <v>1375</v>
      </c>
    </row>
    <row r="1377" spans="1:4">
      <c r="A1377">
        <v>224</v>
      </c>
      <c r="B1377">
        <v>1285</v>
      </c>
      <c r="C1377" t="str">
        <f t="shared" si="21"/>
        <v>224-1285</v>
      </c>
      <c r="D1377">
        <v>1376</v>
      </c>
    </row>
    <row r="1378" spans="1:4">
      <c r="A1378">
        <v>915</v>
      </c>
      <c r="B1378">
        <v>1286</v>
      </c>
      <c r="C1378" t="str">
        <f t="shared" si="21"/>
        <v>915-1286</v>
      </c>
      <c r="D1378">
        <v>1377</v>
      </c>
    </row>
    <row r="1379" spans="1:4">
      <c r="A1379">
        <v>915</v>
      </c>
      <c r="B1379">
        <v>1286</v>
      </c>
      <c r="C1379" t="str">
        <f t="shared" si="21"/>
        <v>915-1286</v>
      </c>
      <c r="D1379">
        <v>1378</v>
      </c>
    </row>
    <row r="1380" spans="1:4">
      <c r="A1380">
        <v>1079</v>
      </c>
      <c r="B1380">
        <v>562</v>
      </c>
      <c r="C1380" t="str">
        <f t="shared" si="21"/>
        <v>1079-562</v>
      </c>
      <c r="D1380">
        <v>1379</v>
      </c>
    </row>
    <row r="1381" spans="1:4">
      <c r="A1381">
        <v>142</v>
      </c>
      <c r="B1381">
        <v>213</v>
      </c>
      <c r="C1381" t="str">
        <f t="shared" si="21"/>
        <v>142-213</v>
      </c>
      <c r="D1381">
        <v>1380</v>
      </c>
    </row>
    <row r="1382" spans="1:4">
      <c r="A1382">
        <v>261</v>
      </c>
      <c r="B1382">
        <v>378</v>
      </c>
      <c r="C1382" t="str">
        <f t="shared" si="21"/>
        <v>261-378</v>
      </c>
      <c r="D1382">
        <v>1381</v>
      </c>
    </row>
    <row r="1383" spans="1:4">
      <c r="A1383">
        <v>261</v>
      </c>
      <c r="B1383">
        <v>378</v>
      </c>
      <c r="C1383" t="str">
        <f t="shared" si="21"/>
        <v>261-378</v>
      </c>
      <c r="D1383">
        <v>1382</v>
      </c>
    </row>
    <row r="1384" spans="1:4">
      <c r="A1384">
        <v>1079</v>
      </c>
      <c r="B1384">
        <v>562</v>
      </c>
      <c r="C1384" t="str">
        <f t="shared" si="21"/>
        <v>1079-562</v>
      </c>
      <c r="D1384">
        <v>1383</v>
      </c>
    </row>
    <row r="1385" spans="1:4">
      <c r="A1385">
        <v>814</v>
      </c>
      <c r="B1385">
        <v>680</v>
      </c>
      <c r="C1385" t="str">
        <f t="shared" si="21"/>
        <v>814-680</v>
      </c>
      <c r="D1385">
        <v>1384</v>
      </c>
    </row>
    <row r="1386" spans="1:4">
      <c r="A1386">
        <v>962</v>
      </c>
      <c r="B1386">
        <v>1355</v>
      </c>
      <c r="C1386" t="str">
        <f t="shared" si="21"/>
        <v>962-1355</v>
      </c>
      <c r="D1386">
        <v>1385</v>
      </c>
    </row>
    <row r="1387" spans="1:4">
      <c r="A1387">
        <v>967</v>
      </c>
      <c r="B1387">
        <v>1362</v>
      </c>
      <c r="C1387" t="str">
        <f t="shared" si="21"/>
        <v>967-1362</v>
      </c>
      <c r="D1387">
        <v>1386</v>
      </c>
    </row>
    <row r="1388" spans="1:4">
      <c r="A1388">
        <v>166</v>
      </c>
      <c r="B1388">
        <v>248</v>
      </c>
      <c r="C1388" t="str">
        <f t="shared" si="21"/>
        <v>166-248</v>
      </c>
      <c r="D1388">
        <v>1387</v>
      </c>
    </row>
    <row r="1389" spans="1:4">
      <c r="A1389">
        <v>710</v>
      </c>
      <c r="B1389">
        <v>992</v>
      </c>
      <c r="C1389" t="str">
        <f t="shared" si="21"/>
        <v>710-992</v>
      </c>
      <c r="D1389">
        <v>1388</v>
      </c>
    </row>
    <row r="1390" spans="1:4">
      <c r="A1390">
        <v>18</v>
      </c>
      <c r="B1390">
        <v>27</v>
      </c>
      <c r="C1390" t="str">
        <f t="shared" si="21"/>
        <v>18-27</v>
      </c>
      <c r="D1390">
        <v>1389</v>
      </c>
    </row>
    <row r="1391" spans="1:4">
      <c r="A1391">
        <v>18</v>
      </c>
      <c r="B1391">
        <v>27</v>
      </c>
      <c r="C1391" t="str">
        <f t="shared" si="21"/>
        <v>18-27</v>
      </c>
      <c r="D1391">
        <v>1390</v>
      </c>
    </row>
    <row r="1392" spans="1:4">
      <c r="A1392">
        <v>85</v>
      </c>
      <c r="B1392">
        <v>177</v>
      </c>
      <c r="C1392" t="str">
        <f t="shared" si="21"/>
        <v>85-177</v>
      </c>
      <c r="D1392">
        <v>1391</v>
      </c>
    </row>
    <row r="1393" spans="1:4">
      <c r="A1393">
        <v>710</v>
      </c>
      <c r="B1393">
        <v>739</v>
      </c>
      <c r="C1393" t="str">
        <f t="shared" si="21"/>
        <v>710-739</v>
      </c>
      <c r="D1393">
        <v>1392</v>
      </c>
    </row>
    <row r="1394" spans="1:4">
      <c r="A1394">
        <v>244</v>
      </c>
      <c r="B1394">
        <v>351</v>
      </c>
      <c r="C1394" t="str">
        <f t="shared" si="21"/>
        <v>244-351</v>
      </c>
      <c r="D1394">
        <v>1393</v>
      </c>
    </row>
    <row r="1395" spans="1:4">
      <c r="A1395">
        <v>364</v>
      </c>
      <c r="B1395">
        <v>516</v>
      </c>
      <c r="C1395" t="str">
        <f t="shared" si="21"/>
        <v>364-516</v>
      </c>
      <c r="D1395">
        <v>1394</v>
      </c>
    </row>
    <row r="1396" spans="1:4">
      <c r="A1396">
        <v>399</v>
      </c>
      <c r="B1396">
        <v>576</v>
      </c>
      <c r="C1396" t="str">
        <f t="shared" si="21"/>
        <v>399-576</v>
      </c>
      <c r="D1396">
        <v>1395</v>
      </c>
    </row>
    <row r="1397" spans="1:4">
      <c r="A1397">
        <v>661</v>
      </c>
      <c r="B1397">
        <v>1396</v>
      </c>
      <c r="C1397" t="str">
        <f t="shared" si="21"/>
        <v>661-1396</v>
      </c>
      <c r="D1397">
        <v>1396</v>
      </c>
    </row>
    <row r="1398" spans="1:4">
      <c r="A1398">
        <v>342</v>
      </c>
      <c r="B1398">
        <v>1542</v>
      </c>
      <c r="C1398" t="str">
        <f t="shared" si="21"/>
        <v>342-1542</v>
      </c>
      <c r="D1398">
        <v>1397</v>
      </c>
    </row>
    <row r="1399" spans="1:4">
      <c r="A1399">
        <v>571</v>
      </c>
      <c r="B1399">
        <v>808</v>
      </c>
      <c r="C1399" t="str">
        <f t="shared" si="21"/>
        <v>571-808</v>
      </c>
      <c r="D1399">
        <v>1398</v>
      </c>
    </row>
    <row r="1400" spans="1:4">
      <c r="A1400">
        <v>339</v>
      </c>
      <c r="B1400">
        <v>492</v>
      </c>
      <c r="C1400" t="str">
        <f t="shared" si="21"/>
        <v>339-492</v>
      </c>
      <c r="D1400">
        <v>1399</v>
      </c>
    </row>
    <row r="1401" spans="1:4">
      <c r="A1401">
        <v>535</v>
      </c>
      <c r="B1401">
        <v>752</v>
      </c>
      <c r="C1401" t="str">
        <f t="shared" si="21"/>
        <v>535-752</v>
      </c>
      <c r="D1401">
        <v>1400</v>
      </c>
    </row>
    <row r="1402" spans="1:4">
      <c r="A1402">
        <v>535</v>
      </c>
      <c r="B1402">
        <v>752</v>
      </c>
      <c r="C1402" t="str">
        <f t="shared" si="21"/>
        <v>535-752</v>
      </c>
      <c r="D1402">
        <v>1401</v>
      </c>
    </row>
    <row r="1403" spans="1:4">
      <c r="A1403">
        <v>195</v>
      </c>
      <c r="B1403">
        <v>287</v>
      </c>
      <c r="C1403" t="str">
        <f t="shared" si="21"/>
        <v>195-287</v>
      </c>
      <c r="D1403">
        <v>1402</v>
      </c>
    </row>
    <row r="1404" spans="1:4">
      <c r="A1404">
        <v>63</v>
      </c>
      <c r="B1404">
        <v>79</v>
      </c>
      <c r="C1404" t="str">
        <f t="shared" si="21"/>
        <v>63-79</v>
      </c>
      <c r="D1404">
        <v>1403</v>
      </c>
    </row>
    <row r="1405" spans="1:4">
      <c r="A1405">
        <v>63</v>
      </c>
      <c r="B1405">
        <v>79</v>
      </c>
      <c r="C1405" t="str">
        <f t="shared" si="21"/>
        <v>63-79</v>
      </c>
      <c r="D1405">
        <v>1404</v>
      </c>
    </row>
    <row r="1406" spans="1:4">
      <c r="A1406">
        <v>435</v>
      </c>
      <c r="B1406">
        <v>85</v>
      </c>
      <c r="C1406" t="str">
        <f t="shared" si="21"/>
        <v>435-85</v>
      </c>
      <c r="D1406">
        <v>1405</v>
      </c>
    </row>
    <row r="1407" spans="1:4">
      <c r="A1407">
        <v>109</v>
      </c>
      <c r="B1407">
        <v>166</v>
      </c>
      <c r="C1407" t="str">
        <f t="shared" si="21"/>
        <v>109-166</v>
      </c>
      <c r="D1407">
        <v>1406</v>
      </c>
    </row>
    <row r="1408" spans="1:4">
      <c r="A1408">
        <v>123</v>
      </c>
      <c r="B1408">
        <v>186</v>
      </c>
      <c r="C1408" t="str">
        <f t="shared" si="21"/>
        <v>123-186</v>
      </c>
      <c r="D1408">
        <v>1407</v>
      </c>
    </row>
    <row r="1409" spans="1:4">
      <c r="A1409">
        <v>634</v>
      </c>
      <c r="B1409">
        <v>890</v>
      </c>
      <c r="C1409" t="str">
        <f t="shared" si="21"/>
        <v>634-890</v>
      </c>
      <c r="D1409">
        <v>1408</v>
      </c>
    </row>
    <row r="1410" spans="1:4">
      <c r="A1410">
        <v>1</v>
      </c>
      <c r="B1410">
        <v>512</v>
      </c>
      <c r="C1410" t="str">
        <f t="shared" si="21"/>
        <v>1-512</v>
      </c>
      <c r="D1410">
        <v>1409</v>
      </c>
    </row>
    <row r="1411" spans="1:4">
      <c r="A1411">
        <v>26</v>
      </c>
      <c r="B1411">
        <v>35</v>
      </c>
      <c r="C1411" t="str">
        <f t="shared" ref="C1411:C1474" si="22">CONCATENATE(A1411,"-",B1411)</f>
        <v>26-35</v>
      </c>
      <c r="D1411">
        <v>1410</v>
      </c>
    </row>
    <row r="1412" spans="1:4">
      <c r="A1412">
        <v>395</v>
      </c>
      <c r="B1412">
        <v>566</v>
      </c>
      <c r="C1412" t="str">
        <f t="shared" si="22"/>
        <v>395-566</v>
      </c>
      <c r="D1412">
        <v>1411</v>
      </c>
    </row>
    <row r="1413" spans="1:4">
      <c r="A1413">
        <v>1026</v>
      </c>
      <c r="B1413">
        <v>737</v>
      </c>
      <c r="C1413" t="str">
        <f t="shared" si="22"/>
        <v>1026-737</v>
      </c>
      <c r="D1413">
        <v>1412</v>
      </c>
    </row>
    <row r="1414" spans="1:4">
      <c r="A1414">
        <v>1026</v>
      </c>
      <c r="B1414">
        <v>737</v>
      </c>
      <c r="C1414" t="str">
        <f t="shared" si="22"/>
        <v>1026-737</v>
      </c>
      <c r="D1414">
        <v>1413</v>
      </c>
    </row>
    <row r="1415" spans="1:4">
      <c r="A1415">
        <v>1026</v>
      </c>
      <c r="B1415">
        <v>737</v>
      </c>
      <c r="C1415" t="str">
        <f t="shared" si="22"/>
        <v>1026-737</v>
      </c>
      <c r="D1415">
        <v>1414</v>
      </c>
    </row>
    <row r="1416" spans="1:4">
      <c r="A1416">
        <v>430</v>
      </c>
      <c r="B1416">
        <v>1245</v>
      </c>
      <c r="C1416" t="str">
        <f t="shared" si="22"/>
        <v>430-1245</v>
      </c>
      <c r="D1416">
        <v>1415</v>
      </c>
    </row>
    <row r="1417" spans="1:4">
      <c r="A1417">
        <v>752</v>
      </c>
      <c r="B1417">
        <v>1068</v>
      </c>
      <c r="C1417" t="str">
        <f t="shared" si="22"/>
        <v>752-1068</v>
      </c>
      <c r="D1417">
        <v>1416</v>
      </c>
    </row>
    <row r="1418" spans="1:4">
      <c r="A1418">
        <v>752</v>
      </c>
      <c r="B1418">
        <v>1070</v>
      </c>
      <c r="C1418" t="str">
        <f t="shared" si="22"/>
        <v>752-1070</v>
      </c>
      <c r="D1418">
        <v>1417</v>
      </c>
    </row>
    <row r="1419" spans="1:4">
      <c r="A1419">
        <v>87</v>
      </c>
      <c r="B1419">
        <v>123</v>
      </c>
      <c r="C1419" t="str">
        <f t="shared" si="22"/>
        <v>87-123</v>
      </c>
      <c r="D1419">
        <v>1418</v>
      </c>
    </row>
    <row r="1420" spans="1:4">
      <c r="A1420">
        <v>179</v>
      </c>
      <c r="B1420">
        <v>269</v>
      </c>
      <c r="C1420" t="str">
        <f t="shared" si="22"/>
        <v>179-269</v>
      </c>
      <c r="D1420">
        <v>1419</v>
      </c>
    </row>
    <row r="1421" spans="1:4">
      <c r="A1421">
        <v>284</v>
      </c>
      <c r="B1421">
        <v>408</v>
      </c>
      <c r="C1421" t="str">
        <f t="shared" si="22"/>
        <v>284-408</v>
      </c>
      <c r="D1421">
        <v>1420</v>
      </c>
    </row>
    <row r="1422" spans="1:4">
      <c r="A1422">
        <v>284</v>
      </c>
      <c r="B1422">
        <v>411</v>
      </c>
      <c r="C1422" t="str">
        <f t="shared" si="22"/>
        <v>284-411</v>
      </c>
      <c r="D1422">
        <v>1421</v>
      </c>
    </row>
    <row r="1423" spans="1:4">
      <c r="A1423">
        <v>284</v>
      </c>
      <c r="B1423">
        <v>411</v>
      </c>
      <c r="C1423" t="str">
        <f t="shared" si="22"/>
        <v>284-411</v>
      </c>
      <c r="D1423">
        <v>1422</v>
      </c>
    </row>
    <row r="1424" spans="1:4">
      <c r="A1424">
        <v>284</v>
      </c>
      <c r="B1424">
        <v>411</v>
      </c>
      <c r="C1424" t="str">
        <f t="shared" si="22"/>
        <v>284-411</v>
      </c>
      <c r="D1424">
        <v>1423</v>
      </c>
    </row>
    <row r="1425" spans="1:4">
      <c r="A1425">
        <v>398</v>
      </c>
      <c r="B1425">
        <v>575</v>
      </c>
      <c r="C1425" t="str">
        <f t="shared" si="22"/>
        <v>398-575</v>
      </c>
      <c r="D1425">
        <v>1424</v>
      </c>
    </row>
    <row r="1426" spans="1:4">
      <c r="A1426">
        <v>253</v>
      </c>
      <c r="B1426">
        <v>636</v>
      </c>
      <c r="C1426" t="str">
        <f t="shared" si="22"/>
        <v>253-636</v>
      </c>
      <c r="D1426">
        <v>1425</v>
      </c>
    </row>
    <row r="1427" spans="1:4">
      <c r="A1427">
        <v>488</v>
      </c>
      <c r="B1427">
        <v>678</v>
      </c>
      <c r="C1427" t="str">
        <f t="shared" si="22"/>
        <v>488-678</v>
      </c>
      <c r="D1427">
        <v>1426</v>
      </c>
    </row>
    <row r="1428" spans="1:4">
      <c r="A1428">
        <v>502</v>
      </c>
      <c r="B1428">
        <v>700</v>
      </c>
      <c r="C1428" t="str">
        <f t="shared" si="22"/>
        <v>502-700</v>
      </c>
      <c r="D1428">
        <v>1427</v>
      </c>
    </row>
    <row r="1429" spans="1:4">
      <c r="A1429">
        <v>1062</v>
      </c>
      <c r="B1429">
        <v>714</v>
      </c>
      <c r="C1429" t="str">
        <f t="shared" si="22"/>
        <v>1062-714</v>
      </c>
      <c r="D1429">
        <v>1428</v>
      </c>
    </row>
    <row r="1430" spans="1:4">
      <c r="A1430">
        <v>1082</v>
      </c>
      <c r="B1430">
        <v>1538</v>
      </c>
      <c r="C1430" t="str">
        <f t="shared" si="22"/>
        <v>1082-1538</v>
      </c>
      <c r="D1430">
        <v>1429</v>
      </c>
    </row>
    <row r="1431" spans="1:4">
      <c r="A1431">
        <v>587</v>
      </c>
      <c r="B1431">
        <v>835</v>
      </c>
      <c r="C1431" t="str">
        <f t="shared" si="22"/>
        <v>587-835</v>
      </c>
      <c r="D1431">
        <v>1430</v>
      </c>
    </row>
    <row r="1432" spans="1:4">
      <c r="A1432">
        <v>747</v>
      </c>
      <c r="B1432">
        <v>1060</v>
      </c>
      <c r="C1432" t="str">
        <f t="shared" si="22"/>
        <v>747-1060</v>
      </c>
      <c r="D1432">
        <v>1431</v>
      </c>
    </row>
    <row r="1433" spans="1:4">
      <c r="A1433">
        <v>1070</v>
      </c>
      <c r="B1433">
        <v>1519</v>
      </c>
      <c r="C1433" t="str">
        <f t="shared" si="22"/>
        <v>1070-1519</v>
      </c>
      <c r="D1433">
        <v>1432</v>
      </c>
    </row>
    <row r="1434" spans="1:4">
      <c r="A1434">
        <v>33</v>
      </c>
      <c r="B1434">
        <v>48</v>
      </c>
      <c r="C1434" t="str">
        <f t="shared" si="22"/>
        <v>33-48</v>
      </c>
      <c r="D1434">
        <v>1433</v>
      </c>
    </row>
    <row r="1435" spans="1:4">
      <c r="A1435">
        <v>430</v>
      </c>
      <c r="B1435">
        <v>180</v>
      </c>
      <c r="C1435" t="str">
        <f t="shared" si="22"/>
        <v>430-180</v>
      </c>
      <c r="D1435">
        <v>1434</v>
      </c>
    </row>
    <row r="1436" spans="1:4">
      <c r="A1436">
        <v>717</v>
      </c>
      <c r="B1436">
        <v>463</v>
      </c>
      <c r="C1436" t="str">
        <f t="shared" si="22"/>
        <v>717-463</v>
      </c>
      <c r="D1436">
        <v>1435</v>
      </c>
    </row>
    <row r="1437" spans="1:4">
      <c r="A1437">
        <v>937</v>
      </c>
      <c r="B1437">
        <v>1318</v>
      </c>
      <c r="C1437" t="str">
        <f t="shared" si="22"/>
        <v>937-1318</v>
      </c>
      <c r="D1437">
        <v>1436</v>
      </c>
    </row>
    <row r="1438" spans="1:4">
      <c r="A1438">
        <v>980</v>
      </c>
      <c r="B1438">
        <v>1373</v>
      </c>
      <c r="C1438" t="str">
        <f t="shared" si="22"/>
        <v>980-1373</v>
      </c>
      <c r="D1438">
        <v>1437</v>
      </c>
    </row>
    <row r="1439" spans="1:4">
      <c r="A1439">
        <v>596</v>
      </c>
      <c r="B1439">
        <v>1530</v>
      </c>
      <c r="C1439" t="str">
        <f t="shared" si="22"/>
        <v>596-1530</v>
      </c>
      <c r="D1439">
        <v>1438</v>
      </c>
    </row>
    <row r="1440" spans="1:4">
      <c r="A1440">
        <v>673</v>
      </c>
      <c r="B1440">
        <v>943</v>
      </c>
      <c r="C1440" t="str">
        <f t="shared" si="22"/>
        <v>673-943</v>
      </c>
      <c r="D1440">
        <v>1439</v>
      </c>
    </row>
    <row r="1441" spans="1:4">
      <c r="A1441">
        <v>876</v>
      </c>
      <c r="B1441">
        <v>1238</v>
      </c>
      <c r="C1441" t="str">
        <f t="shared" si="22"/>
        <v>876-1238</v>
      </c>
      <c r="D1441">
        <v>1440</v>
      </c>
    </row>
    <row r="1442" spans="1:4">
      <c r="A1442">
        <v>847</v>
      </c>
      <c r="B1442">
        <v>1196</v>
      </c>
      <c r="C1442" t="str">
        <f t="shared" si="22"/>
        <v>847-1196</v>
      </c>
      <c r="D1442">
        <v>1441</v>
      </c>
    </row>
    <row r="1443" spans="1:4">
      <c r="A1443">
        <v>410</v>
      </c>
      <c r="B1443">
        <v>594</v>
      </c>
      <c r="C1443" t="str">
        <f t="shared" si="22"/>
        <v>410-594</v>
      </c>
      <c r="D1443">
        <v>1442</v>
      </c>
    </row>
    <row r="1444" spans="1:4">
      <c r="A1444">
        <v>928</v>
      </c>
      <c r="B1444">
        <v>1306</v>
      </c>
      <c r="C1444" t="str">
        <f t="shared" si="22"/>
        <v>928-1306</v>
      </c>
      <c r="D1444">
        <v>1443</v>
      </c>
    </row>
    <row r="1445" spans="1:4">
      <c r="A1445">
        <v>584</v>
      </c>
      <c r="B1445">
        <v>833</v>
      </c>
      <c r="C1445" t="str">
        <f t="shared" si="22"/>
        <v>584-833</v>
      </c>
      <c r="D1445">
        <v>1444</v>
      </c>
    </row>
    <row r="1446" spans="1:4">
      <c r="A1446">
        <v>731</v>
      </c>
      <c r="B1446">
        <v>217</v>
      </c>
      <c r="C1446" t="str">
        <f t="shared" si="22"/>
        <v>731-217</v>
      </c>
      <c r="D1446">
        <v>1445</v>
      </c>
    </row>
    <row r="1447" spans="1:4">
      <c r="A1447">
        <v>731</v>
      </c>
      <c r="B1447">
        <v>217</v>
      </c>
      <c r="C1447" t="str">
        <f t="shared" si="22"/>
        <v>731-217</v>
      </c>
      <c r="D1447">
        <v>1446</v>
      </c>
    </row>
    <row r="1448" spans="1:4">
      <c r="A1448">
        <v>976</v>
      </c>
      <c r="B1448">
        <v>1371</v>
      </c>
      <c r="C1448" t="str">
        <f t="shared" si="22"/>
        <v>976-1371</v>
      </c>
      <c r="D1448">
        <v>1447</v>
      </c>
    </row>
    <row r="1449" spans="1:4">
      <c r="A1449">
        <v>976</v>
      </c>
      <c r="B1449">
        <v>1371</v>
      </c>
      <c r="C1449" t="str">
        <f t="shared" si="22"/>
        <v>976-1371</v>
      </c>
      <c r="D1449">
        <v>1448</v>
      </c>
    </row>
    <row r="1450" spans="1:4">
      <c r="A1450">
        <v>220</v>
      </c>
      <c r="B1450">
        <v>317</v>
      </c>
      <c r="C1450" t="str">
        <f t="shared" si="22"/>
        <v>220-317</v>
      </c>
      <c r="D1450">
        <v>1449</v>
      </c>
    </row>
    <row r="1451" spans="1:4">
      <c r="A1451">
        <v>596</v>
      </c>
      <c r="B1451">
        <v>844</v>
      </c>
      <c r="C1451" t="str">
        <f t="shared" si="22"/>
        <v>596-844</v>
      </c>
      <c r="D1451">
        <v>1450</v>
      </c>
    </row>
    <row r="1452" spans="1:4">
      <c r="A1452">
        <v>1010</v>
      </c>
      <c r="B1452">
        <v>1118</v>
      </c>
      <c r="C1452" t="str">
        <f t="shared" si="22"/>
        <v>1010-1118</v>
      </c>
      <c r="D1452">
        <v>1451</v>
      </c>
    </row>
    <row r="1453" spans="1:4">
      <c r="A1453">
        <v>315</v>
      </c>
      <c r="B1453">
        <v>455</v>
      </c>
      <c r="C1453" t="str">
        <f t="shared" si="22"/>
        <v>315-455</v>
      </c>
      <c r="D1453">
        <v>1452</v>
      </c>
    </row>
    <row r="1454" spans="1:4">
      <c r="A1454">
        <v>539</v>
      </c>
      <c r="B1454">
        <v>6</v>
      </c>
      <c r="C1454" t="str">
        <f t="shared" si="22"/>
        <v>539-6</v>
      </c>
      <c r="D1454">
        <v>1453</v>
      </c>
    </row>
    <row r="1455" spans="1:4">
      <c r="A1455">
        <v>1010</v>
      </c>
      <c r="B1455">
        <v>1428</v>
      </c>
      <c r="C1455" t="str">
        <f t="shared" si="22"/>
        <v>1010-1428</v>
      </c>
      <c r="D1455">
        <v>1454</v>
      </c>
    </row>
    <row r="1456" spans="1:4">
      <c r="A1456">
        <v>1010</v>
      </c>
      <c r="B1456">
        <v>1428</v>
      </c>
      <c r="C1456" t="str">
        <f t="shared" si="22"/>
        <v>1010-1428</v>
      </c>
      <c r="D1456">
        <v>1455</v>
      </c>
    </row>
    <row r="1457" spans="1:4">
      <c r="A1457">
        <v>1010</v>
      </c>
      <c r="B1457">
        <v>1428</v>
      </c>
      <c r="C1457" t="str">
        <f t="shared" si="22"/>
        <v>1010-1428</v>
      </c>
      <c r="D1457">
        <v>1456</v>
      </c>
    </row>
    <row r="1458" spans="1:4">
      <c r="A1458">
        <v>1010</v>
      </c>
      <c r="B1458">
        <v>1428</v>
      </c>
      <c r="C1458" t="str">
        <f t="shared" si="22"/>
        <v>1010-1428</v>
      </c>
      <c r="D1458">
        <v>1457</v>
      </c>
    </row>
    <row r="1459" spans="1:4">
      <c r="A1459">
        <v>632</v>
      </c>
      <c r="B1459">
        <v>888</v>
      </c>
      <c r="C1459" t="str">
        <f t="shared" si="22"/>
        <v>632-888</v>
      </c>
      <c r="D1459">
        <v>1458</v>
      </c>
    </row>
    <row r="1460" spans="1:4">
      <c r="A1460">
        <v>322</v>
      </c>
      <c r="B1460">
        <v>467</v>
      </c>
      <c r="C1460" t="str">
        <f t="shared" si="22"/>
        <v>322-467</v>
      </c>
      <c r="D1460">
        <v>1459</v>
      </c>
    </row>
    <row r="1461" spans="1:4">
      <c r="A1461">
        <v>1092</v>
      </c>
      <c r="B1461">
        <v>1554</v>
      </c>
      <c r="C1461" t="str">
        <f t="shared" si="22"/>
        <v>1092-1554</v>
      </c>
      <c r="D1461">
        <v>1460</v>
      </c>
    </row>
    <row r="1462" spans="1:4">
      <c r="A1462">
        <v>650</v>
      </c>
      <c r="B1462">
        <v>652</v>
      </c>
      <c r="C1462" t="str">
        <f t="shared" si="22"/>
        <v>650-652</v>
      </c>
      <c r="D1462">
        <v>1461</v>
      </c>
    </row>
    <row r="1463" spans="1:4">
      <c r="A1463">
        <v>295</v>
      </c>
      <c r="B1463">
        <v>420</v>
      </c>
      <c r="C1463" t="str">
        <f t="shared" si="22"/>
        <v>295-420</v>
      </c>
      <c r="D1463">
        <v>1462</v>
      </c>
    </row>
    <row r="1464" spans="1:4">
      <c r="A1464">
        <v>947</v>
      </c>
      <c r="B1464">
        <v>1337</v>
      </c>
      <c r="C1464" t="str">
        <f t="shared" si="22"/>
        <v>947-1337</v>
      </c>
      <c r="D1464">
        <v>1463</v>
      </c>
    </row>
    <row r="1465" spans="1:4">
      <c r="A1465">
        <v>103</v>
      </c>
      <c r="B1465">
        <v>161</v>
      </c>
      <c r="C1465" t="str">
        <f t="shared" si="22"/>
        <v>103-161</v>
      </c>
      <c r="D1465">
        <v>1464</v>
      </c>
    </row>
    <row r="1466" spans="1:4">
      <c r="A1466">
        <v>383</v>
      </c>
      <c r="B1466">
        <v>549</v>
      </c>
      <c r="C1466" t="str">
        <f t="shared" si="22"/>
        <v>383-549</v>
      </c>
      <c r="D1466">
        <v>1465</v>
      </c>
    </row>
    <row r="1467" spans="1:4">
      <c r="A1467">
        <v>1036</v>
      </c>
      <c r="B1467">
        <v>1467</v>
      </c>
      <c r="C1467" t="str">
        <f t="shared" si="22"/>
        <v>1036-1467</v>
      </c>
      <c r="D1467">
        <v>1466</v>
      </c>
    </row>
    <row r="1468" spans="1:4">
      <c r="A1468">
        <v>465</v>
      </c>
      <c r="B1468">
        <v>650</v>
      </c>
      <c r="C1468" t="str">
        <f t="shared" si="22"/>
        <v>465-650</v>
      </c>
      <c r="D1468">
        <v>1467</v>
      </c>
    </row>
    <row r="1469" spans="1:4">
      <c r="A1469">
        <v>929</v>
      </c>
      <c r="B1469">
        <v>1307</v>
      </c>
      <c r="C1469" t="str">
        <f t="shared" si="22"/>
        <v>929-1307</v>
      </c>
      <c r="D1469">
        <v>1468</v>
      </c>
    </row>
    <row r="1470" spans="1:4">
      <c r="A1470">
        <v>1037</v>
      </c>
      <c r="B1470">
        <v>1473</v>
      </c>
      <c r="C1470" t="str">
        <f t="shared" si="22"/>
        <v>1037-1473</v>
      </c>
      <c r="D1470">
        <v>1469</v>
      </c>
    </row>
    <row r="1471" spans="1:4">
      <c r="A1471">
        <v>1037</v>
      </c>
      <c r="B1471">
        <v>84</v>
      </c>
      <c r="C1471" t="str">
        <f t="shared" si="22"/>
        <v>1037-84</v>
      </c>
      <c r="D1471">
        <v>1470</v>
      </c>
    </row>
    <row r="1472" spans="1:4">
      <c r="A1472">
        <v>191</v>
      </c>
      <c r="B1472">
        <v>283</v>
      </c>
      <c r="C1472" t="str">
        <f t="shared" si="22"/>
        <v>191-283</v>
      </c>
      <c r="D1472">
        <v>1471</v>
      </c>
    </row>
    <row r="1473" spans="1:4">
      <c r="A1473">
        <v>1049</v>
      </c>
      <c r="B1473">
        <v>1493</v>
      </c>
      <c r="C1473" t="str">
        <f t="shared" si="22"/>
        <v>1049-1493</v>
      </c>
      <c r="D1473">
        <v>1472</v>
      </c>
    </row>
    <row r="1474" spans="1:4">
      <c r="A1474">
        <v>1049</v>
      </c>
      <c r="B1474">
        <v>1493</v>
      </c>
      <c r="C1474" t="str">
        <f t="shared" si="22"/>
        <v>1049-1493</v>
      </c>
      <c r="D1474">
        <v>1473</v>
      </c>
    </row>
    <row r="1475" spans="1:4">
      <c r="A1475">
        <v>599</v>
      </c>
      <c r="B1475">
        <v>278</v>
      </c>
      <c r="C1475" t="str">
        <f t="shared" ref="C1475:C1538" si="23">CONCATENATE(A1475,"-",B1475)</f>
        <v>599-278</v>
      </c>
      <c r="D1475">
        <v>1474</v>
      </c>
    </row>
    <row r="1476" spans="1:4">
      <c r="A1476">
        <v>977</v>
      </c>
      <c r="B1476">
        <v>1323</v>
      </c>
      <c r="C1476" t="str">
        <f t="shared" si="23"/>
        <v>977-1323</v>
      </c>
      <c r="D1476">
        <v>1475</v>
      </c>
    </row>
    <row r="1477" spans="1:4">
      <c r="A1477">
        <v>977</v>
      </c>
      <c r="B1477">
        <v>1323</v>
      </c>
      <c r="C1477" t="str">
        <f t="shared" si="23"/>
        <v>977-1323</v>
      </c>
      <c r="D1477">
        <v>1476</v>
      </c>
    </row>
    <row r="1478" spans="1:4">
      <c r="A1478">
        <v>977</v>
      </c>
      <c r="B1478">
        <v>1323</v>
      </c>
      <c r="C1478" t="str">
        <f t="shared" si="23"/>
        <v>977-1323</v>
      </c>
      <c r="D1478">
        <v>1477</v>
      </c>
    </row>
    <row r="1479" spans="1:4">
      <c r="A1479">
        <v>977</v>
      </c>
      <c r="B1479">
        <v>1323</v>
      </c>
      <c r="C1479" t="str">
        <f t="shared" si="23"/>
        <v>977-1323</v>
      </c>
      <c r="D1479">
        <v>1478</v>
      </c>
    </row>
    <row r="1480" spans="1:4">
      <c r="A1480">
        <v>1014</v>
      </c>
      <c r="B1480">
        <v>1316</v>
      </c>
      <c r="C1480" t="str">
        <f t="shared" si="23"/>
        <v>1014-1316</v>
      </c>
      <c r="D1480">
        <v>1479</v>
      </c>
    </row>
    <row r="1481" spans="1:4">
      <c r="A1481">
        <v>800</v>
      </c>
      <c r="B1481">
        <v>1128</v>
      </c>
      <c r="C1481" t="str">
        <f t="shared" si="23"/>
        <v>800-1128</v>
      </c>
      <c r="D1481">
        <v>1480</v>
      </c>
    </row>
    <row r="1482" spans="1:4">
      <c r="A1482">
        <v>498</v>
      </c>
      <c r="B1482">
        <v>693</v>
      </c>
      <c r="C1482" t="str">
        <f t="shared" si="23"/>
        <v>498-693</v>
      </c>
      <c r="D1482">
        <v>1481</v>
      </c>
    </row>
    <row r="1483" spans="1:4">
      <c r="A1483">
        <v>498</v>
      </c>
      <c r="B1483">
        <v>1012</v>
      </c>
      <c r="C1483" t="str">
        <f t="shared" si="23"/>
        <v>498-1012</v>
      </c>
      <c r="D1483">
        <v>1482</v>
      </c>
    </row>
    <row r="1484" spans="1:4">
      <c r="A1484">
        <v>861</v>
      </c>
      <c r="B1484">
        <v>1216</v>
      </c>
      <c r="C1484" t="str">
        <f t="shared" si="23"/>
        <v>861-1216</v>
      </c>
      <c r="D1484">
        <v>1483</v>
      </c>
    </row>
    <row r="1485" spans="1:4">
      <c r="A1485">
        <v>1067</v>
      </c>
      <c r="B1485">
        <v>1516</v>
      </c>
      <c r="C1485" t="str">
        <f t="shared" si="23"/>
        <v>1067-1516</v>
      </c>
      <c r="D1485">
        <v>1484</v>
      </c>
    </row>
    <row r="1486" spans="1:4">
      <c r="A1486">
        <v>153</v>
      </c>
      <c r="B1486">
        <v>1035</v>
      </c>
      <c r="C1486" t="str">
        <f t="shared" si="23"/>
        <v>153-1035</v>
      </c>
      <c r="D1486">
        <v>1485</v>
      </c>
    </row>
    <row r="1487" spans="1:4">
      <c r="A1487">
        <v>772</v>
      </c>
      <c r="B1487">
        <v>1527</v>
      </c>
      <c r="C1487" t="str">
        <f t="shared" si="23"/>
        <v>772-1527</v>
      </c>
      <c r="D1487">
        <v>1486</v>
      </c>
    </row>
    <row r="1488" spans="1:4">
      <c r="A1488">
        <v>65</v>
      </c>
      <c r="B1488">
        <v>81</v>
      </c>
      <c r="C1488" t="str">
        <f t="shared" si="23"/>
        <v>65-81</v>
      </c>
      <c r="D1488">
        <v>1487</v>
      </c>
    </row>
    <row r="1489" spans="1:4">
      <c r="A1489">
        <v>65</v>
      </c>
      <c r="B1489">
        <v>83</v>
      </c>
      <c r="C1489" t="str">
        <f t="shared" si="23"/>
        <v>65-83</v>
      </c>
      <c r="D1489">
        <v>1488</v>
      </c>
    </row>
    <row r="1490" spans="1:4">
      <c r="A1490">
        <v>93</v>
      </c>
      <c r="B1490">
        <v>128</v>
      </c>
      <c r="C1490" t="str">
        <f t="shared" si="23"/>
        <v>93-128</v>
      </c>
      <c r="D1490">
        <v>1489</v>
      </c>
    </row>
    <row r="1491" spans="1:4">
      <c r="A1491">
        <v>1</v>
      </c>
      <c r="B1491">
        <v>655</v>
      </c>
      <c r="C1491" t="str">
        <f t="shared" si="23"/>
        <v>1-655</v>
      </c>
      <c r="D1491">
        <v>1490</v>
      </c>
    </row>
    <row r="1492" spans="1:4">
      <c r="A1492">
        <v>554</v>
      </c>
      <c r="B1492">
        <v>786</v>
      </c>
      <c r="C1492" t="str">
        <f t="shared" si="23"/>
        <v>554-786</v>
      </c>
      <c r="D1492">
        <v>1491</v>
      </c>
    </row>
    <row r="1493" spans="1:4">
      <c r="A1493">
        <v>977</v>
      </c>
      <c r="B1493">
        <v>400</v>
      </c>
      <c r="C1493" t="str">
        <f t="shared" si="23"/>
        <v>977-400</v>
      </c>
      <c r="D1493">
        <v>1492</v>
      </c>
    </row>
    <row r="1494" spans="1:4">
      <c r="A1494">
        <v>977</v>
      </c>
      <c r="B1494">
        <v>1220</v>
      </c>
      <c r="C1494" t="str">
        <f t="shared" si="23"/>
        <v>977-1220</v>
      </c>
      <c r="D1494">
        <v>1493</v>
      </c>
    </row>
    <row r="1495" spans="1:4">
      <c r="A1495">
        <v>15</v>
      </c>
      <c r="B1495">
        <v>399</v>
      </c>
      <c r="C1495" t="str">
        <f t="shared" si="23"/>
        <v>15-399</v>
      </c>
      <c r="D1495">
        <v>1494</v>
      </c>
    </row>
    <row r="1496" spans="1:4">
      <c r="A1496">
        <v>726</v>
      </c>
      <c r="B1496">
        <v>865</v>
      </c>
      <c r="C1496" t="str">
        <f t="shared" si="23"/>
        <v>726-865</v>
      </c>
      <c r="D1496">
        <v>1495</v>
      </c>
    </row>
    <row r="1497" spans="1:4">
      <c r="A1497">
        <v>15</v>
      </c>
      <c r="B1497">
        <v>399</v>
      </c>
      <c r="C1497" t="str">
        <f t="shared" si="23"/>
        <v>15-399</v>
      </c>
      <c r="D1497">
        <v>1496</v>
      </c>
    </row>
    <row r="1498" spans="1:4">
      <c r="A1498">
        <v>15</v>
      </c>
      <c r="B1498">
        <v>1331</v>
      </c>
      <c r="C1498" t="str">
        <f t="shared" si="23"/>
        <v>15-1331</v>
      </c>
      <c r="D1498">
        <v>1497</v>
      </c>
    </row>
    <row r="1499" spans="1:4">
      <c r="A1499">
        <v>15</v>
      </c>
      <c r="B1499">
        <v>1331</v>
      </c>
      <c r="C1499" t="str">
        <f t="shared" si="23"/>
        <v>15-1331</v>
      </c>
      <c r="D1499">
        <v>1498</v>
      </c>
    </row>
    <row r="1500" spans="1:4">
      <c r="A1500">
        <v>15</v>
      </c>
      <c r="B1500">
        <v>1331</v>
      </c>
      <c r="C1500" t="str">
        <f t="shared" si="23"/>
        <v>15-1331</v>
      </c>
      <c r="D1500">
        <v>1499</v>
      </c>
    </row>
    <row r="1501" spans="1:4">
      <c r="A1501">
        <v>15</v>
      </c>
      <c r="B1501">
        <v>399</v>
      </c>
      <c r="C1501" t="str">
        <f t="shared" si="23"/>
        <v>15-399</v>
      </c>
      <c r="D1501">
        <v>1500</v>
      </c>
    </row>
    <row r="1502" spans="1:4">
      <c r="A1502">
        <v>1114</v>
      </c>
      <c r="B1502">
        <v>1570</v>
      </c>
      <c r="C1502" t="str">
        <f t="shared" si="23"/>
        <v>1114-1570</v>
      </c>
      <c r="D1502">
        <v>1501</v>
      </c>
    </row>
    <row r="1503" spans="1:4">
      <c r="A1503">
        <v>267</v>
      </c>
      <c r="B1503">
        <v>384</v>
      </c>
      <c r="C1503" t="str">
        <f t="shared" si="23"/>
        <v>267-384</v>
      </c>
      <c r="D1503">
        <v>1502</v>
      </c>
    </row>
    <row r="1504" spans="1:4">
      <c r="A1504">
        <v>467</v>
      </c>
      <c r="B1504">
        <v>656</v>
      </c>
      <c r="C1504" t="str">
        <f t="shared" si="23"/>
        <v>467-656</v>
      </c>
      <c r="D1504">
        <v>1503</v>
      </c>
    </row>
    <row r="1505" spans="1:4">
      <c r="A1505">
        <v>1122</v>
      </c>
      <c r="B1505">
        <v>1600</v>
      </c>
      <c r="C1505" t="str">
        <f t="shared" si="23"/>
        <v>1122-1600</v>
      </c>
      <c r="D1505">
        <v>1504</v>
      </c>
    </row>
    <row r="1506" spans="1:4">
      <c r="A1506">
        <v>137</v>
      </c>
      <c r="B1506">
        <v>1115</v>
      </c>
      <c r="C1506" t="str">
        <f t="shared" si="23"/>
        <v>137-1115</v>
      </c>
      <c r="D1506">
        <v>1505</v>
      </c>
    </row>
    <row r="1507" spans="1:4">
      <c r="A1507">
        <v>159</v>
      </c>
      <c r="B1507">
        <v>534</v>
      </c>
      <c r="C1507" t="str">
        <f t="shared" si="23"/>
        <v>159-534</v>
      </c>
      <c r="D1507">
        <v>1506</v>
      </c>
    </row>
    <row r="1508" spans="1:4">
      <c r="A1508">
        <v>134</v>
      </c>
      <c r="B1508">
        <v>200</v>
      </c>
      <c r="C1508" t="str">
        <f t="shared" si="23"/>
        <v>134-200</v>
      </c>
      <c r="D1508">
        <v>1507</v>
      </c>
    </row>
    <row r="1509" spans="1:4">
      <c r="A1509">
        <v>290</v>
      </c>
      <c r="B1509">
        <v>415</v>
      </c>
      <c r="C1509" t="str">
        <f t="shared" si="23"/>
        <v>290-415</v>
      </c>
      <c r="D1509">
        <v>1508</v>
      </c>
    </row>
    <row r="1510" spans="1:4">
      <c r="A1510">
        <v>913</v>
      </c>
      <c r="B1510">
        <v>831</v>
      </c>
      <c r="C1510" t="str">
        <f t="shared" si="23"/>
        <v>913-831</v>
      </c>
      <c r="D1510">
        <v>1509</v>
      </c>
    </row>
    <row r="1511" spans="1:4">
      <c r="A1511">
        <v>494</v>
      </c>
      <c r="B1511">
        <v>687</v>
      </c>
      <c r="C1511" t="str">
        <f t="shared" si="23"/>
        <v>494-687</v>
      </c>
      <c r="D1511">
        <v>1510</v>
      </c>
    </row>
    <row r="1512" spans="1:4">
      <c r="A1512">
        <v>101</v>
      </c>
      <c r="B1512">
        <v>158</v>
      </c>
      <c r="C1512" t="str">
        <f t="shared" si="23"/>
        <v>101-158</v>
      </c>
      <c r="D1512">
        <v>1511</v>
      </c>
    </row>
    <row r="1513" spans="1:4">
      <c r="A1513">
        <v>1107</v>
      </c>
      <c r="B1513">
        <v>1573</v>
      </c>
      <c r="C1513" t="str">
        <f t="shared" si="23"/>
        <v>1107-1573</v>
      </c>
      <c r="D1513">
        <v>1512</v>
      </c>
    </row>
    <row r="1514" spans="1:4">
      <c r="A1514">
        <v>151</v>
      </c>
      <c r="B1514">
        <v>194</v>
      </c>
      <c r="C1514" t="str">
        <f t="shared" si="23"/>
        <v>151-194</v>
      </c>
      <c r="D1514">
        <v>1513</v>
      </c>
    </row>
    <row r="1515" spans="1:4">
      <c r="A1515">
        <v>137</v>
      </c>
      <c r="B1515">
        <v>1114</v>
      </c>
      <c r="C1515" t="str">
        <f t="shared" si="23"/>
        <v>137-1114</v>
      </c>
      <c r="D1515">
        <v>1514</v>
      </c>
    </row>
    <row r="1516" spans="1:4">
      <c r="A1516">
        <v>536</v>
      </c>
      <c r="B1516">
        <v>697</v>
      </c>
      <c r="C1516" t="str">
        <f t="shared" si="23"/>
        <v>536-697</v>
      </c>
      <c r="D1516">
        <v>1515</v>
      </c>
    </row>
    <row r="1517" spans="1:4">
      <c r="A1517">
        <v>536</v>
      </c>
      <c r="B1517">
        <v>697</v>
      </c>
      <c r="C1517" t="str">
        <f t="shared" si="23"/>
        <v>536-697</v>
      </c>
      <c r="D1517">
        <v>1516</v>
      </c>
    </row>
    <row r="1518" spans="1:4">
      <c r="A1518">
        <v>536</v>
      </c>
      <c r="B1518">
        <v>697</v>
      </c>
      <c r="C1518" t="str">
        <f t="shared" si="23"/>
        <v>536-697</v>
      </c>
      <c r="D1518">
        <v>1517</v>
      </c>
    </row>
    <row r="1519" spans="1:4">
      <c r="A1519">
        <v>536</v>
      </c>
      <c r="B1519">
        <v>698</v>
      </c>
      <c r="C1519" t="str">
        <f t="shared" si="23"/>
        <v>536-698</v>
      </c>
      <c r="D1519">
        <v>1518</v>
      </c>
    </row>
    <row r="1520" spans="1:4">
      <c r="A1520">
        <v>536</v>
      </c>
      <c r="B1520">
        <v>697</v>
      </c>
      <c r="C1520" t="str">
        <f t="shared" si="23"/>
        <v>536-697</v>
      </c>
      <c r="D1520">
        <v>1519</v>
      </c>
    </row>
    <row r="1521" spans="1:4">
      <c r="A1521">
        <v>536</v>
      </c>
      <c r="B1521">
        <v>697</v>
      </c>
      <c r="C1521" t="str">
        <f t="shared" si="23"/>
        <v>536-697</v>
      </c>
      <c r="D1521">
        <v>1520</v>
      </c>
    </row>
    <row r="1522" spans="1:4">
      <c r="A1522">
        <v>536</v>
      </c>
      <c r="B1522">
        <v>697</v>
      </c>
      <c r="C1522" t="str">
        <f t="shared" si="23"/>
        <v>536-697</v>
      </c>
      <c r="D1522">
        <v>1521</v>
      </c>
    </row>
    <row r="1523" spans="1:4">
      <c r="A1523">
        <v>536</v>
      </c>
      <c r="B1523">
        <v>697</v>
      </c>
      <c r="C1523" t="str">
        <f t="shared" si="23"/>
        <v>536-697</v>
      </c>
      <c r="D1523">
        <v>1522</v>
      </c>
    </row>
    <row r="1524" spans="1:4">
      <c r="A1524">
        <v>536</v>
      </c>
      <c r="B1524">
        <v>697</v>
      </c>
      <c r="C1524" t="str">
        <f t="shared" si="23"/>
        <v>536-697</v>
      </c>
      <c r="D1524">
        <v>1523</v>
      </c>
    </row>
    <row r="1525" spans="1:4">
      <c r="A1525">
        <v>536</v>
      </c>
      <c r="B1525">
        <v>697</v>
      </c>
      <c r="C1525" t="str">
        <f t="shared" si="23"/>
        <v>536-697</v>
      </c>
      <c r="D1525">
        <v>1524</v>
      </c>
    </row>
    <row r="1526" spans="1:4">
      <c r="A1526">
        <v>536</v>
      </c>
      <c r="B1526">
        <v>697</v>
      </c>
      <c r="C1526" t="str">
        <f t="shared" si="23"/>
        <v>536-697</v>
      </c>
      <c r="D1526">
        <v>1525</v>
      </c>
    </row>
    <row r="1527" spans="1:4">
      <c r="A1527">
        <v>536</v>
      </c>
      <c r="B1527">
        <v>697</v>
      </c>
      <c r="C1527" t="str">
        <f t="shared" si="23"/>
        <v>536-697</v>
      </c>
      <c r="D1527">
        <v>1526</v>
      </c>
    </row>
    <row r="1528" spans="1:4">
      <c r="A1528">
        <v>536</v>
      </c>
      <c r="B1528">
        <v>697</v>
      </c>
      <c r="C1528" t="str">
        <f t="shared" si="23"/>
        <v>536-697</v>
      </c>
      <c r="D1528">
        <v>1527</v>
      </c>
    </row>
    <row r="1529" spans="1:4">
      <c r="A1529">
        <v>536</v>
      </c>
      <c r="B1529">
        <v>697</v>
      </c>
      <c r="C1529" t="str">
        <f t="shared" si="23"/>
        <v>536-697</v>
      </c>
      <c r="D1529">
        <v>1528</v>
      </c>
    </row>
    <row r="1530" spans="1:4">
      <c r="A1530">
        <v>536</v>
      </c>
      <c r="B1530">
        <v>759</v>
      </c>
      <c r="C1530" t="str">
        <f t="shared" si="23"/>
        <v>536-759</v>
      </c>
      <c r="D1530">
        <v>1529</v>
      </c>
    </row>
    <row r="1531" spans="1:4">
      <c r="A1531">
        <v>536</v>
      </c>
      <c r="B1531">
        <v>759</v>
      </c>
      <c r="C1531" t="str">
        <f t="shared" si="23"/>
        <v>536-759</v>
      </c>
      <c r="D1531">
        <v>1530</v>
      </c>
    </row>
    <row r="1532" spans="1:4">
      <c r="A1532">
        <v>536</v>
      </c>
      <c r="B1532">
        <v>759</v>
      </c>
      <c r="C1532" t="str">
        <f t="shared" si="23"/>
        <v>536-759</v>
      </c>
      <c r="D1532">
        <v>1531</v>
      </c>
    </row>
    <row r="1533" spans="1:4">
      <c r="A1533">
        <v>536</v>
      </c>
      <c r="B1533">
        <v>759</v>
      </c>
      <c r="C1533" t="str">
        <f t="shared" si="23"/>
        <v>536-759</v>
      </c>
      <c r="D1533">
        <v>1532</v>
      </c>
    </row>
    <row r="1534" spans="1:4">
      <c r="A1534">
        <v>536</v>
      </c>
      <c r="B1534">
        <v>759</v>
      </c>
      <c r="C1534" t="str">
        <f t="shared" si="23"/>
        <v>536-759</v>
      </c>
      <c r="D1534">
        <v>1533</v>
      </c>
    </row>
    <row r="1535" spans="1:4">
      <c r="A1535">
        <v>536</v>
      </c>
      <c r="B1535">
        <v>759</v>
      </c>
      <c r="C1535" t="str">
        <f t="shared" si="23"/>
        <v>536-759</v>
      </c>
      <c r="D1535">
        <v>1534</v>
      </c>
    </row>
    <row r="1536" spans="1:4">
      <c r="A1536">
        <v>536</v>
      </c>
      <c r="B1536">
        <v>759</v>
      </c>
      <c r="C1536" t="str">
        <f t="shared" si="23"/>
        <v>536-759</v>
      </c>
      <c r="D1536">
        <v>1535</v>
      </c>
    </row>
    <row r="1537" spans="1:4">
      <c r="A1537">
        <v>536</v>
      </c>
      <c r="B1537">
        <v>759</v>
      </c>
      <c r="C1537" t="str">
        <f t="shared" si="23"/>
        <v>536-759</v>
      </c>
      <c r="D1537">
        <v>1536</v>
      </c>
    </row>
    <row r="1538" spans="1:4">
      <c r="A1538">
        <v>536</v>
      </c>
      <c r="B1538">
        <v>759</v>
      </c>
      <c r="C1538" t="str">
        <f t="shared" si="23"/>
        <v>536-759</v>
      </c>
      <c r="D1538">
        <v>1537</v>
      </c>
    </row>
    <row r="1539" spans="1:4">
      <c r="A1539">
        <v>536</v>
      </c>
      <c r="B1539">
        <v>759</v>
      </c>
      <c r="C1539" t="str">
        <f t="shared" ref="C1539:C1602" si="24">CONCATENATE(A1539,"-",B1539)</f>
        <v>536-759</v>
      </c>
      <c r="D1539">
        <v>1538</v>
      </c>
    </row>
    <row r="1540" spans="1:4">
      <c r="A1540">
        <v>536</v>
      </c>
      <c r="B1540">
        <v>760</v>
      </c>
      <c r="C1540" t="str">
        <f t="shared" si="24"/>
        <v>536-760</v>
      </c>
      <c r="D1540">
        <v>1539</v>
      </c>
    </row>
    <row r="1541" spans="1:4">
      <c r="A1541">
        <v>536</v>
      </c>
      <c r="B1541">
        <v>760</v>
      </c>
      <c r="C1541" t="str">
        <f t="shared" si="24"/>
        <v>536-760</v>
      </c>
      <c r="D1541">
        <v>1540</v>
      </c>
    </row>
    <row r="1542" spans="1:4">
      <c r="A1542">
        <v>536</v>
      </c>
      <c r="B1542">
        <v>760</v>
      </c>
      <c r="C1542" t="str">
        <f t="shared" si="24"/>
        <v>536-760</v>
      </c>
      <c r="D1542">
        <v>1541</v>
      </c>
    </row>
    <row r="1543" spans="1:4">
      <c r="A1543">
        <v>536</v>
      </c>
      <c r="B1543">
        <v>760</v>
      </c>
      <c r="C1543" t="str">
        <f t="shared" si="24"/>
        <v>536-760</v>
      </c>
      <c r="D1543">
        <v>1542</v>
      </c>
    </row>
    <row r="1544" spans="1:4">
      <c r="A1544">
        <v>536</v>
      </c>
      <c r="B1544">
        <v>755</v>
      </c>
      <c r="C1544" t="str">
        <f t="shared" si="24"/>
        <v>536-755</v>
      </c>
      <c r="D1544">
        <v>1543</v>
      </c>
    </row>
    <row r="1545" spans="1:4">
      <c r="A1545">
        <v>536</v>
      </c>
      <c r="B1545">
        <v>759</v>
      </c>
      <c r="C1545" t="str">
        <f t="shared" si="24"/>
        <v>536-759</v>
      </c>
      <c r="D1545">
        <v>1544</v>
      </c>
    </row>
    <row r="1546" spans="1:4">
      <c r="A1546">
        <v>536</v>
      </c>
      <c r="B1546">
        <v>759</v>
      </c>
      <c r="C1546" t="str">
        <f t="shared" si="24"/>
        <v>536-759</v>
      </c>
      <c r="D1546">
        <v>1545</v>
      </c>
    </row>
    <row r="1547" spans="1:4">
      <c r="A1547">
        <v>536</v>
      </c>
      <c r="B1547">
        <v>759</v>
      </c>
      <c r="C1547" t="str">
        <f t="shared" si="24"/>
        <v>536-759</v>
      </c>
      <c r="D1547">
        <v>1546</v>
      </c>
    </row>
    <row r="1548" spans="1:4">
      <c r="A1548">
        <v>536</v>
      </c>
      <c r="B1548">
        <v>759</v>
      </c>
      <c r="C1548" t="str">
        <f t="shared" si="24"/>
        <v>536-759</v>
      </c>
      <c r="D1548">
        <v>1547</v>
      </c>
    </row>
    <row r="1549" spans="1:4">
      <c r="A1549">
        <v>536</v>
      </c>
      <c r="B1549">
        <v>759</v>
      </c>
      <c r="C1549" t="str">
        <f t="shared" si="24"/>
        <v>536-759</v>
      </c>
      <c r="D1549">
        <v>1548</v>
      </c>
    </row>
    <row r="1550" spans="1:4">
      <c r="A1550">
        <v>536</v>
      </c>
      <c r="B1550">
        <v>759</v>
      </c>
      <c r="C1550" t="str">
        <f t="shared" si="24"/>
        <v>536-759</v>
      </c>
      <c r="D1550">
        <v>1549</v>
      </c>
    </row>
    <row r="1551" spans="1:4">
      <c r="A1551">
        <v>536</v>
      </c>
      <c r="B1551">
        <v>759</v>
      </c>
      <c r="C1551" t="str">
        <f t="shared" si="24"/>
        <v>536-759</v>
      </c>
      <c r="D1551">
        <v>1550</v>
      </c>
    </row>
    <row r="1552" spans="1:4">
      <c r="A1552">
        <v>536</v>
      </c>
      <c r="B1552">
        <v>760</v>
      </c>
      <c r="C1552" t="str">
        <f t="shared" si="24"/>
        <v>536-760</v>
      </c>
      <c r="D1552">
        <v>1551</v>
      </c>
    </row>
    <row r="1553" spans="1:4">
      <c r="A1553">
        <v>536</v>
      </c>
      <c r="B1553">
        <v>760</v>
      </c>
      <c r="C1553" t="str">
        <f t="shared" si="24"/>
        <v>536-760</v>
      </c>
      <c r="D1553">
        <v>1552</v>
      </c>
    </row>
    <row r="1554" spans="1:4">
      <c r="A1554">
        <v>536</v>
      </c>
      <c r="B1554">
        <v>117</v>
      </c>
      <c r="C1554" t="str">
        <f t="shared" si="24"/>
        <v>536-117</v>
      </c>
      <c r="D1554">
        <v>1553</v>
      </c>
    </row>
    <row r="1555" spans="1:4">
      <c r="A1555">
        <v>536</v>
      </c>
      <c r="B1555">
        <v>760</v>
      </c>
      <c r="C1555" t="str">
        <f t="shared" si="24"/>
        <v>536-760</v>
      </c>
      <c r="D1555">
        <v>1554</v>
      </c>
    </row>
    <row r="1556" spans="1:4">
      <c r="A1556">
        <v>536</v>
      </c>
      <c r="B1556">
        <v>760</v>
      </c>
      <c r="C1556" t="str">
        <f t="shared" si="24"/>
        <v>536-760</v>
      </c>
      <c r="D1556">
        <v>1555</v>
      </c>
    </row>
    <row r="1557" spans="1:4">
      <c r="A1557">
        <v>536</v>
      </c>
      <c r="B1557">
        <v>760</v>
      </c>
      <c r="C1557" t="str">
        <f t="shared" si="24"/>
        <v>536-760</v>
      </c>
      <c r="D1557">
        <v>1556</v>
      </c>
    </row>
    <row r="1558" spans="1:4">
      <c r="A1558">
        <v>536</v>
      </c>
      <c r="B1558">
        <v>760</v>
      </c>
      <c r="C1558" t="str">
        <f t="shared" si="24"/>
        <v>536-760</v>
      </c>
      <c r="D1558">
        <v>1557</v>
      </c>
    </row>
    <row r="1559" spans="1:4">
      <c r="A1559">
        <v>536</v>
      </c>
      <c r="B1559">
        <v>756</v>
      </c>
      <c r="C1559" t="str">
        <f t="shared" si="24"/>
        <v>536-756</v>
      </c>
      <c r="D1559">
        <v>1558</v>
      </c>
    </row>
    <row r="1560" spans="1:4">
      <c r="A1560">
        <v>536</v>
      </c>
      <c r="B1560">
        <v>760</v>
      </c>
      <c r="C1560" t="str">
        <f t="shared" si="24"/>
        <v>536-760</v>
      </c>
      <c r="D1560">
        <v>1559</v>
      </c>
    </row>
    <row r="1561" spans="1:4">
      <c r="A1561">
        <v>536</v>
      </c>
      <c r="B1561">
        <v>757</v>
      </c>
      <c r="C1561" t="str">
        <f t="shared" si="24"/>
        <v>536-757</v>
      </c>
      <c r="D1561">
        <v>1560</v>
      </c>
    </row>
    <row r="1562" spans="1:4">
      <c r="A1562">
        <v>536</v>
      </c>
      <c r="B1562">
        <v>117</v>
      </c>
      <c r="C1562" t="str">
        <f t="shared" si="24"/>
        <v>536-117</v>
      </c>
      <c r="D1562">
        <v>1561</v>
      </c>
    </row>
    <row r="1563" spans="1:4">
      <c r="A1563">
        <v>536</v>
      </c>
      <c r="B1563">
        <v>117</v>
      </c>
      <c r="C1563" t="str">
        <f t="shared" si="24"/>
        <v>536-117</v>
      </c>
      <c r="D1563">
        <v>1562</v>
      </c>
    </row>
    <row r="1564" spans="1:4">
      <c r="A1564">
        <v>789</v>
      </c>
      <c r="B1564">
        <v>925</v>
      </c>
      <c r="C1564" t="str">
        <f t="shared" si="24"/>
        <v>789-925</v>
      </c>
      <c r="D1564">
        <v>1563</v>
      </c>
    </row>
    <row r="1565" spans="1:4">
      <c r="A1565">
        <v>235</v>
      </c>
      <c r="B1565">
        <v>706</v>
      </c>
      <c r="C1565" t="str">
        <f t="shared" si="24"/>
        <v>235-706</v>
      </c>
      <c r="D1565">
        <v>1564</v>
      </c>
    </row>
    <row r="1566" spans="1:4">
      <c r="A1566">
        <v>235</v>
      </c>
      <c r="B1566">
        <v>706</v>
      </c>
      <c r="C1566" t="str">
        <f t="shared" si="24"/>
        <v>235-706</v>
      </c>
      <c r="D1566">
        <v>1565</v>
      </c>
    </row>
    <row r="1567" spans="1:4">
      <c r="A1567">
        <v>298</v>
      </c>
      <c r="B1567">
        <v>425</v>
      </c>
      <c r="C1567" t="str">
        <f t="shared" si="24"/>
        <v>298-425</v>
      </c>
      <c r="D1567">
        <v>1566</v>
      </c>
    </row>
    <row r="1568" spans="1:4">
      <c r="A1568">
        <v>298</v>
      </c>
      <c r="B1568">
        <v>424</v>
      </c>
      <c r="C1568" t="str">
        <f t="shared" si="24"/>
        <v>298-424</v>
      </c>
      <c r="D1568">
        <v>1567</v>
      </c>
    </row>
    <row r="1569" spans="1:4">
      <c r="A1569">
        <v>298</v>
      </c>
      <c r="B1569">
        <v>424</v>
      </c>
      <c r="C1569" t="str">
        <f t="shared" si="24"/>
        <v>298-424</v>
      </c>
      <c r="D1569">
        <v>1568</v>
      </c>
    </row>
    <row r="1570" spans="1:4">
      <c r="A1570">
        <v>298</v>
      </c>
      <c r="B1570">
        <v>424</v>
      </c>
      <c r="C1570" t="str">
        <f t="shared" si="24"/>
        <v>298-424</v>
      </c>
      <c r="D1570">
        <v>1569</v>
      </c>
    </row>
    <row r="1571" spans="1:4">
      <c r="A1571">
        <v>644</v>
      </c>
      <c r="B1571">
        <v>894</v>
      </c>
      <c r="C1571" t="str">
        <f t="shared" si="24"/>
        <v>644-894</v>
      </c>
      <c r="D1571">
        <v>1570</v>
      </c>
    </row>
    <row r="1572" spans="1:4">
      <c r="A1572">
        <v>406</v>
      </c>
      <c r="B1572">
        <v>588</v>
      </c>
      <c r="C1572" t="str">
        <f t="shared" si="24"/>
        <v>406-588</v>
      </c>
      <c r="D1572">
        <v>1571</v>
      </c>
    </row>
    <row r="1573" spans="1:4">
      <c r="A1573">
        <v>468</v>
      </c>
      <c r="B1573">
        <v>777</v>
      </c>
      <c r="C1573" t="str">
        <f t="shared" si="24"/>
        <v>468-777</v>
      </c>
      <c r="D1573">
        <v>1572</v>
      </c>
    </row>
    <row r="1574" spans="1:4">
      <c r="A1574">
        <v>731</v>
      </c>
      <c r="B1574">
        <v>565</v>
      </c>
      <c r="C1574" t="str">
        <f t="shared" si="24"/>
        <v>731-565</v>
      </c>
      <c r="D1574">
        <v>1573</v>
      </c>
    </row>
    <row r="1575" spans="1:4">
      <c r="A1575">
        <v>731</v>
      </c>
      <c r="B1575">
        <v>565</v>
      </c>
      <c r="C1575" t="str">
        <f t="shared" si="24"/>
        <v>731-565</v>
      </c>
      <c r="D1575">
        <v>1574</v>
      </c>
    </row>
    <row r="1576" spans="1:4">
      <c r="A1576">
        <v>156</v>
      </c>
      <c r="B1576">
        <v>239</v>
      </c>
      <c r="C1576" t="str">
        <f t="shared" si="24"/>
        <v>156-239</v>
      </c>
      <c r="D1576">
        <v>1575</v>
      </c>
    </row>
    <row r="1577" spans="1:4">
      <c r="A1577">
        <v>585</v>
      </c>
      <c r="B1577">
        <v>832</v>
      </c>
      <c r="C1577" t="str">
        <f t="shared" si="24"/>
        <v>585-832</v>
      </c>
      <c r="D1577">
        <v>1576</v>
      </c>
    </row>
    <row r="1578" spans="1:4">
      <c r="A1578">
        <v>98</v>
      </c>
      <c r="B1578">
        <v>154</v>
      </c>
      <c r="C1578" t="str">
        <f t="shared" si="24"/>
        <v>98-154</v>
      </c>
      <c r="D1578">
        <v>1577</v>
      </c>
    </row>
    <row r="1579" spans="1:4">
      <c r="A1579">
        <v>76</v>
      </c>
      <c r="B1579">
        <v>108</v>
      </c>
      <c r="C1579" t="str">
        <f t="shared" si="24"/>
        <v>76-108</v>
      </c>
      <c r="D1579">
        <v>1578</v>
      </c>
    </row>
    <row r="1580" spans="1:4">
      <c r="A1580">
        <v>536</v>
      </c>
      <c r="B1580">
        <v>753</v>
      </c>
      <c r="C1580" t="str">
        <f t="shared" si="24"/>
        <v>536-753</v>
      </c>
      <c r="D1580">
        <v>1579</v>
      </c>
    </row>
    <row r="1581" spans="1:4">
      <c r="A1581">
        <v>536</v>
      </c>
      <c r="B1581">
        <v>757</v>
      </c>
      <c r="C1581" t="str">
        <f t="shared" si="24"/>
        <v>536-757</v>
      </c>
      <c r="D1581">
        <v>1580</v>
      </c>
    </row>
    <row r="1582" spans="1:4">
      <c r="A1582">
        <v>419</v>
      </c>
      <c r="B1582">
        <v>610</v>
      </c>
      <c r="C1582" t="str">
        <f t="shared" si="24"/>
        <v>419-610</v>
      </c>
      <c r="D1582">
        <v>1581</v>
      </c>
    </row>
    <row r="1583" spans="1:4">
      <c r="A1583">
        <v>451</v>
      </c>
      <c r="B1583">
        <v>214</v>
      </c>
      <c r="C1583" t="str">
        <f t="shared" si="24"/>
        <v>451-214</v>
      </c>
      <c r="D1583">
        <v>1582</v>
      </c>
    </row>
    <row r="1584" spans="1:4">
      <c r="A1584">
        <v>875</v>
      </c>
      <c r="B1584">
        <v>398</v>
      </c>
      <c r="C1584" t="str">
        <f t="shared" si="24"/>
        <v>875-398</v>
      </c>
      <c r="D1584">
        <v>1583</v>
      </c>
    </row>
    <row r="1585" spans="1:4">
      <c r="A1585">
        <v>530</v>
      </c>
      <c r="B1585">
        <v>747</v>
      </c>
      <c r="C1585" t="str">
        <f t="shared" si="24"/>
        <v>530-747</v>
      </c>
      <c r="D1585">
        <v>1584</v>
      </c>
    </row>
    <row r="1586" spans="1:4">
      <c r="A1586">
        <v>170</v>
      </c>
      <c r="B1586">
        <v>257</v>
      </c>
      <c r="C1586" t="str">
        <f t="shared" si="24"/>
        <v>170-257</v>
      </c>
      <c r="D1586">
        <v>1585</v>
      </c>
    </row>
    <row r="1587" spans="1:4">
      <c r="A1587">
        <v>536</v>
      </c>
      <c r="B1587">
        <v>1597</v>
      </c>
      <c r="C1587" t="str">
        <f t="shared" si="24"/>
        <v>536-1597</v>
      </c>
      <c r="D1587">
        <v>1586</v>
      </c>
    </row>
    <row r="1588" spans="1:4">
      <c r="A1588">
        <v>536</v>
      </c>
      <c r="B1588">
        <v>1597</v>
      </c>
      <c r="C1588" t="str">
        <f t="shared" si="24"/>
        <v>536-1597</v>
      </c>
      <c r="D1588">
        <v>1587</v>
      </c>
    </row>
    <row r="1589" spans="1:4">
      <c r="A1589">
        <v>536</v>
      </c>
      <c r="B1589">
        <v>1597</v>
      </c>
      <c r="C1589" t="str">
        <f t="shared" si="24"/>
        <v>536-1597</v>
      </c>
      <c r="D1589">
        <v>1588</v>
      </c>
    </row>
    <row r="1590" spans="1:4">
      <c r="A1590">
        <v>637</v>
      </c>
      <c r="B1590">
        <v>893</v>
      </c>
      <c r="C1590" t="str">
        <f t="shared" si="24"/>
        <v>637-893</v>
      </c>
      <c r="D1590">
        <v>1589</v>
      </c>
    </row>
    <row r="1591" spans="1:4">
      <c r="A1591">
        <v>203</v>
      </c>
      <c r="B1591">
        <v>297</v>
      </c>
      <c r="C1591" t="str">
        <f t="shared" si="24"/>
        <v>203-297</v>
      </c>
      <c r="D1591">
        <v>1590</v>
      </c>
    </row>
    <row r="1592" spans="1:4">
      <c r="A1592">
        <v>794</v>
      </c>
      <c r="B1592">
        <v>1121</v>
      </c>
      <c r="C1592" t="str">
        <f t="shared" si="24"/>
        <v>794-1121</v>
      </c>
      <c r="D1592">
        <v>1591</v>
      </c>
    </row>
    <row r="1593" spans="1:4">
      <c r="A1593">
        <v>490</v>
      </c>
      <c r="B1593">
        <v>683</v>
      </c>
      <c r="C1593" t="str">
        <f t="shared" si="24"/>
        <v>490-683</v>
      </c>
      <c r="D1593">
        <v>1592</v>
      </c>
    </row>
    <row r="1594" spans="1:4">
      <c r="A1594">
        <v>595</v>
      </c>
      <c r="B1594">
        <v>1575</v>
      </c>
      <c r="C1594" t="str">
        <f t="shared" si="24"/>
        <v>595-1575</v>
      </c>
      <c r="D1594">
        <v>1593</v>
      </c>
    </row>
    <row r="1595" spans="1:4">
      <c r="A1595">
        <v>595</v>
      </c>
      <c r="B1595">
        <v>819</v>
      </c>
      <c r="C1595" t="str">
        <f t="shared" si="24"/>
        <v>595-819</v>
      </c>
      <c r="D1595">
        <v>1594</v>
      </c>
    </row>
    <row r="1596" spans="1:4">
      <c r="A1596">
        <v>676</v>
      </c>
      <c r="B1596">
        <v>947</v>
      </c>
      <c r="C1596" t="str">
        <f t="shared" si="24"/>
        <v>676-947</v>
      </c>
      <c r="D1596">
        <v>1595</v>
      </c>
    </row>
    <row r="1597" spans="1:4">
      <c r="A1597">
        <v>745</v>
      </c>
      <c r="B1597">
        <v>1056</v>
      </c>
      <c r="C1597" t="str">
        <f t="shared" si="24"/>
        <v>745-1056</v>
      </c>
      <c r="D1597">
        <v>1596</v>
      </c>
    </row>
    <row r="1598" spans="1:4">
      <c r="A1598">
        <v>520</v>
      </c>
      <c r="B1598">
        <v>726</v>
      </c>
      <c r="C1598" t="str">
        <f t="shared" si="24"/>
        <v>520-726</v>
      </c>
      <c r="D1598">
        <v>1597</v>
      </c>
    </row>
    <row r="1599" spans="1:4">
      <c r="A1599">
        <v>167</v>
      </c>
      <c r="B1599">
        <v>1451</v>
      </c>
      <c r="C1599" t="str">
        <f t="shared" si="24"/>
        <v>167-1451</v>
      </c>
      <c r="D1599">
        <v>1598</v>
      </c>
    </row>
    <row r="1600" spans="1:4">
      <c r="A1600">
        <v>405</v>
      </c>
      <c r="B1600">
        <v>587</v>
      </c>
      <c r="C1600" t="str">
        <f t="shared" si="24"/>
        <v>405-587</v>
      </c>
      <c r="D1600">
        <v>1599</v>
      </c>
    </row>
    <row r="1601" spans="1:4">
      <c r="A1601">
        <v>731</v>
      </c>
      <c r="B1601">
        <v>1470</v>
      </c>
      <c r="C1601" t="str">
        <f t="shared" si="24"/>
        <v>731-1470</v>
      </c>
      <c r="D1601">
        <v>1600</v>
      </c>
    </row>
    <row r="1602" spans="1:4">
      <c r="A1602">
        <v>731</v>
      </c>
      <c r="B1602">
        <v>1470</v>
      </c>
      <c r="C1602" t="str">
        <f t="shared" si="24"/>
        <v>731-1470</v>
      </c>
      <c r="D1602">
        <v>1601</v>
      </c>
    </row>
    <row r="1603" spans="1:4">
      <c r="A1603">
        <v>1073</v>
      </c>
      <c r="B1603">
        <v>735</v>
      </c>
      <c r="C1603" t="str">
        <f t="shared" ref="C1603:C1666" si="25">CONCATENATE(A1603,"-",B1603)</f>
        <v>1073-735</v>
      </c>
      <c r="D1603">
        <v>1602</v>
      </c>
    </row>
    <row r="1604" spans="1:4">
      <c r="A1604">
        <v>1025</v>
      </c>
      <c r="B1604">
        <v>1454</v>
      </c>
      <c r="C1604" t="str">
        <f t="shared" si="25"/>
        <v>1025-1454</v>
      </c>
      <c r="D1604">
        <v>1603</v>
      </c>
    </row>
    <row r="1605" spans="1:4">
      <c r="A1605">
        <v>1025</v>
      </c>
      <c r="B1605">
        <v>1454</v>
      </c>
      <c r="C1605" t="str">
        <f t="shared" si="25"/>
        <v>1025-1454</v>
      </c>
      <c r="D1605">
        <v>1604</v>
      </c>
    </row>
    <row r="1606" spans="1:4">
      <c r="A1606">
        <v>531</v>
      </c>
      <c r="B1606">
        <v>179</v>
      </c>
      <c r="C1606" t="str">
        <f t="shared" si="25"/>
        <v>531-179</v>
      </c>
      <c r="D1606">
        <v>1605</v>
      </c>
    </row>
    <row r="1607" spans="1:4">
      <c r="A1607">
        <v>116</v>
      </c>
      <c r="B1607">
        <v>176</v>
      </c>
      <c r="C1607" t="str">
        <f t="shared" si="25"/>
        <v>116-176</v>
      </c>
      <c r="D1607">
        <v>1606</v>
      </c>
    </row>
    <row r="1608" spans="1:4">
      <c r="A1608">
        <v>731</v>
      </c>
      <c r="B1608">
        <v>1189</v>
      </c>
      <c r="C1608" t="str">
        <f t="shared" si="25"/>
        <v>731-1189</v>
      </c>
      <c r="D1608">
        <v>1607</v>
      </c>
    </row>
    <row r="1609" spans="1:4">
      <c r="A1609">
        <v>731</v>
      </c>
      <c r="B1609">
        <v>1189</v>
      </c>
      <c r="C1609" t="str">
        <f t="shared" si="25"/>
        <v>731-1189</v>
      </c>
      <c r="D1609">
        <v>1608</v>
      </c>
    </row>
    <row r="1610" spans="1:4">
      <c r="A1610">
        <v>772</v>
      </c>
      <c r="B1610">
        <v>1533</v>
      </c>
      <c r="C1610" t="str">
        <f t="shared" si="25"/>
        <v>772-1533</v>
      </c>
      <c r="D1610">
        <v>1609</v>
      </c>
    </row>
    <row r="1611" spans="1:4">
      <c r="A1611">
        <v>521</v>
      </c>
      <c r="B1611">
        <v>974</v>
      </c>
      <c r="C1611" t="str">
        <f t="shared" si="25"/>
        <v>521-974</v>
      </c>
      <c r="D1611">
        <v>1610</v>
      </c>
    </row>
    <row r="1612" spans="1:4">
      <c r="A1612">
        <v>542</v>
      </c>
      <c r="B1612">
        <v>769</v>
      </c>
      <c r="C1612" t="str">
        <f t="shared" si="25"/>
        <v>542-769</v>
      </c>
      <c r="D1612">
        <v>1611</v>
      </c>
    </row>
    <row r="1613" spans="1:4">
      <c r="A1613">
        <v>409</v>
      </c>
      <c r="B1613">
        <v>592</v>
      </c>
      <c r="C1613" t="str">
        <f t="shared" si="25"/>
        <v>409-592</v>
      </c>
      <c r="D1613">
        <v>1612</v>
      </c>
    </row>
    <row r="1614" spans="1:4">
      <c r="A1614">
        <v>374</v>
      </c>
      <c r="B1614">
        <v>1607</v>
      </c>
      <c r="C1614" t="str">
        <f t="shared" si="25"/>
        <v>374-1607</v>
      </c>
      <c r="D1614">
        <v>1613</v>
      </c>
    </row>
    <row r="1615" spans="1:4">
      <c r="A1615">
        <v>1122</v>
      </c>
      <c r="B1615">
        <v>1601</v>
      </c>
      <c r="C1615" t="str">
        <f t="shared" si="25"/>
        <v>1122-1601</v>
      </c>
      <c r="D1615">
        <v>1614</v>
      </c>
    </row>
    <row r="1616" spans="1:4">
      <c r="A1616">
        <v>1007</v>
      </c>
      <c r="B1616">
        <v>1424</v>
      </c>
      <c r="C1616" t="str">
        <f t="shared" si="25"/>
        <v>1007-1424</v>
      </c>
      <c r="D1616">
        <v>1615</v>
      </c>
    </row>
    <row r="1617" spans="1:4">
      <c r="A1617">
        <v>753</v>
      </c>
      <c r="B1617">
        <v>284</v>
      </c>
      <c r="C1617" t="str">
        <f t="shared" si="25"/>
        <v>753-284</v>
      </c>
      <c r="D1617">
        <v>1616</v>
      </c>
    </row>
    <row r="1618" spans="1:4">
      <c r="A1618">
        <v>1122</v>
      </c>
      <c r="B1618">
        <v>1601</v>
      </c>
      <c r="C1618" t="str">
        <f t="shared" si="25"/>
        <v>1122-1601</v>
      </c>
      <c r="D1618">
        <v>1617</v>
      </c>
    </row>
    <row r="1619" spans="1:4">
      <c r="A1619">
        <v>65</v>
      </c>
      <c r="B1619">
        <v>81</v>
      </c>
      <c r="C1619" t="str">
        <f t="shared" si="25"/>
        <v>65-81</v>
      </c>
      <c r="D1619">
        <v>1618</v>
      </c>
    </row>
    <row r="1620" spans="1:4">
      <c r="A1620">
        <v>65</v>
      </c>
      <c r="B1620">
        <v>83</v>
      </c>
      <c r="C1620" t="str">
        <f t="shared" si="25"/>
        <v>65-83</v>
      </c>
      <c r="D1620">
        <v>1619</v>
      </c>
    </row>
    <row r="1621" spans="1:4">
      <c r="A1621">
        <v>899</v>
      </c>
      <c r="B1621">
        <v>1267</v>
      </c>
      <c r="C1621" t="str">
        <f t="shared" si="25"/>
        <v>899-1267</v>
      </c>
      <c r="D1621">
        <v>1620</v>
      </c>
    </row>
    <row r="1622" spans="1:4">
      <c r="A1622">
        <v>92</v>
      </c>
      <c r="B1622">
        <v>127</v>
      </c>
      <c r="C1622" t="str">
        <f t="shared" si="25"/>
        <v>92-127</v>
      </c>
      <c r="D1622">
        <v>1621</v>
      </c>
    </row>
    <row r="1623" spans="1:4">
      <c r="A1623">
        <v>676</v>
      </c>
      <c r="B1623">
        <v>947</v>
      </c>
      <c r="C1623" t="str">
        <f t="shared" si="25"/>
        <v>676-947</v>
      </c>
      <c r="D1623">
        <v>1622</v>
      </c>
    </row>
    <row r="1624" spans="1:4">
      <c r="A1624">
        <v>676</v>
      </c>
      <c r="B1624">
        <v>946</v>
      </c>
      <c r="C1624" t="str">
        <f t="shared" si="25"/>
        <v>676-946</v>
      </c>
      <c r="D1624">
        <v>1623</v>
      </c>
    </row>
    <row r="1625" spans="1:4">
      <c r="A1625">
        <v>702</v>
      </c>
      <c r="B1625">
        <v>983</v>
      </c>
      <c r="C1625" t="str">
        <f t="shared" si="25"/>
        <v>702-983</v>
      </c>
      <c r="D1625">
        <v>1624</v>
      </c>
    </row>
    <row r="1626" spans="1:4">
      <c r="A1626">
        <v>49</v>
      </c>
      <c r="B1626">
        <v>1291</v>
      </c>
      <c r="C1626" t="str">
        <f t="shared" si="25"/>
        <v>49-1291</v>
      </c>
      <c r="D1626">
        <v>1625</v>
      </c>
    </row>
    <row r="1627" spans="1:4">
      <c r="A1627">
        <v>758</v>
      </c>
      <c r="B1627">
        <v>1080</v>
      </c>
      <c r="C1627" t="str">
        <f t="shared" si="25"/>
        <v>758-1080</v>
      </c>
      <c r="D1627">
        <v>1626</v>
      </c>
    </row>
    <row r="1628" spans="1:4">
      <c r="A1628">
        <v>1018</v>
      </c>
      <c r="B1628">
        <v>1440</v>
      </c>
      <c r="C1628" t="str">
        <f t="shared" si="25"/>
        <v>1018-1440</v>
      </c>
      <c r="D1628">
        <v>1627</v>
      </c>
    </row>
    <row r="1629" spans="1:4">
      <c r="A1629">
        <v>445</v>
      </c>
      <c r="B1629">
        <v>251</v>
      </c>
      <c r="C1629" t="str">
        <f t="shared" si="25"/>
        <v>445-251</v>
      </c>
      <c r="D1629">
        <v>1628</v>
      </c>
    </row>
    <row r="1630" spans="1:4">
      <c r="A1630">
        <v>445</v>
      </c>
      <c r="B1630">
        <v>251</v>
      </c>
      <c r="C1630" t="str">
        <f t="shared" si="25"/>
        <v>445-251</v>
      </c>
      <c r="D1630">
        <v>1629</v>
      </c>
    </row>
    <row r="1631" spans="1:4">
      <c r="A1631">
        <v>445</v>
      </c>
      <c r="B1631">
        <v>251</v>
      </c>
      <c r="C1631" t="str">
        <f t="shared" si="25"/>
        <v>445-251</v>
      </c>
      <c r="D1631">
        <v>1630</v>
      </c>
    </row>
    <row r="1632" spans="1:4">
      <c r="A1632">
        <v>445</v>
      </c>
      <c r="B1632">
        <v>253</v>
      </c>
      <c r="C1632" t="str">
        <f t="shared" si="25"/>
        <v>445-253</v>
      </c>
      <c r="D1632">
        <v>1631</v>
      </c>
    </row>
    <row r="1633" spans="1:4">
      <c r="A1633">
        <v>445</v>
      </c>
      <c r="B1633">
        <v>250</v>
      </c>
      <c r="C1633" t="str">
        <f t="shared" si="25"/>
        <v>445-250</v>
      </c>
      <c r="D1633">
        <v>1632</v>
      </c>
    </row>
    <row r="1634" spans="1:4">
      <c r="A1634">
        <v>445</v>
      </c>
      <c r="B1634">
        <v>251</v>
      </c>
      <c r="C1634" t="str">
        <f t="shared" si="25"/>
        <v>445-251</v>
      </c>
      <c r="D1634">
        <v>1633</v>
      </c>
    </row>
    <row r="1635" spans="1:4">
      <c r="A1635">
        <v>445</v>
      </c>
      <c r="B1635">
        <v>252</v>
      </c>
      <c r="C1635" t="str">
        <f t="shared" si="25"/>
        <v>445-252</v>
      </c>
      <c r="D1635">
        <v>1634</v>
      </c>
    </row>
    <row r="1636" spans="1:4">
      <c r="A1636">
        <v>445</v>
      </c>
      <c r="B1636">
        <v>299</v>
      </c>
      <c r="C1636" t="str">
        <f t="shared" si="25"/>
        <v>445-299</v>
      </c>
      <c r="D1636">
        <v>1635</v>
      </c>
    </row>
    <row r="1637" spans="1:4">
      <c r="A1637">
        <v>445</v>
      </c>
      <c r="B1637">
        <v>633</v>
      </c>
      <c r="C1637" t="str">
        <f t="shared" si="25"/>
        <v>445-633</v>
      </c>
      <c r="D1637">
        <v>1636</v>
      </c>
    </row>
    <row r="1638" spans="1:4">
      <c r="A1638">
        <v>304</v>
      </c>
      <c r="B1638">
        <v>1563</v>
      </c>
      <c r="C1638" t="str">
        <f t="shared" si="25"/>
        <v>304-1563</v>
      </c>
      <c r="D1638">
        <v>1637</v>
      </c>
    </row>
    <row r="1639" spans="1:4">
      <c r="A1639">
        <v>204</v>
      </c>
      <c r="B1639">
        <v>298</v>
      </c>
      <c r="C1639" t="str">
        <f t="shared" si="25"/>
        <v>204-298</v>
      </c>
      <c r="D1639">
        <v>1638</v>
      </c>
    </row>
    <row r="1640" spans="1:4">
      <c r="A1640">
        <v>958</v>
      </c>
      <c r="B1640">
        <v>1350</v>
      </c>
      <c r="C1640" t="str">
        <f t="shared" si="25"/>
        <v>958-1350</v>
      </c>
      <c r="D1640">
        <v>1639</v>
      </c>
    </row>
    <row r="1641" spans="1:4">
      <c r="A1641">
        <v>865</v>
      </c>
      <c r="B1641">
        <v>1223</v>
      </c>
      <c r="C1641" t="str">
        <f t="shared" si="25"/>
        <v>865-1223</v>
      </c>
      <c r="D1641">
        <v>1640</v>
      </c>
    </row>
    <row r="1642" spans="1:4">
      <c r="A1642">
        <v>429</v>
      </c>
      <c r="B1642">
        <v>499</v>
      </c>
      <c r="C1642" t="str">
        <f t="shared" si="25"/>
        <v>429-499</v>
      </c>
      <c r="D1642">
        <v>1641</v>
      </c>
    </row>
    <row r="1643" spans="1:4">
      <c r="A1643">
        <v>711</v>
      </c>
      <c r="B1643">
        <v>1297</v>
      </c>
      <c r="C1643" t="str">
        <f t="shared" si="25"/>
        <v>711-1297</v>
      </c>
      <c r="D1643">
        <v>1642</v>
      </c>
    </row>
    <row r="1644" spans="1:4">
      <c r="A1644">
        <v>80</v>
      </c>
      <c r="B1644">
        <v>113</v>
      </c>
      <c r="C1644" t="str">
        <f t="shared" si="25"/>
        <v>80-113</v>
      </c>
      <c r="D1644">
        <v>1643</v>
      </c>
    </row>
    <row r="1645" spans="1:4">
      <c r="A1645">
        <v>805</v>
      </c>
      <c r="B1645">
        <v>1135</v>
      </c>
      <c r="C1645" t="str">
        <f t="shared" si="25"/>
        <v>805-1135</v>
      </c>
      <c r="D1645">
        <v>1644</v>
      </c>
    </row>
    <row r="1646" spans="1:4">
      <c r="A1646">
        <v>434</v>
      </c>
      <c r="B1646">
        <v>1405</v>
      </c>
      <c r="C1646" t="str">
        <f t="shared" si="25"/>
        <v>434-1405</v>
      </c>
      <c r="D1646">
        <v>1645</v>
      </c>
    </row>
    <row r="1647" spans="1:4">
      <c r="A1647">
        <v>1042</v>
      </c>
      <c r="B1647">
        <v>1482</v>
      </c>
      <c r="C1647" t="str">
        <f t="shared" si="25"/>
        <v>1042-1482</v>
      </c>
      <c r="D1647">
        <v>1646</v>
      </c>
    </row>
    <row r="1648" spans="1:4">
      <c r="A1648">
        <v>515</v>
      </c>
      <c r="B1648">
        <v>721</v>
      </c>
      <c r="C1648" t="str">
        <f t="shared" si="25"/>
        <v>515-721</v>
      </c>
      <c r="D1648">
        <v>1647</v>
      </c>
    </row>
    <row r="1649" spans="1:4">
      <c r="A1649">
        <v>515</v>
      </c>
      <c r="B1649">
        <v>721</v>
      </c>
      <c r="C1649" t="str">
        <f t="shared" si="25"/>
        <v>515-721</v>
      </c>
      <c r="D1649">
        <v>1648</v>
      </c>
    </row>
    <row r="1650" spans="1:4">
      <c r="A1650">
        <v>286</v>
      </c>
      <c r="B1650">
        <v>203</v>
      </c>
      <c r="C1650" t="str">
        <f t="shared" si="25"/>
        <v>286-203</v>
      </c>
      <c r="D1650">
        <v>1649</v>
      </c>
    </row>
    <row r="1651" spans="1:4">
      <c r="A1651">
        <v>286</v>
      </c>
      <c r="B1651">
        <v>203</v>
      </c>
      <c r="C1651" t="str">
        <f t="shared" si="25"/>
        <v>286-203</v>
      </c>
      <c r="D1651">
        <v>1650</v>
      </c>
    </row>
    <row r="1652" spans="1:4">
      <c r="A1652">
        <v>1000</v>
      </c>
      <c r="B1652">
        <v>1408</v>
      </c>
      <c r="C1652" t="str">
        <f t="shared" si="25"/>
        <v>1000-1408</v>
      </c>
      <c r="D1652">
        <v>1651</v>
      </c>
    </row>
    <row r="1653" spans="1:4">
      <c r="A1653">
        <v>415</v>
      </c>
      <c r="B1653">
        <v>603</v>
      </c>
      <c r="C1653" t="str">
        <f t="shared" si="25"/>
        <v>415-603</v>
      </c>
      <c r="D1653">
        <v>1652</v>
      </c>
    </row>
    <row r="1654" spans="1:4">
      <c r="A1654">
        <v>1022</v>
      </c>
      <c r="B1654">
        <v>1449</v>
      </c>
      <c r="C1654" t="str">
        <f t="shared" si="25"/>
        <v>1022-1449</v>
      </c>
      <c r="D1654">
        <v>1653</v>
      </c>
    </row>
    <row r="1655" spans="1:4">
      <c r="A1655">
        <v>329</v>
      </c>
      <c r="B1655">
        <v>478</v>
      </c>
      <c r="C1655" t="str">
        <f t="shared" si="25"/>
        <v>329-478</v>
      </c>
      <c r="D1655">
        <v>1654</v>
      </c>
    </row>
    <row r="1656" spans="1:4">
      <c r="A1656">
        <v>632</v>
      </c>
      <c r="B1656">
        <v>471</v>
      </c>
      <c r="C1656" t="str">
        <f t="shared" si="25"/>
        <v>632-471</v>
      </c>
      <c r="D1656">
        <v>1655</v>
      </c>
    </row>
    <row r="1657" spans="1:4">
      <c r="A1657">
        <v>640</v>
      </c>
      <c r="B1657">
        <v>1187</v>
      </c>
      <c r="C1657" t="str">
        <f t="shared" si="25"/>
        <v>640-1187</v>
      </c>
      <c r="D1657">
        <v>1656</v>
      </c>
    </row>
    <row r="1658" spans="1:4">
      <c r="A1658">
        <v>209</v>
      </c>
      <c r="B1658">
        <v>303</v>
      </c>
      <c r="C1658" t="str">
        <f t="shared" si="25"/>
        <v>209-303</v>
      </c>
      <c r="D1658">
        <v>1657</v>
      </c>
    </row>
    <row r="1659" spans="1:4">
      <c r="A1659">
        <v>190</v>
      </c>
      <c r="B1659">
        <v>282</v>
      </c>
      <c r="C1659" t="str">
        <f t="shared" si="25"/>
        <v>190-282</v>
      </c>
      <c r="D1659">
        <v>1658</v>
      </c>
    </row>
    <row r="1660" spans="1:4">
      <c r="A1660">
        <v>779</v>
      </c>
      <c r="B1660">
        <v>1099</v>
      </c>
      <c r="C1660" t="str">
        <f t="shared" si="25"/>
        <v>779-1099</v>
      </c>
      <c r="D1660">
        <v>1659</v>
      </c>
    </row>
    <row r="1661" spans="1:4">
      <c r="A1661">
        <v>379</v>
      </c>
      <c r="B1661">
        <v>541</v>
      </c>
      <c r="C1661" t="str">
        <f t="shared" si="25"/>
        <v>379-541</v>
      </c>
      <c r="D1661">
        <v>1660</v>
      </c>
    </row>
    <row r="1662" spans="1:4">
      <c r="A1662">
        <v>15</v>
      </c>
      <c r="B1662">
        <v>814</v>
      </c>
      <c r="C1662" t="str">
        <f t="shared" si="25"/>
        <v>15-814</v>
      </c>
      <c r="D1662">
        <v>1661</v>
      </c>
    </row>
    <row r="1663" spans="1:4">
      <c r="A1663">
        <v>220</v>
      </c>
      <c r="B1663">
        <v>99</v>
      </c>
      <c r="C1663" t="str">
        <f t="shared" si="25"/>
        <v>220-99</v>
      </c>
      <c r="D1663">
        <v>1662</v>
      </c>
    </row>
    <row r="1664" spans="1:4">
      <c r="A1664">
        <v>29</v>
      </c>
      <c r="B1664">
        <v>1222</v>
      </c>
      <c r="C1664" t="str">
        <f t="shared" si="25"/>
        <v>29-1222</v>
      </c>
      <c r="D1664">
        <v>1663</v>
      </c>
    </row>
    <row r="1665" spans="1:4">
      <c r="A1665">
        <v>29</v>
      </c>
      <c r="B1665">
        <v>720</v>
      </c>
      <c r="C1665" t="str">
        <f t="shared" si="25"/>
        <v>29-720</v>
      </c>
      <c r="D1665">
        <v>1664</v>
      </c>
    </row>
    <row r="1666" spans="1:4">
      <c r="A1666">
        <v>938</v>
      </c>
      <c r="B1666">
        <v>1320</v>
      </c>
      <c r="C1666" t="str">
        <f t="shared" si="25"/>
        <v>938-1320</v>
      </c>
      <c r="D1666">
        <v>1665</v>
      </c>
    </row>
    <row r="1667" spans="1:4">
      <c r="A1667">
        <v>536</v>
      </c>
      <c r="B1667">
        <v>937</v>
      </c>
      <c r="C1667" t="str">
        <f t="shared" ref="C1667:C1730" si="26">CONCATENATE(A1667,"-",B1667)</f>
        <v>536-937</v>
      </c>
      <c r="D1667">
        <v>1666</v>
      </c>
    </row>
    <row r="1668" spans="1:4">
      <c r="A1668">
        <v>536</v>
      </c>
      <c r="B1668">
        <v>1327</v>
      </c>
      <c r="C1668" t="str">
        <f t="shared" si="26"/>
        <v>536-1327</v>
      </c>
      <c r="D1668">
        <v>1667</v>
      </c>
    </row>
    <row r="1669" spans="1:4">
      <c r="A1669">
        <v>536</v>
      </c>
      <c r="B1669">
        <v>1582</v>
      </c>
      <c r="C1669" t="str">
        <f t="shared" si="26"/>
        <v>536-1582</v>
      </c>
      <c r="D1669">
        <v>1668</v>
      </c>
    </row>
    <row r="1670" spans="1:4">
      <c r="A1670">
        <v>536</v>
      </c>
      <c r="B1670">
        <v>1468</v>
      </c>
      <c r="C1670" t="str">
        <f t="shared" si="26"/>
        <v>536-1468</v>
      </c>
      <c r="D1670">
        <v>1669</v>
      </c>
    </row>
    <row r="1671" spans="1:4">
      <c r="A1671">
        <v>536</v>
      </c>
      <c r="B1671">
        <v>1400</v>
      </c>
      <c r="C1671" t="str">
        <f t="shared" si="26"/>
        <v>536-1400</v>
      </c>
      <c r="D1671">
        <v>1670</v>
      </c>
    </row>
    <row r="1672" spans="1:4">
      <c r="A1672">
        <v>536</v>
      </c>
      <c r="B1672">
        <v>1354</v>
      </c>
      <c r="C1672" t="str">
        <f t="shared" si="26"/>
        <v>536-1354</v>
      </c>
      <c r="D1672">
        <v>1671</v>
      </c>
    </row>
    <row r="1673" spans="1:4">
      <c r="A1673">
        <v>536</v>
      </c>
      <c r="B1673">
        <v>1321</v>
      </c>
      <c r="C1673" t="str">
        <f t="shared" si="26"/>
        <v>536-1321</v>
      </c>
      <c r="D1673">
        <v>1672</v>
      </c>
    </row>
    <row r="1674" spans="1:4">
      <c r="A1674">
        <v>536</v>
      </c>
      <c r="B1674">
        <v>1412</v>
      </c>
      <c r="C1674" t="str">
        <f t="shared" si="26"/>
        <v>536-1412</v>
      </c>
      <c r="D1674">
        <v>1673</v>
      </c>
    </row>
    <row r="1675" spans="1:4">
      <c r="A1675">
        <v>536</v>
      </c>
      <c r="B1675">
        <v>1048</v>
      </c>
      <c r="C1675" t="str">
        <f t="shared" si="26"/>
        <v>536-1048</v>
      </c>
      <c r="D1675">
        <v>1674</v>
      </c>
    </row>
    <row r="1676" spans="1:4">
      <c r="A1676">
        <v>536</v>
      </c>
      <c r="B1676">
        <v>1018</v>
      </c>
      <c r="C1676" t="str">
        <f t="shared" si="26"/>
        <v>536-1018</v>
      </c>
      <c r="D1676">
        <v>1675</v>
      </c>
    </row>
    <row r="1677" spans="1:4">
      <c r="A1677">
        <v>536</v>
      </c>
      <c r="B1677">
        <v>993</v>
      </c>
      <c r="C1677" t="str">
        <f t="shared" si="26"/>
        <v>536-993</v>
      </c>
      <c r="D1677">
        <v>1676</v>
      </c>
    </row>
    <row r="1678" spans="1:4">
      <c r="A1678">
        <v>536</v>
      </c>
      <c r="B1678">
        <v>969</v>
      </c>
      <c r="C1678" t="str">
        <f t="shared" si="26"/>
        <v>536-969</v>
      </c>
      <c r="D1678">
        <v>1677</v>
      </c>
    </row>
    <row r="1679" spans="1:4">
      <c r="A1679">
        <v>536</v>
      </c>
      <c r="B1679">
        <v>434</v>
      </c>
      <c r="C1679" t="str">
        <f t="shared" si="26"/>
        <v>536-434</v>
      </c>
      <c r="D1679">
        <v>1678</v>
      </c>
    </row>
    <row r="1680" spans="1:4">
      <c r="A1680">
        <v>536</v>
      </c>
      <c r="B1680">
        <v>1113</v>
      </c>
      <c r="C1680" t="str">
        <f t="shared" si="26"/>
        <v>536-1113</v>
      </c>
      <c r="D1680">
        <v>1679</v>
      </c>
    </row>
    <row r="1681" spans="1:4">
      <c r="A1681">
        <v>536</v>
      </c>
      <c r="B1681">
        <v>937</v>
      </c>
      <c r="C1681" t="str">
        <f t="shared" si="26"/>
        <v>536-937</v>
      </c>
      <c r="D1681">
        <v>1680</v>
      </c>
    </row>
    <row r="1682" spans="1:4">
      <c r="A1682">
        <v>536</v>
      </c>
      <c r="B1682">
        <v>1557</v>
      </c>
      <c r="C1682" t="str">
        <f t="shared" si="26"/>
        <v>536-1557</v>
      </c>
      <c r="D1682">
        <v>1681</v>
      </c>
    </row>
    <row r="1683" spans="1:4">
      <c r="A1683">
        <v>536</v>
      </c>
      <c r="B1683">
        <v>1544</v>
      </c>
      <c r="C1683" t="str">
        <f t="shared" si="26"/>
        <v>536-1544</v>
      </c>
      <c r="D1683">
        <v>1682</v>
      </c>
    </row>
    <row r="1684" spans="1:4">
      <c r="A1684">
        <v>536</v>
      </c>
      <c r="B1684">
        <v>1447</v>
      </c>
      <c r="C1684" t="str">
        <f t="shared" si="26"/>
        <v>536-1447</v>
      </c>
      <c r="D1684">
        <v>1683</v>
      </c>
    </row>
    <row r="1685" spans="1:4">
      <c r="A1685">
        <v>536</v>
      </c>
      <c r="B1685">
        <v>1443</v>
      </c>
      <c r="C1685" t="str">
        <f t="shared" si="26"/>
        <v>536-1443</v>
      </c>
      <c r="D1685">
        <v>1684</v>
      </c>
    </row>
    <row r="1686" spans="1:4">
      <c r="A1686">
        <v>536</v>
      </c>
      <c r="B1686">
        <v>1271</v>
      </c>
      <c r="C1686" t="str">
        <f t="shared" si="26"/>
        <v>536-1271</v>
      </c>
      <c r="D1686">
        <v>1685</v>
      </c>
    </row>
    <row r="1687" spans="1:4">
      <c r="A1687">
        <v>536</v>
      </c>
      <c r="B1687">
        <v>1183</v>
      </c>
      <c r="C1687" t="str">
        <f t="shared" si="26"/>
        <v>536-1183</v>
      </c>
      <c r="D1687">
        <v>1686</v>
      </c>
    </row>
    <row r="1688" spans="1:4">
      <c r="A1688">
        <v>536</v>
      </c>
      <c r="B1688">
        <v>1163</v>
      </c>
      <c r="C1688" t="str">
        <f t="shared" si="26"/>
        <v>536-1163</v>
      </c>
      <c r="D1688">
        <v>1687</v>
      </c>
    </row>
    <row r="1689" spans="1:4">
      <c r="A1689">
        <v>536</v>
      </c>
      <c r="B1689">
        <v>1141</v>
      </c>
      <c r="C1689" t="str">
        <f t="shared" si="26"/>
        <v>536-1141</v>
      </c>
      <c r="D1689">
        <v>1688</v>
      </c>
    </row>
    <row r="1690" spans="1:4">
      <c r="A1690">
        <v>536</v>
      </c>
      <c r="B1690">
        <v>1105</v>
      </c>
      <c r="C1690" t="str">
        <f t="shared" si="26"/>
        <v>536-1105</v>
      </c>
      <c r="D1690">
        <v>1689</v>
      </c>
    </row>
    <row r="1691" spans="1:4">
      <c r="A1691">
        <v>536</v>
      </c>
      <c r="B1691">
        <v>1041</v>
      </c>
      <c r="C1691" t="str">
        <f t="shared" si="26"/>
        <v>536-1041</v>
      </c>
      <c r="D1691">
        <v>1690</v>
      </c>
    </row>
    <row r="1692" spans="1:4">
      <c r="A1692">
        <v>536</v>
      </c>
      <c r="B1692">
        <v>910</v>
      </c>
      <c r="C1692" t="str">
        <f t="shared" si="26"/>
        <v>536-910</v>
      </c>
      <c r="D1692">
        <v>1691</v>
      </c>
    </row>
    <row r="1693" spans="1:4">
      <c r="A1693">
        <v>536</v>
      </c>
      <c r="B1693">
        <v>905</v>
      </c>
      <c r="C1693" t="str">
        <f t="shared" si="26"/>
        <v>536-905</v>
      </c>
      <c r="D1693">
        <v>1692</v>
      </c>
    </row>
    <row r="1694" spans="1:4">
      <c r="A1694">
        <v>536</v>
      </c>
      <c r="B1694">
        <v>898</v>
      </c>
      <c r="C1694" t="str">
        <f t="shared" si="26"/>
        <v>536-898</v>
      </c>
      <c r="D1694">
        <v>1693</v>
      </c>
    </row>
    <row r="1695" spans="1:4">
      <c r="A1695">
        <v>536</v>
      </c>
      <c r="B1695">
        <v>883</v>
      </c>
      <c r="C1695" t="str">
        <f t="shared" si="26"/>
        <v>536-883</v>
      </c>
      <c r="D1695">
        <v>1694</v>
      </c>
    </row>
    <row r="1696" spans="1:4">
      <c r="A1696">
        <v>536</v>
      </c>
      <c r="B1696">
        <v>605</v>
      </c>
      <c r="C1696" t="str">
        <f t="shared" si="26"/>
        <v>536-605</v>
      </c>
      <c r="D1696">
        <v>1695</v>
      </c>
    </row>
    <row r="1697" spans="1:4">
      <c r="A1697">
        <v>536</v>
      </c>
      <c r="B1697">
        <v>597</v>
      </c>
      <c r="C1697" t="str">
        <f t="shared" si="26"/>
        <v>536-597</v>
      </c>
      <c r="D1697">
        <v>1696</v>
      </c>
    </row>
    <row r="1698" spans="1:4">
      <c r="A1698">
        <v>536</v>
      </c>
      <c r="B1698">
        <v>550</v>
      </c>
      <c r="C1698" t="str">
        <f t="shared" si="26"/>
        <v>536-550</v>
      </c>
      <c r="D1698">
        <v>1697</v>
      </c>
    </row>
    <row r="1699" spans="1:4">
      <c r="A1699">
        <v>536</v>
      </c>
      <c r="B1699">
        <v>523</v>
      </c>
      <c r="C1699" t="str">
        <f t="shared" si="26"/>
        <v>536-523</v>
      </c>
      <c r="D1699">
        <v>1698</v>
      </c>
    </row>
    <row r="1700" spans="1:4">
      <c r="A1700">
        <v>536</v>
      </c>
      <c r="B1700">
        <v>444</v>
      </c>
      <c r="C1700" t="str">
        <f t="shared" si="26"/>
        <v>536-444</v>
      </c>
      <c r="D1700">
        <v>1699</v>
      </c>
    </row>
    <row r="1701" spans="1:4">
      <c r="A1701">
        <v>71</v>
      </c>
      <c r="B1701">
        <v>101</v>
      </c>
      <c r="C1701" t="str">
        <f t="shared" si="26"/>
        <v>71-101</v>
      </c>
      <c r="D1701">
        <v>1700</v>
      </c>
    </row>
    <row r="1702" spans="1:4">
      <c r="A1702">
        <v>71</v>
      </c>
      <c r="B1702">
        <v>101</v>
      </c>
      <c r="C1702" t="str">
        <f t="shared" si="26"/>
        <v>71-101</v>
      </c>
      <c r="D1702">
        <v>1701</v>
      </c>
    </row>
    <row r="1703" spans="1:4">
      <c r="A1703">
        <v>269</v>
      </c>
      <c r="B1703">
        <v>386</v>
      </c>
      <c r="C1703" t="str">
        <f t="shared" si="26"/>
        <v>269-386</v>
      </c>
      <c r="D1703">
        <v>1702</v>
      </c>
    </row>
    <row r="1704" spans="1:4">
      <c r="A1704">
        <v>1010</v>
      </c>
      <c r="B1704">
        <v>1164</v>
      </c>
      <c r="C1704" t="str">
        <f t="shared" si="26"/>
        <v>1010-1164</v>
      </c>
      <c r="D1704">
        <v>1703</v>
      </c>
    </row>
    <row r="1705" spans="1:4">
      <c r="A1705">
        <v>1122</v>
      </c>
      <c r="B1705">
        <v>1599</v>
      </c>
      <c r="C1705" t="str">
        <f t="shared" si="26"/>
        <v>1122-1599</v>
      </c>
      <c r="D1705">
        <v>1704</v>
      </c>
    </row>
    <row r="1706" spans="1:4">
      <c r="A1706">
        <v>1028</v>
      </c>
      <c r="B1706">
        <v>1406</v>
      </c>
      <c r="C1706" t="str">
        <f t="shared" si="26"/>
        <v>1028-1406</v>
      </c>
      <c r="D1706">
        <v>1705</v>
      </c>
    </row>
    <row r="1707" spans="1:4">
      <c r="A1707">
        <v>378</v>
      </c>
      <c r="B1707">
        <v>536</v>
      </c>
      <c r="C1707" t="str">
        <f t="shared" si="26"/>
        <v>378-536</v>
      </c>
      <c r="D1707">
        <v>1706</v>
      </c>
    </row>
    <row r="1708" spans="1:4">
      <c r="A1708">
        <v>378</v>
      </c>
      <c r="B1708">
        <v>536</v>
      </c>
      <c r="C1708" t="str">
        <f t="shared" si="26"/>
        <v>378-536</v>
      </c>
      <c r="D1708">
        <v>1707</v>
      </c>
    </row>
    <row r="1709" spans="1:4">
      <c r="A1709">
        <v>799</v>
      </c>
      <c r="B1709">
        <v>1127</v>
      </c>
      <c r="C1709" t="str">
        <f t="shared" si="26"/>
        <v>799-1127</v>
      </c>
      <c r="D1709">
        <v>1708</v>
      </c>
    </row>
    <row r="1710" spans="1:4">
      <c r="A1710">
        <v>509</v>
      </c>
      <c r="B1710">
        <v>713</v>
      </c>
      <c r="C1710" t="str">
        <f t="shared" si="26"/>
        <v>509-713</v>
      </c>
      <c r="D1710">
        <v>1709</v>
      </c>
    </row>
    <row r="1711" spans="1:4">
      <c r="A1711">
        <v>992</v>
      </c>
      <c r="B1711">
        <v>1390</v>
      </c>
      <c r="C1711" t="str">
        <f t="shared" si="26"/>
        <v>992-1390</v>
      </c>
      <c r="D1711">
        <v>1710</v>
      </c>
    </row>
    <row r="1712" spans="1:4">
      <c r="A1712">
        <v>378</v>
      </c>
      <c r="B1712">
        <v>536</v>
      </c>
      <c r="C1712" t="str">
        <f t="shared" si="26"/>
        <v>378-536</v>
      </c>
      <c r="D1712">
        <v>1711</v>
      </c>
    </row>
    <row r="1713" spans="1:4">
      <c r="A1713">
        <v>418</v>
      </c>
      <c r="B1713">
        <v>608</v>
      </c>
      <c r="C1713" t="str">
        <f t="shared" si="26"/>
        <v>418-608</v>
      </c>
      <c r="D1713">
        <v>1712</v>
      </c>
    </row>
    <row r="1714" spans="1:4">
      <c r="A1714">
        <v>268</v>
      </c>
      <c r="B1714">
        <v>385</v>
      </c>
      <c r="C1714" t="str">
        <f t="shared" si="26"/>
        <v>268-385</v>
      </c>
      <c r="D1714">
        <v>1713</v>
      </c>
    </row>
    <row r="1715" spans="1:4">
      <c r="A1715">
        <v>731</v>
      </c>
      <c r="B1715">
        <v>231</v>
      </c>
      <c r="C1715" t="str">
        <f t="shared" si="26"/>
        <v>731-231</v>
      </c>
      <c r="D1715">
        <v>1714</v>
      </c>
    </row>
    <row r="1716" spans="1:4">
      <c r="A1716">
        <v>409</v>
      </c>
      <c r="B1716">
        <v>592</v>
      </c>
      <c r="C1716" t="str">
        <f t="shared" si="26"/>
        <v>409-592</v>
      </c>
      <c r="D1716">
        <v>1715</v>
      </c>
    </row>
    <row r="1717" spans="1:4">
      <c r="A1717">
        <v>409</v>
      </c>
      <c r="B1717">
        <v>51</v>
      </c>
      <c r="C1717" t="str">
        <f t="shared" si="26"/>
        <v>409-51</v>
      </c>
      <c r="D1717">
        <v>1716</v>
      </c>
    </row>
    <row r="1718" spans="1:4">
      <c r="A1718">
        <v>1097</v>
      </c>
      <c r="B1718">
        <v>264</v>
      </c>
      <c r="C1718" t="str">
        <f t="shared" si="26"/>
        <v>1097-264</v>
      </c>
      <c r="D1718">
        <v>1717</v>
      </c>
    </row>
    <row r="1719" spans="1:4">
      <c r="A1719">
        <v>631</v>
      </c>
      <c r="B1719">
        <v>470</v>
      </c>
      <c r="C1719" t="str">
        <f t="shared" si="26"/>
        <v>631-470</v>
      </c>
      <c r="D1719">
        <v>1718</v>
      </c>
    </row>
    <row r="1720" spans="1:4">
      <c r="A1720">
        <v>1054</v>
      </c>
      <c r="B1720">
        <v>1501</v>
      </c>
      <c r="C1720" t="str">
        <f t="shared" si="26"/>
        <v>1054-1501</v>
      </c>
      <c r="D1720">
        <v>1719</v>
      </c>
    </row>
    <row r="1721" spans="1:4">
      <c r="A1721">
        <v>1054</v>
      </c>
      <c r="B1721">
        <v>1501</v>
      </c>
      <c r="C1721" t="str">
        <f t="shared" si="26"/>
        <v>1054-1501</v>
      </c>
      <c r="D1721">
        <v>1720</v>
      </c>
    </row>
    <row r="1722" spans="1:4">
      <c r="A1722">
        <v>977</v>
      </c>
      <c r="B1722">
        <v>1323</v>
      </c>
      <c r="C1722" t="str">
        <f t="shared" si="26"/>
        <v>977-1323</v>
      </c>
      <c r="D1722">
        <v>1721</v>
      </c>
    </row>
    <row r="1723" spans="1:4">
      <c r="A1723">
        <v>1119</v>
      </c>
      <c r="B1723">
        <v>1590</v>
      </c>
      <c r="C1723" t="str">
        <f t="shared" si="26"/>
        <v>1119-1590</v>
      </c>
      <c r="D1723">
        <v>1722</v>
      </c>
    </row>
    <row r="1724" spans="1:4">
      <c r="A1724">
        <v>31</v>
      </c>
      <c r="B1724">
        <v>42</v>
      </c>
      <c r="C1724" t="str">
        <f t="shared" si="26"/>
        <v>31-42</v>
      </c>
      <c r="D1724">
        <v>1723</v>
      </c>
    </row>
    <row r="1725" spans="1:4">
      <c r="A1725">
        <v>731</v>
      </c>
      <c r="B1725">
        <v>1483</v>
      </c>
      <c r="C1725" t="str">
        <f t="shared" si="26"/>
        <v>731-1483</v>
      </c>
      <c r="D1725">
        <v>1724</v>
      </c>
    </row>
    <row r="1726" spans="1:4">
      <c r="A1726">
        <v>731</v>
      </c>
      <c r="B1726">
        <v>1034</v>
      </c>
      <c r="C1726" t="str">
        <f t="shared" si="26"/>
        <v>731-1034</v>
      </c>
      <c r="D1726">
        <v>1725</v>
      </c>
    </row>
    <row r="1727" spans="1:4">
      <c r="A1727">
        <v>731</v>
      </c>
      <c r="B1727">
        <v>1469</v>
      </c>
      <c r="C1727" t="str">
        <f t="shared" si="26"/>
        <v>731-1469</v>
      </c>
      <c r="D1727">
        <v>1726</v>
      </c>
    </row>
    <row r="1728" spans="1:4">
      <c r="A1728">
        <v>361</v>
      </c>
      <c r="B1728">
        <v>517</v>
      </c>
      <c r="C1728" t="str">
        <f t="shared" si="26"/>
        <v>361-517</v>
      </c>
      <c r="D1728">
        <v>1727</v>
      </c>
    </row>
    <row r="1729" spans="1:4">
      <c r="A1729">
        <v>1115</v>
      </c>
      <c r="B1729">
        <v>94</v>
      </c>
      <c r="C1729" t="str">
        <f t="shared" si="26"/>
        <v>1115-94</v>
      </c>
      <c r="D1729">
        <v>1728</v>
      </c>
    </row>
    <row r="1730" spans="1:4">
      <c r="A1730">
        <v>218</v>
      </c>
      <c r="B1730">
        <v>311</v>
      </c>
      <c r="C1730" t="str">
        <f t="shared" si="26"/>
        <v>218-311</v>
      </c>
      <c r="D1730">
        <v>1729</v>
      </c>
    </row>
    <row r="1731" spans="1:4">
      <c r="A1731">
        <v>1069</v>
      </c>
      <c r="B1731">
        <v>1518</v>
      </c>
      <c r="C1731" t="str">
        <f t="shared" ref="C1731:C1794" si="27">CONCATENATE(A1731,"-",B1731)</f>
        <v>1069-1518</v>
      </c>
      <c r="D1731">
        <v>1730</v>
      </c>
    </row>
    <row r="1732" spans="1:4">
      <c r="A1732">
        <v>742</v>
      </c>
      <c r="B1732">
        <v>1047</v>
      </c>
      <c r="C1732" t="str">
        <f t="shared" si="27"/>
        <v>742-1047</v>
      </c>
      <c r="D1732">
        <v>1731</v>
      </c>
    </row>
    <row r="1733" spans="1:4">
      <c r="A1733">
        <v>208</v>
      </c>
      <c r="B1733">
        <v>435</v>
      </c>
      <c r="C1733" t="str">
        <f t="shared" si="27"/>
        <v>208-435</v>
      </c>
      <c r="D1733">
        <v>1732</v>
      </c>
    </row>
    <row r="1734" spans="1:4">
      <c r="A1734">
        <v>207</v>
      </c>
      <c r="B1734">
        <v>191</v>
      </c>
      <c r="C1734" t="str">
        <f t="shared" si="27"/>
        <v>207-191</v>
      </c>
      <c r="D1734">
        <v>1733</v>
      </c>
    </row>
    <row r="1735" spans="1:4">
      <c r="A1735">
        <v>567</v>
      </c>
      <c r="B1735">
        <v>802</v>
      </c>
      <c r="C1735" t="str">
        <f t="shared" si="27"/>
        <v>567-802</v>
      </c>
      <c r="D1735">
        <v>1734</v>
      </c>
    </row>
    <row r="1736" spans="1:4">
      <c r="A1736">
        <v>971</v>
      </c>
      <c r="B1736">
        <v>1368</v>
      </c>
      <c r="C1736" t="str">
        <f t="shared" si="27"/>
        <v>971-1368</v>
      </c>
      <c r="D1736">
        <v>1735</v>
      </c>
    </row>
    <row r="1737" spans="1:4">
      <c r="A1737">
        <v>102</v>
      </c>
      <c r="B1737">
        <v>1052</v>
      </c>
      <c r="C1737" t="str">
        <f t="shared" si="27"/>
        <v>102-1052</v>
      </c>
      <c r="D1737">
        <v>1736</v>
      </c>
    </row>
    <row r="1738" spans="1:4">
      <c r="A1738">
        <v>98</v>
      </c>
      <c r="B1738">
        <v>153</v>
      </c>
      <c r="C1738" t="str">
        <f t="shared" si="27"/>
        <v>98-153</v>
      </c>
      <c r="D1738">
        <v>1737</v>
      </c>
    </row>
    <row r="1739" spans="1:4">
      <c r="A1739">
        <v>98</v>
      </c>
      <c r="B1739">
        <v>155</v>
      </c>
      <c r="C1739" t="str">
        <f t="shared" si="27"/>
        <v>98-155</v>
      </c>
      <c r="D1739">
        <v>1738</v>
      </c>
    </row>
    <row r="1740" spans="1:4">
      <c r="A1740">
        <v>105</v>
      </c>
      <c r="B1740">
        <v>681</v>
      </c>
      <c r="C1740" t="str">
        <f t="shared" si="27"/>
        <v>105-681</v>
      </c>
      <c r="D1740">
        <v>1739</v>
      </c>
    </row>
    <row r="1741" spans="1:4">
      <c r="A1741">
        <v>757</v>
      </c>
      <c r="B1741">
        <v>1079</v>
      </c>
      <c r="C1741" t="str">
        <f t="shared" si="27"/>
        <v>757-1079</v>
      </c>
      <c r="D1741">
        <v>1740</v>
      </c>
    </row>
    <row r="1742" spans="1:4">
      <c r="A1742">
        <v>739</v>
      </c>
      <c r="B1742">
        <v>1039</v>
      </c>
      <c r="C1742" t="str">
        <f t="shared" si="27"/>
        <v>739-1039</v>
      </c>
      <c r="D1742">
        <v>1741</v>
      </c>
    </row>
    <row r="1743" spans="1:4">
      <c r="A1743">
        <v>373</v>
      </c>
      <c r="B1743">
        <v>533</v>
      </c>
      <c r="C1743" t="str">
        <f t="shared" si="27"/>
        <v>373-533</v>
      </c>
      <c r="D1743">
        <v>1742</v>
      </c>
    </row>
    <row r="1744" spans="1:4">
      <c r="A1744">
        <v>536</v>
      </c>
      <c r="B1744">
        <v>754</v>
      </c>
      <c r="C1744" t="str">
        <f t="shared" si="27"/>
        <v>536-754</v>
      </c>
      <c r="D1744">
        <v>1743</v>
      </c>
    </row>
    <row r="1745" spans="1:4">
      <c r="A1745">
        <v>419</v>
      </c>
      <c r="B1745">
        <v>610</v>
      </c>
      <c r="C1745" t="str">
        <f t="shared" si="27"/>
        <v>419-610</v>
      </c>
      <c r="D1745">
        <v>1744</v>
      </c>
    </row>
    <row r="1746" spans="1:4">
      <c r="A1746">
        <v>824</v>
      </c>
      <c r="B1746">
        <v>1162</v>
      </c>
      <c r="C1746" t="str">
        <f t="shared" si="27"/>
        <v>824-1162</v>
      </c>
      <c r="D1746">
        <v>1745</v>
      </c>
    </row>
    <row r="1747" spans="1:4">
      <c r="A1747">
        <v>440</v>
      </c>
      <c r="B1747">
        <v>629</v>
      </c>
      <c r="C1747" t="str">
        <f t="shared" si="27"/>
        <v>440-629</v>
      </c>
      <c r="D1747">
        <v>1746</v>
      </c>
    </row>
    <row r="1748" spans="1:4">
      <c r="A1748">
        <v>664</v>
      </c>
      <c r="B1748">
        <v>930</v>
      </c>
      <c r="C1748" t="str">
        <f t="shared" si="27"/>
        <v>664-930</v>
      </c>
      <c r="D1748">
        <v>1747</v>
      </c>
    </row>
    <row r="1749" spans="1:4">
      <c r="A1749">
        <v>664</v>
      </c>
      <c r="B1749">
        <v>931</v>
      </c>
      <c r="C1749" t="str">
        <f t="shared" si="27"/>
        <v>664-931</v>
      </c>
      <c r="D1749">
        <v>1748</v>
      </c>
    </row>
    <row r="1750" spans="1:4">
      <c r="A1750">
        <v>875</v>
      </c>
      <c r="B1750">
        <v>1237</v>
      </c>
      <c r="C1750" t="str">
        <f t="shared" si="27"/>
        <v>875-1237</v>
      </c>
      <c r="D1750">
        <v>1749</v>
      </c>
    </row>
    <row r="1751" spans="1:4">
      <c r="A1751">
        <v>819</v>
      </c>
      <c r="B1751">
        <v>1156</v>
      </c>
      <c r="C1751" t="str">
        <f t="shared" si="27"/>
        <v>819-1156</v>
      </c>
      <c r="D1751">
        <v>1750</v>
      </c>
    </row>
    <row r="1752" spans="1:4">
      <c r="A1752">
        <v>711</v>
      </c>
      <c r="B1752">
        <v>994</v>
      </c>
      <c r="C1752" t="str">
        <f t="shared" si="27"/>
        <v>711-994</v>
      </c>
      <c r="D1752">
        <v>1751</v>
      </c>
    </row>
    <row r="1753" spans="1:4">
      <c r="A1753">
        <v>711</v>
      </c>
      <c r="B1753">
        <v>995</v>
      </c>
      <c r="C1753" t="str">
        <f t="shared" si="27"/>
        <v>711-995</v>
      </c>
      <c r="D1753">
        <v>1752</v>
      </c>
    </row>
    <row r="1754" spans="1:4">
      <c r="A1754">
        <v>1000</v>
      </c>
      <c r="B1754">
        <v>1409</v>
      </c>
      <c r="C1754" t="str">
        <f t="shared" si="27"/>
        <v>1000-1409</v>
      </c>
      <c r="D1754">
        <v>1753</v>
      </c>
    </row>
    <row r="1755" spans="1:4">
      <c r="A1755">
        <v>667</v>
      </c>
      <c r="B1755">
        <v>977</v>
      </c>
      <c r="C1755" t="str">
        <f t="shared" si="27"/>
        <v>667-977</v>
      </c>
      <c r="D1755">
        <v>1754</v>
      </c>
    </row>
    <row r="1756" spans="1:4">
      <c r="A1756">
        <v>174</v>
      </c>
      <c r="B1756">
        <v>260</v>
      </c>
      <c r="C1756" t="str">
        <f t="shared" si="27"/>
        <v>174-260</v>
      </c>
      <c r="D1756">
        <v>1755</v>
      </c>
    </row>
    <row r="1757" spans="1:4">
      <c r="A1757">
        <v>536</v>
      </c>
      <c r="B1757">
        <v>570</v>
      </c>
      <c r="C1757" t="str">
        <f t="shared" si="27"/>
        <v>536-570</v>
      </c>
      <c r="D1757">
        <v>1756</v>
      </c>
    </row>
    <row r="1758" spans="1:4">
      <c r="A1758">
        <v>16</v>
      </c>
      <c r="B1758">
        <v>1349</v>
      </c>
      <c r="C1758" t="str">
        <f t="shared" si="27"/>
        <v>16-1349</v>
      </c>
      <c r="D1758">
        <v>1757</v>
      </c>
    </row>
    <row r="1759" spans="1:4">
      <c r="A1759">
        <v>936</v>
      </c>
      <c r="B1759">
        <v>1328</v>
      </c>
      <c r="C1759" t="str">
        <f t="shared" si="27"/>
        <v>936-1328</v>
      </c>
      <c r="D1759">
        <v>1758</v>
      </c>
    </row>
    <row r="1760" spans="1:4">
      <c r="A1760">
        <v>509</v>
      </c>
      <c r="B1760">
        <v>711</v>
      </c>
      <c r="C1760" t="str">
        <f t="shared" si="27"/>
        <v>509-711</v>
      </c>
      <c r="D1760">
        <v>1759</v>
      </c>
    </row>
    <row r="1761" spans="1:4">
      <c r="A1761">
        <v>509</v>
      </c>
      <c r="B1761">
        <v>712</v>
      </c>
      <c r="C1761" t="str">
        <f t="shared" si="27"/>
        <v>509-712</v>
      </c>
      <c r="D1761">
        <v>1760</v>
      </c>
    </row>
    <row r="1762" spans="1:4">
      <c r="A1762">
        <v>509</v>
      </c>
      <c r="B1762">
        <v>710</v>
      </c>
      <c r="C1762" t="str">
        <f t="shared" si="27"/>
        <v>509-710</v>
      </c>
      <c r="D1762">
        <v>1761</v>
      </c>
    </row>
    <row r="1763" spans="1:4">
      <c r="A1763">
        <v>286</v>
      </c>
      <c r="B1763">
        <v>204</v>
      </c>
      <c r="C1763" t="str">
        <f t="shared" si="27"/>
        <v>286-204</v>
      </c>
      <c r="D1763">
        <v>1762</v>
      </c>
    </row>
    <row r="1764" spans="1:4">
      <c r="A1764">
        <v>662</v>
      </c>
      <c r="B1764">
        <v>41</v>
      </c>
      <c r="C1764" t="str">
        <f t="shared" si="27"/>
        <v>662-41</v>
      </c>
      <c r="D1764">
        <v>1763</v>
      </c>
    </row>
    <row r="1765" spans="1:4">
      <c r="A1765">
        <v>905</v>
      </c>
      <c r="B1765">
        <v>1276</v>
      </c>
      <c r="C1765" t="str">
        <f t="shared" si="27"/>
        <v>905-1276</v>
      </c>
      <c r="D1765">
        <v>1764</v>
      </c>
    </row>
    <row r="1766" spans="1:4">
      <c r="A1766">
        <v>676</v>
      </c>
      <c r="B1766">
        <v>965</v>
      </c>
      <c r="C1766" t="str">
        <f t="shared" si="27"/>
        <v>676-965</v>
      </c>
      <c r="D1766">
        <v>1765</v>
      </c>
    </row>
    <row r="1767" spans="1:4">
      <c r="A1767">
        <v>1028</v>
      </c>
      <c r="B1767">
        <v>315</v>
      </c>
      <c r="C1767" t="str">
        <f t="shared" si="27"/>
        <v>1028-315</v>
      </c>
      <c r="D1767">
        <v>1766</v>
      </c>
    </row>
    <row r="1768" spans="1:4">
      <c r="A1768">
        <v>1028</v>
      </c>
      <c r="B1768">
        <v>458</v>
      </c>
      <c r="C1768" t="str">
        <f t="shared" si="27"/>
        <v>1028-458</v>
      </c>
      <c r="D1768">
        <v>1767</v>
      </c>
    </row>
    <row r="1769" spans="1:4">
      <c r="A1769">
        <v>1028</v>
      </c>
      <c r="B1769">
        <v>973</v>
      </c>
      <c r="C1769" t="str">
        <f t="shared" si="27"/>
        <v>1028-973</v>
      </c>
      <c r="D1769">
        <v>1768</v>
      </c>
    </row>
    <row r="1770" spans="1:4">
      <c r="A1770">
        <v>746</v>
      </c>
      <c r="B1770">
        <v>1176</v>
      </c>
      <c r="C1770" t="str">
        <f t="shared" si="27"/>
        <v>746-1176</v>
      </c>
      <c r="D1770">
        <v>1769</v>
      </c>
    </row>
    <row r="1771" spans="1:4">
      <c r="A1771">
        <v>746</v>
      </c>
      <c r="B1771">
        <v>1176</v>
      </c>
      <c r="C1771" t="str">
        <f t="shared" si="27"/>
        <v>746-1176</v>
      </c>
      <c r="D1771">
        <v>1770</v>
      </c>
    </row>
    <row r="1772" spans="1:4">
      <c r="A1772">
        <v>1020</v>
      </c>
      <c r="B1772">
        <v>1445</v>
      </c>
      <c r="C1772" t="str">
        <f t="shared" si="27"/>
        <v>1020-1445</v>
      </c>
      <c r="D1772">
        <v>1771</v>
      </c>
    </row>
    <row r="1773" spans="1:4">
      <c r="A1773">
        <v>212</v>
      </c>
      <c r="B1773">
        <v>62</v>
      </c>
      <c r="C1773" t="str">
        <f t="shared" si="27"/>
        <v>212-62</v>
      </c>
      <c r="D1773">
        <v>1772</v>
      </c>
    </row>
    <row r="1774" spans="1:4">
      <c r="A1774">
        <v>784</v>
      </c>
      <c r="B1774">
        <v>1100</v>
      </c>
      <c r="C1774" t="str">
        <f t="shared" si="27"/>
        <v>784-1100</v>
      </c>
      <c r="D1774">
        <v>1773</v>
      </c>
    </row>
    <row r="1775" spans="1:4">
      <c r="A1775">
        <v>702</v>
      </c>
      <c r="B1775">
        <v>555</v>
      </c>
      <c r="C1775" t="str">
        <f t="shared" si="27"/>
        <v>702-555</v>
      </c>
      <c r="D1775">
        <v>1774</v>
      </c>
    </row>
    <row r="1776" spans="1:4">
      <c r="A1776">
        <v>83</v>
      </c>
      <c r="B1776">
        <v>102</v>
      </c>
      <c r="C1776" t="str">
        <f t="shared" si="27"/>
        <v>83-102</v>
      </c>
      <c r="D1776">
        <v>1775</v>
      </c>
    </row>
    <row r="1777" spans="1:4">
      <c r="A1777">
        <v>865</v>
      </c>
      <c r="B1777">
        <v>1223</v>
      </c>
      <c r="C1777" t="str">
        <f t="shared" si="27"/>
        <v>865-1223</v>
      </c>
      <c r="D1777">
        <v>1776</v>
      </c>
    </row>
    <row r="1778" spans="1:4">
      <c r="A1778">
        <v>595</v>
      </c>
      <c r="B1778">
        <v>1566</v>
      </c>
      <c r="C1778" t="str">
        <f t="shared" si="27"/>
        <v>595-1566</v>
      </c>
      <c r="D1778">
        <v>1777</v>
      </c>
    </row>
    <row r="1779" spans="1:4">
      <c r="A1779">
        <v>111</v>
      </c>
      <c r="B1779">
        <v>170</v>
      </c>
      <c r="C1779" t="str">
        <f t="shared" si="27"/>
        <v>111-170</v>
      </c>
      <c r="D1779">
        <v>1778</v>
      </c>
    </row>
    <row r="1780" spans="1:4">
      <c r="A1780">
        <v>975</v>
      </c>
      <c r="B1780">
        <v>23</v>
      </c>
      <c r="C1780" t="str">
        <f t="shared" si="27"/>
        <v>975-23</v>
      </c>
      <c r="D1780">
        <v>1779</v>
      </c>
    </row>
    <row r="1781" spans="1:4">
      <c r="A1781">
        <v>475</v>
      </c>
      <c r="B1781">
        <v>130</v>
      </c>
      <c r="C1781" t="str">
        <f t="shared" si="27"/>
        <v>475-130</v>
      </c>
      <c r="D1781">
        <v>1780</v>
      </c>
    </row>
    <row r="1782" spans="1:4">
      <c r="A1782">
        <v>882</v>
      </c>
      <c r="B1782">
        <v>1229</v>
      </c>
      <c r="C1782" t="str">
        <f t="shared" si="27"/>
        <v>882-1229</v>
      </c>
      <c r="D1782">
        <v>1781</v>
      </c>
    </row>
    <row r="1783" spans="1:4">
      <c r="A1783">
        <v>513</v>
      </c>
      <c r="B1783">
        <v>484</v>
      </c>
      <c r="C1783" t="str">
        <f t="shared" si="27"/>
        <v>513-484</v>
      </c>
      <c r="D1783">
        <v>1782</v>
      </c>
    </row>
    <row r="1784" spans="1:4">
      <c r="A1784">
        <v>1022</v>
      </c>
      <c r="B1784">
        <v>1450</v>
      </c>
      <c r="C1784" t="str">
        <f t="shared" si="27"/>
        <v>1022-1450</v>
      </c>
      <c r="D1784">
        <v>1783</v>
      </c>
    </row>
    <row r="1785" spans="1:4">
      <c r="A1785">
        <v>1081</v>
      </c>
      <c r="B1785">
        <v>1537</v>
      </c>
      <c r="C1785" t="str">
        <f t="shared" si="27"/>
        <v>1081-1537</v>
      </c>
      <c r="D1785">
        <v>1784</v>
      </c>
    </row>
    <row r="1786" spans="1:4">
      <c r="A1786">
        <v>3</v>
      </c>
      <c r="B1786">
        <v>3</v>
      </c>
      <c r="C1786" t="str">
        <f t="shared" si="27"/>
        <v>3-3</v>
      </c>
      <c r="D1786">
        <v>1785</v>
      </c>
    </row>
    <row r="1787" spans="1:4">
      <c r="A1787">
        <v>619</v>
      </c>
      <c r="B1787">
        <v>872</v>
      </c>
      <c r="C1787" t="str">
        <f t="shared" si="27"/>
        <v>619-872</v>
      </c>
      <c r="D1787">
        <v>1786</v>
      </c>
    </row>
    <row r="1788" spans="1:4">
      <c r="A1788">
        <v>776</v>
      </c>
      <c r="B1788">
        <v>654</v>
      </c>
      <c r="C1788" t="str">
        <f t="shared" si="27"/>
        <v>776-654</v>
      </c>
      <c r="D1788">
        <v>1787</v>
      </c>
    </row>
    <row r="1789" spans="1:4">
      <c r="A1789">
        <v>355</v>
      </c>
      <c r="B1789">
        <v>507</v>
      </c>
      <c r="C1789" t="str">
        <f t="shared" si="27"/>
        <v>355-507</v>
      </c>
      <c r="D1789">
        <v>1788</v>
      </c>
    </row>
    <row r="1790" spans="1:4">
      <c r="A1790">
        <v>1050</v>
      </c>
      <c r="B1790">
        <v>1495</v>
      </c>
      <c r="C1790" t="str">
        <f t="shared" si="27"/>
        <v>1050-1495</v>
      </c>
      <c r="D1790">
        <v>1789</v>
      </c>
    </row>
    <row r="1791" spans="1:4">
      <c r="A1791">
        <v>677</v>
      </c>
      <c r="B1791">
        <v>619</v>
      </c>
      <c r="C1791" t="str">
        <f t="shared" si="27"/>
        <v>677-619</v>
      </c>
      <c r="D1791">
        <v>1790</v>
      </c>
    </row>
    <row r="1792" spans="1:4">
      <c r="A1792">
        <v>841</v>
      </c>
      <c r="B1792">
        <v>986</v>
      </c>
      <c r="C1792" t="str">
        <f t="shared" si="27"/>
        <v>841-986</v>
      </c>
      <c r="D1792">
        <v>1791</v>
      </c>
    </row>
    <row r="1793" spans="1:4">
      <c r="A1793">
        <v>522</v>
      </c>
      <c r="B1793">
        <v>1317</v>
      </c>
      <c r="C1793" t="str">
        <f t="shared" si="27"/>
        <v>522-1317</v>
      </c>
      <c r="D1793">
        <v>1792</v>
      </c>
    </row>
    <row r="1794" spans="1:4">
      <c r="A1794">
        <v>340</v>
      </c>
      <c r="B1794">
        <v>494</v>
      </c>
      <c r="C1794" t="str">
        <f t="shared" si="27"/>
        <v>340-494</v>
      </c>
      <c r="D1794">
        <v>1793</v>
      </c>
    </row>
    <row r="1795" spans="1:4">
      <c r="A1795">
        <v>729</v>
      </c>
      <c r="B1795">
        <v>1017</v>
      </c>
      <c r="C1795" t="str">
        <f t="shared" ref="C1795:C1858" si="28">CONCATENATE(A1795,"-",B1795)</f>
        <v>729-1017</v>
      </c>
      <c r="D1795">
        <v>1794</v>
      </c>
    </row>
    <row r="1796" spans="1:4">
      <c r="A1796">
        <v>522</v>
      </c>
      <c r="B1796">
        <v>1317</v>
      </c>
      <c r="C1796" t="str">
        <f t="shared" si="28"/>
        <v>522-1317</v>
      </c>
      <c r="D1796">
        <v>1795</v>
      </c>
    </row>
    <row r="1797" spans="1:4">
      <c r="A1797">
        <v>23</v>
      </c>
      <c r="B1797">
        <v>1083</v>
      </c>
      <c r="C1797" t="str">
        <f t="shared" si="28"/>
        <v>23-1083</v>
      </c>
      <c r="D1797">
        <v>1796</v>
      </c>
    </row>
    <row r="1798" spans="1:4">
      <c r="A1798">
        <v>939</v>
      </c>
      <c r="B1798">
        <v>1322</v>
      </c>
      <c r="C1798" t="str">
        <f t="shared" si="28"/>
        <v>939-1322</v>
      </c>
      <c r="D1798">
        <v>1797</v>
      </c>
    </row>
    <row r="1799" spans="1:4">
      <c r="A1799">
        <v>390</v>
      </c>
      <c r="B1799">
        <v>184</v>
      </c>
      <c r="C1799" t="str">
        <f t="shared" si="28"/>
        <v>390-184</v>
      </c>
      <c r="D1799">
        <v>1798</v>
      </c>
    </row>
    <row r="1800" spans="1:4">
      <c r="A1800">
        <v>708</v>
      </c>
      <c r="B1800">
        <v>990</v>
      </c>
      <c r="C1800" t="str">
        <f t="shared" si="28"/>
        <v>708-990</v>
      </c>
      <c r="D1800">
        <v>1799</v>
      </c>
    </row>
    <row r="1801" spans="1:4">
      <c r="A1801">
        <v>86</v>
      </c>
      <c r="B1801">
        <v>121</v>
      </c>
      <c r="C1801" t="str">
        <f t="shared" si="28"/>
        <v>86-121</v>
      </c>
      <c r="D1801">
        <v>1800</v>
      </c>
    </row>
    <row r="1802" spans="1:4">
      <c r="A1802">
        <v>170</v>
      </c>
      <c r="B1802">
        <v>257</v>
      </c>
      <c r="C1802" t="str">
        <f t="shared" si="28"/>
        <v>170-257</v>
      </c>
      <c r="D1802">
        <v>1801</v>
      </c>
    </row>
    <row r="1803" spans="1:4">
      <c r="A1803">
        <v>177</v>
      </c>
      <c r="B1803">
        <v>267</v>
      </c>
      <c r="C1803" t="str">
        <f t="shared" si="28"/>
        <v>177-267</v>
      </c>
      <c r="D1803">
        <v>1802</v>
      </c>
    </row>
    <row r="1804" spans="1:4">
      <c r="A1804">
        <v>776</v>
      </c>
      <c r="B1804">
        <v>736</v>
      </c>
      <c r="C1804" t="str">
        <f t="shared" si="28"/>
        <v>776-736</v>
      </c>
      <c r="D1804">
        <v>1803</v>
      </c>
    </row>
    <row r="1805" spans="1:4">
      <c r="A1805">
        <v>545</v>
      </c>
      <c r="B1805">
        <v>773</v>
      </c>
      <c r="C1805" t="str">
        <f t="shared" si="28"/>
        <v>545-773</v>
      </c>
      <c r="D1805">
        <v>1804</v>
      </c>
    </row>
    <row r="1806" spans="1:4">
      <c r="A1806">
        <v>691</v>
      </c>
      <c r="B1806">
        <v>966</v>
      </c>
      <c r="C1806" t="str">
        <f t="shared" si="28"/>
        <v>691-966</v>
      </c>
      <c r="D1806">
        <v>1805</v>
      </c>
    </row>
    <row r="1807" spans="1:4">
      <c r="A1807">
        <v>157</v>
      </c>
      <c r="B1807">
        <v>240</v>
      </c>
      <c r="C1807" t="str">
        <f t="shared" si="28"/>
        <v>157-240</v>
      </c>
      <c r="D1807">
        <v>1806</v>
      </c>
    </row>
    <row r="1808" spans="1:4">
      <c r="A1808">
        <v>312</v>
      </c>
      <c r="B1808">
        <v>1065</v>
      </c>
      <c r="C1808" t="str">
        <f t="shared" si="28"/>
        <v>312-1065</v>
      </c>
      <c r="D1808">
        <v>1807</v>
      </c>
    </row>
    <row r="1809" spans="1:4">
      <c r="A1809">
        <v>255</v>
      </c>
      <c r="B1809">
        <v>372</v>
      </c>
      <c r="C1809" t="str">
        <f t="shared" si="28"/>
        <v>255-372</v>
      </c>
      <c r="D1809">
        <v>1808</v>
      </c>
    </row>
    <row r="1810" spans="1:4">
      <c r="A1810">
        <v>126</v>
      </c>
      <c r="B1810">
        <v>472</v>
      </c>
      <c r="C1810" t="str">
        <f t="shared" si="28"/>
        <v>126-472</v>
      </c>
      <c r="D1810">
        <v>1809</v>
      </c>
    </row>
    <row r="1811" spans="1:4">
      <c r="A1811">
        <v>772</v>
      </c>
      <c r="B1811">
        <v>912</v>
      </c>
      <c r="C1811" t="str">
        <f t="shared" si="28"/>
        <v>772-912</v>
      </c>
      <c r="D1811">
        <v>1810</v>
      </c>
    </row>
    <row r="1812" spans="1:4">
      <c r="A1812">
        <v>855</v>
      </c>
      <c r="B1812">
        <v>643</v>
      </c>
      <c r="C1812" t="str">
        <f t="shared" si="28"/>
        <v>855-643</v>
      </c>
      <c r="D1812">
        <v>1811</v>
      </c>
    </row>
    <row r="1813" spans="1:4">
      <c r="A1813">
        <v>707</v>
      </c>
      <c r="B1813">
        <v>989</v>
      </c>
      <c r="C1813" t="str">
        <f t="shared" si="28"/>
        <v>707-989</v>
      </c>
      <c r="D1813">
        <v>1812</v>
      </c>
    </row>
    <row r="1814" spans="1:4">
      <c r="A1814">
        <v>237</v>
      </c>
      <c r="B1814">
        <v>953</v>
      </c>
      <c r="C1814" t="str">
        <f t="shared" si="28"/>
        <v>237-953</v>
      </c>
      <c r="D1814">
        <v>1813</v>
      </c>
    </row>
    <row r="1815" spans="1:4">
      <c r="A1815">
        <v>237</v>
      </c>
      <c r="B1815">
        <v>953</v>
      </c>
      <c r="C1815" t="str">
        <f t="shared" si="28"/>
        <v>237-953</v>
      </c>
      <c r="D1815">
        <v>1814</v>
      </c>
    </row>
    <row r="1816" spans="1:4">
      <c r="A1816">
        <v>237</v>
      </c>
      <c r="B1816">
        <v>953</v>
      </c>
      <c r="C1816" t="str">
        <f t="shared" si="28"/>
        <v>237-953</v>
      </c>
      <c r="D1816">
        <v>1815</v>
      </c>
    </row>
    <row r="1817" spans="1:4">
      <c r="A1817">
        <v>311</v>
      </c>
      <c r="B1817">
        <v>445</v>
      </c>
      <c r="C1817" t="str">
        <f t="shared" si="28"/>
        <v>311-445</v>
      </c>
      <c r="D1817">
        <v>1816</v>
      </c>
    </row>
    <row r="1818" spans="1:4">
      <c r="A1818">
        <v>748</v>
      </c>
      <c r="B1818">
        <v>1061</v>
      </c>
      <c r="C1818" t="str">
        <f t="shared" si="28"/>
        <v>748-1061</v>
      </c>
      <c r="D1818">
        <v>1817</v>
      </c>
    </row>
    <row r="1819" spans="1:4">
      <c r="A1819">
        <v>748</v>
      </c>
      <c r="B1819">
        <v>1061</v>
      </c>
      <c r="C1819" t="str">
        <f t="shared" si="28"/>
        <v>748-1061</v>
      </c>
      <c r="D1819">
        <v>1818</v>
      </c>
    </row>
    <row r="1820" spans="1:4">
      <c r="A1820">
        <v>748</v>
      </c>
      <c r="B1820">
        <v>1413</v>
      </c>
      <c r="C1820" t="str">
        <f t="shared" si="28"/>
        <v>748-1413</v>
      </c>
      <c r="D1820">
        <v>1819</v>
      </c>
    </row>
    <row r="1821" spans="1:4">
      <c r="A1821">
        <v>418</v>
      </c>
      <c r="B1821">
        <v>609</v>
      </c>
      <c r="C1821" t="str">
        <f t="shared" si="28"/>
        <v>418-609</v>
      </c>
      <c r="D1821">
        <v>1820</v>
      </c>
    </row>
    <row r="1822" spans="1:4">
      <c r="A1822">
        <v>1056</v>
      </c>
      <c r="B1822">
        <v>1505</v>
      </c>
      <c r="C1822" t="str">
        <f t="shared" si="28"/>
        <v>1056-1505</v>
      </c>
      <c r="D1822">
        <v>1821</v>
      </c>
    </row>
    <row r="1823" spans="1:4">
      <c r="A1823">
        <v>552</v>
      </c>
      <c r="B1823">
        <v>784</v>
      </c>
      <c r="C1823" t="str">
        <f t="shared" si="28"/>
        <v>552-784</v>
      </c>
      <c r="D1823">
        <v>1822</v>
      </c>
    </row>
    <row r="1824" spans="1:4">
      <c r="A1824">
        <v>126</v>
      </c>
      <c r="B1824">
        <v>199</v>
      </c>
      <c r="C1824" t="str">
        <f t="shared" si="28"/>
        <v>126-199</v>
      </c>
      <c r="D1824">
        <v>1823</v>
      </c>
    </row>
    <row r="1825" spans="1:4">
      <c r="A1825">
        <v>601</v>
      </c>
      <c r="B1825">
        <v>848</v>
      </c>
      <c r="C1825" t="str">
        <f t="shared" si="28"/>
        <v>601-848</v>
      </c>
      <c r="D1825">
        <v>1824</v>
      </c>
    </row>
    <row r="1826" spans="1:4">
      <c r="A1826">
        <v>1137</v>
      </c>
      <c r="B1826">
        <v>481</v>
      </c>
      <c r="C1826" t="str">
        <f t="shared" si="28"/>
        <v>1137-481</v>
      </c>
      <c r="D1826">
        <v>1825</v>
      </c>
    </row>
    <row r="1827" spans="1:4">
      <c r="A1827">
        <v>25</v>
      </c>
      <c r="B1827">
        <v>34</v>
      </c>
      <c r="C1827" t="str">
        <f t="shared" si="28"/>
        <v>25-34</v>
      </c>
      <c r="D1827">
        <v>1826</v>
      </c>
    </row>
    <row r="1828" spans="1:4">
      <c r="A1828">
        <v>375</v>
      </c>
      <c r="B1828">
        <v>316</v>
      </c>
      <c r="C1828" t="str">
        <f t="shared" si="28"/>
        <v>375-316</v>
      </c>
      <c r="D1828">
        <v>1827</v>
      </c>
    </row>
    <row r="1829" spans="1:4">
      <c r="A1829">
        <v>171</v>
      </c>
      <c r="B1829">
        <v>258</v>
      </c>
      <c r="C1829" t="str">
        <f t="shared" si="28"/>
        <v>171-258</v>
      </c>
      <c r="D1829">
        <v>1828</v>
      </c>
    </row>
    <row r="1830" spans="1:4">
      <c r="A1830">
        <v>115</v>
      </c>
      <c r="B1830">
        <v>122</v>
      </c>
      <c r="C1830" t="str">
        <f t="shared" si="28"/>
        <v>115-122</v>
      </c>
      <c r="D1830">
        <v>1829</v>
      </c>
    </row>
    <row r="1831" spans="1:4">
      <c r="A1831">
        <v>6</v>
      </c>
      <c r="B1831">
        <v>7</v>
      </c>
      <c r="C1831" t="str">
        <f t="shared" si="28"/>
        <v>6-7</v>
      </c>
      <c r="D1831">
        <v>1830</v>
      </c>
    </row>
    <row r="1832" spans="1:4">
      <c r="A1832">
        <v>389</v>
      </c>
      <c r="B1832">
        <v>557</v>
      </c>
      <c r="C1832" t="str">
        <f t="shared" si="28"/>
        <v>389-557</v>
      </c>
      <c r="D1832">
        <v>1831</v>
      </c>
    </row>
    <row r="1833" spans="1:4">
      <c r="A1833">
        <v>702</v>
      </c>
      <c r="B1833">
        <v>555</v>
      </c>
      <c r="C1833" t="str">
        <f t="shared" si="28"/>
        <v>702-555</v>
      </c>
      <c r="D1833">
        <v>1832</v>
      </c>
    </row>
    <row r="1834" spans="1:4">
      <c r="A1834">
        <v>426</v>
      </c>
      <c r="B1834">
        <v>617</v>
      </c>
      <c r="C1834" t="str">
        <f t="shared" si="28"/>
        <v>426-617</v>
      </c>
      <c r="D1834">
        <v>1833</v>
      </c>
    </row>
    <row r="1835" spans="1:4">
      <c r="A1835">
        <v>365</v>
      </c>
      <c r="B1835">
        <v>206</v>
      </c>
      <c r="C1835" t="str">
        <f t="shared" si="28"/>
        <v>365-206</v>
      </c>
      <c r="D1835">
        <v>1834</v>
      </c>
    </row>
    <row r="1836" spans="1:4">
      <c r="A1836">
        <v>365</v>
      </c>
      <c r="B1836">
        <v>830</v>
      </c>
      <c r="C1836" t="str">
        <f t="shared" si="28"/>
        <v>365-830</v>
      </c>
      <c r="D1836">
        <v>1835</v>
      </c>
    </row>
    <row r="1837" spans="1:4">
      <c r="A1837">
        <v>365</v>
      </c>
      <c r="B1837">
        <v>1161</v>
      </c>
      <c r="C1837" t="str">
        <f t="shared" si="28"/>
        <v>365-1161</v>
      </c>
      <c r="D1837">
        <v>1836</v>
      </c>
    </row>
    <row r="1838" spans="1:4">
      <c r="A1838">
        <v>365</v>
      </c>
      <c r="B1838">
        <v>1161</v>
      </c>
      <c r="C1838" t="str">
        <f t="shared" si="28"/>
        <v>365-1161</v>
      </c>
      <c r="D1838">
        <v>1837</v>
      </c>
    </row>
    <row r="1839" spans="1:4">
      <c r="A1839">
        <v>735</v>
      </c>
      <c r="B1839">
        <v>1032</v>
      </c>
      <c r="C1839" t="str">
        <f t="shared" si="28"/>
        <v>735-1032</v>
      </c>
      <c r="D1839">
        <v>1838</v>
      </c>
    </row>
    <row r="1840" spans="1:4">
      <c r="A1840">
        <v>735</v>
      </c>
      <c r="B1840">
        <v>1032</v>
      </c>
      <c r="C1840" t="str">
        <f t="shared" si="28"/>
        <v>735-1032</v>
      </c>
      <c r="D1840">
        <v>1839</v>
      </c>
    </row>
    <row r="1841" spans="1:4">
      <c r="A1841">
        <v>1107</v>
      </c>
      <c r="B1841">
        <v>1573</v>
      </c>
      <c r="C1841" t="str">
        <f t="shared" si="28"/>
        <v>1107-1573</v>
      </c>
      <c r="D1841">
        <v>1840</v>
      </c>
    </row>
    <row r="1842" spans="1:4">
      <c r="A1842">
        <v>1107</v>
      </c>
      <c r="B1842">
        <v>1573</v>
      </c>
      <c r="C1842" t="str">
        <f t="shared" si="28"/>
        <v>1107-1573</v>
      </c>
      <c r="D1842">
        <v>1841</v>
      </c>
    </row>
    <row r="1843" spans="1:4">
      <c r="A1843">
        <v>1028</v>
      </c>
      <c r="B1843">
        <v>1459</v>
      </c>
      <c r="C1843" t="str">
        <f t="shared" si="28"/>
        <v>1028-1459</v>
      </c>
      <c r="D1843">
        <v>1842</v>
      </c>
    </row>
    <row r="1844" spans="1:4">
      <c r="A1844">
        <v>536</v>
      </c>
      <c r="B1844">
        <v>741</v>
      </c>
      <c r="C1844" t="str">
        <f t="shared" si="28"/>
        <v>536-741</v>
      </c>
      <c r="D1844">
        <v>1843</v>
      </c>
    </row>
    <row r="1845" spans="1:4">
      <c r="A1845">
        <v>536</v>
      </c>
      <c r="B1845">
        <v>741</v>
      </c>
      <c r="C1845" t="str">
        <f t="shared" si="28"/>
        <v>536-741</v>
      </c>
      <c r="D1845">
        <v>1844</v>
      </c>
    </row>
    <row r="1846" spans="1:4">
      <c r="A1846">
        <v>536</v>
      </c>
      <c r="B1846">
        <v>741</v>
      </c>
      <c r="C1846" t="str">
        <f t="shared" si="28"/>
        <v>536-741</v>
      </c>
      <c r="D1846">
        <v>1845</v>
      </c>
    </row>
    <row r="1847" spans="1:4">
      <c r="A1847">
        <v>701</v>
      </c>
      <c r="B1847">
        <v>982</v>
      </c>
      <c r="C1847" t="str">
        <f t="shared" si="28"/>
        <v>701-982</v>
      </c>
      <c r="D1847">
        <v>1846</v>
      </c>
    </row>
    <row r="1848" spans="1:4">
      <c r="A1848">
        <v>128</v>
      </c>
      <c r="B1848">
        <v>929</v>
      </c>
      <c r="C1848" t="str">
        <f t="shared" si="28"/>
        <v>128-929</v>
      </c>
      <c r="D1848">
        <v>1847</v>
      </c>
    </row>
    <row r="1849" spans="1:4">
      <c r="A1849">
        <v>966</v>
      </c>
      <c r="B1849">
        <v>1360</v>
      </c>
      <c r="C1849" t="str">
        <f t="shared" si="28"/>
        <v>966-1360</v>
      </c>
      <c r="D1849">
        <v>1848</v>
      </c>
    </row>
    <row r="1850" spans="1:4">
      <c r="A1850">
        <v>514</v>
      </c>
      <c r="B1850">
        <v>409</v>
      </c>
      <c r="C1850" t="str">
        <f t="shared" si="28"/>
        <v>514-409</v>
      </c>
      <c r="D1850">
        <v>1849</v>
      </c>
    </row>
    <row r="1851" spans="1:4">
      <c r="A1851">
        <v>988</v>
      </c>
      <c r="B1851">
        <v>1381</v>
      </c>
      <c r="C1851" t="str">
        <f t="shared" si="28"/>
        <v>988-1381</v>
      </c>
      <c r="D1851">
        <v>1850</v>
      </c>
    </row>
    <row r="1852" spans="1:4">
      <c r="A1852">
        <v>388</v>
      </c>
      <c r="B1852">
        <v>539</v>
      </c>
      <c r="C1852" t="str">
        <f t="shared" si="28"/>
        <v>388-539</v>
      </c>
      <c r="D1852">
        <v>1851</v>
      </c>
    </row>
    <row r="1853" spans="1:4">
      <c r="A1853">
        <v>536</v>
      </c>
      <c r="B1853">
        <v>596</v>
      </c>
      <c r="C1853" t="str">
        <f t="shared" si="28"/>
        <v>536-596</v>
      </c>
      <c r="D1853">
        <v>1852</v>
      </c>
    </row>
    <row r="1854" spans="1:4">
      <c r="A1854">
        <v>536</v>
      </c>
      <c r="B1854">
        <v>596</v>
      </c>
      <c r="C1854" t="str">
        <f t="shared" si="28"/>
        <v>536-596</v>
      </c>
      <c r="D1854">
        <v>1853</v>
      </c>
    </row>
    <row r="1855" spans="1:4">
      <c r="A1855">
        <v>536</v>
      </c>
      <c r="B1855">
        <v>758</v>
      </c>
      <c r="C1855" t="str">
        <f t="shared" si="28"/>
        <v>536-758</v>
      </c>
      <c r="D1855">
        <v>1854</v>
      </c>
    </row>
    <row r="1856" spans="1:4">
      <c r="A1856">
        <v>536</v>
      </c>
      <c r="B1856">
        <v>758</v>
      </c>
      <c r="C1856" t="str">
        <f t="shared" si="28"/>
        <v>536-758</v>
      </c>
      <c r="D1856">
        <v>1855</v>
      </c>
    </row>
    <row r="1857" spans="1:4">
      <c r="A1857">
        <v>536</v>
      </c>
      <c r="B1857">
        <v>758</v>
      </c>
      <c r="C1857" t="str">
        <f t="shared" si="28"/>
        <v>536-758</v>
      </c>
      <c r="D1857">
        <v>1856</v>
      </c>
    </row>
    <row r="1858" spans="1:4">
      <c r="A1858">
        <v>536</v>
      </c>
      <c r="B1858">
        <v>758</v>
      </c>
      <c r="C1858" t="str">
        <f t="shared" si="28"/>
        <v>536-758</v>
      </c>
      <c r="D1858">
        <v>1857</v>
      </c>
    </row>
    <row r="1859" spans="1:4">
      <c r="A1859">
        <v>536</v>
      </c>
      <c r="B1859">
        <v>758</v>
      </c>
      <c r="C1859" t="str">
        <f t="shared" ref="C1859:C1922" si="29">CONCATENATE(A1859,"-",B1859)</f>
        <v>536-758</v>
      </c>
      <c r="D1859">
        <v>1858</v>
      </c>
    </row>
    <row r="1860" spans="1:4">
      <c r="A1860">
        <v>536</v>
      </c>
      <c r="B1860">
        <v>758</v>
      </c>
      <c r="C1860" t="str">
        <f t="shared" si="29"/>
        <v>536-758</v>
      </c>
      <c r="D1860">
        <v>1859</v>
      </c>
    </row>
    <row r="1861" spans="1:4">
      <c r="A1861">
        <v>536</v>
      </c>
      <c r="B1861">
        <v>758</v>
      </c>
      <c r="C1861" t="str">
        <f t="shared" si="29"/>
        <v>536-758</v>
      </c>
      <c r="D1861">
        <v>1860</v>
      </c>
    </row>
    <row r="1862" spans="1:4">
      <c r="A1862">
        <v>536</v>
      </c>
      <c r="B1862">
        <v>758</v>
      </c>
      <c r="C1862" t="str">
        <f t="shared" si="29"/>
        <v>536-758</v>
      </c>
      <c r="D1862">
        <v>1861</v>
      </c>
    </row>
    <row r="1863" spans="1:4">
      <c r="A1863">
        <v>1078</v>
      </c>
      <c r="B1863">
        <v>1534</v>
      </c>
      <c r="C1863" t="str">
        <f t="shared" si="29"/>
        <v>1078-1534</v>
      </c>
      <c r="D1863">
        <v>1862</v>
      </c>
    </row>
    <row r="1864" spans="1:4">
      <c r="A1864">
        <v>274</v>
      </c>
      <c r="B1864">
        <v>271</v>
      </c>
      <c r="C1864" t="str">
        <f t="shared" si="29"/>
        <v>274-271</v>
      </c>
      <c r="D1864">
        <v>1863</v>
      </c>
    </row>
    <row r="1865" spans="1:4">
      <c r="A1865">
        <v>274</v>
      </c>
      <c r="B1865">
        <v>271</v>
      </c>
      <c r="C1865" t="str">
        <f t="shared" si="29"/>
        <v>274-271</v>
      </c>
      <c r="D1865">
        <v>1864</v>
      </c>
    </row>
    <row r="1866" spans="1:4">
      <c r="A1866">
        <v>588</v>
      </c>
      <c r="B1866">
        <v>836</v>
      </c>
      <c r="C1866" t="str">
        <f t="shared" si="29"/>
        <v>588-836</v>
      </c>
      <c r="D1866">
        <v>1865</v>
      </c>
    </row>
    <row r="1867" spans="1:4">
      <c r="A1867">
        <v>1043</v>
      </c>
      <c r="B1867">
        <v>1431</v>
      </c>
      <c r="C1867" t="str">
        <f t="shared" si="29"/>
        <v>1043-1431</v>
      </c>
      <c r="D1867">
        <v>1866</v>
      </c>
    </row>
    <row r="1868" spans="1:4">
      <c r="A1868">
        <v>761</v>
      </c>
      <c r="B1868">
        <v>1071</v>
      </c>
      <c r="C1868" t="str">
        <f t="shared" si="29"/>
        <v>761-1071</v>
      </c>
      <c r="D1868">
        <v>1867</v>
      </c>
    </row>
    <row r="1869" spans="1:4">
      <c r="A1869">
        <v>156</v>
      </c>
      <c r="B1869">
        <v>238</v>
      </c>
      <c r="C1869" t="str">
        <f t="shared" si="29"/>
        <v>156-238</v>
      </c>
      <c r="D1869">
        <v>1868</v>
      </c>
    </row>
    <row r="1870" spans="1:4">
      <c r="A1870">
        <v>113</v>
      </c>
      <c r="B1870">
        <v>171</v>
      </c>
      <c r="C1870" t="str">
        <f t="shared" si="29"/>
        <v>113-171</v>
      </c>
      <c r="D1870">
        <v>1869</v>
      </c>
    </row>
    <row r="1871" spans="1:4">
      <c r="A1871">
        <v>776</v>
      </c>
      <c r="B1871">
        <v>1096</v>
      </c>
      <c r="C1871" t="str">
        <f t="shared" si="29"/>
        <v>776-1096</v>
      </c>
      <c r="D1871">
        <v>1870</v>
      </c>
    </row>
    <row r="1872" spans="1:4">
      <c r="A1872">
        <v>671</v>
      </c>
      <c r="B1872">
        <v>907</v>
      </c>
      <c r="C1872" t="str">
        <f t="shared" si="29"/>
        <v>671-907</v>
      </c>
      <c r="D1872">
        <v>1871</v>
      </c>
    </row>
    <row r="1873" spans="1:4">
      <c r="A1873">
        <v>148</v>
      </c>
      <c r="B1873">
        <v>229</v>
      </c>
      <c r="C1873" t="str">
        <f t="shared" si="29"/>
        <v>148-229</v>
      </c>
      <c r="D1873">
        <v>1872</v>
      </c>
    </row>
    <row r="1874" spans="1:4">
      <c r="A1874">
        <v>234</v>
      </c>
      <c r="B1874">
        <v>335</v>
      </c>
      <c r="C1874" t="str">
        <f t="shared" si="29"/>
        <v>234-335</v>
      </c>
      <c r="D1874">
        <v>1873</v>
      </c>
    </row>
    <row r="1875" spans="1:4">
      <c r="A1875">
        <v>523</v>
      </c>
      <c r="B1875">
        <v>718</v>
      </c>
      <c r="C1875" t="str">
        <f t="shared" si="29"/>
        <v>523-718</v>
      </c>
      <c r="D1875">
        <v>1874</v>
      </c>
    </row>
    <row r="1876" spans="1:4">
      <c r="A1876">
        <v>405</v>
      </c>
      <c r="B1876">
        <v>1472</v>
      </c>
      <c r="C1876" t="str">
        <f t="shared" si="29"/>
        <v>405-1472</v>
      </c>
      <c r="D1876">
        <v>1875</v>
      </c>
    </row>
    <row r="1877" spans="1:4">
      <c r="A1877">
        <v>405</v>
      </c>
      <c r="B1877">
        <v>1472</v>
      </c>
      <c r="C1877" t="str">
        <f t="shared" si="29"/>
        <v>405-1472</v>
      </c>
      <c r="D1877">
        <v>1876</v>
      </c>
    </row>
    <row r="1878" spans="1:4">
      <c r="A1878">
        <v>966</v>
      </c>
      <c r="B1878">
        <v>1360</v>
      </c>
      <c r="C1878" t="str">
        <f t="shared" si="29"/>
        <v>966-1360</v>
      </c>
      <c r="D1878">
        <v>1877</v>
      </c>
    </row>
    <row r="1879" spans="1:4">
      <c r="A1879">
        <v>862</v>
      </c>
      <c r="B1879">
        <v>1217</v>
      </c>
      <c r="C1879" t="str">
        <f t="shared" si="29"/>
        <v>862-1217</v>
      </c>
      <c r="D1879">
        <v>1878</v>
      </c>
    </row>
    <row r="1880" spans="1:4">
      <c r="A1880">
        <v>536</v>
      </c>
      <c r="B1880">
        <v>1402</v>
      </c>
      <c r="C1880" t="str">
        <f t="shared" si="29"/>
        <v>536-1402</v>
      </c>
      <c r="D1880">
        <v>1879</v>
      </c>
    </row>
    <row r="1881" spans="1:4">
      <c r="A1881">
        <v>536</v>
      </c>
      <c r="B1881">
        <v>1402</v>
      </c>
      <c r="C1881" t="str">
        <f t="shared" si="29"/>
        <v>536-1402</v>
      </c>
      <c r="D1881">
        <v>1880</v>
      </c>
    </row>
    <row r="1882" spans="1:4">
      <c r="A1882">
        <v>677</v>
      </c>
      <c r="B1882">
        <v>1568</v>
      </c>
      <c r="C1882" t="str">
        <f t="shared" si="29"/>
        <v>677-1568</v>
      </c>
      <c r="D1882">
        <v>1881</v>
      </c>
    </row>
    <row r="1883" spans="1:4">
      <c r="A1883">
        <v>677</v>
      </c>
      <c r="B1883">
        <v>1568</v>
      </c>
      <c r="C1883" t="str">
        <f t="shared" si="29"/>
        <v>677-1568</v>
      </c>
      <c r="D1883">
        <v>1882</v>
      </c>
    </row>
    <row r="1884" spans="1:4">
      <c r="A1884">
        <v>877</v>
      </c>
      <c r="B1884">
        <v>1239</v>
      </c>
      <c r="C1884" t="str">
        <f t="shared" si="29"/>
        <v>877-1239</v>
      </c>
      <c r="D1884">
        <v>1883</v>
      </c>
    </row>
    <row r="1885" spans="1:4">
      <c r="A1885">
        <v>222</v>
      </c>
      <c r="B1885">
        <v>322</v>
      </c>
      <c r="C1885" t="str">
        <f t="shared" si="29"/>
        <v>222-322</v>
      </c>
      <c r="D1885">
        <v>1884</v>
      </c>
    </row>
    <row r="1886" spans="1:4">
      <c r="A1886">
        <v>1000</v>
      </c>
      <c r="B1886">
        <v>1408</v>
      </c>
      <c r="C1886" t="str">
        <f t="shared" si="29"/>
        <v>1000-1408</v>
      </c>
      <c r="D1886">
        <v>1885</v>
      </c>
    </row>
    <row r="1887" spans="1:4">
      <c r="A1887">
        <v>1000</v>
      </c>
      <c r="B1887">
        <v>1408</v>
      </c>
      <c r="C1887" t="str">
        <f t="shared" si="29"/>
        <v>1000-1408</v>
      </c>
      <c r="D1887">
        <v>1886</v>
      </c>
    </row>
    <row r="1888" spans="1:4">
      <c r="A1888">
        <v>613</v>
      </c>
      <c r="B1888">
        <v>860</v>
      </c>
      <c r="C1888" t="str">
        <f t="shared" si="29"/>
        <v>613-860</v>
      </c>
      <c r="D1888">
        <v>1887</v>
      </c>
    </row>
    <row r="1889" spans="1:4">
      <c r="A1889">
        <v>706</v>
      </c>
      <c r="B1889">
        <v>988</v>
      </c>
      <c r="C1889" t="str">
        <f t="shared" si="29"/>
        <v>706-988</v>
      </c>
      <c r="D1889">
        <v>1888</v>
      </c>
    </row>
    <row r="1890" spans="1:4">
      <c r="A1890">
        <v>915</v>
      </c>
      <c r="B1890">
        <v>1288</v>
      </c>
      <c r="C1890" t="str">
        <f t="shared" si="29"/>
        <v>915-1288</v>
      </c>
      <c r="D1890">
        <v>1889</v>
      </c>
    </row>
    <row r="1891" spans="1:4">
      <c r="A1891">
        <v>197</v>
      </c>
      <c r="B1891">
        <v>289</v>
      </c>
      <c r="C1891" t="str">
        <f t="shared" si="29"/>
        <v>197-289</v>
      </c>
      <c r="D1891">
        <v>1890</v>
      </c>
    </row>
    <row r="1892" spans="1:4">
      <c r="A1892">
        <v>857</v>
      </c>
      <c r="B1892">
        <v>1211</v>
      </c>
      <c r="C1892" t="str">
        <f t="shared" si="29"/>
        <v>857-1211</v>
      </c>
      <c r="D1892">
        <v>1891</v>
      </c>
    </row>
    <row r="1893" spans="1:4">
      <c r="A1893">
        <v>1010</v>
      </c>
      <c r="B1893">
        <v>1428</v>
      </c>
      <c r="C1893" t="str">
        <f t="shared" si="29"/>
        <v>1010-1428</v>
      </c>
      <c r="D1893">
        <v>1892</v>
      </c>
    </row>
    <row r="1894" spans="1:4">
      <c r="A1894">
        <v>743</v>
      </c>
      <c r="B1894">
        <v>1049</v>
      </c>
      <c r="C1894" t="str">
        <f t="shared" si="29"/>
        <v>743-1049</v>
      </c>
      <c r="D1894">
        <v>1893</v>
      </c>
    </row>
    <row r="1895" spans="1:4">
      <c r="A1895">
        <v>743</v>
      </c>
      <c r="B1895">
        <v>1049</v>
      </c>
      <c r="C1895" t="str">
        <f t="shared" si="29"/>
        <v>743-1049</v>
      </c>
      <c r="D1895">
        <v>1894</v>
      </c>
    </row>
    <row r="1896" spans="1:4">
      <c r="A1896">
        <v>461</v>
      </c>
      <c r="B1896">
        <v>1543</v>
      </c>
      <c r="C1896" t="str">
        <f t="shared" si="29"/>
        <v>461-1543</v>
      </c>
      <c r="D1896">
        <v>1895</v>
      </c>
    </row>
    <row r="1897" spans="1:4">
      <c r="A1897">
        <v>743</v>
      </c>
      <c r="B1897">
        <v>1016</v>
      </c>
      <c r="C1897" t="str">
        <f t="shared" si="29"/>
        <v>743-1016</v>
      </c>
      <c r="D1897">
        <v>1896</v>
      </c>
    </row>
    <row r="1898" spans="1:4">
      <c r="A1898">
        <v>145</v>
      </c>
      <c r="B1898">
        <v>224</v>
      </c>
      <c r="C1898" t="str">
        <f t="shared" si="29"/>
        <v>145-224</v>
      </c>
      <c r="D1898">
        <v>1897</v>
      </c>
    </row>
    <row r="1899" spans="1:4">
      <c r="A1899">
        <v>1010</v>
      </c>
      <c r="B1899">
        <v>1427</v>
      </c>
      <c r="C1899" t="str">
        <f t="shared" si="29"/>
        <v>1010-1427</v>
      </c>
      <c r="D1899">
        <v>1898</v>
      </c>
    </row>
    <row r="1900" spans="1:4">
      <c r="A1900">
        <v>461</v>
      </c>
      <c r="B1900">
        <v>430</v>
      </c>
      <c r="C1900" t="str">
        <f t="shared" si="29"/>
        <v>461-430</v>
      </c>
      <c r="D1900">
        <v>1899</v>
      </c>
    </row>
    <row r="1901" spans="1:4">
      <c r="A1901">
        <v>1184</v>
      </c>
      <c r="B1901">
        <v>1205</v>
      </c>
      <c r="C1901" t="str">
        <f t="shared" si="29"/>
        <v>1184-1205</v>
      </c>
      <c r="D1901">
        <v>1900</v>
      </c>
    </row>
    <row r="1902" spans="1:4">
      <c r="A1902">
        <v>35</v>
      </c>
      <c r="B1902">
        <v>50</v>
      </c>
      <c r="C1902" t="str">
        <f t="shared" si="29"/>
        <v>35-50</v>
      </c>
      <c r="D1902">
        <v>1901</v>
      </c>
    </row>
    <row r="1903" spans="1:4">
      <c r="A1903">
        <v>35</v>
      </c>
      <c r="B1903">
        <v>1423</v>
      </c>
      <c r="C1903" t="str">
        <f t="shared" si="29"/>
        <v>35-1423</v>
      </c>
      <c r="D1903">
        <v>1902</v>
      </c>
    </row>
    <row r="1904" spans="1:4">
      <c r="A1904">
        <v>983</v>
      </c>
      <c r="B1904">
        <v>1376</v>
      </c>
      <c r="C1904" t="str">
        <f t="shared" si="29"/>
        <v>983-1376</v>
      </c>
      <c r="D1904">
        <v>1903</v>
      </c>
    </row>
    <row r="1905" spans="1:4">
      <c r="A1905">
        <v>1050</v>
      </c>
      <c r="B1905">
        <v>1496</v>
      </c>
      <c r="C1905" t="str">
        <f t="shared" si="29"/>
        <v>1050-1496</v>
      </c>
      <c r="D1905">
        <v>1904</v>
      </c>
    </row>
    <row r="1906" spans="1:4">
      <c r="A1906">
        <v>379</v>
      </c>
      <c r="B1906">
        <v>542</v>
      </c>
      <c r="C1906" t="str">
        <f t="shared" si="29"/>
        <v>379-542</v>
      </c>
      <c r="D1906">
        <v>1905</v>
      </c>
    </row>
    <row r="1907" spans="1:4">
      <c r="A1907">
        <v>533</v>
      </c>
      <c r="B1907">
        <v>749</v>
      </c>
      <c r="C1907" t="str">
        <f t="shared" si="29"/>
        <v>533-749</v>
      </c>
      <c r="D1907">
        <v>1906</v>
      </c>
    </row>
    <row r="1908" spans="1:4">
      <c r="A1908">
        <v>826</v>
      </c>
      <c r="B1908">
        <v>1167</v>
      </c>
      <c r="C1908" t="str">
        <f t="shared" si="29"/>
        <v>826-1167</v>
      </c>
      <c r="D1908">
        <v>1907</v>
      </c>
    </row>
    <row r="1909" spans="1:4">
      <c r="A1909">
        <v>418</v>
      </c>
      <c r="B1909">
        <v>607</v>
      </c>
      <c r="C1909" t="str">
        <f t="shared" si="29"/>
        <v>418-607</v>
      </c>
      <c r="D1909">
        <v>1908</v>
      </c>
    </row>
    <row r="1910" spans="1:4">
      <c r="A1910">
        <v>1050</v>
      </c>
      <c r="B1910">
        <v>1495</v>
      </c>
      <c r="C1910" t="str">
        <f t="shared" si="29"/>
        <v>1050-1495</v>
      </c>
      <c r="D1910">
        <v>1909</v>
      </c>
    </row>
    <row r="1911" spans="1:4">
      <c r="A1911">
        <v>340</v>
      </c>
      <c r="B1911">
        <v>493</v>
      </c>
      <c r="C1911" t="str">
        <f t="shared" si="29"/>
        <v>340-493</v>
      </c>
      <c r="D1911">
        <v>1910</v>
      </c>
    </row>
    <row r="1912" spans="1:4">
      <c r="A1912">
        <v>794</v>
      </c>
      <c r="B1912">
        <v>1121</v>
      </c>
      <c r="C1912" t="str">
        <f t="shared" si="29"/>
        <v>794-1121</v>
      </c>
      <c r="D1912">
        <v>1911</v>
      </c>
    </row>
    <row r="1913" spans="1:4">
      <c r="A1913">
        <v>541</v>
      </c>
      <c r="B1913">
        <v>767</v>
      </c>
      <c r="C1913" t="str">
        <f t="shared" si="29"/>
        <v>541-767</v>
      </c>
      <c r="D1913">
        <v>1912</v>
      </c>
    </row>
    <row r="1914" spans="1:4">
      <c r="A1914">
        <v>541</v>
      </c>
      <c r="B1914">
        <v>767</v>
      </c>
      <c r="C1914" t="str">
        <f t="shared" si="29"/>
        <v>541-767</v>
      </c>
      <c r="D1914">
        <v>1913</v>
      </c>
    </row>
    <row r="1915" spans="1:4">
      <c r="A1915">
        <v>491</v>
      </c>
      <c r="B1915">
        <v>684</v>
      </c>
      <c r="C1915" t="str">
        <f t="shared" si="29"/>
        <v>491-684</v>
      </c>
      <c r="D1915">
        <v>1914</v>
      </c>
    </row>
    <row r="1916" spans="1:4">
      <c r="A1916">
        <v>491</v>
      </c>
      <c r="B1916">
        <v>684</v>
      </c>
      <c r="C1916" t="str">
        <f t="shared" si="29"/>
        <v>491-684</v>
      </c>
      <c r="D1916">
        <v>1915</v>
      </c>
    </row>
    <row r="1917" spans="1:4">
      <c r="A1917">
        <v>480</v>
      </c>
      <c r="B1917">
        <v>670</v>
      </c>
      <c r="C1917" t="str">
        <f t="shared" si="29"/>
        <v>480-670</v>
      </c>
      <c r="D1917">
        <v>1916</v>
      </c>
    </row>
    <row r="1918" spans="1:4">
      <c r="A1918">
        <v>838</v>
      </c>
      <c r="B1918">
        <v>1182</v>
      </c>
      <c r="C1918" t="str">
        <f t="shared" si="29"/>
        <v>838-1182</v>
      </c>
      <c r="D1918">
        <v>1917</v>
      </c>
    </row>
    <row r="1919" spans="1:4">
      <c r="A1919">
        <v>274</v>
      </c>
      <c r="B1919">
        <v>618</v>
      </c>
      <c r="C1919" t="str">
        <f t="shared" si="29"/>
        <v>274-618</v>
      </c>
      <c r="D1919">
        <v>1918</v>
      </c>
    </row>
    <row r="1920" spans="1:4">
      <c r="A1920">
        <v>227</v>
      </c>
      <c r="B1920">
        <v>249</v>
      </c>
      <c r="C1920" t="str">
        <f t="shared" si="29"/>
        <v>227-249</v>
      </c>
      <c r="D1920">
        <v>1919</v>
      </c>
    </row>
    <row r="1921" spans="1:4">
      <c r="A1921">
        <v>459</v>
      </c>
      <c r="B1921">
        <v>647</v>
      </c>
      <c r="C1921" t="str">
        <f t="shared" si="29"/>
        <v>459-647</v>
      </c>
      <c r="D1921">
        <v>1920</v>
      </c>
    </row>
    <row r="1922" spans="1:4">
      <c r="A1922">
        <v>1050</v>
      </c>
      <c r="B1922">
        <v>1495</v>
      </c>
      <c r="C1922" t="str">
        <f t="shared" si="29"/>
        <v>1050-1495</v>
      </c>
      <c r="D1922">
        <v>1921</v>
      </c>
    </row>
    <row r="1923" spans="1:4">
      <c r="A1923">
        <v>278</v>
      </c>
      <c r="B1923">
        <v>396</v>
      </c>
      <c r="C1923" t="str">
        <f t="shared" ref="C1923:C1986" si="30">CONCATENATE(A1923,"-",B1923)</f>
        <v>278-396</v>
      </c>
      <c r="D1923">
        <v>1922</v>
      </c>
    </row>
    <row r="1924" spans="1:4">
      <c r="A1924">
        <v>626</v>
      </c>
      <c r="B1924">
        <v>447</v>
      </c>
      <c r="C1924" t="str">
        <f t="shared" si="30"/>
        <v>626-447</v>
      </c>
      <c r="D1924">
        <v>1923</v>
      </c>
    </row>
    <row r="1925" spans="1:4">
      <c r="A1925">
        <v>881</v>
      </c>
      <c r="B1925">
        <v>645</v>
      </c>
      <c r="C1925" t="str">
        <f t="shared" si="30"/>
        <v>881-645</v>
      </c>
      <c r="D1925">
        <v>1924</v>
      </c>
    </row>
    <row r="1926" spans="1:4">
      <c r="A1926">
        <v>884</v>
      </c>
      <c r="B1926">
        <v>1246</v>
      </c>
      <c r="C1926" t="str">
        <f t="shared" si="30"/>
        <v>884-1246</v>
      </c>
      <c r="D1926">
        <v>1925</v>
      </c>
    </row>
    <row r="1927" spans="1:4">
      <c r="A1927">
        <v>356</v>
      </c>
      <c r="B1927">
        <v>511</v>
      </c>
      <c r="C1927" t="str">
        <f t="shared" si="30"/>
        <v>356-511</v>
      </c>
      <c r="D1927">
        <v>1926</v>
      </c>
    </row>
    <row r="1928" spans="1:4">
      <c r="A1928">
        <v>489</v>
      </c>
      <c r="B1928">
        <v>1132</v>
      </c>
      <c r="C1928" t="str">
        <f t="shared" si="30"/>
        <v>489-1132</v>
      </c>
      <c r="D1928">
        <v>1927</v>
      </c>
    </row>
    <row r="1929" spans="1:4">
      <c r="A1929">
        <v>556</v>
      </c>
      <c r="B1929">
        <v>933</v>
      </c>
      <c r="C1929" t="str">
        <f t="shared" si="30"/>
        <v>556-933</v>
      </c>
      <c r="D1929">
        <v>1928</v>
      </c>
    </row>
    <row r="1930" spans="1:4">
      <c r="A1930">
        <v>781</v>
      </c>
      <c r="B1930">
        <v>1103</v>
      </c>
      <c r="C1930" t="str">
        <f t="shared" si="30"/>
        <v>781-1103</v>
      </c>
      <c r="D1930">
        <v>1929</v>
      </c>
    </row>
    <row r="1931" spans="1:4">
      <c r="A1931">
        <v>838</v>
      </c>
      <c r="B1931">
        <v>91</v>
      </c>
      <c r="C1931" t="str">
        <f t="shared" si="30"/>
        <v>838-91</v>
      </c>
      <c r="D1931">
        <v>1930</v>
      </c>
    </row>
    <row r="1932" spans="1:4">
      <c r="A1932">
        <v>862</v>
      </c>
      <c r="B1932">
        <v>313</v>
      </c>
      <c r="C1932" t="str">
        <f t="shared" si="30"/>
        <v>862-313</v>
      </c>
      <c r="D1932">
        <v>1931</v>
      </c>
    </row>
    <row r="1933" spans="1:4">
      <c r="A1933">
        <v>446</v>
      </c>
      <c r="B1933">
        <v>637</v>
      </c>
      <c r="C1933" t="str">
        <f t="shared" si="30"/>
        <v>446-637</v>
      </c>
      <c r="D1933">
        <v>1932</v>
      </c>
    </row>
    <row r="1934" spans="1:4">
      <c r="A1934">
        <v>809</v>
      </c>
      <c r="B1934">
        <v>1139</v>
      </c>
      <c r="C1934" t="str">
        <f t="shared" si="30"/>
        <v>809-1139</v>
      </c>
      <c r="D1934">
        <v>1933</v>
      </c>
    </row>
    <row r="1935" spans="1:4">
      <c r="A1935">
        <v>277</v>
      </c>
      <c r="B1935">
        <v>1535</v>
      </c>
      <c r="C1935" t="str">
        <f t="shared" si="30"/>
        <v>277-1535</v>
      </c>
      <c r="D1935">
        <v>1934</v>
      </c>
    </row>
    <row r="1936" spans="1:4">
      <c r="A1936">
        <v>910</v>
      </c>
      <c r="B1936">
        <v>727</v>
      </c>
      <c r="C1936" t="str">
        <f t="shared" si="30"/>
        <v>910-727</v>
      </c>
      <c r="D1936">
        <v>1935</v>
      </c>
    </row>
    <row r="1937" spans="1:4">
      <c r="A1937">
        <v>479</v>
      </c>
      <c r="B1937">
        <v>669</v>
      </c>
      <c r="C1937" t="str">
        <f t="shared" si="30"/>
        <v>479-669</v>
      </c>
      <c r="D1937">
        <v>1936</v>
      </c>
    </row>
    <row r="1938" spans="1:4">
      <c r="A1938">
        <v>556</v>
      </c>
      <c r="B1938">
        <v>789</v>
      </c>
      <c r="C1938" t="str">
        <f t="shared" si="30"/>
        <v>556-789</v>
      </c>
      <c r="D1938">
        <v>1937</v>
      </c>
    </row>
    <row r="1939" spans="1:4">
      <c r="A1939">
        <v>770</v>
      </c>
      <c r="B1939">
        <v>727</v>
      </c>
      <c r="C1939" t="str">
        <f t="shared" si="30"/>
        <v>770-727</v>
      </c>
      <c r="D1939">
        <v>1938</v>
      </c>
    </row>
    <row r="1940" spans="1:4">
      <c r="A1940">
        <v>536</v>
      </c>
      <c r="B1940">
        <v>401</v>
      </c>
      <c r="C1940" t="str">
        <f t="shared" si="30"/>
        <v>536-401</v>
      </c>
      <c r="D1940">
        <v>1939</v>
      </c>
    </row>
    <row r="1941" spans="1:4">
      <c r="A1941">
        <v>892</v>
      </c>
      <c r="B1941">
        <v>1258</v>
      </c>
      <c r="C1941" t="str">
        <f t="shared" si="30"/>
        <v>892-1258</v>
      </c>
      <c r="D1941">
        <v>1940</v>
      </c>
    </row>
    <row r="1942" spans="1:4">
      <c r="A1942">
        <v>593</v>
      </c>
      <c r="B1942">
        <v>727</v>
      </c>
      <c r="C1942" t="str">
        <f t="shared" si="30"/>
        <v>593-727</v>
      </c>
      <c r="D1942">
        <v>1941</v>
      </c>
    </row>
    <row r="1943" spans="1:4">
      <c r="A1943">
        <v>509</v>
      </c>
      <c r="B1943">
        <v>727</v>
      </c>
      <c r="C1943" t="str">
        <f t="shared" si="30"/>
        <v>509-727</v>
      </c>
      <c r="D1943">
        <v>1942</v>
      </c>
    </row>
    <row r="1944" spans="1:4">
      <c r="A1944">
        <v>353</v>
      </c>
      <c r="B1944">
        <v>506</v>
      </c>
      <c r="C1944" t="str">
        <f t="shared" si="30"/>
        <v>353-506</v>
      </c>
      <c r="D1944">
        <v>1943</v>
      </c>
    </row>
    <row r="1945" spans="1:4">
      <c r="A1945">
        <v>900</v>
      </c>
      <c r="B1945">
        <v>1268</v>
      </c>
      <c r="C1945" t="str">
        <f t="shared" si="30"/>
        <v>900-1268</v>
      </c>
      <c r="D1945">
        <v>1944</v>
      </c>
    </row>
    <row r="1946" spans="1:4">
      <c r="A1946">
        <v>273</v>
      </c>
      <c r="B1946">
        <v>389</v>
      </c>
      <c r="C1946" t="str">
        <f t="shared" si="30"/>
        <v>273-389</v>
      </c>
      <c r="D1946">
        <v>1945</v>
      </c>
    </row>
    <row r="1947" spans="1:4">
      <c r="A1947">
        <v>819</v>
      </c>
      <c r="B1947">
        <v>804</v>
      </c>
      <c r="C1947" t="str">
        <f t="shared" si="30"/>
        <v>819-804</v>
      </c>
      <c r="D1947">
        <v>1946</v>
      </c>
    </row>
    <row r="1948" spans="1:4">
      <c r="A1948">
        <v>90</v>
      </c>
      <c r="B1948">
        <v>95</v>
      </c>
      <c r="C1948" t="str">
        <f t="shared" si="30"/>
        <v>90-95</v>
      </c>
      <c r="D1948">
        <v>1947</v>
      </c>
    </row>
    <row r="1949" spans="1:4">
      <c r="A1949">
        <v>762</v>
      </c>
      <c r="B1949">
        <v>702</v>
      </c>
      <c r="C1949" t="str">
        <f t="shared" si="30"/>
        <v>762-702</v>
      </c>
      <c r="D1949">
        <v>1948</v>
      </c>
    </row>
    <row r="1950" spans="1:4">
      <c r="A1950">
        <v>941</v>
      </c>
      <c r="B1950">
        <v>1325</v>
      </c>
      <c r="C1950" t="str">
        <f t="shared" si="30"/>
        <v>941-1325</v>
      </c>
      <c r="D1950">
        <v>1949</v>
      </c>
    </row>
    <row r="1951" spans="1:4">
      <c r="A1951">
        <v>13</v>
      </c>
      <c r="B1951">
        <v>22</v>
      </c>
      <c r="C1951" t="str">
        <f t="shared" si="30"/>
        <v>13-22</v>
      </c>
      <c r="D1951">
        <v>1950</v>
      </c>
    </row>
    <row r="1952" spans="1:4">
      <c r="A1952">
        <v>1104</v>
      </c>
      <c r="B1952">
        <v>159</v>
      </c>
      <c r="C1952" t="str">
        <f t="shared" si="30"/>
        <v>1104-159</v>
      </c>
      <c r="D1952">
        <v>1951</v>
      </c>
    </row>
    <row r="1953" spans="1:4">
      <c r="A1953">
        <v>1077</v>
      </c>
      <c r="B1953">
        <v>727</v>
      </c>
      <c r="C1953" t="str">
        <f t="shared" si="30"/>
        <v>1077-727</v>
      </c>
      <c r="D1953">
        <v>1952</v>
      </c>
    </row>
    <row r="1954" spans="1:4">
      <c r="A1954">
        <v>435</v>
      </c>
      <c r="B1954">
        <v>1596</v>
      </c>
      <c r="C1954" t="str">
        <f t="shared" si="30"/>
        <v>435-1596</v>
      </c>
      <c r="D1954">
        <v>1953</v>
      </c>
    </row>
    <row r="1955" spans="1:4">
      <c r="A1955">
        <v>10</v>
      </c>
      <c r="B1955">
        <v>9</v>
      </c>
      <c r="C1955" t="str">
        <f t="shared" si="30"/>
        <v>10-9</v>
      </c>
      <c r="D1955">
        <v>1954</v>
      </c>
    </row>
    <row r="1956" spans="1:4">
      <c r="A1956">
        <v>979</v>
      </c>
      <c r="B1956">
        <v>598</v>
      </c>
      <c r="C1956" t="str">
        <f t="shared" si="30"/>
        <v>979-598</v>
      </c>
      <c r="D1956">
        <v>1955</v>
      </c>
    </row>
    <row r="1957" spans="1:4">
      <c r="A1957">
        <v>979</v>
      </c>
      <c r="B1957">
        <v>598</v>
      </c>
      <c r="C1957" t="str">
        <f t="shared" si="30"/>
        <v>979-598</v>
      </c>
      <c r="D1957">
        <v>1956</v>
      </c>
    </row>
    <row r="1958" spans="1:4">
      <c r="A1958">
        <v>979</v>
      </c>
      <c r="B1958">
        <v>812</v>
      </c>
      <c r="C1958" t="str">
        <f t="shared" si="30"/>
        <v>979-812</v>
      </c>
      <c r="D1958">
        <v>1957</v>
      </c>
    </row>
    <row r="1959" spans="1:4">
      <c r="A1959">
        <v>1079</v>
      </c>
      <c r="B1959">
        <v>1511</v>
      </c>
      <c r="C1959" t="str">
        <f t="shared" si="30"/>
        <v>1079-1511</v>
      </c>
      <c r="D1959">
        <v>1958</v>
      </c>
    </row>
    <row r="1960" spans="1:4">
      <c r="A1960">
        <v>801</v>
      </c>
      <c r="B1960">
        <v>1129</v>
      </c>
      <c r="C1960" t="str">
        <f t="shared" si="30"/>
        <v>801-1129</v>
      </c>
      <c r="D1960">
        <v>1959</v>
      </c>
    </row>
    <row r="1961" spans="1:4">
      <c r="A1961">
        <v>796</v>
      </c>
      <c r="B1961">
        <v>1124</v>
      </c>
      <c r="C1961" t="str">
        <f t="shared" si="30"/>
        <v>796-1124</v>
      </c>
      <c r="D1961">
        <v>1960</v>
      </c>
    </row>
    <row r="1962" spans="1:4">
      <c r="A1962">
        <v>1017</v>
      </c>
      <c r="B1962">
        <v>1437</v>
      </c>
      <c r="C1962" t="str">
        <f t="shared" si="30"/>
        <v>1017-1437</v>
      </c>
      <c r="D1962">
        <v>1961</v>
      </c>
    </row>
    <row r="1963" spans="1:4">
      <c r="A1963">
        <v>979</v>
      </c>
      <c r="B1963">
        <v>43</v>
      </c>
      <c r="C1963" t="str">
        <f t="shared" si="30"/>
        <v>979-43</v>
      </c>
      <c r="D1963">
        <v>1962</v>
      </c>
    </row>
    <row r="1964" spans="1:4">
      <c r="A1964">
        <v>1034</v>
      </c>
      <c r="B1964">
        <v>1466</v>
      </c>
      <c r="C1964" t="str">
        <f t="shared" si="30"/>
        <v>1034-1466</v>
      </c>
      <c r="D1964">
        <v>1963</v>
      </c>
    </row>
    <row r="1965" spans="1:4">
      <c r="A1965">
        <v>1129</v>
      </c>
      <c r="B1965">
        <v>940</v>
      </c>
      <c r="C1965" t="str">
        <f t="shared" si="30"/>
        <v>1129-940</v>
      </c>
      <c r="D1965">
        <v>1964</v>
      </c>
    </row>
    <row r="1966" spans="1:4">
      <c r="A1966">
        <v>238</v>
      </c>
      <c r="B1966">
        <v>343</v>
      </c>
      <c r="C1966" t="str">
        <f t="shared" si="30"/>
        <v>238-343</v>
      </c>
      <c r="D1966">
        <v>1965</v>
      </c>
    </row>
    <row r="1967" spans="1:4">
      <c r="A1967">
        <v>459</v>
      </c>
      <c r="B1967">
        <v>647</v>
      </c>
      <c r="C1967" t="str">
        <f t="shared" si="30"/>
        <v>459-647</v>
      </c>
      <c r="D1967">
        <v>1966</v>
      </c>
    </row>
    <row r="1968" spans="1:4">
      <c r="A1968">
        <v>844</v>
      </c>
      <c r="B1968">
        <v>1403</v>
      </c>
      <c r="C1968" t="str">
        <f t="shared" si="30"/>
        <v>844-1403</v>
      </c>
      <c r="D1968">
        <v>1967</v>
      </c>
    </row>
    <row r="1969" spans="1:4">
      <c r="A1969">
        <v>286</v>
      </c>
      <c r="B1969">
        <v>203</v>
      </c>
      <c r="C1969" t="str">
        <f t="shared" si="30"/>
        <v>286-203</v>
      </c>
      <c r="D1969">
        <v>1968</v>
      </c>
    </row>
    <row r="1970" spans="1:4">
      <c r="A1970">
        <v>1185</v>
      </c>
      <c r="B1970">
        <v>1730</v>
      </c>
      <c r="C1970" t="str">
        <f t="shared" si="30"/>
        <v>1185-1730</v>
      </c>
      <c r="D1970">
        <v>1972</v>
      </c>
    </row>
    <row r="1971" spans="1:4">
      <c r="A1971">
        <v>1149</v>
      </c>
      <c r="B1971">
        <v>1731</v>
      </c>
      <c r="C1971" t="str">
        <f t="shared" si="30"/>
        <v>1149-1731</v>
      </c>
      <c r="D1971">
        <v>1973</v>
      </c>
    </row>
    <row r="1972" spans="1:4">
      <c r="A1972">
        <v>1150</v>
      </c>
      <c r="B1972">
        <v>1629</v>
      </c>
      <c r="C1972" t="str">
        <f t="shared" si="30"/>
        <v>1150-1629</v>
      </c>
      <c r="D1972">
        <v>1974</v>
      </c>
    </row>
    <row r="1973" spans="1:4">
      <c r="A1973">
        <v>1149</v>
      </c>
      <c r="B1973">
        <v>1732</v>
      </c>
      <c r="C1973" t="str">
        <f t="shared" si="30"/>
        <v>1149-1732</v>
      </c>
      <c r="D1973">
        <v>1975</v>
      </c>
    </row>
    <row r="1974" spans="1:4">
      <c r="A1974">
        <v>1149</v>
      </c>
      <c r="B1974">
        <v>1733</v>
      </c>
      <c r="C1974" t="str">
        <f t="shared" si="30"/>
        <v>1149-1733</v>
      </c>
      <c r="D1974">
        <v>1976</v>
      </c>
    </row>
    <row r="1975" spans="1:4">
      <c r="A1975">
        <v>711</v>
      </c>
      <c r="B1975">
        <v>1734</v>
      </c>
      <c r="C1975" t="str">
        <f t="shared" si="30"/>
        <v>711-1734</v>
      </c>
      <c r="D1975">
        <v>1977</v>
      </c>
    </row>
    <row r="1976" spans="1:4">
      <c r="A1976">
        <v>1155</v>
      </c>
      <c r="B1976">
        <v>1634</v>
      </c>
      <c r="C1976" t="str">
        <f t="shared" si="30"/>
        <v>1155-1634</v>
      </c>
      <c r="D1976">
        <v>1978</v>
      </c>
    </row>
    <row r="1977" spans="1:4">
      <c r="A1977">
        <v>620</v>
      </c>
      <c r="B1977">
        <v>1735</v>
      </c>
      <c r="C1977" t="str">
        <f t="shared" si="30"/>
        <v>620-1735</v>
      </c>
      <c r="D1977">
        <v>1979</v>
      </c>
    </row>
    <row r="1978" spans="1:4">
      <c r="A1978">
        <v>536</v>
      </c>
      <c r="B1978">
        <v>1685</v>
      </c>
      <c r="C1978" t="str">
        <f t="shared" si="30"/>
        <v>536-1685</v>
      </c>
      <c r="D1978">
        <v>1980</v>
      </c>
    </row>
    <row r="1979" spans="1:4">
      <c r="A1979">
        <v>536</v>
      </c>
      <c r="B1979">
        <v>1684</v>
      </c>
      <c r="C1979" t="str">
        <f t="shared" si="30"/>
        <v>536-1684</v>
      </c>
      <c r="D1979">
        <v>1981</v>
      </c>
    </row>
    <row r="1980" spans="1:4">
      <c r="A1980">
        <v>536</v>
      </c>
      <c r="B1980">
        <v>1682</v>
      </c>
      <c r="C1980" t="str">
        <f t="shared" si="30"/>
        <v>536-1682</v>
      </c>
      <c r="D1980">
        <v>1982</v>
      </c>
    </row>
    <row r="1981" spans="1:4">
      <c r="A1981">
        <v>536</v>
      </c>
      <c r="B1981">
        <v>1683</v>
      </c>
      <c r="C1981" t="str">
        <f t="shared" si="30"/>
        <v>536-1683</v>
      </c>
      <c r="D1981">
        <v>1983</v>
      </c>
    </row>
    <row r="1982" spans="1:4">
      <c r="A1982">
        <v>149</v>
      </c>
      <c r="B1982">
        <v>1736</v>
      </c>
      <c r="C1982" t="str">
        <f t="shared" si="30"/>
        <v>149-1736</v>
      </c>
      <c r="D1982">
        <v>1984</v>
      </c>
    </row>
    <row r="1983" spans="1:4">
      <c r="A1983">
        <v>149</v>
      </c>
      <c r="B1983">
        <v>1737</v>
      </c>
      <c r="C1983" t="str">
        <f t="shared" si="30"/>
        <v>149-1737</v>
      </c>
      <c r="D1983">
        <v>1985</v>
      </c>
    </row>
    <row r="1984" spans="1:4">
      <c r="A1984">
        <v>149</v>
      </c>
      <c r="B1984">
        <v>1738</v>
      </c>
      <c r="C1984" t="str">
        <f t="shared" si="30"/>
        <v>149-1738</v>
      </c>
      <c r="D1984">
        <v>1986</v>
      </c>
    </row>
    <row r="1985" spans="1:4">
      <c r="A1985">
        <v>149</v>
      </c>
      <c r="B1985">
        <v>1739</v>
      </c>
      <c r="C1985" t="str">
        <f t="shared" si="30"/>
        <v>149-1739</v>
      </c>
      <c r="D1985">
        <v>1987</v>
      </c>
    </row>
    <row r="1986" spans="1:4">
      <c r="A1986">
        <v>149</v>
      </c>
      <c r="B1986">
        <v>1740</v>
      </c>
      <c r="C1986" t="str">
        <f t="shared" si="30"/>
        <v>149-1740</v>
      </c>
      <c r="D1986">
        <v>1988</v>
      </c>
    </row>
    <row r="1987" spans="1:4">
      <c r="A1987">
        <v>149</v>
      </c>
      <c r="B1987">
        <v>1741</v>
      </c>
      <c r="C1987" t="str">
        <f t="shared" ref="C1987:C1994" si="31">CONCATENATE(A1987,"-",B1987)</f>
        <v>149-1741</v>
      </c>
      <c r="D1987">
        <v>1989</v>
      </c>
    </row>
    <row r="1988" spans="1:4">
      <c r="A1988">
        <v>1033</v>
      </c>
      <c r="B1988">
        <v>1742</v>
      </c>
      <c r="C1988" t="str">
        <f t="shared" si="31"/>
        <v>1033-1742</v>
      </c>
      <c r="D1988">
        <v>1990</v>
      </c>
    </row>
    <row r="1989" spans="1:4">
      <c r="A1989">
        <v>1033</v>
      </c>
      <c r="B1989">
        <v>1743</v>
      </c>
      <c r="C1989" t="str">
        <f t="shared" si="31"/>
        <v>1033-1743</v>
      </c>
      <c r="D1989">
        <v>1991</v>
      </c>
    </row>
    <row r="1990" spans="1:4">
      <c r="A1990">
        <v>1162</v>
      </c>
      <c r="B1990">
        <v>1744</v>
      </c>
      <c r="C1990" t="str">
        <f t="shared" si="31"/>
        <v>1162-1744</v>
      </c>
      <c r="D1990">
        <v>1992</v>
      </c>
    </row>
    <row r="1991" spans="1:4">
      <c r="A1991">
        <v>819</v>
      </c>
      <c r="B1991">
        <v>1745</v>
      </c>
      <c r="C1991" t="str">
        <f t="shared" si="31"/>
        <v>819-1745</v>
      </c>
      <c r="D1991">
        <v>1993</v>
      </c>
    </row>
    <row r="1992" spans="1:4">
      <c r="A1992">
        <v>819</v>
      </c>
      <c r="B1992">
        <v>1746</v>
      </c>
      <c r="C1992" t="str">
        <f t="shared" si="31"/>
        <v>819-1746</v>
      </c>
      <c r="D1992">
        <v>1994</v>
      </c>
    </row>
    <row r="1993" spans="1:4">
      <c r="A1993">
        <v>1156</v>
      </c>
      <c r="B1993">
        <v>1747</v>
      </c>
      <c r="C1993" t="str">
        <f t="shared" si="31"/>
        <v>1156-1747</v>
      </c>
      <c r="D1993">
        <v>1995</v>
      </c>
    </row>
    <row r="1994" spans="1:4">
      <c r="A1994">
        <v>1192</v>
      </c>
      <c r="B1994">
        <v>1650</v>
      </c>
      <c r="C1994" t="str">
        <f t="shared" si="31"/>
        <v>1192-1650</v>
      </c>
      <c r="D1994">
        <v>1996</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13A7A5F-C734-834C-8238-61F46A5058D5}">
  <dimension ref="A1:B1191"/>
  <sheetViews>
    <sheetView topLeftCell="A1164" zoomScaleNormal="100" workbookViewId="0">
      <selection activeCell="B1192" sqref="B1192"/>
    </sheetView>
  </sheetViews>
  <sheetFormatPr baseColWidth="10" defaultRowHeight="16"/>
  <cols>
    <col min="1" max="1" width="93.83203125" bestFit="1" customWidth="1"/>
  </cols>
  <sheetData>
    <row r="1" spans="1:2">
      <c r="A1" s="50" t="s">
        <v>8597</v>
      </c>
    </row>
    <row r="2" spans="1:2">
      <c r="A2" s="150" t="s">
        <v>8880</v>
      </c>
      <c r="B2">
        <v>1182</v>
      </c>
    </row>
    <row r="3" spans="1:2">
      <c r="A3" t="s">
        <v>5817</v>
      </c>
      <c r="B3">
        <v>2</v>
      </c>
    </row>
    <row r="4" spans="1:2">
      <c r="A4" t="s">
        <v>8076</v>
      </c>
      <c r="B4">
        <v>3</v>
      </c>
    </row>
    <row r="5" spans="1:2">
      <c r="A5" t="s">
        <v>5812</v>
      </c>
      <c r="B5">
        <v>4</v>
      </c>
    </row>
    <row r="6" spans="1:2">
      <c r="A6" t="s">
        <v>5806</v>
      </c>
      <c r="B6">
        <v>5</v>
      </c>
    </row>
    <row r="7" spans="1:2">
      <c r="A7" t="s">
        <v>8241</v>
      </c>
      <c r="B7">
        <v>6</v>
      </c>
    </row>
    <row r="8" spans="1:2">
      <c r="A8" t="s">
        <v>5800</v>
      </c>
      <c r="B8">
        <v>7</v>
      </c>
    </row>
    <row r="9" spans="1:2">
      <c r="A9" t="s">
        <v>5791</v>
      </c>
      <c r="B9">
        <v>8</v>
      </c>
    </row>
    <row r="10" spans="1:2">
      <c r="A10" t="s">
        <v>5783</v>
      </c>
      <c r="B10">
        <v>9</v>
      </c>
    </row>
    <row r="11" spans="1:2">
      <c r="A11" t="s">
        <v>8569</v>
      </c>
      <c r="B11">
        <v>10</v>
      </c>
    </row>
    <row r="12" spans="1:2">
      <c r="A12" t="s">
        <v>5776</v>
      </c>
      <c r="B12">
        <v>11</v>
      </c>
    </row>
    <row r="13" spans="1:2">
      <c r="A13" t="s">
        <v>5774</v>
      </c>
      <c r="B13">
        <v>12</v>
      </c>
    </row>
    <row r="14" spans="1:2">
      <c r="A14" t="s">
        <v>8560</v>
      </c>
      <c r="B14">
        <v>13</v>
      </c>
    </row>
    <row r="15" spans="1:2">
      <c r="A15" t="s">
        <v>5771</v>
      </c>
      <c r="B15">
        <v>14</v>
      </c>
    </row>
    <row r="16" spans="1:2">
      <c r="A16" t="s">
        <v>7204</v>
      </c>
      <c r="B16">
        <v>15</v>
      </c>
    </row>
    <row r="17" spans="1:2">
      <c r="A17" t="s">
        <v>5766</v>
      </c>
      <c r="B17">
        <v>16</v>
      </c>
    </row>
    <row r="18" spans="1:2">
      <c r="A18" t="s">
        <v>5759</v>
      </c>
      <c r="B18">
        <v>17</v>
      </c>
    </row>
    <row r="19" spans="1:2">
      <c r="A19" t="s">
        <v>6771</v>
      </c>
      <c r="B19">
        <v>18</v>
      </c>
    </row>
    <row r="20" spans="1:2">
      <c r="A20" t="s">
        <v>5746</v>
      </c>
      <c r="B20">
        <v>19</v>
      </c>
    </row>
    <row r="21" spans="1:2">
      <c r="A21" t="s">
        <v>5744</v>
      </c>
      <c r="B21">
        <v>20</v>
      </c>
    </row>
    <row r="22" spans="1:2">
      <c r="A22" t="s">
        <v>5736</v>
      </c>
      <c r="B22">
        <v>21</v>
      </c>
    </row>
    <row r="23" spans="1:2">
      <c r="A23" t="s">
        <v>5724</v>
      </c>
      <c r="B23">
        <v>22</v>
      </c>
    </row>
    <row r="24" spans="1:2">
      <c r="A24" t="s">
        <v>8117</v>
      </c>
      <c r="B24">
        <v>23</v>
      </c>
    </row>
    <row r="25" spans="1:2">
      <c r="A25" t="s">
        <v>5715</v>
      </c>
      <c r="B25">
        <v>24</v>
      </c>
    </row>
    <row r="26" spans="1:2">
      <c r="A26" t="s">
        <v>8220</v>
      </c>
      <c r="B26">
        <v>25</v>
      </c>
    </row>
    <row r="27" spans="1:2">
      <c r="A27" t="s">
        <v>6864</v>
      </c>
      <c r="B27">
        <v>26</v>
      </c>
    </row>
    <row r="28" spans="1:2">
      <c r="A28" t="s">
        <v>5709</v>
      </c>
      <c r="B28">
        <v>27</v>
      </c>
    </row>
    <row r="29" spans="1:2">
      <c r="A29" t="s">
        <v>5702</v>
      </c>
      <c r="B29">
        <v>28</v>
      </c>
    </row>
    <row r="30" spans="1:2">
      <c r="A30" t="s">
        <v>7692</v>
      </c>
      <c r="B30">
        <v>29</v>
      </c>
    </row>
    <row r="31" spans="1:2">
      <c r="A31" t="s">
        <v>5697</v>
      </c>
      <c r="B31">
        <v>30</v>
      </c>
    </row>
    <row r="32" spans="1:2">
      <c r="A32" t="s">
        <v>7827</v>
      </c>
      <c r="B32">
        <v>31</v>
      </c>
    </row>
    <row r="33" spans="1:2">
      <c r="A33" t="s">
        <v>6244</v>
      </c>
      <c r="B33">
        <v>32</v>
      </c>
    </row>
    <row r="34" spans="1:2">
      <c r="A34" t="s">
        <v>6945</v>
      </c>
      <c r="B34">
        <v>33</v>
      </c>
    </row>
    <row r="35" spans="1:2">
      <c r="A35" t="s">
        <v>5688</v>
      </c>
      <c r="B35">
        <v>34</v>
      </c>
    </row>
    <row r="36" spans="1:2">
      <c r="A36" t="s">
        <v>8439</v>
      </c>
      <c r="B36">
        <v>35</v>
      </c>
    </row>
    <row r="37" spans="1:2">
      <c r="A37" t="s">
        <v>5682</v>
      </c>
      <c r="B37">
        <v>36</v>
      </c>
    </row>
    <row r="38" spans="1:2">
      <c r="A38" t="s">
        <v>5677</v>
      </c>
      <c r="B38">
        <v>37</v>
      </c>
    </row>
    <row r="39" spans="1:2">
      <c r="A39" t="s">
        <v>5670</v>
      </c>
      <c r="B39">
        <v>38</v>
      </c>
    </row>
    <row r="40" spans="1:2">
      <c r="A40" t="s">
        <v>5837</v>
      </c>
      <c r="B40">
        <v>39</v>
      </c>
    </row>
    <row r="41" spans="1:2">
      <c r="A41" t="s">
        <v>5663</v>
      </c>
      <c r="B41">
        <v>40</v>
      </c>
    </row>
    <row r="42" spans="1:2">
      <c r="A42" t="s">
        <v>5841</v>
      </c>
      <c r="B42">
        <v>41</v>
      </c>
    </row>
    <row r="43" spans="1:2">
      <c r="A43" t="s">
        <v>5654</v>
      </c>
      <c r="B43">
        <v>42</v>
      </c>
    </row>
    <row r="44" spans="1:2">
      <c r="A44" t="s">
        <v>5650</v>
      </c>
      <c r="B44">
        <v>43</v>
      </c>
    </row>
    <row r="45" spans="1:2">
      <c r="A45" t="s">
        <v>5644</v>
      </c>
      <c r="B45">
        <v>44</v>
      </c>
    </row>
    <row r="46" spans="1:2">
      <c r="A46" t="s">
        <v>5638</v>
      </c>
      <c r="B46">
        <v>45</v>
      </c>
    </row>
    <row r="47" spans="1:2">
      <c r="A47" t="s">
        <v>5633</v>
      </c>
      <c r="B47">
        <v>46</v>
      </c>
    </row>
    <row r="48" spans="1:2">
      <c r="A48" t="s">
        <v>5628</v>
      </c>
      <c r="B48">
        <v>47</v>
      </c>
    </row>
    <row r="49" spans="1:2">
      <c r="A49" t="s">
        <v>5623</v>
      </c>
      <c r="B49">
        <v>48</v>
      </c>
    </row>
    <row r="50" spans="1:2">
      <c r="A50" t="s">
        <v>7537</v>
      </c>
      <c r="B50">
        <v>49</v>
      </c>
    </row>
    <row r="51" spans="1:2">
      <c r="A51" t="s">
        <v>5603</v>
      </c>
      <c r="B51">
        <v>50</v>
      </c>
    </row>
    <row r="52" spans="1:2">
      <c r="A52" t="s">
        <v>6489</v>
      </c>
      <c r="B52">
        <v>51</v>
      </c>
    </row>
    <row r="53" spans="1:2">
      <c r="A53" t="s">
        <v>5597</v>
      </c>
      <c r="B53">
        <v>52</v>
      </c>
    </row>
    <row r="54" spans="1:2">
      <c r="A54" t="s">
        <v>5590</v>
      </c>
      <c r="B54">
        <v>53</v>
      </c>
    </row>
    <row r="55" spans="1:2">
      <c r="A55" t="s">
        <v>5579</v>
      </c>
      <c r="B55">
        <v>54</v>
      </c>
    </row>
    <row r="56" spans="1:2">
      <c r="A56" t="s">
        <v>5571</v>
      </c>
      <c r="B56">
        <v>55</v>
      </c>
    </row>
    <row r="57" spans="1:2">
      <c r="A57" t="s">
        <v>5563</v>
      </c>
      <c r="B57">
        <v>56</v>
      </c>
    </row>
    <row r="58" spans="1:2">
      <c r="A58" t="s">
        <v>5558</v>
      </c>
      <c r="B58">
        <v>57</v>
      </c>
    </row>
    <row r="59" spans="1:2">
      <c r="A59" t="s">
        <v>5553</v>
      </c>
      <c r="B59">
        <v>58</v>
      </c>
    </row>
    <row r="60" spans="1:2">
      <c r="A60" t="s">
        <v>5549</v>
      </c>
      <c r="B60">
        <v>59</v>
      </c>
    </row>
    <row r="61" spans="1:2">
      <c r="A61" t="s">
        <v>5544</v>
      </c>
      <c r="B61">
        <v>60</v>
      </c>
    </row>
    <row r="62" spans="1:2">
      <c r="A62" t="s">
        <v>5539</v>
      </c>
      <c r="B62">
        <v>61</v>
      </c>
    </row>
    <row r="63" spans="1:2">
      <c r="A63" t="s">
        <v>5535</v>
      </c>
      <c r="B63">
        <v>62</v>
      </c>
    </row>
    <row r="64" spans="1:2">
      <c r="A64" t="s">
        <v>6832</v>
      </c>
      <c r="B64">
        <v>63</v>
      </c>
    </row>
    <row r="65" spans="1:2">
      <c r="A65" t="s">
        <v>5529</v>
      </c>
      <c r="B65">
        <v>64</v>
      </c>
    </row>
    <row r="66" spans="1:2">
      <c r="A66" t="s">
        <v>5524</v>
      </c>
      <c r="B66">
        <v>65</v>
      </c>
    </row>
    <row r="67" spans="1:2">
      <c r="A67" t="s">
        <v>8804</v>
      </c>
      <c r="B67">
        <v>1142</v>
      </c>
    </row>
    <row r="68" spans="1:2">
      <c r="A68" t="s">
        <v>5511</v>
      </c>
      <c r="B68">
        <v>66</v>
      </c>
    </row>
    <row r="69" spans="1:2">
      <c r="A69" t="s">
        <v>5509</v>
      </c>
      <c r="B69">
        <v>67</v>
      </c>
    </row>
    <row r="70" spans="1:2">
      <c r="A70" t="s">
        <v>5501</v>
      </c>
      <c r="B70">
        <v>68</v>
      </c>
    </row>
    <row r="71" spans="1:2">
      <c r="A71" t="s">
        <v>5495</v>
      </c>
      <c r="B71">
        <v>69</v>
      </c>
    </row>
    <row r="72" spans="1:2">
      <c r="A72" t="s">
        <v>5490</v>
      </c>
      <c r="B72">
        <v>70</v>
      </c>
    </row>
    <row r="73" spans="1:2">
      <c r="A73" t="s">
        <v>8805</v>
      </c>
      <c r="B73">
        <v>1166</v>
      </c>
    </row>
    <row r="74" spans="1:2">
      <c r="A74" t="s">
        <v>7763</v>
      </c>
      <c r="B74">
        <v>71</v>
      </c>
    </row>
    <row r="75" spans="1:2">
      <c r="A75" t="s">
        <v>5476</v>
      </c>
      <c r="B75">
        <v>72</v>
      </c>
    </row>
    <row r="76" spans="1:2">
      <c r="A76" t="s">
        <v>5471</v>
      </c>
      <c r="B76">
        <v>73</v>
      </c>
    </row>
    <row r="77" spans="1:2">
      <c r="A77" t="s">
        <v>5469</v>
      </c>
      <c r="B77">
        <v>74</v>
      </c>
    </row>
    <row r="78" spans="1:2">
      <c r="A78" t="s">
        <v>5454</v>
      </c>
      <c r="B78">
        <v>75</v>
      </c>
    </row>
    <row r="79" spans="1:2">
      <c r="A79" t="s">
        <v>7373</v>
      </c>
      <c r="B79">
        <v>76</v>
      </c>
    </row>
    <row r="80" spans="1:2">
      <c r="A80" t="s">
        <v>2694</v>
      </c>
      <c r="B80">
        <v>77</v>
      </c>
    </row>
    <row r="81" spans="1:2">
      <c r="A81" t="s">
        <v>8598</v>
      </c>
      <c r="B81">
        <v>78</v>
      </c>
    </row>
    <row r="82" spans="1:2">
      <c r="A82" t="s">
        <v>5444</v>
      </c>
      <c r="B82">
        <v>79</v>
      </c>
    </row>
    <row r="83" spans="1:2">
      <c r="A83" t="s">
        <v>7590</v>
      </c>
      <c r="B83">
        <v>80</v>
      </c>
    </row>
    <row r="84" spans="1:2">
      <c r="A84" t="s">
        <v>5438</v>
      </c>
      <c r="B84">
        <v>81</v>
      </c>
    </row>
    <row r="85" spans="1:2">
      <c r="A85" t="s">
        <v>5433</v>
      </c>
      <c r="B85">
        <v>82</v>
      </c>
    </row>
    <row r="86" spans="1:2">
      <c r="A86" t="s">
        <v>8041</v>
      </c>
      <c r="B86">
        <v>83</v>
      </c>
    </row>
    <row r="87" spans="1:2">
      <c r="A87" t="s">
        <v>5425</v>
      </c>
      <c r="B87">
        <v>84</v>
      </c>
    </row>
    <row r="88" spans="1:2">
      <c r="A88" t="s">
        <v>6777</v>
      </c>
      <c r="B88">
        <v>85</v>
      </c>
    </row>
    <row r="89" spans="1:2">
      <c r="A89" t="s">
        <v>8137</v>
      </c>
      <c r="B89">
        <v>86</v>
      </c>
    </row>
    <row r="90" spans="1:2">
      <c r="A90" t="s">
        <v>6886</v>
      </c>
      <c r="B90">
        <v>87</v>
      </c>
    </row>
    <row r="91" spans="1:2">
      <c r="A91" t="s">
        <v>5958</v>
      </c>
      <c r="B91">
        <v>88</v>
      </c>
    </row>
    <row r="92" spans="1:2">
      <c r="A92" t="s">
        <v>5419</v>
      </c>
      <c r="B92">
        <v>89</v>
      </c>
    </row>
    <row r="93" spans="1:2">
      <c r="A93" t="s">
        <v>8550</v>
      </c>
      <c r="B93">
        <v>90</v>
      </c>
    </row>
    <row r="94" spans="1:2">
      <c r="A94" t="s">
        <v>5413</v>
      </c>
      <c r="B94">
        <v>91</v>
      </c>
    </row>
    <row r="95" spans="1:2">
      <c r="A95" t="s">
        <v>7518</v>
      </c>
      <c r="B95">
        <v>92</v>
      </c>
    </row>
    <row r="96" spans="1:2">
      <c r="A96" t="s">
        <v>7185</v>
      </c>
      <c r="B96">
        <v>93</v>
      </c>
    </row>
    <row r="97" spans="1:2">
      <c r="A97" t="s">
        <v>6108</v>
      </c>
      <c r="B97">
        <v>94</v>
      </c>
    </row>
    <row r="98" spans="1:2">
      <c r="A98" t="s">
        <v>5405</v>
      </c>
      <c r="B98">
        <v>95</v>
      </c>
    </row>
    <row r="99" spans="1:2">
      <c r="A99" t="s">
        <v>5398</v>
      </c>
      <c r="B99">
        <v>96</v>
      </c>
    </row>
    <row r="100" spans="1:2">
      <c r="A100" t="s">
        <v>5392</v>
      </c>
      <c r="B100">
        <v>97</v>
      </c>
    </row>
    <row r="101" spans="1:2">
      <c r="A101" t="s">
        <v>7369</v>
      </c>
      <c r="B101">
        <v>98</v>
      </c>
    </row>
    <row r="102" spans="1:2">
      <c r="A102" t="s">
        <v>6289</v>
      </c>
      <c r="B102">
        <v>99</v>
      </c>
    </row>
    <row r="103" spans="1:2">
      <c r="A103" t="s">
        <v>5388</v>
      </c>
      <c r="B103">
        <v>100</v>
      </c>
    </row>
    <row r="104" spans="1:2">
      <c r="A104" t="s">
        <v>7271</v>
      </c>
      <c r="B104">
        <v>101</v>
      </c>
    </row>
    <row r="105" spans="1:2">
      <c r="A105" t="s">
        <v>7888</v>
      </c>
      <c r="B105">
        <v>102</v>
      </c>
    </row>
    <row r="106" spans="1:2">
      <c r="A106" t="s">
        <v>7071</v>
      </c>
      <c r="B106">
        <v>103</v>
      </c>
    </row>
    <row r="107" spans="1:2">
      <c r="A107" t="s">
        <v>5385</v>
      </c>
      <c r="B107">
        <v>104</v>
      </c>
    </row>
    <row r="108" spans="1:2">
      <c r="A108" t="s">
        <v>7896</v>
      </c>
      <c r="B108">
        <v>105</v>
      </c>
    </row>
    <row r="109" spans="1:2">
      <c r="A109" t="s">
        <v>5373</v>
      </c>
      <c r="B109">
        <v>106</v>
      </c>
    </row>
    <row r="110" spans="1:2">
      <c r="A110" t="s">
        <v>5371</v>
      </c>
      <c r="B110">
        <v>107</v>
      </c>
    </row>
    <row r="111" spans="1:2">
      <c r="A111" t="s">
        <v>8923</v>
      </c>
      <c r="B111">
        <v>1193</v>
      </c>
    </row>
    <row r="112" spans="1:2">
      <c r="A112" t="s">
        <v>5365</v>
      </c>
      <c r="B112">
        <v>108</v>
      </c>
    </row>
    <row r="113" spans="1:2">
      <c r="A113" t="s">
        <v>6844</v>
      </c>
      <c r="B113">
        <v>109</v>
      </c>
    </row>
    <row r="114" spans="1:2">
      <c r="A114" t="s">
        <v>6681</v>
      </c>
      <c r="B114">
        <v>110</v>
      </c>
    </row>
    <row r="115" spans="1:2">
      <c r="A115" t="s">
        <v>5361</v>
      </c>
      <c r="B115">
        <v>111</v>
      </c>
    </row>
    <row r="116" spans="1:2">
      <c r="A116" t="s">
        <v>5346</v>
      </c>
      <c r="B116">
        <v>112</v>
      </c>
    </row>
    <row r="117" spans="1:2">
      <c r="A117" t="s">
        <v>8336</v>
      </c>
      <c r="B117">
        <v>113</v>
      </c>
    </row>
    <row r="118" spans="1:2">
      <c r="A118" t="s">
        <v>5340</v>
      </c>
      <c r="B118">
        <v>114</v>
      </c>
    </row>
    <row r="119" spans="1:2">
      <c r="A119" t="s">
        <v>8235</v>
      </c>
      <c r="B119">
        <v>115</v>
      </c>
    </row>
    <row r="120" spans="1:2">
      <c r="A120" t="s">
        <v>7463</v>
      </c>
      <c r="B120">
        <v>116</v>
      </c>
    </row>
    <row r="121" spans="1:2">
      <c r="A121" t="s">
        <v>5338</v>
      </c>
      <c r="B121">
        <v>117</v>
      </c>
    </row>
    <row r="122" spans="1:2">
      <c r="A122" t="s">
        <v>5329</v>
      </c>
      <c r="B122">
        <v>118</v>
      </c>
    </row>
    <row r="123" spans="1:2">
      <c r="A123" t="s">
        <v>5323</v>
      </c>
      <c r="B123">
        <v>119</v>
      </c>
    </row>
    <row r="124" spans="1:2">
      <c r="A124" t="s">
        <v>5305</v>
      </c>
      <c r="B124">
        <v>120</v>
      </c>
    </row>
    <row r="125" spans="1:2">
      <c r="A125" t="s">
        <v>5300</v>
      </c>
      <c r="B125">
        <v>121</v>
      </c>
    </row>
    <row r="126" spans="1:2">
      <c r="A126" t="s">
        <v>5295</v>
      </c>
      <c r="B126">
        <v>122</v>
      </c>
    </row>
    <row r="127" spans="1:2">
      <c r="A127" t="s">
        <v>6852</v>
      </c>
      <c r="B127">
        <v>123</v>
      </c>
    </row>
    <row r="128" spans="1:2">
      <c r="A128" t="s">
        <v>5291</v>
      </c>
      <c r="B128">
        <v>124</v>
      </c>
    </row>
    <row r="129" spans="1:2">
      <c r="A129" t="s">
        <v>5284</v>
      </c>
      <c r="B129">
        <v>125</v>
      </c>
    </row>
    <row r="130" spans="1:2">
      <c r="A130" t="s">
        <v>8172</v>
      </c>
      <c r="B130">
        <v>126</v>
      </c>
    </row>
    <row r="131" spans="1:2">
      <c r="A131" t="s">
        <v>5280</v>
      </c>
      <c r="B131">
        <v>127</v>
      </c>
    </row>
    <row r="132" spans="1:2">
      <c r="A132" t="s">
        <v>8281</v>
      </c>
      <c r="B132">
        <v>128</v>
      </c>
    </row>
    <row r="133" spans="1:2">
      <c r="A133" t="s">
        <v>5274</v>
      </c>
      <c r="B133">
        <v>129</v>
      </c>
    </row>
    <row r="134" spans="1:2">
      <c r="A134" t="s">
        <v>6712</v>
      </c>
      <c r="B134">
        <v>130</v>
      </c>
    </row>
    <row r="135" spans="1:2">
      <c r="A135" t="s">
        <v>5260</v>
      </c>
      <c r="B135">
        <v>131</v>
      </c>
    </row>
    <row r="136" spans="1:2">
      <c r="A136" t="s">
        <v>6546</v>
      </c>
      <c r="B136">
        <v>132</v>
      </c>
    </row>
    <row r="137" spans="1:2">
      <c r="A137" t="s">
        <v>5253</v>
      </c>
      <c r="B137">
        <v>133</v>
      </c>
    </row>
    <row r="138" spans="1:2">
      <c r="A138" t="s">
        <v>7250</v>
      </c>
      <c r="B138">
        <v>134</v>
      </c>
    </row>
    <row r="139" spans="1:2">
      <c r="A139" t="s">
        <v>8806</v>
      </c>
      <c r="B139">
        <v>1174</v>
      </c>
    </row>
    <row r="140" spans="1:2">
      <c r="A140" t="s">
        <v>5240</v>
      </c>
      <c r="B140">
        <v>135</v>
      </c>
    </row>
    <row r="141" spans="1:2">
      <c r="A141" t="s">
        <v>5226</v>
      </c>
      <c r="B141">
        <v>136</v>
      </c>
    </row>
    <row r="142" spans="1:2">
      <c r="A142" t="s">
        <v>7242</v>
      </c>
      <c r="B142">
        <v>137</v>
      </c>
    </row>
    <row r="143" spans="1:2">
      <c r="A143" t="s">
        <v>5219</v>
      </c>
      <c r="B143">
        <v>138</v>
      </c>
    </row>
    <row r="144" spans="1:2">
      <c r="A144" t="s">
        <v>6353</v>
      </c>
      <c r="B144">
        <v>139</v>
      </c>
    </row>
    <row r="145" spans="1:2">
      <c r="A145" t="s">
        <v>5212</v>
      </c>
      <c r="B145">
        <v>140</v>
      </c>
    </row>
    <row r="146" spans="1:2">
      <c r="A146" t="s">
        <v>5207</v>
      </c>
      <c r="B146">
        <v>141</v>
      </c>
    </row>
    <row r="147" spans="1:2">
      <c r="A147" t="s">
        <v>6738</v>
      </c>
      <c r="B147">
        <v>142</v>
      </c>
    </row>
    <row r="148" spans="1:2">
      <c r="A148" t="s">
        <v>5190</v>
      </c>
      <c r="B148">
        <v>143</v>
      </c>
    </row>
    <row r="149" spans="1:2">
      <c r="A149" t="s">
        <v>5188</v>
      </c>
      <c r="B149">
        <v>144</v>
      </c>
    </row>
    <row r="150" spans="1:2">
      <c r="A150" t="s">
        <v>5181</v>
      </c>
      <c r="B150">
        <v>145</v>
      </c>
    </row>
    <row r="151" spans="1:2">
      <c r="A151" t="s">
        <v>5166</v>
      </c>
      <c r="B151">
        <v>146</v>
      </c>
    </row>
    <row r="152" spans="1:2">
      <c r="A152" t="s">
        <v>5159</v>
      </c>
      <c r="B152">
        <v>147</v>
      </c>
    </row>
    <row r="153" spans="1:2">
      <c r="A153" t="s">
        <v>8346</v>
      </c>
      <c r="B153">
        <v>148</v>
      </c>
    </row>
    <row r="154" spans="1:2">
      <c r="A154" t="s">
        <v>5134</v>
      </c>
      <c r="B154">
        <v>149</v>
      </c>
    </row>
    <row r="155" spans="1:2">
      <c r="A155" t="s">
        <v>5126</v>
      </c>
      <c r="B155">
        <v>150</v>
      </c>
    </row>
    <row r="156" spans="1:2">
      <c r="A156" t="s">
        <v>7280</v>
      </c>
      <c r="B156">
        <v>151</v>
      </c>
    </row>
    <row r="157" spans="1:2">
      <c r="A157" t="s">
        <v>8807</v>
      </c>
      <c r="B157">
        <v>1170</v>
      </c>
    </row>
    <row r="158" spans="1:2">
      <c r="A158" t="s">
        <v>5119</v>
      </c>
      <c r="B158">
        <v>152</v>
      </c>
    </row>
    <row r="159" spans="1:2">
      <c r="A159" t="s">
        <v>7167</v>
      </c>
      <c r="B159">
        <v>153</v>
      </c>
    </row>
    <row r="160" spans="1:2">
      <c r="A160" t="s">
        <v>5111</v>
      </c>
      <c r="B160">
        <v>154</v>
      </c>
    </row>
    <row r="161" spans="1:2">
      <c r="A161" t="s">
        <v>5105</v>
      </c>
      <c r="B161">
        <v>155</v>
      </c>
    </row>
    <row r="162" spans="1:2">
      <c r="A162" t="s">
        <v>8334</v>
      </c>
      <c r="B162">
        <v>156</v>
      </c>
    </row>
    <row r="163" spans="1:2">
      <c r="A163" t="s">
        <v>8161</v>
      </c>
      <c r="B163">
        <v>157</v>
      </c>
    </row>
    <row r="164" spans="1:2">
      <c r="A164" t="s">
        <v>5097</v>
      </c>
      <c r="B164">
        <v>158</v>
      </c>
    </row>
    <row r="165" spans="1:2">
      <c r="A165" t="s">
        <v>7245</v>
      </c>
      <c r="B165">
        <v>159</v>
      </c>
    </row>
    <row r="166" spans="1:2">
      <c r="A166" t="s">
        <v>5089</v>
      </c>
      <c r="B166">
        <v>160</v>
      </c>
    </row>
    <row r="167" spans="1:2">
      <c r="A167" t="s">
        <v>5082</v>
      </c>
      <c r="B167">
        <v>161</v>
      </c>
    </row>
    <row r="168" spans="1:2">
      <c r="A168" t="s">
        <v>5077</v>
      </c>
      <c r="B168">
        <v>162</v>
      </c>
    </row>
    <row r="169" spans="1:2">
      <c r="A169" t="s">
        <v>5067</v>
      </c>
      <c r="B169">
        <v>163</v>
      </c>
    </row>
    <row r="170" spans="1:2">
      <c r="A170" t="s">
        <v>6113</v>
      </c>
      <c r="B170">
        <v>164</v>
      </c>
    </row>
    <row r="171" spans="1:2">
      <c r="A171" t="s">
        <v>5061</v>
      </c>
      <c r="B171">
        <v>165</v>
      </c>
    </row>
    <row r="172" spans="1:2">
      <c r="A172" t="s">
        <v>6764</v>
      </c>
      <c r="B172">
        <v>166</v>
      </c>
    </row>
    <row r="173" spans="1:2">
      <c r="A173" t="s">
        <v>7442</v>
      </c>
      <c r="B173">
        <v>167</v>
      </c>
    </row>
    <row r="174" spans="1:2">
      <c r="A174" t="s">
        <v>5054</v>
      </c>
      <c r="B174">
        <v>168</v>
      </c>
    </row>
    <row r="175" spans="1:2">
      <c r="A175" t="s">
        <v>5049</v>
      </c>
      <c r="B175">
        <v>169</v>
      </c>
    </row>
    <row r="176" spans="1:2">
      <c r="A176" t="s">
        <v>7395</v>
      </c>
      <c r="B176">
        <v>170</v>
      </c>
    </row>
    <row r="177" spans="1:2">
      <c r="A177" t="s">
        <v>8231</v>
      </c>
      <c r="B177">
        <v>171</v>
      </c>
    </row>
    <row r="178" spans="1:2">
      <c r="A178" t="s">
        <v>5042</v>
      </c>
      <c r="B178">
        <v>172</v>
      </c>
    </row>
    <row r="179" spans="1:2">
      <c r="A179" t="s">
        <v>8808</v>
      </c>
      <c r="B179">
        <v>1160</v>
      </c>
    </row>
    <row r="180" spans="1:2">
      <c r="A180" t="s">
        <v>5035</v>
      </c>
      <c r="B180">
        <v>173</v>
      </c>
    </row>
    <row r="181" spans="1:2">
      <c r="A181" t="s">
        <v>7962</v>
      </c>
      <c r="B181">
        <v>174</v>
      </c>
    </row>
    <row r="182" spans="1:2">
      <c r="A182" t="s">
        <v>6420</v>
      </c>
      <c r="B182">
        <v>175</v>
      </c>
    </row>
    <row r="183" spans="1:2">
      <c r="A183" t="s">
        <v>8928</v>
      </c>
      <c r="B183">
        <v>1180</v>
      </c>
    </row>
    <row r="184" spans="1:2">
      <c r="A184" t="s">
        <v>5025</v>
      </c>
      <c r="B184">
        <v>176</v>
      </c>
    </row>
    <row r="185" spans="1:2">
      <c r="A185" t="s">
        <v>8144</v>
      </c>
      <c r="B185">
        <v>177</v>
      </c>
    </row>
    <row r="186" spans="1:2">
      <c r="A186" t="s">
        <v>6000</v>
      </c>
      <c r="B186">
        <v>178</v>
      </c>
    </row>
    <row r="187" spans="1:2">
      <c r="A187" t="s">
        <v>6891</v>
      </c>
      <c r="B187">
        <v>179</v>
      </c>
    </row>
    <row r="188" spans="1:2">
      <c r="A188" t="s">
        <v>5013</v>
      </c>
      <c r="B188">
        <v>180</v>
      </c>
    </row>
    <row r="189" spans="1:2">
      <c r="A189" t="s">
        <v>5006</v>
      </c>
      <c r="B189">
        <v>181</v>
      </c>
    </row>
    <row r="190" spans="1:2">
      <c r="A190" t="s">
        <v>8623</v>
      </c>
      <c r="B190">
        <v>1134</v>
      </c>
    </row>
    <row r="191" spans="1:2">
      <c r="A191" t="s">
        <v>8810</v>
      </c>
      <c r="B191">
        <v>1147</v>
      </c>
    </row>
    <row r="192" spans="1:2">
      <c r="A192" t="s">
        <v>4999</v>
      </c>
      <c r="B192">
        <v>182</v>
      </c>
    </row>
    <row r="193" spans="1:2">
      <c r="A193" t="s">
        <v>4995</v>
      </c>
      <c r="B193">
        <v>183</v>
      </c>
    </row>
    <row r="194" spans="1:2">
      <c r="A194" t="s">
        <v>4986</v>
      </c>
      <c r="B194">
        <v>184</v>
      </c>
    </row>
    <row r="195" spans="1:2">
      <c r="A195" t="s">
        <v>4978</v>
      </c>
      <c r="B195">
        <v>185</v>
      </c>
    </row>
    <row r="196" spans="1:2">
      <c r="A196" t="s">
        <v>4973</v>
      </c>
      <c r="B196">
        <v>186</v>
      </c>
    </row>
    <row r="197" spans="1:2">
      <c r="A197" t="s">
        <v>8811</v>
      </c>
      <c r="B197">
        <v>1183</v>
      </c>
    </row>
    <row r="198" spans="1:2">
      <c r="A198" t="s">
        <v>4971</v>
      </c>
      <c r="B198">
        <v>187</v>
      </c>
    </row>
    <row r="199" spans="1:2">
      <c r="A199" t="s">
        <v>6294</v>
      </c>
      <c r="B199">
        <v>188</v>
      </c>
    </row>
    <row r="200" spans="1:2">
      <c r="A200" t="s">
        <v>4961</v>
      </c>
      <c r="B200">
        <v>189</v>
      </c>
    </row>
    <row r="201" spans="1:2">
      <c r="A201" t="s">
        <v>8812</v>
      </c>
      <c r="B201">
        <v>1144</v>
      </c>
    </row>
    <row r="202" spans="1:2">
      <c r="A202" t="s">
        <v>7659</v>
      </c>
      <c r="B202">
        <v>190</v>
      </c>
    </row>
    <row r="203" spans="1:2">
      <c r="A203" t="s">
        <v>7112</v>
      </c>
      <c r="B203">
        <v>191</v>
      </c>
    </row>
    <row r="204" spans="1:2">
      <c r="A204" t="s">
        <v>6518</v>
      </c>
      <c r="B204">
        <v>192</v>
      </c>
    </row>
    <row r="205" spans="1:2">
      <c r="A205" t="s">
        <v>4957</v>
      </c>
      <c r="B205">
        <v>193</v>
      </c>
    </row>
    <row r="206" spans="1:2">
      <c r="A206" t="s">
        <v>6046</v>
      </c>
      <c r="B206">
        <v>194</v>
      </c>
    </row>
    <row r="207" spans="1:2">
      <c r="A207" t="s">
        <v>6823</v>
      </c>
      <c r="B207">
        <v>195</v>
      </c>
    </row>
    <row r="208" spans="1:2">
      <c r="A208" t="s">
        <v>4948</v>
      </c>
      <c r="B208">
        <v>196</v>
      </c>
    </row>
    <row r="209" spans="1:2">
      <c r="A209" t="s">
        <v>4942</v>
      </c>
      <c r="B209">
        <v>197</v>
      </c>
    </row>
    <row r="210" spans="1:2">
      <c r="A210" t="s">
        <v>4932</v>
      </c>
      <c r="B210">
        <v>198</v>
      </c>
    </row>
    <row r="211" spans="1:2">
      <c r="A211" t="s">
        <v>4925</v>
      </c>
      <c r="B211">
        <v>199</v>
      </c>
    </row>
    <row r="212" spans="1:2">
      <c r="A212" t="s">
        <v>4917</v>
      </c>
      <c r="B212">
        <v>200</v>
      </c>
    </row>
    <row r="213" spans="1:2">
      <c r="A213" t="s">
        <v>4905</v>
      </c>
      <c r="B213">
        <v>201</v>
      </c>
    </row>
    <row r="214" spans="1:2">
      <c r="A214" t="s">
        <v>4894</v>
      </c>
      <c r="B214">
        <v>202</v>
      </c>
    </row>
    <row r="215" spans="1:2">
      <c r="A215" t="s">
        <v>7409</v>
      </c>
      <c r="B215">
        <v>203</v>
      </c>
    </row>
    <row r="216" spans="1:2">
      <c r="A216" t="s">
        <v>7566</v>
      </c>
      <c r="B216">
        <v>204</v>
      </c>
    </row>
    <row r="217" spans="1:2">
      <c r="A217" t="s">
        <v>6118</v>
      </c>
      <c r="B217">
        <v>205</v>
      </c>
    </row>
    <row r="218" spans="1:2">
      <c r="A218" t="s">
        <v>4890</v>
      </c>
      <c r="B218">
        <v>206</v>
      </c>
    </row>
    <row r="219" spans="1:2">
      <c r="A219" t="s">
        <v>7871</v>
      </c>
      <c r="B219">
        <v>207</v>
      </c>
    </row>
    <row r="220" spans="1:2">
      <c r="A220" t="s">
        <v>7865</v>
      </c>
      <c r="B220">
        <v>208</v>
      </c>
    </row>
    <row r="221" spans="1:2">
      <c r="A221" t="s">
        <v>8925</v>
      </c>
      <c r="B221">
        <v>1194</v>
      </c>
    </row>
    <row r="222" spans="1:2">
      <c r="A222" t="s">
        <v>7655</v>
      </c>
      <c r="B222">
        <v>209</v>
      </c>
    </row>
    <row r="223" spans="1:2">
      <c r="A223" t="s">
        <v>4887</v>
      </c>
      <c r="B223">
        <v>210</v>
      </c>
    </row>
    <row r="224" spans="1:2">
      <c r="A224" t="s">
        <v>4878</v>
      </c>
      <c r="B224">
        <v>211</v>
      </c>
    </row>
    <row r="225" spans="1:2">
      <c r="A225" t="s">
        <v>4846</v>
      </c>
      <c r="B225">
        <v>212</v>
      </c>
    </row>
    <row r="226" spans="1:2">
      <c r="A226" t="s">
        <v>4840</v>
      </c>
      <c r="B226">
        <v>213</v>
      </c>
    </row>
    <row r="227" spans="1:2">
      <c r="A227" t="s">
        <v>4832</v>
      </c>
      <c r="B227">
        <v>214</v>
      </c>
    </row>
    <row r="228" spans="1:2">
      <c r="A228" t="s">
        <v>4827</v>
      </c>
      <c r="B228">
        <v>215</v>
      </c>
    </row>
    <row r="229" spans="1:2">
      <c r="A229" t="s">
        <v>4816</v>
      </c>
      <c r="B229">
        <v>216</v>
      </c>
    </row>
    <row r="230" spans="1:2">
      <c r="A230" t="s">
        <v>4811</v>
      </c>
      <c r="B230">
        <v>217</v>
      </c>
    </row>
    <row r="231" spans="1:2">
      <c r="A231" t="s">
        <v>7849</v>
      </c>
      <c r="B231">
        <v>218</v>
      </c>
    </row>
    <row r="232" spans="1:2">
      <c r="A232" t="s">
        <v>4803</v>
      </c>
      <c r="B232">
        <v>219</v>
      </c>
    </row>
    <row r="233" spans="1:2">
      <c r="A233" t="s">
        <v>7003</v>
      </c>
      <c r="B233">
        <v>220</v>
      </c>
    </row>
    <row r="234" spans="1:2">
      <c r="A234" t="s">
        <v>4797</v>
      </c>
      <c r="B234">
        <v>221</v>
      </c>
    </row>
    <row r="235" spans="1:2">
      <c r="A235" t="s">
        <v>8386</v>
      </c>
      <c r="B235">
        <v>222</v>
      </c>
    </row>
    <row r="236" spans="1:2">
      <c r="A236" t="s">
        <v>4793</v>
      </c>
      <c r="B236">
        <v>223</v>
      </c>
    </row>
    <row r="237" spans="1:2">
      <c r="A237" t="s">
        <v>6722</v>
      </c>
      <c r="B237">
        <v>224</v>
      </c>
    </row>
    <row r="238" spans="1:2">
      <c r="A238" t="s">
        <v>4787</v>
      </c>
      <c r="B238">
        <v>225</v>
      </c>
    </row>
    <row r="239" spans="1:2">
      <c r="A239" t="s">
        <v>4777</v>
      </c>
      <c r="B239">
        <v>226</v>
      </c>
    </row>
    <row r="240" spans="1:2">
      <c r="A240" t="s">
        <v>8491</v>
      </c>
      <c r="B240">
        <v>227</v>
      </c>
    </row>
    <row r="241" spans="1:2">
      <c r="A241" t="s">
        <v>4765</v>
      </c>
      <c r="B241">
        <v>228</v>
      </c>
    </row>
    <row r="242" spans="1:2">
      <c r="A242" t="s">
        <v>4757</v>
      </c>
      <c r="B242">
        <v>229</v>
      </c>
    </row>
    <row r="243" spans="1:2">
      <c r="A243" t="s">
        <v>4752</v>
      </c>
      <c r="B243">
        <v>230</v>
      </c>
    </row>
    <row r="244" spans="1:2">
      <c r="A244" t="s">
        <v>4744</v>
      </c>
      <c r="B244">
        <v>231</v>
      </c>
    </row>
    <row r="245" spans="1:2">
      <c r="A245" t="s">
        <v>4737</v>
      </c>
      <c r="B245">
        <v>232</v>
      </c>
    </row>
    <row r="246" spans="1:2">
      <c r="A246" t="s">
        <v>4729</v>
      </c>
      <c r="B246">
        <v>233</v>
      </c>
    </row>
    <row r="247" spans="1:2">
      <c r="A247" t="s">
        <v>8348</v>
      </c>
      <c r="B247">
        <v>234</v>
      </c>
    </row>
    <row r="248" spans="1:2">
      <c r="A248" t="s">
        <v>4718</v>
      </c>
      <c r="B248">
        <v>235</v>
      </c>
    </row>
    <row r="249" spans="1:2">
      <c r="A249" t="s">
        <v>4712</v>
      </c>
      <c r="B249">
        <v>236</v>
      </c>
    </row>
    <row r="250" spans="1:2">
      <c r="A250" t="s">
        <v>4698</v>
      </c>
      <c r="B250">
        <v>237</v>
      </c>
    </row>
    <row r="251" spans="1:2">
      <c r="A251" t="s">
        <v>8591</v>
      </c>
      <c r="B251">
        <v>238</v>
      </c>
    </row>
    <row r="252" spans="1:2">
      <c r="A252" t="s">
        <v>4695</v>
      </c>
      <c r="B252">
        <v>239</v>
      </c>
    </row>
    <row r="253" spans="1:2">
      <c r="A253" t="s">
        <v>4686</v>
      </c>
      <c r="B253">
        <v>240</v>
      </c>
    </row>
    <row r="254" spans="1:2">
      <c r="A254" t="s">
        <v>4680</v>
      </c>
      <c r="B254">
        <v>241</v>
      </c>
    </row>
    <row r="255" spans="1:2">
      <c r="A255" t="s">
        <v>4671</v>
      </c>
      <c r="B255">
        <v>242</v>
      </c>
    </row>
    <row r="256" spans="1:2">
      <c r="A256" t="s">
        <v>4663</v>
      </c>
      <c r="B256">
        <v>243</v>
      </c>
    </row>
    <row r="257" spans="1:2">
      <c r="A257" t="s">
        <v>6783</v>
      </c>
      <c r="B257">
        <v>244</v>
      </c>
    </row>
    <row r="258" spans="1:2">
      <c r="A258" t="s">
        <v>4653</v>
      </c>
      <c r="B258">
        <v>245</v>
      </c>
    </row>
    <row r="259" spans="1:2">
      <c r="A259" t="s">
        <v>6040</v>
      </c>
      <c r="B259">
        <v>246</v>
      </c>
    </row>
    <row r="260" spans="1:2">
      <c r="A260" t="s">
        <v>4641</v>
      </c>
      <c r="B260">
        <v>247</v>
      </c>
    </row>
    <row r="261" spans="1:2">
      <c r="A261" t="s">
        <v>4635</v>
      </c>
      <c r="B261">
        <v>248</v>
      </c>
    </row>
    <row r="262" spans="1:2">
      <c r="A262" t="s">
        <v>4629</v>
      </c>
      <c r="B262">
        <v>249</v>
      </c>
    </row>
    <row r="263" spans="1:2">
      <c r="A263" t="s">
        <v>4625</v>
      </c>
      <c r="B263">
        <v>250</v>
      </c>
    </row>
    <row r="264" spans="1:2">
      <c r="A264" t="s">
        <v>4616</v>
      </c>
      <c r="B264">
        <v>251</v>
      </c>
    </row>
    <row r="265" spans="1:2">
      <c r="A265" t="s">
        <v>4611</v>
      </c>
      <c r="B265">
        <v>252</v>
      </c>
    </row>
    <row r="266" spans="1:2">
      <c r="A266" t="s">
        <v>6912</v>
      </c>
      <c r="B266">
        <v>253</v>
      </c>
    </row>
    <row r="267" spans="1:2">
      <c r="A267" t="s">
        <v>4598</v>
      </c>
      <c r="B267">
        <v>254</v>
      </c>
    </row>
    <row r="268" spans="1:2">
      <c r="A268" t="s">
        <v>4587</v>
      </c>
      <c r="B268">
        <v>256</v>
      </c>
    </row>
    <row r="269" spans="1:2">
      <c r="A269" t="s">
        <v>4583</v>
      </c>
      <c r="B269">
        <v>257</v>
      </c>
    </row>
    <row r="270" spans="1:2">
      <c r="A270" t="s">
        <v>8599</v>
      </c>
      <c r="B270">
        <v>258</v>
      </c>
    </row>
    <row r="271" spans="1:2">
      <c r="A271" t="s">
        <v>8168</v>
      </c>
      <c r="B271">
        <v>255</v>
      </c>
    </row>
    <row r="272" spans="1:2">
      <c r="A272" t="s">
        <v>4577</v>
      </c>
      <c r="B272">
        <v>259</v>
      </c>
    </row>
    <row r="273" spans="1:2">
      <c r="A273" t="s">
        <v>4572</v>
      </c>
      <c r="B273">
        <v>260</v>
      </c>
    </row>
    <row r="274" spans="1:2">
      <c r="A274" t="s">
        <v>6744</v>
      </c>
      <c r="B274">
        <v>261</v>
      </c>
    </row>
    <row r="275" spans="1:2">
      <c r="A275" t="s">
        <v>4565</v>
      </c>
      <c r="B275">
        <v>262</v>
      </c>
    </row>
    <row r="276" spans="1:2">
      <c r="A276" t="s">
        <v>8793</v>
      </c>
      <c r="B276">
        <v>1192</v>
      </c>
    </row>
    <row r="277" spans="1:2">
      <c r="A277" t="s">
        <v>4562</v>
      </c>
      <c r="B277">
        <v>263</v>
      </c>
    </row>
    <row r="278" spans="1:2">
      <c r="A278" t="s">
        <v>4556</v>
      </c>
      <c r="B278">
        <v>264</v>
      </c>
    </row>
    <row r="279" spans="1:2">
      <c r="A279" t="s">
        <v>4551</v>
      </c>
      <c r="B279">
        <v>265</v>
      </c>
    </row>
    <row r="280" spans="1:2">
      <c r="A280" t="s">
        <v>4546</v>
      </c>
      <c r="B280">
        <v>266</v>
      </c>
    </row>
    <row r="281" spans="1:2">
      <c r="A281" t="s">
        <v>7223</v>
      </c>
      <c r="B281">
        <v>267</v>
      </c>
    </row>
    <row r="282" spans="1:2">
      <c r="A282" t="s">
        <v>7794</v>
      </c>
      <c r="B282">
        <v>268</v>
      </c>
    </row>
    <row r="283" spans="1:2">
      <c r="A283" t="s">
        <v>4541</v>
      </c>
      <c r="B283">
        <v>269</v>
      </c>
    </row>
    <row r="284" spans="1:2">
      <c r="A284" t="s">
        <v>4531</v>
      </c>
      <c r="B284">
        <v>270</v>
      </c>
    </row>
    <row r="285" spans="1:2">
      <c r="A285" t="s">
        <v>4525</v>
      </c>
      <c r="B285">
        <v>271</v>
      </c>
    </row>
    <row r="286" spans="1:2">
      <c r="A286" t="s">
        <v>4513</v>
      </c>
      <c r="B286">
        <v>272</v>
      </c>
    </row>
    <row r="287" spans="1:2">
      <c r="A287" t="s">
        <v>4503</v>
      </c>
      <c r="B287">
        <v>273</v>
      </c>
    </row>
    <row r="288" spans="1:2">
      <c r="A288" t="s">
        <v>8316</v>
      </c>
      <c r="B288">
        <v>274</v>
      </c>
    </row>
    <row r="289" spans="1:2">
      <c r="A289" t="s">
        <v>4497</v>
      </c>
      <c r="B289">
        <v>275</v>
      </c>
    </row>
    <row r="290" spans="1:2">
      <c r="A290" t="s">
        <v>8813</v>
      </c>
      <c r="B290">
        <v>1173</v>
      </c>
    </row>
    <row r="291" spans="1:2">
      <c r="A291" t="s">
        <v>5946</v>
      </c>
      <c r="B291">
        <v>276</v>
      </c>
    </row>
    <row r="292" spans="1:2">
      <c r="A292" t="s">
        <v>4475</v>
      </c>
      <c r="B292">
        <v>277</v>
      </c>
    </row>
    <row r="293" spans="1:2">
      <c r="A293" t="s">
        <v>8496</v>
      </c>
      <c r="B293">
        <v>278</v>
      </c>
    </row>
    <row r="294" spans="1:2">
      <c r="A294" t="s">
        <v>4463</v>
      </c>
      <c r="B294">
        <v>279</v>
      </c>
    </row>
    <row r="295" spans="1:2">
      <c r="A295" t="s">
        <v>4458</v>
      </c>
      <c r="B295">
        <v>280</v>
      </c>
    </row>
    <row r="296" spans="1:2">
      <c r="A296" t="s">
        <v>6427</v>
      </c>
      <c r="B296">
        <v>281</v>
      </c>
    </row>
    <row r="297" spans="1:2">
      <c r="A297" t="s">
        <v>4454</v>
      </c>
      <c r="B297">
        <v>282</v>
      </c>
    </row>
    <row r="298" spans="1:2">
      <c r="A298" t="s">
        <v>8289</v>
      </c>
      <c r="B298">
        <v>1153</v>
      </c>
    </row>
    <row r="299" spans="1:2">
      <c r="A299" t="s">
        <v>4446</v>
      </c>
      <c r="B299">
        <v>283</v>
      </c>
    </row>
    <row r="300" spans="1:2">
      <c r="A300" t="s">
        <v>6896</v>
      </c>
      <c r="B300">
        <v>284</v>
      </c>
    </row>
    <row r="301" spans="1:2">
      <c r="A301" t="s">
        <v>4441</v>
      </c>
      <c r="B301">
        <v>285</v>
      </c>
    </row>
    <row r="302" spans="1:2">
      <c r="A302" t="s">
        <v>4433</v>
      </c>
      <c r="B302">
        <v>286</v>
      </c>
    </row>
    <row r="303" spans="1:2">
      <c r="A303" t="s">
        <v>6629</v>
      </c>
      <c r="B303">
        <v>287</v>
      </c>
    </row>
    <row r="304" spans="1:2">
      <c r="A304" t="s">
        <v>4426</v>
      </c>
      <c r="B304">
        <v>288</v>
      </c>
    </row>
    <row r="305" spans="1:2">
      <c r="A305" t="s">
        <v>4417</v>
      </c>
      <c r="B305">
        <v>289</v>
      </c>
    </row>
    <row r="306" spans="1:2">
      <c r="A306" t="s">
        <v>7255</v>
      </c>
      <c r="B306">
        <v>290</v>
      </c>
    </row>
    <row r="307" spans="1:2">
      <c r="A307" t="s">
        <v>4409</v>
      </c>
      <c r="B307">
        <v>291</v>
      </c>
    </row>
    <row r="308" spans="1:2">
      <c r="A308" t="s">
        <v>4402</v>
      </c>
      <c r="B308">
        <v>292</v>
      </c>
    </row>
    <row r="309" spans="1:2">
      <c r="A309" t="s">
        <v>4396</v>
      </c>
      <c r="B309">
        <v>293</v>
      </c>
    </row>
    <row r="310" spans="1:2">
      <c r="A310" t="s">
        <v>4389</v>
      </c>
      <c r="B310">
        <v>294</v>
      </c>
    </row>
    <row r="311" spans="1:2">
      <c r="A311" t="s">
        <v>7060</v>
      </c>
      <c r="B311">
        <v>295</v>
      </c>
    </row>
    <row r="312" spans="1:2">
      <c r="A312" t="s">
        <v>4380</v>
      </c>
      <c r="B312">
        <v>296</v>
      </c>
    </row>
    <row r="313" spans="1:2">
      <c r="A313" t="s">
        <v>4371</v>
      </c>
      <c r="B313">
        <v>297</v>
      </c>
    </row>
    <row r="314" spans="1:2">
      <c r="A314" t="s">
        <v>7339</v>
      </c>
      <c r="B314">
        <v>298</v>
      </c>
    </row>
    <row r="315" spans="1:2">
      <c r="A315" t="s">
        <v>4366</v>
      </c>
      <c r="B315">
        <v>299</v>
      </c>
    </row>
    <row r="316" spans="1:2">
      <c r="A316" t="s">
        <v>8926</v>
      </c>
      <c r="B316">
        <v>1195</v>
      </c>
    </row>
    <row r="317" spans="1:2">
      <c r="A317" t="s">
        <v>4354</v>
      </c>
      <c r="B317">
        <v>300</v>
      </c>
    </row>
    <row r="318" spans="1:2">
      <c r="A318" t="s">
        <v>8814</v>
      </c>
      <c r="B318">
        <v>1159</v>
      </c>
    </row>
    <row r="319" spans="1:2">
      <c r="A319" t="s">
        <v>4348</v>
      </c>
      <c r="B319">
        <v>301</v>
      </c>
    </row>
    <row r="320" spans="1:2">
      <c r="A320" t="s">
        <v>4341</v>
      </c>
      <c r="B320">
        <v>302</v>
      </c>
    </row>
    <row r="321" spans="1:2">
      <c r="A321" t="s">
        <v>4337</v>
      </c>
      <c r="B321">
        <v>303</v>
      </c>
    </row>
    <row r="322" spans="1:2">
      <c r="A322" t="s">
        <v>6180</v>
      </c>
      <c r="B322">
        <v>304</v>
      </c>
    </row>
    <row r="323" spans="1:2">
      <c r="A323" t="s">
        <v>4329</v>
      </c>
      <c r="B323">
        <v>305</v>
      </c>
    </row>
    <row r="324" spans="1:2">
      <c r="A324" t="s">
        <v>4324</v>
      </c>
      <c r="B324">
        <v>306</v>
      </c>
    </row>
    <row r="325" spans="1:2">
      <c r="A325" t="s">
        <v>4316</v>
      </c>
      <c r="B325">
        <v>307</v>
      </c>
    </row>
    <row r="326" spans="1:2">
      <c r="A326" t="s">
        <v>4312</v>
      </c>
      <c r="B326">
        <v>308</v>
      </c>
    </row>
    <row r="327" spans="1:2">
      <c r="A327" t="s">
        <v>4294</v>
      </c>
      <c r="B327">
        <v>309</v>
      </c>
    </row>
    <row r="328" spans="1:2">
      <c r="A328" t="s">
        <v>4289</v>
      </c>
      <c r="B328">
        <v>310</v>
      </c>
    </row>
    <row r="329" spans="1:2">
      <c r="A329" t="s">
        <v>8192</v>
      </c>
      <c r="B329">
        <v>311</v>
      </c>
    </row>
    <row r="330" spans="1:2">
      <c r="A330" t="s">
        <v>8163</v>
      </c>
      <c r="B330">
        <v>312</v>
      </c>
    </row>
    <row r="331" spans="1:2">
      <c r="A331" t="s">
        <v>4283</v>
      </c>
      <c r="B331">
        <v>313</v>
      </c>
    </row>
    <row r="332" spans="1:2">
      <c r="A332" t="s">
        <v>6648</v>
      </c>
      <c r="B332">
        <v>314</v>
      </c>
    </row>
    <row r="333" spans="1:2">
      <c r="A333" t="s">
        <v>7015</v>
      </c>
      <c r="B333">
        <v>315</v>
      </c>
    </row>
    <row r="334" spans="1:2">
      <c r="A334" t="s">
        <v>4280</v>
      </c>
      <c r="B334">
        <v>316</v>
      </c>
    </row>
    <row r="335" spans="1:2">
      <c r="A335" t="s">
        <v>4277</v>
      </c>
      <c r="B335">
        <v>317</v>
      </c>
    </row>
    <row r="336" spans="1:2">
      <c r="A336" t="s">
        <v>4270</v>
      </c>
      <c r="B336">
        <v>318</v>
      </c>
    </row>
    <row r="337" spans="1:2">
      <c r="A337" t="s">
        <v>4264</v>
      </c>
      <c r="B337">
        <v>319</v>
      </c>
    </row>
    <row r="338" spans="1:2">
      <c r="A338" t="s">
        <v>4257</v>
      </c>
      <c r="B338">
        <v>320</v>
      </c>
    </row>
    <row r="339" spans="1:2">
      <c r="A339" t="s">
        <v>4255</v>
      </c>
      <c r="B339">
        <v>321</v>
      </c>
    </row>
    <row r="340" spans="1:2">
      <c r="A340" t="s">
        <v>7039</v>
      </c>
      <c r="B340">
        <v>322</v>
      </c>
    </row>
    <row r="341" spans="1:2">
      <c r="A341" t="s">
        <v>6434</v>
      </c>
      <c r="B341">
        <v>323</v>
      </c>
    </row>
    <row r="342" spans="1:2">
      <c r="A342" t="s">
        <v>4253</v>
      </c>
      <c r="B342">
        <v>324</v>
      </c>
    </row>
    <row r="343" spans="1:2">
      <c r="A343" t="s">
        <v>6362</v>
      </c>
      <c r="B343">
        <v>325</v>
      </c>
    </row>
    <row r="344" spans="1:2">
      <c r="A344" t="s">
        <v>4226</v>
      </c>
      <c r="B344">
        <v>326</v>
      </c>
    </row>
    <row r="345" spans="1:2">
      <c r="A345" t="s">
        <v>8815</v>
      </c>
      <c r="B345">
        <v>1158</v>
      </c>
    </row>
    <row r="346" spans="1:2">
      <c r="A346" t="s">
        <v>4217</v>
      </c>
      <c r="B346">
        <v>327</v>
      </c>
    </row>
    <row r="347" spans="1:2">
      <c r="A347" t="s">
        <v>4209</v>
      </c>
      <c r="B347">
        <v>328</v>
      </c>
    </row>
    <row r="348" spans="1:2">
      <c r="A348" t="s">
        <v>7639</v>
      </c>
      <c r="B348">
        <v>329</v>
      </c>
    </row>
    <row r="349" spans="1:2">
      <c r="A349" t="s">
        <v>4184</v>
      </c>
      <c r="B349">
        <v>330</v>
      </c>
    </row>
    <row r="350" spans="1:2">
      <c r="A350" t="s">
        <v>8627</v>
      </c>
      <c r="B350">
        <v>1137</v>
      </c>
    </row>
    <row r="351" spans="1:2">
      <c r="A351" t="s">
        <v>4175</v>
      </c>
      <c r="B351">
        <v>331</v>
      </c>
    </row>
    <row r="352" spans="1:2">
      <c r="A352" t="s">
        <v>4170</v>
      </c>
      <c r="B352">
        <v>332</v>
      </c>
    </row>
    <row r="353" spans="1:2">
      <c r="A353" t="s">
        <v>4162</v>
      </c>
      <c r="B353">
        <v>333</v>
      </c>
    </row>
    <row r="354" spans="1:2">
      <c r="A354" t="s">
        <v>4160</v>
      </c>
      <c r="B354">
        <v>334</v>
      </c>
    </row>
    <row r="355" spans="1:2">
      <c r="A355" t="s">
        <v>4153</v>
      </c>
      <c r="B355">
        <v>335</v>
      </c>
    </row>
    <row r="356" spans="1:2">
      <c r="A356" t="s">
        <v>4151</v>
      </c>
      <c r="B356">
        <v>336</v>
      </c>
    </row>
    <row r="357" spans="1:2">
      <c r="A357" t="s">
        <v>4145</v>
      </c>
      <c r="B357">
        <v>337</v>
      </c>
    </row>
    <row r="358" spans="1:2">
      <c r="A358" t="s">
        <v>8816</v>
      </c>
      <c r="B358">
        <v>1181</v>
      </c>
    </row>
    <row r="359" spans="1:2">
      <c r="A359" t="s">
        <v>6652</v>
      </c>
      <c r="B359">
        <v>338</v>
      </c>
    </row>
    <row r="360" spans="1:2">
      <c r="A360" t="s">
        <v>6809</v>
      </c>
      <c r="B360">
        <v>339</v>
      </c>
    </row>
    <row r="361" spans="1:2">
      <c r="A361" t="s">
        <v>8109</v>
      </c>
      <c r="B361">
        <v>340</v>
      </c>
    </row>
    <row r="362" spans="1:2">
      <c r="A362" t="s">
        <v>6604</v>
      </c>
      <c r="B362">
        <v>341</v>
      </c>
    </row>
    <row r="363" spans="1:2">
      <c r="A363" t="s">
        <v>4003</v>
      </c>
      <c r="B363">
        <v>342</v>
      </c>
    </row>
    <row r="364" spans="1:2">
      <c r="A364" t="s">
        <v>4142</v>
      </c>
      <c r="B364">
        <v>343</v>
      </c>
    </row>
    <row r="365" spans="1:2">
      <c r="A365" t="s">
        <v>4137</v>
      </c>
      <c r="B365">
        <v>344</v>
      </c>
    </row>
    <row r="366" spans="1:2">
      <c r="A366" t="s">
        <v>4134</v>
      </c>
      <c r="B366">
        <v>345</v>
      </c>
    </row>
    <row r="367" spans="1:2">
      <c r="A367" t="s">
        <v>4130</v>
      </c>
      <c r="B367">
        <v>346</v>
      </c>
    </row>
    <row r="368" spans="1:2">
      <c r="A368" t="s">
        <v>4129</v>
      </c>
      <c r="B368">
        <v>347</v>
      </c>
    </row>
    <row r="369" spans="1:2">
      <c r="A369" t="s">
        <v>4116</v>
      </c>
      <c r="B369">
        <v>348</v>
      </c>
    </row>
    <row r="370" spans="1:2">
      <c r="A370" t="s">
        <v>4109</v>
      </c>
      <c r="B370">
        <v>349</v>
      </c>
    </row>
    <row r="371" spans="1:2">
      <c r="A371" t="s">
        <v>4100</v>
      </c>
      <c r="B371">
        <v>350</v>
      </c>
    </row>
    <row r="372" spans="1:2">
      <c r="A372" t="s">
        <v>4095</v>
      </c>
      <c r="B372">
        <v>351</v>
      </c>
    </row>
    <row r="373" spans="1:2">
      <c r="A373" t="s">
        <v>6656</v>
      </c>
      <c r="B373">
        <v>352</v>
      </c>
    </row>
    <row r="374" spans="1:2">
      <c r="A374" t="s">
        <v>8539</v>
      </c>
      <c r="B374">
        <v>353</v>
      </c>
    </row>
    <row r="375" spans="1:2">
      <c r="A375" t="s">
        <v>4088</v>
      </c>
      <c r="B375">
        <v>354</v>
      </c>
    </row>
    <row r="376" spans="1:2">
      <c r="A376" t="s">
        <v>8089</v>
      </c>
      <c r="B376">
        <v>355</v>
      </c>
    </row>
    <row r="377" spans="1:2">
      <c r="A377" t="s">
        <v>8504</v>
      </c>
      <c r="B377">
        <v>356</v>
      </c>
    </row>
    <row r="378" spans="1:2">
      <c r="A378" t="s">
        <v>4084</v>
      </c>
      <c r="B378">
        <v>1</v>
      </c>
    </row>
    <row r="379" spans="1:2">
      <c r="A379" t="s">
        <v>4078</v>
      </c>
      <c r="B379">
        <v>357</v>
      </c>
    </row>
    <row r="380" spans="1:2">
      <c r="A380" t="s">
        <v>4072</v>
      </c>
      <c r="B380">
        <v>358</v>
      </c>
    </row>
    <row r="381" spans="1:2">
      <c r="A381" t="s">
        <v>4065</v>
      </c>
      <c r="B381">
        <v>359</v>
      </c>
    </row>
    <row r="382" spans="1:2">
      <c r="A382" t="s">
        <v>6342</v>
      </c>
      <c r="B382">
        <v>360</v>
      </c>
    </row>
    <row r="383" spans="1:2">
      <c r="A383" t="s">
        <v>7839</v>
      </c>
      <c r="B383">
        <v>361</v>
      </c>
    </row>
    <row r="384" spans="1:2">
      <c r="A384" t="s">
        <v>4059</v>
      </c>
      <c r="B384">
        <v>362</v>
      </c>
    </row>
    <row r="385" spans="1:2">
      <c r="A385" t="s">
        <v>4051</v>
      </c>
      <c r="B385">
        <v>363</v>
      </c>
    </row>
    <row r="386" spans="1:2">
      <c r="A386" t="s">
        <v>6788</v>
      </c>
      <c r="B386">
        <v>364</v>
      </c>
    </row>
    <row r="387" spans="1:2">
      <c r="A387" t="s">
        <v>5870</v>
      </c>
      <c r="B387">
        <v>365</v>
      </c>
    </row>
    <row r="388" spans="1:2">
      <c r="A388" t="s">
        <v>4046</v>
      </c>
      <c r="B388">
        <v>366</v>
      </c>
    </row>
    <row r="389" spans="1:2">
      <c r="A389" t="s">
        <v>4042</v>
      </c>
      <c r="B389">
        <v>367</v>
      </c>
    </row>
    <row r="390" spans="1:2">
      <c r="A390" t="s">
        <v>3502</v>
      </c>
      <c r="B390">
        <v>1177</v>
      </c>
    </row>
    <row r="391" spans="1:2">
      <c r="A391" t="s">
        <v>4037</v>
      </c>
      <c r="B391">
        <v>368</v>
      </c>
    </row>
    <row r="392" spans="1:2">
      <c r="A392" t="s">
        <v>4035</v>
      </c>
      <c r="B392">
        <v>369</v>
      </c>
    </row>
    <row r="393" spans="1:2">
      <c r="A393" t="s">
        <v>4027</v>
      </c>
      <c r="B393">
        <v>370</v>
      </c>
    </row>
    <row r="394" spans="1:2">
      <c r="A394" t="s">
        <v>5907</v>
      </c>
      <c r="B394">
        <v>371</v>
      </c>
    </row>
    <row r="395" spans="1:2">
      <c r="A395" t="s">
        <v>4013</v>
      </c>
      <c r="B395">
        <v>372</v>
      </c>
    </row>
    <row r="396" spans="1:2">
      <c r="A396" t="s">
        <v>7916</v>
      </c>
      <c r="B396">
        <v>373</v>
      </c>
    </row>
    <row r="397" spans="1:2">
      <c r="A397" t="s">
        <v>7489</v>
      </c>
      <c r="B397">
        <v>374</v>
      </c>
    </row>
    <row r="398" spans="1:2">
      <c r="A398" t="s">
        <v>4007</v>
      </c>
      <c r="B398">
        <v>375</v>
      </c>
    </row>
    <row r="399" spans="1:2">
      <c r="A399" t="s">
        <v>3997</v>
      </c>
      <c r="B399">
        <v>376</v>
      </c>
    </row>
    <row r="400" spans="1:2">
      <c r="A400" t="s">
        <v>3992</v>
      </c>
      <c r="B400">
        <v>377</v>
      </c>
    </row>
    <row r="401" spans="1:2">
      <c r="A401" t="s">
        <v>7777</v>
      </c>
      <c r="B401">
        <v>378</v>
      </c>
    </row>
    <row r="402" spans="1:2">
      <c r="A402" t="s">
        <v>8454</v>
      </c>
      <c r="B402">
        <v>379</v>
      </c>
    </row>
    <row r="403" spans="1:2">
      <c r="A403" t="s">
        <v>3983</v>
      </c>
      <c r="B403">
        <v>380</v>
      </c>
    </row>
    <row r="404" spans="1:2">
      <c r="A404" t="s">
        <v>3959</v>
      </c>
      <c r="B404">
        <v>381</v>
      </c>
    </row>
    <row r="405" spans="1:2">
      <c r="A405" t="s">
        <v>3955</v>
      </c>
      <c r="B405">
        <v>382</v>
      </c>
    </row>
    <row r="406" spans="1:2">
      <c r="A406" t="s">
        <v>7076</v>
      </c>
      <c r="B406">
        <v>383</v>
      </c>
    </row>
    <row r="407" spans="1:2">
      <c r="A407" t="s">
        <v>3950</v>
      </c>
      <c r="B407">
        <v>384</v>
      </c>
    </row>
    <row r="408" spans="1:2">
      <c r="A408" t="s">
        <v>3944</v>
      </c>
      <c r="B408">
        <v>385</v>
      </c>
    </row>
    <row r="409" spans="1:2">
      <c r="A409" t="s">
        <v>3936</v>
      </c>
      <c r="B409">
        <v>386</v>
      </c>
    </row>
    <row r="410" spans="1:2">
      <c r="A410" t="s">
        <v>3927</v>
      </c>
      <c r="B410">
        <v>387</v>
      </c>
    </row>
    <row r="411" spans="1:2">
      <c r="A411" t="s">
        <v>8298</v>
      </c>
      <c r="B411">
        <v>388</v>
      </c>
    </row>
    <row r="412" spans="1:2">
      <c r="A412" t="s">
        <v>6069</v>
      </c>
      <c r="B412">
        <v>389</v>
      </c>
    </row>
    <row r="413" spans="1:2">
      <c r="A413" t="s">
        <v>8127</v>
      </c>
      <c r="B413">
        <v>390</v>
      </c>
    </row>
    <row r="414" spans="1:2">
      <c r="A414" t="s">
        <v>3919</v>
      </c>
      <c r="B414">
        <v>391</v>
      </c>
    </row>
    <row r="415" spans="1:2">
      <c r="A415" t="s">
        <v>3911</v>
      </c>
      <c r="B415">
        <v>392</v>
      </c>
    </row>
    <row r="416" spans="1:2">
      <c r="A416" t="s">
        <v>3908</v>
      </c>
      <c r="B416">
        <v>393</v>
      </c>
    </row>
    <row r="417" spans="1:2">
      <c r="A417" t="s">
        <v>6186</v>
      </c>
      <c r="B417">
        <v>394</v>
      </c>
    </row>
    <row r="418" spans="1:2">
      <c r="A418" t="s">
        <v>3897</v>
      </c>
      <c r="B418">
        <v>395</v>
      </c>
    </row>
    <row r="419" spans="1:2">
      <c r="A419" t="s">
        <v>3889</v>
      </c>
      <c r="B419">
        <v>396</v>
      </c>
    </row>
    <row r="420" spans="1:2">
      <c r="A420" t="s">
        <v>3886</v>
      </c>
      <c r="B420">
        <v>397</v>
      </c>
    </row>
    <row r="421" spans="1:2">
      <c r="A421" t="s">
        <v>3880</v>
      </c>
      <c r="B421">
        <v>398</v>
      </c>
    </row>
    <row r="422" spans="1:2">
      <c r="A422" t="s">
        <v>6792</v>
      </c>
      <c r="B422">
        <v>399</v>
      </c>
    </row>
    <row r="423" spans="1:2">
      <c r="A423" t="s">
        <v>3869</v>
      </c>
      <c r="B423">
        <v>400</v>
      </c>
    </row>
    <row r="424" spans="1:2">
      <c r="A424" t="s">
        <v>3861</v>
      </c>
      <c r="B424">
        <v>401</v>
      </c>
    </row>
    <row r="425" spans="1:2">
      <c r="A425" t="s">
        <v>3856</v>
      </c>
      <c r="B425">
        <v>402</v>
      </c>
    </row>
    <row r="426" spans="1:2">
      <c r="A426" t="s">
        <v>3848</v>
      </c>
      <c r="B426">
        <v>403</v>
      </c>
    </row>
    <row r="427" spans="1:2">
      <c r="A427" t="s">
        <v>3841</v>
      </c>
      <c r="B427">
        <v>404</v>
      </c>
    </row>
    <row r="428" spans="1:2">
      <c r="A428" t="s">
        <v>3835</v>
      </c>
      <c r="B428">
        <v>405</v>
      </c>
    </row>
    <row r="429" spans="1:2">
      <c r="A429" t="s">
        <v>7348</v>
      </c>
      <c r="B429">
        <v>406</v>
      </c>
    </row>
    <row r="430" spans="1:2">
      <c r="A430" t="s">
        <v>3827</v>
      </c>
      <c r="B430">
        <v>407</v>
      </c>
    </row>
    <row r="431" spans="1:2">
      <c r="A431" t="s">
        <v>3821</v>
      </c>
      <c r="B431">
        <v>408</v>
      </c>
    </row>
    <row r="432" spans="1:2">
      <c r="A432" t="s">
        <v>7485</v>
      </c>
      <c r="B432">
        <v>409</v>
      </c>
    </row>
    <row r="433" spans="1:2">
      <c r="A433" t="s">
        <v>6982</v>
      </c>
      <c r="B433">
        <v>410</v>
      </c>
    </row>
    <row r="434" spans="1:2">
      <c r="A434" t="s">
        <v>8622</v>
      </c>
      <c r="B434">
        <v>1135</v>
      </c>
    </row>
    <row r="435" spans="1:2">
      <c r="A435" t="s">
        <v>3806</v>
      </c>
      <c r="B435">
        <v>411</v>
      </c>
    </row>
    <row r="436" spans="1:2">
      <c r="A436" t="s">
        <v>8792</v>
      </c>
      <c r="B436">
        <v>1162</v>
      </c>
    </row>
    <row r="437" spans="1:2">
      <c r="A437" t="s">
        <v>3797</v>
      </c>
      <c r="B437">
        <v>412</v>
      </c>
    </row>
    <row r="438" spans="1:2">
      <c r="A438" t="s">
        <v>5201</v>
      </c>
      <c r="B438">
        <v>1133</v>
      </c>
    </row>
    <row r="439" spans="1:2">
      <c r="A439" t="s">
        <v>3793</v>
      </c>
      <c r="B439">
        <v>413</v>
      </c>
    </row>
    <row r="440" spans="1:2">
      <c r="A440" t="s">
        <v>3786</v>
      </c>
      <c r="B440">
        <v>414</v>
      </c>
    </row>
    <row r="441" spans="1:2">
      <c r="A441" t="s">
        <v>7630</v>
      </c>
      <c r="B441">
        <v>415</v>
      </c>
    </row>
    <row r="442" spans="1:2">
      <c r="A442" t="s">
        <v>3773</v>
      </c>
      <c r="B442">
        <v>416</v>
      </c>
    </row>
    <row r="443" spans="1:2">
      <c r="A443" t="s">
        <v>3764</v>
      </c>
      <c r="B443">
        <v>417</v>
      </c>
    </row>
    <row r="444" spans="1:2">
      <c r="A444" t="s">
        <v>8600</v>
      </c>
      <c r="B444">
        <v>418</v>
      </c>
    </row>
    <row r="445" spans="1:2">
      <c r="A445" t="s">
        <v>8202</v>
      </c>
      <c r="B445">
        <v>1148</v>
      </c>
    </row>
    <row r="446" spans="1:2">
      <c r="A446" t="s">
        <v>7378</v>
      </c>
      <c r="B446">
        <v>419</v>
      </c>
    </row>
    <row r="447" spans="1:2">
      <c r="A447" t="s">
        <v>3756</v>
      </c>
      <c r="B447">
        <v>420</v>
      </c>
    </row>
    <row r="448" spans="1:2">
      <c r="A448" t="s">
        <v>3748</v>
      </c>
      <c r="B448">
        <v>421</v>
      </c>
    </row>
    <row r="449" spans="1:2">
      <c r="A449" t="s">
        <v>5851</v>
      </c>
      <c r="B449">
        <v>422</v>
      </c>
    </row>
    <row r="450" spans="1:2">
      <c r="A450" t="s">
        <v>3740</v>
      </c>
      <c r="B450">
        <v>423</v>
      </c>
    </row>
    <row r="451" spans="1:2">
      <c r="A451" t="s">
        <v>3734</v>
      </c>
      <c r="B451">
        <v>424</v>
      </c>
    </row>
    <row r="452" spans="1:2">
      <c r="A452" t="s">
        <v>3727</v>
      </c>
      <c r="B452">
        <v>425</v>
      </c>
    </row>
    <row r="453" spans="1:2">
      <c r="A453" t="s">
        <v>8251</v>
      </c>
      <c r="B453">
        <v>426</v>
      </c>
    </row>
    <row r="454" spans="1:2">
      <c r="A454" t="s">
        <v>3712</v>
      </c>
      <c r="B454">
        <v>427</v>
      </c>
    </row>
    <row r="455" spans="1:2">
      <c r="A455" t="s">
        <v>3705</v>
      </c>
      <c r="B455">
        <v>428</v>
      </c>
    </row>
    <row r="456" spans="1:2">
      <c r="A456" t="s">
        <v>7578</v>
      </c>
      <c r="B456">
        <v>429</v>
      </c>
    </row>
    <row r="457" spans="1:2">
      <c r="A457" t="s">
        <v>3695</v>
      </c>
      <c r="B457">
        <v>430</v>
      </c>
    </row>
    <row r="458" spans="1:2">
      <c r="A458" t="s">
        <v>6129</v>
      </c>
      <c r="B458">
        <v>431</v>
      </c>
    </row>
    <row r="459" spans="1:2">
      <c r="A459" t="s">
        <v>3696</v>
      </c>
      <c r="B459">
        <v>432</v>
      </c>
    </row>
    <row r="460" spans="1:2">
      <c r="A460" t="s">
        <v>3689</v>
      </c>
      <c r="B460">
        <v>433</v>
      </c>
    </row>
    <row r="461" spans="1:2">
      <c r="A461" t="s">
        <v>7603</v>
      </c>
      <c r="B461">
        <v>434</v>
      </c>
    </row>
    <row r="462" spans="1:2">
      <c r="A462" t="s">
        <v>6368</v>
      </c>
      <c r="B462">
        <v>435</v>
      </c>
    </row>
    <row r="463" spans="1:2">
      <c r="A463" t="s">
        <v>3681</v>
      </c>
      <c r="B463">
        <v>436</v>
      </c>
    </row>
    <row r="464" spans="1:2">
      <c r="A464" t="s">
        <v>8817</v>
      </c>
      <c r="B464">
        <v>1139</v>
      </c>
    </row>
    <row r="465" spans="1:2">
      <c r="A465" t="s">
        <v>3674</v>
      </c>
      <c r="B465">
        <v>437</v>
      </c>
    </row>
    <row r="466" spans="1:2">
      <c r="A466" t="s">
        <v>3669</v>
      </c>
      <c r="B466">
        <v>438</v>
      </c>
    </row>
    <row r="467" spans="1:2">
      <c r="A467" t="s">
        <v>3664</v>
      </c>
      <c r="B467">
        <v>439</v>
      </c>
    </row>
    <row r="468" spans="1:2">
      <c r="A468" t="s">
        <v>7931</v>
      </c>
      <c r="B468">
        <v>440</v>
      </c>
    </row>
    <row r="469" spans="1:2">
      <c r="A469" t="s">
        <v>3659</v>
      </c>
      <c r="B469">
        <v>441</v>
      </c>
    </row>
    <row r="470" spans="1:2">
      <c r="A470" t="s">
        <v>3650</v>
      </c>
      <c r="B470">
        <v>442</v>
      </c>
    </row>
    <row r="471" spans="1:2">
      <c r="A471" t="s">
        <v>3633</v>
      </c>
      <c r="B471">
        <v>443</v>
      </c>
    </row>
    <row r="472" spans="1:2">
      <c r="A472" t="s">
        <v>3630</v>
      </c>
      <c r="B472">
        <v>444</v>
      </c>
    </row>
    <row r="473" spans="1:2">
      <c r="A473" t="s">
        <v>3607</v>
      </c>
      <c r="B473">
        <v>445</v>
      </c>
    </row>
    <row r="474" spans="1:2">
      <c r="A474" t="s">
        <v>8521</v>
      </c>
      <c r="B474">
        <v>446</v>
      </c>
    </row>
    <row r="475" spans="1:2">
      <c r="A475" t="s">
        <v>3602</v>
      </c>
      <c r="B475">
        <v>447</v>
      </c>
    </row>
    <row r="476" spans="1:2">
      <c r="A476" t="s">
        <v>3593</v>
      </c>
      <c r="B476">
        <v>448</v>
      </c>
    </row>
    <row r="477" spans="1:2">
      <c r="A477" t="s">
        <v>3580</v>
      </c>
      <c r="B477">
        <v>449</v>
      </c>
    </row>
    <row r="478" spans="1:2">
      <c r="A478" t="s">
        <v>8601</v>
      </c>
      <c r="B478">
        <v>450</v>
      </c>
    </row>
    <row r="479" spans="1:2">
      <c r="A479" t="s">
        <v>7383</v>
      </c>
      <c r="B479">
        <v>451</v>
      </c>
    </row>
    <row r="480" spans="1:2">
      <c r="A480" t="s">
        <v>3567</v>
      </c>
      <c r="B480">
        <v>452</v>
      </c>
    </row>
    <row r="481" spans="1:2">
      <c r="A481" t="s">
        <v>3533</v>
      </c>
      <c r="B481">
        <v>453</v>
      </c>
    </row>
    <row r="482" spans="1:2">
      <c r="A482" t="s">
        <v>6567</v>
      </c>
      <c r="B482">
        <v>454</v>
      </c>
    </row>
    <row r="483" spans="1:2">
      <c r="A483" t="s">
        <v>3523</v>
      </c>
      <c r="B483">
        <v>455</v>
      </c>
    </row>
    <row r="484" spans="1:2">
      <c r="A484" t="s">
        <v>3518</v>
      </c>
      <c r="B484">
        <v>456</v>
      </c>
    </row>
    <row r="485" spans="1:2">
      <c r="A485" t="s">
        <v>3494</v>
      </c>
      <c r="B485">
        <v>457</v>
      </c>
    </row>
    <row r="486" spans="1:2">
      <c r="A486" t="s">
        <v>3487</v>
      </c>
      <c r="B486">
        <v>458</v>
      </c>
    </row>
    <row r="487" spans="1:2">
      <c r="A487" t="s">
        <v>3478</v>
      </c>
      <c r="B487">
        <v>459</v>
      </c>
    </row>
    <row r="488" spans="1:2">
      <c r="A488" t="s">
        <v>6017</v>
      </c>
      <c r="B488">
        <v>460</v>
      </c>
    </row>
    <row r="489" spans="1:2">
      <c r="A489" t="s">
        <v>3446</v>
      </c>
      <c r="B489">
        <v>461</v>
      </c>
    </row>
    <row r="490" spans="1:2">
      <c r="A490" t="s">
        <v>8818</v>
      </c>
      <c r="B490">
        <v>1171</v>
      </c>
    </row>
    <row r="491" spans="1:2">
      <c r="A491" t="s">
        <v>3438</v>
      </c>
      <c r="B491">
        <v>462</v>
      </c>
    </row>
    <row r="492" spans="1:2">
      <c r="A492" t="s">
        <v>3433</v>
      </c>
      <c r="B492">
        <v>463</v>
      </c>
    </row>
    <row r="493" spans="1:2">
      <c r="A493" t="s">
        <v>6540</v>
      </c>
      <c r="B493">
        <v>464</v>
      </c>
    </row>
    <row r="494" spans="1:2">
      <c r="A494" t="s">
        <v>7086</v>
      </c>
      <c r="B494">
        <v>465</v>
      </c>
    </row>
    <row r="495" spans="1:2">
      <c r="A495" t="s">
        <v>3419</v>
      </c>
      <c r="B495">
        <v>466</v>
      </c>
    </row>
    <row r="496" spans="1:2">
      <c r="A496" t="s">
        <v>7230</v>
      </c>
      <c r="B496">
        <v>467</v>
      </c>
    </row>
    <row r="497" spans="1:2">
      <c r="A497" t="s">
        <v>7354</v>
      </c>
      <c r="B497">
        <v>468</v>
      </c>
    </row>
    <row r="498" spans="1:2">
      <c r="A498" t="s">
        <v>8602</v>
      </c>
      <c r="B498">
        <v>469</v>
      </c>
    </row>
    <row r="499" spans="1:2">
      <c r="A499" t="s">
        <v>3406</v>
      </c>
      <c r="B499">
        <v>470</v>
      </c>
    </row>
    <row r="500" spans="1:2">
      <c r="A500" t="s">
        <v>8819</v>
      </c>
      <c r="B500">
        <v>1163</v>
      </c>
    </row>
    <row r="501" spans="1:2">
      <c r="A501" t="s">
        <v>3395</v>
      </c>
      <c r="B501">
        <v>471</v>
      </c>
    </row>
    <row r="502" spans="1:2">
      <c r="A502" t="s">
        <v>3396</v>
      </c>
      <c r="B502">
        <v>472</v>
      </c>
    </row>
    <row r="503" spans="1:2">
      <c r="A503" t="s">
        <v>3390</v>
      </c>
      <c r="B503">
        <v>473</v>
      </c>
    </row>
    <row r="504" spans="1:2">
      <c r="A504" t="s">
        <v>3381</v>
      </c>
      <c r="B504">
        <v>474</v>
      </c>
    </row>
    <row r="505" spans="1:2">
      <c r="A505" t="s">
        <v>8057</v>
      </c>
      <c r="B505">
        <v>475</v>
      </c>
    </row>
    <row r="506" spans="1:2">
      <c r="A506" t="s">
        <v>8820</v>
      </c>
      <c r="B506">
        <v>1156</v>
      </c>
    </row>
    <row r="507" spans="1:2">
      <c r="A507" t="s">
        <v>3375</v>
      </c>
      <c r="B507">
        <v>476</v>
      </c>
    </row>
    <row r="508" spans="1:2">
      <c r="A508" t="s">
        <v>6608</v>
      </c>
      <c r="B508">
        <v>477</v>
      </c>
    </row>
    <row r="509" spans="1:2">
      <c r="A509" t="s">
        <v>3370</v>
      </c>
      <c r="B509">
        <v>478</v>
      </c>
    </row>
    <row r="510" spans="1:2">
      <c r="A510" t="s">
        <v>8528</v>
      </c>
      <c r="B510">
        <v>479</v>
      </c>
    </row>
    <row r="511" spans="1:2">
      <c r="A511" t="s">
        <v>8479</v>
      </c>
      <c r="B511">
        <v>480</v>
      </c>
    </row>
    <row r="512" spans="1:2">
      <c r="A512" t="s">
        <v>6464</v>
      </c>
      <c r="B512">
        <v>481</v>
      </c>
    </row>
    <row r="513" spans="1:2">
      <c r="A513" t="s">
        <v>3365</v>
      </c>
      <c r="B513">
        <v>482</v>
      </c>
    </row>
    <row r="514" spans="1:2">
      <c r="A514" t="s">
        <v>3361</v>
      </c>
      <c r="B514">
        <v>483</v>
      </c>
    </row>
    <row r="515" spans="1:2">
      <c r="A515" t="s">
        <v>3348</v>
      </c>
      <c r="B515">
        <v>484</v>
      </c>
    </row>
    <row r="516" spans="1:2">
      <c r="A516" t="s">
        <v>3343</v>
      </c>
      <c r="B516">
        <v>485</v>
      </c>
    </row>
    <row r="517" spans="1:2">
      <c r="A517" t="s">
        <v>6373</v>
      </c>
      <c r="B517">
        <v>486</v>
      </c>
    </row>
    <row r="518" spans="1:2">
      <c r="A518" t="s">
        <v>3339</v>
      </c>
      <c r="B518">
        <v>487</v>
      </c>
    </row>
    <row r="519" spans="1:2">
      <c r="A519" t="s">
        <v>6917</v>
      </c>
      <c r="B519">
        <v>488</v>
      </c>
    </row>
    <row r="520" spans="1:2">
      <c r="A520" t="s">
        <v>8507</v>
      </c>
      <c r="B520">
        <v>489</v>
      </c>
    </row>
    <row r="521" spans="1:2">
      <c r="A521" t="s">
        <v>7419</v>
      </c>
      <c r="B521">
        <v>490</v>
      </c>
    </row>
    <row r="522" spans="1:2">
      <c r="A522" t="s">
        <v>8473</v>
      </c>
      <c r="B522">
        <v>491</v>
      </c>
    </row>
    <row r="523" spans="1:2">
      <c r="A523" t="s">
        <v>3330</v>
      </c>
      <c r="B523">
        <v>492</v>
      </c>
    </row>
    <row r="524" spans="1:2">
      <c r="A524" t="s">
        <v>6442</v>
      </c>
      <c r="B524">
        <v>493</v>
      </c>
    </row>
    <row r="525" spans="1:2">
      <c r="A525" t="s">
        <v>7266</v>
      </c>
      <c r="B525">
        <v>494</v>
      </c>
    </row>
    <row r="526" spans="1:2">
      <c r="A526" t="s">
        <v>3326</v>
      </c>
      <c r="B526">
        <v>495</v>
      </c>
    </row>
    <row r="527" spans="1:2">
      <c r="A527" t="s">
        <v>6378</v>
      </c>
      <c r="B527">
        <v>496</v>
      </c>
    </row>
    <row r="528" spans="1:2">
      <c r="A528" t="s">
        <v>3312</v>
      </c>
      <c r="B528">
        <v>497</v>
      </c>
    </row>
    <row r="529" spans="1:2">
      <c r="A529" t="s">
        <v>8603</v>
      </c>
      <c r="B529">
        <v>498</v>
      </c>
    </row>
    <row r="530" spans="1:2">
      <c r="A530" t="s">
        <v>3304</v>
      </c>
      <c r="B530">
        <v>499</v>
      </c>
    </row>
    <row r="531" spans="1:2">
      <c r="A531" t="s">
        <v>3300</v>
      </c>
      <c r="B531">
        <v>500</v>
      </c>
    </row>
    <row r="532" spans="1:2">
      <c r="A532" t="s">
        <v>3294</v>
      </c>
      <c r="B532">
        <v>501</v>
      </c>
    </row>
    <row r="533" spans="1:2">
      <c r="A533" t="s">
        <v>6920</v>
      </c>
      <c r="B533">
        <v>502</v>
      </c>
    </row>
    <row r="534" spans="1:2">
      <c r="A534" t="s">
        <v>3287</v>
      </c>
      <c r="B534">
        <v>503</v>
      </c>
    </row>
    <row r="535" spans="1:2">
      <c r="A535" t="s">
        <v>3280</v>
      </c>
      <c r="B535">
        <v>504</v>
      </c>
    </row>
    <row r="536" spans="1:2">
      <c r="A536" t="s">
        <v>3272</v>
      </c>
      <c r="B536">
        <v>505</v>
      </c>
    </row>
    <row r="537" spans="1:2">
      <c r="A537" t="s">
        <v>3267</v>
      </c>
      <c r="B537">
        <v>506</v>
      </c>
    </row>
    <row r="538" spans="1:2">
      <c r="A538" t="s">
        <v>3262</v>
      </c>
      <c r="B538">
        <v>507</v>
      </c>
    </row>
    <row r="539" spans="1:2">
      <c r="A539" t="s">
        <v>6384</v>
      </c>
      <c r="B539">
        <v>508</v>
      </c>
    </row>
    <row r="540" spans="1:2">
      <c r="A540" t="s">
        <v>7784</v>
      </c>
      <c r="B540">
        <v>509</v>
      </c>
    </row>
    <row r="541" spans="1:2">
      <c r="A541" t="s">
        <v>3254</v>
      </c>
      <c r="B541">
        <v>510</v>
      </c>
    </row>
    <row r="542" spans="1:2">
      <c r="A542" t="s">
        <v>8821</v>
      </c>
      <c r="B542">
        <v>1178</v>
      </c>
    </row>
    <row r="543" spans="1:2">
      <c r="A543" t="s">
        <v>3248</v>
      </c>
      <c r="B543">
        <v>511</v>
      </c>
    </row>
    <row r="544" spans="1:2">
      <c r="A544" t="s">
        <v>3244</v>
      </c>
      <c r="B544">
        <v>512</v>
      </c>
    </row>
    <row r="545" spans="1:2">
      <c r="A545" t="s">
        <v>545</v>
      </c>
      <c r="B545">
        <v>513</v>
      </c>
    </row>
    <row r="546" spans="1:2">
      <c r="A546" t="s">
        <v>8290</v>
      </c>
      <c r="B546">
        <v>514</v>
      </c>
    </row>
    <row r="547" spans="1:2">
      <c r="A547" t="s">
        <v>7615</v>
      </c>
      <c r="B547">
        <v>515</v>
      </c>
    </row>
    <row r="548" spans="1:2">
      <c r="A548" t="s">
        <v>3230</v>
      </c>
      <c r="B548">
        <v>516</v>
      </c>
    </row>
    <row r="549" spans="1:2">
      <c r="A549" t="s">
        <v>3219</v>
      </c>
      <c r="B549">
        <v>517</v>
      </c>
    </row>
    <row r="550" spans="1:2">
      <c r="A550" t="s">
        <v>3209</v>
      </c>
      <c r="B550">
        <v>518</v>
      </c>
    </row>
    <row r="551" spans="1:2">
      <c r="A551" t="s">
        <v>3203</v>
      </c>
      <c r="B551">
        <v>519</v>
      </c>
    </row>
    <row r="552" spans="1:2">
      <c r="A552" t="s">
        <v>7437</v>
      </c>
      <c r="B552">
        <v>520</v>
      </c>
    </row>
    <row r="553" spans="1:2">
      <c r="A553" t="s">
        <v>7473</v>
      </c>
      <c r="B553">
        <v>521</v>
      </c>
    </row>
    <row r="554" spans="1:2">
      <c r="A554" t="s">
        <v>3196</v>
      </c>
      <c r="B554">
        <v>522</v>
      </c>
    </row>
    <row r="555" spans="1:2">
      <c r="A555" t="s">
        <v>8356</v>
      </c>
      <c r="B555">
        <v>523</v>
      </c>
    </row>
    <row r="556" spans="1:2">
      <c r="A556" t="s">
        <v>3190</v>
      </c>
      <c r="B556">
        <v>524</v>
      </c>
    </row>
    <row r="557" spans="1:2">
      <c r="A557" t="s">
        <v>3181</v>
      </c>
      <c r="B557">
        <v>525</v>
      </c>
    </row>
    <row r="558" spans="1:2">
      <c r="A558" t="s">
        <v>3174</v>
      </c>
      <c r="B558">
        <v>526</v>
      </c>
    </row>
    <row r="559" spans="1:2">
      <c r="A559" t="s">
        <v>3169</v>
      </c>
      <c r="B559">
        <v>527</v>
      </c>
    </row>
    <row r="560" spans="1:2">
      <c r="A560" t="s">
        <v>3163</v>
      </c>
      <c r="B560">
        <v>528</v>
      </c>
    </row>
    <row r="561" spans="1:2">
      <c r="A561" t="s">
        <v>6303</v>
      </c>
      <c r="B561">
        <v>529</v>
      </c>
    </row>
    <row r="562" spans="1:2">
      <c r="A562" t="s">
        <v>6469</v>
      </c>
      <c r="B562">
        <v>530</v>
      </c>
    </row>
    <row r="563" spans="1:2">
      <c r="A563" t="s">
        <v>7460</v>
      </c>
      <c r="B563">
        <v>531</v>
      </c>
    </row>
    <row r="564" spans="1:2">
      <c r="A564" t="s">
        <v>5876</v>
      </c>
      <c r="B564">
        <v>532</v>
      </c>
    </row>
    <row r="565" spans="1:2">
      <c r="A565" t="s">
        <v>3154</v>
      </c>
      <c r="B565">
        <v>533</v>
      </c>
    </row>
    <row r="566" spans="1:2">
      <c r="A566" t="s">
        <v>3148</v>
      </c>
      <c r="B566">
        <v>534</v>
      </c>
    </row>
    <row r="567" spans="1:2">
      <c r="A567" t="s">
        <v>6812</v>
      </c>
      <c r="B567">
        <v>535</v>
      </c>
    </row>
    <row r="568" spans="1:2">
      <c r="A568" t="s">
        <v>7291</v>
      </c>
      <c r="B568">
        <v>536</v>
      </c>
    </row>
    <row r="569" spans="1:2">
      <c r="A569" t="s">
        <v>6250</v>
      </c>
      <c r="B569">
        <v>537</v>
      </c>
    </row>
    <row r="570" spans="1:2">
      <c r="A570" t="s">
        <v>3140</v>
      </c>
      <c r="B570">
        <v>538</v>
      </c>
    </row>
    <row r="571" spans="1:2">
      <c r="A571" t="s">
        <v>3134</v>
      </c>
      <c r="B571">
        <v>539</v>
      </c>
    </row>
    <row r="572" spans="1:2">
      <c r="A572" t="s">
        <v>3125</v>
      </c>
      <c r="B572">
        <v>540</v>
      </c>
    </row>
    <row r="573" spans="1:2">
      <c r="A573" t="s">
        <v>3112</v>
      </c>
      <c r="B573">
        <v>541</v>
      </c>
    </row>
    <row r="574" spans="1:2">
      <c r="A574" t="s">
        <v>7481</v>
      </c>
      <c r="B574">
        <v>542</v>
      </c>
    </row>
    <row r="575" spans="1:2">
      <c r="A575" t="s">
        <v>3105</v>
      </c>
      <c r="B575">
        <v>543</v>
      </c>
    </row>
    <row r="576" spans="1:2">
      <c r="A576" t="s">
        <v>3096</v>
      </c>
      <c r="B576">
        <v>544</v>
      </c>
    </row>
    <row r="577" spans="1:2">
      <c r="A577" t="s">
        <v>8153</v>
      </c>
      <c r="B577">
        <v>545</v>
      </c>
    </row>
    <row r="578" spans="1:2">
      <c r="A578" t="s">
        <v>8822</v>
      </c>
      <c r="B578">
        <v>1169</v>
      </c>
    </row>
    <row r="579" spans="1:2">
      <c r="A579" t="s">
        <v>3085</v>
      </c>
      <c r="B579">
        <v>546</v>
      </c>
    </row>
    <row r="580" spans="1:2">
      <c r="A580" t="s">
        <v>3081</v>
      </c>
      <c r="B580">
        <v>547</v>
      </c>
    </row>
    <row r="581" spans="1:2">
      <c r="A581" t="s">
        <v>3079</v>
      </c>
      <c r="B581">
        <v>548</v>
      </c>
    </row>
    <row r="582" spans="1:2">
      <c r="A582" t="s">
        <v>3070</v>
      </c>
      <c r="B582">
        <v>549</v>
      </c>
    </row>
    <row r="583" spans="1:2">
      <c r="A583" t="s">
        <v>3067</v>
      </c>
      <c r="B583">
        <v>550</v>
      </c>
    </row>
    <row r="584" spans="1:2">
      <c r="A584" t="s">
        <v>3061</v>
      </c>
      <c r="B584">
        <v>551</v>
      </c>
    </row>
    <row r="585" spans="1:2">
      <c r="A585" t="s">
        <v>8207</v>
      </c>
      <c r="B585">
        <v>552</v>
      </c>
    </row>
    <row r="586" spans="1:2">
      <c r="A586" t="s">
        <v>3054</v>
      </c>
      <c r="B586">
        <v>553</v>
      </c>
    </row>
    <row r="587" spans="1:2">
      <c r="A587" t="s">
        <v>3045</v>
      </c>
      <c r="B587">
        <v>554</v>
      </c>
    </row>
    <row r="588" spans="1:2">
      <c r="A588" t="s">
        <v>8823</v>
      </c>
      <c r="B588">
        <v>1176</v>
      </c>
    </row>
    <row r="589" spans="1:2">
      <c r="A589" t="s">
        <v>8605</v>
      </c>
      <c r="B589">
        <v>555</v>
      </c>
    </row>
    <row r="590" spans="1:2">
      <c r="A590" t="s">
        <v>8510</v>
      </c>
      <c r="B590">
        <v>556</v>
      </c>
    </row>
    <row r="591" spans="1:2">
      <c r="A591" t="s">
        <v>3030</v>
      </c>
      <c r="B591">
        <v>557</v>
      </c>
    </row>
    <row r="592" spans="1:2">
      <c r="A592" t="s">
        <v>3022</v>
      </c>
      <c r="B592">
        <v>558</v>
      </c>
    </row>
    <row r="593" spans="1:2">
      <c r="A593" t="s">
        <v>3013</v>
      </c>
      <c r="B593">
        <v>559</v>
      </c>
    </row>
    <row r="594" spans="1:2">
      <c r="A594" t="s">
        <v>3011</v>
      </c>
      <c r="B594">
        <v>560</v>
      </c>
    </row>
    <row r="595" spans="1:2">
      <c r="A595" t="s">
        <v>3004</v>
      </c>
      <c r="B595">
        <v>561</v>
      </c>
    </row>
    <row r="596" spans="1:2">
      <c r="A596" t="s">
        <v>2995</v>
      </c>
      <c r="B596">
        <v>562</v>
      </c>
    </row>
    <row r="597" spans="1:2">
      <c r="A597" t="s">
        <v>2992</v>
      </c>
      <c r="B597">
        <v>563</v>
      </c>
    </row>
    <row r="598" spans="1:2">
      <c r="A598" t="s">
        <v>2983</v>
      </c>
      <c r="B598">
        <v>564</v>
      </c>
    </row>
    <row r="599" spans="1:2">
      <c r="A599" t="s">
        <v>2977</v>
      </c>
      <c r="B599">
        <v>565</v>
      </c>
    </row>
    <row r="600" spans="1:2">
      <c r="A600" t="s">
        <v>2969</v>
      </c>
      <c r="B600">
        <v>566</v>
      </c>
    </row>
    <row r="601" spans="1:2">
      <c r="A601" t="s">
        <v>7875</v>
      </c>
      <c r="B601">
        <v>567</v>
      </c>
    </row>
    <row r="602" spans="1:2">
      <c r="A602" t="s">
        <v>2961</v>
      </c>
      <c r="B602">
        <v>568</v>
      </c>
    </row>
    <row r="603" spans="1:2">
      <c r="A603" t="s">
        <v>2955</v>
      </c>
      <c r="B603">
        <v>569</v>
      </c>
    </row>
    <row r="604" spans="1:2">
      <c r="A604" t="s">
        <v>2948</v>
      </c>
      <c r="B604">
        <v>570</v>
      </c>
    </row>
    <row r="605" spans="1:2">
      <c r="A605" t="s">
        <v>6803</v>
      </c>
      <c r="B605">
        <v>571</v>
      </c>
    </row>
    <row r="606" spans="1:2">
      <c r="A606" t="s">
        <v>2941</v>
      </c>
      <c r="B606">
        <v>572</v>
      </c>
    </row>
    <row r="607" spans="1:2">
      <c r="A607" t="s">
        <v>8824</v>
      </c>
      <c r="B607">
        <v>1165</v>
      </c>
    </row>
    <row r="608" spans="1:2">
      <c r="A608" t="s">
        <v>2937</v>
      </c>
      <c r="B608">
        <v>573</v>
      </c>
    </row>
    <row r="609" spans="1:2">
      <c r="A609" t="s">
        <v>6553</v>
      </c>
      <c r="B609">
        <v>574</v>
      </c>
    </row>
    <row r="610" spans="1:2">
      <c r="A610" t="s">
        <v>2929</v>
      </c>
      <c r="B610">
        <v>575</v>
      </c>
    </row>
    <row r="611" spans="1:2">
      <c r="A611" t="s">
        <v>2925</v>
      </c>
      <c r="B611">
        <v>576</v>
      </c>
    </row>
    <row r="612" spans="1:2">
      <c r="A612" t="s">
        <v>2915</v>
      </c>
      <c r="B612">
        <v>577</v>
      </c>
    </row>
    <row r="613" spans="1:2">
      <c r="A613" t="s">
        <v>6328</v>
      </c>
      <c r="B613">
        <v>578</v>
      </c>
    </row>
    <row r="614" spans="1:2">
      <c r="A614" t="s">
        <v>6562</v>
      </c>
      <c r="B614">
        <v>579</v>
      </c>
    </row>
    <row r="615" spans="1:2">
      <c r="A615" t="s">
        <v>2904</v>
      </c>
      <c r="B615">
        <v>580</v>
      </c>
    </row>
    <row r="616" spans="1:2">
      <c r="A616" t="s">
        <v>2899</v>
      </c>
      <c r="B616">
        <v>581</v>
      </c>
    </row>
    <row r="617" spans="1:2">
      <c r="A617" t="s">
        <v>2897</v>
      </c>
      <c r="B617">
        <v>582</v>
      </c>
    </row>
    <row r="618" spans="1:2">
      <c r="A618" t="s">
        <v>2891</v>
      </c>
      <c r="B618">
        <v>583</v>
      </c>
    </row>
    <row r="619" spans="1:2">
      <c r="A619" t="s">
        <v>8825</v>
      </c>
      <c r="B619">
        <v>1164</v>
      </c>
    </row>
    <row r="620" spans="1:2">
      <c r="A620" t="s">
        <v>6993</v>
      </c>
      <c r="B620">
        <v>584</v>
      </c>
    </row>
    <row r="621" spans="1:2">
      <c r="A621" t="s">
        <v>8613</v>
      </c>
      <c r="B621">
        <v>585</v>
      </c>
    </row>
    <row r="622" spans="1:2">
      <c r="A622" t="s">
        <v>2884</v>
      </c>
      <c r="B622">
        <v>586</v>
      </c>
    </row>
    <row r="623" spans="1:2">
      <c r="A623" t="s">
        <v>6929</v>
      </c>
      <c r="B623">
        <v>587</v>
      </c>
    </row>
    <row r="624" spans="1:2">
      <c r="A624" t="s">
        <v>8320</v>
      </c>
      <c r="B624">
        <v>588</v>
      </c>
    </row>
    <row r="625" spans="1:2">
      <c r="A625" t="s">
        <v>2878</v>
      </c>
      <c r="B625">
        <v>589</v>
      </c>
    </row>
    <row r="626" spans="1:2">
      <c r="A626" t="s">
        <v>6007</v>
      </c>
      <c r="B626">
        <v>590</v>
      </c>
    </row>
    <row r="627" spans="1:2">
      <c r="A627" t="s">
        <v>2875</v>
      </c>
      <c r="B627">
        <v>591</v>
      </c>
    </row>
    <row r="628" spans="1:2">
      <c r="A628" t="s">
        <v>5938</v>
      </c>
      <c r="B628">
        <v>592</v>
      </c>
    </row>
    <row r="629" spans="1:2">
      <c r="A629" t="s">
        <v>8537</v>
      </c>
      <c r="B629">
        <v>593</v>
      </c>
    </row>
    <row r="630" spans="1:2">
      <c r="A630" t="s">
        <v>2869</v>
      </c>
      <c r="B630">
        <v>594</v>
      </c>
    </row>
    <row r="631" spans="1:2">
      <c r="A631" t="s">
        <v>6966</v>
      </c>
      <c r="B631">
        <v>596</v>
      </c>
    </row>
    <row r="632" spans="1:2">
      <c r="A632" t="s">
        <v>7424</v>
      </c>
      <c r="B632">
        <v>595</v>
      </c>
    </row>
    <row r="633" spans="1:2">
      <c r="A633" t="s">
        <v>2858</v>
      </c>
      <c r="B633">
        <v>597</v>
      </c>
    </row>
    <row r="634" spans="1:2">
      <c r="A634" t="s">
        <v>2851</v>
      </c>
      <c r="B634">
        <v>598</v>
      </c>
    </row>
    <row r="635" spans="1:2">
      <c r="A635" t="s">
        <v>2838</v>
      </c>
      <c r="B635">
        <v>599</v>
      </c>
    </row>
    <row r="636" spans="1:2">
      <c r="A636" t="s">
        <v>2811</v>
      </c>
      <c r="B636">
        <v>600</v>
      </c>
    </row>
    <row r="637" spans="1:2">
      <c r="A637" t="s">
        <v>8215</v>
      </c>
      <c r="B637">
        <v>601</v>
      </c>
    </row>
    <row r="638" spans="1:2">
      <c r="A638" t="s">
        <v>2803</v>
      </c>
      <c r="B638">
        <v>602</v>
      </c>
    </row>
    <row r="639" spans="1:2">
      <c r="A639" t="s">
        <v>2798</v>
      </c>
      <c r="B639">
        <v>603</v>
      </c>
    </row>
    <row r="640" spans="1:2">
      <c r="A640" t="s">
        <v>6274</v>
      </c>
      <c r="B640">
        <v>604</v>
      </c>
    </row>
    <row r="641" spans="1:2">
      <c r="A641" t="s">
        <v>2791</v>
      </c>
      <c r="B641">
        <v>605</v>
      </c>
    </row>
    <row r="642" spans="1:2">
      <c r="A642" t="s">
        <v>2777</v>
      </c>
      <c r="B642">
        <v>606</v>
      </c>
    </row>
    <row r="643" spans="1:2">
      <c r="A643" t="s">
        <v>2773</v>
      </c>
      <c r="B643">
        <v>607</v>
      </c>
    </row>
    <row r="644" spans="1:2">
      <c r="A644" t="s">
        <v>2768</v>
      </c>
      <c r="B644">
        <v>608</v>
      </c>
    </row>
    <row r="645" spans="1:2">
      <c r="A645" t="s">
        <v>2762</v>
      </c>
      <c r="B645">
        <v>609</v>
      </c>
    </row>
    <row r="646" spans="1:2">
      <c r="A646" t="s">
        <v>2757</v>
      </c>
      <c r="B646">
        <v>610</v>
      </c>
    </row>
    <row r="647" spans="1:2">
      <c r="A647" t="s">
        <v>2750</v>
      </c>
      <c r="B647">
        <v>611</v>
      </c>
    </row>
    <row r="648" spans="1:2">
      <c r="A648" t="s">
        <v>2743</v>
      </c>
      <c r="B648">
        <v>612</v>
      </c>
    </row>
    <row r="649" spans="1:2">
      <c r="A649" t="s">
        <v>8394</v>
      </c>
      <c r="B649">
        <v>613</v>
      </c>
    </row>
    <row r="650" spans="1:2">
      <c r="A650" t="s">
        <v>2738</v>
      </c>
      <c r="B650">
        <v>614</v>
      </c>
    </row>
    <row r="651" spans="1:2">
      <c r="A651" t="s">
        <v>6498</v>
      </c>
      <c r="B651">
        <v>615</v>
      </c>
    </row>
    <row r="652" spans="1:2">
      <c r="A652" t="s">
        <v>2736</v>
      </c>
      <c r="B652">
        <v>616</v>
      </c>
    </row>
    <row r="653" spans="1:2">
      <c r="A653" t="s">
        <v>2726</v>
      </c>
      <c r="B653">
        <v>617</v>
      </c>
    </row>
    <row r="654" spans="1:2">
      <c r="A654" t="s">
        <v>2721</v>
      </c>
      <c r="B654">
        <v>618</v>
      </c>
    </row>
    <row r="655" spans="1:2">
      <c r="A655" t="s">
        <v>6199</v>
      </c>
      <c r="B655">
        <v>619</v>
      </c>
    </row>
    <row r="656" spans="1:2">
      <c r="A656" t="s">
        <v>2714</v>
      </c>
      <c r="B656">
        <v>620</v>
      </c>
    </row>
    <row r="657" spans="1:2">
      <c r="A657" t="s">
        <v>2707</v>
      </c>
      <c r="B657">
        <v>621</v>
      </c>
    </row>
    <row r="658" spans="1:2">
      <c r="A658" t="s">
        <v>6619</v>
      </c>
      <c r="B658">
        <v>622</v>
      </c>
    </row>
    <row r="659" spans="1:2">
      <c r="A659" t="s">
        <v>2700</v>
      </c>
      <c r="B659">
        <v>623</v>
      </c>
    </row>
    <row r="660" spans="1:2">
      <c r="A660" t="s">
        <v>2695</v>
      </c>
      <c r="B660">
        <v>624</v>
      </c>
    </row>
    <row r="661" spans="1:2">
      <c r="A661" t="s">
        <v>2690</v>
      </c>
      <c r="B661">
        <v>625</v>
      </c>
    </row>
    <row r="662" spans="1:2">
      <c r="A662" t="s">
        <v>2686</v>
      </c>
      <c r="B662">
        <v>626</v>
      </c>
    </row>
    <row r="663" spans="1:2">
      <c r="A663" t="s">
        <v>2680</v>
      </c>
      <c r="B663">
        <v>627</v>
      </c>
    </row>
    <row r="664" spans="1:2">
      <c r="A664" t="s">
        <v>2673</v>
      </c>
      <c r="B664">
        <v>628</v>
      </c>
    </row>
    <row r="665" spans="1:2">
      <c r="A665" t="s">
        <v>8826</v>
      </c>
      <c r="B665">
        <v>1143</v>
      </c>
    </row>
    <row r="666" spans="1:2">
      <c r="A666" t="s">
        <v>2670</v>
      </c>
      <c r="B666">
        <v>629</v>
      </c>
    </row>
    <row r="667" spans="1:2">
      <c r="A667" t="s">
        <v>2668</v>
      </c>
      <c r="B667">
        <v>630</v>
      </c>
    </row>
    <row r="668" spans="1:2">
      <c r="A668" t="s">
        <v>7033</v>
      </c>
      <c r="B668">
        <v>631</v>
      </c>
    </row>
    <row r="669" spans="1:2">
      <c r="A669" t="s">
        <v>7034</v>
      </c>
      <c r="B669">
        <v>632</v>
      </c>
    </row>
    <row r="670" spans="1:2">
      <c r="A670" t="s">
        <v>2665</v>
      </c>
      <c r="B670">
        <v>633</v>
      </c>
    </row>
    <row r="671" spans="1:2">
      <c r="A671" t="s">
        <v>6857</v>
      </c>
      <c r="B671">
        <v>634</v>
      </c>
    </row>
    <row r="672" spans="1:2">
      <c r="A672" t="s">
        <v>2657</v>
      </c>
      <c r="B672">
        <v>635</v>
      </c>
    </row>
    <row r="673" spans="1:2">
      <c r="A673" t="s">
        <v>2651</v>
      </c>
      <c r="B673">
        <v>636</v>
      </c>
    </row>
    <row r="674" spans="1:2">
      <c r="A674" t="s">
        <v>7405</v>
      </c>
      <c r="B674">
        <v>637</v>
      </c>
    </row>
    <row r="675" spans="1:2">
      <c r="A675" t="s">
        <v>2642</v>
      </c>
      <c r="B675">
        <v>638</v>
      </c>
    </row>
    <row r="676" spans="1:2">
      <c r="A676" t="s">
        <v>2629</v>
      </c>
      <c r="B676">
        <v>639</v>
      </c>
    </row>
    <row r="677" spans="1:2">
      <c r="A677" t="s">
        <v>2624</v>
      </c>
      <c r="B677">
        <v>640</v>
      </c>
    </row>
    <row r="678" spans="1:2">
      <c r="A678" t="s">
        <v>2618</v>
      </c>
      <c r="B678">
        <v>641</v>
      </c>
    </row>
    <row r="679" spans="1:2">
      <c r="A679" t="s">
        <v>2611</v>
      </c>
      <c r="B679">
        <v>642</v>
      </c>
    </row>
    <row r="680" spans="1:2">
      <c r="A680" t="s">
        <v>2602</v>
      </c>
      <c r="B680">
        <v>643</v>
      </c>
    </row>
    <row r="681" spans="1:2">
      <c r="A681" t="s">
        <v>6503</v>
      </c>
      <c r="B681">
        <v>644</v>
      </c>
    </row>
    <row r="682" spans="1:2">
      <c r="A682" t="s">
        <v>2591</v>
      </c>
      <c r="B682">
        <v>645</v>
      </c>
    </row>
    <row r="683" spans="1:2">
      <c r="A683" t="s">
        <v>2586</v>
      </c>
      <c r="B683">
        <v>646</v>
      </c>
    </row>
    <row r="684" spans="1:2">
      <c r="A684" t="s">
        <v>2577</v>
      </c>
      <c r="B684">
        <v>647</v>
      </c>
    </row>
    <row r="685" spans="1:2">
      <c r="A685" t="s">
        <v>8827</v>
      </c>
      <c r="B685">
        <v>1151</v>
      </c>
    </row>
    <row r="686" spans="1:2">
      <c r="A686" t="s">
        <v>2570</v>
      </c>
      <c r="B686">
        <v>648</v>
      </c>
    </row>
    <row r="687" spans="1:2">
      <c r="A687" t="s">
        <v>6011</v>
      </c>
      <c r="B687">
        <v>649</v>
      </c>
    </row>
    <row r="688" spans="1:2">
      <c r="A688" t="s">
        <v>7054</v>
      </c>
      <c r="B688">
        <v>650</v>
      </c>
    </row>
    <row r="689" spans="1:2">
      <c r="A689" t="s">
        <v>2566</v>
      </c>
      <c r="B689">
        <v>651</v>
      </c>
    </row>
    <row r="690" spans="1:2">
      <c r="A690" t="s">
        <v>2562</v>
      </c>
      <c r="B690">
        <v>652</v>
      </c>
    </row>
    <row r="691" spans="1:2">
      <c r="A691" t="s">
        <v>2555</v>
      </c>
      <c r="B691">
        <v>653</v>
      </c>
    </row>
    <row r="692" spans="1:2">
      <c r="A692" t="s">
        <v>2549</v>
      </c>
      <c r="B692">
        <v>654</v>
      </c>
    </row>
    <row r="693" spans="1:2">
      <c r="A693" t="s">
        <v>2539</v>
      </c>
      <c r="B693">
        <v>655</v>
      </c>
    </row>
    <row r="694" spans="1:2">
      <c r="A694" t="s">
        <v>2536</v>
      </c>
      <c r="B694">
        <v>656</v>
      </c>
    </row>
    <row r="695" spans="1:2">
      <c r="A695" t="s">
        <v>2529</v>
      </c>
      <c r="B695">
        <v>657</v>
      </c>
    </row>
    <row r="696" spans="1:2">
      <c r="A696" t="s">
        <v>2521</v>
      </c>
      <c r="B696">
        <v>658</v>
      </c>
    </row>
    <row r="697" spans="1:2">
      <c r="A697" t="s">
        <v>2515</v>
      </c>
      <c r="B697">
        <v>659</v>
      </c>
    </row>
    <row r="698" spans="1:2">
      <c r="A698" t="s">
        <v>5969</v>
      </c>
      <c r="B698">
        <v>660</v>
      </c>
    </row>
    <row r="699" spans="1:2">
      <c r="A699" t="s">
        <v>2509</v>
      </c>
      <c r="B699">
        <v>661</v>
      </c>
    </row>
    <row r="700" spans="1:2">
      <c r="A700" t="s">
        <v>7989</v>
      </c>
      <c r="B700">
        <v>662</v>
      </c>
    </row>
    <row r="701" spans="1:2">
      <c r="A701" t="s">
        <v>2497</v>
      </c>
      <c r="B701">
        <v>663</v>
      </c>
    </row>
    <row r="702" spans="1:2">
      <c r="A702" t="s">
        <v>7937</v>
      </c>
      <c r="B702">
        <v>664</v>
      </c>
    </row>
    <row r="703" spans="1:2">
      <c r="A703" t="s">
        <v>8509</v>
      </c>
      <c r="B703">
        <v>1172</v>
      </c>
    </row>
    <row r="704" spans="1:2">
      <c r="A704" t="s">
        <v>2487</v>
      </c>
      <c r="B704">
        <v>665</v>
      </c>
    </row>
    <row r="705" spans="1:2">
      <c r="A705" t="s">
        <v>2475</v>
      </c>
      <c r="B705">
        <v>666</v>
      </c>
    </row>
    <row r="706" spans="1:2">
      <c r="A706" t="s">
        <v>7955</v>
      </c>
      <c r="B706">
        <v>667</v>
      </c>
    </row>
    <row r="707" spans="1:2">
      <c r="A707" t="s">
        <v>8828</v>
      </c>
      <c r="B707">
        <v>1140</v>
      </c>
    </row>
    <row r="708" spans="1:2">
      <c r="A708" t="s">
        <v>2470</v>
      </c>
      <c r="B708">
        <v>668</v>
      </c>
    </row>
    <row r="709" spans="1:2">
      <c r="A709" t="s">
        <v>2462</v>
      </c>
      <c r="B709">
        <v>669</v>
      </c>
    </row>
    <row r="710" spans="1:2">
      <c r="A710" t="s">
        <v>2454</v>
      </c>
      <c r="B710">
        <v>670</v>
      </c>
    </row>
    <row r="711" spans="1:2">
      <c r="A711" t="s">
        <v>8342</v>
      </c>
      <c r="B711">
        <v>671</v>
      </c>
    </row>
    <row r="712" spans="1:2">
      <c r="A712" t="s">
        <v>6073</v>
      </c>
      <c r="B712">
        <v>672</v>
      </c>
    </row>
    <row r="713" spans="1:2">
      <c r="A713" t="s">
        <v>6971</v>
      </c>
      <c r="B713">
        <v>673</v>
      </c>
    </row>
    <row r="714" spans="1:2">
      <c r="A714" t="s">
        <v>2445</v>
      </c>
      <c r="B714">
        <v>674</v>
      </c>
    </row>
    <row r="715" spans="1:2">
      <c r="A715" t="s">
        <v>2439</v>
      </c>
      <c r="B715">
        <v>675</v>
      </c>
    </row>
    <row r="716" spans="1:2">
      <c r="A716" t="s">
        <v>7429</v>
      </c>
      <c r="B716">
        <v>676</v>
      </c>
    </row>
    <row r="717" spans="1:2">
      <c r="A717" t="s">
        <v>2436</v>
      </c>
      <c r="B717">
        <v>677</v>
      </c>
    </row>
    <row r="718" spans="1:2">
      <c r="A718" t="s">
        <v>2425</v>
      </c>
      <c r="B718">
        <v>678</v>
      </c>
    </row>
    <row r="719" spans="1:2">
      <c r="A719" t="s">
        <v>2426</v>
      </c>
      <c r="B719">
        <v>679</v>
      </c>
    </row>
    <row r="720" spans="1:2">
      <c r="A720" t="s">
        <v>8829</v>
      </c>
      <c r="B720">
        <v>1146</v>
      </c>
    </row>
    <row r="721" spans="1:2">
      <c r="A721" t="s">
        <v>2417</v>
      </c>
      <c r="B721">
        <v>680</v>
      </c>
    </row>
    <row r="722" spans="1:2">
      <c r="A722" t="s">
        <v>2411</v>
      </c>
      <c r="B722">
        <v>681</v>
      </c>
    </row>
    <row r="723" spans="1:2">
      <c r="A723" t="s">
        <v>2406</v>
      </c>
      <c r="B723">
        <v>682</v>
      </c>
    </row>
    <row r="724" spans="1:2">
      <c r="A724" t="s">
        <v>2402</v>
      </c>
      <c r="B724">
        <v>683</v>
      </c>
    </row>
    <row r="725" spans="1:2">
      <c r="A725" t="s">
        <v>2395</v>
      </c>
      <c r="B725">
        <v>684</v>
      </c>
    </row>
    <row r="726" spans="1:2">
      <c r="A726" t="s">
        <v>2386</v>
      </c>
      <c r="B726">
        <v>685</v>
      </c>
    </row>
    <row r="727" spans="1:2">
      <c r="A727" t="s">
        <v>2360</v>
      </c>
      <c r="B727">
        <v>686</v>
      </c>
    </row>
    <row r="728" spans="1:2">
      <c r="A728" t="s">
        <v>2355</v>
      </c>
      <c r="B728">
        <v>687</v>
      </c>
    </row>
    <row r="729" spans="1:2">
      <c r="A729" t="s">
        <v>2350</v>
      </c>
      <c r="B729">
        <v>688</v>
      </c>
    </row>
    <row r="730" spans="1:2">
      <c r="A730" t="s">
        <v>2346</v>
      </c>
      <c r="B730">
        <v>689</v>
      </c>
    </row>
    <row r="731" spans="1:2">
      <c r="A731" t="s">
        <v>8620</v>
      </c>
      <c r="B731">
        <v>690</v>
      </c>
    </row>
    <row r="732" spans="1:2">
      <c r="A732" t="s">
        <v>8157</v>
      </c>
      <c r="B732">
        <v>691</v>
      </c>
    </row>
    <row r="733" spans="1:2">
      <c r="A733" t="s">
        <v>2337</v>
      </c>
      <c r="B733">
        <v>692</v>
      </c>
    </row>
    <row r="734" spans="1:2">
      <c r="A734" t="s">
        <v>2328</v>
      </c>
      <c r="B734">
        <v>693</v>
      </c>
    </row>
    <row r="735" spans="1:2">
      <c r="A735" t="s">
        <v>2322</v>
      </c>
      <c r="B735">
        <v>694</v>
      </c>
    </row>
    <row r="736" spans="1:2">
      <c r="A736" t="s">
        <v>2317</v>
      </c>
      <c r="B736">
        <v>695</v>
      </c>
    </row>
    <row r="737" spans="1:2">
      <c r="A737" t="s">
        <v>2304</v>
      </c>
      <c r="B737">
        <v>697</v>
      </c>
    </row>
    <row r="738" spans="1:2">
      <c r="A738" t="s">
        <v>2309</v>
      </c>
      <c r="B738">
        <v>696</v>
      </c>
    </row>
    <row r="739" spans="1:2">
      <c r="A739" t="s">
        <v>2296</v>
      </c>
      <c r="B739">
        <v>698</v>
      </c>
    </row>
    <row r="740" spans="1:2">
      <c r="A740" t="s">
        <v>6078</v>
      </c>
      <c r="B740">
        <v>699</v>
      </c>
    </row>
    <row r="741" spans="1:2">
      <c r="A741" t="s">
        <v>2289</v>
      </c>
      <c r="B741">
        <v>700</v>
      </c>
    </row>
    <row r="742" spans="1:2">
      <c r="A742" t="s">
        <v>8274</v>
      </c>
      <c r="B742">
        <v>701</v>
      </c>
    </row>
    <row r="743" spans="1:2">
      <c r="A743" t="s">
        <v>7532</v>
      </c>
      <c r="B743">
        <v>702</v>
      </c>
    </row>
    <row r="744" spans="1:2">
      <c r="A744" t="s">
        <v>2286</v>
      </c>
      <c r="B744">
        <v>703</v>
      </c>
    </row>
    <row r="745" spans="1:2">
      <c r="A745" t="s">
        <v>2278</v>
      </c>
      <c r="B745">
        <v>704</v>
      </c>
    </row>
    <row r="746" spans="1:2">
      <c r="A746" t="s">
        <v>2272</v>
      </c>
      <c r="B746">
        <v>705</v>
      </c>
    </row>
    <row r="747" spans="1:2">
      <c r="A747" t="s">
        <v>8396</v>
      </c>
      <c r="B747">
        <v>706</v>
      </c>
    </row>
    <row r="748" spans="1:2">
      <c r="A748" t="s">
        <v>8182</v>
      </c>
      <c r="B748">
        <v>707</v>
      </c>
    </row>
    <row r="749" spans="1:2">
      <c r="A749" t="s">
        <v>8133</v>
      </c>
      <c r="B749">
        <v>708</v>
      </c>
    </row>
    <row r="750" spans="1:2">
      <c r="A750" t="s">
        <v>2264</v>
      </c>
      <c r="B750">
        <v>709</v>
      </c>
    </row>
    <row r="751" spans="1:2">
      <c r="A751" t="s">
        <v>6768</v>
      </c>
      <c r="B751">
        <v>710</v>
      </c>
    </row>
    <row r="752" spans="1:2">
      <c r="A752" t="s">
        <v>2256</v>
      </c>
      <c r="B752">
        <v>711</v>
      </c>
    </row>
    <row r="753" spans="1:2">
      <c r="A753" t="s">
        <v>8830</v>
      </c>
      <c r="B753">
        <v>1168</v>
      </c>
    </row>
    <row r="754" spans="1:2">
      <c r="A754" t="s">
        <v>2251</v>
      </c>
      <c r="B754">
        <v>712</v>
      </c>
    </row>
    <row r="755" spans="1:2">
      <c r="A755" t="s">
        <v>2243</v>
      </c>
      <c r="B755">
        <v>713</v>
      </c>
    </row>
    <row r="756" spans="1:2">
      <c r="A756" t="s">
        <v>2238</v>
      </c>
      <c r="B756">
        <v>714</v>
      </c>
    </row>
    <row r="757" spans="1:2">
      <c r="A757" t="s">
        <v>6665</v>
      </c>
      <c r="B757">
        <v>715</v>
      </c>
    </row>
    <row r="758" spans="1:2">
      <c r="A758" t="s">
        <v>2234</v>
      </c>
      <c r="B758">
        <v>716</v>
      </c>
    </row>
    <row r="759" spans="1:2">
      <c r="A759" t="s">
        <v>2960</v>
      </c>
      <c r="B759">
        <v>717</v>
      </c>
    </row>
    <row r="760" spans="1:2">
      <c r="A760" t="s">
        <v>6571</v>
      </c>
      <c r="B760">
        <v>718</v>
      </c>
    </row>
    <row r="761" spans="1:2">
      <c r="A761" t="s">
        <v>2232</v>
      </c>
      <c r="B761">
        <v>719</v>
      </c>
    </row>
    <row r="762" spans="1:2">
      <c r="A762" t="s">
        <v>2223</v>
      </c>
      <c r="B762">
        <v>720</v>
      </c>
    </row>
    <row r="763" spans="1:2">
      <c r="A763" t="s">
        <v>2216</v>
      </c>
      <c r="B763">
        <v>721</v>
      </c>
    </row>
    <row r="764" spans="1:2">
      <c r="A764" t="s">
        <v>2211</v>
      </c>
      <c r="B764">
        <v>722</v>
      </c>
    </row>
    <row r="765" spans="1:2">
      <c r="A765" t="s">
        <v>2205</v>
      </c>
      <c r="B765">
        <v>723</v>
      </c>
    </row>
    <row r="766" spans="1:2">
      <c r="A766" t="s">
        <v>2193</v>
      </c>
      <c r="B766">
        <v>724</v>
      </c>
    </row>
    <row r="767" spans="1:2">
      <c r="A767" t="s">
        <v>6691</v>
      </c>
      <c r="B767">
        <v>725</v>
      </c>
    </row>
    <row r="768" spans="1:2">
      <c r="A768" t="s">
        <v>2185</v>
      </c>
      <c r="B768">
        <v>726</v>
      </c>
    </row>
    <row r="769" spans="1:2">
      <c r="A769" t="s">
        <v>2179</v>
      </c>
      <c r="B769">
        <v>727</v>
      </c>
    </row>
    <row r="770" spans="1:2">
      <c r="A770" t="s">
        <v>2172</v>
      </c>
      <c r="B770">
        <v>728</v>
      </c>
    </row>
    <row r="771" spans="1:2">
      <c r="A771" t="s">
        <v>8113</v>
      </c>
      <c r="B771">
        <v>729</v>
      </c>
    </row>
    <row r="772" spans="1:2">
      <c r="A772" t="s">
        <v>2164</v>
      </c>
      <c r="B772">
        <v>730</v>
      </c>
    </row>
    <row r="773" spans="1:2">
      <c r="A773" t="s">
        <v>7448</v>
      </c>
      <c r="B773">
        <v>731</v>
      </c>
    </row>
    <row r="774" spans="1:2">
      <c r="A774" t="s">
        <v>2142</v>
      </c>
      <c r="B774">
        <v>732</v>
      </c>
    </row>
    <row r="775" spans="1:2">
      <c r="A775" t="s">
        <v>2135</v>
      </c>
      <c r="B775">
        <v>733</v>
      </c>
    </row>
    <row r="776" spans="1:2">
      <c r="A776" t="s">
        <v>2122</v>
      </c>
      <c r="B776">
        <v>734</v>
      </c>
    </row>
    <row r="777" spans="1:2">
      <c r="A777" t="s">
        <v>6052</v>
      </c>
      <c r="B777">
        <v>735</v>
      </c>
    </row>
    <row r="778" spans="1:2">
      <c r="A778" t="s">
        <v>8262</v>
      </c>
      <c r="B778">
        <v>1145</v>
      </c>
    </row>
    <row r="779" spans="1:2">
      <c r="A779" t="s">
        <v>2116</v>
      </c>
      <c r="B779">
        <v>736</v>
      </c>
    </row>
    <row r="780" spans="1:2">
      <c r="A780" t="s">
        <v>2104</v>
      </c>
      <c r="B780">
        <v>737</v>
      </c>
    </row>
    <row r="781" spans="1:2">
      <c r="A781" t="s">
        <v>2090</v>
      </c>
      <c r="B781">
        <v>738</v>
      </c>
    </row>
    <row r="782" spans="1:2">
      <c r="A782" t="s">
        <v>7908</v>
      </c>
      <c r="B782">
        <v>739</v>
      </c>
    </row>
    <row r="783" spans="1:2">
      <c r="A783" t="s">
        <v>2082</v>
      </c>
      <c r="B783">
        <v>740</v>
      </c>
    </row>
    <row r="784" spans="1:2">
      <c r="A784" t="s">
        <v>6147</v>
      </c>
      <c r="B784">
        <v>741</v>
      </c>
    </row>
    <row r="785" spans="1:2">
      <c r="A785" t="s">
        <v>2071</v>
      </c>
      <c r="B785">
        <v>742</v>
      </c>
    </row>
    <row r="786" spans="1:2">
      <c r="A786" t="s">
        <v>2053</v>
      </c>
      <c r="B786">
        <v>743</v>
      </c>
    </row>
    <row r="787" spans="1:2">
      <c r="A787" t="s">
        <v>2048</v>
      </c>
      <c r="B787">
        <v>744</v>
      </c>
    </row>
    <row r="788" spans="1:2">
      <c r="A788" t="s">
        <v>7431</v>
      </c>
      <c r="B788">
        <v>745</v>
      </c>
    </row>
    <row r="789" spans="1:2">
      <c r="A789" t="s">
        <v>2039</v>
      </c>
      <c r="B789">
        <v>746</v>
      </c>
    </row>
    <row r="790" spans="1:2">
      <c r="A790" t="s">
        <v>6935</v>
      </c>
      <c r="B790">
        <v>747</v>
      </c>
    </row>
    <row r="791" spans="1:2">
      <c r="A791" t="s">
        <v>2027</v>
      </c>
      <c r="B791">
        <v>748</v>
      </c>
    </row>
    <row r="792" spans="1:2">
      <c r="A792" t="s">
        <v>8831</v>
      </c>
      <c r="B792">
        <v>1179</v>
      </c>
    </row>
    <row r="793" spans="1:2">
      <c r="A793" t="s">
        <v>2021</v>
      </c>
      <c r="B793">
        <v>749</v>
      </c>
    </row>
    <row r="794" spans="1:2">
      <c r="A794" t="s">
        <v>2008</v>
      </c>
      <c r="B794">
        <v>750</v>
      </c>
    </row>
    <row r="795" spans="1:2">
      <c r="A795" t="s">
        <v>2000</v>
      </c>
      <c r="B795">
        <v>751</v>
      </c>
    </row>
    <row r="796" spans="1:2">
      <c r="A796" t="s">
        <v>6879</v>
      </c>
      <c r="B796">
        <v>752</v>
      </c>
    </row>
    <row r="797" spans="1:2">
      <c r="A797" t="s">
        <v>1996</v>
      </c>
      <c r="B797">
        <v>753</v>
      </c>
    </row>
    <row r="798" spans="1:2">
      <c r="A798" t="s">
        <v>8832</v>
      </c>
      <c r="B798">
        <v>1161</v>
      </c>
    </row>
    <row r="799" spans="1:2">
      <c r="A799" t="s">
        <v>1991</v>
      </c>
      <c r="B799">
        <v>754</v>
      </c>
    </row>
    <row r="800" spans="1:2">
      <c r="A800" t="s">
        <v>1985</v>
      </c>
      <c r="B800">
        <v>755</v>
      </c>
    </row>
    <row r="801" spans="1:2">
      <c r="A801" t="s">
        <v>8606</v>
      </c>
      <c r="B801">
        <v>756</v>
      </c>
    </row>
    <row r="802" spans="1:2">
      <c r="A802" t="s">
        <v>7902</v>
      </c>
      <c r="B802">
        <v>757</v>
      </c>
    </row>
    <row r="803" spans="1:2">
      <c r="A803" t="s">
        <v>1969</v>
      </c>
      <c r="B803">
        <v>758</v>
      </c>
    </row>
    <row r="804" spans="1:2">
      <c r="A804" t="s">
        <v>1963</v>
      </c>
      <c r="B804">
        <v>759</v>
      </c>
    </row>
    <row r="805" spans="1:2">
      <c r="A805" t="s">
        <v>1951</v>
      </c>
      <c r="B805">
        <v>760</v>
      </c>
    </row>
    <row r="806" spans="1:2">
      <c r="A806" t="s">
        <v>8328</v>
      </c>
      <c r="B806">
        <v>761</v>
      </c>
    </row>
    <row r="807" spans="1:2">
      <c r="A807" t="s">
        <v>8554</v>
      </c>
      <c r="B807">
        <v>762</v>
      </c>
    </row>
    <row r="808" spans="1:2">
      <c r="A808" t="s">
        <v>1945</v>
      </c>
      <c r="B808">
        <v>763</v>
      </c>
    </row>
    <row r="809" spans="1:2">
      <c r="A809" t="s">
        <v>1940</v>
      </c>
      <c r="B809">
        <v>764</v>
      </c>
    </row>
    <row r="810" spans="1:2">
      <c r="A810" t="s">
        <v>1936</v>
      </c>
      <c r="B810">
        <v>765</v>
      </c>
    </row>
    <row r="811" spans="1:2">
      <c r="A811" t="s">
        <v>1930</v>
      </c>
      <c r="B811">
        <v>766</v>
      </c>
    </row>
    <row r="812" spans="1:2">
      <c r="A812" t="s">
        <v>1924</v>
      </c>
      <c r="B812">
        <v>767</v>
      </c>
    </row>
    <row r="813" spans="1:2">
      <c r="A813" t="s">
        <v>1919</v>
      </c>
      <c r="B813">
        <v>768</v>
      </c>
    </row>
    <row r="814" spans="1:2">
      <c r="A814" t="s">
        <v>1904</v>
      </c>
      <c r="B814">
        <v>769</v>
      </c>
    </row>
    <row r="815" spans="1:2">
      <c r="A815" t="s">
        <v>1897</v>
      </c>
      <c r="B815">
        <v>770</v>
      </c>
    </row>
    <row r="816" spans="1:2">
      <c r="A816" t="s">
        <v>6151</v>
      </c>
      <c r="B816">
        <v>771</v>
      </c>
    </row>
    <row r="817" spans="1:2">
      <c r="A817" t="s">
        <v>1869</v>
      </c>
      <c r="B817">
        <v>772</v>
      </c>
    </row>
    <row r="818" spans="1:2">
      <c r="A818" t="s">
        <v>1876</v>
      </c>
      <c r="B818">
        <v>773</v>
      </c>
    </row>
    <row r="819" spans="1:2">
      <c r="A819" t="s">
        <v>1870</v>
      </c>
      <c r="B819">
        <v>774</v>
      </c>
    </row>
    <row r="820" spans="1:2">
      <c r="A820" t="s">
        <v>1863</v>
      </c>
      <c r="B820">
        <v>775</v>
      </c>
    </row>
    <row r="821" spans="1:2">
      <c r="A821" t="s">
        <v>8086</v>
      </c>
      <c r="B821">
        <v>776</v>
      </c>
    </row>
    <row r="822" spans="1:2">
      <c r="A822" t="s">
        <v>8607</v>
      </c>
      <c r="B822">
        <v>777</v>
      </c>
    </row>
    <row r="823" spans="1:2">
      <c r="A823" t="s">
        <v>1852</v>
      </c>
      <c r="B823">
        <v>778</v>
      </c>
    </row>
    <row r="824" spans="1:2">
      <c r="A824" t="s">
        <v>7664</v>
      </c>
      <c r="B824">
        <v>779</v>
      </c>
    </row>
    <row r="825" spans="1:2">
      <c r="A825" t="s">
        <v>1847</v>
      </c>
      <c r="B825">
        <v>780</v>
      </c>
    </row>
    <row r="826" spans="1:2">
      <c r="A826" t="s">
        <v>8513</v>
      </c>
      <c r="B826">
        <v>781</v>
      </c>
    </row>
    <row r="827" spans="1:2">
      <c r="A827" t="s">
        <v>1842</v>
      </c>
      <c r="B827">
        <v>782</v>
      </c>
    </row>
    <row r="828" spans="1:2">
      <c r="A828" t="s">
        <v>1837</v>
      </c>
      <c r="B828">
        <v>783</v>
      </c>
    </row>
    <row r="829" spans="1:2">
      <c r="A829" t="s">
        <v>8032</v>
      </c>
      <c r="B829">
        <v>784</v>
      </c>
    </row>
    <row r="830" spans="1:2">
      <c r="A830" t="s">
        <v>1831</v>
      </c>
      <c r="B830">
        <v>785</v>
      </c>
    </row>
    <row r="831" spans="1:2">
      <c r="A831" t="s">
        <v>1801</v>
      </c>
      <c r="B831">
        <v>786</v>
      </c>
    </row>
    <row r="832" spans="1:2">
      <c r="A832" t="s">
        <v>1797</v>
      </c>
      <c r="B832">
        <v>787</v>
      </c>
    </row>
    <row r="833" spans="1:2">
      <c r="A833" t="s">
        <v>1789</v>
      </c>
      <c r="B833">
        <v>788</v>
      </c>
    </row>
    <row r="834" spans="1:2">
      <c r="A834" t="s">
        <v>7288</v>
      </c>
      <c r="B834">
        <v>789</v>
      </c>
    </row>
    <row r="835" spans="1:2">
      <c r="A835" t="s">
        <v>1776</v>
      </c>
      <c r="B835">
        <v>790</v>
      </c>
    </row>
    <row r="836" spans="1:2">
      <c r="A836" t="s">
        <v>1769</v>
      </c>
      <c r="B836">
        <v>791</v>
      </c>
    </row>
    <row r="837" spans="1:2">
      <c r="A837" t="s">
        <v>1761</v>
      </c>
      <c r="B837">
        <v>792</v>
      </c>
    </row>
    <row r="838" spans="1:2">
      <c r="A838" t="s">
        <v>1757</v>
      </c>
      <c r="B838">
        <v>793</v>
      </c>
    </row>
    <row r="839" spans="1:2">
      <c r="A839" t="s">
        <v>7414</v>
      </c>
      <c r="B839">
        <v>794</v>
      </c>
    </row>
    <row r="840" spans="1:2">
      <c r="A840" t="s">
        <v>8608</v>
      </c>
      <c r="B840">
        <v>795</v>
      </c>
    </row>
    <row r="841" spans="1:2">
      <c r="A841" t="s">
        <v>8580</v>
      </c>
      <c r="B841">
        <v>796</v>
      </c>
    </row>
    <row r="842" spans="1:2">
      <c r="A842" t="s">
        <v>1746</v>
      </c>
      <c r="B842">
        <v>797</v>
      </c>
    </row>
    <row r="843" spans="1:2">
      <c r="A843" t="s">
        <v>1743</v>
      </c>
      <c r="B843">
        <v>798</v>
      </c>
    </row>
    <row r="844" spans="1:2">
      <c r="A844" t="s">
        <v>7781</v>
      </c>
      <c r="B844">
        <v>799</v>
      </c>
    </row>
    <row r="845" spans="1:2">
      <c r="A845" t="s">
        <v>7144</v>
      </c>
      <c r="B845">
        <v>800</v>
      </c>
    </row>
    <row r="846" spans="1:2">
      <c r="A846" t="s">
        <v>8578</v>
      </c>
      <c r="B846">
        <v>801</v>
      </c>
    </row>
    <row r="847" spans="1:2">
      <c r="A847" t="s">
        <v>1736</v>
      </c>
      <c r="B847">
        <v>802</v>
      </c>
    </row>
    <row r="848" spans="1:2">
      <c r="A848" t="s">
        <v>1730</v>
      </c>
      <c r="B848">
        <v>803</v>
      </c>
    </row>
    <row r="849" spans="1:2">
      <c r="A849" t="s">
        <v>6193</v>
      </c>
      <c r="B849">
        <v>804</v>
      </c>
    </row>
    <row r="850" spans="1:2">
      <c r="A850" t="s">
        <v>7596</v>
      </c>
      <c r="B850">
        <v>805</v>
      </c>
    </row>
    <row r="851" spans="1:2">
      <c r="A851" t="s">
        <v>1724</v>
      </c>
      <c r="B851">
        <v>806</v>
      </c>
    </row>
    <row r="852" spans="1:2">
      <c r="A852" t="s">
        <v>1718</v>
      </c>
      <c r="B852">
        <v>807</v>
      </c>
    </row>
    <row r="853" spans="1:2">
      <c r="A853" t="s">
        <v>1715</v>
      </c>
      <c r="B853">
        <v>808</v>
      </c>
    </row>
    <row r="854" spans="1:2">
      <c r="A854" t="s">
        <v>8523</v>
      </c>
      <c r="B854">
        <v>809</v>
      </c>
    </row>
    <row r="855" spans="1:2">
      <c r="A855" t="s">
        <v>1709</v>
      </c>
      <c r="B855">
        <v>810</v>
      </c>
    </row>
    <row r="856" spans="1:2">
      <c r="A856" t="s">
        <v>1703</v>
      </c>
      <c r="B856">
        <v>811</v>
      </c>
    </row>
    <row r="857" spans="1:2">
      <c r="A857" t="s">
        <v>1697</v>
      </c>
      <c r="B857">
        <v>812</v>
      </c>
    </row>
    <row r="858" spans="1:2">
      <c r="A858" t="s">
        <v>1685</v>
      </c>
      <c r="B858">
        <v>813</v>
      </c>
    </row>
    <row r="859" spans="1:2">
      <c r="A859" t="s">
        <v>6751</v>
      </c>
      <c r="B859">
        <v>814</v>
      </c>
    </row>
    <row r="860" spans="1:2">
      <c r="A860" t="s">
        <v>1674</v>
      </c>
      <c r="B860">
        <v>815</v>
      </c>
    </row>
    <row r="861" spans="1:2">
      <c r="A861" t="s">
        <v>1669</v>
      </c>
      <c r="B861">
        <v>816</v>
      </c>
    </row>
    <row r="862" spans="1:2">
      <c r="A862" t="s">
        <v>1661</v>
      </c>
      <c r="B862">
        <v>817</v>
      </c>
    </row>
    <row r="863" spans="1:2">
      <c r="A863" t="s">
        <v>6058</v>
      </c>
      <c r="B863">
        <v>818</v>
      </c>
    </row>
    <row r="864" spans="1:2">
      <c r="A864" t="s">
        <v>7947</v>
      </c>
      <c r="B864">
        <v>819</v>
      </c>
    </row>
    <row r="865" spans="1:2">
      <c r="A865" t="s">
        <v>1652</v>
      </c>
      <c r="B865">
        <v>820</v>
      </c>
    </row>
    <row r="866" spans="1:2">
      <c r="A866" t="s">
        <v>1645</v>
      </c>
      <c r="B866">
        <v>821</v>
      </c>
    </row>
    <row r="867" spans="1:2">
      <c r="A867" t="s">
        <v>1637</v>
      </c>
      <c r="B867">
        <v>822</v>
      </c>
    </row>
    <row r="868" spans="1:2">
      <c r="A868" t="s">
        <v>1629</v>
      </c>
      <c r="B868">
        <v>823</v>
      </c>
    </row>
    <row r="869" spans="1:2">
      <c r="A869" t="s">
        <v>7925</v>
      </c>
      <c r="B869">
        <v>824</v>
      </c>
    </row>
    <row r="870" spans="1:2">
      <c r="A870" t="s">
        <v>1623</v>
      </c>
      <c r="B870">
        <v>825</v>
      </c>
    </row>
    <row r="871" spans="1:2">
      <c r="A871" t="s">
        <v>8458</v>
      </c>
      <c r="B871">
        <v>826</v>
      </c>
    </row>
    <row r="872" spans="1:2">
      <c r="A872" t="s">
        <v>1580</v>
      </c>
      <c r="B872">
        <v>827</v>
      </c>
    </row>
    <row r="873" spans="1:2">
      <c r="A873" t="s">
        <v>1577</v>
      </c>
      <c r="B873">
        <v>828</v>
      </c>
    </row>
    <row r="874" spans="1:2">
      <c r="A874" t="s">
        <v>1573</v>
      </c>
      <c r="B874">
        <v>829</v>
      </c>
    </row>
    <row r="875" spans="1:2">
      <c r="A875" t="s">
        <v>1568</v>
      </c>
      <c r="B875">
        <v>830</v>
      </c>
    </row>
    <row r="876" spans="1:2">
      <c r="A876" t="s">
        <v>1560</v>
      </c>
      <c r="B876">
        <v>831</v>
      </c>
    </row>
    <row r="877" spans="1:2">
      <c r="A877" t="s">
        <v>1552</v>
      </c>
      <c r="B877">
        <v>832</v>
      </c>
    </row>
    <row r="878" spans="1:2">
      <c r="A878" t="s">
        <v>1547</v>
      </c>
      <c r="B878">
        <v>833</v>
      </c>
    </row>
    <row r="879" spans="1:2">
      <c r="A879" t="s">
        <v>1542</v>
      </c>
      <c r="B879">
        <v>834</v>
      </c>
    </row>
    <row r="880" spans="1:2">
      <c r="A880" t="s">
        <v>1538</v>
      </c>
      <c r="B880">
        <v>835</v>
      </c>
    </row>
    <row r="881" spans="1:2">
      <c r="A881" t="s">
        <v>6447</v>
      </c>
      <c r="B881">
        <v>836</v>
      </c>
    </row>
    <row r="882" spans="1:2">
      <c r="A882" t="s">
        <v>1532</v>
      </c>
      <c r="B882">
        <v>837</v>
      </c>
    </row>
    <row r="883" spans="1:2">
      <c r="A883" t="s">
        <v>8483</v>
      </c>
      <c r="B883">
        <v>838</v>
      </c>
    </row>
    <row r="884" spans="1:2">
      <c r="A884" t="s">
        <v>1523</v>
      </c>
      <c r="B884">
        <v>839</v>
      </c>
    </row>
    <row r="885" spans="1:2">
      <c r="A885" t="s">
        <v>1519</v>
      </c>
      <c r="B885">
        <v>840</v>
      </c>
    </row>
    <row r="886" spans="1:2">
      <c r="A886" t="s">
        <v>8102</v>
      </c>
      <c r="B886">
        <v>841</v>
      </c>
    </row>
    <row r="887" spans="1:2">
      <c r="A887" t="s">
        <v>1506</v>
      </c>
      <c r="B887">
        <v>842</v>
      </c>
    </row>
    <row r="888" spans="1:2">
      <c r="A888" t="s">
        <v>1499</v>
      </c>
      <c r="B888">
        <v>843</v>
      </c>
    </row>
    <row r="889" spans="1:2">
      <c r="A889" t="s">
        <v>8596</v>
      </c>
      <c r="B889">
        <v>844</v>
      </c>
    </row>
    <row r="890" spans="1:2">
      <c r="A890" t="s">
        <v>1490</v>
      </c>
      <c r="B890">
        <v>845</v>
      </c>
    </row>
    <row r="891" spans="1:2">
      <c r="A891" t="s">
        <v>1495</v>
      </c>
      <c r="B891">
        <v>846</v>
      </c>
    </row>
    <row r="892" spans="1:2">
      <c r="A892" t="s">
        <v>6980</v>
      </c>
      <c r="B892">
        <v>847</v>
      </c>
    </row>
    <row r="893" spans="1:2">
      <c r="A893" t="s">
        <v>1486</v>
      </c>
      <c r="B893">
        <v>848</v>
      </c>
    </row>
    <row r="894" spans="1:2">
      <c r="A894" t="s">
        <v>5942</v>
      </c>
      <c r="B894">
        <v>849</v>
      </c>
    </row>
    <row r="895" spans="1:2">
      <c r="A895" t="s">
        <v>1475</v>
      </c>
      <c r="B895">
        <v>850</v>
      </c>
    </row>
    <row r="896" spans="1:2">
      <c r="A896" t="s">
        <v>1466</v>
      </c>
      <c r="B896">
        <v>851</v>
      </c>
    </row>
    <row r="897" spans="1:2">
      <c r="A897" t="s">
        <v>1460</v>
      </c>
      <c r="B897">
        <v>852</v>
      </c>
    </row>
    <row r="898" spans="1:2">
      <c r="A898" t="s">
        <v>1451</v>
      </c>
      <c r="B898">
        <v>853</v>
      </c>
    </row>
    <row r="899" spans="1:2">
      <c r="A899" t="s">
        <v>8626</v>
      </c>
      <c r="B899">
        <v>1138</v>
      </c>
    </row>
    <row r="900" spans="1:2">
      <c r="A900" t="s">
        <v>1418</v>
      </c>
      <c r="B900">
        <v>1184</v>
      </c>
    </row>
    <row r="901" spans="1:2">
      <c r="A901" t="s">
        <v>1439</v>
      </c>
      <c r="B901">
        <v>854</v>
      </c>
    </row>
    <row r="902" spans="1:2">
      <c r="A902" t="s">
        <v>8177</v>
      </c>
      <c r="B902">
        <v>855</v>
      </c>
    </row>
    <row r="903" spans="1:2">
      <c r="A903" t="s">
        <v>1434</v>
      </c>
      <c r="B903">
        <v>856</v>
      </c>
    </row>
    <row r="904" spans="1:2">
      <c r="A904" t="s">
        <v>8833</v>
      </c>
      <c r="B904">
        <v>1175</v>
      </c>
    </row>
    <row r="905" spans="1:2">
      <c r="A905" t="s">
        <v>1402</v>
      </c>
      <c r="B905">
        <v>857</v>
      </c>
    </row>
    <row r="906" spans="1:2">
      <c r="A906" t="s">
        <v>5983</v>
      </c>
      <c r="B906">
        <v>858</v>
      </c>
    </row>
    <row r="907" spans="1:2">
      <c r="A907" t="s">
        <v>1391</v>
      </c>
      <c r="B907">
        <v>859</v>
      </c>
    </row>
    <row r="908" spans="1:2">
      <c r="A908" t="s">
        <v>1384</v>
      </c>
      <c r="B908">
        <v>860</v>
      </c>
    </row>
    <row r="909" spans="1:2">
      <c r="A909" t="s">
        <v>7155</v>
      </c>
      <c r="B909">
        <v>861</v>
      </c>
    </row>
    <row r="910" spans="1:2">
      <c r="A910" t="s">
        <v>8370</v>
      </c>
      <c r="B910">
        <v>862</v>
      </c>
    </row>
    <row r="911" spans="1:2">
      <c r="A911" t="s">
        <v>1376</v>
      </c>
      <c r="B911">
        <v>863</v>
      </c>
    </row>
    <row r="912" spans="1:2">
      <c r="A912" t="s">
        <v>6676</v>
      </c>
      <c r="B912">
        <v>864</v>
      </c>
    </row>
    <row r="913" spans="1:2">
      <c r="A913" t="s">
        <v>7574</v>
      </c>
      <c r="B913">
        <v>865</v>
      </c>
    </row>
    <row r="914" spans="1:2">
      <c r="A914" t="s">
        <v>1370</v>
      </c>
      <c r="B914">
        <v>866</v>
      </c>
    </row>
    <row r="915" spans="1:2">
      <c r="A915" t="s">
        <v>5827</v>
      </c>
      <c r="B915">
        <v>867</v>
      </c>
    </row>
    <row r="916" spans="1:2">
      <c r="A916" t="s">
        <v>1362</v>
      </c>
      <c r="B916">
        <v>868</v>
      </c>
    </row>
    <row r="917" spans="1:2">
      <c r="A917" t="s">
        <v>6577</v>
      </c>
      <c r="B917">
        <v>869</v>
      </c>
    </row>
    <row r="918" spans="1:2">
      <c r="A918" t="s">
        <v>1361</v>
      </c>
      <c r="B918">
        <v>870</v>
      </c>
    </row>
    <row r="919" spans="1:2">
      <c r="A919" t="s">
        <v>1356</v>
      </c>
      <c r="B919">
        <v>871</v>
      </c>
    </row>
    <row r="920" spans="1:2">
      <c r="A920" t="s">
        <v>8609</v>
      </c>
      <c r="B920">
        <v>872</v>
      </c>
    </row>
    <row r="921" spans="1:2">
      <c r="A921" t="s">
        <v>1339</v>
      </c>
      <c r="B921">
        <v>873</v>
      </c>
    </row>
    <row r="922" spans="1:2">
      <c r="A922" t="s">
        <v>6623</v>
      </c>
      <c r="B922">
        <v>874</v>
      </c>
    </row>
    <row r="923" spans="1:2">
      <c r="A923" t="s">
        <v>7387</v>
      </c>
      <c r="B923">
        <v>875</v>
      </c>
    </row>
    <row r="924" spans="1:2">
      <c r="A924" t="s">
        <v>6977</v>
      </c>
      <c r="B924">
        <v>876</v>
      </c>
    </row>
    <row r="925" spans="1:2">
      <c r="A925" t="s">
        <v>8383</v>
      </c>
      <c r="B925">
        <v>877</v>
      </c>
    </row>
    <row r="926" spans="1:2">
      <c r="A926" t="s">
        <v>1337</v>
      </c>
      <c r="B926">
        <v>878</v>
      </c>
    </row>
    <row r="927" spans="1:2">
      <c r="A927" t="s">
        <v>1332</v>
      </c>
      <c r="B927">
        <v>879</v>
      </c>
    </row>
    <row r="928" spans="1:2">
      <c r="A928" t="s">
        <v>5899</v>
      </c>
      <c r="B928">
        <v>880</v>
      </c>
    </row>
    <row r="929" spans="1:2">
      <c r="A929" t="s">
        <v>1328</v>
      </c>
      <c r="B929">
        <v>881</v>
      </c>
    </row>
    <row r="930" spans="1:2">
      <c r="A930" t="s">
        <v>8064</v>
      </c>
      <c r="B930">
        <v>882</v>
      </c>
    </row>
    <row r="931" spans="1:2">
      <c r="A931" t="s">
        <v>1319</v>
      </c>
      <c r="B931">
        <v>883</v>
      </c>
    </row>
    <row r="932" spans="1:2">
      <c r="A932" t="s">
        <v>1313</v>
      </c>
      <c r="B932">
        <v>884</v>
      </c>
    </row>
    <row r="933" spans="1:2">
      <c r="A933" t="s">
        <v>1306</v>
      </c>
      <c r="B933">
        <v>885</v>
      </c>
    </row>
    <row r="934" spans="1:2">
      <c r="A934" t="s">
        <v>1301</v>
      </c>
      <c r="B934">
        <v>886</v>
      </c>
    </row>
    <row r="935" spans="1:2">
      <c r="A935" t="s">
        <v>1295</v>
      </c>
      <c r="B935">
        <v>887</v>
      </c>
    </row>
    <row r="936" spans="1:2">
      <c r="A936" t="s">
        <v>1288</v>
      </c>
      <c r="B936">
        <v>888</v>
      </c>
    </row>
    <row r="937" spans="1:2">
      <c r="A937" t="s">
        <v>1279</v>
      </c>
      <c r="B937">
        <v>889</v>
      </c>
    </row>
    <row r="938" spans="1:2">
      <c r="A938" t="s">
        <v>1270</v>
      </c>
      <c r="B938">
        <v>890</v>
      </c>
    </row>
    <row r="939" spans="1:2">
      <c r="A939" t="s">
        <v>1262</v>
      </c>
      <c r="B939">
        <v>891</v>
      </c>
    </row>
    <row r="940" spans="1:2">
      <c r="A940" t="s">
        <v>8534</v>
      </c>
      <c r="B940">
        <v>892</v>
      </c>
    </row>
    <row r="941" spans="1:2">
      <c r="A941" t="s">
        <v>1254</v>
      </c>
      <c r="B941">
        <v>893</v>
      </c>
    </row>
    <row r="942" spans="1:2">
      <c r="A942" t="s">
        <v>1249</v>
      </c>
      <c r="B942">
        <v>894</v>
      </c>
    </row>
    <row r="943" spans="1:2">
      <c r="A943" t="s">
        <v>1243</v>
      </c>
      <c r="B943">
        <v>895</v>
      </c>
    </row>
    <row r="944" spans="1:2">
      <c r="A944" t="s">
        <v>1239</v>
      </c>
      <c r="B944">
        <v>896</v>
      </c>
    </row>
    <row r="945" spans="1:2">
      <c r="A945" t="s">
        <v>1234</v>
      </c>
      <c r="B945">
        <v>897</v>
      </c>
    </row>
    <row r="946" spans="1:2">
      <c r="A946" t="s">
        <v>1225</v>
      </c>
      <c r="B946">
        <v>898</v>
      </c>
    </row>
    <row r="947" spans="1:2">
      <c r="A947" t="s">
        <v>7508</v>
      </c>
      <c r="B947">
        <v>899</v>
      </c>
    </row>
    <row r="948" spans="1:2">
      <c r="A948" t="s">
        <v>8544</v>
      </c>
      <c r="B948">
        <v>900</v>
      </c>
    </row>
    <row r="949" spans="1:2">
      <c r="A949" t="s">
        <v>1216</v>
      </c>
      <c r="B949">
        <v>901</v>
      </c>
    </row>
    <row r="950" spans="1:2">
      <c r="A950" t="s">
        <v>1207</v>
      </c>
      <c r="B950">
        <v>902</v>
      </c>
    </row>
    <row r="951" spans="1:2">
      <c r="A951" t="s">
        <v>1198</v>
      </c>
      <c r="B951">
        <v>903</v>
      </c>
    </row>
    <row r="952" spans="1:2">
      <c r="A952" t="s">
        <v>1185</v>
      </c>
      <c r="B952">
        <v>904</v>
      </c>
    </row>
    <row r="953" spans="1:2">
      <c r="A953" t="s">
        <v>7996</v>
      </c>
      <c r="B953">
        <v>905</v>
      </c>
    </row>
    <row r="954" spans="1:2">
      <c r="A954" t="s">
        <v>1177</v>
      </c>
      <c r="B954">
        <v>906</v>
      </c>
    </row>
    <row r="955" spans="1:2">
      <c r="A955" t="s">
        <v>6022</v>
      </c>
      <c r="B955">
        <v>907</v>
      </c>
    </row>
    <row r="956" spans="1:2">
      <c r="A956" t="s">
        <v>1172</v>
      </c>
      <c r="B956">
        <v>908</v>
      </c>
    </row>
    <row r="957" spans="1:2">
      <c r="A957" t="s">
        <v>1166</v>
      </c>
      <c r="B957">
        <v>909</v>
      </c>
    </row>
    <row r="958" spans="1:2">
      <c r="A958" t="s">
        <v>8526</v>
      </c>
      <c r="B958">
        <v>910</v>
      </c>
    </row>
    <row r="959" spans="1:2">
      <c r="A959" t="s">
        <v>1154</v>
      </c>
      <c r="B959">
        <v>911</v>
      </c>
    </row>
    <row r="960" spans="1:2">
      <c r="A960" t="s">
        <v>1144</v>
      </c>
      <c r="B960">
        <v>912</v>
      </c>
    </row>
    <row r="961" spans="1:2">
      <c r="A961" t="s">
        <v>7262</v>
      </c>
      <c r="B961">
        <v>913</v>
      </c>
    </row>
    <row r="962" spans="1:2">
      <c r="A962" t="s">
        <v>1135</v>
      </c>
      <c r="B962">
        <v>914</v>
      </c>
    </row>
    <row r="963" spans="1:2">
      <c r="A963" t="s">
        <v>6727</v>
      </c>
      <c r="B963">
        <v>915</v>
      </c>
    </row>
    <row r="964" spans="1:2">
      <c r="A964" t="s">
        <v>1129</v>
      </c>
      <c r="B964">
        <v>916</v>
      </c>
    </row>
    <row r="965" spans="1:2">
      <c r="A965" t="s">
        <v>1125</v>
      </c>
      <c r="B965">
        <v>917</v>
      </c>
    </row>
    <row r="966" spans="1:2">
      <c r="A966" t="s">
        <v>1117</v>
      </c>
      <c r="B966">
        <v>918</v>
      </c>
    </row>
    <row r="967" spans="1:2">
      <c r="A967" t="s">
        <v>1113</v>
      </c>
      <c r="B967">
        <v>919</v>
      </c>
    </row>
    <row r="968" spans="1:2">
      <c r="A968" t="s">
        <v>1109</v>
      </c>
      <c r="B968">
        <v>920</v>
      </c>
    </row>
    <row r="969" spans="1:2">
      <c r="A969" t="s">
        <v>1105</v>
      </c>
      <c r="B969">
        <v>921</v>
      </c>
    </row>
    <row r="970" spans="1:2">
      <c r="A970" t="s">
        <v>1100</v>
      </c>
      <c r="B970">
        <v>922</v>
      </c>
    </row>
    <row r="971" spans="1:2">
      <c r="A971" t="s">
        <v>1094</v>
      </c>
      <c r="B971">
        <v>923</v>
      </c>
    </row>
    <row r="972" spans="1:2">
      <c r="A972" t="s">
        <v>1086</v>
      </c>
      <c r="B972">
        <v>924</v>
      </c>
    </row>
    <row r="973" spans="1:2">
      <c r="A973" t="s">
        <v>1082</v>
      </c>
      <c r="B973">
        <v>925</v>
      </c>
    </row>
    <row r="974" spans="1:2">
      <c r="A974" t="s">
        <v>6268</v>
      </c>
      <c r="B974">
        <v>926</v>
      </c>
    </row>
    <row r="975" spans="1:2">
      <c r="A975" t="s">
        <v>6559</v>
      </c>
      <c r="B975">
        <v>927</v>
      </c>
    </row>
    <row r="976" spans="1:2">
      <c r="A976" t="s">
        <v>6987</v>
      </c>
      <c r="B976">
        <v>928</v>
      </c>
    </row>
    <row r="977" spans="1:2">
      <c r="A977" t="s">
        <v>7095</v>
      </c>
      <c r="B977">
        <v>929</v>
      </c>
    </row>
    <row r="978" spans="1:2">
      <c r="A978" t="s">
        <v>1078</v>
      </c>
      <c r="B978">
        <v>930</v>
      </c>
    </row>
    <row r="979" spans="1:2">
      <c r="A979" t="s">
        <v>1073</v>
      </c>
      <c r="B979">
        <v>931</v>
      </c>
    </row>
    <row r="980" spans="1:2">
      <c r="A980" t="s">
        <v>1069</v>
      </c>
      <c r="B980">
        <v>932</v>
      </c>
    </row>
    <row r="981" spans="1:2">
      <c r="A981" t="s">
        <v>1065</v>
      </c>
      <c r="B981">
        <v>933</v>
      </c>
    </row>
    <row r="982" spans="1:2">
      <c r="A982" t="s">
        <v>8610</v>
      </c>
      <c r="B982">
        <v>934</v>
      </c>
    </row>
    <row r="983" spans="1:2">
      <c r="A983" t="s">
        <v>1053</v>
      </c>
      <c r="B983">
        <v>935</v>
      </c>
    </row>
    <row r="984" spans="1:2">
      <c r="A984" t="s">
        <v>7976</v>
      </c>
      <c r="B984">
        <v>936</v>
      </c>
    </row>
    <row r="985" spans="1:2">
      <c r="A985" t="s">
        <v>6957</v>
      </c>
      <c r="B985">
        <v>937</v>
      </c>
    </row>
    <row r="986" spans="1:2">
      <c r="A986" t="s">
        <v>7699</v>
      </c>
      <c r="B986">
        <v>938</v>
      </c>
    </row>
    <row r="987" spans="1:2">
      <c r="A987" t="s">
        <v>8121</v>
      </c>
      <c r="B987">
        <v>939</v>
      </c>
    </row>
    <row r="988" spans="1:2">
      <c r="A988" t="s">
        <v>1043</v>
      </c>
      <c r="B988">
        <v>940</v>
      </c>
    </row>
    <row r="989" spans="1:2">
      <c r="A989" t="s">
        <v>8556</v>
      </c>
      <c r="B989">
        <v>941</v>
      </c>
    </row>
    <row r="990" spans="1:2">
      <c r="A990" t="s">
        <v>1037</v>
      </c>
      <c r="B990">
        <v>942</v>
      </c>
    </row>
    <row r="991" spans="1:2">
      <c r="A991" t="s">
        <v>1032</v>
      </c>
      <c r="B991">
        <v>943</v>
      </c>
    </row>
    <row r="992" spans="1:2">
      <c r="A992" t="s">
        <v>6672</v>
      </c>
      <c r="B992">
        <v>944</v>
      </c>
    </row>
    <row r="993" spans="1:2">
      <c r="A993" t="s">
        <v>8767</v>
      </c>
      <c r="B993">
        <v>1150</v>
      </c>
    </row>
    <row r="994" spans="1:2">
      <c r="A994" t="s">
        <v>1024</v>
      </c>
      <c r="B994">
        <v>945</v>
      </c>
    </row>
    <row r="995" spans="1:2">
      <c r="A995" t="s">
        <v>1017</v>
      </c>
      <c r="B995">
        <v>946</v>
      </c>
    </row>
    <row r="996" spans="1:2">
      <c r="A996" t="s">
        <v>7066</v>
      </c>
      <c r="B996">
        <v>947</v>
      </c>
    </row>
    <row r="997" spans="1:2">
      <c r="A997" t="s">
        <v>998</v>
      </c>
      <c r="B997">
        <v>948</v>
      </c>
    </row>
    <row r="998" spans="1:2">
      <c r="A998" t="s">
        <v>975</v>
      </c>
      <c r="B998">
        <v>949</v>
      </c>
    </row>
    <row r="999" spans="1:2">
      <c r="A999" t="s">
        <v>967</v>
      </c>
      <c r="B999">
        <v>950</v>
      </c>
    </row>
    <row r="1000" spans="1:2">
      <c r="A1000" t="s">
        <v>960</v>
      </c>
      <c r="B1000">
        <v>951</v>
      </c>
    </row>
    <row r="1001" spans="1:2">
      <c r="A1001" t="s">
        <v>951</v>
      </c>
      <c r="B1001">
        <v>952</v>
      </c>
    </row>
    <row r="1002" spans="1:2">
      <c r="A1002" t="s">
        <v>942</v>
      </c>
      <c r="B1002">
        <v>953</v>
      </c>
    </row>
    <row r="1003" spans="1:2">
      <c r="A1003" t="s">
        <v>928</v>
      </c>
      <c r="B1003">
        <v>954</v>
      </c>
    </row>
    <row r="1004" spans="1:2">
      <c r="A1004" t="s">
        <v>924</v>
      </c>
      <c r="B1004">
        <v>955</v>
      </c>
    </row>
    <row r="1005" spans="1:2">
      <c r="A1005" t="s">
        <v>919</v>
      </c>
      <c r="B1005">
        <v>956</v>
      </c>
    </row>
    <row r="1006" spans="1:2">
      <c r="A1006" t="s">
        <v>917</v>
      </c>
      <c r="B1006">
        <v>957</v>
      </c>
    </row>
    <row r="1007" spans="1:2">
      <c r="A1007" t="s">
        <v>7571</v>
      </c>
      <c r="B1007">
        <v>958</v>
      </c>
    </row>
    <row r="1008" spans="1:2">
      <c r="A1008" t="s">
        <v>911</v>
      </c>
      <c r="B1008">
        <v>959</v>
      </c>
    </row>
    <row r="1009" spans="1:2">
      <c r="A1009" t="s">
        <v>900</v>
      </c>
      <c r="B1009">
        <v>960</v>
      </c>
    </row>
    <row r="1010" spans="1:2">
      <c r="A1010" t="s">
        <v>890</v>
      </c>
      <c r="B1010">
        <v>961</v>
      </c>
    </row>
    <row r="1011" spans="1:2">
      <c r="A1011" t="s">
        <v>6755</v>
      </c>
      <c r="B1011">
        <v>962</v>
      </c>
    </row>
    <row r="1012" spans="1:2">
      <c r="A1012" t="s">
        <v>885</v>
      </c>
      <c r="B1012">
        <v>963</v>
      </c>
    </row>
    <row r="1013" spans="1:2">
      <c r="A1013" t="s">
        <v>8834</v>
      </c>
      <c r="B1013">
        <v>1167</v>
      </c>
    </row>
    <row r="1014" spans="1:2">
      <c r="A1014" t="s">
        <v>874</v>
      </c>
      <c r="B1014">
        <v>964</v>
      </c>
    </row>
    <row r="1015" spans="1:2">
      <c r="A1015" t="s">
        <v>869</v>
      </c>
      <c r="B1015">
        <v>965</v>
      </c>
    </row>
    <row r="1016" spans="1:2">
      <c r="A1016" t="s">
        <v>8285</v>
      </c>
      <c r="B1016">
        <v>966</v>
      </c>
    </row>
    <row r="1017" spans="1:2">
      <c r="A1017" t="s">
        <v>6760</v>
      </c>
      <c r="B1017">
        <v>967</v>
      </c>
    </row>
    <row r="1018" spans="1:2">
      <c r="A1018" t="s">
        <v>863</v>
      </c>
      <c r="B1018">
        <v>968</v>
      </c>
    </row>
    <row r="1019" spans="1:2">
      <c r="A1019" t="s">
        <v>857</v>
      </c>
      <c r="B1019">
        <v>969</v>
      </c>
    </row>
    <row r="1020" spans="1:2">
      <c r="A1020" t="s">
        <v>6394</v>
      </c>
      <c r="B1020">
        <v>970</v>
      </c>
    </row>
    <row r="1021" spans="1:2">
      <c r="A1021" t="s">
        <v>7883</v>
      </c>
      <c r="B1021">
        <v>971</v>
      </c>
    </row>
    <row r="1022" spans="1:2">
      <c r="A1022" t="s">
        <v>846</v>
      </c>
      <c r="B1022">
        <v>972</v>
      </c>
    </row>
    <row r="1023" spans="1:2">
      <c r="A1023" t="s">
        <v>5989</v>
      </c>
      <c r="B1023">
        <v>973</v>
      </c>
    </row>
    <row r="1024" spans="1:2">
      <c r="A1024" t="s">
        <v>8771</v>
      </c>
      <c r="B1024">
        <v>1155</v>
      </c>
    </row>
    <row r="1025" spans="1:2">
      <c r="A1025" t="s">
        <v>6284</v>
      </c>
      <c r="B1025">
        <v>974</v>
      </c>
    </row>
    <row r="1026" spans="1:2">
      <c r="A1026" t="s">
        <v>8052</v>
      </c>
      <c r="B1026">
        <v>975</v>
      </c>
    </row>
    <row r="1027" spans="1:2">
      <c r="A1027" t="s">
        <v>6999</v>
      </c>
      <c r="B1027">
        <v>976</v>
      </c>
    </row>
    <row r="1028" spans="1:2">
      <c r="A1028" t="s">
        <v>7134</v>
      </c>
      <c r="B1028">
        <v>977</v>
      </c>
    </row>
    <row r="1029" spans="1:2">
      <c r="A1029" t="s">
        <v>6026</v>
      </c>
      <c r="B1029">
        <v>978</v>
      </c>
    </row>
    <row r="1030" spans="1:2">
      <c r="A1030" t="s">
        <v>8572</v>
      </c>
      <c r="B1030">
        <v>979</v>
      </c>
    </row>
    <row r="1031" spans="1:2">
      <c r="A1031" t="s">
        <v>6963</v>
      </c>
      <c r="B1031">
        <v>980</v>
      </c>
    </row>
    <row r="1032" spans="1:2">
      <c r="A1032" t="s">
        <v>6473</v>
      </c>
      <c r="B1032">
        <v>981</v>
      </c>
    </row>
    <row r="1033" spans="1:2">
      <c r="A1033" t="s">
        <v>6613</v>
      </c>
      <c r="B1033">
        <v>982</v>
      </c>
    </row>
    <row r="1034" spans="1:2">
      <c r="A1034" t="s">
        <v>8444</v>
      </c>
      <c r="B1034">
        <v>983</v>
      </c>
    </row>
    <row r="1035" spans="1:2">
      <c r="A1035" t="s">
        <v>838</v>
      </c>
      <c r="B1035">
        <v>984</v>
      </c>
    </row>
    <row r="1036" spans="1:2">
      <c r="A1036" t="s">
        <v>833</v>
      </c>
      <c r="B1036">
        <v>985</v>
      </c>
    </row>
    <row r="1037" spans="1:2">
      <c r="A1037" t="s">
        <v>823</v>
      </c>
      <c r="B1037">
        <v>986</v>
      </c>
    </row>
    <row r="1038" spans="1:2">
      <c r="A1038" t="s">
        <v>801</v>
      </c>
      <c r="B1038">
        <v>987</v>
      </c>
    </row>
    <row r="1039" spans="1:2">
      <c r="A1039" t="s">
        <v>8294</v>
      </c>
      <c r="B1039">
        <v>988</v>
      </c>
    </row>
    <row r="1040" spans="1:2">
      <c r="A1040" t="s">
        <v>793</v>
      </c>
      <c r="B1040">
        <v>989</v>
      </c>
    </row>
    <row r="1041" spans="1:2">
      <c r="A1041" t="s">
        <v>8624</v>
      </c>
      <c r="B1041">
        <v>1136</v>
      </c>
    </row>
    <row r="1042" spans="1:2">
      <c r="A1042" t="s">
        <v>6211</v>
      </c>
      <c r="B1042">
        <v>990</v>
      </c>
    </row>
    <row r="1043" spans="1:2">
      <c r="A1043" t="s">
        <v>783</v>
      </c>
      <c r="B1043">
        <v>991</v>
      </c>
    </row>
    <row r="1044" spans="1:2">
      <c r="A1044" t="s">
        <v>7786</v>
      </c>
      <c r="B1044">
        <v>992</v>
      </c>
    </row>
    <row r="1045" spans="1:2">
      <c r="A1045" t="s">
        <v>776</v>
      </c>
      <c r="B1045">
        <v>993</v>
      </c>
    </row>
    <row r="1046" spans="1:2">
      <c r="A1046" t="s">
        <v>770</v>
      </c>
      <c r="B1046">
        <v>994</v>
      </c>
    </row>
    <row r="1047" spans="1:2">
      <c r="A1047" t="s">
        <v>764</v>
      </c>
      <c r="B1047">
        <v>995</v>
      </c>
    </row>
    <row r="1048" spans="1:2">
      <c r="A1048" t="s">
        <v>758</v>
      </c>
      <c r="B1048">
        <v>996</v>
      </c>
    </row>
    <row r="1049" spans="1:2">
      <c r="A1049" t="s">
        <v>751</v>
      </c>
      <c r="B1049">
        <v>997</v>
      </c>
    </row>
    <row r="1050" spans="1:2">
      <c r="A1050" t="s">
        <v>6313</v>
      </c>
      <c r="B1050">
        <v>998</v>
      </c>
    </row>
    <row r="1051" spans="1:2">
      <c r="A1051" t="s">
        <v>744</v>
      </c>
      <c r="B1051">
        <v>999</v>
      </c>
    </row>
    <row r="1052" spans="1:2">
      <c r="A1052" t="s">
        <v>738</v>
      </c>
      <c r="B1052">
        <v>1000</v>
      </c>
    </row>
    <row r="1053" spans="1:2">
      <c r="A1053" t="s">
        <v>734</v>
      </c>
      <c r="B1053">
        <v>1001</v>
      </c>
    </row>
    <row r="1054" spans="1:2">
      <c r="A1054" t="s">
        <v>729</v>
      </c>
      <c r="B1054">
        <v>1002</v>
      </c>
    </row>
    <row r="1055" spans="1:2">
      <c r="A1055" t="s">
        <v>713</v>
      </c>
      <c r="B1055">
        <v>1003</v>
      </c>
    </row>
    <row r="1056" spans="1:2">
      <c r="A1056" t="s">
        <v>709</v>
      </c>
      <c r="B1056">
        <v>1004</v>
      </c>
    </row>
    <row r="1057" spans="1:2">
      <c r="A1057" t="s">
        <v>701</v>
      </c>
      <c r="B1057">
        <v>1005</v>
      </c>
    </row>
    <row r="1058" spans="1:2">
      <c r="A1058" t="s">
        <v>693</v>
      </c>
      <c r="B1058">
        <v>1006</v>
      </c>
    </row>
    <row r="1059" spans="1:2">
      <c r="A1059" t="s">
        <v>8835</v>
      </c>
      <c r="B1059">
        <v>1141</v>
      </c>
    </row>
    <row r="1060" spans="1:2">
      <c r="A1060" t="s">
        <v>8611</v>
      </c>
      <c r="B1060">
        <v>1007</v>
      </c>
    </row>
    <row r="1061" spans="1:2">
      <c r="A1061" t="s">
        <v>685</v>
      </c>
      <c r="B1061">
        <v>1008</v>
      </c>
    </row>
    <row r="1062" spans="1:2">
      <c r="A1062" t="s">
        <v>683</v>
      </c>
      <c r="B1062">
        <v>1009</v>
      </c>
    </row>
    <row r="1063" spans="1:2">
      <c r="A1063" t="s">
        <v>7009</v>
      </c>
      <c r="B1063">
        <v>1010</v>
      </c>
    </row>
    <row r="1064" spans="1:2">
      <c r="A1064" t="s">
        <v>679</v>
      </c>
      <c r="B1064">
        <v>1011</v>
      </c>
    </row>
    <row r="1065" spans="1:2">
      <c r="A1065" t="s">
        <v>674</v>
      </c>
      <c r="B1065">
        <v>1012</v>
      </c>
    </row>
    <row r="1066" spans="1:2">
      <c r="A1066" t="s">
        <v>636</v>
      </c>
      <c r="B1066">
        <v>1013</v>
      </c>
    </row>
    <row r="1067" spans="1:2">
      <c r="A1067" t="s">
        <v>7142</v>
      </c>
      <c r="B1067">
        <v>1014</v>
      </c>
    </row>
    <row r="1068" spans="1:2">
      <c r="A1068" t="s">
        <v>658</v>
      </c>
      <c r="B1068">
        <v>1015</v>
      </c>
    </row>
    <row r="1069" spans="1:2">
      <c r="A1069" t="s">
        <v>8836</v>
      </c>
      <c r="B1069">
        <v>1157</v>
      </c>
    </row>
    <row r="1070" spans="1:2">
      <c r="A1070" t="s">
        <v>650</v>
      </c>
      <c r="B1070">
        <v>1016</v>
      </c>
    </row>
    <row r="1071" spans="1:2">
      <c r="A1071" t="s">
        <v>8582</v>
      </c>
      <c r="B1071">
        <v>1017</v>
      </c>
    </row>
    <row r="1072" spans="1:2">
      <c r="A1072" t="s">
        <v>6215</v>
      </c>
      <c r="B1072">
        <v>1018</v>
      </c>
    </row>
    <row r="1073" spans="1:2">
      <c r="A1073" t="s">
        <v>8929</v>
      </c>
      <c r="B1073">
        <v>1154</v>
      </c>
    </row>
    <row r="1074" spans="1:2">
      <c r="A1074" t="s">
        <v>637</v>
      </c>
      <c r="B1074">
        <v>1019</v>
      </c>
    </row>
    <row r="1075" spans="1:2">
      <c r="A1075" t="s">
        <v>8021</v>
      </c>
      <c r="B1075">
        <v>1020</v>
      </c>
    </row>
    <row r="1076" spans="1:2">
      <c r="A1076" t="s">
        <v>624</v>
      </c>
      <c r="B1076">
        <v>1021</v>
      </c>
    </row>
    <row r="1077" spans="1:2">
      <c r="A1077" t="s">
        <v>7636</v>
      </c>
      <c r="B1077">
        <v>1022</v>
      </c>
    </row>
    <row r="1078" spans="1:2">
      <c r="A1078" t="s">
        <v>613</v>
      </c>
      <c r="B1078">
        <v>1023</v>
      </c>
    </row>
    <row r="1079" spans="1:2">
      <c r="A1079" t="s">
        <v>608</v>
      </c>
      <c r="B1079">
        <v>1024</v>
      </c>
    </row>
    <row r="1080" spans="1:2">
      <c r="A1080" t="s">
        <v>7455</v>
      </c>
      <c r="B1080">
        <v>1025</v>
      </c>
    </row>
    <row r="1081" spans="1:2">
      <c r="A1081" t="s">
        <v>5976</v>
      </c>
      <c r="B1081">
        <v>1026</v>
      </c>
    </row>
    <row r="1082" spans="1:2">
      <c r="A1082" t="s">
        <v>600</v>
      </c>
      <c r="B1082">
        <v>1027</v>
      </c>
    </row>
    <row r="1083" spans="1:2">
      <c r="A1083" t="s">
        <v>8791</v>
      </c>
      <c r="B1083">
        <v>1149</v>
      </c>
    </row>
    <row r="1084" spans="1:2">
      <c r="A1084" t="s">
        <v>7775</v>
      </c>
      <c r="B1084">
        <v>1028</v>
      </c>
    </row>
    <row r="1085" spans="1:2">
      <c r="A1085" t="s">
        <v>594</v>
      </c>
      <c r="B1085">
        <v>1029</v>
      </c>
    </row>
    <row r="1086" spans="1:2">
      <c r="A1086" t="s">
        <v>587</v>
      </c>
      <c r="B1086">
        <v>1030</v>
      </c>
    </row>
    <row r="1087" spans="1:2">
      <c r="A1087" t="s">
        <v>6032</v>
      </c>
      <c r="B1087">
        <v>1031</v>
      </c>
    </row>
    <row r="1088" spans="1:2">
      <c r="A1088" t="s">
        <v>583</v>
      </c>
      <c r="B1088">
        <v>1032</v>
      </c>
    </row>
    <row r="1089" spans="1:2">
      <c r="A1089" t="s">
        <v>569</v>
      </c>
      <c r="B1089">
        <v>1033</v>
      </c>
    </row>
    <row r="1090" spans="1:2">
      <c r="A1090" t="s">
        <v>8586</v>
      </c>
      <c r="B1090">
        <v>1034</v>
      </c>
    </row>
    <row r="1091" spans="1:2">
      <c r="A1091" t="s">
        <v>562</v>
      </c>
      <c r="B1091">
        <v>1035</v>
      </c>
    </row>
    <row r="1092" spans="1:2">
      <c r="A1092" t="s">
        <v>7082</v>
      </c>
      <c r="B1092">
        <v>1036</v>
      </c>
    </row>
    <row r="1093" spans="1:2">
      <c r="A1093" t="s">
        <v>7101</v>
      </c>
      <c r="B1093">
        <v>1037</v>
      </c>
    </row>
    <row r="1094" spans="1:2">
      <c r="A1094" t="s">
        <v>546</v>
      </c>
      <c r="B1094">
        <v>1038</v>
      </c>
    </row>
    <row r="1095" spans="1:2">
      <c r="A1095" t="s">
        <v>539</v>
      </c>
      <c r="B1095">
        <v>1039</v>
      </c>
    </row>
    <row r="1096" spans="1:2">
      <c r="A1096" t="s">
        <v>534</v>
      </c>
      <c r="B1096">
        <v>1040</v>
      </c>
    </row>
    <row r="1097" spans="1:2">
      <c r="A1097" t="s">
        <v>531</v>
      </c>
      <c r="B1097">
        <v>1041</v>
      </c>
    </row>
    <row r="1098" spans="1:2">
      <c r="A1098" t="s">
        <v>7607</v>
      </c>
      <c r="B1098">
        <v>1042</v>
      </c>
    </row>
    <row r="1099" spans="1:2">
      <c r="A1099" t="s">
        <v>8324</v>
      </c>
      <c r="B1099">
        <v>1043</v>
      </c>
    </row>
    <row r="1100" spans="1:2">
      <c r="A1100" t="s">
        <v>5911</v>
      </c>
      <c r="B1100">
        <v>1044</v>
      </c>
    </row>
    <row r="1101" spans="1:2">
      <c r="A1101" t="s">
        <v>6223</v>
      </c>
      <c r="B1101">
        <v>1045</v>
      </c>
    </row>
    <row r="1102" spans="1:2">
      <c r="A1102" t="s">
        <v>524</v>
      </c>
      <c r="B1102">
        <v>1046</v>
      </c>
    </row>
    <row r="1103" spans="1:2">
      <c r="A1103" t="s">
        <v>517</v>
      </c>
      <c r="B1103">
        <v>1047</v>
      </c>
    </row>
    <row r="1104" spans="1:2">
      <c r="A1104" t="s">
        <v>508</v>
      </c>
      <c r="B1104">
        <v>1048</v>
      </c>
    </row>
    <row r="1105" spans="1:2">
      <c r="A1105" t="s">
        <v>7122</v>
      </c>
      <c r="B1105">
        <v>1049</v>
      </c>
    </row>
    <row r="1106" spans="1:2">
      <c r="A1106" t="s">
        <v>485</v>
      </c>
      <c r="B1106">
        <v>1050</v>
      </c>
    </row>
    <row r="1107" spans="1:2">
      <c r="A1107" t="s">
        <v>479</v>
      </c>
      <c r="B1107">
        <v>1051</v>
      </c>
    </row>
    <row r="1108" spans="1:2">
      <c r="A1108" t="s">
        <v>473</v>
      </c>
      <c r="B1108">
        <v>1052</v>
      </c>
    </row>
    <row r="1109" spans="1:2">
      <c r="A1109" t="s">
        <v>5916</v>
      </c>
      <c r="B1109">
        <v>1053</v>
      </c>
    </row>
    <row r="1110" spans="1:2">
      <c r="A1110" t="s">
        <v>7811</v>
      </c>
      <c r="B1110">
        <v>1054</v>
      </c>
    </row>
    <row r="1111" spans="1:2">
      <c r="A1111" t="s">
        <v>468</v>
      </c>
      <c r="B1111">
        <v>1055</v>
      </c>
    </row>
    <row r="1112" spans="1:2">
      <c r="A1112" t="s">
        <v>8204</v>
      </c>
      <c r="B1112">
        <v>1056</v>
      </c>
    </row>
    <row r="1113" spans="1:2">
      <c r="A1113" t="s">
        <v>464</v>
      </c>
      <c r="B1113">
        <v>1057</v>
      </c>
    </row>
    <row r="1114" spans="1:2">
      <c r="A1114" t="s">
        <v>457</v>
      </c>
      <c r="B1114">
        <v>1058</v>
      </c>
    </row>
    <row r="1115" spans="1:2">
      <c r="A1115" t="s">
        <v>449</v>
      </c>
      <c r="B1115">
        <v>1059</v>
      </c>
    </row>
    <row r="1116" spans="1:2">
      <c r="A1116" t="s">
        <v>5950</v>
      </c>
      <c r="B1116">
        <v>1060</v>
      </c>
    </row>
    <row r="1117" spans="1:2">
      <c r="A1117" t="s">
        <v>442</v>
      </c>
      <c r="B1117">
        <v>1061</v>
      </c>
    </row>
    <row r="1118" spans="1:2">
      <c r="A1118" t="s">
        <v>437</v>
      </c>
      <c r="B1118">
        <v>1062</v>
      </c>
    </row>
    <row r="1119" spans="1:2">
      <c r="A1119" t="s">
        <v>5922</v>
      </c>
      <c r="B1119">
        <v>1063</v>
      </c>
    </row>
    <row r="1120" spans="1:2">
      <c r="A1120" t="s">
        <v>431</v>
      </c>
      <c r="B1120">
        <v>1064</v>
      </c>
    </row>
    <row r="1121" spans="1:2">
      <c r="A1121" t="s">
        <v>424</v>
      </c>
      <c r="B1121">
        <v>1065</v>
      </c>
    </row>
    <row r="1122" spans="1:2">
      <c r="A1122" t="s">
        <v>417</v>
      </c>
      <c r="B1122">
        <v>1066</v>
      </c>
    </row>
    <row r="1123" spans="1:2">
      <c r="A1123" t="s">
        <v>7160</v>
      </c>
      <c r="B1123">
        <v>1067</v>
      </c>
    </row>
    <row r="1124" spans="1:2">
      <c r="A1124" t="s">
        <v>412</v>
      </c>
      <c r="B1124">
        <v>1068</v>
      </c>
    </row>
    <row r="1125" spans="1:2">
      <c r="A1125" t="s">
        <v>7856</v>
      </c>
      <c r="B1125">
        <v>1069</v>
      </c>
    </row>
    <row r="1126" spans="1:2">
      <c r="A1126" t="s">
        <v>6940</v>
      </c>
      <c r="B1126">
        <v>1070</v>
      </c>
    </row>
    <row r="1127" spans="1:2">
      <c r="A1127" t="s">
        <v>406</v>
      </c>
      <c r="B1127">
        <v>1071</v>
      </c>
    </row>
    <row r="1128" spans="1:2">
      <c r="A1128" t="s">
        <v>6661</v>
      </c>
      <c r="B1128">
        <v>1072</v>
      </c>
    </row>
    <row r="1129" spans="1:2">
      <c r="A1129" t="s">
        <v>8837</v>
      </c>
      <c r="B1129">
        <v>1152</v>
      </c>
    </row>
    <row r="1130" spans="1:2">
      <c r="A1130" t="s">
        <v>7452</v>
      </c>
      <c r="B1130">
        <v>1073</v>
      </c>
    </row>
    <row r="1131" spans="1:2">
      <c r="A1131" t="s">
        <v>401</v>
      </c>
      <c r="B1131">
        <v>1074</v>
      </c>
    </row>
    <row r="1132" spans="1:2">
      <c r="A1132" t="s">
        <v>396</v>
      </c>
      <c r="B1132">
        <v>1075</v>
      </c>
    </row>
    <row r="1133" spans="1:2">
      <c r="A1133" t="s">
        <v>390</v>
      </c>
      <c r="B1133">
        <v>1076</v>
      </c>
    </row>
    <row r="1134" spans="1:2">
      <c r="A1134" t="s">
        <v>8565</v>
      </c>
      <c r="B1134">
        <v>1077</v>
      </c>
    </row>
    <row r="1135" spans="1:2">
      <c r="A1135" t="s">
        <v>8310</v>
      </c>
      <c r="B1135">
        <v>1078</v>
      </c>
    </row>
    <row r="1136" spans="1:2">
      <c r="A1136" t="s">
        <v>6733</v>
      </c>
      <c r="B1136">
        <v>1079</v>
      </c>
    </row>
    <row r="1137" spans="1:2">
      <c r="A1137" s="55" t="s">
        <v>378</v>
      </c>
      <c r="B1137">
        <v>1080</v>
      </c>
    </row>
    <row r="1138" spans="1:2">
      <c r="A1138" s="56" t="s">
        <v>8073</v>
      </c>
      <c r="B1138">
        <v>1081</v>
      </c>
    </row>
    <row r="1139" spans="1:2">
      <c r="A1139" t="s">
        <v>8612</v>
      </c>
      <c r="B1139">
        <v>1082</v>
      </c>
    </row>
    <row r="1140" spans="1:2">
      <c r="A1140" t="s">
        <v>373</v>
      </c>
      <c r="B1140">
        <v>1083</v>
      </c>
    </row>
    <row r="1141" spans="1:2">
      <c r="A1141" t="s">
        <v>370</v>
      </c>
      <c r="B1141">
        <v>1084</v>
      </c>
    </row>
    <row r="1142" spans="1:2">
      <c r="A1142" t="s">
        <v>6408</v>
      </c>
      <c r="B1142">
        <v>1085</v>
      </c>
    </row>
    <row r="1143" spans="1:2">
      <c r="A1143" t="s">
        <v>360</v>
      </c>
      <c r="B1143">
        <v>1086</v>
      </c>
    </row>
    <row r="1144" spans="1:2">
      <c r="A1144" t="s">
        <v>347</v>
      </c>
      <c r="B1144">
        <v>1087</v>
      </c>
    </row>
    <row r="1145" spans="1:2">
      <c r="A1145" t="s">
        <v>352</v>
      </c>
      <c r="B1145">
        <v>1088</v>
      </c>
    </row>
    <row r="1146" spans="1:2">
      <c r="A1146" t="s">
        <v>340</v>
      </c>
      <c r="B1146">
        <v>1089</v>
      </c>
    </row>
    <row r="1147" spans="1:2">
      <c r="A1147" t="s">
        <v>334</v>
      </c>
      <c r="B1147">
        <v>1090</v>
      </c>
    </row>
    <row r="1148" spans="1:2">
      <c r="A1148" t="s">
        <v>6165</v>
      </c>
      <c r="B1148">
        <v>1091</v>
      </c>
    </row>
    <row r="1149" spans="1:2">
      <c r="A1149" t="s">
        <v>7046</v>
      </c>
      <c r="B1149">
        <v>1092</v>
      </c>
    </row>
    <row r="1150" spans="1:2">
      <c r="A1150" t="s">
        <v>322</v>
      </c>
      <c r="B1150">
        <v>1093</v>
      </c>
    </row>
    <row r="1151" spans="1:2">
      <c r="A1151" t="s">
        <v>315</v>
      </c>
      <c r="B1151">
        <v>1094</v>
      </c>
    </row>
    <row r="1152" spans="1:2">
      <c r="A1152" t="s">
        <v>312</v>
      </c>
      <c r="B1152">
        <v>1095</v>
      </c>
    </row>
    <row r="1153" spans="1:2">
      <c r="A1153" t="s">
        <v>306</v>
      </c>
      <c r="B1153">
        <v>1096</v>
      </c>
    </row>
    <row r="1154" spans="1:2">
      <c r="A1154" t="s">
        <v>287</v>
      </c>
      <c r="B1154">
        <v>1097</v>
      </c>
    </row>
    <row r="1155" spans="1:2">
      <c r="A1155" t="s">
        <v>281</v>
      </c>
      <c r="B1155">
        <v>1098</v>
      </c>
    </row>
    <row r="1156" spans="1:2">
      <c r="A1156" t="s">
        <v>6309</v>
      </c>
      <c r="B1156">
        <v>1099</v>
      </c>
    </row>
    <row r="1157" spans="1:2">
      <c r="A1157" t="s">
        <v>275</v>
      </c>
      <c r="B1157">
        <v>1100</v>
      </c>
    </row>
    <row r="1158" spans="1:2">
      <c r="A1158" t="s">
        <v>271</v>
      </c>
      <c r="B1158">
        <v>1101</v>
      </c>
    </row>
    <row r="1159" spans="1:2">
      <c r="A1159" t="s">
        <v>257</v>
      </c>
      <c r="B1159">
        <v>1102</v>
      </c>
    </row>
    <row r="1160" spans="1:2">
      <c r="A1160" t="s">
        <v>252</v>
      </c>
      <c r="B1160">
        <v>1103</v>
      </c>
    </row>
    <row r="1161" spans="1:2">
      <c r="A1161" t="s">
        <v>8563</v>
      </c>
      <c r="B1161">
        <v>1104</v>
      </c>
    </row>
    <row r="1162" spans="1:2">
      <c r="A1162" t="s">
        <v>246</v>
      </c>
      <c r="B1162">
        <v>1105</v>
      </c>
    </row>
    <row r="1163" spans="1:2">
      <c r="A1163" t="s">
        <v>240</v>
      </c>
      <c r="B1163">
        <v>1106</v>
      </c>
    </row>
    <row r="1164" spans="1:2">
      <c r="A1164" t="s">
        <v>6484</v>
      </c>
      <c r="B1164">
        <v>1107</v>
      </c>
    </row>
    <row r="1165" spans="1:2">
      <c r="A1165" t="s">
        <v>232</v>
      </c>
      <c r="B1165">
        <v>1108</v>
      </c>
    </row>
    <row r="1166" spans="1:2">
      <c r="A1166" t="s">
        <v>229</v>
      </c>
      <c r="B1166">
        <v>1109</v>
      </c>
    </row>
    <row r="1167" spans="1:2">
      <c r="A1167" t="s">
        <v>215</v>
      </c>
      <c r="B1167">
        <v>1110</v>
      </c>
    </row>
    <row r="1168" spans="1:2">
      <c r="A1168" t="s">
        <v>202</v>
      </c>
      <c r="B1168">
        <v>1111</v>
      </c>
    </row>
    <row r="1169" spans="1:2">
      <c r="A1169" t="s">
        <v>170</v>
      </c>
      <c r="B1169">
        <v>1112</v>
      </c>
    </row>
    <row r="1170" spans="1:2">
      <c r="A1170" t="s">
        <v>6592</v>
      </c>
      <c r="B1170">
        <v>1113</v>
      </c>
    </row>
    <row r="1171" spans="1:2">
      <c r="A1171" t="s">
        <v>163</v>
      </c>
      <c r="B1171">
        <v>1114</v>
      </c>
    </row>
    <row r="1172" spans="1:2">
      <c r="A1172" t="s">
        <v>151</v>
      </c>
      <c r="B1172">
        <v>1115</v>
      </c>
    </row>
    <row r="1173" spans="1:2">
      <c r="A1173" t="s">
        <v>146</v>
      </c>
      <c r="B1173">
        <v>1116</v>
      </c>
    </row>
    <row r="1174" spans="1:2">
      <c r="A1174" t="s">
        <v>141</v>
      </c>
      <c r="B1174">
        <v>1117</v>
      </c>
    </row>
    <row r="1175" spans="1:2">
      <c r="A1175" t="s">
        <v>136</v>
      </c>
      <c r="B1175">
        <v>1118</v>
      </c>
    </row>
    <row r="1176" spans="1:2">
      <c r="A1176" t="s">
        <v>7821</v>
      </c>
      <c r="B1176">
        <v>1119</v>
      </c>
    </row>
    <row r="1177" spans="1:2">
      <c r="A1177" t="s">
        <v>8790</v>
      </c>
      <c r="B1177">
        <v>1185</v>
      </c>
    </row>
    <row r="1178" spans="1:2">
      <c r="A1178" t="s">
        <v>126</v>
      </c>
      <c r="B1178">
        <v>1120</v>
      </c>
    </row>
    <row r="1179" spans="1:2">
      <c r="A1179" t="s">
        <v>115</v>
      </c>
      <c r="B1179">
        <v>1121</v>
      </c>
    </row>
    <row r="1180" spans="1:2">
      <c r="A1180" t="s">
        <v>7494</v>
      </c>
      <c r="B1180">
        <v>1122</v>
      </c>
    </row>
    <row r="1181" spans="1:2">
      <c r="A1181" t="s">
        <v>110</v>
      </c>
      <c r="B1181">
        <v>1123</v>
      </c>
    </row>
    <row r="1182" spans="1:2">
      <c r="A1182" t="s">
        <v>103</v>
      </c>
      <c r="B1182">
        <v>1124</v>
      </c>
    </row>
    <row r="1183" spans="1:2">
      <c r="A1183" t="s">
        <v>94</v>
      </c>
      <c r="B1183">
        <v>1125</v>
      </c>
    </row>
    <row r="1184" spans="1:2">
      <c r="A1184" t="s">
        <v>87</v>
      </c>
      <c r="B1184">
        <v>1126</v>
      </c>
    </row>
    <row r="1185" spans="1:2">
      <c r="A1185" t="s">
        <v>83</v>
      </c>
      <c r="B1185">
        <v>1127</v>
      </c>
    </row>
    <row r="1186" spans="1:2">
      <c r="A1186" t="s">
        <v>72</v>
      </c>
      <c r="B1186">
        <v>1128</v>
      </c>
    </row>
    <row r="1187" spans="1:2">
      <c r="A1187" t="s">
        <v>8589</v>
      </c>
      <c r="B1187">
        <v>1129</v>
      </c>
    </row>
    <row r="1188" spans="1:2">
      <c r="A1188" t="s">
        <v>61</v>
      </c>
      <c r="B1188">
        <v>1130</v>
      </c>
    </row>
    <row r="1189" spans="1:2">
      <c r="A1189" t="s">
        <v>48</v>
      </c>
      <c r="B1189">
        <v>1131</v>
      </c>
    </row>
    <row r="1190" spans="1:2">
      <c r="A1190" t="s">
        <v>36</v>
      </c>
      <c r="B1190">
        <v>1132</v>
      </c>
    </row>
    <row r="1191" spans="1:2">
      <c r="A1191" t="s">
        <v>8957</v>
      </c>
      <c r="B1191">
        <v>1196</v>
      </c>
    </row>
  </sheetData>
  <sortState ref="A2:A1179">
    <sortCondition ref="A1179"/>
  </sortState>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FFFF53E-6557-4344-954E-D12598AAB24E}">
  <dimension ref="A1:T1995"/>
  <sheetViews>
    <sheetView workbookViewId="0">
      <pane ySplit="1" topLeftCell="A1628" activePane="bottomLeft" state="frozen"/>
      <selection pane="bottomLeft" activeCell="A1666" sqref="A1666"/>
    </sheetView>
  </sheetViews>
  <sheetFormatPr baseColWidth="10" defaultRowHeight="16"/>
  <cols>
    <col min="1" max="1" width="27.6640625" customWidth="1"/>
    <col min="9" max="9" width="102.5" bestFit="1" customWidth="1"/>
    <col min="10" max="10" width="12" customWidth="1"/>
    <col min="12" max="12" width="13.1640625" customWidth="1"/>
    <col min="19" max="19" width="11.5" bestFit="1" customWidth="1"/>
  </cols>
  <sheetData>
    <row r="1" spans="1:20" ht="17" thickBot="1">
      <c r="A1" s="71" t="s">
        <v>6</v>
      </c>
      <c r="B1" s="63" t="s">
        <v>8629</v>
      </c>
      <c r="C1" s="63" t="s">
        <v>4</v>
      </c>
      <c r="D1" s="63" t="s">
        <v>5</v>
      </c>
      <c r="E1" s="63" t="s">
        <v>8639</v>
      </c>
      <c r="F1" s="63" t="s">
        <v>7</v>
      </c>
      <c r="G1" s="63" t="s">
        <v>8621</v>
      </c>
      <c r="I1" s="122" t="s">
        <v>8658</v>
      </c>
      <c r="J1" s="122"/>
      <c r="K1" s="122" t="s">
        <v>8659</v>
      </c>
      <c r="L1" s="122" t="s">
        <v>8661</v>
      </c>
      <c r="S1" s="122" t="s">
        <v>8660</v>
      </c>
    </row>
    <row r="2" spans="1:20" ht="17" thickTop="1">
      <c r="A2" s="60" t="s">
        <v>36</v>
      </c>
      <c r="B2" s="60" t="s">
        <v>8657</v>
      </c>
      <c r="C2" s="68">
        <v>39265</v>
      </c>
      <c r="D2" s="68">
        <v>42918</v>
      </c>
      <c r="E2" s="82"/>
      <c r="F2" s="60" t="s">
        <v>36</v>
      </c>
      <c r="G2" s="60">
        <v>1132</v>
      </c>
      <c r="I2" t="s">
        <v>4994</v>
      </c>
      <c r="J2">
        <v>1</v>
      </c>
      <c r="K2">
        <f>VLOOKUP($I2,$A$2:$G$2500,7,0)</f>
        <v>183</v>
      </c>
      <c r="L2">
        <f>IF(VLOOKUP($I2,$A$2:$G$1967,2,0)="",0,VLOOKUP($I2,$A$2:$G$1967,2,0))</f>
        <v>1</v>
      </c>
      <c r="M2">
        <f>IF(VLOOKUP($I2,$A$2:$G$1967,3,0)="","",VLOOKUP($I2,$A$2:$G$1967,3,0))</f>
        <v>40632</v>
      </c>
      <c r="N2">
        <f>YEAR(M2)</f>
        <v>2011</v>
      </c>
      <c r="O2">
        <f>MONTH(M2)</f>
        <v>3</v>
      </c>
      <c r="P2" t="str">
        <f>IF(LEN(O2)=1,CONCATENATE("0",O2),O2)</f>
        <v>03</v>
      </c>
      <c r="Q2">
        <f>DAY(M2)</f>
        <v>30</v>
      </c>
      <c r="R2">
        <f>IF(LEN(Q2)=1,CONCATENATE("0",Q2),Q2)</f>
        <v>30</v>
      </c>
      <c r="S2" t="str">
        <f>IFERROR(CONCATENATE("'",N2,"-",P2,"-",R2,"'"),"null")</f>
        <v>'2011-03-30'</v>
      </c>
      <c r="T2" t="str">
        <f>CONCATENATE("insert into control (nombre, fecha_registrada, registrada, estatus, id_admin, id_cliente, created_at, updated_at) values('",I2,"',",S2,",",L2,",1,2,",K2,",'2018-10-31 23:06:00','2018-10-31 23:06:00');")</f>
        <v>insert into control (nombre, fecha_registrada, registrada, estatus, id_admin, id_cliente, created_at, updated_at) values('10 CIRCUITO DIEZ WOMAN FITNESS CENTER','2011-03-30',1,1,2,183,'2018-10-31 23:06:00','2018-10-31 23:06:00');</v>
      </c>
    </row>
    <row r="3" spans="1:20">
      <c r="A3" s="58" t="s">
        <v>43</v>
      </c>
      <c r="B3" s="58">
        <v>1</v>
      </c>
      <c r="C3" s="67">
        <v>39849</v>
      </c>
      <c r="D3" s="67">
        <v>43501</v>
      </c>
      <c r="E3" s="83"/>
      <c r="F3" s="58" t="s">
        <v>36</v>
      </c>
      <c r="G3" s="58">
        <v>1132</v>
      </c>
      <c r="I3" t="s">
        <v>5817</v>
      </c>
      <c r="J3">
        <v>2</v>
      </c>
      <c r="K3">
        <f t="shared" ref="K3:K66" si="0">VLOOKUP($I3,$A$2:$G$2500,7,0)</f>
        <v>2</v>
      </c>
      <c r="L3">
        <f t="shared" ref="L3:L66" si="1">IF(VLOOKUP($I3,$A$2:$G$1967,2,0)="",0,VLOOKUP($I3,$A$2:$G$1967,2,0))</f>
        <v>1</v>
      </c>
      <c r="M3">
        <f t="shared" ref="M3:M66" si="2">IF(VLOOKUP($I3,$A$2:$G$1967,3,0)="","",VLOOKUP($I3,$A$2:$G$1967,3,0))</f>
        <v>40562</v>
      </c>
      <c r="N3">
        <f t="shared" ref="N3:N66" si="3">YEAR(M3)</f>
        <v>2011</v>
      </c>
      <c r="O3">
        <f t="shared" ref="O3:O66" si="4">MONTH(M3)</f>
        <v>1</v>
      </c>
      <c r="P3" t="str">
        <f t="shared" ref="P3:P66" si="5">IF(LEN(O3)=1,CONCATENATE("0",O3),O3)</f>
        <v>01</v>
      </c>
      <c r="Q3">
        <f t="shared" ref="Q3:Q66" si="6">DAY(M3)</f>
        <v>19</v>
      </c>
      <c r="R3">
        <f t="shared" ref="R3:R66" si="7">IF(LEN(Q3)=1,CONCATENATE("0",Q3),Q3)</f>
        <v>19</v>
      </c>
      <c r="S3" t="str">
        <f t="shared" ref="S3:S66" si="8">IFERROR(CONCATENATE("'",N3,"-",P3,"-",R3,"'"),"null")</f>
        <v>'2011-01-19'</v>
      </c>
      <c r="T3" t="str">
        <f t="shared" ref="T3:T66" si="9">CONCATENATE("insert into control (nombre, fecha_registrada, registrada, estatus, id_admin, id_cliente, created_at, updated_at) values('",I3,"',",S3,",",L3,",1,2,",K3,",'2018-10-31 23:06:00','2018-10-31 23:06:00');")</f>
        <v>insert into control (nombre, fecha_registrada, registrada, estatus, id_admin, id_cliente, created_at, updated_at) values('1001 DISFRACES','2011-01-19',1,1,2,2,'2018-10-31 23:06:00','2018-10-31 23:06:00');</v>
      </c>
    </row>
    <row r="4" spans="1:20">
      <c r="A4" s="59" t="s">
        <v>48</v>
      </c>
      <c r="B4" s="59">
        <v>1</v>
      </c>
      <c r="C4" s="68">
        <v>40836</v>
      </c>
      <c r="D4" s="68">
        <v>44489</v>
      </c>
      <c r="E4" s="82"/>
      <c r="F4" s="59" t="s">
        <v>48</v>
      </c>
      <c r="G4" s="59">
        <v>1131</v>
      </c>
      <c r="I4" t="s">
        <v>8076</v>
      </c>
      <c r="J4">
        <v>3</v>
      </c>
      <c r="K4">
        <f t="shared" si="0"/>
        <v>3</v>
      </c>
      <c r="L4">
        <f t="shared" si="1"/>
        <v>0</v>
      </c>
      <c r="M4">
        <f t="shared" si="2"/>
        <v>42958</v>
      </c>
      <c r="N4">
        <f t="shared" si="3"/>
        <v>2017</v>
      </c>
      <c r="O4">
        <f t="shared" si="4"/>
        <v>8</v>
      </c>
      <c r="P4" t="str">
        <f t="shared" si="5"/>
        <v>08</v>
      </c>
      <c r="Q4">
        <f t="shared" si="6"/>
        <v>11</v>
      </c>
      <c r="R4">
        <f t="shared" si="7"/>
        <v>11</v>
      </c>
      <c r="S4" t="str">
        <f t="shared" si="8"/>
        <v>'2017-08-11'</v>
      </c>
      <c r="T4" t="str">
        <f t="shared" si="9"/>
        <v>insert into control (nombre, fecha_registrada, registrada, estatus, id_admin, id_cliente, created_at, updated_at) values('24/7 SERVICIOS INMOBILIARIOS','2017-08-11',0,1,2,3,'2018-10-31 23:06:00','2018-10-31 23:06:00');</v>
      </c>
    </row>
    <row r="5" spans="1:20">
      <c r="A5" s="57" t="s">
        <v>56</v>
      </c>
      <c r="B5" s="57" t="s">
        <v>8657</v>
      </c>
      <c r="C5" s="67">
        <v>40878</v>
      </c>
      <c r="D5" s="67">
        <v>44531</v>
      </c>
      <c r="E5" s="83"/>
      <c r="F5" s="57" t="s">
        <v>48</v>
      </c>
      <c r="G5" s="57">
        <v>1131</v>
      </c>
      <c r="I5" t="s">
        <v>5812</v>
      </c>
      <c r="J5">
        <v>4</v>
      </c>
      <c r="K5">
        <f t="shared" si="0"/>
        <v>4</v>
      </c>
      <c r="L5">
        <f t="shared" si="1"/>
        <v>1</v>
      </c>
      <c r="M5">
        <f t="shared" si="2"/>
        <v>40203</v>
      </c>
      <c r="N5">
        <f t="shared" si="3"/>
        <v>2010</v>
      </c>
      <c r="O5">
        <f t="shared" si="4"/>
        <v>1</v>
      </c>
      <c r="P5" t="str">
        <f t="shared" si="5"/>
        <v>01</v>
      </c>
      <c r="Q5">
        <f t="shared" si="6"/>
        <v>25</v>
      </c>
      <c r="R5">
        <f t="shared" si="7"/>
        <v>25</v>
      </c>
      <c r="S5" t="str">
        <f t="shared" si="8"/>
        <v>'2010-01-25'</v>
      </c>
      <c r="T5" t="str">
        <f t="shared" si="9"/>
        <v>insert into control (nombre, fecha_registrada, registrada, estatus, id_admin, id_cliente, created_at, updated_at) values('27 Y SALSAS','2010-01-25',1,1,2,4,'2018-10-31 23:06:00','2018-10-31 23:06:00');</v>
      </c>
    </row>
    <row r="6" spans="1:20">
      <c r="A6" s="60" t="s">
        <v>58</v>
      </c>
      <c r="B6" s="60">
        <v>1</v>
      </c>
      <c r="C6" s="70">
        <v>41229</v>
      </c>
      <c r="D6" s="70">
        <v>44881</v>
      </c>
      <c r="E6" s="84"/>
      <c r="F6" s="60" t="s">
        <v>48</v>
      </c>
      <c r="G6" s="60">
        <v>1131</v>
      </c>
      <c r="I6" t="s">
        <v>5806</v>
      </c>
      <c r="J6">
        <v>5</v>
      </c>
      <c r="K6">
        <f t="shared" si="0"/>
        <v>5</v>
      </c>
      <c r="L6">
        <f t="shared" si="1"/>
        <v>1</v>
      </c>
      <c r="M6">
        <f t="shared" si="2"/>
        <v>39286</v>
      </c>
      <c r="N6">
        <f t="shared" si="3"/>
        <v>2007</v>
      </c>
      <c r="O6">
        <f t="shared" si="4"/>
        <v>7</v>
      </c>
      <c r="P6" t="str">
        <f t="shared" si="5"/>
        <v>07</v>
      </c>
      <c r="Q6">
        <f t="shared" si="6"/>
        <v>23</v>
      </c>
      <c r="R6">
        <f t="shared" si="7"/>
        <v>23</v>
      </c>
      <c r="S6" t="str">
        <f t="shared" si="8"/>
        <v>'2007-07-23'</v>
      </c>
      <c r="T6" t="str">
        <f t="shared" si="9"/>
        <v>insert into control (nombre, fecha_registrada, registrada, estatus, id_admin, id_cliente, created_at, updated_at) values('360 ADVENTURE SPORTS','2007-07-23',1,1,2,5,'2018-10-31 23:06:00','2018-10-31 23:06:00');</v>
      </c>
    </row>
    <row r="7" spans="1:20">
      <c r="A7" s="58" t="s">
        <v>60</v>
      </c>
      <c r="B7" s="58">
        <v>1</v>
      </c>
      <c r="C7" s="67">
        <v>41081</v>
      </c>
      <c r="D7" s="67">
        <v>44733</v>
      </c>
      <c r="E7" s="83"/>
      <c r="F7" s="58" t="s">
        <v>61</v>
      </c>
      <c r="G7" s="58">
        <v>1130</v>
      </c>
      <c r="I7" t="s">
        <v>7019</v>
      </c>
      <c r="J7">
        <v>6</v>
      </c>
      <c r="K7">
        <f t="shared" si="0"/>
        <v>539</v>
      </c>
      <c r="L7">
        <f t="shared" si="1"/>
        <v>1</v>
      </c>
      <c r="M7">
        <f t="shared" si="2"/>
        <v>42506</v>
      </c>
      <c r="N7">
        <f t="shared" si="3"/>
        <v>2016</v>
      </c>
      <c r="O7">
        <f t="shared" si="4"/>
        <v>5</v>
      </c>
      <c r="P7" t="str">
        <f t="shared" si="5"/>
        <v>05</v>
      </c>
      <c r="Q7">
        <f t="shared" si="6"/>
        <v>16</v>
      </c>
      <c r="R7">
        <f t="shared" si="7"/>
        <v>16</v>
      </c>
      <c r="S7" t="str">
        <f t="shared" si="8"/>
        <v>'2016-05-16'</v>
      </c>
      <c r="T7" t="str">
        <f t="shared" si="9"/>
        <v>insert into control (nombre, fecha_registrada, registrada, estatus, id_admin, id_cliente, created_at, updated_at) values('360 FIX','2016-05-16',1,1,2,539,'2018-10-31 23:06:00','2018-10-31 23:06:00');</v>
      </c>
    </row>
    <row r="8" spans="1:20">
      <c r="A8" s="60" t="s">
        <v>71</v>
      </c>
      <c r="B8" s="60" t="s">
        <v>8657</v>
      </c>
      <c r="C8" s="68">
        <v>39701</v>
      </c>
      <c r="D8" s="68">
        <v>43353</v>
      </c>
      <c r="E8" s="82"/>
      <c r="F8" s="60" t="s">
        <v>72</v>
      </c>
      <c r="G8" s="60">
        <v>1128</v>
      </c>
      <c r="I8" t="s">
        <v>8241</v>
      </c>
      <c r="J8">
        <v>7</v>
      </c>
      <c r="K8">
        <f t="shared" si="0"/>
        <v>6</v>
      </c>
      <c r="L8">
        <f t="shared" si="1"/>
        <v>1</v>
      </c>
      <c r="M8">
        <f t="shared" si="2"/>
        <v>43185</v>
      </c>
      <c r="N8">
        <f t="shared" si="3"/>
        <v>2018</v>
      </c>
      <c r="O8">
        <f t="shared" si="4"/>
        <v>3</v>
      </c>
      <c r="P8" t="str">
        <f t="shared" si="5"/>
        <v>03</v>
      </c>
      <c r="Q8">
        <f t="shared" si="6"/>
        <v>26</v>
      </c>
      <c r="R8">
        <f t="shared" si="7"/>
        <v>26</v>
      </c>
      <c r="S8" t="str">
        <f t="shared" si="8"/>
        <v>'2018-03-26'</v>
      </c>
      <c r="T8" t="str">
        <f t="shared" si="9"/>
        <v>insert into control (nombre, fecha_registrada, registrada, estatus, id_admin, id_cliente, created_at, updated_at) values('3D CAP','2018-03-26',1,1,2,6,'2018-10-31 23:06:00','2018-10-31 23:06:00');</v>
      </c>
    </row>
    <row r="9" spans="1:20">
      <c r="A9" s="58" t="s">
        <v>79</v>
      </c>
      <c r="B9" s="58">
        <v>1</v>
      </c>
      <c r="C9" s="67">
        <v>40063</v>
      </c>
      <c r="D9" s="67">
        <v>43715</v>
      </c>
      <c r="E9" s="83"/>
      <c r="F9" s="58" t="s">
        <v>72</v>
      </c>
      <c r="G9" s="58">
        <v>1128</v>
      </c>
      <c r="I9" t="s">
        <v>4203</v>
      </c>
      <c r="J9">
        <v>8</v>
      </c>
      <c r="K9">
        <f t="shared" si="0"/>
        <v>330</v>
      </c>
      <c r="L9">
        <f t="shared" si="1"/>
        <v>1</v>
      </c>
      <c r="M9">
        <f t="shared" si="2"/>
        <v>41606</v>
      </c>
      <c r="N9">
        <f t="shared" si="3"/>
        <v>2013</v>
      </c>
      <c r="O9">
        <f t="shared" si="4"/>
        <v>11</v>
      </c>
      <c r="P9">
        <f t="shared" si="5"/>
        <v>11</v>
      </c>
      <c r="Q9">
        <f t="shared" si="6"/>
        <v>28</v>
      </c>
      <c r="R9">
        <f t="shared" si="7"/>
        <v>28</v>
      </c>
      <c r="S9" t="str">
        <f t="shared" si="8"/>
        <v>'2013-11-28'</v>
      </c>
      <c r="T9" t="str">
        <f t="shared" si="9"/>
        <v>insert into control (nombre, fecha_registrada, registrada, estatus, id_admin, id_cliente, created_at, updated_at) values('4X4BOOTS ALL TERRAIN ALL WORK BY MALCREADO','2013-11-28',1,1,2,330,'2018-10-31 23:06:00','2018-10-31 23:06:00');</v>
      </c>
    </row>
    <row r="10" spans="1:20">
      <c r="A10" s="59" t="s">
        <v>82</v>
      </c>
      <c r="B10" s="59">
        <v>1</v>
      </c>
      <c r="C10" s="68">
        <v>39772</v>
      </c>
      <c r="D10" s="68">
        <v>43424</v>
      </c>
      <c r="E10" s="82"/>
      <c r="F10" s="59" t="s">
        <v>83</v>
      </c>
      <c r="G10" s="59">
        <v>1127</v>
      </c>
      <c r="I10" t="s">
        <v>8568</v>
      </c>
      <c r="J10">
        <v>9</v>
      </c>
      <c r="K10">
        <f t="shared" si="0"/>
        <v>10</v>
      </c>
      <c r="L10">
        <f t="shared" si="1"/>
        <v>0</v>
      </c>
      <c r="M10">
        <f t="shared" si="2"/>
        <v>43371</v>
      </c>
      <c r="N10">
        <f t="shared" si="3"/>
        <v>2018</v>
      </c>
      <c r="O10">
        <f t="shared" si="4"/>
        <v>9</v>
      </c>
      <c r="P10" t="str">
        <f t="shared" si="5"/>
        <v>09</v>
      </c>
      <c r="Q10">
        <f t="shared" si="6"/>
        <v>28</v>
      </c>
      <c r="R10">
        <f t="shared" si="7"/>
        <v>28</v>
      </c>
      <c r="S10" t="str">
        <f t="shared" si="8"/>
        <v>'2018-09-28'</v>
      </c>
      <c r="T10" t="str">
        <f t="shared" si="9"/>
        <v>insert into control (nombre, fecha_registrada, registrada, estatus, id_admin, id_cliente, created_at, updated_at) values('A ACCENTO LOGÍSTICA EN EVENTOS','2018-09-28',0,1,2,10,'2018-10-31 23:06:00','2018-10-31 23:06:00');</v>
      </c>
    </row>
    <row r="11" spans="1:20">
      <c r="A11" s="58" t="s">
        <v>86</v>
      </c>
      <c r="B11" s="58">
        <v>1</v>
      </c>
      <c r="C11" s="67">
        <v>42901</v>
      </c>
      <c r="D11" s="67">
        <v>46553</v>
      </c>
      <c r="E11" s="83"/>
      <c r="F11" s="58" t="s">
        <v>87</v>
      </c>
      <c r="G11" s="58">
        <v>1126</v>
      </c>
      <c r="I11" t="s">
        <v>5770</v>
      </c>
      <c r="J11">
        <v>10</v>
      </c>
      <c r="K11">
        <f t="shared" si="0"/>
        <v>14</v>
      </c>
      <c r="L11">
        <f t="shared" si="1"/>
        <v>1</v>
      </c>
      <c r="M11">
        <f t="shared" si="2"/>
        <v>41486</v>
      </c>
      <c r="N11">
        <f t="shared" si="3"/>
        <v>2013</v>
      </c>
      <c r="O11">
        <f t="shared" si="4"/>
        <v>7</v>
      </c>
      <c r="P11" t="str">
        <f t="shared" si="5"/>
        <v>07</v>
      </c>
      <c r="Q11">
        <f t="shared" si="6"/>
        <v>31</v>
      </c>
      <c r="R11">
        <f t="shared" si="7"/>
        <v>31</v>
      </c>
      <c r="S11" t="str">
        <f t="shared" si="8"/>
        <v>'2013-07-31'</v>
      </c>
      <c r="T11" t="str">
        <f t="shared" si="9"/>
        <v>insert into control (nombre, fecha_registrada, registrada, estatus, id_admin, id_cliente, created_at, updated_at) values('A EMPRESAS RENTABLES','2013-07-31',1,1,2,14,'2018-10-31 23:06:00','2018-10-31 23:06:00');</v>
      </c>
    </row>
    <row r="12" spans="1:20">
      <c r="A12" s="59" t="s">
        <v>93</v>
      </c>
      <c r="B12" s="59">
        <v>1</v>
      </c>
      <c r="C12" s="68">
        <v>41327</v>
      </c>
      <c r="D12" s="68">
        <v>44979</v>
      </c>
      <c r="E12" s="82"/>
      <c r="F12" s="59" t="s">
        <v>94</v>
      </c>
      <c r="G12" s="59">
        <v>1125</v>
      </c>
      <c r="I12" t="s">
        <v>8652</v>
      </c>
      <c r="J12">
        <v>11</v>
      </c>
      <c r="K12">
        <f t="shared" si="0"/>
        <v>448</v>
      </c>
      <c r="L12">
        <f t="shared" si="1"/>
        <v>1</v>
      </c>
      <c r="M12">
        <f t="shared" si="2"/>
        <v>43082</v>
      </c>
      <c r="N12">
        <f t="shared" si="3"/>
        <v>2017</v>
      </c>
      <c r="O12">
        <f t="shared" si="4"/>
        <v>12</v>
      </c>
      <c r="P12">
        <f t="shared" si="5"/>
        <v>12</v>
      </c>
      <c r="Q12">
        <f t="shared" si="6"/>
        <v>13</v>
      </c>
      <c r="R12">
        <f t="shared" si="7"/>
        <v>13</v>
      </c>
      <c r="S12" t="str">
        <f t="shared" si="8"/>
        <v>'2017-12-13'</v>
      </c>
      <c r="T12" t="str">
        <f t="shared" si="9"/>
        <v>insert into control (nombre, fecha_registrada, registrada, estatus, id_admin, id_cliente, created_at, updated_at) values('A GRUPO INDUSTRIAL ADVANTAGE TECNOLOGIA','2017-12-13',1,1,2,448,'2018-10-31 23:06:00','2018-10-31 23:06:00');</v>
      </c>
    </row>
    <row r="13" spans="1:20">
      <c r="A13" s="58" t="s">
        <v>103</v>
      </c>
      <c r="B13" s="58">
        <v>1</v>
      </c>
      <c r="C13" s="67">
        <v>39772</v>
      </c>
      <c r="D13" s="67">
        <v>43424</v>
      </c>
      <c r="E13" s="83"/>
      <c r="F13" s="58" t="s">
        <v>103</v>
      </c>
      <c r="G13" s="58">
        <v>1124</v>
      </c>
      <c r="I13" t="s">
        <v>657</v>
      </c>
      <c r="J13">
        <v>12</v>
      </c>
      <c r="K13">
        <f t="shared" si="0"/>
        <v>1015</v>
      </c>
      <c r="L13">
        <f t="shared" si="1"/>
        <v>1</v>
      </c>
      <c r="M13">
        <f t="shared" si="2"/>
        <v>40807</v>
      </c>
      <c r="N13">
        <f t="shared" si="3"/>
        <v>2011</v>
      </c>
      <c r="O13">
        <f t="shared" si="4"/>
        <v>9</v>
      </c>
      <c r="P13" t="str">
        <f t="shared" si="5"/>
        <v>09</v>
      </c>
      <c r="Q13">
        <f t="shared" si="6"/>
        <v>21</v>
      </c>
      <c r="R13">
        <f t="shared" si="7"/>
        <v>21</v>
      </c>
      <c r="S13" t="str">
        <f t="shared" si="8"/>
        <v>'2011-09-21'</v>
      </c>
      <c r="T13" t="str">
        <f t="shared" si="9"/>
        <v>insert into control (nombre, fecha_registrada, registrada, estatus, id_admin, id_cliente, created_at, updated_at) values('A&amp;G BAJA SHRIMP &amp; BEER','2011-09-21',1,1,2,1015,'2018-10-31 23:06:00','2018-10-31 23:06:00');</v>
      </c>
    </row>
    <row r="14" spans="1:20">
      <c r="A14" s="60" t="s">
        <v>110</v>
      </c>
      <c r="B14" s="60">
        <v>1</v>
      </c>
      <c r="C14" s="68">
        <v>38874</v>
      </c>
      <c r="D14" s="68">
        <v>42527</v>
      </c>
      <c r="E14" s="82"/>
      <c r="F14" s="60" t="s">
        <v>110</v>
      </c>
      <c r="G14" s="60">
        <v>1123</v>
      </c>
      <c r="I14" t="s">
        <v>2831</v>
      </c>
      <c r="J14">
        <v>13</v>
      </c>
      <c r="K14">
        <f t="shared" si="0"/>
        <v>600</v>
      </c>
      <c r="L14">
        <f t="shared" si="1"/>
        <v>1</v>
      </c>
      <c r="M14">
        <f t="shared" si="2"/>
        <v>36292</v>
      </c>
      <c r="N14">
        <f t="shared" si="3"/>
        <v>1999</v>
      </c>
      <c r="O14">
        <f t="shared" si="4"/>
        <v>5</v>
      </c>
      <c r="P14" t="str">
        <f t="shared" si="5"/>
        <v>05</v>
      </c>
      <c r="Q14">
        <f t="shared" si="6"/>
        <v>12</v>
      </c>
      <c r="R14">
        <f t="shared" si="7"/>
        <v>12</v>
      </c>
      <c r="S14" t="str">
        <f t="shared" si="8"/>
        <v>'1999-05-12'</v>
      </c>
      <c r="T14" t="str">
        <f t="shared" si="9"/>
        <v>insert into control (nombre, fecha_registrada, registrada, estatus, id_admin, id_cliente, created_at, updated_at) values('A+B','1999-05-12',1,1,2,600,'2018-10-31 23:06:00','2018-10-31 23:06:00');</v>
      </c>
    </row>
    <row r="15" spans="1:20">
      <c r="A15" s="58" t="s">
        <v>114</v>
      </c>
      <c r="B15" s="58">
        <v>1</v>
      </c>
      <c r="C15" s="67">
        <v>40823</v>
      </c>
      <c r="D15" s="67">
        <v>44476</v>
      </c>
      <c r="E15" s="83"/>
      <c r="F15" s="58" t="s">
        <v>115</v>
      </c>
      <c r="G15" s="58">
        <v>1121</v>
      </c>
      <c r="I15" t="s">
        <v>3606</v>
      </c>
      <c r="J15">
        <v>14</v>
      </c>
      <c r="K15">
        <f t="shared" si="0"/>
        <v>445</v>
      </c>
      <c r="L15">
        <f t="shared" si="1"/>
        <v>0</v>
      </c>
      <c r="M15">
        <f t="shared" si="2"/>
        <v>39455</v>
      </c>
      <c r="N15">
        <f t="shared" si="3"/>
        <v>2008</v>
      </c>
      <c r="O15">
        <f t="shared" si="4"/>
        <v>1</v>
      </c>
      <c r="P15" t="str">
        <f t="shared" si="5"/>
        <v>01</v>
      </c>
      <c r="Q15">
        <f t="shared" si="6"/>
        <v>8</v>
      </c>
      <c r="R15" t="str">
        <f t="shared" si="7"/>
        <v>08</v>
      </c>
      <c r="S15" t="str">
        <f t="shared" si="8"/>
        <v>'2008-01-08'</v>
      </c>
      <c r="T15" t="str">
        <f t="shared" si="9"/>
        <v>insert into control (nombre, fecha_registrada, registrada, estatus, id_admin, id_cliente, created_at, updated_at) values('ABASTECEDORA DE FIERRO Y ACERO','2008-01-08',0,1,2,445,'2018-10-31 23:06:00','2018-10-31 23:06:00');</v>
      </c>
    </row>
    <row r="16" spans="1:20">
      <c r="A16" s="59" t="s">
        <v>126</v>
      </c>
      <c r="B16" s="59">
        <v>1</v>
      </c>
      <c r="C16" s="68">
        <v>43061</v>
      </c>
      <c r="D16" s="68">
        <v>46713</v>
      </c>
      <c r="E16" s="82"/>
      <c r="F16" s="59" t="s">
        <v>126</v>
      </c>
      <c r="G16" s="59">
        <v>1120</v>
      </c>
      <c r="I16" t="s">
        <v>2376</v>
      </c>
      <c r="J16">
        <v>15</v>
      </c>
      <c r="K16">
        <f t="shared" si="0"/>
        <v>686</v>
      </c>
      <c r="L16">
        <f t="shared" si="1"/>
        <v>1</v>
      </c>
      <c r="M16">
        <f t="shared" si="2"/>
        <v>40890</v>
      </c>
      <c r="N16">
        <f t="shared" si="3"/>
        <v>2011</v>
      </c>
      <c r="O16">
        <f t="shared" si="4"/>
        <v>12</v>
      </c>
      <c r="P16">
        <f t="shared" si="5"/>
        <v>12</v>
      </c>
      <c r="Q16">
        <f t="shared" si="6"/>
        <v>13</v>
      </c>
      <c r="R16">
        <f t="shared" si="7"/>
        <v>13</v>
      </c>
      <c r="S16" t="str">
        <f t="shared" si="8"/>
        <v>'2011-12-13'</v>
      </c>
      <c r="T16" t="str">
        <f t="shared" si="9"/>
        <v>insert into control (nombre, fecha_registrada, registrada, estatus, id_admin, id_cliente, created_at, updated_at) values('ABCEDARIO DEL AUTOMOVIL','2011-12-13',1,1,2,686,'2018-10-31 23:06:00','2018-10-31 23:06:00');</v>
      </c>
    </row>
    <row r="17" spans="1:20">
      <c r="A17" s="64" t="s">
        <v>136</v>
      </c>
      <c r="B17" s="58">
        <v>1</v>
      </c>
      <c r="C17" s="67">
        <v>40374</v>
      </c>
      <c r="D17" s="67">
        <v>44027</v>
      </c>
      <c r="E17" s="83"/>
      <c r="F17" s="58" t="s">
        <v>136</v>
      </c>
      <c r="G17" s="58">
        <v>1118</v>
      </c>
      <c r="I17" t="s">
        <v>5799</v>
      </c>
      <c r="J17">
        <v>16</v>
      </c>
      <c r="K17">
        <f t="shared" si="0"/>
        <v>7</v>
      </c>
      <c r="L17">
        <f t="shared" si="1"/>
        <v>1</v>
      </c>
      <c r="M17">
        <f t="shared" si="2"/>
        <v>40841</v>
      </c>
      <c r="N17">
        <f t="shared" si="3"/>
        <v>2011</v>
      </c>
      <c r="O17">
        <f t="shared" si="4"/>
        <v>10</v>
      </c>
      <c r="P17">
        <f t="shared" si="5"/>
        <v>10</v>
      </c>
      <c r="Q17">
        <f t="shared" si="6"/>
        <v>25</v>
      </c>
      <c r="R17">
        <f t="shared" si="7"/>
        <v>25</v>
      </c>
      <c r="S17" t="str">
        <f t="shared" si="8"/>
        <v>'2011-10-25'</v>
      </c>
      <c r="T17" t="str">
        <f t="shared" si="9"/>
        <v>insert into control (nombre, fecha_registrada, registrada, estatus, id_admin, id_cliente, created_at, updated_at) values('ABRASIVE SOLUTIONS CONVERTING CENTER','2011-10-25',1,1,2,7,'2018-10-31 23:06:00','2018-10-31 23:06:00');</v>
      </c>
    </row>
    <row r="18" spans="1:20">
      <c r="A18" s="59" t="s">
        <v>141</v>
      </c>
      <c r="B18" s="59">
        <v>1</v>
      </c>
      <c r="C18" s="68">
        <v>39701</v>
      </c>
      <c r="D18" s="68">
        <v>43353</v>
      </c>
      <c r="E18" s="82"/>
      <c r="F18" s="59" t="s">
        <v>141</v>
      </c>
      <c r="G18" s="59">
        <v>1117</v>
      </c>
      <c r="I18" t="s">
        <v>6240</v>
      </c>
      <c r="J18">
        <v>17</v>
      </c>
      <c r="K18">
        <f t="shared" si="0"/>
        <v>1062</v>
      </c>
      <c r="L18">
        <f t="shared" si="1"/>
        <v>1</v>
      </c>
      <c r="M18">
        <f t="shared" si="2"/>
        <v>42150</v>
      </c>
      <c r="N18">
        <f t="shared" si="3"/>
        <v>2015</v>
      </c>
      <c r="O18">
        <f t="shared" si="4"/>
        <v>5</v>
      </c>
      <c r="P18" t="str">
        <f t="shared" si="5"/>
        <v>05</v>
      </c>
      <c r="Q18">
        <f t="shared" si="6"/>
        <v>26</v>
      </c>
      <c r="R18">
        <f t="shared" si="7"/>
        <v>26</v>
      </c>
      <c r="S18" t="str">
        <f t="shared" si="8"/>
        <v>'2015-05-26'</v>
      </c>
      <c r="T18" t="str">
        <f t="shared" si="9"/>
        <v>insert into control (nombre, fecha_registrada, registrada, estatus, id_admin, id_cliente, created_at, updated_at) values('ABSTRACT','2015-05-26',1,1,2,1062,'2018-10-31 23:06:00','2018-10-31 23:06:00');</v>
      </c>
    </row>
    <row r="19" spans="1:20">
      <c r="A19" s="57" t="s">
        <v>146</v>
      </c>
      <c r="B19" s="57" t="s">
        <v>8657</v>
      </c>
      <c r="C19" s="67">
        <v>41702</v>
      </c>
      <c r="D19" s="67">
        <v>45355</v>
      </c>
      <c r="E19" s="83"/>
      <c r="F19" s="57" t="s">
        <v>146</v>
      </c>
      <c r="G19" s="57">
        <v>1116</v>
      </c>
      <c r="I19" t="s">
        <v>5791</v>
      </c>
      <c r="J19">
        <v>18</v>
      </c>
      <c r="K19">
        <f t="shared" si="0"/>
        <v>8</v>
      </c>
      <c r="L19">
        <f t="shared" si="1"/>
        <v>1</v>
      </c>
      <c r="M19">
        <f t="shared" si="2"/>
        <v>40430</v>
      </c>
      <c r="N19">
        <f t="shared" si="3"/>
        <v>2010</v>
      </c>
      <c r="O19">
        <f t="shared" si="4"/>
        <v>9</v>
      </c>
      <c r="P19" t="str">
        <f t="shared" si="5"/>
        <v>09</v>
      </c>
      <c r="Q19">
        <f t="shared" si="6"/>
        <v>9</v>
      </c>
      <c r="R19" t="str">
        <f t="shared" si="7"/>
        <v>09</v>
      </c>
      <c r="S19" t="str">
        <f t="shared" si="8"/>
        <v>'2010-09-09'</v>
      </c>
      <c r="T19" t="str">
        <f t="shared" si="9"/>
        <v>insert into control (nombre, fecha_registrada, registrada, estatus, id_admin, id_cliente, created_at, updated_at) values('ACACIA','2010-09-09',1,1,2,8,'2018-10-31 23:06:00','2018-10-31 23:06:00');</v>
      </c>
    </row>
    <row r="20" spans="1:20">
      <c r="A20" s="59" t="s">
        <v>151</v>
      </c>
      <c r="B20" s="59">
        <v>1</v>
      </c>
      <c r="C20" s="68">
        <v>41865</v>
      </c>
      <c r="D20" s="68">
        <v>45518</v>
      </c>
      <c r="E20" s="82"/>
      <c r="F20" s="59" t="s">
        <v>151</v>
      </c>
      <c r="G20" s="59">
        <v>1115</v>
      </c>
      <c r="I20" t="s">
        <v>5783</v>
      </c>
      <c r="J20">
        <v>19</v>
      </c>
      <c r="K20">
        <f t="shared" si="0"/>
        <v>9</v>
      </c>
      <c r="L20">
        <f t="shared" si="1"/>
        <v>1</v>
      </c>
      <c r="M20">
        <f t="shared" si="2"/>
        <v>41025</v>
      </c>
      <c r="N20">
        <f t="shared" si="3"/>
        <v>2012</v>
      </c>
      <c r="O20">
        <f t="shared" si="4"/>
        <v>4</v>
      </c>
      <c r="P20" t="str">
        <f t="shared" si="5"/>
        <v>04</v>
      </c>
      <c r="Q20">
        <f t="shared" si="6"/>
        <v>26</v>
      </c>
      <c r="R20">
        <f t="shared" si="7"/>
        <v>26</v>
      </c>
      <c r="S20" t="str">
        <f t="shared" si="8"/>
        <v>'2012-04-26'</v>
      </c>
      <c r="T20" t="str">
        <f t="shared" si="9"/>
        <v>insert into control (nombre, fecha_registrada, registrada, estatus, id_admin, id_cliente, created_at, updated_at) values('ACADEMIA DE IDIOMAS LEIBNITZ','2012-04-26',1,1,2,9,'2018-10-31 23:06:00','2018-10-31 23:06:00');</v>
      </c>
    </row>
    <row r="21" spans="1:20">
      <c r="A21" s="65" t="s">
        <v>156</v>
      </c>
      <c r="B21" s="57">
        <v>1</v>
      </c>
      <c r="C21" s="69">
        <v>41446</v>
      </c>
      <c r="D21" s="69">
        <v>45098</v>
      </c>
      <c r="E21" s="85"/>
      <c r="F21" s="65" t="s">
        <v>163</v>
      </c>
      <c r="G21" s="57">
        <v>1114</v>
      </c>
      <c r="I21" t="s">
        <v>5776</v>
      </c>
      <c r="J21">
        <v>20</v>
      </c>
      <c r="K21">
        <f t="shared" si="0"/>
        <v>11</v>
      </c>
      <c r="L21">
        <f t="shared" si="1"/>
        <v>1</v>
      </c>
      <c r="M21">
        <f t="shared" si="2"/>
        <v>41256</v>
      </c>
      <c r="N21">
        <f t="shared" si="3"/>
        <v>2012</v>
      </c>
      <c r="O21">
        <f t="shared" si="4"/>
        <v>12</v>
      </c>
      <c r="P21">
        <f t="shared" si="5"/>
        <v>12</v>
      </c>
      <c r="Q21">
        <f t="shared" si="6"/>
        <v>13</v>
      </c>
      <c r="R21">
        <f t="shared" si="7"/>
        <v>13</v>
      </c>
      <c r="S21" t="str">
        <f t="shared" si="8"/>
        <v>'2012-12-13'</v>
      </c>
      <c r="T21" t="str">
        <f t="shared" si="9"/>
        <v>insert into control (nombre, fecha_registrada, registrada, estatus, id_admin, id_cliente, created_at, updated_at) values('ACEROS INDUSTRIALES EPC','2012-12-13',1,1,2,11,'2018-10-31 23:06:00','2018-10-31 23:06:00');</v>
      </c>
    </row>
    <row r="22" spans="1:20">
      <c r="A22" s="60" t="s">
        <v>162</v>
      </c>
      <c r="B22" s="60" t="s">
        <v>8657</v>
      </c>
      <c r="C22" s="68">
        <v>39286</v>
      </c>
      <c r="D22" s="68">
        <v>42939</v>
      </c>
      <c r="E22" s="82"/>
      <c r="F22" s="59" t="s">
        <v>163</v>
      </c>
      <c r="G22" s="59">
        <v>1114</v>
      </c>
      <c r="I22" t="s">
        <v>5773</v>
      </c>
      <c r="J22">
        <v>21</v>
      </c>
      <c r="K22">
        <f t="shared" si="0"/>
        <v>12</v>
      </c>
      <c r="L22">
        <f t="shared" si="1"/>
        <v>1</v>
      </c>
      <c r="M22">
        <f t="shared" si="2"/>
        <v>39577</v>
      </c>
      <c r="N22">
        <f t="shared" si="3"/>
        <v>2008</v>
      </c>
      <c r="O22">
        <f t="shared" si="4"/>
        <v>5</v>
      </c>
      <c r="P22" t="str">
        <f t="shared" si="5"/>
        <v>05</v>
      </c>
      <c r="Q22">
        <f t="shared" si="6"/>
        <v>9</v>
      </c>
      <c r="R22" t="str">
        <f t="shared" si="7"/>
        <v>09</v>
      </c>
      <c r="S22" t="str">
        <f t="shared" si="8"/>
        <v>'2008-05-09'</v>
      </c>
      <c r="T22" t="str">
        <f t="shared" si="9"/>
        <v>insert into control (nombre, fecha_registrada, registrada, estatus, id_admin, id_cliente, created_at, updated_at) values('ACEROS OWER SIEMPRE CONFIABLES…. SIEMPRE CONTIGO','2008-05-09',1,1,2,12,'2018-10-31 23:06:00','2018-10-31 23:06:00');</v>
      </c>
    </row>
    <row r="23" spans="1:20">
      <c r="A23" s="57" t="s">
        <v>162</v>
      </c>
      <c r="B23" s="57" t="s">
        <v>8657</v>
      </c>
      <c r="C23" s="67">
        <v>39926</v>
      </c>
      <c r="D23" s="67">
        <v>43578</v>
      </c>
      <c r="E23" s="83"/>
      <c r="F23" s="58" t="s">
        <v>163</v>
      </c>
      <c r="G23" s="58">
        <v>1114</v>
      </c>
      <c r="I23" t="s">
        <v>8560</v>
      </c>
      <c r="J23">
        <v>22</v>
      </c>
      <c r="K23">
        <f t="shared" si="0"/>
        <v>13</v>
      </c>
      <c r="L23">
        <f t="shared" si="1"/>
        <v>0</v>
      </c>
      <c r="M23" t="str">
        <f t="shared" si="2"/>
        <v/>
      </c>
      <c r="N23" t="e">
        <f t="shared" si="3"/>
        <v>#VALUE!</v>
      </c>
      <c r="O23" t="e">
        <f t="shared" si="4"/>
        <v>#VALUE!</v>
      </c>
      <c r="P23" t="e">
        <f t="shared" si="5"/>
        <v>#VALUE!</v>
      </c>
      <c r="Q23" t="e">
        <f t="shared" si="6"/>
        <v>#VALUE!</v>
      </c>
      <c r="R23" t="e">
        <f t="shared" si="7"/>
        <v>#VALUE!</v>
      </c>
      <c r="S23" t="str">
        <f t="shared" si="8"/>
        <v>null</v>
      </c>
      <c r="T23" t="str">
        <f t="shared" si="9"/>
        <v>insert into control (nombre, fecha_registrada, registrada, estatus, id_admin, id_cliente, created_at, updated_at) values('ACETONA PURA',null,0,1,2,13,'2018-10-31 23:06:00','2018-10-31 23:06:00');</v>
      </c>
    </row>
    <row r="24" spans="1:20">
      <c r="A24" s="60" t="s">
        <v>167</v>
      </c>
      <c r="B24" s="60">
        <v>1</v>
      </c>
      <c r="C24" s="70">
        <v>41284</v>
      </c>
      <c r="D24" s="70">
        <v>44936</v>
      </c>
      <c r="E24" s="84"/>
      <c r="F24" s="62" t="s">
        <v>163</v>
      </c>
      <c r="G24" s="62">
        <v>1114</v>
      </c>
      <c r="I24" t="s">
        <v>8051</v>
      </c>
      <c r="J24">
        <v>23</v>
      </c>
      <c r="K24">
        <f t="shared" si="0"/>
        <v>975</v>
      </c>
      <c r="L24">
        <f t="shared" si="1"/>
        <v>1</v>
      </c>
      <c r="M24">
        <f t="shared" si="2"/>
        <v>43042</v>
      </c>
      <c r="N24">
        <f t="shared" si="3"/>
        <v>2017</v>
      </c>
      <c r="O24">
        <f t="shared" si="4"/>
        <v>11</v>
      </c>
      <c r="P24">
        <f t="shared" si="5"/>
        <v>11</v>
      </c>
      <c r="Q24">
        <f t="shared" si="6"/>
        <v>3</v>
      </c>
      <c r="R24" t="str">
        <f t="shared" si="7"/>
        <v>03</v>
      </c>
      <c r="S24" t="str">
        <f t="shared" si="8"/>
        <v>'2017-11-03'</v>
      </c>
      <c r="T24" t="str">
        <f t="shared" si="9"/>
        <v>insert into control (nombre, fecha_registrada, registrada, estatus, id_admin, id_cliente, created_at, updated_at) values('ACROB SMART CAN DE LUXE','2017-11-03',1,1,2,975,'2018-10-31 23:06:00','2018-10-31 23:06:00');</v>
      </c>
    </row>
    <row r="25" spans="1:20">
      <c r="A25" s="64" t="s">
        <v>170</v>
      </c>
      <c r="B25" s="58">
        <v>1</v>
      </c>
      <c r="C25" s="67">
        <v>39877</v>
      </c>
      <c r="D25" s="67">
        <v>43529</v>
      </c>
      <c r="E25" s="83">
        <v>39</v>
      </c>
      <c r="F25" s="58" t="s">
        <v>170</v>
      </c>
      <c r="G25" s="58">
        <v>1112</v>
      </c>
      <c r="I25" t="s">
        <v>5840</v>
      </c>
      <c r="J25">
        <v>24</v>
      </c>
      <c r="K25">
        <f t="shared" si="0"/>
        <v>41</v>
      </c>
      <c r="L25">
        <f t="shared" si="1"/>
        <v>1</v>
      </c>
      <c r="M25">
        <f t="shared" si="2"/>
        <v>41990</v>
      </c>
      <c r="N25">
        <f t="shared" si="3"/>
        <v>2014</v>
      </c>
      <c r="O25">
        <f t="shared" si="4"/>
        <v>12</v>
      </c>
      <c r="P25">
        <f t="shared" si="5"/>
        <v>12</v>
      </c>
      <c r="Q25">
        <f t="shared" si="6"/>
        <v>17</v>
      </c>
      <c r="R25">
        <f t="shared" si="7"/>
        <v>17</v>
      </c>
      <c r="S25" t="str">
        <f t="shared" si="8"/>
        <v>'2014-12-17'</v>
      </c>
      <c r="T25" t="str">
        <f t="shared" si="9"/>
        <v>insert into control (nombre, fecha_registrada, registrada, estatus, id_admin, id_cliente, created_at, updated_at) values('AD ANIMAL DRIVE','2014-12-17',1,1,2,41,'2018-10-31 23:06:00','2018-10-31 23:06:00');</v>
      </c>
    </row>
    <row r="26" spans="1:20">
      <c r="A26" s="74" t="s">
        <v>170</v>
      </c>
      <c r="B26" s="59">
        <v>1</v>
      </c>
      <c r="C26" s="68">
        <v>39877</v>
      </c>
      <c r="D26" s="68">
        <v>43529</v>
      </c>
      <c r="E26" s="82">
        <v>43</v>
      </c>
      <c r="F26" s="59" t="s">
        <v>170</v>
      </c>
      <c r="G26" s="59">
        <v>1112</v>
      </c>
      <c r="I26" t="s">
        <v>5766</v>
      </c>
      <c r="J26">
        <v>25</v>
      </c>
      <c r="K26">
        <f t="shared" si="0"/>
        <v>16</v>
      </c>
      <c r="L26">
        <f t="shared" si="1"/>
        <v>1</v>
      </c>
      <c r="M26">
        <f t="shared" si="2"/>
        <v>41583</v>
      </c>
      <c r="N26">
        <f t="shared" si="3"/>
        <v>2013</v>
      </c>
      <c r="O26">
        <f t="shared" si="4"/>
        <v>11</v>
      </c>
      <c r="P26">
        <f t="shared" si="5"/>
        <v>11</v>
      </c>
      <c r="Q26">
        <f t="shared" si="6"/>
        <v>5</v>
      </c>
      <c r="R26" t="str">
        <f t="shared" si="7"/>
        <v>05</v>
      </c>
      <c r="S26" t="str">
        <f t="shared" si="8"/>
        <v>'2013-11-05'</v>
      </c>
      <c r="T26" t="str">
        <f t="shared" si="9"/>
        <v>insert into control (nombre, fecha_registrada, registrada, estatus, id_admin, id_cliente, created_at, updated_at) values('ADN CONSULTING','2013-11-05',1,1,2,16,'2018-10-31 23:06:00','2018-10-31 23:06:00');</v>
      </c>
    </row>
    <row r="27" spans="1:20">
      <c r="A27" s="65" t="s">
        <v>8640</v>
      </c>
      <c r="B27" s="57" t="s">
        <v>8657</v>
      </c>
      <c r="C27" s="67">
        <v>39987</v>
      </c>
      <c r="D27" s="67">
        <v>43639</v>
      </c>
      <c r="E27" s="83">
        <v>39</v>
      </c>
      <c r="F27" s="57" t="s">
        <v>170</v>
      </c>
      <c r="G27" s="57">
        <v>1112</v>
      </c>
      <c r="I27" t="s">
        <v>5759</v>
      </c>
      <c r="J27">
        <v>26</v>
      </c>
      <c r="K27">
        <f t="shared" si="0"/>
        <v>17</v>
      </c>
      <c r="L27">
        <f t="shared" si="1"/>
        <v>1</v>
      </c>
      <c r="M27">
        <f t="shared" si="2"/>
        <v>42974</v>
      </c>
      <c r="N27">
        <f t="shared" si="3"/>
        <v>2017</v>
      </c>
      <c r="O27">
        <f t="shared" si="4"/>
        <v>8</v>
      </c>
      <c r="P27" t="str">
        <f t="shared" si="5"/>
        <v>08</v>
      </c>
      <c r="Q27">
        <f t="shared" si="6"/>
        <v>27</v>
      </c>
      <c r="R27">
        <f t="shared" si="7"/>
        <v>27</v>
      </c>
      <c r="S27" t="str">
        <f t="shared" si="8"/>
        <v>'2017-08-27'</v>
      </c>
      <c r="T27" t="str">
        <f t="shared" si="9"/>
        <v>insert into control (nombre, fecha_registrada, registrada, estatus, id_admin, id_cliente, created_at, updated_at) values('ADOORS','2017-08-27',1,1,2,17,'2018-10-31 23:06:00','2018-10-31 23:06:00');</v>
      </c>
    </row>
    <row r="28" spans="1:20">
      <c r="A28" s="72" t="s">
        <v>8640</v>
      </c>
      <c r="B28" s="60" t="s">
        <v>8657</v>
      </c>
      <c r="C28" s="68">
        <v>39987</v>
      </c>
      <c r="D28" s="68">
        <v>43639</v>
      </c>
      <c r="E28" s="82">
        <v>43</v>
      </c>
      <c r="F28" s="60" t="s">
        <v>170</v>
      </c>
      <c r="G28" s="60">
        <v>1112</v>
      </c>
      <c r="I28" t="s">
        <v>6771</v>
      </c>
      <c r="J28">
        <v>27</v>
      </c>
      <c r="K28">
        <f t="shared" si="0"/>
        <v>18</v>
      </c>
      <c r="L28">
        <f t="shared" si="1"/>
        <v>1</v>
      </c>
      <c r="M28">
        <f t="shared" si="2"/>
        <v>42359</v>
      </c>
      <c r="N28">
        <f t="shared" si="3"/>
        <v>2015</v>
      </c>
      <c r="O28">
        <f t="shared" si="4"/>
        <v>12</v>
      </c>
      <c r="P28">
        <f t="shared" si="5"/>
        <v>12</v>
      </c>
      <c r="Q28">
        <f t="shared" si="6"/>
        <v>21</v>
      </c>
      <c r="R28">
        <f t="shared" si="7"/>
        <v>21</v>
      </c>
      <c r="S28" t="str">
        <f t="shared" si="8"/>
        <v>'2015-12-21'</v>
      </c>
      <c r="T28" t="str">
        <f t="shared" si="9"/>
        <v>insert into control (nombre, fecha_registrada, registrada, estatus, id_admin, id_cliente, created_at, updated_at) values('AEM ASOCIACION EMPRESARIAL MEXICANA','2015-12-21',1,1,2,18,'2018-10-31 23:06:00','2018-10-31 23:06:00');</v>
      </c>
    </row>
    <row r="29" spans="1:20">
      <c r="A29" s="58" t="s">
        <v>170</v>
      </c>
      <c r="B29" s="58">
        <v>1</v>
      </c>
      <c r="C29" s="67">
        <v>41295</v>
      </c>
      <c r="D29" s="67">
        <v>44947</v>
      </c>
      <c r="E29" s="83"/>
      <c r="F29" s="58" t="s">
        <v>170</v>
      </c>
      <c r="G29" s="58">
        <v>1112</v>
      </c>
      <c r="I29" t="s">
        <v>5746</v>
      </c>
      <c r="J29">
        <v>28</v>
      </c>
      <c r="K29">
        <f t="shared" si="0"/>
        <v>19</v>
      </c>
      <c r="L29">
        <f t="shared" si="1"/>
        <v>1</v>
      </c>
      <c r="M29">
        <f t="shared" si="2"/>
        <v>42929</v>
      </c>
      <c r="N29">
        <f t="shared" si="3"/>
        <v>2017</v>
      </c>
      <c r="O29">
        <f t="shared" si="4"/>
        <v>7</v>
      </c>
      <c r="P29" t="str">
        <f t="shared" si="5"/>
        <v>07</v>
      </c>
      <c r="Q29">
        <f t="shared" si="6"/>
        <v>13</v>
      </c>
      <c r="R29">
        <f t="shared" si="7"/>
        <v>13</v>
      </c>
      <c r="S29" t="str">
        <f t="shared" si="8"/>
        <v>'2017-07-13'</v>
      </c>
      <c r="T29" t="str">
        <f t="shared" si="9"/>
        <v>insert into control (nombre, fecha_registrada, registrada, estatus, id_admin, id_cliente, created_at, updated_at) values('AFC AUTOFLETES CHIHUAHUA','2017-07-13',1,1,2,19,'2018-10-31 23:06:00','2018-10-31 23:06:00');</v>
      </c>
    </row>
    <row r="30" spans="1:20">
      <c r="A30" s="59" t="s">
        <v>201</v>
      </c>
      <c r="B30" s="59">
        <v>1</v>
      </c>
      <c r="C30" s="68">
        <v>40617</v>
      </c>
      <c r="D30" s="68">
        <v>44270</v>
      </c>
      <c r="E30" s="82"/>
      <c r="F30" s="59" t="s">
        <v>202</v>
      </c>
      <c r="G30" s="59">
        <v>1111</v>
      </c>
      <c r="I30" t="s">
        <v>5753</v>
      </c>
      <c r="J30">
        <v>29</v>
      </c>
      <c r="K30">
        <f t="shared" si="0"/>
        <v>19</v>
      </c>
      <c r="L30">
        <f t="shared" si="1"/>
        <v>1</v>
      </c>
      <c r="M30">
        <f t="shared" si="2"/>
        <v>41719</v>
      </c>
      <c r="N30">
        <f t="shared" si="3"/>
        <v>2014</v>
      </c>
      <c r="O30">
        <f t="shared" si="4"/>
        <v>3</v>
      </c>
      <c r="P30" t="str">
        <f t="shared" si="5"/>
        <v>03</v>
      </c>
      <c r="Q30">
        <f t="shared" si="6"/>
        <v>21</v>
      </c>
      <c r="R30">
        <f t="shared" si="7"/>
        <v>21</v>
      </c>
      <c r="S30" t="str">
        <f t="shared" si="8"/>
        <v>'2014-03-21'</v>
      </c>
      <c r="T30" t="str">
        <f t="shared" si="9"/>
        <v>insert into control (nombre, fecha_registrada, registrada, estatus, id_admin, id_cliente, created_at, updated_at) values('AFC LOGISTICS WAREHOUSING TRANSPORTATION','2014-03-21',1,1,2,19,'2018-10-31 23:06:00','2018-10-31 23:06:00');</v>
      </c>
    </row>
    <row r="31" spans="1:20">
      <c r="A31" s="57" t="s">
        <v>215</v>
      </c>
      <c r="B31" s="57" t="s">
        <v>8657</v>
      </c>
      <c r="C31" s="67">
        <v>40589</v>
      </c>
      <c r="D31" s="67">
        <v>44242</v>
      </c>
      <c r="E31" s="83"/>
      <c r="F31" s="57" t="s">
        <v>215</v>
      </c>
      <c r="G31" s="57">
        <v>1110</v>
      </c>
      <c r="I31" t="s">
        <v>5744</v>
      </c>
      <c r="J31">
        <v>30</v>
      </c>
      <c r="K31">
        <f t="shared" si="0"/>
        <v>20</v>
      </c>
      <c r="L31">
        <f t="shared" si="1"/>
        <v>1</v>
      </c>
      <c r="M31">
        <f t="shared" si="2"/>
        <v>38622</v>
      </c>
      <c r="N31">
        <f t="shared" si="3"/>
        <v>2005</v>
      </c>
      <c r="O31">
        <f t="shared" si="4"/>
        <v>9</v>
      </c>
      <c r="P31" t="str">
        <f t="shared" si="5"/>
        <v>09</v>
      </c>
      <c r="Q31">
        <f t="shared" si="6"/>
        <v>27</v>
      </c>
      <c r="R31">
        <f t="shared" si="7"/>
        <v>27</v>
      </c>
      <c r="S31" t="str">
        <f t="shared" si="8"/>
        <v>'2005-09-27'</v>
      </c>
      <c r="T31" t="str">
        <f t="shared" si="9"/>
        <v>insert into control (nombre, fecha_registrada, registrada, estatus, id_admin, id_cliente, created_at, updated_at) values('AFER','2005-09-27',1,1,2,20,'2018-10-31 23:06:00','2018-10-31 23:06:00');</v>
      </c>
    </row>
    <row r="32" spans="1:20">
      <c r="A32" s="59" t="s">
        <v>224</v>
      </c>
      <c r="B32" s="59">
        <v>1</v>
      </c>
      <c r="C32" s="68">
        <v>41683</v>
      </c>
      <c r="D32" s="68">
        <v>45335</v>
      </c>
      <c r="E32" s="82"/>
      <c r="F32" s="59" t="s">
        <v>215</v>
      </c>
      <c r="G32" s="59">
        <v>1110</v>
      </c>
      <c r="I32" t="s">
        <v>5736</v>
      </c>
      <c r="J32">
        <v>31</v>
      </c>
      <c r="K32">
        <f t="shared" si="0"/>
        <v>21</v>
      </c>
      <c r="L32">
        <f t="shared" si="1"/>
        <v>1</v>
      </c>
      <c r="M32">
        <f t="shared" si="2"/>
        <v>41219</v>
      </c>
      <c r="N32">
        <f t="shared" si="3"/>
        <v>2012</v>
      </c>
      <c r="O32">
        <f t="shared" si="4"/>
        <v>11</v>
      </c>
      <c r="P32">
        <f t="shared" si="5"/>
        <v>11</v>
      </c>
      <c r="Q32">
        <f t="shared" si="6"/>
        <v>6</v>
      </c>
      <c r="R32" t="str">
        <f t="shared" si="7"/>
        <v>06</v>
      </c>
      <c r="S32" t="str">
        <f t="shared" si="8"/>
        <v>'2012-11-06'</v>
      </c>
      <c r="T32" t="str">
        <f t="shared" si="9"/>
        <v>insert into control (nombre, fecha_registrada, registrada, estatus, id_admin, id_cliente, created_at, updated_at) values('AGRICOLA CASTILLO','2012-11-06',1,1,2,21,'2018-10-31 23:06:00','2018-10-31 23:06:00');</v>
      </c>
    </row>
    <row r="33" spans="1:20">
      <c r="A33" s="57" t="s">
        <v>229</v>
      </c>
      <c r="B33" s="57" t="s">
        <v>8657</v>
      </c>
      <c r="C33" s="67">
        <v>39191</v>
      </c>
      <c r="D33" s="67">
        <v>42844</v>
      </c>
      <c r="E33" s="83"/>
      <c r="F33" s="57" t="s">
        <v>229</v>
      </c>
      <c r="G33" s="57">
        <v>1109</v>
      </c>
      <c r="I33" t="s">
        <v>3532</v>
      </c>
      <c r="J33">
        <v>32</v>
      </c>
      <c r="K33">
        <f t="shared" si="0"/>
        <v>453</v>
      </c>
      <c r="L33">
        <f t="shared" si="1"/>
        <v>1</v>
      </c>
      <c r="M33">
        <f t="shared" si="2"/>
        <v>40486</v>
      </c>
      <c r="N33">
        <f t="shared" si="3"/>
        <v>2010</v>
      </c>
      <c r="O33">
        <f t="shared" si="4"/>
        <v>11</v>
      </c>
      <c r="P33">
        <f t="shared" si="5"/>
        <v>11</v>
      </c>
      <c r="Q33">
        <f t="shared" si="6"/>
        <v>4</v>
      </c>
      <c r="R33" t="str">
        <f t="shared" si="7"/>
        <v>04</v>
      </c>
      <c r="S33" t="str">
        <f t="shared" si="8"/>
        <v>'2010-11-04'</v>
      </c>
      <c r="T33" t="str">
        <f t="shared" si="9"/>
        <v>insert into control (nombre, fecha_registrada, registrada, estatus, id_admin, id_cliente, created_at, updated_at) values('AGRO POWER GP GRUPO PAPIGOCHIC','2010-11-04',1,1,2,453,'2018-10-31 23:06:00','2018-10-31 23:06:00');</v>
      </c>
    </row>
    <row r="34" spans="1:20">
      <c r="A34" s="59" t="s">
        <v>232</v>
      </c>
      <c r="B34" s="60">
        <v>1</v>
      </c>
      <c r="C34" s="68">
        <v>39321</v>
      </c>
      <c r="D34" s="68">
        <v>42974</v>
      </c>
      <c r="E34" s="82"/>
      <c r="F34" s="59" t="s">
        <v>232</v>
      </c>
      <c r="G34" s="59">
        <v>1108</v>
      </c>
      <c r="I34" t="s">
        <v>5730</v>
      </c>
      <c r="J34">
        <v>33</v>
      </c>
      <c r="K34">
        <f t="shared" si="0"/>
        <v>22</v>
      </c>
      <c r="L34">
        <f t="shared" si="1"/>
        <v>1</v>
      </c>
      <c r="M34">
        <f t="shared" si="2"/>
        <v>39701</v>
      </c>
      <c r="N34">
        <f t="shared" si="3"/>
        <v>2008</v>
      </c>
      <c r="O34">
        <f t="shared" si="4"/>
        <v>9</v>
      </c>
      <c r="P34" t="str">
        <f t="shared" si="5"/>
        <v>09</v>
      </c>
      <c r="Q34">
        <f t="shared" si="6"/>
        <v>10</v>
      </c>
      <c r="R34">
        <f t="shared" si="7"/>
        <v>10</v>
      </c>
      <c r="S34" t="str">
        <f t="shared" si="8"/>
        <v>'2008-09-10'</v>
      </c>
      <c r="T34" t="str">
        <f t="shared" si="9"/>
        <v>insert into control (nombre, fecha_registrada, registrada, estatus, id_admin, id_cliente, created_at, updated_at) values('AGROFE','2008-09-10',1,1,2,22,'2018-10-31 23:06:00','2018-10-31 23:06:00');</v>
      </c>
    </row>
    <row r="35" spans="1:20">
      <c r="A35" s="58" t="s">
        <v>239</v>
      </c>
      <c r="B35" s="58">
        <v>1</v>
      </c>
      <c r="C35" s="67">
        <v>39702</v>
      </c>
      <c r="D35" s="67">
        <v>46997</v>
      </c>
      <c r="E35" s="83"/>
      <c r="F35" s="58" t="s">
        <v>240</v>
      </c>
      <c r="G35" s="58">
        <v>1106</v>
      </c>
      <c r="I35" t="s">
        <v>8219</v>
      </c>
      <c r="J35">
        <v>34</v>
      </c>
      <c r="K35">
        <f t="shared" si="0"/>
        <v>25</v>
      </c>
      <c r="L35">
        <f t="shared" si="1"/>
        <v>1</v>
      </c>
      <c r="M35">
        <f t="shared" si="2"/>
        <v>43165</v>
      </c>
      <c r="N35">
        <f t="shared" si="3"/>
        <v>2018</v>
      </c>
      <c r="O35">
        <f t="shared" si="4"/>
        <v>3</v>
      </c>
      <c r="P35" t="str">
        <f t="shared" si="5"/>
        <v>03</v>
      </c>
      <c r="Q35">
        <f t="shared" si="6"/>
        <v>6</v>
      </c>
      <c r="R35" t="str">
        <f t="shared" si="7"/>
        <v>06</v>
      </c>
      <c r="S35" t="str">
        <f t="shared" si="8"/>
        <v>'2018-03-06'</v>
      </c>
      <c r="T35" t="str">
        <f t="shared" si="9"/>
        <v>insert into control (nombre, fecha_registrada, registrada, estatus, id_admin, id_cliente, created_at, updated_at) values('AGUACATE','2018-03-06',1,1,2,25,'2018-10-31 23:06:00','2018-10-31 23:06:00');</v>
      </c>
    </row>
    <row r="36" spans="1:20">
      <c r="A36" s="59" t="s">
        <v>245</v>
      </c>
      <c r="B36" s="59">
        <v>1</v>
      </c>
      <c r="C36" s="68">
        <v>41827</v>
      </c>
      <c r="D36" s="68">
        <v>45480</v>
      </c>
      <c r="E36" s="82"/>
      <c r="F36" s="59" t="s">
        <v>246</v>
      </c>
      <c r="G36" s="59">
        <v>1105</v>
      </c>
      <c r="I36" t="s">
        <v>6864</v>
      </c>
      <c r="J36">
        <v>35</v>
      </c>
      <c r="K36">
        <f t="shared" si="0"/>
        <v>26</v>
      </c>
      <c r="L36">
        <f t="shared" si="1"/>
        <v>1</v>
      </c>
      <c r="M36">
        <f t="shared" si="2"/>
        <v>42415</v>
      </c>
      <c r="N36">
        <f t="shared" si="3"/>
        <v>2016</v>
      </c>
      <c r="O36">
        <f t="shared" si="4"/>
        <v>2</v>
      </c>
      <c r="P36" t="str">
        <f t="shared" si="5"/>
        <v>02</v>
      </c>
      <c r="Q36">
        <f t="shared" si="6"/>
        <v>15</v>
      </c>
      <c r="R36">
        <f t="shared" si="7"/>
        <v>15</v>
      </c>
      <c r="S36" t="str">
        <f t="shared" si="8"/>
        <v>'2016-02-15'</v>
      </c>
      <c r="T36" t="str">
        <f t="shared" si="9"/>
        <v>insert into control (nombre, fecha_registrada, registrada, estatus, id_admin, id_cliente, created_at, updated_at) values('AH CHILES','2016-02-15',1,1,2,26,'2018-10-31 23:06:00','2018-10-31 23:06:00');</v>
      </c>
    </row>
    <row r="37" spans="1:20">
      <c r="A37" s="58" t="s">
        <v>251</v>
      </c>
      <c r="B37" s="58">
        <v>1</v>
      </c>
      <c r="C37" s="67">
        <v>41669</v>
      </c>
      <c r="D37" s="67">
        <v>45321</v>
      </c>
      <c r="E37" s="83"/>
      <c r="F37" s="58" t="s">
        <v>252</v>
      </c>
      <c r="G37" s="58">
        <v>1103</v>
      </c>
      <c r="I37" t="s">
        <v>5709</v>
      </c>
      <c r="J37">
        <v>36</v>
      </c>
      <c r="K37">
        <f t="shared" si="0"/>
        <v>27</v>
      </c>
      <c r="L37">
        <f t="shared" si="1"/>
        <v>1</v>
      </c>
      <c r="M37">
        <f t="shared" si="2"/>
        <v>41690</v>
      </c>
      <c r="N37">
        <f t="shared" si="3"/>
        <v>2014</v>
      </c>
      <c r="O37">
        <f t="shared" si="4"/>
        <v>2</v>
      </c>
      <c r="P37" t="str">
        <f t="shared" si="5"/>
        <v>02</v>
      </c>
      <c r="Q37">
        <f t="shared" si="6"/>
        <v>20</v>
      </c>
      <c r="R37">
        <f t="shared" si="7"/>
        <v>20</v>
      </c>
      <c r="S37" t="str">
        <f t="shared" si="8"/>
        <v>'2014-02-20'</v>
      </c>
      <c r="T37" t="str">
        <f t="shared" si="9"/>
        <v>insert into control (nombre, fecha_registrada, registrada, estatus, id_admin, id_cliente, created_at, updated_at) values('AJESA','2014-02-20',1,1,2,27,'2018-10-31 23:06:00','2018-10-31 23:06:00');</v>
      </c>
    </row>
    <row r="38" spans="1:20">
      <c r="A38" s="59" t="s">
        <v>257</v>
      </c>
      <c r="B38" s="59">
        <v>1</v>
      </c>
      <c r="C38" s="68">
        <v>40788</v>
      </c>
      <c r="D38" s="68">
        <v>44441</v>
      </c>
      <c r="E38" s="82"/>
      <c r="F38" s="59" t="s">
        <v>257</v>
      </c>
      <c r="G38" s="59">
        <v>1102</v>
      </c>
      <c r="I38" t="s">
        <v>6104</v>
      </c>
      <c r="J38">
        <v>37</v>
      </c>
      <c r="K38">
        <f t="shared" si="0"/>
        <v>597</v>
      </c>
      <c r="L38">
        <f t="shared" si="1"/>
        <v>0</v>
      </c>
      <c r="M38">
        <f t="shared" si="2"/>
        <v>42107</v>
      </c>
      <c r="N38">
        <f t="shared" si="3"/>
        <v>2015</v>
      </c>
      <c r="O38">
        <f t="shared" si="4"/>
        <v>4</v>
      </c>
      <c r="P38" t="str">
        <f t="shared" si="5"/>
        <v>04</v>
      </c>
      <c r="Q38">
        <f t="shared" si="6"/>
        <v>13</v>
      </c>
      <c r="R38">
        <f t="shared" si="7"/>
        <v>13</v>
      </c>
      <c r="S38" t="str">
        <f t="shared" si="8"/>
        <v>'2015-04-13'</v>
      </c>
      <c r="T38" t="str">
        <f t="shared" si="9"/>
        <v>insert into control (nombre, fecha_registrada, registrada, estatus, id_admin, id_cliente, created_at, updated_at) values('AJOLIVO','2015-04-13',0,1,2,597,'2018-10-31 23:06:00','2018-10-31 23:06:00');</v>
      </c>
    </row>
    <row r="39" spans="1:20">
      <c r="A39" s="57" t="s">
        <v>265</v>
      </c>
      <c r="B39" s="57">
        <v>1</v>
      </c>
      <c r="C39" s="69">
        <v>40961</v>
      </c>
      <c r="D39" s="69">
        <v>44614</v>
      </c>
      <c r="E39" s="85"/>
      <c r="F39" s="57" t="s">
        <v>257</v>
      </c>
      <c r="G39" s="57">
        <v>1102</v>
      </c>
      <c r="I39" t="s">
        <v>5702</v>
      </c>
      <c r="J39">
        <v>38</v>
      </c>
      <c r="K39">
        <f t="shared" si="0"/>
        <v>28</v>
      </c>
      <c r="L39">
        <f t="shared" si="1"/>
        <v>1</v>
      </c>
      <c r="M39">
        <f t="shared" si="2"/>
        <v>40780</v>
      </c>
      <c r="N39">
        <f t="shared" si="3"/>
        <v>2011</v>
      </c>
      <c r="O39">
        <f t="shared" si="4"/>
        <v>8</v>
      </c>
      <c r="P39" t="str">
        <f t="shared" si="5"/>
        <v>08</v>
      </c>
      <c r="Q39">
        <f t="shared" si="6"/>
        <v>25</v>
      </c>
      <c r="R39">
        <f t="shared" si="7"/>
        <v>25</v>
      </c>
      <c r="S39" t="str">
        <f t="shared" si="8"/>
        <v>'2011-08-25'</v>
      </c>
      <c r="T39" t="str">
        <f t="shared" si="9"/>
        <v>insert into control (nombre, fecha_registrada, registrada, estatus, id_admin, id_cliente, created_at, updated_at) values('ALAC','2011-08-25',1,1,2,28,'2018-10-31 23:06:00','2018-10-31 23:06:00');</v>
      </c>
    </row>
    <row r="40" spans="1:20">
      <c r="A40" s="60" t="s">
        <v>267</v>
      </c>
      <c r="B40" s="60">
        <v>1</v>
      </c>
      <c r="C40" s="70">
        <v>41046</v>
      </c>
      <c r="D40" s="70">
        <v>44698</v>
      </c>
      <c r="E40" s="84"/>
      <c r="F40" s="60" t="s">
        <v>257</v>
      </c>
      <c r="G40" s="60">
        <v>1102</v>
      </c>
      <c r="I40" t="s">
        <v>881</v>
      </c>
      <c r="J40">
        <v>39</v>
      </c>
      <c r="K40">
        <f t="shared" si="0"/>
        <v>964</v>
      </c>
      <c r="L40">
        <f t="shared" si="1"/>
        <v>1</v>
      </c>
      <c r="M40">
        <f t="shared" si="2"/>
        <v>37713</v>
      </c>
      <c r="N40">
        <f t="shared" si="3"/>
        <v>2003</v>
      </c>
      <c r="O40">
        <f t="shared" si="4"/>
        <v>4</v>
      </c>
      <c r="P40" t="str">
        <f t="shared" si="5"/>
        <v>04</v>
      </c>
      <c r="Q40">
        <f t="shared" si="6"/>
        <v>2</v>
      </c>
      <c r="R40" t="str">
        <f t="shared" si="7"/>
        <v>02</v>
      </c>
      <c r="S40" t="str">
        <f t="shared" si="8"/>
        <v>'2003-04-02'</v>
      </c>
      <c r="T40" t="str">
        <f t="shared" si="9"/>
        <v>insert into control (nombre, fecha_registrada, registrada, estatus, id_admin, id_cliente, created_at, updated_at) values('ALEMAN DE ORO','2003-04-02',1,1,2,964,'2018-10-31 23:06:00','2018-10-31 23:06:00');</v>
      </c>
    </row>
    <row r="41" spans="1:20">
      <c r="A41" s="58" t="s">
        <v>270</v>
      </c>
      <c r="B41" s="58">
        <v>1</v>
      </c>
      <c r="C41" s="67">
        <v>39399</v>
      </c>
      <c r="D41" s="67">
        <v>43052</v>
      </c>
      <c r="E41" s="83"/>
      <c r="F41" s="58" t="s">
        <v>271</v>
      </c>
      <c r="G41" s="58">
        <v>1101</v>
      </c>
      <c r="I41" t="s">
        <v>5696</v>
      </c>
      <c r="J41">
        <v>40</v>
      </c>
      <c r="K41">
        <f t="shared" si="0"/>
        <v>30</v>
      </c>
      <c r="L41">
        <f t="shared" si="1"/>
        <v>1</v>
      </c>
      <c r="M41">
        <f t="shared" si="2"/>
        <v>40374</v>
      </c>
      <c r="N41">
        <f t="shared" si="3"/>
        <v>2010</v>
      </c>
      <c r="O41">
        <f t="shared" si="4"/>
        <v>7</v>
      </c>
      <c r="P41" t="str">
        <f t="shared" si="5"/>
        <v>07</v>
      </c>
      <c r="Q41">
        <f t="shared" si="6"/>
        <v>15</v>
      </c>
      <c r="R41">
        <f t="shared" si="7"/>
        <v>15</v>
      </c>
      <c r="S41" t="str">
        <f t="shared" si="8"/>
        <v>'2010-07-15'</v>
      </c>
      <c r="T41" t="str">
        <f t="shared" si="9"/>
        <v>insert into control (nombre, fecha_registrada, registrada, estatus, id_admin, id_cliente, created_at, updated_at) values('ALF SECURITY','2010-07-15',1,1,2,30,'2018-10-31 23:06:00','2018-10-31 23:06:00');</v>
      </c>
    </row>
    <row r="42" spans="1:20">
      <c r="A42" s="60" t="s">
        <v>275</v>
      </c>
      <c r="B42" s="60">
        <v>1</v>
      </c>
      <c r="C42" s="68">
        <v>38840</v>
      </c>
      <c r="D42" s="68">
        <v>42493</v>
      </c>
      <c r="E42" s="82"/>
      <c r="F42" s="60" t="s">
        <v>275</v>
      </c>
      <c r="G42" s="60">
        <v>1100</v>
      </c>
      <c r="I42" t="s">
        <v>7988</v>
      </c>
      <c r="J42">
        <v>41</v>
      </c>
      <c r="K42">
        <f t="shared" si="0"/>
        <v>662</v>
      </c>
      <c r="L42">
        <f t="shared" si="1"/>
        <v>1</v>
      </c>
      <c r="M42">
        <f t="shared" si="2"/>
        <v>42991</v>
      </c>
      <c r="N42">
        <f t="shared" si="3"/>
        <v>2017</v>
      </c>
      <c r="O42">
        <f t="shared" si="4"/>
        <v>9</v>
      </c>
      <c r="P42" t="str">
        <f t="shared" si="5"/>
        <v>09</v>
      </c>
      <c r="Q42">
        <f t="shared" si="6"/>
        <v>13</v>
      </c>
      <c r="R42">
        <f t="shared" si="7"/>
        <v>13</v>
      </c>
      <c r="S42" t="str">
        <f t="shared" si="8"/>
        <v>'2017-09-13'</v>
      </c>
      <c r="T42" t="str">
        <f t="shared" si="9"/>
        <v>insert into control (nombre, fecha_registrada, registrada, estatus, id_admin, id_cliente, created_at, updated_at) values('ALITAS S.O.S.','2017-09-13',1,1,2,662,'2018-10-31 23:06:00','2018-10-31 23:06:00');</v>
      </c>
    </row>
    <row r="43" spans="1:20">
      <c r="A43" s="58" t="s">
        <v>281</v>
      </c>
      <c r="B43" s="58">
        <v>1</v>
      </c>
      <c r="C43" s="67">
        <v>41611</v>
      </c>
      <c r="D43" s="67">
        <v>45263</v>
      </c>
      <c r="E43" s="83"/>
      <c r="F43" s="58" t="s">
        <v>281</v>
      </c>
      <c r="G43" s="58">
        <v>1098</v>
      </c>
      <c r="I43" t="s">
        <v>7827</v>
      </c>
      <c r="J43">
        <v>42</v>
      </c>
      <c r="K43">
        <f t="shared" si="0"/>
        <v>31</v>
      </c>
      <c r="L43">
        <f t="shared" si="1"/>
        <v>1</v>
      </c>
      <c r="M43">
        <f t="shared" si="2"/>
        <v>42900</v>
      </c>
      <c r="N43">
        <f t="shared" si="3"/>
        <v>2017</v>
      </c>
      <c r="O43">
        <f t="shared" si="4"/>
        <v>6</v>
      </c>
      <c r="P43" t="str">
        <f t="shared" si="5"/>
        <v>06</v>
      </c>
      <c r="Q43">
        <f t="shared" si="6"/>
        <v>14</v>
      </c>
      <c r="R43">
        <f t="shared" si="7"/>
        <v>14</v>
      </c>
      <c r="S43" t="str">
        <f t="shared" si="8"/>
        <v>'2017-06-14'</v>
      </c>
      <c r="T43" t="str">
        <f t="shared" si="9"/>
        <v>insert into control (nombre, fecha_registrada, registrada, estatus, id_admin, id_cliente, created_at, updated_at) values('ALKILA','2017-06-14',1,1,2,31,'2018-10-31 23:06:00','2018-10-31 23:06:00');</v>
      </c>
    </row>
    <row r="44" spans="1:20">
      <c r="A44" s="60" t="s">
        <v>286</v>
      </c>
      <c r="B44" s="60">
        <v>1</v>
      </c>
      <c r="C44" s="70">
        <v>38510</v>
      </c>
      <c r="D44" s="70">
        <v>45815</v>
      </c>
      <c r="E44" s="84"/>
      <c r="F44" s="62" t="s">
        <v>287</v>
      </c>
      <c r="G44" s="62">
        <v>1097</v>
      </c>
      <c r="I44" t="s">
        <v>8584</v>
      </c>
      <c r="J44">
        <v>43</v>
      </c>
      <c r="K44">
        <f t="shared" si="0"/>
        <v>979</v>
      </c>
      <c r="L44">
        <f t="shared" si="1"/>
        <v>0</v>
      </c>
      <c r="M44">
        <f t="shared" si="2"/>
        <v>43388</v>
      </c>
      <c r="N44">
        <f t="shared" si="3"/>
        <v>2018</v>
      </c>
      <c r="O44">
        <f t="shared" si="4"/>
        <v>10</v>
      </c>
      <c r="P44">
        <f t="shared" si="5"/>
        <v>10</v>
      </c>
      <c r="Q44">
        <f t="shared" si="6"/>
        <v>15</v>
      </c>
      <c r="R44">
        <f t="shared" si="7"/>
        <v>15</v>
      </c>
      <c r="S44" t="str">
        <f t="shared" si="8"/>
        <v>'2018-10-15'</v>
      </c>
      <c r="T44" t="str">
        <f t="shared" si="9"/>
        <v>insert into control (nombre, fecha_registrada, registrada, estatus, id_admin, id_cliente, created_at, updated_at) values('ALL YOU CAN RIBS','2018-10-15',0,1,2,979,'2018-10-31 23:06:00','2018-10-31 23:06:00');</v>
      </c>
    </row>
    <row r="45" spans="1:20">
      <c r="A45" s="57" t="s">
        <v>291</v>
      </c>
      <c r="B45" s="57">
        <v>1</v>
      </c>
      <c r="C45" s="67">
        <v>38722</v>
      </c>
      <c r="D45" s="67">
        <v>42374</v>
      </c>
      <c r="E45" s="83"/>
      <c r="F45" s="57" t="s">
        <v>287</v>
      </c>
      <c r="G45" s="57">
        <v>1097</v>
      </c>
      <c r="I45" t="s">
        <v>1531</v>
      </c>
      <c r="J45">
        <v>44</v>
      </c>
      <c r="K45">
        <f t="shared" si="0"/>
        <v>837</v>
      </c>
      <c r="L45">
        <f t="shared" si="1"/>
        <v>1</v>
      </c>
      <c r="M45">
        <f t="shared" si="2"/>
        <v>41757</v>
      </c>
      <c r="N45">
        <f t="shared" si="3"/>
        <v>2014</v>
      </c>
      <c r="O45">
        <f t="shared" si="4"/>
        <v>4</v>
      </c>
      <c r="P45" t="str">
        <f t="shared" si="5"/>
        <v>04</v>
      </c>
      <c r="Q45">
        <f t="shared" si="6"/>
        <v>28</v>
      </c>
      <c r="R45">
        <f t="shared" si="7"/>
        <v>28</v>
      </c>
      <c r="S45" t="str">
        <f t="shared" si="8"/>
        <v>'2014-04-28'</v>
      </c>
      <c r="T45" t="str">
        <f t="shared" si="9"/>
        <v>insert into control (nombre, fecha_registrada, registrada, estatus, id_admin, id_cliente, created_at, updated_at) values('ALLPOWER','2014-04-28',1,1,2,837,'2018-10-31 23:06:00','2018-10-31 23:06:00');</v>
      </c>
    </row>
    <row r="46" spans="1:20">
      <c r="A46" s="59" t="s">
        <v>291</v>
      </c>
      <c r="B46" s="59">
        <v>1</v>
      </c>
      <c r="C46" s="68">
        <v>38722</v>
      </c>
      <c r="D46" s="68">
        <v>46027</v>
      </c>
      <c r="E46" s="82"/>
      <c r="F46" s="59" t="s">
        <v>287</v>
      </c>
      <c r="G46" s="59">
        <v>1097</v>
      </c>
      <c r="I46" t="s">
        <v>8643</v>
      </c>
      <c r="J46">
        <v>45</v>
      </c>
      <c r="K46">
        <f t="shared" si="0"/>
        <v>831</v>
      </c>
      <c r="L46">
        <f t="shared" si="1"/>
        <v>1</v>
      </c>
      <c r="M46">
        <f t="shared" si="2"/>
        <v>39979</v>
      </c>
      <c r="N46">
        <f t="shared" si="3"/>
        <v>2009</v>
      </c>
      <c r="O46">
        <f t="shared" si="4"/>
        <v>6</v>
      </c>
      <c r="P46" t="str">
        <f t="shared" si="5"/>
        <v>06</v>
      </c>
      <c r="Q46">
        <f t="shared" si="6"/>
        <v>15</v>
      </c>
      <c r="R46">
        <f t="shared" si="7"/>
        <v>15</v>
      </c>
      <c r="S46" t="str">
        <f t="shared" si="8"/>
        <v>'2009-06-15'</v>
      </c>
      <c r="T46" t="str">
        <f t="shared" si="9"/>
        <v>insert into control (nombre, fecha_registrada, registrada, estatus, id_admin, id_cliente, created_at, updated_at) values('ALM ABASTECEDORA DE LACTEOS MERCADO','2009-06-15',1,1,2,831,'2018-10-31 23:06:00','2018-10-31 23:06:00');</v>
      </c>
    </row>
    <row r="47" spans="1:20">
      <c r="A47" s="58" t="s">
        <v>293</v>
      </c>
      <c r="B47" s="58">
        <v>1</v>
      </c>
      <c r="C47" s="67">
        <v>39941</v>
      </c>
      <c r="D47" s="67">
        <v>43593</v>
      </c>
      <c r="E47" s="83"/>
      <c r="F47" s="58" t="s">
        <v>287</v>
      </c>
      <c r="G47" s="58">
        <v>1097</v>
      </c>
      <c r="I47" t="s">
        <v>1566</v>
      </c>
      <c r="J47">
        <v>46</v>
      </c>
      <c r="K47">
        <f t="shared" si="0"/>
        <v>831</v>
      </c>
      <c r="L47">
        <f t="shared" si="1"/>
        <v>1</v>
      </c>
      <c r="M47">
        <f t="shared" si="2"/>
        <v>40317</v>
      </c>
      <c r="N47">
        <f t="shared" si="3"/>
        <v>2010</v>
      </c>
      <c r="O47">
        <f t="shared" si="4"/>
        <v>5</v>
      </c>
      <c r="P47" t="str">
        <f t="shared" si="5"/>
        <v>05</v>
      </c>
      <c r="Q47">
        <f t="shared" si="6"/>
        <v>19</v>
      </c>
      <c r="R47">
        <f t="shared" si="7"/>
        <v>19</v>
      </c>
      <c r="S47" t="str">
        <f t="shared" si="8"/>
        <v>'2010-05-19'</v>
      </c>
      <c r="T47" t="str">
        <f t="shared" si="9"/>
        <v>insert into control (nombre, fecha_registrada, registrada, estatus, id_admin, id_cliente, created_at, updated_at) values('ALM ABASTECEDORA MERCADO','2010-05-19',1,1,2,831,'2018-10-31 23:06:00','2018-10-31 23:06:00');</v>
      </c>
    </row>
    <row r="48" spans="1:20">
      <c r="A48" s="60" t="s">
        <v>287</v>
      </c>
      <c r="B48" s="60">
        <v>1</v>
      </c>
      <c r="C48" s="70">
        <v>37317</v>
      </c>
      <c r="D48" s="70">
        <v>44622</v>
      </c>
      <c r="E48" s="84"/>
      <c r="F48" s="60" t="s">
        <v>287</v>
      </c>
      <c r="G48" s="60">
        <v>1097</v>
      </c>
      <c r="I48" t="s">
        <v>6244</v>
      </c>
      <c r="J48">
        <v>47</v>
      </c>
      <c r="K48">
        <f t="shared" si="0"/>
        <v>32</v>
      </c>
      <c r="L48">
        <f t="shared" si="1"/>
        <v>1</v>
      </c>
      <c r="M48">
        <f t="shared" si="2"/>
        <v>42150</v>
      </c>
      <c r="N48">
        <f t="shared" si="3"/>
        <v>2015</v>
      </c>
      <c r="O48">
        <f t="shared" si="4"/>
        <v>5</v>
      </c>
      <c r="P48" t="str">
        <f t="shared" si="5"/>
        <v>05</v>
      </c>
      <c r="Q48">
        <f t="shared" si="6"/>
        <v>26</v>
      </c>
      <c r="R48">
        <f t="shared" si="7"/>
        <v>26</v>
      </c>
      <c r="S48" t="str">
        <f t="shared" si="8"/>
        <v>'2015-05-26'</v>
      </c>
      <c r="T48" t="str">
        <f t="shared" si="9"/>
        <v>insert into control (nombre, fecha_registrada, registrada, estatus, id_admin, id_cliente, created_at, updated_at) values('ALÓ APARATOS AUDITIVOS','2015-05-26',1,1,2,32,'2018-10-31 23:06:00','2018-10-31 23:06:00');</v>
      </c>
    </row>
    <row r="49" spans="1:20">
      <c r="A49" s="57" t="s">
        <v>287</v>
      </c>
      <c r="B49" s="57">
        <v>1</v>
      </c>
      <c r="C49" s="69">
        <v>37317</v>
      </c>
      <c r="D49" s="69">
        <v>44622</v>
      </c>
      <c r="E49" s="85"/>
      <c r="F49" s="57" t="s">
        <v>287</v>
      </c>
      <c r="G49" s="57">
        <v>1097</v>
      </c>
      <c r="I49" t="s">
        <v>6945</v>
      </c>
      <c r="J49">
        <v>48</v>
      </c>
      <c r="K49">
        <f t="shared" si="0"/>
        <v>33</v>
      </c>
      <c r="L49">
        <f t="shared" si="1"/>
        <v>1</v>
      </c>
      <c r="M49">
        <f t="shared" si="2"/>
        <v>42457</v>
      </c>
      <c r="N49">
        <f t="shared" si="3"/>
        <v>2016</v>
      </c>
      <c r="O49">
        <f t="shared" si="4"/>
        <v>3</v>
      </c>
      <c r="P49" t="str">
        <f t="shared" si="5"/>
        <v>03</v>
      </c>
      <c r="Q49">
        <f t="shared" si="6"/>
        <v>28</v>
      </c>
      <c r="R49">
        <f t="shared" si="7"/>
        <v>28</v>
      </c>
      <c r="S49" t="str">
        <f t="shared" si="8"/>
        <v>'2016-03-28'</v>
      </c>
      <c r="T49" t="str">
        <f t="shared" si="9"/>
        <v>insert into control (nombre, fecha_registrada, registrada, estatus, id_admin, id_cliente, created_at, updated_at) values('ALPINO COMERCIAL','2016-03-28',1,1,2,33,'2018-10-31 23:06:00','2018-10-31 23:06:00');</v>
      </c>
    </row>
    <row r="50" spans="1:20">
      <c r="A50" s="60" t="s">
        <v>287</v>
      </c>
      <c r="B50" s="60">
        <v>1</v>
      </c>
      <c r="C50" s="70">
        <v>37317</v>
      </c>
      <c r="D50" s="70">
        <v>44622</v>
      </c>
      <c r="E50" s="84"/>
      <c r="F50" s="60" t="s">
        <v>287</v>
      </c>
      <c r="G50" s="60">
        <v>1097</v>
      </c>
      <c r="I50" t="s">
        <v>5688</v>
      </c>
      <c r="J50">
        <v>49</v>
      </c>
      <c r="K50">
        <f t="shared" si="0"/>
        <v>34</v>
      </c>
      <c r="L50">
        <f t="shared" si="1"/>
        <v>1</v>
      </c>
      <c r="M50">
        <f t="shared" si="2"/>
        <v>39624</v>
      </c>
      <c r="N50">
        <f t="shared" si="3"/>
        <v>2008</v>
      </c>
      <c r="O50">
        <f t="shared" si="4"/>
        <v>6</v>
      </c>
      <c r="P50" t="str">
        <f t="shared" si="5"/>
        <v>06</v>
      </c>
      <c r="Q50">
        <f t="shared" si="6"/>
        <v>25</v>
      </c>
      <c r="R50">
        <f t="shared" si="7"/>
        <v>25</v>
      </c>
      <c r="S50" t="str">
        <f t="shared" si="8"/>
        <v>'2008-06-25'</v>
      </c>
      <c r="T50" t="str">
        <f t="shared" si="9"/>
        <v>insert into control (nombre, fecha_registrada, registrada, estatus, id_admin, id_cliente, created_at, updated_at) values('ALTO VERDE','2008-06-25',1,1,2,34,'2018-10-31 23:06:00','2018-10-31 23:06:00');</v>
      </c>
    </row>
    <row r="51" spans="1:20">
      <c r="A51" s="57" t="s">
        <v>303</v>
      </c>
      <c r="B51" s="57">
        <v>1</v>
      </c>
      <c r="C51" s="69">
        <v>41401</v>
      </c>
      <c r="D51" s="69">
        <v>45053</v>
      </c>
      <c r="E51" s="85"/>
      <c r="F51" s="57" t="s">
        <v>287</v>
      </c>
      <c r="G51" s="57">
        <v>1097</v>
      </c>
      <c r="I51" t="s">
        <v>8439</v>
      </c>
      <c r="J51">
        <v>50</v>
      </c>
      <c r="K51">
        <f t="shared" si="0"/>
        <v>35</v>
      </c>
      <c r="L51">
        <f t="shared" si="1"/>
        <v>0</v>
      </c>
      <c r="M51" t="str">
        <f t="shared" si="2"/>
        <v/>
      </c>
      <c r="N51" t="e">
        <f t="shared" si="3"/>
        <v>#VALUE!</v>
      </c>
      <c r="O51" t="e">
        <f t="shared" si="4"/>
        <v>#VALUE!</v>
      </c>
      <c r="P51" t="e">
        <f t="shared" si="5"/>
        <v>#VALUE!</v>
      </c>
      <c r="Q51" t="e">
        <f t="shared" si="6"/>
        <v>#VALUE!</v>
      </c>
      <c r="R51" t="e">
        <f t="shared" si="7"/>
        <v>#VALUE!</v>
      </c>
      <c r="S51" t="str">
        <f t="shared" si="8"/>
        <v>null</v>
      </c>
      <c r="T51" t="str">
        <f t="shared" si="9"/>
        <v>insert into control (nombre, fecha_registrada, registrada, estatus, id_admin, id_cliente, created_at, updated_at) values('ALVALAC',null,0,1,2,35,'2018-10-31 23:06:00','2018-10-31 23:06:00');</v>
      </c>
    </row>
    <row r="52" spans="1:20">
      <c r="A52" s="59" t="s">
        <v>305</v>
      </c>
      <c r="B52" s="59">
        <v>1</v>
      </c>
      <c r="C52" s="68">
        <v>41865</v>
      </c>
      <c r="D52" s="68">
        <v>45518</v>
      </c>
      <c r="E52" s="82"/>
      <c r="F52" s="59" t="s">
        <v>306</v>
      </c>
      <c r="G52" s="59">
        <v>1096</v>
      </c>
      <c r="I52" t="s">
        <v>7803</v>
      </c>
      <c r="J52">
        <v>51</v>
      </c>
      <c r="K52">
        <f t="shared" si="0"/>
        <v>409</v>
      </c>
      <c r="L52">
        <f t="shared" si="1"/>
        <v>1</v>
      </c>
      <c r="M52">
        <f t="shared" si="2"/>
        <v>42900</v>
      </c>
      <c r="N52">
        <f t="shared" si="3"/>
        <v>2017</v>
      </c>
      <c r="O52">
        <f t="shared" si="4"/>
        <v>6</v>
      </c>
      <c r="P52" t="str">
        <f t="shared" si="5"/>
        <v>06</v>
      </c>
      <c r="Q52">
        <f t="shared" si="6"/>
        <v>14</v>
      </c>
      <c r="R52">
        <f t="shared" si="7"/>
        <v>14</v>
      </c>
      <c r="S52" t="str">
        <f t="shared" si="8"/>
        <v>'2017-06-14'</v>
      </c>
      <c r="T52" t="str">
        <f t="shared" si="9"/>
        <v>insert into control (nombre, fecha_registrada, registrada, estatus, id_admin, id_cliente, created_at, updated_at) values('AMARANTA GALLERY','2017-06-14',1,1,2,409,'2018-10-31 23:06:00','2018-10-31 23:06:00');</v>
      </c>
    </row>
    <row r="53" spans="1:20">
      <c r="A53" s="58" t="s">
        <v>312</v>
      </c>
      <c r="B53" s="58">
        <v>1</v>
      </c>
      <c r="C53" s="67">
        <v>40596</v>
      </c>
      <c r="D53" s="67">
        <v>44249</v>
      </c>
      <c r="E53" s="83"/>
      <c r="F53" s="58" t="s">
        <v>312</v>
      </c>
      <c r="G53" s="58">
        <v>1095</v>
      </c>
      <c r="I53" t="s">
        <v>5682</v>
      </c>
      <c r="J53">
        <v>52</v>
      </c>
      <c r="K53">
        <f t="shared" si="0"/>
        <v>36</v>
      </c>
      <c r="L53">
        <f t="shared" si="1"/>
        <v>1</v>
      </c>
      <c r="M53">
        <f t="shared" si="2"/>
        <v>40444</v>
      </c>
      <c r="N53">
        <f t="shared" si="3"/>
        <v>2010</v>
      </c>
      <c r="O53">
        <f t="shared" si="4"/>
        <v>9</v>
      </c>
      <c r="P53" t="str">
        <f t="shared" si="5"/>
        <v>09</v>
      </c>
      <c r="Q53">
        <f t="shared" si="6"/>
        <v>23</v>
      </c>
      <c r="R53">
        <f t="shared" si="7"/>
        <v>23</v>
      </c>
      <c r="S53" t="str">
        <f t="shared" si="8"/>
        <v>'2010-09-23'</v>
      </c>
      <c r="T53" t="str">
        <f t="shared" si="9"/>
        <v>insert into control (nombre, fecha_registrada, registrada, estatus, id_admin, id_cliente, created_at, updated_at) values('AMBIGUS','2010-09-23',1,1,2,36,'2018-10-31 23:06:00','2018-10-31 23:06:00');</v>
      </c>
    </row>
    <row r="54" spans="1:20">
      <c r="A54" s="60" t="s">
        <v>315</v>
      </c>
      <c r="B54" s="60">
        <v>1</v>
      </c>
      <c r="C54" s="70">
        <v>41299</v>
      </c>
      <c r="D54" s="70">
        <v>44951</v>
      </c>
      <c r="E54" s="84"/>
      <c r="F54" s="60" t="s">
        <v>315</v>
      </c>
      <c r="G54" s="60">
        <v>1094</v>
      </c>
      <c r="I54" t="s">
        <v>5677</v>
      </c>
      <c r="J54">
        <v>53</v>
      </c>
      <c r="K54">
        <f t="shared" si="0"/>
        <v>37</v>
      </c>
      <c r="L54">
        <f t="shared" si="1"/>
        <v>0</v>
      </c>
      <c r="M54">
        <f t="shared" si="2"/>
        <v>40444</v>
      </c>
      <c r="N54">
        <f t="shared" si="3"/>
        <v>2010</v>
      </c>
      <c r="O54">
        <f t="shared" si="4"/>
        <v>9</v>
      </c>
      <c r="P54" t="str">
        <f t="shared" si="5"/>
        <v>09</v>
      </c>
      <c r="Q54">
        <f t="shared" si="6"/>
        <v>23</v>
      </c>
      <c r="R54">
        <f t="shared" si="7"/>
        <v>23</v>
      </c>
      <c r="S54" t="str">
        <f t="shared" si="8"/>
        <v>'2010-09-23'</v>
      </c>
      <c r="T54" t="str">
        <f t="shared" si="9"/>
        <v>insert into control (nombre, fecha_registrada, registrada, estatus, id_admin, id_cliente, created_at, updated_at) values('AMERICAS MEDICAL','2010-09-23',0,1,2,37,'2018-10-31 23:06:00','2018-10-31 23:06:00');</v>
      </c>
    </row>
    <row r="55" spans="1:20">
      <c r="A55" s="58" t="s">
        <v>322</v>
      </c>
      <c r="B55" s="58">
        <v>1</v>
      </c>
      <c r="C55" s="67">
        <v>40241</v>
      </c>
      <c r="D55" s="67">
        <v>43894</v>
      </c>
      <c r="E55" s="83"/>
      <c r="F55" s="58" t="s">
        <v>322</v>
      </c>
      <c r="G55" s="58">
        <v>1093</v>
      </c>
      <c r="I55" t="s">
        <v>5669</v>
      </c>
      <c r="J55">
        <v>54</v>
      </c>
      <c r="K55">
        <f t="shared" si="0"/>
        <v>38</v>
      </c>
      <c r="L55">
        <f t="shared" si="1"/>
        <v>1</v>
      </c>
      <c r="M55">
        <f t="shared" si="2"/>
        <v>39820</v>
      </c>
      <c r="N55">
        <f t="shared" si="3"/>
        <v>2009</v>
      </c>
      <c r="O55">
        <f t="shared" si="4"/>
        <v>1</v>
      </c>
      <c r="P55" t="str">
        <f t="shared" si="5"/>
        <v>01</v>
      </c>
      <c r="Q55">
        <f t="shared" si="6"/>
        <v>7</v>
      </c>
      <c r="R55" t="str">
        <f t="shared" si="7"/>
        <v>07</v>
      </c>
      <c r="S55" t="str">
        <f t="shared" si="8"/>
        <v>'2009-01-07'</v>
      </c>
      <c r="T55" t="str">
        <f t="shared" si="9"/>
        <v>insert into control (nombre, fecha_registrada, registrada, estatus, id_admin, id_cliente, created_at, updated_at) values('AMERIVENT PARA APRENDER A EMPRENDER','2009-01-07',1,1,2,38,'2018-10-31 23:06:00','2018-10-31 23:06:00');</v>
      </c>
    </row>
    <row r="56" spans="1:20">
      <c r="A56" s="59" t="s">
        <v>333</v>
      </c>
      <c r="B56" s="59">
        <v>1</v>
      </c>
      <c r="C56" s="68">
        <v>38317</v>
      </c>
      <c r="D56" s="68">
        <v>45622</v>
      </c>
      <c r="E56" s="82"/>
      <c r="F56" s="59" t="s">
        <v>334</v>
      </c>
      <c r="G56" s="59">
        <v>1090</v>
      </c>
      <c r="I56" t="s">
        <v>3658</v>
      </c>
      <c r="J56">
        <v>55</v>
      </c>
      <c r="K56">
        <f t="shared" si="0"/>
        <v>441</v>
      </c>
      <c r="L56">
        <f t="shared" si="1"/>
        <v>1</v>
      </c>
      <c r="M56">
        <f t="shared" si="2"/>
        <v>41865</v>
      </c>
      <c r="N56">
        <f t="shared" si="3"/>
        <v>2014</v>
      </c>
      <c r="O56">
        <f t="shared" si="4"/>
        <v>8</v>
      </c>
      <c r="P56" t="str">
        <f t="shared" si="5"/>
        <v>08</v>
      </c>
      <c r="Q56">
        <f t="shared" si="6"/>
        <v>14</v>
      </c>
      <c r="R56">
        <f t="shared" si="7"/>
        <v>14</v>
      </c>
      <c r="S56" t="str">
        <f t="shared" si="8"/>
        <v>'2014-08-14'</v>
      </c>
      <c r="T56" t="str">
        <f t="shared" si="9"/>
        <v>insert into control (nombre, fecha_registrada, registrada, estatus, id_admin, id_cliente, created_at, updated_at) values('AMEX MACHINERY','2014-08-14',1,1,2,441,'2018-10-31 23:06:00','2018-10-31 23:06:00');</v>
      </c>
    </row>
    <row r="57" spans="1:20">
      <c r="A57" s="58" t="s">
        <v>340</v>
      </c>
      <c r="B57" s="58">
        <v>1</v>
      </c>
      <c r="C57" s="67">
        <v>39785</v>
      </c>
      <c r="D57" s="67">
        <v>43437</v>
      </c>
      <c r="E57" s="83"/>
      <c r="F57" s="58" t="s">
        <v>340</v>
      </c>
      <c r="G57" s="58">
        <v>1089</v>
      </c>
      <c r="I57" t="s">
        <v>3356</v>
      </c>
      <c r="J57">
        <v>56</v>
      </c>
      <c r="K57">
        <f t="shared" si="0"/>
        <v>484</v>
      </c>
      <c r="L57">
        <f t="shared" si="1"/>
        <v>1</v>
      </c>
      <c r="M57">
        <f t="shared" si="2"/>
        <v>41773</v>
      </c>
      <c r="N57">
        <f t="shared" si="3"/>
        <v>2014</v>
      </c>
      <c r="O57">
        <f t="shared" si="4"/>
        <v>5</v>
      </c>
      <c r="P57" t="str">
        <f t="shared" si="5"/>
        <v>05</v>
      </c>
      <c r="Q57">
        <f t="shared" si="6"/>
        <v>14</v>
      </c>
      <c r="R57">
        <f t="shared" si="7"/>
        <v>14</v>
      </c>
      <c r="S57" t="str">
        <f t="shared" si="8"/>
        <v>'2014-05-14'</v>
      </c>
      <c r="T57" t="str">
        <f t="shared" si="9"/>
        <v>insert into control (nombre, fecha_registrada, registrada, estatus, id_admin, id_cliente, created_at, updated_at) values('AMF GROUP','2014-05-14',1,1,2,484,'2018-10-31 23:06:00','2018-10-31 23:06:00');</v>
      </c>
    </row>
    <row r="58" spans="1:20">
      <c r="A58" s="59" t="s">
        <v>340</v>
      </c>
      <c r="B58" s="59">
        <v>1</v>
      </c>
      <c r="C58" s="68">
        <v>40081</v>
      </c>
      <c r="D58" s="68">
        <v>43733</v>
      </c>
      <c r="E58" s="82"/>
      <c r="F58" s="59" t="s">
        <v>340</v>
      </c>
      <c r="G58" s="59">
        <v>1089</v>
      </c>
      <c r="I58" t="s">
        <v>5837</v>
      </c>
      <c r="J58">
        <v>57</v>
      </c>
      <c r="K58">
        <f t="shared" si="0"/>
        <v>39</v>
      </c>
      <c r="L58">
        <f t="shared" si="1"/>
        <v>1</v>
      </c>
      <c r="M58">
        <f t="shared" si="2"/>
        <v>38337</v>
      </c>
      <c r="N58">
        <f t="shared" si="3"/>
        <v>2004</v>
      </c>
      <c r="O58">
        <f t="shared" si="4"/>
        <v>12</v>
      </c>
      <c r="P58">
        <f t="shared" si="5"/>
        <v>12</v>
      </c>
      <c r="Q58">
        <f t="shared" si="6"/>
        <v>16</v>
      </c>
      <c r="R58">
        <f t="shared" si="7"/>
        <v>16</v>
      </c>
      <c r="S58" t="str">
        <f t="shared" si="8"/>
        <v>'2004-12-16'</v>
      </c>
      <c r="T58" t="str">
        <f t="shared" si="9"/>
        <v>insert into control (nombre, fecha_registrada, registrada, estatus, id_admin, id_cliente, created_at, updated_at) values('AMIGA MODA BELLEZA SALUD FAMILIA DECORACION','2004-12-16',1,1,2,39,'2018-10-31 23:06:00','2018-10-31 23:06:00');</v>
      </c>
    </row>
    <row r="59" spans="1:20">
      <c r="A59" s="58" t="s">
        <v>347</v>
      </c>
      <c r="B59" s="58">
        <v>1</v>
      </c>
      <c r="C59" s="67">
        <v>41624</v>
      </c>
      <c r="D59" s="67">
        <v>45276</v>
      </c>
      <c r="E59" s="83"/>
      <c r="F59" s="58" t="s">
        <v>347</v>
      </c>
      <c r="G59" s="58">
        <v>1087</v>
      </c>
      <c r="I59" t="s">
        <v>5662</v>
      </c>
      <c r="J59">
        <v>58</v>
      </c>
      <c r="K59">
        <f t="shared" si="0"/>
        <v>40</v>
      </c>
      <c r="L59">
        <f t="shared" si="1"/>
        <v>1</v>
      </c>
      <c r="M59">
        <f t="shared" si="2"/>
        <v>41379</v>
      </c>
      <c r="N59">
        <f t="shared" si="3"/>
        <v>2013</v>
      </c>
      <c r="O59">
        <f t="shared" si="4"/>
        <v>4</v>
      </c>
      <c r="P59" t="str">
        <f t="shared" si="5"/>
        <v>04</v>
      </c>
      <c r="Q59">
        <f t="shared" si="6"/>
        <v>15</v>
      </c>
      <c r="R59">
        <f t="shared" si="7"/>
        <v>15</v>
      </c>
      <c r="S59" t="str">
        <f t="shared" si="8"/>
        <v>'2013-04-15'</v>
      </c>
      <c r="T59" t="str">
        <f t="shared" si="9"/>
        <v>insert into control (nombre, fecha_registrada, registrada, estatus, id_admin, id_cliente, created_at, updated_at) values('ANDRE COCHERAS Y ACCESOS AUTOMATICOS','2013-04-15',1,1,2,40,'2018-10-31 23:06:00','2018-10-31 23:06:00');</v>
      </c>
    </row>
    <row r="60" spans="1:20">
      <c r="A60" s="59" t="s">
        <v>352</v>
      </c>
      <c r="B60" s="59">
        <v>1</v>
      </c>
      <c r="C60" s="68">
        <v>39589</v>
      </c>
      <c r="D60" s="68">
        <v>43241</v>
      </c>
      <c r="E60" s="82"/>
      <c r="F60" s="59" t="s">
        <v>352</v>
      </c>
      <c r="G60" s="59">
        <v>1088</v>
      </c>
      <c r="I60" t="s">
        <v>5654</v>
      </c>
      <c r="J60">
        <v>59</v>
      </c>
      <c r="K60">
        <f t="shared" si="0"/>
        <v>42</v>
      </c>
      <c r="L60">
        <f t="shared" si="1"/>
        <v>0</v>
      </c>
      <c r="M60">
        <f t="shared" si="2"/>
        <v>39899</v>
      </c>
      <c r="N60">
        <f t="shared" si="3"/>
        <v>2009</v>
      </c>
      <c r="O60">
        <f t="shared" si="4"/>
        <v>3</v>
      </c>
      <c r="P60" t="str">
        <f t="shared" si="5"/>
        <v>03</v>
      </c>
      <c r="Q60">
        <f t="shared" si="6"/>
        <v>27</v>
      </c>
      <c r="R60">
        <f t="shared" si="7"/>
        <v>27</v>
      </c>
      <c r="S60" t="str">
        <f t="shared" si="8"/>
        <v>'2009-03-27'</v>
      </c>
      <c r="T60" t="str">
        <f t="shared" si="9"/>
        <v>insert into control (nombre, fecha_registrada, registrada, estatus, id_admin, id_cliente, created_at, updated_at) values('ANIMANIA','2009-03-27',0,1,2,42,'2018-10-31 23:06:00','2018-10-31 23:06:00');</v>
      </c>
    </row>
    <row r="61" spans="1:20">
      <c r="A61" s="57" t="s">
        <v>360</v>
      </c>
      <c r="B61" s="57">
        <v>1</v>
      </c>
      <c r="C61" s="69">
        <v>40998</v>
      </c>
      <c r="D61" s="69">
        <v>44650</v>
      </c>
      <c r="E61" s="85"/>
      <c r="F61" s="57" t="s">
        <v>360</v>
      </c>
      <c r="G61" s="57">
        <v>1086</v>
      </c>
      <c r="I61" t="s">
        <v>5650</v>
      </c>
      <c r="J61">
        <v>60</v>
      </c>
      <c r="K61">
        <f t="shared" si="0"/>
        <v>43</v>
      </c>
      <c r="L61">
        <f t="shared" si="1"/>
        <v>1</v>
      </c>
      <c r="M61">
        <f t="shared" si="2"/>
        <v>38968</v>
      </c>
      <c r="N61">
        <f t="shared" si="3"/>
        <v>2006</v>
      </c>
      <c r="O61">
        <f t="shared" si="4"/>
        <v>9</v>
      </c>
      <c r="P61" t="str">
        <f t="shared" si="5"/>
        <v>09</v>
      </c>
      <c r="Q61">
        <f t="shared" si="6"/>
        <v>8</v>
      </c>
      <c r="R61" t="str">
        <f t="shared" si="7"/>
        <v>08</v>
      </c>
      <c r="S61" t="str">
        <f t="shared" si="8"/>
        <v>'2006-09-08'</v>
      </c>
      <c r="T61" t="str">
        <f t="shared" si="9"/>
        <v>insert into control (nombre, fecha_registrada, registrada, estatus, id_admin, id_cliente, created_at, updated_at) values('ANSA MUEBLERÍAS','2006-09-08',1,1,2,43,'2018-10-31 23:06:00','2018-10-31 23:06:00');</v>
      </c>
    </row>
    <row r="62" spans="1:20">
      <c r="A62" s="60" t="s">
        <v>370</v>
      </c>
      <c r="B62" s="60" t="s">
        <v>8657</v>
      </c>
      <c r="C62" s="68">
        <v>39959</v>
      </c>
      <c r="D62" s="68">
        <v>43611</v>
      </c>
      <c r="E62" s="82"/>
      <c r="F62" s="60" t="s">
        <v>370</v>
      </c>
      <c r="G62" s="60">
        <v>1084</v>
      </c>
      <c r="I62" t="s">
        <v>5643</v>
      </c>
      <c r="J62">
        <v>61</v>
      </c>
      <c r="K62">
        <f t="shared" si="0"/>
        <v>44</v>
      </c>
      <c r="L62">
        <f t="shared" si="1"/>
        <v>1</v>
      </c>
      <c r="M62">
        <f t="shared" si="2"/>
        <v>40935</v>
      </c>
      <c r="N62">
        <f t="shared" si="3"/>
        <v>2012</v>
      </c>
      <c r="O62">
        <f t="shared" si="4"/>
        <v>1</v>
      </c>
      <c r="P62" t="str">
        <f t="shared" si="5"/>
        <v>01</v>
      </c>
      <c r="Q62">
        <f t="shared" si="6"/>
        <v>27</v>
      </c>
      <c r="R62">
        <f t="shared" si="7"/>
        <v>27</v>
      </c>
      <c r="S62" t="str">
        <f t="shared" si="8"/>
        <v>'2012-01-27'</v>
      </c>
      <c r="T62" t="str">
        <f t="shared" si="9"/>
        <v>insert into control (nombre, fecha_registrada, registrada, estatus, id_admin, id_cliente, created_at, updated_at) values('ANTRO SALON','2012-01-27',1,1,2,44,'2018-10-31 23:06:00','2018-10-31 23:06:00');</v>
      </c>
    </row>
    <row r="63" spans="1:20">
      <c r="A63" s="58" t="s">
        <v>373</v>
      </c>
      <c r="B63" s="58">
        <v>1</v>
      </c>
      <c r="C63" s="67">
        <v>39930</v>
      </c>
      <c r="D63" s="67">
        <v>43582</v>
      </c>
      <c r="E63" s="83"/>
      <c r="F63" s="58" t="s">
        <v>373</v>
      </c>
      <c r="G63" s="58">
        <v>1083</v>
      </c>
      <c r="I63" t="s">
        <v>8029</v>
      </c>
      <c r="J63">
        <v>62</v>
      </c>
      <c r="K63">
        <f t="shared" si="0"/>
        <v>212</v>
      </c>
      <c r="L63">
        <f t="shared" si="1"/>
        <v>1</v>
      </c>
      <c r="M63">
        <f t="shared" si="2"/>
        <v>43004</v>
      </c>
      <c r="N63">
        <f t="shared" si="3"/>
        <v>2017</v>
      </c>
      <c r="O63">
        <f t="shared" si="4"/>
        <v>9</v>
      </c>
      <c r="P63" t="str">
        <f t="shared" si="5"/>
        <v>09</v>
      </c>
      <c r="Q63">
        <f t="shared" si="6"/>
        <v>26</v>
      </c>
      <c r="R63">
        <f t="shared" si="7"/>
        <v>26</v>
      </c>
      <c r="S63" t="str">
        <f t="shared" si="8"/>
        <v>'2017-09-26'</v>
      </c>
      <c r="T63" t="str">
        <f t="shared" si="9"/>
        <v>insert into control (nombre, fecha_registrada, registrada, estatus, id_admin, id_cliente, created_at, updated_at) values('AP AUTOPARTES DE COLISUION COPAZHSA','2017-09-26',1,1,2,212,'2018-10-31 23:06:00','2018-10-31 23:06:00');</v>
      </c>
    </row>
    <row r="64" spans="1:20">
      <c r="A64" s="60" t="s">
        <v>378</v>
      </c>
      <c r="B64" s="60" t="s">
        <v>8657</v>
      </c>
      <c r="C64" s="68">
        <v>41122</v>
      </c>
      <c r="D64" s="68">
        <v>44774</v>
      </c>
      <c r="E64" s="82"/>
      <c r="F64" s="60" t="s">
        <v>378</v>
      </c>
      <c r="G64" s="60">
        <v>1080</v>
      </c>
      <c r="I64" t="s">
        <v>5633</v>
      </c>
      <c r="J64">
        <v>63</v>
      </c>
      <c r="K64">
        <f t="shared" si="0"/>
        <v>46</v>
      </c>
      <c r="L64">
        <f t="shared" si="1"/>
        <v>1</v>
      </c>
      <c r="M64">
        <f t="shared" si="2"/>
        <v>39616</v>
      </c>
      <c r="N64">
        <f t="shared" si="3"/>
        <v>2008</v>
      </c>
      <c r="O64">
        <f t="shared" si="4"/>
        <v>6</v>
      </c>
      <c r="P64" t="str">
        <f t="shared" si="5"/>
        <v>06</v>
      </c>
      <c r="Q64">
        <f t="shared" si="6"/>
        <v>17</v>
      </c>
      <c r="R64">
        <f t="shared" si="7"/>
        <v>17</v>
      </c>
      <c r="S64" t="str">
        <f t="shared" si="8"/>
        <v>'2008-06-17'</v>
      </c>
      <c r="T64" t="str">
        <f t="shared" si="9"/>
        <v>insert into control (nombre, fecha_registrada, registrada, estatus, id_admin, id_cliente, created_at, updated_at) values('APROMESA','2008-06-17',1,1,2,46,'2018-10-31 23:06:00','2018-10-31 23:06:00');</v>
      </c>
    </row>
    <row r="65" spans="1:20">
      <c r="A65" s="58" t="s">
        <v>386</v>
      </c>
      <c r="B65" s="58">
        <v>1</v>
      </c>
      <c r="C65" s="67">
        <v>41507</v>
      </c>
      <c r="D65" s="67">
        <v>45159</v>
      </c>
      <c r="E65" s="83"/>
      <c r="F65" s="58" t="s">
        <v>378</v>
      </c>
      <c r="G65" s="58">
        <v>1080</v>
      </c>
      <c r="I65" t="s">
        <v>5628</v>
      </c>
      <c r="J65">
        <v>64</v>
      </c>
      <c r="K65">
        <f t="shared" si="0"/>
        <v>47</v>
      </c>
      <c r="L65">
        <f t="shared" si="1"/>
        <v>0</v>
      </c>
      <c r="M65">
        <f t="shared" si="2"/>
        <v>39766</v>
      </c>
      <c r="N65">
        <f t="shared" si="3"/>
        <v>2008</v>
      </c>
      <c r="O65">
        <f t="shared" si="4"/>
        <v>11</v>
      </c>
      <c r="P65">
        <f t="shared" si="5"/>
        <v>11</v>
      </c>
      <c r="Q65">
        <f t="shared" si="6"/>
        <v>14</v>
      </c>
      <c r="R65">
        <f t="shared" si="7"/>
        <v>14</v>
      </c>
      <c r="S65" t="str">
        <f t="shared" si="8"/>
        <v>'2008-11-14'</v>
      </c>
      <c r="T65" t="str">
        <f t="shared" si="9"/>
        <v>insert into control (nombre, fecha_registrada, registrada, estatus, id_admin, id_cliente, created_at, updated_at) values('AQUA VITAL','2008-11-14',0,1,2,47,'2018-10-31 23:06:00','2018-10-31 23:06:00');</v>
      </c>
    </row>
    <row r="66" spans="1:20">
      <c r="A66" s="59" t="s">
        <v>389</v>
      </c>
      <c r="B66" s="59">
        <v>1</v>
      </c>
      <c r="C66" s="68">
        <v>40165</v>
      </c>
      <c r="D66" s="68">
        <v>43817</v>
      </c>
      <c r="E66" s="82"/>
      <c r="F66" s="59" t="s">
        <v>390</v>
      </c>
      <c r="G66" s="59">
        <v>1076</v>
      </c>
      <c r="I66" t="s">
        <v>5623</v>
      </c>
      <c r="J66">
        <v>65</v>
      </c>
      <c r="K66">
        <f t="shared" si="0"/>
        <v>48</v>
      </c>
      <c r="L66">
        <f t="shared" si="1"/>
        <v>1</v>
      </c>
      <c r="M66">
        <f t="shared" si="2"/>
        <v>41043</v>
      </c>
      <c r="N66">
        <f t="shared" si="3"/>
        <v>2012</v>
      </c>
      <c r="O66">
        <f t="shared" si="4"/>
        <v>5</v>
      </c>
      <c r="P66" t="str">
        <f t="shared" si="5"/>
        <v>05</v>
      </c>
      <c r="Q66">
        <f t="shared" si="6"/>
        <v>14</v>
      </c>
      <c r="R66">
        <f t="shared" si="7"/>
        <v>14</v>
      </c>
      <c r="S66" t="str">
        <f t="shared" si="8"/>
        <v>'2012-05-14'</v>
      </c>
      <c r="T66" t="str">
        <f t="shared" si="9"/>
        <v>insert into control (nombre, fecha_registrada, registrada, estatus, id_admin, id_cliente, created_at, updated_at) values('AQUABLU','2012-05-14',1,1,2,48,'2018-10-31 23:06:00','2018-10-31 23:06:00');</v>
      </c>
    </row>
    <row r="67" spans="1:20">
      <c r="A67" s="57" t="s">
        <v>396</v>
      </c>
      <c r="B67" s="57" t="s">
        <v>8657</v>
      </c>
      <c r="C67" s="67">
        <v>41611</v>
      </c>
      <c r="D67" s="67">
        <v>45263</v>
      </c>
      <c r="E67" s="83"/>
      <c r="F67" s="57" t="s">
        <v>396</v>
      </c>
      <c r="G67" s="57">
        <v>1075</v>
      </c>
      <c r="I67" t="s">
        <v>5611</v>
      </c>
      <c r="J67">
        <v>66</v>
      </c>
      <c r="K67">
        <f t="shared" ref="K67:K130" si="10">VLOOKUP($I67,$A$2:$G$2500,7,0)</f>
        <v>50</v>
      </c>
      <c r="L67">
        <f t="shared" ref="L67:L130" si="11">IF(VLOOKUP($I67,$A$2:$G$1967,2,0)="",0,VLOOKUP($I67,$A$2:$G$1967,2,0))</f>
        <v>1</v>
      </c>
      <c r="M67">
        <f t="shared" ref="M67:M130" si="12">IF(VLOOKUP($I67,$A$2:$G$1967,3,0)="","",VLOOKUP($I67,$A$2:$G$1967,3,0))</f>
        <v>42939</v>
      </c>
      <c r="N67">
        <f t="shared" ref="N67:N130" si="13">YEAR(M67)</f>
        <v>2017</v>
      </c>
      <c r="O67">
        <f t="shared" ref="O67:O130" si="14">MONTH(M67)</f>
        <v>7</v>
      </c>
      <c r="P67" t="str">
        <f t="shared" ref="P67:P130" si="15">IF(LEN(O67)=1,CONCATENATE("0",O67),O67)</f>
        <v>07</v>
      </c>
      <c r="Q67">
        <f t="shared" ref="Q67:Q130" si="16">DAY(M67)</f>
        <v>23</v>
      </c>
      <c r="R67">
        <f t="shared" ref="R67:R130" si="17">IF(LEN(Q67)=1,CONCATENATE("0",Q67),Q67)</f>
        <v>23</v>
      </c>
      <c r="S67" t="str">
        <f t="shared" ref="S67:S130" si="18">IFERROR(CONCATENATE("'",N67,"-",P67,"-",R67,"'"),"null")</f>
        <v>'2017-07-23'</v>
      </c>
      <c r="T67" t="str">
        <f t="shared" ref="T67:T130" si="19">CONCATENATE("insert into control (nombre, fecha_registrada, registrada, estatus, id_admin, id_cliente, created_at, updated_at) values('",I67,"',",S67,",",L67,",1,2,",K67,",'2018-10-31 23:06:00','2018-10-31 23:06:00');")</f>
        <v>insert into control (nombre, fecha_registrada, registrada, estatus, id_admin, id_cliente, created_at, updated_at) values('ARAMBULA LA RAIZ DE LA SALUD','2017-07-23',1,1,2,50,'2018-10-31 23:06:00','2018-10-31 23:06:00');</v>
      </c>
    </row>
    <row r="68" spans="1:20">
      <c r="A68" s="59" t="s">
        <v>401</v>
      </c>
      <c r="B68" s="59">
        <v>1</v>
      </c>
      <c r="C68" s="68">
        <v>37120</v>
      </c>
      <c r="D68" s="68">
        <v>44425</v>
      </c>
      <c r="E68" s="82"/>
      <c r="F68" s="59" t="s">
        <v>401</v>
      </c>
      <c r="G68" s="59">
        <v>1074</v>
      </c>
      <c r="I68" t="s">
        <v>6488</v>
      </c>
      <c r="J68">
        <v>67</v>
      </c>
      <c r="K68">
        <f t="shared" si="10"/>
        <v>51</v>
      </c>
      <c r="L68">
        <f t="shared" si="11"/>
        <v>1</v>
      </c>
      <c r="M68">
        <f t="shared" si="12"/>
        <v>42207</v>
      </c>
      <c r="N68">
        <f t="shared" si="13"/>
        <v>2015</v>
      </c>
      <c r="O68">
        <f t="shared" si="14"/>
        <v>7</v>
      </c>
      <c r="P68" t="str">
        <f t="shared" si="15"/>
        <v>07</v>
      </c>
      <c r="Q68">
        <f t="shared" si="16"/>
        <v>22</v>
      </c>
      <c r="R68">
        <f t="shared" si="17"/>
        <v>22</v>
      </c>
      <c r="S68" t="str">
        <f t="shared" si="18"/>
        <v>'2015-07-22'</v>
      </c>
      <c r="T68" t="str">
        <f t="shared" si="19"/>
        <v>insert into control (nombre, fecha_registrada, registrada, estatus, id_admin, id_cliente, created_at, updated_at) values('ARANDANOS PASTELES CASEROS','2015-07-22',1,1,2,51,'2018-10-31 23:06:00','2018-10-31 23:06:00');</v>
      </c>
    </row>
    <row r="69" spans="1:20">
      <c r="A69" s="58" t="s">
        <v>406</v>
      </c>
      <c r="B69" s="58">
        <v>1</v>
      </c>
      <c r="C69" s="67">
        <v>40508</v>
      </c>
      <c r="D69" s="67">
        <v>44161</v>
      </c>
      <c r="E69" s="83"/>
      <c r="F69" s="58" t="s">
        <v>406</v>
      </c>
      <c r="G69" s="58">
        <v>1071</v>
      </c>
      <c r="I69" t="s">
        <v>5596</v>
      </c>
      <c r="J69">
        <v>68</v>
      </c>
      <c r="K69">
        <f t="shared" si="10"/>
        <v>52</v>
      </c>
      <c r="L69">
        <f t="shared" si="11"/>
        <v>1</v>
      </c>
      <c r="M69">
        <f t="shared" si="12"/>
        <v>39932</v>
      </c>
      <c r="N69">
        <f t="shared" si="13"/>
        <v>2009</v>
      </c>
      <c r="O69">
        <f t="shared" si="14"/>
        <v>4</v>
      </c>
      <c r="P69" t="str">
        <f t="shared" si="15"/>
        <v>04</v>
      </c>
      <c r="Q69">
        <f t="shared" si="16"/>
        <v>29</v>
      </c>
      <c r="R69">
        <f t="shared" si="17"/>
        <v>29</v>
      </c>
      <c r="S69" t="str">
        <f t="shared" si="18"/>
        <v>'2009-04-29'</v>
      </c>
      <c r="T69" t="str">
        <f t="shared" si="19"/>
        <v>insert into control (nombre, fecha_registrada, registrada, estatus, id_admin, id_cliente, created_at, updated_at) values('ARBOL DE VIDA (NOMINATIVA)','2009-04-29',1,1,2,52,'2018-10-31 23:06:00','2018-10-31 23:06:00');</v>
      </c>
    </row>
    <row r="70" spans="1:20">
      <c r="A70" s="59" t="s">
        <v>411</v>
      </c>
      <c r="B70" s="59">
        <v>1</v>
      </c>
      <c r="C70" s="68">
        <v>41606</v>
      </c>
      <c r="D70" s="68">
        <v>45258</v>
      </c>
      <c r="E70" s="82"/>
      <c r="F70" s="59" t="s">
        <v>412</v>
      </c>
      <c r="G70" s="59">
        <v>1068</v>
      </c>
      <c r="I70" t="s">
        <v>5590</v>
      </c>
      <c r="J70">
        <v>69</v>
      </c>
      <c r="K70">
        <f t="shared" si="10"/>
        <v>53</v>
      </c>
      <c r="L70">
        <f t="shared" si="11"/>
        <v>0</v>
      </c>
      <c r="M70">
        <f t="shared" si="12"/>
        <v>41900</v>
      </c>
      <c r="N70">
        <f t="shared" si="13"/>
        <v>2014</v>
      </c>
      <c r="O70">
        <f t="shared" si="14"/>
        <v>9</v>
      </c>
      <c r="P70" t="str">
        <f t="shared" si="15"/>
        <v>09</v>
      </c>
      <c r="Q70">
        <f t="shared" si="16"/>
        <v>18</v>
      </c>
      <c r="R70">
        <f t="shared" si="17"/>
        <v>18</v>
      </c>
      <c r="S70" t="str">
        <f t="shared" si="18"/>
        <v>'2014-09-18'</v>
      </c>
      <c r="T70" t="str">
        <f t="shared" si="19"/>
        <v>insert into control (nombre, fecha_registrada, registrada, estatus, id_admin, id_cliente, created_at, updated_at) values('ARGOM PROMOTIONS','2014-09-18',0,1,2,53,'2018-10-31 23:06:00','2018-10-31 23:06:00');</v>
      </c>
    </row>
    <row r="71" spans="1:20">
      <c r="A71" s="58" t="s">
        <v>417</v>
      </c>
      <c r="B71" s="58">
        <v>1</v>
      </c>
      <c r="C71" s="67">
        <v>40318</v>
      </c>
      <c r="D71" s="67">
        <v>43971</v>
      </c>
      <c r="E71" s="83"/>
      <c r="F71" s="58" t="s">
        <v>417</v>
      </c>
      <c r="G71" s="58">
        <v>1066</v>
      </c>
      <c r="I71" t="s">
        <v>5579</v>
      </c>
      <c r="J71">
        <v>70</v>
      </c>
      <c r="K71">
        <f t="shared" si="10"/>
        <v>54</v>
      </c>
      <c r="L71">
        <f t="shared" si="11"/>
        <v>1</v>
      </c>
      <c r="M71">
        <f t="shared" si="12"/>
        <v>40564</v>
      </c>
      <c r="N71">
        <f t="shared" si="13"/>
        <v>2011</v>
      </c>
      <c r="O71">
        <f t="shared" si="14"/>
        <v>1</v>
      </c>
      <c r="P71" t="str">
        <f t="shared" si="15"/>
        <v>01</v>
      </c>
      <c r="Q71">
        <f t="shared" si="16"/>
        <v>21</v>
      </c>
      <c r="R71">
        <f t="shared" si="17"/>
        <v>21</v>
      </c>
      <c r="S71" t="str">
        <f t="shared" si="18"/>
        <v>'2011-01-21'</v>
      </c>
      <c r="T71" t="str">
        <f t="shared" si="19"/>
        <v>insert into control (nombre, fecha_registrada, registrada, estatus, id_admin, id_cliente, created_at, updated_at) values('ARIA','2011-01-21',1,1,2,54,'2018-10-31 23:06:00','2018-10-31 23:06:00');</v>
      </c>
    </row>
    <row r="72" spans="1:20">
      <c r="A72" s="60" t="s">
        <v>423</v>
      </c>
      <c r="B72" s="60" t="s">
        <v>8657</v>
      </c>
      <c r="C72" s="68">
        <v>40652</v>
      </c>
      <c r="D72" s="68">
        <v>44305</v>
      </c>
      <c r="E72" s="82"/>
      <c r="F72" s="60" t="s">
        <v>424</v>
      </c>
      <c r="G72" s="60">
        <v>1065</v>
      </c>
      <c r="I72" t="s">
        <v>5563</v>
      </c>
      <c r="J72">
        <v>71</v>
      </c>
      <c r="K72">
        <f t="shared" si="10"/>
        <v>56</v>
      </c>
      <c r="L72">
        <f t="shared" si="11"/>
        <v>1</v>
      </c>
      <c r="M72">
        <f t="shared" si="12"/>
        <v>39952</v>
      </c>
      <c r="N72">
        <f t="shared" si="13"/>
        <v>2009</v>
      </c>
      <c r="O72">
        <f t="shared" si="14"/>
        <v>5</v>
      </c>
      <c r="P72" t="str">
        <f t="shared" si="15"/>
        <v>05</v>
      </c>
      <c r="Q72">
        <f t="shared" si="16"/>
        <v>19</v>
      </c>
      <c r="R72">
        <f t="shared" si="17"/>
        <v>19</v>
      </c>
      <c r="S72" t="str">
        <f t="shared" si="18"/>
        <v>'2009-05-19'</v>
      </c>
      <c r="T72" t="str">
        <f t="shared" si="19"/>
        <v>insert into control (nombre, fecha_registrada, registrada, estatus, id_admin, id_cliente, created_at, updated_at) values('ARMONIZZA STONE &amp; TILE REALCE EN PIEDRA','2009-05-19',1,1,2,56,'2018-10-31 23:06:00','2018-10-31 23:06:00');</v>
      </c>
    </row>
    <row r="73" spans="1:20">
      <c r="A73" s="58" t="s">
        <v>430</v>
      </c>
      <c r="B73" s="58">
        <v>1</v>
      </c>
      <c r="C73" s="67">
        <v>40872</v>
      </c>
      <c r="D73" s="67">
        <v>44525</v>
      </c>
      <c r="E73" s="83"/>
      <c r="F73" s="58" t="s">
        <v>431</v>
      </c>
      <c r="G73" s="58">
        <v>1064</v>
      </c>
      <c r="I73" t="s">
        <v>2288</v>
      </c>
      <c r="J73">
        <v>72</v>
      </c>
      <c r="K73">
        <f t="shared" si="10"/>
        <v>700</v>
      </c>
      <c r="L73">
        <f t="shared" si="11"/>
        <v>1</v>
      </c>
      <c r="M73">
        <f t="shared" si="12"/>
        <v>40744</v>
      </c>
      <c r="N73">
        <f t="shared" si="13"/>
        <v>2011</v>
      </c>
      <c r="O73">
        <f t="shared" si="14"/>
        <v>7</v>
      </c>
      <c r="P73" t="str">
        <f t="shared" si="15"/>
        <v>07</v>
      </c>
      <c r="Q73">
        <f t="shared" si="16"/>
        <v>20</v>
      </c>
      <c r="R73">
        <f t="shared" si="17"/>
        <v>20</v>
      </c>
      <c r="S73" t="str">
        <f t="shared" si="18"/>
        <v>'2011-07-20'</v>
      </c>
      <c r="T73" t="str">
        <f t="shared" si="19"/>
        <v>insert into control (nombre, fecha_registrada, registrada, estatus, id_admin, id_cliente, created_at, updated_at) values('ARRENDAMIENTOS Y CONSTRUCCIONES MOHINORA','2011-07-20',1,1,2,700,'2018-10-31 23:06:00','2018-10-31 23:06:00');</v>
      </c>
    </row>
    <row r="74" spans="1:20">
      <c r="A74" s="59" t="s">
        <v>436</v>
      </c>
      <c r="B74" s="59">
        <v>1</v>
      </c>
      <c r="C74" s="68">
        <v>41789</v>
      </c>
      <c r="D74" s="68">
        <v>45442</v>
      </c>
      <c r="E74" s="82"/>
      <c r="F74" s="59" t="s">
        <v>437</v>
      </c>
      <c r="G74" s="59">
        <v>1062</v>
      </c>
      <c r="I74" t="s">
        <v>5553</v>
      </c>
      <c r="J74">
        <v>73</v>
      </c>
      <c r="K74">
        <f t="shared" si="10"/>
        <v>58</v>
      </c>
      <c r="L74">
        <f t="shared" si="11"/>
        <v>1</v>
      </c>
      <c r="M74">
        <f t="shared" si="12"/>
        <v>39616</v>
      </c>
      <c r="N74">
        <f t="shared" si="13"/>
        <v>2008</v>
      </c>
      <c r="O74">
        <f t="shared" si="14"/>
        <v>6</v>
      </c>
      <c r="P74" t="str">
        <f t="shared" si="15"/>
        <v>06</v>
      </c>
      <c r="Q74">
        <f t="shared" si="16"/>
        <v>17</v>
      </c>
      <c r="R74">
        <f t="shared" si="17"/>
        <v>17</v>
      </c>
      <c r="S74" t="str">
        <f t="shared" si="18"/>
        <v>'2008-06-17'</v>
      </c>
      <c r="T74" t="str">
        <f t="shared" si="19"/>
        <v>insert into control (nombre, fecha_registrada, registrada, estatus, id_admin, id_cliente, created_at, updated_at) values('ARTE RUSTICO','2008-06-17',1,1,2,58,'2018-10-31 23:06:00','2018-10-31 23:06:00');</v>
      </c>
    </row>
    <row r="75" spans="1:20">
      <c r="A75" s="58" t="s">
        <v>442</v>
      </c>
      <c r="B75" s="58" t="s">
        <v>8657</v>
      </c>
      <c r="C75" s="67">
        <v>41848</v>
      </c>
      <c r="D75" s="67">
        <v>45501</v>
      </c>
      <c r="E75" s="83"/>
      <c r="F75" s="58" t="s">
        <v>442</v>
      </c>
      <c r="G75" s="58">
        <v>1061</v>
      </c>
      <c r="I75" t="s">
        <v>3935</v>
      </c>
      <c r="J75">
        <v>74</v>
      </c>
      <c r="K75">
        <f t="shared" si="10"/>
        <v>386</v>
      </c>
      <c r="L75">
        <f t="shared" si="11"/>
        <v>1</v>
      </c>
      <c r="M75">
        <f t="shared" si="12"/>
        <v>40924</v>
      </c>
      <c r="N75">
        <f t="shared" si="13"/>
        <v>2012</v>
      </c>
      <c r="O75">
        <f t="shared" si="14"/>
        <v>1</v>
      </c>
      <c r="P75" t="str">
        <f t="shared" si="15"/>
        <v>01</v>
      </c>
      <c r="Q75">
        <f t="shared" si="16"/>
        <v>16</v>
      </c>
      <c r="R75">
        <f t="shared" si="17"/>
        <v>16</v>
      </c>
      <c r="S75" t="str">
        <f t="shared" si="18"/>
        <v>'2012-01-16'</v>
      </c>
      <c r="T75" t="str">
        <f t="shared" si="19"/>
        <v>insert into control (nombre, fecha_registrada, registrada, estatus, id_admin, id_cliente, created_at, updated_at) values('ARTES MARCIALES MIXTAS FIGHT CLUB MASTERING FCM','2012-01-16',1,1,2,386,'2018-10-31 23:06:00','2018-10-31 23:06:00');</v>
      </c>
    </row>
    <row r="76" spans="1:20">
      <c r="A76" s="59" t="s">
        <v>448</v>
      </c>
      <c r="B76" s="59">
        <v>1</v>
      </c>
      <c r="C76" s="68">
        <v>40231</v>
      </c>
      <c r="D76" s="68">
        <v>43883</v>
      </c>
      <c r="E76" s="82"/>
      <c r="F76" s="59" t="s">
        <v>449</v>
      </c>
      <c r="G76" s="59">
        <v>1059</v>
      </c>
      <c r="I76" t="s">
        <v>5549</v>
      </c>
      <c r="J76">
        <v>75</v>
      </c>
      <c r="K76">
        <f t="shared" si="10"/>
        <v>59</v>
      </c>
      <c r="L76">
        <f t="shared" si="11"/>
        <v>1</v>
      </c>
      <c r="M76">
        <f t="shared" si="12"/>
        <v>39616</v>
      </c>
      <c r="N76">
        <f t="shared" si="13"/>
        <v>2008</v>
      </c>
      <c r="O76">
        <f t="shared" si="14"/>
        <v>6</v>
      </c>
      <c r="P76" t="str">
        <f t="shared" si="15"/>
        <v>06</v>
      </c>
      <c r="Q76">
        <f t="shared" si="16"/>
        <v>17</v>
      </c>
      <c r="R76">
        <f t="shared" si="17"/>
        <v>17</v>
      </c>
      <c r="S76" t="str">
        <f t="shared" si="18"/>
        <v>'2008-06-17'</v>
      </c>
      <c r="T76" t="str">
        <f t="shared" si="19"/>
        <v>insert into control (nombre, fecha_registrada, registrada, estatus, id_admin, id_cliente, created_at, updated_at) values('ARTIGRAF','2008-06-17',1,1,2,59,'2018-10-31 23:06:00','2018-10-31 23:06:00');</v>
      </c>
    </row>
    <row r="77" spans="1:20">
      <c r="A77" s="57" t="s">
        <v>457</v>
      </c>
      <c r="B77" s="57">
        <v>1</v>
      </c>
      <c r="C77" s="67">
        <v>39020</v>
      </c>
      <c r="D77" s="67">
        <v>42673</v>
      </c>
      <c r="E77" s="83"/>
      <c r="F77" s="57" t="s">
        <v>457</v>
      </c>
      <c r="G77" s="57">
        <v>1058</v>
      </c>
      <c r="I77" t="s">
        <v>5544</v>
      </c>
      <c r="J77">
        <v>76</v>
      </c>
      <c r="K77">
        <f t="shared" si="10"/>
        <v>60</v>
      </c>
      <c r="L77">
        <f t="shared" si="11"/>
        <v>1</v>
      </c>
      <c r="M77">
        <f t="shared" si="12"/>
        <v>41785</v>
      </c>
      <c r="N77">
        <f t="shared" si="13"/>
        <v>2014</v>
      </c>
      <c r="O77">
        <f t="shared" si="14"/>
        <v>5</v>
      </c>
      <c r="P77" t="str">
        <f t="shared" si="15"/>
        <v>05</v>
      </c>
      <c r="Q77">
        <f t="shared" si="16"/>
        <v>26</v>
      </c>
      <c r="R77">
        <f t="shared" si="17"/>
        <v>26</v>
      </c>
      <c r="S77" t="str">
        <f t="shared" si="18"/>
        <v>'2014-05-26'</v>
      </c>
      <c r="T77" t="str">
        <f t="shared" si="19"/>
        <v>insert into control (nombre, fecha_registrada, registrada, estatus, id_admin, id_cliente, created_at, updated_at) values('ARTOFFISCHOOL','2014-05-26',1,1,2,60,'2018-10-31 23:06:00','2018-10-31 23:06:00');</v>
      </c>
    </row>
    <row r="78" spans="1:20">
      <c r="A78" s="59" t="s">
        <v>463</v>
      </c>
      <c r="B78" s="59">
        <v>1</v>
      </c>
      <c r="C78" s="68">
        <v>40658</v>
      </c>
      <c r="D78" s="68">
        <v>44311</v>
      </c>
      <c r="E78" s="82"/>
      <c r="F78" s="59" t="s">
        <v>464</v>
      </c>
      <c r="G78" s="59">
        <v>1057</v>
      </c>
      <c r="I78" t="s">
        <v>5539</v>
      </c>
      <c r="J78">
        <v>77</v>
      </c>
      <c r="K78">
        <f t="shared" si="10"/>
        <v>61</v>
      </c>
      <c r="L78">
        <f t="shared" si="11"/>
        <v>0</v>
      </c>
      <c r="M78">
        <f t="shared" si="12"/>
        <v>41318</v>
      </c>
      <c r="N78">
        <f t="shared" si="13"/>
        <v>2013</v>
      </c>
      <c r="O78">
        <f t="shared" si="14"/>
        <v>2</v>
      </c>
      <c r="P78" t="str">
        <f t="shared" si="15"/>
        <v>02</v>
      </c>
      <c r="Q78">
        <f t="shared" si="16"/>
        <v>13</v>
      </c>
      <c r="R78">
        <f t="shared" si="17"/>
        <v>13</v>
      </c>
      <c r="S78" t="str">
        <f t="shared" si="18"/>
        <v>'2013-02-13'</v>
      </c>
      <c r="T78" t="str">
        <f t="shared" si="19"/>
        <v>insert into control (nombre, fecha_registrada, registrada, estatus, id_admin, id_cliente, created_at, updated_at) values('ASADERO EL MAGO ADM','2013-02-13',0,1,2,61,'2018-10-31 23:06:00','2018-10-31 23:06:00');</v>
      </c>
    </row>
    <row r="79" spans="1:20">
      <c r="A79" s="58" t="s">
        <v>468</v>
      </c>
      <c r="B79" s="58">
        <v>1</v>
      </c>
      <c r="C79" s="67">
        <v>40301</v>
      </c>
      <c r="D79" s="67">
        <v>43954</v>
      </c>
      <c r="E79" s="83"/>
      <c r="F79" s="58" t="s">
        <v>468</v>
      </c>
      <c r="G79" s="58">
        <v>1055</v>
      </c>
      <c r="I79" t="s">
        <v>5535</v>
      </c>
      <c r="J79">
        <v>78</v>
      </c>
      <c r="K79">
        <f t="shared" si="10"/>
        <v>62</v>
      </c>
      <c r="L79">
        <f t="shared" si="11"/>
        <v>1</v>
      </c>
      <c r="M79">
        <f t="shared" si="12"/>
        <v>39987</v>
      </c>
      <c r="N79">
        <f t="shared" si="13"/>
        <v>2009</v>
      </c>
      <c r="O79">
        <f t="shared" si="14"/>
        <v>6</v>
      </c>
      <c r="P79" t="str">
        <f t="shared" si="15"/>
        <v>06</v>
      </c>
      <c r="Q79">
        <f t="shared" si="16"/>
        <v>23</v>
      </c>
      <c r="R79">
        <f t="shared" si="17"/>
        <v>23</v>
      </c>
      <c r="S79" t="str">
        <f t="shared" si="18"/>
        <v>'2009-06-23'</v>
      </c>
      <c r="T79" t="str">
        <f t="shared" si="19"/>
        <v>insert into control (nombre, fecha_registrada, registrada, estatus, id_admin, id_cliente, created_at, updated_at) values('ASADERO TT TACO TACO','2009-06-23',1,1,2,62,'2018-10-31 23:06:00','2018-10-31 23:06:00');</v>
      </c>
    </row>
    <row r="80" spans="1:20">
      <c r="A80" s="59" t="s">
        <v>473</v>
      </c>
      <c r="B80" s="59">
        <v>1</v>
      </c>
      <c r="C80" s="68">
        <v>39371</v>
      </c>
      <c r="D80" s="68">
        <v>46676</v>
      </c>
      <c r="E80" s="82"/>
      <c r="F80" s="59" t="s">
        <v>473</v>
      </c>
      <c r="G80" s="59">
        <v>1052</v>
      </c>
      <c r="I80" t="s">
        <v>6832</v>
      </c>
      <c r="J80">
        <v>79</v>
      </c>
      <c r="K80">
        <f t="shared" si="10"/>
        <v>63</v>
      </c>
      <c r="L80">
        <f t="shared" si="11"/>
        <v>1</v>
      </c>
      <c r="M80">
        <f t="shared" si="12"/>
        <v>42403</v>
      </c>
      <c r="N80">
        <f t="shared" si="13"/>
        <v>2016</v>
      </c>
      <c r="O80">
        <f t="shared" si="14"/>
        <v>2</v>
      </c>
      <c r="P80" t="str">
        <f t="shared" si="15"/>
        <v>02</v>
      </c>
      <c r="Q80">
        <f t="shared" si="16"/>
        <v>3</v>
      </c>
      <c r="R80" t="str">
        <f t="shared" si="17"/>
        <v>03</v>
      </c>
      <c r="S80" t="str">
        <f t="shared" si="18"/>
        <v>'2016-02-03'</v>
      </c>
      <c r="T80" t="str">
        <f t="shared" si="19"/>
        <v>insert into control (nombre, fecha_registrada, registrada, estatus, id_admin, id_cliente, created_at, updated_at) values('ATE DE MI CORAZON','2016-02-03',1,1,2,63,'2018-10-31 23:06:00','2018-10-31 23:06:00');</v>
      </c>
    </row>
    <row r="81" spans="1:20">
      <c r="A81" s="57" t="s">
        <v>478</v>
      </c>
      <c r="B81" s="57" t="s">
        <v>8657</v>
      </c>
      <c r="C81" s="67">
        <v>41773</v>
      </c>
      <c r="D81" s="67">
        <v>45426</v>
      </c>
      <c r="E81" s="83"/>
      <c r="F81" s="57" t="s">
        <v>479</v>
      </c>
      <c r="G81" s="57">
        <v>1051</v>
      </c>
      <c r="I81" t="s">
        <v>5529</v>
      </c>
      <c r="J81">
        <v>80</v>
      </c>
      <c r="K81">
        <f t="shared" si="10"/>
        <v>64</v>
      </c>
      <c r="L81">
        <f t="shared" si="11"/>
        <v>1</v>
      </c>
      <c r="M81">
        <f t="shared" si="12"/>
        <v>39909</v>
      </c>
      <c r="N81">
        <f t="shared" si="13"/>
        <v>2009</v>
      </c>
      <c r="O81">
        <f t="shared" si="14"/>
        <v>4</v>
      </c>
      <c r="P81" t="str">
        <f t="shared" si="15"/>
        <v>04</v>
      </c>
      <c r="Q81">
        <f t="shared" si="16"/>
        <v>6</v>
      </c>
      <c r="R81" t="str">
        <f t="shared" si="17"/>
        <v>06</v>
      </c>
      <c r="S81" t="str">
        <f t="shared" si="18"/>
        <v>'2009-04-06'</v>
      </c>
      <c r="T81" t="str">
        <f t="shared" si="19"/>
        <v>insert into control (nombre, fecha_registrada, registrada, estatus, id_admin, id_cliente, created_at, updated_at) values('ATIQ YOMIN','2009-04-06',1,1,2,64,'2018-10-31 23:06:00','2018-10-31 23:06:00');</v>
      </c>
    </row>
    <row r="82" spans="1:20">
      <c r="A82" s="60" t="s">
        <v>484</v>
      </c>
      <c r="B82" s="60" t="s">
        <v>8657</v>
      </c>
      <c r="C82" s="68">
        <v>39191</v>
      </c>
      <c r="D82" s="68">
        <v>42844</v>
      </c>
      <c r="E82" s="82"/>
      <c r="F82" s="59" t="s">
        <v>485</v>
      </c>
      <c r="G82" s="59">
        <v>1050</v>
      </c>
      <c r="I82" t="s">
        <v>5521</v>
      </c>
      <c r="J82">
        <v>81</v>
      </c>
      <c r="K82">
        <f t="shared" si="10"/>
        <v>65</v>
      </c>
      <c r="L82">
        <f t="shared" si="11"/>
        <v>0</v>
      </c>
      <c r="M82">
        <f t="shared" si="12"/>
        <v>40508</v>
      </c>
      <c r="N82">
        <f t="shared" si="13"/>
        <v>2010</v>
      </c>
      <c r="O82">
        <f t="shared" si="14"/>
        <v>11</v>
      </c>
      <c r="P82">
        <f t="shared" si="15"/>
        <v>11</v>
      </c>
      <c r="Q82">
        <f t="shared" si="16"/>
        <v>26</v>
      </c>
      <c r="R82">
        <f t="shared" si="17"/>
        <v>26</v>
      </c>
      <c r="S82" t="str">
        <f t="shared" si="18"/>
        <v>'2010-11-26'</v>
      </c>
      <c r="T82" t="str">
        <f t="shared" si="19"/>
        <v>insert into control (nombre, fecha_registrada, registrada, estatus, id_admin, id_cliente, created_at, updated_at) values('AUDEX FACTORY OF FUTURE','2010-11-26',0,1,2,65,'2018-10-31 23:06:00','2018-10-31 23:06:00');</v>
      </c>
    </row>
    <row r="83" spans="1:20">
      <c r="A83" s="57" t="s">
        <v>484</v>
      </c>
      <c r="B83" s="57" t="s">
        <v>8657</v>
      </c>
      <c r="C83" s="67">
        <v>39979</v>
      </c>
      <c r="D83" s="67">
        <v>43631</v>
      </c>
      <c r="E83" s="83"/>
      <c r="F83" s="58" t="s">
        <v>485</v>
      </c>
      <c r="G83" s="58">
        <v>1050</v>
      </c>
      <c r="I83" t="s">
        <v>5515</v>
      </c>
      <c r="J83">
        <v>82</v>
      </c>
      <c r="K83">
        <f t="shared" si="10"/>
        <v>65</v>
      </c>
      <c r="L83">
        <f t="shared" si="11"/>
        <v>1</v>
      </c>
      <c r="M83">
        <f t="shared" si="12"/>
        <v>39791</v>
      </c>
      <c r="N83">
        <f t="shared" si="13"/>
        <v>2008</v>
      </c>
      <c r="O83">
        <f t="shared" si="14"/>
        <v>12</v>
      </c>
      <c r="P83">
        <f t="shared" si="15"/>
        <v>12</v>
      </c>
      <c r="Q83">
        <f t="shared" si="16"/>
        <v>9</v>
      </c>
      <c r="R83" t="str">
        <f t="shared" si="17"/>
        <v>09</v>
      </c>
      <c r="S83" t="str">
        <f t="shared" si="18"/>
        <v>'2008-12-09'</v>
      </c>
      <c r="T83" t="str">
        <f t="shared" si="19"/>
        <v>insert into control (nombre, fecha_registrada, registrada, estatus, id_admin, id_cliente, created_at, updated_at) values('AUDIO EXPRESS FACTORY OF FUTURE','2008-12-09',1,1,2,65,'2018-10-31 23:06:00','2018-10-31 23:06:00');</v>
      </c>
    </row>
    <row r="84" spans="1:20">
      <c r="A84" s="59" t="s">
        <v>485</v>
      </c>
      <c r="B84" s="59">
        <v>1</v>
      </c>
      <c r="C84" s="68">
        <v>41305</v>
      </c>
      <c r="D84" s="68">
        <v>44957</v>
      </c>
      <c r="E84" s="82"/>
      <c r="F84" s="59" t="s">
        <v>485</v>
      </c>
      <c r="G84" s="59">
        <v>1050</v>
      </c>
      <c r="I84" t="s">
        <v>7182</v>
      </c>
      <c r="J84">
        <v>83</v>
      </c>
      <c r="K84">
        <f t="shared" si="10"/>
        <v>65</v>
      </c>
      <c r="L84">
        <f t="shared" si="11"/>
        <v>1</v>
      </c>
      <c r="M84">
        <f t="shared" si="12"/>
        <v>42585</v>
      </c>
      <c r="N84">
        <f t="shared" si="13"/>
        <v>2016</v>
      </c>
      <c r="O84">
        <f t="shared" si="14"/>
        <v>8</v>
      </c>
      <c r="P84" t="str">
        <f t="shared" si="15"/>
        <v>08</v>
      </c>
      <c r="Q84">
        <f t="shared" si="16"/>
        <v>3</v>
      </c>
      <c r="R84" t="str">
        <f t="shared" si="17"/>
        <v>03</v>
      </c>
      <c r="S84" t="str">
        <f t="shared" si="18"/>
        <v>'2016-08-03'</v>
      </c>
      <c r="T84" t="str">
        <f t="shared" si="19"/>
        <v>insert into control (nombre, fecha_registrada, registrada, estatus, id_admin, id_cliente, created_at, updated_at) values('AUDIO FUTURO','2016-08-03',1,1,2,65,'2018-10-31 23:06:00','2018-10-31 23:06:00');</v>
      </c>
    </row>
    <row r="85" spans="1:20">
      <c r="A85" s="57" t="s">
        <v>508</v>
      </c>
      <c r="B85" s="57" t="s">
        <v>8657</v>
      </c>
      <c r="C85" s="69">
        <v>41176</v>
      </c>
      <c r="D85" s="69">
        <v>44828</v>
      </c>
      <c r="E85" s="85"/>
      <c r="F85" s="57" t="s">
        <v>508</v>
      </c>
      <c r="G85" s="57">
        <v>1048</v>
      </c>
      <c r="I85" t="s">
        <v>7109</v>
      </c>
      <c r="J85">
        <v>84</v>
      </c>
      <c r="K85">
        <f t="shared" si="10"/>
        <v>1037</v>
      </c>
      <c r="L85">
        <f t="shared" si="11"/>
        <v>1</v>
      </c>
      <c r="M85">
        <f t="shared" si="12"/>
        <v>42557</v>
      </c>
      <c r="N85">
        <f t="shared" si="13"/>
        <v>2016</v>
      </c>
      <c r="O85">
        <f t="shared" si="14"/>
        <v>7</v>
      </c>
      <c r="P85" t="str">
        <f t="shared" si="15"/>
        <v>07</v>
      </c>
      <c r="Q85">
        <f t="shared" si="16"/>
        <v>6</v>
      </c>
      <c r="R85" t="str">
        <f t="shared" si="17"/>
        <v>06</v>
      </c>
      <c r="S85" t="str">
        <f t="shared" si="18"/>
        <v>'2016-07-06'</v>
      </c>
      <c r="T85" t="str">
        <f t="shared" si="19"/>
        <v>insert into control (nombre, fecha_registrada, registrada, estatus, id_admin, id_cliente, created_at, updated_at) values('AURUM','2016-07-06',1,1,2,1037,'2018-10-31 23:06:00','2018-10-31 23:06:00');</v>
      </c>
    </row>
    <row r="86" spans="1:20">
      <c r="A86" s="60" t="s">
        <v>516</v>
      </c>
      <c r="B86" s="60">
        <v>1</v>
      </c>
      <c r="C86" s="70">
        <v>41296</v>
      </c>
      <c r="D86" s="70">
        <v>44948</v>
      </c>
      <c r="E86" s="84"/>
      <c r="F86" s="60" t="s">
        <v>517</v>
      </c>
      <c r="G86" s="60">
        <v>1047</v>
      </c>
      <c r="I86" t="s">
        <v>6839</v>
      </c>
      <c r="J86">
        <v>85</v>
      </c>
      <c r="K86">
        <f t="shared" si="10"/>
        <v>435</v>
      </c>
      <c r="L86">
        <f t="shared" si="11"/>
        <v>1</v>
      </c>
      <c r="M86">
        <f t="shared" si="12"/>
        <v>42403</v>
      </c>
      <c r="N86">
        <f t="shared" si="13"/>
        <v>2016</v>
      </c>
      <c r="O86">
        <f t="shared" si="14"/>
        <v>2</v>
      </c>
      <c r="P86" t="str">
        <f t="shared" si="15"/>
        <v>02</v>
      </c>
      <c r="Q86">
        <f t="shared" si="16"/>
        <v>3</v>
      </c>
      <c r="R86" t="str">
        <f t="shared" si="17"/>
        <v>03</v>
      </c>
      <c r="S86" t="str">
        <f t="shared" si="18"/>
        <v>'2016-02-03'</v>
      </c>
      <c r="T86" t="str">
        <f t="shared" si="19"/>
        <v>insert into control (nombre, fecha_registrada, registrada, estatus, id_admin, id_cliente, created_at, updated_at) values('AUSRUF','2016-02-03',1,1,2,435,'2018-10-31 23:06:00','2018-10-31 23:06:00');</v>
      </c>
    </row>
    <row r="87" spans="1:20">
      <c r="A87" s="58" t="s">
        <v>524</v>
      </c>
      <c r="B87" s="58">
        <v>1</v>
      </c>
      <c r="C87" s="67">
        <v>40806</v>
      </c>
      <c r="D87" s="67">
        <v>44459</v>
      </c>
      <c r="E87" s="83"/>
      <c r="F87" s="58" t="s">
        <v>524</v>
      </c>
      <c r="G87" s="58">
        <v>1046</v>
      </c>
      <c r="I87" t="s">
        <v>4859</v>
      </c>
      <c r="J87">
        <v>86</v>
      </c>
      <c r="K87">
        <f t="shared" si="10"/>
        <v>212</v>
      </c>
      <c r="L87">
        <f t="shared" si="11"/>
        <v>1</v>
      </c>
      <c r="M87">
        <f t="shared" si="12"/>
        <v>40520</v>
      </c>
      <c r="N87">
        <f t="shared" si="13"/>
        <v>2010</v>
      </c>
      <c r="O87">
        <f t="shared" si="14"/>
        <v>12</v>
      </c>
      <c r="P87">
        <f t="shared" si="15"/>
        <v>12</v>
      </c>
      <c r="Q87">
        <f t="shared" si="16"/>
        <v>8</v>
      </c>
      <c r="R87" t="str">
        <f t="shared" si="17"/>
        <v>08</v>
      </c>
      <c r="S87" t="str">
        <f t="shared" si="18"/>
        <v>'2010-12-08'</v>
      </c>
      <c r="T87" t="str">
        <f t="shared" si="19"/>
        <v>insert into control (nombre, fecha_registrada, registrada, estatus, id_admin, id_cliente, created_at, updated_at) values('AUTO HOME EXPRESS','2010-12-08',1,1,2,212,'2018-10-31 23:06:00','2018-10-31 23:06:00');</v>
      </c>
    </row>
    <row r="88" spans="1:20">
      <c r="A88" s="60" t="s">
        <v>531</v>
      </c>
      <c r="B88" s="59">
        <v>1</v>
      </c>
      <c r="C88" s="68">
        <v>39133</v>
      </c>
      <c r="D88" s="68">
        <v>42786</v>
      </c>
      <c r="E88" s="82"/>
      <c r="F88" s="60" t="s">
        <v>531</v>
      </c>
      <c r="G88" s="60">
        <v>1041</v>
      </c>
      <c r="I88" t="s">
        <v>5511</v>
      </c>
      <c r="J88">
        <v>87</v>
      </c>
      <c r="K88">
        <f t="shared" si="10"/>
        <v>66</v>
      </c>
      <c r="L88">
        <f t="shared" si="11"/>
        <v>1</v>
      </c>
      <c r="M88">
        <f t="shared" si="12"/>
        <v>39454</v>
      </c>
      <c r="N88">
        <f t="shared" si="13"/>
        <v>2008</v>
      </c>
      <c r="O88">
        <f t="shared" si="14"/>
        <v>1</v>
      </c>
      <c r="P88" t="str">
        <f t="shared" si="15"/>
        <v>01</v>
      </c>
      <c r="Q88">
        <f t="shared" si="16"/>
        <v>7</v>
      </c>
      <c r="R88" t="str">
        <f t="shared" si="17"/>
        <v>07</v>
      </c>
      <c r="S88" t="str">
        <f t="shared" si="18"/>
        <v>'2008-01-07'</v>
      </c>
      <c r="T88" t="str">
        <f t="shared" si="19"/>
        <v>insert into control (nombre, fecha_registrada, registrada, estatus, id_admin, id_cliente, created_at, updated_at) values('AUTOREPUESTOS DE LA NUEVA VIZCAYA','2008-01-07',1,1,2,66,'2018-10-31 23:06:00','2018-10-31 23:06:00');</v>
      </c>
    </row>
    <row r="89" spans="1:20">
      <c r="A89" s="57" t="s">
        <v>534</v>
      </c>
      <c r="B89" s="57">
        <v>1</v>
      </c>
      <c r="C89" s="69">
        <v>41291</v>
      </c>
      <c r="D89" s="69">
        <v>44943</v>
      </c>
      <c r="E89" s="85"/>
      <c r="F89" s="57" t="s">
        <v>534</v>
      </c>
      <c r="G89" s="57">
        <v>1040</v>
      </c>
      <c r="I89" t="s">
        <v>2527</v>
      </c>
      <c r="J89">
        <v>88</v>
      </c>
      <c r="K89">
        <f t="shared" si="10"/>
        <v>658</v>
      </c>
      <c r="L89">
        <f t="shared" si="11"/>
        <v>1</v>
      </c>
      <c r="M89">
        <f t="shared" si="12"/>
        <v>41946</v>
      </c>
      <c r="N89">
        <f t="shared" si="13"/>
        <v>2014</v>
      </c>
      <c r="O89">
        <f t="shared" si="14"/>
        <v>11</v>
      </c>
      <c r="P89">
        <f t="shared" si="15"/>
        <v>11</v>
      </c>
      <c r="Q89">
        <f t="shared" si="16"/>
        <v>3</v>
      </c>
      <c r="R89" t="str">
        <f t="shared" si="17"/>
        <v>03</v>
      </c>
      <c r="S89" t="str">
        <f t="shared" si="18"/>
        <v>'2014-11-03'</v>
      </c>
      <c r="T89" t="str">
        <f t="shared" si="19"/>
        <v>insert into control (nombre, fecha_registrada, registrada, estatus, id_admin, id_cliente, created_at, updated_at) values('AV. RIO PIZZA &amp; MORE','2014-11-03',1,1,2,658,'2018-10-31 23:06:00','2018-10-31 23:06:00');</v>
      </c>
    </row>
    <row r="90" spans="1:20">
      <c r="A90" s="60" t="s">
        <v>539</v>
      </c>
      <c r="B90" s="60" t="s">
        <v>8657</v>
      </c>
      <c r="C90" s="68">
        <v>41516</v>
      </c>
      <c r="D90" s="68">
        <v>45168</v>
      </c>
      <c r="E90" s="82"/>
      <c r="F90" s="60" t="s">
        <v>539</v>
      </c>
      <c r="G90" s="60">
        <v>1039</v>
      </c>
      <c r="I90" t="s">
        <v>5508</v>
      </c>
      <c r="J90">
        <v>89</v>
      </c>
      <c r="K90">
        <f t="shared" si="10"/>
        <v>67</v>
      </c>
      <c r="L90">
        <f t="shared" si="11"/>
        <v>1</v>
      </c>
      <c r="M90">
        <f t="shared" si="12"/>
        <v>41359</v>
      </c>
      <c r="N90">
        <f t="shared" si="13"/>
        <v>2013</v>
      </c>
      <c r="O90">
        <f t="shared" si="14"/>
        <v>3</v>
      </c>
      <c r="P90" t="str">
        <f t="shared" si="15"/>
        <v>03</v>
      </c>
      <c r="Q90">
        <f t="shared" si="16"/>
        <v>26</v>
      </c>
      <c r="R90">
        <f t="shared" si="17"/>
        <v>26</v>
      </c>
      <c r="S90" t="str">
        <f t="shared" si="18"/>
        <v>'2013-03-26'</v>
      </c>
      <c r="T90" t="str">
        <f t="shared" si="19"/>
        <v>insert into control (nombre, fecha_registrada, registrada, estatus, id_admin, id_cliente, created_at, updated_at) values('AVELLO DEPILACION DEFINITIVA','2013-03-26',1,1,2,67,'2018-10-31 23:06:00','2018-10-31 23:06:00');</v>
      </c>
    </row>
    <row r="91" spans="1:20">
      <c r="A91" s="58" t="s">
        <v>545</v>
      </c>
      <c r="B91" s="58">
        <v>1</v>
      </c>
      <c r="C91" s="67">
        <v>40549</v>
      </c>
      <c r="D91" s="67">
        <v>44202</v>
      </c>
      <c r="E91" s="83"/>
      <c r="F91" s="58" t="s">
        <v>546</v>
      </c>
      <c r="G91" s="58">
        <v>1038</v>
      </c>
      <c r="I91" t="s">
        <v>5501</v>
      </c>
      <c r="J91">
        <v>90</v>
      </c>
      <c r="K91">
        <f t="shared" si="10"/>
        <v>68</v>
      </c>
      <c r="L91">
        <f t="shared" si="11"/>
        <v>1</v>
      </c>
      <c r="M91">
        <f t="shared" si="12"/>
        <v>41117</v>
      </c>
      <c r="N91">
        <f t="shared" si="13"/>
        <v>2012</v>
      </c>
      <c r="O91">
        <f t="shared" si="14"/>
        <v>7</v>
      </c>
      <c r="P91" t="str">
        <f t="shared" si="15"/>
        <v>07</v>
      </c>
      <c r="Q91">
        <f t="shared" si="16"/>
        <v>27</v>
      </c>
      <c r="R91">
        <f t="shared" si="17"/>
        <v>27</v>
      </c>
      <c r="S91" t="str">
        <f t="shared" si="18"/>
        <v>'2012-07-27'</v>
      </c>
      <c r="T91" t="str">
        <f t="shared" si="19"/>
        <v>insert into control (nombre, fecha_registrada, registrada, estatus, id_admin, id_cliente, created_at, updated_at) values('AVENTURAS NOROWA','2012-07-27',1,1,2,68,'2018-10-31 23:06:00','2018-10-31 23:06:00');</v>
      </c>
    </row>
    <row r="92" spans="1:20">
      <c r="A92" s="59" t="s">
        <v>555</v>
      </c>
      <c r="B92" s="59">
        <v>1</v>
      </c>
      <c r="C92" s="68">
        <v>40795</v>
      </c>
      <c r="D92" s="68">
        <v>44448</v>
      </c>
      <c r="E92" s="82"/>
      <c r="F92" s="59" t="s">
        <v>546</v>
      </c>
      <c r="G92" s="59">
        <v>1038</v>
      </c>
      <c r="I92" t="s">
        <v>8514</v>
      </c>
      <c r="J92">
        <v>91</v>
      </c>
      <c r="K92">
        <f t="shared" si="10"/>
        <v>838</v>
      </c>
      <c r="L92">
        <f t="shared" si="11"/>
        <v>1</v>
      </c>
      <c r="M92">
        <f t="shared" si="12"/>
        <v>43312</v>
      </c>
      <c r="N92">
        <f t="shared" si="13"/>
        <v>2018</v>
      </c>
      <c r="O92">
        <f t="shared" si="14"/>
        <v>7</v>
      </c>
      <c r="P92" t="str">
        <f t="shared" si="15"/>
        <v>07</v>
      </c>
      <c r="Q92">
        <f t="shared" si="16"/>
        <v>31</v>
      </c>
      <c r="R92">
        <f t="shared" si="17"/>
        <v>31</v>
      </c>
      <c r="S92" t="str">
        <f t="shared" si="18"/>
        <v>'2018-07-31'</v>
      </c>
      <c r="T92" t="str">
        <f t="shared" si="19"/>
        <v>insert into control (nombre, fecha_registrada, registrada, estatus, id_admin, id_cliente, created_at, updated_at) values('AVERE FIDUCIA','2018-07-31',1,1,2,838,'2018-10-31 23:06:00','2018-10-31 23:06:00');</v>
      </c>
    </row>
    <row r="93" spans="1:20">
      <c r="A93" s="58" t="s">
        <v>561</v>
      </c>
      <c r="B93" s="58">
        <v>1</v>
      </c>
      <c r="C93" s="67">
        <v>41646</v>
      </c>
      <c r="D93" s="67">
        <v>45292</v>
      </c>
      <c r="E93" s="83"/>
      <c r="F93" s="58" t="s">
        <v>562</v>
      </c>
      <c r="G93" s="58">
        <v>1035</v>
      </c>
      <c r="I93" t="s">
        <v>5495</v>
      </c>
      <c r="J93">
        <v>92</v>
      </c>
      <c r="K93">
        <f t="shared" si="10"/>
        <v>69</v>
      </c>
      <c r="L93">
        <f t="shared" si="11"/>
        <v>1</v>
      </c>
      <c r="M93">
        <f t="shared" si="12"/>
        <v>39731</v>
      </c>
      <c r="N93">
        <f t="shared" si="13"/>
        <v>2008</v>
      </c>
      <c r="O93">
        <f t="shared" si="14"/>
        <v>10</v>
      </c>
      <c r="P93">
        <f t="shared" si="15"/>
        <v>10</v>
      </c>
      <c r="Q93">
        <f t="shared" si="16"/>
        <v>10</v>
      </c>
      <c r="R93">
        <f t="shared" si="17"/>
        <v>10</v>
      </c>
      <c r="S93" t="str">
        <f t="shared" si="18"/>
        <v>'2008-10-10'</v>
      </c>
      <c r="T93" t="str">
        <f t="shared" si="19"/>
        <v>insert into control (nombre, fecha_registrada, registrada, estatus, id_admin, id_cliente, created_at, updated_at) values('AVTEC NETWORKS','2008-10-10',1,1,2,69,'2018-10-31 23:06:00','2018-10-31 23:06:00');</v>
      </c>
    </row>
    <row r="94" spans="1:20">
      <c r="A94" s="59" t="s">
        <v>567</v>
      </c>
      <c r="B94" s="59">
        <v>1</v>
      </c>
      <c r="C94" s="68">
        <v>41646</v>
      </c>
      <c r="D94" s="68">
        <v>45298</v>
      </c>
      <c r="E94" s="82"/>
      <c r="F94" s="59" t="s">
        <v>562</v>
      </c>
      <c r="G94" s="59">
        <v>1035</v>
      </c>
      <c r="I94" t="s">
        <v>5490</v>
      </c>
      <c r="J94">
        <v>93</v>
      </c>
      <c r="K94">
        <f t="shared" si="10"/>
        <v>70</v>
      </c>
      <c r="L94">
        <f t="shared" si="11"/>
        <v>1</v>
      </c>
      <c r="M94">
        <f t="shared" si="12"/>
        <v>41753</v>
      </c>
      <c r="N94">
        <f t="shared" si="13"/>
        <v>2014</v>
      </c>
      <c r="O94">
        <f t="shared" si="14"/>
        <v>4</v>
      </c>
      <c r="P94" t="str">
        <f t="shared" si="15"/>
        <v>04</v>
      </c>
      <c r="Q94">
        <f t="shared" si="16"/>
        <v>24</v>
      </c>
      <c r="R94">
        <f t="shared" si="17"/>
        <v>24</v>
      </c>
      <c r="S94" t="str">
        <f t="shared" si="18"/>
        <v>'2014-04-24'</v>
      </c>
      <c r="T94" t="str">
        <f t="shared" si="19"/>
        <v>insert into control (nombre, fecha_registrada, registrada, estatus, id_admin, id_cliente, created_at, updated_at) values('AYCARBON','2014-04-24',1,1,2,70,'2018-10-31 23:06:00','2018-10-31 23:06:00');</v>
      </c>
    </row>
    <row r="95" spans="1:20">
      <c r="A95" s="58" t="s">
        <v>568</v>
      </c>
      <c r="B95" s="58">
        <v>1</v>
      </c>
      <c r="C95" s="67">
        <v>40565</v>
      </c>
      <c r="D95" s="67">
        <v>44218</v>
      </c>
      <c r="E95" s="83"/>
      <c r="F95" s="58" t="s">
        <v>569</v>
      </c>
      <c r="G95" s="58">
        <v>1033</v>
      </c>
      <c r="I95" t="s">
        <v>7845</v>
      </c>
      <c r="J95">
        <v>94</v>
      </c>
      <c r="K95">
        <f t="shared" si="10"/>
        <v>1115</v>
      </c>
      <c r="L95">
        <f t="shared" si="11"/>
        <v>1</v>
      </c>
      <c r="M95">
        <f t="shared" si="12"/>
        <v>42913</v>
      </c>
      <c r="N95">
        <f t="shared" si="13"/>
        <v>2017</v>
      </c>
      <c r="O95">
        <f t="shared" si="14"/>
        <v>6</v>
      </c>
      <c r="P95" t="str">
        <f t="shared" si="15"/>
        <v>06</v>
      </c>
      <c r="Q95">
        <f t="shared" si="16"/>
        <v>27</v>
      </c>
      <c r="R95">
        <f t="shared" si="17"/>
        <v>27</v>
      </c>
      <c r="S95" t="str">
        <f t="shared" si="18"/>
        <v>'2017-06-27'</v>
      </c>
      <c r="T95" t="str">
        <f t="shared" si="19"/>
        <v>insert into control (nombre, fecha_registrada, registrada, estatus, id_admin, id_cliente, created_at, updated_at) values('B BARUUM.COM','2017-06-27',1,1,2,1115,'2018-10-31 23:06:00','2018-10-31 23:06:00');</v>
      </c>
    </row>
    <row r="96" spans="1:20" ht="29">
      <c r="A96" s="72" t="s">
        <v>576</v>
      </c>
      <c r="B96" s="60">
        <v>1</v>
      </c>
      <c r="C96" s="70">
        <v>41394</v>
      </c>
      <c r="D96" s="70">
        <v>45046</v>
      </c>
      <c r="E96" s="84"/>
      <c r="F96" s="72" t="s">
        <v>569</v>
      </c>
      <c r="G96" s="60">
        <v>1033</v>
      </c>
      <c r="I96" t="s">
        <v>8549</v>
      </c>
      <c r="J96">
        <v>95</v>
      </c>
      <c r="K96">
        <f t="shared" si="10"/>
        <v>90</v>
      </c>
      <c r="L96">
        <f t="shared" si="11"/>
        <v>0</v>
      </c>
      <c r="M96">
        <f t="shared" si="12"/>
        <v>43349</v>
      </c>
      <c r="N96">
        <f t="shared" si="13"/>
        <v>2018</v>
      </c>
      <c r="O96">
        <f t="shared" si="14"/>
        <v>9</v>
      </c>
      <c r="P96" t="str">
        <f t="shared" si="15"/>
        <v>09</v>
      </c>
      <c r="Q96">
        <f t="shared" si="16"/>
        <v>6</v>
      </c>
      <c r="R96" t="str">
        <f t="shared" si="17"/>
        <v>06</v>
      </c>
      <c r="S96" t="str">
        <f t="shared" si="18"/>
        <v>'2018-09-06'</v>
      </c>
      <c r="T96" t="str">
        <f t="shared" si="19"/>
        <v>insert into control (nombre, fecha_registrada, registrada, estatus, id_admin, id_cliente, created_at, updated_at) values('B BEBESITO','2018-09-06',0,1,2,90,'2018-10-31 23:06:00','2018-10-31 23:06:00');</v>
      </c>
    </row>
    <row r="97" spans="1:20">
      <c r="A97" s="57" t="s">
        <v>583</v>
      </c>
      <c r="B97" s="58">
        <v>1</v>
      </c>
      <c r="C97" s="67">
        <v>35653</v>
      </c>
      <c r="D97" s="67">
        <v>39305</v>
      </c>
      <c r="E97" s="83"/>
      <c r="F97" s="58" t="s">
        <v>583</v>
      </c>
      <c r="G97" s="58">
        <v>1032</v>
      </c>
      <c r="I97" t="s">
        <v>5360</v>
      </c>
      <c r="J97">
        <v>96</v>
      </c>
      <c r="K97">
        <f t="shared" si="10"/>
        <v>111</v>
      </c>
      <c r="L97">
        <f t="shared" si="11"/>
        <v>1</v>
      </c>
      <c r="M97">
        <f t="shared" si="12"/>
        <v>41900</v>
      </c>
      <c r="N97">
        <f t="shared" si="13"/>
        <v>2014</v>
      </c>
      <c r="O97">
        <f t="shared" si="14"/>
        <v>9</v>
      </c>
      <c r="P97" t="str">
        <f t="shared" si="15"/>
        <v>09</v>
      </c>
      <c r="Q97">
        <f t="shared" si="16"/>
        <v>18</v>
      </c>
      <c r="R97">
        <f t="shared" si="17"/>
        <v>18</v>
      </c>
      <c r="S97" t="str">
        <f t="shared" si="18"/>
        <v>'2014-09-18'</v>
      </c>
      <c r="T97" t="str">
        <f t="shared" si="19"/>
        <v>insert into control (nombre, fecha_registrada, registrada, estatus, id_admin, id_cliente, created_at, updated_at) values('B BOTICA CENTRAL DESDE 1906','2014-09-18',1,1,2,111,'2018-10-31 23:06:00','2018-10-31 23:06:00');</v>
      </c>
    </row>
    <row r="98" spans="1:20">
      <c r="A98" s="60" t="s">
        <v>586</v>
      </c>
      <c r="B98" s="60">
        <v>1</v>
      </c>
      <c r="C98" s="70">
        <v>41229</v>
      </c>
      <c r="D98" s="70">
        <v>44881</v>
      </c>
      <c r="E98" s="84"/>
      <c r="F98" s="60" t="s">
        <v>587</v>
      </c>
      <c r="G98" s="60">
        <v>1030</v>
      </c>
      <c r="I98" t="s">
        <v>6680</v>
      </c>
      <c r="J98">
        <v>97</v>
      </c>
      <c r="K98">
        <f t="shared" si="10"/>
        <v>110</v>
      </c>
      <c r="L98">
        <f t="shared" si="11"/>
        <v>1</v>
      </c>
      <c r="M98">
        <f t="shared" si="12"/>
        <v>42328</v>
      </c>
      <c r="N98">
        <f t="shared" si="13"/>
        <v>2015</v>
      </c>
      <c r="O98">
        <f t="shared" si="14"/>
        <v>11</v>
      </c>
      <c r="P98">
        <f t="shared" si="15"/>
        <v>11</v>
      </c>
      <c r="Q98">
        <f t="shared" si="16"/>
        <v>20</v>
      </c>
      <c r="R98">
        <f t="shared" si="17"/>
        <v>20</v>
      </c>
      <c r="S98" t="str">
        <f t="shared" si="18"/>
        <v>'2015-11-20'</v>
      </c>
      <c r="T98" t="str">
        <f t="shared" si="19"/>
        <v>insert into control (nombre, fecha_registrada, registrada, estatus, id_admin, id_cliente, created_at, updated_at) values('B EL BOTANERO GRILL &amp; BEER
','2015-11-20',1,1,2,110,'2018-10-31 23:06:00','2018-10-31 23:06:00');</v>
      </c>
    </row>
    <row r="99" spans="1:20">
      <c r="A99" s="57" t="s">
        <v>594</v>
      </c>
      <c r="B99" s="57" t="s">
        <v>8657</v>
      </c>
      <c r="C99" s="67">
        <v>39206</v>
      </c>
      <c r="D99" s="67">
        <v>42859</v>
      </c>
      <c r="E99" s="83"/>
      <c r="F99" s="57" t="s">
        <v>594</v>
      </c>
      <c r="G99" s="57">
        <v>1029</v>
      </c>
      <c r="I99" t="s">
        <v>8038</v>
      </c>
      <c r="J99">
        <v>98</v>
      </c>
      <c r="K99">
        <f t="shared" si="10"/>
        <v>702</v>
      </c>
      <c r="L99">
        <f t="shared" si="11"/>
        <v>1</v>
      </c>
      <c r="M99">
        <f t="shared" si="12"/>
        <v>43013</v>
      </c>
      <c r="N99">
        <f t="shared" si="13"/>
        <v>2017</v>
      </c>
      <c r="O99">
        <f t="shared" si="14"/>
        <v>10</v>
      </c>
      <c r="P99">
        <f t="shared" si="15"/>
        <v>10</v>
      </c>
      <c r="Q99">
        <f t="shared" si="16"/>
        <v>5</v>
      </c>
      <c r="R99" t="str">
        <f t="shared" si="17"/>
        <v>05</v>
      </c>
      <c r="S99" t="str">
        <f t="shared" si="18"/>
        <v>'2017-10-05'</v>
      </c>
      <c r="T99" t="str">
        <f t="shared" si="19"/>
        <v>insert into control (nombre, fecha_registrada, registrada, estatus, id_admin, id_cliente, created_at, updated_at) values('B WORKOUT &amp; PLAY','2017-10-05',1,1,2,702,'2018-10-31 23:06:00','2018-10-31 23:06:00');</v>
      </c>
    </row>
    <row r="100" spans="1:20">
      <c r="A100" s="59" t="s">
        <v>599</v>
      </c>
      <c r="B100" s="59">
        <v>1</v>
      </c>
      <c r="C100" s="68">
        <v>40795</v>
      </c>
      <c r="D100" s="68">
        <v>44448</v>
      </c>
      <c r="E100" s="82"/>
      <c r="F100" s="59" t="s">
        <v>600</v>
      </c>
      <c r="G100" s="59">
        <v>1027</v>
      </c>
      <c r="I100" t="s">
        <v>7683</v>
      </c>
      <c r="J100">
        <v>99</v>
      </c>
      <c r="K100">
        <f t="shared" si="10"/>
        <v>220</v>
      </c>
      <c r="L100">
        <f t="shared" si="11"/>
        <v>1</v>
      </c>
      <c r="M100">
        <f t="shared" si="12"/>
        <v>42851</v>
      </c>
      <c r="N100">
        <f t="shared" si="13"/>
        <v>2017</v>
      </c>
      <c r="O100">
        <f t="shared" si="14"/>
        <v>4</v>
      </c>
      <c r="P100" t="str">
        <f t="shared" si="15"/>
        <v>04</v>
      </c>
      <c r="Q100">
        <f t="shared" si="16"/>
        <v>26</v>
      </c>
      <c r="R100">
        <f t="shared" si="17"/>
        <v>26</v>
      </c>
      <c r="S100" t="str">
        <f t="shared" si="18"/>
        <v>'2017-04-26'</v>
      </c>
      <c r="T100" t="str">
        <f t="shared" si="19"/>
        <v>insert into control (nombre, fecha_registrada, registrada, estatus, id_admin, id_cliente, created_at, updated_at) values('B.MIX','2017-04-26',1,1,2,220,'2018-10-31 23:06:00','2018-10-31 23:06:00');</v>
      </c>
    </row>
    <row r="101" spans="1:20">
      <c r="A101" s="58" t="s">
        <v>608</v>
      </c>
      <c r="B101" s="58">
        <v>1</v>
      </c>
      <c r="C101" s="67">
        <v>41848</v>
      </c>
      <c r="D101" s="67">
        <v>45501</v>
      </c>
      <c r="E101" s="83"/>
      <c r="F101" s="58" t="s">
        <v>608</v>
      </c>
      <c r="G101" s="58">
        <v>1024</v>
      </c>
      <c r="I101" t="s">
        <v>5294</v>
      </c>
      <c r="J101">
        <v>100</v>
      </c>
      <c r="K101">
        <f t="shared" si="10"/>
        <v>122</v>
      </c>
      <c r="L101">
        <f t="shared" si="11"/>
        <v>1</v>
      </c>
      <c r="M101">
        <f t="shared" si="12"/>
        <v>39941</v>
      </c>
      <c r="N101">
        <f t="shared" si="13"/>
        <v>2009</v>
      </c>
      <c r="O101">
        <f t="shared" si="14"/>
        <v>5</v>
      </c>
      <c r="P101" t="str">
        <f t="shared" si="15"/>
        <v>05</v>
      </c>
      <c r="Q101">
        <f t="shared" si="16"/>
        <v>8</v>
      </c>
      <c r="R101" t="str">
        <f t="shared" si="17"/>
        <v>08</v>
      </c>
      <c r="S101" t="str">
        <f t="shared" si="18"/>
        <v>'2009-05-08'</v>
      </c>
      <c r="T101" t="str">
        <f t="shared" si="19"/>
        <v>insert into control (nombre, fecha_registrada, registrada, estatus, id_admin, id_cliente, created_at, updated_at) values('B&amp;QC BUSINESS &amp; QUALITY CONSULTING','2009-05-08',1,1,2,122,'2018-10-31 23:06:00','2018-10-31 23:06:00');</v>
      </c>
    </row>
    <row r="102" spans="1:20">
      <c r="A102" s="59" t="s">
        <v>612</v>
      </c>
      <c r="B102" s="59">
        <v>1</v>
      </c>
      <c r="C102" s="68">
        <v>40876</v>
      </c>
      <c r="D102" s="68">
        <v>44529</v>
      </c>
      <c r="E102" s="82"/>
      <c r="F102" s="59" t="s">
        <v>613</v>
      </c>
      <c r="G102" s="59">
        <v>1023</v>
      </c>
      <c r="I102" t="s">
        <v>8618</v>
      </c>
      <c r="J102">
        <v>101</v>
      </c>
      <c r="K102">
        <f t="shared" si="10"/>
        <v>71</v>
      </c>
      <c r="L102">
        <f t="shared" si="11"/>
        <v>1</v>
      </c>
      <c r="M102">
        <f t="shared" si="12"/>
        <v>42870</v>
      </c>
      <c r="N102">
        <f t="shared" si="13"/>
        <v>2017</v>
      </c>
      <c r="O102">
        <f t="shared" si="14"/>
        <v>5</v>
      </c>
      <c r="P102" t="str">
        <f t="shared" si="15"/>
        <v>05</v>
      </c>
      <c r="Q102">
        <f t="shared" si="16"/>
        <v>15</v>
      </c>
      <c r="R102">
        <f t="shared" si="17"/>
        <v>15</v>
      </c>
      <c r="S102" t="str">
        <f t="shared" si="18"/>
        <v>'2017-05-15'</v>
      </c>
      <c r="T102" t="str">
        <f t="shared" si="19"/>
        <v>insert into control (nombre, fecha_registrada, registrada, estatus, id_admin, id_cliente, created_at, updated_at) values('BA´ WI','2017-05-15',1,1,2,71,'2018-10-31 23:06:00','2018-10-31 23:06:00');</v>
      </c>
    </row>
    <row r="103" spans="1:20">
      <c r="A103" s="57" t="s">
        <v>623</v>
      </c>
      <c r="B103" s="57" t="s">
        <v>8657</v>
      </c>
      <c r="C103" s="67">
        <v>40071</v>
      </c>
      <c r="D103" s="67">
        <v>43723</v>
      </c>
      <c r="E103" s="83"/>
      <c r="F103" s="57" t="s">
        <v>624</v>
      </c>
      <c r="G103" s="57">
        <v>1021</v>
      </c>
      <c r="I103" t="s">
        <v>7763</v>
      </c>
      <c r="J103">
        <v>102</v>
      </c>
      <c r="K103">
        <f t="shared" si="10"/>
        <v>71</v>
      </c>
      <c r="L103">
        <f t="shared" si="11"/>
        <v>1</v>
      </c>
      <c r="M103">
        <f t="shared" si="12"/>
        <v>42880</v>
      </c>
      <c r="N103">
        <f t="shared" si="13"/>
        <v>2017</v>
      </c>
      <c r="O103">
        <f t="shared" si="14"/>
        <v>5</v>
      </c>
      <c r="P103" t="str">
        <f t="shared" si="15"/>
        <v>05</v>
      </c>
      <c r="Q103">
        <f t="shared" si="16"/>
        <v>25</v>
      </c>
      <c r="R103">
        <f t="shared" si="17"/>
        <v>25</v>
      </c>
      <c r="S103" t="str">
        <f t="shared" si="18"/>
        <v>'2017-05-25'</v>
      </c>
      <c r="T103" t="str">
        <f t="shared" si="19"/>
        <v>insert into control (nombre, fecha_registrada, registrada, estatus, id_admin, id_cliente, created_at, updated_at) values('BA´WI','2017-05-25',1,1,2,71,'2018-10-31 23:06:00','2018-10-31 23:06:00');</v>
      </c>
    </row>
    <row r="104" spans="1:20">
      <c r="A104" s="59" t="s">
        <v>629</v>
      </c>
      <c r="B104" s="59">
        <v>1</v>
      </c>
      <c r="C104" s="68">
        <v>40410</v>
      </c>
      <c r="D104" s="68">
        <v>44063</v>
      </c>
      <c r="E104" s="82"/>
      <c r="F104" s="59" t="s">
        <v>624</v>
      </c>
      <c r="G104" s="59">
        <v>1021</v>
      </c>
      <c r="I104" t="s">
        <v>5476</v>
      </c>
      <c r="J104">
        <v>103</v>
      </c>
      <c r="K104">
        <f t="shared" si="10"/>
        <v>72</v>
      </c>
      <c r="L104">
        <f t="shared" si="11"/>
        <v>1</v>
      </c>
      <c r="M104">
        <f t="shared" si="12"/>
        <v>40102</v>
      </c>
      <c r="N104">
        <f t="shared" si="13"/>
        <v>2009</v>
      </c>
      <c r="O104">
        <f t="shared" si="14"/>
        <v>10</v>
      </c>
      <c r="P104">
        <f t="shared" si="15"/>
        <v>10</v>
      </c>
      <c r="Q104">
        <f t="shared" si="16"/>
        <v>16</v>
      </c>
      <c r="R104">
        <f t="shared" si="17"/>
        <v>16</v>
      </c>
      <c r="S104" t="str">
        <f t="shared" si="18"/>
        <v>'2009-10-16'</v>
      </c>
      <c r="T104" t="str">
        <f t="shared" si="19"/>
        <v>insert into control (nombre, fecha_registrada, registrada, estatus, id_admin, id_cliente, created_at, updated_at) values('BABIES &amp; KIDS HOME','2009-10-16',1,1,2,72,'2018-10-31 23:06:00','2018-10-31 23:06:00');</v>
      </c>
    </row>
    <row r="105" spans="1:20">
      <c r="A105" s="57" t="s">
        <v>636</v>
      </c>
      <c r="B105" s="57">
        <v>1</v>
      </c>
      <c r="C105" s="69">
        <v>41018</v>
      </c>
      <c r="D105" s="69">
        <v>44670</v>
      </c>
      <c r="E105" s="85"/>
      <c r="F105" s="57" t="s">
        <v>637</v>
      </c>
      <c r="G105" s="57">
        <v>1019</v>
      </c>
      <c r="I105" t="s">
        <v>5471</v>
      </c>
      <c r="J105">
        <v>104</v>
      </c>
      <c r="K105">
        <f t="shared" si="10"/>
        <v>73</v>
      </c>
      <c r="L105">
        <f t="shared" si="11"/>
        <v>1</v>
      </c>
      <c r="M105">
        <f t="shared" si="12"/>
        <v>41962</v>
      </c>
      <c r="N105">
        <f t="shared" si="13"/>
        <v>2014</v>
      </c>
      <c r="O105">
        <f t="shared" si="14"/>
        <v>11</v>
      </c>
      <c r="P105">
        <f t="shared" si="15"/>
        <v>11</v>
      </c>
      <c r="Q105">
        <f t="shared" si="16"/>
        <v>19</v>
      </c>
      <c r="R105">
        <f t="shared" si="17"/>
        <v>19</v>
      </c>
      <c r="S105" t="str">
        <f t="shared" si="18"/>
        <v>'2014-11-19'</v>
      </c>
      <c r="T105" t="str">
        <f t="shared" si="19"/>
        <v>insert into control (nombre, fecha_registrada, registrada, estatus, id_admin, id_cliente, created_at, updated_at) values('BABY STEPS','2014-11-19',1,1,2,73,'2018-10-31 23:06:00','2018-10-31 23:06:00');</v>
      </c>
    </row>
    <row r="106" spans="1:20">
      <c r="A106" s="60" t="s">
        <v>636</v>
      </c>
      <c r="B106" s="60">
        <v>1</v>
      </c>
      <c r="C106" s="70">
        <v>41018</v>
      </c>
      <c r="D106" s="70">
        <v>44670</v>
      </c>
      <c r="E106" s="84"/>
      <c r="F106" s="60" t="s">
        <v>637</v>
      </c>
      <c r="G106" s="60">
        <v>1019</v>
      </c>
      <c r="I106" t="s">
        <v>5467</v>
      </c>
      <c r="J106">
        <v>105</v>
      </c>
      <c r="K106">
        <f t="shared" si="10"/>
        <v>75</v>
      </c>
      <c r="L106">
        <f t="shared" si="11"/>
        <v>0</v>
      </c>
      <c r="M106">
        <f t="shared" si="12"/>
        <v>41984</v>
      </c>
      <c r="N106">
        <f t="shared" si="13"/>
        <v>2014</v>
      </c>
      <c r="O106">
        <f t="shared" si="14"/>
        <v>12</v>
      </c>
      <c r="P106">
        <f t="shared" si="15"/>
        <v>12</v>
      </c>
      <c r="Q106">
        <f t="shared" si="16"/>
        <v>11</v>
      </c>
      <c r="R106">
        <f t="shared" si="17"/>
        <v>11</v>
      </c>
      <c r="S106" t="str">
        <f t="shared" si="18"/>
        <v>'2014-12-11'</v>
      </c>
      <c r="T106" t="str">
        <f t="shared" si="19"/>
        <v>insert into control (nombre, fecha_registrada, registrada, estatus, id_admin, id_cliente, created_at, updated_at) values('BAKE A CAKE','2014-12-11',0,1,2,75,'2018-10-31 23:06:00','2018-10-31 23:06:00');</v>
      </c>
    </row>
    <row r="107" spans="1:20">
      <c r="A107" s="57" t="s">
        <v>636</v>
      </c>
      <c r="B107" s="57" t="s">
        <v>8657</v>
      </c>
      <c r="C107" s="67">
        <v>41024</v>
      </c>
      <c r="D107" s="67">
        <v>44676</v>
      </c>
      <c r="E107" s="83"/>
      <c r="F107" s="57" t="s">
        <v>637</v>
      </c>
      <c r="G107" s="57">
        <v>1019</v>
      </c>
      <c r="I107" t="s">
        <v>5462</v>
      </c>
      <c r="J107">
        <v>106</v>
      </c>
      <c r="K107">
        <f t="shared" si="10"/>
        <v>75</v>
      </c>
      <c r="L107">
        <f t="shared" si="11"/>
        <v>1</v>
      </c>
      <c r="M107">
        <f t="shared" si="12"/>
        <v>41026</v>
      </c>
      <c r="N107">
        <f t="shared" si="13"/>
        <v>2012</v>
      </c>
      <c r="O107">
        <f t="shared" si="14"/>
        <v>4</v>
      </c>
      <c r="P107" t="str">
        <f t="shared" si="15"/>
        <v>04</v>
      </c>
      <c r="Q107">
        <f t="shared" si="16"/>
        <v>27</v>
      </c>
      <c r="R107">
        <f t="shared" si="17"/>
        <v>27</v>
      </c>
      <c r="S107" t="str">
        <f t="shared" si="18"/>
        <v>'2012-04-27'</v>
      </c>
      <c r="T107" t="str">
        <f t="shared" si="19"/>
        <v>insert into control (nombre, fecha_registrada, registrada, estatus, id_admin, id_cliente, created_at, updated_at) values('BAKE A CUPCAKE','2012-04-27',1,1,2,75,'2018-10-31 23:06:00','2018-10-31 23:06:00');</v>
      </c>
    </row>
    <row r="108" spans="1:20">
      <c r="A108" s="60" t="s">
        <v>636</v>
      </c>
      <c r="B108" s="60">
        <v>1</v>
      </c>
      <c r="C108" s="70">
        <v>41080</v>
      </c>
      <c r="D108" s="70">
        <v>44732</v>
      </c>
      <c r="E108" s="84"/>
      <c r="F108" s="60" t="s">
        <v>637</v>
      </c>
      <c r="G108" s="60">
        <v>1019</v>
      </c>
      <c r="I108" t="s">
        <v>5454</v>
      </c>
      <c r="J108">
        <v>107</v>
      </c>
      <c r="K108">
        <f t="shared" si="10"/>
        <v>75</v>
      </c>
      <c r="L108">
        <f t="shared" si="11"/>
        <v>1</v>
      </c>
      <c r="M108">
        <f t="shared" si="12"/>
        <v>42128</v>
      </c>
      <c r="N108">
        <f t="shared" si="13"/>
        <v>2015</v>
      </c>
      <c r="O108">
        <f t="shared" si="14"/>
        <v>5</v>
      </c>
      <c r="P108" t="str">
        <f t="shared" si="15"/>
        <v>05</v>
      </c>
      <c r="Q108">
        <f t="shared" si="16"/>
        <v>4</v>
      </c>
      <c r="R108" t="str">
        <f t="shared" si="17"/>
        <v>04</v>
      </c>
      <c r="S108" t="str">
        <f t="shared" si="18"/>
        <v>'2015-05-04'</v>
      </c>
      <c r="T108" t="str">
        <f t="shared" si="19"/>
        <v>insert into control (nombre, fecha_registrada, registrada, estatus, id_admin, id_cliente, created_at, updated_at) values('BAKE DARLING','2015-05-04',1,1,2,75,'2018-10-31 23:06:00','2018-10-31 23:06:00');</v>
      </c>
    </row>
    <row r="109" spans="1:20">
      <c r="A109" s="57" t="s">
        <v>648</v>
      </c>
      <c r="B109" s="57">
        <v>1</v>
      </c>
      <c r="C109" s="69">
        <v>41080</v>
      </c>
      <c r="D109" s="69">
        <v>44732</v>
      </c>
      <c r="E109" s="85"/>
      <c r="F109" s="57" t="s">
        <v>637</v>
      </c>
      <c r="G109" s="57">
        <v>1019</v>
      </c>
      <c r="I109" t="s">
        <v>7373</v>
      </c>
      <c r="J109">
        <v>108</v>
      </c>
      <c r="K109">
        <f t="shared" si="10"/>
        <v>76</v>
      </c>
      <c r="L109">
        <f t="shared" si="11"/>
        <v>1</v>
      </c>
      <c r="M109">
        <f t="shared" si="12"/>
        <v>42683</v>
      </c>
      <c r="N109">
        <f t="shared" si="13"/>
        <v>2016</v>
      </c>
      <c r="O109">
        <f t="shared" si="14"/>
        <v>11</v>
      </c>
      <c r="P109">
        <f t="shared" si="15"/>
        <v>11</v>
      </c>
      <c r="Q109">
        <f t="shared" si="16"/>
        <v>9</v>
      </c>
      <c r="R109" t="str">
        <f t="shared" si="17"/>
        <v>09</v>
      </c>
      <c r="S109" t="str">
        <f t="shared" si="18"/>
        <v>'2016-11-09'</v>
      </c>
      <c r="T109" t="str">
        <f t="shared" si="19"/>
        <v>insert into control (nombre, fecha_registrada, registrada, estatus, id_admin, id_cliente, created_at, updated_at) values('BAKE SUCRE','2016-11-09',1,1,2,76,'2018-10-31 23:06:00','2018-10-31 23:06:00');</v>
      </c>
    </row>
    <row r="110" spans="1:20">
      <c r="A110" s="59" t="s">
        <v>650</v>
      </c>
      <c r="B110" s="59">
        <v>1</v>
      </c>
      <c r="C110" s="68">
        <v>39983</v>
      </c>
      <c r="D110" s="68">
        <v>43635</v>
      </c>
      <c r="E110" s="82"/>
      <c r="F110" s="59" t="s">
        <v>650</v>
      </c>
      <c r="G110" s="59">
        <v>1016</v>
      </c>
      <c r="I110" t="s">
        <v>2694</v>
      </c>
      <c r="J110">
        <v>109</v>
      </c>
      <c r="K110">
        <f t="shared" si="10"/>
        <v>624</v>
      </c>
      <c r="L110">
        <f t="shared" si="11"/>
        <v>1</v>
      </c>
      <c r="M110">
        <f t="shared" si="12"/>
        <v>41669</v>
      </c>
      <c r="N110">
        <f t="shared" si="13"/>
        <v>2014</v>
      </c>
      <c r="O110">
        <f t="shared" si="14"/>
        <v>1</v>
      </c>
      <c r="P110" t="str">
        <f t="shared" si="15"/>
        <v>01</v>
      </c>
      <c r="Q110">
        <f t="shared" si="16"/>
        <v>30</v>
      </c>
      <c r="R110">
        <f t="shared" si="17"/>
        <v>30</v>
      </c>
      <c r="S110" t="str">
        <f t="shared" si="18"/>
        <v>'2014-01-30'</v>
      </c>
      <c r="T110" t="str">
        <f t="shared" si="19"/>
        <v>insert into control (nombre, fecha_registrada, registrada, estatus, id_admin, id_cliente, created_at, updated_at) values('BANDERIVER','2014-01-30',1,1,2,624,'2018-10-31 23:06:00','2018-10-31 23:06:00');</v>
      </c>
    </row>
    <row r="111" spans="1:20">
      <c r="A111" s="58" t="s">
        <v>657</v>
      </c>
      <c r="B111" s="58">
        <v>1</v>
      </c>
      <c r="C111" s="67">
        <v>40807</v>
      </c>
      <c r="D111" s="67">
        <v>44460</v>
      </c>
      <c r="E111" s="83"/>
      <c r="F111" s="58" t="s">
        <v>658</v>
      </c>
      <c r="G111" s="58">
        <v>1015</v>
      </c>
      <c r="I111" t="s">
        <v>5448</v>
      </c>
      <c r="J111">
        <v>110</v>
      </c>
      <c r="K111">
        <f t="shared" si="10"/>
        <v>78</v>
      </c>
      <c r="L111">
        <f t="shared" si="11"/>
        <v>0</v>
      </c>
      <c r="M111">
        <f t="shared" si="12"/>
        <v>40766</v>
      </c>
      <c r="N111">
        <f t="shared" si="13"/>
        <v>2011</v>
      </c>
      <c r="O111">
        <f t="shared" si="14"/>
        <v>8</v>
      </c>
      <c r="P111" t="str">
        <f t="shared" si="15"/>
        <v>08</v>
      </c>
      <c r="Q111">
        <f t="shared" si="16"/>
        <v>11</v>
      </c>
      <c r="R111">
        <f t="shared" si="17"/>
        <v>11</v>
      </c>
      <c r="S111" t="str">
        <f t="shared" si="18"/>
        <v>'2011-08-11'</v>
      </c>
      <c r="T111" t="str">
        <f t="shared" si="19"/>
        <v>insert into control (nombre, fecha_registrada, registrada, estatus, id_admin, id_cliente, created_at, updated_at) values('BANDIDO’S JAT STEAK HOUSE','2011-08-11',0,1,2,78,'2018-10-31 23:06:00','2018-10-31 23:06:00');</v>
      </c>
    </row>
    <row r="112" spans="1:20">
      <c r="A112" s="60" t="s">
        <v>665</v>
      </c>
      <c r="B112" s="60">
        <v>1</v>
      </c>
      <c r="C112" s="70">
        <v>41100</v>
      </c>
      <c r="D112" s="70">
        <v>44752</v>
      </c>
      <c r="E112" s="84"/>
      <c r="F112" s="60" t="s">
        <v>658</v>
      </c>
      <c r="G112" s="60">
        <v>1015</v>
      </c>
      <c r="I112" t="s">
        <v>3512</v>
      </c>
      <c r="J112">
        <v>111</v>
      </c>
      <c r="K112">
        <f t="shared" si="10"/>
        <v>457</v>
      </c>
      <c r="L112">
        <f t="shared" si="11"/>
        <v>1</v>
      </c>
      <c r="M112">
        <f t="shared" si="12"/>
        <v>37077</v>
      </c>
      <c r="N112">
        <f t="shared" si="13"/>
        <v>2001</v>
      </c>
      <c r="O112">
        <f t="shared" si="14"/>
        <v>7</v>
      </c>
      <c r="P112" t="str">
        <f t="shared" si="15"/>
        <v>07</v>
      </c>
      <c r="Q112">
        <f t="shared" si="16"/>
        <v>5</v>
      </c>
      <c r="R112" t="str">
        <f t="shared" si="17"/>
        <v>05</v>
      </c>
      <c r="S112" t="str">
        <f t="shared" si="18"/>
        <v>'2001-07-05'</v>
      </c>
      <c r="T112" t="str">
        <f t="shared" si="19"/>
        <v>insert into control (nombre, fecha_registrada, registrada, estatus, id_admin, id_cliente, created_at, updated_at) values('BANENS','2001-07-05',1,1,2,457,'2018-10-31 23:06:00','2018-10-31 23:06:00');</v>
      </c>
    </row>
    <row r="113" spans="1:20">
      <c r="A113" s="58" t="s">
        <v>669</v>
      </c>
      <c r="B113" s="58">
        <v>1</v>
      </c>
      <c r="C113" s="67">
        <v>41702</v>
      </c>
      <c r="D113" s="67">
        <v>45355</v>
      </c>
      <c r="E113" s="83"/>
      <c r="F113" s="58" t="s">
        <v>636</v>
      </c>
      <c r="G113" s="58">
        <v>1013</v>
      </c>
      <c r="I113" t="s">
        <v>5444</v>
      </c>
      <c r="J113">
        <v>112</v>
      </c>
      <c r="K113">
        <f t="shared" si="10"/>
        <v>79</v>
      </c>
      <c r="L113">
        <f t="shared" si="11"/>
        <v>1</v>
      </c>
      <c r="M113">
        <f t="shared" si="12"/>
        <v>39820</v>
      </c>
      <c r="N113">
        <f t="shared" si="13"/>
        <v>2009</v>
      </c>
      <c r="O113">
        <f t="shared" si="14"/>
        <v>1</v>
      </c>
      <c r="P113" t="str">
        <f t="shared" si="15"/>
        <v>01</v>
      </c>
      <c r="Q113">
        <f t="shared" si="16"/>
        <v>7</v>
      </c>
      <c r="R113" t="str">
        <f t="shared" si="17"/>
        <v>07</v>
      </c>
      <c r="S113" t="str">
        <f t="shared" si="18"/>
        <v>'2009-01-07'</v>
      </c>
      <c r="T113" t="str">
        <f t="shared" si="19"/>
        <v>insert into control (nombre, fecha_registrada, registrada, estatus, id_admin, id_cliente, created_at, updated_at) values('BARAKATO SALON','2009-01-07',1,1,2,79,'2018-10-31 23:06:00','2018-10-31 23:06:00');</v>
      </c>
    </row>
    <row r="114" spans="1:20">
      <c r="A114" s="60" t="s">
        <v>674</v>
      </c>
      <c r="B114" s="60" t="s">
        <v>8657</v>
      </c>
      <c r="C114" s="68">
        <v>40100</v>
      </c>
      <c r="D114" s="68">
        <v>43752</v>
      </c>
      <c r="E114" s="82"/>
      <c r="F114" s="60" t="s">
        <v>674</v>
      </c>
      <c r="G114" s="60">
        <v>1012</v>
      </c>
      <c r="I114" t="s">
        <v>7590</v>
      </c>
      <c r="J114">
        <v>113</v>
      </c>
      <c r="K114">
        <f t="shared" si="10"/>
        <v>80</v>
      </c>
      <c r="L114">
        <f t="shared" si="11"/>
        <v>1</v>
      </c>
      <c r="M114">
        <f t="shared" si="12"/>
        <v>42804</v>
      </c>
      <c r="N114">
        <f t="shared" si="13"/>
        <v>2017</v>
      </c>
      <c r="O114">
        <f t="shared" si="14"/>
        <v>3</v>
      </c>
      <c r="P114" t="str">
        <f t="shared" si="15"/>
        <v>03</v>
      </c>
      <c r="Q114">
        <f t="shared" si="16"/>
        <v>10</v>
      </c>
      <c r="R114">
        <f t="shared" si="17"/>
        <v>10</v>
      </c>
      <c r="S114" t="str">
        <f t="shared" si="18"/>
        <v>'2017-03-10'</v>
      </c>
      <c r="T114" t="str">
        <f t="shared" si="19"/>
        <v>insert into control (nombre, fecha_registrada, registrada, estatus, id_admin, id_cliente, created_at, updated_at) values('BARBA ROJA','2017-03-10',1,1,2,80,'2018-10-31 23:06:00','2018-10-31 23:06:00');</v>
      </c>
    </row>
    <row r="115" spans="1:20">
      <c r="A115" s="58" t="s">
        <v>678</v>
      </c>
      <c r="B115" s="58">
        <v>1</v>
      </c>
      <c r="C115" s="67">
        <v>40669</v>
      </c>
      <c r="D115" s="67">
        <v>44322</v>
      </c>
      <c r="E115" s="83"/>
      <c r="F115" s="58" t="s">
        <v>679</v>
      </c>
      <c r="G115" s="58">
        <v>1011</v>
      </c>
      <c r="I115" t="s">
        <v>5438</v>
      </c>
      <c r="J115">
        <v>114</v>
      </c>
      <c r="K115">
        <f t="shared" si="10"/>
        <v>81</v>
      </c>
      <c r="L115">
        <f t="shared" si="11"/>
        <v>0</v>
      </c>
      <c r="M115">
        <f t="shared" si="12"/>
        <v>41683</v>
      </c>
      <c r="N115">
        <f t="shared" si="13"/>
        <v>2014</v>
      </c>
      <c r="O115">
        <f t="shared" si="14"/>
        <v>2</v>
      </c>
      <c r="P115" t="str">
        <f t="shared" si="15"/>
        <v>02</v>
      </c>
      <c r="Q115">
        <f t="shared" si="16"/>
        <v>13</v>
      </c>
      <c r="R115">
        <f t="shared" si="17"/>
        <v>13</v>
      </c>
      <c r="S115" t="str">
        <f t="shared" si="18"/>
        <v>'2014-02-13'</v>
      </c>
      <c r="T115" t="str">
        <f t="shared" si="19"/>
        <v>insert into control (nombre, fecha_registrada, registrada, estatus, id_admin, id_cliente, created_at, updated_at) values('BARBACOA EL CAMPEON','2014-02-13',0,1,2,81,'2018-10-31 23:06:00','2018-10-31 23:06:00');</v>
      </c>
    </row>
    <row r="116" spans="1:20">
      <c r="A116" s="60" t="s">
        <v>682</v>
      </c>
      <c r="B116" s="60">
        <v>1</v>
      </c>
      <c r="C116" s="68">
        <v>39427</v>
      </c>
      <c r="D116" s="68">
        <v>43080</v>
      </c>
      <c r="E116" s="82"/>
      <c r="F116" s="59" t="s">
        <v>683</v>
      </c>
      <c r="G116" s="59">
        <v>1009</v>
      </c>
      <c r="I116" t="s">
        <v>5996</v>
      </c>
      <c r="J116">
        <v>115</v>
      </c>
      <c r="K116">
        <f t="shared" si="10"/>
        <v>81</v>
      </c>
      <c r="L116">
        <f t="shared" si="11"/>
        <v>1</v>
      </c>
      <c r="M116">
        <f t="shared" si="12"/>
        <v>42054</v>
      </c>
      <c r="N116">
        <f t="shared" si="13"/>
        <v>2015</v>
      </c>
      <c r="O116">
        <f t="shared" si="14"/>
        <v>2</v>
      </c>
      <c r="P116" t="str">
        <f t="shared" si="15"/>
        <v>02</v>
      </c>
      <c r="Q116">
        <f t="shared" si="16"/>
        <v>19</v>
      </c>
      <c r="R116">
        <f t="shared" si="17"/>
        <v>19</v>
      </c>
      <c r="S116" t="str">
        <f t="shared" si="18"/>
        <v>'2015-02-19'</v>
      </c>
      <c r="T116" t="str">
        <f t="shared" si="19"/>
        <v>insert into control (nombre, fecha_registrada, registrada, estatus, id_admin, id_cliente, created_at, updated_at) values('BARBACOA EL CAMPEON BEC LA MÁS SABROSA','2015-02-19',1,1,2,81,'2018-10-31 23:06:00','2018-10-31 23:06:00');</v>
      </c>
    </row>
    <row r="117" spans="1:20">
      <c r="A117" s="57" t="s">
        <v>685</v>
      </c>
      <c r="B117" s="57">
        <v>1</v>
      </c>
      <c r="C117" s="67">
        <v>38940</v>
      </c>
      <c r="D117" s="67">
        <v>42593</v>
      </c>
      <c r="E117" s="83"/>
      <c r="F117" s="57" t="s">
        <v>685</v>
      </c>
      <c r="G117" s="57">
        <v>1008</v>
      </c>
      <c r="I117" t="s">
        <v>5432</v>
      </c>
      <c r="J117">
        <v>116</v>
      </c>
      <c r="K117">
        <f t="shared" si="10"/>
        <v>82</v>
      </c>
      <c r="L117">
        <f t="shared" si="11"/>
        <v>1</v>
      </c>
      <c r="M117">
        <f t="shared" si="12"/>
        <v>41521</v>
      </c>
      <c r="N117">
        <f t="shared" si="13"/>
        <v>2013</v>
      </c>
      <c r="O117">
        <f t="shared" si="14"/>
        <v>9</v>
      </c>
      <c r="P117" t="str">
        <f t="shared" si="15"/>
        <v>09</v>
      </c>
      <c r="Q117">
        <f t="shared" si="16"/>
        <v>4</v>
      </c>
      <c r="R117" t="str">
        <f t="shared" si="17"/>
        <v>04</v>
      </c>
      <c r="S117" t="str">
        <f t="shared" si="18"/>
        <v>'2013-09-04'</v>
      </c>
      <c r="T117" t="str">
        <f t="shared" si="19"/>
        <v>insert into control (nombre, fecha_registrada, registrada, estatus, id_admin, id_cliente, created_at, updated_at) values('BARBACOA ESTILO PARRAL ACP','2013-09-04',1,1,2,82,'2018-10-31 23:06:00','2018-10-31 23:06:00');</v>
      </c>
    </row>
    <row r="118" spans="1:20">
      <c r="A118" s="60" t="s">
        <v>692</v>
      </c>
      <c r="B118" s="60">
        <v>1</v>
      </c>
      <c r="C118" s="70">
        <v>41208</v>
      </c>
      <c r="D118" s="70">
        <v>44856</v>
      </c>
      <c r="E118" s="84"/>
      <c r="F118" s="60" t="s">
        <v>693</v>
      </c>
      <c r="G118" s="60">
        <v>1006</v>
      </c>
      <c r="I118" t="s">
        <v>7321</v>
      </c>
      <c r="J118">
        <v>117</v>
      </c>
      <c r="K118">
        <f t="shared" si="10"/>
        <v>536</v>
      </c>
      <c r="L118">
        <f t="shared" si="11"/>
        <v>1</v>
      </c>
      <c r="M118" t="str">
        <f t="shared" si="12"/>
        <v/>
      </c>
      <c r="N118" t="e">
        <f t="shared" si="13"/>
        <v>#VALUE!</v>
      </c>
      <c r="O118" t="e">
        <f t="shared" si="14"/>
        <v>#VALUE!</v>
      </c>
      <c r="P118" t="e">
        <f t="shared" si="15"/>
        <v>#VALUE!</v>
      </c>
      <c r="Q118" t="e">
        <f t="shared" si="16"/>
        <v>#VALUE!</v>
      </c>
      <c r="R118" t="e">
        <f t="shared" si="17"/>
        <v>#VALUE!</v>
      </c>
      <c r="S118" t="str">
        <f t="shared" si="18"/>
        <v>null</v>
      </c>
      <c r="T118" t="str">
        <f t="shared" si="19"/>
        <v>insert into control (nombre, fecha_registrada, registrada, estatus, id_admin, id_cliente, created_at, updated_at) values('BARCELONA Y DISEÑO',null,1,1,2,536,'2018-10-31 23:06:00','2018-10-31 23:06:00');</v>
      </c>
    </row>
    <row r="119" spans="1:20">
      <c r="A119" s="58" t="s">
        <v>700</v>
      </c>
      <c r="B119" s="58">
        <v>1</v>
      </c>
      <c r="C119" s="67">
        <v>41975</v>
      </c>
      <c r="D119" s="67">
        <v>45628</v>
      </c>
      <c r="E119" s="83"/>
      <c r="F119" s="58" t="s">
        <v>701</v>
      </c>
      <c r="G119" s="58">
        <v>1005</v>
      </c>
      <c r="I119" t="s">
        <v>4786</v>
      </c>
      <c r="J119">
        <v>118</v>
      </c>
      <c r="K119">
        <f t="shared" si="10"/>
        <v>225</v>
      </c>
      <c r="L119">
        <f t="shared" si="11"/>
        <v>1</v>
      </c>
      <c r="M119">
        <f t="shared" si="12"/>
        <v>39338</v>
      </c>
      <c r="N119">
        <f t="shared" si="13"/>
        <v>2007</v>
      </c>
      <c r="O119">
        <f t="shared" si="14"/>
        <v>9</v>
      </c>
      <c r="P119" t="str">
        <f t="shared" si="15"/>
        <v>09</v>
      </c>
      <c r="Q119">
        <f t="shared" si="16"/>
        <v>13</v>
      </c>
      <c r="R119">
        <f t="shared" si="17"/>
        <v>13</v>
      </c>
      <c r="S119" t="str">
        <f t="shared" si="18"/>
        <v>'2007-09-13'</v>
      </c>
      <c r="T119" t="str">
        <f t="shared" si="19"/>
        <v>insert into control (nombre, fecha_registrada, registrada, estatus, id_admin, id_cliente, created_at, updated_at) values('BASASEACHI','2007-09-13',1,1,2,225,'2018-10-31 23:06:00','2018-10-31 23:06:00');</v>
      </c>
    </row>
    <row r="120" spans="1:20">
      <c r="A120" s="59" t="s">
        <v>709</v>
      </c>
      <c r="B120" s="59">
        <v>1</v>
      </c>
      <c r="C120" s="68">
        <v>38028</v>
      </c>
      <c r="D120" s="68">
        <v>45333</v>
      </c>
      <c r="E120" s="82"/>
      <c r="F120" s="59" t="s">
        <v>709</v>
      </c>
      <c r="G120" s="59">
        <v>1004</v>
      </c>
      <c r="I120" t="s">
        <v>5425</v>
      </c>
      <c r="J120">
        <v>119</v>
      </c>
      <c r="K120">
        <f t="shared" si="10"/>
        <v>84</v>
      </c>
      <c r="L120">
        <f t="shared" si="11"/>
        <v>1</v>
      </c>
      <c r="M120">
        <f t="shared" si="12"/>
        <v>41759</v>
      </c>
      <c r="N120">
        <f t="shared" si="13"/>
        <v>2014</v>
      </c>
      <c r="O120">
        <f t="shared" si="14"/>
        <v>4</v>
      </c>
      <c r="P120" t="str">
        <f t="shared" si="15"/>
        <v>04</v>
      </c>
      <c r="Q120">
        <f t="shared" si="16"/>
        <v>30</v>
      </c>
      <c r="R120">
        <f t="shared" si="17"/>
        <v>30</v>
      </c>
      <c r="S120" t="str">
        <f t="shared" si="18"/>
        <v>'2014-04-30'</v>
      </c>
      <c r="T120" t="str">
        <f t="shared" si="19"/>
        <v>insert into control (nombre, fecha_registrada, registrada, estatus, id_admin, id_cliente, created_at, updated_at) values('BAZAR LOS MENONES','2014-04-30',1,1,2,84,'2018-10-31 23:06:00','2018-10-31 23:06:00');</v>
      </c>
    </row>
    <row r="121" spans="1:20">
      <c r="A121" s="58" t="s">
        <v>713</v>
      </c>
      <c r="B121" s="58">
        <v>1</v>
      </c>
      <c r="C121" s="67">
        <v>39556</v>
      </c>
      <c r="D121" s="67">
        <v>46861</v>
      </c>
      <c r="E121" s="83"/>
      <c r="F121" s="58" t="s">
        <v>713</v>
      </c>
      <c r="G121" s="58">
        <v>1003</v>
      </c>
      <c r="I121" t="s">
        <v>6107</v>
      </c>
      <c r="J121">
        <v>120</v>
      </c>
      <c r="K121">
        <f t="shared" si="10"/>
        <v>94</v>
      </c>
      <c r="L121">
        <f t="shared" si="11"/>
        <v>1</v>
      </c>
      <c r="M121">
        <f t="shared" si="12"/>
        <v>42107</v>
      </c>
      <c r="N121">
        <f t="shared" si="13"/>
        <v>2015</v>
      </c>
      <c r="O121">
        <f t="shared" si="14"/>
        <v>4</v>
      </c>
      <c r="P121" t="str">
        <f t="shared" si="15"/>
        <v>04</v>
      </c>
      <c r="Q121">
        <f t="shared" si="16"/>
        <v>13</v>
      </c>
      <c r="R121">
        <f t="shared" si="17"/>
        <v>13</v>
      </c>
      <c r="S121" t="str">
        <f t="shared" si="18"/>
        <v>'2015-04-13'</v>
      </c>
      <c r="T121" t="str">
        <f t="shared" si="19"/>
        <v>insert into control (nombre, fecha_registrada, registrada, estatus, id_admin, id_cliente, created_at, updated_at) values('BC BETTY COOKER COMIDA CASERA','2015-04-13',1,1,2,94,'2018-10-31 23:06:00','2018-10-31 23:06:00');</v>
      </c>
    </row>
    <row r="122" spans="1:20">
      <c r="A122" s="59" t="s">
        <v>720</v>
      </c>
      <c r="B122" s="59">
        <v>1</v>
      </c>
      <c r="C122" s="68">
        <v>39556</v>
      </c>
      <c r="D122" s="68">
        <v>46861</v>
      </c>
      <c r="E122" s="82"/>
      <c r="F122" s="59" t="s">
        <v>713</v>
      </c>
      <c r="G122" s="59">
        <v>1003</v>
      </c>
      <c r="I122" t="s">
        <v>8137</v>
      </c>
      <c r="J122">
        <v>121</v>
      </c>
      <c r="K122">
        <f t="shared" si="10"/>
        <v>86</v>
      </c>
      <c r="L122">
        <f t="shared" si="11"/>
        <v>0</v>
      </c>
      <c r="M122">
        <f t="shared" si="12"/>
        <v>43122</v>
      </c>
      <c r="N122">
        <f t="shared" si="13"/>
        <v>2018</v>
      </c>
      <c r="O122">
        <f t="shared" si="14"/>
        <v>1</v>
      </c>
      <c r="P122" t="str">
        <f t="shared" si="15"/>
        <v>01</v>
      </c>
      <c r="Q122">
        <f t="shared" si="16"/>
        <v>22</v>
      </c>
      <c r="R122">
        <f t="shared" si="17"/>
        <v>22</v>
      </c>
      <c r="S122" t="str">
        <f t="shared" si="18"/>
        <v>'2018-01-22'</v>
      </c>
      <c r="T122" t="str">
        <f t="shared" si="19"/>
        <v>insert into control (nombre, fecha_registrada, registrada, estatus, id_admin, id_cliente, created_at, updated_at) values('BC TOOL GRINDING','2018-01-22',0,1,2,86,'2018-10-31 23:06:00','2018-10-31 23:06:00');</v>
      </c>
    </row>
    <row r="123" spans="1:20">
      <c r="A123" s="58" t="s">
        <v>713</v>
      </c>
      <c r="B123" s="58">
        <v>1</v>
      </c>
      <c r="C123" s="67">
        <v>36923</v>
      </c>
      <c r="D123" s="67">
        <v>44228</v>
      </c>
      <c r="E123" s="83"/>
      <c r="F123" s="58" t="s">
        <v>713</v>
      </c>
      <c r="G123" s="58">
        <v>1003</v>
      </c>
      <c r="I123" t="s">
        <v>8234</v>
      </c>
      <c r="J123">
        <v>122</v>
      </c>
      <c r="K123">
        <f t="shared" si="10"/>
        <v>115</v>
      </c>
      <c r="L123">
        <f t="shared" si="11"/>
        <v>1</v>
      </c>
      <c r="M123">
        <f t="shared" si="12"/>
        <v>43185</v>
      </c>
      <c r="N123">
        <f t="shared" si="13"/>
        <v>2018</v>
      </c>
      <c r="O123">
        <f t="shared" si="14"/>
        <v>3</v>
      </c>
      <c r="P123" t="str">
        <f t="shared" si="15"/>
        <v>03</v>
      </c>
      <c r="Q123">
        <f t="shared" si="16"/>
        <v>26</v>
      </c>
      <c r="R123">
        <f t="shared" si="17"/>
        <v>26</v>
      </c>
      <c r="S123" t="str">
        <f t="shared" si="18"/>
        <v>'2018-03-26'</v>
      </c>
      <c r="T123" t="str">
        <f t="shared" si="19"/>
        <v>insert into control (nombre, fecha_registrada, registrada, estatus, id_admin, id_cliente, created_at, updated_at) values('BCC BRIDGR CHEMICAL COMPANY','2018-03-26',1,1,2,115,'2018-10-31 23:06:00','2018-10-31 23:06:00');</v>
      </c>
    </row>
    <row r="124" spans="1:20">
      <c r="A124" s="59" t="s">
        <v>713</v>
      </c>
      <c r="B124" s="59">
        <v>1</v>
      </c>
      <c r="C124" s="68">
        <v>40575</v>
      </c>
      <c r="D124" s="68">
        <v>44228</v>
      </c>
      <c r="E124" s="82"/>
      <c r="F124" s="59" t="s">
        <v>713</v>
      </c>
      <c r="G124" s="59">
        <v>1003</v>
      </c>
      <c r="I124" t="s">
        <v>6886</v>
      </c>
      <c r="J124">
        <v>123</v>
      </c>
      <c r="K124">
        <f t="shared" si="10"/>
        <v>87</v>
      </c>
      <c r="L124">
        <f t="shared" si="11"/>
        <v>1</v>
      </c>
      <c r="M124">
        <f t="shared" si="12"/>
        <v>42440</v>
      </c>
      <c r="N124">
        <f t="shared" si="13"/>
        <v>2016</v>
      </c>
      <c r="O124">
        <f t="shared" si="14"/>
        <v>3</v>
      </c>
      <c r="P124" t="str">
        <f t="shared" si="15"/>
        <v>03</v>
      </c>
      <c r="Q124">
        <f t="shared" si="16"/>
        <v>11</v>
      </c>
      <c r="R124">
        <f t="shared" si="17"/>
        <v>11</v>
      </c>
      <c r="S124" t="str">
        <f t="shared" si="18"/>
        <v>'2016-03-11'</v>
      </c>
      <c r="T124" t="str">
        <f t="shared" si="19"/>
        <v>insert into control (nombre, fecha_registrada, registrada, estatus, id_admin, id_cliente, created_at, updated_at) values('BE FRESH','2016-03-11',1,1,2,87,'2018-10-31 23:06:00','2018-10-31 23:06:00');</v>
      </c>
    </row>
    <row r="125" spans="1:20">
      <c r="A125" s="57" t="s">
        <v>729</v>
      </c>
      <c r="B125" s="57">
        <v>1</v>
      </c>
      <c r="C125" s="67">
        <v>37629</v>
      </c>
      <c r="D125" s="67">
        <v>41282</v>
      </c>
      <c r="E125" s="83"/>
      <c r="F125" s="57" t="s">
        <v>729</v>
      </c>
      <c r="G125" s="57">
        <v>1002</v>
      </c>
      <c r="I125" t="s">
        <v>5957</v>
      </c>
      <c r="J125">
        <v>124</v>
      </c>
      <c r="K125">
        <f t="shared" si="10"/>
        <v>88</v>
      </c>
      <c r="L125">
        <f t="shared" si="11"/>
        <v>1</v>
      </c>
      <c r="M125">
        <f t="shared" si="12"/>
        <v>42041</v>
      </c>
      <c r="N125">
        <f t="shared" si="13"/>
        <v>2015</v>
      </c>
      <c r="O125">
        <f t="shared" si="14"/>
        <v>2</v>
      </c>
      <c r="P125" t="str">
        <f t="shared" si="15"/>
        <v>02</v>
      </c>
      <c r="Q125">
        <f t="shared" si="16"/>
        <v>6</v>
      </c>
      <c r="R125" t="str">
        <f t="shared" si="17"/>
        <v>06</v>
      </c>
      <c r="S125" t="str">
        <f t="shared" si="18"/>
        <v>'2015-02-06'</v>
      </c>
      <c r="T125" t="str">
        <f t="shared" si="19"/>
        <v>insert into control (nombre, fecha_registrada, registrada, estatus, id_admin, id_cliente, created_at, updated_at) values('BEAD COLORS BY FABIOLA ARMENTA','2015-02-06',1,1,2,88,'2018-10-31 23:06:00','2018-10-31 23:06:00');</v>
      </c>
    </row>
    <row r="126" spans="1:20">
      <c r="A126" s="59" t="s">
        <v>734</v>
      </c>
      <c r="B126" s="59">
        <v>1</v>
      </c>
      <c r="C126" s="68">
        <v>40063</v>
      </c>
      <c r="D126" s="68">
        <v>43715</v>
      </c>
      <c r="E126" s="82"/>
      <c r="F126" s="59" t="s">
        <v>734</v>
      </c>
      <c r="G126" s="59">
        <v>1001</v>
      </c>
      <c r="I126" t="s">
        <v>5419</v>
      </c>
      <c r="J126">
        <v>125</v>
      </c>
      <c r="K126">
        <f t="shared" si="10"/>
        <v>89</v>
      </c>
      <c r="L126">
        <f t="shared" si="11"/>
        <v>1</v>
      </c>
      <c r="M126">
        <f t="shared" si="12"/>
        <v>41865</v>
      </c>
      <c r="N126">
        <f t="shared" si="13"/>
        <v>2014</v>
      </c>
      <c r="O126">
        <f t="shared" si="14"/>
        <v>8</v>
      </c>
      <c r="P126" t="str">
        <f t="shared" si="15"/>
        <v>08</v>
      </c>
      <c r="Q126">
        <f t="shared" si="16"/>
        <v>14</v>
      </c>
      <c r="R126">
        <f t="shared" si="17"/>
        <v>14</v>
      </c>
      <c r="S126" t="str">
        <f t="shared" si="18"/>
        <v>'2014-08-14'</v>
      </c>
      <c r="T126" t="str">
        <f t="shared" si="19"/>
        <v>insert into control (nombre, fecha_registrada, registrada, estatus, id_admin, id_cliente, created_at, updated_at) values('BEAUTIFOOD','2014-08-14',1,1,2,89,'2018-10-31 23:06:00','2018-10-31 23:06:00');</v>
      </c>
    </row>
    <row r="127" spans="1:20">
      <c r="A127" s="57" t="s">
        <v>738</v>
      </c>
      <c r="B127" s="57" t="s">
        <v>8657</v>
      </c>
      <c r="C127" s="67">
        <v>41865</v>
      </c>
      <c r="D127" s="67">
        <v>45518</v>
      </c>
      <c r="E127" s="83"/>
      <c r="F127" s="57" t="s">
        <v>738</v>
      </c>
      <c r="G127" s="57">
        <v>1000</v>
      </c>
      <c r="I127" t="s">
        <v>5963</v>
      </c>
      <c r="J127">
        <v>126</v>
      </c>
      <c r="K127">
        <f t="shared" si="10"/>
        <v>81</v>
      </c>
      <c r="L127">
        <f t="shared" si="11"/>
        <v>1</v>
      </c>
      <c r="M127">
        <f t="shared" si="12"/>
        <v>42041</v>
      </c>
      <c r="N127">
        <f t="shared" si="13"/>
        <v>2015</v>
      </c>
      <c r="O127">
        <f t="shared" si="14"/>
        <v>2</v>
      </c>
      <c r="P127" t="str">
        <f t="shared" si="15"/>
        <v>02</v>
      </c>
      <c r="Q127">
        <f t="shared" si="16"/>
        <v>6</v>
      </c>
      <c r="R127" t="str">
        <f t="shared" si="17"/>
        <v>06</v>
      </c>
      <c r="S127" t="str">
        <f t="shared" si="18"/>
        <v>'2015-02-06'</v>
      </c>
      <c r="T127" t="str">
        <f t="shared" si="19"/>
        <v>insert into control (nombre, fecha_registrada, registrada, estatus, id_admin, id_cliente, created_at, updated_at) values('BEC BARBACOA EL CAMPEÓN LA MÁS SABROSA','2015-02-06',1,1,2,81,'2018-10-31 23:06:00','2018-10-31 23:06:00');</v>
      </c>
    </row>
    <row r="128" spans="1:20">
      <c r="A128" s="59" t="s">
        <v>744</v>
      </c>
      <c r="B128" s="59">
        <v>1</v>
      </c>
      <c r="C128" s="68">
        <v>40750</v>
      </c>
      <c r="D128" s="68">
        <v>44403</v>
      </c>
      <c r="E128" s="82"/>
      <c r="F128" s="59" t="s">
        <v>744</v>
      </c>
      <c r="G128" s="59">
        <v>999</v>
      </c>
      <c r="I128" t="s">
        <v>7517</v>
      </c>
      <c r="J128">
        <v>127</v>
      </c>
      <c r="K128">
        <f t="shared" si="10"/>
        <v>92</v>
      </c>
      <c r="L128">
        <f t="shared" si="11"/>
        <v>1</v>
      </c>
      <c r="M128">
        <f t="shared" si="12"/>
        <v>42766</v>
      </c>
      <c r="N128">
        <f t="shared" si="13"/>
        <v>2017</v>
      </c>
      <c r="O128">
        <f t="shared" si="14"/>
        <v>1</v>
      </c>
      <c r="P128" t="str">
        <f t="shared" si="15"/>
        <v>01</v>
      </c>
      <c r="Q128">
        <f t="shared" si="16"/>
        <v>31</v>
      </c>
      <c r="R128">
        <f t="shared" si="17"/>
        <v>31</v>
      </c>
      <c r="S128" t="str">
        <f t="shared" si="18"/>
        <v>'2017-01-31'</v>
      </c>
      <c r="T128" t="str">
        <f t="shared" si="19"/>
        <v>insert into control (nombre, fecha_registrada, registrada, estatus, id_admin, id_cliente, created_at, updated_at) values('BELEZA CIRUGIA PLASTICA','2017-01-31',1,1,2,92,'2018-10-31 23:06:00','2018-10-31 23:06:00');</v>
      </c>
    </row>
    <row r="129" spans="1:20">
      <c r="A129" s="57" t="s">
        <v>751</v>
      </c>
      <c r="B129" s="57">
        <v>1</v>
      </c>
      <c r="C129" s="69">
        <v>41117</v>
      </c>
      <c r="D129" s="69">
        <v>44769</v>
      </c>
      <c r="E129" s="85"/>
      <c r="F129" s="57" t="s">
        <v>751</v>
      </c>
      <c r="G129" s="57">
        <v>997</v>
      </c>
      <c r="I129" t="s">
        <v>7184</v>
      </c>
      <c r="J129">
        <v>128</v>
      </c>
      <c r="K129">
        <f t="shared" si="10"/>
        <v>93</v>
      </c>
      <c r="L129">
        <f t="shared" si="11"/>
        <v>1</v>
      </c>
      <c r="M129">
        <f t="shared" si="12"/>
        <v>42585</v>
      </c>
      <c r="N129">
        <f t="shared" si="13"/>
        <v>2016</v>
      </c>
      <c r="O129">
        <f t="shared" si="14"/>
        <v>8</v>
      </c>
      <c r="P129" t="str">
        <f t="shared" si="15"/>
        <v>08</v>
      </c>
      <c r="Q129">
        <f t="shared" si="16"/>
        <v>3</v>
      </c>
      <c r="R129" t="str">
        <f t="shared" si="17"/>
        <v>03</v>
      </c>
      <c r="S129" t="str">
        <f t="shared" si="18"/>
        <v>'2016-08-03'</v>
      </c>
      <c r="T129" t="str">
        <f t="shared" si="19"/>
        <v>insert into control (nombre, fecha_registrada, registrada, estatus, id_admin, id_cliente, created_at, updated_at) values('BELL AND TOWER','2016-08-03',1,1,2,93,'2018-10-31 23:06:00','2018-10-31 23:06:00');</v>
      </c>
    </row>
    <row r="130" spans="1:20">
      <c r="A130" s="60" t="s">
        <v>758</v>
      </c>
      <c r="B130" s="60" t="s">
        <v>8657</v>
      </c>
      <c r="C130" s="68">
        <v>40862</v>
      </c>
      <c r="D130" s="68">
        <v>44515</v>
      </c>
      <c r="E130" s="82"/>
      <c r="F130" s="60" t="s">
        <v>758</v>
      </c>
      <c r="G130" s="60">
        <v>996</v>
      </c>
      <c r="I130" t="s">
        <v>1305</v>
      </c>
      <c r="J130">
        <v>129</v>
      </c>
      <c r="K130">
        <f t="shared" si="10"/>
        <v>885</v>
      </c>
      <c r="L130">
        <f t="shared" si="11"/>
        <v>0</v>
      </c>
      <c r="M130">
        <f t="shared" si="12"/>
        <v>39064</v>
      </c>
      <c r="N130">
        <f t="shared" si="13"/>
        <v>2006</v>
      </c>
      <c r="O130">
        <f t="shared" si="14"/>
        <v>12</v>
      </c>
      <c r="P130">
        <f t="shared" si="15"/>
        <v>12</v>
      </c>
      <c r="Q130">
        <f t="shared" si="16"/>
        <v>13</v>
      </c>
      <c r="R130">
        <f t="shared" si="17"/>
        <v>13</v>
      </c>
      <c r="S130" t="str">
        <f t="shared" si="18"/>
        <v>'2006-12-13'</v>
      </c>
      <c r="T130" t="str">
        <f t="shared" si="19"/>
        <v>insert into control (nombre, fecha_registrada, registrada, estatus, id_admin, id_cliente, created_at, updated_at) values('BELLEZA SIN LIMITE ESTETICA REDKEN','2006-12-13',0,1,2,885,'2018-10-31 23:06:00','2018-10-31 23:06:00');</v>
      </c>
    </row>
    <row r="131" spans="1:20">
      <c r="A131" s="57" t="s">
        <v>764</v>
      </c>
      <c r="B131" s="57" t="s">
        <v>8657</v>
      </c>
      <c r="C131" s="67">
        <v>40102</v>
      </c>
      <c r="D131" s="67">
        <v>43754</v>
      </c>
      <c r="E131" s="83"/>
      <c r="F131" s="57" t="s">
        <v>764</v>
      </c>
      <c r="G131" s="57">
        <v>995</v>
      </c>
      <c r="I131" t="s">
        <v>8056</v>
      </c>
      <c r="J131">
        <v>130</v>
      </c>
      <c r="K131">
        <f t="shared" ref="K131:K194" si="20">VLOOKUP($I131,$A$2:$G$2500,7,0)</f>
        <v>475</v>
      </c>
      <c r="L131">
        <f t="shared" ref="L131:L194" si="21">IF(VLOOKUP($I131,$A$2:$G$1967,2,0)="",0,VLOOKUP($I131,$A$2:$G$1967,2,0))</f>
        <v>1</v>
      </c>
      <c r="M131">
        <f t="shared" ref="M131:M194" si="22">IF(VLOOKUP($I131,$A$2:$G$1967,3,0)="","",VLOOKUP($I131,$A$2:$G$1967,3,0))</f>
        <v>43047</v>
      </c>
      <c r="N131">
        <f t="shared" ref="N131:N194" si="23">YEAR(M131)</f>
        <v>2017</v>
      </c>
      <c r="O131">
        <f t="shared" ref="O131:O194" si="24">MONTH(M131)</f>
        <v>11</v>
      </c>
      <c r="P131">
        <f t="shared" ref="P131:P194" si="25">IF(LEN(O131)=1,CONCATENATE("0",O131),O131)</f>
        <v>11</v>
      </c>
      <c r="Q131">
        <f t="shared" ref="Q131:Q194" si="26">DAY(M131)</f>
        <v>8</v>
      </c>
      <c r="R131" t="str">
        <f t="shared" ref="R131:R194" si="27">IF(LEN(Q131)=1,CONCATENATE("0",Q131),Q131)</f>
        <v>08</v>
      </c>
      <c r="S131" t="str">
        <f t="shared" ref="S131:S194" si="28">IFERROR(CONCATENATE("'",N131,"-",P131,"-",R131,"'"),"null")</f>
        <v>'2017-11-08'</v>
      </c>
      <c r="T131" t="str">
        <f t="shared" ref="T131:T194" si="29">CONCATENATE("insert into control (nombre, fecha_registrada, registrada, estatus, id_admin, id_cliente, created_at, updated_at) values('",I131,"',",S131,",",L131,",1,2,",K131,",'2018-10-31 23:06:00','2018-10-31 23:06:00');")</f>
        <v>insert into control (nombre, fecha_registrada, registrada, estatus, id_admin, id_cliente, created_at, updated_at) values('BET FOR HEALTH','2017-11-08',1,1,2,475,'2018-10-31 23:06:00','2018-10-31 23:06:00');</v>
      </c>
    </row>
    <row r="132" spans="1:20">
      <c r="A132" s="60" t="s">
        <v>770</v>
      </c>
      <c r="B132" s="60">
        <v>1</v>
      </c>
      <c r="C132" s="68">
        <v>39037</v>
      </c>
      <c r="D132" s="68">
        <v>42690</v>
      </c>
      <c r="E132" s="82"/>
      <c r="F132" s="60" t="s">
        <v>770</v>
      </c>
      <c r="G132" s="60">
        <v>994</v>
      </c>
      <c r="I132" t="s">
        <v>5405</v>
      </c>
      <c r="J132">
        <v>131</v>
      </c>
      <c r="K132">
        <f t="shared" si="20"/>
        <v>95</v>
      </c>
      <c r="L132">
        <f t="shared" si="21"/>
        <v>1</v>
      </c>
      <c r="M132">
        <f t="shared" si="22"/>
        <v>39596</v>
      </c>
      <c r="N132">
        <f t="shared" si="23"/>
        <v>2008</v>
      </c>
      <c r="O132">
        <f t="shared" si="24"/>
        <v>5</v>
      </c>
      <c r="P132" t="str">
        <f t="shared" si="25"/>
        <v>05</v>
      </c>
      <c r="Q132">
        <f t="shared" si="26"/>
        <v>28</v>
      </c>
      <c r="R132">
        <f t="shared" si="27"/>
        <v>28</v>
      </c>
      <c r="S132" t="str">
        <f t="shared" si="28"/>
        <v>'2008-05-28'</v>
      </c>
      <c r="T132" t="str">
        <f t="shared" si="29"/>
        <v>insert into control (nombre, fecha_registrada, registrada, estatus, id_admin, id_cliente, created_at, updated_at) values('BETTY´S CAKE','2008-05-28',1,1,2,95,'2018-10-31 23:06:00','2018-10-31 23:06:00');</v>
      </c>
    </row>
    <row r="133" spans="1:20">
      <c r="A133" s="58" t="s">
        <v>776</v>
      </c>
      <c r="B133" s="58" t="s">
        <v>8657</v>
      </c>
      <c r="C133" s="67">
        <v>40780</v>
      </c>
      <c r="D133" s="67">
        <v>44433</v>
      </c>
      <c r="E133" s="83"/>
      <c r="F133" s="58" t="s">
        <v>776</v>
      </c>
      <c r="G133" s="58">
        <v>993</v>
      </c>
      <c r="I133" t="s">
        <v>1516</v>
      </c>
      <c r="J133">
        <v>132</v>
      </c>
      <c r="K133">
        <f t="shared" si="20"/>
        <v>842</v>
      </c>
      <c r="L133">
        <f t="shared" si="21"/>
        <v>0</v>
      </c>
      <c r="M133">
        <f t="shared" si="22"/>
        <v>41164</v>
      </c>
      <c r="N133">
        <f t="shared" si="23"/>
        <v>2012</v>
      </c>
      <c r="O133">
        <f t="shared" si="24"/>
        <v>9</v>
      </c>
      <c r="P133" t="str">
        <f t="shared" si="25"/>
        <v>09</v>
      </c>
      <c r="Q133">
        <f t="shared" si="26"/>
        <v>12</v>
      </c>
      <c r="R133">
        <f t="shared" si="27"/>
        <v>12</v>
      </c>
      <c r="S133" t="str">
        <f t="shared" si="28"/>
        <v>'2012-09-12'</v>
      </c>
      <c r="T133" t="str">
        <f t="shared" si="29"/>
        <v>insert into control (nombre, fecha_registrada, registrada, estatus, id_admin, id_cliente, created_at, updated_at) values('BFF BYE FAT FITNESS','2012-09-12',0,1,2,842,'2018-10-31 23:06:00','2018-10-31 23:06:00');</v>
      </c>
    </row>
    <row r="134" spans="1:20">
      <c r="A134" s="59" t="s">
        <v>783</v>
      </c>
      <c r="B134" s="59">
        <v>1</v>
      </c>
      <c r="C134" s="68">
        <v>40231</v>
      </c>
      <c r="D134" s="68">
        <v>43883</v>
      </c>
      <c r="E134" s="82"/>
      <c r="F134" s="59" t="s">
        <v>783</v>
      </c>
      <c r="G134" s="59">
        <v>991</v>
      </c>
      <c r="I134" t="s">
        <v>6288</v>
      </c>
      <c r="J134">
        <v>133</v>
      </c>
      <c r="K134">
        <f t="shared" si="20"/>
        <v>99</v>
      </c>
      <c r="L134">
        <f t="shared" si="21"/>
        <v>0</v>
      </c>
      <c r="M134">
        <f t="shared" si="22"/>
        <v>42151</v>
      </c>
      <c r="N134">
        <f t="shared" si="23"/>
        <v>2015</v>
      </c>
      <c r="O134">
        <f t="shared" si="24"/>
        <v>5</v>
      </c>
      <c r="P134" t="str">
        <f t="shared" si="25"/>
        <v>05</v>
      </c>
      <c r="Q134">
        <f t="shared" si="26"/>
        <v>27</v>
      </c>
      <c r="R134">
        <f t="shared" si="27"/>
        <v>27</v>
      </c>
      <c r="S134" t="str">
        <f t="shared" si="28"/>
        <v>'2015-05-27'</v>
      </c>
      <c r="T134" t="str">
        <f t="shared" si="29"/>
        <v>insert into control (nombre, fecha_registrada, registrada, estatus, id_admin, id_cliente, created_at, updated_at) values('BG BIG GAS','2015-05-27',0,1,2,99,'2018-10-31 23:06:00','2018-10-31 23:06:00');</v>
      </c>
    </row>
    <row r="135" spans="1:20">
      <c r="A135" s="58" t="s">
        <v>792</v>
      </c>
      <c r="B135" s="58">
        <v>1</v>
      </c>
      <c r="C135" s="67">
        <v>40336</v>
      </c>
      <c r="D135" s="67">
        <v>43989</v>
      </c>
      <c r="E135" s="83"/>
      <c r="F135" s="58" t="s">
        <v>793</v>
      </c>
      <c r="G135" s="58">
        <v>989</v>
      </c>
      <c r="I135" t="s">
        <v>5397</v>
      </c>
      <c r="J135">
        <v>134</v>
      </c>
      <c r="K135">
        <f t="shared" si="20"/>
        <v>96</v>
      </c>
      <c r="L135">
        <f t="shared" si="21"/>
        <v>1</v>
      </c>
      <c r="M135">
        <f t="shared" si="22"/>
        <v>39693</v>
      </c>
      <c r="N135">
        <f t="shared" si="23"/>
        <v>2008</v>
      </c>
      <c r="O135">
        <f t="shared" si="24"/>
        <v>9</v>
      </c>
      <c r="P135" t="str">
        <f t="shared" si="25"/>
        <v>09</v>
      </c>
      <c r="Q135">
        <f t="shared" si="26"/>
        <v>2</v>
      </c>
      <c r="R135" t="str">
        <f t="shared" si="27"/>
        <v>02</v>
      </c>
      <c r="S135" t="str">
        <f t="shared" si="28"/>
        <v>'2008-09-02'</v>
      </c>
      <c r="T135" t="str">
        <f t="shared" si="29"/>
        <v>insert into control (nombre, fecha_registrada, registrada, estatus, id_admin, id_cliente, created_at, updated_at) values('BGN','2008-09-02',1,1,2,96,'2018-10-31 23:06:00','2018-10-31 23:06:00');</v>
      </c>
    </row>
    <row r="136" spans="1:20">
      <c r="A136" s="60" t="s">
        <v>800</v>
      </c>
      <c r="B136" s="60">
        <v>1</v>
      </c>
      <c r="C136" s="68">
        <v>38286</v>
      </c>
      <c r="D136" s="68">
        <v>41938</v>
      </c>
      <c r="E136" s="82"/>
      <c r="F136" s="59" t="s">
        <v>801</v>
      </c>
      <c r="G136" s="59">
        <v>987</v>
      </c>
      <c r="I136" t="s">
        <v>3547</v>
      </c>
      <c r="J136">
        <v>135</v>
      </c>
      <c r="K136">
        <f t="shared" si="20"/>
        <v>453</v>
      </c>
      <c r="L136">
        <f t="shared" si="21"/>
        <v>1</v>
      </c>
      <c r="M136">
        <f t="shared" si="22"/>
        <v>41480</v>
      </c>
      <c r="N136">
        <f t="shared" si="23"/>
        <v>2013</v>
      </c>
      <c r="O136">
        <f t="shared" si="24"/>
        <v>7</v>
      </c>
      <c r="P136" t="str">
        <f t="shared" si="25"/>
        <v>07</v>
      </c>
      <c r="Q136">
        <f t="shared" si="26"/>
        <v>25</v>
      </c>
      <c r="R136">
        <f t="shared" si="27"/>
        <v>25</v>
      </c>
      <c r="S136" t="str">
        <f t="shared" si="28"/>
        <v>'2013-07-25'</v>
      </c>
      <c r="T136" t="str">
        <f t="shared" si="29"/>
        <v>insert into control (nombre, fecha_registrada, registrada, estatus, id_admin, id_cliente, created_at, updated_at) values('BIAGRASOIL 8-24-0','2013-07-25',1,1,2,453,'2018-10-31 23:06:00','2018-10-31 23:06:00');</v>
      </c>
    </row>
    <row r="137" spans="1:20">
      <c r="A137" s="57" t="s">
        <v>807</v>
      </c>
      <c r="B137" s="57">
        <v>1</v>
      </c>
      <c r="C137" s="67">
        <v>38651</v>
      </c>
      <c r="D137" s="67">
        <v>42303</v>
      </c>
      <c r="E137" s="83"/>
      <c r="F137" s="58" t="s">
        <v>801</v>
      </c>
      <c r="G137" s="58">
        <v>987</v>
      </c>
      <c r="I137" t="s">
        <v>3548</v>
      </c>
      <c r="J137">
        <v>136</v>
      </c>
      <c r="K137">
        <f t="shared" si="20"/>
        <v>453</v>
      </c>
      <c r="L137">
        <f t="shared" si="21"/>
        <v>1</v>
      </c>
      <c r="M137">
        <f t="shared" si="22"/>
        <v>41480</v>
      </c>
      <c r="N137">
        <f t="shared" si="23"/>
        <v>2013</v>
      </c>
      <c r="O137">
        <f t="shared" si="24"/>
        <v>7</v>
      </c>
      <c r="P137" t="str">
        <f t="shared" si="25"/>
        <v>07</v>
      </c>
      <c r="Q137">
        <f t="shared" si="26"/>
        <v>25</v>
      </c>
      <c r="R137">
        <f t="shared" si="27"/>
        <v>25</v>
      </c>
      <c r="S137" t="str">
        <f t="shared" si="28"/>
        <v>'2013-07-25'</v>
      </c>
      <c r="T137" t="str">
        <f t="shared" si="29"/>
        <v>insert into control (nombre, fecha_registrada, registrada, estatus, id_admin, id_cliente, created_at, updated_at) values('BIAGRASOIL ASAD','2013-07-25',1,1,2,453,'2018-10-31 23:06:00','2018-10-31 23:06:00');</v>
      </c>
    </row>
    <row r="138" spans="1:20">
      <c r="A138" s="59" t="s">
        <v>811</v>
      </c>
      <c r="B138" s="59">
        <v>1</v>
      </c>
      <c r="C138" s="68">
        <v>39825</v>
      </c>
      <c r="D138" s="68">
        <v>43477</v>
      </c>
      <c r="E138" s="82"/>
      <c r="F138" s="59" t="s">
        <v>801</v>
      </c>
      <c r="G138" s="59">
        <v>987</v>
      </c>
      <c r="I138" t="s">
        <v>3549</v>
      </c>
      <c r="J138">
        <v>137</v>
      </c>
      <c r="K138">
        <f t="shared" si="20"/>
        <v>453</v>
      </c>
      <c r="L138">
        <f t="shared" si="21"/>
        <v>1</v>
      </c>
      <c r="M138">
        <f t="shared" si="22"/>
        <v>41480</v>
      </c>
      <c r="N138">
        <f t="shared" si="23"/>
        <v>2013</v>
      </c>
      <c r="O138">
        <f t="shared" si="24"/>
        <v>7</v>
      </c>
      <c r="P138" t="str">
        <f t="shared" si="25"/>
        <v>07</v>
      </c>
      <c r="Q138">
        <f t="shared" si="26"/>
        <v>25</v>
      </c>
      <c r="R138">
        <f t="shared" si="27"/>
        <v>25</v>
      </c>
      <c r="S138" t="str">
        <f t="shared" si="28"/>
        <v>'2013-07-25'</v>
      </c>
      <c r="T138" t="str">
        <f t="shared" si="29"/>
        <v>insert into control (nombre, fecha_registrada, registrada, estatus, id_admin, id_cliente, created_at, updated_at) values('BIAGRASOIL CA','2013-07-25',1,1,2,453,'2018-10-31 23:06:00','2018-10-31 23:06:00');</v>
      </c>
    </row>
    <row r="139" spans="1:20">
      <c r="A139" s="57" t="s">
        <v>817</v>
      </c>
      <c r="B139" s="57">
        <v>1</v>
      </c>
      <c r="C139" s="69">
        <v>41375</v>
      </c>
      <c r="D139" s="69">
        <v>45027</v>
      </c>
      <c r="E139" s="85"/>
      <c r="F139" s="58" t="s">
        <v>801</v>
      </c>
      <c r="G139" s="58">
        <v>987</v>
      </c>
      <c r="I139" t="s">
        <v>3550</v>
      </c>
      <c r="J139">
        <v>138</v>
      </c>
      <c r="K139">
        <f t="shared" si="20"/>
        <v>453</v>
      </c>
      <c r="L139">
        <f t="shared" si="21"/>
        <v>1</v>
      </c>
      <c r="M139">
        <f t="shared" si="22"/>
        <v>41480</v>
      </c>
      <c r="N139">
        <f t="shared" si="23"/>
        <v>2013</v>
      </c>
      <c r="O139">
        <f t="shared" si="24"/>
        <v>7</v>
      </c>
      <c r="P139" t="str">
        <f t="shared" si="25"/>
        <v>07</v>
      </c>
      <c r="Q139">
        <f t="shared" si="26"/>
        <v>25</v>
      </c>
      <c r="R139">
        <f t="shared" si="27"/>
        <v>25</v>
      </c>
      <c r="S139" t="str">
        <f t="shared" si="28"/>
        <v>'2013-07-25'</v>
      </c>
      <c r="T139" t="str">
        <f t="shared" si="29"/>
        <v>insert into control (nombre, fecha_registrada, registrada, estatus, id_admin, id_cliente, created_at, updated_at) values('BIAGRASOIL CaBo','2013-07-25',1,1,2,453,'2018-10-31 23:06:00','2018-10-31 23:06:00');</v>
      </c>
    </row>
    <row r="140" spans="1:20">
      <c r="A140" s="60" t="s">
        <v>822</v>
      </c>
      <c r="B140" s="60">
        <v>1</v>
      </c>
      <c r="C140" s="70">
        <v>41038</v>
      </c>
      <c r="D140" s="70">
        <v>44690</v>
      </c>
      <c r="E140" s="84"/>
      <c r="F140" s="60" t="s">
        <v>823</v>
      </c>
      <c r="G140" s="60">
        <v>986</v>
      </c>
      <c r="I140" t="s">
        <v>3551</v>
      </c>
      <c r="J140">
        <v>139</v>
      </c>
      <c r="K140">
        <f t="shared" si="20"/>
        <v>453</v>
      </c>
      <c r="L140">
        <f t="shared" si="21"/>
        <v>1</v>
      </c>
      <c r="M140">
        <f t="shared" si="22"/>
        <v>41480</v>
      </c>
      <c r="N140">
        <f t="shared" si="23"/>
        <v>2013</v>
      </c>
      <c r="O140">
        <f t="shared" si="24"/>
        <v>7</v>
      </c>
      <c r="P140" t="str">
        <f t="shared" si="25"/>
        <v>07</v>
      </c>
      <c r="Q140">
        <f t="shared" si="26"/>
        <v>25</v>
      </c>
      <c r="R140">
        <f t="shared" si="27"/>
        <v>25</v>
      </c>
      <c r="S140" t="str">
        <f t="shared" si="28"/>
        <v>'2013-07-25'</v>
      </c>
      <c r="T140" t="str">
        <f t="shared" si="29"/>
        <v>insert into control (nombre, fecha_registrada, registrada, estatus, id_admin, id_cliente, created_at, updated_at) values('BIAGRASOIL CHILI','2013-07-25',1,1,2,453,'2018-10-31 23:06:00','2018-10-31 23:06:00');</v>
      </c>
    </row>
    <row r="141" spans="1:20">
      <c r="A141" s="57" t="s">
        <v>823</v>
      </c>
      <c r="B141" s="57">
        <v>1</v>
      </c>
      <c r="C141" s="69">
        <v>41038</v>
      </c>
      <c r="D141" s="69">
        <v>44690</v>
      </c>
      <c r="E141" s="85"/>
      <c r="F141" s="57" t="s">
        <v>823</v>
      </c>
      <c r="G141" s="57">
        <v>986</v>
      </c>
      <c r="I141" t="s">
        <v>3552</v>
      </c>
      <c r="J141">
        <v>140</v>
      </c>
      <c r="K141">
        <f t="shared" si="20"/>
        <v>453</v>
      </c>
      <c r="L141">
        <f t="shared" si="21"/>
        <v>1</v>
      </c>
      <c r="M141">
        <f t="shared" si="22"/>
        <v>41480</v>
      </c>
      <c r="N141">
        <f t="shared" si="23"/>
        <v>2013</v>
      </c>
      <c r="O141">
        <f t="shared" si="24"/>
        <v>7</v>
      </c>
      <c r="P141" t="str">
        <f t="shared" si="25"/>
        <v>07</v>
      </c>
      <c r="Q141">
        <f t="shared" si="26"/>
        <v>25</v>
      </c>
      <c r="R141">
        <f t="shared" si="27"/>
        <v>25</v>
      </c>
      <c r="S141" t="str">
        <f t="shared" si="28"/>
        <v>'2013-07-25'</v>
      </c>
      <c r="T141" t="str">
        <f t="shared" si="29"/>
        <v>insert into control (nombre, fecha_registrada, registrada, estatus, id_admin, id_cliente, created_at, updated_at) values('BIAGRASOIL COTTON','2013-07-25',1,1,2,453,'2018-10-31 23:06:00','2018-10-31 23:06:00');</v>
      </c>
    </row>
    <row r="142" spans="1:20">
      <c r="A142" s="59" t="s">
        <v>832</v>
      </c>
      <c r="B142" s="59">
        <v>1</v>
      </c>
      <c r="C142" s="68">
        <v>41900</v>
      </c>
      <c r="D142" s="68">
        <v>45553</v>
      </c>
      <c r="E142" s="82"/>
      <c r="F142" s="59" t="s">
        <v>833</v>
      </c>
      <c r="G142" s="59">
        <v>985</v>
      </c>
      <c r="I142" t="s">
        <v>3542</v>
      </c>
      <c r="J142">
        <v>141</v>
      </c>
      <c r="K142">
        <f t="shared" si="20"/>
        <v>453</v>
      </c>
      <c r="L142">
        <f t="shared" si="21"/>
        <v>1</v>
      </c>
      <c r="M142">
        <f t="shared" si="22"/>
        <v>41061</v>
      </c>
      <c r="N142">
        <f t="shared" si="23"/>
        <v>2012</v>
      </c>
      <c r="O142">
        <f t="shared" si="24"/>
        <v>6</v>
      </c>
      <c r="P142" t="str">
        <f t="shared" si="25"/>
        <v>06</v>
      </c>
      <c r="Q142">
        <f t="shared" si="26"/>
        <v>1</v>
      </c>
      <c r="R142" t="str">
        <f t="shared" si="27"/>
        <v>01</v>
      </c>
      <c r="S142" t="str">
        <f t="shared" si="28"/>
        <v>'2012-06-01'</v>
      </c>
      <c r="T142" t="str">
        <f t="shared" si="29"/>
        <v>insert into control (nombre, fecha_registrada, registrada, estatus, id_admin, id_cliente, created_at, updated_at) values('BIAGRASOIL GP UNA PROMESA HECHA REALIDAD','2012-06-01',1,1,2,453,'2018-10-31 23:06:00','2018-10-31 23:06:00');</v>
      </c>
    </row>
    <row r="143" spans="1:20">
      <c r="A143" s="57" t="s">
        <v>838</v>
      </c>
      <c r="B143" s="57">
        <v>1</v>
      </c>
      <c r="C143" s="69">
        <v>41115</v>
      </c>
      <c r="D143" s="69">
        <v>44767</v>
      </c>
      <c r="E143" s="85"/>
      <c r="F143" s="57" t="s">
        <v>838</v>
      </c>
      <c r="G143" s="57">
        <v>984</v>
      </c>
      <c r="I143" t="s">
        <v>3553</v>
      </c>
      <c r="J143">
        <v>142</v>
      </c>
      <c r="K143">
        <f t="shared" si="20"/>
        <v>453</v>
      </c>
      <c r="L143">
        <f t="shared" si="21"/>
        <v>1</v>
      </c>
      <c r="M143">
        <f t="shared" si="22"/>
        <v>41480</v>
      </c>
      <c r="N143">
        <f t="shared" si="23"/>
        <v>2013</v>
      </c>
      <c r="O143">
        <f t="shared" si="24"/>
        <v>7</v>
      </c>
      <c r="P143" t="str">
        <f t="shared" si="25"/>
        <v>07</v>
      </c>
      <c r="Q143">
        <f t="shared" si="26"/>
        <v>25</v>
      </c>
      <c r="R143">
        <f t="shared" si="27"/>
        <v>25</v>
      </c>
      <c r="S143" t="str">
        <f t="shared" si="28"/>
        <v>'2013-07-25'</v>
      </c>
      <c r="T143" t="str">
        <f t="shared" si="29"/>
        <v>insert into control (nombre, fecha_registrada, registrada, estatus, id_admin, id_cliente, created_at, updated_at) values('BIAGRASOIL Humus + Calcio','2013-07-25',1,1,2,453,'2018-10-31 23:06:00','2018-10-31 23:06:00');</v>
      </c>
    </row>
    <row r="144" spans="1:20">
      <c r="A144" s="59" t="s">
        <v>845</v>
      </c>
      <c r="B144" s="59">
        <v>1</v>
      </c>
      <c r="C144" s="68">
        <v>39800</v>
      </c>
      <c r="D144" s="68">
        <v>43452</v>
      </c>
      <c r="E144" s="82"/>
      <c r="F144" s="59" t="s">
        <v>846</v>
      </c>
      <c r="G144" s="59">
        <v>972</v>
      </c>
      <c r="I144" t="s">
        <v>3563</v>
      </c>
      <c r="J144">
        <v>143</v>
      </c>
      <c r="K144">
        <f t="shared" si="20"/>
        <v>453</v>
      </c>
      <c r="L144">
        <f t="shared" si="21"/>
        <v>1</v>
      </c>
      <c r="M144">
        <f t="shared" si="22"/>
        <v>41493</v>
      </c>
      <c r="N144">
        <f t="shared" si="23"/>
        <v>2013</v>
      </c>
      <c r="O144">
        <f t="shared" si="24"/>
        <v>8</v>
      </c>
      <c r="P144" t="str">
        <f t="shared" si="25"/>
        <v>08</v>
      </c>
      <c r="Q144">
        <f t="shared" si="26"/>
        <v>7</v>
      </c>
      <c r="R144" t="str">
        <f t="shared" si="27"/>
        <v>07</v>
      </c>
      <c r="S144" t="str">
        <f t="shared" si="28"/>
        <v>'2013-08-07'</v>
      </c>
      <c r="T144" t="str">
        <f t="shared" si="29"/>
        <v>insert into control (nombre, fecha_registrada, registrada, estatus, id_admin, id_cliente, created_at, updated_at) values('BIAGRASOIL HURAPHOS','2013-08-07',1,1,2,453,'2018-10-31 23:06:00','2018-10-31 23:06:00');</v>
      </c>
    </row>
    <row r="145" spans="1:20">
      <c r="A145" s="58" t="s">
        <v>856</v>
      </c>
      <c r="B145" s="58">
        <v>1</v>
      </c>
      <c r="C145" s="67">
        <v>41848</v>
      </c>
      <c r="D145" s="67">
        <v>45501</v>
      </c>
      <c r="E145" s="83"/>
      <c r="F145" s="58" t="s">
        <v>857</v>
      </c>
      <c r="G145" s="58">
        <v>969</v>
      </c>
      <c r="I145" t="s">
        <v>3555</v>
      </c>
      <c r="J145">
        <v>144</v>
      </c>
      <c r="K145">
        <f t="shared" si="20"/>
        <v>453</v>
      </c>
      <c r="L145">
        <f t="shared" si="21"/>
        <v>0</v>
      </c>
      <c r="M145">
        <f t="shared" si="22"/>
        <v>41480</v>
      </c>
      <c r="N145">
        <f t="shared" si="23"/>
        <v>2013</v>
      </c>
      <c r="O145">
        <f t="shared" si="24"/>
        <v>7</v>
      </c>
      <c r="P145" t="str">
        <f t="shared" si="25"/>
        <v>07</v>
      </c>
      <c r="Q145">
        <f t="shared" si="26"/>
        <v>25</v>
      </c>
      <c r="R145">
        <f t="shared" si="27"/>
        <v>25</v>
      </c>
      <c r="S145" t="str">
        <f t="shared" si="28"/>
        <v>'2013-07-25'</v>
      </c>
      <c r="T145" t="str">
        <f t="shared" si="29"/>
        <v>insert into control (nombre, fecha_registrada, registrada, estatus, id_admin, id_cliente, created_at, updated_at) values('BIAGRASOIL MAGNO','2013-07-25',0,1,2,453,'2018-10-31 23:06:00','2018-10-31 23:06:00');</v>
      </c>
    </row>
    <row r="146" spans="1:20">
      <c r="A146" s="60" t="s">
        <v>862</v>
      </c>
      <c r="B146" s="60">
        <v>1</v>
      </c>
      <c r="C146" s="70">
        <v>41208</v>
      </c>
      <c r="D146" s="70">
        <v>44846</v>
      </c>
      <c r="E146" s="84"/>
      <c r="F146" s="60" t="s">
        <v>863</v>
      </c>
      <c r="G146" s="60">
        <v>968</v>
      </c>
      <c r="I146" t="s">
        <v>3556</v>
      </c>
      <c r="J146">
        <v>145</v>
      </c>
      <c r="K146">
        <f t="shared" si="20"/>
        <v>453</v>
      </c>
      <c r="L146">
        <f t="shared" si="21"/>
        <v>1</v>
      </c>
      <c r="M146">
        <f t="shared" si="22"/>
        <v>41480</v>
      </c>
      <c r="N146">
        <f t="shared" si="23"/>
        <v>2013</v>
      </c>
      <c r="O146">
        <f t="shared" si="24"/>
        <v>7</v>
      </c>
      <c r="P146" t="str">
        <f t="shared" si="25"/>
        <v>07</v>
      </c>
      <c r="Q146">
        <f t="shared" si="26"/>
        <v>25</v>
      </c>
      <c r="R146">
        <f t="shared" si="27"/>
        <v>25</v>
      </c>
      <c r="S146" t="str">
        <f t="shared" si="28"/>
        <v>'2013-07-25'</v>
      </c>
      <c r="T146" t="str">
        <f t="shared" si="29"/>
        <v>insert into control (nombre, fecha_registrada, registrada, estatus, id_admin, id_cliente, created_at, updated_at) values('BIAGRASOIL MICROS','2013-07-25',1,1,2,453,'2018-10-31 23:06:00','2018-10-31 23:06:00');</v>
      </c>
    </row>
    <row r="147" spans="1:20">
      <c r="A147" s="58" t="s">
        <v>869</v>
      </c>
      <c r="B147" s="58">
        <v>1</v>
      </c>
      <c r="C147" s="67">
        <v>42929</v>
      </c>
      <c r="D147" s="67">
        <v>46581</v>
      </c>
      <c r="E147" s="83"/>
      <c r="F147" s="58" t="s">
        <v>869</v>
      </c>
      <c r="G147" s="58">
        <v>965</v>
      </c>
      <c r="I147" t="s">
        <v>3557</v>
      </c>
      <c r="J147">
        <v>146</v>
      </c>
      <c r="K147">
        <f t="shared" si="20"/>
        <v>453</v>
      </c>
      <c r="L147">
        <f t="shared" si="21"/>
        <v>1</v>
      </c>
      <c r="M147">
        <f t="shared" si="22"/>
        <v>41480</v>
      </c>
      <c r="N147">
        <f t="shared" si="23"/>
        <v>2013</v>
      </c>
      <c r="O147">
        <f t="shared" si="24"/>
        <v>7</v>
      </c>
      <c r="P147" t="str">
        <f t="shared" si="25"/>
        <v>07</v>
      </c>
      <c r="Q147">
        <f t="shared" si="26"/>
        <v>25</v>
      </c>
      <c r="R147">
        <f t="shared" si="27"/>
        <v>25</v>
      </c>
      <c r="S147" t="str">
        <f t="shared" si="28"/>
        <v>'2013-07-25'</v>
      </c>
      <c r="T147" t="str">
        <f t="shared" si="29"/>
        <v>insert into control (nombre, fecha_registrada, registrada, estatus, id_admin, id_cliente, created_at, updated_at) values('BIAGRASOIL MN MANGANESO','2013-07-25',1,1,2,453,'2018-10-31 23:06:00','2018-10-31 23:06:00');</v>
      </c>
    </row>
    <row r="148" spans="1:20">
      <c r="A148" s="60" t="s">
        <v>874</v>
      </c>
      <c r="B148" s="60">
        <v>1</v>
      </c>
      <c r="C148" s="70">
        <v>37396</v>
      </c>
      <c r="D148" s="70">
        <v>44701</v>
      </c>
      <c r="E148" s="84"/>
      <c r="F148" s="60" t="s">
        <v>874</v>
      </c>
      <c r="G148" s="60">
        <v>964</v>
      </c>
      <c r="I148" t="s">
        <v>3558</v>
      </c>
      <c r="J148">
        <v>147</v>
      </c>
      <c r="K148">
        <f t="shared" si="20"/>
        <v>453</v>
      </c>
      <c r="L148">
        <f t="shared" si="21"/>
        <v>1</v>
      </c>
      <c r="M148">
        <f t="shared" si="22"/>
        <v>41480</v>
      </c>
      <c r="N148">
        <f t="shared" si="23"/>
        <v>2013</v>
      </c>
      <c r="O148">
        <f t="shared" si="24"/>
        <v>7</v>
      </c>
      <c r="P148" t="str">
        <f t="shared" si="25"/>
        <v>07</v>
      </c>
      <c r="Q148">
        <f t="shared" si="26"/>
        <v>25</v>
      </c>
      <c r="R148">
        <f t="shared" si="27"/>
        <v>25</v>
      </c>
      <c r="S148" t="str">
        <f t="shared" si="28"/>
        <v>'2013-07-25'</v>
      </c>
      <c r="T148" t="str">
        <f t="shared" si="29"/>
        <v>insert into control (nombre, fecha_registrada, registrada, estatus, id_admin, id_cliente, created_at, updated_at) values('BIAGRASOIL MS','2013-07-25',1,1,2,453,'2018-10-31 23:06:00','2018-10-31 23:06:00');</v>
      </c>
    </row>
    <row r="149" spans="1:20">
      <c r="A149" s="57" t="s">
        <v>881</v>
      </c>
      <c r="B149" s="57">
        <v>1</v>
      </c>
      <c r="C149" s="67">
        <v>37713</v>
      </c>
      <c r="D149" s="67">
        <v>45018</v>
      </c>
      <c r="E149" s="83"/>
      <c r="F149" s="57" t="s">
        <v>874</v>
      </c>
      <c r="G149" s="57">
        <v>964</v>
      </c>
      <c r="I149" t="s">
        <v>3559</v>
      </c>
      <c r="J149">
        <v>148</v>
      </c>
      <c r="K149">
        <f t="shared" si="20"/>
        <v>453</v>
      </c>
      <c r="L149">
        <f t="shared" si="21"/>
        <v>1</v>
      </c>
      <c r="M149">
        <f t="shared" si="22"/>
        <v>41480</v>
      </c>
      <c r="N149">
        <f t="shared" si="23"/>
        <v>2013</v>
      </c>
      <c r="O149">
        <f t="shared" si="24"/>
        <v>7</v>
      </c>
      <c r="P149" t="str">
        <f t="shared" si="25"/>
        <v>07</v>
      </c>
      <c r="Q149">
        <f t="shared" si="26"/>
        <v>25</v>
      </c>
      <c r="R149">
        <f t="shared" si="27"/>
        <v>25</v>
      </c>
      <c r="S149" t="str">
        <f t="shared" si="28"/>
        <v>'2013-07-25'</v>
      </c>
      <c r="T149" t="str">
        <f t="shared" si="29"/>
        <v>insert into control (nombre, fecha_registrada, registrada, estatus, id_admin, id_cliente, created_at, updated_at) values('BIAGRASOIL MS Plus','2013-07-25',1,1,2,453,'2018-10-31 23:06:00','2018-10-31 23:06:00');</v>
      </c>
    </row>
    <row r="150" spans="1:20">
      <c r="A150" s="60" t="s">
        <v>883</v>
      </c>
      <c r="B150" s="60">
        <v>1</v>
      </c>
      <c r="C150" s="68">
        <v>37713</v>
      </c>
      <c r="D150" s="68">
        <v>45018</v>
      </c>
      <c r="E150" s="82"/>
      <c r="F150" s="60" t="s">
        <v>874</v>
      </c>
      <c r="G150" s="60">
        <v>964</v>
      </c>
      <c r="I150" t="s">
        <v>3544</v>
      </c>
      <c r="J150">
        <v>149</v>
      </c>
      <c r="K150">
        <f t="shared" si="20"/>
        <v>453</v>
      </c>
      <c r="L150">
        <f t="shared" si="21"/>
        <v>1</v>
      </c>
      <c r="M150">
        <f t="shared" si="22"/>
        <v>41480</v>
      </c>
      <c r="N150">
        <f t="shared" si="23"/>
        <v>2013</v>
      </c>
      <c r="O150">
        <f t="shared" si="24"/>
        <v>7</v>
      </c>
      <c r="P150" t="str">
        <f t="shared" si="25"/>
        <v>07</v>
      </c>
      <c r="Q150">
        <f t="shared" si="26"/>
        <v>25</v>
      </c>
      <c r="R150">
        <f t="shared" si="27"/>
        <v>25</v>
      </c>
      <c r="S150" t="str">
        <f t="shared" si="28"/>
        <v>'2013-07-25'</v>
      </c>
      <c r="T150" t="str">
        <f t="shared" si="29"/>
        <v>insert into control (nombre, fecha_registrada, registrada, estatus, id_admin, id_cliente, created_at, updated_at) values('BIAGRASOIL N','2013-07-25',1,1,2,453,'2018-10-31 23:06:00','2018-10-31 23:06:00');</v>
      </c>
    </row>
    <row r="151" spans="1:20">
      <c r="A151" s="57" t="s">
        <v>885</v>
      </c>
      <c r="B151" s="57">
        <v>1</v>
      </c>
      <c r="C151" s="67">
        <v>39498</v>
      </c>
      <c r="D151" s="67">
        <v>43151</v>
      </c>
      <c r="E151" s="83"/>
      <c r="F151" s="57" t="s">
        <v>885</v>
      </c>
      <c r="G151" s="57">
        <v>963</v>
      </c>
      <c r="I151" t="s">
        <v>3560</v>
      </c>
      <c r="J151">
        <v>150</v>
      </c>
      <c r="K151">
        <f t="shared" si="20"/>
        <v>453</v>
      </c>
      <c r="L151">
        <f t="shared" si="21"/>
        <v>1</v>
      </c>
      <c r="M151">
        <f t="shared" si="22"/>
        <v>41480</v>
      </c>
      <c r="N151">
        <f t="shared" si="23"/>
        <v>2013</v>
      </c>
      <c r="O151">
        <f t="shared" si="24"/>
        <v>7</v>
      </c>
      <c r="P151" t="str">
        <f t="shared" si="25"/>
        <v>07</v>
      </c>
      <c r="Q151">
        <f t="shared" si="26"/>
        <v>25</v>
      </c>
      <c r="R151">
        <f t="shared" si="27"/>
        <v>25</v>
      </c>
      <c r="S151" t="str">
        <f t="shared" si="28"/>
        <v>'2013-07-25'</v>
      </c>
      <c r="T151" t="str">
        <f t="shared" si="29"/>
        <v>insert into control (nombre, fecha_registrada, registrada, estatus, id_admin, id_cliente, created_at, updated_at) values('BIAGRASOIL N-SUL','2013-07-25',1,1,2,453,'2018-10-31 23:06:00','2018-10-31 23:06:00');</v>
      </c>
    </row>
    <row r="152" spans="1:20">
      <c r="A152" s="60" t="s">
        <v>889</v>
      </c>
      <c r="B152" s="60">
        <v>1</v>
      </c>
      <c r="C152" s="70">
        <v>41331</v>
      </c>
      <c r="D152" s="70">
        <v>44983</v>
      </c>
      <c r="E152" s="84"/>
      <c r="F152" s="60" t="s">
        <v>890</v>
      </c>
      <c r="G152" s="60">
        <v>961</v>
      </c>
      <c r="I152" t="s">
        <v>3561</v>
      </c>
      <c r="J152">
        <v>151</v>
      </c>
      <c r="K152">
        <f t="shared" si="20"/>
        <v>453</v>
      </c>
      <c r="L152">
        <f t="shared" si="21"/>
        <v>1</v>
      </c>
      <c r="M152">
        <f t="shared" si="22"/>
        <v>41480</v>
      </c>
      <c r="N152">
        <f t="shared" si="23"/>
        <v>2013</v>
      </c>
      <c r="O152">
        <f t="shared" si="24"/>
        <v>7</v>
      </c>
      <c r="P152" t="str">
        <f t="shared" si="25"/>
        <v>07</v>
      </c>
      <c r="Q152">
        <f t="shared" si="26"/>
        <v>25</v>
      </c>
      <c r="R152">
        <f t="shared" si="27"/>
        <v>25</v>
      </c>
      <c r="S152" t="str">
        <f t="shared" si="28"/>
        <v>'2013-07-25'</v>
      </c>
      <c r="T152" t="str">
        <f t="shared" si="29"/>
        <v>insert into control (nombre, fecha_registrada, registrada, estatus, id_admin, id_cliente, created_at, updated_at) values('BIAGRASOIL NUTRI ALFALFA','2013-07-25',1,1,2,453,'2018-10-31 23:06:00','2018-10-31 23:06:00');</v>
      </c>
    </row>
    <row r="153" spans="1:20">
      <c r="A153" s="58" t="s">
        <v>900</v>
      </c>
      <c r="B153" s="58">
        <v>1</v>
      </c>
      <c r="C153" s="67">
        <v>40134</v>
      </c>
      <c r="D153" s="67">
        <v>43786</v>
      </c>
      <c r="E153" s="83"/>
      <c r="F153" s="58" t="s">
        <v>900</v>
      </c>
      <c r="G153" s="58">
        <v>960</v>
      </c>
      <c r="I153" t="s">
        <v>5392</v>
      </c>
      <c r="J153">
        <v>152</v>
      </c>
      <c r="K153">
        <f t="shared" si="20"/>
        <v>97</v>
      </c>
      <c r="L153">
        <f t="shared" si="21"/>
        <v>1</v>
      </c>
      <c r="M153">
        <f t="shared" si="22"/>
        <v>39098</v>
      </c>
      <c r="N153">
        <f t="shared" si="23"/>
        <v>2007</v>
      </c>
      <c r="O153">
        <f t="shared" si="24"/>
        <v>1</v>
      </c>
      <c r="P153" t="str">
        <f t="shared" si="25"/>
        <v>01</v>
      </c>
      <c r="Q153">
        <f t="shared" si="26"/>
        <v>16</v>
      </c>
      <c r="R153">
        <f t="shared" si="27"/>
        <v>16</v>
      </c>
      <c r="S153" t="str">
        <f t="shared" si="28"/>
        <v>'2007-01-16'</v>
      </c>
      <c r="T153" t="str">
        <f t="shared" si="29"/>
        <v>insert into control (nombre, fecha_registrada, registrada, estatus, id_admin, id_cliente, created_at, updated_at) values('BICHOS','2007-01-16',1,1,2,97,'2018-10-31 23:06:00','2018-10-31 23:06:00');</v>
      </c>
    </row>
    <row r="154" spans="1:20">
      <c r="A154" s="59" t="s">
        <v>910</v>
      </c>
      <c r="B154" s="59">
        <v>1</v>
      </c>
      <c r="C154" s="68">
        <v>40633</v>
      </c>
      <c r="D154" s="68">
        <v>44286</v>
      </c>
      <c r="E154" s="82"/>
      <c r="F154" s="59" t="s">
        <v>911</v>
      </c>
      <c r="G154" s="59">
        <v>959</v>
      </c>
      <c r="I154" t="s">
        <v>7893</v>
      </c>
      <c r="J154">
        <v>153</v>
      </c>
      <c r="K154">
        <f t="shared" si="20"/>
        <v>98</v>
      </c>
      <c r="L154">
        <f t="shared" si="21"/>
        <v>1</v>
      </c>
      <c r="M154">
        <f t="shared" si="22"/>
        <v>42936</v>
      </c>
      <c r="N154">
        <f t="shared" si="23"/>
        <v>2017</v>
      </c>
      <c r="O154">
        <f t="shared" si="24"/>
        <v>7</v>
      </c>
      <c r="P154" t="str">
        <f t="shared" si="25"/>
        <v>07</v>
      </c>
      <c r="Q154">
        <f t="shared" si="26"/>
        <v>20</v>
      </c>
      <c r="R154">
        <f t="shared" si="27"/>
        <v>20</v>
      </c>
      <c r="S154" t="str">
        <f t="shared" si="28"/>
        <v>'2017-07-20'</v>
      </c>
      <c r="T154" t="str">
        <f t="shared" si="29"/>
        <v>insert into control (nombre, fecha_registrada, registrada, estatus, id_admin, id_cliente, created_at, updated_at) values('BIG BEANS','2017-07-20',1,1,2,98,'2018-10-31 23:06:00','2018-10-31 23:06:00');</v>
      </c>
    </row>
    <row r="155" spans="1:20">
      <c r="A155" s="57" t="s">
        <v>917</v>
      </c>
      <c r="B155" s="57">
        <v>1</v>
      </c>
      <c r="C155" s="67">
        <v>38106</v>
      </c>
      <c r="D155" s="67">
        <v>41758</v>
      </c>
      <c r="E155" s="83"/>
      <c r="F155" s="57" t="s">
        <v>917</v>
      </c>
      <c r="G155" s="57">
        <v>957</v>
      </c>
      <c r="I155" t="s">
        <v>7369</v>
      </c>
      <c r="J155">
        <v>154</v>
      </c>
      <c r="K155">
        <f t="shared" si="20"/>
        <v>98</v>
      </c>
      <c r="L155">
        <f t="shared" si="21"/>
        <v>1</v>
      </c>
      <c r="M155">
        <f t="shared" si="22"/>
        <v>42683</v>
      </c>
      <c r="N155">
        <f t="shared" si="23"/>
        <v>2016</v>
      </c>
      <c r="O155">
        <f t="shared" si="24"/>
        <v>11</v>
      </c>
      <c r="P155">
        <f t="shared" si="25"/>
        <v>11</v>
      </c>
      <c r="Q155">
        <f t="shared" si="26"/>
        <v>9</v>
      </c>
      <c r="R155" t="str">
        <f t="shared" si="27"/>
        <v>09</v>
      </c>
      <c r="S155" t="str">
        <f t="shared" si="28"/>
        <v>'2016-11-09'</v>
      </c>
      <c r="T155" t="str">
        <f t="shared" si="29"/>
        <v>insert into control (nombre, fecha_registrada, registrada, estatus, id_admin, id_cliente, created_at, updated_at) values('BIG COUNTRY','2016-11-09',1,1,2,98,'2018-10-31 23:06:00','2018-10-31 23:06:00');</v>
      </c>
    </row>
    <row r="156" spans="1:20">
      <c r="A156" s="59" t="s">
        <v>919</v>
      </c>
      <c r="B156" s="59">
        <v>1</v>
      </c>
      <c r="C156" s="68">
        <v>39736</v>
      </c>
      <c r="D156" s="68">
        <v>43388</v>
      </c>
      <c r="E156" s="82"/>
      <c r="F156" s="59" t="s">
        <v>919</v>
      </c>
      <c r="G156" s="59">
        <v>956</v>
      </c>
      <c r="I156" t="s">
        <v>7894</v>
      </c>
      <c r="J156">
        <v>155</v>
      </c>
      <c r="K156">
        <f t="shared" si="20"/>
        <v>98</v>
      </c>
      <c r="L156">
        <f t="shared" si="21"/>
        <v>1</v>
      </c>
      <c r="M156">
        <f t="shared" si="22"/>
        <v>42936</v>
      </c>
      <c r="N156">
        <f t="shared" si="23"/>
        <v>2017</v>
      </c>
      <c r="O156">
        <f t="shared" si="24"/>
        <v>7</v>
      </c>
      <c r="P156" t="str">
        <f t="shared" si="25"/>
        <v>07</v>
      </c>
      <c r="Q156">
        <f t="shared" si="26"/>
        <v>20</v>
      </c>
      <c r="R156">
        <f t="shared" si="27"/>
        <v>20</v>
      </c>
      <c r="S156" t="str">
        <f t="shared" si="28"/>
        <v>'2017-07-20'</v>
      </c>
      <c r="T156" t="str">
        <f t="shared" si="29"/>
        <v>insert into control (nombre, fecha_registrada, registrada, estatus, id_admin, id_cliente, created_at, updated_at) values('BIG MAIZE','2017-07-20',1,1,2,98,'2018-10-31 23:06:00','2018-10-31 23:06:00');</v>
      </c>
    </row>
    <row r="157" spans="1:20">
      <c r="A157" s="57" t="s">
        <v>924</v>
      </c>
      <c r="B157" s="57">
        <v>1</v>
      </c>
      <c r="C157" s="69">
        <v>41162</v>
      </c>
      <c r="D157" s="69">
        <v>44814</v>
      </c>
      <c r="E157" s="85"/>
      <c r="F157" s="57" t="s">
        <v>924</v>
      </c>
      <c r="G157" s="57">
        <v>955</v>
      </c>
      <c r="I157" t="s">
        <v>5388</v>
      </c>
      <c r="J157">
        <v>156</v>
      </c>
      <c r="K157">
        <f t="shared" si="20"/>
        <v>100</v>
      </c>
      <c r="L157">
        <f t="shared" si="21"/>
        <v>1</v>
      </c>
      <c r="M157">
        <f t="shared" si="22"/>
        <v>41159</v>
      </c>
      <c r="N157">
        <f t="shared" si="23"/>
        <v>2012</v>
      </c>
      <c r="O157">
        <f t="shared" si="24"/>
        <v>9</v>
      </c>
      <c r="P157" t="str">
        <f t="shared" si="25"/>
        <v>09</v>
      </c>
      <c r="Q157">
        <f t="shared" si="26"/>
        <v>7</v>
      </c>
      <c r="R157" t="str">
        <f t="shared" si="27"/>
        <v>07</v>
      </c>
      <c r="S157" t="str">
        <f t="shared" si="28"/>
        <v>'2012-09-07'</v>
      </c>
      <c r="T157" t="str">
        <f t="shared" si="29"/>
        <v>insert into control (nombre, fecha_registrada, registrada, estatus, id_admin, id_cliente, created_at, updated_at) values('BIGOTS','2012-09-07',1,1,2,100,'2018-10-31 23:06:00','2018-10-31 23:06:00');</v>
      </c>
    </row>
    <row r="158" spans="1:20">
      <c r="A158" s="60" t="s">
        <v>927</v>
      </c>
      <c r="B158" s="60">
        <v>1</v>
      </c>
      <c r="C158" s="70">
        <v>41163</v>
      </c>
      <c r="D158" s="70">
        <v>44815</v>
      </c>
      <c r="E158" s="84"/>
      <c r="F158" s="60" t="s">
        <v>928</v>
      </c>
      <c r="G158" s="60">
        <v>954</v>
      </c>
      <c r="I158" t="s">
        <v>2336</v>
      </c>
      <c r="J158">
        <v>157</v>
      </c>
      <c r="K158">
        <f t="shared" si="20"/>
        <v>692</v>
      </c>
      <c r="L158">
        <f t="shared" si="21"/>
        <v>0</v>
      </c>
      <c r="M158">
        <f t="shared" si="22"/>
        <v>38086</v>
      </c>
      <c r="N158">
        <f t="shared" si="23"/>
        <v>2004</v>
      </c>
      <c r="O158">
        <f t="shared" si="24"/>
        <v>4</v>
      </c>
      <c r="P158" t="str">
        <f t="shared" si="25"/>
        <v>04</v>
      </c>
      <c r="Q158">
        <f t="shared" si="26"/>
        <v>9</v>
      </c>
      <c r="R158" t="str">
        <f t="shared" si="27"/>
        <v>09</v>
      </c>
      <c r="S158" t="str">
        <f t="shared" si="28"/>
        <v>'2004-04-09'</v>
      </c>
      <c r="T158" t="str">
        <f t="shared" si="29"/>
        <v>insert into control (nombre, fecha_registrada, registrada, estatus, id_admin, id_cliente, created_at, updated_at) values('BIOSWAT 33XC','2004-04-09',0,1,2,692,'2018-10-31 23:06:00','2018-10-31 23:06:00');</v>
      </c>
    </row>
    <row r="159" spans="1:20">
      <c r="A159" s="57" t="s">
        <v>938</v>
      </c>
      <c r="B159" s="57">
        <v>1</v>
      </c>
      <c r="C159" s="69">
        <v>41163</v>
      </c>
      <c r="D159" s="69">
        <v>44815</v>
      </c>
      <c r="E159" s="85"/>
      <c r="F159" s="57" t="s">
        <v>928</v>
      </c>
      <c r="G159" s="57">
        <v>954</v>
      </c>
      <c r="I159" t="s">
        <v>7270</v>
      </c>
      <c r="J159">
        <v>158</v>
      </c>
      <c r="K159">
        <f t="shared" si="20"/>
        <v>101</v>
      </c>
      <c r="L159">
        <f t="shared" si="21"/>
        <v>1</v>
      </c>
      <c r="M159">
        <f t="shared" si="22"/>
        <v>42635</v>
      </c>
      <c r="N159">
        <f t="shared" si="23"/>
        <v>2016</v>
      </c>
      <c r="O159">
        <f t="shared" si="24"/>
        <v>9</v>
      </c>
      <c r="P159" t="str">
        <f t="shared" si="25"/>
        <v>09</v>
      </c>
      <c r="Q159">
        <f t="shared" si="26"/>
        <v>22</v>
      </c>
      <c r="R159">
        <f t="shared" si="27"/>
        <v>22</v>
      </c>
      <c r="S159" t="str">
        <f t="shared" si="28"/>
        <v>'2016-09-22'</v>
      </c>
      <c r="T159" t="str">
        <f t="shared" si="29"/>
        <v>insert into control (nombre, fecha_registrada, registrada, estatus, id_admin, id_cliente, created_at, updated_at) values('BISON SPORT','2016-09-22',1,1,2,101,'2018-10-31 23:06:00','2018-10-31 23:06:00');</v>
      </c>
    </row>
    <row r="160" spans="1:20">
      <c r="A160" s="59" t="s">
        <v>941</v>
      </c>
      <c r="B160" s="59">
        <v>1</v>
      </c>
      <c r="C160" s="68">
        <v>40042</v>
      </c>
      <c r="D160" s="68">
        <v>43694</v>
      </c>
      <c r="E160" s="82"/>
      <c r="F160" s="59" t="s">
        <v>942</v>
      </c>
      <c r="G160" s="59">
        <v>953</v>
      </c>
      <c r="I160" t="s">
        <v>8562</v>
      </c>
      <c r="J160">
        <v>159</v>
      </c>
      <c r="K160">
        <f t="shared" si="20"/>
        <v>1104</v>
      </c>
      <c r="L160">
        <f t="shared" si="21"/>
        <v>0</v>
      </c>
      <c r="M160">
        <f t="shared" si="22"/>
        <v>43370</v>
      </c>
      <c r="N160">
        <f t="shared" si="23"/>
        <v>2018</v>
      </c>
      <c r="O160">
        <f t="shared" si="24"/>
        <v>9</v>
      </c>
      <c r="P160" t="str">
        <f t="shared" si="25"/>
        <v>09</v>
      </c>
      <c r="Q160">
        <f t="shared" si="26"/>
        <v>27</v>
      </c>
      <c r="R160">
        <f t="shared" si="27"/>
        <v>27</v>
      </c>
      <c r="S160" t="str">
        <f t="shared" si="28"/>
        <v>'2018-09-27'</v>
      </c>
      <c r="T160" t="str">
        <f t="shared" si="29"/>
        <v>insert into control (nombre, fecha_registrada, registrada, estatus, id_admin, id_cliente, created_at, updated_at) values('BITE LESS','2018-09-27',0,1,2,1104,'2018-10-31 23:06:00','2018-10-31 23:06:00');</v>
      </c>
    </row>
    <row r="161" spans="1:20">
      <c r="A161" s="58" t="s">
        <v>951</v>
      </c>
      <c r="B161" s="58">
        <v>1</v>
      </c>
      <c r="C161" s="67">
        <v>39773</v>
      </c>
      <c r="D161" s="67">
        <v>43425</v>
      </c>
      <c r="E161" s="83"/>
      <c r="F161" s="58" t="s">
        <v>951</v>
      </c>
      <c r="G161" s="58">
        <v>952</v>
      </c>
      <c r="I161" t="s">
        <v>1768</v>
      </c>
      <c r="J161">
        <v>160</v>
      </c>
      <c r="K161">
        <f t="shared" si="20"/>
        <v>791</v>
      </c>
      <c r="L161">
        <f t="shared" si="21"/>
        <v>1</v>
      </c>
      <c r="M161">
        <f t="shared" si="22"/>
        <v>40793</v>
      </c>
      <c r="N161">
        <f t="shared" si="23"/>
        <v>2011</v>
      </c>
      <c r="O161">
        <f t="shared" si="24"/>
        <v>9</v>
      </c>
      <c r="P161" t="str">
        <f t="shared" si="25"/>
        <v>09</v>
      </c>
      <c r="Q161">
        <f t="shared" si="26"/>
        <v>7</v>
      </c>
      <c r="R161" t="str">
        <f t="shared" si="27"/>
        <v>07</v>
      </c>
      <c r="S161" t="str">
        <f t="shared" si="28"/>
        <v>'2011-09-07'</v>
      </c>
      <c r="T161" t="str">
        <f t="shared" si="29"/>
        <v>insert into control (nombre, fecha_registrada, registrada, estatus, id_admin, id_cliente, created_at, updated_at) values('BLÉ PANADERÍA ARTE QUE SABE A PAN','2011-09-07',1,1,2,791,'2018-10-31 23:06:00','2018-10-31 23:06:00');</v>
      </c>
    </row>
    <row r="162" spans="1:20">
      <c r="A162" s="59" t="s">
        <v>960</v>
      </c>
      <c r="B162" s="59">
        <v>1</v>
      </c>
      <c r="C162" s="68">
        <v>40011</v>
      </c>
      <c r="D162" s="68">
        <v>43663</v>
      </c>
      <c r="E162" s="82"/>
      <c r="F162" s="59" t="s">
        <v>960</v>
      </c>
      <c r="G162" s="59">
        <v>951</v>
      </c>
      <c r="I162" t="s">
        <v>7070</v>
      </c>
      <c r="J162">
        <v>161</v>
      </c>
      <c r="K162">
        <f t="shared" si="20"/>
        <v>103</v>
      </c>
      <c r="L162">
        <f t="shared" si="21"/>
        <v>1</v>
      </c>
      <c r="M162">
        <f t="shared" si="22"/>
        <v>42544</v>
      </c>
      <c r="N162">
        <f t="shared" si="23"/>
        <v>2016</v>
      </c>
      <c r="O162">
        <f t="shared" si="24"/>
        <v>6</v>
      </c>
      <c r="P162" t="str">
        <f t="shared" si="25"/>
        <v>06</v>
      </c>
      <c r="Q162">
        <f t="shared" si="26"/>
        <v>23</v>
      </c>
      <c r="R162">
        <f t="shared" si="27"/>
        <v>23</v>
      </c>
      <c r="S162" t="str">
        <f t="shared" si="28"/>
        <v>'2016-06-23'</v>
      </c>
      <c r="T162" t="str">
        <f t="shared" si="29"/>
        <v>insert into control (nombre, fecha_registrada, registrada, estatus, id_admin, id_cliente, created_at, updated_at) values('BLOGY TRENDITEMS','2016-06-23',1,1,2,103,'2018-10-31 23:06:00','2018-10-31 23:06:00');</v>
      </c>
    </row>
    <row r="163" spans="1:20" ht="40">
      <c r="A163" s="64" t="s">
        <v>965</v>
      </c>
      <c r="B163" s="58">
        <v>1</v>
      </c>
      <c r="C163" s="67">
        <v>41702</v>
      </c>
      <c r="D163" s="67">
        <v>45355</v>
      </c>
      <c r="E163" s="83"/>
      <c r="F163" s="64" t="s">
        <v>960</v>
      </c>
      <c r="G163" s="58">
        <v>951</v>
      </c>
      <c r="I163" t="s">
        <v>5468</v>
      </c>
      <c r="J163">
        <v>162</v>
      </c>
      <c r="K163">
        <f t="shared" si="20"/>
        <v>74</v>
      </c>
      <c r="L163">
        <f t="shared" si="21"/>
        <v>1</v>
      </c>
      <c r="M163">
        <f t="shared" si="22"/>
        <v>41297</v>
      </c>
      <c r="N163">
        <f t="shared" si="23"/>
        <v>2013</v>
      </c>
      <c r="O163">
        <f t="shared" si="24"/>
        <v>1</v>
      </c>
      <c r="P163" t="str">
        <f t="shared" si="25"/>
        <v>01</v>
      </c>
      <c r="Q163">
        <f t="shared" si="26"/>
        <v>23</v>
      </c>
      <c r="R163">
        <f t="shared" si="27"/>
        <v>23</v>
      </c>
      <c r="S163" t="str">
        <f t="shared" si="28"/>
        <v>'2013-01-23'</v>
      </c>
      <c r="T163" t="str">
        <f t="shared" si="29"/>
        <v>insert into control (nombre, fecha_registrada, registrada, estatus, id_admin, id_cliente, created_at, updated_at) values('BM BABY MANIA','2013-01-23',1,1,2,74,'2018-10-31 23:06:00','2018-10-31 23:06:00');</v>
      </c>
    </row>
    <row r="164" spans="1:20">
      <c r="A164" s="60" t="s">
        <v>967</v>
      </c>
      <c r="B164" s="60">
        <v>1</v>
      </c>
      <c r="C164" s="70">
        <v>41076</v>
      </c>
      <c r="D164" s="70">
        <v>44728</v>
      </c>
      <c r="E164" s="84"/>
      <c r="F164" s="60" t="s">
        <v>967</v>
      </c>
      <c r="G164" s="60">
        <v>950</v>
      </c>
      <c r="I164" t="s">
        <v>5373</v>
      </c>
      <c r="J164">
        <v>163</v>
      </c>
      <c r="K164">
        <f t="shared" si="20"/>
        <v>106</v>
      </c>
      <c r="L164">
        <f t="shared" si="21"/>
        <v>1</v>
      </c>
      <c r="M164">
        <f t="shared" si="22"/>
        <v>40456</v>
      </c>
      <c r="N164">
        <f t="shared" si="23"/>
        <v>2010</v>
      </c>
      <c r="O164">
        <f t="shared" si="24"/>
        <v>10</v>
      </c>
      <c r="P164">
        <f t="shared" si="25"/>
        <v>10</v>
      </c>
      <c r="Q164">
        <f t="shared" si="26"/>
        <v>5</v>
      </c>
      <c r="R164" t="str">
        <f t="shared" si="27"/>
        <v>05</v>
      </c>
      <c r="S164" t="str">
        <f t="shared" si="28"/>
        <v>'2010-10-05'</v>
      </c>
      <c r="T164" t="str">
        <f t="shared" si="29"/>
        <v>insert into control (nombre, fecha_registrada, registrada, estatus, id_admin, id_cliente, created_at, updated_at) values('BOCADOS PLAZA.COM','2010-10-05',1,1,2,106,'2018-10-31 23:06:00','2018-10-31 23:06:00');</v>
      </c>
    </row>
    <row r="165" spans="1:20">
      <c r="A165" s="64" t="s">
        <v>8641</v>
      </c>
      <c r="B165" s="58">
        <v>1</v>
      </c>
      <c r="C165" s="67">
        <v>40381</v>
      </c>
      <c r="D165" s="67">
        <v>44034</v>
      </c>
      <c r="E165" s="83">
        <v>29</v>
      </c>
      <c r="F165" s="58" t="s">
        <v>975</v>
      </c>
      <c r="G165" s="58">
        <v>949</v>
      </c>
      <c r="I165" t="s">
        <v>5371</v>
      </c>
      <c r="J165">
        <v>164</v>
      </c>
      <c r="K165">
        <f t="shared" si="20"/>
        <v>107</v>
      </c>
      <c r="L165">
        <f t="shared" si="21"/>
        <v>1</v>
      </c>
      <c r="M165">
        <f t="shared" si="22"/>
        <v>39308</v>
      </c>
      <c r="N165">
        <f t="shared" si="23"/>
        <v>2007</v>
      </c>
      <c r="O165">
        <f t="shared" si="24"/>
        <v>8</v>
      </c>
      <c r="P165" t="str">
        <f t="shared" si="25"/>
        <v>08</v>
      </c>
      <c r="Q165">
        <f t="shared" si="26"/>
        <v>14</v>
      </c>
      <c r="R165">
        <f t="shared" si="27"/>
        <v>14</v>
      </c>
      <c r="S165" t="str">
        <f t="shared" si="28"/>
        <v>'2007-08-14'</v>
      </c>
      <c r="T165" t="str">
        <f t="shared" si="29"/>
        <v>insert into control (nombre, fecha_registrada, registrada, estatus, id_admin, id_cliente, created_at, updated_at) values('BODEX BODEGAS EXPRESS','2007-08-14',1,1,2,107,'2018-10-31 23:06:00','2018-10-31 23:06:00');</v>
      </c>
    </row>
    <row r="166" spans="1:20">
      <c r="A166" s="72" t="s">
        <v>8641</v>
      </c>
      <c r="B166" s="60" t="s">
        <v>8657</v>
      </c>
      <c r="C166" s="68">
        <v>40381</v>
      </c>
      <c r="D166" s="68">
        <v>44034</v>
      </c>
      <c r="E166" s="82">
        <v>30</v>
      </c>
      <c r="F166" s="59" t="s">
        <v>975</v>
      </c>
      <c r="G166" s="59">
        <v>949</v>
      </c>
      <c r="I166" t="s">
        <v>5365</v>
      </c>
      <c r="J166">
        <v>165</v>
      </c>
      <c r="K166">
        <f t="shared" si="20"/>
        <v>108</v>
      </c>
      <c r="L166">
        <f t="shared" si="21"/>
        <v>1</v>
      </c>
      <c r="M166">
        <f t="shared" si="22"/>
        <v>41432</v>
      </c>
      <c r="N166">
        <f t="shared" si="23"/>
        <v>2013</v>
      </c>
      <c r="O166">
        <f t="shared" si="24"/>
        <v>6</v>
      </c>
      <c r="P166" t="str">
        <f t="shared" si="25"/>
        <v>06</v>
      </c>
      <c r="Q166">
        <f t="shared" si="26"/>
        <v>7</v>
      </c>
      <c r="R166" t="str">
        <f t="shared" si="27"/>
        <v>07</v>
      </c>
      <c r="S166" t="str">
        <f t="shared" si="28"/>
        <v>'2013-06-07'</v>
      </c>
      <c r="T166" t="str">
        <f t="shared" si="29"/>
        <v>insert into control (nombre, fecha_registrada, registrada, estatus, id_admin, id_cliente, created_at, updated_at) values('BOLICLATO','2013-06-07',1,1,2,108,'2018-10-31 23:06:00','2018-10-31 23:06:00');</v>
      </c>
    </row>
    <row r="167" spans="1:20">
      <c r="A167" s="64" t="s">
        <v>8641</v>
      </c>
      <c r="B167" s="58">
        <v>1</v>
      </c>
      <c r="C167" s="67">
        <v>40381</v>
      </c>
      <c r="D167" s="67">
        <v>44034</v>
      </c>
      <c r="E167" s="83">
        <v>31</v>
      </c>
      <c r="F167" s="58" t="s">
        <v>975</v>
      </c>
      <c r="G167" s="58">
        <v>949</v>
      </c>
      <c r="I167" t="s">
        <v>6844</v>
      </c>
      <c r="J167">
        <v>166</v>
      </c>
      <c r="K167">
        <f t="shared" si="20"/>
        <v>109</v>
      </c>
      <c r="L167">
        <f t="shared" si="21"/>
        <v>0</v>
      </c>
      <c r="M167">
        <f t="shared" si="22"/>
        <v>42403</v>
      </c>
      <c r="N167">
        <f t="shared" si="23"/>
        <v>2016</v>
      </c>
      <c r="O167">
        <f t="shared" si="24"/>
        <v>2</v>
      </c>
      <c r="P167" t="str">
        <f t="shared" si="25"/>
        <v>02</v>
      </c>
      <c r="Q167">
        <f t="shared" si="26"/>
        <v>3</v>
      </c>
      <c r="R167" t="str">
        <f t="shared" si="27"/>
        <v>03</v>
      </c>
      <c r="S167" t="str">
        <f t="shared" si="28"/>
        <v>'2016-02-03'</v>
      </c>
      <c r="T167" t="str">
        <f t="shared" si="29"/>
        <v>insert into control (nombre, fecha_registrada, registrada, estatus, id_admin, id_cliente, created_at, updated_at) values('BONZU SUSHI HOUSE','2016-02-03',0,1,2,109,'2018-10-31 23:06:00','2018-10-31 23:06:00');</v>
      </c>
    </row>
    <row r="168" spans="1:20">
      <c r="A168" s="72" t="s">
        <v>8641</v>
      </c>
      <c r="B168" s="60" t="s">
        <v>8657</v>
      </c>
      <c r="C168" s="68">
        <v>40381</v>
      </c>
      <c r="D168" s="68">
        <v>44034</v>
      </c>
      <c r="E168" s="82">
        <v>35</v>
      </c>
      <c r="F168" s="59" t="s">
        <v>975</v>
      </c>
      <c r="G168" s="59">
        <v>949</v>
      </c>
      <c r="I168" t="s">
        <v>1738</v>
      </c>
      <c r="J168">
        <v>167</v>
      </c>
      <c r="K168">
        <f t="shared" si="20"/>
        <v>797</v>
      </c>
      <c r="L168">
        <f t="shared" si="21"/>
        <v>1</v>
      </c>
      <c r="M168">
        <f t="shared" si="22"/>
        <v>41785</v>
      </c>
      <c r="N168">
        <f t="shared" si="23"/>
        <v>2014</v>
      </c>
      <c r="O168">
        <f t="shared" si="24"/>
        <v>5</v>
      </c>
      <c r="P168" t="str">
        <f t="shared" si="25"/>
        <v>05</v>
      </c>
      <c r="Q168">
        <f t="shared" si="26"/>
        <v>26</v>
      </c>
      <c r="R168">
        <f t="shared" si="27"/>
        <v>26</v>
      </c>
      <c r="S168" t="str">
        <f t="shared" si="28"/>
        <v>'2014-05-26'</v>
      </c>
      <c r="T168" t="str">
        <f t="shared" si="29"/>
        <v>insert into control (nombre, fecha_registrada, registrada, estatus, id_admin, id_cliente, created_at, updated_at) values('BOTANAS Y MAS HH','2014-05-26',1,1,2,797,'2018-10-31 23:06:00','2018-10-31 23:06:00');</v>
      </c>
    </row>
    <row r="169" spans="1:20">
      <c r="A169" s="64" t="s">
        <v>8642</v>
      </c>
      <c r="B169" s="58">
        <v>1</v>
      </c>
      <c r="C169" s="67">
        <v>40381</v>
      </c>
      <c r="D169" s="67">
        <v>44034</v>
      </c>
      <c r="E169" s="83">
        <v>29</v>
      </c>
      <c r="F169" s="58" t="s">
        <v>975</v>
      </c>
      <c r="G169" s="58">
        <v>949</v>
      </c>
      <c r="I169" t="s">
        <v>4194</v>
      </c>
      <c r="J169">
        <v>168</v>
      </c>
      <c r="K169">
        <f t="shared" si="20"/>
        <v>330</v>
      </c>
      <c r="L169">
        <f t="shared" si="21"/>
        <v>1</v>
      </c>
      <c r="M169">
        <f t="shared" si="22"/>
        <v>39778</v>
      </c>
      <c r="N169">
        <f t="shared" si="23"/>
        <v>2008</v>
      </c>
      <c r="O169">
        <f t="shared" si="24"/>
        <v>11</v>
      </c>
      <c r="P169">
        <f t="shared" si="25"/>
        <v>11</v>
      </c>
      <c r="Q169">
        <f t="shared" si="26"/>
        <v>26</v>
      </c>
      <c r="R169">
        <f t="shared" si="27"/>
        <v>26</v>
      </c>
      <c r="S169" t="str">
        <f t="shared" si="28"/>
        <v>'2008-11-26'</v>
      </c>
      <c r="T169" t="str">
        <f t="shared" si="29"/>
        <v>insert into control (nombre, fecha_registrada, registrada, estatus, id_admin, id_cliente, created_at, updated_at) values('BOTAS EL PATRON BY EL MALCREADO','2008-11-26',1,1,2,330,'2018-10-31 23:06:00','2018-10-31 23:06:00');</v>
      </c>
    </row>
    <row r="170" spans="1:20">
      <c r="A170" s="72" t="s">
        <v>8642</v>
      </c>
      <c r="B170" s="60" t="s">
        <v>8657</v>
      </c>
      <c r="C170" s="68">
        <v>40381</v>
      </c>
      <c r="D170" s="68">
        <v>44034</v>
      </c>
      <c r="E170" s="82">
        <v>30</v>
      </c>
      <c r="F170" s="59" t="s">
        <v>975</v>
      </c>
      <c r="G170" s="59">
        <v>949</v>
      </c>
      <c r="I170" t="s">
        <v>5346</v>
      </c>
      <c r="J170">
        <v>169</v>
      </c>
      <c r="K170">
        <f t="shared" si="20"/>
        <v>112</v>
      </c>
      <c r="L170">
        <f t="shared" si="21"/>
        <v>0</v>
      </c>
      <c r="M170">
        <f t="shared" si="22"/>
        <v>39896</v>
      </c>
      <c r="N170">
        <f t="shared" si="23"/>
        <v>2009</v>
      </c>
      <c r="O170">
        <f t="shared" si="24"/>
        <v>3</v>
      </c>
      <c r="P170" t="str">
        <f t="shared" si="25"/>
        <v>03</v>
      </c>
      <c r="Q170">
        <f t="shared" si="26"/>
        <v>24</v>
      </c>
      <c r="R170">
        <f t="shared" si="27"/>
        <v>24</v>
      </c>
      <c r="S170" t="str">
        <f t="shared" si="28"/>
        <v>'2009-03-24'</v>
      </c>
      <c r="T170" t="str">
        <f t="shared" si="29"/>
        <v>insert into control (nombre, fecha_registrada, registrada, estatus, id_admin, id_cliente, created_at, updated_at) values('BOTICA CENTRAL DESDE 1906','2009-03-24',0,1,2,112,'2018-10-31 23:06:00','2018-10-31 23:06:00');</v>
      </c>
    </row>
    <row r="171" spans="1:20">
      <c r="A171" s="64" t="s">
        <v>8642</v>
      </c>
      <c r="B171" s="58">
        <v>1</v>
      </c>
      <c r="C171" s="67">
        <v>40381</v>
      </c>
      <c r="D171" s="67">
        <v>44034</v>
      </c>
      <c r="E171" s="83">
        <v>31</v>
      </c>
      <c r="F171" s="58" t="s">
        <v>975</v>
      </c>
      <c r="G171" s="58">
        <v>949</v>
      </c>
      <c r="I171" t="s">
        <v>8047</v>
      </c>
      <c r="J171">
        <v>170</v>
      </c>
      <c r="K171">
        <f t="shared" si="20"/>
        <v>111</v>
      </c>
      <c r="L171">
        <f t="shared" si="21"/>
        <v>1</v>
      </c>
      <c r="M171">
        <f t="shared" si="22"/>
        <v>43042</v>
      </c>
      <c r="N171">
        <f t="shared" si="23"/>
        <v>2017</v>
      </c>
      <c r="O171">
        <f t="shared" si="24"/>
        <v>11</v>
      </c>
      <c r="P171">
        <f t="shared" si="25"/>
        <v>11</v>
      </c>
      <c r="Q171">
        <f t="shared" si="26"/>
        <v>3</v>
      </c>
      <c r="R171" t="str">
        <f t="shared" si="27"/>
        <v>03</v>
      </c>
      <c r="S171" t="str">
        <f t="shared" si="28"/>
        <v>'2017-11-03'</v>
      </c>
      <c r="T171" t="str">
        <f t="shared" si="29"/>
        <v>insert into control (nombre, fecha_registrada, registrada, estatus, id_admin, id_cliente, created_at, updated_at) values('BOTIQUIN XPRESS','2017-11-03',1,1,2,111,'2018-10-31 23:06:00','2018-10-31 23:06:00');</v>
      </c>
    </row>
    <row r="172" spans="1:20">
      <c r="A172" s="74" t="s">
        <v>8642</v>
      </c>
      <c r="B172" s="59">
        <v>1</v>
      </c>
      <c r="C172" s="68">
        <v>40381</v>
      </c>
      <c r="D172" s="68">
        <v>44034</v>
      </c>
      <c r="E172" s="82">
        <v>35</v>
      </c>
      <c r="F172" s="59" t="s">
        <v>975</v>
      </c>
      <c r="G172" s="59">
        <v>949</v>
      </c>
      <c r="I172" t="s">
        <v>8336</v>
      </c>
      <c r="J172">
        <v>171</v>
      </c>
      <c r="K172">
        <f t="shared" si="20"/>
        <v>113</v>
      </c>
      <c r="L172">
        <f t="shared" si="21"/>
        <v>0</v>
      </c>
      <c r="M172">
        <f t="shared" si="22"/>
        <v>43238</v>
      </c>
      <c r="N172">
        <f t="shared" si="23"/>
        <v>2018</v>
      </c>
      <c r="O172">
        <f t="shared" si="24"/>
        <v>5</v>
      </c>
      <c r="P172" t="str">
        <f t="shared" si="25"/>
        <v>05</v>
      </c>
      <c r="Q172">
        <f t="shared" si="26"/>
        <v>18</v>
      </c>
      <c r="R172">
        <f t="shared" si="27"/>
        <v>18</v>
      </c>
      <c r="S172" t="str">
        <f t="shared" si="28"/>
        <v>'2018-05-18'</v>
      </c>
      <c r="T172" t="str">
        <f t="shared" si="29"/>
        <v>insert into control (nombre, fecha_registrada, registrada, estatus, id_admin, id_cliente, created_at, updated_at) values('BOW','2018-05-18',0,1,2,113,'2018-10-31 23:06:00','2018-10-31 23:06:00');</v>
      </c>
    </row>
    <row r="173" spans="1:20">
      <c r="A173" s="64" t="s">
        <v>8642</v>
      </c>
      <c r="B173" s="58">
        <v>1</v>
      </c>
      <c r="C173" s="67">
        <v>40652</v>
      </c>
      <c r="D173" s="67">
        <v>44305</v>
      </c>
      <c r="E173" s="83">
        <v>30</v>
      </c>
      <c r="F173" s="58" t="s">
        <v>975</v>
      </c>
      <c r="G173" s="58">
        <v>949</v>
      </c>
      <c r="I173" t="s">
        <v>5340</v>
      </c>
      <c r="J173">
        <v>172</v>
      </c>
      <c r="K173">
        <f t="shared" si="20"/>
        <v>114</v>
      </c>
      <c r="L173">
        <f t="shared" si="21"/>
        <v>1</v>
      </c>
      <c r="M173">
        <f t="shared" si="22"/>
        <v>41800</v>
      </c>
      <c r="N173">
        <f t="shared" si="23"/>
        <v>2014</v>
      </c>
      <c r="O173">
        <f t="shared" si="24"/>
        <v>6</v>
      </c>
      <c r="P173" t="str">
        <f t="shared" si="25"/>
        <v>06</v>
      </c>
      <c r="Q173">
        <f t="shared" si="26"/>
        <v>10</v>
      </c>
      <c r="R173">
        <f t="shared" si="27"/>
        <v>10</v>
      </c>
      <c r="S173" t="str">
        <f t="shared" si="28"/>
        <v>'2014-06-10'</v>
      </c>
      <c r="T173" t="str">
        <f t="shared" si="29"/>
        <v>insert into control (nombre, fecha_registrada, registrada, estatus, id_admin, id_cliente, created_at, updated_at) values('BPI CONSULTING SERVICES','2014-06-10',1,1,2,114,'2018-10-31 23:06:00','2018-10-31 23:06:00');</v>
      </c>
    </row>
    <row r="174" spans="1:20">
      <c r="A174" s="59" t="s">
        <v>991</v>
      </c>
      <c r="B174" s="59">
        <v>1</v>
      </c>
      <c r="C174" s="68">
        <v>40662</v>
      </c>
      <c r="D174" s="68">
        <v>44315</v>
      </c>
      <c r="E174" s="82"/>
      <c r="F174" s="59" t="s">
        <v>975</v>
      </c>
      <c r="G174" s="59">
        <v>949</v>
      </c>
      <c r="I174" t="s">
        <v>1143</v>
      </c>
      <c r="J174">
        <v>173</v>
      </c>
      <c r="K174">
        <f t="shared" si="20"/>
        <v>912</v>
      </c>
      <c r="L174">
        <f t="shared" si="21"/>
        <v>1</v>
      </c>
      <c r="M174">
        <f t="shared" si="22"/>
        <v>40417</v>
      </c>
      <c r="N174">
        <f t="shared" si="23"/>
        <v>2010</v>
      </c>
      <c r="O174">
        <f t="shared" si="24"/>
        <v>8</v>
      </c>
      <c r="P174" t="str">
        <f t="shared" si="25"/>
        <v>08</v>
      </c>
      <c r="Q174">
        <f t="shared" si="26"/>
        <v>27</v>
      </c>
      <c r="R174">
        <f t="shared" si="27"/>
        <v>27</v>
      </c>
      <c r="S174" t="str">
        <f t="shared" si="28"/>
        <v>'2010-08-27'</v>
      </c>
      <c r="T174" t="str">
        <f t="shared" si="29"/>
        <v>insert into control (nombre, fecha_registrada, registrada, estatus, id_admin, id_cliente, created_at, updated_at) values('BRASCAN MAHAR','2010-08-27',1,1,2,912,'2018-10-31 23:06:00','2018-10-31 23:06:00');</v>
      </c>
    </row>
    <row r="175" spans="1:20">
      <c r="A175" s="58" t="s">
        <v>993</v>
      </c>
      <c r="B175" s="58">
        <v>1</v>
      </c>
      <c r="C175" s="67">
        <v>40815</v>
      </c>
      <c r="D175" s="67">
        <v>44468</v>
      </c>
      <c r="E175" s="83"/>
      <c r="F175" s="58" t="s">
        <v>975</v>
      </c>
      <c r="G175" s="58">
        <v>949</v>
      </c>
      <c r="I175" t="s">
        <v>5337</v>
      </c>
      <c r="J175">
        <v>174</v>
      </c>
      <c r="K175">
        <f t="shared" si="20"/>
        <v>117</v>
      </c>
      <c r="L175">
        <f t="shared" si="21"/>
        <v>1</v>
      </c>
      <c r="M175">
        <f t="shared" si="22"/>
        <v>40735</v>
      </c>
      <c r="N175">
        <f t="shared" si="23"/>
        <v>2011</v>
      </c>
      <c r="O175">
        <f t="shared" si="24"/>
        <v>7</v>
      </c>
      <c r="P175" t="str">
        <f t="shared" si="25"/>
        <v>07</v>
      </c>
      <c r="Q175">
        <f t="shared" si="26"/>
        <v>11</v>
      </c>
      <c r="R175">
        <f t="shared" si="27"/>
        <v>11</v>
      </c>
      <c r="S175" t="str">
        <f t="shared" si="28"/>
        <v>'2011-07-11'</v>
      </c>
      <c r="T175" t="str">
        <f t="shared" si="29"/>
        <v>insert into control (nombre, fecha_registrada, registrada, estatus, id_admin, id_cliente, created_at, updated_at) values('BRC BRITISH ROCK CAFÉ','2011-07-11',1,1,2,117,'2018-10-31 23:06:00','2018-10-31 23:06:00');</v>
      </c>
    </row>
    <row r="176" spans="1:20">
      <c r="A176" s="59" t="s">
        <v>993</v>
      </c>
      <c r="B176" s="59">
        <v>1</v>
      </c>
      <c r="C176" s="68">
        <v>40858</v>
      </c>
      <c r="D176" s="68">
        <v>44511</v>
      </c>
      <c r="E176" s="82"/>
      <c r="F176" s="59" t="s">
        <v>975</v>
      </c>
      <c r="G176" s="59">
        <v>949</v>
      </c>
      <c r="I176" t="s">
        <v>5173</v>
      </c>
      <c r="J176">
        <v>175</v>
      </c>
      <c r="K176">
        <f t="shared" si="20"/>
        <v>146</v>
      </c>
      <c r="L176">
        <f t="shared" si="21"/>
        <v>1</v>
      </c>
      <c r="M176">
        <f t="shared" si="22"/>
        <v>35046</v>
      </c>
      <c r="N176">
        <f t="shared" si="23"/>
        <v>1995</v>
      </c>
      <c r="O176">
        <f t="shared" si="24"/>
        <v>12</v>
      </c>
      <c r="P176">
        <f t="shared" si="25"/>
        <v>12</v>
      </c>
      <c r="Q176">
        <f t="shared" si="26"/>
        <v>13</v>
      </c>
      <c r="R176">
        <f t="shared" si="27"/>
        <v>13</v>
      </c>
      <c r="S176" t="str">
        <f t="shared" si="28"/>
        <v>'1995-12-13'</v>
      </c>
      <c r="T176" t="str">
        <f t="shared" si="29"/>
        <v>insert into control (nombre, fecha_registrada, registrada, estatus, id_admin, id_cliente, created_at, updated_at) values('BRIDAL','1995-12-13',1,1,2,146,'2018-10-31 23:06:00','2018-10-31 23:06:00');</v>
      </c>
    </row>
    <row r="177" spans="1:20">
      <c r="A177" s="77" t="s">
        <v>997</v>
      </c>
      <c r="B177" s="57">
        <v>1</v>
      </c>
      <c r="C177" s="67">
        <v>36972</v>
      </c>
      <c r="D177" s="67">
        <v>40624</v>
      </c>
      <c r="E177" s="83"/>
      <c r="F177" s="57" t="s">
        <v>998</v>
      </c>
      <c r="G177" s="57">
        <v>948</v>
      </c>
      <c r="I177" t="s">
        <v>7463</v>
      </c>
      <c r="J177">
        <v>176</v>
      </c>
      <c r="K177">
        <f t="shared" si="20"/>
        <v>116</v>
      </c>
      <c r="L177">
        <f t="shared" si="21"/>
        <v>1</v>
      </c>
      <c r="M177">
        <f t="shared" si="22"/>
        <v>42746</v>
      </c>
      <c r="N177">
        <f t="shared" si="23"/>
        <v>2017</v>
      </c>
      <c r="O177">
        <f t="shared" si="24"/>
        <v>1</v>
      </c>
      <c r="P177" t="str">
        <f t="shared" si="25"/>
        <v>01</v>
      </c>
      <c r="Q177">
        <f t="shared" si="26"/>
        <v>11</v>
      </c>
      <c r="R177">
        <f t="shared" si="27"/>
        <v>11</v>
      </c>
      <c r="S177" t="str">
        <f t="shared" si="28"/>
        <v>'2017-01-11'</v>
      </c>
      <c r="T177" t="str">
        <f t="shared" si="29"/>
        <v>insert into control (nombre, fecha_registrada, registrada, estatus, id_admin, id_cliente, created_at, updated_at) values('BRIST','2017-01-11',1,1,2,116,'2018-10-31 23:06:00','2018-10-31 23:06:00');</v>
      </c>
    </row>
    <row r="178" spans="1:20">
      <c r="A178" s="60" t="s">
        <v>997</v>
      </c>
      <c r="B178" s="60" t="s">
        <v>8657</v>
      </c>
      <c r="C178" s="68">
        <v>39604</v>
      </c>
      <c r="D178" s="68">
        <v>43256</v>
      </c>
      <c r="E178" s="82"/>
      <c r="F178" s="60" t="s">
        <v>998</v>
      </c>
      <c r="G178" s="60">
        <v>948</v>
      </c>
      <c r="I178" t="s">
        <v>6776</v>
      </c>
      <c r="J178">
        <v>177</v>
      </c>
      <c r="K178">
        <f t="shared" si="20"/>
        <v>85</v>
      </c>
      <c r="L178">
        <f t="shared" si="21"/>
        <v>1</v>
      </c>
      <c r="M178">
        <f t="shared" si="22"/>
        <v>42359</v>
      </c>
      <c r="N178">
        <f t="shared" si="23"/>
        <v>2015</v>
      </c>
      <c r="O178">
        <f t="shared" si="24"/>
        <v>12</v>
      </c>
      <c r="P178">
        <f t="shared" si="25"/>
        <v>12</v>
      </c>
      <c r="Q178">
        <f t="shared" si="26"/>
        <v>21</v>
      </c>
      <c r="R178">
        <f t="shared" si="27"/>
        <v>21</v>
      </c>
      <c r="S178" t="str">
        <f t="shared" si="28"/>
        <v>'2015-12-21'</v>
      </c>
      <c r="T178" t="str">
        <f t="shared" si="29"/>
        <v>insert into control (nombre, fecha_registrada, registrada, estatus, id_admin, id_cliente, created_at, updated_at) values('BRITISH BILINGUAL CENTRE MJW','2015-12-21',1,1,2,85,'2018-10-31 23:06:00','2018-10-31 23:06:00');</v>
      </c>
    </row>
    <row r="179" spans="1:20">
      <c r="A179" s="58" t="s">
        <v>1006</v>
      </c>
      <c r="B179" s="58">
        <v>1</v>
      </c>
      <c r="C179" s="67">
        <v>36418</v>
      </c>
      <c r="D179" s="67">
        <v>43723</v>
      </c>
      <c r="E179" s="83"/>
      <c r="F179" s="58" t="s">
        <v>998</v>
      </c>
      <c r="G179" s="58">
        <v>948</v>
      </c>
      <c r="I179" t="s">
        <v>5334</v>
      </c>
      <c r="J179">
        <v>178</v>
      </c>
      <c r="K179">
        <f t="shared" si="20"/>
        <v>117</v>
      </c>
      <c r="L179">
        <f t="shared" si="21"/>
        <v>0</v>
      </c>
      <c r="M179">
        <f t="shared" si="22"/>
        <v>40486</v>
      </c>
      <c r="N179">
        <f t="shared" si="23"/>
        <v>2010</v>
      </c>
      <c r="O179">
        <f t="shared" si="24"/>
        <v>11</v>
      </c>
      <c r="P179">
        <f t="shared" si="25"/>
        <v>11</v>
      </c>
      <c r="Q179">
        <f t="shared" si="26"/>
        <v>4</v>
      </c>
      <c r="R179" t="str">
        <f t="shared" si="27"/>
        <v>04</v>
      </c>
      <c r="S179" t="str">
        <f t="shared" si="28"/>
        <v>'2010-11-04'</v>
      </c>
      <c r="T179" t="str">
        <f t="shared" si="29"/>
        <v>insert into control (nombre, fecha_registrada, registrada, estatus, id_admin, id_cliente, created_at, updated_at) values('BRITISH ROCK CAFÉ BRC','2010-11-04',0,1,2,117,'2018-10-31 23:06:00','2018-10-31 23:06:00');</v>
      </c>
    </row>
    <row r="180" spans="1:20">
      <c r="A180" s="59" t="s">
        <v>997</v>
      </c>
      <c r="B180" s="59">
        <v>1</v>
      </c>
      <c r="C180" s="68">
        <v>40218</v>
      </c>
      <c r="D180" s="68">
        <v>43870</v>
      </c>
      <c r="E180" s="82"/>
      <c r="F180" s="59" t="s">
        <v>998</v>
      </c>
      <c r="G180" s="59">
        <v>948</v>
      </c>
      <c r="I180" t="s">
        <v>7459</v>
      </c>
      <c r="J180">
        <v>179</v>
      </c>
      <c r="K180">
        <f t="shared" si="20"/>
        <v>531</v>
      </c>
      <c r="L180">
        <f t="shared" si="21"/>
        <v>1</v>
      </c>
      <c r="M180">
        <f t="shared" si="22"/>
        <v>42746</v>
      </c>
      <c r="N180">
        <f t="shared" si="23"/>
        <v>2017</v>
      </c>
      <c r="O180">
        <f t="shared" si="24"/>
        <v>1</v>
      </c>
      <c r="P180" t="str">
        <f t="shared" si="25"/>
        <v>01</v>
      </c>
      <c r="Q180">
        <f t="shared" si="26"/>
        <v>11</v>
      </c>
      <c r="R180">
        <f t="shared" si="27"/>
        <v>11</v>
      </c>
      <c r="S180" t="str">
        <f t="shared" si="28"/>
        <v>'2017-01-11'</v>
      </c>
      <c r="T180" t="str">
        <f t="shared" si="29"/>
        <v>insert into control (nombre, fecha_registrada, registrada, estatus, id_admin, id_cliente, created_at, updated_at) values('BTKZNA INTEGRAL CONSULTING','2017-01-11',1,1,2,531,'2018-10-31 23:06:00','2018-10-31 23:06:00');</v>
      </c>
    </row>
    <row r="181" spans="1:20">
      <c r="A181" s="58" t="s">
        <v>8614</v>
      </c>
      <c r="B181" s="58">
        <v>1</v>
      </c>
      <c r="C181" s="67">
        <v>40624</v>
      </c>
      <c r="D181" s="67">
        <v>44277</v>
      </c>
      <c r="E181" s="83"/>
      <c r="F181" s="58" t="s">
        <v>998</v>
      </c>
      <c r="G181" s="58">
        <v>948</v>
      </c>
      <c r="I181" t="s">
        <v>6949</v>
      </c>
      <c r="J181">
        <v>180</v>
      </c>
      <c r="K181">
        <f t="shared" si="20"/>
        <v>430</v>
      </c>
      <c r="L181">
        <f t="shared" si="21"/>
        <v>1</v>
      </c>
      <c r="M181">
        <f t="shared" si="22"/>
        <v>42457</v>
      </c>
      <c r="N181">
        <f t="shared" si="23"/>
        <v>2016</v>
      </c>
      <c r="O181">
        <f t="shared" si="24"/>
        <v>3</v>
      </c>
      <c r="P181" t="str">
        <f t="shared" si="25"/>
        <v>03</v>
      </c>
      <c r="Q181">
        <f t="shared" si="26"/>
        <v>28</v>
      </c>
      <c r="R181">
        <f t="shared" si="27"/>
        <v>28</v>
      </c>
      <c r="S181" t="str">
        <f t="shared" si="28"/>
        <v>'2016-03-28'</v>
      </c>
      <c r="T181" t="str">
        <f t="shared" si="29"/>
        <v>insert into control (nombre, fecha_registrada, registrada, estatus, id_admin, id_cliente, created_at, updated_at) values('BUDDI WATCH','2016-03-28',1,1,2,430,'2018-10-31 23:06:00','2018-10-31 23:06:00');</v>
      </c>
    </row>
    <row r="182" spans="1:20">
      <c r="A182" s="60" t="s">
        <v>1012</v>
      </c>
      <c r="B182" s="60">
        <v>1</v>
      </c>
      <c r="C182" s="70">
        <v>40942</v>
      </c>
      <c r="D182" s="70">
        <v>44595</v>
      </c>
      <c r="E182" s="84"/>
      <c r="F182" s="60" t="s">
        <v>998</v>
      </c>
      <c r="G182" s="60">
        <v>948</v>
      </c>
      <c r="I182" t="s">
        <v>5323</v>
      </c>
      <c r="J182">
        <v>181</v>
      </c>
      <c r="K182">
        <f t="shared" si="20"/>
        <v>119</v>
      </c>
      <c r="L182">
        <f t="shared" si="21"/>
        <v>1</v>
      </c>
      <c r="M182">
        <f t="shared" si="22"/>
        <v>41719</v>
      </c>
      <c r="N182">
        <f t="shared" si="23"/>
        <v>2014</v>
      </c>
      <c r="O182">
        <f t="shared" si="24"/>
        <v>3</v>
      </c>
      <c r="P182" t="str">
        <f t="shared" si="25"/>
        <v>03</v>
      </c>
      <c r="Q182">
        <f t="shared" si="26"/>
        <v>21</v>
      </c>
      <c r="R182">
        <f t="shared" si="27"/>
        <v>21</v>
      </c>
      <c r="S182" t="str">
        <f t="shared" si="28"/>
        <v>'2014-03-21'</v>
      </c>
      <c r="T182" t="str">
        <f t="shared" si="29"/>
        <v>insert into control (nombre, fecha_registrada, registrada, estatus, id_admin, id_cliente, created_at, updated_at) values('BUENA PEANUTS','2014-03-21',1,1,2,119,'2018-10-31 23:06:00','2018-10-31 23:06:00');</v>
      </c>
    </row>
    <row r="183" spans="1:20">
      <c r="A183" s="58" t="s">
        <v>1015</v>
      </c>
      <c r="B183" s="58">
        <v>1</v>
      </c>
      <c r="C183" s="67">
        <v>37558</v>
      </c>
      <c r="D183" s="67">
        <v>44863</v>
      </c>
      <c r="E183" s="83"/>
      <c r="F183" s="58" t="s">
        <v>998</v>
      </c>
      <c r="G183" s="58">
        <v>948</v>
      </c>
      <c r="I183" t="s">
        <v>2147</v>
      </c>
      <c r="J183">
        <v>182</v>
      </c>
      <c r="K183">
        <f t="shared" si="20"/>
        <v>732</v>
      </c>
      <c r="L183">
        <f t="shared" si="21"/>
        <v>1</v>
      </c>
      <c r="M183">
        <f t="shared" si="22"/>
        <v>40912</v>
      </c>
      <c r="N183">
        <f t="shared" si="23"/>
        <v>2012</v>
      </c>
      <c r="O183">
        <f t="shared" si="24"/>
        <v>1</v>
      </c>
      <c r="P183" t="str">
        <f t="shared" si="25"/>
        <v>01</v>
      </c>
      <c r="Q183">
        <f t="shared" si="26"/>
        <v>4</v>
      </c>
      <c r="R183" t="str">
        <f t="shared" si="27"/>
        <v>04</v>
      </c>
      <c r="S183" t="str">
        <f t="shared" si="28"/>
        <v>'2012-01-04'</v>
      </c>
      <c r="T183" t="str">
        <f t="shared" si="29"/>
        <v>insert into control (nombre, fecha_registrada, registrada, estatus, id_admin, id_cliente, created_at, updated_at) values('BUENA VIDA SALUD INFANTIL','2012-01-04',1,1,2,732,'2018-10-31 23:06:00','2018-10-31 23:06:00');</v>
      </c>
    </row>
    <row r="184" spans="1:20" ht="29">
      <c r="A184" s="72" t="s">
        <v>8650</v>
      </c>
      <c r="B184" s="60" t="s">
        <v>8657</v>
      </c>
      <c r="C184" s="68">
        <v>39429</v>
      </c>
      <c r="D184" s="68">
        <v>43082</v>
      </c>
      <c r="E184" s="82">
        <v>29</v>
      </c>
      <c r="F184" s="60" t="s">
        <v>1017</v>
      </c>
      <c r="G184" s="60">
        <v>946</v>
      </c>
      <c r="I184" t="s">
        <v>5305</v>
      </c>
      <c r="J184">
        <v>183</v>
      </c>
      <c r="K184">
        <f t="shared" si="20"/>
        <v>120</v>
      </c>
      <c r="L184">
        <f t="shared" si="21"/>
        <v>1</v>
      </c>
      <c r="M184">
        <f t="shared" si="22"/>
        <v>40596</v>
      </c>
      <c r="N184">
        <f t="shared" si="23"/>
        <v>2011</v>
      </c>
      <c r="O184">
        <f t="shared" si="24"/>
        <v>2</v>
      </c>
      <c r="P184" t="str">
        <f t="shared" si="25"/>
        <v>02</v>
      </c>
      <c r="Q184">
        <f t="shared" si="26"/>
        <v>22</v>
      </c>
      <c r="R184">
        <f t="shared" si="27"/>
        <v>22</v>
      </c>
      <c r="S184" t="str">
        <f t="shared" si="28"/>
        <v>'2011-02-22'</v>
      </c>
      <c r="T184" t="str">
        <f t="shared" si="29"/>
        <v>insert into control (nombre, fecha_registrada, registrada, estatus, id_admin, id_cliente, created_at, updated_at) values('BUFFALO STEAKHOUSE CAZ','2011-02-22',1,1,2,120,'2018-10-31 23:06:00','2018-10-31 23:06:00');</v>
      </c>
    </row>
    <row r="185" spans="1:20" ht="29">
      <c r="A185" s="65" t="s">
        <v>8650</v>
      </c>
      <c r="B185" s="57" t="s">
        <v>8657</v>
      </c>
      <c r="C185" s="67">
        <v>39429</v>
      </c>
      <c r="D185" s="67">
        <v>43082</v>
      </c>
      <c r="E185" s="83">
        <v>30</v>
      </c>
      <c r="F185" s="57" t="s">
        <v>1017</v>
      </c>
      <c r="G185" s="57">
        <v>946</v>
      </c>
      <c r="I185" t="s">
        <v>8126</v>
      </c>
      <c r="J185">
        <v>184</v>
      </c>
      <c r="K185">
        <f t="shared" si="20"/>
        <v>390</v>
      </c>
      <c r="L185">
        <f t="shared" si="21"/>
        <v>1</v>
      </c>
      <c r="M185">
        <f t="shared" si="22"/>
        <v>43108</v>
      </c>
      <c r="N185">
        <f t="shared" si="23"/>
        <v>2018</v>
      </c>
      <c r="O185">
        <f t="shared" si="24"/>
        <v>1</v>
      </c>
      <c r="P185" t="str">
        <f t="shared" si="25"/>
        <v>01</v>
      </c>
      <c r="Q185">
        <f t="shared" si="26"/>
        <v>8</v>
      </c>
      <c r="R185" t="str">
        <f t="shared" si="27"/>
        <v>08</v>
      </c>
      <c r="S185" t="str">
        <f t="shared" si="28"/>
        <v>'2018-01-08'</v>
      </c>
      <c r="T185" t="str">
        <f t="shared" si="29"/>
        <v>insert into control (nombre, fecha_registrada, registrada, estatus, id_admin, id_cliente, created_at, updated_at) values('BUHOCLICK','2018-01-08',1,1,2,390,'2018-10-31 23:06:00','2018-10-31 23:06:00');</v>
      </c>
    </row>
    <row r="186" spans="1:20">
      <c r="A186" s="60" t="s">
        <v>1024</v>
      </c>
      <c r="B186" s="60">
        <v>1</v>
      </c>
      <c r="C186" s="68">
        <v>39519</v>
      </c>
      <c r="D186" s="68">
        <v>43171</v>
      </c>
      <c r="E186" s="82"/>
      <c r="F186" s="60" t="s">
        <v>1024</v>
      </c>
      <c r="G186" s="60">
        <v>945</v>
      </c>
      <c r="I186" t="s">
        <v>5300</v>
      </c>
      <c r="J186">
        <v>185</v>
      </c>
      <c r="K186">
        <f t="shared" si="20"/>
        <v>121</v>
      </c>
      <c r="L186">
        <f t="shared" si="21"/>
        <v>1</v>
      </c>
      <c r="M186">
        <f t="shared" si="22"/>
        <v>40780</v>
      </c>
      <c r="N186">
        <f t="shared" si="23"/>
        <v>2011</v>
      </c>
      <c r="O186">
        <f t="shared" si="24"/>
        <v>8</v>
      </c>
      <c r="P186" t="str">
        <f t="shared" si="25"/>
        <v>08</v>
      </c>
      <c r="Q186">
        <f t="shared" si="26"/>
        <v>25</v>
      </c>
      <c r="R186">
        <f t="shared" si="27"/>
        <v>25</v>
      </c>
      <c r="S186" t="str">
        <f t="shared" si="28"/>
        <v>'2011-08-25'</v>
      </c>
      <c r="T186" t="str">
        <f t="shared" si="29"/>
        <v>insert into control (nombre, fecha_registrada, registrada, estatus, id_admin, id_cliente, created_at, updated_at) values('BURROS DE JUAREZ','2011-08-25',1,1,2,121,'2018-10-31 23:06:00','2018-10-31 23:06:00');</v>
      </c>
    </row>
    <row r="187" spans="1:20">
      <c r="A187" s="58" t="s">
        <v>1032</v>
      </c>
      <c r="B187" s="58">
        <v>1</v>
      </c>
      <c r="C187" s="67">
        <v>41785</v>
      </c>
      <c r="D187" s="67">
        <v>45438</v>
      </c>
      <c r="E187" s="83"/>
      <c r="F187" s="58" t="s">
        <v>1032</v>
      </c>
      <c r="G187" s="58">
        <v>943</v>
      </c>
      <c r="I187" t="s">
        <v>6852</v>
      </c>
      <c r="J187">
        <v>186</v>
      </c>
      <c r="K187">
        <f t="shared" si="20"/>
        <v>123</v>
      </c>
      <c r="L187">
        <f t="shared" si="21"/>
        <v>1</v>
      </c>
      <c r="M187">
        <f t="shared" si="22"/>
        <v>42403</v>
      </c>
      <c r="N187">
        <f t="shared" si="23"/>
        <v>2016</v>
      </c>
      <c r="O187">
        <f t="shared" si="24"/>
        <v>2</v>
      </c>
      <c r="P187" t="str">
        <f t="shared" si="25"/>
        <v>02</v>
      </c>
      <c r="Q187">
        <f t="shared" si="26"/>
        <v>3</v>
      </c>
      <c r="R187" t="str">
        <f t="shared" si="27"/>
        <v>03</v>
      </c>
      <c r="S187" t="str">
        <f t="shared" si="28"/>
        <v>'2016-02-03'</v>
      </c>
      <c r="T187" t="str">
        <f t="shared" si="29"/>
        <v>insert into control (nombre, fecha_registrada, registrada, estatus, id_admin, id_cliente, created_at, updated_at) values('BYEO','2016-02-03',1,1,2,123,'2018-10-31 23:06:00','2018-10-31 23:06:00');</v>
      </c>
    </row>
    <row r="188" spans="1:20">
      <c r="A188" s="59" t="s">
        <v>1037</v>
      </c>
      <c r="B188" s="59">
        <v>1</v>
      </c>
      <c r="C188" s="68">
        <v>43132</v>
      </c>
      <c r="D188" s="68">
        <v>46784</v>
      </c>
      <c r="E188" s="82"/>
      <c r="F188" s="59" t="s">
        <v>1037</v>
      </c>
      <c r="G188" s="59">
        <v>942</v>
      </c>
      <c r="I188" t="s">
        <v>8649</v>
      </c>
      <c r="J188">
        <v>187</v>
      </c>
      <c r="K188">
        <f t="shared" si="20"/>
        <v>149</v>
      </c>
      <c r="L188">
        <f t="shared" si="21"/>
        <v>1</v>
      </c>
      <c r="M188">
        <f t="shared" si="22"/>
        <v>40058</v>
      </c>
      <c r="N188">
        <f t="shared" si="23"/>
        <v>2009</v>
      </c>
      <c r="O188">
        <f t="shared" si="24"/>
        <v>9</v>
      </c>
      <c r="P188" t="str">
        <f t="shared" si="25"/>
        <v>09</v>
      </c>
      <c r="Q188">
        <f t="shared" si="26"/>
        <v>2</v>
      </c>
      <c r="R188" t="str">
        <f t="shared" si="27"/>
        <v>02</v>
      </c>
      <c r="S188" t="str">
        <f t="shared" si="28"/>
        <v>'2009-09-02'</v>
      </c>
      <c r="T188" t="str">
        <f t="shared" si="29"/>
        <v>insert into control (nombre, fecha_registrada, registrada, estatus, id_admin, id_cliente, created_at, updated_at) values('C CASTALLIA','2009-09-02',1,1,2,149,'2018-10-31 23:06:00','2018-10-31 23:06:00');</v>
      </c>
    </row>
    <row r="189" spans="1:20">
      <c r="A189" s="58" t="s">
        <v>1043</v>
      </c>
      <c r="B189" s="58">
        <v>1</v>
      </c>
      <c r="C189" s="67">
        <v>38849</v>
      </c>
      <c r="D189" s="67">
        <v>46154</v>
      </c>
      <c r="E189" s="83"/>
      <c r="F189" s="58" t="s">
        <v>1043</v>
      </c>
      <c r="G189" s="58">
        <v>940</v>
      </c>
      <c r="I189" t="s">
        <v>5822</v>
      </c>
      <c r="J189">
        <v>188</v>
      </c>
      <c r="K189">
        <f t="shared" si="20"/>
        <v>1134</v>
      </c>
      <c r="L189">
        <f t="shared" si="21"/>
        <v>1</v>
      </c>
      <c r="M189">
        <f t="shared" si="22"/>
        <v>37000</v>
      </c>
      <c r="N189">
        <f t="shared" si="23"/>
        <v>2001</v>
      </c>
      <c r="O189">
        <f t="shared" si="24"/>
        <v>4</v>
      </c>
      <c r="P189" t="str">
        <f t="shared" si="25"/>
        <v>04</v>
      </c>
      <c r="Q189">
        <f t="shared" si="26"/>
        <v>19</v>
      </c>
      <c r="R189">
        <f t="shared" si="27"/>
        <v>19</v>
      </c>
      <c r="S189" t="str">
        <f t="shared" si="28"/>
        <v>'2001-04-19'</v>
      </c>
      <c r="T189" t="str">
        <f t="shared" si="29"/>
        <v>insert into control (nombre, fecha_registrada, registrada, estatus, id_admin, id_cliente, created_at, updated_at) values('C CIGAR GOURMET','2001-04-19',1,1,2,1134,'2018-10-31 23:06:00','2018-10-31 23:06:00');</v>
      </c>
    </row>
    <row r="190" spans="1:20">
      <c r="A190" s="59" t="s">
        <v>1053</v>
      </c>
      <c r="B190" s="59">
        <v>1</v>
      </c>
      <c r="C190" s="68">
        <v>41606</v>
      </c>
      <c r="D190" s="68">
        <v>45258</v>
      </c>
      <c r="E190" s="82"/>
      <c r="F190" s="59" t="s">
        <v>1053</v>
      </c>
      <c r="G190" s="59">
        <v>935</v>
      </c>
      <c r="I190" t="s">
        <v>4250</v>
      </c>
      <c r="J190">
        <v>189</v>
      </c>
      <c r="K190">
        <f t="shared" si="20"/>
        <v>326</v>
      </c>
      <c r="L190">
        <f t="shared" si="21"/>
        <v>1</v>
      </c>
      <c r="M190">
        <f t="shared" si="22"/>
        <v>41331</v>
      </c>
      <c r="N190">
        <f t="shared" si="23"/>
        <v>2013</v>
      </c>
      <c r="O190">
        <f t="shared" si="24"/>
        <v>2</v>
      </c>
      <c r="P190" t="str">
        <f t="shared" si="25"/>
        <v>02</v>
      </c>
      <c r="Q190">
        <f t="shared" si="26"/>
        <v>26</v>
      </c>
      <c r="R190">
        <f t="shared" si="27"/>
        <v>26</v>
      </c>
      <c r="S190" t="str">
        <f t="shared" si="28"/>
        <v>'2013-02-26'</v>
      </c>
      <c r="T190" t="str">
        <f t="shared" si="29"/>
        <v>insert into control (nombre, fecha_registrada, registrada, estatus, id_admin, id_cliente, created_at, updated_at) values('C CLASSIC ANTIDERRAME','2013-02-26',1,1,2,326,'2018-10-31 23:06:00','2018-10-31 23:06:00');</v>
      </c>
    </row>
    <row r="191" spans="1:20" ht="29">
      <c r="A191" s="65" t="s">
        <v>8615</v>
      </c>
      <c r="B191" s="57" t="s">
        <v>8657</v>
      </c>
      <c r="C191" s="67">
        <v>39517</v>
      </c>
      <c r="D191" s="67">
        <v>43169</v>
      </c>
      <c r="E191" s="83"/>
      <c r="F191" s="57" t="s">
        <v>8610</v>
      </c>
      <c r="G191" s="57">
        <v>934</v>
      </c>
      <c r="I191" t="s">
        <v>4826</v>
      </c>
      <c r="J191">
        <v>190</v>
      </c>
      <c r="K191">
        <f t="shared" si="20"/>
        <v>215</v>
      </c>
      <c r="L191">
        <f t="shared" si="21"/>
        <v>1</v>
      </c>
      <c r="M191">
        <f t="shared" si="22"/>
        <v>41962</v>
      </c>
      <c r="N191">
        <f t="shared" si="23"/>
        <v>2014</v>
      </c>
      <c r="O191">
        <f t="shared" si="24"/>
        <v>11</v>
      </c>
      <c r="P191">
        <f t="shared" si="25"/>
        <v>11</v>
      </c>
      <c r="Q191">
        <f t="shared" si="26"/>
        <v>19</v>
      </c>
      <c r="R191">
        <f t="shared" si="27"/>
        <v>19</v>
      </c>
      <c r="S191" t="str">
        <f t="shared" si="28"/>
        <v>'2014-11-19'</v>
      </c>
      <c r="T191" t="str">
        <f t="shared" si="29"/>
        <v>insert into control (nombre, fecha_registrada, registrada, estatus, id_admin, id_cliente, created_at, updated_at) values('C COMPASSO MARKETING ADVICE','2014-11-19',1,1,2,215,'2018-10-31 23:06:00','2018-10-31 23:06:00');</v>
      </c>
    </row>
    <row r="192" spans="1:20" ht="27">
      <c r="A192" s="74" t="s">
        <v>1061</v>
      </c>
      <c r="B192" s="59">
        <v>1</v>
      </c>
      <c r="C192" s="68">
        <v>40074</v>
      </c>
      <c r="D192" s="68">
        <v>43726</v>
      </c>
      <c r="E192" s="82"/>
      <c r="F192" s="59" t="s">
        <v>8610</v>
      </c>
      <c r="G192" s="59">
        <v>934</v>
      </c>
      <c r="I192" t="s">
        <v>7870</v>
      </c>
      <c r="J192">
        <v>191</v>
      </c>
      <c r="K192">
        <f t="shared" si="20"/>
        <v>207</v>
      </c>
      <c r="L192">
        <f t="shared" si="21"/>
        <v>1</v>
      </c>
      <c r="M192">
        <f t="shared" si="22"/>
        <v>42921</v>
      </c>
      <c r="N192">
        <f t="shared" si="23"/>
        <v>2017</v>
      </c>
      <c r="O192">
        <f t="shared" si="24"/>
        <v>7</v>
      </c>
      <c r="P192" t="str">
        <f t="shared" si="25"/>
        <v>07</v>
      </c>
      <c r="Q192">
        <f t="shared" si="26"/>
        <v>5</v>
      </c>
      <c r="R192" t="str">
        <f t="shared" si="27"/>
        <v>05</v>
      </c>
      <c r="S192" t="str">
        <f t="shared" si="28"/>
        <v>'2017-07-05'</v>
      </c>
      <c r="T192" t="str">
        <f t="shared" si="29"/>
        <v>insert into control (nombre, fecha_registrada, registrada, estatus, id_admin, id_cliente, created_at, updated_at) values('C CUMBRES BI','2017-07-05',1,1,2,207,'2018-10-31 23:06:00','2018-10-31 23:06:00');</v>
      </c>
    </row>
    <row r="193" spans="1:20">
      <c r="A193" s="57" t="s">
        <v>1065</v>
      </c>
      <c r="B193" s="57" t="s">
        <v>8657</v>
      </c>
      <c r="C193" s="67">
        <v>39407</v>
      </c>
      <c r="D193" s="67">
        <v>43060</v>
      </c>
      <c r="E193" s="83"/>
      <c r="F193" s="57" t="s">
        <v>1065</v>
      </c>
      <c r="G193" s="57">
        <v>933</v>
      </c>
      <c r="I193" t="s">
        <v>305</v>
      </c>
      <c r="J193">
        <v>192</v>
      </c>
      <c r="K193">
        <f t="shared" si="20"/>
        <v>1096</v>
      </c>
      <c r="L193">
        <f t="shared" si="21"/>
        <v>1</v>
      </c>
      <c r="M193">
        <f t="shared" si="22"/>
        <v>41865</v>
      </c>
      <c r="N193">
        <f t="shared" si="23"/>
        <v>2014</v>
      </c>
      <c r="O193">
        <f t="shared" si="24"/>
        <v>8</v>
      </c>
      <c r="P193" t="str">
        <f t="shared" si="25"/>
        <v>08</v>
      </c>
      <c r="Q193">
        <f t="shared" si="26"/>
        <v>14</v>
      </c>
      <c r="R193">
        <f t="shared" si="27"/>
        <v>14</v>
      </c>
      <c r="S193" t="str">
        <f t="shared" si="28"/>
        <v>'2014-08-14'</v>
      </c>
      <c r="T193" t="str">
        <f t="shared" si="29"/>
        <v>insert into control (nombre, fecha_registrada, registrada, estatus, id_admin, id_cliente, created_at, updated_at) values('C VIRTUAL SUPPLY','2014-08-14',1,1,2,1096,'2018-10-31 23:06:00','2018-10-31 23:06:00');</v>
      </c>
    </row>
    <row r="194" spans="1:20">
      <c r="A194" s="59" t="s">
        <v>1068</v>
      </c>
      <c r="B194" s="59">
        <v>1</v>
      </c>
      <c r="C194" s="68">
        <v>39876</v>
      </c>
      <c r="D194" s="68">
        <v>43528</v>
      </c>
      <c r="E194" s="82"/>
      <c r="F194" s="59" t="s">
        <v>1069</v>
      </c>
      <c r="G194" s="59">
        <v>932</v>
      </c>
      <c r="I194" t="s">
        <v>4245</v>
      </c>
      <c r="J194">
        <v>193</v>
      </c>
      <c r="K194">
        <f t="shared" si="20"/>
        <v>326</v>
      </c>
      <c r="L194">
        <f t="shared" si="21"/>
        <v>1</v>
      </c>
      <c r="M194">
        <f t="shared" si="22"/>
        <v>40959</v>
      </c>
      <c r="N194">
        <f t="shared" si="23"/>
        <v>2012</v>
      </c>
      <c r="O194">
        <f t="shared" si="24"/>
        <v>2</v>
      </c>
      <c r="P194" t="str">
        <f t="shared" si="25"/>
        <v>02</v>
      </c>
      <c r="Q194">
        <f t="shared" si="26"/>
        <v>20</v>
      </c>
      <c r="R194">
        <f t="shared" si="27"/>
        <v>20</v>
      </c>
      <c r="S194" t="str">
        <f t="shared" si="28"/>
        <v>'2012-02-20'</v>
      </c>
      <c r="T194" t="str">
        <f t="shared" si="29"/>
        <v>insert into control (nombre, fecha_registrada, registrada, estatus, id_admin, id_cliente, created_at, updated_at) values('C&amp;C','2012-02-20',1,1,2,326,'2018-10-31 23:06:00','2018-10-31 23:06:00');</v>
      </c>
    </row>
    <row r="195" spans="1:20">
      <c r="A195" s="57" t="s">
        <v>1073</v>
      </c>
      <c r="B195" s="57">
        <v>1</v>
      </c>
      <c r="C195" s="67">
        <v>39513</v>
      </c>
      <c r="D195" s="67">
        <v>43165</v>
      </c>
      <c r="E195" s="83"/>
      <c r="F195" s="57" t="s">
        <v>1073</v>
      </c>
      <c r="G195" s="57">
        <v>931</v>
      </c>
      <c r="I195" t="s">
        <v>7279</v>
      </c>
      <c r="J195">
        <v>194</v>
      </c>
      <c r="K195">
        <f t="shared" ref="K195:K258" si="30">VLOOKUP($I195,$A$2:$G$2500,7,0)</f>
        <v>151</v>
      </c>
      <c r="L195">
        <f t="shared" ref="L195:L258" si="31">IF(VLOOKUP($I195,$A$2:$G$1967,2,0)="",0,VLOOKUP($I195,$A$2:$G$1967,2,0))</f>
        <v>1</v>
      </c>
      <c r="M195">
        <f t="shared" ref="M195:M258" si="32">IF(VLOOKUP($I195,$A$2:$G$1967,3,0)="","",VLOOKUP($I195,$A$2:$G$1967,3,0))</f>
        <v>42635</v>
      </c>
      <c r="N195">
        <f t="shared" ref="N195:N258" si="33">YEAR(M195)</f>
        <v>2016</v>
      </c>
      <c r="O195">
        <f t="shared" ref="O195:O258" si="34">MONTH(M195)</f>
        <v>9</v>
      </c>
      <c r="P195" t="str">
        <f t="shared" ref="P195:P258" si="35">IF(LEN(O195)=1,CONCATENATE("0",O195),O195)</f>
        <v>09</v>
      </c>
      <c r="Q195">
        <f t="shared" ref="Q195:Q258" si="36">DAY(M195)</f>
        <v>22</v>
      </c>
      <c r="R195">
        <f t="shared" ref="R195:R258" si="37">IF(LEN(Q195)=1,CONCATENATE("0",Q195),Q195)</f>
        <v>22</v>
      </c>
      <c r="S195" t="str">
        <f t="shared" ref="S195:S258" si="38">IFERROR(CONCATENATE("'",N195,"-",P195,"-",R195,"'"),"null")</f>
        <v>'2016-09-22'</v>
      </c>
      <c r="T195" t="str">
        <f t="shared" ref="T195:T258" si="39">CONCATENATE("insert into control (nombre, fecha_registrada, registrada, estatus, id_admin, id_cliente, created_at, updated_at) values('",I195,"',",S195,",",L195,",1,2,",K195,",'2018-10-31 23:06:00','2018-10-31 23:06:00');")</f>
        <v>insert into control (nombre, fecha_registrada, registrada, estatus, id_admin, id_cliente, created_at, updated_at) values('C10 LABORATORIO E IMAGENOLOGÍA','2016-09-22',1,1,2,151,'2018-10-31 23:06:00','2018-10-31 23:06:00');</v>
      </c>
    </row>
    <row r="196" spans="1:20">
      <c r="A196" s="60" t="s">
        <v>1078</v>
      </c>
      <c r="B196" s="60" t="s">
        <v>8657</v>
      </c>
      <c r="C196" s="68">
        <v>39604</v>
      </c>
      <c r="D196" s="68">
        <v>43256</v>
      </c>
      <c r="E196" s="82"/>
      <c r="F196" s="60" t="s">
        <v>1078</v>
      </c>
      <c r="G196" s="60">
        <v>930</v>
      </c>
      <c r="I196" t="s">
        <v>6685</v>
      </c>
      <c r="J196">
        <v>195</v>
      </c>
      <c r="K196">
        <f t="shared" si="30"/>
        <v>731</v>
      </c>
      <c r="L196">
        <f t="shared" si="31"/>
        <v>0</v>
      </c>
      <c r="M196">
        <f t="shared" si="32"/>
        <v>42328</v>
      </c>
      <c r="N196">
        <f t="shared" si="33"/>
        <v>2015</v>
      </c>
      <c r="O196">
        <f t="shared" si="34"/>
        <v>11</v>
      </c>
      <c r="P196">
        <f t="shared" si="35"/>
        <v>11</v>
      </c>
      <c r="Q196">
        <f t="shared" si="36"/>
        <v>20</v>
      </c>
      <c r="R196">
        <f t="shared" si="37"/>
        <v>20</v>
      </c>
      <c r="S196" t="str">
        <f t="shared" si="38"/>
        <v>'2015-11-20'</v>
      </c>
      <c r="T196" t="str">
        <f t="shared" si="39"/>
        <v>insert into control (nombre, fecha_registrada, registrada, estatus, id_admin, id_cliente, created_at, updated_at) values('C2BLACK','2015-11-20',0,1,2,731,'2018-10-31 23:06:00','2018-10-31 23:06:00');</v>
      </c>
    </row>
    <row r="197" spans="1:20">
      <c r="A197" s="58" t="s">
        <v>1081</v>
      </c>
      <c r="B197" s="58">
        <v>1</v>
      </c>
      <c r="C197" s="67">
        <v>41719</v>
      </c>
      <c r="D197" s="67">
        <v>45372</v>
      </c>
      <c r="E197" s="83"/>
      <c r="F197" s="58" t="s">
        <v>1082</v>
      </c>
      <c r="G197" s="58">
        <v>925</v>
      </c>
      <c r="I197" t="s">
        <v>5041</v>
      </c>
      <c r="J197">
        <v>196</v>
      </c>
      <c r="K197">
        <f t="shared" si="30"/>
        <v>172</v>
      </c>
      <c r="L197">
        <f t="shared" si="31"/>
        <v>1</v>
      </c>
      <c r="M197">
        <f t="shared" si="32"/>
        <v>41975</v>
      </c>
      <c r="N197">
        <f t="shared" si="33"/>
        <v>2014</v>
      </c>
      <c r="O197">
        <f t="shared" si="34"/>
        <v>12</v>
      </c>
      <c r="P197">
        <f t="shared" si="35"/>
        <v>12</v>
      </c>
      <c r="Q197">
        <f t="shared" si="36"/>
        <v>2</v>
      </c>
      <c r="R197" t="str">
        <f t="shared" si="37"/>
        <v>02</v>
      </c>
      <c r="S197" t="str">
        <f t="shared" si="38"/>
        <v>'2014-12-02'</v>
      </c>
      <c r="T197" t="str">
        <f t="shared" si="39"/>
        <v>insert into control (nombre, fecha_registrada, registrada, estatus, id_admin, id_cliente, created_at, updated_at) values('CA CHARLYS CAKE HOUSE','2014-12-02',1,1,2,172,'2018-10-31 23:06:00','2018-10-31 23:06:00');</v>
      </c>
    </row>
    <row r="198" spans="1:20">
      <c r="A198" s="60" t="s">
        <v>1086</v>
      </c>
      <c r="B198" s="60">
        <v>1</v>
      </c>
      <c r="C198" s="70">
        <v>41190</v>
      </c>
      <c r="D198" s="70">
        <v>44842</v>
      </c>
      <c r="E198" s="84"/>
      <c r="F198" s="60" t="s">
        <v>1086</v>
      </c>
      <c r="G198" s="60">
        <v>924</v>
      </c>
      <c r="I198" t="s">
        <v>5291</v>
      </c>
      <c r="J198">
        <v>197</v>
      </c>
      <c r="K198">
        <f t="shared" si="30"/>
        <v>124</v>
      </c>
      <c r="L198">
        <f t="shared" si="31"/>
        <v>1</v>
      </c>
      <c r="M198">
        <f t="shared" si="32"/>
        <v>39321</v>
      </c>
      <c r="N198">
        <f t="shared" si="33"/>
        <v>2007</v>
      </c>
      <c r="O198">
        <f t="shared" si="34"/>
        <v>8</v>
      </c>
      <c r="P198" t="str">
        <f t="shared" si="35"/>
        <v>08</v>
      </c>
      <c r="Q198">
        <f t="shared" si="36"/>
        <v>27</v>
      </c>
      <c r="R198">
        <f t="shared" si="37"/>
        <v>27</v>
      </c>
      <c r="S198" t="str">
        <f t="shared" si="38"/>
        <v>'2007-08-27'</v>
      </c>
      <c r="T198" t="str">
        <f t="shared" si="39"/>
        <v>insert into control (nombre, fecha_registrada, registrada, estatus, id_admin, id_cliente, created_at, updated_at) values('CABAÑAS DEL TIO ALBERT','2007-08-27',1,1,2,124,'2018-10-31 23:06:00','2018-10-31 23:06:00');</v>
      </c>
    </row>
    <row r="199" spans="1:20">
      <c r="A199" s="57" t="s">
        <v>1092</v>
      </c>
      <c r="B199" s="57">
        <v>1</v>
      </c>
      <c r="C199" s="69">
        <v>41394</v>
      </c>
      <c r="D199" s="69">
        <v>45046</v>
      </c>
      <c r="E199" s="85"/>
      <c r="F199" s="57" t="s">
        <v>1086</v>
      </c>
      <c r="G199" s="57">
        <v>924</v>
      </c>
      <c r="I199" t="s">
        <v>5283</v>
      </c>
      <c r="J199">
        <v>198</v>
      </c>
      <c r="K199">
        <f t="shared" si="30"/>
        <v>125</v>
      </c>
      <c r="L199">
        <f t="shared" si="31"/>
        <v>1</v>
      </c>
      <c r="M199">
        <f t="shared" si="32"/>
        <v>40669</v>
      </c>
      <c r="N199">
        <f t="shared" si="33"/>
        <v>2011</v>
      </c>
      <c r="O199">
        <f t="shared" si="34"/>
        <v>5</v>
      </c>
      <c r="P199" t="str">
        <f t="shared" si="35"/>
        <v>05</v>
      </c>
      <c r="Q199">
        <f t="shared" si="36"/>
        <v>6</v>
      </c>
      <c r="R199" t="str">
        <f t="shared" si="37"/>
        <v>06</v>
      </c>
      <c r="S199" t="str">
        <f t="shared" si="38"/>
        <v>'2011-05-06'</v>
      </c>
      <c r="T199" t="str">
        <f t="shared" si="39"/>
        <v>insert into control (nombre, fecha_registrada, registrada, estatus, id_admin, id_cliente, created_at, updated_at) values('CABRITO CAMPESTRE STEAK HOUSE','2011-05-06',1,1,2,125,'2018-10-31 23:06:00','2018-10-31 23:06:00');</v>
      </c>
    </row>
    <row r="200" spans="1:20">
      <c r="A200" s="60" t="s">
        <v>1094</v>
      </c>
      <c r="B200" s="60">
        <v>1</v>
      </c>
      <c r="C200" s="70">
        <v>41256</v>
      </c>
      <c r="D200" s="70">
        <v>44908</v>
      </c>
      <c r="E200" s="84"/>
      <c r="F200" s="60" t="s">
        <v>1094</v>
      </c>
      <c r="G200" s="60">
        <v>923</v>
      </c>
      <c r="I200" t="s">
        <v>8212</v>
      </c>
      <c r="J200">
        <v>199</v>
      </c>
      <c r="K200">
        <f t="shared" si="30"/>
        <v>126</v>
      </c>
      <c r="L200">
        <f t="shared" si="31"/>
        <v>1</v>
      </c>
      <c r="M200">
        <f t="shared" si="32"/>
        <v>43165</v>
      </c>
      <c r="N200">
        <f t="shared" si="33"/>
        <v>2018</v>
      </c>
      <c r="O200">
        <f t="shared" si="34"/>
        <v>3</v>
      </c>
      <c r="P200" t="str">
        <f t="shared" si="35"/>
        <v>03</v>
      </c>
      <c r="Q200">
        <f t="shared" si="36"/>
        <v>6</v>
      </c>
      <c r="R200" t="str">
        <f t="shared" si="37"/>
        <v>06</v>
      </c>
      <c r="S200" t="str">
        <f t="shared" si="38"/>
        <v>'2018-03-06'</v>
      </c>
      <c r="T200" t="str">
        <f t="shared" si="39"/>
        <v>insert into control (nombre, fecha_registrada, registrada, estatus, id_admin, id_cliente, created_at, updated_at) values('CABUS BURGERS CAMELLOS Y MADREADAS ESTAN A ROSA MAQUINA','2018-03-06',1,1,2,126,'2018-10-31 23:06:00','2018-10-31 23:06:00');</v>
      </c>
    </row>
    <row r="201" spans="1:20">
      <c r="A201" s="57" t="s">
        <v>1100</v>
      </c>
      <c r="B201" s="57" t="s">
        <v>8657</v>
      </c>
      <c r="C201" s="67">
        <v>41865</v>
      </c>
      <c r="D201" s="67">
        <v>45518</v>
      </c>
      <c r="E201" s="83"/>
      <c r="F201" s="57" t="s">
        <v>1100</v>
      </c>
      <c r="G201" s="57">
        <v>922</v>
      </c>
      <c r="I201" t="s">
        <v>7249</v>
      </c>
      <c r="J201">
        <v>200</v>
      </c>
      <c r="K201">
        <f t="shared" si="30"/>
        <v>134</v>
      </c>
      <c r="L201">
        <f t="shared" si="31"/>
        <v>1</v>
      </c>
      <c r="M201">
        <f t="shared" si="32"/>
        <v>42618</v>
      </c>
      <c r="N201">
        <f t="shared" si="33"/>
        <v>2016</v>
      </c>
      <c r="O201">
        <f t="shared" si="34"/>
        <v>9</v>
      </c>
      <c r="P201" t="str">
        <f t="shared" si="35"/>
        <v>09</v>
      </c>
      <c r="Q201">
        <f t="shared" si="36"/>
        <v>5</v>
      </c>
      <c r="R201" t="str">
        <f t="shared" si="37"/>
        <v>05</v>
      </c>
      <c r="S201" t="str">
        <f t="shared" si="38"/>
        <v>'2016-09-05'</v>
      </c>
      <c r="T201" t="str">
        <f t="shared" si="39"/>
        <v>insert into control (nombre, fecha_registrada, registrada, estatus, id_admin, id_cliente, created_at, updated_at) values('CADIPSA SEGURIDAD INTEGRAL','2016-09-05',1,1,2,134,'2018-10-31 23:06:00','2018-10-31 23:06:00');</v>
      </c>
    </row>
    <row r="202" spans="1:20">
      <c r="A202" s="59" t="s">
        <v>1105</v>
      </c>
      <c r="B202" s="59">
        <v>1</v>
      </c>
      <c r="C202" s="68">
        <v>41542</v>
      </c>
      <c r="D202" s="68">
        <v>45174</v>
      </c>
      <c r="E202" s="82"/>
      <c r="F202" s="59" t="s">
        <v>1105</v>
      </c>
      <c r="G202" s="59">
        <v>921</v>
      </c>
      <c r="I202" t="s">
        <v>5279</v>
      </c>
      <c r="J202">
        <v>201</v>
      </c>
      <c r="K202">
        <f t="shared" si="30"/>
        <v>127</v>
      </c>
      <c r="L202">
        <f t="shared" si="31"/>
        <v>1</v>
      </c>
      <c r="M202">
        <f t="shared" si="32"/>
        <v>40590</v>
      </c>
      <c r="N202">
        <f t="shared" si="33"/>
        <v>2011</v>
      </c>
      <c r="O202">
        <f t="shared" si="34"/>
        <v>2</v>
      </c>
      <c r="P202" t="str">
        <f t="shared" si="35"/>
        <v>02</v>
      </c>
      <c r="Q202">
        <f t="shared" si="36"/>
        <v>16</v>
      </c>
      <c r="R202">
        <f t="shared" si="37"/>
        <v>16</v>
      </c>
      <c r="S202" t="str">
        <f t="shared" si="38"/>
        <v>'2011-02-16'</v>
      </c>
      <c r="T202" t="str">
        <f t="shared" si="39"/>
        <v>insert into control (nombre, fecha_registrada, registrada, estatus, id_admin, id_cliente, created_at, updated_at) values('CAFÉ ESPAÑOL (INOMINADA)','2011-02-16',1,1,2,127,'2018-10-31 23:06:00','2018-10-31 23:06:00');</v>
      </c>
    </row>
    <row r="203" spans="1:20">
      <c r="A203" s="58" t="s">
        <v>1108</v>
      </c>
      <c r="B203" s="58">
        <v>1</v>
      </c>
      <c r="C203" s="67">
        <v>41624</v>
      </c>
      <c r="D203" s="67">
        <v>45276</v>
      </c>
      <c r="E203" s="83"/>
      <c r="F203" s="58" t="s">
        <v>1109</v>
      </c>
      <c r="G203" s="58">
        <v>920</v>
      </c>
      <c r="I203" t="s">
        <v>5274</v>
      </c>
      <c r="J203">
        <v>202</v>
      </c>
      <c r="K203">
        <f t="shared" si="30"/>
        <v>129</v>
      </c>
      <c r="L203">
        <f t="shared" si="31"/>
        <v>1</v>
      </c>
      <c r="M203">
        <f t="shared" si="32"/>
        <v>40311</v>
      </c>
      <c r="N203">
        <f t="shared" si="33"/>
        <v>2010</v>
      </c>
      <c r="O203">
        <f t="shared" si="34"/>
        <v>5</v>
      </c>
      <c r="P203" t="str">
        <f t="shared" si="35"/>
        <v>05</v>
      </c>
      <c r="Q203">
        <f t="shared" si="36"/>
        <v>13</v>
      </c>
      <c r="R203">
        <f t="shared" si="37"/>
        <v>13</v>
      </c>
      <c r="S203" t="str">
        <f t="shared" si="38"/>
        <v>'2010-05-13'</v>
      </c>
      <c r="T203" t="str">
        <f t="shared" si="39"/>
        <v>insert into control (nombre, fecha_registrada, registrada, estatus, id_admin, id_cliente, created_at, updated_at) values('CAJAS Y SEMIREMOLQUES BLATZ','2010-05-13',1,1,2,129,'2018-10-31 23:06:00','2018-10-31 23:06:00');</v>
      </c>
    </row>
    <row r="204" spans="1:20">
      <c r="A204" s="59" t="s">
        <v>1113</v>
      </c>
      <c r="B204" s="59">
        <v>1</v>
      </c>
      <c r="C204" s="68">
        <v>43006</v>
      </c>
      <c r="D204" s="68">
        <v>46658</v>
      </c>
      <c r="E204" s="82"/>
      <c r="F204" s="59" t="s">
        <v>1113</v>
      </c>
      <c r="G204" s="59">
        <v>919</v>
      </c>
      <c r="I204" t="s">
        <v>7621</v>
      </c>
      <c r="J204">
        <v>203</v>
      </c>
      <c r="K204">
        <f t="shared" si="30"/>
        <v>286</v>
      </c>
      <c r="L204">
        <f t="shared" si="31"/>
        <v>0</v>
      </c>
      <c r="M204">
        <f t="shared" si="32"/>
        <v>42824</v>
      </c>
      <c r="N204">
        <f t="shared" si="33"/>
        <v>2017</v>
      </c>
      <c r="O204">
        <f t="shared" si="34"/>
        <v>3</v>
      </c>
      <c r="P204" t="str">
        <f t="shared" si="35"/>
        <v>03</v>
      </c>
      <c r="Q204">
        <f t="shared" si="36"/>
        <v>30</v>
      </c>
      <c r="R204">
        <f t="shared" si="37"/>
        <v>30</v>
      </c>
      <c r="S204" t="str">
        <f t="shared" si="38"/>
        <v>'2017-03-30'</v>
      </c>
      <c r="T204" t="str">
        <f t="shared" si="39"/>
        <v>insert into control (nombre, fecha_registrada, registrada, estatus, id_admin, id_cliente, created_at, updated_at) values('CALE SALON BY SERGIO RIOS.','2017-03-30',0,1,2,286,'2018-10-31 23:06:00','2018-10-31 23:06:00');</v>
      </c>
    </row>
    <row r="205" spans="1:20">
      <c r="A205" s="58" t="s">
        <v>1117</v>
      </c>
      <c r="B205" s="58">
        <v>1</v>
      </c>
      <c r="C205" s="67">
        <v>39589</v>
      </c>
      <c r="D205" s="67">
        <v>43241</v>
      </c>
      <c r="E205" s="83"/>
      <c r="F205" s="58" t="s">
        <v>1117</v>
      </c>
      <c r="G205" s="58">
        <v>918</v>
      </c>
      <c r="I205" t="s">
        <v>7986</v>
      </c>
      <c r="J205">
        <v>204</v>
      </c>
      <c r="K205">
        <f t="shared" si="30"/>
        <v>286</v>
      </c>
      <c r="L205">
        <f t="shared" si="31"/>
        <v>0</v>
      </c>
      <c r="M205">
        <f t="shared" si="32"/>
        <v>42984</v>
      </c>
      <c r="N205">
        <f t="shared" si="33"/>
        <v>2017</v>
      </c>
      <c r="O205">
        <f t="shared" si="34"/>
        <v>9</v>
      </c>
      <c r="P205" t="str">
        <f t="shared" si="35"/>
        <v>09</v>
      </c>
      <c r="Q205">
        <f t="shared" si="36"/>
        <v>6</v>
      </c>
      <c r="R205" t="str">
        <f t="shared" si="37"/>
        <v>06</v>
      </c>
      <c r="S205" t="str">
        <f t="shared" si="38"/>
        <v>'2017-09-06'</v>
      </c>
      <c r="T205" t="str">
        <f t="shared" si="39"/>
        <v>insert into control (nombre, fecha_registrada, registrada, estatus, id_admin, id_cliente, created_at, updated_at) values('CALE SALON.','2017-09-06',0,1,2,286,'2018-10-31 23:06:00','2018-10-31 23:06:00');</v>
      </c>
    </row>
    <row r="206" spans="1:20">
      <c r="A206" s="59" t="s">
        <v>1125</v>
      </c>
      <c r="B206" s="59">
        <v>1</v>
      </c>
      <c r="C206" s="68">
        <v>39904</v>
      </c>
      <c r="D206" s="68">
        <v>43556</v>
      </c>
      <c r="E206" s="82"/>
      <c r="F206" s="59" t="s">
        <v>1125</v>
      </c>
      <c r="G206" s="59">
        <v>917</v>
      </c>
      <c r="I206" t="s">
        <v>5412</v>
      </c>
      <c r="J206">
        <v>205</v>
      </c>
      <c r="K206">
        <f t="shared" si="30"/>
        <v>91</v>
      </c>
      <c r="L206">
        <f t="shared" si="31"/>
        <v>1</v>
      </c>
      <c r="M206">
        <f t="shared" si="32"/>
        <v>41975</v>
      </c>
      <c r="N206">
        <f t="shared" si="33"/>
        <v>2014</v>
      </c>
      <c r="O206">
        <f t="shared" si="34"/>
        <v>12</v>
      </c>
      <c r="P206">
        <f t="shared" si="35"/>
        <v>12</v>
      </c>
      <c r="Q206">
        <f t="shared" si="36"/>
        <v>2</v>
      </c>
      <c r="R206" t="str">
        <f t="shared" si="37"/>
        <v>02</v>
      </c>
      <c r="S206" t="str">
        <f t="shared" si="38"/>
        <v>'2014-12-02'</v>
      </c>
      <c r="T206" t="str">
        <f t="shared" si="39"/>
        <v>insert into control (nombre, fecha_registrada, registrada, estatus, id_admin, id_cliente, created_at, updated_at) values('CALIBEB','2014-12-02',1,1,2,91,'2018-10-31 23:06:00','2018-10-31 23:06:00');</v>
      </c>
    </row>
    <row r="207" spans="1:20">
      <c r="A207" s="58" t="s">
        <v>1129</v>
      </c>
      <c r="B207" s="58">
        <v>1</v>
      </c>
      <c r="C207" s="67">
        <v>41926</v>
      </c>
      <c r="D207" s="67">
        <v>45579</v>
      </c>
      <c r="E207" s="83"/>
      <c r="F207" s="58" t="s">
        <v>1129</v>
      </c>
      <c r="G207" s="58">
        <v>916</v>
      </c>
      <c r="I207" t="s">
        <v>8256</v>
      </c>
      <c r="J207">
        <v>206</v>
      </c>
      <c r="K207">
        <f t="shared" si="30"/>
        <v>365</v>
      </c>
      <c r="L207">
        <f t="shared" si="31"/>
        <v>1</v>
      </c>
      <c r="M207">
        <f t="shared" si="32"/>
        <v>39591</v>
      </c>
      <c r="N207">
        <f t="shared" si="33"/>
        <v>2008</v>
      </c>
      <c r="O207">
        <f t="shared" si="34"/>
        <v>5</v>
      </c>
      <c r="P207" t="str">
        <f t="shared" si="35"/>
        <v>05</v>
      </c>
      <c r="Q207">
        <f t="shared" si="36"/>
        <v>23</v>
      </c>
      <c r="R207">
        <f t="shared" si="37"/>
        <v>23</v>
      </c>
      <c r="S207" t="str">
        <f t="shared" si="38"/>
        <v>'2008-05-23'</v>
      </c>
      <c r="T207" t="str">
        <f t="shared" si="39"/>
        <v>insert into control (nombre, fecha_registrada, registrada, estatus, id_admin, id_cliente, created_at, updated_at) values('CALIDAD, HIGIENE Y SABOR','2008-05-23',1,1,2,365,'2018-10-31 23:06:00','2018-10-31 23:06:00');</v>
      </c>
    </row>
    <row r="208" spans="1:20">
      <c r="A208" s="59" t="s">
        <v>1135</v>
      </c>
      <c r="B208" s="59">
        <v>1</v>
      </c>
      <c r="C208" s="68">
        <v>40486</v>
      </c>
      <c r="D208" s="68">
        <v>44139</v>
      </c>
      <c r="E208" s="82"/>
      <c r="F208" s="59" t="s">
        <v>1135</v>
      </c>
      <c r="G208" s="59">
        <v>914</v>
      </c>
      <c r="I208" t="s">
        <v>3647</v>
      </c>
      <c r="J208">
        <v>207</v>
      </c>
      <c r="K208">
        <f t="shared" si="30"/>
        <v>443</v>
      </c>
      <c r="L208">
        <f t="shared" si="31"/>
        <v>1</v>
      </c>
      <c r="M208">
        <f t="shared" si="32"/>
        <v>41646</v>
      </c>
      <c r="N208">
        <f t="shared" si="33"/>
        <v>2014</v>
      </c>
      <c r="O208">
        <f t="shared" si="34"/>
        <v>1</v>
      </c>
      <c r="P208" t="str">
        <f t="shared" si="35"/>
        <v>01</v>
      </c>
      <c r="Q208">
        <f t="shared" si="36"/>
        <v>7</v>
      </c>
      <c r="R208" t="str">
        <f t="shared" si="37"/>
        <v>07</v>
      </c>
      <c r="S208" t="str">
        <f t="shared" si="38"/>
        <v>'2014-01-07'</v>
      </c>
      <c r="T208" t="str">
        <f t="shared" si="39"/>
        <v>insert into control (nombre, fecha_registrada, registrada, estatus, id_admin, id_cliente, created_at, updated_at) values('CAMACHO','2014-01-07',1,1,2,443,'2018-10-31 23:06:00','2018-10-31 23:06:00');</v>
      </c>
    </row>
    <row r="209" spans="1:20">
      <c r="A209" s="58" t="s">
        <v>1143</v>
      </c>
      <c r="B209" s="58">
        <v>1</v>
      </c>
      <c r="C209" s="67">
        <v>40417</v>
      </c>
      <c r="D209" s="67">
        <v>44070</v>
      </c>
      <c r="E209" s="83"/>
      <c r="F209" s="58" t="s">
        <v>1144</v>
      </c>
      <c r="G209" s="58">
        <v>912</v>
      </c>
      <c r="I209" t="s">
        <v>5253</v>
      </c>
      <c r="J209">
        <v>208</v>
      </c>
      <c r="K209">
        <f t="shared" si="30"/>
        <v>133</v>
      </c>
      <c r="L209">
        <f t="shared" si="31"/>
        <v>1</v>
      </c>
      <c r="M209">
        <f t="shared" si="32"/>
        <v>40730</v>
      </c>
      <c r="N209">
        <f t="shared" si="33"/>
        <v>2011</v>
      </c>
      <c r="O209">
        <f t="shared" si="34"/>
        <v>7</v>
      </c>
      <c r="P209" t="str">
        <f t="shared" si="35"/>
        <v>07</v>
      </c>
      <c r="Q209">
        <f t="shared" si="36"/>
        <v>6</v>
      </c>
      <c r="R209" t="str">
        <f t="shared" si="37"/>
        <v>06</v>
      </c>
      <c r="S209" t="str">
        <f t="shared" si="38"/>
        <v>'2011-07-06'</v>
      </c>
      <c r="T209" t="str">
        <f t="shared" si="39"/>
        <v>insert into control (nombre, fecha_registrada, registrada, estatus, id_admin, id_cliente, created_at, updated_at) values('CANTINA SAN MARCOS','2011-07-06',1,1,2,133,'2018-10-31 23:06:00','2018-10-31 23:06:00');</v>
      </c>
    </row>
    <row r="210" spans="1:20">
      <c r="A210" s="60" t="s">
        <v>1153</v>
      </c>
      <c r="B210" s="60">
        <v>1</v>
      </c>
      <c r="C210" s="70">
        <v>41394</v>
      </c>
      <c r="D210" s="70">
        <v>45046</v>
      </c>
      <c r="E210" s="84"/>
      <c r="F210" s="60" t="s">
        <v>1154</v>
      </c>
      <c r="G210" s="60">
        <v>911</v>
      </c>
      <c r="I210" t="s">
        <v>5239</v>
      </c>
      <c r="J210">
        <v>209</v>
      </c>
      <c r="K210">
        <f t="shared" si="30"/>
        <v>135</v>
      </c>
      <c r="L210">
        <f t="shared" si="31"/>
        <v>1</v>
      </c>
      <c r="M210">
        <f t="shared" si="32"/>
        <v>40626</v>
      </c>
      <c r="N210">
        <f t="shared" si="33"/>
        <v>2011</v>
      </c>
      <c r="O210">
        <f t="shared" si="34"/>
        <v>3</v>
      </c>
      <c r="P210" t="str">
        <f t="shared" si="35"/>
        <v>03</v>
      </c>
      <c r="Q210">
        <f t="shared" si="36"/>
        <v>24</v>
      </c>
      <c r="R210">
        <f t="shared" si="37"/>
        <v>24</v>
      </c>
      <c r="S210" t="str">
        <f t="shared" si="38"/>
        <v>'2011-03-24'</v>
      </c>
      <c r="T210" t="str">
        <f t="shared" si="39"/>
        <v>insert into control (nombre, fecha_registrada, registrada, estatus, id_admin, id_cliente, created_at, updated_at) values('CAPITAL TIRE CENTER EXPERTOS EN LLANTAS Y SERVICIOS','2011-03-24',1,1,2,135,'2018-10-31 23:06:00','2018-10-31 23:06:00');</v>
      </c>
    </row>
    <row r="211" spans="1:20">
      <c r="A211" s="58" t="s">
        <v>1162</v>
      </c>
      <c r="B211" s="58">
        <v>1</v>
      </c>
      <c r="C211" s="67">
        <v>41698</v>
      </c>
      <c r="D211" s="67">
        <v>45350</v>
      </c>
      <c r="E211" s="83"/>
      <c r="F211" s="58" t="s">
        <v>1154</v>
      </c>
      <c r="G211" s="58">
        <v>911</v>
      </c>
      <c r="I211" t="s">
        <v>5328</v>
      </c>
      <c r="J211">
        <v>210</v>
      </c>
      <c r="K211">
        <f t="shared" si="30"/>
        <v>118</v>
      </c>
      <c r="L211">
        <f t="shared" si="31"/>
        <v>1</v>
      </c>
      <c r="M211">
        <f t="shared" si="32"/>
        <v>40357</v>
      </c>
      <c r="N211">
        <f t="shared" si="33"/>
        <v>2010</v>
      </c>
      <c r="O211">
        <f t="shared" si="34"/>
        <v>6</v>
      </c>
      <c r="P211" t="str">
        <f t="shared" si="35"/>
        <v>06</v>
      </c>
      <c r="Q211">
        <f t="shared" si="36"/>
        <v>28</v>
      </c>
      <c r="R211">
        <f t="shared" si="37"/>
        <v>28</v>
      </c>
      <c r="S211" t="str">
        <f t="shared" si="38"/>
        <v>'2010-06-28'</v>
      </c>
      <c r="T211" t="str">
        <f t="shared" si="39"/>
        <v>insert into control (nombre, fecha_registrada, registrada, estatus, id_admin, id_cliente, created_at, updated_at) values('CAPITAN ANDREW BUCANEROS','2010-06-28',1,1,2,118,'2018-10-31 23:06:00','2018-10-31 23:06:00');</v>
      </c>
    </row>
    <row r="212" spans="1:20">
      <c r="A212" s="59" t="s">
        <v>1166</v>
      </c>
      <c r="B212" s="59">
        <v>1</v>
      </c>
      <c r="C212" s="59"/>
      <c r="D212" s="68">
        <v>46455</v>
      </c>
      <c r="E212" s="82"/>
      <c r="F212" s="59" t="s">
        <v>1166</v>
      </c>
      <c r="G212" s="59">
        <v>909</v>
      </c>
      <c r="I212" t="s">
        <v>5231</v>
      </c>
      <c r="J212">
        <v>211</v>
      </c>
      <c r="K212">
        <f t="shared" si="30"/>
        <v>136</v>
      </c>
      <c r="L212">
        <f t="shared" si="31"/>
        <v>1</v>
      </c>
      <c r="M212">
        <f t="shared" si="32"/>
        <v>41162</v>
      </c>
      <c r="N212">
        <f t="shared" si="33"/>
        <v>2012</v>
      </c>
      <c r="O212">
        <f t="shared" si="34"/>
        <v>9</v>
      </c>
      <c r="P212" t="str">
        <f t="shared" si="35"/>
        <v>09</v>
      </c>
      <c r="Q212">
        <f t="shared" si="36"/>
        <v>10</v>
      </c>
      <c r="R212">
        <f t="shared" si="37"/>
        <v>10</v>
      </c>
      <c r="S212" t="str">
        <f t="shared" si="38"/>
        <v>'2012-09-10'</v>
      </c>
      <c r="T212" t="str">
        <f t="shared" si="39"/>
        <v>insert into control (nombre, fecha_registrada, registrada, estatus, id_admin, id_cliente, created_at, updated_at) values('CAPRI CARNES','2012-09-10',1,1,2,136,'2018-10-31 23:06:00','2018-10-31 23:06:00');</v>
      </c>
    </row>
    <row r="213" spans="1:20">
      <c r="A213" s="57"/>
      <c r="B213" s="57">
        <v>1</v>
      </c>
      <c r="C213" s="67">
        <v>39331</v>
      </c>
      <c r="D213" s="67">
        <v>42984</v>
      </c>
      <c r="E213" s="83"/>
      <c r="F213" s="57" t="s">
        <v>1172</v>
      </c>
      <c r="G213" s="57">
        <v>908</v>
      </c>
      <c r="I213" t="s">
        <v>3229</v>
      </c>
      <c r="J213">
        <v>212</v>
      </c>
      <c r="K213">
        <f t="shared" si="30"/>
        <v>516</v>
      </c>
      <c r="L213">
        <f t="shared" si="31"/>
        <v>1</v>
      </c>
      <c r="M213">
        <f t="shared" si="32"/>
        <v>39930</v>
      </c>
      <c r="N213">
        <f t="shared" si="33"/>
        <v>2009</v>
      </c>
      <c r="O213">
        <f t="shared" si="34"/>
        <v>4</v>
      </c>
      <c r="P213" t="str">
        <f t="shared" si="35"/>
        <v>04</v>
      </c>
      <c r="Q213">
        <f t="shared" si="36"/>
        <v>27</v>
      </c>
      <c r="R213">
        <f t="shared" si="37"/>
        <v>27</v>
      </c>
      <c r="S213" t="str">
        <f t="shared" si="38"/>
        <v>'2009-04-27'</v>
      </c>
      <c r="T213" t="str">
        <f t="shared" si="39"/>
        <v>insert into control (nombre, fecha_registrada, registrada, estatus, id_admin, id_cliente, created_at, updated_at) values('CARBANSA','2009-04-27',1,1,2,516,'2018-10-31 23:06:00','2018-10-31 23:06:00');</v>
      </c>
    </row>
    <row r="214" spans="1:20">
      <c r="A214" s="59" t="s">
        <v>1177</v>
      </c>
      <c r="B214" s="59">
        <v>1</v>
      </c>
      <c r="C214" s="68">
        <v>40792</v>
      </c>
      <c r="D214" s="68">
        <v>44445</v>
      </c>
      <c r="E214" s="82"/>
      <c r="F214" s="59" t="s">
        <v>1177</v>
      </c>
      <c r="G214" s="59">
        <v>906</v>
      </c>
      <c r="I214" t="s">
        <v>6737</v>
      </c>
      <c r="J214">
        <v>213</v>
      </c>
      <c r="K214">
        <f t="shared" si="30"/>
        <v>142</v>
      </c>
      <c r="L214">
        <f t="shared" si="31"/>
        <v>1</v>
      </c>
      <c r="M214">
        <f t="shared" si="32"/>
        <v>42355</v>
      </c>
      <c r="N214">
        <f t="shared" si="33"/>
        <v>2015</v>
      </c>
      <c r="O214">
        <f t="shared" si="34"/>
        <v>12</v>
      </c>
      <c r="P214">
        <f t="shared" si="35"/>
        <v>12</v>
      </c>
      <c r="Q214">
        <f t="shared" si="36"/>
        <v>17</v>
      </c>
      <c r="R214">
        <f t="shared" si="37"/>
        <v>17</v>
      </c>
      <c r="S214" t="str">
        <f t="shared" si="38"/>
        <v>'2015-12-17'</v>
      </c>
      <c r="T214" t="str">
        <f t="shared" si="39"/>
        <v>insert into control (nombre, fecha_registrada, registrada, estatus, id_admin, id_cliente, created_at, updated_at) values('CARN&amp;FRUT','2015-12-17',1,1,2,142,'2018-10-31 23:06:00','2018-10-31 23:06:00');</v>
      </c>
    </row>
    <row r="215" spans="1:20">
      <c r="A215" s="58" t="s">
        <v>1184</v>
      </c>
      <c r="B215" s="58">
        <v>1</v>
      </c>
      <c r="C215" s="67">
        <v>40394</v>
      </c>
      <c r="D215" s="67">
        <v>44047</v>
      </c>
      <c r="E215" s="83"/>
      <c r="F215" s="58" t="s">
        <v>1185</v>
      </c>
      <c r="G215" s="58">
        <v>904</v>
      </c>
      <c r="I215" t="s">
        <v>7382</v>
      </c>
      <c r="J215">
        <v>214</v>
      </c>
      <c r="K215">
        <f t="shared" si="30"/>
        <v>451</v>
      </c>
      <c r="L215">
        <f t="shared" si="31"/>
        <v>1</v>
      </c>
      <c r="M215">
        <f t="shared" si="32"/>
        <v>42705</v>
      </c>
      <c r="N215">
        <f t="shared" si="33"/>
        <v>2016</v>
      </c>
      <c r="O215">
        <f t="shared" si="34"/>
        <v>12</v>
      </c>
      <c r="P215">
        <f t="shared" si="35"/>
        <v>12</v>
      </c>
      <c r="Q215">
        <f t="shared" si="36"/>
        <v>1</v>
      </c>
      <c r="R215" t="str">
        <f t="shared" si="37"/>
        <v>01</v>
      </c>
      <c r="S215" t="str">
        <f t="shared" si="38"/>
        <v>'2016-12-01'</v>
      </c>
      <c r="T215" t="str">
        <f t="shared" si="39"/>
        <v>insert into control (nombre, fecha_registrada, registrada, estatus, id_admin, id_cliente, created_at, updated_at) values('CARNE DE AZUCAR','2016-12-01',1,1,2,451,'2018-10-31 23:06:00','2018-10-31 23:06:00');</v>
      </c>
    </row>
    <row r="216" spans="1:20">
      <c r="A216" s="60" t="s">
        <v>1185</v>
      </c>
      <c r="B216" s="60" t="s">
        <v>8657</v>
      </c>
      <c r="C216" s="68">
        <v>41484</v>
      </c>
      <c r="D216" s="68">
        <v>45136</v>
      </c>
      <c r="E216" s="82"/>
      <c r="F216" s="60" t="s">
        <v>1185</v>
      </c>
      <c r="G216" s="60">
        <v>904</v>
      </c>
      <c r="I216" t="s">
        <v>5219</v>
      </c>
      <c r="J216">
        <v>215</v>
      </c>
      <c r="K216">
        <f t="shared" si="30"/>
        <v>138</v>
      </c>
      <c r="L216">
        <f t="shared" si="31"/>
        <v>1</v>
      </c>
      <c r="M216">
        <f t="shared" si="32"/>
        <v>40402</v>
      </c>
      <c r="N216">
        <f t="shared" si="33"/>
        <v>2010</v>
      </c>
      <c r="O216">
        <f t="shared" si="34"/>
        <v>8</v>
      </c>
      <c r="P216" t="str">
        <f t="shared" si="35"/>
        <v>08</v>
      </c>
      <c r="Q216">
        <f t="shared" si="36"/>
        <v>12</v>
      </c>
      <c r="R216">
        <f t="shared" si="37"/>
        <v>12</v>
      </c>
      <c r="S216" t="str">
        <f t="shared" si="38"/>
        <v>'2010-08-12'</v>
      </c>
      <c r="T216" t="str">
        <f t="shared" si="39"/>
        <v>insert into control (nombre, fecha_registrada, registrada, estatus, id_admin, id_cliente, created_at, updated_at) values('CARNES MIRMA','2010-08-12',1,1,2,138,'2018-10-31 23:06:00','2018-10-31 23:06:00');</v>
      </c>
    </row>
    <row r="217" spans="1:20">
      <c r="A217" s="57" t="s">
        <v>1195</v>
      </c>
      <c r="B217" s="57" t="s">
        <v>8657</v>
      </c>
      <c r="C217" s="67">
        <v>41900</v>
      </c>
      <c r="D217" s="67">
        <v>45553</v>
      </c>
      <c r="E217" s="83"/>
      <c r="F217" s="57" t="s">
        <v>1185</v>
      </c>
      <c r="G217" s="57">
        <v>904</v>
      </c>
      <c r="I217" t="s">
        <v>6353</v>
      </c>
      <c r="J217">
        <v>216</v>
      </c>
      <c r="K217">
        <f t="shared" si="30"/>
        <v>139</v>
      </c>
      <c r="L217">
        <f t="shared" si="31"/>
        <v>1</v>
      </c>
      <c r="M217">
        <f t="shared" si="32"/>
        <v>42166</v>
      </c>
      <c r="N217">
        <f t="shared" si="33"/>
        <v>2015</v>
      </c>
      <c r="O217">
        <f t="shared" si="34"/>
        <v>6</v>
      </c>
      <c r="P217" t="str">
        <f t="shared" si="35"/>
        <v>06</v>
      </c>
      <c r="Q217">
        <f t="shared" si="36"/>
        <v>11</v>
      </c>
      <c r="R217">
        <f t="shared" si="37"/>
        <v>11</v>
      </c>
      <c r="S217" t="str">
        <f t="shared" si="38"/>
        <v>'2015-06-11'</v>
      </c>
      <c r="T217" t="str">
        <f t="shared" si="39"/>
        <v>insert into control (nombre, fecha_registrada, registrada, estatus, id_admin, id_cliente, created_at, updated_at) values('CARNES SAN AGUSTÍN','2015-06-11',1,1,2,139,'2018-10-31 23:06:00','2018-10-31 23:06:00');</v>
      </c>
    </row>
    <row r="218" spans="1:20">
      <c r="A218" s="59" t="s">
        <v>1198</v>
      </c>
      <c r="B218" s="59">
        <v>1</v>
      </c>
      <c r="C218" s="68">
        <v>40770</v>
      </c>
      <c r="D218" s="68">
        <v>44423</v>
      </c>
      <c r="E218" s="82"/>
      <c r="F218" s="59" t="s">
        <v>1198</v>
      </c>
      <c r="G218" s="59">
        <v>903</v>
      </c>
      <c r="I218" t="s">
        <v>6997</v>
      </c>
      <c r="J218">
        <v>217</v>
      </c>
      <c r="K218">
        <f t="shared" si="30"/>
        <v>731</v>
      </c>
      <c r="L218">
        <f t="shared" si="31"/>
        <v>1</v>
      </c>
      <c r="M218">
        <f t="shared" si="32"/>
        <v>42487</v>
      </c>
      <c r="N218">
        <f t="shared" si="33"/>
        <v>2016</v>
      </c>
      <c r="O218">
        <f t="shared" si="34"/>
        <v>4</v>
      </c>
      <c r="P218" t="str">
        <f t="shared" si="35"/>
        <v>04</v>
      </c>
      <c r="Q218">
        <f t="shared" si="36"/>
        <v>27</v>
      </c>
      <c r="R218">
        <f t="shared" si="37"/>
        <v>27</v>
      </c>
      <c r="S218" t="str">
        <f t="shared" si="38"/>
        <v>'2016-04-27'</v>
      </c>
      <c r="T218" t="str">
        <f t="shared" si="39"/>
        <v>insert into control (nombre, fecha_registrada, registrada, estatus, id_admin, id_cliente, created_at, updated_at) values('CARNIDRIK','2016-04-27',1,1,2,731,'2018-10-31 23:06:00','2018-10-31 23:06:00');</v>
      </c>
    </row>
    <row r="219" spans="1:20">
      <c r="A219" s="58" t="s">
        <v>1206</v>
      </c>
      <c r="B219" s="58">
        <v>1</v>
      </c>
      <c r="C219" s="67">
        <v>40092</v>
      </c>
      <c r="D219" s="67">
        <v>43744</v>
      </c>
      <c r="E219" s="83"/>
      <c r="F219" s="58" t="s">
        <v>1207</v>
      </c>
      <c r="G219" s="58">
        <v>902</v>
      </c>
      <c r="I219" t="s">
        <v>5212</v>
      </c>
      <c r="J219">
        <v>218</v>
      </c>
      <c r="K219">
        <f t="shared" si="30"/>
        <v>140</v>
      </c>
      <c r="L219">
        <f t="shared" si="31"/>
        <v>1</v>
      </c>
      <c r="M219">
        <f t="shared" si="32"/>
        <v>39248</v>
      </c>
      <c r="N219">
        <f t="shared" si="33"/>
        <v>2007</v>
      </c>
      <c r="O219">
        <f t="shared" si="34"/>
        <v>6</v>
      </c>
      <c r="P219" t="str">
        <f t="shared" si="35"/>
        <v>06</v>
      </c>
      <c r="Q219">
        <f t="shared" si="36"/>
        <v>15</v>
      </c>
      <c r="R219">
        <f t="shared" si="37"/>
        <v>15</v>
      </c>
      <c r="S219" t="str">
        <f t="shared" si="38"/>
        <v>'2007-06-15'</v>
      </c>
      <c r="T219" t="str">
        <f t="shared" si="39"/>
        <v>insert into control (nombre, fecha_registrada, registrada, estatus, id_admin, id_cliente, created_at, updated_at) values('CARNITAS JB','2007-06-15',1,1,2,140,'2018-10-31 23:06:00','2018-10-31 23:06:00');</v>
      </c>
    </row>
    <row r="220" spans="1:20">
      <c r="A220" s="60" t="s">
        <v>1215</v>
      </c>
      <c r="B220" s="60">
        <v>1</v>
      </c>
      <c r="C220" s="68">
        <v>38115</v>
      </c>
      <c r="D220" s="68">
        <v>41767</v>
      </c>
      <c r="E220" s="82"/>
      <c r="F220" s="60" t="s">
        <v>1216</v>
      </c>
      <c r="G220" s="60">
        <v>901</v>
      </c>
      <c r="I220" t="s">
        <v>5207</v>
      </c>
      <c r="J220">
        <v>219</v>
      </c>
      <c r="K220">
        <f t="shared" si="30"/>
        <v>141</v>
      </c>
      <c r="L220">
        <f t="shared" si="31"/>
        <v>1</v>
      </c>
      <c r="M220">
        <f t="shared" si="32"/>
        <v>39944</v>
      </c>
      <c r="N220">
        <f t="shared" si="33"/>
        <v>2009</v>
      </c>
      <c r="O220">
        <f t="shared" si="34"/>
        <v>5</v>
      </c>
      <c r="P220" t="str">
        <f t="shared" si="35"/>
        <v>05</v>
      </c>
      <c r="Q220">
        <f t="shared" si="36"/>
        <v>11</v>
      </c>
      <c r="R220">
        <f t="shared" si="37"/>
        <v>11</v>
      </c>
      <c r="S220" t="str">
        <f t="shared" si="38"/>
        <v>'2009-05-11'</v>
      </c>
      <c r="T220" t="str">
        <f t="shared" si="39"/>
        <v>insert into control (nombre, fecha_registrada, registrada, estatus, id_admin, id_cliente, created_at, updated_at) values('CARNITAS Y CHAMORROS LOS SUAREZ','2009-05-11',1,1,2,141,'2018-10-31 23:06:00','2018-10-31 23:06:00');</v>
      </c>
    </row>
    <row r="221" spans="1:20">
      <c r="A221" s="58" t="s">
        <v>1220</v>
      </c>
      <c r="B221" s="58">
        <v>1</v>
      </c>
      <c r="C221" s="67">
        <v>42565</v>
      </c>
      <c r="D221" s="67">
        <v>46217</v>
      </c>
      <c r="E221" s="83"/>
      <c r="F221" s="58" t="s">
        <v>1216</v>
      </c>
      <c r="G221" s="58">
        <v>901</v>
      </c>
      <c r="I221" t="s">
        <v>5196</v>
      </c>
      <c r="J221">
        <v>220</v>
      </c>
      <c r="K221">
        <f t="shared" si="30"/>
        <v>143</v>
      </c>
      <c r="L221">
        <f t="shared" si="31"/>
        <v>0</v>
      </c>
      <c r="M221">
        <f t="shared" si="32"/>
        <v>40123</v>
      </c>
      <c r="N221">
        <f t="shared" si="33"/>
        <v>2009</v>
      </c>
      <c r="O221">
        <f t="shared" si="34"/>
        <v>11</v>
      </c>
      <c r="P221">
        <f t="shared" si="35"/>
        <v>11</v>
      </c>
      <c r="Q221">
        <f t="shared" si="36"/>
        <v>6</v>
      </c>
      <c r="R221" t="str">
        <f t="shared" si="37"/>
        <v>06</v>
      </c>
      <c r="S221" t="str">
        <f t="shared" si="38"/>
        <v>'2009-11-06'</v>
      </c>
      <c r="T221" t="str">
        <f t="shared" si="39"/>
        <v>insert into control (nombre, fecha_registrada, registrada, estatus, id_admin, id_cliente, created_at, updated_at) values('CARPINTERIA DE SAN AGO','2009-11-06',0,1,2,143,'2018-10-31 23:06:00','2018-10-31 23:06:00');</v>
      </c>
    </row>
    <row r="222" spans="1:20">
      <c r="A222" s="60" t="s">
        <v>1222</v>
      </c>
      <c r="B222" s="60">
        <v>1</v>
      </c>
      <c r="C222" s="68">
        <v>38958</v>
      </c>
      <c r="D222" s="68">
        <v>42611</v>
      </c>
      <c r="E222" s="82"/>
      <c r="F222" s="60" t="s">
        <v>1216</v>
      </c>
      <c r="G222" s="60">
        <v>901</v>
      </c>
      <c r="I222" t="s">
        <v>5190</v>
      </c>
      <c r="J222">
        <v>221</v>
      </c>
      <c r="K222">
        <f t="shared" si="30"/>
        <v>143</v>
      </c>
      <c r="L222">
        <f t="shared" si="31"/>
        <v>0</v>
      </c>
      <c r="M222">
        <f t="shared" si="32"/>
        <v>39381</v>
      </c>
      <c r="N222">
        <f t="shared" si="33"/>
        <v>2007</v>
      </c>
      <c r="O222">
        <f t="shared" si="34"/>
        <v>10</v>
      </c>
      <c r="P222">
        <f t="shared" si="35"/>
        <v>10</v>
      </c>
      <c r="Q222">
        <f t="shared" si="36"/>
        <v>26</v>
      </c>
      <c r="R222">
        <f t="shared" si="37"/>
        <v>26</v>
      </c>
      <c r="S222" t="str">
        <f t="shared" si="38"/>
        <v>'2007-10-26'</v>
      </c>
      <c r="T222" t="str">
        <f t="shared" si="39"/>
        <v>insert into control (nombre, fecha_registrada, registrada, estatus, id_admin, id_cliente, created_at, updated_at) values('CARPINTERIA DE SANTIAGO','2007-10-26',0,1,2,143,'2018-10-31 23:06:00','2018-10-31 23:06:00');</v>
      </c>
    </row>
    <row r="223" spans="1:20">
      <c r="A223" s="58" t="s">
        <v>1225</v>
      </c>
      <c r="B223" s="58">
        <v>1</v>
      </c>
      <c r="C223" s="67">
        <v>40024</v>
      </c>
      <c r="D223" s="67">
        <v>43676</v>
      </c>
      <c r="E223" s="83"/>
      <c r="F223" s="58" t="s">
        <v>1225</v>
      </c>
      <c r="G223" s="58">
        <v>898</v>
      </c>
      <c r="I223" t="s">
        <v>167</v>
      </c>
      <c r="J223">
        <v>222</v>
      </c>
      <c r="K223">
        <f t="shared" si="30"/>
        <v>1114</v>
      </c>
      <c r="L223">
        <f t="shared" si="31"/>
        <v>1</v>
      </c>
      <c r="M223">
        <f t="shared" si="32"/>
        <v>41284</v>
      </c>
      <c r="N223">
        <f t="shared" si="33"/>
        <v>2013</v>
      </c>
      <c r="O223">
        <f t="shared" si="34"/>
        <v>1</v>
      </c>
      <c r="P223" t="str">
        <f t="shared" si="35"/>
        <v>01</v>
      </c>
      <c r="Q223">
        <f t="shared" si="36"/>
        <v>10</v>
      </c>
      <c r="R223">
        <f t="shared" si="37"/>
        <v>10</v>
      </c>
      <c r="S223" t="str">
        <f t="shared" si="38"/>
        <v>'2013-01-10'</v>
      </c>
      <c r="T223" t="str">
        <f t="shared" si="39"/>
        <v>insert into control (nombre, fecha_registrada, registrada, estatus, id_admin, id_cliente, created_at, updated_at) values('CARPORT','2013-01-10',1,1,2,1114,'2018-10-31 23:06:00','2018-10-31 23:06:00');</v>
      </c>
    </row>
    <row r="224" spans="1:20">
      <c r="A224" s="60" t="s">
        <v>1234</v>
      </c>
      <c r="B224" s="60">
        <v>1</v>
      </c>
      <c r="C224" s="68">
        <v>38868</v>
      </c>
      <c r="D224" s="68">
        <v>42521</v>
      </c>
      <c r="E224" s="82"/>
      <c r="F224" s="60" t="s">
        <v>1234</v>
      </c>
      <c r="G224" s="60">
        <v>897</v>
      </c>
      <c r="I224" t="s">
        <v>5188</v>
      </c>
      <c r="J224">
        <v>223</v>
      </c>
      <c r="K224">
        <f t="shared" si="30"/>
        <v>144</v>
      </c>
      <c r="L224">
        <f t="shared" si="31"/>
        <v>1</v>
      </c>
      <c r="M224">
        <f t="shared" si="32"/>
        <v>39736</v>
      </c>
      <c r="N224">
        <f t="shared" si="33"/>
        <v>2008</v>
      </c>
      <c r="O224">
        <f t="shared" si="34"/>
        <v>10</v>
      </c>
      <c r="P224">
        <f t="shared" si="35"/>
        <v>10</v>
      </c>
      <c r="Q224">
        <f t="shared" si="36"/>
        <v>15</v>
      </c>
      <c r="R224">
        <f t="shared" si="37"/>
        <v>15</v>
      </c>
      <c r="S224" t="str">
        <f t="shared" si="38"/>
        <v>'2008-10-15'</v>
      </c>
      <c r="T224" t="str">
        <f t="shared" si="39"/>
        <v>insert into control (nombre, fecha_registrada, registrada, estatus, id_admin, id_cliente, created_at, updated_at) values('CARRITO WEB','2008-10-15',1,1,2,144,'2018-10-31 23:06:00','2018-10-31 23:06:00');</v>
      </c>
    </row>
    <row r="225" spans="1:20">
      <c r="A225" s="58" t="s">
        <v>1239</v>
      </c>
      <c r="B225" s="58">
        <v>1</v>
      </c>
      <c r="C225" s="67">
        <v>39776</v>
      </c>
      <c r="D225" s="67">
        <v>43428</v>
      </c>
      <c r="E225" s="83"/>
      <c r="F225" s="58" t="s">
        <v>1239</v>
      </c>
      <c r="G225" s="58">
        <v>896</v>
      </c>
      <c r="I225" t="s">
        <v>5181</v>
      </c>
      <c r="J225">
        <v>224</v>
      </c>
      <c r="K225">
        <f t="shared" si="30"/>
        <v>145</v>
      </c>
      <c r="L225">
        <f t="shared" si="31"/>
        <v>1</v>
      </c>
      <c r="M225">
        <f t="shared" si="32"/>
        <v>39596</v>
      </c>
      <c r="N225">
        <f t="shared" si="33"/>
        <v>2008</v>
      </c>
      <c r="O225">
        <f t="shared" si="34"/>
        <v>5</v>
      </c>
      <c r="P225" t="str">
        <f t="shared" si="35"/>
        <v>05</v>
      </c>
      <c r="Q225">
        <f t="shared" si="36"/>
        <v>28</v>
      </c>
      <c r="R225">
        <f t="shared" si="37"/>
        <v>28</v>
      </c>
      <c r="S225" t="str">
        <f t="shared" si="38"/>
        <v>'2008-05-28'</v>
      </c>
      <c r="T225" t="str">
        <f t="shared" si="39"/>
        <v>insert into control (nombre, fecha_registrada, registrada, estatus, id_admin, id_cliente, created_at, updated_at) values('CARTOON ANIMACIONES','2008-05-28',1,1,2,145,'2018-10-31 23:06:00','2018-10-31 23:06:00');</v>
      </c>
    </row>
    <row r="226" spans="1:20">
      <c r="A226" s="59" t="s">
        <v>1243</v>
      </c>
      <c r="B226" s="59">
        <v>1</v>
      </c>
      <c r="C226" s="68">
        <v>40610</v>
      </c>
      <c r="D226" s="68">
        <v>44263</v>
      </c>
      <c r="E226" s="82"/>
      <c r="F226" s="59" t="s">
        <v>1243</v>
      </c>
      <c r="G226" s="59">
        <v>895</v>
      </c>
      <c r="I226" t="s">
        <v>5166</v>
      </c>
      <c r="J226">
        <v>225</v>
      </c>
      <c r="K226">
        <f t="shared" si="30"/>
        <v>146</v>
      </c>
      <c r="L226">
        <f t="shared" si="31"/>
        <v>1</v>
      </c>
      <c r="M226">
        <f t="shared" si="32"/>
        <v>34474</v>
      </c>
      <c r="N226">
        <f t="shared" si="33"/>
        <v>1994</v>
      </c>
      <c r="O226">
        <f t="shared" si="34"/>
        <v>5</v>
      </c>
      <c r="P226" t="str">
        <f t="shared" si="35"/>
        <v>05</v>
      </c>
      <c r="Q226">
        <f t="shared" si="36"/>
        <v>20</v>
      </c>
      <c r="R226">
        <f t="shared" si="37"/>
        <v>20</v>
      </c>
      <c r="S226" t="str">
        <f t="shared" si="38"/>
        <v>'1994-05-20'</v>
      </c>
      <c r="T226" t="str">
        <f t="shared" si="39"/>
        <v>insert into control (nombre, fecha_registrada, registrada, estatus, id_admin, id_cliente, created_at, updated_at) values('CASA BLANCA','1994-05-20',1,1,2,146,'2018-10-31 23:06:00','2018-10-31 23:06:00');</v>
      </c>
    </row>
    <row r="227" spans="1:20">
      <c r="A227" s="58" t="s">
        <v>1249</v>
      </c>
      <c r="B227" s="58">
        <v>1</v>
      </c>
      <c r="C227" s="67">
        <v>40753</v>
      </c>
      <c r="D227" s="67">
        <v>44406</v>
      </c>
      <c r="E227" s="83"/>
      <c r="F227" s="58" t="s">
        <v>1249</v>
      </c>
      <c r="G227" s="58">
        <v>894</v>
      </c>
      <c r="I227" t="s">
        <v>5179</v>
      </c>
      <c r="J227">
        <v>226</v>
      </c>
      <c r="K227">
        <f t="shared" si="30"/>
        <v>146</v>
      </c>
      <c r="L227">
        <f t="shared" si="31"/>
        <v>1</v>
      </c>
      <c r="M227">
        <f t="shared" si="32"/>
        <v>41187</v>
      </c>
      <c r="N227">
        <f t="shared" si="33"/>
        <v>2012</v>
      </c>
      <c r="O227">
        <f t="shared" si="34"/>
        <v>10</v>
      </c>
      <c r="P227">
        <f t="shared" si="35"/>
        <v>10</v>
      </c>
      <c r="Q227">
        <f t="shared" si="36"/>
        <v>5</v>
      </c>
      <c r="R227" t="str">
        <f t="shared" si="37"/>
        <v>05</v>
      </c>
      <c r="S227" t="str">
        <f t="shared" si="38"/>
        <v>'2012-10-05'</v>
      </c>
      <c r="T227" t="str">
        <f t="shared" si="39"/>
        <v>insert into control (nombre, fecha_registrada, registrada, estatus, id_admin, id_cliente, created_at, updated_at) values('CASABLANCA','2012-10-05',1,1,2,146,'2018-10-31 23:06:00','2018-10-31 23:06:00');</v>
      </c>
    </row>
    <row r="228" spans="1:20">
      <c r="A228" s="60" t="s">
        <v>1253</v>
      </c>
      <c r="B228" s="60">
        <v>1</v>
      </c>
      <c r="C228" s="68">
        <v>39227</v>
      </c>
      <c r="D228" s="68">
        <v>42880</v>
      </c>
      <c r="E228" s="82"/>
      <c r="F228" s="60" t="s">
        <v>1254</v>
      </c>
      <c r="G228" s="60">
        <v>893</v>
      </c>
      <c r="I228" t="s">
        <v>5158</v>
      </c>
      <c r="J228">
        <v>227</v>
      </c>
      <c r="K228">
        <f t="shared" si="30"/>
        <v>147</v>
      </c>
      <c r="L228">
        <f t="shared" si="31"/>
        <v>1</v>
      </c>
      <c r="M228">
        <f t="shared" si="32"/>
        <v>40661</v>
      </c>
      <c r="N228">
        <f t="shared" si="33"/>
        <v>2011</v>
      </c>
      <c r="O228">
        <f t="shared" si="34"/>
        <v>4</v>
      </c>
      <c r="P228" t="str">
        <f t="shared" si="35"/>
        <v>04</v>
      </c>
      <c r="Q228">
        <f t="shared" si="36"/>
        <v>28</v>
      </c>
      <c r="R228">
        <f t="shared" si="37"/>
        <v>28</v>
      </c>
      <c r="S228" t="str">
        <f t="shared" si="38"/>
        <v>'2011-04-28'</v>
      </c>
      <c r="T228" t="str">
        <f t="shared" si="39"/>
        <v>insert into control (nombre, fecha_registrada, registrada, estatus, id_admin, id_cliente, created_at, updated_at) values('CASAREZA X-PRESS','2011-04-28',1,1,2,147,'2018-10-31 23:06:00','2018-10-31 23:06:00');</v>
      </c>
    </row>
    <row r="229" spans="1:20">
      <c r="A229" s="57" t="s">
        <v>1260</v>
      </c>
      <c r="B229" s="57">
        <v>1</v>
      </c>
      <c r="C229" s="67">
        <v>39227</v>
      </c>
      <c r="D229" s="67">
        <v>42880</v>
      </c>
      <c r="E229" s="83"/>
      <c r="F229" s="57" t="s">
        <v>1254</v>
      </c>
      <c r="G229" s="57">
        <v>893</v>
      </c>
      <c r="I229" t="s">
        <v>5151</v>
      </c>
      <c r="J229">
        <v>228</v>
      </c>
      <c r="K229">
        <f t="shared" si="30"/>
        <v>148</v>
      </c>
      <c r="L229">
        <f t="shared" si="31"/>
        <v>1</v>
      </c>
      <c r="M229">
        <f t="shared" si="32"/>
        <v>38861</v>
      </c>
      <c r="N229">
        <f t="shared" si="33"/>
        <v>2006</v>
      </c>
      <c r="O229">
        <f t="shared" si="34"/>
        <v>5</v>
      </c>
      <c r="P229" t="str">
        <f t="shared" si="35"/>
        <v>05</v>
      </c>
      <c r="Q229">
        <f t="shared" si="36"/>
        <v>24</v>
      </c>
      <c r="R229">
        <f t="shared" si="37"/>
        <v>24</v>
      </c>
      <c r="S229" t="str">
        <f t="shared" si="38"/>
        <v>'2006-05-24'</v>
      </c>
      <c r="T229" t="str">
        <f t="shared" si="39"/>
        <v>insert into control (nombre, fecha_registrada, registrada, estatus, id_admin, id_cliente, created_at, updated_at) values('CASAS DE CUIDADO ( DISEÑO)','2006-05-24',1,1,2,148,'2018-10-31 23:06:00','2018-10-31 23:06:00');</v>
      </c>
    </row>
    <row r="230" spans="1:20">
      <c r="A230" s="59" t="s">
        <v>1262</v>
      </c>
      <c r="B230" s="59">
        <v>1</v>
      </c>
      <c r="C230" s="68">
        <v>40149</v>
      </c>
      <c r="D230" s="68">
        <v>43801</v>
      </c>
      <c r="E230" s="82"/>
      <c r="F230" s="59" t="s">
        <v>1262</v>
      </c>
      <c r="G230" s="59">
        <v>891</v>
      </c>
      <c r="I230" t="s">
        <v>8346</v>
      </c>
      <c r="J230">
        <v>229</v>
      </c>
      <c r="K230">
        <f t="shared" si="30"/>
        <v>148</v>
      </c>
      <c r="L230">
        <f t="shared" si="31"/>
        <v>1</v>
      </c>
      <c r="M230">
        <f t="shared" si="32"/>
        <v>43258</v>
      </c>
      <c r="N230">
        <f t="shared" si="33"/>
        <v>2018</v>
      </c>
      <c r="O230">
        <f t="shared" si="34"/>
        <v>6</v>
      </c>
      <c r="P230" t="str">
        <f t="shared" si="35"/>
        <v>06</v>
      </c>
      <c r="Q230">
        <f t="shared" si="36"/>
        <v>7</v>
      </c>
      <c r="R230" t="str">
        <f t="shared" si="37"/>
        <v>07</v>
      </c>
      <c r="S230" t="str">
        <f t="shared" si="38"/>
        <v>'2018-06-07'</v>
      </c>
      <c r="T230" t="str">
        <f t="shared" si="39"/>
        <v>insert into control (nombre, fecha_registrada, registrada, estatus, id_admin, id_cliente, created_at, updated_at) values('CASAS DE CUIDADO DIARIO','2018-06-07',1,1,2,148,'2018-10-31 23:06:00','2018-10-31 23:06:00');</v>
      </c>
    </row>
    <row r="231" spans="1:20">
      <c r="A231" s="57" t="s">
        <v>1270</v>
      </c>
      <c r="B231" s="57">
        <v>1</v>
      </c>
      <c r="C231" s="69">
        <v>41365</v>
      </c>
      <c r="D231" s="69">
        <v>45017</v>
      </c>
      <c r="E231" s="85"/>
      <c r="F231" s="57" t="s">
        <v>1270</v>
      </c>
      <c r="G231" s="57">
        <v>890</v>
      </c>
      <c r="I231" t="s">
        <v>5134</v>
      </c>
      <c r="J231">
        <v>230</v>
      </c>
      <c r="K231">
        <f t="shared" si="30"/>
        <v>149</v>
      </c>
      <c r="L231">
        <f t="shared" si="31"/>
        <v>1</v>
      </c>
      <c r="M231">
        <f t="shared" si="32"/>
        <v>40065</v>
      </c>
      <c r="N231">
        <f t="shared" si="33"/>
        <v>2009</v>
      </c>
      <c r="O231">
        <f t="shared" si="34"/>
        <v>9</v>
      </c>
      <c r="P231" t="str">
        <f t="shared" si="35"/>
        <v>09</v>
      </c>
      <c r="Q231">
        <f t="shared" si="36"/>
        <v>9</v>
      </c>
      <c r="R231" t="str">
        <f t="shared" si="37"/>
        <v>09</v>
      </c>
      <c r="S231" t="str">
        <f t="shared" si="38"/>
        <v>'2009-09-09'</v>
      </c>
      <c r="T231" t="str">
        <f t="shared" si="39"/>
        <v>insert into control (nombre, fecha_registrada, registrada, estatus, id_admin, id_cliente, created_at, updated_at) values('CASTALLIA','2009-09-09',1,1,2,149,'2018-10-31 23:06:00','2018-10-31 23:06:00');</v>
      </c>
    </row>
    <row r="232" spans="1:20">
      <c r="A232" s="59" t="s">
        <v>1278</v>
      </c>
      <c r="B232" s="59">
        <v>1</v>
      </c>
      <c r="C232" s="68">
        <v>40241</v>
      </c>
      <c r="D232" s="68">
        <v>43894</v>
      </c>
      <c r="E232" s="82"/>
      <c r="F232" s="59" t="s">
        <v>1279</v>
      </c>
      <c r="G232" s="59">
        <v>889</v>
      </c>
      <c r="I232" t="s">
        <v>7799</v>
      </c>
      <c r="J232">
        <v>231</v>
      </c>
      <c r="K232">
        <f t="shared" si="30"/>
        <v>731</v>
      </c>
      <c r="L232">
        <f t="shared" si="31"/>
        <v>1</v>
      </c>
      <c r="M232">
        <f t="shared" si="32"/>
        <v>42900</v>
      </c>
      <c r="N232">
        <f t="shared" si="33"/>
        <v>2017</v>
      </c>
      <c r="O232">
        <f t="shared" si="34"/>
        <v>6</v>
      </c>
      <c r="P232" t="str">
        <f t="shared" si="35"/>
        <v>06</v>
      </c>
      <c r="Q232">
        <f t="shared" si="36"/>
        <v>14</v>
      </c>
      <c r="R232">
        <f t="shared" si="37"/>
        <v>14</v>
      </c>
      <c r="S232" t="str">
        <f t="shared" si="38"/>
        <v>'2017-06-14'</v>
      </c>
      <c r="T232" t="str">
        <f t="shared" si="39"/>
        <v>insert into control (nombre, fecha_registrada, registrada, estatus, id_admin, id_cliente, created_at, updated_at) values('CBLACK2','2017-06-14',1,1,2,731,'2018-10-31 23:06:00','2018-10-31 23:06:00');</v>
      </c>
    </row>
    <row r="233" spans="1:20">
      <c r="A233" s="57" t="s">
        <v>1288</v>
      </c>
      <c r="B233" s="57" t="s">
        <v>8657</v>
      </c>
      <c r="C233" s="67">
        <v>40203</v>
      </c>
      <c r="D233" s="67">
        <v>43855</v>
      </c>
      <c r="E233" s="83"/>
      <c r="F233" s="57" t="s">
        <v>1288</v>
      </c>
      <c r="G233" s="57">
        <v>888</v>
      </c>
      <c r="I233" t="s">
        <v>5132</v>
      </c>
      <c r="J233">
        <v>232</v>
      </c>
      <c r="K233">
        <f t="shared" si="30"/>
        <v>150</v>
      </c>
      <c r="L233">
        <f t="shared" si="31"/>
        <v>1</v>
      </c>
      <c r="M233">
        <f t="shared" si="32"/>
        <v>41152</v>
      </c>
      <c r="N233">
        <f t="shared" si="33"/>
        <v>2012</v>
      </c>
      <c r="O233">
        <f t="shared" si="34"/>
        <v>8</v>
      </c>
      <c r="P233" t="str">
        <f t="shared" si="35"/>
        <v>08</v>
      </c>
      <c r="Q233">
        <f t="shared" si="36"/>
        <v>31</v>
      </c>
      <c r="R233">
        <f t="shared" si="37"/>
        <v>31</v>
      </c>
      <c r="S233" t="str">
        <f t="shared" si="38"/>
        <v>'2012-08-31'</v>
      </c>
      <c r="T233" t="str">
        <f t="shared" si="39"/>
        <v>insert into control (nombre, fecha_registrada, registrada, estatus, id_admin, id_cliente, created_at, updated_at) values('CDES CENTRO DE DESARROLLO DE ESTUDIOS SUPERIORES','2012-08-31',1,1,2,150,'2018-10-31 23:06:00','2018-10-31 23:06:00');</v>
      </c>
    </row>
    <row r="234" spans="1:20" ht="71">
      <c r="A234" s="72" t="s">
        <v>1291</v>
      </c>
      <c r="B234" s="60" t="s">
        <v>8657</v>
      </c>
      <c r="C234" s="68">
        <v>39987</v>
      </c>
      <c r="D234" s="68">
        <v>43639</v>
      </c>
      <c r="E234" s="82"/>
      <c r="F234" s="72" t="s">
        <v>1288</v>
      </c>
      <c r="G234" s="60">
        <v>888</v>
      </c>
      <c r="I234" t="s">
        <v>5125</v>
      </c>
      <c r="J234">
        <v>233</v>
      </c>
      <c r="K234">
        <f t="shared" si="30"/>
        <v>150</v>
      </c>
      <c r="L234">
        <f t="shared" si="31"/>
        <v>1</v>
      </c>
      <c r="M234">
        <f t="shared" si="32"/>
        <v>41078</v>
      </c>
      <c r="N234">
        <f t="shared" si="33"/>
        <v>2012</v>
      </c>
      <c r="O234">
        <f t="shared" si="34"/>
        <v>6</v>
      </c>
      <c r="P234" t="str">
        <f t="shared" si="35"/>
        <v>06</v>
      </c>
      <c r="Q234">
        <f t="shared" si="36"/>
        <v>18</v>
      </c>
      <c r="R234">
        <f t="shared" si="37"/>
        <v>18</v>
      </c>
      <c r="S234" t="str">
        <f t="shared" si="38"/>
        <v>'2012-06-18'</v>
      </c>
      <c r="T234" t="str">
        <f t="shared" si="39"/>
        <v>insert into control (nombre, fecha_registrada, registrada, estatus, id_admin, id_cliente, created_at, updated_at) values('CDES GESTION DE IMAGEN','2012-06-18',1,1,2,150,'2018-10-31 23:06:00','2018-10-31 23:06:00');</v>
      </c>
    </row>
    <row r="235" spans="1:20">
      <c r="A235" s="58" t="s">
        <v>1295</v>
      </c>
      <c r="B235" s="58">
        <v>1</v>
      </c>
      <c r="C235" s="67">
        <v>39896</v>
      </c>
      <c r="D235" s="67">
        <v>43548</v>
      </c>
      <c r="E235" s="83"/>
      <c r="F235" s="58" t="s">
        <v>1295</v>
      </c>
      <c r="G235" s="58">
        <v>887</v>
      </c>
      <c r="I235" t="s">
        <v>8647</v>
      </c>
      <c r="J235">
        <v>234</v>
      </c>
      <c r="K235">
        <f t="shared" si="30"/>
        <v>449</v>
      </c>
      <c r="L235">
        <f t="shared" si="31"/>
        <v>1</v>
      </c>
      <c r="M235">
        <f t="shared" si="32"/>
        <v>40317</v>
      </c>
      <c r="N235">
        <f t="shared" si="33"/>
        <v>2010</v>
      </c>
      <c r="O235">
        <f t="shared" si="34"/>
        <v>5</v>
      </c>
      <c r="P235" t="str">
        <f t="shared" si="35"/>
        <v>05</v>
      </c>
      <c r="Q235">
        <f t="shared" si="36"/>
        <v>19</v>
      </c>
      <c r="R235">
        <f t="shared" si="37"/>
        <v>19</v>
      </c>
      <c r="S235" t="str">
        <f t="shared" si="38"/>
        <v>'2010-05-19'</v>
      </c>
      <c r="T235" t="str">
        <f t="shared" si="39"/>
        <v>insert into control (nombre, fecha_registrada, registrada, estatus, id_admin, id_cliente, created_at, updated_at) values('CEEA CONSULTORIA ESPECIALIZADA EN ESTRATEGIAS ADMINISTRATIVAS','2010-05-19',1,1,2,449,'2018-10-31 23:06:00','2018-10-31 23:06:00');</v>
      </c>
    </row>
    <row r="236" spans="1:20">
      <c r="A236" s="59" t="s">
        <v>1300</v>
      </c>
      <c r="B236" s="59">
        <v>1</v>
      </c>
      <c r="C236" s="68">
        <v>41438</v>
      </c>
      <c r="D236" s="68">
        <v>45090</v>
      </c>
      <c r="E236" s="82">
        <v>44</v>
      </c>
      <c r="F236" s="59" t="s">
        <v>1301</v>
      </c>
      <c r="G236" s="59">
        <v>886</v>
      </c>
      <c r="I236" t="s">
        <v>5118</v>
      </c>
      <c r="J236">
        <v>235</v>
      </c>
      <c r="K236">
        <f t="shared" si="30"/>
        <v>152</v>
      </c>
      <c r="L236">
        <f t="shared" si="31"/>
        <v>1</v>
      </c>
      <c r="M236">
        <f t="shared" si="32"/>
        <v>40679</v>
      </c>
      <c r="N236">
        <f t="shared" si="33"/>
        <v>2011</v>
      </c>
      <c r="O236">
        <f t="shared" si="34"/>
        <v>5</v>
      </c>
      <c r="P236" t="str">
        <f t="shared" si="35"/>
        <v>05</v>
      </c>
      <c r="Q236">
        <f t="shared" si="36"/>
        <v>16</v>
      </c>
      <c r="R236">
        <f t="shared" si="37"/>
        <v>16</v>
      </c>
      <c r="S236" t="str">
        <f t="shared" si="38"/>
        <v>'2011-05-16'</v>
      </c>
      <c r="T236" t="str">
        <f t="shared" si="39"/>
        <v>insert into control (nombre, fecha_registrada, registrada, estatus, id_admin, id_cliente, created_at, updated_at) values('CEFIREN','2011-05-16',1,1,2,152,'2018-10-31 23:06:00','2018-10-31 23:06:00');</v>
      </c>
    </row>
    <row r="237" spans="1:20">
      <c r="A237" s="57" t="s">
        <v>1305</v>
      </c>
      <c r="B237" s="57" t="s">
        <v>8657</v>
      </c>
      <c r="C237" s="67">
        <v>39064</v>
      </c>
      <c r="D237" s="67">
        <v>42717</v>
      </c>
      <c r="E237" s="83"/>
      <c r="F237" s="57" t="s">
        <v>1306</v>
      </c>
      <c r="G237" s="57">
        <v>885</v>
      </c>
      <c r="I237" t="s">
        <v>5111</v>
      </c>
      <c r="J237">
        <v>236</v>
      </c>
      <c r="K237">
        <f t="shared" si="30"/>
        <v>154</v>
      </c>
      <c r="L237">
        <f t="shared" si="31"/>
        <v>1</v>
      </c>
      <c r="M237">
        <f t="shared" si="32"/>
        <v>39604</v>
      </c>
      <c r="N237">
        <f t="shared" si="33"/>
        <v>2008</v>
      </c>
      <c r="O237">
        <f t="shared" si="34"/>
        <v>6</v>
      </c>
      <c r="P237" t="str">
        <f t="shared" si="35"/>
        <v>06</v>
      </c>
      <c r="Q237">
        <f t="shared" si="36"/>
        <v>5</v>
      </c>
      <c r="R237" t="str">
        <f t="shared" si="37"/>
        <v>05</v>
      </c>
      <c r="S237" t="str">
        <f t="shared" si="38"/>
        <v>'2008-06-05'</v>
      </c>
      <c r="T237" t="str">
        <f t="shared" si="39"/>
        <v>insert into control (nombre, fecha_registrada, registrada, estatus, id_admin, id_cliente, created_at, updated_at) values('CELINA TIENDA NATURISTA','2008-06-05',1,1,2,154,'2018-10-31 23:06:00','2018-10-31 23:06:00');</v>
      </c>
    </row>
    <row r="238" spans="1:20">
      <c r="A238" s="59" t="s">
        <v>1312</v>
      </c>
      <c r="B238" s="59">
        <v>1</v>
      </c>
      <c r="C238" s="68">
        <v>41451</v>
      </c>
      <c r="D238" s="68">
        <v>45103</v>
      </c>
      <c r="E238" s="82"/>
      <c r="F238" s="59" t="s">
        <v>1313</v>
      </c>
      <c r="G238" s="59">
        <v>884</v>
      </c>
      <c r="I238" t="s">
        <v>5104</v>
      </c>
      <c r="J238">
        <v>237</v>
      </c>
      <c r="K238">
        <f t="shared" si="30"/>
        <v>155</v>
      </c>
      <c r="L238">
        <f t="shared" si="31"/>
        <v>1</v>
      </c>
      <c r="M238">
        <f t="shared" si="32"/>
        <v>41297</v>
      </c>
      <c r="N238">
        <f t="shared" si="33"/>
        <v>2013</v>
      </c>
      <c r="O238">
        <f t="shared" si="34"/>
        <v>1</v>
      </c>
      <c r="P238" t="str">
        <f t="shared" si="35"/>
        <v>01</v>
      </c>
      <c r="Q238">
        <f t="shared" si="36"/>
        <v>23</v>
      </c>
      <c r="R238">
        <f t="shared" si="37"/>
        <v>23</v>
      </c>
      <c r="S238" t="str">
        <f t="shared" si="38"/>
        <v>'2013-01-23'</v>
      </c>
      <c r="T238" t="str">
        <f t="shared" si="39"/>
        <v>insert into control (nombre, fecha_registrada, registrada, estatus, id_admin, id_cliente, created_at, updated_at) values('CENEPRE CENTRO DE NEURODESARROLLO PSICOMOTROCIDAD Y REHABILITACION','2013-01-23',1,1,2,155,'2018-10-31 23:06:00','2018-10-31 23:06:00');</v>
      </c>
    </row>
    <row r="239" spans="1:20">
      <c r="A239" s="57" t="s">
        <v>1319</v>
      </c>
      <c r="B239" s="57">
        <v>1</v>
      </c>
      <c r="C239" s="69">
        <v>41369</v>
      </c>
      <c r="D239" s="69">
        <v>45021</v>
      </c>
      <c r="E239" s="85"/>
      <c r="F239" s="57" t="s">
        <v>1319</v>
      </c>
      <c r="G239" s="57">
        <v>883</v>
      </c>
      <c r="I239" t="s">
        <v>8333</v>
      </c>
      <c r="J239">
        <v>238</v>
      </c>
      <c r="K239">
        <f t="shared" si="30"/>
        <v>156</v>
      </c>
      <c r="L239">
        <f t="shared" si="31"/>
        <v>1</v>
      </c>
      <c r="M239">
        <f t="shared" si="32"/>
        <v>43238</v>
      </c>
      <c r="N239">
        <f t="shared" si="33"/>
        <v>2018</v>
      </c>
      <c r="O239">
        <f t="shared" si="34"/>
        <v>5</v>
      </c>
      <c r="P239" t="str">
        <f t="shared" si="35"/>
        <v>05</v>
      </c>
      <c r="Q239">
        <f t="shared" si="36"/>
        <v>18</v>
      </c>
      <c r="R239">
        <f t="shared" si="37"/>
        <v>18</v>
      </c>
      <c r="S239" t="str">
        <f t="shared" si="38"/>
        <v>'2018-05-18'</v>
      </c>
      <c r="T239" t="str">
        <f t="shared" si="39"/>
        <v>insert into control (nombre, fecha_registrada, registrada, estatus, id_admin, id_cliente, created_at, updated_at) values('CENTAURO CHIRON CLINICA VETERINARIA &amp; SPA','2018-05-18',1,1,2,156,'2018-10-31 23:06:00','2018-10-31 23:06:00');</v>
      </c>
    </row>
    <row r="240" spans="1:20">
      <c r="A240" s="59" t="s">
        <v>1327</v>
      </c>
      <c r="B240" s="59">
        <v>1</v>
      </c>
      <c r="C240" s="68">
        <v>41516</v>
      </c>
      <c r="D240" s="68">
        <v>45168</v>
      </c>
      <c r="E240" s="82"/>
      <c r="F240" s="59" t="s">
        <v>1328</v>
      </c>
      <c r="G240" s="59">
        <v>881</v>
      </c>
      <c r="I240" t="s">
        <v>7363</v>
      </c>
      <c r="J240">
        <v>239</v>
      </c>
      <c r="K240">
        <f t="shared" si="30"/>
        <v>156</v>
      </c>
      <c r="L240">
        <f t="shared" si="31"/>
        <v>0</v>
      </c>
      <c r="M240">
        <f t="shared" si="32"/>
        <v>42683</v>
      </c>
      <c r="N240">
        <f t="shared" si="33"/>
        <v>2016</v>
      </c>
      <c r="O240">
        <f t="shared" si="34"/>
        <v>11</v>
      </c>
      <c r="P240">
        <f t="shared" si="35"/>
        <v>11</v>
      </c>
      <c r="Q240">
        <f t="shared" si="36"/>
        <v>9</v>
      </c>
      <c r="R240" t="str">
        <f t="shared" si="37"/>
        <v>09</v>
      </c>
      <c r="S240" t="str">
        <f t="shared" si="38"/>
        <v>'2016-11-09'</v>
      </c>
      <c r="T240" t="str">
        <f t="shared" si="39"/>
        <v>insert into control (nombre, fecha_registrada, registrada, estatus, id_admin, id_cliente, created_at, updated_at) values('CENTAURO QUIRÓN CLÍNICA VETERINARIA Y SPA','2016-11-09',0,1,2,156,'2018-10-31 23:06:00','2018-10-31 23:06:00');</v>
      </c>
    </row>
    <row r="241" spans="1:20">
      <c r="A241" s="58" t="s">
        <v>1332</v>
      </c>
      <c r="B241" s="58">
        <v>1</v>
      </c>
      <c r="C241" s="67">
        <v>40127</v>
      </c>
      <c r="D241" s="67">
        <v>43779</v>
      </c>
      <c r="E241" s="83"/>
      <c r="F241" s="58" t="s">
        <v>1332</v>
      </c>
      <c r="G241" s="58">
        <v>879</v>
      </c>
      <c r="I241" t="s">
        <v>8161</v>
      </c>
      <c r="J241">
        <v>240</v>
      </c>
      <c r="K241">
        <f t="shared" si="30"/>
        <v>157</v>
      </c>
      <c r="L241">
        <f t="shared" si="31"/>
        <v>1</v>
      </c>
      <c r="M241">
        <f t="shared" si="32"/>
        <v>43140</v>
      </c>
      <c r="N241">
        <f t="shared" si="33"/>
        <v>2018</v>
      </c>
      <c r="O241">
        <f t="shared" si="34"/>
        <v>2</v>
      </c>
      <c r="P241" t="str">
        <f t="shared" si="35"/>
        <v>02</v>
      </c>
      <c r="Q241">
        <f t="shared" si="36"/>
        <v>9</v>
      </c>
      <c r="R241" t="str">
        <f t="shared" si="37"/>
        <v>09</v>
      </c>
      <c r="S241" t="str">
        <f t="shared" si="38"/>
        <v>'2018-02-09'</v>
      </c>
      <c r="T241" t="str">
        <f t="shared" si="39"/>
        <v>insert into control (nombre, fecha_registrada, registrada, estatus, id_admin, id_cliente, created_at, updated_at) values('CENTAUROS DEL NORTE','2018-02-09',1,1,2,157,'2018-10-31 23:06:00','2018-10-31 23:06:00');</v>
      </c>
    </row>
    <row r="242" spans="1:20">
      <c r="A242" s="60" t="s">
        <v>1337</v>
      </c>
      <c r="B242" s="60" t="s">
        <v>8657</v>
      </c>
      <c r="C242" s="68">
        <v>39987</v>
      </c>
      <c r="D242" s="68">
        <v>43639</v>
      </c>
      <c r="E242" s="82"/>
      <c r="F242" s="60" t="s">
        <v>1337</v>
      </c>
      <c r="G242" s="60">
        <v>878</v>
      </c>
      <c r="I242" t="s">
        <v>5096</v>
      </c>
      <c r="J242">
        <v>241</v>
      </c>
      <c r="K242">
        <f t="shared" si="30"/>
        <v>158</v>
      </c>
      <c r="L242">
        <f t="shared" si="31"/>
        <v>0</v>
      </c>
      <c r="M242">
        <f t="shared" si="32"/>
        <v>40610</v>
      </c>
      <c r="N242">
        <f t="shared" si="33"/>
        <v>2011</v>
      </c>
      <c r="O242">
        <f t="shared" si="34"/>
        <v>3</v>
      </c>
      <c r="P242" t="str">
        <f t="shared" si="35"/>
        <v>03</v>
      </c>
      <c r="Q242">
        <f t="shared" si="36"/>
        <v>8</v>
      </c>
      <c r="R242" t="str">
        <f t="shared" si="37"/>
        <v>08</v>
      </c>
      <c r="S242" t="str">
        <f t="shared" si="38"/>
        <v>'2011-03-08'</v>
      </c>
      <c r="T242" t="str">
        <f t="shared" si="39"/>
        <v>insert into control (nombre, fecha_registrada, registrada, estatus, id_admin, id_cliente, created_at, updated_at) values('CENTRAL AUTOMATICA DE ALARMAS CAA SIMBOLO DE SERVICIO','2011-03-08',0,1,2,158,'2018-10-31 23:06:00','2018-10-31 23:06:00');</v>
      </c>
    </row>
    <row r="243" spans="1:20">
      <c r="A243" s="57" t="s">
        <v>1339</v>
      </c>
      <c r="B243" s="57">
        <v>1</v>
      </c>
      <c r="C243" s="67">
        <v>38559</v>
      </c>
      <c r="D243" s="67">
        <v>42211</v>
      </c>
      <c r="E243" s="83"/>
      <c r="F243" s="57" t="s">
        <v>1339</v>
      </c>
      <c r="G243" s="57">
        <v>873</v>
      </c>
      <c r="I243" t="s">
        <v>6688</v>
      </c>
      <c r="J243">
        <v>242</v>
      </c>
      <c r="K243">
        <f t="shared" si="30"/>
        <v>640</v>
      </c>
      <c r="L243">
        <f t="shared" si="31"/>
        <v>0</v>
      </c>
      <c r="M243">
        <f t="shared" si="32"/>
        <v>42328</v>
      </c>
      <c r="N243">
        <f t="shared" si="33"/>
        <v>2015</v>
      </c>
      <c r="O243">
        <f t="shared" si="34"/>
        <v>11</v>
      </c>
      <c r="P243">
        <f t="shared" si="35"/>
        <v>11</v>
      </c>
      <c r="Q243">
        <f t="shared" si="36"/>
        <v>20</v>
      </c>
      <c r="R243">
        <f t="shared" si="37"/>
        <v>20</v>
      </c>
      <c r="S243" t="str">
        <f t="shared" si="38"/>
        <v>'2015-11-20'</v>
      </c>
      <c r="T243" t="str">
        <f t="shared" si="39"/>
        <v>insert into control (nombre, fecha_registrada, registrada, estatus, id_admin, id_cliente, created_at, updated_at) values('CENTRAL DE BOTAS','2015-11-20',0,1,2,640,'2018-10-31 23:06:00','2018-10-31 23:06:00');</v>
      </c>
    </row>
    <row r="244" spans="1:20">
      <c r="A244" s="59" t="s">
        <v>8609</v>
      </c>
      <c r="B244" s="59">
        <v>1</v>
      </c>
      <c r="C244" s="68">
        <v>40610</v>
      </c>
      <c r="D244" s="68">
        <v>44263</v>
      </c>
      <c r="E244" s="82"/>
      <c r="F244" s="59" t="s">
        <v>8609</v>
      </c>
      <c r="G244" s="59">
        <v>872</v>
      </c>
      <c r="I244" t="s">
        <v>5082</v>
      </c>
      <c r="J244">
        <v>243</v>
      </c>
      <c r="K244">
        <f t="shared" si="30"/>
        <v>161</v>
      </c>
      <c r="L244">
        <f t="shared" si="31"/>
        <v>1</v>
      </c>
      <c r="M244">
        <f t="shared" si="32"/>
        <v>40959</v>
      </c>
      <c r="N244">
        <f t="shared" si="33"/>
        <v>2012</v>
      </c>
      <c r="O244">
        <f t="shared" si="34"/>
        <v>2</v>
      </c>
      <c r="P244" t="str">
        <f t="shared" si="35"/>
        <v>02</v>
      </c>
      <c r="Q244">
        <f t="shared" si="36"/>
        <v>20</v>
      </c>
      <c r="R244">
        <f t="shared" si="37"/>
        <v>20</v>
      </c>
      <c r="S244" t="str">
        <f t="shared" si="38"/>
        <v>'2012-02-20'</v>
      </c>
      <c r="T244" t="str">
        <f t="shared" si="39"/>
        <v>insert into control (nombre, fecha_registrada, registrada, estatus, id_admin, id_cliente, created_at, updated_at) values('CENTRO PREMA','2012-02-20',1,1,2,161,'2018-10-31 23:06:00','2018-10-31 23:06:00');</v>
      </c>
    </row>
    <row r="245" spans="1:20">
      <c r="A245" s="58" t="s">
        <v>1356</v>
      </c>
      <c r="B245" s="58">
        <v>1</v>
      </c>
      <c r="C245" s="67">
        <v>40555</v>
      </c>
      <c r="D245" s="67">
        <v>44208</v>
      </c>
      <c r="E245" s="83"/>
      <c r="F245" s="58" t="s">
        <v>1356</v>
      </c>
      <c r="G245" s="58">
        <v>871</v>
      </c>
      <c r="I245" t="s">
        <v>5077</v>
      </c>
      <c r="J245">
        <v>244</v>
      </c>
      <c r="K245">
        <f t="shared" si="30"/>
        <v>162</v>
      </c>
      <c r="L245">
        <f t="shared" si="31"/>
        <v>0</v>
      </c>
      <c r="M245">
        <f t="shared" si="32"/>
        <v>41865</v>
      </c>
      <c r="N245">
        <f t="shared" si="33"/>
        <v>2014</v>
      </c>
      <c r="O245">
        <f t="shared" si="34"/>
        <v>8</v>
      </c>
      <c r="P245" t="str">
        <f t="shared" si="35"/>
        <v>08</v>
      </c>
      <c r="Q245">
        <f t="shared" si="36"/>
        <v>14</v>
      </c>
      <c r="R245">
        <f t="shared" si="37"/>
        <v>14</v>
      </c>
      <c r="S245" t="str">
        <f t="shared" si="38"/>
        <v>'2014-08-14'</v>
      </c>
      <c r="T245" t="str">
        <f t="shared" si="39"/>
        <v>insert into control (nombre, fecha_registrada, registrada, estatus, id_admin, id_cliente, created_at, updated_at) values('CENTROPOLIS','2014-08-14',0,1,2,162,'2018-10-31 23:06:00','2018-10-31 23:06:00');</v>
      </c>
    </row>
    <row r="246" spans="1:20">
      <c r="A246" s="60" t="s">
        <v>1360</v>
      </c>
      <c r="B246" s="60">
        <v>1</v>
      </c>
      <c r="C246" s="68">
        <v>37329</v>
      </c>
      <c r="D246" s="68">
        <v>40982</v>
      </c>
      <c r="E246" s="82"/>
      <c r="F246" s="60" t="s">
        <v>1361</v>
      </c>
      <c r="G246" s="60">
        <v>870</v>
      </c>
      <c r="I246" t="s">
        <v>5067</v>
      </c>
      <c r="J246">
        <v>245</v>
      </c>
      <c r="K246">
        <f t="shared" si="30"/>
        <v>163</v>
      </c>
      <c r="L246">
        <f t="shared" si="31"/>
        <v>0</v>
      </c>
      <c r="M246">
        <f t="shared" si="32"/>
        <v>40291</v>
      </c>
      <c r="N246">
        <f t="shared" si="33"/>
        <v>2010</v>
      </c>
      <c r="O246">
        <f t="shared" si="34"/>
        <v>4</v>
      </c>
      <c r="P246" t="str">
        <f t="shared" si="35"/>
        <v>04</v>
      </c>
      <c r="Q246">
        <f t="shared" si="36"/>
        <v>23</v>
      </c>
      <c r="R246">
        <f t="shared" si="37"/>
        <v>23</v>
      </c>
      <c r="S246" t="str">
        <f t="shared" si="38"/>
        <v>'2010-04-23'</v>
      </c>
      <c r="T246" t="str">
        <f t="shared" si="39"/>
        <v>insert into control (nombre, fecha_registrada, registrada, estatus, id_admin, id_cliente, created_at, updated_at) values('CERAMIKON','2010-04-23',0,1,2,163,'2018-10-31 23:06:00','2018-10-31 23:06:00');</v>
      </c>
    </row>
    <row r="247" spans="1:20">
      <c r="A247" s="57" t="s">
        <v>1362</v>
      </c>
      <c r="B247" s="57">
        <v>1</v>
      </c>
      <c r="C247" s="67">
        <v>38859</v>
      </c>
      <c r="D247" s="67">
        <v>42512</v>
      </c>
      <c r="E247" s="83"/>
      <c r="F247" s="57" t="s">
        <v>1362</v>
      </c>
      <c r="G247" s="57">
        <v>868</v>
      </c>
      <c r="I247" t="s">
        <v>6113</v>
      </c>
      <c r="J247">
        <v>246</v>
      </c>
      <c r="K247">
        <f t="shared" si="30"/>
        <v>164</v>
      </c>
      <c r="L247">
        <f t="shared" si="31"/>
        <v>1</v>
      </c>
      <c r="M247">
        <f t="shared" si="32"/>
        <v>42107</v>
      </c>
      <c r="N247">
        <f t="shared" si="33"/>
        <v>2015</v>
      </c>
      <c r="O247">
        <f t="shared" si="34"/>
        <v>4</v>
      </c>
      <c r="P247" t="str">
        <f t="shared" si="35"/>
        <v>04</v>
      </c>
      <c r="Q247">
        <f t="shared" si="36"/>
        <v>13</v>
      </c>
      <c r="R247">
        <f t="shared" si="37"/>
        <v>13</v>
      </c>
      <c r="S247" t="str">
        <f t="shared" si="38"/>
        <v>'2015-04-13'</v>
      </c>
      <c r="T247" t="str">
        <f t="shared" si="39"/>
        <v>insert into control (nombre, fecha_registrada, registrada, estatus, id_admin, id_cliente, created_at, updated_at) values('CERECERES ESTUDIO LEGAL','2015-04-13',1,1,2,164,'2018-10-31 23:06:00','2018-10-31 23:06:00');</v>
      </c>
    </row>
    <row r="248" spans="1:20">
      <c r="A248" s="60" t="s">
        <v>1367</v>
      </c>
      <c r="B248" s="60" t="s">
        <v>8657</v>
      </c>
      <c r="C248" s="68">
        <v>38859</v>
      </c>
      <c r="D248" s="68">
        <v>42512</v>
      </c>
      <c r="E248" s="82"/>
      <c r="F248" s="60" t="s">
        <v>1362</v>
      </c>
      <c r="G248" s="60">
        <v>868</v>
      </c>
      <c r="I248" t="s">
        <v>5060</v>
      </c>
      <c r="J248">
        <v>247</v>
      </c>
      <c r="K248">
        <f t="shared" si="30"/>
        <v>165</v>
      </c>
      <c r="L248">
        <f t="shared" si="31"/>
        <v>1</v>
      </c>
      <c r="M248">
        <f t="shared" si="32"/>
        <v>40850</v>
      </c>
      <c r="N248">
        <f t="shared" si="33"/>
        <v>2011</v>
      </c>
      <c r="O248">
        <f t="shared" si="34"/>
        <v>11</v>
      </c>
      <c r="P248">
        <f t="shared" si="35"/>
        <v>11</v>
      </c>
      <c r="Q248">
        <f t="shared" si="36"/>
        <v>3</v>
      </c>
      <c r="R248" t="str">
        <f t="shared" si="37"/>
        <v>03</v>
      </c>
      <c r="S248" t="str">
        <f t="shared" si="38"/>
        <v>'2011-11-03'</v>
      </c>
      <c r="T248" t="str">
        <f t="shared" si="39"/>
        <v>insert into control (nombre, fecha_registrada, registrada, estatus, id_admin, id_cliente, created_at, updated_at) values('CERRAJERIA X-PRESS CX-P','2011-11-03',1,1,2,165,'2018-10-31 23:06:00','2018-10-31 23:06:00');</v>
      </c>
    </row>
    <row r="249" spans="1:20">
      <c r="A249" s="58" t="s">
        <v>1369</v>
      </c>
      <c r="B249" s="58">
        <v>1</v>
      </c>
      <c r="C249" s="67">
        <v>40277</v>
      </c>
      <c r="D249" s="67">
        <v>43930</v>
      </c>
      <c r="E249" s="83"/>
      <c r="F249" s="58" t="s">
        <v>1370</v>
      </c>
      <c r="G249" s="58">
        <v>866</v>
      </c>
      <c r="I249" t="s">
        <v>6764</v>
      </c>
      <c r="J249">
        <v>248</v>
      </c>
      <c r="K249">
        <f t="shared" si="30"/>
        <v>166</v>
      </c>
      <c r="L249">
        <f t="shared" si="31"/>
        <v>1</v>
      </c>
      <c r="M249">
        <f t="shared" si="32"/>
        <v>42356</v>
      </c>
      <c r="N249">
        <f t="shared" si="33"/>
        <v>2015</v>
      </c>
      <c r="O249">
        <f t="shared" si="34"/>
        <v>12</v>
      </c>
      <c r="P249">
        <f t="shared" si="35"/>
        <v>12</v>
      </c>
      <c r="Q249">
        <f t="shared" si="36"/>
        <v>18</v>
      </c>
      <c r="R249">
        <f t="shared" si="37"/>
        <v>18</v>
      </c>
      <c r="S249" t="str">
        <f t="shared" si="38"/>
        <v>'2015-12-18'</v>
      </c>
      <c r="T249" t="str">
        <f t="shared" si="39"/>
        <v>insert into control (nombre, fecha_registrada, registrada, estatus, id_admin, id_cliente, created_at, updated_at) values('CERVECERIA DUENDES','2015-12-18',1,1,2,166,'2018-10-31 23:06:00','2018-10-31 23:06:00');</v>
      </c>
    </row>
    <row r="250" spans="1:20">
      <c r="A250" s="59" t="s">
        <v>1376</v>
      </c>
      <c r="B250" s="59">
        <v>1</v>
      </c>
      <c r="C250" s="68">
        <v>40232</v>
      </c>
      <c r="D250" s="68">
        <v>43884</v>
      </c>
      <c r="E250" s="82"/>
      <c r="F250" s="59" t="s">
        <v>1376</v>
      </c>
      <c r="G250" s="59">
        <v>863</v>
      </c>
      <c r="I250" t="s">
        <v>8490</v>
      </c>
      <c r="J250">
        <v>249</v>
      </c>
      <c r="K250">
        <f t="shared" si="30"/>
        <v>227</v>
      </c>
      <c r="L250">
        <f t="shared" si="31"/>
        <v>0</v>
      </c>
      <c r="M250" t="str">
        <f t="shared" si="32"/>
        <v/>
      </c>
      <c r="N250" t="e">
        <f t="shared" si="33"/>
        <v>#VALUE!</v>
      </c>
      <c r="O250" t="e">
        <f t="shared" si="34"/>
        <v>#VALUE!</v>
      </c>
      <c r="P250" t="e">
        <f t="shared" si="35"/>
        <v>#VALUE!</v>
      </c>
      <c r="Q250" t="e">
        <f t="shared" si="36"/>
        <v>#VALUE!</v>
      </c>
      <c r="R250" t="e">
        <f t="shared" si="37"/>
        <v>#VALUE!</v>
      </c>
      <c r="S250" t="str">
        <f t="shared" si="38"/>
        <v>null</v>
      </c>
      <c r="T250" t="str">
        <f t="shared" si="39"/>
        <v>insert into control (nombre, fecha_registrada, registrada, estatus, id_admin, id_cliente, created_at, updated_at) values('CERVECERIA LOCAL CHIHUAHUA BREWIN CO',null,0,1,2,227,'2018-10-31 23:06:00','2018-10-31 23:06:00');</v>
      </c>
    </row>
    <row r="251" spans="1:20">
      <c r="A251" s="58" t="s">
        <v>1383</v>
      </c>
      <c r="B251" s="58">
        <v>1</v>
      </c>
      <c r="C251" s="67">
        <v>40801</v>
      </c>
      <c r="D251" s="67">
        <v>44454</v>
      </c>
      <c r="E251" s="83"/>
      <c r="F251" s="58" t="s">
        <v>1384</v>
      </c>
      <c r="G251" s="58">
        <v>860</v>
      </c>
      <c r="I251" t="s">
        <v>3624</v>
      </c>
      <c r="J251">
        <v>250</v>
      </c>
      <c r="K251">
        <f t="shared" si="30"/>
        <v>445</v>
      </c>
      <c r="L251">
        <f t="shared" si="31"/>
        <v>1</v>
      </c>
      <c r="M251">
        <f t="shared" si="32"/>
        <v>39994</v>
      </c>
      <c r="N251">
        <f t="shared" si="33"/>
        <v>2009</v>
      </c>
      <c r="O251">
        <f t="shared" si="34"/>
        <v>6</v>
      </c>
      <c r="P251" t="str">
        <f t="shared" si="35"/>
        <v>06</v>
      </c>
      <c r="Q251">
        <f t="shared" si="36"/>
        <v>30</v>
      </c>
      <c r="R251">
        <f t="shared" si="37"/>
        <v>30</v>
      </c>
      <c r="S251" t="str">
        <f t="shared" si="38"/>
        <v>'2009-06-30'</v>
      </c>
      <c r="T251" t="str">
        <f t="shared" si="39"/>
        <v>insert into control (nombre, fecha_registrada, registrada, estatus, id_admin, id_cliente, created_at, updated_at) values('CF COFIASA ABASTECEDORA DE FIERRO Y ACERO','2009-06-30',1,1,2,445,'2018-10-31 23:06:00','2018-10-31 23:06:00');</v>
      </c>
    </row>
    <row r="252" spans="1:20">
      <c r="A252" s="60" t="s">
        <v>1391</v>
      </c>
      <c r="B252" s="60">
        <v>1</v>
      </c>
      <c r="C252" s="70">
        <v>41291</v>
      </c>
      <c r="D252" s="70">
        <v>44943</v>
      </c>
      <c r="E252" s="84"/>
      <c r="F252" s="60" t="s">
        <v>1391</v>
      </c>
      <c r="G252" s="60">
        <v>859</v>
      </c>
      <c r="I252" t="s">
        <v>7548</v>
      </c>
      <c r="J252">
        <v>251</v>
      </c>
      <c r="K252">
        <f t="shared" si="30"/>
        <v>445</v>
      </c>
      <c r="L252">
        <f t="shared" si="31"/>
        <v>1</v>
      </c>
      <c r="M252">
        <f t="shared" si="32"/>
        <v>42776</v>
      </c>
      <c r="N252">
        <f t="shared" si="33"/>
        <v>2017</v>
      </c>
      <c r="O252">
        <f t="shared" si="34"/>
        <v>2</v>
      </c>
      <c r="P252" t="str">
        <f t="shared" si="35"/>
        <v>02</v>
      </c>
      <c r="Q252">
        <f t="shared" si="36"/>
        <v>10</v>
      </c>
      <c r="R252">
        <f t="shared" si="37"/>
        <v>10</v>
      </c>
      <c r="S252" t="str">
        <f t="shared" si="38"/>
        <v>'2017-02-10'</v>
      </c>
      <c r="T252" t="str">
        <f t="shared" si="39"/>
        <v>insert into control (nombre, fecha_registrada, registrada, estatus, id_admin, id_cliente, created_at, updated_at) values('CF FIERRO Y ACERO COFIASA','2017-02-10',1,1,2,445,'2018-10-31 23:06:00','2018-10-31 23:06:00');</v>
      </c>
    </row>
    <row r="253" spans="1:20">
      <c r="A253" s="57" t="s">
        <v>1402</v>
      </c>
      <c r="B253" s="57">
        <v>1</v>
      </c>
      <c r="C253" s="69">
        <v>39582</v>
      </c>
      <c r="D253" s="69">
        <v>43234</v>
      </c>
      <c r="E253" s="85"/>
      <c r="F253" s="57" t="s">
        <v>1402</v>
      </c>
      <c r="G253" s="57">
        <v>857</v>
      </c>
      <c r="I253" t="s">
        <v>3610</v>
      </c>
      <c r="J253">
        <v>252</v>
      </c>
      <c r="K253">
        <f t="shared" si="30"/>
        <v>445</v>
      </c>
      <c r="L253">
        <f t="shared" si="31"/>
        <v>1</v>
      </c>
      <c r="M253">
        <f t="shared" si="32"/>
        <v>43108</v>
      </c>
      <c r="N253">
        <f t="shared" si="33"/>
        <v>2018</v>
      </c>
      <c r="O253">
        <f t="shared" si="34"/>
        <v>1</v>
      </c>
      <c r="P253" t="str">
        <f t="shared" si="35"/>
        <v>01</v>
      </c>
      <c r="Q253">
        <f t="shared" si="36"/>
        <v>8</v>
      </c>
      <c r="R253" t="str">
        <f t="shared" si="37"/>
        <v>08</v>
      </c>
      <c r="S253" t="str">
        <f t="shared" si="38"/>
        <v>'2018-01-08'</v>
      </c>
      <c r="T253" t="str">
        <f t="shared" si="39"/>
        <v>insert into control (nombre, fecha_registrada, registrada, estatus, id_admin, id_cliente, created_at, updated_at) values('CF GRUPO COFIASA','2018-01-08',1,1,2,445,'2018-10-31 23:06:00','2018-10-31 23:06:00');</v>
      </c>
    </row>
    <row r="254" spans="1:20">
      <c r="A254" s="59" t="s">
        <v>1412</v>
      </c>
      <c r="B254" s="59">
        <v>1</v>
      </c>
      <c r="C254" s="68">
        <v>39582</v>
      </c>
      <c r="D254" s="68">
        <v>43234</v>
      </c>
      <c r="E254" s="82"/>
      <c r="F254" s="59" t="s">
        <v>1402</v>
      </c>
      <c r="G254" s="59">
        <v>857</v>
      </c>
      <c r="I254" t="s">
        <v>3628</v>
      </c>
      <c r="J254">
        <v>253</v>
      </c>
      <c r="K254">
        <f t="shared" si="30"/>
        <v>445</v>
      </c>
      <c r="L254">
        <f t="shared" si="31"/>
        <v>1</v>
      </c>
      <c r="M254">
        <f t="shared" si="32"/>
        <v>39994</v>
      </c>
      <c r="N254">
        <f t="shared" si="33"/>
        <v>2009</v>
      </c>
      <c r="O254">
        <f t="shared" si="34"/>
        <v>6</v>
      </c>
      <c r="P254" t="str">
        <f t="shared" si="35"/>
        <v>06</v>
      </c>
      <c r="Q254">
        <f t="shared" si="36"/>
        <v>30</v>
      </c>
      <c r="R254">
        <f t="shared" si="37"/>
        <v>30</v>
      </c>
      <c r="S254" t="str">
        <f t="shared" si="38"/>
        <v>'2009-06-30'</v>
      </c>
      <c r="T254" t="str">
        <f t="shared" si="39"/>
        <v>insert into control (nombre, fecha_registrada, registrada, estatus, id_admin, id_cliente, created_at, updated_at) values('CF GRUPO COFIASA COMERCIAL DE FIERRO Y ACERO','2009-06-30',1,1,2,445,'2018-10-31 23:06:00','2018-10-31 23:06:00');</v>
      </c>
    </row>
    <row r="255" spans="1:20">
      <c r="A255" s="58" t="s">
        <v>1418</v>
      </c>
      <c r="B255" s="58">
        <v>1</v>
      </c>
      <c r="C255" s="67">
        <v>39639</v>
      </c>
      <c r="D255" s="67">
        <v>43291</v>
      </c>
      <c r="E255" s="83"/>
      <c r="F255" s="58" t="s">
        <v>1402</v>
      </c>
      <c r="G255" s="58">
        <v>857</v>
      </c>
      <c r="I255" t="s">
        <v>5054</v>
      </c>
      <c r="J255">
        <v>254</v>
      </c>
      <c r="K255">
        <f t="shared" si="30"/>
        <v>168</v>
      </c>
      <c r="L255">
        <f t="shared" si="31"/>
        <v>1</v>
      </c>
      <c r="M255">
        <f t="shared" si="32"/>
        <v>39723</v>
      </c>
      <c r="N255">
        <f t="shared" si="33"/>
        <v>2008</v>
      </c>
      <c r="O255">
        <f t="shared" si="34"/>
        <v>10</v>
      </c>
      <c r="P255">
        <f t="shared" si="35"/>
        <v>10</v>
      </c>
      <c r="Q255">
        <f t="shared" si="36"/>
        <v>2</v>
      </c>
      <c r="R255" t="str">
        <f t="shared" si="37"/>
        <v>02</v>
      </c>
      <c r="S255" t="str">
        <f t="shared" si="38"/>
        <v>'2008-10-02'</v>
      </c>
      <c r="T255" t="str">
        <f t="shared" si="39"/>
        <v>insert into control (nombre, fecha_registrada, registrada, estatus, id_admin, id_cliente, created_at, updated_at) values('CH-B MIX','2008-10-02',1,1,2,168,'2018-10-31 23:06:00','2018-10-31 23:06:00');</v>
      </c>
    </row>
    <row r="256" spans="1:20">
      <c r="A256" s="59" t="s">
        <v>1412</v>
      </c>
      <c r="B256" s="59">
        <v>1</v>
      </c>
      <c r="C256" s="68">
        <v>40204</v>
      </c>
      <c r="D256" s="68">
        <v>43856</v>
      </c>
      <c r="E256" s="82"/>
      <c r="F256" s="59" t="s">
        <v>1402</v>
      </c>
      <c r="G256" s="59">
        <v>857</v>
      </c>
      <c r="I256" t="s">
        <v>8653</v>
      </c>
      <c r="J256">
        <v>255</v>
      </c>
      <c r="K256">
        <f t="shared" si="30"/>
        <v>326</v>
      </c>
      <c r="L256">
        <f t="shared" si="31"/>
        <v>1</v>
      </c>
      <c r="M256">
        <f t="shared" si="32"/>
        <v>41087</v>
      </c>
      <c r="N256">
        <f t="shared" si="33"/>
        <v>2012</v>
      </c>
      <c r="O256">
        <f t="shared" si="34"/>
        <v>6</v>
      </c>
      <c r="P256" t="str">
        <f t="shared" si="35"/>
        <v>06</v>
      </c>
      <c r="Q256">
        <f t="shared" si="36"/>
        <v>27</v>
      </c>
      <c r="R256">
        <f t="shared" si="37"/>
        <v>27</v>
      </c>
      <c r="S256" t="str">
        <f t="shared" si="38"/>
        <v>'2012-06-27'</v>
      </c>
      <c r="T256" t="str">
        <f t="shared" si="39"/>
        <v>insert into control (nombre, fecha_registrada, registrada, estatus, id_admin, id_cliente, created_at, updated_at) values('CHALET COCINAS &amp; ACCESORIOS','2012-06-27',1,1,2,326,'2018-10-31 23:06:00','2018-10-31 23:06:00');</v>
      </c>
    </row>
    <row r="257" spans="1:20">
      <c r="A257" s="58" t="s">
        <v>1423</v>
      </c>
      <c r="B257" s="58">
        <v>1</v>
      </c>
      <c r="C257" s="67">
        <v>40324</v>
      </c>
      <c r="D257" s="67">
        <v>43977</v>
      </c>
      <c r="E257" s="83"/>
      <c r="F257" s="58" t="s">
        <v>1402</v>
      </c>
      <c r="G257" s="58">
        <v>857</v>
      </c>
      <c r="I257" t="s">
        <v>5049</v>
      </c>
      <c r="J257">
        <v>256</v>
      </c>
      <c r="K257">
        <f t="shared" si="30"/>
        <v>169</v>
      </c>
      <c r="L257">
        <f t="shared" si="31"/>
        <v>1</v>
      </c>
      <c r="M257">
        <f t="shared" si="32"/>
        <v>41759</v>
      </c>
      <c r="N257">
        <f t="shared" si="33"/>
        <v>2014</v>
      </c>
      <c r="O257">
        <f t="shared" si="34"/>
        <v>4</v>
      </c>
      <c r="P257" t="str">
        <f t="shared" si="35"/>
        <v>04</v>
      </c>
      <c r="Q257">
        <f t="shared" si="36"/>
        <v>30</v>
      </c>
      <c r="R257">
        <f t="shared" si="37"/>
        <v>30</v>
      </c>
      <c r="S257" t="str">
        <f t="shared" si="38"/>
        <v>'2014-04-30'</v>
      </c>
      <c r="T257" t="str">
        <f t="shared" si="39"/>
        <v>insert into control (nombre, fecha_registrada, registrada, estatus, id_admin, id_cliente, created_at, updated_at) values('CHALETT BOUTIQUE','2014-04-30',1,1,2,169,'2018-10-31 23:06:00','2018-10-31 23:06:00');</v>
      </c>
    </row>
    <row r="258" spans="1:20">
      <c r="A258" s="60" t="s">
        <v>1426</v>
      </c>
      <c r="B258" s="60">
        <v>1</v>
      </c>
      <c r="C258" s="70">
        <v>41305</v>
      </c>
      <c r="D258" s="70">
        <v>44957</v>
      </c>
      <c r="E258" s="84"/>
      <c r="F258" s="60" t="s">
        <v>1402</v>
      </c>
      <c r="G258" s="60">
        <v>857</v>
      </c>
      <c r="I258" t="s">
        <v>7395</v>
      </c>
      <c r="J258">
        <v>257</v>
      </c>
      <c r="K258">
        <f t="shared" si="30"/>
        <v>170</v>
      </c>
      <c r="L258">
        <f t="shared" si="31"/>
        <v>1</v>
      </c>
      <c r="M258">
        <f t="shared" si="32"/>
        <v>42705</v>
      </c>
      <c r="N258">
        <f t="shared" si="33"/>
        <v>2016</v>
      </c>
      <c r="O258">
        <f t="shared" si="34"/>
        <v>12</v>
      </c>
      <c r="P258">
        <f t="shared" si="35"/>
        <v>12</v>
      </c>
      <c r="Q258">
        <f t="shared" si="36"/>
        <v>1</v>
      </c>
      <c r="R258" t="str">
        <f t="shared" si="37"/>
        <v>01</v>
      </c>
      <c r="S258" t="str">
        <f t="shared" si="38"/>
        <v>'2016-12-01'</v>
      </c>
      <c r="T258" t="str">
        <f t="shared" si="39"/>
        <v>insert into control (nombre, fecha_registrada, registrada, estatus, id_admin, id_cliente, created_at, updated_at) values('CHAMUCOS','2016-12-01',1,1,2,170,'2018-10-31 23:06:00','2018-10-31 23:06:00');</v>
      </c>
    </row>
    <row r="259" spans="1:20">
      <c r="A259" s="65" t="s">
        <v>1426</v>
      </c>
      <c r="B259" s="57">
        <v>1</v>
      </c>
      <c r="C259" s="69">
        <v>41324</v>
      </c>
      <c r="D259" s="69">
        <v>44976</v>
      </c>
      <c r="E259" s="85">
        <v>9</v>
      </c>
      <c r="F259" s="57" t="s">
        <v>1402</v>
      </c>
      <c r="G259" s="57">
        <v>857</v>
      </c>
      <c r="I259" t="s">
        <v>8231</v>
      </c>
      <c r="J259">
        <v>258</v>
      </c>
      <c r="K259">
        <f t="shared" ref="K259:K322" si="40">VLOOKUP($I259,$A$2:$G$2500,7,0)</f>
        <v>171</v>
      </c>
      <c r="L259">
        <f t="shared" ref="L259:L322" si="41">IF(VLOOKUP($I259,$A$2:$G$1967,2,0)="",0,VLOOKUP($I259,$A$2:$G$1967,2,0))</f>
        <v>1</v>
      </c>
      <c r="M259">
        <f t="shared" ref="M259:M322" si="42">IF(VLOOKUP($I259,$A$2:$G$1967,3,0)="","",VLOOKUP($I259,$A$2:$G$1967,3,0))</f>
        <v>43185</v>
      </c>
      <c r="N259">
        <f t="shared" ref="N259:N322" si="43">YEAR(M259)</f>
        <v>2018</v>
      </c>
      <c r="O259">
        <f t="shared" ref="O259:O322" si="44">MONTH(M259)</f>
        <v>3</v>
      </c>
      <c r="P259" t="str">
        <f t="shared" ref="P259:P322" si="45">IF(LEN(O259)=1,CONCATENATE("0",O259),O259)</f>
        <v>03</v>
      </c>
      <c r="Q259">
        <f t="shared" ref="Q259:Q322" si="46">DAY(M259)</f>
        <v>26</v>
      </c>
      <c r="R259">
        <f t="shared" ref="R259:R322" si="47">IF(LEN(Q259)=1,CONCATENATE("0",Q259),Q259)</f>
        <v>26</v>
      </c>
      <c r="S259" t="str">
        <f t="shared" ref="S259:S322" si="48">IFERROR(CONCATENATE("'",N259,"-",P259,"-",R259,"'"),"null")</f>
        <v>'2018-03-26'</v>
      </c>
      <c r="T259" t="str">
        <f t="shared" ref="T259:T322" si="49">CONCATENATE("insert into control (nombre, fecha_registrada, registrada, estatus, id_admin, id_cliente, created_at, updated_at) values('",I259,"',",S259,",",L259,",1,2,",K259,",'2018-10-31 23:06:00','2018-10-31 23:06:00');")</f>
        <v>insert into control (nombre, fecha_registrada, registrada, estatus, id_admin, id_cliente, created_at, updated_at) values('CHANTHUA SALÓN','2018-03-26',1,1,2,171,'2018-10-31 23:06:00','2018-10-31 23:06:00');</v>
      </c>
    </row>
    <row r="260" spans="1:20">
      <c r="A260" s="72" t="s">
        <v>1426</v>
      </c>
      <c r="B260" s="60">
        <v>1</v>
      </c>
      <c r="C260" s="70">
        <v>41324</v>
      </c>
      <c r="D260" s="70">
        <v>44976</v>
      </c>
      <c r="E260" s="84">
        <v>17</v>
      </c>
      <c r="F260" s="60" t="s">
        <v>1402</v>
      </c>
      <c r="G260" s="60">
        <v>857</v>
      </c>
      <c r="I260" t="s">
        <v>5034</v>
      </c>
      <c r="J260">
        <v>259</v>
      </c>
      <c r="K260">
        <f t="shared" si="40"/>
        <v>173</v>
      </c>
      <c r="L260">
        <f t="shared" si="41"/>
        <v>1</v>
      </c>
      <c r="M260">
        <f t="shared" si="42"/>
        <v>41848</v>
      </c>
      <c r="N260">
        <f t="shared" si="43"/>
        <v>2014</v>
      </c>
      <c r="O260">
        <f t="shared" si="44"/>
        <v>7</v>
      </c>
      <c r="P260" t="str">
        <f t="shared" si="45"/>
        <v>07</v>
      </c>
      <c r="Q260">
        <f t="shared" si="46"/>
        <v>28</v>
      </c>
      <c r="R260">
        <f t="shared" si="47"/>
        <v>28</v>
      </c>
      <c r="S260" t="str">
        <f t="shared" si="48"/>
        <v>'2014-07-28'</v>
      </c>
      <c r="T260" t="str">
        <f t="shared" si="49"/>
        <v>insert into control (nombre, fecha_registrada, registrada, estatus, id_admin, id_cliente, created_at, updated_at) values('CHIC PETS COMODIDAD PARA TU MEJOR AMIGO','2014-07-28',1,1,2,173,'2018-10-31 23:06:00','2018-10-31 23:06:00');</v>
      </c>
    </row>
    <row r="261" spans="1:20">
      <c r="A261" s="57" t="s">
        <v>1434</v>
      </c>
      <c r="B261" s="57" t="s">
        <v>8657</v>
      </c>
      <c r="C261" s="67">
        <v>39056</v>
      </c>
      <c r="D261" s="67">
        <v>42709</v>
      </c>
      <c r="E261" s="83"/>
      <c r="F261" s="57" t="s">
        <v>1434</v>
      </c>
      <c r="G261" s="57">
        <v>856</v>
      </c>
      <c r="I261" t="s">
        <v>7962</v>
      </c>
      <c r="J261">
        <v>260</v>
      </c>
      <c r="K261">
        <f t="shared" si="40"/>
        <v>174</v>
      </c>
      <c r="L261">
        <f t="shared" si="41"/>
        <v>1</v>
      </c>
      <c r="M261">
        <f t="shared" si="42"/>
        <v>42975</v>
      </c>
      <c r="N261">
        <f t="shared" si="43"/>
        <v>2017</v>
      </c>
      <c r="O261">
        <f t="shared" si="44"/>
        <v>8</v>
      </c>
      <c r="P261" t="str">
        <f t="shared" si="45"/>
        <v>08</v>
      </c>
      <c r="Q261">
        <f t="shared" si="46"/>
        <v>28</v>
      </c>
      <c r="R261">
        <f t="shared" si="47"/>
        <v>28</v>
      </c>
      <c r="S261" t="str">
        <f t="shared" si="48"/>
        <v>'2017-08-28'</v>
      </c>
      <c r="T261" t="str">
        <f t="shared" si="49"/>
        <v>insert into control (nombre, fecha_registrada, registrada, estatus, id_admin, id_cliente, created_at, updated_at) values('CHICAS DE HUMO','2017-08-28',1,1,2,174,'2018-10-31 23:06:00','2018-10-31 23:06:00');</v>
      </c>
    </row>
    <row r="262" spans="1:20">
      <c r="A262" s="60" t="s">
        <v>1437</v>
      </c>
      <c r="B262" s="60" t="s">
        <v>8657</v>
      </c>
      <c r="C262" s="68">
        <v>39553</v>
      </c>
      <c r="D262" s="68">
        <v>43205</v>
      </c>
      <c r="E262" s="82"/>
      <c r="F262" s="60" t="s">
        <v>1434</v>
      </c>
      <c r="G262" s="60">
        <v>856</v>
      </c>
      <c r="I262" t="s">
        <v>6420</v>
      </c>
      <c r="J262">
        <v>261</v>
      </c>
      <c r="K262">
        <f t="shared" si="40"/>
        <v>175</v>
      </c>
      <c r="L262">
        <f t="shared" si="41"/>
        <v>1</v>
      </c>
      <c r="M262">
        <f t="shared" si="42"/>
        <v>42185</v>
      </c>
      <c r="N262">
        <f t="shared" si="43"/>
        <v>2015</v>
      </c>
      <c r="O262">
        <f t="shared" si="44"/>
        <v>6</v>
      </c>
      <c r="P262" t="str">
        <f t="shared" si="45"/>
        <v>06</v>
      </c>
      <c r="Q262">
        <f t="shared" si="46"/>
        <v>30</v>
      </c>
      <c r="R262">
        <f t="shared" si="47"/>
        <v>30</v>
      </c>
      <c r="S262" t="str">
        <f t="shared" si="48"/>
        <v>'2015-06-30'</v>
      </c>
      <c r="T262" t="str">
        <f t="shared" si="49"/>
        <v>insert into control (nombre, fecha_registrada, registrada, estatus, id_admin, id_cliente, created_at, updated_at) values('CHICKEN FARM','2015-06-30',1,1,2,175,'2018-10-31 23:06:00','2018-10-31 23:06:00');</v>
      </c>
    </row>
    <row r="263" spans="1:20">
      <c r="A263" s="57" t="s">
        <v>1439</v>
      </c>
      <c r="B263" s="57">
        <v>1</v>
      </c>
      <c r="C263" s="67">
        <v>37533</v>
      </c>
      <c r="D263" s="67">
        <v>44838</v>
      </c>
      <c r="E263" s="83"/>
      <c r="F263" s="57" t="s">
        <v>1439</v>
      </c>
      <c r="G263" s="57">
        <v>854</v>
      </c>
      <c r="I263" t="s">
        <v>5999</v>
      </c>
      <c r="J263">
        <v>262</v>
      </c>
      <c r="K263">
        <f t="shared" si="40"/>
        <v>178</v>
      </c>
      <c r="L263">
        <f t="shared" si="41"/>
        <v>1</v>
      </c>
      <c r="M263">
        <f t="shared" si="42"/>
        <v>42054</v>
      </c>
      <c r="N263">
        <f t="shared" si="43"/>
        <v>2015</v>
      </c>
      <c r="O263">
        <f t="shared" si="44"/>
        <v>2</v>
      </c>
      <c r="P263" t="str">
        <f t="shared" si="45"/>
        <v>02</v>
      </c>
      <c r="Q263">
        <f t="shared" si="46"/>
        <v>19</v>
      </c>
      <c r="R263">
        <f t="shared" si="47"/>
        <v>19</v>
      </c>
      <c r="S263" t="str">
        <f t="shared" si="48"/>
        <v>'2015-02-19'</v>
      </c>
      <c r="T263" t="str">
        <f t="shared" si="49"/>
        <v>insert into control (nombre, fecha_registrada, registrada, estatus, id_admin, id_cliente, created_at, updated_at) values('CHIHUAHUA CAPITAL MODERNA Y CON HISTORIA','2015-02-19',1,1,2,178,'2018-10-31 23:06:00','2018-10-31 23:06:00');</v>
      </c>
    </row>
    <row r="264" spans="1:20">
      <c r="A264" s="60" t="s">
        <v>1446</v>
      </c>
      <c r="B264" s="60" t="s">
        <v>8657</v>
      </c>
      <c r="C264" s="68">
        <v>41865</v>
      </c>
      <c r="D264" s="68">
        <v>45518</v>
      </c>
      <c r="E264" s="82"/>
      <c r="F264" s="60" t="s">
        <v>1439</v>
      </c>
      <c r="G264" s="60">
        <v>854</v>
      </c>
      <c r="I264" t="s">
        <v>291</v>
      </c>
      <c r="J264">
        <v>263</v>
      </c>
      <c r="K264">
        <f t="shared" si="40"/>
        <v>1097</v>
      </c>
      <c r="L264">
        <f t="shared" si="41"/>
        <v>1</v>
      </c>
      <c r="M264">
        <f t="shared" si="42"/>
        <v>38722</v>
      </c>
      <c r="N264">
        <f t="shared" si="43"/>
        <v>2006</v>
      </c>
      <c r="O264">
        <f t="shared" si="44"/>
        <v>1</v>
      </c>
      <c r="P264" t="str">
        <f t="shared" si="45"/>
        <v>01</v>
      </c>
      <c r="Q264">
        <f t="shared" si="46"/>
        <v>5</v>
      </c>
      <c r="R264" t="str">
        <f t="shared" si="47"/>
        <v>05</v>
      </c>
      <c r="S264" t="str">
        <f t="shared" si="48"/>
        <v>'2006-01-05'</v>
      </c>
      <c r="T264" t="str">
        <f t="shared" si="49"/>
        <v>insert into control (nombre, fecha_registrada, registrada, estatus, id_admin, id_cliente, created_at, updated_at) values('CHIHUAHUA MEAT','2006-01-05',1,1,2,1097,'2018-10-31 23:06:00','2018-10-31 23:06:00');</v>
      </c>
    </row>
    <row r="265" spans="1:20">
      <c r="A265" s="57" t="s">
        <v>1450</v>
      </c>
      <c r="B265" s="57">
        <v>1</v>
      </c>
      <c r="C265" s="69">
        <v>41352</v>
      </c>
      <c r="D265" s="69">
        <v>45004</v>
      </c>
      <c r="E265" s="85"/>
      <c r="F265" s="57" t="s">
        <v>1451</v>
      </c>
      <c r="G265" s="57">
        <v>853</v>
      </c>
      <c r="I265" t="s">
        <v>7807</v>
      </c>
      <c r="J265">
        <v>264</v>
      </c>
      <c r="K265">
        <f t="shared" si="40"/>
        <v>1097</v>
      </c>
      <c r="L265">
        <f t="shared" si="41"/>
        <v>1</v>
      </c>
      <c r="M265">
        <f t="shared" si="42"/>
        <v>42880</v>
      </c>
      <c r="N265">
        <f t="shared" si="43"/>
        <v>2017</v>
      </c>
      <c r="O265">
        <f t="shared" si="44"/>
        <v>5</v>
      </c>
      <c r="P265" t="str">
        <f t="shared" si="45"/>
        <v>05</v>
      </c>
      <c r="Q265">
        <f t="shared" si="46"/>
        <v>25</v>
      </c>
      <c r="R265">
        <f t="shared" si="47"/>
        <v>25</v>
      </c>
      <c r="S265" t="str">
        <f t="shared" si="48"/>
        <v>'2017-05-25'</v>
      </c>
      <c r="T265" t="str">
        <f t="shared" si="49"/>
        <v>insert into control (nombre, fecha_registrada, registrada, estatus, id_admin, id_cliente, created_at, updated_at) values('CHIHUAHUA MEAT (INNOMINADA)','2017-05-25',1,1,2,1097,'2018-10-31 23:06:00','2018-10-31 23:06:00');</v>
      </c>
    </row>
    <row r="266" spans="1:20">
      <c r="A266" s="60" t="s">
        <v>1450</v>
      </c>
      <c r="B266" s="60">
        <v>1</v>
      </c>
      <c r="C266" s="70">
        <v>41352</v>
      </c>
      <c r="D266" s="70">
        <v>45004</v>
      </c>
      <c r="E266" s="84"/>
      <c r="F266" s="60" t="s">
        <v>1451</v>
      </c>
      <c r="G266" s="60">
        <v>853</v>
      </c>
      <c r="I266" t="s">
        <v>286</v>
      </c>
      <c r="J266">
        <v>265</v>
      </c>
      <c r="K266">
        <f t="shared" si="40"/>
        <v>1097</v>
      </c>
      <c r="L266">
        <f t="shared" si="41"/>
        <v>1</v>
      </c>
      <c r="M266">
        <f t="shared" si="42"/>
        <v>38510</v>
      </c>
      <c r="N266">
        <f t="shared" si="43"/>
        <v>2005</v>
      </c>
      <c r="O266">
        <f t="shared" si="44"/>
        <v>6</v>
      </c>
      <c r="P266" t="str">
        <f t="shared" si="45"/>
        <v>06</v>
      </c>
      <c r="Q266">
        <f t="shared" si="46"/>
        <v>7</v>
      </c>
      <c r="R266" t="str">
        <f t="shared" si="47"/>
        <v>07</v>
      </c>
      <c r="S266" t="str">
        <f t="shared" si="48"/>
        <v>'2005-06-07'</v>
      </c>
      <c r="T266" t="str">
        <f t="shared" si="49"/>
        <v>insert into control (nombre, fecha_registrada, registrada, estatus, id_admin, id_cliente, created_at, updated_at) values('CHIHUAHUA MEAT VISA QUALITY (40)','2005-06-07',1,1,2,1097,'2018-10-31 23:06:00','2018-10-31 23:06:00');</v>
      </c>
    </row>
    <row r="267" spans="1:20">
      <c r="A267" s="58" t="s">
        <v>1460</v>
      </c>
      <c r="B267" s="58">
        <v>1</v>
      </c>
      <c r="C267" s="67">
        <v>40725</v>
      </c>
      <c r="D267" s="67">
        <v>44378</v>
      </c>
      <c r="E267" s="83"/>
      <c r="F267" s="58" t="s">
        <v>1460</v>
      </c>
      <c r="G267" s="58">
        <v>852</v>
      </c>
      <c r="I267" t="s">
        <v>5017</v>
      </c>
      <c r="J267">
        <v>266</v>
      </c>
      <c r="K267">
        <f t="shared" si="40"/>
        <v>176</v>
      </c>
      <c r="L267">
        <f t="shared" si="41"/>
        <v>0</v>
      </c>
      <c r="M267">
        <f t="shared" si="42"/>
        <v>39946</v>
      </c>
      <c r="N267">
        <f t="shared" si="43"/>
        <v>2009</v>
      </c>
      <c r="O267">
        <f t="shared" si="44"/>
        <v>5</v>
      </c>
      <c r="P267" t="str">
        <f t="shared" si="45"/>
        <v>05</v>
      </c>
      <c r="Q267">
        <f t="shared" si="46"/>
        <v>13</v>
      </c>
      <c r="R267">
        <f t="shared" si="47"/>
        <v>13</v>
      </c>
      <c r="S267" t="str">
        <f t="shared" si="48"/>
        <v>'2009-05-13'</v>
      </c>
      <c r="T267" t="str">
        <f t="shared" si="49"/>
        <v>insert into control (nombre, fecha_registrada, registrada, estatus, id_admin, id_cliente, created_at, updated_at) values('CHIHUAHUA´S BEEF LA CARNE QUE SI ES DEL NORTE','2009-05-13',0,1,2,176,'2018-10-31 23:06:00','2018-10-31 23:06:00');</v>
      </c>
    </row>
    <row r="268" spans="1:20">
      <c r="A268" s="59" t="s">
        <v>1465</v>
      </c>
      <c r="B268" s="59">
        <v>1</v>
      </c>
      <c r="C268" s="68">
        <v>40112</v>
      </c>
      <c r="D268" s="68">
        <v>43764</v>
      </c>
      <c r="E268" s="82"/>
      <c r="F268" s="59" t="s">
        <v>1466</v>
      </c>
      <c r="G268" s="59">
        <v>851</v>
      </c>
      <c r="I268" t="s">
        <v>8144</v>
      </c>
      <c r="J268">
        <v>267</v>
      </c>
      <c r="K268">
        <f t="shared" si="40"/>
        <v>177</v>
      </c>
      <c r="L268">
        <f t="shared" si="41"/>
        <v>1</v>
      </c>
      <c r="M268">
        <f t="shared" si="42"/>
        <v>43122</v>
      </c>
      <c r="N268">
        <f t="shared" si="43"/>
        <v>2018</v>
      </c>
      <c r="O268">
        <f t="shared" si="44"/>
        <v>1</v>
      </c>
      <c r="P268" t="str">
        <f t="shared" si="45"/>
        <v>01</v>
      </c>
      <c r="Q268">
        <f t="shared" si="46"/>
        <v>22</v>
      </c>
      <c r="R268">
        <f t="shared" si="47"/>
        <v>22</v>
      </c>
      <c r="S268" t="str">
        <f t="shared" si="48"/>
        <v>'2018-01-22'</v>
      </c>
      <c r="T268" t="str">
        <f t="shared" si="49"/>
        <v>insert into control (nombre, fecha_registrada, registrada, estatus, id_admin, id_cliente, created_at, updated_at) values('CHIPOTLE SUSHI','2018-01-22',1,1,2,177,'2018-10-31 23:06:00','2018-10-31 23:06:00');</v>
      </c>
    </row>
    <row r="269" spans="1:20">
      <c r="A269" s="58" t="s">
        <v>1474</v>
      </c>
      <c r="B269" s="58">
        <v>1</v>
      </c>
      <c r="C269" s="67">
        <v>39891</v>
      </c>
      <c r="D269" s="67">
        <v>43543</v>
      </c>
      <c r="E269" s="83"/>
      <c r="F269" s="58" t="s">
        <v>1475</v>
      </c>
      <c r="G269" s="58">
        <v>850</v>
      </c>
      <c r="I269" t="s">
        <v>3726</v>
      </c>
      <c r="J269">
        <v>268</v>
      </c>
      <c r="K269">
        <f t="shared" si="40"/>
        <v>425</v>
      </c>
      <c r="L269">
        <f t="shared" si="41"/>
        <v>1</v>
      </c>
      <c r="M269">
        <f t="shared" si="42"/>
        <v>41247</v>
      </c>
      <c r="N269">
        <f t="shared" si="43"/>
        <v>2012</v>
      </c>
      <c r="O269">
        <f t="shared" si="44"/>
        <v>12</v>
      </c>
      <c r="P269">
        <f t="shared" si="45"/>
        <v>12</v>
      </c>
      <c r="Q269">
        <f t="shared" si="46"/>
        <v>4</v>
      </c>
      <c r="R269" t="str">
        <f t="shared" si="47"/>
        <v>04</v>
      </c>
      <c r="S269" t="str">
        <f t="shared" si="48"/>
        <v>'2012-12-04'</v>
      </c>
      <c r="T269" t="str">
        <f t="shared" si="49"/>
        <v>insert into control (nombre, fecha_registrada, registrada, estatus, id_admin, id_cliente, created_at, updated_at) values('CHIWAS AR GORDITAS','2012-12-04',1,1,2,425,'2018-10-31 23:06:00','2018-10-31 23:06:00');</v>
      </c>
    </row>
    <row r="270" spans="1:20">
      <c r="A270" s="59" t="s">
        <v>1482</v>
      </c>
      <c r="B270" s="59">
        <v>1</v>
      </c>
      <c r="C270" s="68">
        <v>40011</v>
      </c>
      <c r="D270" s="68">
        <v>43663</v>
      </c>
      <c r="E270" s="82"/>
      <c r="F270" s="59" t="s">
        <v>1475</v>
      </c>
      <c r="G270" s="59">
        <v>850</v>
      </c>
      <c r="I270" t="s">
        <v>6891</v>
      </c>
      <c r="J270">
        <v>269</v>
      </c>
      <c r="K270">
        <f t="shared" si="40"/>
        <v>179</v>
      </c>
      <c r="L270">
        <f t="shared" si="41"/>
        <v>1</v>
      </c>
      <c r="M270">
        <f t="shared" si="42"/>
        <v>42440</v>
      </c>
      <c r="N270">
        <f t="shared" si="43"/>
        <v>2016</v>
      </c>
      <c r="O270">
        <f t="shared" si="44"/>
        <v>3</v>
      </c>
      <c r="P270" t="str">
        <f t="shared" si="45"/>
        <v>03</v>
      </c>
      <c r="Q270">
        <f t="shared" si="46"/>
        <v>11</v>
      </c>
      <c r="R270">
        <f t="shared" si="47"/>
        <v>11</v>
      </c>
      <c r="S270" t="str">
        <f t="shared" si="48"/>
        <v>'2016-03-11'</v>
      </c>
      <c r="T270" t="str">
        <f t="shared" si="49"/>
        <v>insert into control (nombre, fecha_registrada, registrada, estatus, id_admin, id_cliente, created_at, updated_at) values('CHORIPOTLE','2016-03-11',1,1,2,179,'2018-10-31 23:06:00','2018-10-31 23:06:00');</v>
      </c>
    </row>
    <row r="271" spans="1:20">
      <c r="A271" s="58" t="s">
        <v>1486</v>
      </c>
      <c r="B271" s="58">
        <v>1</v>
      </c>
      <c r="C271" s="67">
        <v>38125</v>
      </c>
      <c r="D271" s="67">
        <v>45430</v>
      </c>
      <c r="E271" s="83"/>
      <c r="F271" s="58" t="s">
        <v>1486</v>
      </c>
      <c r="G271" s="58">
        <v>848</v>
      </c>
      <c r="I271" t="s">
        <v>5013</v>
      </c>
      <c r="J271">
        <v>270</v>
      </c>
      <c r="K271">
        <f t="shared" si="40"/>
        <v>180</v>
      </c>
      <c r="L271">
        <f t="shared" si="41"/>
        <v>1</v>
      </c>
      <c r="M271">
        <f t="shared" si="42"/>
        <v>40092</v>
      </c>
      <c r="N271">
        <f t="shared" si="43"/>
        <v>2009</v>
      </c>
      <c r="O271">
        <f t="shared" si="44"/>
        <v>10</v>
      </c>
      <c r="P271">
        <f t="shared" si="45"/>
        <v>10</v>
      </c>
      <c r="Q271">
        <f t="shared" si="46"/>
        <v>6</v>
      </c>
      <c r="R271" t="str">
        <f t="shared" si="47"/>
        <v>06</v>
      </c>
      <c r="S271" t="str">
        <f t="shared" si="48"/>
        <v>'2009-10-06'</v>
      </c>
      <c r="T271" t="str">
        <f t="shared" si="49"/>
        <v>insert into control (nombre, fecha_registrada, registrada, estatus, id_admin, id_cliente, created_at, updated_at) values('CHUPA CHD DEDOS','2009-10-06',1,1,2,180,'2018-10-31 23:06:00','2018-10-31 23:06:00');</v>
      </c>
    </row>
    <row r="272" spans="1:20">
      <c r="A272" s="59" t="s">
        <v>1490</v>
      </c>
      <c r="B272" s="59">
        <v>1</v>
      </c>
      <c r="C272" s="68">
        <v>41624</v>
      </c>
      <c r="D272" s="68">
        <v>45276</v>
      </c>
      <c r="E272" s="82"/>
      <c r="F272" s="59" t="s">
        <v>1490</v>
      </c>
      <c r="G272" s="59">
        <v>845</v>
      </c>
      <c r="I272" t="s">
        <v>8315</v>
      </c>
      <c r="J272">
        <v>271</v>
      </c>
      <c r="K272">
        <f t="shared" si="40"/>
        <v>274</v>
      </c>
      <c r="L272">
        <f t="shared" si="41"/>
        <v>1</v>
      </c>
      <c r="M272">
        <f t="shared" si="42"/>
        <v>43238</v>
      </c>
      <c r="N272">
        <f t="shared" si="43"/>
        <v>2018</v>
      </c>
      <c r="O272">
        <f t="shared" si="44"/>
        <v>5</v>
      </c>
      <c r="P272" t="str">
        <f t="shared" si="45"/>
        <v>05</v>
      </c>
      <c r="Q272">
        <f t="shared" si="46"/>
        <v>18</v>
      </c>
      <c r="R272">
        <f t="shared" si="47"/>
        <v>18</v>
      </c>
      <c r="S272" t="str">
        <f t="shared" si="48"/>
        <v>'2018-05-18'</v>
      </c>
      <c r="T272" t="str">
        <f t="shared" si="49"/>
        <v>insert into control (nombre, fecha_registrada, registrada, estatus, id_admin, id_cliente, created_at, updated_at) values('CHURRO TIME BY ROGELIO CATAÑO','2018-05-18',1,1,2,274,'2018-10-31 23:06:00','2018-10-31 23:06:00');</v>
      </c>
    </row>
    <row r="273" spans="1:20">
      <c r="A273" s="58" t="s">
        <v>1495</v>
      </c>
      <c r="B273" s="58">
        <v>1</v>
      </c>
      <c r="C273" s="67">
        <v>41848</v>
      </c>
      <c r="D273" s="67">
        <v>45501</v>
      </c>
      <c r="E273" s="83"/>
      <c r="F273" s="58" t="s">
        <v>1495</v>
      </c>
      <c r="G273" s="58">
        <v>846</v>
      </c>
      <c r="I273" t="s">
        <v>4999</v>
      </c>
      <c r="J273">
        <v>272</v>
      </c>
      <c r="K273">
        <f t="shared" si="40"/>
        <v>182</v>
      </c>
      <c r="L273">
        <f t="shared" si="41"/>
        <v>1</v>
      </c>
      <c r="M273">
        <f t="shared" si="42"/>
        <v>41282</v>
      </c>
      <c r="N273">
        <f t="shared" si="43"/>
        <v>2013</v>
      </c>
      <c r="O273">
        <f t="shared" si="44"/>
        <v>1</v>
      </c>
      <c r="P273" t="str">
        <f t="shared" si="45"/>
        <v>01</v>
      </c>
      <c r="Q273">
        <f t="shared" si="46"/>
        <v>8</v>
      </c>
      <c r="R273" t="str">
        <f t="shared" si="47"/>
        <v>08</v>
      </c>
      <c r="S273" t="str">
        <f t="shared" si="48"/>
        <v>'2013-01-08'</v>
      </c>
      <c r="T273" t="str">
        <f t="shared" si="49"/>
        <v>insert into control (nombre, fecha_registrada, registrada, estatus, id_admin, id_cliente, created_at, updated_at) values('CINCO GUSTOS','2013-01-08',1,1,2,182,'2018-10-31 23:06:00','2018-10-31 23:06:00');</v>
      </c>
    </row>
    <row r="274" spans="1:20">
      <c r="A274" s="60" t="s">
        <v>1499</v>
      </c>
      <c r="B274" s="60">
        <v>1</v>
      </c>
      <c r="C274" s="70">
        <v>41201</v>
      </c>
      <c r="D274" s="70">
        <v>44853</v>
      </c>
      <c r="E274" s="84"/>
      <c r="F274" s="60" t="s">
        <v>1499</v>
      </c>
      <c r="G274" s="60">
        <v>843</v>
      </c>
      <c r="I274" t="s">
        <v>4985</v>
      </c>
      <c r="J274">
        <v>273</v>
      </c>
      <c r="K274">
        <f t="shared" si="40"/>
        <v>184</v>
      </c>
      <c r="L274">
        <f t="shared" si="41"/>
        <v>1</v>
      </c>
      <c r="M274">
        <f t="shared" si="42"/>
        <v>40890</v>
      </c>
      <c r="N274">
        <f t="shared" si="43"/>
        <v>2011</v>
      </c>
      <c r="O274">
        <f t="shared" si="44"/>
        <v>12</v>
      </c>
      <c r="P274">
        <f t="shared" si="45"/>
        <v>12</v>
      </c>
      <c r="Q274">
        <f t="shared" si="46"/>
        <v>13</v>
      </c>
      <c r="R274">
        <f t="shared" si="47"/>
        <v>13</v>
      </c>
      <c r="S274" t="str">
        <f t="shared" si="48"/>
        <v>'2011-12-13'</v>
      </c>
      <c r="T274" t="str">
        <f t="shared" si="49"/>
        <v>insert into control (nombre, fecha_registrada, registrada, estatus, id_admin, id_cliente, created_at, updated_at) values('CIRO','2011-12-13',1,1,2,184,'2018-10-31 23:06:00','2018-10-31 23:06:00');</v>
      </c>
    </row>
    <row r="275" spans="1:20">
      <c r="A275" s="57" t="s">
        <v>1506</v>
      </c>
      <c r="B275" s="57" t="s">
        <v>8657</v>
      </c>
      <c r="C275" s="67">
        <v>40589</v>
      </c>
      <c r="D275" s="67">
        <v>44242</v>
      </c>
      <c r="E275" s="83"/>
      <c r="F275" s="57" t="s">
        <v>1506</v>
      </c>
      <c r="G275" s="57">
        <v>842</v>
      </c>
      <c r="I275" t="s">
        <v>4978</v>
      </c>
      <c r="J275">
        <v>274</v>
      </c>
      <c r="K275">
        <f t="shared" si="40"/>
        <v>185</v>
      </c>
      <c r="L275">
        <f t="shared" si="41"/>
        <v>1</v>
      </c>
      <c r="M275">
        <f t="shared" si="42"/>
        <v>41450</v>
      </c>
      <c r="N275">
        <f t="shared" si="43"/>
        <v>2013</v>
      </c>
      <c r="O275">
        <f t="shared" si="44"/>
        <v>6</v>
      </c>
      <c r="P275" t="str">
        <f t="shared" si="45"/>
        <v>06</v>
      </c>
      <c r="Q275">
        <f t="shared" si="46"/>
        <v>25</v>
      </c>
      <c r="R275">
        <f t="shared" si="47"/>
        <v>25</v>
      </c>
      <c r="S275" t="str">
        <f t="shared" si="48"/>
        <v>'2013-06-25'</v>
      </c>
      <c r="T275" t="str">
        <f t="shared" si="49"/>
        <v>insert into control (nombre, fecha_registrada, registrada, estatus, id_admin, id_cliente, created_at, updated_at) values('CISCOMEX','2013-06-25',1,1,2,185,'2018-10-31 23:06:00','2018-10-31 23:06:00');</v>
      </c>
    </row>
    <row r="276" spans="1:20">
      <c r="A276" s="60" t="s">
        <v>1513</v>
      </c>
      <c r="B276" s="60">
        <v>1</v>
      </c>
      <c r="C276" s="70">
        <v>40933</v>
      </c>
      <c r="D276" s="70">
        <v>44586</v>
      </c>
      <c r="E276" s="84"/>
      <c r="F276" s="60" t="s">
        <v>1506</v>
      </c>
      <c r="G276" s="60">
        <v>842</v>
      </c>
      <c r="I276" t="s">
        <v>5005</v>
      </c>
      <c r="J276">
        <v>275</v>
      </c>
      <c r="K276">
        <f t="shared" si="40"/>
        <v>181</v>
      </c>
      <c r="L276">
        <f t="shared" si="41"/>
        <v>1</v>
      </c>
      <c r="M276">
        <f t="shared" si="42"/>
        <v>40858</v>
      </c>
      <c r="N276">
        <f t="shared" si="43"/>
        <v>2011</v>
      </c>
      <c r="O276">
        <f t="shared" si="44"/>
        <v>11</v>
      </c>
      <c r="P276">
        <f t="shared" si="45"/>
        <v>11</v>
      </c>
      <c r="Q276">
        <f t="shared" si="46"/>
        <v>11</v>
      </c>
      <c r="R276">
        <f t="shared" si="47"/>
        <v>11</v>
      </c>
      <c r="S276" t="str">
        <f t="shared" si="48"/>
        <v>'2011-11-11'</v>
      </c>
      <c r="T276" t="str">
        <f t="shared" si="49"/>
        <v>insert into control (nombre, fecha_registrada, registrada, estatus, id_admin, id_cliente, created_at, updated_at) values('CITONER','2011-11-11',1,1,2,181,'2018-10-31 23:06:00','2018-10-31 23:06:00');</v>
      </c>
    </row>
    <row r="277" spans="1:20">
      <c r="A277" s="57" t="s">
        <v>1516</v>
      </c>
      <c r="B277" s="57" t="s">
        <v>8657</v>
      </c>
      <c r="C277" s="67">
        <v>41164</v>
      </c>
      <c r="D277" s="67">
        <v>44816</v>
      </c>
      <c r="E277" s="83"/>
      <c r="F277" s="57" t="s">
        <v>1506</v>
      </c>
      <c r="G277" s="57">
        <v>842</v>
      </c>
      <c r="I277" t="s">
        <v>4971</v>
      </c>
      <c r="J277">
        <v>276</v>
      </c>
      <c r="K277">
        <f t="shared" si="40"/>
        <v>187</v>
      </c>
      <c r="L277">
        <f t="shared" si="41"/>
        <v>1</v>
      </c>
      <c r="M277">
        <f t="shared" si="42"/>
        <v>40548</v>
      </c>
      <c r="N277">
        <f t="shared" si="43"/>
        <v>2011</v>
      </c>
      <c r="O277">
        <f t="shared" si="44"/>
        <v>1</v>
      </c>
      <c r="P277" t="str">
        <f t="shared" si="45"/>
        <v>01</v>
      </c>
      <c r="Q277">
        <f t="shared" si="46"/>
        <v>5</v>
      </c>
      <c r="R277" t="str">
        <f t="shared" si="47"/>
        <v>05</v>
      </c>
      <c r="S277" t="str">
        <f t="shared" si="48"/>
        <v>'2011-01-05'</v>
      </c>
      <c r="T277" t="str">
        <f t="shared" si="49"/>
        <v>insert into control (nombre, fecha_registrada, registrada, estatus, id_admin, id_cliente, created_at, updated_at) values('CITY CELL','2011-01-05',1,1,2,187,'2018-10-31 23:06:00','2018-10-31 23:06:00');</v>
      </c>
    </row>
    <row r="278" spans="1:20">
      <c r="A278" s="59" t="s">
        <v>1518</v>
      </c>
      <c r="B278" s="59">
        <v>1</v>
      </c>
      <c r="C278" s="68">
        <v>41785</v>
      </c>
      <c r="D278" s="68">
        <v>45438</v>
      </c>
      <c r="E278" s="82"/>
      <c r="F278" s="59" t="s">
        <v>1519</v>
      </c>
      <c r="G278" s="59">
        <v>840</v>
      </c>
      <c r="I278" t="s">
        <v>6294</v>
      </c>
      <c r="J278">
        <v>277</v>
      </c>
      <c r="K278">
        <f t="shared" si="40"/>
        <v>188</v>
      </c>
      <c r="L278">
        <f t="shared" si="41"/>
        <v>0</v>
      </c>
      <c r="M278">
        <f t="shared" si="42"/>
        <v>42151</v>
      </c>
      <c r="N278">
        <f t="shared" si="43"/>
        <v>2015</v>
      </c>
      <c r="O278">
        <f t="shared" si="44"/>
        <v>5</v>
      </c>
      <c r="P278" t="str">
        <f t="shared" si="45"/>
        <v>05</v>
      </c>
      <c r="Q278">
        <f t="shared" si="46"/>
        <v>27</v>
      </c>
      <c r="R278">
        <f t="shared" si="47"/>
        <v>27</v>
      </c>
      <c r="S278" t="str">
        <f t="shared" si="48"/>
        <v>'2015-05-27'</v>
      </c>
      <c r="T278" t="str">
        <f t="shared" si="49"/>
        <v>insert into control (nombre, fecha_registrada, registrada, estatus, id_admin, id_cliente, created_at, updated_at) values('CIVITAS DESARROLLOS','2015-05-27',0,1,2,188,'2018-10-31 23:06:00','2018-10-31 23:06:00');</v>
      </c>
    </row>
    <row r="279" spans="1:20">
      <c r="A279" s="65" t="s">
        <v>1523</v>
      </c>
      <c r="B279" s="58">
        <v>1</v>
      </c>
      <c r="C279" s="67">
        <v>39092</v>
      </c>
      <c r="D279" s="67">
        <v>42745</v>
      </c>
      <c r="E279" s="83"/>
      <c r="F279" s="57" t="s">
        <v>1523</v>
      </c>
      <c r="G279" s="57">
        <v>839</v>
      </c>
      <c r="I279" t="s">
        <v>7124</v>
      </c>
      <c r="J279">
        <v>278</v>
      </c>
      <c r="K279">
        <f t="shared" si="40"/>
        <v>599</v>
      </c>
      <c r="L279">
        <f t="shared" si="41"/>
        <v>1</v>
      </c>
      <c r="M279">
        <f t="shared" si="42"/>
        <v>42571</v>
      </c>
      <c r="N279">
        <f t="shared" si="43"/>
        <v>2016</v>
      </c>
      <c r="O279">
        <f t="shared" si="44"/>
        <v>7</v>
      </c>
      <c r="P279" t="str">
        <f t="shared" si="45"/>
        <v>07</v>
      </c>
      <c r="Q279">
        <f t="shared" si="46"/>
        <v>20</v>
      </c>
      <c r="R279">
        <f t="shared" si="47"/>
        <v>20</v>
      </c>
      <c r="S279" t="str">
        <f t="shared" si="48"/>
        <v>'2016-07-20'</v>
      </c>
      <c r="T279" t="str">
        <f t="shared" si="49"/>
        <v>insert into control (nombre, fecha_registrada, registrada, estatus, id_admin, id_cliente, created_at, updated_at) values('CLANK NUTREAT','2016-07-20',1,1,2,599,'2018-10-31 23:06:00','2018-10-31 23:06:00');</v>
      </c>
    </row>
    <row r="280" spans="1:20">
      <c r="A280" s="59" t="s">
        <v>1531</v>
      </c>
      <c r="B280" s="59">
        <v>1</v>
      </c>
      <c r="C280" s="68">
        <v>41757</v>
      </c>
      <c r="D280" s="68">
        <v>45410</v>
      </c>
      <c r="E280" s="82">
        <v>41</v>
      </c>
      <c r="F280" s="59" t="s">
        <v>1532</v>
      </c>
      <c r="G280" s="59">
        <v>837</v>
      </c>
      <c r="I280" t="s">
        <v>4961</v>
      </c>
      <c r="J280">
        <v>279</v>
      </c>
      <c r="K280">
        <f t="shared" si="40"/>
        <v>189</v>
      </c>
      <c r="L280">
        <f t="shared" si="41"/>
        <v>1</v>
      </c>
      <c r="M280">
        <f t="shared" si="42"/>
        <v>40610</v>
      </c>
      <c r="N280">
        <f t="shared" si="43"/>
        <v>2011</v>
      </c>
      <c r="O280">
        <f t="shared" si="44"/>
        <v>3</v>
      </c>
      <c r="P280" t="str">
        <f t="shared" si="45"/>
        <v>03</v>
      </c>
      <c r="Q280">
        <f t="shared" si="46"/>
        <v>8</v>
      </c>
      <c r="R280" t="str">
        <f t="shared" si="47"/>
        <v>08</v>
      </c>
      <c r="S280" t="str">
        <f t="shared" si="48"/>
        <v>'2011-03-08'</v>
      </c>
      <c r="T280" t="str">
        <f t="shared" si="49"/>
        <v>insert into control (nombre, fecha_registrada, registrada, estatus, id_admin, id_cliente, created_at, updated_at) values('CLASS JAZZ CHIHUAHUA','2011-03-08',1,1,2,189,'2018-10-31 23:06:00','2018-10-31 23:06:00');</v>
      </c>
    </row>
    <row r="281" spans="1:20">
      <c r="A281" s="58" t="s">
        <v>1538</v>
      </c>
      <c r="B281" s="58">
        <v>1</v>
      </c>
      <c r="C281" s="67">
        <v>40190</v>
      </c>
      <c r="D281" s="67">
        <v>43842</v>
      </c>
      <c r="E281" s="83"/>
      <c r="F281" s="58" t="s">
        <v>1538</v>
      </c>
      <c r="G281" s="58">
        <v>835</v>
      </c>
      <c r="I281" t="s">
        <v>4235</v>
      </c>
      <c r="J281">
        <v>280</v>
      </c>
      <c r="K281">
        <f t="shared" si="40"/>
        <v>326</v>
      </c>
      <c r="L281">
        <f t="shared" si="41"/>
        <v>0</v>
      </c>
      <c r="M281">
        <f t="shared" si="42"/>
        <v>40826</v>
      </c>
      <c r="N281">
        <f t="shared" si="43"/>
        <v>2011</v>
      </c>
      <c r="O281">
        <f t="shared" si="44"/>
        <v>10</v>
      </c>
      <c r="P281">
        <f t="shared" si="45"/>
        <v>10</v>
      </c>
      <c r="Q281">
        <f t="shared" si="46"/>
        <v>10</v>
      </c>
      <c r="R281">
        <f t="shared" si="47"/>
        <v>10</v>
      </c>
      <c r="S281" t="str">
        <f t="shared" si="48"/>
        <v>'2011-10-10'</v>
      </c>
      <c r="T281" t="str">
        <f t="shared" si="49"/>
        <v>insert into control (nombre, fecha_registrada, registrada, estatus, id_admin, id_cliente, created_at, updated_at) values('CLASSIC ANTIDERRAME','2011-10-10',0,1,2,326,'2018-10-31 23:06:00','2018-10-31 23:06:00');</v>
      </c>
    </row>
    <row r="282" spans="1:20">
      <c r="A282" s="59" t="s">
        <v>1542</v>
      </c>
      <c r="B282" s="59">
        <v>1</v>
      </c>
      <c r="C282" s="68">
        <v>36811</v>
      </c>
      <c r="D282" s="68">
        <v>44116</v>
      </c>
      <c r="E282" s="82"/>
      <c r="F282" s="59" t="s">
        <v>1542</v>
      </c>
      <c r="G282" s="59">
        <v>834</v>
      </c>
      <c r="I282" t="s">
        <v>5165</v>
      </c>
      <c r="J282">
        <v>281</v>
      </c>
      <c r="K282">
        <f t="shared" si="40"/>
        <v>146</v>
      </c>
      <c r="L282">
        <f t="shared" si="41"/>
        <v>1</v>
      </c>
      <c r="M282">
        <f t="shared" si="42"/>
        <v>37788</v>
      </c>
      <c r="N282">
        <f t="shared" si="43"/>
        <v>2003</v>
      </c>
      <c r="O282">
        <f t="shared" si="44"/>
        <v>6</v>
      </c>
      <c r="P282" t="str">
        <f t="shared" si="45"/>
        <v>06</v>
      </c>
      <c r="Q282">
        <f t="shared" si="46"/>
        <v>16</v>
      </c>
      <c r="R282">
        <f t="shared" si="47"/>
        <v>16</v>
      </c>
      <c r="S282" t="str">
        <f t="shared" si="48"/>
        <v>'2003-06-16'</v>
      </c>
      <c r="T282" t="str">
        <f t="shared" si="49"/>
        <v>insert into control (nombre, fecha_registrada, registrada, estatus, id_admin, id_cliente, created_at, updated_at) values('CLAUDETTE EL PORTAL DE LA NOVIA','2003-06-16',1,1,2,146,'2018-10-31 23:06:00','2018-10-31 23:06:00');</v>
      </c>
    </row>
    <row r="283" spans="1:20">
      <c r="A283" s="58" t="s">
        <v>1547</v>
      </c>
      <c r="B283" s="58">
        <v>1</v>
      </c>
      <c r="C283" s="67">
        <v>40841</v>
      </c>
      <c r="D283" s="67">
        <v>44494</v>
      </c>
      <c r="E283" s="83"/>
      <c r="F283" s="58" t="s">
        <v>1547</v>
      </c>
      <c r="G283" s="58">
        <v>833</v>
      </c>
      <c r="I283" t="s">
        <v>7659</v>
      </c>
      <c r="J283">
        <v>282</v>
      </c>
      <c r="K283">
        <f t="shared" si="40"/>
        <v>190</v>
      </c>
      <c r="L283">
        <f t="shared" si="41"/>
        <v>1</v>
      </c>
      <c r="M283">
        <f t="shared" si="42"/>
        <v>42851</v>
      </c>
      <c r="N283">
        <f t="shared" si="43"/>
        <v>2017</v>
      </c>
      <c r="O283">
        <f t="shared" si="44"/>
        <v>4</v>
      </c>
      <c r="P283" t="str">
        <f t="shared" si="45"/>
        <v>04</v>
      </c>
      <c r="Q283">
        <f t="shared" si="46"/>
        <v>26</v>
      </c>
      <c r="R283">
        <f t="shared" si="47"/>
        <v>26</v>
      </c>
      <c r="S283" t="str">
        <f t="shared" si="48"/>
        <v>'2017-04-26'</v>
      </c>
      <c r="T283" t="str">
        <f t="shared" si="49"/>
        <v>insert into control (nombre, fecha_registrada, registrada, estatus, id_admin, id_cliente, created_at, updated_at) values('CLAUDIA ROMERO','2017-04-26',1,1,2,190,'2018-10-31 23:06:00','2018-10-31 23:06:00');</v>
      </c>
    </row>
    <row r="284" spans="1:20">
      <c r="A284" s="62" t="s">
        <v>1551</v>
      </c>
      <c r="B284" s="60">
        <v>1</v>
      </c>
      <c r="C284" s="70">
        <v>40975</v>
      </c>
      <c r="D284" s="70">
        <v>44627</v>
      </c>
      <c r="E284" s="84"/>
      <c r="F284" s="60" t="s">
        <v>1552</v>
      </c>
      <c r="G284" s="60">
        <v>832</v>
      </c>
      <c r="I284" t="s">
        <v>7111</v>
      </c>
      <c r="J284">
        <v>283</v>
      </c>
      <c r="K284">
        <f t="shared" si="40"/>
        <v>191</v>
      </c>
      <c r="L284">
        <f t="shared" si="41"/>
        <v>1</v>
      </c>
      <c r="M284">
        <f t="shared" si="42"/>
        <v>42563</v>
      </c>
      <c r="N284">
        <f t="shared" si="43"/>
        <v>2016</v>
      </c>
      <c r="O284">
        <f t="shared" si="44"/>
        <v>7</v>
      </c>
      <c r="P284" t="str">
        <f t="shared" si="45"/>
        <v>07</v>
      </c>
      <c r="Q284">
        <f t="shared" si="46"/>
        <v>12</v>
      </c>
      <c r="R284">
        <f t="shared" si="47"/>
        <v>12</v>
      </c>
      <c r="S284" t="str">
        <f t="shared" si="48"/>
        <v>'2016-07-12'</v>
      </c>
      <c r="T284" t="str">
        <f t="shared" si="49"/>
        <v>insert into control (nombre, fecha_registrada, registrada, estatus, id_admin, id_cliente, created_at, updated_at) values('CLEANIC D C E','2016-07-12',1,1,2,191,'2018-10-31 23:06:00','2018-10-31 23:06:00');</v>
      </c>
    </row>
    <row r="285" spans="1:20" ht="27">
      <c r="A285" s="64" t="s">
        <v>8643</v>
      </c>
      <c r="B285" s="58">
        <v>1</v>
      </c>
      <c r="C285" s="67">
        <v>39979</v>
      </c>
      <c r="D285" s="67">
        <v>43631</v>
      </c>
      <c r="E285" s="83">
        <v>35</v>
      </c>
      <c r="F285" s="58" t="s">
        <v>1560</v>
      </c>
      <c r="G285" s="58">
        <v>831</v>
      </c>
      <c r="I285" t="s">
        <v>7499</v>
      </c>
      <c r="J285">
        <v>284</v>
      </c>
      <c r="K285">
        <f t="shared" si="40"/>
        <v>753</v>
      </c>
      <c r="L285">
        <f t="shared" si="41"/>
        <v>1</v>
      </c>
      <c r="M285">
        <f t="shared" si="42"/>
        <v>42759</v>
      </c>
      <c r="N285">
        <f t="shared" si="43"/>
        <v>2017</v>
      </c>
      <c r="O285">
        <f t="shared" si="44"/>
        <v>1</v>
      </c>
      <c r="P285" t="str">
        <f t="shared" si="45"/>
        <v>01</v>
      </c>
      <c r="Q285">
        <f t="shared" si="46"/>
        <v>24</v>
      </c>
      <c r="R285">
        <f t="shared" si="47"/>
        <v>24</v>
      </c>
      <c r="S285" t="str">
        <f t="shared" si="48"/>
        <v>'2017-01-24'</v>
      </c>
      <c r="T285" t="str">
        <f t="shared" si="49"/>
        <v>insert into control (nombre, fecha_registrada, registrada, estatus, id_admin, id_cliente, created_at, updated_at) values('CLEVER PREMIUM WORKSPACE','2017-01-24',1,1,2,753,'2018-10-31 23:06:00','2018-10-31 23:06:00');</v>
      </c>
    </row>
    <row r="286" spans="1:20" ht="29">
      <c r="A286" s="72" t="s">
        <v>8643</v>
      </c>
      <c r="B286" s="60" t="s">
        <v>8657</v>
      </c>
      <c r="C286" s="68">
        <v>39982</v>
      </c>
      <c r="D286" s="68">
        <v>43634</v>
      </c>
      <c r="E286" s="82">
        <v>29</v>
      </c>
      <c r="F286" s="60" t="s">
        <v>1560</v>
      </c>
      <c r="G286" s="60">
        <v>831</v>
      </c>
      <c r="I286" t="s">
        <v>6518</v>
      </c>
      <c r="J286">
        <v>285</v>
      </c>
      <c r="K286">
        <f t="shared" si="40"/>
        <v>192</v>
      </c>
      <c r="L286">
        <f t="shared" si="41"/>
        <v>1</v>
      </c>
      <c r="M286">
        <f t="shared" si="42"/>
        <v>42229</v>
      </c>
      <c r="N286">
        <f t="shared" si="43"/>
        <v>2015</v>
      </c>
      <c r="O286">
        <f t="shared" si="44"/>
        <v>8</v>
      </c>
      <c r="P286" t="str">
        <f t="shared" si="45"/>
        <v>08</v>
      </c>
      <c r="Q286">
        <f t="shared" si="46"/>
        <v>13</v>
      </c>
      <c r="R286">
        <f t="shared" si="47"/>
        <v>13</v>
      </c>
      <c r="S286" t="str">
        <f t="shared" si="48"/>
        <v>'2015-08-13'</v>
      </c>
      <c r="T286" t="str">
        <f t="shared" si="49"/>
        <v>insert into control (nombre, fecha_registrada, registrada, estatus, id_admin, id_cliente, created_at, updated_at) values('CLIMACO','2015-08-13',1,1,2,192,'2018-10-31 23:06:00','2018-10-31 23:06:00');</v>
      </c>
    </row>
    <row r="287" spans="1:20">
      <c r="A287" s="58" t="s">
        <v>1566</v>
      </c>
      <c r="B287" s="58">
        <v>1</v>
      </c>
      <c r="C287" s="67">
        <v>40317</v>
      </c>
      <c r="D287" s="67">
        <v>43970</v>
      </c>
      <c r="E287" s="83"/>
      <c r="F287" s="58" t="s">
        <v>1560</v>
      </c>
      <c r="G287" s="58">
        <v>831</v>
      </c>
      <c r="I287" t="s">
        <v>4957</v>
      </c>
      <c r="J287">
        <v>286</v>
      </c>
      <c r="K287">
        <f t="shared" si="40"/>
        <v>193</v>
      </c>
      <c r="L287">
        <f t="shared" si="41"/>
        <v>1</v>
      </c>
      <c r="M287">
        <f t="shared" si="42"/>
        <v>38912</v>
      </c>
      <c r="N287">
        <f t="shared" si="43"/>
        <v>2006</v>
      </c>
      <c r="O287">
        <f t="shared" si="44"/>
        <v>7</v>
      </c>
      <c r="P287" t="str">
        <f t="shared" si="45"/>
        <v>07</v>
      </c>
      <c r="Q287">
        <f t="shared" si="46"/>
        <v>14</v>
      </c>
      <c r="R287">
        <f t="shared" si="47"/>
        <v>14</v>
      </c>
      <c r="S287" t="str">
        <f t="shared" si="48"/>
        <v>'2006-07-14'</v>
      </c>
      <c r="T287" t="str">
        <f t="shared" si="49"/>
        <v>insert into control (nombre, fecha_registrada, registrada, estatus, id_admin, id_cliente, created_at, updated_at) values('CLINICA DE OJOS Y OPTICA REKORD','2006-07-14',1,1,2,193,'2018-10-31 23:06:00','2018-10-31 23:06:00');</v>
      </c>
    </row>
    <row r="288" spans="1:20">
      <c r="A288" s="60" t="s">
        <v>1568</v>
      </c>
      <c r="B288" s="60" t="s">
        <v>8657</v>
      </c>
      <c r="C288" s="68">
        <v>41606</v>
      </c>
      <c r="D288" s="68">
        <v>45258</v>
      </c>
      <c r="E288" s="82"/>
      <c r="F288" s="60" t="s">
        <v>1568</v>
      </c>
      <c r="G288" s="60">
        <v>830</v>
      </c>
      <c r="I288" t="s">
        <v>6822</v>
      </c>
      <c r="J288">
        <v>287</v>
      </c>
      <c r="K288">
        <f t="shared" si="40"/>
        <v>195</v>
      </c>
      <c r="L288">
        <f t="shared" si="41"/>
        <v>0</v>
      </c>
      <c r="M288">
        <f t="shared" si="42"/>
        <v>42403</v>
      </c>
      <c r="N288">
        <f t="shared" si="43"/>
        <v>2016</v>
      </c>
      <c r="O288">
        <f t="shared" si="44"/>
        <v>2</v>
      </c>
      <c r="P288" t="str">
        <f t="shared" si="45"/>
        <v>02</v>
      </c>
      <c r="Q288">
        <f t="shared" si="46"/>
        <v>3</v>
      </c>
      <c r="R288" t="str">
        <f t="shared" si="47"/>
        <v>03</v>
      </c>
      <c r="S288" t="str">
        <f t="shared" si="48"/>
        <v>'2016-02-03'</v>
      </c>
      <c r="T288" t="str">
        <f t="shared" si="49"/>
        <v>insert into control (nombre, fecha_registrada, registrada, estatus, id_admin, id_cliente, created_at, updated_at) values('CLINICA PANAMERICANA SRG','2016-02-03',0,1,2,195,'2018-10-31 23:06:00','2018-10-31 23:06:00');</v>
      </c>
    </row>
    <row r="289" spans="1:20">
      <c r="A289" s="58" t="s">
        <v>1573</v>
      </c>
      <c r="B289" s="58">
        <v>1</v>
      </c>
      <c r="C289" s="67">
        <v>40695</v>
      </c>
      <c r="D289" s="67">
        <v>44348</v>
      </c>
      <c r="E289" s="83"/>
      <c r="F289" s="58" t="s">
        <v>1573</v>
      </c>
      <c r="G289" s="58">
        <v>829</v>
      </c>
      <c r="I289" t="s">
        <v>2171</v>
      </c>
      <c r="J289">
        <v>288</v>
      </c>
      <c r="K289">
        <f t="shared" si="40"/>
        <v>728</v>
      </c>
      <c r="L289">
        <f t="shared" si="41"/>
        <v>1</v>
      </c>
      <c r="M289">
        <f t="shared" si="42"/>
        <v>40610</v>
      </c>
      <c r="N289">
        <f t="shared" si="43"/>
        <v>2011</v>
      </c>
      <c r="O289">
        <f t="shared" si="44"/>
        <v>3</v>
      </c>
      <c r="P289" t="str">
        <f t="shared" si="45"/>
        <v>03</v>
      </c>
      <c r="Q289">
        <f t="shared" si="46"/>
        <v>8</v>
      </c>
      <c r="R289" t="str">
        <f t="shared" si="47"/>
        <v>08</v>
      </c>
      <c r="S289" t="str">
        <f t="shared" si="48"/>
        <v>'2011-03-08'</v>
      </c>
      <c r="T289" t="str">
        <f t="shared" si="49"/>
        <v>insert into control (nombre, fecha_registrada, registrada, estatus, id_admin, id_cliente, created_at, updated_at) values('CLINICA VETERINARIA MUNDO K-NINO RCG','2011-03-08',1,1,2,728,'2018-10-31 23:06:00','2018-10-31 23:06:00');</v>
      </c>
    </row>
    <row r="290" spans="1:20">
      <c r="A290" s="60" t="s">
        <v>1577</v>
      </c>
      <c r="B290" s="60">
        <v>1</v>
      </c>
      <c r="C290" s="70">
        <v>41383</v>
      </c>
      <c r="D290" s="70">
        <v>45035</v>
      </c>
      <c r="E290" s="84"/>
      <c r="F290" s="60" t="s">
        <v>1577</v>
      </c>
      <c r="G290" s="60">
        <v>828</v>
      </c>
      <c r="I290" t="s">
        <v>4942</v>
      </c>
      <c r="J290">
        <v>289</v>
      </c>
      <c r="K290">
        <f t="shared" si="40"/>
        <v>197</v>
      </c>
      <c r="L290">
        <f t="shared" si="41"/>
        <v>1</v>
      </c>
      <c r="M290">
        <f t="shared" si="42"/>
        <v>43157</v>
      </c>
      <c r="N290">
        <f t="shared" si="43"/>
        <v>2018</v>
      </c>
      <c r="O290">
        <f t="shared" si="44"/>
        <v>2</v>
      </c>
      <c r="P290" t="str">
        <f t="shared" si="45"/>
        <v>02</v>
      </c>
      <c r="Q290">
        <f t="shared" si="46"/>
        <v>26</v>
      </c>
      <c r="R290">
        <f t="shared" si="47"/>
        <v>26</v>
      </c>
      <c r="S290" t="str">
        <f t="shared" si="48"/>
        <v>'2018-02-26'</v>
      </c>
      <c r="T290" t="str">
        <f t="shared" si="49"/>
        <v>insert into control (nombre, fecha_registrada, registrada, estatus, id_admin, id_cliente, created_at, updated_at) values('CLUB 8','2018-02-26',1,1,2,197,'2018-10-31 23:06:00','2018-10-31 23:06:00');</v>
      </c>
    </row>
    <row r="291" spans="1:20">
      <c r="A291" s="58" t="s">
        <v>1580</v>
      </c>
      <c r="B291" s="58">
        <v>1</v>
      </c>
      <c r="C291" s="67">
        <v>39701</v>
      </c>
      <c r="D291" s="67">
        <v>43353</v>
      </c>
      <c r="E291" s="83"/>
      <c r="F291" s="58" t="s">
        <v>1580</v>
      </c>
      <c r="G291" s="58">
        <v>827</v>
      </c>
      <c r="I291" t="s">
        <v>4328</v>
      </c>
      <c r="J291">
        <v>290</v>
      </c>
      <c r="K291">
        <f t="shared" si="40"/>
        <v>305</v>
      </c>
      <c r="L291">
        <f t="shared" si="41"/>
        <v>0</v>
      </c>
      <c r="M291">
        <f t="shared" si="42"/>
        <v>40253</v>
      </c>
      <c r="N291">
        <f t="shared" si="43"/>
        <v>2010</v>
      </c>
      <c r="O291">
        <f t="shared" si="44"/>
        <v>3</v>
      </c>
      <c r="P291" t="str">
        <f t="shared" si="45"/>
        <v>03</v>
      </c>
      <c r="Q291">
        <f t="shared" si="46"/>
        <v>16</v>
      </c>
      <c r="R291">
        <f t="shared" si="47"/>
        <v>16</v>
      </c>
      <c r="S291" t="str">
        <f t="shared" si="48"/>
        <v>'2010-03-16'</v>
      </c>
      <c r="T291" t="str">
        <f t="shared" si="49"/>
        <v>insert into control (nombre, fecha_registrada, registrada, estatus, id_admin, id_cliente, created_at, updated_at) values('CLUB DORADOS DE CHIHUAHUA DE BEISBOL','2010-03-16',0,1,2,305,'2018-10-31 23:06:00','2018-10-31 23:06:00');</v>
      </c>
    </row>
    <row r="292" spans="1:20" ht="27">
      <c r="A292" s="74" t="s">
        <v>1583</v>
      </c>
      <c r="B292" s="59">
        <v>1</v>
      </c>
      <c r="C292" s="68">
        <v>40266</v>
      </c>
      <c r="D292" s="68">
        <v>43919</v>
      </c>
      <c r="E292" s="82"/>
      <c r="F292" s="74" t="s">
        <v>8458</v>
      </c>
      <c r="G292" s="59">
        <v>826</v>
      </c>
      <c r="I292" t="s">
        <v>822</v>
      </c>
      <c r="J292">
        <v>291</v>
      </c>
      <c r="K292">
        <f t="shared" si="40"/>
        <v>986</v>
      </c>
      <c r="L292">
        <f t="shared" si="41"/>
        <v>1</v>
      </c>
      <c r="M292">
        <f t="shared" si="42"/>
        <v>41038</v>
      </c>
      <c r="N292">
        <f t="shared" si="43"/>
        <v>2012</v>
      </c>
      <c r="O292">
        <f t="shared" si="44"/>
        <v>5</v>
      </c>
      <c r="P292" t="str">
        <f t="shared" si="45"/>
        <v>05</v>
      </c>
      <c r="Q292">
        <f t="shared" si="46"/>
        <v>9</v>
      </c>
      <c r="R292" t="str">
        <f t="shared" si="47"/>
        <v>09</v>
      </c>
      <c r="S292" t="str">
        <f t="shared" si="48"/>
        <v>'2012-05-09'</v>
      </c>
      <c r="T292" t="str">
        <f t="shared" si="49"/>
        <v>insert into control (nombre, fecha_registrada, registrada, estatus, id_admin, id_cliente, created_at, updated_at) values('CMS CONDITION MONITORING SYSTEM','2012-05-09',1,1,2,986,'2018-10-31 23:06:00','2018-10-31 23:06:00');</v>
      </c>
    </row>
    <row r="293" spans="1:20" ht="29">
      <c r="A293" s="65" t="s">
        <v>1590</v>
      </c>
      <c r="B293" s="57" t="s">
        <v>8657</v>
      </c>
      <c r="C293" s="67">
        <v>40410</v>
      </c>
      <c r="D293" s="67">
        <v>44063</v>
      </c>
      <c r="E293" s="83"/>
      <c r="F293" s="64" t="s">
        <v>8458</v>
      </c>
      <c r="G293" s="57">
        <v>826</v>
      </c>
      <c r="I293" t="s">
        <v>4932</v>
      </c>
      <c r="J293">
        <v>292</v>
      </c>
      <c r="K293">
        <f t="shared" si="40"/>
        <v>198</v>
      </c>
      <c r="L293">
        <f t="shared" si="41"/>
        <v>0</v>
      </c>
      <c r="M293">
        <f t="shared" si="42"/>
        <v>39211</v>
      </c>
      <c r="N293">
        <f t="shared" si="43"/>
        <v>2007</v>
      </c>
      <c r="O293">
        <f t="shared" si="44"/>
        <v>5</v>
      </c>
      <c r="P293" t="str">
        <f t="shared" si="45"/>
        <v>05</v>
      </c>
      <c r="Q293">
        <f t="shared" si="46"/>
        <v>9</v>
      </c>
      <c r="R293" t="str">
        <f t="shared" si="47"/>
        <v>09</v>
      </c>
      <c r="S293" t="str">
        <f t="shared" si="48"/>
        <v>'2007-05-09'</v>
      </c>
      <c r="T293" t="str">
        <f t="shared" si="49"/>
        <v>insert into control (nombre, fecha_registrada, registrada, estatus, id_admin, id_cliente, created_at, updated_at) values('CMX','2007-05-09',0,1,2,198,'2018-10-31 23:06:00','2018-10-31 23:06:00');</v>
      </c>
    </row>
    <row r="294" spans="1:20" ht="29">
      <c r="A294" s="72" t="s">
        <v>1598</v>
      </c>
      <c r="B294" s="60" t="s">
        <v>8657</v>
      </c>
      <c r="C294" s="68">
        <v>40410</v>
      </c>
      <c r="D294" s="68">
        <v>44063</v>
      </c>
      <c r="E294" s="82"/>
      <c r="F294" s="74" t="s">
        <v>8458</v>
      </c>
      <c r="G294" s="60">
        <v>826</v>
      </c>
      <c r="I294" t="s">
        <v>4925</v>
      </c>
      <c r="J294">
        <v>293</v>
      </c>
      <c r="K294">
        <f t="shared" si="40"/>
        <v>199</v>
      </c>
      <c r="L294">
        <f t="shared" si="41"/>
        <v>1</v>
      </c>
      <c r="M294">
        <f t="shared" si="42"/>
        <v>40840</v>
      </c>
      <c r="N294">
        <f t="shared" si="43"/>
        <v>2011</v>
      </c>
      <c r="O294">
        <f t="shared" si="44"/>
        <v>10</v>
      </c>
      <c r="P294">
        <f t="shared" si="45"/>
        <v>10</v>
      </c>
      <c r="Q294">
        <f t="shared" si="46"/>
        <v>24</v>
      </c>
      <c r="R294">
        <f t="shared" si="47"/>
        <v>24</v>
      </c>
      <c r="S294" t="str">
        <f t="shared" si="48"/>
        <v>'2011-10-24'</v>
      </c>
      <c r="T294" t="str">
        <f t="shared" si="49"/>
        <v>insert into control (nombre, fecha_registrada, registrada, estatus, id_admin, id_cliente, created_at, updated_at) values('COBRERIN','2011-10-24',1,1,2,199,'2018-10-31 23:06:00','2018-10-31 23:06:00');</v>
      </c>
    </row>
    <row r="295" spans="1:20" ht="29">
      <c r="A295" s="65" t="s">
        <v>1583</v>
      </c>
      <c r="B295" s="57" t="s">
        <v>8657</v>
      </c>
      <c r="C295" s="67">
        <v>40533</v>
      </c>
      <c r="D295" s="67">
        <v>44186</v>
      </c>
      <c r="E295" s="83">
        <v>30</v>
      </c>
      <c r="F295" s="64" t="s">
        <v>8458</v>
      </c>
      <c r="G295" s="57">
        <v>826</v>
      </c>
      <c r="I295" t="s">
        <v>4917</v>
      </c>
      <c r="J295">
        <v>294</v>
      </c>
      <c r="K295">
        <f t="shared" si="40"/>
        <v>200</v>
      </c>
      <c r="L295">
        <f t="shared" si="41"/>
        <v>1</v>
      </c>
      <c r="M295">
        <f t="shared" si="42"/>
        <v>41425</v>
      </c>
      <c r="N295">
        <f t="shared" si="43"/>
        <v>2013</v>
      </c>
      <c r="O295">
        <f t="shared" si="44"/>
        <v>5</v>
      </c>
      <c r="P295" t="str">
        <f t="shared" si="45"/>
        <v>05</v>
      </c>
      <c r="Q295">
        <f t="shared" si="46"/>
        <v>31</v>
      </c>
      <c r="R295">
        <f t="shared" si="47"/>
        <v>31</v>
      </c>
      <c r="S295" t="str">
        <f t="shared" si="48"/>
        <v>'2013-05-31'</v>
      </c>
      <c r="T295" t="str">
        <f t="shared" si="49"/>
        <v>insert into control (nombre, fecha_registrada, registrada, estatus, id_admin, id_cliente, created_at, updated_at) values('COCINARTE','2013-05-31',1,1,2,200,'2018-10-31 23:06:00','2018-10-31 23:06:00');</v>
      </c>
    </row>
    <row r="296" spans="1:20" ht="29">
      <c r="A296" s="72" t="s">
        <v>1604</v>
      </c>
      <c r="B296" s="60" t="s">
        <v>8657</v>
      </c>
      <c r="C296" s="68">
        <v>40549</v>
      </c>
      <c r="D296" s="68">
        <v>44202</v>
      </c>
      <c r="E296" s="82"/>
      <c r="F296" s="74" t="s">
        <v>8458</v>
      </c>
      <c r="G296" s="60">
        <v>826</v>
      </c>
      <c r="I296" t="s">
        <v>4905</v>
      </c>
      <c r="J296">
        <v>295</v>
      </c>
      <c r="K296">
        <f t="shared" si="40"/>
        <v>201</v>
      </c>
      <c r="L296">
        <f t="shared" si="41"/>
        <v>1</v>
      </c>
      <c r="M296">
        <f t="shared" si="42"/>
        <v>39919</v>
      </c>
      <c r="N296">
        <f t="shared" si="43"/>
        <v>2009</v>
      </c>
      <c r="O296">
        <f t="shared" si="44"/>
        <v>4</v>
      </c>
      <c r="P296" t="str">
        <f t="shared" si="45"/>
        <v>04</v>
      </c>
      <c r="Q296">
        <f t="shared" si="46"/>
        <v>16</v>
      </c>
      <c r="R296">
        <f t="shared" si="47"/>
        <v>16</v>
      </c>
      <c r="S296" t="str">
        <f t="shared" si="48"/>
        <v>'2009-04-16'</v>
      </c>
      <c r="T296" t="str">
        <f t="shared" si="49"/>
        <v>insert into control (nombre, fecha_registrada, registrada, estatus, id_admin, id_cliente, created_at, updated_at) values('COCINARTE ESCUELA DE COCINA Y ARTE GASTRONOMICO','2009-04-16',1,1,2,201,'2018-10-31 23:06:00','2018-10-31 23:06:00');</v>
      </c>
    </row>
    <row r="297" spans="1:20" ht="27">
      <c r="A297" s="64" t="s">
        <v>1606</v>
      </c>
      <c r="B297" s="58">
        <v>1</v>
      </c>
      <c r="C297" s="67">
        <v>40716</v>
      </c>
      <c r="D297" s="67">
        <v>44369</v>
      </c>
      <c r="E297" s="83"/>
      <c r="F297" s="64" t="s">
        <v>8458</v>
      </c>
      <c r="G297" s="58">
        <v>826</v>
      </c>
      <c r="I297" t="s">
        <v>4894</v>
      </c>
      <c r="J297">
        <v>296</v>
      </c>
      <c r="K297">
        <f t="shared" si="40"/>
        <v>202</v>
      </c>
      <c r="L297">
        <f t="shared" si="41"/>
        <v>1</v>
      </c>
      <c r="M297">
        <f t="shared" si="42"/>
        <v>39218</v>
      </c>
      <c r="N297">
        <f t="shared" si="43"/>
        <v>2007</v>
      </c>
      <c r="O297">
        <f t="shared" si="44"/>
        <v>5</v>
      </c>
      <c r="P297" t="str">
        <f t="shared" si="45"/>
        <v>05</v>
      </c>
      <c r="Q297">
        <f t="shared" si="46"/>
        <v>16</v>
      </c>
      <c r="R297">
        <f t="shared" si="47"/>
        <v>16</v>
      </c>
      <c r="S297" t="str">
        <f t="shared" si="48"/>
        <v>'2007-05-16'</v>
      </c>
      <c r="T297" t="str">
        <f t="shared" si="49"/>
        <v>insert into control (nombre, fecha_registrada, registrada, estatus, id_admin, id_cliente, created_at, updated_at) values('COCOCLASS','2007-05-16',1,1,2,202,'2018-10-31 23:06:00','2018-10-31 23:06:00');</v>
      </c>
    </row>
    <row r="298" spans="1:20" ht="27">
      <c r="A298" s="74" t="s">
        <v>1612</v>
      </c>
      <c r="B298" s="59">
        <v>1</v>
      </c>
      <c r="C298" s="68">
        <v>40840</v>
      </c>
      <c r="D298" s="68">
        <v>44493</v>
      </c>
      <c r="E298" s="82"/>
      <c r="F298" s="74" t="s">
        <v>8458</v>
      </c>
      <c r="G298" s="59">
        <v>826</v>
      </c>
      <c r="I298" t="s">
        <v>7409</v>
      </c>
      <c r="J298">
        <v>297</v>
      </c>
      <c r="K298">
        <f t="shared" si="40"/>
        <v>203</v>
      </c>
      <c r="L298">
        <f t="shared" si="41"/>
        <v>1</v>
      </c>
      <c r="M298">
        <f t="shared" si="42"/>
        <v>42724</v>
      </c>
      <c r="N298">
        <f t="shared" si="43"/>
        <v>2016</v>
      </c>
      <c r="O298">
        <f t="shared" si="44"/>
        <v>12</v>
      </c>
      <c r="P298">
        <f t="shared" si="45"/>
        <v>12</v>
      </c>
      <c r="Q298">
        <f t="shared" si="46"/>
        <v>20</v>
      </c>
      <c r="R298">
        <f t="shared" si="47"/>
        <v>20</v>
      </c>
      <c r="S298" t="str">
        <f t="shared" si="48"/>
        <v>'2016-12-20'</v>
      </c>
      <c r="T298" t="str">
        <f t="shared" si="49"/>
        <v>insert into control (nombre, fecha_registrada, registrada, estatus, id_admin, id_cliente, created_at, updated_at) values('COCTELERIA YOREME','2016-12-20',1,1,2,203,'2018-10-31 23:06:00','2018-10-31 23:06:00');</v>
      </c>
    </row>
    <row r="299" spans="1:20" ht="27">
      <c r="A299" s="64" t="s">
        <v>1615</v>
      </c>
      <c r="B299" s="58">
        <v>1</v>
      </c>
      <c r="C299" s="67">
        <v>40840</v>
      </c>
      <c r="D299" s="67">
        <v>44493</v>
      </c>
      <c r="E299" s="83"/>
      <c r="F299" s="64" t="s">
        <v>8458</v>
      </c>
      <c r="G299" s="58">
        <v>826</v>
      </c>
      <c r="I299" t="s">
        <v>7565</v>
      </c>
      <c r="J299">
        <v>298</v>
      </c>
      <c r="K299">
        <f t="shared" si="40"/>
        <v>204</v>
      </c>
      <c r="L299">
        <f t="shared" si="41"/>
        <v>1</v>
      </c>
      <c r="M299">
        <f t="shared" si="42"/>
        <v>42796</v>
      </c>
      <c r="N299">
        <f t="shared" si="43"/>
        <v>2017</v>
      </c>
      <c r="O299">
        <f t="shared" si="44"/>
        <v>3</v>
      </c>
      <c r="P299" t="str">
        <f t="shared" si="45"/>
        <v>03</v>
      </c>
      <c r="Q299">
        <f t="shared" si="46"/>
        <v>2</v>
      </c>
      <c r="R299" t="str">
        <f t="shared" si="47"/>
        <v>02</v>
      </c>
      <c r="S299" t="str">
        <f t="shared" si="48"/>
        <v>'2017-03-02'</v>
      </c>
      <c r="T299" t="str">
        <f t="shared" si="49"/>
        <v>insert into control (nombre, fecha_registrada, registrada, estatus, id_admin, id_cliente, created_at, updated_at) values('CODICHSA','2017-03-02',1,1,2,204,'2018-10-31 23:06:00','2018-10-31 23:06:00');</v>
      </c>
    </row>
    <row r="300" spans="1:20" ht="27">
      <c r="A300" s="74" t="s">
        <v>1618</v>
      </c>
      <c r="B300" s="59">
        <v>1</v>
      </c>
      <c r="C300" s="68">
        <v>40840</v>
      </c>
      <c r="D300" s="68">
        <v>44493</v>
      </c>
      <c r="E300" s="82"/>
      <c r="F300" s="74" t="s">
        <v>8458</v>
      </c>
      <c r="G300" s="59">
        <v>826</v>
      </c>
      <c r="I300" t="s">
        <v>3616</v>
      </c>
      <c r="J300">
        <v>299</v>
      </c>
      <c r="K300">
        <f t="shared" si="40"/>
        <v>445</v>
      </c>
      <c r="L300">
        <f t="shared" si="41"/>
        <v>1</v>
      </c>
      <c r="M300">
        <f t="shared" si="42"/>
        <v>43108</v>
      </c>
      <c r="N300">
        <f t="shared" si="43"/>
        <v>2018</v>
      </c>
      <c r="O300">
        <f t="shared" si="44"/>
        <v>1</v>
      </c>
      <c r="P300" t="str">
        <f t="shared" si="45"/>
        <v>01</v>
      </c>
      <c r="Q300">
        <f t="shared" si="46"/>
        <v>8</v>
      </c>
      <c r="R300" t="str">
        <f t="shared" si="47"/>
        <v>08</v>
      </c>
      <c r="S300" t="str">
        <f t="shared" si="48"/>
        <v>'2018-01-08'</v>
      </c>
      <c r="T300" t="str">
        <f t="shared" si="49"/>
        <v>insert into control (nombre, fecha_registrada, registrada, estatus, id_admin, id_cliente, created_at, updated_at) values('COFIASA','2018-01-08',1,1,2,445,'2018-10-31 23:06:00','2018-10-31 23:06:00');</v>
      </c>
    </row>
    <row r="301" spans="1:20" ht="27">
      <c r="A301" s="64" t="s">
        <v>1620</v>
      </c>
      <c r="B301" s="58">
        <v>1</v>
      </c>
      <c r="C301" s="67">
        <v>41285</v>
      </c>
      <c r="D301" s="67">
        <v>44937</v>
      </c>
      <c r="E301" s="83"/>
      <c r="F301" s="64" t="s">
        <v>8458</v>
      </c>
      <c r="G301" s="58">
        <v>826</v>
      </c>
      <c r="I301" t="s">
        <v>6118</v>
      </c>
      <c r="J301">
        <v>300</v>
      </c>
      <c r="K301">
        <f t="shared" si="40"/>
        <v>205</v>
      </c>
      <c r="L301">
        <f t="shared" si="41"/>
        <v>0</v>
      </c>
      <c r="M301">
        <f t="shared" si="42"/>
        <v>42107</v>
      </c>
      <c r="N301">
        <f t="shared" si="43"/>
        <v>2015</v>
      </c>
      <c r="O301">
        <f t="shared" si="44"/>
        <v>4</v>
      </c>
      <c r="P301" t="str">
        <f t="shared" si="45"/>
        <v>04</v>
      </c>
      <c r="Q301">
        <f t="shared" si="46"/>
        <v>13</v>
      </c>
      <c r="R301">
        <f t="shared" si="47"/>
        <v>13</v>
      </c>
      <c r="S301" t="str">
        <f t="shared" si="48"/>
        <v>'2015-04-13'</v>
      </c>
      <c r="T301" t="str">
        <f t="shared" si="49"/>
        <v>insert into control (nombre, fecha_registrada, registrada, estatus, id_admin, id_cliente, created_at, updated_at) values('COKET','2015-04-13',0,1,2,205,'2018-10-31 23:06:00','2018-10-31 23:06:00');</v>
      </c>
    </row>
    <row r="302" spans="1:20" ht="27">
      <c r="A302" s="74" t="s">
        <v>1583</v>
      </c>
      <c r="B302" s="59">
        <v>1</v>
      </c>
      <c r="C302" s="68">
        <v>41285</v>
      </c>
      <c r="D302" s="68">
        <v>44937</v>
      </c>
      <c r="E302" s="82"/>
      <c r="F302" s="74" t="s">
        <v>8458</v>
      </c>
      <c r="G302" s="59">
        <v>826</v>
      </c>
      <c r="I302" t="s">
        <v>4890</v>
      </c>
      <c r="J302">
        <v>301</v>
      </c>
      <c r="K302">
        <f t="shared" si="40"/>
        <v>206</v>
      </c>
      <c r="L302">
        <f t="shared" si="41"/>
        <v>1</v>
      </c>
      <c r="M302">
        <f t="shared" si="42"/>
        <v>41516</v>
      </c>
      <c r="N302">
        <f t="shared" si="43"/>
        <v>2013</v>
      </c>
      <c r="O302">
        <f t="shared" si="44"/>
        <v>8</v>
      </c>
      <c r="P302" t="str">
        <f t="shared" si="45"/>
        <v>08</v>
      </c>
      <c r="Q302">
        <f t="shared" si="46"/>
        <v>30</v>
      </c>
      <c r="R302">
        <f t="shared" si="47"/>
        <v>30</v>
      </c>
      <c r="S302" t="str">
        <f t="shared" si="48"/>
        <v>'2013-08-30'</v>
      </c>
      <c r="T302" t="str">
        <f t="shared" si="49"/>
        <v>insert into control (nombre, fecha_registrada, registrada, estatus, id_admin, id_cliente, created_at, updated_at) values('COLEGIO BRUSELAS','2013-08-30',1,1,2,206,'2018-10-31 23:06:00','2018-10-31 23:06:00');</v>
      </c>
    </row>
    <row r="303" spans="1:20">
      <c r="A303" s="58" t="s">
        <v>1623</v>
      </c>
      <c r="B303" s="58">
        <v>1</v>
      </c>
      <c r="C303" s="67">
        <v>40613</v>
      </c>
      <c r="D303" s="67">
        <v>44266</v>
      </c>
      <c r="E303" s="83"/>
      <c r="F303" s="58" t="s">
        <v>1623</v>
      </c>
      <c r="G303" s="58">
        <v>825</v>
      </c>
      <c r="I303" t="s">
        <v>883</v>
      </c>
      <c r="J303">
        <v>302</v>
      </c>
      <c r="K303">
        <f t="shared" si="40"/>
        <v>964</v>
      </c>
      <c r="L303">
        <f t="shared" si="41"/>
        <v>1</v>
      </c>
      <c r="M303">
        <f t="shared" si="42"/>
        <v>37713</v>
      </c>
      <c r="N303">
        <f t="shared" si="43"/>
        <v>2003</v>
      </c>
      <c r="O303">
        <f t="shared" si="44"/>
        <v>4</v>
      </c>
      <c r="P303" t="str">
        <f t="shared" si="45"/>
        <v>04</v>
      </c>
      <c r="Q303">
        <f t="shared" si="46"/>
        <v>2</v>
      </c>
      <c r="R303" t="str">
        <f t="shared" si="47"/>
        <v>02</v>
      </c>
      <c r="S303" t="str">
        <f t="shared" si="48"/>
        <v>'2003-04-02'</v>
      </c>
      <c r="T303" t="str">
        <f t="shared" si="49"/>
        <v>insert into control (nombre, fecha_registrada, registrada, estatus, id_admin, id_cliente, created_at, updated_at) values('COLIBRI DELROSAL','2003-04-02',1,1,2,964,'2018-10-31 23:06:00','2018-10-31 23:06:00');</v>
      </c>
    </row>
    <row r="304" spans="1:20">
      <c r="A304" s="60" t="s">
        <v>1629</v>
      </c>
      <c r="B304" s="60">
        <v>1</v>
      </c>
      <c r="C304" s="70">
        <v>41201</v>
      </c>
      <c r="D304" s="70">
        <v>44853</v>
      </c>
      <c r="E304" s="84"/>
      <c r="F304" s="60" t="s">
        <v>1629</v>
      </c>
      <c r="G304" s="60">
        <v>823</v>
      </c>
      <c r="I304" t="s">
        <v>7655</v>
      </c>
      <c r="J304">
        <v>303</v>
      </c>
      <c r="K304">
        <f t="shared" si="40"/>
        <v>209</v>
      </c>
      <c r="L304">
        <f t="shared" si="41"/>
        <v>1</v>
      </c>
      <c r="M304">
        <f t="shared" si="42"/>
        <v>42851</v>
      </c>
      <c r="N304">
        <f t="shared" si="43"/>
        <v>2017</v>
      </c>
      <c r="O304">
        <f t="shared" si="44"/>
        <v>4</v>
      </c>
      <c r="P304" t="str">
        <f t="shared" si="45"/>
        <v>04</v>
      </c>
      <c r="Q304">
        <f t="shared" si="46"/>
        <v>26</v>
      </c>
      <c r="R304">
        <f t="shared" si="47"/>
        <v>26</v>
      </c>
      <c r="S304" t="str">
        <f t="shared" si="48"/>
        <v>'2017-04-26'</v>
      </c>
      <c r="T304" t="str">
        <f t="shared" si="49"/>
        <v>insert into control (nombre, fecha_registrada, registrada, estatus, id_admin, id_cliente, created_at, updated_at) values('COLOR JARDIN','2017-04-26',1,1,2,209,'2018-10-31 23:06:00','2018-10-31 23:06:00');</v>
      </c>
    </row>
    <row r="305" spans="1:20">
      <c r="A305" s="58" t="s">
        <v>1636</v>
      </c>
      <c r="B305" s="58">
        <v>1</v>
      </c>
      <c r="C305" s="67">
        <v>40662</v>
      </c>
      <c r="D305" s="67">
        <v>44315</v>
      </c>
      <c r="E305" s="83"/>
      <c r="F305" s="58" t="s">
        <v>1637</v>
      </c>
      <c r="G305" s="58">
        <v>822</v>
      </c>
      <c r="I305" t="s">
        <v>4887</v>
      </c>
      <c r="J305">
        <v>304</v>
      </c>
      <c r="K305">
        <f t="shared" si="40"/>
        <v>210</v>
      </c>
      <c r="L305">
        <f t="shared" si="41"/>
        <v>1</v>
      </c>
      <c r="M305">
        <f t="shared" si="42"/>
        <v>39693</v>
      </c>
      <c r="N305">
        <f t="shared" si="43"/>
        <v>2008</v>
      </c>
      <c r="O305">
        <f t="shared" si="44"/>
        <v>9</v>
      </c>
      <c r="P305" t="str">
        <f t="shared" si="45"/>
        <v>09</v>
      </c>
      <c r="Q305">
        <f t="shared" si="46"/>
        <v>2</v>
      </c>
      <c r="R305" t="str">
        <f t="shared" si="47"/>
        <v>02</v>
      </c>
      <c r="S305" t="str">
        <f t="shared" si="48"/>
        <v>'2008-09-02'</v>
      </c>
      <c r="T305" t="str">
        <f t="shared" si="49"/>
        <v>insert into control (nombre, fecha_registrada, registrada, estatus, id_admin, id_cliente, created_at, updated_at) values('COMANSA','2008-09-02',1,1,2,210,'2018-10-31 23:06:00','2018-10-31 23:06:00');</v>
      </c>
    </row>
    <row r="306" spans="1:20">
      <c r="A306" s="59" t="s">
        <v>1645</v>
      </c>
      <c r="B306" s="59">
        <v>1</v>
      </c>
      <c r="C306" s="68">
        <v>39604</v>
      </c>
      <c r="D306" s="68">
        <v>43256</v>
      </c>
      <c r="E306" s="82"/>
      <c r="F306" s="59" t="s">
        <v>1645</v>
      </c>
      <c r="G306" s="59">
        <v>821</v>
      </c>
      <c r="I306" t="s">
        <v>3619</v>
      </c>
      <c r="J306">
        <v>305</v>
      </c>
      <c r="K306">
        <f t="shared" si="40"/>
        <v>445</v>
      </c>
      <c r="L306">
        <f t="shared" si="41"/>
        <v>0</v>
      </c>
      <c r="M306">
        <f t="shared" si="42"/>
        <v>39455</v>
      </c>
      <c r="N306">
        <f t="shared" si="43"/>
        <v>2008</v>
      </c>
      <c r="O306">
        <f t="shared" si="44"/>
        <v>1</v>
      </c>
      <c r="P306" t="str">
        <f t="shared" si="45"/>
        <v>01</v>
      </c>
      <c r="Q306">
        <f t="shared" si="46"/>
        <v>8</v>
      </c>
      <c r="R306" t="str">
        <f t="shared" si="47"/>
        <v>08</v>
      </c>
      <c r="S306" t="str">
        <f t="shared" si="48"/>
        <v>'2008-01-08'</v>
      </c>
      <c r="T306" t="str">
        <f t="shared" si="49"/>
        <v>insert into control (nombre, fecha_registrada, registrada, estatus, id_admin, id_cliente, created_at, updated_at) values('COMERCIAL DE FIERRO Y ACERO','2008-01-08',0,1,2,445,'2018-10-31 23:06:00','2018-10-31 23:06:00');</v>
      </c>
    </row>
    <row r="307" spans="1:20">
      <c r="A307" s="57" t="s">
        <v>1652</v>
      </c>
      <c r="B307" s="57">
        <v>1</v>
      </c>
      <c r="C307" s="69">
        <v>41394</v>
      </c>
      <c r="D307" s="69">
        <v>45046</v>
      </c>
      <c r="E307" s="85"/>
      <c r="F307" s="57" t="s">
        <v>1652</v>
      </c>
      <c r="G307" s="57">
        <v>820</v>
      </c>
      <c r="I307" t="s">
        <v>5424</v>
      </c>
      <c r="J307">
        <v>306</v>
      </c>
      <c r="K307">
        <f t="shared" si="40"/>
        <v>84</v>
      </c>
      <c r="L307">
        <f t="shared" si="41"/>
        <v>1</v>
      </c>
      <c r="M307">
        <f t="shared" si="42"/>
        <v>41757</v>
      </c>
      <c r="N307">
        <f t="shared" si="43"/>
        <v>2014</v>
      </c>
      <c r="O307">
        <f t="shared" si="44"/>
        <v>4</v>
      </c>
      <c r="P307" t="str">
        <f t="shared" si="45"/>
        <v>04</v>
      </c>
      <c r="Q307">
        <f t="shared" si="46"/>
        <v>28</v>
      </c>
      <c r="R307">
        <f t="shared" si="47"/>
        <v>28</v>
      </c>
      <c r="S307" t="str">
        <f t="shared" si="48"/>
        <v>'2014-04-28'</v>
      </c>
      <c r="T307" t="str">
        <f t="shared" si="49"/>
        <v>insert into control (nombre, fecha_registrada, registrada, estatus, id_admin, id_cliente, created_at, updated_at) values('COMERCIAL MENONITA DE CHIHUAHUA','2014-04-28',1,1,2,84,'2018-10-31 23:06:00','2018-10-31 23:06:00');</v>
      </c>
    </row>
    <row r="308" spans="1:20">
      <c r="A308" s="60" t="s">
        <v>1660</v>
      </c>
      <c r="B308" s="60">
        <v>1</v>
      </c>
      <c r="C308" s="70">
        <v>41053</v>
      </c>
      <c r="D308" s="70">
        <v>44705</v>
      </c>
      <c r="E308" s="84"/>
      <c r="F308" s="60" t="s">
        <v>1661</v>
      </c>
      <c r="G308" s="60">
        <v>817</v>
      </c>
      <c r="I308" t="s">
        <v>4840</v>
      </c>
      <c r="J308">
        <v>307</v>
      </c>
      <c r="K308">
        <f t="shared" si="40"/>
        <v>213</v>
      </c>
      <c r="L308">
        <f t="shared" si="41"/>
        <v>1</v>
      </c>
      <c r="M308">
        <f t="shared" si="42"/>
        <v>41800</v>
      </c>
      <c r="N308">
        <f t="shared" si="43"/>
        <v>2014</v>
      </c>
      <c r="O308">
        <f t="shared" si="44"/>
        <v>6</v>
      </c>
      <c r="P308" t="str">
        <f t="shared" si="45"/>
        <v>06</v>
      </c>
      <c r="Q308">
        <f t="shared" si="46"/>
        <v>10</v>
      </c>
      <c r="R308">
        <f t="shared" si="47"/>
        <v>10</v>
      </c>
      <c r="S308" t="str">
        <f t="shared" si="48"/>
        <v>'2014-06-10'</v>
      </c>
      <c r="T308" t="str">
        <f t="shared" si="49"/>
        <v>insert into control (nombre, fecha_registrada, registrada, estatus, id_admin, id_cliente, created_at, updated_at) values('COMERCIAL URIAS','2014-06-10',1,1,2,213,'2018-10-31 23:06:00','2018-10-31 23:06:00');</v>
      </c>
    </row>
    <row r="309" spans="1:20">
      <c r="A309" s="58" t="s">
        <v>1669</v>
      </c>
      <c r="B309" s="58">
        <v>1</v>
      </c>
      <c r="C309" s="67">
        <v>40185</v>
      </c>
      <c r="D309" s="67">
        <v>43837</v>
      </c>
      <c r="E309" s="83"/>
      <c r="F309" s="58" t="s">
        <v>1669</v>
      </c>
      <c r="G309" s="58">
        <v>816</v>
      </c>
      <c r="I309" t="s">
        <v>4832</v>
      </c>
      <c r="J309">
        <v>308</v>
      </c>
      <c r="K309">
        <f t="shared" si="40"/>
        <v>214</v>
      </c>
      <c r="L309">
        <f t="shared" si="41"/>
        <v>1</v>
      </c>
      <c r="M309">
        <f t="shared" si="42"/>
        <v>41025</v>
      </c>
      <c r="N309">
        <f t="shared" si="43"/>
        <v>2012</v>
      </c>
      <c r="O309">
        <f t="shared" si="44"/>
        <v>4</v>
      </c>
      <c r="P309" t="str">
        <f t="shared" si="45"/>
        <v>04</v>
      </c>
      <c r="Q309">
        <f t="shared" si="46"/>
        <v>26</v>
      </c>
      <c r="R309">
        <f t="shared" si="47"/>
        <v>26</v>
      </c>
      <c r="S309" t="str">
        <f t="shared" si="48"/>
        <v>'2012-04-26'</v>
      </c>
      <c r="T309" t="str">
        <f t="shared" si="49"/>
        <v>insert into control (nombre, fecha_registrada, registrada, estatus, id_admin, id_cliente, created_at, updated_at) values('COMPAÑÍA CANINA','2012-04-26',1,1,2,214,'2018-10-31 23:06:00','2018-10-31 23:06:00');</v>
      </c>
    </row>
    <row r="310" spans="1:20">
      <c r="A310" s="60" t="s">
        <v>1674</v>
      </c>
      <c r="B310" s="60">
        <v>1</v>
      </c>
      <c r="C310" s="68">
        <v>38534</v>
      </c>
      <c r="D310" s="68">
        <v>42186</v>
      </c>
      <c r="E310" s="82"/>
      <c r="F310" s="60" t="s">
        <v>1674</v>
      </c>
      <c r="G310" s="60">
        <v>815</v>
      </c>
      <c r="I310" t="s">
        <v>4816</v>
      </c>
      <c r="J310">
        <v>309</v>
      </c>
      <c r="K310">
        <f t="shared" si="40"/>
        <v>216</v>
      </c>
      <c r="L310">
        <f t="shared" si="41"/>
        <v>1</v>
      </c>
      <c r="M310">
        <f t="shared" si="42"/>
        <v>40387</v>
      </c>
      <c r="N310">
        <f t="shared" si="43"/>
        <v>2010</v>
      </c>
      <c r="O310">
        <f t="shared" si="44"/>
        <v>7</v>
      </c>
      <c r="P310" t="str">
        <f t="shared" si="45"/>
        <v>07</v>
      </c>
      <c r="Q310">
        <f t="shared" si="46"/>
        <v>28</v>
      </c>
      <c r="R310">
        <f t="shared" si="47"/>
        <v>28</v>
      </c>
      <c r="S310" t="str">
        <f t="shared" si="48"/>
        <v>'2010-07-28'</v>
      </c>
      <c r="T310" t="str">
        <f t="shared" si="49"/>
        <v>insert into control (nombre, fecha_registrada, registrada, estatus, id_admin, id_cliente, created_at, updated_at) values('COMPECER','2010-07-28',1,1,2,216,'2018-10-31 23:06:00','2018-10-31 23:06:00');</v>
      </c>
    </row>
    <row r="311" spans="1:20">
      <c r="A311" s="64" t="s">
        <v>1674</v>
      </c>
      <c r="B311" s="58">
        <v>1</v>
      </c>
      <c r="C311" s="67">
        <v>39653</v>
      </c>
      <c r="D311" s="67">
        <v>43305</v>
      </c>
      <c r="E311" s="83">
        <v>31</v>
      </c>
      <c r="F311" s="58" t="s">
        <v>1674</v>
      </c>
      <c r="G311" s="58">
        <v>815</v>
      </c>
      <c r="I311" t="s">
        <v>4811</v>
      </c>
      <c r="J311">
        <v>310</v>
      </c>
      <c r="K311">
        <f t="shared" si="40"/>
        <v>217</v>
      </c>
      <c r="L311">
        <f t="shared" si="41"/>
        <v>1</v>
      </c>
      <c r="M311">
        <f t="shared" si="42"/>
        <v>41759</v>
      </c>
      <c r="N311">
        <f t="shared" si="43"/>
        <v>2014</v>
      </c>
      <c r="O311">
        <f t="shared" si="44"/>
        <v>4</v>
      </c>
      <c r="P311" t="str">
        <f t="shared" si="45"/>
        <v>04</v>
      </c>
      <c r="Q311">
        <f t="shared" si="46"/>
        <v>30</v>
      </c>
      <c r="R311">
        <f t="shared" si="47"/>
        <v>30</v>
      </c>
      <c r="S311" t="str">
        <f t="shared" si="48"/>
        <v>'2014-04-30'</v>
      </c>
      <c r="T311" t="str">
        <f t="shared" si="49"/>
        <v>insert into control (nombre, fecha_registrada, registrada, estatus, id_admin, id_cliente, created_at, updated_at) values('COMPLEJO CAPILAR ROSSE','2014-04-30',1,1,2,217,'2018-10-31 23:06:00','2018-10-31 23:06:00');</v>
      </c>
    </row>
    <row r="312" spans="1:20">
      <c r="A312" s="74" t="s">
        <v>1674</v>
      </c>
      <c r="B312" s="59">
        <v>1</v>
      </c>
      <c r="C312" s="68">
        <v>39653</v>
      </c>
      <c r="D312" s="68">
        <v>43305</v>
      </c>
      <c r="E312" s="82">
        <v>35</v>
      </c>
      <c r="F312" s="59" t="s">
        <v>1674</v>
      </c>
      <c r="G312" s="59">
        <v>815</v>
      </c>
      <c r="I312" t="s">
        <v>7848</v>
      </c>
      <c r="J312">
        <v>311</v>
      </c>
      <c r="K312">
        <f t="shared" si="40"/>
        <v>218</v>
      </c>
      <c r="L312">
        <f t="shared" si="41"/>
        <v>1</v>
      </c>
      <c r="M312">
        <f t="shared" si="42"/>
        <v>42913</v>
      </c>
      <c r="N312">
        <f t="shared" si="43"/>
        <v>2017</v>
      </c>
      <c r="O312">
        <f t="shared" si="44"/>
        <v>6</v>
      </c>
      <c r="P312" t="str">
        <f t="shared" si="45"/>
        <v>06</v>
      </c>
      <c r="Q312">
        <f t="shared" si="46"/>
        <v>27</v>
      </c>
      <c r="R312">
        <f t="shared" si="47"/>
        <v>27</v>
      </c>
      <c r="S312" t="str">
        <f t="shared" si="48"/>
        <v>'2017-06-27'</v>
      </c>
      <c r="T312" t="str">
        <f t="shared" si="49"/>
        <v>insert into control (nombre, fecha_registrada, registrada, estatus, id_admin, id_cliente, created_at, updated_at) values('COMPUPLACE','2017-06-27',1,1,2,218,'2018-10-31 23:06:00','2018-10-31 23:06:00');</v>
      </c>
    </row>
    <row r="313" spans="1:20">
      <c r="A313" s="58" t="s">
        <v>1685</v>
      </c>
      <c r="B313" s="58">
        <v>1</v>
      </c>
      <c r="C313" s="67">
        <v>40394</v>
      </c>
      <c r="D313" s="67">
        <v>44047</v>
      </c>
      <c r="E313" s="83"/>
      <c r="F313" s="58" t="s">
        <v>1685</v>
      </c>
      <c r="G313" s="58">
        <v>813</v>
      </c>
      <c r="I313" t="s">
        <v>4307</v>
      </c>
      <c r="J313">
        <v>312</v>
      </c>
      <c r="K313">
        <f t="shared" si="40"/>
        <v>308</v>
      </c>
      <c r="L313">
        <f t="shared" si="41"/>
        <v>0</v>
      </c>
      <c r="M313">
        <f t="shared" si="42"/>
        <v>39416</v>
      </c>
      <c r="N313">
        <f t="shared" si="43"/>
        <v>2007</v>
      </c>
      <c r="O313">
        <f t="shared" si="44"/>
        <v>11</v>
      </c>
      <c r="P313">
        <f t="shared" si="45"/>
        <v>11</v>
      </c>
      <c r="Q313">
        <f t="shared" si="46"/>
        <v>30</v>
      </c>
      <c r="R313">
        <f t="shared" si="47"/>
        <v>30</v>
      </c>
      <c r="S313" t="str">
        <f t="shared" si="48"/>
        <v>'2007-11-30'</v>
      </c>
      <c r="T313" t="str">
        <f t="shared" si="49"/>
        <v>insert into control (nombre, fecha_registrada, registrada, estatus, id_admin, id_cliente, created_at, updated_at) values('CON EL PRESTIGIO FRINSA','2007-11-30',0,1,2,308,'2018-10-31 23:06:00','2018-10-31 23:06:00');</v>
      </c>
    </row>
    <row r="314" spans="1:20">
      <c r="A314" s="59" t="s">
        <v>1692</v>
      </c>
      <c r="B314" s="59">
        <v>1</v>
      </c>
      <c r="C314" s="68">
        <v>40394</v>
      </c>
      <c r="D314" s="68">
        <v>44047</v>
      </c>
      <c r="E314" s="82"/>
      <c r="F314" s="59" t="s">
        <v>1685</v>
      </c>
      <c r="G314" s="59">
        <v>813</v>
      </c>
      <c r="I314" t="s">
        <v>8517</v>
      </c>
      <c r="J314">
        <v>313</v>
      </c>
      <c r="K314">
        <f t="shared" si="40"/>
        <v>862</v>
      </c>
      <c r="L314">
        <f t="shared" si="41"/>
        <v>0</v>
      </c>
      <c r="M314" t="str">
        <f t="shared" si="42"/>
        <v/>
      </c>
      <c r="N314" t="e">
        <f t="shared" si="43"/>
        <v>#VALUE!</v>
      </c>
      <c r="O314" t="e">
        <f t="shared" si="44"/>
        <v>#VALUE!</v>
      </c>
      <c r="P314" t="e">
        <f t="shared" si="45"/>
        <v>#VALUE!</v>
      </c>
      <c r="Q314" t="e">
        <f t="shared" si="46"/>
        <v>#VALUE!</v>
      </c>
      <c r="R314" t="e">
        <f t="shared" si="47"/>
        <v>#VALUE!</v>
      </c>
      <c r="S314" t="str">
        <f t="shared" si="48"/>
        <v>null</v>
      </c>
      <c r="T314" t="str">
        <f t="shared" si="49"/>
        <v>insert into control (nombre, fecha_registrada, registrada, estatus, id_admin, id_cliente, created_at, updated_at) values('CON HUEVOS',null,0,1,2,862,'2018-10-31 23:06:00','2018-10-31 23:06:00');</v>
      </c>
    </row>
    <row r="315" spans="1:20">
      <c r="A315" s="58" t="s">
        <v>1696</v>
      </c>
      <c r="B315" s="58">
        <v>1</v>
      </c>
      <c r="C315" s="67">
        <v>41813</v>
      </c>
      <c r="D315" s="67">
        <v>45466</v>
      </c>
      <c r="E315" s="83"/>
      <c r="F315" s="58" t="s">
        <v>1697</v>
      </c>
      <c r="G315" s="58">
        <v>812</v>
      </c>
      <c r="I315" t="s">
        <v>4803</v>
      </c>
      <c r="J315">
        <v>314</v>
      </c>
      <c r="K315">
        <f t="shared" si="40"/>
        <v>219</v>
      </c>
      <c r="L315">
        <f t="shared" si="41"/>
        <v>1</v>
      </c>
      <c r="M315">
        <f t="shared" si="42"/>
        <v>41429</v>
      </c>
      <c r="N315">
        <f t="shared" si="43"/>
        <v>2013</v>
      </c>
      <c r="O315">
        <f t="shared" si="44"/>
        <v>6</v>
      </c>
      <c r="P315" t="str">
        <f t="shared" si="45"/>
        <v>06</v>
      </c>
      <c r="Q315">
        <f t="shared" si="46"/>
        <v>4</v>
      </c>
      <c r="R315" t="str">
        <f t="shared" si="47"/>
        <v>04</v>
      </c>
      <c r="S315" t="str">
        <f t="shared" si="48"/>
        <v>'2013-06-04'</v>
      </c>
      <c r="T315" t="str">
        <f t="shared" si="49"/>
        <v>insert into control (nombre, fecha_registrada, registrada, estatus, id_admin, id_cliente, created_at, updated_at) values('CONCENTRADOS BOVILAC','2013-06-04',1,1,2,219,'2018-10-31 23:06:00','2018-10-31 23:06:00');</v>
      </c>
    </row>
    <row r="316" spans="1:20">
      <c r="A316" s="59" t="s">
        <v>1702</v>
      </c>
      <c r="B316" s="59">
        <v>1</v>
      </c>
      <c r="C316" s="68">
        <v>40737</v>
      </c>
      <c r="D316" s="68">
        <v>44390</v>
      </c>
      <c r="E316" s="82"/>
      <c r="F316" s="59" t="s">
        <v>1703</v>
      </c>
      <c r="G316" s="59">
        <v>811</v>
      </c>
      <c r="I316" t="s">
        <v>8003</v>
      </c>
      <c r="J316">
        <v>315</v>
      </c>
      <c r="K316">
        <f t="shared" si="40"/>
        <v>1028</v>
      </c>
      <c r="L316">
        <f t="shared" si="41"/>
        <v>1</v>
      </c>
      <c r="M316">
        <f t="shared" si="42"/>
        <v>42991</v>
      </c>
      <c r="N316">
        <f t="shared" si="43"/>
        <v>2017</v>
      </c>
      <c r="O316">
        <f t="shared" si="44"/>
        <v>9</v>
      </c>
      <c r="P316" t="str">
        <f t="shared" si="45"/>
        <v>09</v>
      </c>
      <c r="Q316">
        <f t="shared" si="46"/>
        <v>13</v>
      </c>
      <c r="R316">
        <f t="shared" si="47"/>
        <v>13</v>
      </c>
      <c r="S316" t="str">
        <f t="shared" si="48"/>
        <v>'2017-09-13'</v>
      </c>
      <c r="T316" t="str">
        <f t="shared" si="49"/>
        <v>insert into control (nombre, fecha_registrada, registrada, estatus, id_admin, id_cliente, created_at, updated_at) values('CONCRETTA EQUIPMENT','2017-09-13',1,1,2,1028,'2018-10-31 23:06:00','2018-10-31 23:06:00');</v>
      </c>
    </row>
    <row r="317" spans="1:20">
      <c r="A317" s="58" t="s">
        <v>1709</v>
      </c>
      <c r="B317" s="58">
        <v>1</v>
      </c>
      <c r="C317" s="67">
        <v>40011</v>
      </c>
      <c r="D317" s="67">
        <v>43663</v>
      </c>
      <c r="E317" s="83"/>
      <c r="F317" s="58" t="s">
        <v>1709</v>
      </c>
      <c r="G317" s="58">
        <v>810</v>
      </c>
      <c r="I317" t="s">
        <v>8226</v>
      </c>
      <c r="J317">
        <v>316</v>
      </c>
      <c r="K317">
        <f t="shared" si="40"/>
        <v>375</v>
      </c>
      <c r="L317">
        <f t="shared" si="41"/>
        <v>0</v>
      </c>
      <c r="M317">
        <f t="shared" si="42"/>
        <v>43185</v>
      </c>
      <c r="N317">
        <f t="shared" si="43"/>
        <v>2018</v>
      </c>
      <c r="O317">
        <f t="shared" si="44"/>
        <v>3</v>
      </c>
      <c r="P317" t="str">
        <f t="shared" si="45"/>
        <v>03</v>
      </c>
      <c r="Q317">
        <f t="shared" si="46"/>
        <v>26</v>
      </c>
      <c r="R317">
        <f t="shared" si="47"/>
        <v>26</v>
      </c>
      <c r="S317" t="str">
        <f t="shared" si="48"/>
        <v>'2018-03-26'</v>
      </c>
      <c r="T317" t="str">
        <f t="shared" si="49"/>
        <v>insert into control (nombre, fecha_registrada, registrada, estatus, id_admin, id_cliente, created_at, updated_at) values('CONOCE CHIHUAHUA','2018-03-26',0,1,2,375,'2018-10-31 23:06:00','2018-10-31 23:06:00');</v>
      </c>
    </row>
    <row r="318" spans="1:20">
      <c r="A318" s="59" t="s">
        <v>1715</v>
      </c>
      <c r="B318" s="59">
        <v>1</v>
      </c>
      <c r="C318" s="68">
        <v>40693</v>
      </c>
      <c r="D318" s="68">
        <v>44346</v>
      </c>
      <c r="E318" s="82"/>
      <c r="F318" s="59" t="s">
        <v>1715</v>
      </c>
      <c r="G318" s="59">
        <v>808</v>
      </c>
      <c r="I318" t="s">
        <v>7003</v>
      </c>
      <c r="J318">
        <v>317</v>
      </c>
      <c r="K318">
        <f t="shared" si="40"/>
        <v>220</v>
      </c>
      <c r="L318">
        <f t="shared" si="41"/>
        <v>0</v>
      </c>
      <c r="M318">
        <f t="shared" si="42"/>
        <v>42487</v>
      </c>
      <c r="N318">
        <f t="shared" si="43"/>
        <v>2016</v>
      </c>
      <c r="O318">
        <f t="shared" si="44"/>
        <v>4</v>
      </c>
      <c r="P318" t="str">
        <f t="shared" si="45"/>
        <v>04</v>
      </c>
      <c r="Q318">
        <f t="shared" si="46"/>
        <v>27</v>
      </c>
      <c r="R318">
        <f t="shared" si="47"/>
        <v>27</v>
      </c>
      <c r="S318" t="str">
        <f t="shared" si="48"/>
        <v>'2016-04-27'</v>
      </c>
      <c r="T318" t="str">
        <f t="shared" si="49"/>
        <v>insert into control (nombre, fecha_registrada, registrada, estatus, id_admin, id_cliente, created_at, updated_at) values('CONSERVAS DON CIPRI','2016-04-27',0,1,2,220,'2018-10-31 23:06:00','2018-10-31 23:06:00');</v>
      </c>
    </row>
    <row r="319" spans="1:20">
      <c r="A319" s="58" t="s">
        <v>1718</v>
      </c>
      <c r="B319" s="58">
        <v>1</v>
      </c>
      <c r="C319" s="67">
        <v>40107</v>
      </c>
      <c r="D319" s="67">
        <v>43759</v>
      </c>
      <c r="E319" s="83"/>
      <c r="F319" s="58" t="s">
        <v>1718</v>
      </c>
      <c r="G319" s="58">
        <v>807</v>
      </c>
      <c r="I319" t="s">
        <v>4797</v>
      </c>
      <c r="J319">
        <v>318</v>
      </c>
      <c r="K319">
        <f t="shared" si="40"/>
        <v>221</v>
      </c>
      <c r="L319">
        <f t="shared" si="41"/>
        <v>1</v>
      </c>
      <c r="M319">
        <f t="shared" si="42"/>
        <v>40100</v>
      </c>
      <c r="N319">
        <f t="shared" si="43"/>
        <v>2009</v>
      </c>
      <c r="O319">
        <f t="shared" si="44"/>
        <v>10</v>
      </c>
      <c r="P319">
        <f t="shared" si="45"/>
        <v>10</v>
      </c>
      <c r="Q319">
        <f t="shared" si="46"/>
        <v>14</v>
      </c>
      <c r="R319">
        <f t="shared" si="47"/>
        <v>14</v>
      </c>
      <c r="S319" t="str">
        <f t="shared" si="48"/>
        <v>'2009-10-14'</v>
      </c>
      <c r="T319" t="str">
        <f t="shared" si="49"/>
        <v>insert into control (nombre, fecha_registrada, registrada, estatus, id_admin, id_cliente, created_at, updated_at) values('CONSORCIO AS INMOBILIARIO','2009-10-14',1,1,2,221,'2018-10-31 23:06:00','2018-10-31 23:06:00');</v>
      </c>
    </row>
    <row r="320" spans="1:20">
      <c r="A320" s="59" t="s">
        <v>1724</v>
      </c>
      <c r="B320" s="59">
        <v>1</v>
      </c>
      <c r="C320" s="68">
        <v>39416</v>
      </c>
      <c r="D320" s="68">
        <v>43069</v>
      </c>
      <c r="E320" s="82"/>
      <c r="F320" s="59" t="s">
        <v>1724</v>
      </c>
      <c r="G320" s="59">
        <v>806</v>
      </c>
      <c r="I320" t="s">
        <v>6635</v>
      </c>
      <c r="J320">
        <v>319</v>
      </c>
      <c r="K320">
        <f t="shared" si="40"/>
        <v>464</v>
      </c>
      <c r="L320">
        <f t="shared" si="41"/>
        <v>1</v>
      </c>
      <c r="M320">
        <f t="shared" si="42"/>
        <v>42264</v>
      </c>
      <c r="N320">
        <f t="shared" si="43"/>
        <v>2015</v>
      </c>
      <c r="O320">
        <f t="shared" si="44"/>
        <v>9</v>
      </c>
      <c r="P320" t="str">
        <f t="shared" si="45"/>
        <v>09</v>
      </c>
      <c r="Q320">
        <f t="shared" si="46"/>
        <v>17</v>
      </c>
      <c r="R320">
        <f t="shared" si="47"/>
        <v>17</v>
      </c>
      <c r="S320" t="str">
        <f t="shared" si="48"/>
        <v>'2015-09-17'</v>
      </c>
      <c r="T320" t="str">
        <f t="shared" si="49"/>
        <v>insert into control (nombre, fecha_registrada, registrada, estatus, id_admin, id_cliente, created_at, updated_at) values('CONSTRUCTORA E INMOBILIARIA GUGSA','2015-09-17',1,1,2,464,'2018-10-31 23:06:00','2018-10-31 23:06:00');</v>
      </c>
    </row>
    <row r="321" spans="1:20">
      <c r="A321" s="57" t="s">
        <v>1729</v>
      </c>
      <c r="B321" s="57">
        <v>1</v>
      </c>
      <c r="C321" s="69">
        <v>41345</v>
      </c>
      <c r="D321" s="69">
        <v>44997</v>
      </c>
      <c r="E321" s="85"/>
      <c r="F321" s="57" t="s">
        <v>1730</v>
      </c>
      <c r="G321" s="57">
        <v>803</v>
      </c>
      <c r="I321" t="s">
        <v>1220</v>
      </c>
      <c r="J321">
        <v>320</v>
      </c>
      <c r="K321">
        <f t="shared" si="40"/>
        <v>901</v>
      </c>
      <c r="L321">
        <f t="shared" si="41"/>
        <v>1</v>
      </c>
      <c r="M321">
        <f t="shared" si="42"/>
        <v>42565</v>
      </c>
      <c r="N321">
        <f t="shared" si="43"/>
        <v>2016</v>
      </c>
      <c r="O321">
        <f t="shared" si="44"/>
        <v>7</v>
      </c>
      <c r="P321" t="str">
        <f t="shared" si="45"/>
        <v>07</v>
      </c>
      <c r="Q321">
        <f t="shared" si="46"/>
        <v>14</v>
      </c>
      <c r="R321">
        <f t="shared" si="47"/>
        <v>14</v>
      </c>
      <c r="S321" t="str">
        <f t="shared" si="48"/>
        <v>'2016-07-14'</v>
      </c>
      <c r="T321" t="str">
        <f t="shared" si="49"/>
        <v>insert into control (nombre, fecha_registrada, registrada, estatus, id_admin, id_cliente, created_at, updated_at) values('CONSTRUEXPRESS','2016-07-14',1,1,2,901,'2018-10-31 23:06:00','2018-10-31 23:06:00');</v>
      </c>
    </row>
    <row r="322" spans="1:20">
      <c r="A322" s="60" t="s">
        <v>1736</v>
      </c>
      <c r="B322" s="60" t="s">
        <v>8657</v>
      </c>
      <c r="C322" s="68">
        <v>39800</v>
      </c>
      <c r="D322" s="68">
        <v>43452</v>
      </c>
      <c r="E322" s="82"/>
      <c r="F322" s="60" t="s">
        <v>1736</v>
      </c>
      <c r="G322" s="60">
        <v>802</v>
      </c>
      <c r="I322" t="s">
        <v>6494</v>
      </c>
      <c r="J322">
        <v>321</v>
      </c>
      <c r="K322">
        <f t="shared" si="40"/>
        <v>484</v>
      </c>
      <c r="L322">
        <f t="shared" si="41"/>
        <v>1</v>
      </c>
      <c r="M322">
        <f t="shared" si="42"/>
        <v>42207</v>
      </c>
      <c r="N322">
        <f t="shared" si="43"/>
        <v>2015</v>
      </c>
      <c r="O322">
        <f t="shared" si="44"/>
        <v>7</v>
      </c>
      <c r="P322" t="str">
        <f t="shared" si="45"/>
        <v>07</v>
      </c>
      <c r="Q322">
        <f t="shared" si="46"/>
        <v>22</v>
      </c>
      <c r="R322">
        <f t="shared" si="47"/>
        <v>22</v>
      </c>
      <c r="S322" t="str">
        <f t="shared" si="48"/>
        <v>'2015-07-22'</v>
      </c>
      <c r="T322" t="str">
        <f t="shared" si="49"/>
        <v>insert into control (nombre, fecha_registrada, registrada, estatus, id_admin, id_cliente, created_at, updated_at) values('CONTACTIVA','2015-07-22',1,1,2,484,'2018-10-31 23:06:00','2018-10-31 23:06:00');</v>
      </c>
    </row>
    <row r="323" spans="1:20" ht="27">
      <c r="A323" s="64" t="s">
        <v>1738</v>
      </c>
      <c r="B323" s="58">
        <v>1</v>
      </c>
      <c r="C323" s="67">
        <v>41785</v>
      </c>
      <c r="D323" s="67">
        <v>45438</v>
      </c>
      <c r="E323" s="83"/>
      <c r="F323" s="64" t="s">
        <v>1746</v>
      </c>
      <c r="G323" s="58">
        <v>797</v>
      </c>
      <c r="I323" t="s">
        <v>8386</v>
      </c>
      <c r="J323">
        <v>322</v>
      </c>
      <c r="K323">
        <f t="shared" ref="K323:K386" si="50">VLOOKUP($I323,$A$2:$G$2500,7,0)</f>
        <v>222</v>
      </c>
      <c r="L323">
        <f t="shared" ref="L323:L386" si="51">IF(VLOOKUP($I323,$A$2:$G$1967,2,0)="",0,VLOOKUP($I323,$A$2:$G$1967,2,0))</f>
        <v>1</v>
      </c>
      <c r="M323">
        <f t="shared" ref="M323:M386" si="52">IF(VLOOKUP($I323,$A$2:$G$1967,3,0)="","",VLOOKUP($I323,$A$2:$G$1967,3,0))</f>
        <v>43269</v>
      </c>
      <c r="N323">
        <f t="shared" ref="N323:N386" si="53">YEAR(M323)</f>
        <v>2018</v>
      </c>
      <c r="O323">
        <f t="shared" ref="O323:O386" si="54">MONTH(M323)</f>
        <v>6</v>
      </c>
      <c r="P323" t="str">
        <f t="shared" ref="P323:P386" si="55">IF(LEN(O323)=1,CONCATENATE("0",O323),O323)</f>
        <v>06</v>
      </c>
      <c r="Q323">
        <f t="shared" ref="Q323:Q386" si="56">DAY(M323)</f>
        <v>18</v>
      </c>
      <c r="R323">
        <f t="shared" ref="R323:R386" si="57">IF(LEN(Q323)=1,CONCATENATE("0",Q323),Q323)</f>
        <v>18</v>
      </c>
      <c r="S323" t="str">
        <f t="shared" ref="S323:S386" si="58">IFERROR(CONCATENATE("'",N323,"-",P323,"-",R323,"'"),"null")</f>
        <v>'2018-06-18'</v>
      </c>
      <c r="T323" t="str">
        <f t="shared" ref="T323:T386" si="59">CONCATENATE("insert into control (nombre, fecha_registrada, registrada, estatus, id_admin, id_cliente, created_at, updated_at) values('",I323,"',",S323,",",L323,",1,2,",K323,",'2018-10-31 23:06:00','2018-10-31 23:06:00');")</f>
        <v>insert into control (nombre, fecha_registrada, registrada, estatus, id_admin, id_cliente, created_at, updated_at) values('CONTEK','2018-06-18',1,1,2,222,'2018-10-31 23:06:00','2018-10-31 23:06:00');</v>
      </c>
    </row>
    <row r="324" spans="1:20">
      <c r="A324" s="60" t="s">
        <v>1743</v>
      </c>
      <c r="B324" s="60">
        <v>1</v>
      </c>
      <c r="C324" s="68">
        <v>39276</v>
      </c>
      <c r="D324" s="68">
        <v>42929</v>
      </c>
      <c r="E324" s="82"/>
      <c r="F324" s="60" t="s">
        <v>1743</v>
      </c>
      <c r="G324" s="60">
        <v>798</v>
      </c>
      <c r="I324" t="s">
        <v>5259</v>
      </c>
      <c r="J324">
        <v>323</v>
      </c>
      <c r="K324">
        <f t="shared" si="50"/>
        <v>131</v>
      </c>
      <c r="L324">
        <f t="shared" si="51"/>
        <v>1</v>
      </c>
      <c r="M324">
        <f t="shared" si="52"/>
        <v>40627</v>
      </c>
      <c r="N324">
        <f t="shared" si="53"/>
        <v>2011</v>
      </c>
      <c r="O324">
        <f t="shared" si="54"/>
        <v>3</v>
      </c>
      <c r="P324" t="str">
        <f t="shared" si="55"/>
        <v>03</v>
      </c>
      <c r="Q324">
        <f t="shared" si="56"/>
        <v>25</v>
      </c>
      <c r="R324">
        <f t="shared" si="57"/>
        <v>25</v>
      </c>
      <c r="S324" t="str">
        <f t="shared" si="58"/>
        <v>'2011-03-25'</v>
      </c>
      <c r="T324" t="str">
        <f t="shared" si="59"/>
        <v>insert into control (nombre, fecha_registrada, registrada, estatus, id_admin, id_cliente, created_at, updated_at) values('CONTROL BIOLOGICO CAMBIO','2011-03-25',1,1,2,131,'2018-10-31 23:06:00','2018-10-31 23:06:00');</v>
      </c>
    </row>
    <row r="325" spans="1:20">
      <c r="A325" s="58" t="s">
        <v>1746</v>
      </c>
      <c r="B325" s="58">
        <v>1</v>
      </c>
      <c r="C325" s="67">
        <v>40185</v>
      </c>
      <c r="D325" s="67">
        <v>43837</v>
      </c>
      <c r="E325" s="83"/>
      <c r="F325" s="58" t="s">
        <v>1746</v>
      </c>
      <c r="G325" s="58">
        <v>797</v>
      </c>
      <c r="I325" t="s">
        <v>4793</v>
      </c>
      <c r="J325">
        <v>324</v>
      </c>
      <c r="K325">
        <f t="shared" si="50"/>
        <v>223</v>
      </c>
      <c r="L325">
        <f t="shared" si="51"/>
        <v>1</v>
      </c>
      <c r="M325">
        <f t="shared" si="52"/>
        <v>39701</v>
      </c>
      <c r="N325">
        <f t="shared" si="53"/>
        <v>2008</v>
      </c>
      <c r="O325">
        <f t="shared" si="54"/>
        <v>9</v>
      </c>
      <c r="P325" t="str">
        <f t="shared" si="55"/>
        <v>09</v>
      </c>
      <c r="Q325">
        <f t="shared" si="56"/>
        <v>10</v>
      </c>
      <c r="R325">
        <f t="shared" si="57"/>
        <v>10</v>
      </c>
      <c r="S325" t="str">
        <f t="shared" si="58"/>
        <v>'2008-09-10'</v>
      </c>
      <c r="T325" t="str">
        <f t="shared" si="59"/>
        <v>insert into control (nombre, fecha_registrada, registrada, estatus, id_admin, id_cliente, created_at, updated_at) values('CONTROL DE PLAGAS AARZAGAA','2008-09-10',1,1,2,223,'2018-10-31 23:06:00','2018-10-31 23:06:00');</v>
      </c>
    </row>
    <row r="326" spans="1:20">
      <c r="A326" s="60" t="s">
        <v>8616</v>
      </c>
      <c r="B326" s="60" t="s">
        <v>8657</v>
      </c>
      <c r="C326" s="68">
        <v>41719</v>
      </c>
      <c r="D326" s="68">
        <v>45372</v>
      </c>
      <c r="E326" s="82"/>
      <c r="F326" s="60" t="s">
        <v>8608</v>
      </c>
      <c r="G326" s="60">
        <v>795</v>
      </c>
      <c r="I326" t="s">
        <v>4845</v>
      </c>
      <c r="J326">
        <v>325</v>
      </c>
      <c r="K326">
        <f t="shared" si="50"/>
        <v>212</v>
      </c>
      <c r="L326">
        <f t="shared" si="51"/>
        <v>1</v>
      </c>
      <c r="M326">
        <f t="shared" si="52"/>
        <v>40417</v>
      </c>
      <c r="N326">
        <f t="shared" si="53"/>
        <v>2010</v>
      </c>
      <c r="O326">
        <f t="shared" si="54"/>
        <v>8</v>
      </c>
      <c r="P326" t="str">
        <f t="shared" si="55"/>
        <v>08</v>
      </c>
      <c r="Q326">
        <f t="shared" si="56"/>
        <v>27</v>
      </c>
      <c r="R326">
        <f t="shared" si="57"/>
        <v>27</v>
      </c>
      <c r="S326" t="str">
        <f t="shared" si="58"/>
        <v>'2010-08-27'</v>
      </c>
      <c r="T326" t="str">
        <f t="shared" si="59"/>
        <v>insert into control (nombre, fecha_registrada, registrada, estatus, id_admin, id_cliente, created_at, updated_at) values('COPAZHSA','2010-08-27',1,1,2,212,'2018-10-31 23:06:00','2018-10-31 23:06:00');</v>
      </c>
    </row>
    <row r="327" spans="1:20">
      <c r="A327" s="58" t="s">
        <v>1756</v>
      </c>
      <c r="B327" s="58">
        <v>1</v>
      </c>
      <c r="C327" s="67">
        <v>41683</v>
      </c>
      <c r="D327" s="67">
        <v>45335</v>
      </c>
      <c r="E327" s="83"/>
      <c r="F327" s="58" t="s">
        <v>1757</v>
      </c>
      <c r="G327" s="58">
        <v>793</v>
      </c>
      <c r="I327" t="s">
        <v>4776</v>
      </c>
      <c r="J327">
        <v>326</v>
      </c>
      <c r="K327">
        <f t="shared" si="50"/>
        <v>226</v>
      </c>
      <c r="L327">
        <f t="shared" si="51"/>
        <v>0</v>
      </c>
      <c r="M327">
        <f t="shared" si="52"/>
        <v>40284</v>
      </c>
      <c r="N327">
        <f t="shared" si="53"/>
        <v>2010</v>
      </c>
      <c r="O327">
        <f t="shared" si="54"/>
        <v>4</v>
      </c>
      <c r="P327" t="str">
        <f t="shared" si="55"/>
        <v>04</v>
      </c>
      <c r="Q327">
        <f t="shared" si="56"/>
        <v>16</v>
      </c>
      <c r="R327">
        <f t="shared" si="57"/>
        <v>16</v>
      </c>
      <c r="S327" t="str">
        <f t="shared" si="58"/>
        <v>'2010-04-16'</v>
      </c>
      <c r="T327" t="str">
        <f t="shared" si="59"/>
        <v>insert into control (nombre, fecha_registrada, registrada, estatus, id_admin, id_cliente, created_at, updated_at) values('COPPER CANYON BOUTIQUE SENSA','2010-04-16',0,1,2,226,'2018-10-31 23:06:00','2018-10-31 23:06:00');</v>
      </c>
    </row>
    <row r="328" spans="1:20">
      <c r="A328" s="59" t="s">
        <v>1761</v>
      </c>
      <c r="B328" s="59">
        <v>1</v>
      </c>
      <c r="C328" s="68">
        <v>41501</v>
      </c>
      <c r="D328" s="68">
        <v>45153</v>
      </c>
      <c r="E328" s="82"/>
      <c r="F328" s="59" t="s">
        <v>1761</v>
      </c>
      <c r="G328" s="59">
        <v>792</v>
      </c>
      <c r="I328" t="s">
        <v>4783</v>
      </c>
      <c r="J328">
        <v>327</v>
      </c>
      <c r="K328">
        <f t="shared" si="50"/>
        <v>226</v>
      </c>
      <c r="L328">
        <f t="shared" si="51"/>
        <v>1</v>
      </c>
      <c r="M328">
        <f t="shared" si="52"/>
        <v>40284</v>
      </c>
      <c r="N328">
        <f t="shared" si="53"/>
        <v>2010</v>
      </c>
      <c r="O328">
        <f t="shared" si="54"/>
        <v>4</v>
      </c>
      <c r="P328" t="str">
        <f t="shared" si="55"/>
        <v>04</v>
      </c>
      <c r="Q328">
        <f t="shared" si="56"/>
        <v>16</v>
      </c>
      <c r="R328">
        <f t="shared" si="57"/>
        <v>16</v>
      </c>
      <c r="S328" t="str">
        <f t="shared" si="58"/>
        <v>'2010-04-16'</v>
      </c>
      <c r="T328" t="str">
        <f t="shared" si="59"/>
        <v>insert into control (nombre, fecha_registrada, registrada, estatus, id_admin, id_cliente, created_at, updated_at) values('COPPER SENSA BOUTIQUE','2010-04-16',1,1,2,226,'2018-10-31 23:06:00','2018-10-31 23:06:00');</v>
      </c>
    </row>
    <row r="329" spans="1:20">
      <c r="A329" s="58" t="s">
        <v>1761</v>
      </c>
      <c r="B329" s="58">
        <v>1</v>
      </c>
      <c r="C329" s="67">
        <v>41719</v>
      </c>
      <c r="D329" s="67">
        <v>45372</v>
      </c>
      <c r="E329" s="83"/>
      <c r="F329" s="58" t="s">
        <v>1761</v>
      </c>
      <c r="G329" s="58">
        <v>792</v>
      </c>
      <c r="I329" t="s">
        <v>4765</v>
      </c>
      <c r="J329">
        <v>328</v>
      </c>
      <c r="K329">
        <f t="shared" si="50"/>
        <v>228</v>
      </c>
      <c r="L329">
        <f t="shared" si="51"/>
        <v>1</v>
      </c>
      <c r="M329">
        <f t="shared" si="52"/>
        <v>39797</v>
      </c>
      <c r="N329">
        <f t="shared" si="53"/>
        <v>2008</v>
      </c>
      <c r="O329">
        <f t="shared" si="54"/>
        <v>12</v>
      </c>
      <c r="P329">
        <f t="shared" si="55"/>
        <v>12</v>
      </c>
      <c r="Q329">
        <f t="shared" si="56"/>
        <v>15</v>
      </c>
      <c r="R329">
        <f t="shared" si="57"/>
        <v>15</v>
      </c>
      <c r="S329" t="str">
        <f t="shared" si="58"/>
        <v>'2008-12-15'</v>
      </c>
      <c r="T329" t="str">
        <f t="shared" si="59"/>
        <v>insert into control (nombre, fecha_registrada, registrada, estatus, id_admin, id_cliente, created_at, updated_at) values('COPROSE','2008-12-15',1,1,2,228,'2018-10-31 23:06:00','2018-10-31 23:06:00');</v>
      </c>
    </row>
    <row r="330" spans="1:20">
      <c r="A330" s="59" t="s">
        <v>1768</v>
      </c>
      <c r="B330" s="59">
        <v>1</v>
      </c>
      <c r="C330" s="68">
        <v>40793</v>
      </c>
      <c r="D330" s="68">
        <v>44446</v>
      </c>
      <c r="E330" s="82"/>
      <c r="F330" s="59" t="s">
        <v>1769</v>
      </c>
      <c r="G330" s="59">
        <v>791</v>
      </c>
      <c r="I330" t="s">
        <v>2016</v>
      </c>
      <c r="J330">
        <v>329</v>
      </c>
      <c r="K330">
        <f t="shared" si="50"/>
        <v>750</v>
      </c>
      <c r="L330">
        <f t="shared" si="51"/>
        <v>1</v>
      </c>
      <c r="M330">
        <f t="shared" si="52"/>
        <v>39658</v>
      </c>
      <c r="N330">
        <f t="shared" si="53"/>
        <v>2008</v>
      </c>
      <c r="O330">
        <f t="shared" si="54"/>
        <v>7</v>
      </c>
      <c r="P330" t="str">
        <f t="shared" si="55"/>
        <v>07</v>
      </c>
      <c r="Q330">
        <f t="shared" si="56"/>
        <v>29</v>
      </c>
      <c r="R330">
        <f t="shared" si="57"/>
        <v>29</v>
      </c>
      <c r="S330" t="str">
        <f t="shared" si="58"/>
        <v>'2008-07-29'</v>
      </c>
      <c r="T330" t="str">
        <f t="shared" si="59"/>
        <v>insert into control (nombre, fecha_registrada, registrada, estatus, id_admin, id_cliente, created_at, updated_at) values('COPY &amp; PRINT CLUB','2008-07-29',1,1,2,750,'2018-10-31 23:06:00','2018-10-31 23:06:00');</v>
      </c>
    </row>
    <row r="331" spans="1:20">
      <c r="A331" s="58" t="s">
        <v>1775</v>
      </c>
      <c r="B331" s="58">
        <v>1</v>
      </c>
      <c r="C331" s="67">
        <v>40675</v>
      </c>
      <c r="D331" s="67">
        <v>44328</v>
      </c>
      <c r="E331" s="83"/>
      <c r="F331" s="58" t="s">
        <v>1776</v>
      </c>
      <c r="G331" s="58">
        <v>790</v>
      </c>
      <c r="I331" t="s">
        <v>4757</v>
      </c>
      <c r="J331">
        <v>330</v>
      </c>
      <c r="K331">
        <f t="shared" si="50"/>
        <v>229</v>
      </c>
      <c r="L331">
        <f t="shared" si="51"/>
        <v>1</v>
      </c>
      <c r="M331">
        <f t="shared" si="52"/>
        <v>40515</v>
      </c>
      <c r="N331">
        <f t="shared" si="53"/>
        <v>2010</v>
      </c>
      <c r="O331">
        <f t="shared" si="54"/>
        <v>12</v>
      </c>
      <c r="P331">
        <f t="shared" si="55"/>
        <v>12</v>
      </c>
      <c r="Q331">
        <f t="shared" si="56"/>
        <v>3</v>
      </c>
      <c r="R331" t="str">
        <f t="shared" si="57"/>
        <v>03</v>
      </c>
      <c r="S331" t="str">
        <f t="shared" si="58"/>
        <v>'2010-12-03'</v>
      </c>
      <c r="T331" t="str">
        <f t="shared" si="59"/>
        <v>insert into control (nombre, fecha_registrada, registrada, estatus, id_admin, id_cliente, created_at, updated_at) values('COPY-NET','2010-12-03',1,1,2,229,'2018-10-31 23:06:00','2018-10-31 23:06:00');</v>
      </c>
    </row>
    <row r="332" spans="1:20">
      <c r="A332" s="60" t="s">
        <v>1784</v>
      </c>
      <c r="B332" s="60">
        <v>1</v>
      </c>
      <c r="C332" s="70">
        <v>41341</v>
      </c>
      <c r="D332" s="70">
        <v>44993</v>
      </c>
      <c r="E332" s="84"/>
      <c r="F332" s="60" t="s">
        <v>1776</v>
      </c>
      <c r="G332" s="60">
        <v>790</v>
      </c>
      <c r="I332" t="s">
        <v>4752</v>
      </c>
      <c r="J332">
        <v>331</v>
      </c>
      <c r="K332">
        <f t="shared" si="50"/>
        <v>230</v>
      </c>
      <c r="L332">
        <f t="shared" si="51"/>
        <v>1</v>
      </c>
      <c r="M332">
        <f t="shared" si="52"/>
        <v>39353</v>
      </c>
      <c r="N332">
        <f t="shared" si="53"/>
        <v>2007</v>
      </c>
      <c r="O332">
        <f t="shared" si="54"/>
        <v>9</v>
      </c>
      <c r="P332" t="str">
        <f t="shared" si="55"/>
        <v>09</v>
      </c>
      <c r="Q332">
        <f t="shared" si="56"/>
        <v>28</v>
      </c>
      <c r="R332">
        <f t="shared" si="57"/>
        <v>28</v>
      </c>
      <c r="S332" t="str">
        <f t="shared" si="58"/>
        <v>'2007-09-28'</v>
      </c>
      <c r="T332" t="str">
        <f t="shared" si="59"/>
        <v>insert into control (nombre, fecha_registrada, registrada, estatus, id_admin, id_cliente, created_at, updated_at) values('COPYNORTE','2007-09-28',1,1,2,230,'2018-10-31 23:06:00','2018-10-31 23:06:00');</v>
      </c>
    </row>
    <row r="333" spans="1:20">
      <c r="A333" s="58" t="s">
        <v>1788</v>
      </c>
      <c r="B333" s="58">
        <v>1</v>
      </c>
      <c r="C333" s="67">
        <v>39624</v>
      </c>
      <c r="D333" s="67">
        <v>43276</v>
      </c>
      <c r="E333" s="83"/>
      <c r="F333" s="58" t="s">
        <v>1789</v>
      </c>
      <c r="G333" s="58">
        <v>788</v>
      </c>
      <c r="I333" t="s">
        <v>4744</v>
      </c>
      <c r="J333">
        <v>332</v>
      </c>
      <c r="K333">
        <f t="shared" si="50"/>
        <v>231</v>
      </c>
      <c r="L333">
        <f t="shared" si="51"/>
        <v>1</v>
      </c>
      <c r="M333">
        <f t="shared" si="52"/>
        <v>40959</v>
      </c>
      <c r="N333">
        <f t="shared" si="53"/>
        <v>2012</v>
      </c>
      <c r="O333">
        <f t="shared" si="54"/>
        <v>2</v>
      </c>
      <c r="P333" t="str">
        <f t="shared" si="55"/>
        <v>02</v>
      </c>
      <c r="Q333">
        <f t="shared" si="56"/>
        <v>20</v>
      </c>
      <c r="R333">
        <f t="shared" si="57"/>
        <v>20</v>
      </c>
      <c r="S333" t="str">
        <f t="shared" si="58"/>
        <v>'2012-02-20'</v>
      </c>
      <c r="T333" t="str">
        <f t="shared" si="59"/>
        <v>insert into control (nombre, fecha_registrada, registrada, estatus, id_admin, id_cliente, created_at, updated_at) values('CORDERO DCM','2012-02-20',1,1,2,231,'2018-10-31 23:06:00','2018-10-31 23:06:00');</v>
      </c>
    </row>
    <row r="334" spans="1:20">
      <c r="A334" s="60" t="s">
        <v>1797</v>
      </c>
      <c r="B334" s="60">
        <v>1</v>
      </c>
      <c r="C334" s="70">
        <v>41291</v>
      </c>
      <c r="D334" s="70">
        <v>44943</v>
      </c>
      <c r="E334" s="84"/>
      <c r="F334" s="60" t="s">
        <v>1797</v>
      </c>
      <c r="G334" s="60">
        <v>787</v>
      </c>
      <c r="I334" t="s">
        <v>4737</v>
      </c>
      <c r="J334">
        <v>333</v>
      </c>
      <c r="K334">
        <f t="shared" si="50"/>
        <v>232</v>
      </c>
      <c r="L334">
        <f t="shared" si="51"/>
        <v>1</v>
      </c>
      <c r="M334">
        <f t="shared" si="52"/>
        <v>40520</v>
      </c>
      <c r="N334">
        <f t="shared" si="53"/>
        <v>2010</v>
      </c>
      <c r="O334">
        <f t="shared" si="54"/>
        <v>12</v>
      </c>
      <c r="P334">
        <f t="shared" si="55"/>
        <v>12</v>
      </c>
      <c r="Q334">
        <f t="shared" si="56"/>
        <v>8</v>
      </c>
      <c r="R334" t="str">
        <f t="shared" si="57"/>
        <v>08</v>
      </c>
      <c r="S334" t="str">
        <f t="shared" si="58"/>
        <v>'2010-12-08'</v>
      </c>
      <c r="T334" t="str">
        <f t="shared" si="59"/>
        <v>insert into control (nombre, fecha_registrada, registrada, estatus, id_admin, id_cliente, created_at, updated_at) values('CORDILLERAS PLUS','2010-12-08',1,1,2,232,'2018-10-31 23:06:00','2018-10-31 23:06:00');</v>
      </c>
    </row>
    <row r="335" spans="1:20">
      <c r="A335" s="57" t="s">
        <v>1800</v>
      </c>
      <c r="B335" s="57">
        <v>1</v>
      </c>
      <c r="C335" s="67">
        <v>38072</v>
      </c>
      <c r="D335" s="67">
        <v>41724</v>
      </c>
      <c r="E335" s="83"/>
      <c r="F335" s="57" t="s">
        <v>1801</v>
      </c>
      <c r="G335" s="57">
        <v>786</v>
      </c>
      <c r="I335" t="s">
        <v>4729</v>
      </c>
      <c r="J335">
        <v>334</v>
      </c>
      <c r="K335">
        <f t="shared" si="50"/>
        <v>233</v>
      </c>
      <c r="L335">
        <f t="shared" si="51"/>
        <v>1</v>
      </c>
      <c r="M335">
        <f t="shared" si="52"/>
        <v>39878</v>
      </c>
      <c r="N335">
        <f t="shared" si="53"/>
        <v>2009</v>
      </c>
      <c r="O335">
        <f t="shared" si="54"/>
        <v>3</v>
      </c>
      <c r="P335" t="str">
        <f t="shared" si="55"/>
        <v>03</v>
      </c>
      <c r="Q335">
        <f t="shared" si="56"/>
        <v>6</v>
      </c>
      <c r="R335" t="str">
        <f t="shared" si="57"/>
        <v>06</v>
      </c>
      <c r="S335" t="str">
        <f t="shared" si="58"/>
        <v>'2009-03-06'</v>
      </c>
      <c r="T335" t="str">
        <f t="shared" si="59"/>
        <v>insert into control (nombre, fecha_registrada, registrada, estatus, id_admin, id_cliente, created_at, updated_at) values('CORO WIKARÁAME','2009-03-06',1,1,2,233,'2018-10-31 23:06:00','2018-10-31 23:06:00');</v>
      </c>
    </row>
    <row r="336" spans="1:20">
      <c r="A336" s="60" t="s">
        <v>1807</v>
      </c>
      <c r="B336" s="60">
        <v>1</v>
      </c>
      <c r="C336" s="68">
        <v>38072</v>
      </c>
      <c r="D336" s="68">
        <v>41724</v>
      </c>
      <c r="E336" s="82"/>
      <c r="F336" s="60" t="s">
        <v>1801</v>
      </c>
      <c r="G336" s="60">
        <v>786</v>
      </c>
      <c r="I336" t="s">
        <v>8348</v>
      </c>
      <c r="J336">
        <v>335</v>
      </c>
      <c r="K336">
        <f t="shared" si="50"/>
        <v>234</v>
      </c>
      <c r="L336">
        <f t="shared" si="51"/>
        <v>0</v>
      </c>
      <c r="M336" t="str">
        <f t="shared" si="52"/>
        <v/>
      </c>
      <c r="N336" t="e">
        <f t="shared" si="53"/>
        <v>#VALUE!</v>
      </c>
      <c r="O336" t="e">
        <f t="shared" si="54"/>
        <v>#VALUE!</v>
      </c>
      <c r="P336" t="e">
        <f t="shared" si="55"/>
        <v>#VALUE!</v>
      </c>
      <c r="Q336" t="e">
        <f t="shared" si="56"/>
        <v>#VALUE!</v>
      </c>
      <c r="R336" t="e">
        <f t="shared" si="57"/>
        <v>#VALUE!</v>
      </c>
      <c r="S336" t="str">
        <f t="shared" si="58"/>
        <v>null</v>
      </c>
      <c r="T336" t="str">
        <f t="shared" si="59"/>
        <v>insert into control (nombre, fecha_registrada, registrada, estatus, id_admin, id_cliente, created_at, updated_at) values('CORPISE',null,0,1,2,234,'2018-10-31 23:06:00','2018-10-31 23:06:00');</v>
      </c>
    </row>
    <row r="337" spans="1:20">
      <c r="A337" s="57" t="s">
        <v>1809</v>
      </c>
      <c r="B337" s="57" t="s">
        <v>8657</v>
      </c>
      <c r="C337" s="67">
        <v>38275</v>
      </c>
      <c r="D337" s="67">
        <v>41927</v>
      </c>
      <c r="E337" s="83"/>
      <c r="F337" s="57" t="s">
        <v>1801</v>
      </c>
      <c r="G337" s="57">
        <v>786</v>
      </c>
      <c r="I337" t="s">
        <v>4718</v>
      </c>
      <c r="J337">
        <v>336</v>
      </c>
      <c r="K337">
        <f t="shared" si="50"/>
        <v>235</v>
      </c>
      <c r="L337">
        <f t="shared" si="51"/>
        <v>1</v>
      </c>
      <c r="M337">
        <f t="shared" si="52"/>
        <v>42785</v>
      </c>
      <c r="N337">
        <f t="shared" si="53"/>
        <v>2017</v>
      </c>
      <c r="O337">
        <f t="shared" si="54"/>
        <v>2</v>
      </c>
      <c r="P337" t="str">
        <f t="shared" si="55"/>
        <v>02</v>
      </c>
      <c r="Q337">
        <f t="shared" si="56"/>
        <v>19</v>
      </c>
      <c r="R337">
        <f t="shared" si="57"/>
        <v>19</v>
      </c>
      <c r="S337" t="str">
        <f t="shared" si="58"/>
        <v>'2017-02-19'</v>
      </c>
      <c r="T337" t="str">
        <f t="shared" si="59"/>
        <v>insert into control (nombre, fecha_registrada, registrada, estatus, id_admin, id_cliente, created_at, updated_at) values('CORPORATIVO MAYO','2017-02-19',1,1,2,235,'2018-10-31 23:06:00','2018-10-31 23:06:00');</v>
      </c>
    </row>
    <row r="338" spans="1:20">
      <c r="A338" s="60" t="s">
        <v>1812</v>
      </c>
      <c r="B338" s="60" t="s">
        <v>8657</v>
      </c>
      <c r="C338" s="68">
        <v>40732</v>
      </c>
      <c r="D338" s="68">
        <v>44385</v>
      </c>
      <c r="E338" s="82"/>
      <c r="F338" s="60" t="s">
        <v>1801</v>
      </c>
      <c r="G338" s="60">
        <v>786</v>
      </c>
      <c r="I338" t="s">
        <v>4712</v>
      </c>
      <c r="J338">
        <v>337</v>
      </c>
      <c r="K338">
        <f t="shared" si="50"/>
        <v>236</v>
      </c>
      <c r="L338">
        <f t="shared" si="51"/>
        <v>1</v>
      </c>
      <c r="M338">
        <f t="shared" si="52"/>
        <v>41516</v>
      </c>
      <c r="N338">
        <f t="shared" si="53"/>
        <v>2013</v>
      </c>
      <c r="O338">
        <f t="shared" si="54"/>
        <v>8</v>
      </c>
      <c r="P338" t="str">
        <f t="shared" si="55"/>
        <v>08</v>
      </c>
      <c r="Q338">
        <f t="shared" si="56"/>
        <v>30</v>
      </c>
      <c r="R338">
        <f t="shared" si="57"/>
        <v>30</v>
      </c>
      <c r="S338" t="str">
        <f t="shared" si="58"/>
        <v>'2013-08-30'</v>
      </c>
      <c r="T338" t="str">
        <f t="shared" si="59"/>
        <v>insert into control (nombre, fecha_registrada, registrada, estatus, id_admin, id_cliente, created_at, updated_at) values('CORRECAMINOS MOPASECO','2013-08-30',1,1,2,236,'2018-10-31 23:06:00','2018-10-31 23:06:00');</v>
      </c>
    </row>
    <row r="339" spans="1:20">
      <c r="A339" s="57" t="s">
        <v>1812</v>
      </c>
      <c r="B339" s="57" t="s">
        <v>8657</v>
      </c>
      <c r="C339" s="69">
        <v>41429</v>
      </c>
      <c r="D339" s="69">
        <v>45081</v>
      </c>
      <c r="E339" s="85"/>
      <c r="F339" s="57" t="s">
        <v>1801</v>
      </c>
      <c r="G339" s="57">
        <v>786</v>
      </c>
      <c r="I339" t="s">
        <v>4698</v>
      </c>
      <c r="J339">
        <v>338</v>
      </c>
      <c r="K339">
        <f t="shared" si="50"/>
        <v>237</v>
      </c>
      <c r="L339">
        <f t="shared" si="51"/>
        <v>0</v>
      </c>
      <c r="M339">
        <f t="shared" si="52"/>
        <v>40878</v>
      </c>
      <c r="N339">
        <f t="shared" si="53"/>
        <v>2011</v>
      </c>
      <c r="O339">
        <f t="shared" si="54"/>
        <v>12</v>
      </c>
      <c r="P339">
        <f t="shared" si="55"/>
        <v>12</v>
      </c>
      <c r="Q339">
        <f t="shared" si="56"/>
        <v>1</v>
      </c>
      <c r="R339" t="str">
        <f t="shared" si="57"/>
        <v>01</v>
      </c>
      <c r="S339" t="str">
        <f t="shared" si="58"/>
        <v>'2011-12-01'</v>
      </c>
      <c r="T339" t="str">
        <f t="shared" si="59"/>
        <v>insert into control (nombre, fecha_registrada, registrada, estatus, id_admin, id_cliente, created_at, updated_at) values('COSMETIKA','2011-12-01',0,1,2,237,'2018-10-31 23:06:00','2018-10-31 23:06:00');</v>
      </c>
    </row>
    <row r="340" spans="1:20">
      <c r="A340" s="60" t="s">
        <v>1815</v>
      </c>
      <c r="B340" s="60" t="s">
        <v>8657</v>
      </c>
      <c r="C340" s="68">
        <v>41484</v>
      </c>
      <c r="D340" s="68">
        <v>45136</v>
      </c>
      <c r="E340" s="82"/>
      <c r="F340" s="60" t="s">
        <v>1801</v>
      </c>
      <c r="G340" s="60">
        <v>786</v>
      </c>
      <c r="I340" t="s">
        <v>6358</v>
      </c>
      <c r="J340">
        <v>339</v>
      </c>
      <c r="K340">
        <f t="shared" si="50"/>
        <v>237</v>
      </c>
      <c r="L340">
        <f t="shared" si="51"/>
        <v>1</v>
      </c>
      <c r="M340">
        <f t="shared" si="52"/>
        <v>42166</v>
      </c>
      <c r="N340">
        <f t="shared" si="53"/>
        <v>2015</v>
      </c>
      <c r="O340">
        <f t="shared" si="54"/>
        <v>6</v>
      </c>
      <c r="P340" t="str">
        <f t="shared" si="55"/>
        <v>06</v>
      </c>
      <c r="Q340">
        <f t="shared" si="56"/>
        <v>11</v>
      </c>
      <c r="R340">
        <f t="shared" si="57"/>
        <v>11</v>
      </c>
      <c r="S340" t="str">
        <f t="shared" si="58"/>
        <v>'2015-06-11'</v>
      </c>
      <c r="T340" t="str">
        <f t="shared" si="59"/>
        <v>insert into control (nombre, fecha_registrada, registrada, estatus, id_admin, id_cliente, created_at, updated_at) values('COSMETIKA MED-SPA BOUTIQUE','2015-06-11',1,1,2,237,'2018-10-31 23:06:00','2018-10-31 23:06:00');</v>
      </c>
    </row>
    <row r="341" spans="1:20">
      <c r="A341" s="57" t="s">
        <v>1816</v>
      </c>
      <c r="B341" s="57" t="s">
        <v>8657</v>
      </c>
      <c r="C341" s="67">
        <v>41484</v>
      </c>
      <c r="D341" s="67">
        <v>45136</v>
      </c>
      <c r="E341" s="83"/>
      <c r="F341" s="57" t="s">
        <v>1801</v>
      </c>
      <c r="G341" s="57">
        <v>786</v>
      </c>
      <c r="I341" t="s">
        <v>6123</v>
      </c>
      <c r="J341">
        <v>340</v>
      </c>
      <c r="K341">
        <f t="shared" si="50"/>
        <v>237</v>
      </c>
      <c r="L341">
        <f t="shared" si="51"/>
        <v>1</v>
      </c>
      <c r="M341">
        <f t="shared" si="52"/>
        <v>42107</v>
      </c>
      <c r="N341">
        <f t="shared" si="53"/>
        <v>2015</v>
      </c>
      <c r="O341">
        <f t="shared" si="54"/>
        <v>4</v>
      </c>
      <c r="P341" t="str">
        <f t="shared" si="55"/>
        <v>04</v>
      </c>
      <c r="Q341">
        <f t="shared" si="56"/>
        <v>13</v>
      </c>
      <c r="R341">
        <f t="shared" si="57"/>
        <v>13</v>
      </c>
      <c r="S341" t="str">
        <f t="shared" si="58"/>
        <v>'2015-04-13'</v>
      </c>
      <c r="T341" t="str">
        <f t="shared" si="59"/>
        <v>insert into control (nombre, fecha_registrada, registrada, estatus, id_admin, id_cliente, created_at, updated_at) values('COSMETIKA THE ROYAL','2015-04-13',1,1,2,237,'2018-10-31 23:06:00','2018-10-31 23:06:00');</v>
      </c>
    </row>
    <row r="342" spans="1:20">
      <c r="A342" s="59" t="s">
        <v>1818</v>
      </c>
      <c r="B342" s="59" t="s">
        <v>8657</v>
      </c>
      <c r="C342" s="68">
        <v>41484</v>
      </c>
      <c r="D342" s="68">
        <v>45136</v>
      </c>
      <c r="E342" s="82"/>
      <c r="F342" s="59" t="s">
        <v>1801</v>
      </c>
      <c r="G342" s="59">
        <v>786</v>
      </c>
      <c r="I342" t="s">
        <v>8655</v>
      </c>
      <c r="J342">
        <v>341</v>
      </c>
      <c r="K342">
        <f t="shared" si="50"/>
        <v>237</v>
      </c>
      <c r="L342">
        <f t="shared" si="51"/>
        <v>1</v>
      </c>
      <c r="M342">
        <f t="shared" si="52"/>
        <v>37631</v>
      </c>
      <c r="N342">
        <f t="shared" si="53"/>
        <v>2003</v>
      </c>
      <c r="O342">
        <f t="shared" si="54"/>
        <v>1</v>
      </c>
      <c r="P342" t="str">
        <f t="shared" si="55"/>
        <v>01</v>
      </c>
      <c r="Q342">
        <f t="shared" si="56"/>
        <v>10</v>
      </c>
      <c r="R342">
        <f t="shared" si="57"/>
        <v>10</v>
      </c>
      <c r="S342" t="str">
        <f t="shared" si="58"/>
        <v>'2003-01-10'</v>
      </c>
      <c r="T342" t="str">
        <f t="shared" si="59"/>
        <v>insert into control (nombre, fecha_registrada, registrada, estatus, id_admin, id_cliente, created_at, updated_at) values('COSMETIKA THE ROYAL PLASTIC SURGERY MEDICAL SPA','2003-01-10',1,1,2,237,'2018-10-31 23:06:00','2018-10-31 23:06:00');</v>
      </c>
    </row>
    <row r="343" spans="1:20">
      <c r="A343" s="58" t="s">
        <v>1820</v>
      </c>
      <c r="B343" s="58">
        <v>1</v>
      </c>
      <c r="C343" s="67">
        <v>41571</v>
      </c>
      <c r="D343" s="67">
        <v>45223</v>
      </c>
      <c r="E343" s="83"/>
      <c r="F343" s="58" t="s">
        <v>1801</v>
      </c>
      <c r="G343" s="58">
        <v>786</v>
      </c>
      <c r="I343" t="s">
        <v>8656</v>
      </c>
      <c r="J343">
        <v>342</v>
      </c>
      <c r="K343">
        <f t="shared" si="50"/>
        <v>237</v>
      </c>
      <c r="L343">
        <f t="shared" si="51"/>
        <v>1</v>
      </c>
      <c r="M343">
        <f t="shared" si="52"/>
        <v>41458</v>
      </c>
      <c r="N343">
        <f t="shared" si="53"/>
        <v>2013</v>
      </c>
      <c r="O343">
        <f t="shared" si="54"/>
        <v>7</v>
      </c>
      <c r="P343" t="str">
        <f t="shared" si="55"/>
        <v>07</v>
      </c>
      <c r="Q343">
        <f t="shared" si="56"/>
        <v>3</v>
      </c>
      <c r="R343" t="str">
        <f t="shared" si="57"/>
        <v>03</v>
      </c>
      <c r="S343" t="str">
        <f t="shared" si="58"/>
        <v>'2013-07-03'</v>
      </c>
      <c r="T343" t="str">
        <f t="shared" si="59"/>
        <v>insert into control (nombre, fecha_registrada, registrada, estatus, id_admin, id_cliente, created_at, updated_at) values('COSMETIKA YHE ROYAL PLASTIC SURGERY MEDICAL SPA','2013-07-03',1,1,2,237,'2018-10-31 23:06:00','2018-10-31 23:06:00');</v>
      </c>
    </row>
    <row r="344" spans="1:20">
      <c r="A344" s="59" t="s">
        <v>1822</v>
      </c>
      <c r="B344" s="59">
        <v>1</v>
      </c>
      <c r="C344" s="68">
        <v>41597</v>
      </c>
      <c r="D344" s="68">
        <v>45249</v>
      </c>
      <c r="E344" s="82"/>
      <c r="F344" s="59" t="s">
        <v>1801</v>
      </c>
      <c r="G344" s="59">
        <v>786</v>
      </c>
      <c r="I344" t="s">
        <v>8591</v>
      </c>
      <c r="J344">
        <v>343</v>
      </c>
      <c r="K344">
        <f t="shared" si="50"/>
        <v>238</v>
      </c>
      <c r="L344">
        <f t="shared" si="51"/>
        <v>1</v>
      </c>
      <c r="M344">
        <f t="shared" si="52"/>
        <v>43307</v>
      </c>
      <c r="N344">
        <f t="shared" si="53"/>
        <v>2018</v>
      </c>
      <c r="O344">
        <f t="shared" si="54"/>
        <v>7</v>
      </c>
      <c r="P344" t="str">
        <f t="shared" si="55"/>
        <v>07</v>
      </c>
      <c r="Q344">
        <f t="shared" si="56"/>
        <v>26</v>
      </c>
      <c r="R344">
        <f t="shared" si="57"/>
        <v>26</v>
      </c>
      <c r="S344" t="str">
        <f t="shared" si="58"/>
        <v>'2018-07-26'</v>
      </c>
      <c r="T344" t="str">
        <f t="shared" si="59"/>
        <v>insert into control (nombre, fecha_registrada, registrada, estatus, id_admin, id_cliente, created_at, updated_at) values('COUNTRY BURGUER','2018-07-26',1,1,2,238,'2018-10-31 23:06:00','2018-10-31 23:06:00');</v>
      </c>
    </row>
    <row r="345" spans="1:20">
      <c r="A345" s="58" t="s">
        <v>1825</v>
      </c>
      <c r="B345" s="58">
        <v>1</v>
      </c>
      <c r="C345" s="67">
        <v>38072</v>
      </c>
      <c r="D345" s="67">
        <v>45377</v>
      </c>
      <c r="E345" s="83"/>
      <c r="F345" s="58" t="s">
        <v>1801</v>
      </c>
      <c r="G345" s="58">
        <v>786</v>
      </c>
      <c r="I345" t="s">
        <v>4694</v>
      </c>
      <c r="J345">
        <v>344</v>
      </c>
      <c r="K345">
        <f t="shared" si="50"/>
        <v>239</v>
      </c>
      <c r="L345">
        <f t="shared" si="51"/>
        <v>1</v>
      </c>
      <c r="M345">
        <f t="shared" si="52"/>
        <v>41087</v>
      </c>
      <c r="N345">
        <f t="shared" si="53"/>
        <v>2012</v>
      </c>
      <c r="O345">
        <f t="shared" si="54"/>
        <v>6</v>
      </c>
      <c r="P345" t="str">
        <f t="shared" si="55"/>
        <v>06</v>
      </c>
      <c r="Q345">
        <f t="shared" si="56"/>
        <v>27</v>
      </c>
      <c r="R345">
        <f t="shared" si="57"/>
        <v>27</v>
      </c>
      <c r="S345" t="str">
        <f t="shared" si="58"/>
        <v>'2012-06-27'</v>
      </c>
      <c r="T345" t="str">
        <f t="shared" si="59"/>
        <v>insert into control (nombre, fecha_registrada, registrada, estatus, id_admin, id_cliente, created_at, updated_at) values('COYOTAS DM','2012-06-27',1,1,2,239,'2018-10-31 23:06:00','2018-10-31 23:06:00');</v>
      </c>
    </row>
    <row r="346" spans="1:20">
      <c r="A346" s="59" t="s">
        <v>1826</v>
      </c>
      <c r="B346" s="59">
        <v>1</v>
      </c>
      <c r="C346" s="68">
        <v>38072</v>
      </c>
      <c r="D346" s="68">
        <v>45377</v>
      </c>
      <c r="E346" s="82"/>
      <c r="F346" s="59" t="s">
        <v>1801</v>
      </c>
      <c r="G346" s="59">
        <v>786</v>
      </c>
      <c r="I346" t="s">
        <v>4685</v>
      </c>
      <c r="J346">
        <v>345</v>
      </c>
      <c r="K346">
        <f t="shared" si="50"/>
        <v>240</v>
      </c>
      <c r="L346">
        <f t="shared" si="51"/>
        <v>1</v>
      </c>
      <c r="M346">
        <f t="shared" si="52"/>
        <v>41940</v>
      </c>
      <c r="N346">
        <f t="shared" si="53"/>
        <v>2014</v>
      </c>
      <c r="O346">
        <f t="shared" si="54"/>
        <v>10</v>
      </c>
      <c r="P346">
        <f t="shared" si="55"/>
        <v>10</v>
      </c>
      <c r="Q346">
        <f t="shared" si="56"/>
        <v>28</v>
      </c>
      <c r="R346">
        <f t="shared" si="57"/>
        <v>28</v>
      </c>
      <c r="S346" t="str">
        <f t="shared" si="58"/>
        <v>'2014-10-28'</v>
      </c>
      <c r="T346" t="str">
        <f t="shared" si="59"/>
        <v>insert into control (nombre, fecha_registrada, registrada, estatus, id_admin, id_cliente, created_at, updated_at) values('CPS MULTIPRODUCTOS LLANTEROS DE CHIHUAHUA','2014-10-28',1,1,2,240,'2018-10-31 23:06:00','2018-10-31 23:06:00');</v>
      </c>
    </row>
    <row r="347" spans="1:20">
      <c r="A347" s="57" t="s">
        <v>1828</v>
      </c>
      <c r="B347" s="57" t="s">
        <v>8657</v>
      </c>
      <c r="C347" s="67">
        <v>41900</v>
      </c>
      <c r="D347" s="67">
        <v>45553</v>
      </c>
      <c r="E347" s="83"/>
      <c r="F347" s="57" t="s">
        <v>1801</v>
      </c>
      <c r="G347" s="57">
        <v>786</v>
      </c>
      <c r="I347" t="s">
        <v>4680</v>
      </c>
      <c r="J347">
        <v>346</v>
      </c>
      <c r="K347">
        <f t="shared" si="50"/>
        <v>241</v>
      </c>
      <c r="L347">
        <f t="shared" si="51"/>
        <v>1</v>
      </c>
      <c r="M347">
        <f t="shared" si="52"/>
        <v>41724</v>
      </c>
      <c r="N347">
        <f t="shared" si="53"/>
        <v>2014</v>
      </c>
      <c r="O347">
        <f t="shared" si="54"/>
        <v>3</v>
      </c>
      <c r="P347" t="str">
        <f t="shared" si="55"/>
        <v>03</v>
      </c>
      <c r="Q347">
        <f t="shared" si="56"/>
        <v>26</v>
      </c>
      <c r="R347">
        <f t="shared" si="57"/>
        <v>26</v>
      </c>
      <c r="S347" t="str">
        <f t="shared" si="58"/>
        <v>'2014-03-26'</v>
      </c>
      <c r="T347" t="str">
        <f t="shared" si="59"/>
        <v>insert into control (nombre, fecha_registrada, registrada, estatus, id_admin, id_cliente, created_at, updated_at) values('CRAZY MONKEYS','2014-03-26',1,1,2,241,'2018-10-31 23:06:00','2018-10-31 23:06:00');</v>
      </c>
    </row>
    <row r="348" spans="1:20">
      <c r="A348" s="59" t="s">
        <v>1830</v>
      </c>
      <c r="B348" s="59">
        <v>1</v>
      </c>
      <c r="C348" s="68">
        <v>40679</v>
      </c>
      <c r="D348" s="68">
        <v>44332</v>
      </c>
      <c r="E348" s="82"/>
      <c r="F348" s="59" t="s">
        <v>1831</v>
      </c>
      <c r="G348" s="59">
        <v>785</v>
      </c>
      <c r="I348" t="s">
        <v>4670</v>
      </c>
      <c r="J348">
        <v>347</v>
      </c>
      <c r="K348">
        <f t="shared" si="50"/>
        <v>242</v>
      </c>
      <c r="L348">
        <f t="shared" si="51"/>
        <v>1</v>
      </c>
      <c r="M348">
        <f t="shared" si="52"/>
        <v>41051</v>
      </c>
      <c r="N348">
        <f t="shared" si="53"/>
        <v>2012</v>
      </c>
      <c r="O348">
        <f t="shared" si="54"/>
        <v>5</v>
      </c>
      <c r="P348" t="str">
        <f t="shared" si="55"/>
        <v>05</v>
      </c>
      <c r="Q348">
        <f t="shared" si="56"/>
        <v>22</v>
      </c>
      <c r="R348">
        <f t="shared" si="57"/>
        <v>22</v>
      </c>
      <c r="S348" t="str">
        <f t="shared" si="58"/>
        <v>'2012-05-22'</v>
      </c>
      <c r="T348" t="str">
        <f t="shared" si="59"/>
        <v>insert into control (nombre, fecha_registrada, registrada, estatus, id_admin, id_cliente, created_at, updated_at) values('CREATURA ESTUDIO GRAFICO','2012-05-22',1,1,2,242,'2018-10-31 23:06:00','2018-10-31 23:06:00');</v>
      </c>
    </row>
    <row r="349" spans="1:20">
      <c r="A349" s="57" t="s">
        <v>1837</v>
      </c>
      <c r="B349" s="57">
        <v>1</v>
      </c>
      <c r="C349" s="67">
        <v>38923</v>
      </c>
      <c r="D349" s="67">
        <v>42576</v>
      </c>
      <c r="E349" s="83"/>
      <c r="F349" s="57" t="s">
        <v>1837</v>
      </c>
      <c r="G349" s="57">
        <v>783</v>
      </c>
      <c r="I349" t="s">
        <v>4663</v>
      </c>
      <c r="J349">
        <v>348</v>
      </c>
      <c r="K349">
        <f t="shared" si="50"/>
        <v>243</v>
      </c>
      <c r="L349">
        <f t="shared" si="51"/>
        <v>0</v>
      </c>
      <c r="M349">
        <f t="shared" si="52"/>
        <v>40115</v>
      </c>
      <c r="N349">
        <f t="shared" si="53"/>
        <v>2009</v>
      </c>
      <c r="O349">
        <f t="shared" si="54"/>
        <v>10</v>
      </c>
      <c r="P349">
        <f t="shared" si="55"/>
        <v>10</v>
      </c>
      <c r="Q349">
        <f t="shared" si="56"/>
        <v>29</v>
      </c>
      <c r="R349">
        <f t="shared" si="57"/>
        <v>29</v>
      </c>
      <c r="S349" t="str">
        <f t="shared" si="58"/>
        <v>'2009-10-29'</v>
      </c>
      <c r="T349" t="str">
        <f t="shared" si="59"/>
        <v>insert into control (nombre, fecha_registrada, registrada, estatus, id_admin, id_cliente, created_at, updated_at) values('CRECE BIENES RAICES','2009-10-29',0,1,2,243,'2018-10-31 23:06:00','2018-10-31 23:06:00');</v>
      </c>
    </row>
    <row r="350" spans="1:20">
      <c r="A350" s="60" t="s">
        <v>1842</v>
      </c>
      <c r="B350" s="60">
        <v>1</v>
      </c>
      <c r="C350" s="70">
        <v>40953</v>
      </c>
      <c r="D350" s="70">
        <v>44606</v>
      </c>
      <c r="E350" s="84"/>
      <c r="F350" s="60" t="s">
        <v>1842</v>
      </c>
      <c r="G350" s="60">
        <v>782</v>
      </c>
      <c r="I350" t="s">
        <v>1215</v>
      </c>
      <c r="J350">
        <v>349</v>
      </c>
      <c r="K350">
        <f t="shared" si="50"/>
        <v>901</v>
      </c>
      <c r="L350">
        <f t="shared" si="51"/>
        <v>1</v>
      </c>
      <c r="M350">
        <f t="shared" si="52"/>
        <v>38115</v>
      </c>
      <c r="N350">
        <f t="shared" si="53"/>
        <v>2004</v>
      </c>
      <c r="O350">
        <f t="shared" si="54"/>
        <v>5</v>
      </c>
      <c r="P350" t="str">
        <f t="shared" si="55"/>
        <v>05</v>
      </c>
      <c r="Q350">
        <f t="shared" si="56"/>
        <v>8</v>
      </c>
      <c r="R350" t="str">
        <f t="shared" si="57"/>
        <v>08</v>
      </c>
      <c r="S350" t="str">
        <f t="shared" si="58"/>
        <v>'2004-05-08'</v>
      </c>
      <c r="T350" t="str">
        <f t="shared" si="59"/>
        <v>insert into control (nombre, fecha_registrada, registrada, estatus, id_admin, id_cliente, created_at, updated_at) values('CREDI FERREMAX','2004-05-08',1,1,2,901,'2018-10-31 23:06:00','2018-10-31 23:06:00');</v>
      </c>
    </row>
    <row r="351" spans="1:20">
      <c r="A351" s="58" t="s">
        <v>1847</v>
      </c>
      <c r="B351" s="58">
        <v>1</v>
      </c>
      <c r="C351" s="67">
        <v>39736</v>
      </c>
      <c r="D351" s="67">
        <v>43388</v>
      </c>
      <c r="E351" s="83"/>
      <c r="F351" s="58" t="s">
        <v>1847</v>
      </c>
      <c r="G351" s="58">
        <v>780</v>
      </c>
      <c r="I351" t="s">
        <v>5587</v>
      </c>
      <c r="J351">
        <v>350</v>
      </c>
      <c r="K351">
        <f t="shared" si="50"/>
        <v>54</v>
      </c>
      <c r="L351">
        <f t="shared" si="51"/>
        <v>1</v>
      </c>
      <c r="M351">
        <f t="shared" si="52"/>
        <v>40819</v>
      </c>
      <c r="N351">
        <f t="shared" si="53"/>
        <v>2011</v>
      </c>
      <c r="O351">
        <f t="shared" si="54"/>
        <v>10</v>
      </c>
      <c r="P351">
        <f t="shared" si="55"/>
        <v>10</v>
      </c>
      <c r="Q351">
        <f t="shared" si="56"/>
        <v>3</v>
      </c>
      <c r="R351" t="str">
        <f t="shared" si="57"/>
        <v>03</v>
      </c>
      <c r="S351" t="str">
        <f t="shared" si="58"/>
        <v>'2011-10-03'</v>
      </c>
      <c r="T351" t="str">
        <f t="shared" si="59"/>
        <v>insert into control (nombre, fecha_registrada, registrada, estatus, id_admin, id_cliente, created_at, updated_at) values('CREDIFAST','2011-10-03',1,1,2,54,'2018-10-31 23:06:00','2018-10-31 23:06:00');</v>
      </c>
    </row>
    <row r="352" spans="1:20">
      <c r="A352" s="60" t="s">
        <v>1852</v>
      </c>
      <c r="B352" s="60">
        <v>1</v>
      </c>
      <c r="C352" s="70">
        <v>41606</v>
      </c>
      <c r="D352" s="70">
        <v>45258</v>
      </c>
      <c r="E352" s="84"/>
      <c r="F352" s="60" t="s">
        <v>1852</v>
      </c>
      <c r="G352" s="60">
        <v>778</v>
      </c>
      <c r="I352" t="s">
        <v>6783</v>
      </c>
      <c r="J352">
        <v>351</v>
      </c>
      <c r="K352">
        <f t="shared" si="50"/>
        <v>244</v>
      </c>
      <c r="L352">
        <f t="shared" si="51"/>
        <v>1</v>
      </c>
      <c r="M352">
        <f t="shared" si="52"/>
        <v>42376</v>
      </c>
      <c r="N352">
        <f t="shared" si="53"/>
        <v>2016</v>
      </c>
      <c r="O352">
        <f t="shared" si="54"/>
        <v>1</v>
      </c>
      <c r="P352" t="str">
        <f t="shared" si="55"/>
        <v>01</v>
      </c>
      <c r="Q352">
        <f t="shared" si="56"/>
        <v>7</v>
      </c>
      <c r="R352" t="str">
        <f t="shared" si="57"/>
        <v>07</v>
      </c>
      <c r="S352" t="str">
        <f t="shared" si="58"/>
        <v>'2016-01-07'</v>
      </c>
      <c r="T352" t="str">
        <f t="shared" si="59"/>
        <v>insert into control (nombre, fecha_registrada, registrada, estatus, id_admin, id_cliente, created_at, updated_at) values('CRESCENDO','2016-01-07',1,1,2,244,'2018-10-31 23:06:00','2018-10-31 23:06:00');</v>
      </c>
    </row>
    <row r="353" spans="1:20">
      <c r="A353" s="58" t="s">
        <v>8607</v>
      </c>
      <c r="B353" s="58">
        <v>1</v>
      </c>
      <c r="C353" s="67">
        <v>40562</v>
      </c>
      <c r="D353" s="67">
        <v>44215</v>
      </c>
      <c r="E353" s="83"/>
      <c r="F353" s="58" t="s">
        <v>8607</v>
      </c>
      <c r="G353" s="58">
        <v>777</v>
      </c>
      <c r="I353" t="s">
        <v>4653</v>
      </c>
      <c r="J353">
        <v>352</v>
      </c>
      <c r="K353">
        <f t="shared" si="50"/>
        <v>245</v>
      </c>
      <c r="L353">
        <f t="shared" si="51"/>
        <v>1</v>
      </c>
      <c r="M353">
        <f t="shared" si="52"/>
        <v>39014</v>
      </c>
      <c r="N353">
        <f t="shared" si="53"/>
        <v>2006</v>
      </c>
      <c r="O353">
        <f t="shared" si="54"/>
        <v>10</v>
      </c>
      <c r="P353">
        <f t="shared" si="55"/>
        <v>10</v>
      </c>
      <c r="Q353">
        <f t="shared" si="56"/>
        <v>24</v>
      </c>
      <c r="R353">
        <f t="shared" si="57"/>
        <v>24</v>
      </c>
      <c r="S353" t="str">
        <f t="shared" si="58"/>
        <v>'2006-10-24'</v>
      </c>
      <c r="T353" t="str">
        <f t="shared" si="59"/>
        <v>insert into control (nombre, fecha_registrada, registrada, estatus, id_admin, id_cliente, created_at, updated_at) values('CRIOCEL BIOGENESE','2006-10-24',1,1,2,245,'2018-10-31 23:06:00','2018-10-31 23:06:00');</v>
      </c>
    </row>
    <row r="354" spans="1:20">
      <c r="A354" s="60" t="s">
        <v>1863</v>
      </c>
      <c r="B354" s="60">
        <v>1</v>
      </c>
      <c r="C354" s="68">
        <v>39002</v>
      </c>
      <c r="D354" s="68">
        <v>42655</v>
      </c>
      <c r="E354" s="82"/>
      <c r="F354" s="60" t="s">
        <v>1863</v>
      </c>
      <c r="G354" s="60">
        <v>775</v>
      </c>
      <c r="I354" t="s">
        <v>2502</v>
      </c>
      <c r="J354">
        <v>353</v>
      </c>
      <c r="K354">
        <f t="shared" si="50"/>
        <v>663</v>
      </c>
      <c r="L354">
        <f t="shared" si="51"/>
        <v>1</v>
      </c>
      <c r="M354">
        <f t="shared" si="52"/>
        <v>41571</v>
      </c>
      <c r="N354">
        <f t="shared" si="53"/>
        <v>2013</v>
      </c>
      <c r="O354">
        <f t="shared" si="54"/>
        <v>10</v>
      </c>
      <c r="P354">
        <f t="shared" si="55"/>
        <v>10</v>
      </c>
      <c r="Q354">
        <f t="shared" si="56"/>
        <v>24</v>
      </c>
      <c r="R354">
        <f t="shared" si="57"/>
        <v>24</v>
      </c>
      <c r="S354" t="str">
        <f t="shared" si="58"/>
        <v>'2013-10-24'</v>
      </c>
      <c r="T354" t="str">
        <f t="shared" si="59"/>
        <v>insert into control (nombre, fecha_registrada, registrada, estatus, id_admin, id_cliente, created_at, updated_at) values('CRIPPEN','2013-10-24',1,1,2,663,'2018-10-31 23:06:00','2018-10-31 23:06:00');</v>
      </c>
    </row>
    <row r="355" spans="1:20">
      <c r="A355" s="58" t="s">
        <v>1869</v>
      </c>
      <c r="B355" s="58">
        <v>1</v>
      </c>
      <c r="C355" s="67">
        <v>40648</v>
      </c>
      <c r="D355" s="67">
        <v>44301</v>
      </c>
      <c r="E355" s="83"/>
      <c r="F355" s="58" t="s">
        <v>1870</v>
      </c>
      <c r="G355" s="58">
        <v>774</v>
      </c>
      <c r="I355" t="s">
        <v>1923</v>
      </c>
      <c r="J355">
        <v>354</v>
      </c>
      <c r="K355">
        <f t="shared" si="50"/>
        <v>767</v>
      </c>
      <c r="L355">
        <f t="shared" si="51"/>
        <v>1</v>
      </c>
      <c r="M355">
        <f t="shared" si="52"/>
        <v>40190</v>
      </c>
      <c r="N355">
        <f t="shared" si="53"/>
        <v>2010</v>
      </c>
      <c r="O355">
        <f t="shared" si="54"/>
        <v>1</v>
      </c>
      <c r="P355" t="str">
        <f t="shared" si="55"/>
        <v>01</v>
      </c>
      <c r="Q355">
        <f t="shared" si="56"/>
        <v>12</v>
      </c>
      <c r="R355">
        <f t="shared" si="57"/>
        <v>12</v>
      </c>
      <c r="S355" t="str">
        <f t="shared" si="58"/>
        <v>'2010-01-12'</v>
      </c>
      <c r="T355" t="str">
        <f t="shared" si="59"/>
        <v>insert into control (nombre, fecha_registrada, registrada, estatus, id_admin, id_cliente, created_at, updated_at) values('CRIZAL PLUS','2010-01-12',1,1,2,767,'2018-10-31 23:06:00','2018-10-31 23:06:00');</v>
      </c>
    </row>
    <row r="356" spans="1:20">
      <c r="A356" s="59" t="s">
        <v>1876</v>
      </c>
      <c r="B356" s="59">
        <v>1</v>
      </c>
      <c r="C356" s="68">
        <v>39428</v>
      </c>
      <c r="D356" s="68">
        <v>43081</v>
      </c>
      <c r="E356" s="82"/>
      <c r="F356" s="59" t="s">
        <v>1876</v>
      </c>
      <c r="G356" s="59">
        <v>773</v>
      </c>
      <c r="I356" t="s">
        <v>6040</v>
      </c>
      <c r="J356">
        <v>355</v>
      </c>
      <c r="K356">
        <f t="shared" si="50"/>
        <v>246</v>
      </c>
      <c r="L356">
        <f t="shared" si="51"/>
        <v>1</v>
      </c>
      <c r="M356">
        <f t="shared" si="52"/>
        <v>42075</v>
      </c>
      <c r="N356">
        <f t="shared" si="53"/>
        <v>2015</v>
      </c>
      <c r="O356">
        <f t="shared" si="54"/>
        <v>3</v>
      </c>
      <c r="P356" t="str">
        <f t="shared" si="55"/>
        <v>03</v>
      </c>
      <c r="Q356">
        <f t="shared" si="56"/>
        <v>12</v>
      </c>
      <c r="R356">
        <f t="shared" si="57"/>
        <v>12</v>
      </c>
      <c r="S356" t="str">
        <f t="shared" si="58"/>
        <v>'2015-03-12'</v>
      </c>
      <c r="T356" t="str">
        <f t="shared" si="59"/>
        <v>insert into control (nombre, fecha_registrada, registrada, estatus, id_admin, id_cliente, created_at, updated_at) values('CROSS HEELS WIEBE','2015-03-12',1,1,2,246,'2018-10-31 23:06:00','2018-10-31 23:06:00');</v>
      </c>
    </row>
    <row r="357" spans="1:20">
      <c r="A357" s="58" t="s">
        <v>1869</v>
      </c>
      <c r="B357" s="58">
        <v>1</v>
      </c>
      <c r="C357" s="67">
        <v>40610</v>
      </c>
      <c r="D357" s="67">
        <v>44263</v>
      </c>
      <c r="E357" s="83"/>
      <c r="F357" s="58" t="s">
        <v>1869</v>
      </c>
      <c r="G357" s="58">
        <v>772</v>
      </c>
      <c r="I357" t="s">
        <v>4641</v>
      </c>
      <c r="J357">
        <v>356</v>
      </c>
      <c r="K357">
        <f t="shared" si="50"/>
        <v>247</v>
      </c>
      <c r="L357">
        <f t="shared" si="51"/>
        <v>0</v>
      </c>
      <c r="M357">
        <f t="shared" si="52"/>
        <v>40959</v>
      </c>
      <c r="N357">
        <f t="shared" si="53"/>
        <v>2012</v>
      </c>
      <c r="O357">
        <f t="shared" si="54"/>
        <v>2</v>
      </c>
      <c r="P357" t="str">
        <f t="shared" si="55"/>
        <v>02</v>
      </c>
      <c r="Q357">
        <f t="shared" si="56"/>
        <v>20</v>
      </c>
      <c r="R357">
        <f t="shared" si="57"/>
        <v>20</v>
      </c>
      <c r="S357" t="str">
        <f t="shared" si="58"/>
        <v>'2012-02-20'</v>
      </c>
      <c r="T357" t="str">
        <f t="shared" si="59"/>
        <v>insert into control (nombre, fecha_registrada, registrada, estatus, id_admin, id_cliente, created_at, updated_at) values('CROUNCH','2012-02-20',0,1,2,247,'2018-10-31 23:06:00','2018-10-31 23:06:00');</v>
      </c>
    </row>
    <row r="358" spans="1:20">
      <c r="A358" s="59" t="s">
        <v>1888</v>
      </c>
      <c r="B358" s="59">
        <v>1</v>
      </c>
      <c r="C358" s="68">
        <v>40942</v>
      </c>
      <c r="D358" s="68">
        <v>44595</v>
      </c>
      <c r="E358" s="82"/>
      <c r="F358" s="59" t="s">
        <v>1869</v>
      </c>
      <c r="G358" s="59">
        <v>772</v>
      </c>
      <c r="I358" t="s">
        <v>4651</v>
      </c>
      <c r="J358">
        <v>357</v>
      </c>
      <c r="K358">
        <f t="shared" si="50"/>
        <v>247</v>
      </c>
      <c r="L358">
        <f t="shared" si="51"/>
        <v>1</v>
      </c>
      <c r="M358">
        <f t="shared" si="52"/>
        <v>41611</v>
      </c>
      <c r="N358">
        <f t="shared" si="53"/>
        <v>2013</v>
      </c>
      <c r="O358">
        <f t="shared" si="54"/>
        <v>12</v>
      </c>
      <c r="P358">
        <f t="shared" si="55"/>
        <v>12</v>
      </c>
      <c r="Q358">
        <f t="shared" si="56"/>
        <v>3</v>
      </c>
      <c r="R358" t="str">
        <f t="shared" si="57"/>
        <v>03</v>
      </c>
      <c r="S358" t="str">
        <f t="shared" si="58"/>
        <v>'2013-12-03'</v>
      </c>
      <c r="T358" t="str">
        <f t="shared" si="59"/>
        <v>insert into control (nombre, fecha_registrada, registrada, estatus, id_admin, id_cliente, created_at, updated_at) values('CROUNCH MARIDAN','2013-12-03',1,1,2,247,'2018-10-31 23:06:00','2018-10-31 23:06:00');</v>
      </c>
    </row>
    <row r="359" spans="1:20">
      <c r="A359" s="57" t="s">
        <v>1890</v>
      </c>
      <c r="B359" s="57">
        <v>1</v>
      </c>
      <c r="C359" s="69">
        <v>41341</v>
      </c>
      <c r="D359" s="69">
        <v>44993</v>
      </c>
      <c r="E359" s="85"/>
      <c r="F359" s="57" t="s">
        <v>1869</v>
      </c>
      <c r="G359" s="57">
        <v>772</v>
      </c>
      <c r="I359" t="s">
        <v>4635</v>
      </c>
      <c r="J359">
        <v>358</v>
      </c>
      <c r="K359">
        <f t="shared" si="50"/>
        <v>248</v>
      </c>
      <c r="L359">
        <f t="shared" si="51"/>
        <v>1</v>
      </c>
      <c r="M359">
        <f t="shared" si="52"/>
        <v>39216</v>
      </c>
      <c r="N359">
        <f t="shared" si="53"/>
        <v>2007</v>
      </c>
      <c r="O359">
        <f t="shared" si="54"/>
        <v>5</v>
      </c>
      <c r="P359" t="str">
        <f t="shared" si="55"/>
        <v>05</v>
      </c>
      <c r="Q359">
        <f t="shared" si="56"/>
        <v>14</v>
      </c>
      <c r="R359">
        <f t="shared" si="57"/>
        <v>14</v>
      </c>
      <c r="S359" t="str">
        <f t="shared" si="58"/>
        <v>'2007-05-14'</v>
      </c>
      <c r="T359" t="str">
        <f t="shared" si="59"/>
        <v>insert into control (nombre, fecha_registrada, registrada, estatus, id_admin, id_cliente, created_at, updated_at) values('CRUJIPAPAS','2007-05-14',1,1,2,248,'2018-10-31 23:06:00','2018-10-31 23:06:00');</v>
      </c>
    </row>
    <row r="360" spans="1:20">
      <c r="A360" s="60" t="s">
        <v>1892</v>
      </c>
      <c r="B360" s="60">
        <v>1</v>
      </c>
      <c r="C360" s="70">
        <v>41414</v>
      </c>
      <c r="D360" s="70">
        <v>45066</v>
      </c>
      <c r="E360" s="84"/>
      <c r="F360" s="60" t="s">
        <v>1869</v>
      </c>
      <c r="G360" s="60">
        <v>772</v>
      </c>
      <c r="I360" t="s">
        <v>4629</v>
      </c>
      <c r="J360">
        <v>359</v>
      </c>
      <c r="K360">
        <f t="shared" si="50"/>
        <v>249</v>
      </c>
      <c r="L360">
        <f t="shared" si="51"/>
        <v>1</v>
      </c>
      <c r="M360">
        <f t="shared" si="52"/>
        <v>39387</v>
      </c>
      <c r="N360">
        <f t="shared" si="53"/>
        <v>2007</v>
      </c>
      <c r="O360">
        <f t="shared" si="54"/>
        <v>11</v>
      </c>
      <c r="P360">
        <f t="shared" si="55"/>
        <v>11</v>
      </c>
      <c r="Q360">
        <f t="shared" si="56"/>
        <v>1</v>
      </c>
      <c r="R360" t="str">
        <f t="shared" si="57"/>
        <v>01</v>
      </c>
      <c r="S360" t="str">
        <f t="shared" si="58"/>
        <v>'2007-11-01'</v>
      </c>
      <c r="T360" t="str">
        <f t="shared" si="59"/>
        <v>insert into control (nombre, fecha_registrada, registrada, estatus, id_admin, id_cliente, created_at, updated_at) values('CSI DIAMANTE','2007-11-01',1,1,2,249,'2018-10-31 23:06:00','2018-10-31 23:06:00');</v>
      </c>
    </row>
    <row r="361" spans="1:20">
      <c r="A361" s="58" t="s">
        <v>1894</v>
      </c>
      <c r="B361" s="58">
        <v>1</v>
      </c>
      <c r="C361" s="67">
        <v>41536</v>
      </c>
      <c r="D361" s="67">
        <v>45188</v>
      </c>
      <c r="E361" s="83"/>
      <c r="F361" s="58" t="s">
        <v>1869</v>
      </c>
      <c r="G361" s="58">
        <v>772</v>
      </c>
      <c r="I361" t="s">
        <v>4947</v>
      </c>
      <c r="J361">
        <v>360</v>
      </c>
      <c r="K361">
        <f t="shared" si="50"/>
        <v>196</v>
      </c>
      <c r="L361">
        <f t="shared" si="51"/>
        <v>1</v>
      </c>
      <c r="M361">
        <f t="shared" si="52"/>
        <v>40805</v>
      </c>
      <c r="N361">
        <f t="shared" si="53"/>
        <v>2011</v>
      </c>
      <c r="O361">
        <f t="shared" si="54"/>
        <v>9</v>
      </c>
      <c r="P361" t="str">
        <f t="shared" si="55"/>
        <v>09</v>
      </c>
      <c r="Q361">
        <f t="shared" si="56"/>
        <v>19</v>
      </c>
      <c r="R361">
        <f t="shared" si="57"/>
        <v>19</v>
      </c>
      <c r="S361" t="str">
        <f t="shared" si="58"/>
        <v>'2011-09-19'</v>
      </c>
      <c r="T361" t="str">
        <f t="shared" si="59"/>
        <v>insert into control (nombre, fecha_registrada, registrada, estatus, id_admin, id_cliente, created_at, updated_at) values('CU CLINICA UNIVERSIDAD','2011-09-19',1,1,2,196,'2018-10-31 23:06:00','2018-10-31 23:06:00');</v>
      </c>
    </row>
    <row r="362" spans="1:20">
      <c r="A362" s="59" t="s">
        <v>1896</v>
      </c>
      <c r="B362" s="59">
        <v>1</v>
      </c>
      <c r="C362" s="68">
        <v>41011</v>
      </c>
      <c r="D362" s="68">
        <v>44663</v>
      </c>
      <c r="E362" s="82"/>
      <c r="F362" s="59" t="s">
        <v>1897</v>
      </c>
      <c r="G362" s="59">
        <v>770</v>
      </c>
      <c r="I362" t="s">
        <v>4240</v>
      </c>
      <c r="J362">
        <v>361</v>
      </c>
      <c r="K362">
        <f t="shared" si="50"/>
        <v>326</v>
      </c>
      <c r="L362">
        <f t="shared" si="51"/>
        <v>1</v>
      </c>
      <c r="M362">
        <f t="shared" si="52"/>
        <v>40826</v>
      </c>
      <c r="N362">
        <f t="shared" si="53"/>
        <v>2011</v>
      </c>
      <c r="O362">
        <f t="shared" si="54"/>
        <v>10</v>
      </c>
      <c r="P362">
        <f t="shared" si="55"/>
        <v>10</v>
      </c>
      <c r="Q362">
        <f t="shared" si="56"/>
        <v>10</v>
      </c>
      <c r="R362">
        <f t="shared" si="57"/>
        <v>10</v>
      </c>
      <c r="S362" t="str">
        <f t="shared" si="58"/>
        <v>'2011-10-10'</v>
      </c>
      <c r="T362" t="str">
        <f t="shared" si="59"/>
        <v>insert into control (nombre, fecha_registrada, registrada, estatus, id_admin, id_cliente, created_at, updated_at) values('CUADRO BY CUBYTOP','2011-10-10',1,1,2,326,'2018-10-31 23:06:00','2018-10-31 23:06:00');</v>
      </c>
    </row>
    <row r="363" spans="1:20">
      <c r="A363" s="57"/>
      <c r="B363" s="57" t="s">
        <v>8657</v>
      </c>
      <c r="C363" s="67">
        <v>39310</v>
      </c>
      <c r="D363" s="67">
        <v>42963</v>
      </c>
      <c r="E363" s="83"/>
      <c r="F363" s="57" t="s">
        <v>1904</v>
      </c>
      <c r="G363" s="57">
        <v>769</v>
      </c>
      <c r="I363" t="s">
        <v>6171</v>
      </c>
      <c r="J363">
        <v>362</v>
      </c>
      <c r="K363">
        <f t="shared" si="50"/>
        <v>326</v>
      </c>
      <c r="L363">
        <f t="shared" si="51"/>
        <v>1</v>
      </c>
      <c r="M363">
        <f t="shared" si="52"/>
        <v>38470</v>
      </c>
      <c r="N363">
        <f t="shared" si="53"/>
        <v>2005</v>
      </c>
      <c r="O363">
        <f t="shared" si="54"/>
        <v>4</v>
      </c>
      <c r="P363" t="str">
        <f t="shared" si="55"/>
        <v>04</v>
      </c>
      <c r="Q363">
        <f t="shared" si="56"/>
        <v>28</v>
      </c>
      <c r="R363">
        <f t="shared" si="57"/>
        <v>28</v>
      </c>
      <c r="S363" t="str">
        <f t="shared" si="58"/>
        <v>'2005-04-28'</v>
      </c>
      <c r="T363" t="str">
        <f t="shared" si="59"/>
        <v>insert into control (nombre, fecha_registrada, registrada, estatus, id_admin, id_cliente, created_at, updated_at) values('CUALITY TOP','2005-04-28',1,1,2,326,'2018-10-31 23:06:00','2018-10-31 23:06:00');</v>
      </c>
    </row>
    <row r="364" spans="1:20">
      <c r="A364" s="59" t="s">
        <v>1910</v>
      </c>
      <c r="B364" s="59">
        <v>1</v>
      </c>
      <c r="C364" s="68">
        <v>40387</v>
      </c>
      <c r="D364" s="68">
        <v>44040</v>
      </c>
      <c r="E364" s="82"/>
      <c r="F364" s="59" t="s">
        <v>1904</v>
      </c>
      <c r="G364" s="59">
        <v>769</v>
      </c>
      <c r="I364" t="s">
        <v>4625</v>
      </c>
      <c r="J364">
        <v>363</v>
      </c>
      <c r="K364">
        <f t="shared" si="50"/>
        <v>250</v>
      </c>
      <c r="L364">
        <f t="shared" si="51"/>
        <v>1</v>
      </c>
      <c r="M364">
        <f t="shared" si="52"/>
        <v>41698</v>
      </c>
      <c r="N364">
        <f t="shared" si="53"/>
        <v>2014</v>
      </c>
      <c r="O364">
        <f t="shared" si="54"/>
        <v>2</v>
      </c>
      <c r="P364" t="str">
        <f t="shared" si="55"/>
        <v>02</v>
      </c>
      <c r="Q364">
        <f t="shared" si="56"/>
        <v>28</v>
      </c>
      <c r="R364">
        <f t="shared" si="57"/>
        <v>28</v>
      </c>
      <c r="S364" t="str">
        <f t="shared" si="58"/>
        <v>'2014-02-28'</v>
      </c>
      <c r="T364" t="str">
        <f t="shared" si="59"/>
        <v>insert into control (nombre, fecha_registrada, registrada, estatus, id_admin, id_cliente, created_at, updated_at) values('CUBIK TRAINER','2014-02-28',1,1,2,250,'2018-10-31 23:06:00','2018-10-31 23:06:00');</v>
      </c>
    </row>
    <row r="365" spans="1:20">
      <c r="A365" s="57" t="s">
        <v>1904</v>
      </c>
      <c r="B365" s="57" t="s">
        <v>8657</v>
      </c>
      <c r="C365" s="67">
        <v>40910</v>
      </c>
      <c r="D365" s="67">
        <v>44563</v>
      </c>
      <c r="E365" s="83"/>
      <c r="F365" s="57" t="s">
        <v>1904</v>
      </c>
      <c r="G365" s="57">
        <v>769</v>
      </c>
      <c r="I365" t="s">
        <v>4616</v>
      </c>
      <c r="J365">
        <v>364</v>
      </c>
      <c r="K365">
        <f t="shared" si="50"/>
        <v>251</v>
      </c>
      <c r="L365">
        <f t="shared" si="51"/>
        <v>1</v>
      </c>
      <c r="M365">
        <f t="shared" si="52"/>
        <v>41061</v>
      </c>
      <c r="N365">
        <f t="shared" si="53"/>
        <v>2012</v>
      </c>
      <c r="O365">
        <f t="shared" si="54"/>
        <v>6</v>
      </c>
      <c r="P365" t="str">
        <f t="shared" si="55"/>
        <v>06</v>
      </c>
      <c r="Q365">
        <f t="shared" si="56"/>
        <v>1</v>
      </c>
      <c r="R365" t="str">
        <f t="shared" si="57"/>
        <v>01</v>
      </c>
      <c r="S365" t="str">
        <f t="shared" si="58"/>
        <v>'2012-06-01'</v>
      </c>
      <c r="T365" t="str">
        <f t="shared" si="59"/>
        <v>insert into control (nombre, fecha_registrada, registrada, estatus, id_admin, id_cliente, created_at, updated_at) values('CUBIMAS','2012-06-01',1,1,2,251,'2018-10-31 23:06:00','2018-10-31 23:06:00');</v>
      </c>
    </row>
    <row r="366" spans="1:20">
      <c r="A366" s="60" t="s">
        <v>1904</v>
      </c>
      <c r="B366" s="60">
        <v>1</v>
      </c>
      <c r="C366" s="70">
        <v>41318</v>
      </c>
      <c r="D366" s="70">
        <v>44970</v>
      </c>
      <c r="E366" s="84"/>
      <c r="F366" s="60" t="s">
        <v>1904</v>
      </c>
      <c r="G366" s="60">
        <v>769</v>
      </c>
      <c r="I366" t="s">
        <v>4241</v>
      </c>
      <c r="J366">
        <v>365</v>
      </c>
      <c r="K366">
        <f t="shared" si="50"/>
        <v>326</v>
      </c>
      <c r="L366">
        <f t="shared" si="51"/>
        <v>1</v>
      </c>
      <c r="M366">
        <f t="shared" si="52"/>
        <v>40826</v>
      </c>
      <c r="N366">
        <f t="shared" si="53"/>
        <v>2011</v>
      </c>
      <c r="O366">
        <f t="shared" si="54"/>
        <v>10</v>
      </c>
      <c r="P366">
        <f t="shared" si="55"/>
        <v>10</v>
      </c>
      <c r="Q366">
        <f t="shared" si="56"/>
        <v>10</v>
      </c>
      <c r="R366">
        <f t="shared" si="57"/>
        <v>10</v>
      </c>
      <c r="S366" t="str">
        <f t="shared" si="58"/>
        <v>'2011-10-10'</v>
      </c>
      <c r="T366" t="str">
        <f t="shared" si="59"/>
        <v>insert into control (nombre, fecha_registrada, registrada, estatus, id_admin, id_cliente, created_at, updated_at) values('CUBY SOLID','2011-10-10',1,1,2,326,'2018-10-31 23:06:00','2018-10-31 23:06:00');</v>
      </c>
    </row>
    <row r="367" spans="1:20">
      <c r="A367" s="57" t="s">
        <v>1918</v>
      </c>
      <c r="B367" s="57" t="s">
        <v>8657</v>
      </c>
      <c r="C367" s="67">
        <v>39255</v>
      </c>
      <c r="D367" s="67">
        <v>42908</v>
      </c>
      <c r="E367" s="83"/>
      <c r="F367" s="57" t="s">
        <v>1919</v>
      </c>
      <c r="G367" s="57">
        <v>768</v>
      </c>
      <c r="I367" t="s">
        <v>4242</v>
      </c>
      <c r="J367">
        <v>366</v>
      </c>
      <c r="K367">
        <f t="shared" si="50"/>
        <v>326</v>
      </c>
      <c r="L367">
        <f t="shared" si="51"/>
        <v>1</v>
      </c>
      <c r="M367">
        <f t="shared" si="52"/>
        <v>40826</v>
      </c>
      <c r="N367">
        <f t="shared" si="53"/>
        <v>2011</v>
      </c>
      <c r="O367">
        <f t="shared" si="54"/>
        <v>10</v>
      </c>
      <c r="P367">
        <f t="shared" si="55"/>
        <v>10</v>
      </c>
      <c r="Q367">
        <f t="shared" si="56"/>
        <v>10</v>
      </c>
      <c r="R367">
        <f t="shared" si="57"/>
        <v>10</v>
      </c>
      <c r="S367" t="str">
        <f t="shared" si="58"/>
        <v>'2011-10-10'</v>
      </c>
      <c r="T367" t="str">
        <f t="shared" si="59"/>
        <v>insert into control (nombre, fecha_registrada, registrada, estatus, id_admin, id_cliente, created_at, updated_at) values('CUBY STONE','2011-10-10',1,1,2,326,'2018-10-31 23:06:00','2018-10-31 23:06:00');</v>
      </c>
    </row>
    <row r="368" spans="1:20">
      <c r="A368" s="59" t="s">
        <v>1923</v>
      </c>
      <c r="B368" s="59">
        <v>1</v>
      </c>
      <c r="C368" s="68">
        <v>40190</v>
      </c>
      <c r="D368" s="68">
        <v>43842</v>
      </c>
      <c r="E368" s="82"/>
      <c r="F368" s="59" t="s">
        <v>1924</v>
      </c>
      <c r="G368" s="59">
        <v>767</v>
      </c>
      <c r="I368" t="s">
        <v>6350</v>
      </c>
      <c r="J368">
        <v>367</v>
      </c>
      <c r="K368">
        <f t="shared" si="50"/>
        <v>326</v>
      </c>
      <c r="L368">
        <f t="shared" si="51"/>
        <v>1</v>
      </c>
      <c r="M368">
        <f t="shared" si="52"/>
        <v>38511</v>
      </c>
      <c r="N368">
        <f t="shared" si="53"/>
        <v>2005</v>
      </c>
      <c r="O368">
        <f t="shared" si="54"/>
        <v>6</v>
      </c>
      <c r="P368" t="str">
        <f t="shared" si="55"/>
        <v>06</v>
      </c>
      <c r="Q368">
        <f t="shared" si="56"/>
        <v>8</v>
      </c>
      <c r="R368" t="str">
        <f t="shared" si="57"/>
        <v>08</v>
      </c>
      <c r="S368" t="str">
        <f t="shared" si="58"/>
        <v>'2005-06-08'</v>
      </c>
      <c r="T368" t="str">
        <f t="shared" si="59"/>
        <v>insert into control (nombre, fecha_registrada, registrada, estatus, id_admin, id_cliente, created_at, updated_at) values('CUBY TOP','2005-06-08',1,1,2,326,'2018-10-31 23:06:00','2018-10-31 23:06:00');</v>
      </c>
    </row>
    <row r="369" spans="1:20">
      <c r="A369" s="57" t="s">
        <v>1930</v>
      </c>
      <c r="B369" s="57" t="s">
        <v>8657</v>
      </c>
      <c r="C369" s="67">
        <v>41785</v>
      </c>
      <c r="D369" s="67">
        <v>45438</v>
      </c>
      <c r="E369" s="83"/>
      <c r="F369" s="57" t="s">
        <v>1930</v>
      </c>
      <c r="G369" s="57">
        <v>766</v>
      </c>
      <c r="I369" t="s">
        <v>4230</v>
      </c>
      <c r="J369">
        <v>368</v>
      </c>
      <c r="K369">
        <f t="shared" si="50"/>
        <v>326</v>
      </c>
      <c r="L369">
        <f t="shared" si="51"/>
        <v>1</v>
      </c>
      <c r="M369">
        <f t="shared" si="52"/>
        <v>40815</v>
      </c>
      <c r="N369">
        <f t="shared" si="53"/>
        <v>2011</v>
      </c>
      <c r="O369">
        <f t="shared" si="54"/>
        <v>9</v>
      </c>
      <c r="P369" t="str">
        <f t="shared" si="55"/>
        <v>09</v>
      </c>
      <c r="Q369">
        <f t="shared" si="56"/>
        <v>29</v>
      </c>
      <c r="R369">
        <f t="shared" si="57"/>
        <v>29</v>
      </c>
      <c r="S369" t="str">
        <f t="shared" si="58"/>
        <v>'2011-09-29'</v>
      </c>
      <c r="T369" t="str">
        <f t="shared" si="59"/>
        <v>insert into control (nombre, fecha_registrada, registrada, estatus, id_admin, id_cliente, created_at, updated_at) values('CUBYLAM','2011-09-29',1,1,2,326,'2018-10-31 23:06:00','2018-10-31 23:06:00');</v>
      </c>
    </row>
    <row r="370" spans="1:20">
      <c r="A370" s="60" t="s">
        <v>1935</v>
      </c>
      <c r="B370" s="60" t="s">
        <v>8657</v>
      </c>
      <c r="C370" s="68">
        <v>39479</v>
      </c>
      <c r="D370" s="68">
        <v>43132</v>
      </c>
      <c r="E370" s="82"/>
      <c r="F370" s="60" t="s">
        <v>1936</v>
      </c>
      <c r="G370" s="60">
        <v>765</v>
      </c>
      <c r="I370" t="s">
        <v>4247</v>
      </c>
      <c r="J370">
        <v>369</v>
      </c>
      <c r="K370">
        <f t="shared" si="50"/>
        <v>326</v>
      </c>
      <c r="L370">
        <f t="shared" si="51"/>
        <v>1</v>
      </c>
      <c r="M370">
        <f t="shared" si="52"/>
        <v>40977</v>
      </c>
      <c r="N370">
        <f t="shared" si="53"/>
        <v>2012</v>
      </c>
      <c r="O370">
        <f t="shared" si="54"/>
        <v>3</v>
      </c>
      <c r="P370" t="str">
        <f t="shared" si="55"/>
        <v>03</v>
      </c>
      <c r="Q370">
        <f t="shared" si="56"/>
        <v>9</v>
      </c>
      <c r="R370" t="str">
        <f t="shared" si="57"/>
        <v>09</v>
      </c>
      <c r="S370" t="str">
        <f t="shared" si="58"/>
        <v>'2012-03-09'</v>
      </c>
      <c r="T370" t="str">
        <f t="shared" si="59"/>
        <v>insert into control (nombre, fecha_registrada, registrada, estatus, id_admin, id_cliente, created_at, updated_at) values('CUBYLAM &amp; CHALET','2012-03-09',1,1,2,326,'2018-10-31 23:06:00','2018-10-31 23:06:00');</v>
      </c>
    </row>
    <row r="371" spans="1:20">
      <c r="A371" s="58" t="s">
        <v>1940</v>
      </c>
      <c r="B371" s="58">
        <v>1</v>
      </c>
      <c r="C371" s="67">
        <v>39566</v>
      </c>
      <c r="D371" s="67">
        <v>46871</v>
      </c>
      <c r="E371" s="83"/>
      <c r="F371" s="58" t="s">
        <v>1940</v>
      </c>
      <c r="G371" s="58">
        <v>764</v>
      </c>
      <c r="I371" t="s">
        <v>4598</v>
      </c>
      <c r="J371">
        <v>370</v>
      </c>
      <c r="K371">
        <f t="shared" si="50"/>
        <v>254</v>
      </c>
      <c r="L371">
        <f t="shared" si="51"/>
        <v>1</v>
      </c>
      <c r="M371">
        <f t="shared" si="52"/>
        <v>40410</v>
      </c>
      <c r="N371">
        <f t="shared" si="53"/>
        <v>2010</v>
      </c>
      <c r="O371">
        <f t="shared" si="54"/>
        <v>8</v>
      </c>
      <c r="P371" t="str">
        <f t="shared" si="55"/>
        <v>08</v>
      </c>
      <c r="Q371">
        <f t="shared" si="56"/>
        <v>20</v>
      </c>
      <c r="R371">
        <f t="shared" si="57"/>
        <v>20</v>
      </c>
      <c r="S371" t="str">
        <f t="shared" si="58"/>
        <v>'2010-08-20'</v>
      </c>
      <c r="T371" t="str">
        <f t="shared" si="59"/>
        <v>insert into control (nombre, fecha_registrada, registrada, estatus, id_admin, id_cliente, created_at, updated_at) values('CURSOS M&amp;C','2010-08-20',1,1,2,254,'2018-10-31 23:06:00','2018-10-31 23:06:00');</v>
      </c>
    </row>
    <row r="372" spans="1:20">
      <c r="A372" s="60" t="s">
        <v>1944</v>
      </c>
      <c r="B372" s="60" t="s">
        <v>8657</v>
      </c>
      <c r="C372" s="68">
        <v>40780</v>
      </c>
      <c r="D372" s="68">
        <v>44433</v>
      </c>
      <c r="E372" s="82"/>
      <c r="F372" s="60" t="s">
        <v>1945</v>
      </c>
      <c r="G372" s="60">
        <v>763</v>
      </c>
      <c r="I372" t="s">
        <v>8617</v>
      </c>
      <c r="J372">
        <v>371</v>
      </c>
      <c r="K372">
        <f t="shared" si="50"/>
        <v>262</v>
      </c>
      <c r="L372">
        <f t="shared" si="51"/>
        <v>1</v>
      </c>
      <c r="M372">
        <f t="shared" si="52"/>
        <v>36963</v>
      </c>
      <c r="N372">
        <f t="shared" si="53"/>
        <v>2001</v>
      </c>
      <c r="O372">
        <f t="shared" si="54"/>
        <v>3</v>
      </c>
      <c r="P372" t="str">
        <f t="shared" si="55"/>
        <v>03</v>
      </c>
      <c r="Q372">
        <f t="shared" si="56"/>
        <v>13</v>
      </c>
      <c r="R372">
        <f t="shared" si="57"/>
        <v>13</v>
      </c>
      <c r="S372" t="str">
        <f t="shared" si="58"/>
        <v>'2001-03-13'</v>
      </c>
      <c r="T372" t="str">
        <f t="shared" si="59"/>
        <v>insert into control (nombre, fecha_registrada, registrada, estatus, id_admin, id_cliente, created_at, updated_at) values('D ´ANSA JAZZ STAGE','2001-03-13',1,1,2,262,'2018-10-31 23:06:00','2018-10-31 23:06:00');</v>
      </c>
    </row>
    <row r="373" spans="1:20">
      <c r="A373" s="57" t="s">
        <v>1950</v>
      </c>
      <c r="B373" s="57">
        <v>1</v>
      </c>
      <c r="C373" s="69">
        <v>40975</v>
      </c>
      <c r="D373" s="69">
        <v>44627</v>
      </c>
      <c r="E373" s="85"/>
      <c r="F373" s="57" t="s">
        <v>1951</v>
      </c>
      <c r="G373" s="57">
        <v>760</v>
      </c>
      <c r="I373" t="s">
        <v>8167</v>
      </c>
      <c r="J373">
        <v>372</v>
      </c>
      <c r="K373">
        <f t="shared" si="50"/>
        <v>255</v>
      </c>
      <c r="L373">
        <f t="shared" si="51"/>
        <v>1</v>
      </c>
      <c r="M373">
        <f t="shared" si="52"/>
        <v>42422</v>
      </c>
      <c r="N373">
        <f t="shared" si="53"/>
        <v>2016</v>
      </c>
      <c r="O373">
        <f t="shared" si="54"/>
        <v>2</v>
      </c>
      <c r="P373" t="str">
        <f t="shared" si="55"/>
        <v>02</v>
      </c>
      <c r="Q373">
        <f t="shared" si="56"/>
        <v>22</v>
      </c>
      <c r="R373">
        <f t="shared" si="57"/>
        <v>22</v>
      </c>
      <c r="S373" t="str">
        <f t="shared" si="58"/>
        <v>'2016-02-22'</v>
      </c>
      <c r="T373" t="str">
        <f t="shared" si="59"/>
        <v>insert into control (nombre, fecha_registrada, registrada, estatus, id_admin, id_cliente, created_at, updated_at) values('D.A. PSICO CENTRO PSICO TERAPEUTICO INTEGRAL','2016-02-22',1,1,2,255,'2018-10-31 23:06:00','2018-10-31 23:06:00');</v>
      </c>
    </row>
    <row r="374" spans="1:20">
      <c r="A374" s="60" t="s">
        <v>1963</v>
      </c>
      <c r="B374" s="60" t="s">
        <v>8657</v>
      </c>
      <c r="C374" s="68">
        <v>40787</v>
      </c>
      <c r="D374" s="68">
        <v>44440</v>
      </c>
      <c r="E374" s="82"/>
      <c r="F374" s="60" t="s">
        <v>1963</v>
      </c>
      <c r="G374" s="60">
        <v>759</v>
      </c>
      <c r="I374" t="s">
        <v>4587</v>
      </c>
      <c r="J374">
        <v>373</v>
      </c>
      <c r="K374">
        <f t="shared" si="50"/>
        <v>256</v>
      </c>
      <c r="L374">
        <f t="shared" si="51"/>
        <v>1</v>
      </c>
      <c r="M374">
        <f t="shared" si="52"/>
        <v>39713</v>
      </c>
      <c r="N374">
        <f t="shared" si="53"/>
        <v>2008</v>
      </c>
      <c r="O374">
        <f t="shared" si="54"/>
        <v>9</v>
      </c>
      <c r="P374" t="str">
        <f t="shared" si="55"/>
        <v>09</v>
      </c>
      <c r="Q374">
        <f t="shared" si="56"/>
        <v>22</v>
      </c>
      <c r="R374">
        <f t="shared" si="57"/>
        <v>22</v>
      </c>
      <c r="S374" t="str">
        <f t="shared" si="58"/>
        <v>'2008-09-22'</v>
      </c>
      <c r="T374" t="str">
        <f t="shared" si="59"/>
        <v>insert into control (nombre, fecha_registrada, registrada, estatus, id_admin, id_cliente, created_at, updated_at) values('D´LAURA FLORERIA','2008-09-22',1,1,2,256,'2018-10-31 23:06:00','2018-10-31 23:06:00');</v>
      </c>
    </row>
    <row r="375" spans="1:20">
      <c r="A375" s="57" t="s">
        <v>1969</v>
      </c>
      <c r="B375" s="57">
        <v>1</v>
      </c>
      <c r="C375" s="67">
        <v>38897</v>
      </c>
      <c r="D375" s="67">
        <v>42550</v>
      </c>
      <c r="E375" s="83"/>
      <c r="F375" s="57" t="s">
        <v>1969</v>
      </c>
      <c r="G375" s="57">
        <v>758</v>
      </c>
      <c r="I375" t="s">
        <v>4583</v>
      </c>
      <c r="J375">
        <v>374</v>
      </c>
      <c r="K375">
        <f t="shared" si="50"/>
        <v>257</v>
      </c>
      <c r="L375">
        <f t="shared" si="51"/>
        <v>1</v>
      </c>
      <c r="M375">
        <f t="shared" si="52"/>
        <v>43325</v>
      </c>
      <c r="N375">
        <f t="shared" si="53"/>
        <v>2018</v>
      </c>
      <c r="O375">
        <f t="shared" si="54"/>
        <v>8</v>
      </c>
      <c r="P375" t="str">
        <f t="shared" si="55"/>
        <v>08</v>
      </c>
      <c r="Q375">
        <f t="shared" si="56"/>
        <v>13</v>
      </c>
      <c r="R375">
        <f t="shared" si="57"/>
        <v>13</v>
      </c>
      <c r="S375" t="str">
        <f t="shared" si="58"/>
        <v>'2018-08-13'</v>
      </c>
      <c r="T375" t="str">
        <f t="shared" si="59"/>
        <v>insert into control (nombre, fecha_registrada, registrada, estatus, id_admin, id_cliente, created_at, updated_at) values('D´ROSEL','2018-08-13',1,1,2,257,'2018-10-31 23:06:00','2018-10-31 23:06:00');</v>
      </c>
    </row>
    <row r="376" spans="1:20">
      <c r="A376" s="59" t="s">
        <v>8606</v>
      </c>
      <c r="B376" s="59">
        <v>1</v>
      </c>
      <c r="C376" s="68">
        <v>40823</v>
      </c>
      <c r="D376" s="68">
        <v>44476</v>
      </c>
      <c r="E376" s="82"/>
      <c r="F376" s="59" t="s">
        <v>8606</v>
      </c>
      <c r="G376" s="59">
        <v>756</v>
      </c>
      <c r="I376" t="s">
        <v>8599</v>
      </c>
      <c r="J376">
        <v>375</v>
      </c>
      <c r="K376">
        <f t="shared" si="50"/>
        <v>258</v>
      </c>
      <c r="L376">
        <f t="shared" si="51"/>
        <v>1</v>
      </c>
      <c r="M376">
        <f t="shared" si="52"/>
        <v>40525</v>
      </c>
      <c r="N376">
        <f t="shared" si="53"/>
        <v>2010</v>
      </c>
      <c r="O376">
        <f t="shared" si="54"/>
        <v>12</v>
      </c>
      <c r="P376">
        <f t="shared" si="55"/>
        <v>12</v>
      </c>
      <c r="Q376">
        <f t="shared" si="56"/>
        <v>13</v>
      </c>
      <c r="R376">
        <f t="shared" si="57"/>
        <v>13</v>
      </c>
      <c r="S376" t="str">
        <f t="shared" si="58"/>
        <v>'2010-12-13'</v>
      </c>
      <c r="T376" t="str">
        <f t="shared" si="59"/>
        <v>insert into control (nombre, fecha_registrada, registrada, estatus, id_admin, id_cliente, created_at, updated_at) values('D´TALAMANTES','2010-12-13',1,1,2,258,'2018-10-31 23:06:00','2018-10-31 23:06:00');</v>
      </c>
    </row>
    <row r="377" spans="1:20">
      <c r="A377" s="58" t="s">
        <v>1984</v>
      </c>
      <c r="B377" s="58">
        <v>1</v>
      </c>
      <c r="C377" s="67">
        <v>41753</v>
      </c>
      <c r="D377" s="67">
        <v>45406</v>
      </c>
      <c r="E377" s="83"/>
      <c r="F377" s="58" t="s">
        <v>1985</v>
      </c>
      <c r="G377" s="58">
        <v>755</v>
      </c>
      <c r="I377" t="s">
        <v>4577</v>
      </c>
      <c r="J377">
        <v>376</v>
      </c>
      <c r="K377">
        <f t="shared" si="50"/>
        <v>259</v>
      </c>
      <c r="L377">
        <f t="shared" si="51"/>
        <v>1</v>
      </c>
      <c r="M377">
        <f t="shared" si="52"/>
        <v>41285</v>
      </c>
      <c r="N377">
        <f t="shared" si="53"/>
        <v>2013</v>
      </c>
      <c r="O377">
        <f t="shared" si="54"/>
        <v>1</v>
      </c>
      <c r="P377" t="str">
        <f t="shared" si="55"/>
        <v>01</v>
      </c>
      <c r="Q377">
        <f t="shared" si="56"/>
        <v>11</v>
      </c>
      <c r="R377">
        <f t="shared" si="57"/>
        <v>11</v>
      </c>
      <c r="S377" t="str">
        <f t="shared" si="58"/>
        <v>'2013-01-11'</v>
      </c>
      <c r="T377" t="str">
        <f t="shared" si="59"/>
        <v>insert into control (nombre, fecha_registrada, registrada, estatus, id_admin, id_cliente, created_at, updated_at) values('DA ARTE EN PROMOCION','2013-01-11',1,1,2,259,'2018-10-31 23:06:00','2018-10-31 23:06:00');</v>
      </c>
    </row>
    <row r="378" spans="1:20">
      <c r="A378" s="59" t="s">
        <v>1990</v>
      </c>
      <c r="B378" s="59">
        <v>1</v>
      </c>
      <c r="C378" s="68">
        <v>39736</v>
      </c>
      <c r="D378" s="68">
        <v>43388</v>
      </c>
      <c r="E378" s="82"/>
      <c r="F378" s="59" t="s">
        <v>1991</v>
      </c>
      <c r="G378" s="59">
        <v>754</v>
      </c>
      <c r="I378" t="s">
        <v>4572</v>
      </c>
      <c r="J378">
        <v>377</v>
      </c>
      <c r="K378">
        <f t="shared" si="50"/>
        <v>260</v>
      </c>
      <c r="L378">
        <f t="shared" si="51"/>
        <v>1</v>
      </c>
      <c r="M378">
        <f t="shared" si="52"/>
        <v>41061</v>
      </c>
      <c r="N378">
        <f t="shared" si="53"/>
        <v>2012</v>
      </c>
      <c r="O378">
        <f t="shared" si="54"/>
        <v>6</v>
      </c>
      <c r="P378" t="str">
        <f t="shared" si="55"/>
        <v>06</v>
      </c>
      <c r="Q378">
        <f t="shared" si="56"/>
        <v>1</v>
      </c>
      <c r="R378" t="str">
        <f t="shared" si="57"/>
        <v>01</v>
      </c>
      <c r="S378" t="str">
        <f t="shared" si="58"/>
        <v>'2012-06-01'</v>
      </c>
      <c r="T378" t="str">
        <f t="shared" si="59"/>
        <v>insert into control (nombre, fecha_registrada, registrada, estatus, id_admin, id_cliente, created_at, updated_at) values('DALSA','2012-06-01',1,1,2,260,'2018-10-31 23:06:00','2018-10-31 23:06:00');</v>
      </c>
    </row>
    <row r="379" spans="1:20">
      <c r="A379" s="58" t="s">
        <v>1996</v>
      </c>
      <c r="B379" s="58">
        <v>1</v>
      </c>
      <c r="C379" s="67">
        <v>40816</v>
      </c>
      <c r="D379" s="67">
        <v>44469</v>
      </c>
      <c r="E379" s="83"/>
      <c r="F379" s="58" t="s">
        <v>1996</v>
      </c>
      <c r="G379" s="58">
        <v>753</v>
      </c>
      <c r="I379" t="s">
        <v>6744</v>
      </c>
      <c r="J379">
        <v>378</v>
      </c>
      <c r="K379">
        <f t="shared" si="50"/>
        <v>261</v>
      </c>
      <c r="L379">
        <f t="shared" si="51"/>
        <v>1</v>
      </c>
      <c r="M379">
        <f t="shared" si="52"/>
        <v>42355</v>
      </c>
      <c r="N379">
        <f t="shared" si="53"/>
        <v>2015</v>
      </c>
      <c r="O379">
        <f t="shared" si="54"/>
        <v>12</v>
      </c>
      <c r="P379">
        <f t="shared" si="55"/>
        <v>12</v>
      </c>
      <c r="Q379">
        <f t="shared" si="56"/>
        <v>17</v>
      </c>
      <c r="R379">
        <f t="shared" si="57"/>
        <v>17</v>
      </c>
      <c r="S379" t="str">
        <f t="shared" si="58"/>
        <v>'2015-12-17'</v>
      </c>
      <c r="T379" t="str">
        <f t="shared" si="59"/>
        <v>insert into control (nombre, fecha_registrada, registrada, estatus, id_admin, id_cliente, created_at, updated_at) values('DANGO ENTRETENIMIENTO','2015-12-17',1,1,2,261,'2018-10-31 23:06:00','2018-10-31 23:06:00');</v>
      </c>
    </row>
    <row r="380" spans="1:20">
      <c r="A380" s="59" t="s">
        <v>2000</v>
      </c>
      <c r="B380" s="59">
        <v>1</v>
      </c>
      <c r="C380" s="68">
        <v>40617</v>
      </c>
      <c r="D380" s="68">
        <v>44270</v>
      </c>
      <c r="E380" s="82"/>
      <c r="F380" s="59" t="s">
        <v>2000</v>
      </c>
      <c r="G380" s="59">
        <v>751</v>
      </c>
      <c r="I380" t="s">
        <v>4565</v>
      </c>
      <c r="J380">
        <v>379</v>
      </c>
      <c r="K380">
        <f t="shared" si="50"/>
        <v>262</v>
      </c>
      <c r="L380">
        <f t="shared" si="51"/>
        <v>1</v>
      </c>
      <c r="M380">
        <f t="shared" si="52"/>
        <v>36963</v>
      </c>
      <c r="N380">
        <f t="shared" si="53"/>
        <v>2001</v>
      </c>
      <c r="O380">
        <f t="shared" si="54"/>
        <v>3</v>
      </c>
      <c r="P380" t="str">
        <f t="shared" si="55"/>
        <v>03</v>
      </c>
      <c r="Q380">
        <f t="shared" si="56"/>
        <v>13</v>
      </c>
      <c r="R380">
        <f t="shared" si="57"/>
        <v>13</v>
      </c>
      <c r="S380" t="str">
        <f t="shared" si="58"/>
        <v>'2001-03-13'</v>
      </c>
      <c r="T380" t="str">
        <f t="shared" si="59"/>
        <v>insert into control (nombre, fecha_registrada, registrada, estatus, id_admin, id_cliente, created_at, updated_at) values('DANSALI','2001-03-13',1,1,2,262,'2018-10-31 23:06:00','2018-10-31 23:06:00');</v>
      </c>
    </row>
    <row r="381" spans="1:20">
      <c r="A381" s="57" t="s">
        <v>2007</v>
      </c>
      <c r="B381" s="57">
        <v>1</v>
      </c>
      <c r="C381" s="67">
        <v>39540</v>
      </c>
      <c r="D381" s="67">
        <v>43192</v>
      </c>
      <c r="E381" s="83"/>
      <c r="F381" s="57" t="s">
        <v>2008</v>
      </c>
      <c r="G381" s="57">
        <v>750</v>
      </c>
      <c r="I381" t="s">
        <v>4562</v>
      </c>
      <c r="J381">
        <v>380</v>
      </c>
      <c r="K381">
        <f t="shared" si="50"/>
        <v>263</v>
      </c>
      <c r="L381">
        <f t="shared" si="51"/>
        <v>1</v>
      </c>
      <c r="M381">
        <f t="shared" si="52"/>
        <v>39792</v>
      </c>
      <c r="N381">
        <f t="shared" si="53"/>
        <v>2008</v>
      </c>
      <c r="O381">
        <f t="shared" si="54"/>
        <v>12</v>
      </c>
      <c r="P381">
        <f t="shared" si="55"/>
        <v>12</v>
      </c>
      <c r="Q381">
        <f t="shared" si="56"/>
        <v>10</v>
      </c>
      <c r="R381">
        <f t="shared" si="57"/>
        <v>10</v>
      </c>
      <c r="S381" t="str">
        <f t="shared" si="58"/>
        <v>'2008-12-10'</v>
      </c>
      <c r="T381" t="str">
        <f t="shared" si="59"/>
        <v>insert into control (nombre, fecha_registrada, registrada, estatus, id_admin, id_cliente, created_at, updated_at) values('DAYVASOS JN','2008-12-10',1,1,2,263,'2018-10-31 23:06:00','2018-10-31 23:06:00');</v>
      </c>
    </row>
    <row r="382" spans="1:20">
      <c r="A382" s="74" t="s">
        <v>2016</v>
      </c>
      <c r="B382" s="59">
        <v>1</v>
      </c>
      <c r="C382" s="68">
        <v>39658</v>
      </c>
      <c r="D382" s="68">
        <v>43310</v>
      </c>
      <c r="E382" s="82"/>
      <c r="F382" s="59" t="s">
        <v>2008</v>
      </c>
      <c r="G382" s="59">
        <v>750</v>
      </c>
      <c r="I382" t="s">
        <v>4556</v>
      </c>
      <c r="J382">
        <v>381</v>
      </c>
      <c r="K382">
        <f t="shared" si="50"/>
        <v>264</v>
      </c>
      <c r="L382">
        <f t="shared" si="51"/>
        <v>1</v>
      </c>
      <c r="M382">
        <f t="shared" si="52"/>
        <v>40913</v>
      </c>
      <c r="N382">
        <f t="shared" si="53"/>
        <v>2012</v>
      </c>
      <c r="O382">
        <f t="shared" si="54"/>
        <v>1</v>
      </c>
      <c r="P382" t="str">
        <f t="shared" si="55"/>
        <v>01</v>
      </c>
      <c r="Q382">
        <f t="shared" si="56"/>
        <v>5</v>
      </c>
      <c r="R382" t="str">
        <f t="shared" si="57"/>
        <v>05</v>
      </c>
      <c r="S382" t="str">
        <f t="shared" si="58"/>
        <v>'2012-01-05'</v>
      </c>
      <c r="T382" t="str">
        <f t="shared" si="59"/>
        <v>insert into control (nombre, fecha_registrada, registrada, estatus, id_admin, id_cliente, created_at, updated_at) values('DCA','2012-01-05',1,1,2,264,'2018-10-31 23:06:00','2018-10-31 23:06:00');</v>
      </c>
    </row>
    <row r="383" spans="1:20">
      <c r="A383" s="57" t="s">
        <v>2021</v>
      </c>
      <c r="B383" s="57">
        <v>1</v>
      </c>
      <c r="C383" s="67">
        <v>39458</v>
      </c>
      <c r="D383" s="67">
        <v>43111</v>
      </c>
      <c r="E383" s="83"/>
      <c r="F383" s="57" t="s">
        <v>2021</v>
      </c>
      <c r="G383" s="57">
        <v>749</v>
      </c>
      <c r="I383" t="s">
        <v>4551</v>
      </c>
      <c r="J383">
        <v>382</v>
      </c>
      <c r="K383">
        <f t="shared" si="50"/>
        <v>265</v>
      </c>
      <c r="L383">
        <f t="shared" si="51"/>
        <v>1</v>
      </c>
      <c r="M383">
        <f t="shared" si="52"/>
        <v>41597</v>
      </c>
      <c r="N383">
        <f t="shared" si="53"/>
        <v>2013</v>
      </c>
      <c r="O383">
        <f t="shared" si="54"/>
        <v>11</v>
      </c>
      <c r="P383">
        <f t="shared" si="55"/>
        <v>11</v>
      </c>
      <c r="Q383">
        <f t="shared" si="56"/>
        <v>19</v>
      </c>
      <c r="R383">
        <f t="shared" si="57"/>
        <v>19</v>
      </c>
      <c r="S383" t="str">
        <f t="shared" si="58"/>
        <v>'2013-11-19'</v>
      </c>
      <c r="T383" t="str">
        <f t="shared" si="59"/>
        <v>insert into control (nombre, fecha_registrada, registrada, estatus, id_admin, id_cliente, created_at, updated_at) values('DCB DELEITE COMEDORES Y BANQUETES','2013-11-19',1,1,2,265,'2018-10-31 23:06:00','2018-10-31 23:06:00');</v>
      </c>
    </row>
    <row r="384" spans="1:20">
      <c r="A384" s="60" t="s">
        <v>2026</v>
      </c>
      <c r="B384" s="60">
        <v>1</v>
      </c>
      <c r="C384" s="68">
        <v>38062</v>
      </c>
      <c r="D384" s="68">
        <v>41714</v>
      </c>
      <c r="E384" s="82"/>
      <c r="F384" s="60" t="s">
        <v>2027</v>
      </c>
      <c r="G384" s="60">
        <v>748</v>
      </c>
      <c r="I384" t="s">
        <v>4546</v>
      </c>
      <c r="J384">
        <v>383</v>
      </c>
      <c r="K384">
        <f t="shared" si="50"/>
        <v>266</v>
      </c>
      <c r="L384">
        <f t="shared" si="51"/>
        <v>1</v>
      </c>
      <c r="M384">
        <f t="shared" si="52"/>
        <v>41753</v>
      </c>
      <c r="N384">
        <f t="shared" si="53"/>
        <v>2014</v>
      </c>
      <c r="O384">
        <f t="shared" si="54"/>
        <v>4</v>
      </c>
      <c r="P384" t="str">
        <f t="shared" si="55"/>
        <v>04</v>
      </c>
      <c r="Q384">
        <f t="shared" si="56"/>
        <v>24</v>
      </c>
      <c r="R384">
        <f t="shared" si="57"/>
        <v>24</v>
      </c>
      <c r="S384" t="str">
        <f t="shared" si="58"/>
        <v>'2014-04-24'</v>
      </c>
      <c r="T384" t="str">
        <f t="shared" si="59"/>
        <v>insert into control (nombre, fecha_registrada, registrada, estatus, id_admin, id_cliente, created_at, updated_at) values('DE DETTAGGLIO EVENTOS','2014-04-24',1,1,2,266,'2018-10-31 23:06:00','2018-10-31 23:06:00');</v>
      </c>
    </row>
    <row r="385" spans="1:20">
      <c r="A385" s="57" t="s">
        <v>2032</v>
      </c>
      <c r="B385" s="57">
        <v>1</v>
      </c>
      <c r="C385" s="69">
        <v>37267</v>
      </c>
      <c r="D385" s="69">
        <v>44572</v>
      </c>
      <c r="E385" s="85"/>
      <c r="F385" s="57" t="s">
        <v>2027</v>
      </c>
      <c r="G385" s="57">
        <v>748</v>
      </c>
      <c r="I385" t="s">
        <v>7223</v>
      </c>
      <c r="J385">
        <v>384</v>
      </c>
      <c r="K385">
        <f t="shared" si="50"/>
        <v>267</v>
      </c>
      <c r="L385">
        <f t="shared" si="51"/>
        <v>1</v>
      </c>
      <c r="M385">
        <f t="shared" si="52"/>
        <v>39624</v>
      </c>
      <c r="N385">
        <f t="shared" si="53"/>
        <v>2008</v>
      </c>
      <c r="O385">
        <f t="shared" si="54"/>
        <v>6</v>
      </c>
      <c r="P385" t="str">
        <f t="shared" si="55"/>
        <v>06</v>
      </c>
      <c r="Q385">
        <f t="shared" si="56"/>
        <v>25</v>
      </c>
      <c r="R385">
        <f t="shared" si="57"/>
        <v>25</v>
      </c>
      <c r="S385" t="str">
        <f t="shared" si="58"/>
        <v>'2008-06-25'</v>
      </c>
      <c r="T385" t="str">
        <f t="shared" si="59"/>
        <v>insert into control (nombre, fecha_registrada, registrada, estatus, id_admin, id_cliente, created_at, updated_at) values('DECO FLOR','2008-06-25',1,1,2,267,'2018-10-31 23:06:00','2018-10-31 23:06:00');</v>
      </c>
    </row>
    <row r="386" spans="1:20">
      <c r="A386" s="60" t="s">
        <v>2034</v>
      </c>
      <c r="B386" s="60">
        <v>1</v>
      </c>
      <c r="C386" s="70">
        <v>37267</v>
      </c>
      <c r="D386" s="70">
        <v>44573</v>
      </c>
      <c r="E386" s="84"/>
      <c r="F386" s="60" t="s">
        <v>2027</v>
      </c>
      <c r="G386" s="60">
        <v>748</v>
      </c>
      <c r="I386" t="s">
        <v>7794</v>
      </c>
      <c r="J386">
        <v>385</v>
      </c>
      <c r="K386">
        <f t="shared" si="50"/>
        <v>268</v>
      </c>
      <c r="L386">
        <f t="shared" si="51"/>
        <v>1</v>
      </c>
      <c r="M386">
        <f t="shared" si="52"/>
        <v>42900</v>
      </c>
      <c r="N386">
        <f t="shared" si="53"/>
        <v>2017</v>
      </c>
      <c r="O386">
        <f t="shared" si="54"/>
        <v>6</v>
      </c>
      <c r="P386" t="str">
        <f t="shared" si="55"/>
        <v>06</v>
      </c>
      <c r="Q386">
        <f t="shared" si="56"/>
        <v>14</v>
      </c>
      <c r="R386">
        <f t="shared" si="57"/>
        <v>14</v>
      </c>
      <c r="S386" t="str">
        <f t="shared" si="58"/>
        <v>'2017-06-14'</v>
      </c>
      <c r="T386" t="str">
        <f t="shared" si="59"/>
        <v>insert into control (nombre, fecha_registrada, registrada, estatus, id_admin, id_cliente, created_at, updated_at) values('DECORACIONES BEL-ART','2017-06-14',1,1,2,268,'2018-10-31 23:06:00','2018-10-31 23:06:00');</v>
      </c>
    </row>
    <row r="387" spans="1:20">
      <c r="A387" s="57" t="s">
        <v>2036</v>
      </c>
      <c r="B387" s="57">
        <v>1</v>
      </c>
      <c r="C387" s="67">
        <v>37274</v>
      </c>
      <c r="D387" s="67">
        <v>44574</v>
      </c>
      <c r="E387" s="83"/>
      <c r="F387" s="57" t="s">
        <v>2027</v>
      </c>
      <c r="G387" s="57">
        <v>748</v>
      </c>
      <c r="I387" t="s">
        <v>4541</v>
      </c>
      <c r="J387">
        <v>386</v>
      </c>
      <c r="K387">
        <f t="shared" ref="K387:K450" si="60">VLOOKUP($I387,$A$2:$G$2500,7,0)</f>
        <v>269</v>
      </c>
      <c r="L387">
        <f t="shared" ref="L387:L450" si="61">IF(VLOOKUP($I387,$A$2:$G$1967,2,0)="",0,VLOOKUP($I387,$A$2:$G$1967,2,0))</f>
        <v>1</v>
      </c>
      <c r="M387">
        <f t="shared" ref="M387:M450" si="62">IF(VLOOKUP($I387,$A$2:$G$1967,3,0)="","",VLOOKUP($I387,$A$2:$G$1967,3,0))</f>
        <v>38926</v>
      </c>
      <c r="N387">
        <f t="shared" ref="N387:N450" si="63">YEAR(M387)</f>
        <v>2006</v>
      </c>
      <c r="O387">
        <f t="shared" ref="O387:O450" si="64">MONTH(M387)</f>
        <v>7</v>
      </c>
      <c r="P387" t="str">
        <f t="shared" ref="P387:P450" si="65">IF(LEN(O387)=1,CONCATENATE("0",O387),O387)</f>
        <v>07</v>
      </c>
      <c r="Q387">
        <f t="shared" ref="Q387:Q450" si="66">DAY(M387)</f>
        <v>28</v>
      </c>
      <c r="R387">
        <f t="shared" ref="R387:R450" si="67">IF(LEN(Q387)=1,CONCATENATE("0",Q387),Q387)</f>
        <v>28</v>
      </c>
      <c r="S387" t="str">
        <f t="shared" ref="S387:S450" si="68">IFERROR(CONCATENATE("'",N387,"-",P387,"-",R387,"'"),"null")</f>
        <v>'2006-07-28'</v>
      </c>
      <c r="T387" t="str">
        <f t="shared" ref="T387:T450" si="69">CONCATENATE("insert into control (nombre, fecha_registrada, registrada, estatus, id_admin, id_cliente, created_at, updated_at) values('",I387,"',",S387,",",L387,",1,2,",K387,",'2018-10-31 23:06:00','2018-10-31 23:06:00');")</f>
        <v>insert into control (nombre, fecha_registrada, registrada, estatus, id_admin, id_cliente, created_at, updated_at) values('DECORMEX','2006-07-28',1,1,2,269,'2018-10-31 23:06:00','2018-10-31 23:06:00');</v>
      </c>
    </row>
    <row r="388" spans="1:20">
      <c r="A388" s="59" t="s">
        <v>2038</v>
      </c>
      <c r="B388" s="59">
        <v>1</v>
      </c>
      <c r="C388" s="68">
        <v>41759</v>
      </c>
      <c r="D388" s="68">
        <v>45412</v>
      </c>
      <c r="E388" s="82"/>
      <c r="F388" s="59" t="s">
        <v>2039</v>
      </c>
      <c r="G388" s="59">
        <v>746</v>
      </c>
      <c r="I388" t="s">
        <v>4531</v>
      </c>
      <c r="J388">
        <v>387</v>
      </c>
      <c r="K388">
        <f t="shared" si="60"/>
        <v>270</v>
      </c>
      <c r="L388">
        <f t="shared" si="61"/>
        <v>1</v>
      </c>
      <c r="M388">
        <f t="shared" si="62"/>
        <v>37329</v>
      </c>
      <c r="N388">
        <f t="shared" si="63"/>
        <v>2002</v>
      </c>
      <c r="O388">
        <f t="shared" si="64"/>
        <v>3</v>
      </c>
      <c r="P388" t="str">
        <f t="shared" si="65"/>
        <v>03</v>
      </c>
      <c r="Q388">
        <f t="shared" si="66"/>
        <v>14</v>
      </c>
      <c r="R388">
        <f t="shared" si="67"/>
        <v>14</v>
      </c>
      <c r="S388" t="str">
        <f t="shared" si="68"/>
        <v>'2002-03-14'</v>
      </c>
      <c r="T388" t="str">
        <f t="shared" si="69"/>
        <v>insert into control (nombre, fecha_registrada, registrada, estatus, id_admin, id_cliente, created_at, updated_at) values('DEGA DE CHIHUAHUA','2002-03-14',1,1,2,270,'2018-10-31 23:06:00','2018-10-31 23:06:00');</v>
      </c>
    </row>
    <row r="389" spans="1:20">
      <c r="A389" s="58" t="s">
        <v>2044</v>
      </c>
      <c r="B389" s="58">
        <v>1</v>
      </c>
      <c r="C389" s="67">
        <v>41759</v>
      </c>
      <c r="D389" s="67">
        <v>45412</v>
      </c>
      <c r="E389" s="83"/>
      <c r="F389" s="58" t="s">
        <v>2039</v>
      </c>
      <c r="G389" s="58">
        <v>746</v>
      </c>
      <c r="I389" t="s">
        <v>4513</v>
      </c>
      <c r="J389">
        <v>388</v>
      </c>
      <c r="K389">
        <f t="shared" si="60"/>
        <v>272</v>
      </c>
      <c r="L389">
        <f t="shared" si="61"/>
        <v>1</v>
      </c>
      <c r="M389">
        <f t="shared" si="62"/>
        <v>39044</v>
      </c>
      <c r="N389">
        <f t="shared" si="63"/>
        <v>2006</v>
      </c>
      <c r="O389">
        <f t="shared" si="64"/>
        <v>11</v>
      </c>
      <c r="P389">
        <f t="shared" si="65"/>
        <v>11</v>
      </c>
      <c r="Q389">
        <f t="shared" si="66"/>
        <v>23</v>
      </c>
      <c r="R389">
        <f t="shared" si="67"/>
        <v>23</v>
      </c>
      <c r="S389" t="str">
        <f t="shared" si="68"/>
        <v>'2006-11-23'</v>
      </c>
      <c r="T389" t="str">
        <f t="shared" si="69"/>
        <v>insert into control (nombre, fecha_registrada, registrada, estatus, id_admin, id_cliente, created_at, updated_at) values('DELAT','2006-11-23',1,1,2,272,'2018-10-31 23:06:00','2018-10-31 23:06:00');</v>
      </c>
    </row>
    <row r="390" spans="1:20">
      <c r="A390" s="59" t="s">
        <v>2047</v>
      </c>
      <c r="B390" s="59">
        <v>1</v>
      </c>
      <c r="C390" s="68">
        <v>39983</v>
      </c>
      <c r="D390" s="68">
        <v>43635</v>
      </c>
      <c r="E390" s="82"/>
      <c r="F390" s="59" t="s">
        <v>2048</v>
      </c>
      <c r="G390" s="59">
        <v>744</v>
      </c>
      <c r="I390" t="s">
        <v>4503</v>
      </c>
      <c r="J390">
        <v>389</v>
      </c>
      <c r="K390">
        <f t="shared" si="60"/>
        <v>273</v>
      </c>
      <c r="L390">
        <f t="shared" si="61"/>
        <v>1</v>
      </c>
      <c r="M390">
        <f t="shared" si="62"/>
        <v>39491</v>
      </c>
      <c r="N390">
        <f t="shared" si="63"/>
        <v>2008</v>
      </c>
      <c r="O390">
        <f t="shared" si="64"/>
        <v>2</v>
      </c>
      <c r="P390" t="str">
        <f t="shared" si="65"/>
        <v>02</v>
      </c>
      <c r="Q390">
        <f t="shared" si="66"/>
        <v>13</v>
      </c>
      <c r="R390">
        <f t="shared" si="67"/>
        <v>13</v>
      </c>
      <c r="S390" t="str">
        <f t="shared" si="68"/>
        <v>'2008-02-13'</v>
      </c>
      <c r="T390" t="str">
        <f t="shared" si="69"/>
        <v>insert into control (nombre, fecha_registrada, registrada, estatus, id_admin, id_cliente, created_at, updated_at) values('DELI BURGER','2008-02-13',1,1,2,273,'2018-10-31 23:06:00','2018-10-31 23:06:00');</v>
      </c>
    </row>
    <row r="391" spans="1:20">
      <c r="A391" s="64" t="s">
        <v>2053</v>
      </c>
      <c r="B391" s="58">
        <v>1</v>
      </c>
      <c r="C391" s="67">
        <v>39685</v>
      </c>
      <c r="D391" s="67">
        <v>46990</v>
      </c>
      <c r="E391" s="83">
        <v>35</v>
      </c>
      <c r="F391" s="58" t="s">
        <v>2053</v>
      </c>
      <c r="G391" s="58">
        <v>743</v>
      </c>
      <c r="I391" t="s">
        <v>4505</v>
      </c>
      <c r="J391">
        <v>390</v>
      </c>
      <c r="K391">
        <f t="shared" si="60"/>
        <v>273</v>
      </c>
      <c r="L391">
        <f t="shared" si="61"/>
        <v>1</v>
      </c>
      <c r="M391">
        <f t="shared" si="62"/>
        <v>40382</v>
      </c>
      <c r="N391">
        <f t="shared" si="63"/>
        <v>2010</v>
      </c>
      <c r="O391">
        <f t="shared" si="64"/>
        <v>7</v>
      </c>
      <c r="P391" t="str">
        <f t="shared" si="65"/>
        <v>07</v>
      </c>
      <c r="Q391">
        <f t="shared" si="66"/>
        <v>23</v>
      </c>
      <c r="R391">
        <f t="shared" si="67"/>
        <v>23</v>
      </c>
      <c r="S391" t="str">
        <f t="shared" si="68"/>
        <v>'2010-07-23'</v>
      </c>
      <c r="T391" t="str">
        <f t="shared" si="69"/>
        <v>insert into control (nombre, fecha_registrada, registrada, estatus, id_admin, id_cliente, created_at, updated_at) values('DELI TEAM &amp; GRILL','2010-07-23',1,1,2,273,'2018-10-31 23:06:00','2018-10-31 23:06:00');</v>
      </c>
    </row>
    <row r="392" spans="1:20">
      <c r="A392" s="74" t="s">
        <v>2053</v>
      </c>
      <c r="B392" s="59">
        <v>1</v>
      </c>
      <c r="C392" s="68">
        <v>39685</v>
      </c>
      <c r="D392" s="68">
        <v>46990</v>
      </c>
      <c r="E392" s="82">
        <v>36</v>
      </c>
      <c r="F392" s="59" t="s">
        <v>2053</v>
      </c>
      <c r="G392" s="59">
        <v>743</v>
      </c>
      <c r="I392" t="s">
        <v>6530</v>
      </c>
      <c r="J392">
        <v>391</v>
      </c>
      <c r="K392">
        <f t="shared" si="60"/>
        <v>274</v>
      </c>
      <c r="L392">
        <f t="shared" si="61"/>
        <v>1</v>
      </c>
      <c r="M392">
        <f t="shared" si="62"/>
        <v>38588</v>
      </c>
      <c r="N392">
        <f t="shared" si="63"/>
        <v>2005</v>
      </c>
      <c r="O392">
        <f t="shared" si="64"/>
        <v>8</v>
      </c>
      <c r="P392" t="str">
        <f t="shared" si="65"/>
        <v>08</v>
      </c>
      <c r="Q392">
        <f t="shared" si="66"/>
        <v>24</v>
      </c>
      <c r="R392">
        <f t="shared" si="67"/>
        <v>24</v>
      </c>
      <c r="S392" t="str">
        <f t="shared" si="68"/>
        <v>'2005-08-24'</v>
      </c>
      <c r="T392" t="str">
        <f t="shared" si="69"/>
        <v>insert into control (nombre, fecha_registrada, registrada, estatus, id_admin, id_cliente, created_at, updated_at) values('DELICHURROS','2005-08-24',1,1,2,274,'2018-10-31 23:06:00','2018-10-31 23:06:00');</v>
      </c>
    </row>
    <row r="393" spans="1:20">
      <c r="A393" s="64" t="s">
        <v>2053</v>
      </c>
      <c r="B393" s="58">
        <v>1</v>
      </c>
      <c r="C393" s="67">
        <v>39685</v>
      </c>
      <c r="D393" s="67">
        <v>46990</v>
      </c>
      <c r="E393" s="83">
        <v>44</v>
      </c>
      <c r="F393" s="58" t="s">
        <v>2053</v>
      </c>
      <c r="G393" s="58">
        <v>743</v>
      </c>
      <c r="I393" t="s">
        <v>2864</v>
      </c>
      <c r="J393">
        <v>392</v>
      </c>
      <c r="K393">
        <f t="shared" si="60"/>
        <v>597</v>
      </c>
      <c r="L393">
        <f t="shared" si="61"/>
        <v>1</v>
      </c>
      <c r="M393">
        <f t="shared" si="62"/>
        <v>40722</v>
      </c>
      <c r="N393">
        <f t="shared" si="63"/>
        <v>2011</v>
      </c>
      <c r="O393">
        <f t="shared" si="64"/>
        <v>6</v>
      </c>
      <c r="P393" t="str">
        <f t="shared" si="65"/>
        <v>06</v>
      </c>
      <c r="Q393">
        <f t="shared" si="66"/>
        <v>28</v>
      </c>
      <c r="R393">
        <f t="shared" si="67"/>
        <v>28</v>
      </c>
      <c r="S393" t="str">
        <f t="shared" si="68"/>
        <v>'2011-06-28'</v>
      </c>
      <c r="T393" t="str">
        <f t="shared" si="69"/>
        <v>insert into control (nombre, fecha_registrada, registrada, estatus, id_admin, id_cliente, created_at, updated_at) values('DELIFLORES','2011-06-28',1,1,2,597,'2018-10-31 23:06:00','2018-10-31 23:06:00');</v>
      </c>
    </row>
    <row r="394" spans="1:20">
      <c r="A394" s="59" t="s">
        <v>2071</v>
      </c>
      <c r="B394" s="59">
        <v>1</v>
      </c>
      <c r="C394" s="68">
        <v>41975</v>
      </c>
      <c r="D394" s="68">
        <v>45628</v>
      </c>
      <c r="E394" s="82"/>
      <c r="F394" s="59" t="s">
        <v>2071</v>
      </c>
      <c r="G394" s="59">
        <v>742</v>
      </c>
      <c r="I394" t="s">
        <v>4497</v>
      </c>
      <c r="J394">
        <v>393</v>
      </c>
      <c r="K394">
        <f t="shared" si="60"/>
        <v>275</v>
      </c>
      <c r="L394">
        <f t="shared" si="61"/>
        <v>1</v>
      </c>
      <c r="M394">
        <f t="shared" si="62"/>
        <v>40633</v>
      </c>
      <c r="N394">
        <f t="shared" si="63"/>
        <v>2011</v>
      </c>
      <c r="O394">
        <f t="shared" si="64"/>
        <v>3</v>
      </c>
      <c r="P394" t="str">
        <f t="shared" si="65"/>
        <v>03</v>
      </c>
      <c r="Q394">
        <f t="shared" si="66"/>
        <v>31</v>
      </c>
      <c r="R394">
        <f t="shared" si="67"/>
        <v>31</v>
      </c>
      <c r="S394" t="str">
        <f t="shared" si="68"/>
        <v>'2011-03-31'</v>
      </c>
      <c r="T394" t="str">
        <f t="shared" si="69"/>
        <v>insert into control (nombre, fecha_registrada, registrada, estatus, id_admin, id_cliente, created_at, updated_at) values('DENTAL FAVELA','2011-03-31',1,1,2,275,'2018-10-31 23:06:00','2018-10-31 23:06:00');</v>
      </c>
    </row>
    <row r="395" spans="1:20">
      <c r="A395" s="58" t="s">
        <v>2081</v>
      </c>
      <c r="B395" s="58">
        <v>1</v>
      </c>
      <c r="C395" s="67">
        <v>40704</v>
      </c>
      <c r="D395" s="67">
        <v>44357</v>
      </c>
      <c r="E395" s="83"/>
      <c r="F395" s="58" t="s">
        <v>2082</v>
      </c>
      <c r="G395" s="58">
        <v>740</v>
      </c>
      <c r="I395" t="s">
        <v>5946</v>
      </c>
      <c r="J395">
        <v>394</v>
      </c>
      <c r="K395">
        <f t="shared" si="60"/>
        <v>276</v>
      </c>
      <c r="L395">
        <f t="shared" si="61"/>
        <v>1</v>
      </c>
      <c r="M395">
        <f t="shared" si="62"/>
        <v>38385</v>
      </c>
      <c r="N395">
        <f t="shared" si="63"/>
        <v>2005</v>
      </c>
      <c r="O395">
        <f t="shared" si="64"/>
        <v>2</v>
      </c>
      <c r="P395" t="str">
        <f t="shared" si="65"/>
        <v>02</v>
      </c>
      <c r="Q395">
        <f t="shared" si="66"/>
        <v>2</v>
      </c>
      <c r="R395" t="str">
        <f t="shared" si="67"/>
        <v>02</v>
      </c>
      <c r="S395" t="str">
        <f t="shared" si="68"/>
        <v>'2005-02-02'</v>
      </c>
      <c r="T395" t="str">
        <f t="shared" si="69"/>
        <v>insert into control (nombre, fecha_registrada, registrada, estatus, id_admin, id_cliente, created_at, updated_at) values('DENTEC','2005-02-02',1,1,2,276,'2018-10-31 23:06:00','2018-10-31 23:06:00');</v>
      </c>
    </row>
    <row r="396" spans="1:20">
      <c r="A396" s="60" t="s">
        <v>2089</v>
      </c>
      <c r="B396" s="60" t="s">
        <v>8657</v>
      </c>
      <c r="C396" s="68">
        <v>39211</v>
      </c>
      <c r="D396" s="68">
        <v>42864</v>
      </c>
      <c r="E396" s="82"/>
      <c r="F396" s="60" t="s">
        <v>2090</v>
      </c>
      <c r="G396" s="60">
        <v>738</v>
      </c>
      <c r="I396" t="s">
        <v>4492</v>
      </c>
      <c r="J396">
        <v>395</v>
      </c>
      <c r="K396">
        <f t="shared" si="60"/>
        <v>277</v>
      </c>
      <c r="L396">
        <f t="shared" si="61"/>
        <v>1</v>
      </c>
      <c r="M396">
        <f t="shared" si="62"/>
        <v>39791</v>
      </c>
      <c r="N396">
        <f t="shared" si="63"/>
        <v>2008</v>
      </c>
      <c r="O396">
        <f t="shared" si="64"/>
        <v>12</v>
      </c>
      <c r="P396">
        <f t="shared" si="65"/>
        <v>12</v>
      </c>
      <c r="Q396">
        <f t="shared" si="66"/>
        <v>9</v>
      </c>
      <c r="R396" t="str">
        <f t="shared" si="67"/>
        <v>09</v>
      </c>
      <c r="S396" t="str">
        <f t="shared" si="68"/>
        <v>'2008-12-09'</v>
      </c>
      <c r="T396" t="str">
        <f t="shared" si="69"/>
        <v>insert into control (nombre, fecha_registrada, registrada, estatus, id_admin, id_cliente, created_at, updated_at) values('DEPORTIVAS EURO SPORT','2008-12-09',1,1,2,277,'2018-10-31 23:06:00','2018-10-31 23:06:00');</v>
      </c>
    </row>
    <row r="397" spans="1:20">
      <c r="A397" s="58" t="s">
        <v>2096</v>
      </c>
      <c r="B397" s="58">
        <v>1</v>
      </c>
      <c r="C397" s="67">
        <v>42864</v>
      </c>
      <c r="D397" s="67">
        <v>46516</v>
      </c>
      <c r="E397" s="83"/>
      <c r="F397" s="58" t="s">
        <v>2090</v>
      </c>
      <c r="G397" s="58">
        <v>738</v>
      </c>
      <c r="I397" t="s">
        <v>8496</v>
      </c>
      <c r="J397">
        <v>396</v>
      </c>
      <c r="K397">
        <f t="shared" si="60"/>
        <v>278</v>
      </c>
      <c r="L397">
        <f t="shared" si="61"/>
        <v>0</v>
      </c>
      <c r="M397" t="str">
        <f t="shared" si="62"/>
        <v/>
      </c>
      <c r="N397" t="e">
        <f t="shared" si="63"/>
        <v>#VALUE!</v>
      </c>
      <c r="O397" t="e">
        <f t="shared" si="64"/>
        <v>#VALUE!</v>
      </c>
      <c r="P397" t="e">
        <f t="shared" si="65"/>
        <v>#VALUE!</v>
      </c>
      <c r="Q397" t="e">
        <f t="shared" si="66"/>
        <v>#VALUE!</v>
      </c>
      <c r="R397" t="e">
        <f t="shared" si="67"/>
        <v>#VALUE!</v>
      </c>
      <c r="S397" t="str">
        <f t="shared" si="68"/>
        <v>null</v>
      </c>
      <c r="T397" t="str">
        <f t="shared" si="69"/>
        <v>insert into control (nombre, fecha_registrada, registrada, estatus, id_admin, id_cliente, created_at, updated_at) values('DESARROLLA T',null,0,1,2,278,'2018-10-31 23:06:00','2018-10-31 23:06:00');</v>
      </c>
    </row>
    <row r="398" spans="1:20">
      <c r="A398" s="59" t="s">
        <v>2099</v>
      </c>
      <c r="B398" s="59">
        <v>1</v>
      </c>
      <c r="C398" s="68">
        <v>39314</v>
      </c>
      <c r="D398" s="68">
        <v>46619</v>
      </c>
      <c r="E398" s="82"/>
      <c r="F398" s="59" t="s">
        <v>2090</v>
      </c>
      <c r="G398" s="59">
        <v>738</v>
      </c>
      <c r="I398" t="s">
        <v>3641</v>
      </c>
      <c r="J398">
        <v>397</v>
      </c>
      <c r="K398">
        <f t="shared" si="60"/>
        <v>443</v>
      </c>
      <c r="L398">
        <f t="shared" si="61"/>
        <v>1</v>
      </c>
      <c r="M398">
        <f t="shared" si="62"/>
        <v>41012</v>
      </c>
      <c r="N398">
        <f t="shared" si="63"/>
        <v>2012</v>
      </c>
      <c r="O398">
        <f t="shared" si="64"/>
        <v>4</v>
      </c>
      <c r="P398" t="str">
        <f t="shared" si="65"/>
        <v>04</v>
      </c>
      <c r="Q398">
        <f t="shared" si="66"/>
        <v>13</v>
      </c>
      <c r="R398">
        <f t="shared" si="67"/>
        <v>13</v>
      </c>
      <c r="S398" t="str">
        <f t="shared" si="68"/>
        <v>'2012-04-13'</v>
      </c>
      <c r="T398" t="str">
        <f t="shared" si="69"/>
        <v>insert into control (nombre, fecha_registrada, registrada, estatus, id_admin, id_cliente, created_at, updated_at) values('DESARROLLADORA TITANES','2012-04-13',1,1,2,443,'2018-10-31 23:06:00','2018-10-31 23:06:00');</v>
      </c>
    </row>
    <row r="399" spans="1:20">
      <c r="A399" s="58" t="s">
        <v>2090</v>
      </c>
      <c r="B399" s="58">
        <v>1</v>
      </c>
      <c r="C399" s="67">
        <v>38050</v>
      </c>
      <c r="D399" s="67">
        <v>45355</v>
      </c>
      <c r="E399" s="83"/>
      <c r="F399" s="58" t="s">
        <v>2090</v>
      </c>
      <c r="G399" s="58">
        <v>738</v>
      </c>
      <c r="I399" t="s">
        <v>7386</v>
      </c>
      <c r="J399">
        <v>398</v>
      </c>
      <c r="K399">
        <f t="shared" si="60"/>
        <v>875</v>
      </c>
      <c r="L399">
        <f t="shared" si="61"/>
        <v>1</v>
      </c>
      <c r="M399">
        <f t="shared" si="62"/>
        <v>42705</v>
      </c>
      <c r="N399">
        <f t="shared" si="63"/>
        <v>2016</v>
      </c>
      <c r="O399">
        <f t="shared" si="64"/>
        <v>12</v>
      </c>
      <c r="P399">
        <f t="shared" si="65"/>
        <v>12</v>
      </c>
      <c r="Q399">
        <f t="shared" si="66"/>
        <v>1</v>
      </c>
      <c r="R399" t="str">
        <f t="shared" si="67"/>
        <v>01</v>
      </c>
      <c r="S399" t="str">
        <f t="shared" si="68"/>
        <v>'2016-12-01'</v>
      </c>
      <c r="T399" t="str">
        <f t="shared" si="69"/>
        <v>insert into control (nombre, fecha_registrada, registrada, estatus, id_admin, id_cliente, created_at, updated_at) values('DESAYUNOS Y COMIDAS ¡MUY CHIHUAHUA!','2016-12-01',1,1,2,875,'2018-10-31 23:06:00','2018-10-31 23:06:00');</v>
      </c>
    </row>
    <row r="400" spans="1:20">
      <c r="A400" s="60" t="s">
        <v>2104</v>
      </c>
      <c r="B400" s="60">
        <v>1</v>
      </c>
      <c r="C400" s="68">
        <v>39302</v>
      </c>
      <c r="D400" s="68">
        <v>42955</v>
      </c>
      <c r="E400" s="82"/>
      <c r="F400" s="60" t="s">
        <v>2104</v>
      </c>
      <c r="G400" s="60">
        <v>737</v>
      </c>
      <c r="I400" t="s">
        <v>7203</v>
      </c>
      <c r="J400">
        <v>399</v>
      </c>
      <c r="K400">
        <f t="shared" si="60"/>
        <v>15</v>
      </c>
      <c r="L400">
        <f t="shared" si="61"/>
        <v>0</v>
      </c>
      <c r="M400">
        <f t="shared" si="62"/>
        <v>42586</v>
      </c>
      <c r="N400">
        <f t="shared" si="63"/>
        <v>2016</v>
      </c>
      <c r="O400">
        <f t="shared" si="64"/>
        <v>8</v>
      </c>
      <c r="P400" t="str">
        <f t="shared" si="65"/>
        <v>08</v>
      </c>
      <c r="Q400">
        <f t="shared" si="66"/>
        <v>4</v>
      </c>
      <c r="R400" t="str">
        <f t="shared" si="67"/>
        <v>04</v>
      </c>
      <c r="S400" t="str">
        <f t="shared" si="68"/>
        <v>'2016-08-04'</v>
      </c>
      <c r="T400" t="str">
        <f t="shared" si="69"/>
        <v>insert into control (nombre, fecha_registrada, registrada, estatus, id_admin, id_cliente, created_at, updated_at) values('DESERT SHRIMP','2016-08-04',0,1,2,15,'2018-10-31 23:06:00','2018-10-31 23:06:00');</v>
      </c>
    </row>
    <row r="401" spans="1:20">
      <c r="A401" s="57" t="s">
        <v>2115</v>
      </c>
      <c r="B401" s="57">
        <v>1</v>
      </c>
      <c r="C401" s="67">
        <v>39302</v>
      </c>
      <c r="D401" s="67">
        <v>42955</v>
      </c>
      <c r="E401" s="83"/>
      <c r="F401" s="57" t="s">
        <v>2116</v>
      </c>
      <c r="G401" s="57">
        <v>736</v>
      </c>
      <c r="I401" t="s">
        <v>7198</v>
      </c>
      <c r="J401">
        <v>400</v>
      </c>
      <c r="K401">
        <f t="shared" si="60"/>
        <v>977</v>
      </c>
      <c r="L401">
        <f t="shared" si="61"/>
        <v>1</v>
      </c>
      <c r="M401">
        <f t="shared" si="62"/>
        <v>42585</v>
      </c>
      <c r="N401">
        <f t="shared" si="63"/>
        <v>2016</v>
      </c>
      <c r="O401">
        <f t="shared" si="64"/>
        <v>8</v>
      </c>
      <c r="P401" t="str">
        <f t="shared" si="65"/>
        <v>08</v>
      </c>
      <c r="Q401">
        <f t="shared" si="66"/>
        <v>3</v>
      </c>
      <c r="R401" t="str">
        <f t="shared" si="67"/>
        <v>03</v>
      </c>
      <c r="S401" t="str">
        <f t="shared" si="68"/>
        <v>'2016-08-03'</v>
      </c>
      <c r="T401" t="str">
        <f t="shared" si="69"/>
        <v>insert into control (nombre, fecha_registrada, registrada, estatus, id_admin, id_cliente, created_at, updated_at) values('DESINFECTANT FOR LIFE','2016-08-03',1,1,2,977,'2018-10-31 23:06:00','2018-10-31 23:06:00');</v>
      </c>
    </row>
    <row r="402" spans="1:20">
      <c r="A402" s="59" t="s">
        <v>2122</v>
      </c>
      <c r="B402" s="59" t="s">
        <v>8657</v>
      </c>
      <c r="C402" s="68">
        <v>40533</v>
      </c>
      <c r="D402" s="68">
        <v>44186</v>
      </c>
      <c r="E402" s="82"/>
      <c r="F402" s="59" t="s">
        <v>2122</v>
      </c>
      <c r="G402" s="59">
        <v>734</v>
      </c>
      <c r="I402" t="s">
        <v>8532</v>
      </c>
      <c r="J402">
        <v>401</v>
      </c>
      <c r="K402">
        <f t="shared" si="60"/>
        <v>536</v>
      </c>
      <c r="L402">
        <f t="shared" si="61"/>
        <v>0</v>
      </c>
      <c r="M402" t="str">
        <f t="shared" si="62"/>
        <v/>
      </c>
      <c r="N402" t="e">
        <f t="shared" si="63"/>
        <v>#VALUE!</v>
      </c>
      <c r="O402" t="e">
        <f t="shared" si="64"/>
        <v>#VALUE!</v>
      </c>
      <c r="P402" t="e">
        <f t="shared" si="65"/>
        <v>#VALUE!</v>
      </c>
      <c r="Q402" t="e">
        <f t="shared" si="66"/>
        <v>#VALUE!</v>
      </c>
      <c r="R402" t="e">
        <f t="shared" si="67"/>
        <v>#VALUE!</v>
      </c>
      <c r="S402" t="str">
        <f t="shared" si="68"/>
        <v>null</v>
      </c>
      <c r="T402" t="str">
        <f t="shared" si="69"/>
        <v>insert into control (nombre, fecha_registrada, registrada, estatus, id_admin, id_cliente, created_at, updated_at) values('DETALLES QUE HACEN TU ESPACIO',null,0,1,2,536,'2018-10-31 23:06:00','2018-10-31 23:06:00');</v>
      </c>
    </row>
    <row r="403" spans="1:20">
      <c r="A403" s="57" t="s">
        <v>2132</v>
      </c>
      <c r="B403" s="57">
        <v>1</v>
      </c>
      <c r="C403" s="69">
        <v>41060</v>
      </c>
      <c r="D403" s="69">
        <v>44712</v>
      </c>
      <c r="E403" s="85"/>
      <c r="F403" s="57" t="s">
        <v>2122</v>
      </c>
      <c r="G403" s="57">
        <v>734</v>
      </c>
      <c r="I403" t="s">
        <v>5714</v>
      </c>
      <c r="J403">
        <v>402</v>
      </c>
      <c r="K403">
        <f t="shared" si="60"/>
        <v>24</v>
      </c>
      <c r="L403">
        <f t="shared" si="61"/>
        <v>1</v>
      </c>
      <c r="M403">
        <f t="shared" si="62"/>
        <v>36621</v>
      </c>
      <c r="N403">
        <f t="shared" si="63"/>
        <v>2000</v>
      </c>
      <c r="O403">
        <f t="shared" si="64"/>
        <v>4</v>
      </c>
      <c r="P403" t="str">
        <f t="shared" si="65"/>
        <v>04</v>
      </c>
      <c r="Q403">
        <f t="shared" si="66"/>
        <v>5</v>
      </c>
      <c r="R403" t="str">
        <f t="shared" si="67"/>
        <v>05</v>
      </c>
      <c r="S403" t="str">
        <f t="shared" si="68"/>
        <v>'2000-04-05'</v>
      </c>
      <c r="T403" t="str">
        <f t="shared" si="69"/>
        <v>insert into control (nombre, fecha_registrada, registrada, estatus, id_admin, id_cliente, created_at, updated_at) values('DEY','2000-04-05',1,1,2,24,'2018-10-31 23:06:00','2018-10-31 23:06:00');</v>
      </c>
    </row>
    <row r="404" spans="1:20">
      <c r="A404" s="59" t="s">
        <v>2135</v>
      </c>
      <c r="B404" s="59">
        <v>1</v>
      </c>
      <c r="C404" s="68">
        <v>42840</v>
      </c>
      <c r="D404" s="68">
        <v>46492</v>
      </c>
      <c r="E404" s="82"/>
      <c r="F404" s="59" t="s">
        <v>2135</v>
      </c>
      <c r="G404" s="59">
        <v>733</v>
      </c>
      <c r="I404" t="s">
        <v>4463</v>
      </c>
      <c r="J404">
        <v>403</v>
      </c>
      <c r="K404">
        <f t="shared" si="60"/>
        <v>279</v>
      </c>
      <c r="L404">
        <f t="shared" si="61"/>
        <v>1</v>
      </c>
      <c r="M404">
        <f t="shared" si="62"/>
        <v>41190</v>
      </c>
      <c r="N404">
        <f t="shared" si="63"/>
        <v>2012</v>
      </c>
      <c r="O404">
        <f t="shared" si="64"/>
        <v>10</v>
      </c>
      <c r="P404">
        <f t="shared" si="65"/>
        <v>10</v>
      </c>
      <c r="Q404">
        <f t="shared" si="66"/>
        <v>8</v>
      </c>
      <c r="R404" t="str">
        <f t="shared" si="67"/>
        <v>08</v>
      </c>
      <c r="S404" t="str">
        <f t="shared" si="68"/>
        <v>'2012-10-08'</v>
      </c>
      <c r="T404" t="str">
        <f t="shared" si="69"/>
        <v>insert into control (nombre, fecha_registrada, registrada, estatus, id_admin, id_cliente, created_at, updated_at) values('DGI ESTUDIO CREATIVO','2012-10-08',1,1,2,279,'2018-10-31 23:06:00','2018-10-31 23:06:00');</v>
      </c>
    </row>
    <row r="405" spans="1:20">
      <c r="A405" s="57" t="s">
        <v>2141</v>
      </c>
      <c r="B405" s="57" t="s">
        <v>8657</v>
      </c>
      <c r="C405" s="67">
        <v>40266</v>
      </c>
      <c r="D405" s="67">
        <v>43919</v>
      </c>
      <c r="E405" s="83"/>
      <c r="F405" s="57" t="s">
        <v>2142</v>
      </c>
      <c r="G405" s="57">
        <v>732</v>
      </c>
      <c r="I405" t="s">
        <v>4458</v>
      </c>
      <c r="J405">
        <v>404</v>
      </c>
      <c r="K405">
        <f t="shared" si="60"/>
        <v>280</v>
      </c>
      <c r="L405">
        <f t="shared" si="61"/>
        <v>1</v>
      </c>
      <c r="M405">
        <f t="shared" si="62"/>
        <v>38282</v>
      </c>
      <c r="N405">
        <f t="shared" si="63"/>
        <v>2004</v>
      </c>
      <c r="O405">
        <f t="shared" si="64"/>
        <v>10</v>
      </c>
      <c r="P405">
        <f t="shared" si="65"/>
        <v>10</v>
      </c>
      <c r="Q405">
        <f t="shared" si="66"/>
        <v>22</v>
      </c>
      <c r="R405">
        <f t="shared" si="67"/>
        <v>22</v>
      </c>
      <c r="S405" t="str">
        <f t="shared" si="68"/>
        <v>'2004-10-22'</v>
      </c>
      <c r="T405" t="str">
        <f t="shared" si="69"/>
        <v>insert into control (nombre, fecha_registrada, registrada, estatus, id_admin, id_cliente, created_at, updated_at) values('DGM ALINEACIONES PROFESIONALES','2004-10-22',1,1,2,280,'2018-10-31 23:06:00','2018-10-31 23:06:00');</v>
      </c>
    </row>
    <row r="406" spans="1:20">
      <c r="A406" s="59" t="s">
        <v>2147</v>
      </c>
      <c r="B406" s="59">
        <v>1</v>
      </c>
      <c r="C406" s="68">
        <v>40912</v>
      </c>
      <c r="D406" s="68">
        <v>44565</v>
      </c>
      <c r="E406" s="82"/>
      <c r="F406" s="59" t="s">
        <v>2142</v>
      </c>
      <c r="G406" s="59">
        <v>732</v>
      </c>
      <c r="I406" t="s">
        <v>4315</v>
      </c>
      <c r="J406">
        <v>405</v>
      </c>
      <c r="K406">
        <f t="shared" si="60"/>
        <v>307</v>
      </c>
      <c r="L406">
        <f t="shared" si="61"/>
        <v>1</v>
      </c>
      <c r="M406">
        <f t="shared" si="62"/>
        <v>39891</v>
      </c>
      <c r="N406">
        <f t="shared" si="63"/>
        <v>2009</v>
      </c>
      <c r="O406">
        <f t="shared" si="64"/>
        <v>3</v>
      </c>
      <c r="P406" t="str">
        <f t="shared" si="65"/>
        <v>03</v>
      </c>
      <c r="Q406">
        <f t="shared" si="66"/>
        <v>19</v>
      </c>
      <c r="R406">
        <f t="shared" si="67"/>
        <v>19</v>
      </c>
      <c r="S406" t="str">
        <f t="shared" si="68"/>
        <v>'2009-03-19'</v>
      </c>
      <c r="T406" t="str">
        <f t="shared" si="69"/>
        <v>insert into control (nombre, fecha_registrada, registrada, estatus, id_admin, id_cliente, created_at, updated_at) values('DH DREAM INC HAIR SALON','2009-03-19',1,1,2,307,'2018-10-31 23:06:00','2018-10-31 23:06:00');</v>
      </c>
    </row>
    <row r="407" spans="1:20">
      <c r="A407" s="58" t="s">
        <v>2142</v>
      </c>
      <c r="B407" s="58">
        <v>1</v>
      </c>
      <c r="C407" s="67">
        <v>40912</v>
      </c>
      <c r="D407" s="67">
        <v>44565</v>
      </c>
      <c r="E407" s="83"/>
      <c r="F407" s="58" t="s">
        <v>2142</v>
      </c>
      <c r="G407" s="58">
        <v>732</v>
      </c>
      <c r="I407" t="s">
        <v>6426</v>
      </c>
      <c r="J407">
        <v>406</v>
      </c>
      <c r="K407">
        <f t="shared" si="60"/>
        <v>281</v>
      </c>
      <c r="L407">
        <f t="shared" si="61"/>
        <v>1</v>
      </c>
      <c r="M407">
        <f t="shared" si="62"/>
        <v>42185</v>
      </c>
      <c r="N407">
        <f t="shared" si="63"/>
        <v>2015</v>
      </c>
      <c r="O407">
        <f t="shared" si="64"/>
        <v>6</v>
      </c>
      <c r="P407" t="str">
        <f t="shared" si="65"/>
        <v>06</v>
      </c>
      <c r="Q407">
        <f t="shared" si="66"/>
        <v>30</v>
      </c>
      <c r="R407">
        <f t="shared" si="67"/>
        <v>30</v>
      </c>
      <c r="S407" t="str">
        <f t="shared" si="68"/>
        <v>'2015-06-30'</v>
      </c>
      <c r="T407" t="str">
        <f t="shared" si="69"/>
        <v>insert into control (nombre, fecha_registrada, registrada, estatus, id_admin, id_cliente, created_at, updated_at) values('DHM','2015-06-30',1,1,2,281,'2018-10-31 23:06:00','2018-10-31 23:06:00');</v>
      </c>
    </row>
    <row r="408" spans="1:20" ht="27">
      <c r="A408" s="74" t="s">
        <v>2158</v>
      </c>
      <c r="B408" s="59">
        <v>1</v>
      </c>
      <c r="C408" s="68">
        <v>41932</v>
      </c>
      <c r="D408" s="68">
        <v>45585</v>
      </c>
      <c r="E408" s="82">
        <v>5</v>
      </c>
      <c r="F408" s="74" t="s">
        <v>7448</v>
      </c>
      <c r="G408" s="59">
        <v>731</v>
      </c>
      <c r="I408" t="s">
        <v>4453</v>
      </c>
      <c r="J408">
        <v>407</v>
      </c>
      <c r="K408">
        <f t="shared" si="60"/>
        <v>282</v>
      </c>
      <c r="L408">
        <f t="shared" si="61"/>
        <v>1</v>
      </c>
      <c r="M408">
        <f t="shared" si="62"/>
        <v>40592</v>
      </c>
      <c r="N408">
        <f t="shared" si="63"/>
        <v>2011</v>
      </c>
      <c r="O408">
        <f t="shared" si="64"/>
        <v>2</v>
      </c>
      <c r="P408" t="str">
        <f t="shared" si="65"/>
        <v>02</v>
      </c>
      <c r="Q408">
        <f t="shared" si="66"/>
        <v>18</v>
      </c>
      <c r="R408">
        <f t="shared" si="67"/>
        <v>18</v>
      </c>
      <c r="S408" t="str">
        <f t="shared" si="68"/>
        <v>'2011-02-18'</v>
      </c>
      <c r="T408" t="str">
        <f t="shared" si="69"/>
        <v>insert into control (nombre, fecha_registrada, registrada, estatus, id_admin, id_cliente, created_at, updated_at) values('dHP HERRAMIENTAS PORTATILES','2011-02-18',1,1,2,282,'2018-10-31 23:06:00','2018-10-31 23:06:00');</v>
      </c>
    </row>
    <row r="409" spans="1:20">
      <c r="A409" s="58" t="s">
        <v>2164</v>
      </c>
      <c r="B409" s="58">
        <v>1</v>
      </c>
      <c r="C409" s="67">
        <v>40697</v>
      </c>
      <c r="D409" s="67">
        <v>44350</v>
      </c>
      <c r="E409" s="83"/>
      <c r="F409" s="58" t="s">
        <v>2164</v>
      </c>
      <c r="G409" s="58">
        <v>730</v>
      </c>
      <c r="I409" t="s">
        <v>6895</v>
      </c>
      <c r="J409">
        <v>408</v>
      </c>
      <c r="K409">
        <f t="shared" si="60"/>
        <v>284</v>
      </c>
      <c r="L409">
        <f t="shared" si="61"/>
        <v>1</v>
      </c>
      <c r="M409">
        <f t="shared" si="62"/>
        <v>42440</v>
      </c>
      <c r="N409">
        <f t="shared" si="63"/>
        <v>2016</v>
      </c>
      <c r="O409">
        <f t="shared" si="64"/>
        <v>3</v>
      </c>
      <c r="P409" t="str">
        <f t="shared" si="65"/>
        <v>03</v>
      </c>
      <c r="Q409">
        <f t="shared" si="66"/>
        <v>11</v>
      </c>
      <c r="R409">
        <f t="shared" si="67"/>
        <v>11</v>
      </c>
      <c r="S409" t="str">
        <f t="shared" si="68"/>
        <v>'2016-03-11'</v>
      </c>
      <c r="T409" t="str">
        <f t="shared" si="69"/>
        <v>insert into control (nombre, fecha_registrada, registrada, estatus, id_admin, id_cliente, created_at, updated_at) values('DICH','2016-03-11',1,1,2,284,'2018-10-31 23:06:00','2018-10-31 23:06:00');</v>
      </c>
    </row>
    <row r="410" spans="1:20" ht="27">
      <c r="A410" s="74" t="s">
        <v>2171</v>
      </c>
      <c r="B410" s="59">
        <v>1</v>
      </c>
      <c r="C410" s="68">
        <v>40610</v>
      </c>
      <c r="D410" s="68">
        <v>44263</v>
      </c>
      <c r="E410" s="82"/>
      <c r="F410" s="59" t="s">
        <v>2172</v>
      </c>
      <c r="G410" s="59">
        <v>728</v>
      </c>
      <c r="I410" t="s">
        <v>8289</v>
      </c>
      <c r="J410">
        <v>409</v>
      </c>
      <c r="K410">
        <f t="shared" si="60"/>
        <v>514</v>
      </c>
      <c r="L410">
        <f t="shared" si="61"/>
        <v>1</v>
      </c>
      <c r="M410">
        <f t="shared" si="62"/>
        <v>43217</v>
      </c>
      <c r="N410">
        <f t="shared" si="63"/>
        <v>2018</v>
      </c>
      <c r="O410">
        <f t="shared" si="64"/>
        <v>4</v>
      </c>
      <c r="P410" t="str">
        <f t="shared" si="65"/>
        <v>04</v>
      </c>
      <c r="Q410">
        <f t="shared" si="66"/>
        <v>27</v>
      </c>
      <c r="R410">
        <f t="shared" si="67"/>
        <v>27</v>
      </c>
      <c r="S410" t="str">
        <f t="shared" si="68"/>
        <v>'2018-04-27'</v>
      </c>
      <c r="T410" t="str">
        <f t="shared" si="69"/>
        <v>insert into control (nombre, fecha_registrada, registrada, estatus, id_admin, id_cliente, created_at, updated_at) values('DICONICA','2018-04-27',1,1,2,514,'2018-10-31 23:06:00','2018-10-31 23:06:00');</v>
      </c>
    </row>
    <row r="411" spans="1:20">
      <c r="A411" s="58" t="s">
        <v>2179</v>
      </c>
      <c r="B411" s="58">
        <v>1</v>
      </c>
      <c r="C411" s="67">
        <v>41865</v>
      </c>
      <c r="D411" s="67">
        <v>45518</v>
      </c>
      <c r="E411" s="83"/>
      <c r="F411" s="58" t="s">
        <v>2179</v>
      </c>
      <c r="G411" s="58">
        <v>727</v>
      </c>
      <c r="I411" t="s">
        <v>4446</v>
      </c>
      <c r="J411">
        <v>410</v>
      </c>
      <c r="K411">
        <f t="shared" si="60"/>
        <v>283</v>
      </c>
      <c r="L411">
        <f t="shared" si="61"/>
        <v>1</v>
      </c>
      <c r="M411">
        <f t="shared" si="62"/>
        <v>40792</v>
      </c>
      <c r="N411">
        <f t="shared" si="63"/>
        <v>2011</v>
      </c>
      <c r="O411">
        <f t="shared" si="64"/>
        <v>9</v>
      </c>
      <c r="P411" t="str">
        <f t="shared" si="65"/>
        <v>09</v>
      </c>
      <c r="Q411">
        <f t="shared" si="66"/>
        <v>6</v>
      </c>
      <c r="R411" t="str">
        <f t="shared" si="67"/>
        <v>06</v>
      </c>
      <c r="S411" t="str">
        <f t="shared" si="68"/>
        <v>'2011-09-06'</v>
      </c>
      <c r="T411" t="str">
        <f t="shared" si="69"/>
        <v>insert into control (nombre, fecha_registrada, registrada, estatus, id_admin, id_cliente, created_at, updated_at) values('DIELCOM','2011-09-06',1,1,2,283,'2018-10-31 23:06:00','2018-10-31 23:06:00');</v>
      </c>
    </row>
    <row r="412" spans="1:20">
      <c r="A412" s="60" t="s">
        <v>2184</v>
      </c>
      <c r="B412" s="60" t="s">
        <v>8657</v>
      </c>
      <c r="C412" s="68">
        <v>40610</v>
      </c>
      <c r="D412" s="68">
        <v>44263</v>
      </c>
      <c r="E412" s="82"/>
      <c r="F412" s="60" t="s">
        <v>2185</v>
      </c>
      <c r="G412" s="60">
        <v>726</v>
      </c>
      <c r="I412" t="s">
        <v>6901</v>
      </c>
      <c r="J412">
        <v>411</v>
      </c>
      <c r="K412">
        <f t="shared" si="60"/>
        <v>284</v>
      </c>
      <c r="L412">
        <f t="shared" si="61"/>
        <v>1</v>
      </c>
      <c r="M412">
        <f t="shared" si="62"/>
        <v>42440</v>
      </c>
      <c r="N412">
        <f t="shared" si="63"/>
        <v>2016</v>
      </c>
      <c r="O412">
        <f t="shared" si="64"/>
        <v>3</v>
      </c>
      <c r="P412" t="str">
        <f t="shared" si="65"/>
        <v>03</v>
      </c>
      <c r="Q412">
        <f t="shared" si="66"/>
        <v>11</v>
      </c>
      <c r="R412">
        <f t="shared" si="67"/>
        <v>11</v>
      </c>
      <c r="S412" t="str">
        <f t="shared" si="68"/>
        <v>'2016-03-11'</v>
      </c>
      <c r="T412" t="str">
        <f t="shared" si="69"/>
        <v>insert into control (nombre, fecha_registrada, registrada, estatus, id_admin, id_cliente, created_at, updated_at) values('DIESEL INDUSTRIAL CHIHUAHUA','2016-03-11',1,1,2,284,'2018-10-31 23:06:00','2018-10-31 23:06:00');</v>
      </c>
    </row>
    <row r="413" spans="1:20">
      <c r="A413" s="57" t="s">
        <v>2192</v>
      </c>
      <c r="B413" s="57">
        <v>1</v>
      </c>
      <c r="C413" s="69">
        <v>41152</v>
      </c>
      <c r="D413" s="69">
        <v>44804</v>
      </c>
      <c r="E413" s="85"/>
      <c r="F413" s="57" t="s">
        <v>2185</v>
      </c>
      <c r="G413" s="57">
        <v>726</v>
      </c>
      <c r="I413" t="s">
        <v>4441</v>
      </c>
      <c r="J413">
        <v>412</v>
      </c>
      <c r="K413">
        <f t="shared" si="60"/>
        <v>285</v>
      </c>
      <c r="L413">
        <f t="shared" si="61"/>
        <v>1</v>
      </c>
      <c r="M413">
        <f t="shared" si="62"/>
        <v>40658</v>
      </c>
      <c r="N413">
        <f t="shared" si="63"/>
        <v>2011</v>
      </c>
      <c r="O413">
        <f t="shared" si="64"/>
        <v>4</v>
      </c>
      <c r="P413" t="str">
        <f t="shared" si="65"/>
        <v>04</v>
      </c>
      <c r="Q413">
        <f t="shared" si="66"/>
        <v>25</v>
      </c>
      <c r="R413">
        <f t="shared" si="67"/>
        <v>25</v>
      </c>
      <c r="S413" t="str">
        <f t="shared" si="68"/>
        <v>'2011-04-25'</v>
      </c>
      <c r="T413" t="str">
        <f t="shared" si="69"/>
        <v>insert into control (nombre, fecha_registrada, registrada, estatus, id_admin, id_cliente, created_at, updated_at) values('DILEPOLLO','2011-04-25',1,1,2,285,'2018-10-31 23:06:00','2018-10-31 23:06:00');</v>
      </c>
    </row>
    <row r="414" spans="1:20">
      <c r="A414" s="60" t="s">
        <v>2193</v>
      </c>
      <c r="B414" s="60">
        <v>1</v>
      </c>
      <c r="C414" s="68">
        <v>38940</v>
      </c>
      <c r="D414" s="68">
        <v>42593</v>
      </c>
      <c r="E414" s="82"/>
      <c r="F414" s="60" t="s">
        <v>2193</v>
      </c>
      <c r="G414" s="60">
        <v>724</v>
      </c>
      <c r="I414" t="s">
        <v>4433</v>
      </c>
      <c r="J414">
        <v>413</v>
      </c>
      <c r="K414">
        <f t="shared" si="60"/>
        <v>286</v>
      </c>
      <c r="L414">
        <f t="shared" si="61"/>
        <v>1</v>
      </c>
      <c r="M414">
        <f t="shared" si="62"/>
        <v>40710</v>
      </c>
      <c r="N414">
        <f t="shared" si="63"/>
        <v>2011</v>
      </c>
      <c r="O414">
        <f t="shared" si="64"/>
        <v>6</v>
      </c>
      <c r="P414" t="str">
        <f t="shared" si="65"/>
        <v>06</v>
      </c>
      <c r="Q414">
        <f t="shared" si="66"/>
        <v>16</v>
      </c>
      <c r="R414">
        <f t="shared" si="67"/>
        <v>16</v>
      </c>
      <c r="S414" t="str">
        <f t="shared" si="68"/>
        <v>'2011-06-16'</v>
      </c>
      <c r="T414" t="str">
        <f t="shared" si="69"/>
        <v>insert into control (nombre, fecha_registrada, registrada, estatus, id_admin, id_cliente, created_at, updated_at) values('DIMAGI','2011-06-16',1,1,2,286,'2018-10-31 23:06:00','2018-10-31 23:06:00');</v>
      </c>
    </row>
    <row r="415" spans="1:20">
      <c r="A415" s="58" t="s">
        <v>2199</v>
      </c>
      <c r="B415" s="58">
        <v>1</v>
      </c>
      <c r="C415" s="67">
        <v>40626</v>
      </c>
      <c r="D415" s="67">
        <v>44279</v>
      </c>
      <c r="E415" s="83"/>
      <c r="F415" s="58" t="s">
        <v>2193</v>
      </c>
      <c r="G415" s="58">
        <v>724</v>
      </c>
      <c r="I415" t="s">
        <v>5016</v>
      </c>
      <c r="J415">
        <v>414</v>
      </c>
      <c r="K415">
        <f t="shared" si="60"/>
        <v>176</v>
      </c>
      <c r="L415">
        <f t="shared" si="61"/>
        <v>1</v>
      </c>
      <c r="M415">
        <f t="shared" si="62"/>
        <v>39948</v>
      </c>
      <c r="N415">
        <f t="shared" si="63"/>
        <v>2009</v>
      </c>
      <c r="O415">
        <f t="shared" si="64"/>
        <v>5</v>
      </c>
      <c r="P415" t="str">
        <f t="shared" si="65"/>
        <v>05</v>
      </c>
      <c r="Q415">
        <f t="shared" si="66"/>
        <v>15</v>
      </c>
      <c r="R415">
        <f t="shared" si="67"/>
        <v>15</v>
      </c>
      <c r="S415" t="str">
        <f t="shared" si="68"/>
        <v>'2009-05-15'</v>
      </c>
      <c r="T415" t="str">
        <f t="shared" si="69"/>
        <v>insert into control (nombre, fecha_registrada, registrada, estatus, id_admin, id_cliente, created_at, updated_at) values('DIMANOR','2009-05-15',1,1,2,176,'2018-10-31 23:06:00','2018-10-31 23:06:00');</v>
      </c>
    </row>
    <row r="416" spans="1:20">
      <c r="A416" s="59" t="s">
        <v>2205</v>
      </c>
      <c r="B416" s="59">
        <v>1</v>
      </c>
      <c r="C416" s="68">
        <v>41597</v>
      </c>
      <c r="D416" s="68">
        <v>45249</v>
      </c>
      <c r="E416" s="82"/>
      <c r="F416" s="59" t="s">
        <v>2205</v>
      </c>
      <c r="G416" s="59">
        <v>723</v>
      </c>
      <c r="I416" t="s">
        <v>7254</v>
      </c>
      <c r="J416">
        <v>415</v>
      </c>
      <c r="K416">
        <f t="shared" si="60"/>
        <v>290</v>
      </c>
      <c r="L416">
        <f t="shared" si="61"/>
        <v>1</v>
      </c>
      <c r="M416">
        <f t="shared" si="62"/>
        <v>42618</v>
      </c>
      <c r="N416">
        <f t="shared" si="63"/>
        <v>2016</v>
      </c>
      <c r="O416">
        <f t="shared" si="64"/>
        <v>9</v>
      </c>
      <c r="P416" t="str">
        <f t="shared" si="65"/>
        <v>09</v>
      </c>
      <c r="Q416">
        <f t="shared" si="66"/>
        <v>5</v>
      </c>
      <c r="R416" t="str">
        <f t="shared" si="67"/>
        <v>05</v>
      </c>
      <c r="S416" t="str">
        <f t="shared" si="68"/>
        <v>'2016-09-05'</v>
      </c>
      <c r="T416" t="str">
        <f t="shared" si="69"/>
        <v>insert into control (nombre, fecha_registrada, registrada, estatus, id_admin, id_cliente, created_at, updated_at) values('DIODI DIAGNOSTICO ODONTOLOGICO DIGITAL','2016-09-05',1,1,2,290,'2018-10-31 23:06:00','2018-10-31 23:06:00');</v>
      </c>
    </row>
    <row r="417" spans="1:20">
      <c r="A417" s="58" t="s">
        <v>2210</v>
      </c>
      <c r="B417" s="58">
        <v>1</v>
      </c>
      <c r="C417" s="67">
        <v>41813</v>
      </c>
      <c r="D417" s="67">
        <v>45466</v>
      </c>
      <c r="E417" s="83"/>
      <c r="F417" s="58" t="s">
        <v>2211</v>
      </c>
      <c r="G417" s="58">
        <v>722</v>
      </c>
      <c r="I417" t="s">
        <v>4409</v>
      </c>
      <c r="J417">
        <v>416</v>
      </c>
      <c r="K417">
        <f t="shared" si="60"/>
        <v>291</v>
      </c>
      <c r="L417">
        <f t="shared" si="61"/>
        <v>1</v>
      </c>
      <c r="M417">
        <f t="shared" si="62"/>
        <v>39331</v>
      </c>
      <c r="N417">
        <f t="shared" si="63"/>
        <v>2007</v>
      </c>
      <c r="O417">
        <f t="shared" si="64"/>
        <v>9</v>
      </c>
      <c r="P417" t="str">
        <f t="shared" si="65"/>
        <v>09</v>
      </c>
      <c r="Q417">
        <f t="shared" si="66"/>
        <v>6</v>
      </c>
      <c r="R417" t="str">
        <f t="shared" si="67"/>
        <v>06</v>
      </c>
      <c r="S417" t="str">
        <f t="shared" si="68"/>
        <v>'2007-09-06'</v>
      </c>
      <c r="T417" t="str">
        <f t="shared" si="69"/>
        <v>insert into control (nombre, fecha_registrada, registrada, estatus, id_admin, id_cliente, created_at, updated_at) values('DIPACSA','2007-09-06',1,1,2,291,'2018-10-31 23:06:00','2018-10-31 23:06:00');</v>
      </c>
    </row>
    <row r="418" spans="1:20">
      <c r="A418" s="60" t="s">
        <v>2216</v>
      </c>
      <c r="B418" s="60" t="s">
        <v>8657</v>
      </c>
      <c r="C418" s="68">
        <v>40050</v>
      </c>
      <c r="D418" s="68">
        <v>43702</v>
      </c>
      <c r="E418" s="82"/>
      <c r="F418" s="60" t="s">
        <v>2216</v>
      </c>
      <c r="G418" s="60">
        <v>721</v>
      </c>
      <c r="I418" t="s">
        <v>4402</v>
      </c>
      <c r="J418">
        <v>417</v>
      </c>
      <c r="K418">
        <f t="shared" si="60"/>
        <v>292</v>
      </c>
      <c r="L418">
        <f t="shared" si="61"/>
        <v>1</v>
      </c>
      <c r="M418">
        <f t="shared" si="62"/>
        <v>39969</v>
      </c>
      <c r="N418">
        <f t="shared" si="63"/>
        <v>2009</v>
      </c>
      <c r="O418">
        <f t="shared" si="64"/>
        <v>6</v>
      </c>
      <c r="P418" t="str">
        <f t="shared" si="65"/>
        <v>06</v>
      </c>
      <c r="Q418">
        <f t="shared" si="66"/>
        <v>5</v>
      </c>
      <c r="R418" t="str">
        <f t="shared" si="67"/>
        <v>05</v>
      </c>
      <c r="S418" t="str">
        <f t="shared" si="68"/>
        <v>'2009-06-05'</v>
      </c>
      <c r="T418" t="str">
        <f t="shared" si="69"/>
        <v>insert into control (nombre, fecha_registrada, registrada, estatus, id_admin, id_cliente, created_at, updated_at) values('DIRA','2009-06-05',1,1,2,292,'2018-10-31 23:06:00','2018-10-31 23:06:00');</v>
      </c>
    </row>
    <row r="419" spans="1:20">
      <c r="A419" s="58" t="s">
        <v>2223</v>
      </c>
      <c r="B419" s="58">
        <v>1</v>
      </c>
      <c r="C419" s="67">
        <v>40185</v>
      </c>
      <c r="D419" s="67">
        <v>43837</v>
      </c>
      <c r="E419" s="83"/>
      <c r="F419" s="58" t="s">
        <v>2223</v>
      </c>
      <c r="G419" s="58">
        <v>720</v>
      </c>
      <c r="I419" t="s">
        <v>4395</v>
      </c>
      <c r="J419">
        <v>418</v>
      </c>
      <c r="K419">
        <f t="shared" si="60"/>
        <v>293</v>
      </c>
      <c r="L419">
        <f t="shared" si="61"/>
        <v>1</v>
      </c>
      <c r="M419">
        <f t="shared" si="62"/>
        <v>40641</v>
      </c>
      <c r="N419">
        <f t="shared" si="63"/>
        <v>2011</v>
      </c>
      <c r="O419">
        <f t="shared" si="64"/>
        <v>4</v>
      </c>
      <c r="P419" t="str">
        <f t="shared" si="65"/>
        <v>04</v>
      </c>
      <c r="Q419">
        <f t="shared" si="66"/>
        <v>8</v>
      </c>
      <c r="R419" t="str">
        <f t="shared" si="67"/>
        <v>08</v>
      </c>
      <c r="S419" t="str">
        <f t="shared" si="68"/>
        <v>'2011-04-08'</v>
      </c>
      <c r="T419" t="str">
        <f t="shared" si="69"/>
        <v>insert into control (nombre, fecha_registrada, registrada, estatus, id_admin, id_cliente, created_at, updated_at) values('DIRECTORIO ELCOMERCIAL.MX','2011-04-08',1,1,2,293,'2018-10-31 23:06:00','2018-10-31 23:06:00');</v>
      </c>
    </row>
    <row r="420" spans="1:20">
      <c r="A420" s="59" t="s">
        <v>2231</v>
      </c>
      <c r="B420" s="59">
        <v>1</v>
      </c>
      <c r="C420" s="68">
        <v>40716</v>
      </c>
      <c r="D420" s="68">
        <v>44369</v>
      </c>
      <c r="E420" s="82">
        <v>35</v>
      </c>
      <c r="F420" s="59" t="s">
        <v>2232</v>
      </c>
      <c r="G420" s="59">
        <v>719</v>
      </c>
      <c r="I420" t="s">
        <v>4389</v>
      </c>
      <c r="J420">
        <v>419</v>
      </c>
      <c r="K420">
        <f t="shared" si="60"/>
        <v>294</v>
      </c>
      <c r="L420">
        <f t="shared" si="61"/>
        <v>1</v>
      </c>
      <c r="M420">
        <f t="shared" si="62"/>
        <v>40365</v>
      </c>
      <c r="N420">
        <f t="shared" si="63"/>
        <v>2010</v>
      </c>
      <c r="O420">
        <f t="shared" si="64"/>
        <v>7</v>
      </c>
      <c r="P420" t="str">
        <f t="shared" si="65"/>
        <v>07</v>
      </c>
      <c r="Q420">
        <f t="shared" si="66"/>
        <v>6</v>
      </c>
      <c r="R420" t="str">
        <f t="shared" si="67"/>
        <v>06</v>
      </c>
      <c r="S420" t="str">
        <f t="shared" si="68"/>
        <v>'2010-07-06'</v>
      </c>
      <c r="T420" t="str">
        <f t="shared" si="69"/>
        <v>insert into control (nombre, fecha_registrada, registrada, estatus, id_admin, id_cliente, created_at, updated_at) values('DIS-FAR-H','2010-07-06',1,1,2,294,'2018-10-31 23:06:00','2018-10-31 23:06:00');</v>
      </c>
    </row>
    <row r="421" spans="1:20">
      <c r="A421" s="58" t="s">
        <v>2234</v>
      </c>
      <c r="B421" s="58">
        <v>1</v>
      </c>
      <c r="C421" s="67">
        <v>40227</v>
      </c>
      <c r="D421" s="67">
        <v>43879</v>
      </c>
      <c r="E421" s="83"/>
      <c r="F421" s="58" t="s">
        <v>2234</v>
      </c>
      <c r="G421" s="58">
        <v>716</v>
      </c>
      <c r="I421" t="s">
        <v>7060</v>
      </c>
      <c r="J421">
        <v>420</v>
      </c>
      <c r="K421">
        <f t="shared" si="60"/>
        <v>295</v>
      </c>
      <c r="L421">
        <f t="shared" si="61"/>
        <v>0</v>
      </c>
      <c r="M421">
        <f t="shared" si="62"/>
        <v>42544</v>
      </c>
      <c r="N421">
        <f t="shared" si="63"/>
        <v>2016</v>
      </c>
      <c r="O421">
        <f t="shared" si="64"/>
        <v>6</v>
      </c>
      <c r="P421" t="str">
        <f t="shared" si="65"/>
        <v>06</v>
      </c>
      <c r="Q421">
        <f t="shared" si="66"/>
        <v>23</v>
      </c>
      <c r="R421">
        <f t="shared" si="67"/>
        <v>23</v>
      </c>
      <c r="S421" t="str">
        <f t="shared" si="68"/>
        <v>'2016-06-23'</v>
      </c>
      <c r="T421" t="str">
        <f t="shared" si="69"/>
        <v>insert into control (nombre, fecha_registrada, registrada, estatus, id_admin, id_cliente, created_at, updated_at) values('DISFRAZZATE','2016-06-23',0,1,2,295,'2018-10-31 23:06:00','2018-10-31 23:06:00');</v>
      </c>
    </row>
    <row r="422" spans="1:20">
      <c r="A422" s="60" t="s">
        <v>2238</v>
      </c>
      <c r="B422" s="60" t="s">
        <v>8657</v>
      </c>
      <c r="C422" s="68">
        <v>39255</v>
      </c>
      <c r="D422" s="68">
        <v>42908</v>
      </c>
      <c r="E422" s="82"/>
      <c r="F422" s="60" t="s">
        <v>2238</v>
      </c>
      <c r="G422" s="60">
        <v>714</v>
      </c>
      <c r="I422" t="s">
        <v>4380</v>
      </c>
      <c r="J422">
        <v>421</v>
      </c>
      <c r="K422">
        <f t="shared" si="60"/>
        <v>296</v>
      </c>
      <c r="L422">
        <f t="shared" si="61"/>
        <v>1</v>
      </c>
      <c r="M422">
        <f t="shared" si="62"/>
        <v>37300</v>
      </c>
      <c r="N422">
        <f t="shared" si="63"/>
        <v>2002</v>
      </c>
      <c r="O422">
        <f t="shared" si="64"/>
        <v>2</v>
      </c>
      <c r="P422" t="str">
        <f t="shared" si="65"/>
        <v>02</v>
      </c>
      <c r="Q422">
        <f t="shared" si="66"/>
        <v>13</v>
      </c>
      <c r="R422">
        <f t="shared" si="67"/>
        <v>13</v>
      </c>
      <c r="S422" t="str">
        <f t="shared" si="68"/>
        <v>'2002-02-13'</v>
      </c>
      <c r="T422" t="str">
        <f t="shared" si="69"/>
        <v>insert into control (nombre, fecha_registrada, registrada, estatus, id_admin, id_cliente, created_at, updated_at) values('DIVER SPLASH','2002-02-13',1,1,2,296,'2018-10-31 23:06:00','2018-10-31 23:06:00');</v>
      </c>
    </row>
    <row r="423" spans="1:20">
      <c r="A423" s="57" t="s">
        <v>2242</v>
      </c>
      <c r="B423" s="57">
        <v>1</v>
      </c>
      <c r="C423" s="69">
        <v>41331</v>
      </c>
      <c r="D423" s="69">
        <v>44983</v>
      </c>
      <c r="E423" s="85"/>
      <c r="F423" s="57" t="s">
        <v>2243</v>
      </c>
      <c r="G423" s="57">
        <v>713</v>
      </c>
      <c r="I423" t="s">
        <v>4371</v>
      </c>
      <c r="J423">
        <v>422</v>
      </c>
      <c r="K423">
        <f t="shared" si="60"/>
        <v>297</v>
      </c>
      <c r="L423">
        <f t="shared" si="61"/>
        <v>0</v>
      </c>
      <c r="M423">
        <f t="shared" si="62"/>
        <v>41082</v>
      </c>
      <c r="N423">
        <f t="shared" si="63"/>
        <v>2012</v>
      </c>
      <c r="O423">
        <f t="shared" si="64"/>
        <v>6</v>
      </c>
      <c r="P423" t="str">
        <f t="shared" si="65"/>
        <v>06</v>
      </c>
      <c r="Q423">
        <f t="shared" si="66"/>
        <v>22</v>
      </c>
      <c r="R423">
        <f t="shared" si="67"/>
        <v>22</v>
      </c>
      <c r="S423" t="str">
        <f t="shared" si="68"/>
        <v>'2012-06-22'</v>
      </c>
      <c r="T423" t="str">
        <f t="shared" si="69"/>
        <v>insert into control (nombre, fecha_registrada, registrada, estatus, id_admin, id_cliente, created_at, updated_at) values('DIVINE TOUCH VEL','2012-06-22',0,1,2,297,'2018-10-31 23:06:00','2018-10-31 23:06:00');</v>
      </c>
    </row>
    <row r="424" spans="1:20">
      <c r="A424" s="59" t="s">
        <v>2250</v>
      </c>
      <c r="B424" s="59">
        <v>1</v>
      </c>
      <c r="C424" s="68">
        <v>34631</v>
      </c>
      <c r="D424" s="68">
        <v>45589</v>
      </c>
      <c r="E424" s="82"/>
      <c r="F424" s="59" t="s">
        <v>2251</v>
      </c>
      <c r="G424" s="59">
        <v>712</v>
      </c>
      <c r="I424" t="s">
        <v>4416</v>
      </c>
      <c r="J424">
        <v>423</v>
      </c>
      <c r="K424">
        <f t="shared" si="60"/>
        <v>289</v>
      </c>
      <c r="L424">
        <f t="shared" si="61"/>
        <v>1</v>
      </c>
      <c r="M424">
        <f t="shared" si="62"/>
        <v>40633</v>
      </c>
      <c r="N424">
        <f t="shared" si="63"/>
        <v>2011</v>
      </c>
      <c r="O424">
        <f t="shared" si="64"/>
        <v>3</v>
      </c>
      <c r="P424" t="str">
        <f t="shared" si="65"/>
        <v>03</v>
      </c>
      <c r="Q424">
        <f t="shared" si="66"/>
        <v>31</v>
      </c>
      <c r="R424">
        <f t="shared" si="67"/>
        <v>31</v>
      </c>
      <c r="S424" t="str">
        <f t="shared" si="68"/>
        <v>'2011-03-31'</v>
      </c>
      <c r="T424" t="str">
        <f t="shared" si="69"/>
        <v>insert into control (nombre, fecha_registrada, registrada, estatus, id_admin, id_cliente, created_at, updated_at) values('DJR DINOS RESTAURANT JR','2011-03-31',1,1,2,289,'2018-10-31 23:06:00','2018-10-31 23:06:00');</v>
      </c>
    </row>
    <row r="425" spans="1:20">
      <c r="A425" s="58" t="s">
        <v>2255</v>
      </c>
      <c r="B425" s="58">
        <v>1</v>
      </c>
      <c r="C425" s="67">
        <v>41753</v>
      </c>
      <c r="D425" s="67">
        <v>45406</v>
      </c>
      <c r="E425" s="83"/>
      <c r="F425" s="58" t="s">
        <v>2256</v>
      </c>
      <c r="G425" s="58">
        <v>711</v>
      </c>
      <c r="I425" t="s">
        <v>7342</v>
      </c>
      <c r="J425">
        <v>424</v>
      </c>
      <c r="K425">
        <f t="shared" si="60"/>
        <v>298</v>
      </c>
      <c r="L425">
        <f t="shared" si="61"/>
        <v>1</v>
      </c>
      <c r="M425">
        <f t="shared" si="62"/>
        <v>42661</v>
      </c>
      <c r="N425">
        <f t="shared" si="63"/>
        <v>2016</v>
      </c>
      <c r="O425">
        <f t="shared" si="64"/>
        <v>10</v>
      </c>
      <c r="P425">
        <f t="shared" si="65"/>
        <v>10</v>
      </c>
      <c r="Q425">
        <f t="shared" si="66"/>
        <v>18</v>
      </c>
      <c r="R425">
        <f t="shared" si="67"/>
        <v>18</v>
      </c>
      <c r="S425" t="str">
        <f t="shared" si="68"/>
        <v>'2016-10-18'</v>
      </c>
      <c r="T425" t="str">
        <f t="shared" si="69"/>
        <v>insert into control (nombre, fecha_registrada, registrada, estatus, id_admin, id_cliente, created_at, updated_at) values('DMI TEST COMPANY Y DISEÑO','2016-10-18',1,1,2,298,'2018-10-31 23:06:00','2018-10-31 23:06:00');</v>
      </c>
    </row>
    <row r="426" spans="1:20">
      <c r="A426" s="59" t="s">
        <v>2261</v>
      </c>
      <c r="B426" s="59">
        <v>1</v>
      </c>
      <c r="C426" s="68">
        <v>41753</v>
      </c>
      <c r="D426" s="68">
        <v>45406</v>
      </c>
      <c r="E426" s="82"/>
      <c r="F426" s="59" t="s">
        <v>2256</v>
      </c>
      <c r="G426" s="59">
        <v>711</v>
      </c>
      <c r="I426" t="s">
        <v>7338</v>
      </c>
      <c r="J426">
        <v>425</v>
      </c>
      <c r="K426">
        <f t="shared" si="60"/>
        <v>298</v>
      </c>
      <c r="L426">
        <f t="shared" si="61"/>
        <v>1</v>
      </c>
      <c r="M426">
        <f t="shared" si="62"/>
        <v>42661</v>
      </c>
      <c r="N426">
        <f t="shared" si="63"/>
        <v>2016</v>
      </c>
      <c r="O426">
        <f t="shared" si="64"/>
        <v>10</v>
      </c>
      <c r="P426">
        <f t="shared" si="65"/>
        <v>10</v>
      </c>
      <c r="Q426">
        <f t="shared" si="66"/>
        <v>18</v>
      </c>
      <c r="R426">
        <f t="shared" si="67"/>
        <v>18</v>
      </c>
      <c r="S426" t="str">
        <f t="shared" si="68"/>
        <v>'2016-10-18'</v>
      </c>
      <c r="T426" t="str">
        <f t="shared" si="69"/>
        <v>insert into control (nombre, fecha_registrada, registrada, estatus, id_admin, id_cliente, created_at, updated_at) values('DMI Y DISEÑO','2016-10-18',1,1,2,298,'2018-10-31 23:06:00','2018-10-31 23:06:00');</v>
      </c>
    </row>
    <row r="427" spans="1:20">
      <c r="A427" s="58" t="s">
        <v>2262</v>
      </c>
      <c r="B427" s="58">
        <v>1</v>
      </c>
      <c r="C427" s="67">
        <v>41753</v>
      </c>
      <c r="D427" s="67">
        <v>45406</v>
      </c>
      <c r="E427" s="83"/>
      <c r="F427" s="58" t="s">
        <v>2256</v>
      </c>
      <c r="G427" s="58">
        <v>711</v>
      </c>
      <c r="I427" t="s">
        <v>4365</v>
      </c>
      <c r="J427">
        <v>426</v>
      </c>
      <c r="K427">
        <f t="shared" si="60"/>
        <v>299</v>
      </c>
      <c r="L427">
        <f t="shared" si="61"/>
        <v>1</v>
      </c>
      <c r="M427">
        <f t="shared" si="62"/>
        <v>41773</v>
      </c>
      <c r="N427">
        <f t="shared" si="63"/>
        <v>2014</v>
      </c>
      <c r="O427">
        <f t="shared" si="64"/>
        <v>5</v>
      </c>
      <c r="P427" t="str">
        <f t="shared" si="65"/>
        <v>05</v>
      </c>
      <c r="Q427">
        <f t="shared" si="66"/>
        <v>14</v>
      </c>
      <c r="R427">
        <f t="shared" si="67"/>
        <v>14</v>
      </c>
      <c r="S427" t="str">
        <f t="shared" si="68"/>
        <v>'2014-05-14'</v>
      </c>
      <c r="T427" t="str">
        <f t="shared" si="69"/>
        <v>insert into control (nombre, fecha_registrada, registrada, estatus, id_admin, id_cliente, created_at, updated_at) values('DNT CONSTRUCCION PROYECTOS &amp; TOPOGRAFIA','2014-05-14',1,1,2,299,'2018-10-31 23:06:00','2018-10-31 23:06:00');</v>
      </c>
    </row>
    <row r="428" spans="1:20">
      <c r="A428" s="60" t="s">
        <v>2264</v>
      </c>
      <c r="B428" s="60">
        <v>1</v>
      </c>
      <c r="C428" s="68">
        <v>39556</v>
      </c>
      <c r="D428" s="68">
        <v>43208</v>
      </c>
      <c r="E428" s="82"/>
      <c r="F428" s="60" t="s">
        <v>2264</v>
      </c>
      <c r="G428" s="60">
        <v>709</v>
      </c>
      <c r="I428" t="s">
        <v>4353</v>
      </c>
      <c r="J428">
        <v>427</v>
      </c>
      <c r="K428">
        <f t="shared" si="60"/>
        <v>300</v>
      </c>
      <c r="L428">
        <f t="shared" si="61"/>
        <v>1</v>
      </c>
      <c r="M428">
        <f t="shared" si="62"/>
        <v>41003</v>
      </c>
      <c r="N428">
        <f t="shared" si="63"/>
        <v>2012</v>
      </c>
      <c r="O428">
        <f t="shared" si="64"/>
        <v>4</v>
      </c>
      <c r="P428" t="str">
        <f t="shared" si="65"/>
        <v>04</v>
      </c>
      <c r="Q428">
        <f t="shared" si="66"/>
        <v>4</v>
      </c>
      <c r="R428" t="str">
        <f t="shared" si="67"/>
        <v>04</v>
      </c>
      <c r="S428" t="str">
        <f t="shared" si="68"/>
        <v>'2012-04-04'</v>
      </c>
      <c r="T428" t="str">
        <f t="shared" si="69"/>
        <v>insert into control (nombre, fecha_registrada, registrada, estatus, id_admin, id_cliente, created_at, updated_at) values('DOGO KING RD HOT-DOGS FAMILY &amp; FRIENDS','2012-04-04',1,1,2,300,'2018-10-31 23:06:00','2018-10-31 23:06:00');</v>
      </c>
    </row>
    <row r="429" spans="1:20">
      <c r="A429" s="58" t="s">
        <v>2272</v>
      </c>
      <c r="B429" s="58">
        <v>1</v>
      </c>
      <c r="C429" s="67">
        <v>40134</v>
      </c>
      <c r="D429" s="67">
        <v>43786</v>
      </c>
      <c r="E429" s="83"/>
      <c r="F429" s="58" t="s">
        <v>2272</v>
      </c>
      <c r="G429" s="58">
        <v>705</v>
      </c>
      <c r="I429" t="s">
        <v>4348</v>
      </c>
      <c r="J429">
        <v>428</v>
      </c>
      <c r="K429">
        <f t="shared" si="60"/>
        <v>301</v>
      </c>
      <c r="L429">
        <f t="shared" si="61"/>
        <v>1</v>
      </c>
      <c r="M429">
        <f t="shared" si="62"/>
        <v>39876</v>
      </c>
      <c r="N429">
        <f t="shared" si="63"/>
        <v>2009</v>
      </c>
      <c r="O429">
        <f t="shared" si="64"/>
        <v>3</v>
      </c>
      <c r="P429" t="str">
        <f t="shared" si="65"/>
        <v>03</v>
      </c>
      <c r="Q429">
        <f t="shared" si="66"/>
        <v>4</v>
      </c>
      <c r="R429" t="str">
        <f t="shared" si="67"/>
        <v>04</v>
      </c>
      <c r="S429" t="str">
        <f t="shared" si="68"/>
        <v>'2009-03-04'</v>
      </c>
      <c r="T429" t="str">
        <f t="shared" si="69"/>
        <v>insert into control (nombre, fecha_registrada, registrada, estatus, id_admin, id_cliente, created_at, updated_at) values('DOMOTICA ESPACIOS INTELIGENTES','2009-03-04',1,1,2,301,'2018-10-31 23:06:00','2018-10-31 23:06:00');</v>
      </c>
    </row>
    <row r="430" spans="1:20">
      <c r="A430" s="59" t="s">
        <v>2278</v>
      </c>
      <c r="B430" s="59">
        <v>1</v>
      </c>
      <c r="C430" s="68">
        <v>41962</v>
      </c>
      <c r="D430" s="68">
        <v>45615</v>
      </c>
      <c r="E430" s="82"/>
      <c r="F430" s="59" t="s">
        <v>2278</v>
      </c>
      <c r="G430" s="59">
        <v>704</v>
      </c>
      <c r="I430" t="s">
        <v>4341</v>
      </c>
      <c r="J430">
        <v>429</v>
      </c>
      <c r="K430">
        <f t="shared" si="60"/>
        <v>302</v>
      </c>
      <c r="L430">
        <f t="shared" si="61"/>
        <v>1</v>
      </c>
      <c r="M430">
        <f t="shared" si="62"/>
        <v>39546</v>
      </c>
      <c r="N430">
        <f t="shared" si="63"/>
        <v>2008</v>
      </c>
      <c r="O430">
        <f t="shared" si="64"/>
        <v>4</v>
      </c>
      <c r="P430" t="str">
        <f t="shared" si="65"/>
        <v>04</v>
      </c>
      <c r="Q430">
        <f t="shared" si="66"/>
        <v>8</v>
      </c>
      <c r="R430" t="str">
        <f t="shared" si="67"/>
        <v>08</v>
      </c>
      <c r="S430" t="str">
        <f t="shared" si="68"/>
        <v>'2008-04-08'</v>
      </c>
      <c r="T430" t="str">
        <f t="shared" si="69"/>
        <v>insert into control (nombre, fecha_registrada, registrada, estatus, id_admin, id_cliente, created_at, updated_at) values('DON CABALLERO','2008-04-08',1,1,2,302,'2018-10-31 23:06:00','2018-10-31 23:06:00');</v>
      </c>
    </row>
    <row r="431" spans="1:20">
      <c r="A431" s="94" t="s">
        <v>2285</v>
      </c>
      <c r="B431" s="94" t="s">
        <v>8657</v>
      </c>
      <c r="C431" s="95">
        <v>39603</v>
      </c>
      <c r="D431" s="95">
        <v>43255</v>
      </c>
      <c r="E431" s="101"/>
      <c r="F431" s="94" t="s">
        <v>2286</v>
      </c>
      <c r="G431" s="94">
        <v>703</v>
      </c>
      <c r="I431" t="s">
        <v>3451</v>
      </c>
      <c r="J431">
        <v>430</v>
      </c>
      <c r="K431">
        <f t="shared" si="60"/>
        <v>461</v>
      </c>
      <c r="L431">
        <f t="shared" si="61"/>
        <v>1</v>
      </c>
      <c r="M431">
        <f t="shared" si="62"/>
        <v>39713</v>
      </c>
      <c r="N431">
        <f t="shared" si="63"/>
        <v>2008</v>
      </c>
      <c r="O431">
        <f t="shared" si="64"/>
        <v>9</v>
      </c>
      <c r="P431" t="str">
        <f t="shared" si="65"/>
        <v>09</v>
      </c>
      <c r="Q431">
        <f t="shared" si="66"/>
        <v>22</v>
      </c>
      <c r="R431">
        <f t="shared" si="67"/>
        <v>22</v>
      </c>
      <c r="S431" t="str">
        <f t="shared" si="68"/>
        <v>'2008-09-22'</v>
      </c>
      <c r="T431" t="str">
        <f t="shared" si="69"/>
        <v>insert into control (nombre, fecha_registrada, registrada, estatus, id_admin, id_cliente, created_at, updated_at) values('DON IGNACIO','2008-09-22',1,1,2,461,'2018-10-31 23:06:00','2018-10-31 23:06:00');</v>
      </c>
    </row>
    <row r="432" spans="1:20">
      <c r="A432" s="59" t="s">
        <v>2288</v>
      </c>
      <c r="B432" s="59">
        <v>1</v>
      </c>
      <c r="C432" s="68">
        <v>40744</v>
      </c>
      <c r="D432" s="68">
        <v>44397</v>
      </c>
      <c r="E432" s="82"/>
      <c r="F432" s="59" t="s">
        <v>2289</v>
      </c>
      <c r="G432" s="59">
        <v>700</v>
      </c>
      <c r="I432" t="s">
        <v>6646</v>
      </c>
      <c r="J432">
        <v>431</v>
      </c>
      <c r="K432">
        <f t="shared" si="60"/>
        <v>302</v>
      </c>
      <c r="L432">
        <f t="shared" si="61"/>
        <v>1</v>
      </c>
      <c r="M432">
        <f t="shared" si="62"/>
        <v>42286</v>
      </c>
      <c r="N432">
        <f t="shared" si="63"/>
        <v>2015</v>
      </c>
      <c r="O432">
        <f t="shared" si="64"/>
        <v>10</v>
      </c>
      <c r="P432">
        <f t="shared" si="65"/>
        <v>10</v>
      </c>
      <c r="Q432">
        <f t="shared" si="66"/>
        <v>9</v>
      </c>
      <c r="R432" t="str">
        <f t="shared" si="67"/>
        <v>09</v>
      </c>
      <c r="S432" t="str">
        <f t="shared" si="68"/>
        <v>'2015-10-09'</v>
      </c>
      <c r="T432" t="str">
        <f t="shared" si="69"/>
        <v>insert into control (nombre, fecha_registrada, registrada, estatus, id_admin, id_cliente, created_at, updated_at) values('DON PALMIRIO','2015-10-09',1,1,2,302,'2018-10-31 23:06:00','2018-10-31 23:06:00');</v>
      </c>
    </row>
    <row r="433" spans="1:20">
      <c r="A433" s="58" t="s">
        <v>2296</v>
      </c>
      <c r="B433" s="58">
        <v>1</v>
      </c>
      <c r="C433" s="67">
        <v>39723</v>
      </c>
      <c r="D433" s="67">
        <v>43375</v>
      </c>
      <c r="E433" s="83"/>
      <c r="F433" s="58" t="s">
        <v>2296</v>
      </c>
      <c r="G433" s="58">
        <v>698</v>
      </c>
      <c r="I433" t="s">
        <v>4336</v>
      </c>
      <c r="J433">
        <v>432</v>
      </c>
      <c r="K433">
        <f t="shared" si="60"/>
        <v>303</v>
      </c>
      <c r="L433">
        <f t="shared" si="61"/>
        <v>1</v>
      </c>
      <c r="M433">
        <f t="shared" si="62"/>
        <v>42639</v>
      </c>
      <c r="N433">
        <f t="shared" si="63"/>
        <v>2016</v>
      </c>
      <c r="O433">
        <f t="shared" si="64"/>
        <v>9</v>
      </c>
      <c r="P433" t="str">
        <f t="shared" si="65"/>
        <v>09</v>
      </c>
      <c r="Q433">
        <f t="shared" si="66"/>
        <v>26</v>
      </c>
      <c r="R433">
        <f t="shared" si="67"/>
        <v>26</v>
      </c>
      <c r="S433" t="str">
        <f t="shared" si="68"/>
        <v>'2016-09-26'</v>
      </c>
      <c r="T433" t="str">
        <f t="shared" si="69"/>
        <v>insert into control (nombre, fecha_registrada, registrada, estatus, id_admin, id_cliente, created_at, updated_at) values('DOÑA GELOS ES DE TODOS LOS DÍAS','2016-09-26',1,1,2,303,'2018-10-31 23:06:00','2018-10-31 23:06:00');</v>
      </c>
    </row>
    <row r="434" spans="1:20">
      <c r="A434" s="59" t="s">
        <v>2304</v>
      </c>
      <c r="B434" s="59">
        <v>1</v>
      </c>
      <c r="C434" s="68">
        <v>38134</v>
      </c>
      <c r="D434" s="68">
        <v>45439</v>
      </c>
      <c r="E434" s="82"/>
      <c r="F434" s="59" t="s">
        <v>2304</v>
      </c>
      <c r="G434" s="59">
        <v>697</v>
      </c>
      <c r="I434" t="s">
        <v>6180</v>
      </c>
      <c r="J434">
        <v>433</v>
      </c>
      <c r="K434">
        <f t="shared" si="60"/>
        <v>304</v>
      </c>
      <c r="L434">
        <f t="shared" si="61"/>
        <v>1</v>
      </c>
      <c r="M434">
        <f t="shared" si="62"/>
        <v>42128</v>
      </c>
      <c r="N434">
        <f t="shared" si="63"/>
        <v>2015</v>
      </c>
      <c r="O434">
        <f t="shared" si="64"/>
        <v>5</v>
      </c>
      <c r="P434" t="str">
        <f t="shared" si="65"/>
        <v>05</v>
      </c>
      <c r="Q434">
        <f t="shared" si="66"/>
        <v>4</v>
      </c>
      <c r="R434" t="str">
        <f t="shared" si="67"/>
        <v>04</v>
      </c>
      <c r="S434" t="str">
        <f t="shared" si="68"/>
        <v>'2015-05-04'</v>
      </c>
      <c r="T434" t="str">
        <f t="shared" si="69"/>
        <v>insert into control (nombre, fecha_registrada, registrada, estatus, id_admin, id_cliente, created_at, updated_at) values('DORA´S','2015-05-04',1,1,2,304,'2018-10-31 23:06:00','2018-10-31 23:06:00');</v>
      </c>
    </row>
    <row r="435" spans="1:20">
      <c r="A435" s="57" t="s">
        <v>2308</v>
      </c>
      <c r="B435" s="57">
        <v>1</v>
      </c>
      <c r="C435" s="69">
        <v>41122</v>
      </c>
      <c r="D435" s="69">
        <v>44774</v>
      </c>
      <c r="E435" s="85"/>
      <c r="F435" s="57" t="s">
        <v>2309</v>
      </c>
      <c r="G435" s="57">
        <v>696</v>
      </c>
      <c r="I435" t="s">
        <v>7728</v>
      </c>
      <c r="J435">
        <v>434</v>
      </c>
      <c r="K435">
        <f t="shared" si="60"/>
        <v>536</v>
      </c>
      <c r="L435">
        <f t="shared" si="61"/>
        <v>1</v>
      </c>
      <c r="M435">
        <f t="shared" si="62"/>
        <v>42858</v>
      </c>
      <c r="N435">
        <f t="shared" si="63"/>
        <v>2017</v>
      </c>
      <c r="O435">
        <f t="shared" si="64"/>
        <v>5</v>
      </c>
      <c r="P435" t="str">
        <f t="shared" si="65"/>
        <v>05</v>
      </c>
      <c r="Q435">
        <f t="shared" si="66"/>
        <v>3</v>
      </c>
      <c r="R435" t="str">
        <f t="shared" si="67"/>
        <v>03</v>
      </c>
      <c r="S435" t="str">
        <f t="shared" si="68"/>
        <v>'2017-05-03'</v>
      </c>
      <c r="T435" t="str">
        <f t="shared" si="69"/>
        <v>insert into control (nombre, fecha_registrada, registrada, estatus, id_admin, id_cliente, created_at, updated_at) values('DOVER','2017-05-03',1,1,2,536,'2018-10-31 23:06:00','2018-10-31 23:06:00');</v>
      </c>
    </row>
    <row r="436" spans="1:20">
      <c r="A436" s="74" t="s">
        <v>2316</v>
      </c>
      <c r="B436" s="59">
        <v>1</v>
      </c>
      <c r="C436" s="68">
        <v>38166</v>
      </c>
      <c r="D436" s="68">
        <v>45471</v>
      </c>
      <c r="E436" s="82"/>
      <c r="F436" s="59" t="s">
        <v>2317</v>
      </c>
      <c r="G436" s="59">
        <v>695</v>
      </c>
      <c r="I436" t="s">
        <v>7864</v>
      </c>
      <c r="J436">
        <v>435</v>
      </c>
      <c r="K436">
        <f t="shared" si="60"/>
        <v>208</v>
      </c>
      <c r="L436">
        <f t="shared" si="61"/>
        <v>0</v>
      </c>
      <c r="M436">
        <f t="shared" si="62"/>
        <v>42921</v>
      </c>
      <c r="N436">
        <f t="shared" si="63"/>
        <v>2017</v>
      </c>
      <c r="O436">
        <f t="shared" si="64"/>
        <v>7</v>
      </c>
      <c r="P436" t="str">
        <f t="shared" si="65"/>
        <v>07</v>
      </c>
      <c r="Q436">
        <f t="shared" si="66"/>
        <v>5</v>
      </c>
      <c r="R436" t="str">
        <f t="shared" si="67"/>
        <v>05</v>
      </c>
      <c r="S436" t="str">
        <f t="shared" si="68"/>
        <v>'2017-07-05'</v>
      </c>
      <c r="T436" t="str">
        <f t="shared" si="69"/>
        <v>insert into control (nombre, fecha_registrada, registrada, estatus, id_admin, id_cliente, created_at, updated_at) values('DOZAL','2017-07-05',0,1,2,208,'2018-10-31 23:06:00','2018-10-31 23:06:00');</v>
      </c>
    </row>
    <row r="437" spans="1:20">
      <c r="A437" s="58" t="s">
        <v>2321</v>
      </c>
      <c r="B437" s="58">
        <v>1</v>
      </c>
      <c r="C437" s="67">
        <v>41624</v>
      </c>
      <c r="D437" s="67">
        <v>45276</v>
      </c>
      <c r="E437" s="83"/>
      <c r="F437" s="58" t="s">
        <v>2322</v>
      </c>
      <c r="G437" s="58">
        <v>694</v>
      </c>
      <c r="I437" t="s">
        <v>4324</v>
      </c>
      <c r="J437">
        <v>436</v>
      </c>
      <c r="K437">
        <f t="shared" si="60"/>
        <v>306</v>
      </c>
      <c r="L437">
        <f t="shared" si="61"/>
        <v>1</v>
      </c>
      <c r="M437">
        <f t="shared" si="62"/>
        <v>38076</v>
      </c>
      <c r="N437">
        <f t="shared" si="63"/>
        <v>2004</v>
      </c>
      <c r="O437">
        <f t="shared" si="64"/>
        <v>3</v>
      </c>
      <c r="P437" t="str">
        <f t="shared" si="65"/>
        <v>03</v>
      </c>
      <c r="Q437">
        <f t="shared" si="66"/>
        <v>30</v>
      </c>
      <c r="R437">
        <f t="shared" si="67"/>
        <v>30</v>
      </c>
      <c r="S437" t="str">
        <f t="shared" si="68"/>
        <v>'2004-03-30'</v>
      </c>
      <c r="T437" t="str">
        <f t="shared" si="69"/>
        <v>insert into control (nombre, fecha_registrada, registrada, estatus, id_admin, id_cliente, created_at, updated_at) values('DRAGON IMPERIAL LONG KONG','2004-03-30',1,1,2,306,'2018-10-31 23:06:00','2018-10-31 23:06:00');</v>
      </c>
    </row>
    <row r="438" spans="1:20">
      <c r="A438" s="59" t="s">
        <v>2327</v>
      </c>
      <c r="B438" s="59">
        <v>1</v>
      </c>
      <c r="C438" s="68">
        <v>41848</v>
      </c>
      <c r="D438" s="68">
        <v>45501</v>
      </c>
      <c r="E438" s="82"/>
      <c r="F438" s="59" t="s">
        <v>2328</v>
      </c>
      <c r="G438" s="59">
        <v>693</v>
      </c>
      <c r="I438" t="s">
        <v>6704</v>
      </c>
      <c r="J438">
        <v>437</v>
      </c>
      <c r="K438">
        <f t="shared" si="60"/>
        <v>677</v>
      </c>
      <c r="L438">
        <f t="shared" si="61"/>
        <v>1</v>
      </c>
      <c r="M438">
        <f t="shared" si="62"/>
        <v>42342</v>
      </c>
      <c r="N438">
        <f t="shared" si="63"/>
        <v>2015</v>
      </c>
      <c r="O438">
        <f t="shared" si="64"/>
        <v>12</v>
      </c>
      <c r="P438">
        <f t="shared" si="65"/>
        <v>12</v>
      </c>
      <c r="Q438">
        <f t="shared" si="66"/>
        <v>4</v>
      </c>
      <c r="R438" t="str">
        <f t="shared" si="67"/>
        <v>04</v>
      </c>
      <c r="S438" t="str">
        <f t="shared" si="68"/>
        <v>'2015-12-04'</v>
      </c>
      <c r="T438" t="str">
        <f t="shared" si="69"/>
        <v>insert into control (nombre, fecha_registrada, registrada, estatus, id_admin, id_cliente, created_at, updated_at) values('DREAM MULTIMEDIA DREAMBOX','2015-12-04',1,1,2,677,'2018-10-31 23:06:00','2018-10-31 23:06:00');</v>
      </c>
    </row>
    <row r="439" spans="1:20">
      <c r="A439" s="58" t="s">
        <v>2327</v>
      </c>
      <c r="B439" s="58">
        <v>1</v>
      </c>
      <c r="C439" s="67">
        <v>41848</v>
      </c>
      <c r="D439" s="67">
        <v>45501</v>
      </c>
      <c r="E439" s="83"/>
      <c r="F439" s="58" t="s">
        <v>2328</v>
      </c>
      <c r="G439" s="58">
        <v>693</v>
      </c>
      <c r="I439" t="s">
        <v>2432</v>
      </c>
      <c r="J439">
        <v>438</v>
      </c>
      <c r="K439">
        <f t="shared" si="60"/>
        <v>678</v>
      </c>
      <c r="L439">
        <f t="shared" si="61"/>
        <v>1</v>
      </c>
      <c r="M439">
        <f t="shared" si="62"/>
        <v>40890</v>
      </c>
      <c r="N439">
        <f t="shared" si="63"/>
        <v>2011</v>
      </c>
      <c r="O439">
        <f t="shared" si="64"/>
        <v>12</v>
      </c>
      <c r="P439">
        <f t="shared" si="65"/>
        <v>12</v>
      </c>
      <c r="Q439">
        <f t="shared" si="66"/>
        <v>13</v>
      </c>
      <c r="R439">
        <f t="shared" si="67"/>
        <v>13</v>
      </c>
      <c r="S439" t="str">
        <f t="shared" si="68"/>
        <v>'2011-12-13'</v>
      </c>
      <c r="T439" t="str">
        <f t="shared" si="69"/>
        <v>insert into control (nombre, fecha_registrada, registrada, estatus, id_admin, id_cliente, created_at, updated_at) values('DREAMS E E E COFFEE, CAKE AND SOMETHING MORE…','2011-12-13',1,1,2,678,'2018-10-31 23:06:00','2018-10-31 23:06:00');</v>
      </c>
    </row>
    <row r="440" spans="1:20">
      <c r="A440" s="59" t="s">
        <v>2334</v>
      </c>
      <c r="B440" s="59">
        <v>1</v>
      </c>
      <c r="C440" s="68">
        <v>41848</v>
      </c>
      <c r="D440" s="68">
        <v>45501</v>
      </c>
      <c r="E440" s="82">
        <v>30</v>
      </c>
      <c r="F440" s="59" t="s">
        <v>2328</v>
      </c>
      <c r="G440" s="59">
        <v>693</v>
      </c>
      <c r="I440" t="s">
        <v>5607</v>
      </c>
      <c r="J440">
        <v>439</v>
      </c>
      <c r="K440">
        <f t="shared" si="60"/>
        <v>50</v>
      </c>
      <c r="L440">
        <f t="shared" si="61"/>
        <v>0</v>
      </c>
      <c r="M440">
        <f t="shared" si="62"/>
        <v>39269</v>
      </c>
      <c r="N440">
        <f t="shared" si="63"/>
        <v>2007</v>
      </c>
      <c r="O440">
        <f t="shared" si="64"/>
        <v>7</v>
      </c>
      <c r="P440" t="str">
        <f t="shared" si="65"/>
        <v>07</v>
      </c>
      <c r="Q440">
        <f t="shared" si="66"/>
        <v>6</v>
      </c>
      <c r="R440" t="str">
        <f t="shared" si="67"/>
        <v>06</v>
      </c>
      <c r="S440" t="str">
        <f t="shared" si="68"/>
        <v>'2007-07-06'</v>
      </c>
      <c r="T440" t="str">
        <f t="shared" si="69"/>
        <v>insert into control (nombre, fecha_registrada, registrada, estatus, id_admin, id_cliente, created_at, updated_at) values('DRENA LAX','2007-07-06',0,1,2,50,'2018-10-31 23:06:00','2018-10-31 23:06:00');</v>
      </c>
    </row>
    <row r="441" spans="1:20">
      <c r="A441" s="57" t="s">
        <v>2336</v>
      </c>
      <c r="B441" s="57" t="s">
        <v>8657</v>
      </c>
      <c r="C441" s="67">
        <v>38086</v>
      </c>
      <c r="D441" s="67">
        <v>41738</v>
      </c>
      <c r="E441" s="83"/>
      <c r="F441" s="57" t="s">
        <v>2337</v>
      </c>
      <c r="G441" s="57">
        <v>692</v>
      </c>
      <c r="I441" t="s">
        <v>4311</v>
      </c>
      <c r="J441">
        <v>440</v>
      </c>
      <c r="K441">
        <f t="shared" si="60"/>
        <v>308</v>
      </c>
      <c r="L441">
        <f t="shared" si="61"/>
        <v>1</v>
      </c>
      <c r="M441">
        <f t="shared" si="62"/>
        <v>43024</v>
      </c>
      <c r="N441">
        <f t="shared" si="63"/>
        <v>2017</v>
      </c>
      <c r="O441">
        <f t="shared" si="64"/>
        <v>10</v>
      </c>
      <c r="P441">
        <f t="shared" si="65"/>
        <v>10</v>
      </c>
      <c r="Q441">
        <f t="shared" si="66"/>
        <v>16</v>
      </c>
      <c r="R441">
        <f t="shared" si="67"/>
        <v>16</v>
      </c>
      <c r="S441" t="str">
        <f t="shared" si="68"/>
        <v>'2017-10-16'</v>
      </c>
      <c r="T441" t="str">
        <f t="shared" si="69"/>
        <v>insert into control (nombre, fecha_registrada, registrada, estatus, id_admin, id_cliente, created_at, updated_at) values('DRISA DESARROLLOS RESIDENCIALES','2017-10-16',1,1,2,308,'2018-10-31 23:06:00','2018-10-31 23:06:00');</v>
      </c>
    </row>
    <row r="442" spans="1:20">
      <c r="A442" s="60" t="s">
        <v>2340</v>
      </c>
      <c r="B442" s="60">
        <v>1</v>
      </c>
      <c r="C442" s="68">
        <v>38072</v>
      </c>
      <c r="D442" s="68">
        <v>41724</v>
      </c>
      <c r="E442" s="82"/>
      <c r="F442" s="60" t="s">
        <v>2341</v>
      </c>
      <c r="G442" s="60">
        <v>690</v>
      </c>
      <c r="I442" t="s">
        <v>4299</v>
      </c>
      <c r="J442">
        <v>441</v>
      </c>
      <c r="K442">
        <f t="shared" si="60"/>
        <v>309</v>
      </c>
      <c r="L442">
        <f t="shared" si="61"/>
        <v>1</v>
      </c>
      <c r="M442">
        <f t="shared" si="62"/>
        <v>40707</v>
      </c>
      <c r="N442">
        <f t="shared" si="63"/>
        <v>2011</v>
      </c>
      <c r="O442">
        <f t="shared" si="64"/>
        <v>6</v>
      </c>
      <c r="P442" t="str">
        <f t="shared" si="65"/>
        <v>06</v>
      </c>
      <c r="Q442">
        <f t="shared" si="66"/>
        <v>13</v>
      </c>
      <c r="R442">
        <f t="shared" si="67"/>
        <v>13</v>
      </c>
      <c r="S442" t="str">
        <f t="shared" si="68"/>
        <v>'2011-06-13'</v>
      </c>
      <c r="T442" t="str">
        <f t="shared" si="69"/>
        <v>insert into control (nombre, fecha_registrada, registrada, estatus, id_admin, id_cliente, created_at, updated_at) values('DSO CORPORATIVO CENTRO DE CAPACITACION. EVALUACION Y CALIDAD','2011-06-13',1,1,2,309,'2018-10-31 23:06:00','2018-10-31 23:06:00');</v>
      </c>
    </row>
    <row r="443" spans="1:20">
      <c r="A443" s="57" t="s">
        <v>2345</v>
      </c>
      <c r="B443" s="57" t="s">
        <v>8657</v>
      </c>
      <c r="C443" s="67">
        <v>41878</v>
      </c>
      <c r="D443" s="67">
        <v>45531</v>
      </c>
      <c r="E443" s="83"/>
      <c r="F443" s="57" t="s">
        <v>2346</v>
      </c>
      <c r="G443" s="57">
        <v>689</v>
      </c>
      <c r="I443" t="s">
        <v>4293</v>
      </c>
      <c r="J443">
        <v>442</v>
      </c>
      <c r="K443">
        <f t="shared" si="60"/>
        <v>309</v>
      </c>
      <c r="L443">
        <f t="shared" si="61"/>
        <v>1</v>
      </c>
      <c r="M443">
        <f t="shared" si="62"/>
        <v>39302</v>
      </c>
      <c r="N443">
        <f t="shared" si="63"/>
        <v>2007</v>
      </c>
      <c r="O443">
        <f t="shared" si="64"/>
        <v>8</v>
      </c>
      <c r="P443" t="str">
        <f t="shared" si="65"/>
        <v>08</v>
      </c>
      <c r="Q443">
        <f t="shared" si="66"/>
        <v>8</v>
      </c>
      <c r="R443" t="str">
        <f t="shared" si="67"/>
        <v>08</v>
      </c>
      <c r="S443" t="str">
        <f t="shared" si="68"/>
        <v>'2007-08-08'</v>
      </c>
      <c r="T443" t="str">
        <f t="shared" si="69"/>
        <v>insert into control (nombre, fecha_registrada, registrada, estatus, id_admin, id_cliente, created_at, updated_at) values('DSO CORPORATIVO DESARROLLO EN SERVICIOS ORGANIZACIONALES, DESARROLLO DE SISTEMAS ORGANIZACIONALES','2007-08-08',1,1,2,309,'2018-10-31 23:06:00','2018-10-31 23:06:00');</v>
      </c>
    </row>
    <row r="444" spans="1:20">
      <c r="A444" s="59" t="s">
        <v>2350</v>
      </c>
      <c r="B444" s="59">
        <v>1</v>
      </c>
      <c r="C444" s="68">
        <v>41624</v>
      </c>
      <c r="D444" s="68">
        <v>45276</v>
      </c>
      <c r="E444" s="82"/>
      <c r="F444" s="59" t="s">
        <v>2350</v>
      </c>
      <c r="G444" s="59">
        <v>688</v>
      </c>
      <c r="I444" t="s">
        <v>4289</v>
      </c>
      <c r="J444">
        <v>443</v>
      </c>
      <c r="K444">
        <f t="shared" si="60"/>
        <v>310</v>
      </c>
      <c r="L444">
        <f t="shared" si="61"/>
        <v>0</v>
      </c>
      <c r="M444">
        <f t="shared" si="62"/>
        <v>39458</v>
      </c>
      <c r="N444">
        <f t="shared" si="63"/>
        <v>2008</v>
      </c>
      <c r="O444">
        <f t="shared" si="64"/>
        <v>1</v>
      </c>
      <c r="P444" t="str">
        <f t="shared" si="65"/>
        <v>01</v>
      </c>
      <c r="Q444">
        <f t="shared" si="66"/>
        <v>11</v>
      </c>
      <c r="R444">
        <f t="shared" si="67"/>
        <v>11</v>
      </c>
      <c r="S444" t="str">
        <f t="shared" si="68"/>
        <v>'2008-01-11'</v>
      </c>
      <c r="T444" t="str">
        <f t="shared" si="69"/>
        <v>insert into control (nombre, fecha_registrada, registrada, estatus, id_admin, id_cliente, created_at, updated_at) values('DU GOUT','2008-01-11',0,1,2,310,'2018-10-31 23:06:00','2018-10-31 23:06:00');</v>
      </c>
    </row>
    <row r="445" spans="1:20">
      <c r="A445" s="57" t="s">
        <v>2355</v>
      </c>
      <c r="B445" s="57" t="s">
        <v>8657</v>
      </c>
      <c r="C445" s="67">
        <v>39211</v>
      </c>
      <c r="D445" s="67">
        <v>42864</v>
      </c>
      <c r="E445" s="83"/>
      <c r="F445" s="57" t="s">
        <v>2355</v>
      </c>
      <c r="G445" s="57">
        <v>687</v>
      </c>
      <c r="I445" t="s">
        <v>7760</v>
      </c>
      <c r="J445">
        <v>444</v>
      </c>
      <c r="K445">
        <f t="shared" si="60"/>
        <v>536</v>
      </c>
      <c r="L445">
        <f t="shared" si="61"/>
        <v>1</v>
      </c>
      <c r="M445">
        <f t="shared" si="62"/>
        <v>42858</v>
      </c>
      <c r="N445">
        <f t="shared" si="63"/>
        <v>2017</v>
      </c>
      <c r="O445">
        <f t="shared" si="64"/>
        <v>5</v>
      </c>
      <c r="P445" t="str">
        <f t="shared" si="65"/>
        <v>05</v>
      </c>
      <c r="Q445">
        <f t="shared" si="66"/>
        <v>3</v>
      </c>
      <c r="R445" t="str">
        <f t="shared" si="67"/>
        <v>03</v>
      </c>
      <c r="S445" t="str">
        <f t="shared" si="68"/>
        <v>'2017-05-03'</v>
      </c>
      <c r="T445" t="str">
        <f t="shared" si="69"/>
        <v>insert into control (nombre, fecha_registrada, registrada, estatus, id_admin, id_cliente, created_at, updated_at) values('DUBLIN','2017-05-03',1,1,2,536,'2018-10-31 23:06:00','2018-10-31 23:06:00');</v>
      </c>
    </row>
    <row r="446" spans="1:20">
      <c r="A446" s="72" t="s">
        <v>2360</v>
      </c>
      <c r="B446" s="60" t="s">
        <v>8657</v>
      </c>
      <c r="C446" s="68">
        <v>40185</v>
      </c>
      <c r="D446" s="68">
        <v>43837</v>
      </c>
      <c r="E446" s="82">
        <v>35</v>
      </c>
      <c r="F446" s="60" t="s">
        <v>2360</v>
      </c>
      <c r="G446" s="60">
        <v>686</v>
      </c>
      <c r="I446" t="s">
        <v>8191</v>
      </c>
      <c r="J446">
        <v>445</v>
      </c>
      <c r="K446">
        <f t="shared" si="60"/>
        <v>311</v>
      </c>
      <c r="L446">
        <f t="shared" si="61"/>
        <v>1</v>
      </c>
      <c r="M446">
        <f t="shared" si="62"/>
        <v>43160</v>
      </c>
      <c r="N446">
        <f t="shared" si="63"/>
        <v>2018</v>
      </c>
      <c r="O446">
        <f t="shared" si="64"/>
        <v>3</v>
      </c>
      <c r="P446" t="str">
        <f t="shared" si="65"/>
        <v>03</v>
      </c>
      <c r="Q446">
        <f t="shared" si="66"/>
        <v>1</v>
      </c>
      <c r="R446" t="str">
        <f t="shared" si="67"/>
        <v>01</v>
      </c>
      <c r="S446" t="str">
        <f t="shared" si="68"/>
        <v>'2018-03-01'</v>
      </c>
      <c r="T446" t="str">
        <f t="shared" si="69"/>
        <v>insert into control (nombre, fecha_registrada, registrada, estatus, id_admin, id_cliente, created_at, updated_at) values('DULCE NOVIEMBRE, EL 10 DE ABRIL LLEGARON REQUISITOS','2018-03-01',1,1,2,311,'2018-10-31 23:06:00','2018-10-31 23:06:00');</v>
      </c>
    </row>
    <row r="447" spans="1:20">
      <c r="A447" s="64" t="s">
        <v>2360</v>
      </c>
      <c r="B447" s="58">
        <v>1</v>
      </c>
      <c r="C447" s="67">
        <v>40185</v>
      </c>
      <c r="D447" s="67">
        <v>43837</v>
      </c>
      <c r="E447" s="83">
        <v>37</v>
      </c>
      <c r="F447" s="58" t="s">
        <v>2360</v>
      </c>
      <c r="G447" s="58">
        <v>686</v>
      </c>
      <c r="I447" t="s">
        <v>5541</v>
      </c>
      <c r="J447">
        <v>446</v>
      </c>
      <c r="K447">
        <f t="shared" si="60"/>
        <v>61</v>
      </c>
      <c r="L447">
        <f t="shared" si="61"/>
        <v>0</v>
      </c>
      <c r="M447">
        <f t="shared" si="62"/>
        <v>41926</v>
      </c>
      <c r="N447">
        <f t="shared" si="63"/>
        <v>2014</v>
      </c>
      <c r="O447">
        <f t="shared" si="64"/>
        <v>10</v>
      </c>
      <c r="P447">
        <f t="shared" si="65"/>
        <v>10</v>
      </c>
      <c r="Q447">
        <f t="shared" si="66"/>
        <v>14</v>
      </c>
      <c r="R447">
        <f t="shared" si="67"/>
        <v>14</v>
      </c>
      <c r="S447" t="str">
        <f t="shared" si="68"/>
        <v>'2014-10-14'</v>
      </c>
      <c r="T447" t="str">
        <f t="shared" si="69"/>
        <v>insert into control (nombre, fecha_registrada, registrada, estatus, id_admin, id_cliente, created_at, updated_at) values('DUMAGO SONORA´S GRILL','2014-10-14',0,1,2,61,'2018-10-31 23:06:00','2018-10-31 23:06:00');</v>
      </c>
    </row>
    <row r="448" spans="1:20">
      <c r="A448" s="59" t="s">
        <v>2373</v>
      </c>
      <c r="B448" s="59">
        <v>1</v>
      </c>
      <c r="C448" s="68">
        <v>40241</v>
      </c>
      <c r="D448" s="68">
        <v>43894</v>
      </c>
      <c r="E448" s="82"/>
      <c r="F448" s="59" t="s">
        <v>2360</v>
      </c>
      <c r="G448" s="59">
        <v>686</v>
      </c>
      <c r="I448" t="s">
        <v>8499</v>
      </c>
      <c r="J448">
        <v>447</v>
      </c>
      <c r="K448">
        <f t="shared" si="60"/>
        <v>626</v>
      </c>
      <c r="L448">
        <f t="shared" si="61"/>
        <v>0</v>
      </c>
      <c r="M448" t="str">
        <f t="shared" si="62"/>
        <v/>
      </c>
      <c r="N448" t="e">
        <f t="shared" si="63"/>
        <v>#VALUE!</v>
      </c>
      <c r="O448" t="e">
        <f t="shared" si="64"/>
        <v>#VALUE!</v>
      </c>
      <c r="P448" t="e">
        <f t="shared" si="65"/>
        <v>#VALUE!</v>
      </c>
      <c r="Q448" t="e">
        <f t="shared" si="66"/>
        <v>#VALUE!</v>
      </c>
      <c r="R448" t="e">
        <f t="shared" si="67"/>
        <v>#VALUE!</v>
      </c>
      <c r="S448" t="str">
        <f t="shared" si="68"/>
        <v>null</v>
      </c>
      <c r="T448" t="str">
        <f t="shared" si="69"/>
        <v>insert into control (nombre, fecha_registrada, registrada, estatus, id_admin, id_cliente, created_at, updated_at) values('DUZZY',null,0,1,2,626,'2018-10-31 23:06:00','2018-10-31 23:06:00');</v>
      </c>
    </row>
    <row r="449" spans="1:20">
      <c r="A449" s="58" t="s">
        <v>2376</v>
      </c>
      <c r="B449" s="58">
        <v>1</v>
      </c>
      <c r="C449" s="67">
        <v>40890</v>
      </c>
      <c r="D449" s="67">
        <v>44543</v>
      </c>
      <c r="E449" s="83"/>
      <c r="F449" s="58" t="s">
        <v>2360</v>
      </c>
      <c r="G449" s="58">
        <v>686</v>
      </c>
      <c r="I449" t="s">
        <v>4282</v>
      </c>
      <c r="J449">
        <v>448</v>
      </c>
      <c r="K449">
        <f t="shared" si="60"/>
        <v>313</v>
      </c>
      <c r="L449">
        <f t="shared" si="61"/>
        <v>1</v>
      </c>
      <c r="M449">
        <f t="shared" si="62"/>
        <v>41157</v>
      </c>
      <c r="N449">
        <f t="shared" si="63"/>
        <v>2012</v>
      </c>
      <c r="O449">
        <f t="shared" si="64"/>
        <v>9</v>
      </c>
      <c r="P449" t="str">
        <f t="shared" si="65"/>
        <v>09</v>
      </c>
      <c r="Q449">
        <f t="shared" si="66"/>
        <v>5</v>
      </c>
      <c r="R449" t="str">
        <f t="shared" si="67"/>
        <v>05</v>
      </c>
      <c r="S449" t="str">
        <f t="shared" si="68"/>
        <v>'2012-09-05'</v>
      </c>
      <c r="T449" t="str">
        <f t="shared" si="69"/>
        <v>insert into control (nombre, fecha_registrada, registrada, estatus, id_admin, id_cliente, created_at, updated_at) values('DYNAMIC DISPLAY DD','2012-09-05',1,1,2,313,'2018-10-31 23:06:00','2018-10-31 23:06:00');</v>
      </c>
    </row>
    <row r="450" spans="1:20">
      <c r="A450" s="59" t="s">
        <v>2386</v>
      </c>
      <c r="B450" s="59">
        <v>1</v>
      </c>
      <c r="C450" s="68">
        <v>40126</v>
      </c>
      <c r="D450" s="68">
        <v>43778</v>
      </c>
      <c r="E450" s="82"/>
      <c r="F450" s="59" t="s">
        <v>2386</v>
      </c>
      <c r="G450" s="59">
        <v>685</v>
      </c>
      <c r="I450" t="s">
        <v>4425</v>
      </c>
      <c r="J450">
        <v>449</v>
      </c>
      <c r="K450">
        <f t="shared" si="60"/>
        <v>288</v>
      </c>
      <c r="L450">
        <f t="shared" si="61"/>
        <v>1</v>
      </c>
      <c r="M450">
        <f t="shared" si="62"/>
        <v>40841</v>
      </c>
      <c r="N450">
        <f t="shared" si="63"/>
        <v>2011</v>
      </c>
      <c r="O450">
        <f t="shared" si="64"/>
        <v>10</v>
      </c>
      <c r="P450">
        <f t="shared" si="65"/>
        <v>10</v>
      </c>
      <c r="Q450">
        <f t="shared" si="66"/>
        <v>25</v>
      </c>
      <c r="R450">
        <f t="shared" si="67"/>
        <v>25</v>
      </c>
      <c r="S450" t="str">
        <f t="shared" si="68"/>
        <v>'2011-10-25'</v>
      </c>
      <c r="T450" t="str">
        <f t="shared" si="69"/>
        <v>insert into control (nombre, fecha_registrada, registrada, estatus, id_admin, id_cliente, created_at, updated_at) values('DYNAMO FLETES Y SERVICIOS','2011-10-25',1,1,2,288,'2018-10-31 23:06:00','2018-10-31 23:06:00');</v>
      </c>
    </row>
    <row r="451" spans="1:20">
      <c r="A451" s="58" t="s">
        <v>2395</v>
      </c>
      <c r="B451" s="58">
        <v>1</v>
      </c>
      <c r="C451" s="67">
        <v>40758</v>
      </c>
      <c r="D451" s="67">
        <v>44411</v>
      </c>
      <c r="E451" s="83"/>
      <c r="F451" s="58" t="s">
        <v>2395</v>
      </c>
      <c r="G451" s="58">
        <v>684</v>
      </c>
      <c r="I451" t="s">
        <v>4064</v>
      </c>
      <c r="J451">
        <v>450</v>
      </c>
      <c r="K451">
        <f t="shared" ref="K451:K514" si="70">VLOOKUP($I451,$A$2:$G$2500,7,0)</f>
        <v>359</v>
      </c>
      <c r="L451">
        <f t="shared" ref="L451:L514" si="71">IF(VLOOKUP($I451,$A$2:$G$1967,2,0)="",0,VLOOKUP($I451,$A$2:$G$1967,2,0))</f>
        <v>1</v>
      </c>
      <c r="M451">
        <f t="shared" ref="M451:M514" si="72">IF(VLOOKUP($I451,$A$2:$G$1967,3,0)="","",VLOOKUP($I451,$A$2:$G$1967,3,0))</f>
        <v>41148</v>
      </c>
      <c r="N451">
        <f t="shared" ref="N451:N514" si="73">YEAR(M451)</f>
        <v>2012</v>
      </c>
      <c r="O451">
        <f t="shared" ref="O451:O514" si="74">MONTH(M451)</f>
        <v>8</v>
      </c>
      <c r="P451" t="str">
        <f t="shared" ref="P451:P514" si="75">IF(LEN(O451)=1,CONCATENATE("0",O451),O451)</f>
        <v>08</v>
      </c>
      <c r="Q451">
        <f t="shared" ref="Q451:Q514" si="76">DAY(M451)</f>
        <v>27</v>
      </c>
      <c r="R451">
        <f t="shared" ref="R451:R514" si="77">IF(LEN(Q451)=1,CONCATENATE("0",Q451),Q451)</f>
        <v>27</v>
      </c>
      <c r="S451" t="str">
        <f t="shared" ref="S451:S514" si="78">IFERROR(CONCATENATE("'",N451,"-",P451,"-",R451,"'"),"null")</f>
        <v>'2012-08-27'</v>
      </c>
      <c r="T451" t="str">
        <f t="shared" ref="T451:T514" si="79">CONCATENATE("insert into control (nombre, fecha_registrada, registrada, estatus, id_admin, id_cliente, created_at, updated_at) values('",I451,"',",S451,",",L451,",1,2,",K451,",'2018-10-31 23:06:00','2018-10-31 23:06:00');")</f>
        <v>insert into control (nombre, fecha_registrada, registrada, estatus, id_admin, id_cliente, created_at, updated_at) values('E R H ENLA C PUBLICITARIO','2012-08-27',1,1,2,359,'2018-10-31 23:06:00','2018-10-31 23:06:00');</v>
      </c>
    </row>
    <row r="452" spans="1:20">
      <c r="A452" s="59" t="s">
        <v>2401</v>
      </c>
      <c r="B452" s="59">
        <v>1</v>
      </c>
      <c r="C452" s="68">
        <v>37995</v>
      </c>
      <c r="D452" s="68">
        <v>45300</v>
      </c>
      <c r="E452" s="82"/>
      <c r="F452" s="59" t="s">
        <v>2402</v>
      </c>
      <c r="G452" s="59">
        <v>683</v>
      </c>
      <c r="I452" t="s">
        <v>5268</v>
      </c>
      <c r="J452">
        <v>451</v>
      </c>
      <c r="K452">
        <f t="shared" si="70"/>
        <v>129</v>
      </c>
      <c r="L452">
        <f t="shared" si="71"/>
        <v>1</v>
      </c>
      <c r="M452">
        <f t="shared" si="72"/>
        <v>41597</v>
      </c>
      <c r="N452">
        <f t="shared" si="73"/>
        <v>2013</v>
      </c>
      <c r="O452">
        <f t="shared" si="74"/>
        <v>11</v>
      </c>
      <c r="P452">
        <f t="shared" si="75"/>
        <v>11</v>
      </c>
      <c r="Q452">
        <f t="shared" si="76"/>
        <v>19</v>
      </c>
      <c r="R452">
        <f t="shared" si="77"/>
        <v>19</v>
      </c>
      <c r="S452" t="str">
        <f t="shared" si="78"/>
        <v>'2013-11-19'</v>
      </c>
      <c r="T452" t="str">
        <f t="shared" si="79"/>
        <v>insert into control (nombre, fecha_registrada, registrada, estatus, id_admin, id_cliente, created_at, updated_at) values('E&amp;R INDUSTRIAL','2013-11-19',1,1,2,129,'2018-10-31 23:06:00','2018-10-31 23:06:00');</v>
      </c>
    </row>
    <row r="453" spans="1:20">
      <c r="A453" s="57" t="s">
        <v>2406</v>
      </c>
      <c r="B453" s="57">
        <v>1</v>
      </c>
      <c r="C453" s="67">
        <v>38105</v>
      </c>
      <c r="D453" s="67">
        <v>41757</v>
      </c>
      <c r="E453" s="83"/>
      <c r="F453" s="57" t="s">
        <v>2406</v>
      </c>
      <c r="G453" s="57">
        <v>682</v>
      </c>
      <c r="I453" t="s">
        <v>4108</v>
      </c>
      <c r="J453">
        <v>452</v>
      </c>
      <c r="K453">
        <f t="shared" si="70"/>
        <v>349</v>
      </c>
      <c r="L453">
        <f t="shared" si="71"/>
        <v>0</v>
      </c>
      <c r="M453">
        <f t="shared" si="72"/>
        <v>40505</v>
      </c>
      <c r="N453">
        <f t="shared" si="73"/>
        <v>2010</v>
      </c>
      <c r="O453">
        <f t="shared" si="74"/>
        <v>11</v>
      </c>
      <c r="P453">
        <f t="shared" si="75"/>
        <v>11</v>
      </c>
      <c r="Q453">
        <f t="shared" si="76"/>
        <v>23</v>
      </c>
      <c r="R453">
        <f t="shared" si="77"/>
        <v>23</v>
      </c>
      <c r="S453" t="str">
        <f t="shared" si="78"/>
        <v>'2010-11-23'</v>
      </c>
      <c r="T453" t="str">
        <f t="shared" si="79"/>
        <v>insert into control (nombre, fecha_registrada, registrada, estatus, id_admin, id_cliente, created_at, updated_at) values('EC ELECTROCLIMAS','2010-11-23',0,1,2,349,'2018-10-31 23:06:00','2018-10-31 23:06:00');</v>
      </c>
    </row>
    <row r="454" spans="1:20">
      <c r="A454" s="59" t="s">
        <v>2410</v>
      </c>
      <c r="B454" s="59">
        <v>1</v>
      </c>
      <c r="C454" s="68">
        <v>40050</v>
      </c>
      <c r="D454" s="68">
        <v>43702</v>
      </c>
      <c r="E454" s="82"/>
      <c r="F454" s="59" t="s">
        <v>2411</v>
      </c>
      <c r="G454" s="59">
        <v>681</v>
      </c>
      <c r="I454" t="s">
        <v>4484</v>
      </c>
      <c r="J454">
        <v>453</v>
      </c>
      <c r="K454">
        <f t="shared" si="70"/>
        <v>277</v>
      </c>
      <c r="L454">
        <f t="shared" si="71"/>
        <v>1</v>
      </c>
      <c r="M454">
        <f t="shared" si="72"/>
        <v>39839</v>
      </c>
      <c r="N454">
        <f t="shared" si="73"/>
        <v>2009</v>
      </c>
      <c r="O454">
        <f t="shared" si="74"/>
        <v>1</v>
      </c>
      <c r="P454" t="str">
        <f t="shared" si="75"/>
        <v>01</v>
      </c>
      <c r="Q454">
        <f t="shared" si="76"/>
        <v>26</v>
      </c>
      <c r="R454">
        <f t="shared" si="77"/>
        <v>26</v>
      </c>
      <c r="S454" t="str">
        <f t="shared" si="78"/>
        <v>'2009-01-26'</v>
      </c>
      <c r="T454" t="str">
        <f t="shared" si="79"/>
        <v>insert into control (nombre, fecha_registrada, registrada, estatus, id_admin, id_cliente, created_at, updated_at) values('ECM CHIC','2009-01-26',1,1,2,277,'2018-10-31 23:06:00','2018-10-31 23:06:00');</v>
      </c>
    </row>
    <row r="455" spans="1:20">
      <c r="A455" s="58" t="s">
        <v>2416</v>
      </c>
      <c r="B455" s="58">
        <v>1</v>
      </c>
      <c r="C455" s="67">
        <v>40311</v>
      </c>
      <c r="D455" s="67">
        <v>43964</v>
      </c>
      <c r="E455" s="83"/>
      <c r="F455" s="58" t="s">
        <v>2417</v>
      </c>
      <c r="G455" s="58">
        <v>680</v>
      </c>
      <c r="I455" t="s">
        <v>6648</v>
      </c>
      <c r="J455">
        <v>454</v>
      </c>
      <c r="K455">
        <f t="shared" si="70"/>
        <v>314</v>
      </c>
      <c r="L455">
        <f t="shared" si="71"/>
        <v>0</v>
      </c>
      <c r="M455">
        <f t="shared" si="72"/>
        <v>42286</v>
      </c>
      <c r="N455">
        <f t="shared" si="73"/>
        <v>2015</v>
      </c>
      <c r="O455">
        <f t="shared" si="74"/>
        <v>10</v>
      </c>
      <c r="P455">
        <f t="shared" si="75"/>
        <v>10</v>
      </c>
      <c r="Q455">
        <f t="shared" si="76"/>
        <v>9</v>
      </c>
      <c r="R455" t="str">
        <f t="shared" si="77"/>
        <v>09</v>
      </c>
      <c r="S455" t="str">
        <f t="shared" si="78"/>
        <v>'2015-10-09'</v>
      </c>
      <c r="T455" t="str">
        <f t="shared" si="79"/>
        <v>insert into control (nombre, fecha_registrada, registrada, estatus, id_admin, id_cliente, created_at, updated_at) values('ECO FUMIGACIONES ECOLOGICAS','2015-10-09',0,1,2,314,'2018-10-31 23:06:00','2018-10-31 23:06:00');</v>
      </c>
    </row>
    <row r="456" spans="1:20">
      <c r="A456" s="59" t="s">
        <v>2425</v>
      </c>
      <c r="B456" s="59">
        <v>1</v>
      </c>
      <c r="C456" s="68">
        <v>40331</v>
      </c>
      <c r="D456" s="68">
        <v>43984</v>
      </c>
      <c r="E456" s="82"/>
      <c r="F456" s="59" t="s">
        <v>2426</v>
      </c>
      <c r="G456" s="59">
        <v>679</v>
      </c>
      <c r="I456" t="s">
        <v>7014</v>
      </c>
      <c r="J456">
        <v>455</v>
      </c>
      <c r="K456">
        <f t="shared" si="70"/>
        <v>315</v>
      </c>
      <c r="L456">
        <f t="shared" si="71"/>
        <v>1</v>
      </c>
      <c r="M456">
        <f t="shared" si="72"/>
        <v>42494</v>
      </c>
      <c r="N456">
        <f t="shared" si="73"/>
        <v>2016</v>
      </c>
      <c r="O456">
        <f t="shared" si="74"/>
        <v>5</v>
      </c>
      <c r="P456" t="str">
        <f t="shared" si="75"/>
        <v>05</v>
      </c>
      <c r="Q456">
        <f t="shared" si="76"/>
        <v>4</v>
      </c>
      <c r="R456" t="str">
        <f t="shared" si="77"/>
        <v>04</v>
      </c>
      <c r="S456" t="str">
        <f t="shared" si="78"/>
        <v>'2016-05-04'</v>
      </c>
      <c r="T456" t="str">
        <f t="shared" si="79"/>
        <v>insert into control (nombre, fecha_registrada, registrada, estatus, id_admin, id_cliente, created_at, updated_at) values('ECO SANITARIOS DEL NORTE','2016-05-04',1,1,2,315,'2018-10-31 23:06:00','2018-10-31 23:06:00');</v>
      </c>
    </row>
    <row r="457" spans="1:20">
      <c r="A457" s="58" t="s">
        <v>2432</v>
      </c>
      <c r="B457" s="58">
        <v>1</v>
      </c>
      <c r="C457" s="67">
        <v>40890</v>
      </c>
      <c r="D457" s="67">
        <v>44543</v>
      </c>
      <c r="E457" s="83"/>
      <c r="F457" s="58" t="s">
        <v>2425</v>
      </c>
      <c r="G457" s="58">
        <v>678</v>
      </c>
      <c r="I457" t="s">
        <v>1888</v>
      </c>
      <c r="J457">
        <v>456</v>
      </c>
      <c r="K457">
        <f t="shared" si="70"/>
        <v>772</v>
      </c>
      <c r="L457">
        <f t="shared" si="71"/>
        <v>1</v>
      </c>
      <c r="M457">
        <f t="shared" si="72"/>
        <v>40942</v>
      </c>
      <c r="N457">
        <f t="shared" si="73"/>
        <v>2012</v>
      </c>
      <c r="O457">
        <f t="shared" si="74"/>
        <v>2</v>
      </c>
      <c r="P457" t="str">
        <f t="shared" si="75"/>
        <v>02</v>
      </c>
      <c r="Q457">
        <f t="shared" si="76"/>
        <v>3</v>
      </c>
      <c r="R457" t="str">
        <f t="shared" si="77"/>
        <v>03</v>
      </c>
      <c r="S457" t="str">
        <f t="shared" si="78"/>
        <v>'2012-02-03'</v>
      </c>
      <c r="T457" t="str">
        <f t="shared" si="79"/>
        <v>insert into control (nombre, fecha_registrada, registrada, estatus, id_admin, id_cliente, created_at, updated_at) values('ECOCENTER','2012-02-03',1,1,2,772,'2018-10-31 23:06:00','2018-10-31 23:06:00');</v>
      </c>
    </row>
    <row r="458" spans="1:20">
      <c r="A458" s="59" t="s">
        <v>2435</v>
      </c>
      <c r="B458" s="59" t="s">
        <v>8657</v>
      </c>
      <c r="C458" s="68">
        <v>40910</v>
      </c>
      <c r="D458" s="68">
        <v>44563</v>
      </c>
      <c r="E458" s="82"/>
      <c r="F458" s="59" t="s">
        <v>2425</v>
      </c>
      <c r="G458" s="59">
        <v>678</v>
      </c>
      <c r="I458" t="s">
        <v>1894</v>
      </c>
      <c r="J458">
        <v>457</v>
      </c>
      <c r="K458">
        <f t="shared" si="70"/>
        <v>772</v>
      </c>
      <c r="L458">
        <f t="shared" si="71"/>
        <v>1</v>
      </c>
      <c r="M458">
        <f t="shared" si="72"/>
        <v>41536</v>
      </c>
      <c r="N458">
        <f t="shared" si="73"/>
        <v>2013</v>
      </c>
      <c r="O458">
        <f t="shared" si="74"/>
        <v>9</v>
      </c>
      <c r="P458" t="str">
        <f t="shared" si="75"/>
        <v>09</v>
      </c>
      <c r="Q458">
        <f t="shared" si="76"/>
        <v>19</v>
      </c>
      <c r="R458">
        <f t="shared" si="77"/>
        <v>19</v>
      </c>
      <c r="S458" t="str">
        <f t="shared" si="78"/>
        <v>'2013-09-19'</v>
      </c>
      <c r="T458" t="str">
        <f t="shared" si="79"/>
        <v>insert into control (nombre, fecha_registrada, registrada, estatus, id_admin, id_cliente, created_at, updated_at) values('ECOCENTRO','2013-09-19',1,1,2,772,'2018-10-31 23:06:00','2018-10-31 23:06:00');</v>
      </c>
    </row>
    <row r="459" spans="1:20">
      <c r="A459" s="65" t="s">
        <v>2436</v>
      </c>
      <c r="B459" s="57">
        <v>1</v>
      </c>
      <c r="C459" s="67">
        <v>39647</v>
      </c>
      <c r="D459" s="67">
        <v>43299</v>
      </c>
      <c r="E459" s="83">
        <v>35</v>
      </c>
      <c r="F459" s="57" t="s">
        <v>2436</v>
      </c>
      <c r="G459" s="57">
        <v>677</v>
      </c>
      <c r="I459" t="s">
        <v>8009</v>
      </c>
      <c r="J459">
        <v>458</v>
      </c>
      <c r="K459">
        <f t="shared" si="70"/>
        <v>1028</v>
      </c>
      <c r="L459">
        <f t="shared" si="71"/>
        <v>1</v>
      </c>
      <c r="M459">
        <f t="shared" si="72"/>
        <v>46643</v>
      </c>
      <c r="N459">
        <f t="shared" si="73"/>
        <v>2027</v>
      </c>
      <c r="O459">
        <f t="shared" si="74"/>
        <v>9</v>
      </c>
      <c r="P459" t="str">
        <f t="shared" si="75"/>
        <v>09</v>
      </c>
      <c r="Q459">
        <f t="shared" si="76"/>
        <v>13</v>
      </c>
      <c r="R459">
        <f t="shared" si="77"/>
        <v>13</v>
      </c>
      <c r="S459" t="str">
        <f t="shared" si="78"/>
        <v>'2027-09-13'</v>
      </c>
      <c r="T459" t="str">
        <f t="shared" si="79"/>
        <v>insert into control (nombre, fecha_registrada, registrada, estatus, id_admin, id_cliente, created_at, updated_at) values('ECOERGY','2027-09-13',1,1,2,1028,'2018-10-31 23:06:00','2018-10-31 23:06:00');</v>
      </c>
    </row>
    <row r="460" spans="1:20">
      <c r="A460" s="60" t="s">
        <v>2439</v>
      </c>
      <c r="B460" s="60">
        <v>1</v>
      </c>
      <c r="C460" s="68">
        <v>39387</v>
      </c>
      <c r="D460" s="68">
        <v>43040</v>
      </c>
      <c r="E460" s="82"/>
      <c r="F460" s="60" t="s">
        <v>2439</v>
      </c>
      <c r="G460" s="60">
        <v>675</v>
      </c>
      <c r="I460" t="s">
        <v>4280</v>
      </c>
      <c r="J460">
        <v>459</v>
      </c>
      <c r="K460">
        <f t="shared" si="70"/>
        <v>316</v>
      </c>
      <c r="L460">
        <f t="shared" si="71"/>
        <v>1</v>
      </c>
      <c r="M460">
        <f t="shared" si="72"/>
        <v>40533</v>
      </c>
      <c r="N460">
        <f t="shared" si="73"/>
        <v>2010</v>
      </c>
      <c r="O460">
        <f t="shared" si="74"/>
        <v>12</v>
      </c>
      <c r="P460">
        <f t="shared" si="75"/>
        <v>12</v>
      </c>
      <c r="Q460">
        <f t="shared" si="76"/>
        <v>21</v>
      </c>
      <c r="R460">
        <f t="shared" si="77"/>
        <v>21</v>
      </c>
      <c r="S460" t="str">
        <f t="shared" si="78"/>
        <v>'2010-12-21'</v>
      </c>
      <c r="T460" t="str">
        <f t="shared" si="79"/>
        <v>insert into control (nombre, fecha_registrada, registrada, estatus, id_admin, id_cliente, created_at, updated_at) values('ECOMILED','2010-12-21',1,1,2,316,'2018-10-31 23:06:00','2018-10-31 23:06:00');</v>
      </c>
    </row>
    <row r="461" spans="1:20">
      <c r="A461" s="58" t="s">
        <v>2445</v>
      </c>
      <c r="B461" s="58">
        <v>1</v>
      </c>
      <c r="C461" s="67">
        <v>40042</v>
      </c>
      <c r="D461" s="67">
        <v>43694</v>
      </c>
      <c r="E461" s="83"/>
      <c r="F461" s="58" t="s">
        <v>2445</v>
      </c>
      <c r="G461" s="58">
        <v>674</v>
      </c>
      <c r="I461" t="s">
        <v>4277</v>
      </c>
      <c r="J461">
        <v>460</v>
      </c>
      <c r="K461">
        <f t="shared" si="70"/>
        <v>317</v>
      </c>
      <c r="L461">
        <f t="shared" si="71"/>
        <v>1</v>
      </c>
      <c r="M461">
        <f t="shared" si="72"/>
        <v>36062</v>
      </c>
      <c r="N461">
        <f t="shared" si="73"/>
        <v>1998</v>
      </c>
      <c r="O461">
        <f t="shared" si="74"/>
        <v>9</v>
      </c>
      <c r="P461" t="str">
        <f t="shared" si="75"/>
        <v>09</v>
      </c>
      <c r="Q461">
        <f t="shared" si="76"/>
        <v>24</v>
      </c>
      <c r="R461">
        <f t="shared" si="77"/>
        <v>24</v>
      </c>
      <c r="S461" t="str">
        <f t="shared" si="78"/>
        <v>'1998-09-24'</v>
      </c>
      <c r="T461" t="str">
        <f t="shared" si="79"/>
        <v>insert into control (nombre, fecha_registrada, registrada, estatus, id_admin, id_cliente, created_at, updated_at) values('ECONOLLANTAS','1998-09-24',1,1,2,317,'2018-10-31 23:06:00','2018-10-31 23:06:00');</v>
      </c>
    </row>
    <row r="462" spans="1:20">
      <c r="A462" s="59" t="s">
        <v>2453</v>
      </c>
      <c r="B462" s="59">
        <v>1</v>
      </c>
      <c r="C462" s="68">
        <v>40815</v>
      </c>
      <c r="D462" s="68">
        <v>44468</v>
      </c>
      <c r="E462" s="82"/>
      <c r="F462" s="59" t="s">
        <v>2454</v>
      </c>
      <c r="G462" s="59">
        <v>670</v>
      </c>
      <c r="I462" t="s">
        <v>4270</v>
      </c>
      <c r="J462">
        <v>461</v>
      </c>
      <c r="K462">
        <f t="shared" si="70"/>
        <v>318</v>
      </c>
      <c r="L462">
        <f t="shared" si="71"/>
        <v>0</v>
      </c>
      <c r="M462">
        <f t="shared" si="72"/>
        <v>41046</v>
      </c>
      <c r="N462">
        <f t="shared" si="73"/>
        <v>2012</v>
      </c>
      <c r="O462">
        <f t="shared" si="74"/>
        <v>5</v>
      </c>
      <c r="P462" t="str">
        <f t="shared" si="75"/>
        <v>05</v>
      </c>
      <c r="Q462">
        <f t="shared" si="76"/>
        <v>17</v>
      </c>
      <c r="R462">
        <f t="shared" si="77"/>
        <v>17</v>
      </c>
      <c r="S462" t="str">
        <f t="shared" si="78"/>
        <v>'2012-05-17'</v>
      </c>
      <c r="T462" t="str">
        <f t="shared" si="79"/>
        <v>insert into control (nombre, fecha_registrada, registrada, estatus, id_admin, id_cliente, created_at, updated_at) values('ECOTECH','2012-05-17',0,1,2,318,'2018-10-31 23:06:00','2018-10-31 23:06:00');</v>
      </c>
    </row>
    <row r="463" spans="1:20">
      <c r="A463" s="57" t="s">
        <v>2461</v>
      </c>
      <c r="B463" s="57" t="s">
        <v>8657</v>
      </c>
      <c r="C463" s="67">
        <v>41347</v>
      </c>
      <c r="D463" s="67">
        <v>44996</v>
      </c>
      <c r="E463" s="83"/>
      <c r="F463" s="57" t="s">
        <v>2462</v>
      </c>
      <c r="G463" s="57">
        <v>669</v>
      </c>
      <c r="I463" t="s">
        <v>4264</v>
      </c>
      <c r="J463">
        <v>462</v>
      </c>
      <c r="K463">
        <f t="shared" si="70"/>
        <v>319</v>
      </c>
      <c r="L463">
        <f t="shared" si="71"/>
        <v>1</v>
      </c>
      <c r="M463">
        <f t="shared" si="72"/>
        <v>40787</v>
      </c>
      <c r="N463">
        <f t="shared" si="73"/>
        <v>2011</v>
      </c>
      <c r="O463">
        <f t="shared" si="74"/>
        <v>9</v>
      </c>
      <c r="P463" t="str">
        <f t="shared" si="75"/>
        <v>09</v>
      </c>
      <c r="Q463">
        <f t="shared" si="76"/>
        <v>1</v>
      </c>
      <c r="R463" t="str">
        <f t="shared" si="77"/>
        <v>01</v>
      </c>
      <c r="S463" t="str">
        <f t="shared" si="78"/>
        <v>'2011-09-01'</v>
      </c>
      <c r="T463" t="str">
        <f t="shared" si="79"/>
        <v>insert into control (nombre, fecha_registrada, registrada, estatus, id_admin, id_cliente, created_at, updated_at) values('EDUROBOTICA','2011-09-01',1,1,2,319,'2018-10-31 23:06:00','2018-10-31 23:06:00');</v>
      </c>
    </row>
    <row r="464" spans="1:20">
      <c r="A464" s="59" t="s">
        <v>2466</v>
      </c>
      <c r="B464" s="59">
        <v>1</v>
      </c>
      <c r="C464" s="68">
        <v>41878</v>
      </c>
      <c r="D464" s="68">
        <v>45531</v>
      </c>
      <c r="E464" s="82"/>
      <c r="F464" s="59" t="s">
        <v>2462</v>
      </c>
      <c r="G464" s="59">
        <v>669</v>
      </c>
      <c r="I464" t="s">
        <v>6951</v>
      </c>
      <c r="J464">
        <v>463</v>
      </c>
      <c r="K464">
        <f t="shared" si="70"/>
        <v>717</v>
      </c>
      <c r="L464">
        <f t="shared" si="71"/>
        <v>1</v>
      </c>
      <c r="M464">
        <f t="shared" si="72"/>
        <v>42457</v>
      </c>
      <c r="N464">
        <f t="shared" si="73"/>
        <v>2016</v>
      </c>
      <c r="O464">
        <f t="shared" si="74"/>
        <v>3</v>
      </c>
      <c r="P464" t="str">
        <f t="shared" si="75"/>
        <v>03</v>
      </c>
      <c r="Q464">
        <f t="shared" si="76"/>
        <v>28</v>
      </c>
      <c r="R464">
        <f t="shared" si="77"/>
        <v>28</v>
      </c>
      <c r="S464" t="str">
        <f t="shared" si="78"/>
        <v>'2016-03-28'</v>
      </c>
      <c r="T464" t="str">
        <f t="shared" si="79"/>
        <v>insert into control (nombre, fecha_registrada, registrada, estatus, id_admin, id_cliente, created_at, updated_at) values('EFECTIVO EXPRESS','2016-03-28',1,1,2,717,'2018-10-31 23:06:00','2018-10-31 23:06:00');</v>
      </c>
    </row>
    <row r="465" spans="1:20">
      <c r="A465" s="57" t="s">
        <v>2470</v>
      </c>
      <c r="B465" s="57" t="s">
        <v>8657</v>
      </c>
      <c r="C465" s="67">
        <v>38986</v>
      </c>
      <c r="D465" s="67">
        <v>42639</v>
      </c>
      <c r="E465" s="83"/>
      <c r="F465" s="57" t="s">
        <v>2470</v>
      </c>
      <c r="G465" s="57">
        <v>668</v>
      </c>
      <c r="I465" t="s">
        <v>4257</v>
      </c>
      <c r="J465">
        <v>464</v>
      </c>
      <c r="K465">
        <f t="shared" si="70"/>
        <v>320</v>
      </c>
      <c r="L465">
        <f t="shared" si="71"/>
        <v>1</v>
      </c>
      <c r="M465">
        <f t="shared" si="72"/>
        <v>39743</v>
      </c>
      <c r="N465">
        <f t="shared" si="73"/>
        <v>2008</v>
      </c>
      <c r="O465">
        <f t="shared" si="74"/>
        <v>10</v>
      </c>
      <c r="P465">
        <f t="shared" si="75"/>
        <v>10</v>
      </c>
      <c r="Q465">
        <f t="shared" si="76"/>
        <v>22</v>
      </c>
      <c r="R465">
        <f t="shared" si="77"/>
        <v>22</v>
      </c>
      <c r="S465" t="str">
        <f t="shared" si="78"/>
        <v>'2008-10-22'</v>
      </c>
      <c r="T465" t="str">
        <f t="shared" si="79"/>
        <v>insert into control (nombre, fecha_registrada, registrada, estatus, id_admin, id_cliente, created_at, updated_at) values('EHRLICH LABORATORIOS','2008-10-22',1,1,2,320,'2018-10-31 23:06:00','2018-10-31 23:06:00');</v>
      </c>
    </row>
    <row r="466" spans="1:20">
      <c r="A466" s="59" t="s">
        <v>2475</v>
      </c>
      <c r="B466" s="59">
        <v>1</v>
      </c>
      <c r="C466" s="68">
        <v>41012</v>
      </c>
      <c r="D466" s="68">
        <v>44664</v>
      </c>
      <c r="E466" s="82"/>
      <c r="F466" s="59" t="s">
        <v>2475</v>
      </c>
      <c r="G466" s="59">
        <v>666</v>
      </c>
      <c r="I466" t="s">
        <v>4255</v>
      </c>
      <c r="J466">
        <v>465</v>
      </c>
      <c r="K466">
        <f t="shared" si="70"/>
        <v>321</v>
      </c>
      <c r="L466">
        <f t="shared" si="71"/>
        <v>0</v>
      </c>
      <c r="M466">
        <f t="shared" si="72"/>
        <v>40624</v>
      </c>
      <c r="N466">
        <f t="shared" si="73"/>
        <v>2011</v>
      </c>
      <c r="O466">
        <f t="shared" si="74"/>
        <v>3</v>
      </c>
      <c r="P466" t="str">
        <f t="shared" si="75"/>
        <v>03</v>
      </c>
      <c r="Q466">
        <f t="shared" si="76"/>
        <v>22</v>
      </c>
      <c r="R466">
        <f t="shared" si="77"/>
        <v>22</v>
      </c>
      <c r="S466" t="str">
        <f t="shared" si="78"/>
        <v>'2011-03-22'</v>
      </c>
      <c r="T466" t="str">
        <f t="shared" si="79"/>
        <v>insert into control (nombre, fecha_registrada, registrada, estatus, id_admin, id_cliente, created_at, updated_at) values('EKKCERO','2011-03-22',0,1,2,321,'2018-10-31 23:06:00','2018-10-31 23:06:00');</v>
      </c>
    </row>
    <row r="467" spans="1:20">
      <c r="A467" s="57" t="s">
        <v>2487</v>
      </c>
      <c r="B467" s="57">
        <v>1</v>
      </c>
      <c r="C467" s="69">
        <v>40953</v>
      </c>
      <c r="D467" s="69">
        <v>44606</v>
      </c>
      <c r="E467" s="85"/>
      <c r="F467" s="57" t="s">
        <v>2487</v>
      </c>
      <c r="G467" s="57">
        <v>665</v>
      </c>
      <c r="I467" t="s">
        <v>4865</v>
      </c>
      <c r="J467">
        <v>466</v>
      </c>
      <c r="K467">
        <f t="shared" si="70"/>
        <v>212</v>
      </c>
      <c r="L467">
        <f t="shared" si="71"/>
        <v>1</v>
      </c>
      <c r="M467">
        <f t="shared" si="72"/>
        <v>40766</v>
      </c>
      <c r="N467">
        <f t="shared" si="73"/>
        <v>2011</v>
      </c>
      <c r="O467">
        <f t="shared" si="74"/>
        <v>8</v>
      </c>
      <c r="P467" t="str">
        <f t="shared" si="75"/>
        <v>08</v>
      </c>
      <c r="Q467">
        <f t="shared" si="76"/>
        <v>11</v>
      </c>
      <c r="R467">
        <f t="shared" si="77"/>
        <v>11</v>
      </c>
      <c r="S467" t="str">
        <f t="shared" si="78"/>
        <v>'2011-08-11'</v>
      </c>
      <c r="T467" t="str">
        <f t="shared" si="79"/>
        <v>insert into control (nombre, fecha_registrada, registrada, estatus, id_admin, id_cliente, created_at, updated_at) values('EKTRON','2011-08-11',1,1,2,212,'2018-10-31 23:06:00','2018-10-31 23:06:00');</v>
      </c>
    </row>
    <row r="468" spans="1:20">
      <c r="A468" s="60" t="s">
        <v>2493</v>
      </c>
      <c r="B468" s="60">
        <v>1</v>
      </c>
      <c r="C468" s="70">
        <v>41408</v>
      </c>
      <c r="D468" s="70">
        <v>45060</v>
      </c>
      <c r="E468" s="84"/>
      <c r="F468" s="60" t="s">
        <v>2487</v>
      </c>
      <c r="G468" s="60">
        <v>665</v>
      </c>
      <c r="I468" t="s">
        <v>7038</v>
      </c>
      <c r="J468">
        <v>467</v>
      </c>
      <c r="K468">
        <f t="shared" si="70"/>
        <v>322</v>
      </c>
      <c r="L468">
        <f t="shared" si="71"/>
        <v>1</v>
      </c>
      <c r="M468">
        <f t="shared" si="72"/>
        <v>42506</v>
      </c>
      <c r="N468">
        <f t="shared" si="73"/>
        <v>2016</v>
      </c>
      <c r="O468">
        <f t="shared" si="74"/>
        <v>5</v>
      </c>
      <c r="P468" t="str">
        <f t="shared" si="75"/>
        <v>05</v>
      </c>
      <c r="Q468">
        <f t="shared" si="76"/>
        <v>16</v>
      </c>
      <c r="R468">
        <f t="shared" si="77"/>
        <v>16</v>
      </c>
      <c r="S468" t="str">
        <f t="shared" si="78"/>
        <v>'2016-05-16'</v>
      </c>
      <c r="T468" t="str">
        <f t="shared" si="79"/>
        <v>insert into control (nombre, fecha_registrada, registrada, estatus, id_admin, id_cliente, created_at, updated_at) values('EL 34 BILLIARDS &amp; DRINKS','2016-05-16',1,1,2,322,'2018-10-31 23:06:00','2018-10-31 23:06:00');</v>
      </c>
    </row>
    <row r="469" spans="1:20">
      <c r="A469" s="58" t="s">
        <v>2496</v>
      </c>
      <c r="B469" s="57" t="s">
        <v>8657</v>
      </c>
      <c r="C469" s="67">
        <v>39338</v>
      </c>
      <c r="D469" s="67">
        <v>42991</v>
      </c>
      <c r="E469" s="83"/>
      <c r="F469" s="57" t="s">
        <v>2497</v>
      </c>
      <c r="G469" s="57">
        <v>663</v>
      </c>
      <c r="I469" t="s">
        <v>4252</v>
      </c>
      <c r="J469">
        <v>468</v>
      </c>
      <c r="K469">
        <f t="shared" si="70"/>
        <v>324</v>
      </c>
      <c r="L469">
        <f t="shared" si="71"/>
        <v>0</v>
      </c>
      <c r="M469">
        <f t="shared" si="72"/>
        <v>40107</v>
      </c>
      <c r="N469">
        <f t="shared" si="73"/>
        <v>2009</v>
      </c>
      <c r="O469">
        <f t="shared" si="74"/>
        <v>10</v>
      </c>
      <c r="P469">
        <f t="shared" si="75"/>
        <v>10</v>
      </c>
      <c r="Q469">
        <f t="shared" si="76"/>
        <v>21</v>
      </c>
      <c r="R469">
        <f t="shared" si="77"/>
        <v>21</v>
      </c>
      <c r="S469" t="str">
        <f t="shared" si="78"/>
        <v>'2009-10-21'</v>
      </c>
      <c r="T469" t="str">
        <f t="shared" si="79"/>
        <v>insert into control (nombre, fecha_registrada, registrada, estatus, id_admin, id_cliente, created_at, updated_at) values('EL ANPIRANO','2009-10-21',0,1,2,324,'2018-10-31 23:06:00','2018-10-31 23:06:00');</v>
      </c>
    </row>
    <row r="470" spans="1:20">
      <c r="A470" s="59" t="s">
        <v>2502</v>
      </c>
      <c r="B470" s="59">
        <v>1</v>
      </c>
      <c r="C470" s="68">
        <v>41571</v>
      </c>
      <c r="D470" s="68">
        <v>45223</v>
      </c>
      <c r="E470" s="82"/>
      <c r="F470" s="59" t="s">
        <v>2497</v>
      </c>
      <c r="G470" s="59">
        <v>663</v>
      </c>
      <c r="I470" t="s">
        <v>6433</v>
      </c>
      <c r="J470">
        <v>469</v>
      </c>
      <c r="K470">
        <f t="shared" si="70"/>
        <v>323</v>
      </c>
      <c r="L470">
        <f t="shared" si="71"/>
        <v>1</v>
      </c>
      <c r="M470">
        <f t="shared" si="72"/>
        <v>42185</v>
      </c>
      <c r="N470">
        <f t="shared" si="73"/>
        <v>2015</v>
      </c>
      <c r="O470">
        <f t="shared" si="74"/>
        <v>6</v>
      </c>
      <c r="P470" t="str">
        <f t="shared" si="75"/>
        <v>06</v>
      </c>
      <c r="Q470">
        <f t="shared" si="76"/>
        <v>30</v>
      </c>
      <c r="R470">
        <f t="shared" si="77"/>
        <v>30</v>
      </c>
      <c r="S470" t="str">
        <f t="shared" si="78"/>
        <v>'2015-06-30'</v>
      </c>
      <c r="T470" t="str">
        <f t="shared" si="79"/>
        <v>insert into control (nombre, fecha_registrada, registrada, estatus, id_admin, id_cliente, created_at, updated_at) values('EL ARCANGEL DE LA SALUD MÉTODO COYFE','2015-06-30',1,1,2,323,'2018-10-31 23:06:00','2018-10-31 23:06:00');</v>
      </c>
    </row>
    <row r="471" spans="1:20">
      <c r="A471" s="57" t="s">
        <v>2505</v>
      </c>
      <c r="B471" s="57" t="s">
        <v>8657</v>
      </c>
      <c r="C471" s="67">
        <v>41571</v>
      </c>
      <c r="D471" s="67">
        <v>45223</v>
      </c>
      <c r="E471" s="83"/>
      <c r="F471" s="57" t="s">
        <v>2497</v>
      </c>
      <c r="G471" s="57">
        <v>663</v>
      </c>
      <c r="I471" t="s">
        <v>7809</v>
      </c>
      <c r="J471">
        <v>470</v>
      </c>
      <c r="K471">
        <f t="shared" si="70"/>
        <v>631</v>
      </c>
      <c r="L471">
        <f t="shared" si="71"/>
        <v>1</v>
      </c>
      <c r="M471">
        <f t="shared" si="72"/>
        <v>42851</v>
      </c>
      <c r="N471">
        <f t="shared" si="73"/>
        <v>2017</v>
      </c>
      <c r="O471">
        <f t="shared" si="74"/>
        <v>4</v>
      </c>
      <c r="P471" t="str">
        <f t="shared" si="75"/>
        <v>04</v>
      </c>
      <c r="Q471">
        <f t="shared" si="76"/>
        <v>26</v>
      </c>
      <c r="R471">
        <f t="shared" si="77"/>
        <v>26</v>
      </c>
      <c r="S471" t="str">
        <f t="shared" si="78"/>
        <v>'2017-04-26'</v>
      </c>
      <c r="T471" t="str">
        <f t="shared" si="79"/>
        <v>insert into control (nombre, fecha_registrada, registrada, estatus, id_admin, id_cliente, created_at, updated_at) values('EL ATARDECER DE LOS CIENES','2017-04-26',1,1,2,631,'2018-10-31 23:06:00','2018-10-31 23:06:00');</v>
      </c>
    </row>
    <row r="472" spans="1:20">
      <c r="A472" s="59" t="s">
        <v>2507</v>
      </c>
      <c r="B472" s="59">
        <v>1</v>
      </c>
      <c r="C472" s="68">
        <v>41571</v>
      </c>
      <c r="D472" s="68">
        <v>45223</v>
      </c>
      <c r="E472" s="82"/>
      <c r="F472" s="59" t="s">
        <v>2497</v>
      </c>
      <c r="G472" s="59">
        <v>663</v>
      </c>
      <c r="I472" t="s">
        <v>7645</v>
      </c>
      <c r="J472">
        <v>471</v>
      </c>
      <c r="K472">
        <f t="shared" si="70"/>
        <v>632</v>
      </c>
      <c r="L472">
        <f t="shared" si="71"/>
        <v>1</v>
      </c>
      <c r="M472">
        <f t="shared" si="72"/>
        <v>42848</v>
      </c>
      <c r="N472">
        <f t="shared" si="73"/>
        <v>2017</v>
      </c>
      <c r="O472">
        <f t="shared" si="74"/>
        <v>4</v>
      </c>
      <c r="P472" t="str">
        <f t="shared" si="75"/>
        <v>04</v>
      </c>
      <c r="Q472">
        <f t="shared" si="76"/>
        <v>23</v>
      </c>
      <c r="R472">
        <f t="shared" si="77"/>
        <v>23</v>
      </c>
      <c r="S472" t="str">
        <f t="shared" si="78"/>
        <v>'2017-04-23'</v>
      </c>
      <c r="T472" t="str">
        <f t="shared" si="79"/>
        <v>insert into control (nombre, fecha_registrada, registrada, estatus, id_admin, id_cliente, created_at, updated_at) values('EL ATARDECER DE LOS CLIENTES','2017-04-23',1,1,2,632,'2018-10-31 23:06:00','2018-10-31 23:06:00');</v>
      </c>
    </row>
    <row r="473" spans="1:20">
      <c r="A473" s="58" t="s">
        <v>2509</v>
      </c>
      <c r="B473" s="58">
        <v>1</v>
      </c>
      <c r="C473" s="67">
        <v>41900</v>
      </c>
      <c r="D473" s="67">
        <v>45553</v>
      </c>
      <c r="E473" s="83"/>
      <c r="F473" s="58" t="s">
        <v>2509</v>
      </c>
      <c r="G473" s="58">
        <v>661</v>
      </c>
      <c r="I473" t="s">
        <v>8171</v>
      </c>
      <c r="J473">
        <v>472</v>
      </c>
      <c r="K473">
        <f t="shared" si="70"/>
        <v>126</v>
      </c>
      <c r="L473">
        <f t="shared" si="71"/>
        <v>1</v>
      </c>
      <c r="M473">
        <f t="shared" si="72"/>
        <v>42048</v>
      </c>
      <c r="N473">
        <f t="shared" si="73"/>
        <v>2015</v>
      </c>
      <c r="O473">
        <f t="shared" si="74"/>
        <v>2</v>
      </c>
      <c r="P473" t="str">
        <f t="shared" si="75"/>
        <v>02</v>
      </c>
      <c r="Q473">
        <f t="shared" si="76"/>
        <v>13</v>
      </c>
      <c r="R473">
        <f t="shared" si="77"/>
        <v>13</v>
      </c>
      <c r="S473" t="str">
        <f t="shared" si="78"/>
        <v>'2015-02-13'</v>
      </c>
      <c r="T473" t="str">
        <f t="shared" si="79"/>
        <v>insert into control (nombre, fecha_registrada, registrada, estatus, id_admin, id_cliente, created_at, updated_at) values('EL CABUS ESTAN A TODA MAQUINA','2015-02-13',1,1,2,126,'2018-10-31 23:06:00','2018-10-31 23:06:00');</v>
      </c>
    </row>
    <row r="474" spans="1:20">
      <c r="A474" s="59" t="s">
        <v>2515</v>
      </c>
      <c r="B474" s="59">
        <v>1</v>
      </c>
      <c r="C474" s="68">
        <v>37244</v>
      </c>
      <c r="D474" s="68">
        <v>44549</v>
      </c>
      <c r="E474" s="82"/>
      <c r="F474" s="59" t="s">
        <v>2515</v>
      </c>
      <c r="G474" s="59">
        <v>659</v>
      </c>
      <c r="I474" t="s">
        <v>6362</v>
      </c>
      <c r="J474">
        <v>473</v>
      </c>
      <c r="K474">
        <f t="shared" si="70"/>
        <v>325</v>
      </c>
      <c r="L474">
        <f t="shared" si="71"/>
        <v>1</v>
      </c>
      <c r="M474">
        <f t="shared" si="72"/>
        <v>42166</v>
      </c>
      <c r="N474">
        <f t="shared" si="73"/>
        <v>2015</v>
      </c>
      <c r="O474">
        <f t="shared" si="74"/>
        <v>6</v>
      </c>
      <c r="P474" t="str">
        <f t="shared" si="75"/>
        <v>06</v>
      </c>
      <c r="Q474">
        <f t="shared" si="76"/>
        <v>11</v>
      </c>
      <c r="R474">
        <f t="shared" si="77"/>
        <v>11</v>
      </c>
      <c r="S474" t="str">
        <f t="shared" si="78"/>
        <v>'2015-06-11'</v>
      </c>
      <c r="T474" t="str">
        <f t="shared" si="79"/>
        <v>insert into control (nombre, fecha_registrada, registrada, estatus, id_admin, id_cliente, created_at, updated_at) values('EL CANIJO','2015-06-11',1,1,2,325,'2018-10-31 23:06:00','2018-10-31 23:06:00');</v>
      </c>
    </row>
    <row r="475" spans="1:20">
      <c r="A475" s="58" t="s">
        <v>2521</v>
      </c>
      <c r="B475" s="58">
        <v>1</v>
      </c>
      <c r="C475" s="67">
        <v>40911</v>
      </c>
      <c r="D475" s="67">
        <v>44564</v>
      </c>
      <c r="E475" s="83"/>
      <c r="F475" s="58" t="s">
        <v>2521</v>
      </c>
      <c r="G475" s="58">
        <v>658</v>
      </c>
      <c r="I475" t="s">
        <v>4225</v>
      </c>
      <c r="J475">
        <v>474</v>
      </c>
      <c r="K475">
        <f t="shared" si="70"/>
        <v>326</v>
      </c>
      <c r="L475">
        <f t="shared" si="71"/>
        <v>1</v>
      </c>
      <c r="M475">
        <f t="shared" si="72"/>
        <v>36775</v>
      </c>
      <c r="N475">
        <f t="shared" si="73"/>
        <v>2000</v>
      </c>
      <c r="O475">
        <f t="shared" si="74"/>
        <v>9</v>
      </c>
      <c r="P475" t="str">
        <f t="shared" si="75"/>
        <v>09</v>
      </c>
      <c r="Q475">
        <f t="shared" si="76"/>
        <v>6</v>
      </c>
      <c r="R475" t="str">
        <f t="shared" si="77"/>
        <v>06</v>
      </c>
      <c r="S475" t="str">
        <f t="shared" si="78"/>
        <v>'2000-09-06'</v>
      </c>
      <c r="T475" t="str">
        <f t="shared" si="79"/>
        <v>insert into control (nombre, fecha_registrada, registrada, estatus, id_admin, id_cliente, created_at, updated_at) values('EL CHALET COCINAS &amp; ACCESORIOS','2000-09-06',1,1,2,326,'2018-10-31 23:06:00','2018-10-31 23:06:00');</v>
      </c>
    </row>
    <row r="476" spans="1:20">
      <c r="A476" s="59" t="s">
        <v>2527</v>
      </c>
      <c r="B476" s="59">
        <v>1</v>
      </c>
      <c r="C476" s="68">
        <v>41946</v>
      </c>
      <c r="D476" s="68">
        <v>45599</v>
      </c>
      <c r="E476" s="82"/>
      <c r="F476" s="59" t="s">
        <v>2521</v>
      </c>
      <c r="G476" s="59">
        <v>658</v>
      </c>
      <c r="I476" t="s">
        <v>612</v>
      </c>
      <c r="J476">
        <v>475</v>
      </c>
      <c r="K476">
        <f t="shared" si="70"/>
        <v>1023</v>
      </c>
      <c r="L476">
        <f t="shared" si="71"/>
        <v>1</v>
      </c>
      <c r="M476">
        <f t="shared" si="72"/>
        <v>40876</v>
      </c>
      <c r="N476">
        <f t="shared" si="73"/>
        <v>2011</v>
      </c>
      <c r="O476">
        <f t="shared" si="74"/>
        <v>11</v>
      </c>
      <c r="P476">
        <f t="shared" si="75"/>
        <v>11</v>
      </c>
      <c r="Q476">
        <f t="shared" si="76"/>
        <v>29</v>
      </c>
      <c r="R476">
        <f t="shared" si="77"/>
        <v>29</v>
      </c>
      <c r="S476" t="str">
        <f t="shared" si="78"/>
        <v>'2011-11-29'</v>
      </c>
      <c r="T476" t="str">
        <f t="shared" si="79"/>
        <v>insert into control (nombre, fecha_registrada, registrada, estatus, id_admin, id_cliente, created_at, updated_at) values('EL CHINO','2011-11-29',1,1,2,1023,'2018-10-31 23:06:00','2018-10-31 23:06:00');</v>
      </c>
    </row>
    <row r="477" spans="1:20">
      <c r="A477" s="57" t="s">
        <v>2529</v>
      </c>
      <c r="B477" s="57" t="s">
        <v>8657</v>
      </c>
      <c r="C477" s="67">
        <v>39885</v>
      </c>
      <c r="D477" s="67">
        <v>43537</v>
      </c>
      <c r="E477" s="83"/>
      <c r="F477" s="57" t="s">
        <v>2529</v>
      </c>
      <c r="G477" s="57">
        <v>657</v>
      </c>
      <c r="I477" t="s">
        <v>4216</v>
      </c>
      <c r="J477">
        <v>476</v>
      </c>
      <c r="K477">
        <f t="shared" si="70"/>
        <v>327</v>
      </c>
      <c r="L477">
        <f t="shared" si="71"/>
        <v>1</v>
      </c>
      <c r="M477">
        <f t="shared" si="72"/>
        <v>41372</v>
      </c>
      <c r="N477">
        <f t="shared" si="73"/>
        <v>2013</v>
      </c>
      <c r="O477">
        <f t="shared" si="74"/>
        <v>4</v>
      </c>
      <c r="P477" t="str">
        <f t="shared" si="75"/>
        <v>04</v>
      </c>
      <c r="Q477">
        <f t="shared" si="76"/>
        <v>8</v>
      </c>
      <c r="R477" t="str">
        <f t="shared" si="77"/>
        <v>08</v>
      </c>
      <c r="S477" t="str">
        <f t="shared" si="78"/>
        <v>'2013-04-08'</v>
      </c>
      <c r="T477" t="str">
        <f t="shared" si="79"/>
        <v>insert into control (nombre, fecha_registrada, registrada, estatus, id_admin, id_cliente, created_at, updated_at) values('EL CUBANO TORTAS Y HAMBURGUEZAS SARE','2013-04-08',1,1,2,327,'2018-10-31 23:06:00','2018-10-31 23:06:00');</v>
      </c>
    </row>
    <row r="478" spans="1:20">
      <c r="A478" s="74" t="s">
        <v>2536</v>
      </c>
      <c r="B478" s="59">
        <v>1</v>
      </c>
      <c r="C478" s="68">
        <v>40693</v>
      </c>
      <c r="D478" s="68">
        <v>44346</v>
      </c>
      <c r="E478" s="82"/>
      <c r="F478" s="59" t="s">
        <v>2536</v>
      </c>
      <c r="G478" s="59">
        <v>656</v>
      </c>
      <c r="I478" t="s">
        <v>2823</v>
      </c>
      <c r="J478">
        <v>477</v>
      </c>
      <c r="K478">
        <f t="shared" si="70"/>
        <v>600</v>
      </c>
      <c r="L478">
        <f t="shared" si="71"/>
        <v>1</v>
      </c>
      <c r="M478">
        <f t="shared" si="72"/>
        <v>39745</v>
      </c>
      <c r="N478">
        <f t="shared" si="73"/>
        <v>2008</v>
      </c>
      <c r="O478">
        <f t="shared" si="74"/>
        <v>10</v>
      </c>
      <c r="P478">
        <f t="shared" si="75"/>
        <v>10</v>
      </c>
      <c r="Q478">
        <f t="shared" si="76"/>
        <v>24</v>
      </c>
      <c r="R478">
        <f t="shared" si="77"/>
        <v>24</v>
      </c>
      <c r="S478" t="str">
        <f t="shared" si="78"/>
        <v>'2008-10-24'</v>
      </c>
      <c r="T478" t="str">
        <f t="shared" si="79"/>
        <v>insert into control (nombre, fecha_registrada, registrada, estatus, id_admin, id_cliente, created_at, updated_at) values('EL ESPAÑOL DE DELICIAS','2008-10-24',1,1,2,600,'2018-10-31 23:06:00','2018-10-31 23:06:00');</v>
      </c>
    </row>
    <row r="479" spans="1:20">
      <c r="A479" s="57" t="s">
        <v>2539</v>
      </c>
      <c r="B479" s="57">
        <v>1</v>
      </c>
      <c r="C479" s="69">
        <v>41404</v>
      </c>
      <c r="D479" s="69">
        <v>45056</v>
      </c>
      <c r="E479" s="85"/>
      <c r="F479" s="57" t="s">
        <v>2539</v>
      </c>
      <c r="G479" s="57">
        <v>655</v>
      </c>
      <c r="I479" t="s">
        <v>7639</v>
      </c>
      <c r="J479">
        <v>478</v>
      </c>
      <c r="K479">
        <f t="shared" si="70"/>
        <v>329</v>
      </c>
      <c r="L479">
        <f t="shared" si="71"/>
        <v>1</v>
      </c>
      <c r="M479">
        <f t="shared" si="72"/>
        <v>42255</v>
      </c>
      <c r="N479">
        <f t="shared" si="73"/>
        <v>2015</v>
      </c>
      <c r="O479">
        <f t="shared" si="74"/>
        <v>9</v>
      </c>
      <c r="P479" t="str">
        <f t="shared" si="75"/>
        <v>09</v>
      </c>
      <c r="Q479">
        <f t="shared" si="76"/>
        <v>8</v>
      </c>
      <c r="R479" t="str">
        <f t="shared" si="77"/>
        <v>08</v>
      </c>
      <c r="S479" t="str">
        <f t="shared" si="78"/>
        <v>'2015-09-08'</v>
      </c>
      <c r="T479" t="str">
        <f t="shared" si="79"/>
        <v>insert into control (nombre, fecha_registrada, registrada, estatus, id_admin, id_cliente, created_at, updated_at) values('EL GALLITO MAÑANERO','2015-09-08',1,1,2,329,'2018-10-31 23:06:00','2018-10-31 23:06:00');</v>
      </c>
    </row>
    <row r="480" spans="1:20">
      <c r="A480" s="60" t="s">
        <v>2539</v>
      </c>
      <c r="B480" s="60">
        <v>1</v>
      </c>
      <c r="C480" s="70">
        <v>41404</v>
      </c>
      <c r="D480" s="70">
        <v>45056</v>
      </c>
      <c r="E480" s="84"/>
      <c r="F480" s="60" t="s">
        <v>2539</v>
      </c>
      <c r="G480" s="60">
        <v>655</v>
      </c>
      <c r="I480" t="s">
        <v>3516</v>
      </c>
      <c r="J480">
        <v>479</v>
      </c>
      <c r="K480">
        <f t="shared" si="70"/>
        <v>457</v>
      </c>
      <c r="L480">
        <f t="shared" si="71"/>
        <v>1</v>
      </c>
      <c r="M480">
        <f t="shared" si="72"/>
        <v>37077</v>
      </c>
      <c r="N480">
        <f t="shared" si="73"/>
        <v>2001</v>
      </c>
      <c r="O480">
        <f t="shared" si="74"/>
        <v>7</v>
      </c>
      <c r="P480" t="str">
        <f t="shared" si="75"/>
        <v>07</v>
      </c>
      <c r="Q480">
        <f t="shared" si="76"/>
        <v>5</v>
      </c>
      <c r="R480" t="str">
        <f t="shared" si="77"/>
        <v>05</v>
      </c>
      <c r="S480" t="str">
        <f t="shared" si="78"/>
        <v>'2001-07-05'</v>
      </c>
      <c r="T480" t="str">
        <f t="shared" si="79"/>
        <v>insert into control (nombre, fecha_registrada, registrada, estatus, id_admin, id_cliente, created_at, updated_at) values('EL GORDO','2001-07-05',1,1,2,457,'2018-10-31 23:06:00','2018-10-31 23:06:00');</v>
      </c>
    </row>
    <row r="481" spans="1:20">
      <c r="A481" s="58" t="s">
        <v>2542</v>
      </c>
      <c r="B481" s="58">
        <v>1</v>
      </c>
      <c r="C481" s="67">
        <v>41719</v>
      </c>
      <c r="D481" s="67">
        <v>45372</v>
      </c>
      <c r="E481" s="83">
        <v>41</v>
      </c>
      <c r="F481" s="58" t="s">
        <v>2539</v>
      </c>
      <c r="G481" s="58">
        <v>655</v>
      </c>
      <c r="I481" t="s">
        <v>4184</v>
      </c>
      <c r="J481">
        <v>480</v>
      </c>
      <c r="K481">
        <f t="shared" si="70"/>
        <v>330</v>
      </c>
      <c r="L481">
        <f t="shared" si="71"/>
        <v>1</v>
      </c>
      <c r="M481">
        <f t="shared" si="72"/>
        <v>38971</v>
      </c>
      <c r="N481">
        <f t="shared" si="73"/>
        <v>2006</v>
      </c>
      <c r="O481">
        <f t="shared" si="74"/>
        <v>9</v>
      </c>
      <c r="P481" t="str">
        <f t="shared" si="75"/>
        <v>09</v>
      </c>
      <c r="Q481">
        <f t="shared" si="76"/>
        <v>11</v>
      </c>
      <c r="R481">
        <f t="shared" si="77"/>
        <v>11</v>
      </c>
      <c r="S481" t="str">
        <f t="shared" si="78"/>
        <v>'2006-09-11'</v>
      </c>
      <c r="T481" t="str">
        <f t="shared" si="79"/>
        <v>insert into control (nombre, fecha_registrada, registrada, estatus, id_admin, id_cliente, created_at, updated_at) values('EL MALCREADO','2006-09-11',1,1,2,330,'2018-10-31 23:06:00','2018-10-31 23:06:00');</v>
      </c>
    </row>
    <row r="482" spans="1:20">
      <c r="A482" s="59" t="s">
        <v>2542</v>
      </c>
      <c r="B482" s="59">
        <v>1</v>
      </c>
      <c r="C482" s="68">
        <v>41724</v>
      </c>
      <c r="D482" s="68">
        <v>45377</v>
      </c>
      <c r="E482" s="82">
        <v>35</v>
      </c>
      <c r="F482" s="59" t="s">
        <v>2539</v>
      </c>
      <c r="G482" s="59">
        <v>655</v>
      </c>
      <c r="I482" t="s">
        <v>8627</v>
      </c>
      <c r="J482">
        <v>481</v>
      </c>
      <c r="K482">
        <f t="shared" si="70"/>
        <v>1137</v>
      </c>
      <c r="L482">
        <f t="shared" si="71"/>
        <v>1</v>
      </c>
      <c r="M482">
        <f t="shared" si="72"/>
        <v>43165</v>
      </c>
      <c r="N482">
        <f t="shared" si="73"/>
        <v>2018</v>
      </c>
      <c r="O482">
        <f t="shared" si="74"/>
        <v>3</v>
      </c>
      <c r="P482" t="str">
        <f t="shared" si="75"/>
        <v>03</v>
      </c>
      <c r="Q482">
        <f t="shared" si="76"/>
        <v>6</v>
      </c>
      <c r="R482" t="str">
        <f t="shared" si="77"/>
        <v>06</v>
      </c>
      <c r="S482" t="str">
        <f t="shared" si="78"/>
        <v>'2018-03-06'</v>
      </c>
      <c r="T482" t="str">
        <f t="shared" si="79"/>
        <v>insert into control (nombre, fecha_registrada, registrada, estatus, id_admin, id_cliente, created_at, updated_at) values('EL MANZANERO MAÑANERO','2018-03-06',1,1,2,1137,'2018-10-31 23:06:00','2018-10-31 23:06:00');</v>
      </c>
    </row>
    <row r="483" spans="1:20">
      <c r="A483" s="58" t="s">
        <v>2546</v>
      </c>
      <c r="B483" s="58">
        <v>1</v>
      </c>
      <c r="C483" s="67">
        <v>41962</v>
      </c>
      <c r="D483" s="67">
        <v>45615</v>
      </c>
      <c r="E483" s="83">
        <v>41</v>
      </c>
      <c r="F483" s="58" t="s">
        <v>2539</v>
      </c>
      <c r="G483" s="58">
        <v>655</v>
      </c>
      <c r="I483" t="s">
        <v>4175</v>
      </c>
      <c r="J483">
        <v>482</v>
      </c>
      <c r="K483">
        <f t="shared" si="70"/>
        <v>331</v>
      </c>
      <c r="L483">
        <f t="shared" si="71"/>
        <v>1</v>
      </c>
      <c r="M483">
        <f t="shared" si="72"/>
        <v>37427</v>
      </c>
      <c r="N483">
        <f t="shared" si="73"/>
        <v>2002</v>
      </c>
      <c r="O483">
        <f t="shared" si="74"/>
        <v>6</v>
      </c>
      <c r="P483" t="str">
        <f t="shared" si="75"/>
        <v>06</v>
      </c>
      <c r="Q483">
        <f t="shared" si="76"/>
        <v>20</v>
      </c>
      <c r="R483">
        <f t="shared" si="77"/>
        <v>20</v>
      </c>
      <c r="S483" t="str">
        <f t="shared" si="78"/>
        <v>'2002-06-20'</v>
      </c>
      <c r="T483" t="str">
        <f t="shared" si="79"/>
        <v>insert into control (nombre, fecha_registrada, registrada, estatus, id_admin, id_cliente, created_at, updated_at) values('EL MUNDO DE LAS FRANQUICIAS','2002-06-20',1,1,2,331,'2018-10-31 23:06:00','2018-10-31 23:06:00');</v>
      </c>
    </row>
    <row r="484" spans="1:20">
      <c r="A484" s="59" t="s">
        <v>2546</v>
      </c>
      <c r="B484" s="59">
        <v>1</v>
      </c>
      <c r="C484" s="68">
        <v>41962</v>
      </c>
      <c r="D484" s="68">
        <v>45615</v>
      </c>
      <c r="E484" s="82">
        <v>35</v>
      </c>
      <c r="F484" s="59" t="s">
        <v>2539</v>
      </c>
      <c r="G484" s="59">
        <v>655</v>
      </c>
      <c r="I484" t="s">
        <v>3236</v>
      </c>
      <c r="J484">
        <v>483</v>
      </c>
      <c r="K484">
        <f t="shared" si="70"/>
        <v>516</v>
      </c>
      <c r="L484">
        <f t="shared" si="71"/>
        <v>1</v>
      </c>
      <c r="M484">
        <f t="shared" si="72"/>
        <v>39959</v>
      </c>
      <c r="N484">
        <f t="shared" si="73"/>
        <v>2009</v>
      </c>
      <c r="O484">
        <f t="shared" si="74"/>
        <v>5</v>
      </c>
      <c r="P484" t="str">
        <f t="shared" si="75"/>
        <v>05</v>
      </c>
      <c r="Q484">
        <f t="shared" si="76"/>
        <v>26</v>
      </c>
      <c r="R484">
        <f t="shared" si="77"/>
        <v>26</v>
      </c>
      <c r="S484" t="str">
        <f t="shared" si="78"/>
        <v>'2009-05-26'</v>
      </c>
      <c r="T484" t="str">
        <f t="shared" si="79"/>
        <v>insert into control (nombre, fecha_registrada, registrada, estatus, id_admin, id_cliente, created_at, updated_at) values('EL NIDO DEL JABALI CHIHUAHUA COUNTY BY: ARMANDO VELAZQUEZ','2009-05-26',1,1,2,516,'2018-10-31 23:06:00','2018-10-31 23:06:00');</v>
      </c>
    </row>
    <row r="485" spans="1:20" ht="40">
      <c r="A485" s="64" t="s">
        <v>8651</v>
      </c>
      <c r="B485" s="58">
        <v>1</v>
      </c>
      <c r="C485" s="67">
        <v>39534</v>
      </c>
      <c r="D485" s="67">
        <v>46839</v>
      </c>
      <c r="E485" s="83">
        <v>41</v>
      </c>
      <c r="F485" s="58" t="s">
        <v>2549</v>
      </c>
      <c r="G485" s="58">
        <v>654</v>
      </c>
      <c r="I485" t="s">
        <v>8068</v>
      </c>
      <c r="J485">
        <v>484</v>
      </c>
      <c r="K485">
        <f t="shared" si="70"/>
        <v>513</v>
      </c>
      <c r="L485">
        <f t="shared" si="71"/>
        <v>1</v>
      </c>
      <c r="M485">
        <f t="shared" si="72"/>
        <v>43047</v>
      </c>
      <c r="N485">
        <f t="shared" si="73"/>
        <v>2017</v>
      </c>
      <c r="O485">
        <f t="shared" si="74"/>
        <v>11</v>
      </c>
      <c r="P485">
        <f t="shared" si="75"/>
        <v>11</v>
      </c>
      <c r="Q485">
        <f t="shared" si="76"/>
        <v>8</v>
      </c>
      <c r="R485" t="str">
        <f t="shared" si="77"/>
        <v>08</v>
      </c>
      <c r="S485" t="str">
        <f t="shared" si="78"/>
        <v>'2017-11-08'</v>
      </c>
      <c r="T485" t="str">
        <f t="shared" si="79"/>
        <v>insert into control (nombre, fecha_registrada, registrada, estatus, id_admin, id_cliente, created_at, updated_at) values('EL NORTEÑO EXPRESS','2017-11-08',1,1,2,513,'2018-10-31 23:06:00','2018-10-31 23:06:00');</v>
      </c>
    </row>
    <row r="486" spans="1:20" ht="40">
      <c r="A486" s="74" t="s">
        <v>8651</v>
      </c>
      <c r="B486" s="59">
        <v>1</v>
      </c>
      <c r="C486" s="68">
        <v>39693</v>
      </c>
      <c r="D486" s="68">
        <v>43345</v>
      </c>
      <c r="E486" s="82">
        <v>35</v>
      </c>
      <c r="F486" s="59" t="s">
        <v>2549</v>
      </c>
      <c r="G486" s="59">
        <v>654</v>
      </c>
      <c r="I486" t="s">
        <v>4161</v>
      </c>
      <c r="J486">
        <v>485</v>
      </c>
      <c r="K486">
        <f t="shared" si="70"/>
        <v>333</v>
      </c>
      <c r="L486">
        <f t="shared" si="71"/>
        <v>1</v>
      </c>
      <c r="M486">
        <f t="shared" si="72"/>
        <v>38968</v>
      </c>
      <c r="N486">
        <f t="shared" si="73"/>
        <v>2006</v>
      </c>
      <c r="O486">
        <f t="shared" si="74"/>
        <v>9</v>
      </c>
      <c r="P486" t="str">
        <f t="shared" si="75"/>
        <v>09</v>
      </c>
      <c r="Q486">
        <f t="shared" si="76"/>
        <v>8</v>
      </c>
      <c r="R486" t="str">
        <f t="shared" si="77"/>
        <v>08</v>
      </c>
      <c r="S486" t="str">
        <f t="shared" si="78"/>
        <v>'2006-09-08'</v>
      </c>
      <c r="T486" t="str">
        <f t="shared" si="79"/>
        <v>insert into control (nombre, fecha_registrada, registrada, estatus, id_admin, id_cliente, created_at, updated_at) values('EL PALIACATE TACOS GRILL &amp; BEER','2006-09-08',1,1,2,333,'2018-10-31 23:06:00','2018-10-31 23:06:00');</v>
      </c>
    </row>
    <row r="487" spans="1:20">
      <c r="A487" s="58" t="s">
        <v>2555</v>
      </c>
      <c r="B487" s="58">
        <v>1</v>
      </c>
      <c r="C487" s="67">
        <v>39738</v>
      </c>
      <c r="D487" s="67">
        <v>43390</v>
      </c>
      <c r="E487" s="83"/>
      <c r="F487" s="58" t="s">
        <v>2555</v>
      </c>
      <c r="G487" s="58">
        <v>653</v>
      </c>
      <c r="I487" t="s">
        <v>4160</v>
      </c>
      <c r="J487">
        <v>486</v>
      </c>
      <c r="K487">
        <f t="shared" si="70"/>
        <v>334</v>
      </c>
      <c r="L487">
        <f t="shared" si="71"/>
        <v>1</v>
      </c>
      <c r="M487">
        <f t="shared" si="72"/>
        <v>39920</v>
      </c>
      <c r="N487">
        <f t="shared" si="73"/>
        <v>2009</v>
      </c>
      <c r="O487">
        <f t="shared" si="74"/>
        <v>4</v>
      </c>
      <c r="P487" t="str">
        <f t="shared" si="75"/>
        <v>04</v>
      </c>
      <c r="Q487">
        <f t="shared" si="76"/>
        <v>17</v>
      </c>
      <c r="R487">
        <f t="shared" si="77"/>
        <v>17</v>
      </c>
      <c r="S487" t="str">
        <f t="shared" si="78"/>
        <v>'2009-04-17'</v>
      </c>
      <c r="T487" t="str">
        <f t="shared" si="79"/>
        <v>insert into control (nombre, fecha_registrada, registrada, estatus, id_admin, id_cliente, created_at, updated_at) values('EL PIHE','2009-04-17',1,1,2,334,'2018-10-31 23:06:00','2018-10-31 23:06:00');</v>
      </c>
    </row>
    <row r="488" spans="1:20">
      <c r="A488" s="60" t="s">
        <v>2562</v>
      </c>
      <c r="B488" s="60">
        <v>1</v>
      </c>
      <c r="C488" s="68">
        <v>38784</v>
      </c>
      <c r="D488" s="68">
        <v>42437</v>
      </c>
      <c r="E488" s="82"/>
      <c r="F488" s="60" t="s">
        <v>2562</v>
      </c>
      <c r="G488" s="60">
        <v>652</v>
      </c>
      <c r="I488" t="s">
        <v>4153</v>
      </c>
      <c r="J488">
        <v>487</v>
      </c>
      <c r="K488">
        <f t="shared" si="70"/>
        <v>335</v>
      </c>
      <c r="L488">
        <f t="shared" si="71"/>
        <v>1</v>
      </c>
      <c r="M488">
        <f t="shared" si="72"/>
        <v>43111</v>
      </c>
      <c r="N488">
        <f t="shared" si="73"/>
        <v>2018</v>
      </c>
      <c r="O488">
        <f t="shared" si="74"/>
        <v>1</v>
      </c>
      <c r="P488" t="str">
        <f t="shared" si="75"/>
        <v>01</v>
      </c>
      <c r="Q488">
        <f t="shared" si="76"/>
        <v>11</v>
      </c>
      <c r="R488">
        <f t="shared" si="77"/>
        <v>11</v>
      </c>
      <c r="S488" t="str">
        <f t="shared" si="78"/>
        <v>'2018-01-11'</v>
      </c>
      <c r="T488" t="str">
        <f t="shared" si="79"/>
        <v>insert into control (nombre, fecha_registrada, registrada, estatus, id_admin, id_cliente, created_at, updated_at) values('EL PINO TRIPLAY Y DERIVADOS','2018-01-11',1,1,2,335,'2018-10-31 23:06:00','2018-10-31 23:06:00');</v>
      </c>
    </row>
    <row r="489" spans="1:20">
      <c r="A489" s="61" t="s">
        <v>2566</v>
      </c>
      <c r="B489" s="57">
        <v>1</v>
      </c>
      <c r="C489" s="69">
        <v>41299</v>
      </c>
      <c r="D489" s="69">
        <v>44951</v>
      </c>
      <c r="E489" s="85"/>
      <c r="F489" s="57" t="s">
        <v>2566</v>
      </c>
      <c r="G489" s="57">
        <v>651</v>
      </c>
      <c r="I489" t="s">
        <v>58</v>
      </c>
      <c r="J489">
        <v>488</v>
      </c>
      <c r="K489">
        <f t="shared" si="70"/>
        <v>1131</v>
      </c>
      <c r="L489">
        <f t="shared" si="71"/>
        <v>1</v>
      </c>
      <c r="M489">
        <f t="shared" si="72"/>
        <v>41229</v>
      </c>
      <c r="N489">
        <f t="shared" si="73"/>
        <v>2012</v>
      </c>
      <c r="O489">
        <f t="shared" si="74"/>
        <v>11</v>
      </c>
      <c r="P489">
        <f t="shared" si="75"/>
        <v>11</v>
      </c>
      <c r="Q489">
        <f t="shared" si="76"/>
        <v>16</v>
      </c>
      <c r="R489">
        <f t="shared" si="77"/>
        <v>16</v>
      </c>
      <c r="S489" t="str">
        <f t="shared" si="78"/>
        <v>'2012-11-16'</v>
      </c>
      <c r="T489" t="str">
        <f t="shared" si="79"/>
        <v>insert into control (nombre, fecha_registrada, registrada, estatus, id_admin, id_cliente, created_at, updated_at) values('EL R RESTAURANT','2012-11-16',1,1,2,1131,'2018-10-31 23:06:00','2018-10-31 23:06:00');</v>
      </c>
    </row>
    <row r="490" spans="1:20">
      <c r="A490" s="62" t="s">
        <v>2569</v>
      </c>
      <c r="B490" s="60">
        <v>1</v>
      </c>
      <c r="C490" s="70">
        <v>39891</v>
      </c>
      <c r="D490" s="70">
        <v>43543</v>
      </c>
      <c r="E490" s="84"/>
      <c r="F490" s="60" t="s">
        <v>2570</v>
      </c>
      <c r="G490" s="60">
        <v>648</v>
      </c>
      <c r="I490" t="s">
        <v>56</v>
      </c>
      <c r="J490">
        <v>489</v>
      </c>
      <c r="K490">
        <f t="shared" si="70"/>
        <v>1131</v>
      </c>
      <c r="L490">
        <f t="shared" si="71"/>
        <v>0</v>
      </c>
      <c r="M490">
        <f t="shared" si="72"/>
        <v>40878</v>
      </c>
      <c r="N490">
        <f t="shared" si="73"/>
        <v>2011</v>
      </c>
      <c r="O490">
        <f t="shared" si="74"/>
        <v>12</v>
      </c>
      <c r="P490">
        <f t="shared" si="75"/>
        <v>12</v>
      </c>
      <c r="Q490">
        <f t="shared" si="76"/>
        <v>1</v>
      </c>
      <c r="R490" t="str">
        <f t="shared" si="77"/>
        <v>01</v>
      </c>
      <c r="S490" t="str">
        <f t="shared" si="78"/>
        <v>'2011-12-01'</v>
      </c>
      <c r="T490" t="str">
        <f t="shared" si="79"/>
        <v>insert into control (nombre, fecha_registrada, registrada, estatus, id_admin, id_cliente, created_at, updated_at) values('EL RAKÓ RESTAURANT','2011-12-01',0,1,2,1131,'2018-10-31 23:06:00','2018-10-31 23:06:00');</v>
      </c>
    </row>
    <row r="491" spans="1:20">
      <c r="A491" s="58" t="s">
        <v>2577</v>
      </c>
      <c r="B491" s="58">
        <v>1</v>
      </c>
      <c r="C491" s="67">
        <v>40374</v>
      </c>
      <c r="D491" s="67">
        <v>44027</v>
      </c>
      <c r="E491" s="83"/>
      <c r="F491" s="58" t="s">
        <v>2577</v>
      </c>
      <c r="G491" s="58">
        <v>647</v>
      </c>
      <c r="I491" t="s">
        <v>4151</v>
      </c>
      <c r="J491">
        <v>490</v>
      </c>
      <c r="K491">
        <f t="shared" si="70"/>
        <v>336</v>
      </c>
      <c r="L491">
        <f t="shared" si="71"/>
        <v>1</v>
      </c>
      <c r="M491">
        <f t="shared" si="72"/>
        <v>40071</v>
      </c>
      <c r="N491">
        <f t="shared" si="73"/>
        <v>2009</v>
      </c>
      <c r="O491">
        <f t="shared" si="74"/>
        <v>9</v>
      </c>
      <c r="P491" t="str">
        <f t="shared" si="75"/>
        <v>09</v>
      </c>
      <c r="Q491">
        <f t="shared" si="76"/>
        <v>15</v>
      </c>
      <c r="R491">
        <f t="shared" si="77"/>
        <v>15</v>
      </c>
      <c r="S491" t="str">
        <f t="shared" si="78"/>
        <v>'2009-09-15'</v>
      </c>
      <c r="T491" t="str">
        <f t="shared" si="79"/>
        <v>insert into control (nombre, fecha_registrada, registrada, estatus, id_admin, id_cliente, created_at, updated_at) values('EL RINCON DE ANA DELICIAS RANCHERAS','2009-09-15',1,1,2,336,'2018-10-31 23:06:00','2018-10-31 23:06:00');</v>
      </c>
    </row>
    <row r="492" spans="1:20">
      <c r="A492" s="59" t="s">
        <v>2585</v>
      </c>
      <c r="B492" s="59">
        <v>1</v>
      </c>
      <c r="C492" s="68">
        <v>39820</v>
      </c>
      <c r="D492" s="68">
        <v>43472</v>
      </c>
      <c r="E492" s="82"/>
      <c r="F492" s="59" t="s">
        <v>2586</v>
      </c>
      <c r="G492" s="59">
        <v>646</v>
      </c>
      <c r="I492" t="s">
        <v>6652</v>
      </c>
      <c r="J492">
        <v>491</v>
      </c>
      <c r="K492">
        <f t="shared" si="70"/>
        <v>338</v>
      </c>
      <c r="L492">
        <f t="shared" si="71"/>
        <v>1</v>
      </c>
      <c r="M492">
        <f t="shared" si="72"/>
        <v>42286</v>
      </c>
      <c r="N492">
        <f t="shared" si="73"/>
        <v>2015</v>
      </c>
      <c r="O492">
        <f t="shared" si="74"/>
        <v>10</v>
      </c>
      <c r="P492">
        <f t="shared" si="75"/>
        <v>10</v>
      </c>
      <c r="Q492">
        <f t="shared" si="76"/>
        <v>9</v>
      </c>
      <c r="R492" t="str">
        <f t="shared" si="77"/>
        <v>09</v>
      </c>
      <c r="S492" t="str">
        <f t="shared" si="78"/>
        <v>'2015-10-09'</v>
      </c>
      <c r="T492" t="str">
        <f t="shared" si="79"/>
        <v>insert into control (nombre, fecha_registrada, registrada, estatus, id_admin, id_cliente, created_at, updated_at) values('EL RINCON DEL WOWFLE','2015-10-09',1,1,2,338,'2018-10-31 23:06:00','2018-10-31 23:06:00');</v>
      </c>
    </row>
    <row r="493" spans="1:20">
      <c r="A493" s="58" t="s">
        <v>2591</v>
      </c>
      <c r="B493" s="58">
        <v>1</v>
      </c>
      <c r="C493" s="67">
        <v>39916</v>
      </c>
      <c r="D493" s="67">
        <v>43568</v>
      </c>
      <c r="E493" s="83"/>
      <c r="F493" s="58" t="s">
        <v>2591</v>
      </c>
      <c r="G493" s="58">
        <v>645</v>
      </c>
      <c r="I493" t="s">
        <v>6808</v>
      </c>
      <c r="J493">
        <v>492</v>
      </c>
      <c r="K493">
        <f t="shared" si="70"/>
        <v>339</v>
      </c>
      <c r="L493">
        <f t="shared" si="71"/>
        <v>1</v>
      </c>
      <c r="M493">
        <f t="shared" si="72"/>
        <v>42402</v>
      </c>
      <c r="N493">
        <f t="shared" si="73"/>
        <v>2016</v>
      </c>
      <c r="O493">
        <f t="shared" si="74"/>
        <v>2</v>
      </c>
      <c r="P493" t="str">
        <f t="shared" si="75"/>
        <v>02</v>
      </c>
      <c r="Q493">
        <f t="shared" si="76"/>
        <v>2</v>
      </c>
      <c r="R493" t="str">
        <f t="shared" si="77"/>
        <v>02</v>
      </c>
      <c r="S493" t="str">
        <f t="shared" si="78"/>
        <v>'2016-02-02'</v>
      </c>
      <c r="T493" t="str">
        <f t="shared" si="79"/>
        <v>insert into control (nombre, fecha_registrada, registrada, estatus, id_admin, id_cliente, created_at, updated_at) values('EL RODEO RESTAURANTE MP','2016-02-02',1,1,2,339,'2018-10-31 23:06:00','2018-10-31 23:06:00');</v>
      </c>
    </row>
    <row r="494" spans="1:20">
      <c r="A494" s="59" t="s">
        <v>2602</v>
      </c>
      <c r="B494" s="59">
        <v>1</v>
      </c>
      <c r="C494" s="68">
        <v>40185</v>
      </c>
      <c r="D494" s="68">
        <v>43837</v>
      </c>
      <c r="E494" s="82"/>
      <c r="F494" s="59" t="s">
        <v>2602</v>
      </c>
      <c r="G494" s="59">
        <v>643</v>
      </c>
      <c r="I494" t="s">
        <v>8109</v>
      </c>
      <c r="J494">
        <v>493</v>
      </c>
      <c r="K494">
        <f t="shared" si="70"/>
        <v>340</v>
      </c>
      <c r="L494">
        <f t="shared" si="71"/>
        <v>0</v>
      </c>
      <c r="M494" t="str">
        <f t="shared" si="72"/>
        <v/>
      </c>
      <c r="N494" t="e">
        <f t="shared" si="73"/>
        <v>#VALUE!</v>
      </c>
      <c r="O494" t="e">
        <f t="shared" si="74"/>
        <v>#VALUE!</v>
      </c>
      <c r="P494" t="e">
        <f t="shared" si="75"/>
        <v>#VALUE!</v>
      </c>
      <c r="Q494" t="e">
        <f t="shared" si="76"/>
        <v>#VALUE!</v>
      </c>
      <c r="R494" t="e">
        <f t="shared" si="77"/>
        <v>#VALUE!</v>
      </c>
      <c r="S494" t="str">
        <f t="shared" si="78"/>
        <v>null</v>
      </c>
      <c r="T494" t="str">
        <f t="shared" si="79"/>
        <v>insert into control (nombre, fecha_registrada, registrada, estatus, id_admin, id_cliente, created_at, updated_at) values('EL ROPERO',null,0,1,2,340,'2018-10-31 23:06:00','2018-10-31 23:06:00');</v>
      </c>
    </row>
    <row r="495" spans="1:20">
      <c r="A495" s="58" t="s">
        <v>2610</v>
      </c>
      <c r="B495" s="58">
        <v>1</v>
      </c>
      <c r="C495" s="67">
        <v>40449</v>
      </c>
      <c r="D495" s="67">
        <v>44102</v>
      </c>
      <c r="E495" s="83"/>
      <c r="F495" s="58" t="s">
        <v>2611</v>
      </c>
      <c r="G495" s="58">
        <v>642</v>
      </c>
      <c r="I495" t="s">
        <v>8108</v>
      </c>
      <c r="J495">
        <v>494</v>
      </c>
      <c r="K495">
        <f t="shared" si="70"/>
        <v>340</v>
      </c>
      <c r="L495">
        <f t="shared" si="71"/>
        <v>0</v>
      </c>
      <c r="M495">
        <f t="shared" si="72"/>
        <v>43077</v>
      </c>
      <c r="N495">
        <f t="shared" si="73"/>
        <v>2017</v>
      </c>
      <c r="O495">
        <f t="shared" si="74"/>
        <v>12</v>
      </c>
      <c r="P495">
        <f t="shared" si="75"/>
        <v>12</v>
      </c>
      <c r="Q495">
        <f t="shared" si="76"/>
        <v>8</v>
      </c>
      <c r="R495" t="str">
        <f t="shared" si="77"/>
        <v>08</v>
      </c>
      <c r="S495" t="str">
        <f t="shared" si="78"/>
        <v>'2017-12-08'</v>
      </c>
      <c r="T495" t="str">
        <f t="shared" si="79"/>
        <v>insert into control (nombre, fecha_registrada, registrada, estatus, id_admin, id_cliente, created_at, updated_at) values('EL ROPERO ER','2017-12-08',0,1,2,340,'2018-10-31 23:06:00','2018-10-31 23:06:00');</v>
      </c>
    </row>
    <row r="496" spans="1:20">
      <c r="A496" s="60" t="s">
        <v>2618</v>
      </c>
      <c r="B496" s="60">
        <v>1</v>
      </c>
      <c r="C496" s="68">
        <v>39353</v>
      </c>
      <c r="D496" s="68">
        <v>43006</v>
      </c>
      <c r="E496" s="82"/>
      <c r="F496" s="60" t="s">
        <v>2618</v>
      </c>
      <c r="G496" s="60">
        <v>641</v>
      </c>
      <c r="I496" t="s">
        <v>6604</v>
      </c>
      <c r="J496">
        <v>495</v>
      </c>
      <c r="K496">
        <f t="shared" si="70"/>
        <v>341</v>
      </c>
      <c r="L496">
        <f t="shared" si="71"/>
        <v>1</v>
      </c>
      <c r="M496">
        <f t="shared" si="72"/>
        <v>42262</v>
      </c>
      <c r="N496">
        <f t="shared" si="73"/>
        <v>2015</v>
      </c>
      <c r="O496">
        <f t="shared" si="74"/>
        <v>9</v>
      </c>
      <c r="P496" t="str">
        <f t="shared" si="75"/>
        <v>09</v>
      </c>
      <c r="Q496">
        <f t="shared" si="76"/>
        <v>15</v>
      </c>
      <c r="R496">
        <f t="shared" si="77"/>
        <v>15</v>
      </c>
      <c r="S496" t="str">
        <f t="shared" si="78"/>
        <v>'2015-09-15'</v>
      </c>
      <c r="T496" t="str">
        <f t="shared" si="79"/>
        <v>insert into control (nombre, fecha_registrada, registrada, estatus, id_admin, id_cliente, created_at, updated_at) values('EL SALON BEAUTY STYLE','2015-09-15',1,1,2,341,'2018-10-31 23:06:00','2018-10-31 23:06:00');</v>
      </c>
    </row>
    <row r="497" spans="1:20">
      <c r="A497" s="58" t="s">
        <v>2623</v>
      </c>
      <c r="B497" s="58">
        <v>1</v>
      </c>
      <c r="C497" s="67">
        <v>41785</v>
      </c>
      <c r="D497" s="67">
        <v>45438</v>
      </c>
      <c r="E497" s="83"/>
      <c r="F497" s="58" t="s">
        <v>2624</v>
      </c>
      <c r="G497" s="58">
        <v>640</v>
      </c>
      <c r="I497" t="s">
        <v>4003</v>
      </c>
      <c r="J497">
        <v>496</v>
      </c>
      <c r="K497">
        <f t="shared" si="70"/>
        <v>376</v>
      </c>
      <c r="L497">
        <f t="shared" si="71"/>
        <v>0</v>
      </c>
      <c r="M497">
        <f t="shared" si="72"/>
        <v>39619</v>
      </c>
      <c r="N497">
        <f t="shared" si="73"/>
        <v>2008</v>
      </c>
      <c r="O497">
        <f t="shared" si="74"/>
        <v>6</v>
      </c>
      <c r="P497" t="str">
        <f t="shared" si="75"/>
        <v>06</v>
      </c>
      <c r="Q497">
        <f t="shared" si="76"/>
        <v>20</v>
      </c>
      <c r="R497">
        <f t="shared" si="77"/>
        <v>20</v>
      </c>
      <c r="S497" t="str">
        <f t="shared" si="78"/>
        <v>'2008-06-20'</v>
      </c>
      <c r="T497" t="str">
        <f t="shared" si="79"/>
        <v>insert into control (nombre, fecha_registrada, registrada, estatus, id_admin, id_cliente, created_at, updated_at) values('EL SARAPE','2008-06-20',0,1,2,376,'2018-10-31 23:06:00','2018-10-31 23:06:00');</v>
      </c>
    </row>
    <row r="498" spans="1:20" ht="29">
      <c r="A498" s="72" t="s">
        <v>2629</v>
      </c>
      <c r="B498" s="60">
        <v>1</v>
      </c>
      <c r="C498" s="70">
        <v>41115</v>
      </c>
      <c r="D498" s="70">
        <v>44767</v>
      </c>
      <c r="E498" s="84">
        <v>35</v>
      </c>
      <c r="F498" s="60" t="s">
        <v>2629</v>
      </c>
      <c r="G498" s="60">
        <v>639</v>
      </c>
      <c r="I498" t="s">
        <v>4137</v>
      </c>
      <c r="J498">
        <v>497</v>
      </c>
      <c r="K498">
        <f t="shared" si="70"/>
        <v>344</v>
      </c>
      <c r="L498">
        <f t="shared" si="71"/>
        <v>1</v>
      </c>
      <c r="M498">
        <f t="shared" si="72"/>
        <v>41759</v>
      </c>
      <c r="N498">
        <f t="shared" si="73"/>
        <v>2014</v>
      </c>
      <c r="O498">
        <f t="shared" si="74"/>
        <v>4</v>
      </c>
      <c r="P498" t="str">
        <f t="shared" si="75"/>
        <v>04</v>
      </c>
      <c r="Q498">
        <f t="shared" si="76"/>
        <v>30</v>
      </c>
      <c r="R498">
        <f t="shared" si="77"/>
        <v>30</v>
      </c>
      <c r="S498" t="str">
        <f t="shared" si="78"/>
        <v>'2014-04-30'</v>
      </c>
      <c r="T498" t="str">
        <f t="shared" si="79"/>
        <v>insert into control (nombre, fecha_registrada, registrada, estatus, id_admin, id_cliente, created_at, updated_at) values('EL SIGLO SP 1989 PANADERIA','2014-04-30',1,1,2,344,'2018-10-31 23:06:00','2018-10-31 23:06:00');</v>
      </c>
    </row>
    <row r="499" spans="1:20" ht="29">
      <c r="A499" s="65" t="s">
        <v>2629</v>
      </c>
      <c r="B499" s="57">
        <v>1</v>
      </c>
      <c r="C499" s="69">
        <v>41115</v>
      </c>
      <c r="D499" s="69">
        <v>44767</v>
      </c>
      <c r="E499" s="85">
        <v>36</v>
      </c>
      <c r="F499" s="57" t="s">
        <v>2629</v>
      </c>
      <c r="G499" s="57">
        <v>639</v>
      </c>
      <c r="I499" t="s">
        <v>4133</v>
      </c>
      <c r="J499">
        <v>498</v>
      </c>
      <c r="K499">
        <f t="shared" si="70"/>
        <v>345</v>
      </c>
      <c r="L499">
        <f t="shared" si="71"/>
        <v>0</v>
      </c>
      <c r="M499">
        <f t="shared" si="72"/>
        <v>38901</v>
      </c>
      <c r="N499">
        <f t="shared" si="73"/>
        <v>2006</v>
      </c>
      <c r="O499">
        <f t="shared" si="74"/>
        <v>7</v>
      </c>
      <c r="P499" t="str">
        <f t="shared" si="75"/>
        <v>07</v>
      </c>
      <c r="Q499">
        <f t="shared" si="76"/>
        <v>3</v>
      </c>
      <c r="R499" t="str">
        <f t="shared" si="77"/>
        <v>03</v>
      </c>
      <c r="S499" t="str">
        <f t="shared" si="78"/>
        <v>'2006-07-03'</v>
      </c>
      <c r="T499" t="str">
        <f t="shared" si="79"/>
        <v>insert into control (nombre, fecha_registrada, registrada, estatus, id_admin, id_cliente, created_at, updated_at) values('EL SIROCO VIENTO SECO Y …','2006-07-03',0,1,2,345,'2018-10-31 23:06:00','2018-10-31 23:06:00');</v>
      </c>
    </row>
    <row r="500" spans="1:20">
      <c r="A500" s="60" t="s">
        <v>2642</v>
      </c>
      <c r="B500" s="60">
        <v>1</v>
      </c>
      <c r="C500" s="70">
        <v>40967</v>
      </c>
      <c r="D500" s="70">
        <v>44620</v>
      </c>
      <c r="E500" s="84"/>
      <c r="F500" s="60" t="s">
        <v>2642</v>
      </c>
      <c r="G500" s="60">
        <v>638</v>
      </c>
      <c r="I500" t="s">
        <v>3493</v>
      </c>
      <c r="J500">
        <v>499</v>
      </c>
      <c r="K500">
        <f t="shared" si="70"/>
        <v>457</v>
      </c>
      <c r="L500">
        <f t="shared" si="71"/>
        <v>1</v>
      </c>
      <c r="M500">
        <f t="shared" si="72"/>
        <v>38950</v>
      </c>
      <c r="N500">
        <f t="shared" si="73"/>
        <v>2006</v>
      </c>
      <c r="O500">
        <f t="shared" si="74"/>
        <v>8</v>
      </c>
      <c r="P500" t="str">
        <f t="shared" si="75"/>
        <v>08</v>
      </c>
      <c r="Q500">
        <f t="shared" si="76"/>
        <v>21</v>
      </c>
      <c r="R500">
        <f t="shared" si="77"/>
        <v>21</v>
      </c>
      <c r="S500" t="str">
        <f t="shared" si="78"/>
        <v>'2006-08-21'</v>
      </c>
      <c r="T500" t="str">
        <f t="shared" si="79"/>
        <v>insert into control (nombre, fecha_registrada, registrada, estatus, id_admin, id_cliente, created_at, updated_at) values('EL SOL','2006-08-21',1,1,2,457,'2018-10-31 23:06:00','2018-10-31 23:06:00');</v>
      </c>
    </row>
    <row r="501" spans="1:20">
      <c r="A501" s="58" t="s">
        <v>2651</v>
      </c>
      <c r="B501" s="58">
        <v>1</v>
      </c>
      <c r="C501" s="67">
        <v>40100</v>
      </c>
      <c r="D501" s="67">
        <v>43752</v>
      </c>
      <c r="E501" s="83"/>
      <c r="F501" s="58" t="s">
        <v>2651</v>
      </c>
      <c r="G501" s="58">
        <v>636</v>
      </c>
      <c r="I501" t="s">
        <v>2250</v>
      </c>
      <c r="J501">
        <v>500</v>
      </c>
      <c r="K501">
        <f t="shared" si="70"/>
        <v>712</v>
      </c>
      <c r="L501">
        <f t="shared" si="71"/>
        <v>1</v>
      </c>
      <c r="M501">
        <f t="shared" si="72"/>
        <v>34631</v>
      </c>
      <c r="N501">
        <f t="shared" si="73"/>
        <v>1994</v>
      </c>
      <c r="O501">
        <f t="shared" si="74"/>
        <v>10</v>
      </c>
      <c r="P501">
        <f t="shared" si="75"/>
        <v>10</v>
      </c>
      <c r="Q501">
        <f t="shared" si="76"/>
        <v>24</v>
      </c>
      <c r="R501">
        <f t="shared" si="77"/>
        <v>24</v>
      </c>
      <c r="S501" t="str">
        <f t="shared" si="78"/>
        <v>'1994-10-24'</v>
      </c>
      <c r="T501" t="str">
        <f t="shared" si="79"/>
        <v>insert into control (nombre, fecha_registrada, registrada, estatus, id_admin, id_cliente, created_at, updated_at) values('ELBA','1994-10-24',1,1,2,712,'2018-10-31 23:06:00','2018-10-31 23:06:00');</v>
      </c>
    </row>
    <row r="502" spans="1:20">
      <c r="A502" s="60" t="s">
        <v>2657</v>
      </c>
      <c r="B502" s="60" t="s">
        <v>8657</v>
      </c>
      <c r="C502" s="68">
        <v>40941</v>
      </c>
      <c r="D502" s="68">
        <v>44594</v>
      </c>
      <c r="E502" s="82"/>
      <c r="F502" s="60" t="s">
        <v>2657</v>
      </c>
      <c r="G502" s="60">
        <v>635</v>
      </c>
      <c r="I502" t="s">
        <v>5834</v>
      </c>
      <c r="J502">
        <v>501</v>
      </c>
      <c r="K502">
        <f t="shared" si="70"/>
        <v>712</v>
      </c>
      <c r="L502">
        <f t="shared" si="71"/>
        <v>1</v>
      </c>
      <c r="M502">
        <f t="shared" si="72"/>
        <v>38336</v>
      </c>
      <c r="N502">
        <f t="shared" si="73"/>
        <v>2004</v>
      </c>
      <c r="O502">
        <f t="shared" si="74"/>
        <v>12</v>
      </c>
      <c r="P502">
        <f t="shared" si="75"/>
        <v>12</v>
      </c>
      <c r="Q502">
        <f t="shared" si="76"/>
        <v>15</v>
      </c>
      <c r="R502">
        <f t="shared" si="77"/>
        <v>15</v>
      </c>
      <c r="S502" t="str">
        <f t="shared" si="78"/>
        <v>'2004-12-15'</v>
      </c>
      <c r="T502" t="str">
        <f t="shared" si="79"/>
        <v>insert into control (nombre, fecha_registrada, registrada, estatus, id_admin, id_cliente, created_at, updated_at) values('ELBA XPRESS','2004-12-15',1,1,2,712,'2018-10-31 23:06:00','2018-10-31 23:06:00');</v>
      </c>
    </row>
    <row r="503" spans="1:20">
      <c r="A503" s="58" t="s">
        <v>2665</v>
      </c>
      <c r="B503" s="58">
        <v>1</v>
      </c>
      <c r="C503" s="67">
        <v>38163</v>
      </c>
      <c r="D503" s="67">
        <v>45468</v>
      </c>
      <c r="E503" s="83"/>
      <c r="F503" s="58" t="s">
        <v>2665</v>
      </c>
      <c r="G503" s="58">
        <v>633</v>
      </c>
      <c r="I503" t="s">
        <v>4128</v>
      </c>
      <c r="J503">
        <v>502</v>
      </c>
      <c r="K503">
        <f t="shared" si="70"/>
        <v>347</v>
      </c>
      <c r="L503">
        <f t="shared" si="71"/>
        <v>0</v>
      </c>
      <c r="M503">
        <f t="shared" si="72"/>
        <v>41450</v>
      </c>
      <c r="N503">
        <f t="shared" si="73"/>
        <v>2013</v>
      </c>
      <c r="O503">
        <f t="shared" si="74"/>
        <v>6</v>
      </c>
      <c r="P503" t="str">
        <f t="shared" si="75"/>
        <v>06</v>
      </c>
      <c r="Q503">
        <f t="shared" si="76"/>
        <v>25</v>
      </c>
      <c r="R503">
        <f t="shared" si="77"/>
        <v>25</v>
      </c>
      <c r="S503" t="str">
        <f t="shared" si="78"/>
        <v>'2013-06-25'</v>
      </c>
      <c r="T503" t="str">
        <f t="shared" si="79"/>
        <v>insert into control (nombre, fecha_registrada, registrada, estatus, id_admin, id_cliente, created_at, updated_at) values('ELBAR.COM EGJ y DISEÑO','2013-06-25',0,1,2,347,'2018-10-31 23:06:00','2018-10-31 23:06:00');</v>
      </c>
    </row>
    <row r="504" spans="1:20">
      <c r="A504" s="59" t="s">
        <v>2668</v>
      </c>
      <c r="B504" s="59">
        <v>1</v>
      </c>
      <c r="C504" s="68">
        <v>34015</v>
      </c>
      <c r="D504" s="68">
        <v>44972</v>
      </c>
      <c r="E504" s="82"/>
      <c r="F504" s="59" t="s">
        <v>2668</v>
      </c>
      <c r="G504" s="59">
        <v>630</v>
      </c>
      <c r="I504" t="s">
        <v>4100</v>
      </c>
      <c r="J504">
        <v>503</v>
      </c>
      <c r="K504">
        <f t="shared" si="70"/>
        <v>350</v>
      </c>
      <c r="L504">
        <f t="shared" si="71"/>
        <v>1</v>
      </c>
      <c r="M504">
        <f t="shared" si="72"/>
        <v>40311</v>
      </c>
      <c r="N504">
        <f t="shared" si="73"/>
        <v>2010</v>
      </c>
      <c r="O504">
        <f t="shared" si="74"/>
        <v>5</v>
      </c>
      <c r="P504" t="str">
        <f t="shared" si="75"/>
        <v>05</v>
      </c>
      <c r="Q504">
        <f t="shared" si="76"/>
        <v>13</v>
      </c>
      <c r="R504">
        <f t="shared" si="77"/>
        <v>13</v>
      </c>
      <c r="S504" t="str">
        <f t="shared" si="78"/>
        <v>'2010-05-13'</v>
      </c>
      <c r="T504" t="str">
        <f t="shared" si="79"/>
        <v>insert into control (nombre, fecha_registrada, registrada, estatus, id_admin, id_cliente, created_at, updated_at) values('ELEVENTA','2010-05-13',1,1,2,350,'2018-10-31 23:06:00','2018-10-31 23:06:00');</v>
      </c>
    </row>
    <row r="505" spans="1:20">
      <c r="A505" s="94" t="s">
        <v>2670</v>
      </c>
      <c r="B505" s="94">
        <v>1</v>
      </c>
      <c r="C505" s="95">
        <v>36693</v>
      </c>
      <c r="D505" s="95">
        <v>40345</v>
      </c>
      <c r="E505" s="101"/>
      <c r="F505" s="94" t="s">
        <v>2670</v>
      </c>
      <c r="G505" s="94">
        <v>629</v>
      </c>
      <c r="I505" t="s">
        <v>4095</v>
      </c>
      <c r="J505">
        <v>504</v>
      </c>
      <c r="K505">
        <f t="shared" si="70"/>
        <v>351</v>
      </c>
      <c r="L505">
        <f t="shared" si="71"/>
        <v>1</v>
      </c>
      <c r="M505">
        <f t="shared" si="72"/>
        <v>40808</v>
      </c>
      <c r="N505">
        <f t="shared" si="73"/>
        <v>2011</v>
      </c>
      <c r="O505">
        <f t="shared" si="74"/>
        <v>9</v>
      </c>
      <c r="P505" t="str">
        <f t="shared" si="75"/>
        <v>09</v>
      </c>
      <c r="Q505">
        <f t="shared" si="76"/>
        <v>22</v>
      </c>
      <c r="R505">
        <f t="shared" si="77"/>
        <v>22</v>
      </c>
      <c r="S505" t="str">
        <f t="shared" si="78"/>
        <v>'2011-09-22'</v>
      </c>
      <c r="T505" t="str">
        <f t="shared" si="79"/>
        <v>insert into control (nombre, fecha_registrada, registrada, estatus, id_admin, id_cliente, created_at, updated_at) values('ELFER','2011-09-22',1,1,2,351,'2018-10-31 23:06:00','2018-10-31 23:06:00');</v>
      </c>
    </row>
    <row r="506" spans="1:20">
      <c r="A506" s="60" t="s">
        <v>2673</v>
      </c>
      <c r="B506" s="60">
        <v>1</v>
      </c>
      <c r="C506" s="70">
        <v>41086</v>
      </c>
      <c r="D506" s="70">
        <v>44738</v>
      </c>
      <c r="E506" s="84"/>
      <c r="F506" s="60" t="s">
        <v>2673</v>
      </c>
      <c r="G506" s="60">
        <v>628</v>
      </c>
      <c r="I506" t="s">
        <v>6656</v>
      </c>
      <c r="J506">
        <v>505</v>
      </c>
      <c r="K506">
        <f t="shared" si="70"/>
        <v>352</v>
      </c>
      <c r="L506">
        <f t="shared" si="71"/>
        <v>1</v>
      </c>
      <c r="M506">
        <f t="shared" si="72"/>
        <v>42286</v>
      </c>
      <c r="N506">
        <f t="shared" si="73"/>
        <v>2015</v>
      </c>
      <c r="O506">
        <f t="shared" si="74"/>
        <v>10</v>
      </c>
      <c r="P506">
        <f t="shared" si="75"/>
        <v>10</v>
      </c>
      <c r="Q506">
        <f t="shared" si="76"/>
        <v>9</v>
      </c>
      <c r="R506" t="str">
        <f t="shared" si="77"/>
        <v>09</v>
      </c>
      <c r="S506" t="str">
        <f t="shared" si="78"/>
        <v>'2015-10-09'</v>
      </c>
      <c r="T506" t="str">
        <f t="shared" si="79"/>
        <v>insert into control (nombre, fecha_registrada, registrada, estatus, id_admin, id_cliente, created_at, updated_at) values('ELLEVEN CUIDADO FACIAL','2015-10-09',1,1,2,352,'2018-10-31 23:06:00','2018-10-31 23:06:00');</v>
      </c>
    </row>
    <row r="507" spans="1:20">
      <c r="A507" s="57" t="s">
        <v>2680</v>
      </c>
      <c r="B507" s="57">
        <v>1</v>
      </c>
      <c r="C507" s="67">
        <v>38078</v>
      </c>
      <c r="D507" s="67">
        <v>41730</v>
      </c>
      <c r="E507" s="83"/>
      <c r="F507" s="57" t="s">
        <v>2680</v>
      </c>
      <c r="G507" s="57">
        <v>627</v>
      </c>
      <c r="I507" t="s">
        <v>8539</v>
      </c>
      <c r="J507">
        <v>506</v>
      </c>
      <c r="K507">
        <f t="shared" si="70"/>
        <v>353</v>
      </c>
      <c r="L507">
        <f t="shared" si="71"/>
        <v>0</v>
      </c>
      <c r="M507" t="str">
        <f t="shared" si="72"/>
        <v/>
      </c>
      <c r="N507" t="e">
        <f t="shared" si="73"/>
        <v>#VALUE!</v>
      </c>
      <c r="O507" t="e">
        <f t="shared" si="74"/>
        <v>#VALUE!</v>
      </c>
      <c r="P507" t="e">
        <f t="shared" si="75"/>
        <v>#VALUE!</v>
      </c>
      <c r="Q507" t="e">
        <f t="shared" si="76"/>
        <v>#VALUE!</v>
      </c>
      <c r="R507" t="e">
        <f t="shared" si="77"/>
        <v>#VALUE!</v>
      </c>
      <c r="S507" t="str">
        <f t="shared" si="78"/>
        <v>null</v>
      </c>
      <c r="T507" t="str">
        <f t="shared" si="79"/>
        <v>insert into control (nombre, fecha_registrada, registrada, estatus, id_admin, id_cliente, created_at, updated_at) values('ELOTELANDIA',null,0,1,2,353,'2018-10-31 23:06:00','2018-10-31 23:06:00');</v>
      </c>
    </row>
    <row r="508" spans="1:20">
      <c r="A508" s="59" t="s">
        <v>2685</v>
      </c>
      <c r="B508" s="59">
        <v>1</v>
      </c>
      <c r="C508" s="68">
        <v>41800</v>
      </c>
      <c r="D508" s="68">
        <v>45453</v>
      </c>
      <c r="E508" s="82"/>
      <c r="F508" s="59" t="s">
        <v>2686</v>
      </c>
      <c r="G508" s="59">
        <v>626</v>
      </c>
      <c r="I508" t="s">
        <v>8088</v>
      </c>
      <c r="J508">
        <v>507</v>
      </c>
      <c r="K508">
        <f t="shared" si="70"/>
        <v>355</v>
      </c>
      <c r="L508">
        <f t="shared" si="71"/>
        <v>1</v>
      </c>
      <c r="M508">
        <f t="shared" si="72"/>
        <v>43067</v>
      </c>
      <c r="N508">
        <f t="shared" si="73"/>
        <v>2017</v>
      </c>
      <c r="O508">
        <f t="shared" si="74"/>
        <v>11</v>
      </c>
      <c r="P508">
        <f t="shared" si="75"/>
        <v>11</v>
      </c>
      <c r="Q508">
        <f t="shared" si="76"/>
        <v>28</v>
      </c>
      <c r="R508">
        <f t="shared" si="77"/>
        <v>28</v>
      </c>
      <c r="S508" t="str">
        <f t="shared" si="78"/>
        <v>'2017-11-28'</v>
      </c>
      <c r="T508" t="str">
        <f t="shared" si="79"/>
        <v>insert into control (nombre, fecha_registrada, registrada, estatus, id_admin, id_cliente, created_at, updated_at) values('ELOTES DELICIAS CHORREADOS','2017-11-28',1,1,2,355,'2018-10-31 23:06:00','2018-10-31 23:06:00');</v>
      </c>
    </row>
    <row r="509" spans="1:20">
      <c r="A509" s="58" t="s">
        <v>2690</v>
      </c>
      <c r="B509" s="58" t="s">
        <v>8657</v>
      </c>
      <c r="C509" s="67">
        <v>41486</v>
      </c>
      <c r="D509" s="67">
        <v>45138</v>
      </c>
      <c r="E509" s="83"/>
      <c r="F509" s="58" t="s">
        <v>2690</v>
      </c>
      <c r="G509" s="58">
        <v>625</v>
      </c>
      <c r="I509" t="s">
        <v>4087</v>
      </c>
      <c r="J509">
        <v>508</v>
      </c>
      <c r="K509">
        <f t="shared" si="70"/>
        <v>354</v>
      </c>
      <c r="L509">
        <f t="shared" si="71"/>
        <v>1</v>
      </c>
      <c r="M509">
        <f t="shared" si="72"/>
        <v>43006</v>
      </c>
      <c r="N509">
        <f t="shared" si="73"/>
        <v>2017</v>
      </c>
      <c r="O509">
        <f t="shared" si="74"/>
        <v>9</v>
      </c>
      <c r="P509" t="str">
        <f t="shared" si="75"/>
        <v>09</v>
      </c>
      <c r="Q509">
        <f t="shared" si="76"/>
        <v>28</v>
      </c>
      <c r="R509">
        <f t="shared" si="77"/>
        <v>28</v>
      </c>
      <c r="S509" t="str">
        <f t="shared" si="78"/>
        <v>'2017-09-28'</v>
      </c>
      <c r="T509" t="str">
        <f t="shared" si="79"/>
        <v>insert into control (nombre, fecha_registrada, registrada, estatus, id_admin, id_cliente, created_at, updated_at) values('ELOTEX ALEX','2017-09-28',1,1,2,354,'2018-10-31 23:06:00','2018-10-31 23:06:00');</v>
      </c>
    </row>
    <row r="510" spans="1:20">
      <c r="A510" s="59" t="s">
        <v>2694</v>
      </c>
      <c r="B510" s="59">
        <v>1</v>
      </c>
      <c r="C510" s="68">
        <v>41669</v>
      </c>
      <c r="D510" s="68">
        <v>45321</v>
      </c>
      <c r="E510" s="82"/>
      <c r="F510" s="59" t="s">
        <v>2695</v>
      </c>
      <c r="G510" s="59">
        <v>624</v>
      </c>
      <c r="I510" t="s">
        <v>3460</v>
      </c>
      <c r="J510">
        <v>509</v>
      </c>
      <c r="K510">
        <f t="shared" si="70"/>
        <v>461</v>
      </c>
      <c r="L510">
        <f t="shared" si="71"/>
        <v>1</v>
      </c>
      <c r="M510">
        <f t="shared" si="72"/>
        <v>39713</v>
      </c>
      <c r="N510">
        <f t="shared" si="73"/>
        <v>2008</v>
      </c>
      <c r="O510">
        <f t="shared" si="74"/>
        <v>9</v>
      </c>
      <c r="P510" t="str">
        <f t="shared" si="75"/>
        <v>09</v>
      </c>
      <c r="Q510">
        <f t="shared" si="76"/>
        <v>22</v>
      </c>
      <c r="R510">
        <f t="shared" si="77"/>
        <v>22</v>
      </c>
      <c r="S510" t="str">
        <f t="shared" si="78"/>
        <v>'2008-09-22'</v>
      </c>
      <c r="T510" t="str">
        <f t="shared" si="79"/>
        <v>insert into control (nombre, fecha_registrada, registrada, estatus, id_admin, id_cliente, created_at, updated_at) values('EMBLEMA VERDIN','2008-09-22',1,1,2,461,'2018-10-31 23:06:00','2018-10-31 23:06:00');</v>
      </c>
    </row>
    <row r="511" spans="1:20">
      <c r="A511" s="57" t="s">
        <v>2700</v>
      </c>
      <c r="B511" s="57">
        <v>1</v>
      </c>
      <c r="C511" s="69">
        <v>41046</v>
      </c>
      <c r="D511" s="69">
        <v>44698</v>
      </c>
      <c r="E511" s="85"/>
      <c r="F511" s="57" t="s">
        <v>2700</v>
      </c>
      <c r="G511" s="57">
        <v>623</v>
      </c>
      <c r="I511" t="s">
        <v>82</v>
      </c>
      <c r="J511">
        <v>510</v>
      </c>
      <c r="K511">
        <f t="shared" si="70"/>
        <v>1127</v>
      </c>
      <c r="L511">
        <f t="shared" si="71"/>
        <v>1</v>
      </c>
      <c r="M511">
        <f t="shared" si="72"/>
        <v>39772</v>
      </c>
      <c r="N511">
        <f t="shared" si="73"/>
        <v>2008</v>
      </c>
      <c r="O511">
        <f t="shared" si="74"/>
        <v>11</v>
      </c>
      <c r="P511">
        <f t="shared" si="75"/>
        <v>11</v>
      </c>
      <c r="Q511">
        <f t="shared" si="76"/>
        <v>20</v>
      </c>
      <c r="R511">
        <f t="shared" si="77"/>
        <v>20</v>
      </c>
      <c r="S511" t="str">
        <f t="shared" si="78"/>
        <v>'2008-11-20'</v>
      </c>
      <c r="T511" t="str">
        <f t="shared" si="79"/>
        <v>insert into control (nombre, fecha_registrada, registrada, estatus, id_admin, id_cliente, created_at, updated_at) values('EMBLEMA Z','2008-11-20',1,1,2,1127,'2018-10-31 23:06:00','2018-10-31 23:06:00');</v>
      </c>
    </row>
    <row r="512" spans="1:20">
      <c r="A512" s="72" t="s">
        <v>2700</v>
      </c>
      <c r="B512" s="60">
        <v>1</v>
      </c>
      <c r="C512" s="70">
        <v>41046</v>
      </c>
      <c r="D512" s="70">
        <v>44698</v>
      </c>
      <c r="E512" s="84">
        <v>7</v>
      </c>
      <c r="F512" s="60" t="s">
        <v>2700</v>
      </c>
      <c r="G512" s="60">
        <v>623</v>
      </c>
      <c r="I512" t="s">
        <v>8504</v>
      </c>
      <c r="J512">
        <v>511</v>
      </c>
      <c r="K512">
        <f t="shared" si="70"/>
        <v>356</v>
      </c>
      <c r="L512">
        <f t="shared" si="71"/>
        <v>0</v>
      </c>
      <c r="M512" t="str">
        <f t="shared" si="72"/>
        <v/>
      </c>
      <c r="N512" t="e">
        <f t="shared" si="73"/>
        <v>#VALUE!</v>
      </c>
      <c r="O512" t="e">
        <f t="shared" si="74"/>
        <v>#VALUE!</v>
      </c>
      <c r="P512" t="e">
        <f t="shared" si="75"/>
        <v>#VALUE!</v>
      </c>
      <c r="Q512" t="e">
        <f t="shared" si="76"/>
        <v>#VALUE!</v>
      </c>
      <c r="R512" t="e">
        <f t="shared" si="77"/>
        <v>#VALUE!</v>
      </c>
      <c r="S512" t="str">
        <f t="shared" si="78"/>
        <v>null</v>
      </c>
      <c r="T512" t="str">
        <f t="shared" si="79"/>
        <v>insert into control (nombre, fecha_registrada, registrada, estatus, id_admin, id_cliente, created_at, updated_at) values('EMPAQUES Y ENVACES ESPECIALIZADOS',null,0,1,2,356,'2018-10-31 23:06:00','2018-10-31 23:06:00');</v>
      </c>
    </row>
    <row r="513" spans="1:20">
      <c r="A513" s="58" t="s">
        <v>2706</v>
      </c>
      <c r="B513" s="58">
        <v>1</v>
      </c>
      <c r="C513" s="67">
        <v>40676</v>
      </c>
      <c r="D513" s="67">
        <v>44329</v>
      </c>
      <c r="E513" s="83"/>
      <c r="F513" s="58" t="s">
        <v>2707</v>
      </c>
      <c r="G513" s="58">
        <v>621</v>
      </c>
      <c r="I513" t="s">
        <v>4084</v>
      </c>
      <c r="J513">
        <v>512</v>
      </c>
      <c r="K513">
        <f t="shared" si="70"/>
        <v>1</v>
      </c>
      <c r="L513">
        <f t="shared" si="71"/>
        <v>1</v>
      </c>
      <c r="M513">
        <f t="shared" si="72"/>
        <v>41331</v>
      </c>
      <c r="N513">
        <f t="shared" si="73"/>
        <v>2013</v>
      </c>
      <c r="O513">
        <f t="shared" si="74"/>
        <v>2</v>
      </c>
      <c r="P513" t="str">
        <f t="shared" si="75"/>
        <v>02</v>
      </c>
      <c r="Q513">
        <f t="shared" si="76"/>
        <v>26</v>
      </c>
      <c r="R513">
        <f t="shared" si="77"/>
        <v>26</v>
      </c>
      <c r="S513" t="str">
        <f t="shared" si="78"/>
        <v>'2013-02-26'</v>
      </c>
      <c r="T513" t="str">
        <f t="shared" si="79"/>
        <v>insert into control (nombre, fecha_registrada, registrada, estatus, id_admin, id_cliente, created_at, updated_at) values('EMPORIO LEGAL','2013-02-26',1,1,2,1,'2018-10-31 23:06:00','2018-10-31 23:06:00');</v>
      </c>
    </row>
    <row r="514" spans="1:20">
      <c r="A514" s="59" t="s">
        <v>2714</v>
      </c>
      <c r="B514" s="59">
        <v>1</v>
      </c>
      <c r="C514" s="68">
        <v>40085</v>
      </c>
      <c r="D514" s="68">
        <v>43737</v>
      </c>
      <c r="E514" s="82"/>
      <c r="F514" s="59" t="s">
        <v>2714</v>
      </c>
      <c r="G514" s="59">
        <v>620</v>
      </c>
      <c r="I514" t="s">
        <v>4078</v>
      </c>
      <c r="J514">
        <v>513</v>
      </c>
      <c r="K514">
        <f t="shared" si="70"/>
        <v>357</v>
      </c>
      <c r="L514">
        <f t="shared" si="71"/>
        <v>1</v>
      </c>
      <c r="M514">
        <f t="shared" si="72"/>
        <v>41206</v>
      </c>
      <c r="N514">
        <f t="shared" si="73"/>
        <v>2012</v>
      </c>
      <c r="O514">
        <f t="shared" si="74"/>
        <v>10</v>
      </c>
      <c r="P514">
        <f t="shared" si="75"/>
        <v>10</v>
      </c>
      <c r="Q514">
        <f t="shared" si="76"/>
        <v>24</v>
      </c>
      <c r="R514">
        <f t="shared" si="77"/>
        <v>24</v>
      </c>
      <c r="S514" t="str">
        <f t="shared" si="78"/>
        <v>'2012-10-24'</v>
      </c>
      <c r="T514" t="str">
        <f t="shared" si="79"/>
        <v>insert into control (nombre, fecha_registrada, registrada, estatus, id_admin, id_cliente, created_at, updated_at) values('ENDOSCOPIA INTEGRAL DR. UBALDO H. GARCIA T.','2012-10-24',1,1,2,357,'2018-10-31 23:06:00','2018-10-31 23:06:00');</v>
      </c>
    </row>
    <row r="515" spans="1:20">
      <c r="A515" s="58" t="s">
        <v>2721</v>
      </c>
      <c r="B515" s="58">
        <v>1</v>
      </c>
      <c r="C515" s="67">
        <v>41759</v>
      </c>
      <c r="D515" s="67">
        <v>45412</v>
      </c>
      <c r="E515" s="83"/>
      <c r="F515" s="58" t="s">
        <v>2721</v>
      </c>
      <c r="G515" s="58">
        <v>618</v>
      </c>
      <c r="I515" t="s">
        <v>4072</v>
      </c>
      <c r="J515">
        <v>514</v>
      </c>
      <c r="K515">
        <f t="shared" ref="K515:K578" si="80">VLOOKUP($I515,$A$2:$G$2500,7,0)</f>
        <v>358</v>
      </c>
      <c r="L515">
        <f t="shared" ref="L515:L578" si="81">IF(VLOOKUP($I515,$A$2:$G$1967,2,0)="",0,VLOOKUP($I515,$A$2:$G$1967,2,0))</f>
        <v>1</v>
      </c>
      <c r="M515">
        <f t="shared" ref="M515:M578" si="82">IF(VLOOKUP($I515,$A$2:$G$1967,3,0)="","",VLOOKUP($I515,$A$2:$G$1967,3,0))</f>
        <v>40505</v>
      </c>
      <c r="N515">
        <f t="shared" ref="N515:N578" si="83">YEAR(M515)</f>
        <v>2010</v>
      </c>
      <c r="O515">
        <f t="shared" ref="O515:O578" si="84">MONTH(M515)</f>
        <v>11</v>
      </c>
      <c r="P515">
        <f t="shared" ref="P515:P578" si="85">IF(LEN(O515)=1,CONCATENATE("0",O515),O515)</f>
        <v>11</v>
      </c>
      <c r="Q515">
        <f t="shared" ref="Q515:Q578" si="86">DAY(M515)</f>
        <v>23</v>
      </c>
      <c r="R515">
        <f t="shared" ref="R515:R578" si="87">IF(LEN(Q515)=1,CONCATENATE("0",Q515),Q515)</f>
        <v>23</v>
      </c>
      <c r="S515" t="str">
        <f t="shared" ref="S515:S578" si="88">IFERROR(CONCATENATE("'",N515,"-",P515,"-",R515,"'"),"null")</f>
        <v>'2010-11-23'</v>
      </c>
      <c r="T515" t="str">
        <f t="shared" ref="T515:T578" si="89">CONCATENATE("insert into control (nombre, fecha_registrada, registrada, estatus, id_admin, id_cliente, created_at, updated_at) values('",I515,"',",S515,",",L515,",1,2,",K515,",'2018-10-31 23:06:00','2018-10-31 23:06:00');")</f>
        <v>insert into control (nombre, fecha_registrada, registrada, estatus, id_admin, id_cliente, created_at, updated_at) values('ENLACE EDUTUR','2010-11-23',1,1,2,358,'2018-10-31 23:06:00','2018-10-31 23:06:00');</v>
      </c>
    </row>
    <row r="516" spans="1:20">
      <c r="A516" s="59" t="s">
        <v>2726</v>
      </c>
      <c r="B516" s="59">
        <v>1</v>
      </c>
      <c r="C516" s="68">
        <v>40284</v>
      </c>
      <c r="D516" s="68">
        <v>43937</v>
      </c>
      <c r="E516" s="82"/>
      <c r="F516" s="59" t="s">
        <v>2726</v>
      </c>
      <c r="G516" s="59">
        <v>617</v>
      </c>
      <c r="I516" t="s">
        <v>6342</v>
      </c>
      <c r="J516">
        <v>515</v>
      </c>
      <c r="K516">
        <f t="shared" si="80"/>
        <v>360</v>
      </c>
      <c r="L516">
        <f t="shared" si="81"/>
        <v>1</v>
      </c>
      <c r="M516">
        <f t="shared" si="82"/>
        <v>42157</v>
      </c>
      <c r="N516">
        <f t="shared" si="83"/>
        <v>2015</v>
      </c>
      <c r="O516">
        <f t="shared" si="84"/>
        <v>6</v>
      </c>
      <c r="P516" t="str">
        <f t="shared" si="85"/>
        <v>06</v>
      </c>
      <c r="Q516">
        <f t="shared" si="86"/>
        <v>2</v>
      </c>
      <c r="R516" t="str">
        <f t="shared" si="87"/>
        <v>02</v>
      </c>
      <c r="S516" t="str">
        <f t="shared" si="88"/>
        <v>'2015-06-02'</v>
      </c>
      <c r="T516" t="str">
        <f t="shared" si="89"/>
        <v>insert into control (nombre, fecha_registrada, registrada, estatus, id_admin, id_cliente, created_at, updated_at) values('ÉPOCA GASTRONOMÍA ARTESANAL','2015-06-02',1,1,2,360,'2018-10-31 23:06:00','2018-10-31 23:06:00');</v>
      </c>
    </row>
    <row r="517" spans="1:20">
      <c r="A517" s="65" t="s">
        <v>2734</v>
      </c>
      <c r="B517" s="57" t="s">
        <v>8657</v>
      </c>
      <c r="C517" s="67">
        <v>39828</v>
      </c>
      <c r="D517" s="67">
        <v>43480</v>
      </c>
      <c r="E517" s="83"/>
      <c r="F517" s="65" t="s">
        <v>2726</v>
      </c>
      <c r="G517" s="57">
        <v>617</v>
      </c>
      <c r="I517" t="s">
        <v>6787</v>
      </c>
      <c r="J517">
        <v>516</v>
      </c>
      <c r="K517">
        <f t="shared" si="80"/>
        <v>364</v>
      </c>
      <c r="L517">
        <f t="shared" si="81"/>
        <v>1</v>
      </c>
      <c r="M517">
        <f t="shared" si="82"/>
        <v>42376</v>
      </c>
      <c r="N517">
        <f t="shared" si="83"/>
        <v>2016</v>
      </c>
      <c r="O517">
        <f t="shared" si="84"/>
        <v>1</v>
      </c>
      <c r="P517" t="str">
        <f t="shared" si="85"/>
        <v>01</v>
      </c>
      <c r="Q517">
        <f t="shared" si="86"/>
        <v>7</v>
      </c>
      <c r="R517" t="str">
        <f t="shared" si="87"/>
        <v>07</v>
      </c>
      <c r="S517" t="str">
        <f t="shared" si="88"/>
        <v>'2016-01-07'</v>
      </c>
      <c r="T517" t="str">
        <f t="shared" si="89"/>
        <v>insert into control (nombre, fecha_registrada, registrada, estatus, id_admin, id_cliente, created_at, updated_at) values('EQUILIBRA BARIATRIA CLINICA CBA','2016-01-07',1,1,2,364,'2018-10-31 23:06:00','2018-10-31 23:06:00');</v>
      </c>
    </row>
    <row r="518" spans="1:20">
      <c r="A518" s="60" t="s">
        <v>2736</v>
      </c>
      <c r="B518" s="60" t="s">
        <v>8657</v>
      </c>
      <c r="C518" s="68">
        <v>39371</v>
      </c>
      <c r="D518" s="68">
        <v>43024</v>
      </c>
      <c r="E518" s="82"/>
      <c r="F518" s="60" t="s">
        <v>2736</v>
      </c>
      <c r="G518" s="60">
        <v>616</v>
      </c>
      <c r="I518" t="s">
        <v>7838</v>
      </c>
      <c r="J518">
        <v>517</v>
      </c>
      <c r="K518">
        <f t="shared" si="80"/>
        <v>361</v>
      </c>
      <c r="L518">
        <f t="shared" si="81"/>
        <v>1</v>
      </c>
      <c r="M518">
        <f t="shared" si="82"/>
        <v>42913</v>
      </c>
      <c r="N518">
        <f t="shared" si="83"/>
        <v>2017</v>
      </c>
      <c r="O518">
        <f t="shared" si="84"/>
        <v>6</v>
      </c>
      <c r="P518" t="str">
        <f t="shared" si="85"/>
        <v>06</v>
      </c>
      <c r="Q518">
        <f t="shared" si="86"/>
        <v>27</v>
      </c>
      <c r="R518">
        <f t="shared" si="87"/>
        <v>27</v>
      </c>
      <c r="S518" t="str">
        <f t="shared" si="88"/>
        <v>'2017-06-27'</v>
      </c>
      <c r="T518" t="str">
        <f t="shared" si="89"/>
        <v>insert into control (nombre, fecha_registrada, registrada, estatus, id_admin, id_cliente, created_at, updated_at) values('EQUILIBRA BARIATRIA CLINICA EQB','2017-06-27',1,1,2,361,'2018-10-31 23:06:00','2018-10-31 23:06:00');</v>
      </c>
    </row>
    <row r="519" spans="1:20">
      <c r="A519" s="57" t="s">
        <v>2738</v>
      </c>
      <c r="B519" s="58">
        <v>1</v>
      </c>
      <c r="C519" s="67">
        <v>39248</v>
      </c>
      <c r="D519" s="67">
        <v>42901</v>
      </c>
      <c r="E519" s="83"/>
      <c r="F519" s="57" t="s">
        <v>2738</v>
      </c>
      <c r="G519" s="57">
        <v>614</v>
      </c>
      <c r="I519" t="s">
        <v>4058</v>
      </c>
      <c r="J519">
        <v>518</v>
      </c>
      <c r="K519">
        <f t="shared" si="80"/>
        <v>362</v>
      </c>
      <c r="L519">
        <f t="shared" si="81"/>
        <v>1</v>
      </c>
      <c r="M519">
        <f t="shared" si="82"/>
        <v>40695</v>
      </c>
      <c r="N519">
        <f t="shared" si="83"/>
        <v>2011</v>
      </c>
      <c r="O519">
        <f t="shared" si="84"/>
        <v>6</v>
      </c>
      <c r="P519" t="str">
        <f t="shared" si="85"/>
        <v>06</v>
      </c>
      <c r="Q519">
        <f t="shared" si="86"/>
        <v>1</v>
      </c>
      <c r="R519" t="str">
        <f t="shared" si="87"/>
        <v>01</v>
      </c>
      <c r="S519" t="str">
        <f t="shared" si="88"/>
        <v>'2011-06-01'</v>
      </c>
      <c r="T519" t="str">
        <f t="shared" si="89"/>
        <v>insert into control (nombre, fecha_registrada, registrada, estatus, id_admin, id_cliente, created_at, updated_at) values('EQUIPO DE SEGURIDAD MEDA','2011-06-01',1,1,2,362,'2018-10-31 23:06:00','2018-10-31 23:06:00');</v>
      </c>
    </row>
    <row r="520" spans="1:20">
      <c r="A520" s="60" t="s">
        <v>2742</v>
      </c>
      <c r="B520" s="60">
        <v>1</v>
      </c>
      <c r="C520" s="70">
        <v>41076</v>
      </c>
      <c r="D520" s="70">
        <v>44728</v>
      </c>
      <c r="E520" s="84"/>
      <c r="F520" s="60" t="s">
        <v>2743</v>
      </c>
      <c r="G520" s="60">
        <v>612</v>
      </c>
      <c r="I520" t="s">
        <v>5869</v>
      </c>
      <c r="J520">
        <v>519</v>
      </c>
      <c r="K520">
        <f t="shared" si="80"/>
        <v>365</v>
      </c>
      <c r="L520">
        <f t="shared" si="81"/>
        <v>1</v>
      </c>
      <c r="M520">
        <f t="shared" si="82"/>
        <v>42011</v>
      </c>
      <c r="N520">
        <f t="shared" si="83"/>
        <v>2015</v>
      </c>
      <c r="O520">
        <f t="shared" si="84"/>
        <v>1</v>
      </c>
      <c r="P520" t="str">
        <f t="shared" si="85"/>
        <v>01</v>
      </c>
      <c r="Q520">
        <f t="shared" si="86"/>
        <v>7</v>
      </c>
      <c r="R520" t="str">
        <f t="shared" si="87"/>
        <v>07</v>
      </c>
      <c r="S520" t="str">
        <f t="shared" si="88"/>
        <v>'2015-01-07'</v>
      </c>
      <c r="T520" t="str">
        <f t="shared" si="89"/>
        <v>insert into control (nombre, fecha_registrada, registrada, estatus, id_admin, id_cliente, created_at, updated_at) values('ESCUADRON ABD','2015-01-07',1,1,2,365,'2018-10-31 23:06:00','2018-10-31 23:06:00');</v>
      </c>
    </row>
    <row r="521" spans="1:20">
      <c r="A521" s="58" t="s">
        <v>2750</v>
      </c>
      <c r="B521" s="58">
        <v>1</v>
      </c>
      <c r="C521" s="67">
        <v>41975</v>
      </c>
      <c r="D521" s="67">
        <v>45628</v>
      </c>
      <c r="E521" s="83"/>
      <c r="F521" s="58" t="s">
        <v>2750</v>
      </c>
      <c r="G521" s="58">
        <v>611</v>
      </c>
      <c r="I521" t="s">
        <v>3639</v>
      </c>
      <c r="J521">
        <v>520</v>
      </c>
      <c r="K521">
        <f t="shared" si="80"/>
        <v>443</v>
      </c>
      <c r="L521">
        <f t="shared" si="81"/>
        <v>1</v>
      </c>
      <c r="M521">
        <f t="shared" si="82"/>
        <v>40844</v>
      </c>
      <c r="N521">
        <f t="shared" si="83"/>
        <v>2011</v>
      </c>
      <c r="O521">
        <f t="shared" si="84"/>
        <v>10</v>
      </c>
      <c r="P521">
        <f t="shared" si="85"/>
        <v>10</v>
      </c>
      <c r="Q521">
        <f t="shared" si="86"/>
        <v>28</v>
      </c>
      <c r="R521">
        <f t="shared" si="87"/>
        <v>28</v>
      </c>
      <c r="S521" t="str">
        <f t="shared" si="88"/>
        <v>'2011-10-28'</v>
      </c>
      <c r="T521" t="str">
        <f t="shared" si="89"/>
        <v>insert into control (nombre, fecha_registrada, registrada, estatus, id_admin, id_cliente, created_at, updated_at) values('ESCUELA PARA BOMBEROS SERGIO ARTURO CAMACHO ARROYO','2011-10-28',1,1,2,443,'2018-10-31 23:06:00','2018-10-31 23:06:00');</v>
      </c>
    </row>
    <row r="522" spans="1:20">
      <c r="A522" s="59" t="s">
        <v>2757</v>
      </c>
      <c r="B522" s="59">
        <v>1</v>
      </c>
      <c r="C522" s="68">
        <v>41687</v>
      </c>
      <c r="D522" s="68">
        <v>45339</v>
      </c>
      <c r="E522" s="82"/>
      <c r="F522" s="59" t="s">
        <v>2757</v>
      </c>
      <c r="G522" s="59">
        <v>610</v>
      </c>
      <c r="I522" t="s">
        <v>4046</v>
      </c>
      <c r="J522">
        <v>521</v>
      </c>
      <c r="K522">
        <f t="shared" si="80"/>
        <v>366</v>
      </c>
      <c r="L522">
        <f t="shared" si="81"/>
        <v>1</v>
      </c>
      <c r="M522">
        <f t="shared" si="82"/>
        <v>41067</v>
      </c>
      <c r="N522">
        <f t="shared" si="83"/>
        <v>2012</v>
      </c>
      <c r="O522">
        <f t="shared" si="84"/>
        <v>6</v>
      </c>
      <c r="P522" t="str">
        <f t="shared" si="85"/>
        <v>06</v>
      </c>
      <c r="Q522">
        <f t="shared" si="86"/>
        <v>7</v>
      </c>
      <c r="R522" t="str">
        <f t="shared" si="87"/>
        <v>07</v>
      </c>
      <c r="S522" t="str">
        <f t="shared" si="88"/>
        <v>'2012-06-07'</v>
      </c>
      <c r="T522" t="str">
        <f t="shared" si="89"/>
        <v>insert into control (nombre, fecha_registrada, registrada, estatus, id_admin, id_cliente, created_at, updated_at) values('ESICSA LLANTAS DE MEXICO','2012-06-07',1,1,2,366,'2018-10-31 23:06:00','2018-10-31 23:06:00');</v>
      </c>
    </row>
    <row r="523" spans="1:20">
      <c r="A523" s="58" t="s">
        <v>2762</v>
      </c>
      <c r="B523" s="58">
        <v>1</v>
      </c>
      <c r="C523" s="67">
        <v>39860</v>
      </c>
      <c r="D523" s="67">
        <v>43512</v>
      </c>
      <c r="E523" s="83"/>
      <c r="F523" s="58" t="s">
        <v>2762</v>
      </c>
      <c r="G523" s="58">
        <v>609</v>
      </c>
      <c r="I523" t="s">
        <v>4771</v>
      </c>
      <c r="J523">
        <v>522</v>
      </c>
      <c r="K523">
        <f t="shared" si="80"/>
        <v>227</v>
      </c>
      <c r="L523">
        <f t="shared" si="81"/>
        <v>1</v>
      </c>
      <c r="M523">
        <f t="shared" si="82"/>
        <v>41800</v>
      </c>
      <c r="N523">
        <f t="shared" si="83"/>
        <v>2014</v>
      </c>
      <c r="O523">
        <f t="shared" si="84"/>
        <v>6</v>
      </c>
      <c r="P523" t="str">
        <f t="shared" si="85"/>
        <v>06</v>
      </c>
      <c r="Q523">
        <f t="shared" si="86"/>
        <v>10</v>
      </c>
      <c r="R523">
        <f t="shared" si="87"/>
        <v>10</v>
      </c>
      <c r="S523" t="str">
        <f t="shared" si="88"/>
        <v>'2014-06-10'</v>
      </c>
      <c r="T523" t="str">
        <f t="shared" si="89"/>
        <v>insert into control (nombre, fecha_registrada, registrada, estatus, id_admin, id_cliente, created_at, updated_at) values('EST.2014 LODGE CERVEZA ARTESANAL CHIHUAHUA, MEXICO','2014-06-10',1,1,2,227,'2018-10-31 23:06:00','2018-10-31 23:06:00');</v>
      </c>
    </row>
    <row r="524" spans="1:20">
      <c r="A524" s="59" t="s">
        <v>2768</v>
      </c>
      <c r="B524" s="59">
        <v>1</v>
      </c>
      <c r="C524" s="68">
        <v>41827</v>
      </c>
      <c r="D524" s="68">
        <v>45480</v>
      </c>
      <c r="E524" s="82"/>
      <c r="F524" s="59" t="s">
        <v>2768</v>
      </c>
      <c r="G524" s="59">
        <v>608</v>
      </c>
      <c r="I524" t="s">
        <v>7759</v>
      </c>
      <c r="J524">
        <v>523</v>
      </c>
      <c r="K524">
        <f t="shared" si="80"/>
        <v>536</v>
      </c>
      <c r="L524">
        <f t="shared" si="81"/>
        <v>1</v>
      </c>
      <c r="M524">
        <f t="shared" si="82"/>
        <v>42858</v>
      </c>
      <c r="N524">
        <f t="shared" si="83"/>
        <v>2017</v>
      </c>
      <c r="O524">
        <f t="shared" si="84"/>
        <v>5</v>
      </c>
      <c r="P524" t="str">
        <f t="shared" si="85"/>
        <v>05</v>
      </c>
      <c r="Q524">
        <f t="shared" si="86"/>
        <v>3</v>
      </c>
      <c r="R524" t="str">
        <f t="shared" si="87"/>
        <v>03</v>
      </c>
      <c r="S524" t="str">
        <f t="shared" si="88"/>
        <v>'2017-05-03'</v>
      </c>
      <c r="T524" t="str">
        <f t="shared" si="89"/>
        <v>insert into control (nombre, fecha_registrada, registrada, estatus, id_admin, id_cliente, created_at, updated_at) values('ESTAMBUL','2017-05-03',1,1,2,536,'2018-10-31 23:06:00','2018-10-31 23:06:00');</v>
      </c>
    </row>
    <row r="525" spans="1:20">
      <c r="A525" s="58" t="s">
        <v>2773</v>
      </c>
      <c r="B525" s="58">
        <v>1</v>
      </c>
      <c r="C525" s="67">
        <v>39738</v>
      </c>
      <c r="D525" s="67">
        <v>43390</v>
      </c>
      <c r="E525" s="83"/>
      <c r="F525" s="58" t="s">
        <v>2773</v>
      </c>
      <c r="G525" s="58">
        <v>607</v>
      </c>
      <c r="I525" t="s">
        <v>4042</v>
      </c>
      <c r="J525">
        <v>524</v>
      </c>
      <c r="K525">
        <f t="shared" si="80"/>
        <v>367</v>
      </c>
      <c r="L525">
        <f t="shared" si="81"/>
        <v>1</v>
      </c>
      <c r="M525">
        <f t="shared" si="82"/>
        <v>41759</v>
      </c>
      <c r="N525">
        <f t="shared" si="83"/>
        <v>2014</v>
      </c>
      <c r="O525">
        <f t="shared" si="84"/>
        <v>4</v>
      </c>
      <c r="P525" t="str">
        <f t="shared" si="85"/>
        <v>04</v>
      </c>
      <c r="Q525">
        <f t="shared" si="86"/>
        <v>30</v>
      </c>
      <c r="R525">
        <f t="shared" si="87"/>
        <v>30</v>
      </c>
      <c r="S525" t="str">
        <f t="shared" si="88"/>
        <v>'2014-04-30'</v>
      </c>
      <c r="T525" t="str">
        <f t="shared" si="89"/>
        <v>insert into control (nombre, fecha_registrada, registrada, estatus, id_admin, id_cliente, created_at, updated_at) values('ESTEFANIA TELAS BOUTIQUE','2014-04-30',1,1,2,367,'2018-10-31 23:06:00','2018-10-31 23:06:00');</v>
      </c>
    </row>
    <row r="526" spans="1:20">
      <c r="A526" s="60" t="s">
        <v>2776</v>
      </c>
      <c r="B526" s="60">
        <v>1</v>
      </c>
      <c r="C526" s="68">
        <v>39223</v>
      </c>
      <c r="D526" s="68">
        <v>42876</v>
      </c>
      <c r="E526" s="82"/>
      <c r="F526" s="60" t="s">
        <v>2777</v>
      </c>
      <c r="G526" s="60">
        <v>606</v>
      </c>
      <c r="I526" t="s">
        <v>3502</v>
      </c>
      <c r="J526">
        <v>525</v>
      </c>
      <c r="K526">
        <f t="shared" si="80"/>
        <v>457</v>
      </c>
      <c r="L526">
        <f t="shared" si="81"/>
        <v>1</v>
      </c>
      <c r="M526">
        <f t="shared" si="82"/>
        <v>39895</v>
      </c>
      <c r="N526">
        <f t="shared" si="83"/>
        <v>2009</v>
      </c>
      <c r="O526">
        <f t="shared" si="84"/>
        <v>3</v>
      </c>
      <c r="P526" t="str">
        <f t="shared" si="85"/>
        <v>03</v>
      </c>
      <c r="Q526">
        <f t="shared" si="86"/>
        <v>23</v>
      </c>
      <c r="R526">
        <f t="shared" si="87"/>
        <v>23</v>
      </c>
      <c r="S526" t="str">
        <f t="shared" si="88"/>
        <v>'2009-03-23'</v>
      </c>
      <c r="T526" t="str">
        <f t="shared" si="89"/>
        <v>insert into control (nombre, fecha_registrada, registrada, estatus, id_admin, id_cliente, created_at, updated_at) values('ESTRELLA BLANCA','2009-03-23',1,1,2,457,'2018-10-31 23:06:00','2018-10-31 23:06:00');</v>
      </c>
    </row>
    <row r="527" spans="1:20">
      <c r="A527" s="57" t="s">
        <v>2783</v>
      </c>
      <c r="B527" s="57" t="s">
        <v>8657</v>
      </c>
      <c r="C527" s="67">
        <v>39521</v>
      </c>
      <c r="D527" s="67">
        <v>43173</v>
      </c>
      <c r="E527" s="83"/>
      <c r="F527" s="57" t="s">
        <v>2777</v>
      </c>
      <c r="G527" s="57">
        <v>606</v>
      </c>
      <c r="I527" t="s">
        <v>567</v>
      </c>
      <c r="J527">
        <v>526</v>
      </c>
      <c r="K527">
        <f t="shared" si="80"/>
        <v>1035</v>
      </c>
      <c r="L527">
        <f t="shared" si="81"/>
        <v>1</v>
      </c>
      <c r="M527">
        <f t="shared" si="82"/>
        <v>41646</v>
      </c>
      <c r="N527">
        <f t="shared" si="83"/>
        <v>2014</v>
      </c>
      <c r="O527">
        <f t="shared" si="84"/>
        <v>1</v>
      </c>
      <c r="P527" t="str">
        <f t="shared" si="85"/>
        <v>01</v>
      </c>
      <c r="Q527">
        <f t="shared" si="86"/>
        <v>7</v>
      </c>
      <c r="R527" t="str">
        <f t="shared" si="87"/>
        <v>07</v>
      </c>
      <c r="S527" t="str">
        <f t="shared" si="88"/>
        <v>'2014-01-07'</v>
      </c>
      <c r="T527" t="str">
        <f t="shared" si="89"/>
        <v>insert into control (nombre, fecha_registrada, registrada, estatus, id_admin, id_cliente, created_at, updated_at) values('ET TERRAZAS','2014-01-07',1,1,2,1035,'2018-10-31 23:06:00','2018-10-31 23:06:00');</v>
      </c>
    </row>
    <row r="528" spans="1:20">
      <c r="A528" s="59" t="s">
        <v>2787</v>
      </c>
      <c r="B528" s="59">
        <v>1</v>
      </c>
      <c r="C528" s="68">
        <v>40024</v>
      </c>
      <c r="D528" s="68">
        <v>43676</v>
      </c>
      <c r="E528" s="82"/>
      <c r="F528" s="59" t="s">
        <v>2777</v>
      </c>
      <c r="G528" s="59">
        <v>606</v>
      </c>
      <c r="I528" t="s">
        <v>4037</v>
      </c>
      <c r="J528">
        <v>527</v>
      </c>
      <c r="K528">
        <f t="shared" si="80"/>
        <v>368</v>
      </c>
      <c r="L528">
        <f t="shared" si="81"/>
        <v>1</v>
      </c>
      <c r="M528">
        <f t="shared" si="82"/>
        <v>36790</v>
      </c>
      <c r="N528">
        <f t="shared" si="83"/>
        <v>2000</v>
      </c>
      <c r="O528">
        <f t="shared" si="84"/>
        <v>9</v>
      </c>
      <c r="P528" t="str">
        <f t="shared" si="85"/>
        <v>09</v>
      </c>
      <c r="Q528">
        <f t="shared" si="86"/>
        <v>21</v>
      </c>
      <c r="R528">
        <f t="shared" si="87"/>
        <v>21</v>
      </c>
      <c r="S528" t="str">
        <f t="shared" si="88"/>
        <v>'2000-09-21'</v>
      </c>
      <c r="T528" t="str">
        <f t="shared" si="89"/>
        <v>insert into control (nombre, fecha_registrada, registrada, estatus, id_admin, id_cliente, created_at, updated_at) values('EURO ALARMAS','2000-09-21',1,1,2,368,'2018-10-31 23:06:00','2018-10-31 23:06:00');</v>
      </c>
    </row>
    <row r="529" spans="1:20">
      <c r="A529" s="57" t="s">
        <v>2791</v>
      </c>
      <c r="B529" s="57">
        <v>1</v>
      </c>
      <c r="C529" s="69">
        <v>41291</v>
      </c>
      <c r="D529" s="69">
        <v>44943</v>
      </c>
      <c r="E529" s="85"/>
      <c r="F529" s="57" t="s">
        <v>2791</v>
      </c>
      <c r="G529" s="57">
        <v>605</v>
      </c>
      <c r="I529" t="s">
        <v>4034</v>
      </c>
      <c r="J529">
        <v>528</v>
      </c>
      <c r="K529">
        <f t="shared" si="80"/>
        <v>369</v>
      </c>
      <c r="L529">
        <f t="shared" si="81"/>
        <v>0</v>
      </c>
      <c r="M529">
        <f t="shared" si="82"/>
        <v>40324</v>
      </c>
      <c r="N529">
        <f t="shared" si="83"/>
        <v>2010</v>
      </c>
      <c r="O529">
        <f t="shared" si="84"/>
        <v>5</v>
      </c>
      <c r="P529" t="str">
        <f t="shared" si="85"/>
        <v>05</v>
      </c>
      <c r="Q529">
        <f t="shared" si="86"/>
        <v>26</v>
      </c>
      <c r="R529">
        <f t="shared" si="87"/>
        <v>26</v>
      </c>
      <c r="S529" t="str">
        <f t="shared" si="88"/>
        <v>'2010-05-26'</v>
      </c>
      <c r="T529" t="str">
        <f t="shared" si="89"/>
        <v>insert into control (nombre, fecha_registrada, registrada, estatus, id_admin, id_cliente, created_at, updated_at) values('EURO DÓLAR PRESTA MÁS','2010-05-26',0,1,2,369,'2018-10-31 23:06:00','2018-10-31 23:06:00');</v>
      </c>
    </row>
    <row r="530" spans="1:20">
      <c r="A530" s="59" t="s">
        <v>2798</v>
      </c>
      <c r="B530" s="59">
        <v>1</v>
      </c>
      <c r="C530" s="68">
        <v>38286</v>
      </c>
      <c r="D530" s="68">
        <v>45591</v>
      </c>
      <c r="E530" s="82"/>
      <c r="F530" s="59" t="s">
        <v>2798</v>
      </c>
      <c r="G530" s="59">
        <v>603</v>
      </c>
      <c r="I530" t="s">
        <v>4018</v>
      </c>
      <c r="J530">
        <v>529</v>
      </c>
      <c r="K530">
        <f t="shared" si="80"/>
        <v>370</v>
      </c>
      <c r="L530">
        <f t="shared" si="81"/>
        <v>1</v>
      </c>
      <c r="M530">
        <f t="shared" si="82"/>
        <v>40669</v>
      </c>
      <c r="N530">
        <f t="shared" si="83"/>
        <v>2011</v>
      </c>
      <c r="O530">
        <f t="shared" si="84"/>
        <v>5</v>
      </c>
      <c r="P530" t="str">
        <f t="shared" si="85"/>
        <v>05</v>
      </c>
      <c r="Q530">
        <f t="shared" si="86"/>
        <v>6</v>
      </c>
      <c r="R530" t="str">
        <f t="shared" si="87"/>
        <v>06</v>
      </c>
      <c r="S530" t="str">
        <f t="shared" si="88"/>
        <v>'2011-05-06'</v>
      </c>
      <c r="T530" t="str">
        <f t="shared" si="89"/>
        <v>insert into control (nombre, fecha_registrada, registrada, estatus, id_admin, id_cliente, created_at, updated_at) values('EURO DÓLAR PRESTA MÁS F&amp;R','2011-05-06',1,1,2,370,'2018-10-31 23:06:00','2018-10-31 23:06:00');</v>
      </c>
    </row>
    <row r="531" spans="1:20">
      <c r="A531" s="58" t="s">
        <v>2803</v>
      </c>
      <c r="B531" s="58">
        <v>1</v>
      </c>
      <c r="C531" s="67">
        <v>40872</v>
      </c>
      <c r="D531" s="67">
        <v>44525</v>
      </c>
      <c r="E531" s="83"/>
      <c r="F531" s="58" t="s">
        <v>2803</v>
      </c>
      <c r="G531" s="58">
        <v>602</v>
      </c>
      <c r="I531" t="s">
        <v>8648</v>
      </c>
      <c r="J531">
        <v>530</v>
      </c>
      <c r="K531">
        <f t="shared" si="80"/>
        <v>416</v>
      </c>
      <c r="L531">
        <f t="shared" si="81"/>
        <v>1</v>
      </c>
      <c r="M531">
        <f t="shared" si="82"/>
        <v>41060</v>
      </c>
      <c r="N531">
        <f t="shared" si="83"/>
        <v>2012</v>
      </c>
      <c r="O531">
        <f t="shared" si="84"/>
        <v>5</v>
      </c>
      <c r="P531" t="str">
        <f t="shared" si="85"/>
        <v>05</v>
      </c>
      <c r="Q531">
        <f t="shared" si="86"/>
        <v>31</v>
      </c>
      <c r="R531">
        <f t="shared" si="87"/>
        <v>31</v>
      </c>
      <c r="S531" t="str">
        <f t="shared" si="88"/>
        <v>'2012-05-31'</v>
      </c>
      <c r="T531" t="str">
        <f t="shared" si="89"/>
        <v>insert into control (nombre, fecha_registrada, registrada, estatus, id_admin, id_cliente, created_at, updated_at) values('EUROBLOCK','2012-05-31',1,1,2,416,'2018-10-31 23:06:00','2018-10-31 23:06:00');</v>
      </c>
    </row>
    <row r="532" spans="1:20">
      <c r="A532" s="59" t="s">
        <v>2810</v>
      </c>
      <c r="B532" s="59">
        <v>1</v>
      </c>
      <c r="C532" s="68">
        <v>38860</v>
      </c>
      <c r="D532" s="68">
        <v>46165</v>
      </c>
      <c r="E532" s="82"/>
      <c r="F532" s="59" t="s">
        <v>2811</v>
      </c>
      <c r="G532" s="59">
        <v>600</v>
      </c>
      <c r="I532" t="s">
        <v>4013</v>
      </c>
      <c r="J532">
        <v>531</v>
      </c>
      <c r="K532">
        <f t="shared" si="80"/>
        <v>372</v>
      </c>
      <c r="L532">
        <f t="shared" si="81"/>
        <v>0</v>
      </c>
      <c r="M532">
        <f t="shared" si="82"/>
        <v>39371</v>
      </c>
      <c r="N532">
        <f t="shared" si="83"/>
        <v>2007</v>
      </c>
      <c r="O532">
        <f t="shared" si="84"/>
        <v>10</v>
      </c>
      <c r="P532">
        <f t="shared" si="85"/>
        <v>10</v>
      </c>
      <c r="Q532">
        <f t="shared" si="86"/>
        <v>16</v>
      </c>
      <c r="R532">
        <f t="shared" si="87"/>
        <v>16</v>
      </c>
      <c r="S532" t="str">
        <f t="shared" si="88"/>
        <v>'2007-10-16'</v>
      </c>
      <c r="T532" t="str">
        <f t="shared" si="89"/>
        <v>insert into control (nombre, fecha_registrada, registrada, estatus, id_admin, id_cliente, created_at, updated_at) values('EUROPISOS TOSCANA CERAMICA Y ACABADOS','2007-10-16',0,1,2,372,'2018-10-31 23:06:00','2018-10-31 23:06:00');</v>
      </c>
    </row>
    <row r="533" spans="1:20">
      <c r="A533" s="58" t="s">
        <v>2817</v>
      </c>
      <c r="B533" s="58">
        <v>1</v>
      </c>
      <c r="C533" s="67">
        <v>39566</v>
      </c>
      <c r="D533" s="67">
        <v>46871</v>
      </c>
      <c r="E533" s="83"/>
      <c r="F533" s="58" t="s">
        <v>2811</v>
      </c>
      <c r="G533" s="58">
        <v>600</v>
      </c>
      <c r="I533" t="s">
        <v>4474</v>
      </c>
      <c r="J533">
        <v>532</v>
      </c>
      <c r="K533">
        <f t="shared" si="80"/>
        <v>277</v>
      </c>
      <c r="L533">
        <f t="shared" si="81"/>
        <v>0</v>
      </c>
      <c r="M533">
        <f t="shared" si="82"/>
        <v>39310</v>
      </c>
      <c r="N533">
        <f t="shared" si="83"/>
        <v>2007</v>
      </c>
      <c r="O533">
        <f t="shared" si="84"/>
        <v>8</v>
      </c>
      <c r="P533" t="str">
        <f t="shared" si="85"/>
        <v>08</v>
      </c>
      <c r="Q533">
        <f t="shared" si="86"/>
        <v>16</v>
      </c>
      <c r="R533">
        <f t="shared" si="87"/>
        <v>16</v>
      </c>
      <c r="S533" t="str">
        <f t="shared" si="88"/>
        <v>'2007-08-16'</v>
      </c>
      <c r="T533" t="str">
        <f t="shared" si="89"/>
        <v>insert into control (nombre, fecha_registrada, registrada, estatus, id_admin, id_cliente, created_at, updated_at) values('EUROSPORT','2007-08-16',0,1,2,277,'2018-10-31 23:06:00','2018-10-31 23:06:00');</v>
      </c>
    </row>
    <row r="534" spans="1:20">
      <c r="A534" s="59" t="s">
        <v>2823</v>
      </c>
      <c r="B534" s="59">
        <v>1</v>
      </c>
      <c r="C534" s="68">
        <v>39745</v>
      </c>
      <c r="D534" s="68">
        <v>47050</v>
      </c>
      <c r="E534" s="82"/>
      <c r="F534" s="59" t="s">
        <v>2811</v>
      </c>
      <c r="G534" s="59">
        <v>600</v>
      </c>
      <c r="I534" t="s">
        <v>7915</v>
      </c>
      <c r="J534">
        <v>533</v>
      </c>
      <c r="K534">
        <f t="shared" si="80"/>
        <v>373</v>
      </c>
      <c r="L534">
        <f t="shared" si="81"/>
        <v>1</v>
      </c>
      <c r="M534">
        <f t="shared" si="82"/>
        <v>42949</v>
      </c>
      <c r="N534">
        <f t="shared" si="83"/>
        <v>2017</v>
      </c>
      <c r="O534">
        <f t="shared" si="84"/>
        <v>8</v>
      </c>
      <c r="P534" t="str">
        <f t="shared" si="85"/>
        <v>08</v>
      </c>
      <c r="Q534">
        <f t="shared" si="86"/>
        <v>2</v>
      </c>
      <c r="R534" t="str">
        <f t="shared" si="87"/>
        <v>02</v>
      </c>
      <c r="S534" t="str">
        <f t="shared" si="88"/>
        <v>'2017-08-02'</v>
      </c>
      <c r="T534" t="str">
        <f t="shared" si="89"/>
        <v>insert into control (nombre, fecha_registrada, registrada, estatus, id_admin, id_cliente, created_at, updated_at) values('EVENTOS ELITE EB','2017-08-02',1,1,2,373,'2018-10-31 23:06:00','2018-10-31 23:06:00');</v>
      </c>
    </row>
    <row r="535" spans="1:20">
      <c r="A535" s="58" t="s">
        <v>2827</v>
      </c>
      <c r="B535" s="58">
        <v>1</v>
      </c>
      <c r="C535" s="67">
        <v>39891</v>
      </c>
      <c r="D535" s="67">
        <v>43543</v>
      </c>
      <c r="E535" s="83"/>
      <c r="F535" s="58" t="s">
        <v>2811</v>
      </c>
      <c r="G535" s="58">
        <v>600</v>
      </c>
      <c r="I535" t="s">
        <v>4007</v>
      </c>
      <c r="J535">
        <v>534</v>
      </c>
      <c r="K535">
        <f t="shared" si="80"/>
        <v>375</v>
      </c>
      <c r="L535">
        <f t="shared" si="81"/>
        <v>1</v>
      </c>
      <c r="M535">
        <f t="shared" si="82"/>
        <v>36766</v>
      </c>
      <c r="N535">
        <f t="shared" si="83"/>
        <v>2000</v>
      </c>
      <c r="O535">
        <f t="shared" si="84"/>
        <v>8</v>
      </c>
      <c r="P535" t="str">
        <f t="shared" si="85"/>
        <v>08</v>
      </c>
      <c r="Q535">
        <f t="shared" si="86"/>
        <v>28</v>
      </c>
      <c r="R535">
        <f t="shared" si="87"/>
        <v>28</v>
      </c>
      <c r="S535" t="str">
        <f t="shared" si="88"/>
        <v>'2000-08-28'</v>
      </c>
      <c r="T535" t="str">
        <f t="shared" si="89"/>
        <v>insert into control (nombre, fecha_registrada, registrada, estatus, id_admin, id_cliente, created_at, updated_at) values('EXPO CHIHUAHUA','2000-08-28',1,1,2,375,'2018-10-31 23:06:00','2018-10-31 23:06:00');</v>
      </c>
    </row>
    <row r="536" spans="1:20">
      <c r="A536" s="59" t="s">
        <v>2831</v>
      </c>
      <c r="B536" s="59">
        <v>1</v>
      </c>
      <c r="C536" s="68">
        <v>36292</v>
      </c>
      <c r="D536" s="68">
        <v>43597</v>
      </c>
      <c r="E536" s="82"/>
      <c r="F536" s="59" t="s">
        <v>2811</v>
      </c>
      <c r="G536" s="59">
        <v>600</v>
      </c>
      <c r="I536" t="s">
        <v>3991</v>
      </c>
      <c r="J536">
        <v>535</v>
      </c>
      <c r="K536">
        <f t="shared" si="80"/>
        <v>377</v>
      </c>
      <c r="L536">
        <f t="shared" si="81"/>
        <v>1</v>
      </c>
      <c r="M536">
        <f t="shared" si="82"/>
        <v>39745</v>
      </c>
      <c r="N536">
        <f t="shared" si="83"/>
        <v>2008</v>
      </c>
      <c r="O536">
        <f t="shared" si="84"/>
        <v>10</v>
      </c>
      <c r="P536">
        <f t="shared" si="85"/>
        <v>10</v>
      </c>
      <c r="Q536">
        <f t="shared" si="86"/>
        <v>24</v>
      </c>
      <c r="R536">
        <f t="shared" si="87"/>
        <v>24</v>
      </c>
      <c r="S536" t="str">
        <f t="shared" si="88"/>
        <v>'2008-10-24'</v>
      </c>
      <c r="T536" t="str">
        <f t="shared" si="89"/>
        <v>insert into control (nombre, fecha_registrada, registrada, estatus, id_admin, id_cliente, created_at, updated_at) values('EXTREME SOUND DAVID CORRALES SALAS','2008-10-24',1,1,2,377,'2018-10-31 23:06:00','2018-10-31 23:06:00');</v>
      </c>
    </row>
    <row r="537" spans="1:20">
      <c r="A537" s="58" t="s">
        <v>2833</v>
      </c>
      <c r="B537" s="58">
        <v>1</v>
      </c>
      <c r="C537" s="67">
        <v>38275</v>
      </c>
      <c r="D537" s="67">
        <v>45580</v>
      </c>
      <c r="E537" s="83"/>
      <c r="F537" s="58" t="s">
        <v>2811</v>
      </c>
      <c r="G537" s="58">
        <v>600</v>
      </c>
      <c r="I537" t="s">
        <v>7777</v>
      </c>
      <c r="J537">
        <v>536</v>
      </c>
      <c r="K537">
        <f t="shared" si="80"/>
        <v>378</v>
      </c>
      <c r="L537">
        <f t="shared" si="81"/>
        <v>1</v>
      </c>
      <c r="M537">
        <f t="shared" si="82"/>
        <v>42870</v>
      </c>
      <c r="N537">
        <f t="shared" si="83"/>
        <v>2017</v>
      </c>
      <c r="O537">
        <f t="shared" si="84"/>
        <v>5</v>
      </c>
      <c r="P537" t="str">
        <f t="shared" si="85"/>
        <v>05</v>
      </c>
      <c r="Q537">
        <f t="shared" si="86"/>
        <v>15</v>
      </c>
      <c r="R537">
        <f t="shared" si="87"/>
        <v>15</v>
      </c>
      <c r="S537" t="str">
        <f t="shared" si="88"/>
        <v>'2017-05-15'</v>
      </c>
      <c r="T537" t="str">
        <f t="shared" si="89"/>
        <v>insert into control (nombre, fecha_registrada, registrada, estatus, id_admin, id_cliente, created_at, updated_at) values('EXXOMED','2017-05-15',1,1,2,378,'2018-10-31 23:06:00','2018-10-31 23:06:00');</v>
      </c>
    </row>
    <row r="538" spans="1:20">
      <c r="A538" s="59" t="s">
        <v>2836</v>
      </c>
      <c r="B538" s="59">
        <v>1</v>
      </c>
      <c r="C538" s="68">
        <v>38278</v>
      </c>
      <c r="D538" s="68">
        <v>45583</v>
      </c>
      <c r="E538" s="82"/>
      <c r="F538" s="59" t="s">
        <v>2811</v>
      </c>
      <c r="G538" s="59">
        <v>600</v>
      </c>
      <c r="I538" t="s">
        <v>4050</v>
      </c>
      <c r="J538">
        <v>537</v>
      </c>
      <c r="K538">
        <f t="shared" si="80"/>
        <v>363</v>
      </c>
      <c r="L538">
        <f t="shared" si="81"/>
        <v>1</v>
      </c>
      <c r="M538">
        <f t="shared" si="82"/>
        <v>41359</v>
      </c>
      <c r="N538">
        <f t="shared" si="83"/>
        <v>2013</v>
      </c>
      <c r="O538">
        <f t="shared" si="84"/>
        <v>3</v>
      </c>
      <c r="P538" t="str">
        <f t="shared" si="85"/>
        <v>03</v>
      </c>
      <c r="Q538">
        <f t="shared" si="86"/>
        <v>26</v>
      </c>
      <c r="R538">
        <f t="shared" si="87"/>
        <v>26</v>
      </c>
      <c r="S538" t="str">
        <f t="shared" si="88"/>
        <v>'2013-03-26'</v>
      </c>
      <c r="T538" t="str">
        <f t="shared" si="89"/>
        <v>insert into control (nombre, fecha_registrada, registrada, estatus, id_admin, id_cliente, created_at, updated_at) values('EYSH EQUIPOS Y SISTEMAS HIDRAULICOS','2013-03-26',1,1,2,363,'2018-10-31 23:06:00','2018-10-31 23:06:00');</v>
      </c>
    </row>
    <row r="539" spans="1:20">
      <c r="A539" s="64" t="s">
        <v>8644</v>
      </c>
      <c r="B539" s="58">
        <v>1</v>
      </c>
      <c r="C539" s="67">
        <v>40610</v>
      </c>
      <c r="D539" s="67">
        <v>44263</v>
      </c>
      <c r="E539" s="83">
        <v>29</v>
      </c>
      <c r="F539" s="58" t="s">
        <v>2838</v>
      </c>
      <c r="G539" s="58">
        <v>599</v>
      </c>
      <c r="I539" t="s">
        <v>4026</v>
      </c>
      <c r="J539">
        <v>538</v>
      </c>
      <c r="K539">
        <f t="shared" si="80"/>
        <v>370</v>
      </c>
      <c r="L539">
        <f t="shared" si="81"/>
        <v>1</v>
      </c>
      <c r="M539">
        <f t="shared" si="82"/>
        <v>40193</v>
      </c>
      <c r="N539">
        <f t="shared" si="83"/>
        <v>2010</v>
      </c>
      <c r="O539">
        <f t="shared" si="84"/>
        <v>1</v>
      </c>
      <c r="P539" t="str">
        <f t="shared" si="85"/>
        <v>01</v>
      </c>
      <c r="Q539">
        <f t="shared" si="86"/>
        <v>15</v>
      </c>
      <c r="R539">
        <f t="shared" si="87"/>
        <v>15</v>
      </c>
      <c r="S539" t="str">
        <f t="shared" si="88"/>
        <v>'2010-01-15'</v>
      </c>
      <c r="T539" t="str">
        <f t="shared" si="89"/>
        <v>insert into control (nombre, fecha_registrada, registrada, estatus, id_admin, id_cliente, created_at, updated_at) values('F &amp; R EURO DOLAR','2010-01-15',1,1,2,370,'2018-10-31 23:06:00','2018-10-31 23:06:00');</v>
      </c>
    </row>
    <row r="540" spans="1:20">
      <c r="A540" s="72" t="s">
        <v>8644</v>
      </c>
      <c r="B540" s="60">
        <v>1</v>
      </c>
      <c r="C540" s="70">
        <v>40610</v>
      </c>
      <c r="D540" s="70">
        <v>44263</v>
      </c>
      <c r="E540" s="84">
        <v>35</v>
      </c>
      <c r="F540" s="60" t="s">
        <v>2838</v>
      </c>
      <c r="G540" s="60">
        <v>599</v>
      </c>
      <c r="I540" t="s">
        <v>8297</v>
      </c>
      <c r="J540">
        <v>539</v>
      </c>
      <c r="K540">
        <f t="shared" si="80"/>
        <v>388</v>
      </c>
      <c r="L540">
        <f t="shared" si="81"/>
        <v>1</v>
      </c>
      <c r="M540">
        <f t="shared" si="82"/>
        <v>43217</v>
      </c>
      <c r="N540">
        <f t="shared" si="83"/>
        <v>2018</v>
      </c>
      <c r="O540">
        <f t="shared" si="84"/>
        <v>4</v>
      </c>
      <c r="P540" t="str">
        <f t="shared" si="85"/>
        <v>04</v>
      </c>
      <c r="Q540">
        <f t="shared" si="86"/>
        <v>27</v>
      </c>
      <c r="R540">
        <f t="shared" si="87"/>
        <v>27</v>
      </c>
      <c r="S540" t="str">
        <f t="shared" si="88"/>
        <v>'2018-04-27'</v>
      </c>
      <c r="T540" t="str">
        <f t="shared" si="89"/>
        <v>insert into control (nombre, fecha_registrada, registrada, estatus, id_admin, id_cliente, created_at, updated_at) values('F XER','2018-04-27',1,1,2,388,'2018-10-31 23:06:00','2018-10-31 23:06:00');</v>
      </c>
    </row>
    <row r="541" spans="1:20">
      <c r="A541" s="65" t="s">
        <v>8644</v>
      </c>
      <c r="B541" s="57">
        <v>1</v>
      </c>
      <c r="C541" s="69">
        <v>40610</v>
      </c>
      <c r="D541" s="69">
        <v>44263</v>
      </c>
      <c r="E541" s="85">
        <v>40</v>
      </c>
      <c r="F541" s="57" t="s">
        <v>2838</v>
      </c>
      <c r="G541" s="57">
        <v>599</v>
      </c>
      <c r="I541" t="s">
        <v>3943</v>
      </c>
      <c r="J541">
        <v>540</v>
      </c>
      <c r="K541">
        <f t="shared" si="80"/>
        <v>385</v>
      </c>
      <c r="L541">
        <f t="shared" si="81"/>
        <v>1</v>
      </c>
      <c r="M541">
        <f t="shared" si="82"/>
        <v>40168</v>
      </c>
      <c r="N541">
        <f t="shared" si="83"/>
        <v>2009</v>
      </c>
      <c r="O541">
        <f t="shared" si="84"/>
        <v>12</v>
      </c>
      <c r="P541">
        <f t="shared" si="85"/>
        <v>12</v>
      </c>
      <c r="Q541">
        <f t="shared" si="86"/>
        <v>21</v>
      </c>
      <c r="R541">
        <f t="shared" si="87"/>
        <v>21</v>
      </c>
      <c r="S541" t="str">
        <f t="shared" si="88"/>
        <v>'2009-12-21'</v>
      </c>
      <c r="T541" t="str">
        <f t="shared" si="89"/>
        <v>insert into control (nombre, fecha_registrada, registrada, estatus, id_admin, id_cliente, created_at, updated_at) values('F Y M C 8','2009-12-21',1,1,2,385,'2018-10-31 23:06:00','2018-10-31 23:06:00');</v>
      </c>
    </row>
    <row r="542" spans="1:20">
      <c r="A542" s="74" t="s">
        <v>8645</v>
      </c>
      <c r="B542" s="59">
        <v>1</v>
      </c>
      <c r="C542" s="68">
        <v>40610</v>
      </c>
      <c r="D542" s="68">
        <v>44263</v>
      </c>
      <c r="E542" s="82">
        <v>29</v>
      </c>
      <c r="F542" s="59" t="s">
        <v>2838</v>
      </c>
      <c r="G542" s="59">
        <v>599</v>
      </c>
      <c r="I542" t="s">
        <v>7671</v>
      </c>
      <c r="J542">
        <v>541</v>
      </c>
      <c r="K542">
        <f t="shared" si="80"/>
        <v>379</v>
      </c>
      <c r="L542">
        <f t="shared" si="81"/>
        <v>0</v>
      </c>
      <c r="M542">
        <f t="shared" si="82"/>
        <v>42851</v>
      </c>
      <c r="N542">
        <f t="shared" si="83"/>
        <v>2017</v>
      </c>
      <c r="O542">
        <f t="shared" si="84"/>
        <v>4</v>
      </c>
      <c r="P542" t="str">
        <f t="shared" si="85"/>
        <v>04</v>
      </c>
      <c r="Q542">
        <f t="shared" si="86"/>
        <v>26</v>
      </c>
      <c r="R542">
        <f t="shared" si="87"/>
        <v>26</v>
      </c>
      <c r="S542" t="str">
        <f t="shared" si="88"/>
        <v>'2017-04-26'</v>
      </c>
      <c r="T542" t="str">
        <f t="shared" si="89"/>
        <v>insert into control (nombre, fecha_registrada, registrada, estatus, id_admin, id_cliente, created_at, updated_at) values('FACE IMAGEN 3DRD RADIOLGIA DIGITAL','2017-04-26',0,1,2,379,'2018-10-31 23:06:00','2018-10-31 23:06:00');</v>
      </c>
    </row>
    <row r="543" spans="1:20">
      <c r="A543" s="64" t="s">
        <v>8645</v>
      </c>
      <c r="B543" s="58">
        <v>1</v>
      </c>
      <c r="C543" s="67">
        <v>40610</v>
      </c>
      <c r="D543" s="67">
        <v>44263</v>
      </c>
      <c r="E543" s="83">
        <v>29</v>
      </c>
      <c r="F543" s="58" t="s">
        <v>2838</v>
      </c>
      <c r="G543" s="58">
        <v>599</v>
      </c>
      <c r="I543" t="s">
        <v>8453</v>
      </c>
      <c r="J543">
        <v>542</v>
      </c>
      <c r="K543">
        <f t="shared" si="80"/>
        <v>379</v>
      </c>
      <c r="L543">
        <f t="shared" si="81"/>
        <v>0</v>
      </c>
      <c r="M543" t="str">
        <f t="shared" si="82"/>
        <v/>
      </c>
      <c r="N543" t="e">
        <f t="shared" si="83"/>
        <v>#VALUE!</v>
      </c>
      <c r="O543" t="e">
        <f t="shared" si="84"/>
        <v>#VALUE!</v>
      </c>
      <c r="P543" t="e">
        <f t="shared" si="85"/>
        <v>#VALUE!</v>
      </c>
      <c r="Q543" t="e">
        <f t="shared" si="86"/>
        <v>#VALUE!</v>
      </c>
      <c r="R543" t="e">
        <f t="shared" si="87"/>
        <v>#VALUE!</v>
      </c>
      <c r="S543" t="str">
        <f t="shared" si="88"/>
        <v>null</v>
      </c>
      <c r="T543" t="str">
        <f t="shared" si="89"/>
        <v>insert into control (nombre, fecha_registrada, registrada, estatus, id_admin, id_cliente, created_at, updated_at) values('FACEIMAGEN RD RADIOLOGIA DIGITAL',null,0,1,2,379,'2018-10-31 23:06:00','2018-10-31 23:06:00');</v>
      </c>
    </row>
    <row r="544" spans="1:20">
      <c r="A544" s="72" t="s">
        <v>2849</v>
      </c>
      <c r="B544" s="60">
        <v>1</v>
      </c>
      <c r="C544" s="70">
        <v>41318</v>
      </c>
      <c r="D544" s="70">
        <v>44970</v>
      </c>
      <c r="E544" s="84"/>
      <c r="F544" s="60" t="s">
        <v>2838</v>
      </c>
      <c r="G544" s="60">
        <v>599</v>
      </c>
      <c r="I544" t="s">
        <v>3243</v>
      </c>
      <c r="J544">
        <v>543</v>
      </c>
      <c r="K544">
        <f t="shared" si="80"/>
        <v>512</v>
      </c>
      <c r="L544">
        <f t="shared" si="81"/>
        <v>1</v>
      </c>
      <c r="M544">
        <f t="shared" si="82"/>
        <v>41926</v>
      </c>
      <c r="N544">
        <f t="shared" si="83"/>
        <v>2014</v>
      </c>
      <c r="O544">
        <f t="shared" si="84"/>
        <v>10</v>
      </c>
      <c r="P544">
        <f t="shared" si="85"/>
        <v>10</v>
      </c>
      <c r="Q544">
        <f t="shared" si="86"/>
        <v>14</v>
      </c>
      <c r="R544">
        <f t="shared" si="87"/>
        <v>14</v>
      </c>
      <c r="S544" t="str">
        <f t="shared" si="88"/>
        <v>'2014-10-14'</v>
      </c>
      <c r="T544" t="str">
        <f t="shared" si="89"/>
        <v>insert into control (nombre, fecha_registrada, registrada, estatus, id_admin, id_cliente, created_at, updated_at) values('FAMILY CHIHUAHUA IMPORTACIONES','2014-10-14',1,1,2,512,'2018-10-31 23:06:00','2018-10-31 23:06:00');</v>
      </c>
    </row>
    <row r="545" spans="1:20" ht="27">
      <c r="A545" s="64" t="s">
        <v>2850</v>
      </c>
      <c r="B545" s="58">
        <v>1</v>
      </c>
      <c r="C545" s="67">
        <v>40829</v>
      </c>
      <c r="D545" s="67">
        <v>44482</v>
      </c>
      <c r="E545" s="83"/>
      <c r="F545" s="58" t="s">
        <v>2851</v>
      </c>
      <c r="G545" s="58">
        <v>598</v>
      </c>
      <c r="I545" t="s">
        <v>3983</v>
      </c>
      <c r="J545">
        <v>544</v>
      </c>
      <c r="K545">
        <f t="shared" si="80"/>
        <v>380</v>
      </c>
      <c r="L545">
        <f t="shared" si="81"/>
        <v>1</v>
      </c>
      <c r="M545">
        <f t="shared" si="82"/>
        <v>39616</v>
      </c>
      <c r="N545">
        <f t="shared" si="83"/>
        <v>2008</v>
      </c>
      <c r="O545">
        <f t="shared" si="84"/>
        <v>6</v>
      </c>
      <c r="P545" t="str">
        <f t="shared" si="85"/>
        <v>06</v>
      </c>
      <c r="Q545">
        <f t="shared" si="86"/>
        <v>17</v>
      </c>
      <c r="R545">
        <f t="shared" si="87"/>
        <v>17</v>
      </c>
      <c r="S545" t="str">
        <f t="shared" si="88"/>
        <v>'2008-06-17'</v>
      </c>
      <c r="T545" t="str">
        <f t="shared" si="89"/>
        <v>insert into control (nombre, fecha_registrada, registrada, estatus, id_admin, id_cliente, created_at, updated_at) values('FAMILY PET','2008-06-17',1,1,2,380,'2018-10-31 23:06:00','2018-10-31 23:06:00');</v>
      </c>
    </row>
    <row r="546" spans="1:20">
      <c r="A546" s="59" t="s">
        <v>2858</v>
      </c>
      <c r="B546" s="59">
        <v>1</v>
      </c>
      <c r="C546" s="68">
        <v>40402</v>
      </c>
      <c r="D546" s="68">
        <v>44055</v>
      </c>
      <c r="E546" s="82"/>
      <c r="F546" s="59" t="s">
        <v>2858</v>
      </c>
      <c r="G546" s="59">
        <v>597</v>
      </c>
      <c r="I546" t="s">
        <v>3971</v>
      </c>
      <c r="J546">
        <v>545</v>
      </c>
      <c r="K546">
        <f t="shared" si="80"/>
        <v>381</v>
      </c>
      <c r="L546">
        <f t="shared" si="81"/>
        <v>1</v>
      </c>
      <c r="M546">
        <f t="shared" si="82"/>
        <v>43006</v>
      </c>
      <c r="N546">
        <f t="shared" si="83"/>
        <v>2017</v>
      </c>
      <c r="O546">
        <f t="shared" si="84"/>
        <v>9</v>
      </c>
      <c r="P546" t="str">
        <f t="shared" si="85"/>
        <v>09</v>
      </c>
      <c r="Q546">
        <f t="shared" si="86"/>
        <v>28</v>
      </c>
      <c r="R546">
        <f t="shared" si="87"/>
        <v>28</v>
      </c>
      <c r="S546" t="str">
        <f t="shared" si="88"/>
        <v>'2017-09-28'</v>
      </c>
      <c r="T546" t="str">
        <f t="shared" si="89"/>
        <v>insert into control (nombre, fecha_registrada, registrada, estatus, id_admin, id_cliente, created_at, updated_at) values('FARMACIA DE SUPER AHORRO HERNÁNDEZ DE CHIHUAHUA','2017-09-28',1,1,2,381,'2018-10-31 23:06:00','2018-10-31 23:06:00');</v>
      </c>
    </row>
    <row r="547" spans="1:20">
      <c r="A547" s="58" t="s">
        <v>2864</v>
      </c>
      <c r="B547" s="58">
        <v>1</v>
      </c>
      <c r="C547" s="67">
        <v>40722</v>
      </c>
      <c r="D547" s="67">
        <v>44355</v>
      </c>
      <c r="E547" s="83"/>
      <c r="F547" s="58" t="s">
        <v>2858</v>
      </c>
      <c r="G547" s="58">
        <v>597</v>
      </c>
      <c r="I547" t="s">
        <v>3958</v>
      </c>
      <c r="J547">
        <v>546</v>
      </c>
      <c r="K547">
        <f t="shared" si="80"/>
        <v>381</v>
      </c>
      <c r="L547">
        <f t="shared" si="81"/>
        <v>0</v>
      </c>
      <c r="M547">
        <f t="shared" si="82"/>
        <v>38131</v>
      </c>
      <c r="N547">
        <f t="shared" si="83"/>
        <v>2004</v>
      </c>
      <c r="O547">
        <f t="shared" si="84"/>
        <v>5</v>
      </c>
      <c r="P547" t="str">
        <f t="shared" si="85"/>
        <v>05</v>
      </c>
      <c r="Q547">
        <f t="shared" si="86"/>
        <v>24</v>
      </c>
      <c r="R547">
        <f t="shared" si="87"/>
        <v>24</v>
      </c>
      <c r="S547" t="str">
        <f t="shared" si="88"/>
        <v>'2004-05-24'</v>
      </c>
      <c r="T547" t="str">
        <f t="shared" si="89"/>
        <v>insert into control (nombre, fecha_registrada, registrada, estatus, id_admin, id_cliente, created_at, updated_at) values('FARMACIA DEL AHORRO DE CHIHUAHUA','2004-05-24',0,1,2,381,'2018-10-31 23:06:00','2018-10-31 23:06:00');</v>
      </c>
    </row>
    <row r="548" spans="1:20">
      <c r="A548" s="59" t="s">
        <v>2866</v>
      </c>
      <c r="B548" s="59">
        <v>1</v>
      </c>
      <c r="C548" s="68">
        <v>40746</v>
      </c>
      <c r="D548" s="68">
        <v>44399</v>
      </c>
      <c r="E548" s="82"/>
      <c r="F548" s="59" t="s">
        <v>2858</v>
      </c>
      <c r="G548" s="59">
        <v>597</v>
      </c>
      <c r="I548" t="s">
        <v>3968</v>
      </c>
      <c r="J548">
        <v>547</v>
      </c>
      <c r="K548">
        <f t="shared" si="80"/>
        <v>381</v>
      </c>
      <c r="L548">
        <f t="shared" si="81"/>
        <v>0</v>
      </c>
      <c r="M548">
        <f t="shared" si="82"/>
        <v>39184</v>
      </c>
      <c r="N548">
        <f t="shared" si="83"/>
        <v>2007</v>
      </c>
      <c r="O548">
        <f t="shared" si="84"/>
        <v>4</v>
      </c>
      <c r="P548" t="str">
        <f t="shared" si="85"/>
        <v>04</v>
      </c>
      <c r="Q548">
        <f t="shared" si="86"/>
        <v>12</v>
      </c>
      <c r="R548">
        <f t="shared" si="87"/>
        <v>12</v>
      </c>
      <c r="S548" t="str">
        <f t="shared" si="88"/>
        <v>'2007-04-12'</v>
      </c>
      <c r="T548" t="str">
        <f t="shared" si="89"/>
        <v>insert into control (nombre, fecha_registrada, registrada, estatus, id_admin, id_cliente, created_at, updated_at) values('FARMACIAS DE SUPERAHORRO DE SUPER DESCUENTOS DE CHIHUAHUA','2007-04-12',0,1,2,381,'2018-10-31 23:06:00','2018-10-31 23:06:00');</v>
      </c>
    </row>
    <row r="549" spans="1:20">
      <c r="A549" s="58" t="s">
        <v>2869</v>
      </c>
      <c r="B549" s="58">
        <v>1</v>
      </c>
      <c r="C549" s="67">
        <v>41827</v>
      </c>
      <c r="D549" s="67">
        <v>45480</v>
      </c>
      <c r="E549" s="83"/>
      <c r="F549" s="58" t="s">
        <v>2869</v>
      </c>
      <c r="G549" s="58">
        <v>594</v>
      </c>
      <c r="I549" t="s">
        <v>3955</v>
      </c>
      <c r="J549">
        <v>548</v>
      </c>
      <c r="K549">
        <f t="shared" si="80"/>
        <v>382</v>
      </c>
      <c r="L549">
        <f t="shared" si="81"/>
        <v>0</v>
      </c>
      <c r="M549">
        <f t="shared" si="82"/>
        <v>39926</v>
      </c>
      <c r="N549">
        <f t="shared" si="83"/>
        <v>2009</v>
      </c>
      <c r="O549">
        <f t="shared" si="84"/>
        <v>4</v>
      </c>
      <c r="P549" t="str">
        <f t="shared" si="85"/>
        <v>04</v>
      </c>
      <c r="Q549">
        <f t="shared" si="86"/>
        <v>23</v>
      </c>
      <c r="R549">
        <f t="shared" si="87"/>
        <v>23</v>
      </c>
      <c r="S549" t="str">
        <f t="shared" si="88"/>
        <v>'2009-04-23'</v>
      </c>
      <c r="T549" t="str">
        <f t="shared" si="89"/>
        <v>insert into control (nombre, fecha_registrada, registrada, estatus, id_admin, id_cliente, created_at, updated_at) values('FARMACIAS PAGUE MENOS GENERICOS Y ORIGINALES LAS DEL DR. JARABIN','2009-04-23',0,1,2,382,'2018-10-31 23:06:00','2018-10-31 23:06:00');</v>
      </c>
    </row>
    <row r="550" spans="1:20">
      <c r="A550" s="60" t="s">
        <v>2874</v>
      </c>
      <c r="B550" s="60">
        <v>1</v>
      </c>
      <c r="C550" s="70">
        <v>41394</v>
      </c>
      <c r="D550" s="70">
        <v>45046</v>
      </c>
      <c r="E550" s="84"/>
      <c r="F550" s="60" t="s">
        <v>2875</v>
      </c>
      <c r="G550" s="60">
        <v>591</v>
      </c>
      <c r="I550" t="s">
        <v>7076</v>
      </c>
      <c r="J550">
        <v>549</v>
      </c>
      <c r="K550">
        <f t="shared" si="80"/>
        <v>383</v>
      </c>
      <c r="L550">
        <f t="shared" si="81"/>
        <v>0</v>
      </c>
      <c r="M550">
        <f t="shared" si="82"/>
        <v>42544</v>
      </c>
      <c r="N550">
        <f t="shared" si="83"/>
        <v>2016</v>
      </c>
      <c r="O550">
        <f t="shared" si="84"/>
        <v>6</v>
      </c>
      <c r="P550" t="str">
        <f t="shared" si="85"/>
        <v>06</v>
      </c>
      <c r="Q550">
        <f t="shared" si="86"/>
        <v>23</v>
      </c>
      <c r="R550">
        <f t="shared" si="87"/>
        <v>23</v>
      </c>
      <c r="S550" t="str">
        <f t="shared" si="88"/>
        <v>'2016-06-23'</v>
      </c>
      <c r="T550" t="str">
        <f t="shared" si="89"/>
        <v>insert into control (nombre, fecha_registrada, registrada, estatus, id_admin, id_cliente, created_at, updated_at) values('FASE ESTUDIO','2016-06-23',0,1,2,383,'2018-10-31 23:06:00','2018-10-31 23:06:00');</v>
      </c>
    </row>
    <row r="551" spans="1:20">
      <c r="A551" s="58" t="s">
        <v>2877</v>
      </c>
      <c r="B551" s="58">
        <v>1</v>
      </c>
      <c r="C551" s="67">
        <v>40162</v>
      </c>
      <c r="D551" s="67">
        <v>43814</v>
      </c>
      <c r="E551" s="83"/>
      <c r="F551" s="58" t="s">
        <v>2878</v>
      </c>
      <c r="G551" s="58">
        <v>589</v>
      </c>
      <c r="I551" t="s">
        <v>7757</v>
      </c>
      <c r="J551">
        <v>550</v>
      </c>
      <c r="K551">
        <f t="shared" si="80"/>
        <v>536</v>
      </c>
      <c r="L551">
        <f t="shared" si="81"/>
        <v>1</v>
      </c>
      <c r="M551">
        <f t="shared" si="82"/>
        <v>42858</v>
      </c>
      <c r="N551">
        <f t="shared" si="83"/>
        <v>2017</v>
      </c>
      <c r="O551">
        <f t="shared" si="84"/>
        <v>5</v>
      </c>
      <c r="P551" t="str">
        <f t="shared" si="85"/>
        <v>05</v>
      </c>
      <c r="Q551">
        <f t="shared" si="86"/>
        <v>3</v>
      </c>
      <c r="R551" t="str">
        <f t="shared" si="87"/>
        <v>03</v>
      </c>
      <c r="S551" t="str">
        <f t="shared" si="88"/>
        <v>'2017-05-03'</v>
      </c>
      <c r="T551" t="str">
        <f t="shared" si="89"/>
        <v>insert into control (nombre, fecha_registrada, registrada, estatus, id_admin, id_cliente, created_at, updated_at) values('FERMONT','2017-05-03',1,1,2,536,'2018-10-31 23:06:00','2018-10-31 23:06:00');</v>
      </c>
    </row>
    <row r="552" spans="1:20">
      <c r="A552" s="60" t="s">
        <v>2884</v>
      </c>
      <c r="B552" s="60">
        <v>1</v>
      </c>
      <c r="C552" s="70">
        <v>41284</v>
      </c>
      <c r="D552" s="70">
        <v>44936</v>
      </c>
      <c r="E552" s="84"/>
      <c r="F552" s="60" t="s">
        <v>2884</v>
      </c>
      <c r="G552" s="60">
        <v>586</v>
      </c>
      <c r="I552" t="s">
        <v>3950</v>
      </c>
      <c r="J552">
        <v>551</v>
      </c>
      <c r="K552">
        <f t="shared" si="80"/>
        <v>384</v>
      </c>
      <c r="L552">
        <f t="shared" si="81"/>
        <v>1</v>
      </c>
      <c r="M552">
        <f t="shared" si="82"/>
        <v>39526</v>
      </c>
      <c r="N552">
        <f t="shared" si="83"/>
        <v>2008</v>
      </c>
      <c r="O552">
        <f t="shared" si="84"/>
        <v>3</v>
      </c>
      <c r="P552" t="str">
        <f t="shared" si="85"/>
        <v>03</v>
      </c>
      <c r="Q552">
        <f t="shared" si="86"/>
        <v>19</v>
      </c>
      <c r="R552">
        <f t="shared" si="87"/>
        <v>19</v>
      </c>
      <c r="S552" t="str">
        <f t="shared" si="88"/>
        <v>'2008-03-19'</v>
      </c>
      <c r="T552" t="str">
        <f t="shared" si="89"/>
        <v>insert into control (nombre, fecha_registrada, registrada, estatus, id_admin, id_cliente, created_at, updated_at) values('FERREGABY','2008-03-19',1,1,2,384,'2018-10-31 23:06:00','2018-10-31 23:06:00');</v>
      </c>
    </row>
    <row r="553" spans="1:20">
      <c r="A553" s="58" t="s">
        <v>2891</v>
      </c>
      <c r="B553" s="58">
        <v>1</v>
      </c>
      <c r="C553" s="67">
        <v>40410</v>
      </c>
      <c r="D553" s="67">
        <v>44063</v>
      </c>
      <c r="E553" s="83"/>
      <c r="F553" s="58" t="s">
        <v>2891</v>
      </c>
      <c r="G553" s="58">
        <v>583</v>
      </c>
      <c r="I553" t="s">
        <v>2505</v>
      </c>
      <c r="J553">
        <v>552</v>
      </c>
      <c r="K553">
        <f t="shared" si="80"/>
        <v>663</v>
      </c>
      <c r="L553">
        <f t="shared" si="81"/>
        <v>0</v>
      </c>
      <c r="M553">
        <f t="shared" si="82"/>
        <v>41571</v>
      </c>
      <c r="N553">
        <f t="shared" si="83"/>
        <v>2013</v>
      </c>
      <c r="O553">
        <f t="shared" si="84"/>
        <v>10</v>
      </c>
      <c r="P553">
        <f t="shared" si="85"/>
        <v>10</v>
      </c>
      <c r="Q553">
        <f t="shared" si="86"/>
        <v>24</v>
      </c>
      <c r="R553">
        <f t="shared" si="87"/>
        <v>24</v>
      </c>
      <c r="S553" t="str">
        <f t="shared" si="88"/>
        <v>'2013-10-24'</v>
      </c>
      <c r="T553" t="str">
        <f t="shared" si="89"/>
        <v>insert into control (nombre, fecha_registrada, registrada, estatus, id_admin, id_cliente, created_at, updated_at) values('FERRELL-ROSS','2013-10-24',0,1,2,663,'2018-10-31 23:06:00','2018-10-31 23:06:00');</v>
      </c>
    </row>
    <row r="554" spans="1:20">
      <c r="A554" s="59" t="s">
        <v>2896</v>
      </c>
      <c r="B554" s="59">
        <v>1</v>
      </c>
      <c r="C554" s="68">
        <v>41010</v>
      </c>
      <c r="D554" s="68">
        <v>44662</v>
      </c>
      <c r="E554" s="82"/>
      <c r="F554" s="59" t="s">
        <v>2897</v>
      </c>
      <c r="G554" s="59">
        <v>582</v>
      </c>
      <c r="I554" t="s">
        <v>5613</v>
      </c>
      <c r="J554">
        <v>553</v>
      </c>
      <c r="K554">
        <f t="shared" si="80"/>
        <v>50</v>
      </c>
      <c r="L554">
        <f t="shared" si="81"/>
        <v>0</v>
      </c>
      <c r="M554">
        <f t="shared" si="82"/>
        <v>39932</v>
      </c>
      <c r="N554">
        <f t="shared" si="83"/>
        <v>2009</v>
      </c>
      <c r="O554">
        <f t="shared" si="84"/>
        <v>4</v>
      </c>
      <c r="P554" t="str">
        <f t="shared" si="85"/>
        <v>04</v>
      </c>
      <c r="Q554">
        <f t="shared" si="86"/>
        <v>29</v>
      </c>
      <c r="R554">
        <f t="shared" si="87"/>
        <v>29</v>
      </c>
      <c r="S554" t="str">
        <f t="shared" si="88"/>
        <v>'2009-04-29'</v>
      </c>
      <c r="T554" t="str">
        <f t="shared" si="89"/>
        <v>insert into control (nombre, fecha_registrada, registrada, estatus, id_admin, id_cliente, created_at, updated_at) values('FIBER DREN AX','2009-04-29',0,1,2,50,'2018-10-31 23:06:00','2018-10-31 23:06:00');</v>
      </c>
    </row>
    <row r="555" spans="1:20">
      <c r="A555" s="58" t="s">
        <v>2899</v>
      </c>
      <c r="B555" s="58">
        <v>1</v>
      </c>
      <c r="C555" s="67">
        <v>40193</v>
      </c>
      <c r="D555" s="67">
        <v>43845</v>
      </c>
      <c r="E555" s="83"/>
      <c r="F555" s="58" t="s">
        <v>2899</v>
      </c>
      <c r="G555" s="58">
        <v>581</v>
      </c>
      <c r="I555" t="s">
        <v>3927</v>
      </c>
      <c r="J555">
        <v>554</v>
      </c>
      <c r="K555">
        <f t="shared" si="80"/>
        <v>387</v>
      </c>
      <c r="L555">
        <f t="shared" si="81"/>
        <v>1</v>
      </c>
      <c r="M555">
        <f t="shared" si="82"/>
        <v>40266</v>
      </c>
      <c r="N555">
        <f t="shared" si="83"/>
        <v>2010</v>
      </c>
      <c r="O555">
        <f t="shared" si="84"/>
        <v>3</v>
      </c>
      <c r="P555" t="str">
        <f t="shared" si="85"/>
        <v>03</v>
      </c>
      <c r="Q555">
        <f t="shared" si="86"/>
        <v>29</v>
      </c>
      <c r="R555">
        <f t="shared" si="87"/>
        <v>29</v>
      </c>
      <c r="S555" t="str">
        <f t="shared" si="88"/>
        <v>'2010-03-29'</v>
      </c>
      <c r="T555" t="str">
        <f t="shared" si="89"/>
        <v>insert into control (nombre, fecha_registrada, registrada, estatus, id_admin, id_cliente, created_at, updated_at) values('FIGO','2010-03-29',1,1,2,387,'2018-10-31 23:06:00','2018-10-31 23:06:00');</v>
      </c>
    </row>
    <row r="556" spans="1:20">
      <c r="A556" s="59" t="s">
        <v>2904</v>
      </c>
      <c r="B556" s="59">
        <v>1</v>
      </c>
      <c r="C556" s="68">
        <v>40291</v>
      </c>
      <c r="D556" s="68">
        <v>43944</v>
      </c>
      <c r="E556" s="82"/>
      <c r="F556" s="59" t="s">
        <v>2904</v>
      </c>
      <c r="G556" s="59">
        <v>580</v>
      </c>
      <c r="I556" t="s">
        <v>8248</v>
      </c>
      <c r="J556">
        <v>555</v>
      </c>
      <c r="K556">
        <f t="shared" si="80"/>
        <v>702</v>
      </c>
      <c r="L556">
        <f t="shared" si="81"/>
        <v>1</v>
      </c>
      <c r="M556">
        <f t="shared" si="82"/>
        <v>43185</v>
      </c>
      <c r="N556">
        <f t="shared" si="83"/>
        <v>2018</v>
      </c>
      <c r="O556">
        <f t="shared" si="84"/>
        <v>3</v>
      </c>
      <c r="P556" t="str">
        <f t="shared" si="85"/>
        <v>03</v>
      </c>
      <c r="Q556">
        <f t="shared" si="86"/>
        <v>26</v>
      </c>
      <c r="R556">
        <f t="shared" si="87"/>
        <v>26</v>
      </c>
      <c r="S556" t="str">
        <f t="shared" si="88"/>
        <v>'2018-03-26'</v>
      </c>
      <c r="T556" t="str">
        <f t="shared" si="89"/>
        <v>insert into control (nombre, fecha_registrada, registrada, estatus, id_admin, id_cliente, created_at, updated_at) values('FIT WORKOUT &amp; PLAY','2018-03-26',1,1,2,702,'2018-10-31 23:06:00','2018-10-31 23:06:00');</v>
      </c>
    </row>
    <row r="557" spans="1:20">
      <c r="A557" s="58" t="s">
        <v>2914</v>
      </c>
      <c r="B557" s="58">
        <v>1</v>
      </c>
      <c r="C557" s="67">
        <v>40661</v>
      </c>
      <c r="D557" s="67">
        <v>44315</v>
      </c>
      <c r="E557" s="83"/>
      <c r="F557" s="58" t="s">
        <v>2915</v>
      </c>
      <c r="G557" s="58">
        <v>577</v>
      </c>
      <c r="I557" t="s">
        <v>6068</v>
      </c>
      <c r="J557">
        <v>556</v>
      </c>
      <c r="K557">
        <f t="shared" si="80"/>
        <v>389</v>
      </c>
      <c r="L557">
        <f t="shared" si="81"/>
        <v>0</v>
      </c>
      <c r="M557">
        <f t="shared" si="82"/>
        <v>42090</v>
      </c>
      <c r="N557">
        <f t="shared" si="83"/>
        <v>2015</v>
      </c>
      <c r="O557">
        <f t="shared" si="84"/>
        <v>3</v>
      </c>
      <c r="P557" t="str">
        <f t="shared" si="85"/>
        <v>03</v>
      </c>
      <c r="Q557">
        <f t="shared" si="86"/>
        <v>27</v>
      </c>
      <c r="R557">
        <f t="shared" si="87"/>
        <v>27</v>
      </c>
      <c r="S557" t="str">
        <f t="shared" si="88"/>
        <v>'2015-03-27'</v>
      </c>
      <c r="T557" t="str">
        <f t="shared" si="89"/>
        <v>insert into control (nombre, fecha_registrada, registrada, estatus, id_admin, id_cliente, created_at, updated_at) values('FLAMBOYAN EVENTOS BY B. ARZAGA','2015-03-27',0,1,2,389,'2018-10-31 23:06:00','2018-10-31 23:06:00');</v>
      </c>
    </row>
    <row r="558" spans="1:20">
      <c r="A558" s="59" t="s">
        <v>2924</v>
      </c>
      <c r="B558" s="59">
        <v>1</v>
      </c>
      <c r="C558" s="68">
        <v>43129</v>
      </c>
      <c r="D558" s="68">
        <v>46781</v>
      </c>
      <c r="E558" s="82">
        <v>43</v>
      </c>
      <c r="F558" s="59" t="s">
        <v>2925</v>
      </c>
      <c r="G558" s="59">
        <v>576</v>
      </c>
      <c r="I558" t="s">
        <v>8245</v>
      </c>
      <c r="J558">
        <v>557</v>
      </c>
      <c r="K558">
        <f t="shared" si="80"/>
        <v>389</v>
      </c>
      <c r="L558">
        <f t="shared" si="81"/>
        <v>0</v>
      </c>
      <c r="M558">
        <f t="shared" si="82"/>
        <v>43185</v>
      </c>
      <c r="N558">
        <f t="shared" si="83"/>
        <v>2018</v>
      </c>
      <c r="O558">
        <f t="shared" si="84"/>
        <v>3</v>
      </c>
      <c r="P558" t="str">
        <f t="shared" si="85"/>
        <v>03</v>
      </c>
      <c r="Q558">
        <f t="shared" si="86"/>
        <v>26</v>
      </c>
      <c r="R558">
        <f t="shared" si="87"/>
        <v>26</v>
      </c>
      <c r="S558" t="str">
        <f t="shared" si="88"/>
        <v>'2018-03-26'</v>
      </c>
      <c r="T558" t="str">
        <f t="shared" si="89"/>
        <v>insert into control (nombre, fecha_registrada, registrada, estatus, id_admin, id_cliente, created_at, updated_at) values('FLAMBOYANES','2018-03-26',0,1,2,389,'2018-10-31 23:06:00','2018-10-31 23:06:00');</v>
      </c>
    </row>
    <row r="559" spans="1:20">
      <c r="A559" s="58" t="s">
        <v>2929</v>
      </c>
      <c r="B559" s="58">
        <v>1</v>
      </c>
      <c r="C559" s="67">
        <v>39694</v>
      </c>
      <c r="D559" s="67">
        <v>43346</v>
      </c>
      <c r="E559" s="83"/>
      <c r="F559" s="58" t="s">
        <v>2929</v>
      </c>
      <c r="G559" s="58">
        <v>575</v>
      </c>
      <c r="I559" t="s">
        <v>3918</v>
      </c>
      <c r="J559">
        <v>558</v>
      </c>
      <c r="K559">
        <f t="shared" si="80"/>
        <v>391</v>
      </c>
      <c r="L559">
        <f t="shared" si="81"/>
        <v>1</v>
      </c>
      <c r="M559">
        <f t="shared" si="82"/>
        <v>40687</v>
      </c>
      <c r="N559">
        <f t="shared" si="83"/>
        <v>2011</v>
      </c>
      <c r="O559">
        <f t="shared" si="84"/>
        <v>5</v>
      </c>
      <c r="P559" t="str">
        <f t="shared" si="85"/>
        <v>05</v>
      </c>
      <c r="Q559">
        <f t="shared" si="86"/>
        <v>24</v>
      </c>
      <c r="R559">
        <f t="shared" si="87"/>
        <v>24</v>
      </c>
      <c r="S559" t="str">
        <f t="shared" si="88"/>
        <v>'2011-05-24'</v>
      </c>
      <c r="T559" t="str">
        <f t="shared" si="89"/>
        <v>insert into control (nombre, fecha_registrada, registrada, estatus, id_admin, id_cliente, created_at, updated_at) values('FLORENCIA PLATA Y FANTASIA','2011-05-24',1,1,2,391,'2018-10-31 23:06:00','2018-10-31 23:06:00');</v>
      </c>
    </row>
    <row r="560" spans="1:20">
      <c r="A560" s="59" t="s">
        <v>2937</v>
      </c>
      <c r="B560" s="59">
        <v>1</v>
      </c>
      <c r="C560" s="68">
        <v>41865</v>
      </c>
      <c r="D560" s="68">
        <v>45518</v>
      </c>
      <c r="E560" s="82"/>
      <c r="F560" s="59" t="s">
        <v>2937</v>
      </c>
      <c r="G560" s="59">
        <v>573</v>
      </c>
      <c r="I560" t="s">
        <v>3911</v>
      </c>
      <c r="J560">
        <v>559</v>
      </c>
      <c r="K560">
        <f t="shared" si="80"/>
        <v>392</v>
      </c>
      <c r="L560">
        <f t="shared" si="81"/>
        <v>1</v>
      </c>
      <c r="M560">
        <f t="shared" si="82"/>
        <v>39317</v>
      </c>
      <c r="N560">
        <f t="shared" si="83"/>
        <v>2007</v>
      </c>
      <c r="O560">
        <f t="shared" si="84"/>
        <v>8</v>
      </c>
      <c r="P560" t="str">
        <f t="shared" si="85"/>
        <v>08</v>
      </c>
      <c r="Q560">
        <f t="shared" si="86"/>
        <v>23</v>
      </c>
      <c r="R560">
        <f t="shared" si="87"/>
        <v>23</v>
      </c>
      <c r="S560" t="str">
        <f t="shared" si="88"/>
        <v>'2007-08-23'</v>
      </c>
      <c r="T560" t="str">
        <f t="shared" si="89"/>
        <v>insert into control (nombre, fecha_registrada, registrada, estatus, id_admin, id_cliente, created_at, updated_at) values('FLORERIA EL SICOMORO','2007-08-23',1,1,2,392,'2018-10-31 23:06:00','2018-10-31 23:06:00');</v>
      </c>
    </row>
    <row r="561" spans="1:20">
      <c r="A561" s="58" t="s">
        <v>2941</v>
      </c>
      <c r="B561" s="58">
        <v>1</v>
      </c>
      <c r="C561" s="67">
        <v>40610</v>
      </c>
      <c r="D561" s="67">
        <v>44263</v>
      </c>
      <c r="E561" s="83"/>
      <c r="F561" s="58" t="s">
        <v>2941</v>
      </c>
      <c r="G561" s="58">
        <v>572</v>
      </c>
      <c r="I561" t="s">
        <v>3908</v>
      </c>
      <c r="J561">
        <v>560</v>
      </c>
      <c r="K561">
        <f t="shared" si="80"/>
        <v>393</v>
      </c>
      <c r="L561">
        <f t="shared" si="81"/>
        <v>1</v>
      </c>
      <c r="M561">
        <f t="shared" si="82"/>
        <v>38988</v>
      </c>
      <c r="N561">
        <f t="shared" si="83"/>
        <v>2006</v>
      </c>
      <c r="O561">
        <f t="shared" si="84"/>
        <v>9</v>
      </c>
      <c r="P561" t="str">
        <f t="shared" si="85"/>
        <v>09</v>
      </c>
      <c r="Q561">
        <f t="shared" si="86"/>
        <v>28</v>
      </c>
      <c r="R561">
        <f t="shared" si="87"/>
        <v>28</v>
      </c>
      <c r="S561" t="str">
        <f t="shared" si="88"/>
        <v>'2006-09-28'</v>
      </c>
      <c r="T561" t="str">
        <f t="shared" si="89"/>
        <v>insert into control (nombre, fecha_registrada, registrada, estatus, id_admin, id_cliente, created_at, updated_at) values('FLORERÍAS ARÁMBULA','2006-09-28',1,1,2,393,'2018-10-31 23:06:00','2018-10-31 23:06:00');</v>
      </c>
    </row>
    <row r="562" spans="1:20">
      <c r="A562" s="59" t="s">
        <v>2948</v>
      </c>
      <c r="B562" s="59">
        <v>1</v>
      </c>
      <c r="C562" s="68">
        <v>40878</v>
      </c>
      <c r="D562" s="68">
        <v>44551</v>
      </c>
      <c r="E562" s="82"/>
      <c r="F562" s="59" t="s">
        <v>2948</v>
      </c>
      <c r="G562" s="59">
        <v>570</v>
      </c>
      <c r="I562" t="s">
        <v>6186</v>
      </c>
      <c r="J562">
        <v>561</v>
      </c>
      <c r="K562">
        <f t="shared" si="80"/>
        <v>394</v>
      </c>
      <c r="L562">
        <f t="shared" si="81"/>
        <v>1</v>
      </c>
      <c r="M562">
        <f t="shared" si="82"/>
        <v>42128</v>
      </c>
      <c r="N562">
        <f t="shared" si="83"/>
        <v>2015</v>
      </c>
      <c r="O562">
        <f t="shared" si="84"/>
        <v>5</v>
      </c>
      <c r="P562" t="str">
        <f t="shared" si="85"/>
        <v>05</v>
      </c>
      <c r="Q562">
        <f t="shared" si="86"/>
        <v>4</v>
      </c>
      <c r="R562" t="str">
        <f t="shared" si="87"/>
        <v>04</v>
      </c>
      <c r="S562" t="str">
        <f t="shared" si="88"/>
        <v>'2015-05-04'</v>
      </c>
      <c r="T562" t="str">
        <f t="shared" si="89"/>
        <v>insert into control (nombre, fecha_registrada, registrada, estatus, id_admin, id_cliente, created_at, updated_at) values('FLORESTECA','2015-05-04',1,1,2,394,'2018-10-31 23:06:00','2018-10-31 23:06:00');</v>
      </c>
    </row>
    <row r="563" spans="1:20">
      <c r="A563" s="57" t="s">
        <v>2955</v>
      </c>
      <c r="B563" s="57" t="s">
        <v>8657</v>
      </c>
      <c r="C563" s="67">
        <v>41698</v>
      </c>
      <c r="D563" s="67">
        <v>45350</v>
      </c>
      <c r="E563" s="83"/>
      <c r="F563" s="57" t="s">
        <v>2955</v>
      </c>
      <c r="G563" s="57">
        <v>569</v>
      </c>
      <c r="I563" t="s">
        <v>6732</v>
      </c>
      <c r="J563">
        <v>562</v>
      </c>
      <c r="K563">
        <f t="shared" si="80"/>
        <v>1079</v>
      </c>
      <c r="L563">
        <f t="shared" si="81"/>
        <v>1</v>
      </c>
      <c r="M563">
        <f t="shared" si="82"/>
        <v>42355</v>
      </c>
      <c r="N563">
        <f t="shared" si="83"/>
        <v>2015</v>
      </c>
      <c r="O563">
        <f t="shared" si="84"/>
        <v>12</v>
      </c>
      <c r="P563">
        <f t="shared" si="85"/>
        <v>12</v>
      </c>
      <c r="Q563">
        <f t="shared" si="86"/>
        <v>17</v>
      </c>
      <c r="R563">
        <f t="shared" si="87"/>
        <v>17</v>
      </c>
      <c r="S563" t="str">
        <f t="shared" si="88"/>
        <v>'2015-12-17'</v>
      </c>
      <c r="T563" t="str">
        <f t="shared" si="89"/>
        <v>insert into control (nombre, fecha_registrada, registrada, estatus, id_admin, id_cliente, created_at, updated_at) values('FLOVI','2015-12-17',1,1,2,1079,'2018-10-31 23:06:00','2018-10-31 23:06:00');</v>
      </c>
    </row>
    <row r="564" spans="1:20">
      <c r="A564" s="59" t="s">
        <v>2960</v>
      </c>
      <c r="B564" s="59">
        <v>1</v>
      </c>
      <c r="C564" s="68">
        <v>41946</v>
      </c>
      <c r="D564" s="68">
        <v>45599</v>
      </c>
      <c r="E564" s="82"/>
      <c r="F564" s="59" t="s">
        <v>2961</v>
      </c>
      <c r="G564" s="59">
        <v>568</v>
      </c>
      <c r="I564" t="s">
        <v>386</v>
      </c>
      <c r="J564">
        <v>563</v>
      </c>
      <c r="K564">
        <f t="shared" si="80"/>
        <v>1080</v>
      </c>
      <c r="L564">
        <f t="shared" si="81"/>
        <v>1</v>
      </c>
      <c r="M564">
        <f t="shared" si="82"/>
        <v>41507</v>
      </c>
      <c r="N564">
        <f t="shared" si="83"/>
        <v>2013</v>
      </c>
      <c r="O564">
        <f t="shared" si="84"/>
        <v>8</v>
      </c>
      <c r="P564" t="str">
        <f t="shared" si="85"/>
        <v>08</v>
      </c>
      <c r="Q564">
        <f t="shared" si="86"/>
        <v>21</v>
      </c>
      <c r="R564">
        <f t="shared" si="87"/>
        <v>21</v>
      </c>
      <c r="S564" t="str">
        <f t="shared" si="88"/>
        <v>'2013-08-21'</v>
      </c>
      <c r="T564" t="str">
        <f t="shared" si="89"/>
        <v>insert into control (nombre, fecha_registrada, registrada, estatus, id_admin, id_cliente, created_at, updated_at) values('FLOVI VALENTINOS','2013-08-21',1,1,2,1080,'2018-10-31 23:06:00','2018-10-31 23:06:00');</v>
      </c>
    </row>
    <row r="565" spans="1:20">
      <c r="A565" s="57" t="s">
        <v>2968</v>
      </c>
      <c r="B565" s="57">
        <v>1</v>
      </c>
      <c r="C565" s="69">
        <v>41138</v>
      </c>
      <c r="D565" s="69">
        <v>44790</v>
      </c>
      <c r="E565" s="85"/>
      <c r="F565" s="57" t="s">
        <v>2969</v>
      </c>
      <c r="G565" s="57">
        <v>566</v>
      </c>
      <c r="I565" t="s">
        <v>8654</v>
      </c>
      <c r="J565">
        <v>564</v>
      </c>
      <c r="K565">
        <f t="shared" si="80"/>
        <v>245</v>
      </c>
      <c r="L565">
        <f t="shared" si="81"/>
        <v>0</v>
      </c>
      <c r="M565">
        <f t="shared" si="82"/>
        <v>39521</v>
      </c>
      <c r="N565">
        <f t="shared" si="83"/>
        <v>2008</v>
      </c>
      <c r="O565">
        <f t="shared" si="84"/>
        <v>3</v>
      </c>
      <c r="P565" t="str">
        <f t="shared" si="85"/>
        <v>03</v>
      </c>
      <c r="Q565">
        <f t="shared" si="86"/>
        <v>14</v>
      </c>
      <c r="R565">
        <f t="shared" si="87"/>
        <v>14</v>
      </c>
      <c r="S565" t="str">
        <f t="shared" si="88"/>
        <v>'2008-03-14'</v>
      </c>
      <c r="T565" t="str">
        <f t="shared" si="89"/>
        <v>insert into control (nombre, fecha_registrada, registrada, estatus, id_admin, id_cliente, created_at, updated_at) values('FLUIDO REDUCTOR HOR','2008-03-14',0,1,2,245,'2018-10-31 23:06:00','2018-10-31 23:06:00');</v>
      </c>
    </row>
    <row r="566" spans="1:20">
      <c r="A566" s="59" t="s">
        <v>2976</v>
      </c>
      <c r="B566" s="59">
        <v>1</v>
      </c>
      <c r="C566" s="68">
        <v>41624</v>
      </c>
      <c r="D566" s="68">
        <v>45276</v>
      </c>
      <c r="E566" s="82"/>
      <c r="F566" s="59" t="s">
        <v>2977</v>
      </c>
      <c r="G566" s="59">
        <v>565</v>
      </c>
      <c r="I566" t="s">
        <v>7358</v>
      </c>
      <c r="J566">
        <v>565</v>
      </c>
      <c r="K566">
        <f t="shared" si="80"/>
        <v>731</v>
      </c>
      <c r="L566">
        <f t="shared" si="81"/>
        <v>1</v>
      </c>
      <c r="M566">
        <f t="shared" si="82"/>
        <v>42683</v>
      </c>
      <c r="N566">
        <f t="shared" si="83"/>
        <v>2016</v>
      </c>
      <c r="O566">
        <f t="shared" si="84"/>
        <v>11</v>
      </c>
      <c r="P566">
        <f t="shared" si="85"/>
        <v>11</v>
      </c>
      <c r="Q566">
        <f t="shared" si="86"/>
        <v>9</v>
      </c>
      <c r="R566" t="str">
        <f t="shared" si="87"/>
        <v>09</v>
      </c>
      <c r="S566" t="str">
        <f t="shared" si="88"/>
        <v>'2016-11-09'</v>
      </c>
      <c r="T566" t="str">
        <f t="shared" si="89"/>
        <v>insert into control (nombre, fecha_registrada, registrada, estatus, id_admin, id_cliente, created_at, updated_at) values('FOLIREGEN','2016-11-09',1,1,2,731,'2018-10-31 23:06:00','2018-10-31 23:06:00');</v>
      </c>
    </row>
    <row r="567" spans="1:20">
      <c r="A567" s="58" t="s">
        <v>2982</v>
      </c>
      <c r="B567" s="58">
        <v>1</v>
      </c>
      <c r="C567" s="67">
        <v>40071</v>
      </c>
      <c r="D567" s="67">
        <v>43723</v>
      </c>
      <c r="E567" s="83"/>
      <c r="F567" s="58" t="s">
        <v>2983</v>
      </c>
      <c r="G567" s="58">
        <v>564</v>
      </c>
      <c r="I567" t="s">
        <v>3897</v>
      </c>
      <c r="J567">
        <v>566</v>
      </c>
      <c r="K567">
        <f t="shared" si="80"/>
        <v>395</v>
      </c>
      <c r="L567">
        <f t="shared" si="81"/>
        <v>1</v>
      </c>
      <c r="M567">
        <f t="shared" si="82"/>
        <v>40751</v>
      </c>
      <c r="N567">
        <f t="shared" si="83"/>
        <v>2011</v>
      </c>
      <c r="O567">
        <f t="shared" si="84"/>
        <v>7</v>
      </c>
      <c r="P567" t="str">
        <f t="shared" si="85"/>
        <v>07</v>
      </c>
      <c r="Q567">
        <f t="shared" si="86"/>
        <v>27</v>
      </c>
      <c r="R567">
        <f t="shared" si="87"/>
        <v>27</v>
      </c>
      <c r="S567" t="str">
        <f t="shared" si="88"/>
        <v>'2011-07-27'</v>
      </c>
      <c r="T567" t="str">
        <f t="shared" si="89"/>
        <v>insert into control (nombre, fecha_registrada, registrada, estatus, id_admin, id_cliente, created_at, updated_at) values('FONDA CHILANGOS','2011-07-27',1,1,2,395,'2018-10-31 23:06:00','2018-10-31 23:06:00');</v>
      </c>
    </row>
    <row r="568" spans="1:20">
      <c r="A568" s="60" t="s">
        <v>2992</v>
      </c>
      <c r="B568" s="60" t="s">
        <v>8657</v>
      </c>
      <c r="C568" s="68">
        <v>41157</v>
      </c>
      <c r="D568" s="68">
        <v>44809</v>
      </c>
      <c r="E568" s="82"/>
      <c r="F568" s="60" t="s">
        <v>2992</v>
      </c>
      <c r="G568" s="60">
        <v>563</v>
      </c>
      <c r="I568" t="s">
        <v>3889</v>
      </c>
      <c r="J568">
        <v>567</v>
      </c>
      <c r="K568">
        <f t="shared" si="80"/>
        <v>396</v>
      </c>
      <c r="L568">
        <f t="shared" si="81"/>
        <v>0</v>
      </c>
      <c r="M568">
        <f t="shared" si="82"/>
        <v>40851</v>
      </c>
      <c r="N568">
        <f t="shared" si="83"/>
        <v>2011</v>
      </c>
      <c r="O568">
        <f t="shared" si="84"/>
        <v>11</v>
      </c>
      <c r="P568">
        <f t="shared" si="85"/>
        <v>11</v>
      </c>
      <c r="Q568">
        <f t="shared" si="86"/>
        <v>4</v>
      </c>
      <c r="R568" t="str">
        <f t="shared" si="87"/>
        <v>04</v>
      </c>
      <c r="S568" t="str">
        <f t="shared" si="88"/>
        <v>'2011-11-04'</v>
      </c>
      <c r="T568" t="str">
        <f t="shared" si="89"/>
        <v>insert into control (nombre, fecha_registrada, registrada, estatus, id_admin, id_cliente, created_at, updated_at) values('FOOT CENTER','2011-11-04',0,1,2,396,'2018-10-31 23:06:00','2018-10-31 23:06:00');</v>
      </c>
    </row>
    <row r="569" spans="1:20">
      <c r="A569" s="58" t="s">
        <v>2994</v>
      </c>
      <c r="B569" s="58">
        <v>1</v>
      </c>
      <c r="C569" s="67">
        <v>40871</v>
      </c>
      <c r="D569" s="67">
        <v>44524</v>
      </c>
      <c r="E569" s="83"/>
      <c r="F569" s="58" t="s">
        <v>2995</v>
      </c>
      <c r="G569" s="58">
        <v>562</v>
      </c>
      <c r="I569" t="s">
        <v>5934</v>
      </c>
      <c r="J569">
        <v>568</v>
      </c>
      <c r="K569">
        <f t="shared" si="80"/>
        <v>396</v>
      </c>
      <c r="L569">
        <f t="shared" si="81"/>
        <v>1</v>
      </c>
      <c r="M569">
        <f t="shared" si="82"/>
        <v>42016</v>
      </c>
      <c r="N569">
        <f t="shared" si="83"/>
        <v>2015</v>
      </c>
      <c r="O569">
        <f t="shared" si="84"/>
        <v>1</v>
      </c>
      <c r="P569" t="str">
        <f t="shared" si="85"/>
        <v>01</v>
      </c>
      <c r="Q569">
        <f t="shared" si="86"/>
        <v>12</v>
      </c>
      <c r="R569">
        <f t="shared" si="87"/>
        <v>12</v>
      </c>
      <c r="S569" t="str">
        <f t="shared" si="88"/>
        <v>'2015-01-12'</v>
      </c>
      <c r="T569" t="str">
        <f t="shared" si="89"/>
        <v>insert into control (nombre, fecha_registrada, registrada, estatus, id_admin, id_cliente, created_at, updated_at) values('FOOT CENTER G','2015-01-12',1,1,2,396,'2018-10-31 23:06:00','2018-10-31 23:06:00');</v>
      </c>
    </row>
    <row r="570" spans="1:20">
      <c r="A570" s="74" t="s">
        <v>3002</v>
      </c>
      <c r="B570" s="59">
        <v>1</v>
      </c>
      <c r="C570" s="68">
        <v>40634</v>
      </c>
      <c r="D570" s="68">
        <v>44287</v>
      </c>
      <c r="E570" s="82"/>
      <c r="F570" s="74" t="s">
        <v>2995</v>
      </c>
      <c r="G570" s="59">
        <v>562</v>
      </c>
      <c r="I570" t="s">
        <v>4001</v>
      </c>
      <c r="J570">
        <v>569</v>
      </c>
      <c r="K570">
        <f t="shared" si="80"/>
        <v>376</v>
      </c>
      <c r="L570">
        <f t="shared" si="81"/>
        <v>1</v>
      </c>
      <c r="M570">
        <f t="shared" si="82"/>
        <v>37243</v>
      </c>
      <c r="N570">
        <f t="shared" si="83"/>
        <v>2001</v>
      </c>
      <c r="O570">
        <f t="shared" si="84"/>
        <v>12</v>
      </c>
      <c r="P570">
        <f t="shared" si="85"/>
        <v>12</v>
      </c>
      <c r="Q570">
        <f t="shared" si="86"/>
        <v>18</v>
      </c>
      <c r="R570">
        <f t="shared" si="87"/>
        <v>18</v>
      </c>
      <c r="S570" t="str">
        <f t="shared" si="88"/>
        <v>'2001-12-18'</v>
      </c>
      <c r="T570" t="str">
        <f t="shared" si="89"/>
        <v>insert into control (nombre, fecha_registrada, registrada, estatus, id_admin, id_cliente, created_at, updated_at) values('FOR FRIENDS TOO','2001-12-18',1,1,2,376,'2018-10-31 23:06:00','2018-10-31 23:06:00');</v>
      </c>
    </row>
    <row r="571" spans="1:20">
      <c r="A571" s="58" t="s">
        <v>3004</v>
      </c>
      <c r="B571" s="58">
        <v>1</v>
      </c>
      <c r="C571" s="67">
        <v>40998</v>
      </c>
      <c r="D571" s="67">
        <v>44650</v>
      </c>
      <c r="E571" s="83"/>
      <c r="F571" s="58" t="s">
        <v>3004</v>
      </c>
      <c r="G571" s="58">
        <v>561</v>
      </c>
      <c r="I571" t="s">
        <v>7967</v>
      </c>
      <c r="J571">
        <v>570</v>
      </c>
      <c r="K571">
        <f t="shared" si="80"/>
        <v>536</v>
      </c>
      <c r="L571">
        <f t="shared" si="81"/>
        <v>1</v>
      </c>
      <c r="M571">
        <f t="shared" si="82"/>
        <v>42975</v>
      </c>
      <c r="N571">
        <f t="shared" si="83"/>
        <v>2017</v>
      </c>
      <c r="O571">
        <f t="shared" si="84"/>
        <v>8</v>
      </c>
      <c r="P571" t="str">
        <f t="shared" si="85"/>
        <v>08</v>
      </c>
      <c r="Q571">
        <f t="shared" si="86"/>
        <v>28</v>
      </c>
      <c r="R571">
        <f t="shared" si="87"/>
        <v>28</v>
      </c>
      <c r="S571" t="str">
        <f t="shared" si="88"/>
        <v>'2017-08-28'</v>
      </c>
      <c r="T571" t="str">
        <f t="shared" si="89"/>
        <v>insert into control (nombre, fecha_registrada, registrada, estatus, id_admin, id_cliente, created_at, updated_at) values('FORESTER','2017-08-28',1,1,2,536,'2018-10-31 23:06:00','2018-10-31 23:06:00');</v>
      </c>
    </row>
    <row r="572" spans="1:20">
      <c r="A572" s="60" t="s">
        <v>3011</v>
      </c>
      <c r="B572" s="60" t="s">
        <v>8657</v>
      </c>
      <c r="C572" s="68">
        <v>39493</v>
      </c>
      <c r="D572" s="68">
        <v>43146</v>
      </c>
      <c r="E572" s="82"/>
      <c r="F572" s="60" t="s">
        <v>3011</v>
      </c>
      <c r="G572" s="60">
        <v>560</v>
      </c>
      <c r="I572" t="s">
        <v>4916</v>
      </c>
      <c r="J572">
        <v>571</v>
      </c>
      <c r="K572">
        <f t="shared" si="80"/>
        <v>200</v>
      </c>
      <c r="L572">
        <f t="shared" si="81"/>
        <v>1</v>
      </c>
      <c r="M572">
        <f t="shared" si="82"/>
        <v>41122</v>
      </c>
      <c r="N572">
        <f t="shared" si="83"/>
        <v>2012</v>
      </c>
      <c r="O572">
        <f t="shared" si="84"/>
        <v>8</v>
      </c>
      <c r="P572" t="str">
        <f t="shared" si="85"/>
        <v>08</v>
      </c>
      <c r="Q572">
        <f t="shared" si="86"/>
        <v>1</v>
      </c>
      <c r="R572" t="str">
        <f t="shared" si="87"/>
        <v>01</v>
      </c>
      <c r="S572" t="str">
        <f t="shared" si="88"/>
        <v>'2012-08-01'</v>
      </c>
      <c r="T572" t="str">
        <f t="shared" si="89"/>
        <v>insert into control (nombre, fecha_registrada, registrada, estatus, id_admin, id_cliente, created_at, updated_at) values('FORMAND AL CHEF DE HOY WWW.COCINARTE.COM.MX… Y AL EMPRESARIO DE MAÑANA','2012-08-01',1,1,2,200,'2018-10-31 23:06:00','2018-10-31 23:06:00');</v>
      </c>
    </row>
    <row r="573" spans="1:20">
      <c r="A573" s="58" t="s">
        <v>3013</v>
      </c>
      <c r="B573" s="58">
        <v>1</v>
      </c>
      <c r="C573" s="67">
        <v>40823</v>
      </c>
      <c r="D573" s="67">
        <v>44476</v>
      </c>
      <c r="E573" s="83"/>
      <c r="F573" s="58" t="s">
        <v>3013</v>
      </c>
      <c r="G573" s="58">
        <v>559</v>
      </c>
      <c r="I573" t="s">
        <v>965</v>
      </c>
      <c r="J573">
        <v>572</v>
      </c>
      <c r="K573">
        <f t="shared" si="80"/>
        <v>951</v>
      </c>
      <c r="L573">
        <f t="shared" si="81"/>
        <v>1</v>
      </c>
      <c r="M573">
        <f t="shared" si="82"/>
        <v>41702</v>
      </c>
      <c r="N573">
        <f t="shared" si="83"/>
        <v>2014</v>
      </c>
      <c r="O573">
        <f t="shared" si="84"/>
        <v>3</v>
      </c>
      <c r="P573" t="str">
        <f t="shared" si="85"/>
        <v>03</v>
      </c>
      <c r="Q573">
        <f t="shared" si="86"/>
        <v>4</v>
      </c>
      <c r="R573" t="str">
        <f t="shared" si="87"/>
        <v>04</v>
      </c>
      <c r="S573" t="str">
        <f t="shared" si="88"/>
        <v>'2014-03-04'</v>
      </c>
      <c r="T573" t="str">
        <f t="shared" si="89"/>
        <v>insert into control (nombre, fecha_registrada, registrada, estatus, id_admin, id_cliente, created_at, updated_at) values('FORRAJE INVERNAL PURA SANGRE','2014-03-04',1,1,2,951,'2018-10-31 23:06:00','2018-10-31 23:06:00');</v>
      </c>
    </row>
    <row r="574" spans="1:20">
      <c r="A574" s="59" t="s">
        <v>3021</v>
      </c>
      <c r="B574" s="59">
        <v>1</v>
      </c>
      <c r="C574" s="68">
        <v>41975</v>
      </c>
      <c r="D574" s="68">
        <v>45628</v>
      </c>
      <c r="E574" s="82"/>
      <c r="F574" s="59" t="s">
        <v>3022</v>
      </c>
      <c r="G574" s="59">
        <v>558</v>
      </c>
      <c r="I574" t="s">
        <v>2038</v>
      </c>
      <c r="J574">
        <v>573</v>
      </c>
      <c r="K574">
        <f t="shared" si="80"/>
        <v>746</v>
      </c>
      <c r="L574">
        <f t="shared" si="81"/>
        <v>1</v>
      </c>
      <c r="M574">
        <f t="shared" si="82"/>
        <v>41759</v>
      </c>
      <c r="N574">
        <f t="shared" si="83"/>
        <v>2014</v>
      </c>
      <c r="O574">
        <f t="shared" si="84"/>
        <v>4</v>
      </c>
      <c r="P574" t="str">
        <f t="shared" si="85"/>
        <v>04</v>
      </c>
      <c r="Q574">
        <f t="shared" si="86"/>
        <v>30</v>
      </c>
      <c r="R574">
        <f t="shared" si="87"/>
        <v>30</v>
      </c>
      <c r="S574" t="str">
        <f t="shared" si="88"/>
        <v>'2014-04-30'</v>
      </c>
      <c r="T574" t="str">
        <f t="shared" si="89"/>
        <v>insert into control (nombre, fecha_registrada, registrada, estatus, id_admin, id_cliente, created_at, updated_at) values('FORTALEZA AGRICOLA','2014-04-30',1,1,2,746,'2018-10-31 23:06:00','2018-10-31 23:06:00');</v>
      </c>
    </row>
    <row r="575" spans="1:20">
      <c r="A575" s="57" t="s">
        <v>3029</v>
      </c>
      <c r="B575" s="57">
        <v>1</v>
      </c>
      <c r="C575" s="67">
        <v>38629</v>
      </c>
      <c r="D575" s="67">
        <v>42281</v>
      </c>
      <c r="E575" s="83"/>
      <c r="F575" s="58" t="s">
        <v>3030</v>
      </c>
      <c r="G575" s="58">
        <v>557</v>
      </c>
      <c r="I575" t="s">
        <v>3886</v>
      </c>
      <c r="J575">
        <v>574</v>
      </c>
      <c r="K575">
        <f t="shared" si="80"/>
        <v>397</v>
      </c>
      <c r="L575">
        <f t="shared" si="81"/>
        <v>1</v>
      </c>
      <c r="M575">
        <f t="shared" si="82"/>
        <v>41653</v>
      </c>
      <c r="N575">
        <f t="shared" si="83"/>
        <v>2014</v>
      </c>
      <c r="O575">
        <f t="shared" si="84"/>
        <v>1</v>
      </c>
      <c r="P575" t="str">
        <f t="shared" si="85"/>
        <v>01</v>
      </c>
      <c r="Q575">
        <f t="shared" si="86"/>
        <v>14</v>
      </c>
      <c r="R575">
        <f t="shared" si="87"/>
        <v>14</v>
      </c>
      <c r="S575" t="str">
        <f t="shared" si="88"/>
        <v>'2014-01-14'</v>
      </c>
      <c r="T575" t="str">
        <f t="shared" si="89"/>
        <v>insert into control (nombre, fecha_registrada, registrada, estatus, id_admin, id_cliente, created_at, updated_at) values('FORTE SEGURIDAD PRIVADA','2014-01-14',1,1,2,397,'2018-10-31 23:06:00','2018-10-31 23:06:00');</v>
      </c>
    </row>
    <row r="576" spans="1:20">
      <c r="A576" s="60" t="s">
        <v>8605</v>
      </c>
      <c r="B576" s="60">
        <v>1</v>
      </c>
      <c r="C576" s="70">
        <v>41124</v>
      </c>
      <c r="D576" s="70">
        <v>44776</v>
      </c>
      <c r="E576" s="84"/>
      <c r="F576" s="60" t="s">
        <v>8605</v>
      </c>
      <c r="G576" s="60">
        <v>555</v>
      </c>
      <c r="I576" t="s">
        <v>3880</v>
      </c>
      <c r="J576">
        <v>575</v>
      </c>
      <c r="K576">
        <f t="shared" si="80"/>
        <v>398</v>
      </c>
      <c r="L576">
        <f t="shared" si="81"/>
        <v>1</v>
      </c>
      <c r="M576">
        <f t="shared" si="82"/>
        <v>42440</v>
      </c>
      <c r="N576">
        <f t="shared" si="83"/>
        <v>2016</v>
      </c>
      <c r="O576">
        <f t="shared" si="84"/>
        <v>3</v>
      </c>
      <c r="P576" t="str">
        <f t="shared" si="85"/>
        <v>03</v>
      </c>
      <c r="Q576">
        <f t="shared" si="86"/>
        <v>11</v>
      </c>
      <c r="R576">
        <f t="shared" si="87"/>
        <v>11</v>
      </c>
      <c r="S576" t="str">
        <f t="shared" si="88"/>
        <v>'2016-03-11'</v>
      </c>
      <c r="T576" t="str">
        <f t="shared" si="89"/>
        <v>insert into control (nombre, fecha_registrada, registrada, estatus, id_admin, id_cliente, created_at, updated_at) values('FOUR GROUP','2016-03-11',1,1,2,398,'2018-10-31 23:06:00','2018-10-31 23:06:00');</v>
      </c>
    </row>
    <row r="577" spans="1:20">
      <c r="A577" s="58" t="s">
        <v>3045</v>
      </c>
      <c r="B577" s="58">
        <v>1</v>
      </c>
      <c r="C577" s="67">
        <v>39743</v>
      </c>
      <c r="D577" s="67">
        <v>43395</v>
      </c>
      <c r="E577" s="83"/>
      <c r="F577" s="58" t="s">
        <v>3045</v>
      </c>
      <c r="G577" s="58">
        <v>554</v>
      </c>
      <c r="I577" t="s">
        <v>6792</v>
      </c>
      <c r="J577">
        <v>576</v>
      </c>
      <c r="K577">
        <f t="shared" si="80"/>
        <v>399</v>
      </c>
      <c r="L577">
        <f t="shared" si="81"/>
        <v>1</v>
      </c>
      <c r="M577">
        <f t="shared" si="82"/>
        <v>42376</v>
      </c>
      <c r="N577">
        <f t="shared" si="83"/>
        <v>2016</v>
      </c>
      <c r="O577">
        <f t="shared" si="84"/>
        <v>1</v>
      </c>
      <c r="P577" t="str">
        <f t="shared" si="85"/>
        <v>01</v>
      </c>
      <c r="Q577">
        <f t="shared" si="86"/>
        <v>7</v>
      </c>
      <c r="R577" t="str">
        <f t="shared" si="87"/>
        <v>07</v>
      </c>
      <c r="S577" t="str">
        <f t="shared" si="88"/>
        <v>'2016-01-07'</v>
      </c>
      <c r="T577" t="str">
        <f t="shared" si="89"/>
        <v>insert into control (nombre, fecha_registrada, registrada, estatus, id_admin, id_cliente, created_at, updated_at) values('FOUR POINTS TEA','2016-01-07',1,1,2,399,'2018-10-31 23:06:00','2018-10-31 23:06:00');</v>
      </c>
    </row>
    <row r="578" spans="1:20">
      <c r="A578" s="59" t="s">
        <v>3054</v>
      </c>
      <c r="B578" s="59">
        <v>1</v>
      </c>
      <c r="C578" s="68">
        <v>39973</v>
      </c>
      <c r="D578" s="68">
        <v>43625</v>
      </c>
      <c r="E578" s="82"/>
      <c r="F578" s="59" t="s">
        <v>3054</v>
      </c>
      <c r="G578" s="59">
        <v>553</v>
      </c>
      <c r="I578" t="s">
        <v>3879</v>
      </c>
      <c r="J578">
        <v>577</v>
      </c>
      <c r="K578">
        <f t="shared" si="80"/>
        <v>398</v>
      </c>
      <c r="L578">
        <f t="shared" si="81"/>
        <v>1</v>
      </c>
      <c r="M578">
        <f t="shared" si="82"/>
        <v>40959</v>
      </c>
      <c r="N578">
        <f t="shared" si="83"/>
        <v>2012</v>
      </c>
      <c r="O578">
        <f t="shared" si="84"/>
        <v>2</v>
      </c>
      <c r="P578" t="str">
        <f t="shared" si="85"/>
        <v>02</v>
      </c>
      <c r="Q578">
        <f t="shared" si="86"/>
        <v>20</v>
      </c>
      <c r="R578">
        <f t="shared" si="87"/>
        <v>20</v>
      </c>
      <c r="S578" t="str">
        <f t="shared" si="88"/>
        <v>'2012-02-20'</v>
      </c>
      <c r="T578" t="str">
        <f t="shared" si="89"/>
        <v>insert into control (nombre, fecha_registrada, registrada, estatus, id_admin, id_cliente, created_at, updated_at) values('FOURGROUP','2012-02-20',1,1,2,398,'2018-10-31 23:06:00','2018-10-31 23:06:00');</v>
      </c>
    </row>
    <row r="579" spans="1:20">
      <c r="A579" s="58" t="s">
        <v>3061</v>
      </c>
      <c r="B579" s="58">
        <v>1</v>
      </c>
      <c r="C579" s="67">
        <v>41979</v>
      </c>
      <c r="D579" s="67">
        <v>45632</v>
      </c>
      <c r="E579" s="83"/>
      <c r="F579" s="58" t="s">
        <v>3061</v>
      </c>
      <c r="G579" s="58">
        <v>551</v>
      </c>
      <c r="I579" t="s">
        <v>3868</v>
      </c>
      <c r="J579">
        <v>578</v>
      </c>
      <c r="K579">
        <f t="shared" ref="K579:K642" si="90">VLOOKUP($I579,$A$2:$G$2500,7,0)</f>
        <v>400</v>
      </c>
      <c r="L579">
        <f t="shared" ref="L579:L642" si="91">IF(VLOOKUP($I579,$A$2:$G$1967,2,0)="",0,VLOOKUP($I579,$A$2:$G$1967,2,0))</f>
        <v>0</v>
      </c>
      <c r="M579">
        <f t="shared" ref="M579:M642" si="92">IF(VLOOKUP($I579,$A$2:$G$1967,3,0)="","",VLOOKUP($I579,$A$2:$G$1967,3,0))</f>
        <v>40787</v>
      </c>
      <c r="N579">
        <f t="shared" ref="N579:N642" si="93">YEAR(M579)</f>
        <v>2011</v>
      </c>
      <c r="O579">
        <f t="shared" ref="O579:O642" si="94">MONTH(M579)</f>
        <v>9</v>
      </c>
      <c r="P579" t="str">
        <f t="shared" ref="P579:P642" si="95">IF(LEN(O579)=1,CONCATENATE("0",O579),O579)</f>
        <v>09</v>
      </c>
      <c r="Q579">
        <f t="shared" ref="Q579:Q642" si="96">DAY(M579)</f>
        <v>1</v>
      </c>
      <c r="R579" t="str">
        <f t="shared" ref="R579:R642" si="97">IF(LEN(Q579)=1,CONCATENATE("0",Q579),Q579)</f>
        <v>01</v>
      </c>
      <c r="S579" t="str">
        <f t="shared" ref="S579:S642" si="98">IFERROR(CONCATENATE("'",N579,"-",P579,"-",R579,"'"),"null")</f>
        <v>'2011-09-01'</v>
      </c>
      <c r="T579" t="str">
        <f t="shared" ref="T579:T642" si="99">CONCATENATE("insert into control (nombre, fecha_registrada, registrada, estatus, id_admin, id_cliente, created_at, updated_at) values('",I579,"',",S579,",",L579,",1,2,",K579,",'2018-10-31 23:06:00','2018-10-31 23:06:00');")</f>
        <v>insert into control (nombre, fecha_registrada, registrada, estatus, id_admin, id_cliente, created_at, updated_at) values('FP FUMI PLAGAS','2011-09-01',0,1,2,400,'2018-10-31 23:06:00','2018-10-31 23:06:00');</v>
      </c>
    </row>
    <row r="580" spans="1:20">
      <c r="A580" s="59" t="s">
        <v>3066</v>
      </c>
      <c r="B580" s="59">
        <v>1</v>
      </c>
      <c r="C580" s="68">
        <v>38173</v>
      </c>
      <c r="D580" s="68">
        <v>45478</v>
      </c>
      <c r="E580" s="82"/>
      <c r="F580" s="59" t="s">
        <v>3067</v>
      </c>
      <c r="G580" s="59">
        <v>550</v>
      </c>
      <c r="I580" t="s">
        <v>3860</v>
      </c>
      <c r="J580">
        <v>579</v>
      </c>
      <c r="K580">
        <f t="shared" si="90"/>
        <v>401</v>
      </c>
      <c r="L580">
        <f t="shared" si="91"/>
        <v>1</v>
      </c>
      <c r="M580">
        <f t="shared" si="92"/>
        <v>41185</v>
      </c>
      <c r="N580">
        <f t="shared" si="93"/>
        <v>2012</v>
      </c>
      <c r="O580">
        <f t="shared" si="94"/>
        <v>10</v>
      </c>
      <c r="P580">
        <f t="shared" si="95"/>
        <v>10</v>
      </c>
      <c r="Q580">
        <f t="shared" si="96"/>
        <v>3</v>
      </c>
      <c r="R580" t="str">
        <f t="shared" si="97"/>
        <v>03</v>
      </c>
      <c r="S580" t="str">
        <f t="shared" si="98"/>
        <v>'2012-10-03'</v>
      </c>
      <c r="T580" t="str">
        <f t="shared" si="99"/>
        <v>insert into control (nombre, fecha_registrada, registrada, estatus, id_admin, id_cliente, created_at, updated_at) values('FPT FUMIGACIONES PROFESIONALES TARAHUMARA','2012-10-03',1,1,2,401,'2018-10-31 23:06:00','2018-10-31 23:06:00');</v>
      </c>
    </row>
    <row r="581" spans="1:20">
      <c r="A581" s="57" t="s">
        <v>3070</v>
      </c>
      <c r="B581" s="57">
        <v>1</v>
      </c>
      <c r="C581" s="67">
        <v>36404</v>
      </c>
      <c r="D581" s="67">
        <v>40057</v>
      </c>
      <c r="E581" s="83"/>
      <c r="F581" s="57" t="s">
        <v>3070</v>
      </c>
      <c r="G581" s="57">
        <v>549</v>
      </c>
      <c r="I581" t="s">
        <v>3856</v>
      </c>
      <c r="J581">
        <v>580</v>
      </c>
      <c r="K581">
        <f t="shared" si="90"/>
        <v>402</v>
      </c>
      <c r="L581">
        <f t="shared" si="91"/>
        <v>1</v>
      </c>
      <c r="M581">
        <f t="shared" si="92"/>
        <v>41575</v>
      </c>
      <c r="N581">
        <f t="shared" si="93"/>
        <v>2013</v>
      </c>
      <c r="O581">
        <f t="shared" si="94"/>
        <v>10</v>
      </c>
      <c r="P581">
        <f t="shared" si="95"/>
        <v>10</v>
      </c>
      <c r="Q581">
        <f t="shared" si="96"/>
        <v>28</v>
      </c>
      <c r="R581">
        <f t="shared" si="97"/>
        <v>28</v>
      </c>
      <c r="S581" t="str">
        <f t="shared" si="98"/>
        <v>'2013-10-28'</v>
      </c>
      <c r="T581" t="str">
        <f t="shared" si="99"/>
        <v>insert into control (nombre, fecha_registrada, registrada, estatus, id_admin, id_cliente, created_at, updated_at) values('FRANCISCOBARROSO PELUQUERIA','2013-10-28',1,1,2,402,'2018-10-31 23:06:00','2018-10-31 23:06:00');</v>
      </c>
    </row>
    <row r="582" spans="1:20">
      <c r="A582" s="74" t="s">
        <v>8604</v>
      </c>
      <c r="B582" s="59">
        <v>1</v>
      </c>
      <c r="C582" s="68">
        <v>39983</v>
      </c>
      <c r="D582" s="68">
        <v>43635</v>
      </c>
      <c r="E582" s="82"/>
      <c r="F582" s="74" t="s">
        <v>3070</v>
      </c>
      <c r="G582" s="59">
        <v>549</v>
      </c>
      <c r="I582" t="s">
        <v>3848</v>
      </c>
      <c r="J582">
        <v>581</v>
      </c>
      <c r="K582">
        <f t="shared" si="90"/>
        <v>403</v>
      </c>
      <c r="L582">
        <f t="shared" si="91"/>
        <v>1</v>
      </c>
      <c r="M582">
        <f t="shared" si="92"/>
        <v>40787</v>
      </c>
      <c r="N582">
        <f t="shared" si="93"/>
        <v>2011</v>
      </c>
      <c r="O582">
        <f t="shared" si="94"/>
        <v>9</v>
      </c>
      <c r="P582" t="str">
        <f t="shared" si="95"/>
        <v>09</v>
      </c>
      <c r="Q582">
        <f t="shared" si="96"/>
        <v>1</v>
      </c>
      <c r="R582" t="str">
        <f t="shared" si="97"/>
        <v>01</v>
      </c>
      <c r="S582" t="str">
        <f t="shared" si="98"/>
        <v>'2011-09-01'</v>
      </c>
      <c r="T582" t="str">
        <f t="shared" si="99"/>
        <v>insert into control (nombre, fecha_registrada, registrada, estatus, id_admin, id_cliente, created_at, updated_at) values('FRELESA','2011-09-01',1,1,2,403,'2018-10-31 23:06:00','2018-10-31 23:06:00');</v>
      </c>
    </row>
    <row r="583" spans="1:20">
      <c r="A583" s="58" t="s">
        <v>3079</v>
      </c>
      <c r="B583" s="58">
        <v>1</v>
      </c>
      <c r="C583" s="67">
        <v>41571</v>
      </c>
      <c r="D583" s="67">
        <v>45223</v>
      </c>
      <c r="E583" s="83"/>
      <c r="F583" s="58" t="s">
        <v>3079</v>
      </c>
      <c r="G583" s="58">
        <v>548</v>
      </c>
      <c r="I583" t="s">
        <v>1809</v>
      </c>
      <c r="J583">
        <v>582</v>
      </c>
      <c r="K583">
        <f t="shared" si="90"/>
        <v>786</v>
      </c>
      <c r="L583">
        <f t="shared" si="91"/>
        <v>0</v>
      </c>
      <c r="M583">
        <f t="shared" si="92"/>
        <v>38275</v>
      </c>
      <c r="N583">
        <f t="shared" si="93"/>
        <v>2004</v>
      </c>
      <c r="O583">
        <f t="shared" si="94"/>
        <v>10</v>
      </c>
      <c r="P583">
        <f t="shared" si="95"/>
        <v>10</v>
      </c>
      <c r="Q583">
        <f t="shared" si="96"/>
        <v>15</v>
      </c>
      <c r="R583">
        <f t="shared" si="97"/>
        <v>15</v>
      </c>
      <c r="S583" t="str">
        <f t="shared" si="98"/>
        <v>'2004-10-15'</v>
      </c>
      <c r="T583" t="str">
        <f t="shared" si="99"/>
        <v>insert into control (nombre, fecha_registrada, registrada, estatus, id_admin, id_cliente, created_at, updated_at) values('FRESCO CHATA','2004-10-15',0,1,2,786,'2018-10-31 23:06:00','2018-10-31 23:06:00');</v>
      </c>
    </row>
    <row r="584" spans="1:20">
      <c r="A584" s="59" t="s">
        <v>3081</v>
      </c>
      <c r="B584" s="59">
        <v>1</v>
      </c>
      <c r="C584" s="68">
        <v>41583</v>
      </c>
      <c r="D584" s="68">
        <v>45235</v>
      </c>
      <c r="E584" s="82"/>
      <c r="F584" s="59" t="s">
        <v>3081</v>
      </c>
      <c r="G584" s="59">
        <v>547</v>
      </c>
      <c r="I584" t="s">
        <v>991</v>
      </c>
      <c r="J584">
        <v>583</v>
      </c>
      <c r="K584">
        <f t="shared" si="90"/>
        <v>949</v>
      </c>
      <c r="L584">
        <f t="shared" si="91"/>
        <v>1</v>
      </c>
      <c r="M584">
        <f t="shared" si="92"/>
        <v>40662</v>
      </c>
      <c r="N584">
        <f t="shared" si="93"/>
        <v>2011</v>
      </c>
      <c r="O584">
        <f t="shared" si="94"/>
        <v>4</v>
      </c>
      <c r="P584" t="str">
        <f t="shared" si="95"/>
        <v>04</v>
      </c>
      <c r="Q584">
        <f t="shared" si="96"/>
        <v>29</v>
      </c>
      <c r="R584">
        <f t="shared" si="97"/>
        <v>29</v>
      </c>
      <c r="S584" t="str">
        <f t="shared" si="98"/>
        <v>'2011-04-29'</v>
      </c>
      <c r="T584" t="str">
        <f t="shared" si="99"/>
        <v>insert into control (nombre, fecha_registrada, registrada, estatus, id_admin, id_cliente, created_at, updated_at) values('FRESNO','2011-04-29',1,1,2,949,'2018-10-31 23:06:00','2018-10-31 23:06:00');</v>
      </c>
    </row>
    <row r="585" spans="1:20">
      <c r="A585" s="58" t="s">
        <v>3085</v>
      </c>
      <c r="B585" s="58">
        <v>1</v>
      </c>
      <c r="C585" s="67">
        <v>40318</v>
      </c>
      <c r="D585" s="67">
        <v>43971</v>
      </c>
      <c r="E585" s="83"/>
      <c r="F585" s="58" t="s">
        <v>3085</v>
      </c>
      <c r="G585" s="58">
        <v>546</v>
      </c>
      <c r="I585" t="s">
        <v>6367</v>
      </c>
      <c r="J585">
        <v>584</v>
      </c>
      <c r="K585">
        <f t="shared" si="90"/>
        <v>435</v>
      </c>
      <c r="L585">
        <f t="shared" si="91"/>
        <v>1</v>
      </c>
      <c r="M585">
        <f t="shared" si="92"/>
        <v>42166</v>
      </c>
      <c r="N585">
        <f t="shared" si="93"/>
        <v>2015</v>
      </c>
      <c r="O585">
        <f t="shared" si="94"/>
        <v>6</v>
      </c>
      <c r="P585" t="str">
        <f t="shared" si="95"/>
        <v>06</v>
      </c>
      <c r="Q585">
        <f t="shared" si="96"/>
        <v>11</v>
      </c>
      <c r="R585">
        <f t="shared" si="97"/>
        <v>11</v>
      </c>
      <c r="S585" t="str">
        <f t="shared" si="98"/>
        <v>'2015-06-11'</v>
      </c>
      <c r="T585" t="str">
        <f t="shared" si="99"/>
        <v>insert into control (nombre, fecha_registrada, registrada, estatus, id_admin, id_cliente, created_at, updated_at) values('FROES GRAN SUBASTA','2015-06-11',1,1,2,435,'2018-10-31 23:06:00','2018-10-31 23:06:00');</v>
      </c>
    </row>
    <row r="586" spans="1:20">
      <c r="A586" s="60" t="s">
        <v>3096</v>
      </c>
      <c r="B586" s="60" t="s">
        <v>8657</v>
      </c>
      <c r="C586" s="68">
        <v>40977</v>
      </c>
      <c r="D586" s="68">
        <v>44629</v>
      </c>
      <c r="E586" s="82"/>
      <c r="F586" s="60" t="s">
        <v>3096</v>
      </c>
      <c r="G586" s="60">
        <v>544</v>
      </c>
      <c r="I586" t="s">
        <v>3841</v>
      </c>
      <c r="J586">
        <v>585</v>
      </c>
      <c r="K586">
        <f t="shared" si="90"/>
        <v>404</v>
      </c>
      <c r="L586">
        <f t="shared" si="91"/>
        <v>1</v>
      </c>
      <c r="M586">
        <f t="shared" si="92"/>
        <v>39891</v>
      </c>
      <c r="N586">
        <f t="shared" si="93"/>
        <v>2009</v>
      </c>
      <c r="O586">
        <f t="shared" si="94"/>
        <v>3</v>
      </c>
      <c r="P586" t="str">
        <f t="shared" si="95"/>
        <v>03</v>
      </c>
      <c r="Q586">
        <f t="shared" si="96"/>
        <v>19</v>
      </c>
      <c r="R586">
        <f t="shared" si="97"/>
        <v>19</v>
      </c>
      <c r="S586" t="str">
        <f t="shared" si="98"/>
        <v>'2009-03-19'</v>
      </c>
      <c r="T586" t="str">
        <f t="shared" si="99"/>
        <v>insert into control (nombre, fecha_registrada, registrada, estatus, id_admin, id_cliente, created_at, updated_at) values('FROYLAND DEL CAMPO','2009-03-19',1,1,2,404,'2018-10-31 23:06:00','2018-10-31 23:06:00');</v>
      </c>
    </row>
    <row r="587" spans="1:20">
      <c r="A587" s="58" t="s">
        <v>3104</v>
      </c>
      <c r="B587" s="58">
        <v>1</v>
      </c>
      <c r="C587" s="67">
        <v>40732</v>
      </c>
      <c r="D587" s="67">
        <v>44385</v>
      </c>
      <c r="E587" s="83"/>
      <c r="F587" s="58" t="s">
        <v>3105</v>
      </c>
      <c r="G587" s="58">
        <v>543</v>
      </c>
      <c r="I587" t="s">
        <v>3835</v>
      </c>
      <c r="J587">
        <v>586</v>
      </c>
      <c r="K587">
        <f t="shared" si="90"/>
        <v>405</v>
      </c>
      <c r="L587">
        <f t="shared" si="91"/>
        <v>1</v>
      </c>
      <c r="M587">
        <f t="shared" si="92"/>
        <v>41415</v>
      </c>
      <c r="N587">
        <f t="shared" si="93"/>
        <v>2013</v>
      </c>
      <c r="O587">
        <f t="shared" si="94"/>
        <v>5</v>
      </c>
      <c r="P587" t="str">
        <f t="shared" si="95"/>
        <v>05</v>
      </c>
      <c r="Q587">
        <f t="shared" si="96"/>
        <v>21</v>
      </c>
      <c r="R587">
        <f t="shared" si="97"/>
        <v>21</v>
      </c>
      <c r="S587" t="str">
        <f t="shared" si="98"/>
        <v>'2013-05-21'</v>
      </c>
      <c r="T587" t="str">
        <f t="shared" si="99"/>
        <v>insert into control (nombre, fecha_registrada, registrada, estatus, id_admin, id_cliente, created_at, updated_at) values('FROZEN LAB','2013-05-21',1,1,2,405,'2018-10-31 23:06:00','2018-10-31 23:06:00');</v>
      </c>
    </row>
    <row r="588" spans="1:20">
      <c r="A588" s="60" t="s">
        <v>3112</v>
      </c>
      <c r="B588" s="60">
        <v>1</v>
      </c>
      <c r="C588" s="70">
        <v>41369</v>
      </c>
      <c r="D588" s="70">
        <v>45021</v>
      </c>
      <c r="E588" s="84"/>
      <c r="F588" s="60" t="s">
        <v>3112</v>
      </c>
      <c r="G588" s="60">
        <v>541</v>
      </c>
      <c r="I588" t="s">
        <v>7445</v>
      </c>
      <c r="J588">
        <v>587</v>
      </c>
      <c r="K588">
        <f t="shared" si="90"/>
        <v>405</v>
      </c>
      <c r="L588">
        <f t="shared" si="91"/>
        <v>1</v>
      </c>
      <c r="M588">
        <f t="shared" si="92"/>
        <v>42724</v>
      </c>
      <c r="N588">
        <f t="shared" si="93"/>
        <v>2016</v>
      </c>
      <c r="O588">
        <f t="shared" si="94"/>
        <v>12</v>
      </c>
      <c r="P588">
        <f t="shared" si="95"/>
        <v>12</v>
      </c>
      <c r="Q588">
        <f t="shared" si="96"/>
        <v>20</v>
      </c>
      <c r="R588">
        <f t="shared" si="97"/>
        <v>20</v>
      </c>
      <c r="S588" t="str">
        <f t="shared" si="98"/>
        <v>'2016-12-20'</v>
      </c>
      <c r="T588" t="str">
        <f t="shared" si="99"/>
        <v>insert into control (nombre, fecha_registrada, registrada, estatus, id_admin, id_cliente, created_at, updated_at) values('FROZEN LAB ATOMS','2016-12-20',1,1,2,405,'2018-10-31 23:06:00','2018-10-31 23:06:00');</v>
      </c>
    </row>
    <row r="589" spans="1:20">
      <c r="A589" s="65" t="s">
        <v>3120</v>
      </c>
      <c r="B589" s="57">
        <v>1</v>
      </c>
      <c r="C589" s="67">
        <v>39344</v>
      </c>
      <c r="D589" s="67">
        <v>42907</v>
      </c>
      <c r="E589" s="83"/>
      <c r="F589" s="79" t="s">
        <v>3112</v>
      </c>
      <c r="G589" s="57">
        <v>541</v>
      </c>
      <c r="I589" t="s">
        <v>7348</v>
      </c>
      <c r="J589">
        <v>588</v>
      </c>
      <c r="K589">
        <f t="shared" si="90"/>
        <v>406</v>
      </c>
      <c r="L589">
        <f t="shared" si="91"/>
        <v>0</v>
      </c>
      <c r="M589">
        <f t="shared" si="92"/>
        <v>42661</v>
      </c>
      <c r="N589">
        <f t="shared" si="93"/>
        <v>2016</v>
      </c>
      <c r="O589">
        <f t="shared" si="94"/>
        <v>10</v>
      </c>
      <c r="P589">
        <f t="shared" si="95"/>
        <v>10</v>
      </c>
      <c r="Q589">
        <f t="shared" si="96"/>
        <v>18</v>
      </c>
      <c r="R589">
        <f t="shared" si="97"/>
        <v>18</v>
      </c>
      <c r="S589" t="str">
        <f t="shared" si="98"/>
        <v>'2016-10-18'</v>
      </c>
      <c r="T589" t="str">
        <f t="shared" si="99"/>
        <v>insert into control (nombre, fecha_registrada, registrada, estatus, id_admin, id_cliente, created_at, updated_at) values('FUMILEM','2016-10-18',0,1,2,406,'2018-10-31 23:06:00','2018-10-31 23:06:00');</v>
      </c>
    </row>
    <row r="590" spans="1:20">
      <c r="A590" s="72" t="s">
        <v>3120</v>
      </c>
      <c r="B590" s="60">
        <v>1</v>
      </c>
      <c r="C590" s="70">
        <v>39594</v>
      </c>
      <c r="D590" s="70">
        <v>46899</v>
      </c>
      <c r="E590" s="84"/>
      <c r="F590" s="103" t="s">
        <v>3112</v>
      </c>
      <c r="G590" s="60">
        <v>541</v>
      </c>
      <c r="I590" t="s">
        <v>3587</v>
      </c>
      <c r="J590">
        <v>589</v>
      </c>
      <c r="K590">
        <f t="shared" si="90"/>
        <v>449</v>
      </c>
      <c r="L590">
        <f t="shared" si="91"/>
        <v>1</v>
      </c>
      <c r="M590">
        <f t="shared" si="92"/>
        <v>40445</v>
      </c>
      <c r="N590">
        <f t="shared" si="93"/>
        <v>2010</v>
      </c>
      <c r="O590">
        <f t="shared" si="94"/>
        <v>9</v>
      </c>
      <c r="P590" t="str">
        <f t="shared" si="95"/>
        <v>09</v>
      </c>
      <c r="Q590">
        <f t="shared" si="96"/>
        <v>24</v>
      </c>
      <c r="R590">
        <f t="shared" si="97"/>
        <v>24</v>
      </c>
      <c r="S590" t="str">
        <f t="shared" si="98"/>
        <v>'2010-09-24'</v>
      </c>
      <c r="T590" t="str">
        <f t="shared" si="99"/>
        <v>insert into control (nombre, fecha_registrada, registrada, estatus, id_admin, id_cliente, created_at, updated_at) values('FUNDACION ANA PAULA JUNTOS ES MAS FACIL','2010-09-24',1,1,2,449,'2018-10-31 23:06:00','2018-10-31 23:06:00');</v>
      </c>
    </row>
    <row r="591" spans="1:20">
      <c r="A591" s="64" t="s">
        <v>3120</v>
      </c>
      <c r="B591" s="58">
        <v>1</v>
      </c>
      <c r="C591" s="67">
        <v>39594</v>
      </c>
      <c r="D591" s="67">
        <v>46899</v>
      </c>
      <c r="E591" s="83"/>
      <c r="F591" s="79" t="s">
        <v>3112</v>
      </c>
      <c r="G591" s="58">
        <v>541</v>
      </c>
      <c r="I591" t="s">
        <v>3827</v>
      </c>
      <c r="J591">
        <v>590</v>
      </c>
      <c r="K591">
        <f t="shared" si="90"/>
        <v>407</v>
      </c>
      <c r="L591">
        <f t="shared" si="91"/>
        <v>1</v>
      </c>
      <c r="M591">
        <f t="shared" si="92"/>
        <v>40065</v>
      </c>
      <c r="N591">
        <f t="shared" si="93"/>
        <v>2009</v>
      </c>
      <c r="O591">
        <f t="shared" si="94"/>
        <v>9</v>
      </c>
      <c r="P591" t="str">
        <f t="shared" si="95"/>
        <v>09</v>
      </c>
      <c r="Q591">
        <f t="shared" si="96"/>
        <v>9</v>
      </c>
      <c r="R591" t="str">
        <f t="shared" si="97"/>
        <v>09</v>
      </c>
      <c r="S591" t="str">
        <f t="shared" si="98"/>
        <v>'2009-09-09'</v>
      </c>
      <c r="T591" t="str">
        <f t="shared" si="99"/>
        <v>insert into control (nombre, fecha_registrada, registrada, estatus, id_admin, id_cliente, created_at, updated_at) values('FUNDACION OLA VERDE','2009-09-09',1,1,2,407,'2018-10-31 23:06:00','2018-10-31 23:06:00');</v>
      </c>
    </row>
    <row r="592" spans="1:20">
      <c r="A592" s="59" t="s">
        <v>3124</v>
      </c>
      <c r="B592" s="59">
        <v>1</v>
      </c>
      <c r="C592" s="68">
        <v>40833</v>
      </c>
      <c r="D592" s="68">
        <v>44486</v>
      </c>
      <c r="E592" s="82"/>
      <c r="F592" s="59" t="s">
        <v>3125</v>
      </c>
      <c r="G592" s="59">
        <v>540</v>
      </c>
      <c r="I592" t="s">
        <v>3821</v>
      </c>
      <c r="J592">
        <v>591</v>
      </c>
      <c r="K592">
        <f t="shared" si="90"/>
        <v>408</v>
      </c>
      <c r="L592">
        <f t="shared" si="91"/>
        <v>1</v>
      </c>
      <c r="M592">
        <f t="shared" si="92"/>
        <v>41003</v>
      </c>
      <c r="N592">
        <f t="shared" si="93"/>
        <v>2012</v>
      </c>
      <c r="O592">
        <f t="shared" si="94"/>
        <v>4</v>
      </c>
      <c r="P592" t="str">
        <f t="shared" si="95"/>
        <v>04</v>
      </c>
      <c r="Q592">
        <f t="shared" si="96"/>
        <v>4</v>
      </c>
      <c r="R592" t="str">
        <f t="shared" si="97"/>
        <v>04</v>
      </c>
      <c r="S592" t="str">
        <f t="shared" si="98"/>
        <v>'2012-04-04'</v>
      </c>
      <c r="T592" t="str">
        <f t="shared" si="99"/>
        <v>insert into control (nombre, fecha_registrada, registrada, estatus, id_admin, id_cliente, created_at, updated_at) values('FUSHION ART','2012-04-04',1,1,2,408,'2018-10-31 23:06:00','2018-10-31 23:06:00');</v>
      </c>
    </row>
    <row r="593" spans="1:20">
      <c r="A593" s="57" t="s">
        <v>3134</v>
      </c>
      <c r="B593" s="57">
        <v>1</v>
      </c>
      <c r="C593" s="69">
        <v>41369</v>
      </c>
      <c r="D593" s="69">
        <v>45021</v>
      </c>
      <c r="E593" s="85"/>
      <c r="F593" s="57" t="s">
        <v>3134</v>
      </c>
      <c r="G593" s="57">
        <v>539</v>
      </c>
      <c r="I593" t="s">
        <v>7485</v>
      </c>
      <c r="J593">
        <v>592</v>
      </c>
      <c r="K593">
        <f t="shared" si="90"/>
        <v>409</v>
      </c>
      <c r="L593">
        <f t="shared" si="91"/>
        <v>1</v>
      </c>
      <c r="M593">
        <f t="shared" si="92"/>
        <v>42759</v>
      </c>
      <c r="N593">
        <f t="shared" si="93"/>
        <v>2017</v>
      </c>
      <c r="O593">
        <f t="shared" si="94"/>
        <v>1</v>
      </c>
      <c r="P593" t="str">
        <f t="shared" si="95"/>
        <v>01</v>
      </c>
      <c r="Q593">
        <f t="shared" si="96"/>
        <v>24</v>
      </c>
      <c r="R593">
        <f t="shared" si="97"/>
        <v>24</v>
      </c>
      <c r="S593" t="str">
        <f t="shared" si="98"/>
        <v>'2017-01-24'</v>
      </c>
      <c r="T593" t="str">
        <f t="shared" si="99"/>
        <v>insert into control (nombre, fecha_registrada, registrada, estatus, id_admin, id_cliente, created_at, updated_at) values('FYSCORP','2017-01-24',1,1,2,409,'2018-10-31 23:06:00','2018-10-31 23:06:00');</v>
      </c>
    </row>
    <row r="594" spans="1:20">
      <c r="A594" s="59" t="s">
        <v>3140</v>
      </c>
      <c r="B594" s="59">
        <v>1</v>
      </c>
      <c r="C594" s="68">
        <v>41471</v>
      </c>
      <c r="D594" s="68">
        <v>45123</v>
      </c>
      <c r="E594" s="82"/>
      <c r="F594" s="59" t="s">
        <v>3140</v>
      </c>
      <c r="G594" s="59">
        <v>538</v>
      </c>
      <c r="I594" t="s">
        <v>3364</v>
      </c>
      <c r="J594">
        <v>593</v>
      </c>
      <c r="K594">
        <f t="shared" si="90"/>
        <v>482</v>
      </c>
      <c r="L594">
        <f t="shared" si="91"/>
        <v>1</v>
      </c>
      <c r="M594">
        <f t="shared" si="92"/>
        <v>41185</v>
      </c>
      <c r="N594">
        <f t="shared" si="93"/>
        <v>2012</v>
      </c>
      <c r="O594">
        <f t="shared" si="94"/>
        <v>10</v>
      </c>
      <c r="P594">
        <f t="shared" si="95"/>
        <v>10</v>
      </c>
      <c r="Q594">
        <f t="shared" si="96"/>
        <v>3</v>
      </c>
      <c r="R594" t="str">
        <f t="shared" si="97"/>
        <v>03</v>
      </c>
      <c r="S594" t="str">
        <f t="shared" si="98"/>
        <v>'2012-10-03'</v>
      </c>
      <c r="T594" t="str">
        <f t="shared" si="99"/>
        <v>insert into control (nombre, fecha_registrada, registrada, estatus, id_admin, id_cliente, created_at, updated_at) values('G HERRERIA GEMINIS','2012-10-03',1,1,2,482,'2018-10-31 23:06:00','2018-10-31 23:06:00');</v>
      </c>
    </row>
    <row r="595" spans="1:20">
      <c r="A595" s="58" t="s">
        <v>3140</v>
      </c>
      <c r="B595" s="58">
        <v>1</v>
      </c>
      <c r="C595" s="67">
        <v>41484</v>
      </c>
      <c r="D595" s="67">
        <v>45136</v>
      </c>
      <c r="E595" s="83"/>
      <c r="F595" s="58" t="s">
        <v>3140</v>
      </c>
      <c r="G595" s="58">
        <v>538</v>
      </c>
      <c r="I595" t="s">
        <v>6982</v>
      </c>
      <c r="J595">
        <v>594</v>
      </c>
      <c r="K595">
        <f t="shared" si="90"/>
        <v>410</v>
      </c>
      <c r="L595">
        <f t="shared" si="91"/>
        <v>1</v>
      </c>
      <c r="M595">
        <f t="shared" si="92"/>
        <v>42487</v>
      </c>
      <c r="N595">
        <f t="shared" si="93"/>
        <v>2016</v>
      </c>
      <c r="O595">
        <f t="shared" si="94"/>
        <v>4</v>
      </c>
      <c r="P595" t="str">
        <f t="shared" si="95"/>
        <v>04</v>
      </c>
      <c r="Q595">
        <f t="shared" si="96"/>
        <v>27</v>
      </c>
      <c r="R595">
        <f t="shared" si="97"/>
        <v>27</v>
      </c>
      <c r="S595" t="str">
        <f t="shared" si="98"/>
        <v>'2016-04-27'</v>
      </c>
      <c r="T595" t="str">
        <f t="shared" si="99"/>
        <v>insert into control (nombre, fecha_registrada, registrada, estatus, id_admin, id_cliente, created_at, updated_at) values('GAMIL','2016-04-27',1,1,2,410,'2018-10-31 23:06:00','2018-10-31 23:06:00');</v>
      </c>
    </row>
    <row r="596" spans="1:20">
      <c r="A596" s="60" t="s">
        <v>3148</v>
      </c>
      <c r="B596" s="60" t="s">
        <v>8657</v>
      </c>
      <c r="C596" s="68">
        <v>39399</v>
      </c>
      <c r="D596" s="68">
        <v>43052</v>
      </c>
      <c r="E596" s="82"/>
      <c r="F596" s="60" t="s">
        <v>3148</v>
      </c>
      <c r="G596" s="60">
        <v>534</v>
      </c>
      <c r="I596" t="s">
        <v>5823</v>
      </c>
      <c r="J596">
        <v>595</v>
      </c>
      <c r="K596">
        <f t="shared" si="90"/>
        <v>1135</v>
      </c>
      <c r="L596">
        <f t="shared" si="91"/>
        <v>1</v>
      </c>
      <c r="M596">
        <f t="shared" si="92"/>
        <v>37316</v>
      </c>
      <c r="N596">
        <f t="shared" si="93"/>
        <v>2002</v>
      </c>
      <c r="O596">
        <f t="shared" si="94"/>
        <v>3</v>
      </c>
      <c r="P596" t="str">
        <f t="shared" si="95"/>
        <v>03</v>
      </c>
      <c r="Q596">
        <f t="shared" si="96"/>
        <v>1</v>
      </c>
      <c r="R596" t="str">
        <f t="shared" si="97"/>
        <v>01</v>
      </c>
      <c r="S596" t="str">
        <f t="shared" si="98"/>
        <v>'2002-03-01'</v>
      </c>
      <c r="T596" t="str">
        <f t="shared" si="99"/>
        <v>insert into control (nombre, fecha_registrada, registrada, estatus, id_admin, id_cliente, created_at, updated_at) values('GARABATITOS','2002-03-01',1,1,2,1135,'2018-10-31 23:06:00','2018-10-31 23:06:00');</v>
      </c>
    </row>
    <row r="597" spans="1:20">
      <c r="A597" s="58" t="s">
        <v>3153</v>
      </c>
      <c r="B597" s="58">
        <v>1</v>
      </c>
      <c r="C597" s="67">
        <v>39521</v>
      </c>
      <c r="D597" s="67">
        <v>46826</v>
      </c>
      <c r="E597" s="83"/>
      <c r="F597" s="58" t="s">
        <v>3154</v>
      </c>
      <c r="G597" s="58">
        <v>533</v>
      </c>
      <c r="I597" t="s">
        <v>8302</v>
      </c>
      <c r="J597">
        <v>596</v>
      </c>
      <c r="K597">
        <f t="shared" si="90"/>
        <v>536</v>
      </c>
      <c r="L597">
        <f t="shared" si="91"/>
        <v>1</v>
      </c>
      <c r="M597">
        <f t="shared" si="92"/>
        <v>43238</v>
      </c>
      <c r="N597">
        <f t="shared" si="93"/>
        <v>2018</v>
      </c>
      <c r="O597">
        <f t="shared" si="94"/>
        <v>5</v>
      </c>
      <c r="P597" t="str">
        <f t="shared" si="95"/>
        <v>05</v>
      </c>
      <c r="Q597">
        <f t="shared" si="96"/>
        <v>18</v>
      </c>
      <c r="R597">
        <f t="shared" si="97"/>
        <v>18</v>
      </c>
      <c r="S597" t="str">
        <f t="shared" si="98"/>
        <v>'2018-05-18'</v>
      </c>
      <c r="T597" t="str">
        <f t="shared" si="99"/>
        <v>insert into control (nombre, fecha_registrada, registrada, estatus, id_admin, id_cliente, created_at, updated_at) values('GARANTIA DE POR VIDA INTERCERAMIC','2018-05-18',1,1,2,536,'2018-10-31 23:06:00','2018-10-31 23:06:00');</v>
      </c>
    </row>
    <row r="598" spans="1:20">
      <c r="A598" s="59" t="s">
        <v>3162</v>
      </c>
      <c r="B598" s="59">
        <v>1</v>
      </c>
      <c r="C598" s="68">
        <v>40275</v>
      </c>
      <c r="D598" s="68">
        <v>43928</v>
      </c>
      <c r="E598" s="82"/>
      <c r="F598" s="59" t="s">
        <v>3163</v>
      </c>
      <c r="G598" s="59">
        <v>528</v>
      </c>
      <c r="I598" t="s">
        <v>7755</v>
      </c>
      <c r="J598">
        <v>597</v>
      </c>
      <c r="K598">
        <f t="shared" si="90"/>
        <v>536</v>
      </c>
      <c r="L598">
        <f t="shared" si="91"/>
        <v>1</v>
      </c>
      <c r="M598">
        <f t="shared" si="92"/>
        <v>42858</v>
      </c>
      <c r="N598">
        <f t="shared" si="93"/>
        <v>2017</v>
      </c>
      <c r="O598">
        <f t="shared" si="94"/>
        <v>5</v>
      </c>
      <c r="P598" t="str">
        <f t="shared" si="95"/>
        <v>05</v>
      </c>
      <c r="Q598">
        <f t="shared" si="96"/>
        <v>3</v>
      </c>
      <c r="R598" t="str">
        <f t="shared" si="97"/>
        <v>03</v>
      </c>
      <c r="S598" t="str">
        <f t="shared" si="98"/>
        <v>'2017-05-03'</v>
      </c>
      <c r="T598" t="str">
        <f t="shared" si="99"/>
        <v>insert into control (nombre, fecha_registrada, registrada, estatus, id_admin, id_cliente, created_at, updated_at) values('GARDA','2017-05-03',1,1,2,536,'2018-10-31 23:06:00','2018-10-31 23:06:00');</v>
      </c>
    </row>
    <row r="599" spans="1:20">
      <c r="A599" s="58" t="s">
        <v>3168</v>
      </c>
      <c r="B599" s="58">
        <v>1</v>
      </c>
      <c r="C599" s="58">
        <v>39150</v>
      </c>
      <c r="D599" s="67">
        <v>46455</v>
      </c>
      <c r="E599" s="83"/>
      <c r="F599" s="58" t="s">
        <v>3169</v>
      </c>
      <c r="G599" s="58">
        <v>527</v>
      </c>
      <c r="I599" t="s">
        <v>8571</v>
      </c>
      <c r="J599">
        <v>598</v>
      </c>
      <c r="K599">
        <f t="shared" si="90"/>
        <v>979</v>
      </c>
      <c r="L599">
        <f t="shared" si="91"/>
        <v>0</v>
      </c>
      <c r="M599">
        <f t="shared" si="92"/>
        <v>43371</v>
      </c>
      <c r="N599">
        <f t="shared" si="93"/>
        <v>2018</v>
      </c>
      <c r="O599">
        <f t="shared" si="94"/>
        <v>9</v>
      </c>
      <c r="P599" t="str">
        <f t="shared" si="95"/>
        <v>09</v>
      </c>
      <c r="Q599">
        <f t="shared" si="96"/>
        <v>28</v>
      </c>
      <c r="R599">
        <f t="shared" si="97"/>
        <v>28</v>
      </c>
      <c r="S599" t="str">
        <f t="shared" si="98"/>
        <v>'2018-09-28'</v>
      </c>
      <c r="T599" t="str">
        <f t="shared" si="99"/>
        <v>insert into control (nombre, fecha_registrada, registrada, estatus, id_admin, id_cliente, created_at, updated_at) values('GASTRONOMICA SMOKEHOUSE','2018-09-28',0,1,2,979,'2018-10-31 23:06:00','2018-10-31 23:06:00');</v>
      </c>
    </row>
    <row r="600" spans="1:20">
      <c r="A600" s="59" t="s">
        <v>3174</v>
      </c>
      <c r="B600" s="59">
        <v>1</v>
      </c>
      <c r="C600" s="68">
        <v>40641</v>
      </c>
      <c r="D600" s="68">
        <v>44294</v>
      </c>
      <c r="E600" s="82"/>
      <c r="F600" s="59" t="s">
        <v>3174</v>
      </c>
      <c r="G600" s="59">
        <v>526</v>
      </c>
      <c r="I600" t="s">
        <v>3797</v>
      </c>
      <c r="J600">
        <v>599</v>
      </c>
      <c r="K600">
        <f t="shared" si="90"/>
        <v>412</v>
      </c>
      <c r="L600">
        <f t="shared" si="91"/>
        <v>1</v>
      </c>
      <c r="M600">
        <f t="shared" si="92"/>
        <v>40793</v>
      </c>
      <c r="N600">
        <f t="shared" si="93"/>
        <v>2011</v>
      </c>
      <c r="O600">
        <f t="shared" si="94"/>
        <v>9</v>
      </c>
      <c r="P600" t="str">
        <f t="shared" si="95"/>
        <v>09</v>
      </c>
      <c r="Q600">
        <f t="shared" si="96"/>
        <v>7</v>
      </c>
      <c r="R600" t="str">
        <f t="shared" si="97"/>
        <v>07</v>
      </c>
      <c r="S600" t="str">
        <f t="shared" si="98"/>
        <v>'2011-09-07'</v>
      </c>
      <c r="T600" t="str">
        <f t="shared" si="99"/>
        <v>insert into control (nombre, fecha_registrada, registrada, estatus, id_admin, id_cliente, created_at, updated_at) values('GBC GLOBAL BUSINESS CONSULTING','2011-09-07',1,1,2,412,'2018-10-31 23:06:00','2018-10-31 23:06:00');</v>
      </c>
    </row>
    <row r="601" spans="1:20">
      <c r="A601" s="58" t="s">
        <v>3181</v>
      </c>
      <c r="B601" s="58">
        <v>1</v>
      </c>
      <c r="C601" s="67">
        <v>40387</v>
      </c>
      <c r="D601" s="67">
        <v>44040</v>
      </c>
      <c r="E601" s="83"/>
      <c r="F601" s="58" t="s">
        <v>3181</v>
      </c>
      <c r="G601" s="58">
        <v>525</v>
      </c>
      <c r="I601" t="s">
        <v>4486</v>
      </c>
      <c r="J601">
        <v>600</v>
      </c>
      <c r="K601">
        <f t="shared" si="90"/>
        <v>277</v>
      </c>
      <c r="L601">
        <f t="shared" si="91"/>
        <v>1</v>
      </c>
      <c r="M601">
        <f t="shared" si="92"/>
        <v>40003</v>
      </c>
      <c r="N601">
        <f t="shared" si="93"/>
        <v>2009</v>
      </c>
      <c r="O601">
        <f t="shared" si="94"/>
        <v>7</v>
      </c>
      <c r="P601" t="str">
        <f t="shared" si="95"/>
        <v>07</v>
      </c>
      <c r="Q601">
        <f t="shared" si="96"/>
        <v>9</v>
      </c>
      <c r="R601" t="str">
        <f t="shared" si="97"/>
        <v>09</v>
      </c>
      <c r="S601" t="str">
        <f t="shared" si="98"/>
        <v>'2009-07-09'</v>
      </c>
      <c r="T601" t="str">
        <f t="shared" si="99"/>
        <v>insert into control (nombre, fecha_registrada, registrada, estatus, id_admin, id_cliente, created_at, updated_at) values('GCB ZAPATERÍAS PARÍS','2009-07-09',1,1,2,277,'2018-10-31 23:06:00','2018-10-31 23:06:00');</v>
      </c>
    </row>
    <row r="602" spans="1:20">
      <c r="A602" s="60" t="s">
        <v>3189</v>
      </c>
      <c r="B602" s="60">
        <v>1</v>
      </c>
      <c r="C602" s="68">
        <v>39604</v>
      </c>
      <c r="D602" s="68">
        <v>43256</v>
      </c>
      <c r="E602" s="82"/>
      <c r="F602" s="60" t="s">
        <v>3190</v>
      </c>
      <c r="G602" s="60">
        <v>524</v>
      </c>
      <c r="I602" t="s">
        <v>5201</v>
      </c>
      <c r="J602">
        <v>601</v>
      </c>
      <c r="K602">
        <f t="shared" si="90"/>
        <v>1133</v>
      </c>
      <c r="L602">
        <f t="shared" si="91"/>
        <v>1</v>
      </c>
      <c r="M602">
        <f t="shared" si="92"/>
        <v>33294</v>
      </c>
      <c r="N602">
        <f t="shared" si="93"/>
        <v>1991</v>
      </c>
      <c r="O602">
        <f t="shared" si="94"/>
        <v>2</v>
      </c>
      <c r="P602" t="str">
        <f t="shared" si="95"/>
        <v>02</v>
      </c>
      <c r="Q602">
        <f t="shared" si="96"/>
        <v>25</v>
      </c>
      <c r="R602">
        <f t="shared" si="97"/>
        <v>25</v>
      </c>
      <c r="S602" t="str">
        <f t="shared" si="98"/>
        <v>'1991-02-25'</v>
      </c>
      <c r="T602" t="str">
        <f t="shared" si="99"/>
        <v>insert into control (nombre, fecha_registrada, registrada, estatus, id_admin, id_cliente, created_at, updated_at) values('GENERAL AUDIO','1991-02-25',1,1,2,1133,'2018-10-31 23:06:00','2018-10-31 23:06:00');</v>
      </c>
    </row>
    <row r="603" spans="1:20">
      <c r="A603" s="57" t="s">
        <v>3196</v>
      </c>
      <c r="B603" s="58">
        <v>1</v>
      </c>
      <c r="C603" s="67">
        <v>39626</v>
      </c>
      <c r="D603" s="67">
        <v>43278</v>
      </c>
      <c r="E603" s="83"/>
      <c r="F603" s="57" t="s">
        <v>3196</v>
      </c>
      <c r="G603" s="57">
        <v>522</v>
      </c>
      <c r="I603" t="s">
        <v>3793</v>
      </c>
      <c r="J603">
        <v>602</v>
      </c>
      <c r="K603">
        <f t="shared" si="90"/>
        <v>413</v>
      </c>
      <c r="L603">
        <f t="shared" si="91"/>
        <v>1</v>
      </c>
      <c r="M603">
        <f t="shared" si="92"/>
        <v>40123</v>
      </c>
      <c r="N603">
        <f t="shared" si="93"/>
        <v>2009</v>
      </c>
      <c r="O603">
        <f t="shared" si="94"/>
        <v>11</v>
      </c>
      <c r="P603">
        <f t="shared" si="95"/>
        <v>11</v>
      </c>
      <c r="Q603">
        <f t="shared" si="96"/>
        <v>6</v>
      </c>
      <c r="R603" t="str">
        <f t="shared" si="97"/>
        <v>06</v>
      </c>
      <c r="S603" t="str">
        <f t="shared" si="98"/>
        <v>'2009-11-06'</v>
      </c>
      <c r="T603" t="str">
        <f t="shared" si="99"/>
        <v>insert into control (nombre, fecha_registrada, registrada, estatus, id_admin, id_cliente, created_at, updated_at) values('GENESIS','2009-11-06',1,1,2,413,'2018-10-31 23:06:00','2018-10-31 23:06:00');</v>
      </c>
    </row>
    <row r="604" spans="1:20">
      <c r="A604" s="59" t="s">
        <v>3202</v>
      </c>
      <c r="B604" s="59">
        <v>1</v>
      </c>
      <c r="C604" s="68">
        <v>41827</v>
      </c>
      <c r="D604" s="68">
        <v>45480</v>
      </c>
      <c r="E604" s="82"/>
      <c r="F604" s="59" t="s">
        <v>3203</v>
      </c>
      <c r="G604" s="59">
        <v>519</v>
      </c>
      <c r="I604" t="s">
        <v>7630</v>
      </c>
      <c r="J604">
        <v>603</v>
      </c>
      <c r="K604">
        <f t="shared" si="90"/>
        <v>415</v>
      </c>
      <c r="L604">
        <f t="shared" si="91"/>
        <v>1</v>
      </c>
      <c r="M604">
        <f t="shared" si="92"/>
        <v>42831</v>
      </c>
      <c r="N604">
        <f t="shared" si="93"/>
        <v>2017</v>
      </c>
      <c r="O604">
        <f t="shared" si="94"/>
        <v>4</v>
      </c>
      <c r="P604" t="str">
        <f t="shared" si="95"/>
        <v>04</v>
      </c>
      <c r="Q604">
        <f t="shared" si="96"/>
        <v>6</v>
      </c>
      <c r="R604" t="str">
        <f t="shared" si="97"/>
        <v>06</v>
      </c>
      <c r="S604" t="str">
        <f t="shared" si="98"/>
        <v>'2017-04-06'</v>
      </c>
      <c r="T604" t="str">
        <f t="shared" si="99"/>
        <v>insert into control (nombre, fecha_registrada, registrada, estatus, id_admin, id_cliente, created_at, updated_at) values('GESTARE','2017-04-06',1,1,2,415,'2018-10-31 23:06:00','2018-10-31 23:06:00');</v>
      </c>
    </row>
    <row r="605" spans="1:20">
      <c r="A605" s="57" t="s">
        <v>3208</v>
      </c>
      <c r="B605" s="57">
        <v>1</v>
      </c>
      <c r="C605" s="67">
        <v>39048</v>
      </c>
      <c r="D605" s="67">
        <v>42701</v>
      </c>
      <c r="E605" s="83"/>
      <c r="F605" s="57" t="s">
        <v>3209</v>
      </c>
      <c r="G605" s="57">
        <v>518</v>
      </c>
      <c r="I605" t="s">
        <v>3772</v>
      </c>
      <c r="J605">
        <v>604</v>
      </c>
      <c r="K605">
        <f t="shared" si="90"/>
        <v>416</v>
      </c>
      <c r="L605">
        <f t="shared" si="91"/>
        <v>1</v>
      </c>
      <c r="M605">
        <f t="shared" si="92"/>
        <v>36685</v>
      </c>
      <c r="N605">
        <f t="shared" si="93"/>
        <v>2000</v>
      </c>
      <c r="O605">
        <f t="shared" si="94"/>
        <v>6</v>
      </c>
      <c r="P605" t="str">
        <f t="shared" si="95"/>
        <v>06</v>
      </c>
      <c r="Q605">
        <f t="shared" si="96"/>
        <v>8</v>
      </c>
      <c r="R605" t="str">
        <f t="shared" si="97"/>
        <v>08</v>
      </c>
      <c r="S605" t="str">
        <f t="shared" si="98"/>
        <v>'2000-06-08'</v>
      </c>
      <c r="T605" t="str">
        <f t="shared" si="99"/>
        <v>insert into control (nombre, fecha_registrada, registrada, estatus, id_admin, id_cliente, created_at, updated_at) values('GIL AYALA','2000-06-08',1,1,2,416,'2018-10-31 23:06:00','2018-10-31 23:06:00');</v>
      </c>
    </row>
    <row r="606" spans="1:20">
      <c r="A606" s="59" t="s">
        <v>3219</v>
      </c>
      <c r="B606" s="59">
        <v>1</v>
      </c>
      <c r="C606" s="68">
        <v>40792</v>
      </c>
      <c r="D606" s="68">
        <v>44445</v>
      </c>
      <c r="E606" s="82"/>
      <c r="F606" s="59" t="s">
        <v>3219</v>
      </c>
      <c r="G606" s="59">
        <v>517</v>
      </c>
      <c r="I606" t="s">
        <v>7753</v>
      </c>
      <c r="J606">
        <v>605</v>
      </c>
      <c r="K606">
        <f t="shared" si="90"/>
        <v>536</v>
      </c>
      <c r="L606">
        <f t="shared" si="91"/>
        <v>1</v>
      </c>
      <c r="M606">
        <f t="shared" si="92"/>
        <v>42858</v>
      </c>
      <c r="N606">
        <f t="shared" si="93"/>
        <v>2017</v>
      </c>
      <c r="O606">
        <f t="shared" si="94"/>
        <v>5</v>
      </c>
      <c r="P606" t="str">
        <f t="shared" si="95"/>
        <v>05</v>
      </c>
      <c r="Q606">
        <f t="shared" si="96"/>
        <v>3</v>
      </c>
      <c r="R606" t="str">
        <f t="shared" si="97"/>
        <v>03</v>
      </c>
      <c r="S606" t="str">
        <f t="shared" si="98"/>
        <v>'2017-05-03'</v>
      </c>
      <c r="T606" t="str">
        <f t="shared" si="99"/>
        <v>insert into control (nombre, fecha_registrada, registrada, estatus, id_admin, id_cliente, created_at, updated_at) values('GINEBRA','2017-05-03',1,1,2,536,'2018-10-31 23:06:00','2018-10-31 23:06:00');</v>
      </c>
    </row>
    <row r="607" spans="1:20">
      <c r="A607" s="58" t="s">
        <v>3229</v>
      </c>
      <c r="B607" s="58">
        <v>1</v>
      </c>
      <c r="C607" s="67">
        <v>39930</v>
      </c>
      <c r="D607" s="67">
        <v>43582</v>
      </c>
      <c r="E607" s="83"/>
      <c r="F607" s="58" t="s">
        <v>3230</v>
      </c>
      <c r="G607" s="58">
        <v>516</v>
      </c>
      <c r="I607" t="s">
        <v>3763</v>
      </c>
      <c r="J607">
        <v>606</v>
      </c>
      <c r="K607">
        <f t="shared" si="90"/>
        <v>417</v>
      </c>
      <c r="L607">
        <f t="shared" si="91"/>
        <v>1</v>
      </c>
      <c r="M607">
        <f t="shared" si="92"/>
        <v>40071</v>
      </c>
      <c r="N607">
        <f t="shared" si="93"/>
        <v>2009</v>
      </c>
      <c r="O607">
        <f t="shared" si="94"/>
        <v>9</v>
      </c>
      <c r="P607" t="str">
        <f t="shared" si="95"/>
        <v>09</v>
      </c>
      <c r="Q607">
        <f t="shared" si="96"/>
        <v>15</v>
      </c>
      <c r="R607">
        <f t="shared" si="97"/>
        <v>15</v>
      </c>
      <c r="S607" t="str">
        <f t="shared" si="98"/>
        <v>'2009-09-15'</v>
      </c>
      <c r="T607" t="str">
        <f t="shared" si="99"/>
        <v>insert into control (nombre, fecha_registrada, registrada, estatus, id_admin, id_cliente, created_at, updated_at) values('GINTHERCORP.','2009-09-15',1,1,2,417,'2018-10-31 23:06:00','2018-10-31 23:06:00');</v>
      </c>
    </row>
    <row r="608" spans="1:20">
      <c r="A608" s="59" t="s">
        <v>3236</v>
      </c>
      <c r="B608" s="59">
        <v>1</v>
      </c>
      <c r="C608" s="68">
        <v>39959</v>
      </c>
      <c r="D608" s="68">
        <v>43611</v>
      </c>
      <c r="E608" s="82"/>
      <c r="F608" s="59" t="s">
        <v>3230</v>
      </c>
      <c r="G608" s="59">
        <v>516</v>
      </c>
      <c r="I608" t="s">
        <v>8461</v>
      </c>
      <c r="J608">
        <v>607</v>
      </c>
      <c r="K608">
        <f t="shared" si="90"/>
        <v>418</v>
      </c>
      <c r="L608">
        <f t="shared" si="91"/>
        <v>1</v>
      </c>
      <c r="M608">
        <f t="shared" si="92"/>
        <v>43291</v>
      </c>
      <c r="N608">
        <f t="shared" si="93"/>
        <v>2018</v>
      </c>
      <c r="O608">
        <f t="shared" si="94"/>
        <v>7</v>
      </c>
      <c r="P608" t="str">
        <f t="shared" si="95"/>
        <v>07</v>
      </c>
      <c r="Q608">
        <f t="shared" si="96"/>
        <v>10</v>
      </c>
      <c r="R608">
        <f t="shared" si="97"/>
        <v>10</v>
      </c>
      <c r="S608" t="str">
        <f t="shared" si="98"/>
        <v>'2018-07-10'</v>
      </c>
      <c r="T608" t="str">
        <f t="shared" si="99"/>
        <v>insert into control (nombre, fecha_registrada, registrada, estatus, id_admin, id_cliente, created_at, updated_at) values('GIORG ER','2018-07-10',1,1,2,418,'2018-10-31 23:06:00','2018-10-31 23:06:00');</v>
      </c>
    </row>
    <row r="609" spans="1:20">
      <c r="A609" s="58" t="s">
        <v>3243</v>
      </c>
      <c r="B609" s="58">
        <v>1</v>
      </c>
      <c r="C609" s="67">
        <v>41926</v>
      </c>
      <c r="D609" s="67">
        <v>45579</v>
      </c>
      <c r="E609" s="83"/>
      <c r="F609" s="58" t="s">
        <v>3244</v>
      </c>
      <c r="G609" s="58">
        <v>512</v>
      </c>
      <c r="I609" t="s">
        <v>7789</v>
      </c>
      <c r="J609">
        <v>608</v>
      </c>
      <c r="K609">
        <f t="shared" si="90"/>
        <v>418</v>
      </c>
      <c r="L609">
        <f t="shared" si="91"/>
        <v>1</v>
      </c>
      <c r="M609">
        <f t="shared" si="92"/>
        <v>42900</v>
      </c>
      <c r="N609">
        <f t="shared" si="93"/>
        <v>2017</v>
      </c>
      <c r="O609">
        <f t="shared" si="94"/>
        <v>6</v>
      </c>
      <c r="P609" t="str">
        <f t="shared" si="95"/>
        <v>06</v>
      </c>
      <c r="Q609">
        <f t="shared" si="96"/>
        <v>14</v>
      </c>
      <c r="R609">
        <f t="shared" si="97"/>
        <v>14</v>
      </c>
      <c r="S609" t="str">
        <f t="shared" si="98"/>
        <v>'2017-06-14'</v>
      </c>
      <c r="T609" t="str">
        <f t="shared" si="99"/>
        <v>insert into control (nombre, fecha_registrada, registrada, estatus, id_admin, id_cliente, created_at, updated_at) values('GIORGER MIXTA','2017-06-14',1,1,2,418,'2018-10-31 23:06:00','2018-10-31 23:06:00');</v>
      </c>
    </row>
    <row r="610" spans="1:20">
      <c r="A610" s="59" t="s">
        <v>3244</v>
      </c>
      <c r="B610" s="59">
        <v>1</v>
      </c>
      <c r="C610" s="68">
        <v>41926</v>
      </c>
      <c r="D610" s="68">
        <v>45579</v>
      </c>
      <c r="E610" s="82"/>
      <c r="F610" s="59" t="s">
        <v>3244</v>
      </c>
      <c r="G610" s="59">
        <v>512</v>
      </c>
      <c r="I610" t="s">
        <v>8202</v>
      </c>
      <c r="J610">
        <v>609</v>
      </c>
      <c r="K610">
        <f t="shared" si="90"/>
        <v>418</v>
      </c>
      <c r="L610">
        <f t="shared" si="91"/>
        <v>0</v>
      </c>
      <c r="M610">
        <f t="shared" si="92"/>
        <v>43160</v>
      </c>
      <c r="N610">
        <f t="shared" si="93"/>
        <v>2018</v>
      </c>
      <c r="O610">
        <f t="shared" si="94"/>
        <v>3</v>
      </c>
      <c r="P610" t="str">
        <f t="shared" si="95"/>
        <v>03</v>
      </c>
      <c r="Q610">
        <f t="shared" si="96"/>
        <v>1</v>
      </c>
      <c r="R610" t="str">
        <f t="shared" si="97"/>
        <v>01</v>
      </c>
      <c r="S610" t="str">
        <f t="shared" si="98"/>
        <v>'2018-03-01'</v>
      </c>
      <c r="T610" t="str">
        <f t="shared" si="99"/>
        <v>insert into control (nombre, fecha_registrada, registrada, estatus, id_admin, id_cliente, created_at, updated_at) values('GIORGIS PIZZA','2018-03-01',0,1,2,418,'2018-10-31 23:06:00','2018-10-31 23:06:00');</v>
      </c>
    </row>
    <row r="611" spans="1:20">
      <c r="A611" s="58" t="s">
        <v>3248</v>
      </c>
      <c r="B611" s="58">
        <v>1</v>
      </c>
      <c r="C611" s="67">
        <v>39919</v>
      </c>
      <c r="D611" s="67">
        <v>43571</v>
      </c>
      <c r="E611" s="83"/>
      <c r="F611" s="58" t="s">
        <v>3248</v>
      </c>
      <c r="G611" s="58">
        <v>511</v>
      </c>
      <c r="I611" t="s">
        <v>7378</v>
      </c>
      <c r="J611">
        <v>610</v>
      </c>
      <c r="K611">
        <f t="shared" si="90"/>
        <v>419</v>
      </c>
      <c r="L611">
        <f t="shared" si="91"/>
        <v>1</v>
      </c>
      <c r="M611">
        <f t="shared" si="92"/>
        <v>42705</v>
      </c>
      <c r="N611">
        <f t="shared" si="93"/>
        <v>2016</v>
      </c>
      <c r="O611">
        <f t="shared" si="94"/>
        <v>12</v>
      </c>
      <c r="P611">
        <f t="shared" si="95"/>
        <v>12</v>
      </c>
      <c r="Q611">
        <f t="shared" si="96"/>
        <v>1</v>
      </c>
      <c r="R611" t="str">
        <f t="shared" si="97"/>
        <v>01</v>
      </c>
      <c r="S611" t="str">
        <f t="shared" si="98"/>
        <v>'2016-12-01'</v>
      </c>
      <c r="T611" t="str">
        <f t="shared" si="99"/>
        <v>insert into control (nombre, fecha_registrada, registrada, estatus, id_admin, id_cliente, created_at, updated_at) values('GLAFIRA PROYECTOS FINANCIEROS','2016-12-01',1,1,2,419,'2018-10-31 23:06:00','2018-10-31 23:06:00');</v>
      </c>
    </row>
    <row r="612" spans="1:20">
      <c r="A612" s="59" t="s">
        <v>3254</v>
      </c>
      <c r="B612" s="59">
        <v>1</v>
      </c>
      <c r="C612" s="68">
        <v>41229</v>
      </c>
      <c r="D612" s="68">
        <v>44881</v>
      </c>
      <c r="E612" s="82"/>
      <c r="F612" s="59" t="s">
        <v>3254</v>
      </c>
      <c r="G612" s="59">
        <v>510</v>
      </c>
      <c r="I612" t="s">
        <v>3755</v>
      </c>
      <c r="J612">
        <v>611</v>
      </c>
      <c r="K612">
        <f t="shared" si="90"/>
        <v>420</v>
      </c>
      <c r="L612">
        <f t="shared" si="91"/>
        <v>1</v>
      </c>
      <c r="M612">
        <f t="shared" si="92"/>
        <v>40967</v>
      </c>
      <c r="N612">
        <f t="shared" si="93"/>
        <v>2012</v>
      </c>
      <c r="O612">
        <f t="shared" si="94"/>
        <v>2</v>
      </c>
      <c r="P612" t="str">
        <f t="shared" si="95"/>
        <v>02</v>
      </c>
      <c r="Q612">
        <f t="shared" si="96"/>
        <v>28</v>
      </c>
      <c r="R612">
        <f t="shared" si="97"/>
        <v>28</v>
      </c>
      <c r="S612" t="str">
        <f t="shared" si="98"/>
        <v>'2012-02-28'</v>
      </c>
      <c r="T612" t="str">
        <f t="shared" si="99"/>
        <v>insert into control (nombre, fecha_registrada, registrada, estatus, id_admin, id_cliente, created_at, updated_at) values('GLUTTY DEL HORNO','2012-02-28',1,1,2,420,'2018-10-31 23:06:00','2018-10-31 23:06:00');</v>
      </c>
    </row>
    <row r="613" spans="1:20">
      <c r="A613" s="58" t="s">
        <v>3262</v>
      </c>
      <c r="B613" s="58">
        <v>1</v>
      </c>
      <c r="C613" s="67">
        <v>41501</v>
      </c>
      <c r="D613" s="67">
        <v>45153</v>
      </c>
      <c r="E613" s="83"/>
      <c r="F613" s="58" t="s">
        <v>3262</v>
      </c>
      <c r="G613" s="58">
        <v>507</v>
      </c>
      <c r="I613" t="s">
        <v>3753</v>
      </c>
      <c r="J613">
        <v>612</v>
      </c>
      <c r="K613">
        <f t="shared" si="90"/>
        <v>421</v>
      </c>
      <c r="L613">
        <f t="shared" si="91"/>
        <v>1</v>
      </c>
      <c r="M613">
        <f t="shared" si="92"/>
        <v>39517</v>
      </c>
      <c r="N613">
        <f t="shared" si="93"/>
        <v>2008</v>
      </c>
      <c r="O613">
        <f t="shared" si="94"/>
        <v>3</v>
      </c>
      <c r="P613" t="str">
        <f t="shared" si="95"/>
        <v>03</v>
      </c>
      <c r="Q613">
        <f t="shared" si="96"/>
        <v>10</v>
      </c>
      <c r="R613">
        <f t="shared" si="97"/>
        <v>10</v>
      </c>
      <c r="S613" t="str">
        <f t="shared" si="98"/>
        <v>'2008-03-10'</v>
      </c>
      <c r="T613" t="str">
        <f t="shared" si="99"/>
        <v>insert into control (nombre, fecha_registrada, registrada, estatus, id_admin, id_cliente, created_at, updated_at) values('GO RODEO COWBOYS COLLECTION (25)','2008-03-10',1,1,2,421,'2018-10-31 23:06:00','2018-10-31 23:06:00');</v>
      </c>
    </row>
    <row r="614" spans="1:20">
      <c r="A614" s="59" t="s">
        <v>3267</v>
      </c>
      <c r="B614" s="59">
        <v>1</v>
      </c>
      <c r="C614" s="68">
        <v>40235</v>
      </c>
      <c r="D614" s="68">
        <v>43887</v>
      </c>
      <c r="E614" s="82"/>
      <c r="F614" s="59" t="s">
        <v>3267</v>
      </c>
      <c r="G614" s="59">
        <v>506</v>
      </c>
      <c r="I614" t="s">
        <v>3747</v>
      </c>
      <c r="J614">
        <v>613</v>
      </c>
      <c r="K614">
        <f t="shared" si="90"/>
        <v>421</v>
      </c>
      <c r="L614">
        <f t="shared" si="91"/>
        <v>1</v>
      </c>
      <c r="M614">
        <f t="shared" si="92"/>
        <v>39493</v>
      </c>
      <c r="N614">
        <f t="shared" si="93"/>
        <v>2008</v>
      </c>
      <c r="O614">
        <f t="shared" si="94"/>
        <v>2</v>
      </c>
      <c r="P614" t="str">
        <f t="shared" si="95"/>
        <v>02</v>
      </c>
      <c r="Q614">
        <f t="shared" si="96"/>
        <v>15</v>
      </c>
      <c r="R614">
        <f t="shared" si="97"/>
        <v>15</v>
      </c>
      <c r="S614" t="str">
        <f t="shared" si="98"/>
        <v>'2008-02-15'</v>
      </c>
      <c r="T614" t="str">
        <f t="shared" si="99"/>
        <v>insert into control (nombre, fecha_registrada, registrada, estatus, id_admin, id_cliente, created_at, updated_at) values('GO RODEO COWBOYS COLLECTION (35)','2008-02-15',1,1,2,421,'2018-10-31 23:06:00','2018-10-31 23:06:00');</v>
      </c>
    </row>
    <row r="615" spans="1:20">
      <c r="A615" s="57" t="s">
        <v>3272</v>
      </c>
      <c r="B615" s="57">
        <v>1</v>
      </c>
      <c r="C615" s="69">
        <v>40924</v>
      </c>
      <c r="D615" s="69">
        <v>44577</v>
      </c>
      <c r="E615" s="85"/>
      <c r="F615" s="57" t="s">
        <v>3272</v>
      </c>
      <c r="G615" s="57">
        <v>505</v>
      </c>
      <c r="I615" t="s">
        <v>5851</v>
      </c>
      <c r="J615">
        <v>614</v>
      </c>
      <c r="K615">
        <f t="shared" si="90"/>
        <v>422</v>
      </c>
      <c r="L615">
        <f t="shared" si="91"/>
        <v>1</v>
      </c>
      <c r="M615">
        <f t="shared" si="92"/>
        <v>41990</v>
      </c>
      <c r="N615">
        <f t="shared" si="93"/>
        <v>2014</v>
      </c>
      <c r="O615">
        <f t="shared" si="94"/>
        <v>12</v>
      </c>
      <c r="P615">
        <f t="shared" si="95"/>
        <v>12</v>
      </c>
      <c r="Q615">
        <f t="shared" si="96"/>
        <v>17</v>
      </c>
      <c r="R615">
        <f t="shared" si="97"/>
        <v>17</v>
      </c>
      <c r="S615" t="str">
        <f t="shared" si="98"/>
        <v>'2014-12-17'</v>
      </c>
      <c r="T615" t="str">
        <f t="shared" si="99"/>
        <v>insert into control (nombre, fecha_registrada, registrada, estatus, id_admin, id_cliente, created_at, updated_at) values('GO&amp;CO','2014-12-17',1,1,2,422,'2018-10-31 23:06:00','2018-10-31 23:06:00');</v>
      </c>
    </row>
    <row r="616" spans="1:20">
      <c r="A616" s="60" t="s">
        <v>3279</v>
      </c>
      <c r="B616" s="60">
        <v>1</v>
      </c>
      <c r="C616" s="70">
        <v>41162</v>
      </c>
      <c r="D616" s="70">
        <v>44814</v>
      </c>
      <c r="E616" s="84"/>
      <c r="F616" s="60" t="s">
        <v>3280</v>
      </c>
      <c r="G616" s="60">
        <v>504</v>
      </c>
      <c r="I616" t="s">
        <v>3740</v>
      </c>
      <c r="J616">
        <v>615</v>
      </c>
      <c r="K616">
        <f t="shared" si="90"/>
        <v>423</v>
      </c>
      <c r="L616">
        <f t="shared" si="91"/>
        <v>1</v>
      </c>
      <c r="M616">
        <f t="shared" si="92"/>
        <v>40801</v>
      </c>
      <c r="N616">
        <f t="shared" si="93"/>
        <v>2011</v>
      </c>
      <c r="O616">
        <f t="shared" si="94"/>
        <v>9</v>
      </c>
      <c r="P616" t="str">
        <f t="shared" si="95"/>
        <v>09</v>
      </c>
      <c r="Q616">
        <f t="shared" si="96"/>
        <v>15</v>
      </c>
      <c r="R616">
        <f t="shared" si="97"/>
        <v>15</v>
      </c>
      <c r="S616" t="str">
        <f t="shared" si="98"/>
        <v>'2011-09-15'</v>
      </c>
      <c r="T616" t="str">
        <f t="shared" si="99"/>
        <v>insert into control (nombre, fecha_registrada, registrada, estatus, id_admin, id_cliente, created_at, updated_at) values('GOLDEN LOOK','2011-09-15',1,1,2,423,'2018-10-31 23:06:00','2018-10-31 23:06:00');</v>
      </c>
    </row>
    <row r="617" spans="1:20">
      <c r="A617" s="58" t="s">
        <v>3287</v>
      </c>
      <c r="B617" s="58">
        <v>1</v>
      </c>
      <c r="C617" s="67">
        <v>41759</v>
      </c>
      <c r="D617" s="67">
        <v>45412</v>
      </c>
      <c r="E617" s="83"/>
      <c r="F617" s="58" t="s">
        <v>3287</v>
      </c>
      <c r="G617" s="58">
        <v>503</v>
      </c>
      <c r="I617" t="s">
        <v>3734</v>
      </c>
      <c r="J617">
        <v>616</v>
      </c>
      <c r="K617">
        <f t="shared" si="90"/>
        <v>424</v>
      </c>
      <c r="L617">
        <f t="shared" si="91"/>
        <v>1</v>
      </c>
      <c r="M617">
        <f t="shared" si="92"/>
        <v>37211</v>
      </c>
      <c r="N617">
        <f t="shared" si="93"/>
        <v>2001</v>
      </c>
      <c r="O617">
        <f t="shared" si="94"/>
        <v>11</v>
      </c>
      <c r="P617">
        <f t="shared" si="95"/>
        <v>11</v>
      </c>
      <c r="Q617">
        <f t="shared" si="96"/>
        <v>16</v>
      </c>
      <c r="R617">
        <f t="shared" si="97"/>
        <v>16</v>
      </c>
      <c r="S617" t="str">
        <f t="shared" si="98"/>
        <v>'2001-11-16'</v>
      </c>
      <c r="T617" t="str">
        <f t="shared" si="99"/>
        <v>insert into control (nombre, fecha_registrada, registrada, estatus, id_admin, id_cliente, created_at, updated_at) values('GONTER','2001-11-16',1,1,2,424,'2018-10-31 23:06:00','2018-10-31 23:06:00');</v>
      </c>
    </row>
    <row r="618" spans="1:20">
      <c r="A618" s="59" t="s">
        <v>3293</v>
      </c>
      <c r="B618" s="59">
        <v>1</v>
      </c>
      <c r="C618" s="68">
        <v>39941</v>
      </c>
      <c r="D618" s="68">
        <v>43593</v>
      </c>
      <c r="E618" s="82"/>
      <c r="F618" s="59" t="s">
        <v>3294</v>
      </c>
      <c r="G618" s="59">
        <v>501</v>
      </c>
      <c r="I618" t="s">
        <v>8251</v>
      </c>
      <c r="J618">
        <v>617</v>
      </c>
      <c r="K618">
        <f t="shared" si="90"/>
        <v>426</v>
      </c>
      <c r="L618">
        <f t="shared" si="91"/>
        <v>1</v>
      </c>
      <c r="M618">
        <f t="shared" si="92"/>
        <v>39559</v>
      </c>
      <c r="N618">
        <f t="shared" si="93"/>
        <v>2008</v>
      </c>
      <c r="O618">
        <f t="shared" si="94"/>
        <v>4</v>
      </c>
      <c r="P618" t="str">
        <f t="shared" si="95"/>
        <v>04</v>
      </c>
      <c r="Q618">
        <f t="shared" si="96"/>
        <v>21</v>
      </c>
      <c r="R618">
        <f t="shared" si="97"/>
        <v>21</v>
      </c>
      <c r="S618" t="str">
        <f t="shared" si="98"/>
        <v>'2008-04-21'</v>
      </c>
      <c r="T618" t="str">
        <f t="shared" si="99"/>
        <v>insert into control (nombre, fecha_registrada, registrada, estatus, id_admin, id_cliente, created_at, updated_at) values('GORDITAS NORTEÑAS','2008-04-21',1,1,2,426,'2018-10-31 23:06:00','2018-10-31 23:06:00');</v>
      </c>
    </row>
    <row r="619" spans="1:20">
      <c r="A619" s="58" t="s">
        <v>3300</v>
      </c>
      <c r="B619" s="58">
        <v>1</v>
      </c>
      <c r="C619" s="67">
        <v>40610</v>
      </c>
      <c r="D619" s="67">
        <v>44263</v>
      </c>
      <c r="E619" s="83"/>
      <c r="F619" s="58" t="s">
        <v>3300</v>
      </c>
      <c r="G619" s="58">
        <v>500</v>
      </c>
      <c r="I619" t="s">
        <v>8488</v>
      </c>
      <c r="J619">
        <v>618</v>
      </c>
      <c r="K619">
        <f t="shared" si="90"/>
        <v>274</v>
      </c>
      <c r="L619">
        <f t="shared" si="91"/>
        <v>0</v>
      </c>
      <c r="M619" t="str">
        <f t="shared" si="92"/>
        <v/>
      </c>
      <c r="N619" t="e">
        <f t="shared" si="93"/>
        <v>#VALUE!</v>
      </c>
      <c r="O619" t="e">
        <f t="shared" si="94"/>
        <v>#VALUE!</v>
      </c>
      <c r="P619" t="e">
        <f t="shared" si="95"/>
        <v>#VALUE!</v>
      </c>
      <c r="Q619" t="e">
        <f t="shared" si="96"/>
        <v>#VALUE!</v>
      </c>
      <c r="R619" t="e">
        <f t="shared" si="97"/>
        <v>#VALUE!</v>
      </c>
      <c r="S619" t="str">
        <f t="shared" si="98"/>
        <v>null</v>
      </c>
      <c r="T619" t="str">
        <f t="shared" si="99"/>
        <v>insert into control (nombre, fecha_registrada, registrada, estatus, id_admin, id_cliente, created_at, updated_at) values('GORDITOS CHURROS RELLENOS',null,0,1,2,274,'2018-10-31 23:06:00','2018-10-31 23:06:00');</v>
      </c>
    </row>
    <row r="620" spans="1:20">
      <c r="A620" s="59" t="s">
        <v>3303</v>
      </c>
      <c r="B620" s="59">
        <v>1</v>
      </c>
      <c r="C620" s="68">
        <v>40792</v>
      </c>
      <c r="D620" s="68">
        <v>44445</v>
      </c>
      <c r="E620" s="82"/>
      <c r="F620" s="59" t="s">
        <v>3304</v>
      </c>
      <c r="G620" s="59">
        <v>499</v>
      </c>
      <c r="I620" t="s">
        <v>8099</v>
      </c>
      <c r="J620">
        <v>619</v>
      </c>
      <c r="K620">
        <f t="shared" si="90"/>
        <v>677</v>
      </c>
      <c r="L620">
        <f t="shared" si="91"/>
        <v>1</v>
      </c>
      <c r="M620">
        <f t="shared" si="92"/>
        <v>43067</v>
      </c>
      <c r="N620">
        <f t="shared" si="93"/>
        <v>2017</v>
      </c>
      <c r="O620">
        <f t="shared" si="94"/>
        <v>11</v>
      </c>
      <c r="P620">
        <f t="shared" si="95"/>
        <v>11</v>
      </c>
      <c r="Q620">
        <f t="shared" si="96"/>
        <v>28</v>
      </c>
      <c r="R620">
        <f t="shared" si="97"/>
        <v>28</v>
      </c>
      <c r="S620" t="str">
        <f t="shared" si="98"/>
        <v>'2017-11-28'</v>
      </c>
      <c r="T620" t="str">
        <f t="shared" si="99"/>
        <v>insert into control (nombre, fecha_registrada, registrada, estatus, id_admin, id_cliente, created_at, updated_at) values('GORDOGOS','2017-11-28',1,1,2,677,'2018-10-31 23:06:00','2018-10-31 23:06:00');</v>
      </c>
    </row>
    <row r="621" spans="1:20">
      <c r="A621" s="57" t="s">
        <v>3312</v>
      </c>
      <c r="B621" s="57" t="s">
        <v>8657</v>
      </c>
      <c r="C621" s="67">
        <v>40317</v>
      </c>
      <c r="D621" s="67">
        <v>43970</v>
      </c>
      <c r="E621" s="83"/>
      <c r="F621" s="57" t="s">
        <v>3312</v>
      </c>
      <c r="G621" s="57">
        <v>497</v>
      </c>
      <c r="I621" t="s">
        <v>3537</v>
      </c>
      <c r="J621">
        <v>620</v>
      </c>
      <c r="K621">
        <f t="shared" si="90"/>
        <v>453</v>
      </c>
      <c r="L621">
        <f t="shared" si="91"/>
        <v>1</v>
      </c>
      <c r="M621">
        <f t="shared" si="92"/>
        <v>40486</v>
      </c>
      <c r="N621">
        <f t="shared" si="93"/>
        <v>2010</v>
      </c>
      <c r="O621">
        <f t="shared" si="94"/>
        <v>11</v>
      </c>
      <c r="P621">
        <f t="shared" si="95"/>
        <v>11</v>
      </c>
      <c r="Q621">
        <f t="shared" si="96"/>
        <v>4</v>
      </c>
      <c r="R621" t="str">
        <f t="shared" si="97"/>
        <v>04</v>
      </c>
      <c r="S621" t="str">
        <f t="shared" si="98"/>
        <v>'2010-11-04'</v>
      </c>
      <c r="T621" t="str">
        <f t="shared" si="99"/>
        <v>insert into control (nombre, fecha_registrada, registrada, estatus, id_admin, id_cliente, created_at, updated_at) values('GP GRUPO PAPIGOCHIC','2010-11-04',1,1,2,453,'2018-10-31 23:06:00','2018-10-31 23:06:00');</v>
      </c>
    </row>
    <row r="622" spans="1:20">
      <c r="A622" s="59" t="s">
        <v>3322</v>
      </c>
      <c r="B622" s="59">
        <v>1</v>
      </c>
      <c r="C622" s="68">
        <v>40697</v>
      </c>
      <c r="D622" s="68">
        <v>44350</v>
      </c>
      <c r="E622" s="82"/>
      <c r="F622" s="59" t="s">
        <v>3312</v>
      </c>
      <c r="G622" s="59">
        <v>497</v>
      </c>
      <c r="I622" t="s">
        <v>3704</v>
      </c>
      <c r="J622">
        <v>621</v>
      </c>
      <c r="K622">
        <f t="shared" si="90"/>
        <v>428</v>
      </c>
      <c r="L622">
        <f t="shared" si="91"/>
        <v>1</v>
      </c>
      <c r="M622">
        <f t="shared" si="92"/>
        <v>40632</v>
      </c>
      <c r="N622">
        <f t="shared" si="93"/>
        <v>2011</v>
      </c>
      <c r="O622">
        <f t="shared" si="94"/>
        <v>3</v>
      </c>
      <c r="P622" t="str">
        <f t="shared" si="95"/>
        <v>03</v>
      </c>
      <c r="Q622">
        <f t="shared" si="96"/>
        <v>30</v>
      </c>
      <c r="R622">
        <f t="shared" si="97"/>
        <v>30</v>
      </c>
      <c r="S622" t="str">
        <f t="shared" si="98"/>
        <v>'2011-03-30'</v>
      </c>
      <c r="T622" t="str">
        <f t="shared" si="99"/>
        <v>insert into control (nombre, fecha_registrada, registrada, estatus, id_admin, id_cliente, created_at, updated_at) values('GPI INGENIERIA','2011-03-30',1,1,2,428,'2018-10-31 23:06:00','2018-10-31 23:06:00');</v>
      </c>
    </row>
    <row r="623" spans="1:20">
      <c r="A623" s="57" t="s">
        <v>3326</v>
      </c>
      <c r="B623" s="57">
        <v>1</v>
      </c>
      <c r="C623" s="67">
        <v>39255</v>
      </c>
      <c r="D623" s="67">
        <v>42908</v>
      </c>
      <c r="E623" s="83"/>
      <c r="F623" s="57" t="s">
        <v>3326</v>
      </c>
      <c r="G623" s="57">
        <v>495</v>
      </c>
      <c r="I623" t="s">
        <v>3695</v>
      </c>
      <c r="J623">
        <v>622</v>
      </c>
      <c r="K623">
        <f t="shared" si="90"/>
        <v>432</v>
      </c>
      <c r="L623">
        <f t="shared" si="91"/>
        <v>0</v>
      </c>
      <c r="M623">
        <f t="shared" si="92"/>
        <v>40235</v>
      </c>
      <c r="N623">
        <f t="shared" si="93"/>
        <v>2010</v>
      </c>
      <c r="O623">
        <f t="shared" si="94"/>
        <v>2</v>
      </c>
      <c r="P623" t="str">
        <f t="shared" si="95"/>
        <v>02</v>
      </c>
      <c r="Q623">
        <f t="shared" si="96"/>
        <v>26</v>
      </c>
      <c r="R623">
        <f t="shared" si="97"/>
        <v>26</v>
      </c>
      <c r="S623" t="str">
        <f t="shared" si="98"/>
        <v>'2010-02-26'</v>
      </c>
      <c r="T623" t="str">
        <f t="shared" si="99"/>
        <v>insert into control (nombre, fecha_registrada, registrada, estatus, id_admin, id_cliente, created_at, updated_at) values('GPS MONITOR','2010-02-26',0,1,2,432,'2018-10-31 23:06:00','2018-10-31 23:06:00');</v>
      </c>
    </row>
    <row r="624" spans="1:20">
      <c r="A624" s="59" t="s">
        <v>3330</v>
      </c>
      <c r="B624" s="59">
        <v>1</v>
      </c>
      <c r="C624" s="68">
        <v>38219</v>
      </c>
      <c r="D624" s="68">
        <v>45444</v>
      </c>
      <c r="E624" s="82"/>
      <c r="F624" s="59" t="s">
        <v>3330</v>
      </c>
      <c r="G624" s="59">
        <v>492</v>
      </c>
      <c r="I624" t="s">
        <v>6128</v>
      </c>
      <c r="J624">
        <v>623</v>
      </c>
      <c r="K624">
        <f t="shared" si="90"/>
        <v>431</v>
      </c>
      <c r="L624">
        <f t="shared" si="91"/>
        <v>1</v>
      </c>
      <c r="M624">
        <f t="shared" si="92"/>
        <v>42107</v>
      </c>
      <c r="N624">
        <f t="shared" si="93"/>
        <v>2015</v>
      </c>
      <c r="O624">
        <f t="shared" si="94"/>
        <v>4</v>
      </c>
      <c r="P624" t="str">
        <f t="shared" si="95"/>
        <v>04</v>
      </c>
      <c r="Q624">
        <f t="shared" si="96"/>
        <v>13</v>
      </c>
      <c r="R624">
        <f t="shared" si="97"/>
        <v>13</v>
      </c>
      <c r="S624" t="str">
        <f t="shared" si="98"/>
        <v>'2015-04-13'</v>
      </c>
      <c r="T624" t="str">
        <f t="shared" si="99"/>
        <v>insert into control (nombre, fecha_registrada, registrada, estatus, id_admin, id_cliente, created_at, updated_at) values('GPSM GPSMONITOR','2015-04-13',1,1,2,431,'2018-10-31 23:06:00','2018-10-31 23:06:00');</v>
      </c>
    </row>
    <row r="625" spans="1:20" ht="29">
      <c r="A625" s="65" t="s">
        <v>3334</v>
      </c>
      <c r="B625" s="57">
        <v>1</v>
      </c>
      <c r="C625" s="67">
        <v>39506</v>
      </c>
      <c r="D625" s="67">
        <v>43159</v>
      </c>
      <c r="E625" s="83"/>
      <c r="F625" s="79" t="s">
        <v>8507</v>
      </c>
      <c r="G625" s="57">
        <v>489</v>
      </c>
      <c r="I625" t="s">
        <v>3689</v>
      </c>
      <c r="J625">
        <v>624</v>
      </c>
      <c r="K625">
        <f t="shared" si="90"/>
        <v>433</v>
      </c>
      <c r="L625">
        <f t="shared" si="91"/>
        <v>1</v>
      </c>
      <c r="M625">
        <f t="shared" si="92"/>
        <v>40505</v>
      </c>
      <c r="N625">
        <f t="shared" si="93"/>
        <v>2010</v>
      </c>
      <c r="O625">
        <f t="shared" si="94"/>
        <v>11</v>
      </c>
      <c r="P625">
        <f t="shared" si="95"/>
        <v>11</v>
      </c>
      <c r="Q625">
        <f t="shared" si="96"/>
        <v>23</v>
      </c>
      <c r="R625">
        <f t="shared" si="97"/>
        <v>23</v>
      </c>
      <c r="S625" t="str">
        <f t="shared" si="98"/>
        <v>'2010-11-23'</v>
      </c>
      <c r="T625" t="str">
        <f t="shared" si="99"/>
        <v>insert into control (nombre, fecha_registrada, registrada, estatus, id_admin, id_cliente, created_at, updated_at) values('GRAFILED','2010-11-23',1,1,2,433,'2018-10-31 23:06:00','2018-10-31 23:06:00');</v>
      </c>
    </row>
    <row r="626" spans="1:20">
      <c r="A626" s="59" t="s">
        <v>3339</v>
      </c>
      <c r="B626" s="59">
        <v>1</v>
      </c>
      <c r="C626" s="68">
        <v>40115</v>
      </c>
      <c r="D626" s="68">
        <v>43767</v>
      </c>
      <c r="E626" s="82"/>
      <c r="F626" s="59" t="s">
        <v>3339</v>
      </c>
      <c r="G626" s="59">
        <v>487</v>
      </c>
      <c r="I626" t="s">
        <v>3681</v>
      </c>
      <c r="J626">
        <v>625</v>
      </c>
      <c r="K626">
        <f t="shared" si="90"/>
        <v>436</v>
      </c>
      <c r="L626">
        <f t="shared" si="91"/>
        <v>1</v>
      </c>
      <c r="M626">
        <f t="shared" si="92"/>
        <v>41411</v>
      </c>
      <c r="N626">
        <f t="shared" si="93"/>
        <v>2013</v>
      </c>
      <c r="O626">
        <f t="shared" si="94"/>
        <v>5</v>
      </c>
      <c r="P626" t="str">
        <f t="shared" si="95"/>
        <v>05</v>
      </c>
      <c r="Q626">
        <f t="shared" si="96"/>
        <v>17</v>
      </c>
      <c r="R626">
        <f t="shared" si="97"/>
        <v>17</v>
      </c>
      <c r="S626" t="str">
        <f t="shared" si="98"/>
        <v>'2013-05-17'</v>
      </c>
      <c r="T626" t="str">
        <f t="shared" si="99"/>
        <v>insert into control (nombre, fecha_registrada, registrada, estatus, id_admin, id_cliente, created_at, updated_at) values('GRANJA DE EVENTOS LOS COTA','2013-05-17',1,1,2,436,'2018-10-31 23:06:00','2018-10-31 23:06:00');</v>
      </c>
    </row>
    <row r="627" spans="1:20">
      <c r="A627" s="58" t="s">
        <v>3343</v>
      </c>
      <c r="B627" s="58">
        <v>1</v>
      </c>
      <c r="C627" s="67">
        <v>39616</v>
      </c>
      <c r="D627" s="67">
        <v>43268</v>
      </c>
      <c r="E627" s="83"/>
      <c r="F627" s="58" t="s">
        <v>3343</v>
      </c>
      <c r="G627" s="58">
        <v>485</v>
      </c>
      <c r="I627" t="s">
        <v>3674</v>
      </c>
      <c r="J627">
        <v>626</v>
      </c>
      <c r="K627">
        <f t="shared" si="90"/>
        <v>437</v>
      </c>
      <c r="L627">
        <f t="shared" si="91"/>
        <v>1</v>
      </c>
      <c r="M627">
        <f t="shared" si="92"/>
        <v>40318</v>
      </c>
      <c r="N627">
        <f t="shared" si="93"/>
        <v>2010</v>
      </c>
      <c r="O627">
        <f t="shared" si="94"/>
        <v>5</v>
      </c>
      <c r="P627" t="str">
        <f t="shared" si="95"/>
        <v>05</v>
      </c>
      <c r="Q627">
        <f t="shared" si="96"/>
        <v>20</v>
      </c>
      <c r="R627">
        <f t="shared" si="97"/>
        <v>20</v>
      </c>
      <c r="S627" t="str">
        <f t="shared" si="98"/>
        <v>'2010-05-20'</v>
      </c>
      <c r="T627" t="str">
        <f t="shared" si="99"/>
        <v>insert into control (nombre, fecha_registrada, registrada, estatus, id_admin, id_cliente, created_at, updated_at) values('GREEN O ORGANIC FOODS','2010-05-20',1,1,2,437,'2018-10-31 23:06:00','2018-10-31 23:06:00');</v>
      </c>
    </row>
    <row r="628" spans="1:20">
      <c r="A628" s="59" t="s">
        <v>3348</v>
      </c>
      <c r="B628" s="59">
        <v>1</v>
      </c>
      <c r="C628" s="68">
        <v>40861</v>
      </c>
      <c r="D628" s="68">
        <v>44514</v>
      </c>
      <c r="E628" s="82">
        <v>45</v>
      </c>
      <c r="F628" s="59" t="s">
        <v>3348</v>
      </c>
      <c r="G628" s="59">
        <v>484</v>
      </c>
      <c r="I628" t="s">
        <v>3669</v>
      </c>
      <c r="J628">
        <v>627</v>
      </c>
      <c r="K628">
        <f t="shared" si="90"/>
        <v>438</v>
      </c>
      <c r="L628">
        <f t="shared" si="91"/>
        <v>0</v>
      </c>
      <c r="M628">
        <f t="shared" si="92"/>
        <v>41646</v>
      </c>
      <c r="N628">
        <f t="shared" si="93"/>
        <v>2014</v>
      </c>
      <c r="O628">
        <f t="shared" si="94"/>
        <v>1</v>
      </c>
      <c r="P628" t="str">
        <f t="shared" si="95"/>
        <v>01</v>
      </c>
      <c r="Q628">
        <f t="shared" si="96"/>
        <v>7</v>
      </c>
      <c r="R628" t="str">
        <f t="shared" si="97"/>
        <v>07</v>
      </c>
      <c r="S628" t="str">
        <f t="shared" si="98"/>
        <v>'2014-01-07'</v>
      </c>
      <c r="T628" t="str">
        <f t="shared" si="99"/>
        <v>insert into control (nombre, fecha_registrada, registrada, estatus, id_admin, id_cliente, created_at, updated_at) values('GRINGO WINGS','2014-01-07',0,1,2,438,'2018-10-31 23:06:00','2018-10-31 23:06:00');</v>
      </c>
    </row>
    <row r="629" spans="1:20">
      <c r="A629" s="58" t="s">
        <v>3352</v>
      </c>
      <c r="B629" s="58">
        <v>1</v>
      </c>
      <c r="C629" s="67">
        <v>41542</v>
      </c>
      <c r="D629" s="67">
        <v>45194</v>
      </c>
      <c r="E629" s="83"/>
      <c r="F629" s="58" t="s">
        <v>3348</v>
      </c>
      <c r="G629" s="58">
        <v>484</v>
      </c>
      <c r="I629" t="s">
        <v>3664</v>
      </c>
      <c r="J629">
        <v>628</v>
      </c>
      <c r="K629">
        <f t="shared" si="90"/>
        <v>439</v>
      </c>
      <c r="L629">
        <f t="shared" si="91"/>
        <v>1</v>
      </c>
      <c r="M629">
        <f t="shared" si="92"/>
        <v>40112</v>
      </c>
      <c r="N629">
        <f t="shared" si="93"/>
        <v>2009</v>
      </c>
      <c r="O629">
        <f t="shared" si="94"/>
        <v>10</v>
      </c>
      <c r="P629">
        <f t="shared" si="95"/>
        <v>10</v>
      </c>
      <c r="Q629">
        <f t="shared" si="96"/>
        <v>26</v>
      </c>
      <c r="R629">
        <f t="shared" si="97"/>
        <v>26</v>
      </c>
      <c r="S629" t="str">
        <f t="shared" si="98"/>
        <v>'2009-10-26'</v>
      </c>
      <c r="T629" t="str">
        <f t="shared" si="99"/>
        <v>insert into control (nombre, fecha_registrada, registrada, estatus, id_admin, id_cliente, created_at, updated_at) values('GROOMS','2009-10-26',1,1,2,439,'2018-10-31 23:06:00','2018-10-31 23:06:00');</v>
      </c>
    </row>
    <row r="630" spans="1:20">
      <c r="A630" s="59" t="s">
        <v>3356</v>
      </c>
      <c r="B630" s="59">
        <v>1</v>
      </c>
      <c r="C630" s="68">
        <v>41773</v>
      </c>
      <c r="D630" s="68">
        <v>45426</v>
      </c>
      <c r="E630" s="82"/>
      <c r="F630" s="59" t="s">
        <v>3348</v>
      </c>
      <c r="G630" s="59">
        <v>484</v>
      </c>
      <c r="I630" t="s">
        <v>7931</v>
      </c>
      <c r="J630">
        <v>629</v>
      </c>
      <c r="K630">
        <f t="shared" si="90"/>
        <v>440</v>
      </c>
      <c r="L630">
        <f t="shared" si="91"/>
        <v>1</v>
      </c>
      <c r="M630">
        <f t="shared" si="92"/>
        <v>42958</v>
      </c>
      <c r="N630">
        <f t="shared" si="93"/>
        <v>2017</v>
      </c>
      <c r="O630">
        <f t="shared" si="94"/>
        <v>8</v>
      </c>
      <c r="P630" t="str">
        <f t="shared" si="95"/>
        <v>08</v>
      </c>
      <c r="Q630">
        <f t="shared" si="96"/>
        <v>11</v>
      </c>
      <c r="R630">
        <f t="shared" si="97"/>
        <v>11</v>
      </c>
      <c r="S630" t="str">
        <f t="shared" si="98"/>
        <v>'2017-08-11'</v>
      </c>
      <c r="T630" t="str">
        <f t="shared" si="99"/>
        <v>insert into control (nombre, fecha_registrada, registrada, estatus, id_admin, id_cliente, created_at, updated_at) values('GRUPO ALSEG','2017-08-11',1,1,2,440,'2018-10-31 23:06:00','2018-10-31 23:06:00');</v>
      </c>
    </row>
    <row r="631" spans="1:20">
      <c r="A631" s="57" t="s">
        <v>3361</v>
      </c>
      <c r="B631" s="57">
        <v>1</v>
      </c>
      <c r="C631" s="67">
        <v>39511</v>
      </c>
      <c r="D631" s="67">
        <v>43163</v>
      </c>
      <c r="E631" s="83"/>
      <c r="F631" s="57" t="s">
        <v>3361</v>
      </c>
      <c r="G631" s="57">
        <v>483</v>
      </c>
      <c r="I631" t="s">
        <v>3650</v>
      </c>
      <c r="J631">
        <v>630</v>
      </c>
      <c r="K631">
        <f t="shared" si="90"/>
        <v>442</v>
      </c>
      <c r="L631">
        <f t="shared" si="91"/>
        <v>1</v>
      </c>
      <c r="M631">
        <f t="shared" si="92"/>
        <v>41719</v>
      </c>
      <c r="N631">
        <f t="shared" si="93"/>
        <v>2014</v>
      </c>
      <c r="O631">
        <f t="shared" si="94"/>
        <v>3</v>
      </c>
      <c r="P631" t="str">
        <f t="shared" si="95"/>
        <v>03</v>
      </c>
      <c r="Q631">
        <f t="shared" si="96"/>
        <v>21</v>
      </c>
      <c r="R631">
        <f t="shared" si="97"/>
        <v>21</v>
      </c>
      <c r="S631" t="str">
        <f t="shared" si="98"/>
        <v>'2014-03-21'</v>
      </c>
      <c r="T631" t="str">
        <f t="shared" si="99"/>
        <v>insert into control (nombre, fecha_registrada, registrada, estatus, id_admin, id_cliente, created_at, updated_at) values('GRUPO ARKAD','2014-03-21',1,1,2,442,'2018-10-31 23:06:00','2018-10-31 23:06:00');</v>
      </c>
    </row>
    <row r="632" spans="1:20">
      <c r="A632" s="60" t="s">
        <v>3364</v>
      </c>
      <c r="B632" s="60">
        <v>1</v>
      </c>
      <c r="C632" s="70">
        <v>41185</v>
      </c>
      <c r="D632" s="70">
        <v>44837</v>
      </c>
      <c r="E632" s="84"/>
      <c r="F632" s="60" t="s">
        <v>3365</v>
      </c>
      <c r="G632" s="60">
        <v>482</v>
      </c>
      <c r="I632" t="s">
        <v>3632</v>
      </c>
      <c r="J632">
        <v>631</v>
      </c>
      <c r="K632">
        <f t="shared" si="90"/>
        <v>443</v>
      </c>
      <c r="L632">
        <f t="shared" si="91"/>
        <v>1</v>
      </c>
      <c r="M632">
        <f t="shared" si="92"/>
        <v>40793</v>
      </c>
      <c r="N632">
        <f t="shared" si="93"/>
        <v>2011</v>
      </c>
      <c r="O632">
        <f t="shared" si="94"/>
        <v>9</v>
      </c>
      <c r="P632" t="str">
        <f t="shared" si="95"/>
        <v>09</v>
      </c>
      <c r="Q632">
        <f t="shared" si="96"/>
        <v>7</v>
      </c>
      <c r="R632" t="str">
        <f t="shared" si="97"/>
        <v>07</v>
      </c>
      <c r="S632" t="str">
        <f t="shared" si="98"/>
        <v>'2011-09-07'</v>
      </c>
      <c r="T632" t="str">
        <f t="shared" si="99"/>
        <v>insert into control (nombre, fecha_registrada, registrada, estatus, id_admin, id_cliente, created_at, updated_at) values('GRUPO CAMACHO Y SUCESORES','2011-09-07',1,1,2,443,'2018-10-31 23:06:00','2018-10-31 23:06:00');</v>
      </c>
    </row>
    <row r="633" spans="1:20">
      <c r="A633" s="58" t="s">
        <v>3369</v>
      </c>
      <c r="B633" s="58">
        <v>1</v>
      </c>
      <c r="C633" s="67">
        <v>33528</v>
      </c>
      <c r="D633" s="67">
        <v>44486</v>
      </c>
      <c r="E633" s="83"/>
      <c r="F633" s="58" t="s">
        <v>3370</v>
      </c>
      <c r="G633" s="58">
        <v>478</v>
      </c>
      <c r="I633" t="s">
        <v>3630</v>
      </c>
      <c r="J633">
        <v>632</v>
      </c>
      <c r="K633">
        <f t="shared" si="90"/>
        <v>444</v>
      </c>
      <c r="L633">
        <f t="shared" si="91"/>
        <v>1</v>
      </c>
      <c r="M633">
        <f t="shared" si="92"/>
        <v>29908</v>
      </c>
      <c r="N633">
        <f t="shared" si="93"/>
        <v>1981</v>
      </c>
      <c r="O633">
        <f t="shared" si="94"/>
        <v>11</v>
      </c>
      <c r="P633">
        <f t="shared" si="95"/>
        <v>11</v>
      </c>
      <c r="Q633">
        <f t="shared" si="96"/>
        <v>18</v>
      </c>
      <c r="R633">
        <f t="shared" si="97"/>
        <v>18</v>
      </c>
      <c r="S633" t="str">
        <f t="shared" si="98"/>
        <v>'1981-11-18'</v>
      </c>
      <c r="T633" t="str">
        <f t="shared" si="99"/>
        <v>insert into control (nombre, fecha_registrada, registrada, estatus, id_admin, id_cliente, created_at, updated_at) values('GRUPO CHIHUAHUA','1981-11-18',1,1,2,444,'2018-10-31 23:06:00','2018-10-31 23:06:00');</v>
      </c>
    </row>
    <row r="634" spans="1:20">
      <c r="A634" s="59" t="s">
        <v>3375</v>
      </c>
      <c r="B634" s="59">
        <v>1</v>
      </c>
      <c r="C634" s="68">
        <v>41551</v>
      </c>
      <c r="D634" s="68">
        <v>45203</v>
      </c>
      <c r="E634" s="82"/>
      <c r="F634" s="59" t="s">
        <v>3375</v>
      </c>
      <c r="G634" s="59">
        <v>476</v>
      </c>
      <c r="I634" t="s">
        <v>3607</v>
      </c>
      <c r="J634">
        <v>633</v>
      </c>
      <c r="K634">
        <f t="shared" si="90"/>
        <v>445</v>
      </c>
      <c r="L634">
        <f t="shared" si="91"/>
        <v>1</v>
      </c>
      <c r="M634">
        <f t="shared" si="92"/>
        <v>43108</v>
      </c>
      <c r="N634">
        <f t="shared" si="93"/>
        <v>2018</v>
      </c>
      <c r="O634">
        <f t="shared" si="94"/>
        <v>1</v>
      </c>
      <c r="P634" t="str">
        <f t="shared" si="95"/>
        <v>01</v>
      </c>
      <c r="Q634">
        <f t="shared" si="96"/>
        <v>8</v>
      </c>
      <c r="R634" t="str">
        <f t="shared" si="97"/>
        <v>08</v>
      </c>
      <c r="S634" t="str">
        <f t="shared" si="98"/>
        <v>'2018-01-08'</v>
      </c>
      <c r="T634" t="str">
        <f t="shared" si="99"/>
        <v>insert into control (nombre, fecha_registrada, registrada, estatus, id_admin, id_cliente, created_at, updated_at) values('GRUPO COFIASA','2018-01-08',1,1,2,445,'2018-10-31 23:06:00','2018-10-31 23:06:00');</v>
      </c>
    </row>
    <row r="635" spans="1:20">
      <c r="A635" s="57" t="s">
        <v>3380</v>
      </c>
      <c r="B635" s="57">
        <v>1</v>
      </c>
      <c r="C635" s="67">
        <v>39265</v>
      </c>
      <c r="D635" s="67">
        <v>42918</v>
      </c>
      <c r="E635" s="83"/>
      <c r="F635" s="57" t="s">
        <v>3381</v>
      </c>
      <c r="G635" s="57">
        <v>474</v>
      </c>
      <c r="I635" t="s">
        <v>71</v>
      </c>
      <c r="J635">
        <v>634</v>
      </c>
      <c r="K635">
        <f t="shared" si="90"/>
        <v>1128</v>
      </c>
      <c r="L635">
        <f t="shared" si="91"/>
        <v>0</v>
      </c>
      <c r="M635">
        <f t="shared" si="92"/>
        <v>39701</v>
      </c>
      <c r="N635">
        <f t="shared" si="93"/>
        <v>2008</v>
      </c>
      <c r="O635">
        <f t="shared" si="94"/>
        <v>9</v>
      </c>
      <c r="P635" t="str">
        <f t="shared" si="95"/>
        <v>09</v>
      </c>
      <c r="Q635">
        <f t="shared" si="96"/>
        <v>10</v>
      </c>
      <c r="R635">
        <f t="shared" si="97"/>
        <v>10</v>
      </c>
      <c r="S635" t="str">
        <f t="shared" si="98"/>
        <v>'2008-09-10'</v>
      </c>
      <c r="T635" t="str">
        <f t="shared" si="99"/>
        <v>insert into control (nombre, fecha_registrada, registrada, estatus, id_admin, id_cliente, created_at, updated_at) values('GRUPO CORONA','2008-09-10',0,1,2,1128,'2018-10-31 23:06:00','2018-10-31 23:06:00');</v>
      </c>
    </row>
    <row r="636" spans="1:20">
      <c r="A636" s="60" t="s">
        <v>3389</v>
      </c>
      <c r="B636" s="60">
        <v>1</v>
      </c>
      <c r="C636" s="68">
        <v>39556</v>
      </c>
      <c r="D636" s="68">
        <v>43208</v>
      </c>
      <c r="E636" s="82"/>
      <c r="F636" s="60" t="s">
        <v>3390</v>
      </c>
      <c r="G636" s="60">
        <v>473</v>
      </c>
      <c r="I636" t="s">
        <v>4610</v>
      </c>
      <c r="J636">
        <v>635</v>
      </c>
      <c r="K636">
        <f t="shared" si="90"/>
        <v>252</v>
      </c>
      <c r="L636">
        <f t="shared" si="91"/>
        <v>1</v>
      </c>
      <c r="M636">
        <f t="shared" si="92"/>
        <v>41067</v>
      </c>
      <c r="N636">
        <f t="shared" si="93"/>
        <v>2012</v>
      </c>
      <c r="O636">
        <f t="shared" si="94"/>
        <v>6</v>
      </c>
      <c r="P636" t="str">
        <f t="shared" si="95"/>
        <v>06</v>
      </c>
      <c r="Q636">
        <f t="shared" si="96"/>
        <v>7</v>
      </c>
      <c r="R636" t="str">
        <f t="shared" si="97"/>
        <v>07</v>
      </c>
      <c r="S636" t="str">
        <f t="shared" si="98"/>
        <v>'2012-06-07'</v>
      </c>
      <c r="T636" t="str">
        <f t="shared" si="99"/>
        <v>insert into control (nombre, fecha_registrada, registrada, estatus, id_admin, id_cliente, created_at, updated_at) values('GRUPO CUBIMSA','2012-06-07',1,1,2,252,'2018-10-31 23:06:00','2018-10-31 23:06:00');</v>
      </c>
    </row>
    <row r="637" spans="1:20">
      <c r="A637" s="57" t="s">
        <v>3395</v>
      </c>
      <c r="B637" s="57" t="s">
        <v>8657</v>
      </c>
      <c r="C637" s="67">
        <v>40060</v>
      </c>
      <c r="D637" s="67">
        <v>43712</v>
      </c>
      <c r="E637" s="83"/>
      <c r="F637" s="57" t="s">
        <v>3396</v>
      </c>
      <c r="G637" s="57">
        <v>472</v>
      </c>
      <c r="I637" t="s">
        <v>6911</v>
      </c>
      <c r="J637">
        <v>636</v>
      </c>
      <c r="K637">
        <f t="shared" si="90"/>
        <v>253</v>
      </c>
      <c r="L637">
        <f t="shared" si="91"/>
        <v>0</v>
      </c>
      <c r="M637">
        <f t="shared" si="92"/>
        <v>42440</v>
      </c>
      <c r="N637">
        <f t="shared" si="93"/>
        <v>2016</v>
      </c>
      <c r="O637">
        <f t="shared" si="94"/>
        <v>3</v>
      </c>
      <c r="P637" t="str">
        <f t="shared" si="95"/>
        <v>03</v>
      </c>
      <c r="Q637">
        <f t="shared" si="96"/>
        <v>11</v>
      </c>
      <c r="R637">
        <f t="shared" si="97"/>
        <v>11</v>
      </c>
      <c r="S637" t="str">
        <f t="shared" si="98"/>
        <v>'2016-03-11'</v>
      </c>
      <c r="T637" t="str">
        <f t="shared" si="99"/>
        <v>insert into control (nombre, fecha_registrada, registrada, estatus, id_admin, id_cliente, created_at, updated_at) values('GRUPO CUELLAR','2016-03-11',0,1,2,253,'2018-10-31 23:06:00','2018-10-31 23:06:00');</v>
      </c>
    </row>
    <row r="638" spans="1:20">
      <c r="A638" s="59" t="s">
        <v>3395</v>
      </c>
      <c r="B638" s="59">
        <v>1</v>
      </c>
      <c r="C638" s="68">
        <v>41926</v>
      </c>
      <c r="D638" s="68">
        <v>45579</v>
      </c>
      <c r="E638" s="82"/>
      <c r="F638" s="59" t="s">
        <v>3395</v>
      </c>
      <c r="G638" s="59">
        <v>471</v>
      </c>
      <c r="I638" t="s">
        <v>8520</v>
      </c>
      <c r="J638">
        <v>637</v>
      </c>
      <c r="K638">
        <f t="shared" si="90"/>
        <v>446</v>
      </c>
      <c r="L638">
        <f t="shared" si="91"/>
        <v>0</v>
      </c>
      <c r="M638" t="str">
        <f t="shared" si="92"/>
        <v/>
      </c>
      <c r="N638" t="e">
        <f t="shared" si="93"/>
        <v>#VALUE!</v>
      </c>
      <c r="O638" t="e">
        <f t="shared" si="94"/>
        <v>#VALUE!</v>
      </c>
      <c r="P638" t="e">
        <f t="shared" si="95"/>
        <v>#VALUE!</v>
      </c>
      <c r="Q638" t="e">
        <f t="shared" si="96"/>
        <v>#VALUE!</v>
      </c>
      <c r="R638" t="e">
        <f t="shared" si="97"/>
        <v>#VALUE!</v>
      </c>
      <c r="S638" t="str">
        <f t="shared" si="98"/>
        <v>null</v>
      </c>
      <c r="T638" t="str">
        <f t="shared" si="99"/>
        <v>insert into control (nombre, fecha_registrada, registrada, estatus, id_admin, id_cliente, created_at, updated_at) values('GRUPO DENTAL CUMBRE',null,0,1,2,446,'2018-10-31 23:06:00','2018-10-31 23:06:00');</v>
      </c>
    </row>
    <row r="639" spans="1:20">
      <c r="A639" s="58" t="s">
        <v>3406</v>
      </c>
      <c r="B639" s="58">
        <v>1</v>
      </c>
      <c r="C639" s="67">
        <v>41724</v>
      </c>
      <c r="D639" s="67">
        <v>45377</v>
      </c>
      <c r="E639" s="83"/>
      <c r="F639" s="58" t="s">
        <v>3406</v>
      </c>
      <c r="G639" s="58">
        <v>470</v>
      </c>
      <c r="I639" t="s">
        <v>3811</v>
      </c>
      <c r="J639">
        <v>638</v>
      </c>
      <c r="K639">
        <f t="shared" si="90"/>
        <v>411</v>
      </c>
      <c r="L639">
        <f t="shared" si="91"/>
        <v>1</v>
      </c>
      <c r="M639">
        <f t="shared" si="92"/>
        <v>41653</v>
      </c>
      <c r="N639">
        <f t="shared" si="93"/>
        <v>2014</v>
      </c>
      <c r="O639">
        <f t="shared" si="94"/>
        <v>1</v>
      </c>
      <c r="P639" t="str">
        <f t="shared" si="95"/>
        <v>01</v>
      </c>
      <c r="Q639">
        <f t="shared" si="96"/>
        <v>14</v>
      </c>
      <c r="R639">
        <f t="shared" si="97"/>
        <v>14</v>
      </c>
      <c r="S639" t="str">
        <f t="shared" si="98"/>
        <v>'2014-01-14'</v>
      </c>
      <c r="T639" t="str">
        <f t="shared" si="99"/>
        <v>insert into control (nombre, fecha_registrada, registrada, estatus, id_admin, id_cliente, created_at, updated_at) values('GRUPO GARDEA','2014-01-14',1,1,2,411,'2018-10-31 23:06:00','2018-10-31 23:06:00');</v>
      </c>
    </row>
    <row r="640" spans="1:20" ht="27">
      <c r="A640" s="74" t="s">
        <v>3411</v>
      </c>
      <c r="B640" s="59">
        <v>1</v>
      </c>
      <c r="C640" s="68">
        <v>40165</v>
      </c>
      <c r="D640" s="68">
        <v>43817</v>
      </c>
      <c r="E640" s="82"/>
      <c r="F640" s="74" t="s">
        <v>8602</v>
      </c>
      <c r="G640" s="59">
        <v>469</v>
      </c>
      <c r="I640" t="s">
        <v>3602</v>
      </c>
      <c r="J640">
        <v>639</v>
      </c>
      <c r="K640">
        <f t="shared" si="90"/>
        <v>447</v>
      </c>
      <c r="L640">
        <f t="shared" si="91"/>
        <v>1</v>
      </c>
      <c r="M640">
        <f t="shared" si="92"/>
        <v>41719</v>
      </c>
      <c r="N640">
        <f t="shared" si="93"/>
        <v>2014</v>
      </c>
      <c r="O640">
        <f t="shared" si="94"/>
        <v>3</v>
      </c>
      <c r="P640" t="str">
        <f t="shared" si="95"/>
        <v>03</v>
      </c>
      <c r="Q640">
        <f t="shared" si="96"/>
        <v>21</v>
      </c>
      <c r="R640">
        <f t="shared" si="97"/>
        <v>21</v>
      </c>
      <c r="S640" t="str">
        <f t="shared" si="98"/>
        <v>'2014-03-21'</v>
      </c>
      <c r="T640" t="str">
        <f t="shared" si="99"/>
        <v>insert into control (nombre, fecha_registrada, registrada, estatus, id_admin, id_cliente, created_at, updated_at) values('GRUPO GASOCHI','2014-03-21',1,1,2,447,'2018-10-31 23:06:00','2018-10-31 23:06:00');</v>
      </c>
    </row>
    <row r="641" spans="1:20">
      <c r="A641" s="58" t="s">
        <v>3419</v>
      </c>
      <c r="B641" s="58">
        <v>1</v>
      </c>
      <c r="C641" s="67">
        <v>41516</v>
      </c>
      <c r="D641" s="67">
        <v>45168</v>
      </c>
      <c r="E641" s="83"/>
      <c r="F641" s="58" t="s">
        <v>3419</v>
      </c>
      <c r="G641" s="58">
        <v>466</v>
      </c>
      <c r="I641" t="s">
        <v>3567</v>
      </c>
      <c r="J641">
        <v>640</v>
      </c>
      <c r="K641">
        <f t="shared" si="90"/>
        <v>452</v>
      </c>
      <c r="L641">
        <f t="shared" si="91"/>
        <v>1</v>
      </c>
      <c r="M641">
        <f t="shared" si="92"/>
        <v>41827</v>
      </c>
      <c r="N641">
        <f t="shared" si="93"/>
        <v>2014</v>
      </c>
      <c r="O641">
        <f t="shared" si="94"/>
        <v>7</v>
      </c>
      <c r="P641" t="str">
        <f t="shared" si="95"/>
        <v>07</v>
      </c>
      <c r="Q641">
        <f t="shared" si="96"/>
        <v>7</v>
      </c>
      <c r="R641" t="str">
        <f t="shared" si="97"/>
        <v>07</v>
      </c>
      <c r="S641" t="str">
        <f t="shared" si="98"/>
        <v>'2014-07-07'</v>
      </c>
      <c r="T641" t="str">
        <f t="shared" si="99"/>
        <v>insert into control (nombre, fecha_registrada, registrada, estatus, id_admin, id_cliente, created_at, updated_at) values('GRUPO PANTERA GPSP','2014-07-07',1,1,2,452,'2018-10-31 23:06:00','2018-10-31 23:06:00');</v>
      </c>
    </row>
    <row r="642" spans="1:20">
      <c r="A642" s="59" t="s">
        <v>3424</v>
      </c>
      <c r="B642" s="59">
        <v>1</v>
      </c>
      <c r="C642" s="68">
        <v>41865</v>
      </c>
      <c r="D642" s="68">
        <v>45518</v>
      </c>
      <c r="E642" s="82">
        <v>36</v>
      </c>
      <c r="F642" s="59" t="s">
        <v>3419</v>
      </c>
      <c r="G642" s="59">
        <v>466</v>
      </c>
      <c r="I642" t="s">
        <v>6192</v>
      </c>
      <c r="J642">
        <v>641</v>
      </c>
      <c r="K642">
        <f t="shared" si="90"/>
        <v>804</v>
      </c>
      <c r="L642">
        <f t="shared" si="91"/>
        <v>1</v>
      </c>
      <c r="M642">
        <f t="shared" si="92"/>
        <v>42128</v>
      </c>
      <c r="N642">
        <f t="shared" si="93"/>
        <v>2015</v>
      </c>
      <c r="O642">
        <f t="shared" si="94"/>
        <v>5</v>
      </c>
      <c r="P642" t="str">
        <f t="shared" si="95"/>
        <v>05</v>
      </c>
      <c r="Q642">
        <f t="shared" si="96"/>
        <v>4</v>
      </c>
      <c r="R642" t="str">
        <f t="shared" si="97"/>
        <v>04</v>
      </c>
      <c r="S642" t="str">
        <f t="shared" si="98"/>
        <v>'2015-05-04'</v>
      </c>
      <c r="T642" t="str">
        <f t="shared" si="99"/>
        <v>insert into control (nombre, fecha_registrada, registrada, estatus, id_admin, id_cliente, created_at, updated_at) values('GRUPO PASA SEGUIMOS DEJANDO HUELLA','2015-05-04',1,1,2,804,'2018-10-31 23:06:00','2018-10-31 23:06:00');</v>
      </c>
    </row>
    <row r="643" spans="1:20">
      <c r="A643" s="58" t="s">
        <v>3424</v>
      </c>
      <c r="B643" s="58">
        <v>1</v>
      </c>
      <c r="C643" s="67">
        <v>41878</v>
      </c>
      <c r="D643" s="67">
        <v>45531</v>
      </c>
      <c r="E643" s="83">
        <v>35</v>
      </c>
      <c r="F643" s="58" t="s">
        <v>3419</v>
      </c>
      <c r="G643" s="58">
        <v>466</v>
      </c>
      <c r="I643" t="s">
        <v>3523</v>
      </c>
      <c r="J643">
        <v>642</v>
      </c>
      <c r="K643">
        <f t="shared" ref="K643:K706" si="100">VLOOKUP($I643,$A$2:$G$2500,7,0)</f>
        <v>455</v>
      </c>
      <c r="L643">
        <f t="shared" ref="L643:L706" si="101">IF(VLOOKUP($I643,$A$2:$G$1967,2,0)="",0,VLOOKUP($I643,$A$2:$G$1967,2,0))</f>
        <v>1</v>
      </c>
      <c r="M643">
        <f t="shared" ref="M643:M706" si="102">IF(VLOOKUP($I643,$A$2:$G$1967,3,0)="","",VLOOKUP($I643,$A$2:$G$1967,3,0))</f>
        <v>40287</v>
      </c>
      <c r="N643">
        <f t="shared" ref="N643:N706" si="103">YEAR(M643)</f>
        <v>2010</v>
      </c>
      <c r="O643">
        <f t="shared" ref="O643:O706" si="104">MONTH(M643)</f>
        <v>4</v>
      </c>
      <c r="P643" t="str">
        <f t="shared" ref="P643:P706" si="105">IF(LEN(O643)=1,CONCATENATE("0",O643),O643)</f>
        <v>04</v>
      </c>
      <c r="Q643">
        <f t="shared" ref="Q643:Q706" si="106">DAY(M643)</f>
        <v>19</v>
      </c>
      <c r="R643">
        <f t="shared" ref="R643:R706" si="107">IF(LEN(Q643)=1,CONCATENATE("0",Q643),Q643)</f>
        <v>19</v>
      </c>
      <c r="S643" t="str">
        <f t="shared" ref="S643:S706" si="108">IFERROR(CONCATENATE("'",N643,"-",P643,"-",R643,"'"),"null")</f>
        <v>'2010-04-19'</v>
      </c>
      <c r="T643" t="str">
        <f t="shared" ref="T643:T706" si="109">CONCATENATE("insert into control (nombre, fecha_registrada, registrada, estatus, id_admin, id_cliente, created_at, updated_at) values('",I643,"',",S643,",",L643,",1,2,",K643,",'2018-10-31 23:06:00','2018-10-31 23:06:00');")</f>
        <v>insert into control (nombre, fecha_registrada, registrada, estatus, id_admin, id_cliente, created_at, updated_at) values('GRUPO PROSESA','2010-04-19',1,1,2,455,'2018-10-31 23:06:00','2018-10-31 23:06:00');</v>
      </c>
    </row>
    <row r="644" spans="1:20">
      <c r="A644" s="60" t="s">
        <v>3432</v>
      </c>
      <c r="B644" s="60" t="s">
        <v>8657</v>
      </c>
      <c r="C644" s="68">
        <v>39458</v>
      </c>
      <c r="D644" s="68">
        <v>43111</v>
      </c>
      <c r="E644" s="82"/>
      <c r="F644" s="60" t="s">
        <v>3433</v>
      </c>
      <c r="G644" s="60">
        <v>463</v>
      </c>
      <c r="I644" t="s">
        <v>8176</v>
      </c>
      <c r="J644">
        <v>643</v>
      </c>
      <c r="K644">
        <f t="shared" si="100"/>
        <v>855</v>
      </c>
      <c r="L644">
        <f t="shared" si="101"/>
        <v>1</v>
      </c>
      <c r="M644">
        <f t="shared" si="102"/>
        <v>43147</v>
      </c>
      <c r="N644">
        <f t="shared" si="103"/>
        <v>2018</v>
      </c>
      <c r="O644">
        <f t="shared" si="104"/>
        <v>2</v>
      </c>
      <c r="P644" t="str">
        <f t="shared" si="105"/>
        <v>02</v>
      </c>
      <c r="Q644">
        <f t="shared" si="106"/>
        <v>16</v>
      </c>
      <c r="R644">
        <f t="shared" si="107"/>
        <v>16</v>
      </c>
      <c r="S644" t="str">
        <f t="shared" si="108"/>
        <v>'2018-02-16'</v>
      </c>
      <c r="T644" t="str">
        <f t="shared" si="109"/>
        <v>insert into control (nombre, fecha_registrada, registrada, estatus, id_admin, id_cliente, created_at, updated_at) values('GRUPO PROTEAM','2018-02-16',1,1,2,855,'2018-10-31 23:06:00','2018-10-31 23:06:00');</v>
      </c>
    </row>
    <row r="645" spans="1:20">
      <c r="A645" s="58" t="s">
        <v>3438</v>
      </c>
      <c r="B645" s="58">
        <v>1</v>
      </c>
      <c r="C645" s="67">
        <v>40780</v>
      </c>
      <c r="D645" s="67">
        <v>44433</v>
      </c>
      <c r="E645" s="83"/>
      <c r="F645" s="58" t="s">
        <v>3438</v>
      </c>
      <c r="G645" s="58">
        <v>462</v>
      </c>
      <c r="I645" t="s">
        <v>3518</v>
      </c>
      <c r="J645">
        <v>644</v>
      </c>
      <c r="K645">
        <f t="shared" si="100"/>
        <v>456</v>
      </c>
      <c r="L645">
        <f t="shared" si="101"/>
        <v>1</v>
      </c>
      <c r="M645">
        <f t="shared" si="102"/>
        <v>41551</v>
      </c>
      <c r="N645">
        <f t="shared" si="103"/>
        <v>2013</v>
      </c>
      <c r="O645">
        <f t="shared" si="104"/>
        <v>10</v>
      </c>
      <c r="P645">
        <f t="shared" si="105"/>
        <v>10</v>
      </c>
      <c r="Q645">
        <f t="shared" si="106"/>
        <v>4</v>
      </c>
      <c r="R645" t="str">
        <f t="shared" si="107"/>
        <v>04</v>
      </c>
      <c r="S645" t="str">
        <f t="shared" si="108"/>
        <v>'2013-10-04'</v>
      </c>
      <c r="T645" t="str">
        <f t="shared" si="109"/>
        <v>insert into control (nombre, fecha_registrada, registrada, estatus, id_admin, id_cliente, created_at, updated_at) values('GRUPO QUVA','2013-10-04',1,1,2,456,'2018-10-31 23:06:00','2018-10-31 23:06:00');</v>
      </c>
    </row>
    <row r="646" spans="1:20">
      <c r="A646" s="110" t="s">
        <v>3445</v>
      </c>
      <c r="B646" s="110">
        <v>1</v>
      </c>
      <c r="C646" s="111">
        <v>33123</v>
      </c>
      <c r="D646" s="111">
        <v>40428</v>
      </c>
      <c r="E646" s="112">
        <v>29</v>
      </c>
      <c r="F646" s="110" t="s">
        <v>3446</v>
      </c>
      <c r="G646" s="110">
        <v>461</v>
      </c>
      <c r="I646" t="s">
        <v>8501</v>
      </c>
      <c r="J646">
        <v>645</v>
      </c>
      <c r="K646">
        <f t="shared" si="100"/>
        <v>881</v>
      </c>
      <c r="L646">
        <f t="shared" si="101"/>
        <v>1</v>
      </c>
      <c r="M646">
        <f t="shared" si="102"/>
        <v>43294</v>
      </c>
      <c r="N646">
        <f t="shared" si="103"/>
        <v>2018</v>
      </c>
      <c r="O646">
        <f t="shared" si="104"/>
        <v>7</v>
      </c>
      <c r="P646" t="str">
        <f t="shared" si="105"/>
        <v>07</v>
      </c>
      <c r="Q646">
        <f t="shared" si="106"/>
        <v>13</v>
      </c>
      <c r="R646">
        <f t="shared" si="107"/>
        <v>13</v>
      </c>
      <c r="S646" t="str">
        <f t="shared" si="108"/>
        <v>'2018-07-13'</v>
      </c>
      <c r="T646" t="str">
        <f t="shared" si="109"/>
        <v>insert into control (nombre, fecha_registrada, registrada, estatus, id_admin, id_cliente, created_at, updated_at) values('GRUPO REALTESA BIENES RAICES','2018-07-13',1,1,2,881,'2018-10-31 23:06:00','2018-10-31 23:06:00');</v>
      </c>
    </row>
    <row r="647" spans="1:20">
      <c r="A647" s="58" t="s">
        <v>3451</v>
      </c>
      <c r="B647" s="58">
        <v>1</v>
      </c>
      <c r="C647" s="67">
        <v>39713</v>
      </c>
      <c r="D647" s="67">
        <v>47018</v>
      </c>
      <c r="E647" s="83"/>
      <c r="F647" s="58" t="s">
        <v>3446</v>
      </c>
      <c r="G647" s="58">
        <v>461</v>
      </c>
      <c r="I647" t="s">
        <v>3411</v>
      </c>
      <c r="J647">
        <v>646</v>
      </c>
      <c r="K647">
        <f t="shared" si="100"/>
        <v>469</v>
      </c>
      <c r="L647">
        <f t="shared" si="101"/>
        <v>1</v>
      </c>
      <c r="M647">
        <f t="shared" si="102"/>
        <v>40165</v>
      </c>
      <c r="N647">
        <f t="shared" si="103"/>
        <v>2009</v>
      </c>
      <c r="O647">
        <f t="shared" si="104"/>
        <v>12</v>
      </c>
      <c r="P647">
        <f t="shared" si="105"/>
        <v>12</v>
      </c>
      <c r="Q647">
        <f t="shared" si="106"/>
        <v>18</v>
      </c>
      <c r="R647">
        <f t="shared" si="107"/>
        <v>18</v>
      </c>
      <c r="S647" t="str">
        <f t="shared" si="108"/>
        <v>'2009-12-18'</v>
      </c>
      <c r="T647" t="str">
        <f t="shared" si="109"/>
        <v>insert into control (nombre, fecha_registrada, registrada, estatus, id_admin, id_cliente, created_at, updated_at) values('GRUPO TENA HACIENDA SAN MIGUEL','2009-12-18',1,1,2,469,'2018-10-31 23:06:00','2018-10-31 23:06:00');</v>
      </c>
    </row>
    <row r="648" spans="1:20">
      <c r="A648" s="59" t="s">
        <v>3460</v>
      </c>
      <c r="B648" s="59">
        <v>1</v>
      </c>
      <c r="C648" s="68">
        <v>39713</v>
      </c>
      <c r="D648" s="68">
        <v>47018</v>
      </c>
      <c r="E648" s="82"/>
      <c r="F648" s="59" t="s">
        <v>3446</v>
      </c>
      <c r="G648" s="59">
        <v>461</v>
      </c>
      <c r="I648" t="s">
        <v>3478</v>
      </c>
      <c r="J648">
        <v>647</v>
      </c>
      <c r="K648">
        <f t="shared" si="100"/>
        <v>459</v>
      </c>
      <c r="L648">
        <f t="shared" si="101"/>
        <v>1</v>
      </c>
      <c r="M648">
        <f t="shared" si="102"/>
        <v>41148</v>
      </c>
      <c r="N648">
        <f t="shared" si="103"/>
        <v>2012</v>
      </c>
      <c r="O648">
        <f t="shared" si="104"/>
        <v>8</v>
      </c>
      <c r="P648" t="str">
        <f t="shared" si="105"/>
        <v>08</v>
      </c>
      <c r="Q648">
        <f t="shared" si="106"/>
        <v>27</v>
      </c>
      <c r="R648">
        <f t="shared" si="107"/>
        <v>27</v>
      </c>
      <c r="S648" t="str">
        <f t="shared" si="108"/>
        <v>'2012-08-27'</v>
      </c>
      <c r="T648" t="str">
        <f t="shared" si="109"/>
        <v>insert into control (nombre, fecha_registrada, registrada, estatus, id_admin, id_cliente, created_at, updated_at) values('GRUPO TRINOVA','2012-08-27',1,1,2,459,'2018-10-31 23:06:00','2018-10-31 23:06:00');</v>
      </c>
    </row>
    <row r="649" spans="1:20">
      <c r="A649" s="57" t="s">
        <v>3446</v>
      </c>
      <c r="B649" s="57" t="s">
        <v>8657</v>
      </c>
      <c r="C649" s="67">
        <v>39713</v>
      </c>
      <c r="D649" s="67">
        <v>43365</v>
      </c>
      <c r="E649" s="83"/>
      <c r="F649" s="57" t="s">
        <v>3446</v>
      </c>
      <c r="G649" s="57">
        <v>461</v>
      </c>
      <c r="I649" t="s">
        <v>3446</v>
      </c>
      <c r="J649">
        <v>648</v>
      </c>
      <c r="K649">
        <f t="shared" si="100"/>
        <v>461</v>
      </c>
      <c r="L649">
        <f t="shared" si="101"/>
        <v>0</v>
      </c>
      <c r="M649">
        <f t="shared" si="102"/>
        <v>39713</v>
      </c>
      <c r="N649">
        <f t="shared" si="103"/>
        <v>2008</v>
      </c>
      <c r="O649">
        <f t="shared" si="104"/>
        <v>9</v>
      </c>
      <c r="P649" t="str">
        <f t="shared" si="105"/>
        <v>09</v>
      </c>
      <c r="Q649">
        <f t="shared" si="106"/>
        <v>22</v>
      </c>
      <c r="R649">
        <f t="shared" si="107"/>
        <v>22</v>
      </c>
      <c r="S649" t="str">
        <f t="shared" si="108"/>
        <v>'2008-09-22'</v>
      </c>
      <c r="T649" t="str">
        <f t="shared" si="109"/>
        <v>insert into control (nombre, fecha_registrada, registrada, estatus, id_admin, id_cliente, created_at, updated_at) values('GRUPO VERDIN','2008-09-22',0,1,2,461,'2018-10-31 23:06:00','2018-10-31 23:06:00');</v>
      </c>
    </row>
    <row r="650" spans="1:20">
      <c r="A650" s="59" t="s">
        <v>3466</v>
      </c>
      <c r="B650" s="59">
        <v>1</v>
      </c>
      <c r="C650" s="68">
        <v>39713</v>
      </c>
      <c r="D650" s="68">
        <v>43365</v>
      </c>
      <c r="E650" s="82"/>
      <c r="F650" s="59" t="s">
        <v>3446</v>
      </c>
      <c r="G650" s="59">
        <v>461</v>
      </c>
      <c r="I650" t="s">
        <v>3438</v>
      </c>
      <c r="J650">
        <v>649</v>
      </c>
      <c r="K650">
        <f t="shared" si="100"/>
        <v>462</v>
      </c>
      <c r="L650">
        <f t="shared" si="101"/>
        <v>1</v>
      </c>
      <c r="M650">
        <f t="shared" si="102"/>
        <v>40780</v>
      </c>
      <c r="N650">
        <f t="shared" si="103"/>
        <v>2011</v>
      </c>
      <c r="O650">
        <f t="shared" si="104"/>
        <v>8</v>
      </c>
      <c r="P650" t="str">
        <f t="shared" si="105"/>
        <v>08</v>
      </c>
      <c r="Q650">
        <f t="shared" si="106"/>
        <v>25</v>
      </c>
      <c r="R650">
        <f t="shared" si="107"/>
        <v>25</v>
      </c>
      <c r="S650" t="str">
        <f t="shared" si="108"/>
        <v>'2011-08-25'</v>
      </c>
      <c r="T650" t="str">
        <f t="shared" si="109"/>
        <v>insert into control (nombre, fecha_registrada, registrada, estatus, id_admin, id_cliente, created_at, updated_at) values('GRUPOALTER','2011-08-25',1,1,2,462,'2018-10-31 23:06:00','2018-10-31 23:06:00');</v>
      </c>
    </row>
    <row r="651" spans="1:20">
      <c r="A651" s="57" t="s">
        <v>3445</v>
      </c>
      <c r="B651" s="57" t="s">
        <v>8657</v>
      </c>
      <c r="C651" s="67">
        <v>39713</v>
      </c>
      <c r="D651" s="67">
        <v>43365</v>
      </c>
      <c r="E651" s="83"/>
      <c r="F651" s="57" t="s">
        <v>3446</v>
      </c>
      <c r="G651" s="57">
        <v>461</v>
      </c>
      <c r="I651" t="s">
        <v>7086</v>
      </c>
      <c r="J651">
        <v>650</v>
      </c>
      <c r="K651">
        <f t="shared" si="100"/>
        <v>465</v>
      </c>
      <c r="L651">
        <f t="shared" si="101"/>
        <v>1</v>
      </c>
      <c r="M651">
        <f t="shared" si="102"/>
        <v>42552</v>
      </c>
      <c r="N651">
        <f t="shared" si="103"/>
        <v>2016</v>
      </c>
      <c r="O651">
        <f t="shared" si="104"/>
        <v>7</v>
      </c>
      <c r="P651" t="str">
        <f t="shared" si="105"/>
        <v>07</v>
      </c>
      <c r="Q651">
        <f t="shared" si="106"/>
        <v>1</v>
      </c>
      <c r="R651" t="str">
        <f t="shared" si="107"/>
        <v>01</v>
      </c>
      <c r="S651" t="str">
        <f t="shared" si="108"/>
        <v>'2016-07-01'</v>
      </c>
      <c r="T651" t="str">
        <f t="shared" si="109"/>
        <v>insert into control (nombre, fecha_registrada, registrada, estatus, id_admin, id_cliente, created_at, updated_at) values('GUITAR WORLD','2016-07-01',1,1,2,465,'2018-10-31 23:06:00','2018-10-31 23:06:00');</v>
      </c>
    </row>
    <row r="652" spans="1:20">
      <c r="A652" s="59" t="s">
        <v>3469</v>
      </c>
      <c r="B652" s="59">
        <v>1</v>
      </c>
      <c r="C652" s="68">
        <v>40430</v>
      </c>
      <c r="D652" s="68">
        <v>44083</v>
      </c>
      <c r="E652" s="82"/>
      <c r="F652" s="59" t="s">
        <v>3446</v>
      </c>
      <c r="G652" s="59">
        <v>461</v>
      </c>
      <c r="I652" t="s">
        <v>3419</v>
      </c>
      <c r="J652">
        <v>651</v>
      </c>
      <c r="K652">
        <f t="shared" si="100"/>
        <v>466</v>
      </c>
      <c r="L652">
        <f t="shared" si="101"/>
        <v>1</v>
      </c>
      <c r="M652">
        <f t="shared" si="102"/>
        <v>41516</v>
      </c>
      <c r="N652">
        <f t="shared" si="103"/>
        <v>2013</v>
      </c>
      <c r="O652">
        <f t="shared" si="104"/>
        <v>8</v>
      </c>
      <c r="P652" t="str">
        <f t="shared" si="105"/>
        <v>08</v>
      </c>
      <c r="Q652">
        <f t="shared" si="106"/>
        <v>30</v>
      </c>
      <c r="R652">
        <f t="shared" si="107"/>
        <v>30</v>
      </c>
      <c r="S652" t="str">
        <f t="shared" si="108"/>
        <v>'2013-08-30'</v>
      </c>
      <c r="T652" t="str">
        <f t="shared" si="109"/>
        <v>insert into control (nombre, fecha_registrada, registrada, estatus, id_admin, id_cliente, created_at, updated_at) values('GV GRUPO VALLES','2013-08-30',1,1,2,466,'2018-10-31 23:06:00','2018-10-31 23:06:00');</v>
      </c>
    </row>
    <row r="653" spans="1:20">
      <c r="A653" s="58" t="s">
        <v>3446</v>
      </c>
      <c r="B653" s="58">
        <v>1</v>
      </c>
      <c r="C653" s="67">
        <v>40742</v>
      </c>
      <c r="D653" s="67">
        <v>44395</v>
      </c>
      <c r="E653" s="83"/>
      <c r="F653" s="58" t="s">
        <v>3446</v>
      </c>
      <c r="G653" s="58">
        <v>461</v>
      </c>
      <c r="I653" t="s">
        <v>7053</v>
      </c>
      <c r="J653">
        <v>652</v>
      </c>
      <c r="K653">
        <f t="shared" si="100"/>
        <v>650</v>
      </c>
      <c r="L653">
        <f t="shared" si="101"/>
        <v>1</v>
      </c>
      <c r="M653">
        <f t="shared" si="102"/>
        <v>42528</v>
      </c>
      <c r="N653">
        <f t="shared" si="103"/>
        <v>2016</v>
      </c>
      <c r="O653">
        <f t="shared" si="104"/>
        <v>6</v>
      </c>
      <c r="P653" t="str">
        <f t="shared" si="105"/>
        <v>06</v>
      </c>
      <c r="Q653">
        <f t="shared" si="106"/>
        <v>7</v>
      </c>
      <c r="R653" t="str">
        <f t="shared" si="107"/>
        <v>07</v>
      </c>
      <c r="S653" t="str">
        <f t="shared" si="108"/>
        <v>'2016-06-07'</v>
      </c>
      <c r="T653" t="str">
        <f t="shared" si="109"/>
        <v>insert into control (nombre, fecha_registrada, registrada, estatus, id_admin, id_cliente, created_at, updated_at) values('H CENTRO HIDROFACIAL','2016-06-07',1,1,2,650,'2018-10-31 23:06:00','2018-10-31 23:06:00');</v>
      </c>
    </row>
    <row r="654" spans="1:20">
      <c r="A654" s="59" t="s">
        <v>3445</v>
      </c>
      <c r="B654" s="59">
        <v>1</v>
      </c>
      <c r="C654" s="68">
        <v>40742</v>
      </c>
      <c r="D654" s="68">
        <v>44395</v>
      </c>
      <c r="E654" s="82"/>
      <c r="F654" s="59" t="s">
        <v>3446</v>
      </c>
      <c r="G654" s="59">
        <v>461</v>
      </c>
      <c r="I654" t="s">
        <v>3590</v>
      </c>
      <c r="J654">
        <v>653</v>
      </c>
      <c r="K654">
        <f t="shared" si="100"/>
        <v>449</v>
      </c>
      <c r="L654">
        <f t="shared" si="101"/>
        <v>1</v>
      </c>
      <c r="M654">
        <f t="shared" si="102"/>
        <v>40459</v>
      </c>
      <c r="N654">
        <f t="shared" si="103"/>
        <v>2010</v>
      </c>
      <c r="O654">
        <f t="shared" si="104"/>
        <v>10</v>
      </c>
      <c r="P654">
        <f t="shared" si="105"/>
        <v>10</v>
      </c>
      <c r="Q654">
        <f t="shared" si="106"/>
        <v>8</v>
      </c>
      <c r="R654" t="str">
        <f t="shared" si="107"/>
        <v>08</v>
      </c>
      <c r="S654" t="str">
        <f t="shared" si="108"/>
        <v>'2010-10-08'</v>
      </c>
      <c r="T654" t="str">
        <f t="shared" si="109"/>
        <v>insert into control (nombre, fecha_registrada, registrada, estatus, id_admin, id_cliente, created_at, updated_at) values('H HOTELES ESTRATEGICOS Y DE NEGOCIOS','2010-10-08',1,1,2,449,'2018-10-31 23:06:00','2018-10-31 23:06:00');</v>
      </c>
    </row>
    <row r="655" spans="1:20">
      <c r="A655" s="57" t="s">
        <v>3478</v>
      </c>
      <c r="B655" s="58">
        <v>1</v>
      </c>
      <c r="C655" s="69">
        <v>41148</v>
      </c>
      <c r="D655" s="69">
        <v>44800</v>
      </c>
      <c r="E655" s="85"/>
      <c r="F655" s="57" t="s">
        <v>3478</v>
      </c>
      <c r="G655" s="57">
        <v>459</v>
      </c>
      <c r="I655" t="s">
        <v>8085</v>
      </c>
      <c r="J655">
        <v>654</v>
      </c>
      <c r="K655">
        <f t="shared" si="100"/>
        <v>776</v>
      </c>
      <c r="L655">
        <f t="shared" si="101"/>
        <v>1</v>
      </c>
      <c r="M655">
        <f t="shared" si="102"/>
        <v>43067</v>
      </c>
      <c r="N655">
        <f t="shared" si="103"/>
        <v>2017</v>
      </c>
      <c r="O655">
        <f t="shared" si="104"/>
        <v>11</v>
      </c>
      <c r="P655">
        <f t="shared" si="105"/>
        <v>11</v>
      </c>
      <c r="Q655">
        <f t="shared" si="106"/>
        <v>28</v>
      </c>
      <c r="R655">
        <f t="shared" si="107"/>
        <v>28</v>
      </c>
      <c r="S655" t="str">
        <f t="shared" si="108"/>
        <v>'2017-11-28'</v>
      </c>
      <c r="T655" t="str">
        <f t="shared" si="109"/>
        <v>insert into control (nombre, fecha_registrada, registrada, estatus, id_admin, id_cliente, created_at, updated_at) values('H ORSEN','2017-11-28',1,1,2,776,'2018-10-31 23:06:00','2018-10-31 23:06:00');</v>
      </c>
    </row>
    <row r="656" spans="1:20">
      <c r="A656" s="60" t="s">
        <v>3478</v>
      </c>
      <c r="B656" s="60">
        <v>1</v>
      </c>
      <c r="C656" s="70">
        <v>41148</v>
      </c>
      <c r="D656" s="70">
        <v>44800</v>
      </c>
      <c r="E656" s="84"/>
      <c r="F656" s="60" t="s">
        <v>3478</v>
      </c>
      <c r="G656" s="60">
        <v>459</v>
      </c>
      <c r="I656" t="s">
        <v>7192</v>
      </c>
      <c r="J656">
        <v>655</v>
      </c>
      <c r="K656">
        <f t="shared" si="100"/>
        <v>1</v>
      </c>
      <c r="L656">
        <f t="shared" si="101"/>
        <v>1</v>
      </c>
      <c r="M656">
        <f t="shared" si="102"/>
        <v>42585</v>
      </c>
      <c r="N656">
        <f t="shared" si="103"/>
        <v>2016</v>
      </c>
      <c r="O656">
        <f t="shared" si="104"/>
        <v>8</v>
      </c>
      <c r="P656" t="str">
        <f t="shared" si="105"/>
        <v>08</v>
      </c>
      <c r="Q656">
        <f t="shared" si="106"/>
        <v>3</v>
      </c>
      <c r="R656" t="str">
        <f t="shared" si="107"/>
        <v>03</v>
      </c>
      <c r="S656" t="str">
        <f t="shared" si="108"/>
        <v>'2016-08-03'</v>
      </c>
      <c r="T656" t="str">
        <f t="shared" si="109"/>
        <v>insert into control (nombre, fecha_registrada, registrada, estatus, id_admin, id_cliente, created_at, updated_at) values('HACEMOS TANGIBLE LO INTANGIBLE, PROTEGE TUS IDEAS','2016-08-03',1,1,2,1,'2018-10-31 23:06:00','2018-10-31 23:06:00');</v>
      </c>
    </row>
    <row r="657" spans="1:20">
      <c r="A657" s="64" t="s">
        <v>8646</v>
      </c>
      <c r="B657" s="58">
        <v>1</v>
      </c>
      <c r="C657" s="67">
        <v>41785</v>
      </c>
      <c r="D657" s="67">
        <v>45438</v>
      </c>
      <c r="E657" s="83">
        <v>35</v>
      </c>
      <c r="F657" s="58" t="s">
        <v>3487</v>
      </c>
      <c r="G657" s="58">
        <v>458</v>
      </c>
      <c r="I657" t="s">
        <v>7230</v>
      </c>
      <c r="J657">
        <v>656</v>
      </c>
      <c r="K657">
        <f t="shared" si="100"/>
        <v>467</v>
      </c>
      <c r="L657">
        <f t="shared" si="101"/>
        <v>1</v>
      </c>
      <c r="M657">
        <f t="shared" si="102"/>
        <v>42305</v>
      </c>
      <c r="N657">
        <f t="shared" si="103"/>
        <v>2015</v>
      </c>
      <c r="O657">
        <f t="shared" si="104"/>
        <v>10</v>
      </c>
      <c r="P657">
        <f t="shared" si="105"/>
        <v>10</v>
      </c>
      <c r="Q657">
        <f t="shared" si="106"/>
        <v>28</v>
      </c>
      <c r="R657">
        <f t="shared" si="107"/>
        <v>28</v>
      </c>
      <c r="S657" t="str">
        <f t="shared" si="108"/>
        <v>'2015-10-28'</v>
      </c>
      <c r="T657" t="str">
        <f t="shared" si="109"/>
        <v>insert into control (nombre, fecha_registrada, registrada, estatus, id_admin, id_cliente, created_at, updated_at) values('HACIENDA EL MESTIZO','2015-10-28',1,1,2,467,'2018-10-31 23:06:00','2018-10-31 23:06:00');</v>
      </c>
    </row>
    <row r="658" spans="1:20">
      <c r="A658" s="74" t="s">
        <v>8646</v>
      </c>
      <c r="B658" s="59">
        <v>1</v>
      </c>
      <c r="C658" s="68">
        <v>41785</v>
      </c>
      <c r="D658" s="68">
        <v>45438</v>
      </c>
      <c r="E658" s="82">
        <v>37</v>
      </c>
      <c r="F658" s="59" t="s">
        <v>3487</v>
      </c>
      <c r="G658" s="59">
        <v>458</v>
      </c>
      <c r="I658" t="s">
        <v>5858</v>
      </c>
      <c r="J658">
        <v>657</v>
      </c>
      <c r="K658">
        <f t="shared" si="100"/>
        <v>68</v>
      </c>
      <c r="L658">
        <f t="shared" si="101"/>
        <v>1</v>
      </c>
      <c r="M658">
        <f t="shared" si="102"/>
        <v>41990</v>
      </c>
      <c r="N658">
        <f t="shared" si="103"/>
        <v>2014</v>
      </c>
      <c r="O658">
        <f t="shared" si="104"/>
        <v>12</v>
      </c>
      <c r="P658">
        <f t="shared" si="105"/>
        <v>12</v>
      </c>
      <c r="Q658">
        <f t="shared" si="106"/>
        <v>17</v>
      </c>
      <c r="R658">
        <f t="shared" si="107"/>
        <v>17</v>
      </c>
      <c r="S658" t="str">
        <f t="shared" si="108"/>
        <v>'2014-12-17'</v>
      </c>
      <c r="T658" t="str">
        <f t="shared" si="109"/>
        <v>insert into control (nombre, fecha_registrada, registrada, estatus, id_admin, id_cliente, created_at, updated_at) values('HALCON STT SISTEMAS DE TRANSPORTE TERRESTRE','2014-12-17',1,1,2,68,'2018-10-31 23:06:00','2018-10-31 23:06:00');</v>
      </c>
    </row>
    <row r="659" spans="1:20">
      <c r="A659" s="57" t="s">
        <v>3493</v>
      </c>
      <c r="B659" s="57">
        <v>1</v>
      </c>
      <c r="C659" s="67">
        <v>38950</v>
      </c>
      <c r="D659" s="67">
        <v>42603</v>
      </c>
      <c r="E659" s="83"/>
      <c r="F659" s="57" t="s">
        <v>3494</v>
      </c>
      <c r="G659" s="57">
        <v>457</v>
      </c>
      <c r="I659" t="s">
        <v>3406</v>
      </c>
      <c r="J659">
        <v>658</v>
      </c>
      <c r="K659">
        <f t="shared" si="100"/>
        <v>470</v>
      </c>
      <c r="L659">
        <f t="shared" si="101"/>
        <v>1</v>
      </c>
      <c r="M659">
        <f t="shared" si="102"/>
        <v>41724</v>
      </c>
      <c r="N659">
        <f t="shared" si="103"/>
        <v>2014</v>
      </c>
      <c r="O659">
        <f t="shared" si="104"/>
        <v>3</v>
      </c>
      <c r="P659" t="str">
        <f t="shared" si="105"/>
        <v>03</v>
      </c>
      <c r="Q659">
        <f t="shared" si="106"/>
        <v>26</v>
      </c>
      <c r="R659">
        <f t="shared" si="107"/>
        <v>26</v>
      </c>
      <c r="S659" t="str">
        <f t="shared" si="108"/>
        <v>'2014-03-26'</v>
      </c>
      <c r="T659" t="str">
        <f t="shared" si="109"/>
        <v>insert into control (nombre, fecha_registrada, registrada, estatus, id_admin, id_cliente, created_at, updated_at) values('HAMBURGUESAS HOMIES CHIHUAHUA','2014-03-26',1,1,2,470,'2018-10-31 23:06:00','2018-10-31 23:06:00');</v>
      </c>
    </row>
    <row r="660" spans="1:20">
      <c r="A660" s="59" t="s">
        <v>3502</v>
      </c>
      <c r="B660" s="59">
        <v>1</v>
      </c>
      <c r="C660" s="68">
        <v>39895</v>
      </c>
      <c r="D660" s="68">
        <v>43547</v>
      </c>
      <c r="E660" s="82"/>
      <c r="F660" s="59" t="s">
        <v>3494</v>
      </c>
      <c r="G660" s="59">
        <v>457</v>
      </c>
      <c r="I660" t="s">
        <v>3978</v>
      </c>
      <c r="J660">
        <v>659</v>
      </c>
      <c r="K660">
        <f t="shared" si="100"/>
        <v>380</v>
      </c>
      <c r="L660">
        <f t="shared" si="101"/>
        <v>1</v>
      </c>
      <c r="M660">
        <f t="shared" si="102"/>
        <v>41528</v>
      </c>
      <c r="N660">
        <f t="shared" si="103"/>
        <v>2013</v>
      </c>
      <c r="O660">
        <f t="shared" si="104"/>
        <v>9</v>
      </c>
      <c r="P660" t="str">
        <f t="shared" si="105"/>
        <v>09</v>
      </c>
      <c r="Q660">
        <f t="shared" si="106"/>
        <v>11</v>
      </c>
      <c r="R660">
        <f t="shared" si="107"/>
        <v>11</v>
      </c>
      <c r="S660" t="str">
        <f t="shared" si="108"/>
        <v>'2013-09-11'</v>
      </c>
      <c r="T660" t="str">
        <f t="shared" si="109"/>
        <v>insert into control (nombre, fecha_registrada, registrada, estatus, id_admin, id_cliente, created_at, updated_at) values('HAPPY PUPPY','2013-09-11',1,1,2,380,'2018-10-31 23:06:00','2018-10-31 23:06:00');</v>
      </c>
    </row>
    <row r="661" spans="1:20">
      <c r="A661" s="58" t="s">
        <v>3508</v>
      </c>
      <c r="B661" s="58">
        <v>1</v>
      </c>
      <c r="C661" s="67">
        <v>36649</v>
      </c>
      <c r="D661" s="67">
        <v>43954</v>
      </c>
      <c r="E661" s="83"/>
      <c r="F661" s="58" t="s">
        <v>3494</v>
      </c>
      <c r="G661" s="58">
        <v>457</v>
      </c>
      <c r="I661" t="s">
        <v>1590</v>
      </c>
      <c r="J661">
        <v>660</v>
      </c>
      <c r="K661">
        <f t="shared" si="100"/>
        <v>826</v>
      </c>
      <c r="L661">
        <f t="shared" si="101"/>
        <v>0</v>
      </c>
      <c r="M661">
        <f t="shared" si="102"/>
        <v>40410</v>
      </c>
      <c r="N661">
        <f t="shared" si="103"/>
        <v>2010</v>
      </c>
      <c r="O661">
        <f t="shared" si="104"/>
        <v>8</v>
      </c>
      <c r="P661" t="str">
        <f t="shared" si="105"/>
        <v>08</v>
      </c>
      <c r="Q661">
        <f t="shared" si="106"/>
        <v>20</v>
      </c>
      <c r="R661">
        <f t="shared" si="107"/>
        <v>20</v>
      </c>
      <c r="S661" t="str">
        <f t="shared" si="108"/>
        <v>'2010-08-20'</v>
      </c>
      <c r="T661" t="str">
        <f t="shared" si="109"/>
        <v>insert into control (nombre, fecha_registrada, registrada, estatus, id_admin, id_cliente, created_at, updated_at) values('HARINA MIX LA SIERRA THIESSEN','2010-08-20',0,1,2,826,'2018-10-31 23:06:00','2018-10-31 23:06:00');</v>
      </c>
    </row>
    <row r="662" spans="1:20">
      <c r="A662" s="59" t="s">
        <v>3512</v>
      </c>
      <c r="B662" s="59">
        <v>1</v>
      </c>
      <c r="C662" s="68">
        <v>37077</v>
      </c>
      <c r="D662" s="68">
        <v>44382</v>
      </c>
      <c r="E662" s="82"/>
      <c r="F662" s="59" t="s">
        <v>3494</v>
      </c>
      <c r="G662" s="59">
        <v>457</v>
      </c>
      <c r="I662" t="s">
        <v>1612</v>
      </c>
      <c r="J662">
        <v>661</v>
      </c>
      <c r="K662">
        <f t="shared" si="100"/>
        <v>826</v>
      </c>
      <c r="L662">
        <f t="shared" si="101"/>
        <v>1</v>
      </c>
      <c r="M662">
        <f t="shared" si="102"/>
        <v>40840</v>
      </c>
      <c r="N662">
        <f t="shared" si="103"/>
        <v>2011</v>
      </c>
      <c r="O662">
        <f t="shared" si="104"/>
        <v>10</v>
      </c>
      <c r="P662">
        <f t="shared" si="105"/>
        <v>10</v>
      </c>
      <c r="Q662">
        <f t="shared" si="106"/>
        <v>24</v>
      </c>
      <c r="R662">
        <f t="shared" si="107"/>
        <v>24</v>
      </c>
      <c r="S662" t="str">
        <f t="shared" si="108"/>
        <v>'2011-10-24'</v>
      </c>
      <c r="T662" t="str">
        <f t="shared" si="109"/>
        <v>insert into control (nombre, fecha_registrada, registrada, estatus, id_admin, id_cliente, created_at, updated_at) values('HARINA THIESSEN','2011-10-24',1,1,2,826,'2018-10-31 23:06:00','2018-10-31 23:06:00');</v>
      </c>
    </row>
    <row r="663" spans="1:20">
      <c r="A663" s="58" t="s">
        <v>3516</v>
      </c>
      <c r="B663" s="58">
        <v>1</v>
      </c>
      <c r="C663" s="67">
        <v>37077</v>
      </c>
      <c r="D663" s="67">
        <v>44382</v>
      </c>
      <c r="E663" s="83"/>
      <c r="F663" s="58" t="s">
        <v>3494</v>
      </c>
      <c r="G663" s="58">
        <v>457</v>
      </c>
      <c r="I663" t="s">
        <v>3395</v>
      </c>
      <c r="J663">
        <v>662</v>
      </c>
      <c r="K663">
        <f t="shared" si="100"/>
        <v>472</v>
      </c>
      <c r="L663">
        <f t="shared" si="101"/>
        <v>0</v>
      </c>
      <c r="M663">
        <f t="shared" si="102"/>
        <v>40060</v>
      </c>
      <c r="N663">
        <f t="shared" si="103"/>
        <v>2009</v>
      </c>
      <c r="O663">
        <f t="shared" si="104"/>
        <v>9</v>
      </c>
      <c r="P663" t="str">
        <f t="shared" si="105"/>
        <v>09</v>
      </c>
      <c r="Q663">
        <f t="shared" si="106"/>
        <v>4</v>
      </c>
      <c r="R663" t="str">
        <f t="shared" si="107"/>
        <v>04</v>
      </c>
      <c r="S663" t="str">
        <f t="shared" si="108"/>
        <v>'2009-09-04'</v>
      </c>
      <c r="T663" t="str">
        <f t="shared" si="109"/>
        <v>insert into control (nombre, fecha_registrada, registrada, estatus, id_admin, id_cliente, created_at, updated_at) values('HAUSBAU','2009-09-04',0,1,2,472,'2018-10-31 23:06:00','2018-10-31 23:06:00');</v>
      </c>
    </row>
    <row r="664" spans="1:20">
      <c r="A664" s="59" t="s">
        <v>3518</v>
      </c>
      <c r="B664" s="59">
        <v>1</v>
      </c>
      <c r="C664" s="68">
        <v>41551</v>
      </c>
      <c r="D664" s="68">
        <v>45203</v>
      </c>
      <c r="E664" s="82"/>
      <c r="F664" s="59" t="s">
        <v>3518</v>
      </c>
      <c r="G664" s="59">
        <v>456</v>
      </c>
      <c r="I664" t="s">
        <v>3389</v>
      </c>
      <c r="J664">
        <v>663</v>
      </c>
      <c r="K664">
        <f t="shared" si="100"/>
        <v>473</v>
      </c>
      <c r="L664">
        <f t="shared" si="101"/>
        <v>1</v>
      </c>
      <c r="M664">
        <f t="shared" si="102"/>
        <v>39556</v>
      </c>
      <c r="N664">
        <f t="shared" si="103"/>
        <v>2008</v>
      </c>
      <c r="O664">
        <f t="shared" si="104"/>
        <v>4</v>
      </c>
      <c r="P664" t="str">
        <f t="shared" si="105"/>
        <v>04</v>
      </c>
      <c r="Q664">
        <f t="shared" si="106"/>
        <v>18</v>
      </c>
      <c r="R664">
        <f t="shared" si="107"/>
        <v>18</v>
      </c>
      <c r="S664" t="str">
        <f t="shared" si="108"/>
        <v>'2008-04-18'</v>
      </c>
      <c r="T664" t="str">
        <f t="shared" si="109"/>
        <v>insert into control (nombre, fecha_registrada, registrada, estatus, id_admin, id_cliente, created_at, updated_at) values('HAZAEL CENTRO JARDINERO','2008-04-18',1,1,2,473,'2018-10-31 23:06:00','2018-10-31 23:06:00');</v>
      </c>
    </row>
    <row r="665" spans="1:20">
      <c r="A665" s="58" t="s">
        <v>3523</v>
      </c>
      <c r="B665" s="58">
        <v>1</v>
      </c>
      <c r="C665" s="67">
        <v>40287</v>
      </c>
      <c r="D665" s="67">
        <v>43940</v>
      </c>
      <c r="E665" s="83"/>
      <c r="F665" s="58" t="s">
        <v>3523</v>
      </c>
      <c r="G665" s="58">
        <v>455</v>
      </c>
      <c r="I665" t="s">
        <v>1222</v>
      </c>
      <c r="J665">
        <v>664</v>
      </c>
      <c r="K665">
        <f t="shared" si="100"/>
        <v>901</v>
      </c>
      <c r="L665">
        <f t="shared" si="101"/>
        <v>1</v>
      </c>
      <c r="M665">
        <f t="shared" si="102"/>
        <v>38958</v>
      </c>
      <c r="N665">
        <f t="shared" si="103"/>
        <v>2006</v>
      </c>
      <c r="O665">
        <f t="shared" si="104"/>
        <v>8</v>
      </c>
      <c r="P665" t="str">
        <f t="shared" si="105"/>
        <v>08</v>
      </c>
      <c r="Q665">
        <f t="shared" si="106"/>
        <v>29</v>
      </c>
      <c r="R665">
        <f t="shared" si="107"/>
        <v>29</v>
      </c>
      <c r="S665" t="str">
        <f t="shared" si="108"/>
        <v>'2006-08-29'</v>
      </c>
      <c r="T665" t="str">
        <f t="shared" si="109"/>
        <v>insert into control (nombre, fecha_registrada, registrada, estatus, id_admin, id_cliente, created_at, updated_at) values('HCG HIDROPONIA DE NUEVO CASAS GRANDES','2006-08-29',1,1,2,901,'2018-10-31 23:06:00','2018-10-31 23:06:00');</v>
      </c>
    </row>
    <row r="666" spans="1:20">
      <c r="A666" s="59" t="s">
        <v>3532</v>
      </c>
      <c r="B666" s="59">
        <v>1</v>
      </c>
      <c r="C666" s="68">
        <v>40486</v>
      </c>
      <c r="D666" s="68">
        <v>44139</v>
      </c>
      <c r="E666" s="82"/>
      <c r="F666" s="59" t="s">
        <v>3533</v>
      </c>
      <c r="G666" s="59">
        <v>453</v>
      </c>
      <c r="I666" t="s">
        <v>1822</v>
      </c>
      <c r="J666">
        <v>665</v>
      </c>
      <c r="K666">
        <f t="shared" si="100"/>
        <v>786</v>
      </c>
      <c r="L666">
        <f t="shared" si="101"/>
        <v>1</v>
      </c>
      <c r="M666">
        <f t="shared" si="102"/>
        <v>41597</v>
      </c>
      <c r="N666">
        <f t="shared" si="103"/>
        <v>2013</v>
      </c>
      <c r="O666">
        <f t="shared" si="104"/>
        <v>11</v>
      </c>
      <c r="P666">
        <f t="shared" si="105"/>
        <v>11</v>
      </c>
      <c r="Q666">
        <f t="shared" si="106"/>
        <v>19</v>
      </c>
      <c r="R666">
        <f t="shared" si="107"/>
        <v>19</v>
      </c>
      <c r="S666" t="str">
        <f t="shared" si="108"/>
        <v>'2013-11-19'</v>
      </c>
      <c r="T666" t="str">
        <f t="shared" si="109"/>
        <v>insert into control (nombre, fecha_registrada, registrada, estatus, id_admin, id_cliente, created_at, updated_at) values('HEALTHY SURE','2013-11-19',1,1,2,786,'2018-10-31 23:06:00','2018-10-31 23:06:00');</v>
      </c>
    </row>
    <row r="667" spans="1:20">
      <c r="A667" s="58" t="s">
        <v>3537</v>
      </c>
      <c r="B667" s="58">
        <v>1</v>
      </c>
      <c r="C667" s="67">
        <v>40486</v>
      </c>
      <c r="D667" s="67">
        <v>44139</v>
      </c>
      <c r="E667" s="83"/>
      <c r="F667" s="58" t="s">
        <v>3533</v>
      </c>
      <c r="G667" s="58">
        <v>453</v>
      </c>
      <c r="I667" t="s">
        <v>1636</v>
      </c>
      <c r="J667">
        <v>666</v>
      </c>
      <c r="K667">
        <f t="shared" si="100"/>
        <v>822</v>
      </c>
      <c r="L667">
        <f t="shared" si="101"/>
        <v>1</v>
      </c>
      <c r="M667">
        <f t="shared" si="102"/>
        <v>40662</v>
      </c>
      <c r="N667">
        <f t="shared" si="103"/>
        <v>2011</v>
      </c>
      <c r="O667">
        <f t="shared" si="104"/>
        <v>4</v>
      </c>
      <c r="P667" t="str">
        <f t="shared" si="105"/>
        <v>04</v>
      </c>
      <c r="Q667">
        <f t="shared" si="106"/>
        <v>29</v>
      </c>
      <c r="R667">
        <f t="shared" si="107"/>
        <v>29</v>
      </c>
      <c r="S667" t="str">
        <f t="shared" si="108"/>
        <v>'2011-04-29'</v>
      </c>
      <c r="T667" t="str">
        <f t="shared" si="109"/>
        <v>insert into control (nombre, fecha_registrada, registrada, estatus, id_admin, id_cliente, created_at, updated_at) values('HEGA PINTURAS','2011-04-29',1,1,2,822,'2018-10-31 23:06:00','2018-10-31 23:06:00');</v>
      </c>
    </row>
    <row r="668" spans="1:20">
      <c r="A668" s="59" t="s">
        <v>3538</v>
      </c>
      <c r="B668" s="59">
        <v>1</v>
      </c>
      <c r="C668" s="68">
        <v>40486</v>
      </c>
      <c r="D668" s="68">
        <v>44139</v>
      </c>
      <c r="E668" s="82"/>
      <c r="F668" s="59" t="s">
        <v>3533</v>
      </c>
      <c r="G668" s="59">
        <v>453</v>
      </c>
      <c r="I668" t="s">
        <v>3375</v>
      </c>
      <c r="J668">
        <v>667</v>
      </c>
      <c r="K668">
        <f t="shared" si="100"/>
        <v>476</v>
      </c>
      <c r="L668">
        <f t="shared" si="101"/>
        <v>1</v>
      </c>
      <c r="M668">
        <f t="shared" si="102"/>
        <v>41551</v>
      </c>
      <c r="N668">
        <f t="shared" si="103"/>
        <v>2013</v>
      </c>
      <c r="O668">
        <f t="shared" si="104"/>
        <v>10</v>
      </c>
      <c r="P668">
        <f t="shared" si="105"/>
        <v>10</v>
      </c>
      <c r="Q668">
        <f t="shared" si="106"/>
        <v>4</v>
      </c>
      <c r="R668" t="str">
        <f t="shared" si="107"/>
        <v>04</v>
      </c>
      <c r="S668" t="str">
        <f t="shared" si="108"/>
        <v>'2013-10-04'</v>
      </c>
      <c r="T668" t="str">
        <f t="shared" si="109"/>
        <v>insert into control (nombre, fecha_registrada, registrada, estatus, id_admin, id_cliente, created_at, updated_at) values('HELADOS MI LUPITA','2013-10-04',1,1,2,476,'2018-10-31 23:06:00','2018-10-31 23:06:00');</v>
      </c>
    </row>
    <row r="669" spans="1:20">
      <c r="A669" s="58" t="s">
        <v>3540</v>
      </c>
      <c r="B669" s="58">
        <v>1</v>
      </c>
      <c r="C669" s="67">
        <v>40486</v>
      </c>
      <c r="D669" s="67">
        <v>44139</v>
      </c>
      <c r="E669" s="83"/>
      <c r="F669" s="58" t="s">
        <v>3533</v>
      </c>
      <c r="G669" s="58">
        <v>453</v>
      </c>
      <c r="I669" t="s">
        <v>6608</v>
      </c>
      <c r="J669">
        <v>668</v>
      </c>
      <c r="K669">
        <f t="shared" si="100"/>
        <v>477</v>
      </c>
      <c r="L669">
        <f t="shared" si="101"/>
        <v>1</v>
      </c>
      <c r="M669">
        <f t="shared" si="102"/>
        <v>42262</v>
      </c>
      <c r="N669">
        <f t="shared" si="103"/>
        <v>2015</v>
      </c>
      <c r="O669">
        <f t="shared" si="104"/>
        <v>9</v>
      </c>
      <c r="P669" t="str">
        <f t="shared" si="105"/>
        <v>09</v>
      </c>
      <c r="Q669">
        <f t="shared" si="106"/>
        <v>15</v>
      </c>
      <c r="R669">
        <f t="shared" si="107"/>
        <v>15</v>
      </c>
      <c r="S669" t="str">
        <f t="shared" si="108"/>
        <v>'2015-09-15'</v>
      </c>
      <c r="T669" t="str">
        <f t="shared" si="109"/>
        <v>insert into control (nombre, fecha_registrada, registrada, estatus, id_admin, id_cliente, created_at, updated_at) values('HELADOS SANTI ESTEBAN','2015-09-15',1,1,2,477,'2018-10-31 23:06:00','2018-10-31 23:06:00');</v>
      </c>
    </row>
    <row r="670" spans="1:20">
      <c r="A670" s="60" t="s">
        <v>3542</v>
      </c>
      <c r="B670" s="60">
        <v>1</v>
      </c>
      <c r="C670" s="70">
        <v>41061</v>
      </c>
      <c r="D670" s="70">
        <v>44713</v>
      </c>
      <c r="E670" s="84"/>
      <c r="F670" s="62" t="s">
        <v>3533</v>
      </c>
      <c r="G670" s="62">
        <v>453</v>
      </c>
      <c r="I670" t="s">
        <v>8527</v>
      </c>
      <c r="J670">
        <v>669</v>
      </c>
      <c r="K670">
        <f t="shared" si="100"/>
        <v>479</v>
      </c>
      <c r="L670">
        <f t="shared" si="101"/>
        <v>0</v>
      </c>
      <c r="M670" t="str">
        <f t="shared" si="102"/>
        <v/>
      </c>
      <c r="N670" t="e">
        <f t="shared" si="103"/>
        <v>#VALUE!</v>
      </c>
      <c r="O670" t="e">
        <f t="shared" si="104"/>
        <v>#VALUE!</v>
      </c>
      <c r="P670" t="e">
        <f t="shared" si="105"/>
        <v>#VALUE!</v>
      </c>
      <c r="Q670" t="e">
        <f t="shared" si="106"/>
        <v>#VALUE!</v>
      </c>
      <c r="R670" t="e">
        <f t="shared" si="107"/>
        <v>#VALUE!</v>
      </c>
      <c r="S670" t="str">
        <f t="shared" si="108"/>
        <v>null</v>
      </c>
      <c r="T670" t="str">
        <f t="shared" si="109"/>
        <v>insert into control (nombre, fecha_registrada, registrada, estatus, id_admin, id_cliente, created_at, updated_at) values('HEMP MEDICAL SUPPLIES',null,0,1,2,479,'2018-10-31 23:06:00','2018-10-31 23:06:00');</v>
      </c>
    </row>
    <row r="671" spans="1:20">
      <c r="A671" s="57" t="s">
        <v>3544</v>
      </c>
      <c r="B671" s="57">
        <v>1</v>
      </c>
      <c r="C671" s="69">
        <v>41480</v>
      </c>
      <c r="D671" s="69">
        <v>45132</v>
      </c>
      <c r="E671" s="85"/>
      <c r="F671" s="61" t="s">
        <v>3533</v>
      </c>
      <c r="G671" s="61">
        <v>453</v>
      </c>
      <c r="I671" t="s">
        <v>8479</v>
      </c>
      <c r="J671">
        <v>670</v>
      </c>
      <c r="K671">
        <f t="shared" si="100"/>
        <v>480</v>
      </c>
      <c r="L671">
        <f t="shared" si="101"/>
        <v>0</v>
      </c>
      <c r="M671" t="str">
        <f t="shared" si="102"/>
        <v/>
      </c>
      <c r="N671" t="e">
        <f t="shared" si="103"/>
        <v>#VALUE!</v>
      </c>
      <c r="O671" t="e">
        <f t="shared" si="104"/>
        <v>#VALUE!</v>
      </c>
      <c r="P671" t="e">
        <f t="shared" si="105"/>
        <v>#VALUE!</v>
      </c>
      <c r="Q671" t="e">
        <f t="shared" si="106"/>
        <v>#VALUE!</v>
      </c>
      <c r="R671" t="e">
        <f t="shared" si="107"/>
        <v>#VALUE!</v>
      </c>
      <c r="S671" t="str">
        <f t="shared" si="108"/>
        <v>null</v>
      </c>
      <c r="T671" t="str">
        <f t="shared" si="109"/>
        <v>insert into control (nombre, fecha_registrada, registrada, estatus, id_admin, id_cliente, created_at, updated_at) values('HERENZZA',null,0,1,2,480,'2018-10-31 23:06:00','2018-10-31 23:06:00');</v>
      </c>
    </row>
    <row r="672" spans="1:20">
      <c r="A672" s="60" t="s">
        <v>3547</v>
      </c>
      <c r="B672" s="60">
        <v>1</v>
      </c>
      <c r="C672" s="70">
        <v>41480</v>
      </c>
      <c r="D672" s="70">
        <v>45132</v>
      </c>
      <c r="E672" s="84"/>
      <c r="F672" s="62" t="s">
        <v>3533</v>
      </c>
      <c r="G672" s="62">
        <v>453</v>
      </c>
      <c r="I672" t="s">
        <v>6463</v>
      </c>
      <c r="J672">
        <v>671</v>
      </c>
      <c r="K672">
        <f t="shared" si="100"/>
        <v>481</v>
      </c>
      <c r="L672">
        <f t="shared" si="101"/>
        <v>0</v>
      </c>
      <c r="M672">
        <f t="shared" si="102"/>
        <v>42198</v>
      </c>
      <c r="N672">
        <f t="shared" si="103"/>
        <v>2015</v>
      </c>
      <c r="O672">
        <f t="shared" si="104"/>
        <v>7</v>
      </c>
      <c r="P672" t="str">
        <f t="shared" si="105"/>
        <v>07</v>
      </c>
      <c r="Q672">
        <f t="shared" si="106"/>
        <v>13</v>
      </c>
      <c r="R672">
        <f t="shared" si="107"/>
        <v>13</v>
      </c>
      <c r="S672" t="str">
        <f t="shared" si="108"/>
        <v>'2015-07-13'</v>
      </c>
      <c r="T672" t="str">
        <f t="shared" si="109"/>
        <v>insert into control (nombre, fecha_registrada, registrada, estatus, id_admin, id_cliente, created_at, updated_at) values('HERMES S','2015-07-13',0,1,2,481,'2018-10-31 23:06:00','2018-10-31 23:06:00');</v>
      </c>
    </row>
    <row r="673" spans="1:20">
      <c r="A673" s="57" t="s">
        <v>3548</v>
      </c>
      <c r="B673" s="57">
        <v>1</v>
      </c>
      <c r="C673" s="69">
        <v>41480</v>
      </c>
      <c r="D673" s="69">
        <v>45132</v>
      </c>
      <c r="E673" s="85"/>
      <c r="F673" s="61" t="s">
        <v>3533</v>
      </c>
      <c r="G673" s="61">
        <v>453</v>
      </c>
      <c r="I673" t="s">
        <v>3361</v>
      </c>
      <c r="J673">
        <v>672</v>
      </c>
      <c r="K673">
        <f t="shared" si="100"/>
        <v>483</v>
      </c>
      <c r="L673">
        <f t="shared" si="101"/>
        <v>1</v>
      </c>
      <c r="M673">
        <f t="shared" si="102"/>
        <v>39511</v>
      </c>
      <c r="N673">
        <f t="shared" si="103"/>
        <v>2008</v>
      </c>
      <c r="O673">
        <f t="shared" si="104"/>
        <v>3</v>
      </c>
      <c r="P673" t="str">
        <f t="shared" si="105"/>
        <v>03</v>
      </c>
      <c r="Q673">
        <f t="shared" si="106"/>
        <v>4</v>
      </c>
      <c r="R673" t="str">
        <f t="shared" si="107"/>
        <v>04</v>
      </c>
      <c r="S673" t="str">
        <f t="shared" si="108"/>
        <v>'2008-03-04'</v>
      </c>
      <c r="T673" t="str">
        <f t="shared" si="109"/>
        <v>insert into control (nombre, fecha_registrada, registrada, estatus, id_admin, id_cliente, created_at, updated_at) values('HERRERIA VIHERCHA','2008-03-04',1,1,2,483,'2018-10-31 23:06:00','2018-10-31 23:06:00');</v>
      </c>
    </row>
    <row r="674" spans="1:20">
      <c r="A674" s="60" t="s">
        <v>3549</v>
      </c>
      <c r="B674" s="60">
        <v>1</v>
      </c>
      <c r="C674" s="70">
        <v>41480</v>
      </c>
      <c r="D674" s="70">
        <v>45132</v>
      </c>
      <c r="E674" s="84"/>
      <c r="F674" s="62" t="s">
        <v>3533</v>
      </c>
      <c r="G674" s="62">
        <v>453</v>
      </c>
      <c r="I674" t="s">
        <v>3348</v>
      </c>
      <c r="J674">
        <v>673</v>
      </c>
      <c r="K674">
        <f t="shared" si="100"/>
        <v>484</v>
      </c>
      <c r="L674">
        <f t="shared" si="101"/>
        <v>1</v>
      </c>
      <c r="M674">
        <f t="shared" si="102"/>
        <v>40861</v>
      </c>
      <c r="N674">
        <f t="shared" si="103"/>
        <v>2011</v>
      </c>
      <c r="O674">
        <f t="shared" si="104"/>
        <v>11</v>
      </c>
      <c r="P674">
        <f t="shared" si="105"/>
        <v>11</v>
      </c>
      <c r="Q674">
        <f t="shared" si="106"/>
        <v>14</v>
      </c>
      <c r="R674">
        <f t="shared" si="107"/>
        <v>14</v>
      </c>
      <c r="S674" t="str">
        <f t="shared" si="108"/>
        <v>'2011-11-14'</v>
      </c>
      <c r="T674" t="str">
        <f t="shared" si="109"/>
        <v>insert into control (nombre, fecha_registrada, registrada, estatus, id_admin, id_cliente, created_at, updated_at) values('HH CONSULTORES','2011-11-14',1,1,2,484,'2018-10-31 23:06:00','2018-10-31 23:06:00');</v>
      </c>
    </row>
    <row r="675" spans="1:20">
      <c r="A675" s="57" t="s">
        <v>3550</v>
      </c>
      <c r="B675" s="57">
        <v>1</v>
      </c>
      <c r="C675" s="69">
        <v>41480</v>
      </c>
      <c r="D675" s="69">
        <v>45132</v>
      </c>
      <c r="E675" s="85"/>
      <c r="F675" s="61" t="s">
        <v>3533</v>
      </c>
      <c r="G675" s="61">
        <v>453</v>
      </c>
      <c r="I675" t="s">
        <v>3352</v>
      </c>
      <c r="J675">
        <v>674</v>
      </c>
      <c r="K675">
        <f t="shared" si="100"/>
        <v>484</v>
      </c>
      <c r="L675">
        <f t="shared" si="101"/>
        <v>1</v>
      </c>
      <c r="M675">
        <f t="shared" si="102"/>
        <v>41542</v>
      </c>
      <c r="N675">
        <f t="shared" si="103"/>
        <v>2013</v>
      </c>
      <c r="O675">
        <f t="shared" si="104"/>
        <v>9</v>
      </c>
      <c r="P675" t="str">
        <f t="shared" si="105"/>
        <v>09</v>
      </c>
      <c r="Q675">
        <f t="shared" si="106"/>
        <v>25</v>
      </c>
      <c r="R675">
        <f t="shared" si="107"/>
        <v>25</v>
      </c>
      <c r="S675" t="str">
        <f t="shared" si="108"/>
        <v>'2013-09-25'</v>
      </c>
      <c r="T675" t="str">
        <f t="shared" si="109"/>
        <v>insert into control (nombre, fecha_registrada, registrada, estatus, id_admin, id_cliente, created_at, updated_at) values('HH CORPORATIVO','2013-09-25',1,1,2,484,'2018-10-31 23:06:00','2018-10-31 23:06:00');</v>
      </c>
    </row>
    <row r="676" spans="1:20">
      <c r="A676" s="60" t="s">
        <v>3551</v>
      </c>
      <c r="B676" s="60">
        <v>1</v>
      </c>
      <c r="C676" s="70">
        <v>41480</v>
      </c>
      <c r="D676" s="70">
        <v>45132</v>
      </c>
      <c r="E676" s="84"/>
      <c r="F676" s="62" t="s">
        <v>3533</v>
      </c>
      <c r="G676" s="62">
        <v>453</v>
      </c>
      <c r="I676" t="s">
        <v>3343</v>
      </c>
      <c r="J676">
        <v>675</v>
      </c>
      <c r="K676">
        <f t="shared" si="100"/>
        <v>485</v>
      </c>
      <c r="L676">
        <f t="shared" si="101"/>
        <v>1</v>
      </c>
      <c r="M676">
        <f t="shared" si="102"/>
        <v>39616</v>
      </c>
      <c r="N676">
        <f t="shared" si="103"/>
        <v>2008</v>
      </c>
      <c r="O676">
        <f t="shared" si="104"/>
        <v>6</v>
      </c>
      <c r="P676" t="str">
        <f t="shared" si="105"/>
        <v>06</v>
      </c>
      <c r="Q676">
        <f t="shared" si="106"/>
        <v>17</v>
      </c>
      <c r="R676">
        <f t="shared" si="107"/>
        <v>17</v>
      </c>
      <c r="S676" t="str">
        <f t="shared" si="108"/>
        <v>'2008-06-17'</v>
      </c>
      <c r="T676" t="str">
        <f t="shared" si="109"/>
        <v>insert into control (nombre, fecha_registrada, registrada, estatus, id_admin, id_cliente, created_at, updated_at) values('HIDRO NOVA','2008-06-17',1,1,2,485,'2018-10-31 23:06:00','2018-10-31 23:06:00');</v>
      </c>
    </row>
    <row r="677" spans="1:20">
      <c r="A677" s="57" t="s">
        <v>3552</v>
      </c>
      <c r="B677" s="57">
        <v>1</v>
      </c>
      <c r="C677" s="69">
        <v>41480</v>
      </c>
      <c r="D677" s="69">
        <v>45132</v>
      </c>
      <c r="E677" s="85"/>
      <c r="F677" s="61" t="s">
        <v>3533</v>
      </c>
      <c r="G677" s="61">
        <v>453</v>
      </c>
      <c r="I677" t="s">
        <v>6373</v>
      </c>
      <c r="J677">
        <v>676</v>
      </c>
      <c r="K677">
        <f t="shared" si="100"/>
        <v>486</v>
      </c>
      <c r="L677">
        <f t="shared" si="101"/>
        <v>1</v>
      </c>
      <c r="M677">
        <f t="shared" si="102"/>
        <v>42166</v>
      </c>
      <c r="N677">
        <f t="shared" si="103"/>
        <v>2015</v>
      </c>
      <c r="O677">
        <f t="shared" si="104"/>
        <v>6</v>
      </c>
      <c r="P677" t="str">
        <f t="shared" si="105"/>
        <v>06</v>
      </c>
      <c r="Q677">
        <f t="shared" si="106"/>
        <v>11</v>
      </c>
      <c r="R677">
        <f t="shared" si="107"/>
        <v>11</v>
      </c>
      <c r="S677" t="str">
        <f t="shared" si="108"/>
        <v>'2015-06-11'</v>
      </c>
      <c r="T677" t="str">
        <f t="shared" si="109"/>
        <v>insert into control (nombre, fecha_registrada, registrada, estatus, id_admin, id_cliente, created_at, updated_at) values('HIDROMEDIDORES','2015-06-11',1,1,2,486,'2018-10-31 23:06:00','2018-10-31 23:06:00');</v>
      </c>
    </row>
    <row r="678" spans="1:20">
      <c r="A678" s="60" t="s">
        <v>3553</v>
      </c>
      <c r="B678" s="60">
        <v>1</v>
      </c>
      <c r="C678" s="70">
        <v>41480</v>
      </c>
      <c r="D678" s="70">
        <v>45132</v>
      </c>
      <c r="E678" s="84"/>
      <c r="F678" s="62" t="s">
        <v>3533</v>
      </c>
      <c r="G678" s="62">
        <v>453</v>
      </c>
      <c r="I678" t="s">
        <v>3339</v>
      </c>
      <c r="J678">
        <v>677</v>
      </c>
      <c r="K678">
        <f t="shared" si="100"/>
        <v>487</v>
      </c>
      <c r="L678">
        <f t="shared" si="101"/>
        <v>1</v>
      </c>
      <c r="M678">
        <f t="shared" si="102"/>
        <v>40115</v>
      </c>
      <c r="N678">
        <f t="shared" si="103"/>
        <v>2009</v>
      </c>
      <c r="O678">
        <f t="shared" si="104"/>
        <v>10</v>
      </c>
      <c r="P678">
        <f t="shared" si="105"/>
        <v>10</v>
      </c>
      <c r="Q678">
        <f t="shared" si="106"/>
        <v>29</v>
      </c>
      <c r="R678">
        <f t="shared" si="107"/>
        <v>29</v>
      </c>
      <c r="S678" t="str">
        <f t="shared" si="108"/>
        <v>'2009-10-29'</v>
      </c>
      <c r="T678" t="str">
        <f t="shared" si="109"/>
        <v>insert into control (nombre, fecha_registrada, registrada, estatus, id_admin, id_cliente, created_at, updated_at) values('HIELO DEL DESIERTO','2009-10-29',1,1,2,487,'2018-10-31 23:06:00','2018-10-31 23:06:00');</v>
      </c>
    </row>
    <row r="679" spans="1:20">
      <c r="A679" s="57" t="s">
        <v>3555</v>
      </c>
      <c r="B679" s="57" t="s">
        <v>8657</v>
      </c>
      <c r="C679" s="67">
        <v>41480</v>
      </c>
      <c r="D679" s="67">
        <v>45132</v>
      </c>
      <c r="E679" s="83"/>
      <c r="F679" s="58" t="s">
        <v>3533</v>
      </c>
      <c r="G679" s="58">
        <v>453</v>
      </c>
      <c r="I679" t="s">
        <v>6917</v>
      </c>
      <c r="J679">
        <v>678</v>
      </c>
      <c r="K679">
        <f t="shared" si="100"/>
        <v>488</v>
      </c>
      <c r="L679">
        <f t="shared" si="101"/>
        <v>0</v>
      </c>
      <c r="M679">
        <f t="shared" si="102"/>
        <v>42440</v>
      </c>
      <c r="N679">
        <f t="shared" si="103"/>
        <v>2016</v>
      </c>
      <c r="O679">
        <f t="shared" si="104"/>
        <v>3</v>
      </c>
      <c r="P679" t="str">
        <f t="shared" si="105"/>
        <v>03</v>
      </c>
      <c r="Q679">
        <f t="shared" si="106"/>
        <v>11</v>
      </c>
      <c r="R679">
        <f t="shared" si="107"/>
        <v>11</v>
      </c>
      <c r="S679" t="str">
        <f t="shared" si="108"/>
        <v>'2016-03-11'</v>
      </c>
      <c r="T679" t="str">
        <f t="shared" si="109"/>
        <v>insert into control (nombre, fecha_registrada, registrada, estatus, id_admin, id_cliente, created_at, updated_at) values('HIELO ICEBERG','2016-03-11',0,1,2,488,'2018-10-31 23:06:00','2018-10-31 23:06:00');</v>
      </c>
    </row>
    <row r="680" spans="1:20">
      <c r="A680" s="60" t="s">
        <v>3556</v>
      </c>
      <c r="B680" s="60">
        <v>1</v>
      </c>
      <c r="C680" s="70">
        <v>41480</v>
      </c>
      <c r="D680" s="70">
        <v>45132</v>
      </c>
      <c r="E680" s="84"/>
      <c r="F680" s="62" t="s">
        <v>3533</v>
      </c>
      <c r="G680" s="62">
        <v>453</v>
      </c>
      <c r="I680" t="s">
        <v>3380</v>
      </c>
      <c r="J680">
        <v>679</v>
      </c>
      <c r="K680">
        <f t="shared" si="100"/>
        <v>474</v>
      </c>
      <c r="L680">
        <f t="shared" si="101"/>
        <v>1</v>
      </c>
      <c r="M680">
        <f t="shared" si="102"/>
        <v>39265</v>
      </c>
      <c r="N680">
        <f t="shared" si="103"/>
        <v>2007</v>
      </c>
      <c r="O680">
        <f t="shared" si="104"/>
        <v>7</v>
      </c>
      <c r="P680" t="str">
        <f t="shared" si="105"/>
        <v>07</v>
      </c>
      <c r="Q680">
        <f t="shared" si="106"/>
        <v>2</v>
      </c>
      <c r="R680" t="str">
        <f t="shared" si="107"/>
        <v>02</v>
      </c>
      <c r="S680" t="str">
        <f t="shared" si="108"/>
        <v>'2007-07-02'</v>
      </c>
      <c r="T680" t="str">
        <f t="shared" si="109"/>
        <v>insert into control (nombre, fecha_registrada, registrada, estatus, id_admin, id_cliente, created_at, updated_at) values('HLC HACIENDA LAS CARRETAS','2007-07-02',1,1,2,474,'2018-10-31 23:06:00','2018-10-31 23:06:00');</v>
      </c>
    </row>
    <row r="681" spans="1:20">
      <c r="A681" s="57" t="s">
        <v>3557</v>
      </c>
      <c r="B681" s="57">
        <v>1</v>
      </c>
      <c r="C681" s="69">
        <v>41480</v>
      </c>
      <c r="D681" s="69">
        <v>45132</v>
      </c>
      <c r="E681" s="85"/>
      <c r="F681" s="61" t="s">
        <v>3533</v>
      </c>
      <c r="G681" s="61">
        <v>453</v>
      </c>
      <c r="I681" t="s">
        <v>6750</v>
      </c>
      <c r="J681">
        <v>680</v>
      </c>
      <c r="K681">
        <f t="shared" si="100"/>
        <v>814</v>
      </c>
      <c r="L681">
        <f t="shared" si="101"/>
        <v>1</v>
      </c>
      <c r="M681">
        <f t="shared" si="102"/>
        <v>42355</v>
      </c>
      <c r="N681">
        <f t="shared" si="103"/>
        <v>2015</v>
      </c>
      <c r="O681">
        <f t="shared" si="104"/>
        <v>12</v>
      </c>
      <c r="P681">
        <f t="shared" si="105"/>
        <v>12</v>
      </c>
      <c r="Q681">
        <f t="shared" si="106"/>
        <v>17</v>
      </c>
      <c r="R681">
        <f t="shared" si="107"/>
        <v>17</v>
      </c>
      <c r="S681" t="str">
        <f t="shared" si="108"/>
        <v>'2015-12-17'</v>
      </c>
      <c r="T681" t="str">
        <f t="shared" si="109"/>
        <v>insert into control (nombre, fecha_registrada, registrada, estatus, id_admin, id_cliente, created_at, updated_at) values('HOG EL DELFIN','2015-12-17',1,1,2,814,'2018-10-31 23:06:00','2018-10-31 23:06:00');</v>
      </c>
    </row>
    <row r="682" spans="1:20">
      <c r="A682" s="60" t="s">
        <v>3558</v>
      </c>
      <c r="B682" s="60">
        <v>1</v>
      </c>
      <c r="C682" s="70">
        <v>41480</v>
      </c>
      <c r="D682" s="70">
        <v>45132</v>
      </c>
      <c r="E682" s="84"/>
      <c r="F682" s="62" t="s">
        <v>3533</v>
      </c>
      <c r="G682" s="62">
        <v>453</v>
      </c>
      <c r="I682" t="s">
        <v>7895</v>
      </c>
      <c r="J682">
        <v>681</v>
      </c>
      <c r="K682">
        <f t="shared" si="100"/>
        <v>105</v>
      </c>
      <c r="L682">
        <f t="shared" si="101"/>
        <v>1</v>
      </c>
      <c r="M682">
        <f t="shared" si="102"/>
        <v>42936</v>
      </c>
      <c r="N682">
        <f t="shared" si="103"/>
        <v>2017</v>
      </c>
      <c r="O682">
        <f t="shared" si="104"/>
        <v>7</v>
      </c>
      <c r="P682" t="str">
        <f t="shared" si="105"/>
        <v>07</v>
      </c>
      <c r="Q682">
        <f t="shared" si="106"/>
        <v>20</v>
      </c>
      <c r="R682">
        <f t="shared" si="107"/>
        <v>20</v>
      </c>
      <c r="S682" t="str">
        <f t="shared" si="108"/>
        <v>'2017-07-20'</v>
      </c>
      <c r="T682" t="str">
        <f t="shared" si="109"/>
        <v>insert into control (nombre, fecha_registrada, registrada, estatus, id_admin, id_cliente, created_at, updated_at) values('HOLDBOX SOLUCIONES DE ALMACENAJE','2017-07-20',1,1,2,105,'2018-10-31 23:06:00','2018-10-31 23:06:00');</v>
      </c>
    </row>
    <row r="683" spans="1:20">
      <c r="A683" s="57" t="s">
        <v>3559</v>
      </c>
      <c r="B683" s="57">
        <v>1</v>
      </c>
      <c r="C683" s="69">
        <v>41480</v>
      </c>
      <c r="D683" s="69">
        <v>45132</v>
      </c>
      <c r="E683" s="85"/>
      <c r="F683" s="61" t="s">
        <v>3533</v>
      </c>
      <c r="G683" s="61">
        <v>453</v>
      </c>
      <c r="I683" t="s">
        <v>2327</v>
      </c>
      <c r="J683">
        <v>682</v>
      </c>
      <c r="K683">
        <f t="shared" si="100"/>
        <v>693</v>
      </c>
      <c r="L683">
        <f t="shared" si="101"/>
        <v>1</v>
      </c>
      <c r="M683">
        <f t="shared" si="102"/>
        <v>41848</v>
      </c>
      <c r="N683">
        <f t="shared" si="103"/>
        <v>2014</v>
      </c>
      <c r="O683">
        <f t="shared" si="104"/>
        <v>7</v>
      </c>
      <c r="P683" t="str">
        <f t="shared" si="105"/>
        <v>07</v>
      </c>
      <c r="Q683">
        <f t="shared" si="106"/>
        <v>28</v>
      </c>
      <c r="R683">
        <f t="shared" si="107"/>
        <v>28</v>
      </c>
      <c r="S683" t="str">
        <f t="shared" si="108"/>
        <v>'2014-07-28'</v>
      </c>
      <c r="T683" t="str">
        <f t="shared" si="109"/>
        <v>insert into control (nombre, fecha_registrada, registrada, estatus, id_admin, id_cliente, created_at, updated_at) values('HOLGUIN','2014-07-28',1,1,2,693,'2018-10-31 23:06:00','2018-10-31 23:06:00');</v>
      </c>
    </row>
    <row r="684" spans="1:20">
      <c r="A684" s="60" t="s">
        <v>3560</v>
      </c>
      <c r="B684" s="60">
        <v>1</v>
      </c>
      <c r="C684" s="70">
        <v>41480</v>
      </c>
      <c r="D684" s="70">
        <v>45132</v>
      </c>
      <c r="E684" s="84"/>
      <c r="F684" s="62" t="s">
        <v>3533</v>
      </c>
      <c r="G684" s="62">
        <v>453</v>
      </c>
      <c r="I684" t="s">
        <v>7418</v>
      </c>
      <c r="J684">
        <v>683</v>
      </c>
      <c r="K684">
        <f t="shared" si="100"/>
        <v>490</v>
      </c>
      <c r="L684">
        <f t="shared" si="101"/>
        <v>1</v>
      </c>
      <c r="M684">
        <f t="shared" si="102"/>
        <v>42724</v>
      </c>
      <c r="N684">
        <f t="shared" si="103"/>
        <v>2016</v>
      </c>
      <c r="O684">
        <f t="shared" si="104"/>
        <v>12</v>
      </c>
      <c r="P684">
        <f t="shared" si="105"/>
        <v>12</v>
      </c>
      <c r="Q684">
        <f t="shared" si="106"/>
        <v>20</v>
      </c>
      <c r="R684">
        <f t="shared" si="107"/>
        <v>20</v>
      </c>
      <c r="S684" t="str">
        <f t="shared" si="108"/>
        <v>'2016-12-20'</v>
      </c>
      <c r="T684" t="str">
        <f t="shared" si="109"/>
        <v>insert into control (nombre, fecha_registrada, registrada, estatus, id_admin, id_cliente, created_at, updated_at) values('HOLI MOLI BURGERS, FRIES &amp; SHAKES','2016-12-20',1,1,2,490,'2018-10-31 23:06:00','2018-10-31 23:06:00');</v>
      </c>
    </row>
    <row r="685" spans="1:20">
      <c r="A685" s="57" t="s">
        <v>3561</v>
      </c>
      <c r="B685" s="57">
        <v>1</v>
      </c>
      <c r="C685" s="69">
        <v>41480</v>
      </c>
      <c r="D685" s="69">
        <v>45132</v>
      </c>
      <c r="E685" s="85"/>
      <c r="F685" s="61" t="s">
        <v>3533</v>
      </c>
      <c r="G685" s="61">
        <v>453</v>
      </c>
      <c r="I685" t="s">
        <v>8473</v>
      </c>
      <c r="J685">
        <v>684</v>
      </c>
      <c r="K685">
        <f t="shared" si="100"/>
        <v>491</v>
      </c>
      <c r="L685">
        <f t="shared" si="101"/>
        <v>0</v>
      </c>
      <c r="M685" t="str">
        <f t="shared" si="102"/>
        <v/>
      </c>
      <c r="N685" t="e">
        <f t="shared" si="103"/>
        <v>#VALUE!</v>
      </c>
      <c r="O685" t="e">
        <f t="shared" si="104"/>
        <v>#VALUE!</v>
      </c>
      <c r="P685" t="e">
        <f t="shared" si="105"/>
        <v>#VALUE!</v>
      </c>
      <c r="Q685" t="e">
        <f t="shared" si="106"/>
        <v>#VALUE!</v>
      </c>
      <c r="R685" t="e">
        <f t="shared" si="107"/>
        <v>#VALUE!</v>
      </c>
      <c r="S685" t="str">
        <f t="shared" si="108"/>
        <v>null</v>
      </c>
      <c r="T685" t="str">
        <f t="shared" si="109"/>
        <v>insert into control (nombre, fecha_registrada, registrada, estatus, id_admin, id_cliente, created_at, updated_at) values('HOME PAINT',null,0,1,2,491,'2018-10-31 23:06:00','2018-10-31 23:06:00');</v>
      </c>
    </row>
    <row r="686" spans="1:20">
      <c r="A686" s="59" t="s">
        <v>3563</v>
      </c>
      <c r="B686" s="59">
        <v>1</v>
      </c>
      <c r="C686" s="68">
        <v>41493</v>
      </c>
      <c r="D686" s="68">
        <v>45145</v>
      </c>
      <c r="E686" s="82"/>
      <c r="F686" s="59" t="s">
        <v>3533</v>
      </c>
      <c r="G686" s="59">
        <v>453</v>
      </c>
      <c r="I686" t="s">
        <v>3330</v>
      </c>
      <c r="J686">
        <v>685</v>
      </c>
      <c r="K686">
        <f t="shared" si="100"/>
        <v>492</v>
      </c>
      <c r="L686">
        <f t="shared" si="101"/>
        <v>1</v>
      </c>
      <c r="M686">
        <f t="shared" si="102"/>
        <v>38219</v>
      </c>
      <c r="N686">
        <f t="shared" si="103"/>
        <v>2004</v>
      </c>
      <c r="O686">
        <f t="shared" si="104"/>
        <v>8</v>
      </c>
      <c r="P686" t="str">
        <f t="shared" si="105"/>
        <v>08</v>
      </c>
      <c r="Q686">
        <f t="shared" si="106"/>
        <v>20</v>
      </c>
      <c r="R686">
        <f t="shared" si="107"/>
        <v>20</v>
      </c>
      <c r="S686" t="str">
        <f t="shared" si="108"/>
        <v>'2004-08-20'</v>
      </c>
      <c r="T686" t="str">
        <f t="shared" si="109"/>
        <v>insert into control (nombre, fecha_registrada, registrada, estatus, id_admin, id_cliente, created_at, updated_at) values('HOMEDECOR','2004-08-20',1,1,2,492,'2018-10-31 23:06:00','2018-10-31 23:06:00');</v>
      </c>
    </row>
    <row r="687" spans="1:20">
      <c r="A687" s="58" t="s">
        <v>3563</v>
      </c>
      <c r="B687" s="58">
        <v>1</v>
      </c>
      <c r="C687" s="67">
        <v>41493</v>
      </c>
      <c r="D687" s="67">
        <v>45145</v>
      </c>
      <c r="E687" s="83"/>
      <c r="F687" s="58" t="s">
        <v>3533</v>
      </c>
      <c r="G687" s="58">
        <v>453</v>
      </c>
      <c r="I687" t="s">
        <v>6441</v>
      </c>
      <c r="J687">
        <v>686</v>
      </c>
      <c r="K687">
        <f t="shared" si="100"/>
        <v>493</v>
      </c>
      <c r="L687">
        <f t="shared" si="101"/>
        <v>1</v>
      </c>
      <c r="M687">
        <f t="shared" si="102"/>
        <v>42185</v>
      </c>
      <c r="N687">
        <f t="shared" si="103"/>
        <v>2015</v>
      </c>
      <c r="O687">
        <f t="shared" si="104"/>
        <v>6</v>
      </c>
      <c r="P687" t="str">
        <f t="shared" si="105"/>
        <v>06</v>
      </c>
      <c r="Q687">
        <f t="shared" si="106"/>
        <v>30</v>
      </c>
      <c r="R687">
        <f t="shared" si="107"/>
        <v>30</v>
      </c>
      <c r="S687" t="str">
        <f t="shared" si="108"/>
        <v>'2015-06-30'</v>
      </c>
      <c r="T687" t="str">
        <f t="shared" si="109"/>
        <v>insert into control (nombre, fecha_registrada, registrada, estatus, id_admin, id_cliente, created_at, updated_at) values('HOMEWORK SCHOOL A3C','2015-06-30',1,1,2,493,'2018-10-31 23:06:00','2018-10-31 23:06:00');</v>
      </c>
    </row>
    <row r="688" spans="1:20">
      <c r="A688" s="59" t="s">
        <v>3567</v>
      </c>
      <c r="B688" s="59">
        <v>1</v>
      </c>
      <c r="C688" s="68">
        <v>41827</v>
      </c>
      <c r="D688" s="68">
        <v>45480</v>
      </c>
      <c r="E688" s="82"/>
      <c r="F688" s="59" t="s">
        <v>3567</v>
      </c>
      <c r="G688" s="59">
        <v>452</v>
      </c>
      <c r="I688" t="s">
        <v>7266</v>
      </c>
      <c r="J688">
        <v>687</v>
      </c>
      <c r="K688">
        <f t="shared" si="100"/>
        <v>494</v>
      </c>
      <c r="L688">
        <f t="shared" si="101"/>
        <v>1</v>
      </c>
      <c r="M688">
        <f t="shared" si="102"/>
        <v>42635</v>
      </c>
      <c r="N688">
        <f t="shared" si="103"/>
        <v>2016</v>
      </c>
      <c r="O688">
        <f t="shared" si="104"/>
        <v>9</v>
      </c>
      <c r="P688" t="str">
        <f t="shared" si="105"/>
        <v>09</v>
      </c>
      <c r="Q688">
        <f t="shared" si="106"/>
        <v>22</v>
      </c>
      <c r="R688">
        <f t="shared" si="107"/>
        <v>22</v>
      </c>
      <c r="S688" t="str">
        <f t="shared" si="108"/>
        <v>'2016-09-22'</v>
      </c>
      <c r="T688" t="str">
        <f t="shared" si="109"/>
        <v>insert into control (nombre, fecha_registrada, registrada, estatus, id_admin, id_cliente, created_at, updated_at) values('HOOGAR','2016-09-22',1,1,2,494,'2018-10-31 23:06:00','2018-10-31 23:06:00');</v>
      </c>
    </row>
    <row r="689" spans="1:20">
      <c r="A689" s="57" t="s">
        <v>3574</v>
      </c>
      <c r="B689" s="57">
        <v>1</v>
      </c>
      <c r="C689" s="67">
        <v>38078</v>
      </c>
      <c r="D689" s="67">
        <v>41730</v>
      </c>
      <c r="E689" s="83"/>
      <c r="F689" s="57" t="s">
        <v>3575</v>
      </c>
      <c r="G689" s="57">
        <v>450</v>
      </c>
      <c r="I689" t="s">
        <v>4972</v>
      </c>
      <c r="J689">
        <v>688</v>
      </c>
      <c r="K689">
        <f t="shared" si="100"/>
        <v>186</v>
      </c>
      <c r="L689">
        <f t="shared" si="101"/>
        <v>1</v>
      </c>
      <c r="M689">
        <f t="shared" si="102"/>
        <v>39265</v>
      </c>
      <c r="N689">
        <f t="shared" si="103"/>
        <v>2007</v>
      </c>
      <c r="O689">
        <f t="shared" si="104"/>
        <v>7</v>
      </c>
      <c r="P689" t="str">
        <f t="shared" si="105"/>
        <v>07</v>
      </c>
      <c r="Q689">
        <f t="shared" si="106"/>
        <v>2</v>
      </c>
      <c r="R689" t="str">
        <f t="shared" si="107"/>
        <v>02</v>
      </c>
      <c r="S689" t="str">
        <f t="shared" si="108"/>
        <v>'2007-07-02'</v>
      </c>
      <c r="T689" t="str">
        <f t="shared" si="109"/>
        <v>insert into control (nombre, fecha_registrada, registrada, estatus, id_admin, id_cliente, created_at, updated_at) values('HOTEL PALACIO DEL SOL','2007-07-02',1,1,2,186,'2018-10-31 23:06:00','2018-10-31 23:06:00');</v>
      </c>
    </row>
    <row r="690" spans="1:20">
      <c r="A690" s="59" t="s">
        <v>3579</v>
      </c>
      <c r="B690" s="59">
        <v>1</v>
      </c>
      <c r="C690" s="68">
        <v>40142</v>
      </c>
      <c r="D690" s="68">
        <v>43794</v>
      </c>
      <c r="E690" s="82"/>
      <c r="F690" s="59" t="s">
        <v>3580</v>
      </c>
      <c r="G690" s="59">
        <v>449</v>
      </c>
      <c r="I690" t="s">
        <v>3326</v>
      </c>
      <c r="J690">
        <v>689</v>
      </c>
      <c r="K690">
        <f t="shared" si="100"/>
        <v>495</v>
      </c>
      <c r="L690">
        <f t="shared" si="101"/>
        <v>1</v>
      </c>
      <c r="M690">
        <f t="shared" si="102"/>
        <v>39255</v>
      </c>
      <c r="N690">
        <f t="shared" si="103"/>
        <v>2007</v>
      </c>
      <c r="O690">
        <f t="shared" si="104"/>
        <v>6</v>
      </c>
      <c r="P690" t="str">
        <f t="shared" si="105"/>
        <v>06</v>
      </c>
      <c r="Q690">
        <f t="shared" si="106"/>
        <v>22</v>
      </c>
      <c r="R690">
        <f t="shared" si="107"/>
        <v>22</v>
      </c>
      <c r="S690" t="str">
        <f t="shared" si="108"/>
        <v>'2007-06-22'</v>
      </c>
      <c r="T690" t="str">
        <f t="shared" si="109"/>
        <v>insert into control (nombre, fecha_registrada, registrada, estatus, id_admin, id_cliente, created_at, updated_at) values('HSJ HACIENDA SAN JOSE','2007-06-22',1,1,2,495,'2018-10-31 23:06:00','2018-10-31 23:06:00');</v>
      </c>
    </row>
    <row r="691" spans="1:20" ht="40">
      <c r="A691" s="64" t="s">
        <v>8647</v>
      </c>
      <c r="B691" s="58">
        <v>1</v>
      </c>
      <c r="C691" s="67">
        <v>40317</v>
      </c>
      <c r="D691" s="67">
        <v>43970</v>
      </c>
      <c r="E691" s="83">
        <v>35</v>
      </c>
      <c r="F691" s="58" t="s">
        <v>3580</v>
      </c>
      <c r="G691" s="58">
        <v>449</v>
      </c>
      <c r="I691" t="s">
        <v>6378</v>
      </c>
      <c r="J691">
        <v>690</v>
      </c>
      <c r="K691">
        <f t="shared" si="100"/>
        <v>496</v>
      </c>
      <c r="L691">
        <f t="shared" si="101"/>
        <v>1</v>
      </c>
      <c r="M691">
        <f t="shared" si="102"/>
        <v>42166</v>
      </c>
      <c r="N691">
        <f t="shared" si="103"/>
        <v>2015</v>
      </c>
      <c r="O691">
        <f t="shared" si="104"/>
        <v>6</v>
      </c>
      <c r="P691" t="str">
        <f t="shared" si="105"/>
        <v>06</v>
      </c>
      <c r="Q691">
        <f t="shared" si="106"/>
        <v>11</v>
      </c>
      <c r="R691">
        <f t="shared" si="107"/>
        <v>11</v>
      </c>
      <c r="S691" t="str">
        <f t="shared" si="108"/>
        <v>'2015-06-11'</v>
      </c>
      <c r="T691" t="str">
        <f t="shared" si="109"/>
        <v>insert into control (nombre, fecha_registrada, registrada, estatus, id_admin, id_cliente, created_at, updated_at) values('HSP HACIENDA SAN PEDRO MOTEL','2015-06-11',1,1,2,496,'2018-10-31 23:06:00','2018-10-31 23:06:00');</v>
      </c>
    </row>
    <row r="692" spans="1:20" ht="40">
      <c r="A692" s="74" t="s">
        <v>8647</v>
      </c>
      <c r="B692" s="59">
        <v>1</v>
      </c>
      <c r="C692" s="68">
        <v>40317</v>
      </c>
      <c r="D692" s="68">
        <v>43970</v>
      </c>
      <c r="E692" s="82">
        <v>41</v>
      </c>
      <c r="F692" s="59" t="s">
        <v>3580</v>
      </c>
      <c r="G692" s="59">
        <v>449</v>
      </c>
      <c r="I692" t="s">
        <v>3322</v>
      </c>
      <c r="J692">
        <v>691</v>
      </c>
      <c r="K692">
        <f t="shared" si="100"/>
        <v>497</v>
      </c>
      <c r="L692">
        <f t="shared" si="101"/>
        <v>1</v>
      </c>
      <c r="M692">
        <f t="shared" si="102"/>
        <v>40697</v>
      </c>
      <c r="N692">
        <f t="shared" si="103"/>
        <v>2011</v>
      </c>
      <c r="O692">
        <f t="shared" si="104"/>
        <v>6</v>
      </c>
      <c r="P692" t="str">
        <f t="shared" si="105"/>
        <v>06</v>
      </c>
      <c r="Q692">
        <f t="shared" si="106"/>
        <v>3</v>
      </c>
      <c r="R692" t="str">
        <f t="shared" si="107"/>
        <v>03</v>
      </c>
      <c r="S692" t="str">
        <f t="shared" si="108"/>
        <v>'2011-06-03'</v>
      </c>
      <c r="T692" t="str">
        <f t="shared" si="109"/>
        <v>insert into control (nombre, fecha_registrada, registrada, estatus, id_admin, id_cliente, created_at, updated_at) values('HTT','2011-06-03',1,1,2,497,'2018-10-31 23:06:00','2018-10-31 23:06:00');</v>
      </c>
    </row>
    <row r="693" spans="1:20">
      <c r="A693" s="58" t="s">
        <v>3587</v>
      </c>
      <c r="B693" s="58">
        <v>1</v>
      </c>
      <c r="C693" s="67">
        <v>40445</v>
      </c>
      <c r="D693" s="67">
        <v>44098</v>
      </c>
      <c r="E693" s="83"/>
      <c r="F693" s="58" t="s">
        <v>3580</v>
      </c>
      <c r="G693" s="58">
        <v>449</v>
      </c>
      <c r="I693" t="s">
        <v>3312</v>
      </c>
      <c r="J693">
        <v>692</v>
      </c>
      <c r="K693">
        <f t="shared" si="100"/>
        <v>497</v>
      </c>
      <c r="L693">
        <f t="shared" si="101"/>
        <v>0</v>
      </c>
      <c r="M693">
        <f t="shared" si="102"/>
        <v>40317</v>
      </c>
      <c r="N693">
        <f t="shared" si="103"/>
        <v>2010</v>
      </c>
      <c r="O693">
        <f t="shared" si="104"/>
        <v>5</v>
      </c>
      <c r="P693" t="str">
        <f t="shared" si="105"/>
        <v>05</v>
      </c>
      <c r="Q693">
        <f t="shared" si="106"/>
        <v>19</v>
      </c>
      <c r="R693">
        <f t="shared" si="107"/>
        <v>19</v>
      </c>
      <c r="S693" t="str">
        <f t="shared" si="108"/>
        <v>'2010-05-19'</v>
      </c>
      <c r="T693" t="str">
        <f t="shared" si="109"/>
        <v>insert into control (nombre, fecha_registrada, registrada, estatus, id_admin, id_cliente, created_at, updated_at) values('HTT PINTURAS','2010-05-19',0,1,2,497,'2018-10-31 23:06:00','2018-10-31 23:06:00');</v>
      </c>
    </row>
    <row r="694" spans="1:20">
      <c r="A694" s="59" t="s">
        <v>3588</v>
      </c>
      <c r="B694" s="59">
        <v>1</v>
      </c>
      <c r="C694" s="68">
        <v>40445</v>
      </c>
      <c r="D694" s="68">
        <v>44098</v>
      </c>
      <c r="E694" s="82"/>
      <c r="F694" s="59" t="s">
        <v>3580</v>
      </c>
      <c r="G694" s="59">
        <v>449</v>
      </c>
      <c r="I694" t="s">
        <v>8603</v>
      </c>
      <c r="J694">
        <v>693</v>
      </c>
      <c r="K694">
        <f t="shared" si="100"/>
        <v>498</v>
      </c>
      <c r="L694">
        <f t="shared" si="101"/>
        <v>1</v>
      </c>
      <c r="M694">
        <f t="shared" si="102"/>
        <v>42585</v>
      </c>
      <c r="N694">
        <f t="shared" si="103"/>
        <v>2016</v>
      </c>
      <c r="O694">
        <f t="shared" si="104"/>
        <v>8</v>
      </c>
      <c r="P694" t="str">
        <f t="shared" si="105"/>
        <v>08</v>
      </c>
      <c r="Q694">
        <f t="shared" si="106"/>
        <v>3</v>
      </c>
      <c r="R694" t="str">
        <f t="shared" si="107"/>
        <v>03</v>
      </c>
      <c r="S694" t="str">
        <f t="shared" si="108"/>
        <v>'2016-08-03'</v>
      </c>
      <c r="T694" t="str">
        <f t="shared" si="109"/>
        <v>insert into control (nombre, fecha_registrada, registrada, estatus, id_admin, id_cliente, created_at, updated_at) values('HUNTER´S LEGACY','2016-08-03',1,1,2,498,'2018-10-31 23:06:00','2018-10-31 23:06:00');</v>
      </c>
    </row>
    <row r="695" spans="1:20">
      <c r="A695" s="58" t="s">
        <v>3590</v>
      </c>
      <c r="B695" s="58">
        <v>1</v>
      </c>
      <c r="C695" s="67">
        <v>40459</v>
      </c>
      <c r="D695" s="67">
        <v>44112</v>
      </c>
      <c r="E695" s="83"/>
      <c r="F695" s="58" t="s">
        <v>3580</v>
      </c>
      <c r="G695" s="58">
        <v>449</v>
      </c>
      <c r="I695" t="s">
        <v>3579</v>
      </c>
      <c r="J695">
        <v>694</v>
      </c>
      <c r="K695">
        <f t="shared" si="100"/>
        <v>449</v>
      </c>
      <c r="L695">
        <f t="shared" si="101"/>
        <v>1</v>
      </c>
      <c r="M695">
        <f t="shared" si="102"/>
        <v>40142</v>
      </c>
      <c r="N695">
        <f t="shared" si="103"/>
        <v>2009</v>
      </c>
      <c r="O695">
        <f t="shared" si="104"/>
        <v>11</v>
      </c>
      <c r="P695">
        <f t="shared" si="105"/>
        <v>11</v>
      </c>
      <c r="Q695">
        <f t="shared" si="106"/>
        <v>25</v>
      </c>
      <c r="R695">
        <f t="shared" si="107"/>
        <v>25</v>
      </c>
      <c r="S695" t="str">
        <f t="shared" si="108"/>
        <v>'2009-11-25'</v>
      </c>
      <c r="T695" t="str">
        <f t="shared" si="109"/>
        <v>insert into control (nombre, fecha_registrada, registrada, estatus, id_admin, id_cliente, created_at, updated_at) values('I GRUPO ISI','2009-11-25',1,1,2,449,'2018-10-31 23:06:00','2018-10-31 23:06:00');</v>
      </c>
    </row>
    <row r="696" spans="1:20">
      <c r="A696" s="59" t="s">
        <v>3591</v>
      </c>
      <c r="B696" s="59">
        <v>1</v>
      </c>
      <c r="C696" s="68">
        <v>40459</v>
      </c>
      <c r="D696" s="68">
        <v>44112</v>
      </c>
      <c r="E696" s="82"/>
      <c r="F696" s="59" t="s">
        <v>3580</v>
      </c>
      <c r="G696" s="59">
        <v>449</v>
      </c>
      <c r="I696" t="s">
        <v>3303</v>
      </c>
      <c r="J696">
        <v>695</v>
      </c>
      <c r="K696">
        <f t="shared" si="100"/>
        <v>499</v>
      </c>
      <c r="L696">
        <f t="shared" si="101"/>
        <v>1</v>
      </c>
      <c r="M696">
        <f t="shared" si="102"/>
        <v>40792</v>
      </c>
      <c r="N696">
        <f t="shared" si="103"/>
        <v>2011</v>
      </c>
      <c r="O696">
        <f t="shared" si="104"/>
        <v>9</v>
      </c>
      <c r="P696" t="str">
        <f t="shared" si="105"/>
        <v>09</v>
      </c>
      <c r="Q696">
        <f t="shared" si="106"/>
        <v>6</v>
      </c>
      <c r="R696" t="str">
        <f t="shared" si="107"/>
        <v>06</v>
      </c>
      <c r="S696" t="str">
        <f t="shared" si="108"/>
        <v>'2011-09-06'</v>
      </c>
      <c r="T696" t="str">
        <f t="shared" si="109"/>
        <v>insert into control (nombre, fecha_registrada, registrada, estatus, id_admin, id_cliente, created_at, updated_at) values('I MOTORES Y EQUIPOS ELECTRICOS','2011-09-06',1,1,2,499,'2018-10-31 23:06:00','2018-10-31 23:06:00');</v>
      </c>
    </row>
    <row r="697" spans="1:20" ht="27">
      <c r="A697" s="64" t="s">
        <v>8652</v>
      </c>
      <c r="B697" s="58">
        <v>1</v>
      </c>
      <c r="C697" s="67">
        <v>43082</v>
      </c>
      <c r="D697" s="67">
        <v>46734</v>
      </c>
      <c r="E697" s="83">
        <v>9</v>
      </c>
      <c r="F697" s="58" t="s">
        <v>3593</v>
      </c>
      <c r="G697" s="58">
        <v>448</v>
      </c>
      <c r="I697" t="s">
        <v>3300</v>
      </c>
      <c r="J697">
        <v>696</v>
      </c>
      <c r="K697">
        <f t="shared" si="100"/>
        <v>500</v>
      </c>
      <c r="L697">
        <f t="shared" si="101"/>
        <v>1</v>
      </c>
      <c r="M697">
        <f t="shared" si="102"/>
        <v>40610</v>
      </c>
      <c r="N697">
        <f t="shared" si="103"/>
        <v>2011</v>
      </c>
      <c r="O697">
        <f t="shared" si="104"/>
        <v>3</v>
      </c>
      <c r="P697" t="str">
        <f t="shared" si="105"/>
        <v>03</v>
      </c>
      <c r="Q697">
        <f t="shared" si="106"/>
        <v>8</v>
      </c>
      <c r="R697" t="str">
        <f t="shared" si="107"/>
        <v>08</v>
      </c>
      <c r="S697" t="str">
        <f t="shared" si="108"/>
        <v>'2011-03-08'</v>
      </c>
      <c r="T697" t="str">
        <f t="shared" si="109"/>
        <v>insert into control (nombre, fecha_registrada, registrada, estatus, id_admin, id_cliente, created_at, updated_at) values('I.C. WORLD','2011-03-08',1,1,2,500,'2018-10-31 23:06:00','2018-10-31 23:06:00');</v>
      </c>
    </row>
    <row r="698" spans="1:20" ht="27">
      <c r="A698" s="74" t="s">
        <v>8652</v>
      </c>
      <c r="B698" s="59">
        <v>1</v>
      </c>
      <c r="C698" s="68">
        <v>43082</v>
      </c>
      <c r="D698" s="68">
        <v>46734</v>
      </c>
      <c r="E698" s="82">
        <v>42</v>
      </c>
      <c r="F698" s="59" t="s">
        <v>3593</v>
      </c>
      <c r="G698" s="59">
        <v>448</v>
      </c>
      <c r="I698" t="s">
        <v>7290</v>
      </c>
      <c r="J698">
        <v>697</v>
      </c>
      <c r="K698">
        <f t="shared" si="100"/>
        <v>536</v>
      </c>
      <c r="L698">
        <f t="shared" si="101"/>
        <v>1</v>
      </c>
      <c r="M698" t="str">
        <f t="shared" si="102"/>
        <v/>
      </c>
      <c r="N698" t="e">
        <f t="shared" si="103"/>
        <v>#VALUE!</v>
      </c>
      <c r="O698" t="e">
        <f t="shared" si="104"/>
        <v>#VALUE!</v>
      </c>
      <c r="P698" t="e">
        <f t="shared" si="105"/>
        <v>#VALUE!</v>
      </c>
      <c r="Q698" t="e">
        <f t="shared" si="106"/>
        <v>#VALUE!</v>
      </c>
      <c r="R698" t="e">
        <f t="shared" si="107"/>
        <v>#VALUE!</v>
      </c>
      <c r="S698" t="str">
        <f t="shared" si="108"/>
        <v>null</v>
      </c>
      <c r="T698" t="str">
        <f t="shared" si="109"/>
        <v>insert into control (nombre, fecha_registrada, registrada, estatus, id_admin, id_cliente, created_at, updated_at) values('ICC FASHIONABLE CERAMIC Y DISEÑO',null,1,1,2,536,'2018-10-31 23:06:00','2018-10-31 23:06:00');</v>
      </c>
    </row>
    <row r="699" spans="1:20">
      <c r="A699" s="58" t="s">
        <v>3602</v>
      </c>
      <c r="B699" s="58">
        <v>1</v>
      </c>
      <c r="C699" s="67">
        <v>41719</v>
      </c>
      <c r="D699" s="67">
        <v>45372</v>
      </c>
      <c r="E699" s="83"/>
      <c r="F699" s="58" t="s">
        <v>3602</v>
      </c>
      <c r="G699" s="58">
        <v>447</v>
      </c>
      <c r="I699" t="s">
        <v>7294</v>
      </c>
      <c r="J699">
        <v>698</v>
      </c>
      <c r="K699">
        <f t="shared" si="100"/>
        <v>536</v>
      </c>
      <c r="L699">
        <f t="shared" si="101"/>
        <v>1</v>
      </c>
      <c r="M699" t="str">
        <f t="shared" si="102"/>
        <v/>
      </c>
      <c r="N699" t="e">
        <f t="shared" si="103"/>
        <v>#VALUE!</v>
      </c>
      <c r="O699" t="e">
        <f t="shared" si="104"/>
        <v>#VALUE!</v>
      </c>
      <c r="P699" t="e">
        <f t="shared" si="105"/>
        <v>#VALUE!</v>
      </c>
      <c r="Q699" t="e">
        <f t="shared" si="106"/>
        <v>#VALUE!</v>
      </c>
      <c r="R699" t="e">
        <f t="shared" si="107"/>
        <v>#VALUE!</v>
      </c>
      <c r="S699" t="str">
        <f t="shared" si="108"/>
        <v>null</v>
      </c>
      <c r="T699" t="str">
        <f t="shared" si="109"/>
        <v>insert into control (nombre, fecha_registrada, registrada, estatus, id_admin, id_cliente, created_at, updated_at) values('ICC Y DISEÑO',null,1,1,2,536,'2018-10-31 23:06:00','2018-10-31 23:06:00');</v>
      </c>
    </row>
    <row r="700" spans="1:20">
      <c r="A700" s="60" t="s">
        <v>3606</v>
      </c>
      <c r="B700" s="60" t="s">
        <v>8657</v>
      </c>
      <c r="C700" s="68">
        <v>39455</v>
      </c>
      <c r="D700" s="68">
        <v>43108</v>
      </c>
      <c r="E700" s="82"/>
      <c r="F700" s="59" t="s">
        <v>3607</v>
      </c>
      <c r="G700" s="59">
        <v>445</v>
      </c>
      <c r="I700" t="s">
        <v>3293</v>
      </c>
      <c r="J700">
        <v>699</v>
      </c>
      <c r="K700">
        <f t="shared" si="100"/>
        <v>501</v>
      </c>
      <c r="L700">
        <f t="shared" si="101"/>
        <v>1</v>
      </c>
      <c r="M700">
        <f t="shared" si="102"/>
        <v>39941</v>
      </c>
      <c r="N700">
        <f t="shared" si="103"/>
        <v>2009</v>
      </c>
      <c r="O700">
        <f t="shared" si="104"/>
        <v>5</v>
      </c>
      <c r="P700" t="str">
        <f t="shared" si="105"/>
        <v>05</v>
      </c>
      <c r="Q700">
        <f t="shared" si="106"/>
        <v>8</v>
      </c>
      <c r="R700" t="str">
        <f t="shared" si="107"/>
        <v>08</v>
      </c>
      <c r="S700" t="str">
        <f t="shared" si="108"/>
        <v>'2009-05-08'</v>
      </c>
      <c r="T700" t="str">
        <f t="shared" si="109"/>
        <v>insert into control (nombre, fecha_registrada, registrada, estatus, id_admin, id_cliente, created_at, updated_at) values('ICE TR P','2009-05-08',1,1,2,501,'2018-10-31 23:06:00','2018-10-31 23:06:00');</v>
      </c>
    </row>
    <row r="701" spans="1:20">
      <c r="A701" s="58" t="s">
        <v>3610</v>
      </c>
      <c r="B701" s="58">
        <v>1</v>
      </c>
      <c r="C701" s="67">
        <v>43108</v>
      </c>
      <c r="D701" s="67">
        <v>46760</v>
      </c>
      <c r="E701" s="83"/>
      <c r="F701" s="58" t="s">
        <v>3607</v>
      </c>
      <c r="G701" s="58">
        <v>445</v>
      </c>
      <c r="I701" t="s">
        <v>6920</v>
      </c>
      <c r="J701">
        <v>700</v>
      </c>
      <c r="K701">
        <f t="shared" si="100"/>
        <v>502</v>
      </c>
      <c r="L701">
        <f t="shared" si="101"/>
        <v>1</v>
      </c>
      <c r="M701">
        <f t="shared" si="102"/>
        <v>42440</v>
      </c>
      <c r="N701">
        <f t="shared" si="103"/>
        <v>2016</v>
      </c>
      <c r="O701">
        <f t="shared" si="104"/>
        <v>3</v>
      </c>
      <c r="P701" t="str">
        <f t="shared" si="105"/>
        <v>03</v>
      </c>
      <c r="Q701">
        <f t="shared" si="106"/>
        <v>11</v>
      </c>
      <c r="R701">
        <f t="shared" si="107"/>
        <v>11</v>
      </c>
      <c r="S701" t="str">
        <f t="shared" si="108"/>
        <v>'2016-03-11'</v>
      </c>
      <c r="T701" t="str">
        <f t="shared" si="109"/>
        <v>insert into control (nombre, fecha_registrada, registrada, estatus, id_admin, id_cliente, created_at, updated_at) values('ICEM','2016-03-11',1,1,2,502,'2018-10-31 23:06:00','2018-10-31 23:06:00');</v>
      </c>
    </row>
    <row r="702" spans="1:20">
      <c r="A702" s="59" t="s">
        <v>3616</v>
      </c>
      <c r="B702" s="59">
        <v>1</v>
      </c>
      <c r="C702" s="68">
        <v>43108</v>
      </c>
      <c r="D702" s="68">
        <v>46760</v>
      </c>
      <c r="E702" s="82"/>
      <c r="F702" s="59" t="s">
        <v>3607</v>
      </c>
      <c r="G702" s="59">
        <v>445</v>
      </c>
      <c r="I702" t="s">
        <v>3287</v>
      </c>
      <c r="J702">
        <v>701</v>
      </c>
      <c r="K702">
        <f t="shared" si="100"/>
        <v>503</v>
      </c>
      <c r="L702">
        <f t="shared" si="101"/>
        <v>1</v>
      </c>
      <c r="M702">
        <f t="shared" si="102"/>
        <v>41759</v>
      </c>
      <c r="N702">
        <f t="shared" si="103"/>
        <v>2014</v>
      </c>
      <c r="O702">
        <f t="shared" si="104"/>
        <v>4</v>
      </c>
      <c r="P702" t="str">
        <f t="shared" si="105"/>
        <v>04</v>
      </c>
      <c r="Q702">
        <f t="shared" si="106"/>
        <v>30</v>
      </c>
      <c r="R702">
        <f t="shared" si="107"/>
        <v>30</v>
      </c>
      <c r="S702" t="str">
        <f t="shared" si="108"/>
        <v>'2014-04-30'</v>
      </c>
      <c r="T702" t="str">
        <f t="shared" si="109"/>
        <v>insert into control (nombre, fecha_registrada, registrada, estatus, id_admin, id_cliente, created_at, updated_at) values('IDEAL CONTACT CENTER','2014-04-30',1,1,2,503,'2018-10-31 23:06:00','2018-10-31 23:06:00');</v>
      </c>
    </row>
    <row r="703" spans="1:20">
      <c r="A703" s="57" t="s">
        <v>3619</v>
      </c>
      <c r="B703" s="57" t="s">
        <v>8657</v>
      </c>
      <c r="C703" s="67">
        <v>39455</v>
      </c>
      <c r="D703" s="67">
        <v>43108</v>
      </c>
      <c r="E703" s="83"/>
      <c r="F703" s="58" t="s">
        <v>3607</v>
      </c>
      <c r="G703" s="58">
        <v>445</v>
      </c>
      <c r="I703" t="s">
        <v>8553</v>
      </c>
      <c r="J703">
        <v>702</v>
      </c>
      <c r="K703">
        <f t="shared" si="100"/>
        <v>762</v>
      </c>
      <c r="L703">
        <f t="shared" si="101"/>
        <v>0</v>
      </c>
      <c r="M703" t="str">
        <f t="shared" si="102"/>
        <v>06/092018</v>
      </c>
      <c r="N703" t="e">
        <f t="shared" si="103"/>
        <v>#VALUE!</v>
      </c>
      <c r="O703" t="e">
        <f t="shared" si="104"/>
        <v>#VALUE!</v>
      </c>
      <c r="P703" t="e">
        <f t="shared" si="105"/>
        <v>#VALUE!</v>
      </c>
      <c r="Q703" t="e">
        <f t="shared" si="106"/>
        <v>#VALUE!</v>
      </c>
      <c r="R703" t="e">
        <f t="shared" si="107"/>
        <v>#VALUE!</v>
      </c>
      <c r="S703" t="str">
        <f t="shared" si="108"/>
        <v>null</v>
      </c>
      <c r="T703" t="str">
        <f t="shared" si="109"/>
        <v>insert into control (nombre, fecha_registrada, registrada, estatus, id_admin, id_cliente, created_at, updated_at) values('IDENTIFI K T',null,0,1,2,762,'2018-10-31 23:06:00','2018-10-31 23:06:00');</v>
      </c>
    </row>
    <row r="704" spans="1:20">
      <c r="A704" s="59" t="s">
        <v>3607</v>
      </c>
      <c r="B704" s="59">
        <v>1</v>
      </c>
      <c r="C704" s="68">
        <v>43108</v>
      </c>
      <c r="D704" s="68">
        <v>46760</v>
      </c>
      <c r="E704" s="82"/>
      <c r="F704" s="59" t="s">
        <v>3607</v>
      </c>
      <c r="G704" s="59">
        <v>445</v>
      </c>
      <c r="I704" t="s">
        <v>3279</v>
      </c>
      <c r="J704">
        <v>703</v>
      </c>
      <c r="K704">
        <f t="shared" si="100"/>
        <v>504</v>
      </c>
      <c r="L704">
        <f t="shared" si="101"/>
        <v>1</v>
      </c>
      <c r="M704">
        <f t="shared" si="102"/>
        <v>41162</v>
      </c>
      <c r="N704">
        <f t="shared" si="103"/>
        <v>2012</v>
      </c>
      <c r="O704">
        <f t="shared" si="104"/>
        <v>9</v>
      </c>
      <c r="P704" t="str">
        <f t="shared" si="105"/>
        <v>09</v>
      </c>
      <c r="Q704">
        <f t="shared" si="106"/>
        <v>10</v>
      </c>
      <c r="R704">
        <f t="shared" si="107"/>
        <v>10</v>
      </c>
      <c r="S704" t="str">
        <f t="shared" si="108"/>
        <v>'2012-09-10'</v>
      </c>
      <c r="T704" t="str">
        <f t="shared" si="109"/>
        <v>insert into control (nombre, fecha_registrada, registrada, estatus, id_admin, id_cliente, created_at, updated_at) values('IECSA INFORMATICA AUTOMATIZACION SOLAR','2012-09-10',1,1,2,504,'2018-10-31 23:06:00','2018-10-31 23:06:00');</v>
      </c>
    </row>
    <row r="705" spans="1:20">
      <c r="A705" s="58" t="s">
        <v>3624</v>
      </c>
      <c r="B705" s="58">
        <v>1</v>
      </c>
      <c r="C705" s="67">
        <v>39994</v>
      </c>
      <c r="D705" s="67">
        <v>43646</v>
      </c>
      <c r="E705" s="83"/>
      <c r="F705" s="58" t="s">
        <v>3607</v>
      </c>
      <c r="G705" s="58">
        <v>445</v>
      </c>
      <c r="I705" t="s">
        <v>3272</v>
      </c>
      <c r="J705">
        <v>704</v>
      </c>
      <c r="K705">
        <f t="shared" si="100"/>
        <v>505</v>
      </c>
      <c r="L705">
        <f t="shared" si="101"/>
        <v>1</v>
      </c>
      <c r="M705">
        <f t="shared" si="102"/>
        <v>40924</v>
      </c>
      <c r="N705">
        <f t="shared" si="103"/>
        <v>2012</v>
      </c>
      <c r="O705">
        <f t="shared" si="104"/>
        <v>1</v>
      </c>
      <c r="P705" t="str">
        <f t="shared" si="105"/>
        <v>01</v>
      </c>
      <c r="Q705">
        <f t="shared" si="106"/>
        <v>16</v>
      </c>
      <c r="R705">
        <f t="shared" si="107"/>
        <v>16</v>
      </c>
      <c r="S705" t="str">
        <f t="shared" si="108"/>
        <v>'2012-01-16'</v>
      </c>
      <c r="T705" t="str">
        <f t="shared" si="109"/>
        <v>insert into control (nombre, fecha_registrada, registrada, estatus, id_admin, id_cliente, created_at, updated_at) values('IEMMEX','2012-01-16',1,1,2,505,'2018-10-31 23:06:00','2018-10-31 23:06:00');</v>
      </c>
    </row>
    <row r="706" spans="1:20">
      <c r="A706" s="59" t="s">
        <v>3628</v>
      </c>
      <c r="B706" s="59">
        <v>1</v>
      </c>
      <c r="C706" s="68">
        <v>39994</v>
      </c>
      <c r="D706" s="68">
        <v>43646</v>
      </c>
      <c r="E706" s="82"/>
      <c r="F706" s="59" t="s">
        <v>3607</v>
      </c>
      <c r="G706" s="59">
        <v>445</v>
      </c>
      <c r="I706" t="s">
        <v>3267</v>
      </c>
      <c r="J706">
        <v>705</v>
      </c>
      <c r="K706">
        <f t="shared" si="100"/>
        <v>506</v>
      </c>
      <c r="L706">
        <f t="shared" si="101"/>
        <v>1</v>
      </c>
      <c r="M706">
        <f t="shared" si="102"/>
        <v>40235</v>
      </c>
      <c r="N706">
        <f t="shared" si="103"/>
        <v>2010</v>
      </c>
      <c r="O706">
        <f t="shared" si="104"/>
        <v>2</v>
      </c>
      <c r="P706" t="str">
        <f t="shared" si="105"/>
        <v>02</v>
      </c>
      <c r="Q706">
        <f t="shared" si="106"/>
        <v>26</v>
      </c>
      <c r="R706">
        <f t="shared" si="107"/>
        <v>26</v>
      </c>
      <c r="S706" t="str">
        <f t="shared" si="108"/>
        <v>'2010-02-26'</v>
      </c>
      <c r="T706" t="str">
        <f t="shared" si="109"/>
        <v>insert into control (nombre, fecha_registrada, registrada, estatus, id_admin, id_cliente, created_at, updated_at) values('IGA DEPARTAMENTOS AMUEBLADOS CORPORATIVOS','2010-02-26',1,1,2,506,'2018-10-31 23:06:00','2018-10-31 23:06:00');</v>
      </c>
    </row>
    <row r="707" spans="1:20">
      <c r="A707" s="94" t="s">
        <v>3630</v>
      </c>
      <c r="B707" s="94">
        <v>1</v>
      </c>
      <c r="C707" s="95">
        <v>29908</v>
      </c>
      <c r="D707" s="95">
        <v>44518</v>
      </c>
      <c r="E707" s="101"/>
      <c r="F707" s="94" t="s">
        <v>3630</v>
      </c>
      <c r="G707" s="94">
        <v>444</v>
      </c>
      <c r="I707" t="s">
        <v>7333</v>
      </c>
      <c r="J707">
        <v>706</v>
      </c>
      <c r="K707">
        <f t="shared" ref="K707:K770" si="110">VLOOKUP($I707,$A$2:$G$2500,7,0)</f>
        <v>235</v>
      </c>
      <c r="L707">
        <f t="shared" ref="L707:L770" si="111">IF(VLOOKUP($I707,$A$2:$G$1967,2,0)="",0,VLOOKUP($I707,$A$2:$G$1967,2,0))</f>
        <v>1</v>
      </c>
      <c r="M707">
        <f t="shared" ref="M707:M770" si="112">IF(VLOOKUP($I707,$A$2:$G$1967,3,0)="","",VLOOKUP($I707,$A$2:$G$1967,3,0))</f>
        <v>42661</v>
      </c>
      <c r="N707">
        <f t="shared" ref="N707:N770" si="113">YEAR(M707)</f>
        <v>2016</v>
      </c>
      <c r="O707">
        <f t="shared" ref="O707:O770" si="114">MONTH(M707)</f>
        <v>10</v>
      </c>
      <c r="P707">
        <f t="shared" ref="P707:P770" si="115">IF(LEN(O707)=1,CONCATENATE("0",O707),O707)</f>
        <v>10</v>
      </c>
      <c r="Q707">
        <f t="shared" ref="Q707:Q770" si="116">DAY(M707)</f>
        <v>18</v>
      </c>
      <c r="R707">
        <f t="shared" ref="R707:R770" si="117">IF(LEN(Q707)=1,CONCATENATE("0",Q707),Q707)</f>
        <v>18</v>
      </c>
      <c r="S707" t="str">
        <f t="shared" ref="S707:S770" si="118">IFERROR(CONCATENATE("'",N707,"-",P707,"-",R707,"'"),"null")</f>
        <v>'2016-10-18'</v>
      </c>
      <c r="T707" t="str">
        <f t="shared" ref="T707:T770" si="119">CONCATENATE("insert into control (nombre, fecha_registrada, registrada, estatus, id_admin, id_cliente, created_at, updated_at) values('",I707,"',",S707,",",L707,",1,2,",K707,",'2018-10-31 23:06:00','2018-10-31 23:06:00');")</f>
        <v>insert into control (nombre, fecha_registrada, registrada, estatus, id_admin, id_cliente, created_at, updated_at) values('IL BUON OLIO OG Y DISEÑO','2016-10-18',1,1,2,235,'2018-10-31 23:06:00','2018-10-31 23:06:00');</v>
      </c>
    </row>
    <row r="708" spans="1:20">
      <c r="A708" s="59" t="s">
        <v>3632</v>
      </c>
      <c r="B708" s="59">
        <v>1</v>
      </c>
      <c r="C708" s="68">
        <v>40793</v>
      </c>
      <c r="D708" s="68">
        <v>44446</v>
      </c>
      <c r="E708" s="82"/>
      <c r="F708" s="59" t="s">
        <v>3633</v>
      </c>
      <c r="G708" s="59">
        <v>443</v>
      </c>
      <c r="I708" t="s">
        <v>3262</v>
      </c>
      <c r="J708">
        <v>707</v>
      </c>
      <c r="K708">
        <f t="shared" si="110"/>
        <v>507</v>
      </c>
      <c r="L708">
        <f t="shared" si="111"/>
        <v>1</v>
      </c>
      <c r="M708">
        <f t="shared" si="112"/>
        <v>41501</v>
      </c>
      <c r="N708">
        <f t="shared" si="113"/>
        <v>2013</v>
      </c>
      <c r="O708">
        <f t="shared" si="114"/>
        <v>8</v>
      </c>
      <c r="P708" t="str">
        <f t="shared" si="115"/>
        <v>08</v>
      </c>
      <c r="Q708">
        <f t="shared" si="116"/>
        <v>15</v>
      </c>
      <c r="R708">
        <f t="shared" si="117"/>
        <v>15</v>
      </c>
      <c r="S708" t="str">
        <f t="shared" si="118"/>
        <v>'2013-08-15'</v>
      </c>
      <c r="T708" t="str">
        <f t="shared" si="119"/>
        <v>insert into control (nombre, fecha_registrada, registrada, estatus, id_admin, id_cliente, created_at, updated_at) values('IL IMPULSO LOCAL','2013-08-15',1,1,2,507,'2018-10-31 23:06:00','2018-10-31 23:06:00');</v>
      </c>
    </row>
    <row r="709" spans="1:20">
      <c r="A709" s="58" t="s">
        <v>3639</v>
      </c>
      <c r="B709" s="58">
        <v>1</v>
      </c>
      <c r="C709" s="67">
        <v>40844</v>
      </c>
      <c r="D709" s="67">
        <v>44497</v>
      </c>
      <c r="E709" s="83"/>
      <c r="F709" s="58" t="s">
        <v>3633</v>
      </c>
      <c r="G709" s="58">
        <v>443</v>
      </c>
      <c r="I709" t="s">
        <v>3162</v>
      </c>
      <c r="J709">
        <v>708</v>
      </c>
      <c r="K709">
        <f t="shared" si="110"/>
        <v>528</v>
      </c>
      <c r="L709">
        <f t="shared" si="111"/>
        <v>1</v>
      </c>
      <c r="M709">
        <f t="shared" si="112"/>
        <v>40275</v>
      </c>
      <c r="N709">
        <f t="shared" si="113"/>
        <v>2010</v>
      </c>
      <c r="O709">
        <f t="shared" si="114"/>
        <v>4</v>
      </c>
      <c r="P709" t="str">
        <f t="shared" si="115"/>
        <v>04</v>
      </c>
      <c r="Q709">
        <f t="shared" si="116"/>
        <v>7</v>
      </c>
      <c r="R709" t="str">
        <f t="shared" si="117"/>
        <v>07</v>
      </c>
      <c r="S709" t="str">
        <f t="shared" si="118"/>
        <v>'2010-04-07'</v>
      </c>
      <c r="T709" t="str">
        <f t="shared" si="119"/>
        <v>insert into control (nombre, fecha_registrada, registrada, estatus, id_admin, id_cliente, created_at, updated_at) values('IL INSTITUTO LIVACIC','2010-04-07',1,1,2,528,'2018-10-31 23:06:00','2018-10-31 23:06:00');</v>
      </c>
    </row>
    <row r="710" spans="1:20">
      <c r="A710" s="59" t="s">
        <v>3640</v>
      </c>
      <c r="B710" s="59">
        <v>1</v>
      </c>
      <c r="C710" s="68">
        <v>40910</v>
      </c>
      <c r="D710" s="68">
        <v>44563</v>
      </c>
      <c r="E710" s="82"/>
      <c r="F710" s="59" t="s">
        <v>3633</v>
      </c>
      <c r="G710" s="59">
        <v>443</v>
      </c>
      <c r="I710" t="s">
        <v>6383</v>
      </c>
      <c r="J710">
        <v>709</v>
      </c>
      <c r="K710">
        <f t="shared" si="110"/>
        <v>508</v>
      </c>
      <c r="L710">
        <f t="shared" si="111"/>
        <v>0</v>
      </c>
      <c r="M710">
        <f t="shared" si="112"/>
        <v>42166</v>
      </c>
      <c r="N710">
        <f t="shared" si="113"/>
        <v>2015</v>
      </c>
      <c r="O710">
        <f t="shared" si="114"/>
        <v>6</v>
      </c>
      <c r="P710" t="str">
        <f t="shared" si="115"/>
        <v>06</v>
      </c>
      <c r="Q710">
        <f t="shared" si="116"/>
        <v>11</v>
      </c>
      <c r="R710">
        <f t="shared" si="117"/>
        <v>11</v>
      </c>
      <c r="S710" t="str">
        <f t="shared" si="118"/>
        <v>'2015-06-11'</v>
      </c>
      <c r="T710" t="str">
        <f t="shared" si="119"/>
        <v>insert into control (nombre, fecha_registrada, registrada, estatus, id_admin, id_cliente, created_at, updated_at) values('ILABARU','2015-06-11',0,1,2,508,'2018-10-31 23:06:00','2018-10-31 23:06:00');</v>
      </c>
    </row>
    <row r="711" spans="1:20">
      <c r="A711" s="57" t="s">
        <v>3641</v>
      </c>
      <c r="B711" s="57">
        <v>1</v>
      </c>
      <c r="C711" s="69">
        <v>41012</v>
      </c>
      <c r="D711" s="69">
        <v>44664</v>
      </c>
      <c r="E711" s="85"/>
      <c r="F711" s="57" t="s">
        <v>3633</v>
      </c>
      <c r="G711" s="57">
        <v>443</v>
      </c>
      <c r="I711" t="s">
        <v>7984</v>
      </c>
      <c r="J711">
        <v>710</v>
      </c>
      <c r="K711">
        <f t="shared" si="110"/>
        <v>509</v>
      </c>
      <c r="L711">
        <f t="shared" si="111"/>
        <v>1</v>
      </c>
      <c r="M711">
        <f t="shared" si="112"/>
        <v>42984</v>
      </c>
      <c r="N711">
        <f t="shared" si="113"/>
        <v>2017</v>
      </c>
      <c r="O711">
        <f t="shared" si="114"/>
        <v>9</v>
      </c>
      <c r="P711" t="str">
        <f t="shared" si="115"/>
        <v>09</v>
      </c>
      <c r="Q711">
        <f t="shared" si="116"/>
        <v>6</v>
      </c>
      <c r="R711" t="str">
        <f t="shared" si="117"/>
        <v>06</v>
      </c>
      <c r="S711" t="str">
        <f t="shared" si="118"/>
        <v>'2017-09-06'</v>
      </c>
      <c r="T711" t="str">
        <f t="shared" si="119"/>
        <v>insert into control (nombre, fecha_registrada, registrada, estatus, id_admin, id_cliente, created_at, updated_at) values('ILION (INNOMINADA)','2017-09-06',1,1,2,509,'2018-10-31 23:06:00','2018-10-31 23:06:00');</v>
      </c>
    </row>
    <row r="712" spans="1:20">
      <c r="A712" s="60" t="s">
        <v>3643</v>
      </c>
      <c r="B712" s="60">
        <v>1</v>
      </c>
      <c r="C712" s="70">
        <v>41115</v>
      </c>
      <c r="D712" s="70">
        <v>44767</v>
      </c>
      <c r="E712" s="84"/>
      <c r="F712" s="60" t="s">
        <v>3633</v>
      </c>
      <c r="G712" s="60">
        <v>443</v>
      </c>
      <c r="I712" t="s">
        <v>7980</v>
      </c>
      <c r="J712">
        <v>711</v>
      </c>
      <c r="K712">
        <f t="shared" si="110"/>
        <v>509</v>
      </c>
      <c r="L712">
        <f t="shared" si="111"/>
        <v>1</v>
      </c>
      <c r="M712">
        <f t="shared" si="112"/>
        <v>42984</v>
      </c>
      <c r="N712">
        <f t="shared" si="113"/>
        <v>2017</v>
      </c>
      <c r="O712">
        <f t="shared" si="114"/>
        <v>9</v>
      </c>
      <c r="P712" t="str">
        <f t="shared" si="115"/>
        <v>09</v>
      </c>
      <c r="Q712">
        <f t="shared" si="116"/>
        <v>6</v>
      </c>
      <c r="R712" t="str">
        <f t="shared" si="117"/>
        <v>06</v>
      </c>
      <c r="S712" t="str">
        <f t="shared" si="118"/>
        <v>'2017-09-06'</v>
      </c>
      <c r="T712" t="str">
        <f t="shared" si="119"/>
        <v>insert into control (nombre, fecha_registrada, registrada, estatus, id_admin, id_cliente, created_at, updated_at) values('ILION (MIXTA)','2017-09-06',1,1,2,509,'2018-10-31 23:06:00','2018-10-31 23:06:00');</v>
      </c>
    </row>
    <row r="713" spans="1:20">
      <c r="A713" s="57" t="s">
        <v>3645</v>
      </c>
      <c r="B713" s="57">
        <v>1</v>
      </c>
      <c r="C713" s="69">
        <v>41446</v>
      </c>
      <c r="D713" s="69">
        <v>45098</v>
      </c>
      <c r="E713" s="85"/>
      <c r="F713" s="57" t="s">
        <v>3633</v>
      </c>
      <c r="G713" s="57">
        <v>443</v>
      </c>
      <c r="I713" t="s">
        <v>7982</v>
      </c>
      <c r="J713">
        <v>712</v>
      </c>
      <c r="K713">
        <f t="shared" si="110"/>
        <v>509</v>
      </c>
      <c r="L713">
        <f t="shared" si="111"/>
        <v>1</v>
      </c>
      <c r="M713">
        <f t="shared" si="112"/>
        <v>42984</v>
      </c>
      <c r="N713">
        <f t="shared" si="113"/>
        <v>2017</v>
      </c>
      <c r="O713">
        <f t="shared" si="114"/>
        <v>9</v>
      </c>
      <c r="P713" t="str">
        <f t="shared" si="115"/>
        <v>09</v>
      </c>
      <c r="Q713">
        <f t="shared" si="116"/>
        <v>6</v>
      </c>
      <c r="R713" t="str">
        <f t="shared" si="117"/>
        <v>06</v>
      </c>
      <c r="S713" t="str">
        <f t="shared" si="118"/>
        <v>'2017-09-06'</v>
      </c>
      <c r="T713" t="str">
        <f t="shared" si="119"/>
        <v>insert into control (nombre, fecha_registrada, registrada, estatus, id_admin, id_cliente, created_at, updated_at) values('ILION (TIPOGRAFIA)','2017-09-06',1,1,2,509,'2018-10-31 23:06:00','2018-10-31 23:06:00');</v>
      </c>
    </row>
    <row r="714" spans="1:20">
      <c r="A714" s="59" t="s">
        <v>3647</v>
      </c>
      <c r="B714" s="59">
        <v>1</v>
      </c>
      <c r="C714" s="68">
        <v>41646</v>
      </c>
      <c r="D714" s="68">
        <v>45298</v>
      </c>
      <c r="E714" s="82"/>
      <c r="F714" s="59" t="s">
        <v>3633</v>
      </c>
      <c r="G714" s="59">
        <v>443</v>
      </c>
      <c r="I714" t="s">
        <v>7783</v>
      </c>
      <c r="J714">
        <v>713</v>
      </c>
      <c r="K714">
        <f t="shared" si="110"/>
        <v>509</v>
      </c>
      <c r="L714">
        <f t="shared" si="111"/>
        <v>1</v>
      </c>
      <c r="M714">
        <f t="shared" si="112"/>
        <v>42870</v>
      </c>
      <c r="N714">
        <f t="shared" si="113"/>
        <v>2017</v>
      </c>
      <c r="O714">
        <f t="shared" si="114"/>
        <v>5</v>
      </c>
      <c r="P714" t="str">
        <f t="shared" si="115"/>
        <v>05</v>
      </c>
      <c r="Q714">
        <f t="shared" si="116"/>
        <v>15</v>
      </c>
      <c r="R714">
        <f t="shared" si="117"/>
        <v>15</v>
      </c>
      <c r="S714" t="str">
        <f t="shared" si="118"/>
        <v>'2017-05-15'</v>
      </c>
      <c r="T714" t="str">
        <f t="shared" si="119"/>
        <v>insert into control (nombre, fecha_registrada, registrada, estatus, id_admin, id_cliente, created_at, updated_at) values('ILION COMUNICACION VISUAL','2017-05-15',1,1,2,509,'2018-10-31 23:06:00','2018-10-31 23:06:00');</v>
      </c>
    </row>
    <row r="715" spans="1:20">
      <c r="A715" s="58" t="s">
        <v>3650</v>
      </c>
      <c r="B715" s="58">
        <v>1</v>
      </c>
      <c r="C715" s="67">
        <v>41719</v>
      </c>
      <c r="D715" s="67">
        <v>45372</v>
      </c>
      <c r="E715" s="83">
        <v>35</v>
      </c>
      <c r="F715" s="58" t="s">
        <v>3650</v>
      </c>
      <c r="G715" s="58">
        <v>442</v>
      </c>
      <c r="I715" t="s">
        <v>6925</v>
      </c>
      <c r="J715">
        <v>714</v>
      </c>
      <c r="K715">
        <f t="shared" si="110"/>
        <v>1062</v>
      </c>
      <c r="L715">
        <f t="shared" si="111"/>
        <v>1</v>
      </c>
      <c r="M715">
        <f t="shared" si="112"/>
        <v>42440</v>
      </c>
      <c r="N715">
        <f t="shared" si="113"/>
        <v>2016</v>
      </c>
      <c r="O715">
        <f t="shared" si="114"/>
        <v>3</v>
      </c>
      <c r="P715" t="str">
        <f t="shared" si="115"/>
        <v>03</v>
      </c>
      <c r="Q715">
        <f t="shared" si="116"/>
        <v>11</v>
      </c>
      <c r="R715">
        <f t="shared" si="117"/>
        <v>11</v>
      </c>
      <c r="S715" t="str">
        <f t="shared" si="118"/>
        <v>'2016-03-11'</v>
      </c>
      <c r="T715" t="str">
        <f t="shared" si="119"/>
        <v>insert into control (nombre, fecha_registrada, registrada, estatus, id_admin, id_cliente, created_at, updated_at) values('ILION PROMOCIONALES','2016-03-11',1,1,2,1062,'2018-10-31 23:06:00','2018-10-31 23:06:00');</v>
      </c>
    </row>
    <row r="716" spans="1:20">
      <c r="A716" s="59" t="s">
        <v>3650</v>
      </c>
      <c r="B716" s="62">
        <v>1</v>
      </c>
      <c r="C716" s="68">
        <v>41848</v>
      </c>
      <c r="D716" s="68">
        <v>45501</v>
      </c>
      <c r="E716" s="82">
        <v>36</v>
      </c>
      <c r="F716" s="59" t="s">
        <v>3650</v>
      </c>
      <c r="G716" s="59">
        <v>442</v>
      </c>
      <c r="I716" t="s">
        <v>3254</v>
      </c>
      <c r="J716">
        <v>715</v>
      </c>
      <c r="K716">
        <f t="shared" si="110"/>
        <v>510</v>
      </c>
      <c r="L716">
        <f t="shared" si="111"/>
        <v>1</v>
      </c>
      <c r="M716">
        <f t="shared" si="112"/>
        <v>41229</v>
      </c>
      <c r="N716">
        <f t="shared" si="113"/>
        <v>2012</v>
      </c>
      <c r="O716">
        <f t="shared" si="114"/>
        <v>11</v>
      </c>
      <c r="P716">
        <f t="shared" si="115"/>
        <v>11</v>
      </c>
      <c r="Q716">
        <f t="shared" si="116"/>
        <v>16</v>
      </c>
      <c r="R716">
        <f t="shared" si="117"/>
        <v>16</v>
      </c>
      <c r="S716" t="str">
        <f t="shared" si="118"/>
        <v>'2012-11-16'</v>
      </c>
      <c r="T716" t="str">
        <f t="shared" si="119"/>
        <v>insert into control (nombre, fecha_registrada, registrada, estatus, id_admin, id_cliente, created_at, updated_at) values('IMAGEN SHR','2012-11-16',1,1,2,510,'2018-10-31 23:06:00','2018-10-31 23:06:00');</v>
      </c>
    </row>
    <row r="717" spans="1:20">
      <c r="A717" s="58" t="s">
        <v>3658</v>
      </c>
      <c r="B717" s="58">
        <v>1</v>
      </c>
      <c r="C717" s="67">
        <v>41865</v>
      </c>
      <c r="D717" s="67">
        <v>45518</v>
      </c>
      <c r="E717" s="83"/>
      <c r="F717" s="58" t="s">
        <v>3659</v>
      </c>
      <c r="G717" s="58">
        <v>441</v>
      </c>
      <c r="I717" t="s">
        <v>3248</v>
      </c>
      <c r="J717">
        <v>716</v>
      </c>
      <c r="K717">
        <f t="shared" si="110"/>
        <v>511</v>
      </c>
      <c r="L717">
        <f t="shared" si="111"/>
        <v>1</v>
      </c>
      <c r="M717">
        <f t="shared" si="112"/>
        <v>39919</v>
      </c>
      <c r="N717">
        <f t="shared" si="113"/>
        <v>2009</v>
      </c>
      <c r="O717">
        <f t="shared" si="114"/>
        <v>4</v>
      </c>
      <c r="P717" t="str">
        <f t="shared" si="115"/>
        <v>04</v>
      </c>
      <c r="Q717">
        <f t="shared" si="116"/>
        <v>16</v>
      </c>
      <c r="R717">
        <f t="shared" si="117"/>
        <v>16</v>
      </c>
      <c r="S717" t="str">
        <f t="shared" si="118"/>
        <v>'2009-04-16'</v>
      </c>
      <c r="T717" t="str">
        <f t="shared" si="119"/>
        <v>insert into control (nombre, fecha_registrada, registrada, estatus, id_admin, id_cliente, created_at, updated_at) values('IMPLEMENTOS AGRICOLAS KRAHN','2009-04-16',1,1,2,511,'2018-10-31 23:06:00','2018-10-31 23:06:00');</v>
      </c>
    </row>
    <row r="718" spans="1:20">
      <c r="A718" s="59" t="s">
        <v>3664</v>
      </c>
      <c r="B718" s="59">
        <v>1</v>
      </c>
      <c r="C718" s="68">
        <v>40112</v>
      </c>
      <c r="D718" s="68">
        <v>43764</v>
      </c>
      <c r="E718" s="82"/>
      <c r="F718" s="59" t="s">
        <v>3664</v>
      </c>
      <c r="G718" s="59">
        <v>439</v>
      </c>
      <c r="I718" t="s">
        <v>3244</v>
      </c>
      <c r="J718">
        <v>717</v>
      </c>
      <c r="K718">
        <f t="shared" si="110"/>
        <v>512</v>
      </c>
      <c r="L718">
        <f t="shared" si="111"/>
        <v>1</v>
      </c>
      <c r="M718">
        <f t="shared" si="112"/>
        <v>41926</v>
      </c>
      <c r="N718">
        <f t="shared" si="113"/>
        <v>2014</v>
      </c>
      <c r="O718">
        <f t="shared" si="114"/>
        <v>10</v>
      </c>
      <c r="P718">
        <f t="shared" si="115"/>
        <v>10</v>
      </c>
      <c r="Q718">
        <f t="shared" si="116"/>
        <v>14</v>
      </c>
      <c r="R718">
        <f t="shared" si="117"/>
        <v>14</v>
      </c>
      <c r="S718" t="str">
        <f t="shared" si="118"/>
        <v>'2014-10-14'</v>
      </c>
      <c r="T718" t="str">
        <f t="shared" si="119"/>
        <v>insert into control (nombre, fecha_registrada, registrada, estatus, id_admin, id_cliente, created_at, updated_at) values('IMPORTACIONES LA LLAMARADA','2014-10-14',1,1,2,512,'2018-10-31 23:06:00','2018-10-31 23:06:00');</v>
      </c>
    </row>
    <row r="719" spans="1:20">
      <c r="A719" s="57" t="s">
        <v>3669</v>
      </c>
      <c r="B719" s="57" t="s">
        <v>8657</v>
      </c>
      <c r="C719" s="67">
        <v>41646</v>
      </c>
      <c r="D719" s="67">
        <v>45298</v>
      </c>
      <c r="E719" s="83"/>
      <c r="F719" s="57" t="s">
        <v>3669</v>
      </c>
      <c r="G719" s="57">
        <v>438</v>
      </c>
      <c r="I719" t="s">
        <v>8355</v>
      </c>
      <c r="J719">
        <v>718</v>
      </c>
      <c r="K719">
        <f t="shared" si="110"/>
        <v>523</v>
      </c>
      <c r="L719">
        <f t="shared" si="111"/>
        <v>1</v>
      </c>
      <c r="M719">
        <f t="shared" si="112"/>
        <v>43258</v>
      </c>
      <c r="N719">
        <f t="shared" si="113"/>
        <v>2018</v>
      </c>
      <c r="O719">
        <f t="shared" si="114"/>
        <v>6</v>
      </c>
      <c r="P719" t="str">
        <f t="shared" si="115"/>
        <v>06</v>
      </c>
      <c r="Q719">
        <f t="shared" si="116"/>
        <v>7</v>
      </c>
      <c r="R719" t="str">
        <f t="shared" si="117"/>
        <v>07</v>
      </c>
      <c r="S719" t="str">
        <f t="shared" si="118"/>
        <v>'2018-06-07'</v>
      </c>
      <c r="T719" t="str">
        <f t="shared" si="119"/>
        <v>insert into control (nombre, fecha_registrada, registrada, estatus, id_admin, id_cliente, created_at, updated_at) values('IN PRINT PGD','2018-06-07',1,1,2,523,'2018-10-31 23:06:00','2018-10-31 23:06:00');</v>
      </c>
    </row>
    <row r="720" spans="1:20">
      <c r="A720" s="59" t="s">
        <v>3674</v>
      </c>
      <c r="B720" s="59">
        <v>1</v>
      </c>
      <c r="C720" s="68">
        <v>40318</v>
      </c>
      <c r="D720" s="68">
        <v>43971</v>
      </c>
      <c r="E720" s="82"/>
      <c r="F720" s="59" t="s">
        <v>3674</v>
      </c>
      <c r="G720" s="59">
        <v>437</v>
      </c>
      <c r="I720" t="s">
        <v>545</v>
      </c>
      <c r="J720">
        <v>719</v>
      </c>
      <c r="K720">
        <f t="shared" si="110"/>
        <v>1038</v>
      </c>
      <c r="L720">
        <f t="shared" si="111"/>
        <v>1</v>
      </c>
      <c r="M720">
        <f t="shared" si="112"/>
        <v>40549</v>
      </c>
      <c r="N720">
        <f t="shared" si="113"/>
        <v>2011</v>
      </c>
      <c r="O720">
        <f t="shared" si="114"/>
        <v>1</v>
      </c>
      <c r="P720" t="str">
        <f t="shared" si="115"/>
        <v>01</v>
      </c>
      <c r="Q720">
        <f t="shared" si="116"/>
        <v>6</v>
      </c>
      <c r="R720" t="str">
        <f t="shared" si="117"/>
        <v>06</v>
      </c>
      <c r="S720" t="str">
        <f t="shared" si="118"/>
        <v>'2011-01-06'</v>
      </c>
      <c r="T720" t="str">
        <f t="shared" si="119"/>
        <v>insert into control (nombre, fecha_registrada, registrada, estatus, id_admin, id_cliente, created_at, updated_at) values('INCENTITOURS','2011-01-06',1,1,2,1038,'2018-10-31 23:06:00','2018-10-31 23:06:00');</v>
      </c>
    </row>
    <row r="721" spans="1:20">
      <c r="A721" s="57" t="s">
        <v>3681</v>
      </c>
      <c r="B721" s="57">
        <v>1</v>
      </c>
      <c r="C721" s="69">
        <v>41411</v>
      </c>
      <c r="D721" s="69">
        <v>45062</v>
      </c>
      <c r="E721" s="85"/>
      <c r="F721" s="57" t="s">
        <v>3681</v>
      </c>
      <c r="G721" s="57">
        <v>436</v>
      </c>
      <c r="I721" t="s">
        <v>7696</v>
      </c>
      <c r="J721">
        <v>720</v>
      </c>
      <c r="K721">
        <f t="shared" si="110"/>
        <v>29</v>
      </c>
      <c r="L721">
        <f t="shared" si="111"/>
        <v>1</v>
      </c>
      <c r="M721">
        <f t="shared" si="112"/>
        <v>42858</v>
      </c>
      <c r="N721">
        <f t="shared" si="113"/>
        <v>2017</v>
      </c>
      <c r="O721">
        <f t="shared" si="114"/>
        <v>5</v>
      </c>
      <c r="P721" t="str">
        <f t="shared" si="115"/>
        <v>05</v>
      </c>
      <c r="Q721">
        <f t="shared" si="116"/>
        <v>3</v>
      </c>
      <c r="R721" t="str">
        <f t="shared" si="117"/>
        <v>03</v>
      </c>
      <c r="S721" t="str">
        <f t="shared" si="118"/>
        <v>'2017-05-03'</v>
      </c>
      <c r="T721" t="str">
        <f t="shared" si="119"/>
        <v>insert into control (nombre, fecha_registrada, registrada, estatus, id_admin, id_cliente, created_at, updated_at) values('INDEX REAL STATE, EL 4 SEPT 2017 LLEGO EL TITULO REGISTRO DE MARCA 1789807','2017-05-03',1,1,2,29,'2018-10-31 23:06:00','2018-10-31 23:06:00');</v>
      </c>
    </row>
    <row r="722" spans="1:20">
      <c r="A722" s="59" t="s">
        <v>3689</v>
      </c>
      <c r="B722" s="59">
        <v>1</v>
      </c>
      <c r="C722" s="68">
        <v>40505</v>
      </c>
      <c r="D722" s="68">
        <v>44158</v>
      </c>
      <c r="E722" s="82"/>
      <c r="F722" s="59" t="s">
        <v>3689</v>
      </c>
      <c r="G722" s="59">
        <v>433</v>
      </c>
      <c r="I722" t="s">
        <v>7614</v>
      </c>
      <c r="J722">
        <v>721</v>
      </c>
      <c r="K722">
        <f t="shared" si="110"/>
        <v>515</v>
      </c>
      <c r="L722">
        <f t="shared" si="111"/>
        <v>1</v>
      </c>
      <c r="M722">
        <f t="shared" si="112"/>
        <v>42817</v>
      </c>
      <c r="N722">
        <f t="shared" si="113"/>
        <v>2017</v>
      </c>
      <c r="O722">
        <f t="shared" si="114"/>
        <v>3</v>
      </c>
      <c r="P722" t="str">
        <f t="shared" si="115"/>
        <v>03</v>
      </c>
      <c r="Q722">
        <f t="shared" si="116"/>
        <v>23</v>
      </c>
      <c r="R722">
        <f t="shared" si="117"/>
        <v>23</v>
      </c>
      <c r="S722" t="str">
        <f t="shared" si="118"/>
        <v>'2017-03-23'</v>
      </c>
      <c r="T722" t="str">
        <f t="shared" si="119"/>
        <v>insert into control (nombre, fecha_registrada, registrada, estatus, id_admin, id_cliente, created_at, updated_at) values('INDUSA METALMECANICA DE CHIHUAHUA, S.A. DE C.V.','2017-03-23',1,1,2,515,'2018-10-31 23:06:00','2018-10-31 23:06:00');</v>
      </c>
    </row>
    <row r="723" spans="1:20">
      <c r="A723" s="57" t="s">
        <v>3695</v>
      </c>
      <c r="B723" s="57" t="s">
        <v>8657</v>
      </c>
      <c r="C723" s="67">
        <v>40235</v>
      </c>
      <c r="D723" s="67">
        <v>43887</v>
      </c>
      <c r="E723" s="83"/>
      <c r="F723" s="57" t="s">
        <v>3696</v>
      </c>
      <c r="G723" s="57">
        <v>432</v>
      </c>
      <c r="I723" t="s">
        <v>3219</v>
      </c>
      <c r="J723">
        <v>722</v>
      </c>
      <c r="K723">
        <f t="shared" si="110"/>
        <v>517</v>
      </c>
      <c r="L723">
        <f t="shared" si="111"/>
        <v>1</v>
      </c>
      <c r="M723">
        <f t="shared" si="112"/>
        <v>40792</v>
      </c>
      <c r="N723">
        <f t="shared" si="113"/>
        <v>2011</v>
      </c>
      <c r="O723">
        <f t="shared" si="114"/>
        <v>9</v>
      </c>
      <c r="P723" t="str">
        <f t="shared" si="115"/>
        <v>09</v>
      </c>
      <c r="Q723">
        <f t="shared" si="116"/>
        <v>6</v>
      </c>
      <c r="R723" t="str">
        <f t="shared" si="117"/>
        <v>06</v>
      </c>
      <c r="S723" t="str">
        <f t="shared" si="118"/>
        <v>'2011-09-06'</v>
      </c>
      <c r="T723" t="str">
        <f t="shared" si="119"/>
        <v>insert into control (nombre, fecha_registrada, registrada, estatus, id_admin, id_cliente, created_at, updated_at) values('INDUSTRIAS MET GRI','2011-09-06',1,1,2,517,'2018-10-31 23:06:00','2018-10-31 23:06:00');</v>
      </c>
    </row>
    <row r="724" spans="1:20">
      <c r="A724" s="60" t="s">
        <v>3700</v>
      </c>
      <c r="B724" s="60">
        <v>1</v>
      </c>
      <c r="C724" s="68">
        <v>37419</v>
      </c>
      <c r="D724" s="68">
        <v>41072</v>
      </c>
      <c r="E724" s="82"/>
      <c r="F724" s="60" t="s">
        <v>3695</v>
      </c>
      <c r="G724" s="60">
        <v>430</v>
      </c>
      <c r="I724" t="s">
        <v>3208</v>
      </c>
      <c r="J724">
        <v>723</v>
      </c>
      <c r="K724">
        <f t="shared" si="110"/>
        <v>518</v>
      </c>
      <c r="L724">
        <f t="shared" si="111"/>
        <v>1</v>
      </c>
      <c r="M724">
        <f t="shared" si="112"/>
        <v>39048</v>
      </c>
      <c r="N724">
        <f t="shared" si="113"/>
        <v>2006</v>
      </c>
      <c r="O724">
        <f t="shared" si="114"/>
        <v>11</v>
      </c>
      <c r="P724">
        <f t="shared" si="115"/>
        <v>11</v>
      </c>
      <c r="Q724">
        <f t="shared" si="116"/>
        <v>27</v>
      </c>
      <c r="R724">
        <f t="shared" si="117"/>
        <v>27</v>
      </c>
      <c r="S724" t="str">
        <f t="shared" si="118"/>
        <v>'2006-11-27'</v>
      </c>
      <c r="T724" t="str">
        <f t="shared" si="119"/>
        <v>insert into control (nombre, fecha_registrada, registrada, estatus, id_admin, id_cliente, created_at, updated_at) values('INFANTILO MUEBLES CONTEMPORANEOS','2006-11-27',1,1,2,518,'2018-10-31 23:06:00','2018-10-31 23:06:00');</v>
      </c>
    </row>
    <row r="725" spans="1:20">
      <c r="A725" s="58" t="s">
        <v>3704</v>
      </c>
      <c r="B725" s="58">
        <v>1</v>
      </c>
      <c r="C725" s="67">
        <v>40632</v>
      </c>
      <c r="D725" s="67">
        <v>44285</v>
      </c>
      <c r="E725" s="83"/>
      <c r="F725" s="58" t="s">
        <v>3705</v>
      </c>
      <c r="G725" s="58">
        <v>428</v>
      </c>
      <c r="I725" t="s">
        <v>3202</v>
      </c>
      <c r="J725">
        <v>724</v>
      </c>
      <c r="K725">
        <f t="shared" si="110"/>
        <v>519</v>
      </c>
      <c r="L725">
        <f t="shared" si="111"/>
        <v>1</v>
      </c>
      <c r="M725">
        <f t="shared" si="112"/>
        <v>41827</v>
      </c>
      <c r="N725">
        <f t="shared" si="113"/>
        <v>2014</v>
      </c>
      <c r="O725">
        <f t="shared" si="114"/>
        <v>7</v>
      </c>
      <c r="P725" t="str">
        <f t="shared" si="115"/>
        <v>07</v>
      </c>
      <c r="Q725">
        <f t="shared" si="116"/>
        <v>7</v>
      </c>
      <c r="R725" t="str">
        <f t="shared" si="117"/>
        <v>07</v>
      </c>
      <c r="S725" t="str">
        <f t="shared" si="118"/>
        <v>'2014-07-07'</v>
      </c>
      <c r="T725" t="str">
        <f t="shared" si="119"/>
        <v>insert into control (nombre, fecha_registrada, registrada, estatus, id_admin, id_cliente, created_at, updated_at) values('INFLATEK TECNOLOGIA INFABLE','2014-07-07',1,1,2,519,'2018-10-31 23:06:00','2018-10-31 23:06:00');</v>
      </c>
    </row>
    <row r="726" spans="1:20">
      <c r="A726" s="59" t="s">
        <v>3711</v>
      </c>
      <c r="B726" s="59">
        <v>1</v>
      </c>
      <c r="C726" s="68">
        <v>39616</v>
      </c>
      <c r="D726" s="68">
        <v>43268</v>
      </c>
      <c r="E726" s="82"/>
      <c r="F726" s="59" t="s">
        <v>3712</v>
      </c>
      <c r="G726" s="59">
        <v>427</v>
      </c>
      <c r="I726" t="s">
        <v>2466</v>
      </c>
      <c r="J726">
        <v>725</v>
      </c>
      <c r="K726">
        <f t="shared" si="110"/>
        <v>669</v>
      </c>
      <c r="L726">
        <f t="shared" si="111"/>
        <v>1</v>
      </c>
      <c r="M726">
        <f t="shared" si="112"/>
        <v>41878</v>
      </c>
      <c r="N726">
        <f t="shared" si="113"/>
        <v>2014</v>
      </c>
      <c r="O726">
        <f t="shared" si="114"/>
        <v>8</v>
      </c>
      <c r="P726" t="str">
        <f t="shared" si="115"/>
        <v>08</v>
      </c>
      <c r="Q726">
        <f t="shared" si="116"/>
        <v>27</v>
      </c>
      <c r="R726">
        <f t="shared" si="117"/>
        <v>27</v>
      </c>
      <c r="S726" t="str">
        <f t="shared" si="118"/>
        <v>'2014-08-27'</v>
      </c>
      <c r="T726" t="str">
        <f t="shared" si="119"/>
        <v>insert into control (nombre, fecha_registrada, registrada, estatus, id_admin, id_cliente, created_at, updated_at) values('INMOMINADA','2014-08-27',1,1,2,669,'2018-10-31 23:06:00','2018-10-31 23:06:00');</v>
      </c>
    </row>
    <row r="727" spans="1:20">
      <c r="A727" s="57" t="s">
        <v>3726</v>
      </c>
      <c r="B727" s="57">
        <v>1</v>
      </c>
      <c r="C727" s="69">
        <v>41247</v>
      </c>
      <c r="D727" s="69">
        <v>44899</v>
      </c>
      <c r="E727" s="85"/>
      <c r="F727" s="57" t="s">
        <v>3727</v>
      </c>
      <c r="G727" s="57">
        <v>425</v>
      </c>
      <c r="I727" t="s">
        <v>7436</v>
      </c>
      <c r="J727">
        <v>726</v>
      </c>
      <c r="K727">
        <f t="shared" si="110"/>
        <v>520</v>
      </c>
      <c r="L727">
        <f t="shared" si="111"/>
        <v>1</v>
      </c>
      <c r="M727">
        <f t="shared" si="112"/>
        <v>42724</v>
      </c>
      <c r="N727">
        <f t="shared" si="113"/>
        <v>2016</v>
      </c>
      <c r="O727">
        <f t="shared" si="114"/>
        <v>12</v>
      </c>
      <c r="P727">
        <f t="shared" si="115"/>
        <v>12</v>
      </c>
      <c r="Q727">
        <f t="shared" si="116"/>
        <v>20</v>
      </c>
      <c r="R727">
        <f t="shared" si="117"/>
        <v>20</v>
      </c>
      <c r="S727" t="str">
        <f t="shared" si="118"/>
        <v>'2016-12-20'</v>
      </c>
      <c r="T727" t="str">
        <f t="shared" si="119"/>
        <v>insert into control (nombre, fecha_registrada, registrada, estatus, id_admin, id_cliente, created_at, updated_at) values('INMUEBLES OHOA 8','2016-12-20',1,1,2,520,'2018-10-31 23:06:00','2018-10-31 23:06:00');</v>
      </c>
    </row>
    <row r="728" spans="1:20">
      <c r="A728" s="110" t="s">
        <v>3734</v>
      </c>
      <c r="B728" s="110">
        <v>1</v>
      </c>
      <c r="C728" s="111">
        <v>37211</v>
      </c>
      <c r="D728" s="111">
        <v>44516</v>
      </c>
      <c r="E728" s="112"/>
      <c r="F728" s="110" t="s">
        <v>3734</v>
      </c>
      <c r="G728" s="110">
        <v>424</v>
      </c>
      <c r="I728" t="s">
        <v>162</v>
      </c>
      <c r="J728">
        <v>727</v>
      </c>
      <c r="K728">
        <f t="shared" si="110"/>
        <v>1114</v>
      </c>
      <c r="L728">
        <f t="shared" si="111"/>
        <v>0</v>
      </c>
      <c r="M728">
        <f t="shared" si="112"/>
        <v>39286</v>
      </c>
      <c r="N728">
        <f t="shared" si="113"/>
        <v>2007</v>
      </c>
      <c r="O728">
        <f t="shared" si="114"/>
        <v>7</v>
      </c>
      <c r="P728" t="str">
        <f t="shared" si="115"/>
        <v>07</v>
      </c>
      <c r="Q728">
        <f t="shared" si="116"/>
        <v>23</v>
      </c>
      <c r="R728">
        <f t="shared" si="117"/>
        <v>23</v>
      </c>
      <c r="S728" t="str">
        <f t="shared" si="118"/>
        <v>'2007-07-23'</v>
      </c>
      <c r="T728" t="str">
        <f t="shared" si="119"/>
        <v>insert into control (nombre, fecha_registrada, registrada, estatus, id_admin, id_cliente, created_at, updated_at) values('INNOMINADA','2007-07-23',0,1,2,1114,'2018-10-31 23:06:00','2018-10-31 23:06:00');</v>
      </c>
    </row>
    <row r="729" spans="1:20">
      <c r="A729" s="58" t="s">
        <v>3740</v>
      </c>
      <c r="B729" s="58">
        <v>1</v>
      </c>
      <c r="C729" s="67">
        <v>40801</v>
      </c>
      <c r="D729" s="67">
        <v>44454</v>
      </c>
      <c r="E729" s="83"/>
      <c r="F729" s="58" t="s">
        <v>3740</v>
      </c>
      <c r="G729" s="58">
        <v>423</v>
      </c>
      <c r="I729" t="s">
        <v>4006</v>
      </c>
      <c r="J729">
        <v>728</v>
      </c>
      <c r="K729">
        <f t="shared" si="110"/>
        <v>375</v>
      </c>
      <c r="L729">
        <f t="shared" si="111"/>
        <v>1</v>
      </c>
      <c r="M729">
        <f t="shared" si="112"/>
        <v>40357</v>
      </c>
      <c r="N729">
        <f t="shared" si="113"/>
        <v>2010</v>
      </c>
      <c r="O729">
        <f t="shared" si="114"/>
        <v>6</v>
      </c>
      <c r="P729" t="str">
        <f t="shared" si="115"/>
        <v>06</v>
      </c>
      <c r="Q729">
        <f t="shared" si="116"/>
        <v>28</v>
      </c>
      <c r="R729">
        <f t="shared" si="117"/>
        <v>28</v>
      </c>
      <c r="S729" t="str">
        <f t="shared" si="118"/>
        <v>'2010-06-28'</v>
      </c>
      <c r="T729" t="str">
        <f t="shared" si="119"/>
        <v>insert into control (nombre, fecha_registrada, registrada, estatus, id_admin, id_cliente, created_at, updated_at) values('INNOMINADA (CENTRO DE EXPOSICIONES)','2010-06-28',1,1,2,375,'2018-10-31 23:06:00','2018-10-31 23:06:00');</v>
      </c>
    </row>
    <row r="730" spans="1:20">
      <c r="A730" s="60" t="s">
        <v>3747</v>
      </c>
      <c r="B730" s="59">
        <v>1</v>
      </c>
      <c r="C730" s="68">
        <v>39493</v>
      </c>
      <c r="D730" s="68">
        <v>43146</v>
      </c>
      <c r="E730" s="82"/>
      <c r="F730" s="60" t="s">
        <v>3748</v>
      </c>
      <c r="G730" s="60">
        <v>421</v>
      </c>
      <c r="I730" t="s">
        <v>4169</v>
      </c>
      <c r="J730">
        <v>729</v>
      </c>
      <c r="K730">
        <f t="shared" si="110"/>
        <v>332</v>
      </c>
      <c r="L730">
        <f t="shared" si="111"/>
        <v>1</v>
      </c>
      <c r="M730">
        <f t="shared" si="112"/>
        <v>40219</v>
      </c>
      <c r="N730">
        <f t="shared" si="113"/>
        <v>2010</v>
      </c>
      <c r="O730">
        <f t="shared" si="114"/>
        <v>2</v>
      </c>
      <c r="P730" t="str">
        <f t="shared" si="115"/>
        <v>02</v>
      </c>
      <c r="Q730">
        <f t="shared" si="116"/>
        <v>10</v>
      </c>
      <c r="R730">
        <f t="shared" si="117"/>
        <v>10</v>
      </c>
      <c r="S730" t="str">
        <f t="shared" si="118"/>
        <v>'2010-02-10'</v>
      </c>
      <c r="T730" t="str">
        <f t="shared" si="119"/>
        <v>insert into control (nombre, fecha_registrada, registrada, estatus, id_admin, id_cliente, created_at, updated_at) values('INNOMINADA (LOGO EL NORTEÑO)','2010-02-10',1,1,2,332,'2018-10-31 23:06:00','2018-10-31 23:06:00');</v>
      </c>
    </row>
    <row r="731" spans="1:20">
      <c r="A731" s="57" t="s">
        <v>3753</v>
      </c>
      <c r="B731" s="57">
        <v>1</v>
      </c>
      <c r="C731" s="67">
        <v>39517</v>
      </c>
      <c r="D731" s="67">
        <v>43169</v>
      </c>
      <c r="E731" s="83"/>
      <c r="F731" s="57" t="s">
        <v>3748</v>
      </c>
      <c r="G731" s="57">
        <v>421</v>
      </c>
      <c r="I731" t="s">
        <v>2776</v>
      </c>
      <c r="J731">
        <v>730</v>
      </c>
      <c r="K731">
        <f t="shared" si="110"/>
        <v>606</v>
      </c>
      <c r="L731">
        <f t="shared" si="111"/>
        <v>1</v>
      </c>
      <c r="M731">
        <f t="shared" si="112"/>
        <v>39223</v>
      </c>
      <c r="N731">
        <f t="shared" si="113"/>
        <v>2007</v>
      </c>
      <c r="O731">
        <f t="shared" si="114"/>
        <v>5</v>
      </c>
      <c r="P731" t="str">
        <f t="shared" si="115"/>
        <v>05</v>
      </c>
      <c r="Q731">
        <f t="shared" si="116"/>
        <v>21</v>
      </c>
      <c r="R731">
        <f t="shared" si="117"/>
        <v>21</v>
      </c>
      <c r="S731" t="str">
        <f t="shared" si="118"/>
        <v>'2007-05-21'</v>
      </c>
      <c r="T731" t="str">
        <f t="shared" si="119"/>
        <v>insert into control (nombre, fecha_registrada, registrada, estatus, id_admin, id_cliente, created_at, updated_at) values('INNOMINADA (LOGO LAS GARRAFAS)','2007-05-21',1,1,2,606,'2018-10-31 23:06:00','2018-10-31 23:06:00');</v>
      </c>
    </row>
    <row r="732" spans="1:20">
      <c r="A732" s="60" t="s">
        <v>3755</v>
      </c>
      <c r="B732" s="60">
        <v>1</v>
      </c>
      <c r="C732" s="70">
        <v>40967</v>
      </c>
      <c r="D732" s="70">
        <v>44620</v>
      </c>
      <c r="E732" s="84"/>
      <c r="F732" s="60" t="s">
        <v>3756</v>
      </c>
      <c r="G732" s="60">
        <v>420</v>
      </c>
      <c r="I732" t="s">
        <v>1910</v>
      </c>
      <c r="J732">
        <v>731</v>
      </c>
      <c r="K732">
        <f t="shared" si="110"/>
        <v>769</v>
      </c>
      <c r="L732">
        <f t="shared" si="111"/>
        <v>1</v>
      </c>
      <c r="M732">
        <f t="shared" si="112"/>
        <v>40387</v>
      </c>
      <c r="N732">
        <f t="shared" si="113"/>
        <v>2010</v>
      </c>
      <c r="O732">
        <f t="shared" si="114"/>
        <v>7</v>
      </c>
      <c r="P732" t="str">
        <f t="shared" si="115"/>
        <v>07</v>
      </c>
      <c r="Q732">
        <f t="shared" si="116"/>
        <v>28</v>
      </c>
      <c r="R732">
        <f t="shared" si="117"/>
        <v>28</v>
      </c>
      <c r="S732" t="str">
        <f t="shared" si="118"/>
        <v>'2010-07-28'</v>
      </c>
      <c r="T732" t="str">
        <f t="shared" si="119"/>
        <v>insert into control (nombre, fecha_registrada, registrada, estatus, id_admin, id_cliente, created_at, updated_at) values('INNOMINADA (LOGO OPTICAS PASOS)','2010-07-28',1,1,2,769,'2018-10-31 23:06:00','2018-10-31 23:06:00');</v>
      </c>
    </row>
    <row r="733" spans="1:20">
      <c r="A733" s="58" t="s">
        <v>3763</v>
      </c>
      <c r="B733" s="58">
        <v>1</v>
      </c>
      <c r="C733" s="67">
        <v>40071</v>
      </c>
      <c r="D733" s="67">
        <v>43723</v>
      </c>
      <c r="E733" s="83"/>
      <c r="F733" s="58" t="s">
        <v>3764</v>
      </c>
      <c r="G733" s="58">
        <v>417</v>
      </c>
      <c r="I733" t="s">
        <v>1206</v>
      </c>
      <c r="J733">
        <v>732</v>
      </c>
      <c r="K733">
        <f t="shared" si="110"/>
        <v>902</v>
      </c>
      <c r="L733">
        <f t="shared" si="111"/>
        <v>1</v>
      </c>
      <c r="M733">
        <f t="shared" si="112"/>
        <v>40092</v>
      </c>
      <c r="N733">
        <f t="shared" si="113"/>
        <v>2009</v>
      </c>
      <c r="O733">
        <f t="shared" si="114"/>
        <v>10</v>
      </c>
      <c r="P733">
        <f t="shared" si="115"/>
        <v>10</v>
      </c>
      <c r="Q733">
        <f t="shared" si="116"/>
        <v>6</v>
      </c>
      <c r="R733" t="str">
        <f t="shared" si="117"/>
        <v>06</v>
      </c>
      <c r="S733" t="str">
        <f t="shared" si="118"/>
        <v>'2009-10-06'</v>
      </c>
      <c r="T733" t="str">
        <f t="shared" si="119"/>
        <v>insert into control (nombre, fecha_registrada, registrada, estatus, id_admin, id_cliente, created_at, updated_at) values('INNOMINADA (LOGO RICASA)','2009-10-06',1,1,2,902,'2018-10-31 23:06:00','2018-10-31 23:06:00');</v>
      </c>
    </row>
    <row r="734" spans="1:20">
      <c r="A734" s="59" t="s">
        <v>3772</v>
      </c>
      <c r="B734" s="59">
        <v>1</v>
      </c>
      <c r="C734" s="68">
        <v>36685</v>
      </c>
      <c r="D734" s="68">
        <v>43990</v>
      </c>
      <c r="E734" s="82"/>
      <c r="F734" s="59" t="s">
        <v>3773</v>
      </c>
      <c r="G734" s="59">
        <v>416</v>
      </c>
      <c r="I734" t="s">
        <v>79</v>
      </c>
      <c r="J734">
        <v>733</v>
      </c>
      <c r="K734">
        <f t="shared" si="110"/>
        <v>1128</v>
      </c>
      <c r="L734">
        <f t="shared" si="111"/>
        <v>1</v>
      </c>
      <c r="M734">
        <f t="shared" si="112"/>
        <v>40063</v>
      </c>
      <c r="N734">
        <f t="shared" si="113"/>
        <v>2009</v>
      </c>
      <c r="O734">
        <f t="shared" si="114"/>
        <v>9</v>
      </c>
      <c r="P734" t="str">
        <f t="shared" si="115"/>
        <v>09</v>
      </c>
      <c r="Q734">
        <f t="shared" si="116"/>
        <v>7</v>
      </c>
      <c r="R734" t="str">
        <f t="shared" si="117"/>
        <v>07</v>
      </c>
      <c r="S734" t="str">
        <f t="shared" si="118"/>
        <v>'2009-09-07'</v>
      </c>
      <c r="T734" t="str">
        <f t="shared" si="119"/>
        <v>insert into control (nombre, fecha_registrada, registrada, estatus, id_admin, id_cliente, created_at, updated_at) values('INNOMINADA (LOGO ZAPATERIA CORONA)','2009-09-07',1,1,2,1128,'2018-10-31 23:06:00','2018-10-31 23:06:00');</v>
      </c>
    </row>
    <row r="735" spans="1:20">
      <c r="A735" s="65" t="s">
        <v>8648</v>
      </c>
      <c r="B735" s="57">
        <v>1</v>
      </c>
      <c r="C735" s="69">
        <v>41060</v>
      </c>
      <c r="D735" s="69">
        <v>44712</v>
      </c>
      <c r="E735" s="85">
        <v>35</v>
      </c>
      <c r="F735" s="57" t="s">
        <v>3773</v>
      </c>
      <c r="G735" s="57">
        <v>416</v>
      </c>
      <c r="I735" t="s">
        <v>1162</v>
      </c>
      <c r="J735">
        <v>734</v>
      </c>
      <c r="K735">
        <f t="shared" si="110"/>
        <v>911</v>
      </c>
      <c r="L735">
        <f t="shared" si="111"/>
        <v>1</v>
      </c>
      <c r="M735">
        <f t="shared" si="112"/>
        <v>41698</v>
      </c>
      <c r="N735">
        <f t="shared" si="113"/>
        <v>2014</v>
      </c>
      <c r="O735">
        <f t="shared" si="114"/>
        <v>2</v>
      </c>
      <c r="P735" t="str">
        <f t="shared" si="115"/>
        <v>02</v>
      </c>
      <c r="Q735">
        <f t="shared" si="116"/>
        <v>28</v>
      </c>
      <c r="R735">
        <f t="shared" si="117"/>
        <v>28</v>
      </c>
      <c r="S735" t="str">
        <f t="shared" si="118"/>
        <v>'2014-02-28'</v>
      </c>
      <c r="T735" t="str">
        <f t="shared" si="119"/>
        <v>insert into control (nombre, fecha_registrada, registrada, estatus, id_admin, id_cliente, created_at, updated_at) values('INNOMINADA (MI CONTA)','2014-02-28',1,1,2,911,'2018-10-31 23:06:00','2018-10-31 23:06:00');</v>
      </c>
    </row>
    <row r="736" spans="1:20">
      <c r="A736" s="72" t="s">
        <v>8648</v>
      </c>
      <c r="B736" s="60">
        <v>1</v>
      </c>
      <c r="C736" s="70">
        <v>41060</v>
      </c>
      <c r="D736" s="70">
        <v>44712</v>
      </c>
      <c r="E736" s="84">
        <v>40</v>
      </c>
      <c r="F736" s="60" t="s">
        <v>3773</v>
      </c>
      <c r="G736" s="60">
        <v>416</v>
      </c>
      <c r="I736" t="s">
        <v>7451</v>
      </c>
      <c r="J736">
        <v>735</v>
      </c>
      <c r="K736">
        <f t="shared" si="110"/>
        <v>1073</v>
      </c>
      <c r="L736">
        <f t="shared" si="111"/>
        <v>1</v>
      </c>
      <c r="M736">
        <f t="shared" si="112"/>
        <v>42746</v>
      </c>
      <c r="N736">
        <f t="shared" si="113"/>
        <v>2017</v>
      </c>
      <c r="O736">
        <f t="shared" si="114"/>
        <v>1</v>
      </c>
      <c r="P736" t="str">
        <f t="shared" si="115"/>
        <v>01</v>
      </c>
      <c r="Q736">
        <f t="shared" si="116"/>
        <v>11</v>
      </c>
      <c r="R736">
        <f t="shared" si="117"/>
        <v>11</v>
      </c>
      <c r="S736" t="str">
        <f t="shared" si="118"/>
        <v>'2017-01-11'</v>
      </c>
      <c r="T736" t="str">
        <f t="shared" si="119"/>
        <v>insert into control (nombre, fecha_registrada, registrada, estatus, id_admin, id_cliente, created_at, updated_at) values('INNOMINADA HALCON()','2017-01-11',1,1,2,1073,'2018-10-31 23:06:00','2018-10-31 23:06:00');</v>
      </c>
    </row>
    <row r="737" spans="1:20">
      <c r="A737" s="64" t="s">
        <v>8648</v>
      </c>
      <c r="B737" s="58">
        <v>1</v>
      </c>
      <c r="C737" s="67">
        <v>41256</v>
      </c>
      <c r="D737" s="67">
        <v>44908</v>
      </c>
      <c r="E737" s="83">
        <v>19</v>
      </c>
      <c r="F737" s="58" t="s">
        <v>3773</v>
      </c>
      <c r="G737" s="58">
        <v>416</v>
      </c>
      <c r="I737" t="s">
        <v>8148</v>
      </c>
      <c r="J737">
        <v>736</v>
      </c>
      <c r="K737">
        <f t="shared" si="110"/>
        <v>776</v>
      </c>
      <c r="L737">
        <f t="shared" si="111"/>
        <v>1</v>
      </c>
      <c r="M737">
        <f t="shared" si="112"/>
        <v>43122</v>
      </c>
      <c r="N737">
        <f t="shared" si="113"/>
        <v>2018</v>
      </c>
      <c r="O737">
        <f t="shared" si="114"/>
        <v>1</v>
      </c>
      <c r="P737" t="str">
        <f t="shared" si="115"/>
        <v>01</v>
      </c>
      <c r="Q737">
        <f t="shared" si="116"/>
        <v>22</v>
      </c>
      <c r="R737">
        <f t="shared" si="117"/>
        <v>22</v>
      </c>
      <c r="S737" t="str">
        <f t="shared" si="118"/>
        <v>'2018-01-22'</v>
      </c>
      <c r="T737" t="str">
        <f t="shared" si="119"/>
        <v>insert into control (nombre, fecha_registrada, registrada, estatus, id_admin, id_cliente, created_at, updated_at) values('INNOMINADA ORSEN','2018-01-22',1,1,2,776,'2018-10-31 23:06:00','2018-10-31 23:06:00');</v>
      </c>
    </row>
    <row r="738" spans="1:20">
      <c r="A738" s="72" t="s">
        <v>8648</v>
      </c>
      <c r="B738" s="60">
        <v>1</v>
      </c>
      <c r="C738" s="70">
        <v>41256</v>
      </c>
      <c r="D738" s="70">
        <v>44908</v>
      </c>
      <c r="E738" s="84">
        <v>37</v>
      </c>
      <c r="F738" s="60" t="s">
        <v>3773</v>
      </c>
      <c r="G738" s="60">
        <v>416</v>
      </c>
      <c r="I738" t="s">
        <v>6869</v>
      </c>
      <c r="J738">
        <v>737</v>
      </c>
      <c r="K738">
        <f t="shared" si="110"/>
        <v>1026</v>
      </c>
      <c r="L738">
        <f t="shared" si="111"/>
        <v>1</v>
      </c>
      <c r="M738">
        <f t="shared" si="112"/>
        <v>42415</v>
      </c>
      <c r="N738">
        <f t="shared" si="113"/>
        <v>2016</v>
      </c>
      <c r="O738">
        <f t="shared" si="114"/>
        <v>2</v>
      </c>
      <c r="P738" t="str">
        <f t="shared" si="115"/>
        <v>02</v>
      </c>
      <c r="Q738">
        <f t="shared" si="116"/>
        <v>15</v>
      </c>
      <c r="R738">
        <f t="shared" si="117"/>
        <v>15</v>
      </c>
      <c r="S738" t="str">
        <f t="shared" si="118"/>
        <v>'2016-02-15'</v>
      </c>
      <c r="T738" t="str">
        <f t="shared" si="119"/>
        <v>insert into control (nombre, fecha_registrada, registrada, estatus, id_admin, id_cliente, created_at, updated_at) values('INNOMINDA','2016-02-15',1,1,2,1026,'2018-10-31 23:06:00','2018-10-31 23:06:00');</v>
      </c>
    </row>
    <row r="739" spans="1:20">
      <c r="A739" s="57" t="s">
        <v>3785</v>
      </c>
      <c r="B739" s="57">
        <v>1</v>
      </c>
      <c r="C739" s="67">
        <v>39051</v>
      </c>
      <c r="D739" s="67">
        <v>42704</v>
      </c>
      <c r="E739" s="83"/>
      <c r="F739" s="57" t="s">
        <v>3786</v>
      </c>
      <c r="G739" s="57">
        <v>414</v>
      </c>
      <c r="I739" t="s">
        <v>3196</v>
      </c>
      <c r="J739">
        <v>738</v>
      </c>
      <c r="K739">
        <f t="shared" si="110"/>
        <v>522</v>
      </c>
      <c r="L739">
        <f t="shared" si="111"/>
        <v>1</v>
      </c>
      <c r="M739">
        <f t="shared" si="112"/>
        <v>39626</v>
      </c>
      <c r="N739">
        <f t="shared" si="113"/>
        <v>2008</v>
      </c>
      <c r="O739">
        <f t="shared" si="114"/>
        <v>6</v>
      </c>
      <c r="P739" t="str">
        <f t="shared" si="115"/>
        <v>06</v>
      </c>
      <c r="Q739">
        <f t="shared" si="116"/>
        <v>27</v>
      </c>
      <c r="R739">
        <f t="shared" si="117"/>
        <v>27</v>
      </c>
      <c r="S739" t="str">
        <f t="shared" si="118"/>
        <v>'2008-06-27'</v>
      </c>
      <c r="T739" t="str">
        <f t="shared" si="119"/>
        <v>insert into control (nombre, fecha_registrada, registrada, estatus, id_admin, id_cliente, created_at, updated_at) values('INOMEX','2008-06-27',1,1,2,522,'2018-10-31 23:06:00','2018-10-31 23:06:00');</v>
      </c>
    </row>
    <row r="740" spans="1:20">
      <c r="A740" s="59" t="s">
        <v>3793</v>
      </c>
      <c r="B740" s="59">
        <v>1</v>
      </c>
      <c r="C740" s="68">
        <v>40123</v>
      </c>
      <c r="D740" s="68">
        <v>43775</v>
      </c>
      <c r="E740" s="82"/>
      <c r="F740" s="59" t="s">
        <v>3793</v>
      </c>
      <c r="G740" s="59">
        <v>413</v>
      </c>
      <c r="I740" t="s">
        <v>4763</v>
      </c>
      <c r="J740">
        <v>739</v>
      </c>
      <c r="K740">
        <f t="shared" si="110"/>
        <v>229</v>
      </c>
      <c r="L740">
        <f t="shared" si="111"/>
        <v>1</v>
      </c>
      <c r="M740">
        <f t="shared" si="112"/>
        <v>40520</v>
      </c>
      <c r="N740">
        <f t="shared" si="113"/>
        <v>2010</v>
      </c>
      <c r="O740">
        <f t="shared" si="114"/>
        <v>12</v>
      </c>
      <c r="P740">
        <f t="shared" si="115"/>
        <v>12</v>
      </c>
      <c r="Q740">
        <f t="shared" si="116"/>
        <v>8</v>
      </c>
      <c r="R740" t="str">
        <f t="shared" si="117"/>
        <v>08</v>
      </c>
      <c r="S740" t="str">
        <f t="shared" si="118"/>
        <v>'2010-12-08'</v>
      </c>
      <c r="T740" t="str">
        <f t="shared" si="119"/>
        <v>insert into control (nombre, fecha_registrada, registrada, estatus, id_admin, id_cliente, created_at, updated_at) values('INOMINADA','2010-12-08',1,1,2,229,'2018-10-31 23:06:00','2018-10-31 23:06:00');</v>
      </c>
    </row>
    <row r="741" spans="1:20">
      <c r="A741" s="58" t="s">
        <v>3797</v>
      </c>
      <c r="B741" s="58">
        <v>1</v>
      </c>
      <c r="C741" s="67">
        <v>40793</v>
      </c>
      <c r="D741" s="67">
        <v>44446</v>
      </c>
      <c r="E741" s="83"/>
      <c r="F741" s="58" t="s">
        <v>3797</v>
      </c>
      <c r="G741" s="58">
        <v>412</v>
      </c>
      <c r="I741" t="s">
        <v>3643</v>
      </c>
      <c r="J741">
        <v>740</v>
      </c>
      <c r="K741">
        <f t="shared" si="110"/>
        <v>443</v>
      </c>
      <c r="L741">
        <f t="shared" si="111"/>
        <v>1</v>
      </c>
      <c r="M741">
        <f t="shared" si="112"/>
        <v>41115</v>
      </c>
      <c r="N741">
        <f t="shared" si="113"/>
        <v>2012</v>
      </c>
      <c r="O741">
        <f t="shared" si="114"/>
        <v>7</v>
      </c>
      <c r="P741" t="str">
        <f t="shared" si="115"/>
        <v>07</v>
      </c>
      <c r="Q741">
        <f t="shared" si="116"/>
        <v>25</v>
      </c>
      <c r="R741">
        <f t="shared" si="117"/>
        <v>25</v>
      </c>
      <c r="S741" t="str">
        <f t="shared" si="118"/>
        <v>'2012-07-25'</v>
      </c>
      <c r="T741" t="str">
        <f t="shared" si="119"/>
        <v>insert into control (nombre, fecha_registrada, registrada, estatus, id_admin, id_cliente, created_at, updated_at) values('INSTALACIÓN Y MANTENIMIENTO DE SISTEMAS CONTRA INCENDIO IMSCI','2012-07-25',1,1,2,443,'2018-10-31 23:06:00','2018-10-31 23:06:00');</v>
      </c>
    </row>
    <row r="742" spans="1:20">
      <c r="A742" s="59" t="s">
        <v>3805</v>
      </c>
      <c r="B742" s="59">
        <v>1</v>
      </c>
      <c r="C742" s="68">
        <v>42625</v>
      </c>
      <c r="D742" s="68">
        <v>46277</v>
      </c>
      <c r="E742" s="82"/>
      <c r="F742" s="59" t="s">
        <v>3806</v>
      </c>
      <c r="G742" s="59">
        <v>411</v>
      </c>
      <c r="I742" t="s">
        <v>8270</v>
      </c>
      <c r="J742">
        <v>741</v>
      </c>
      <c r="K742">
        <f t="shared" si="110"/>
        <v>536</v>
      </c>
      <c r="L742">
        <f t="shared" si="111"/>
        <v>1</v>
      </c>
      <c r="M742">
        <f t="shared" si="112"/>
        <v>43200</v>
      </c>
      <c r="N742">
        <f t="shared" si="113"/>
        <v>2018</v>
      </c>
      <c r="O742">
        <f t="shared" si="114"/>
        <v>4</v>
      </c>
      <c r="P742" t="str">
        <f t="shared" si="115"/>
        <v>04</v>
      </c>
      <c r="Q742">
        <f t="shared" si="116"/>
        <v>10</v>
      </c>
      <c r="R742">
        <f t="shared" si="117"/>
        <v>10</v>
      </c>
      <c r="S742" t="str">
        <f t="shared" si="118"/>
        <v>'2018-04-10'</v>
      </c>
      <c r="T742" t="str">
        <f t="shared" si="119"/>
        <v>insert into control (nombre, fecha_registrada, registrada, estatus, id_admin, id_cliente, created_at, updated_at) values('INSTALAMAS POR INTERCERAMIC','2018-04-10',1,1,2,536,'2018-10-31 23:06:00','2018-10-31 23:06:00');</v>
      </c>
    </row>
    <row r="743" spans="1:20">
      <c r="A743" s="58" t="s">
        <v>3811</v>
      </c>
      <c r="B743" s="58">
        <v>1</v>
      </c>
      <c r="C743" s="67">
        <v>41653</v>
      </c>
      <c r="D743" s="67">
        <v>45305</v>
      </c>
      <c r="E743" s="83"/>
      <c r="F743" s="58" t="s">
        <v>3806</v>
      </c>
      <c r="G743" s="58">
        <v>411</v>
      </c>
      <c r="I743" t="s">
        <v>3181</v>
      </c>
      <c r="J743">
        <v>742</v>
      </c>
      <c r="K743">
        <f t="shared" si="110"/>
        <v>525</v>
      </c>
      <c r="L743">
        <f t="shared" si="111"/>
        <v>1</v>
      </c>
      <c r="M743">
        <f t="shared" si="112"/>
        <v>40387</v>
      </c>
      <c r="N743">
        <f t="shared" si="113"/>
        <v>2010</v>
      </c>
      <c r="O743">
        <f t="shared" si="114"/>
        <v>7</v>
      </c>
      <c r="P743" t="str">
        <f t="shared" si="115"/>
        <v>07</v>
      </c>
      <c r="Q743">
        <f t="shared" si="116"/>
        <v>28</v>
      </c>
      <c r="R743">
        <f t="shared" si="117"/>
        <v>28</v>
      </c>
      <c r="S743" t="str">
        <f t="shared" si="118"/>
        <v>'2010-07-28'</v>
      </c>
      <c r="T743" t="str">
        <f t="shared" si="119"/>
        <v>insert into control (nombre, fecha_registrada, registrada, estatus, id_admin, id_cliente, created_at, updated_at) values('INSTALL','2010-07-28',1,1,2,525,'2018-10-31 23:06:00','2018-10-31 23:06:00');</v>
      </c>
    </row>
    <row r="744" spans="1:20">
      <c r="A744" s="59" t="s">
        <v>3814</v>
      </c>
      <c r="B744" s="59">
        <v>1</v>
      </c>
      <c r="C744" s="68">
        <v>41653</v>
      </c>
      <c r="D744" s="68">
        <v>45305</v>
      </c>
      <c r="E744" s="82"/>
      <c r="F744" s="59" t="s">
        <v>3806</v>
      </c>
      <c r="G744" s="59">
        <v>411</v>
      </c>
      <c r="I744" t="s">
        <v>845</v>
      </c>
      <c r="J744">
        <v>743</v>
      </c>
      <c r="K744">
        <f t="shared" si="110"/>
        <v>972</v>
      </c>
      <c r="L744">
        <f t="shared" si="111"/>
        <v>1</v>
      </c>
      <c r="M744">
        <f t="shared" si="112"/>
        <v>39800</v>
      </c>
      <c r="N744">
        <f t="shared" si="113"/>
        <v>2008</v>
      </c>
      <c r="O744">
        <f t="shared" si="114"/>
        <v>12</v>
      </c>
      <c r="P744">
        <f t="shared" si="115"/>
        <v>12</v>
      </c>
      <c r="Q744">
        <f t="shared" si="116"/>
        <v>18</v>
      </c>
      <c r="R744">
        <f t="shared" si="117"/>
        <v>18</v>
      </c>
      <c r="S744" t="str">
        <f t="shared" si="118"/>
        <v>'2008-12-18'</v>
      </c>
      <c r="T744" t="str">
        <f t="shared" si="119"/>
        <v>insert into control (nombre, fecha_registrada, registrada, estatus, id_admin, id_cliente, created_at, updated_at) values('INSTITUTO GASTRONOMICO L´ECOLE DUCHEF SISTEMAS EDUCATIVOS DEL NORTE A.C.','2008-12-18',1,1,2,972,'2018-10-31 23:06:00','2018-10-31 23:06:00');</v>
      </c>
    </row>
    <row r="745" spans="1:20">
      <c r="A745" s="57" t="s">
        <v>3816</v>
      </c>
      <c r="B745" s="57" t="s">
        <v>8657</v>
      </c>
      <c r="C745" s="67">
        <v>41757</v>
      </c>
      <c r="D745" s="67">
        <v>45410</v>
      </c>
      <c r="E745" s="83">
        <v>35</v>
      </c>
      <c r="F745" s="57" t="s">
        <v>3806</v>
      </c>
      <c r="G745" s="57">
        <v>411</v>
      </c>
      <c r="I745" t="s">
        <v>3174</v>
      </c>
      <c r="J745">
        <v>744</v>
      </c>
      <c r="K745">
        <f t="shared" si="110"/>
        <v>526</v>
      </c>
      <c r="L745">
        <f t="shared" si="111"/>
        <v>1</v>
      </c>
      <c r="M745">
        <f t="shared" si="112"/>
        <v>40641</v>
      </c>
      <c r="N745">
        <f t="shared" si="113"/>
        <v>2011</v>
      </c>
      <c r="O745">
        <f t="shared" si="114"/>
        <v>4</v>
      </c>
      <c r="P745" t="str">
        <f t="shared" si="115"/>
        <v>04</v>
      </c>
      <c r="Q745">
        <f t="shared" si="116"/>
        <v>8</v>
      </c>
      <c r="R745" t="str">
        <f t="shared" si="117"/>
        <v>08</v>
      </c>
      <c r="S745" t="str">
        <f t="shared" si="118"/>
        <v>'2011-04-08'</v>
      </c>
      <c r="T745" t="str">
        <f t="shared" si="119"/>
        <v>insert into control (nombre, fecha_registrada, registrada, estatus, id_admin, id_cliente, created_at, updated_at) values('INSTITUTO INTERCOM','2011-04-08',1,1,2,526,'2018-10-31 23:06:00','2018-10-31 23:06:00');</v>
      </c>
    </row>
    <row r="746" spans="1:20">
      <c r="A746" s="59" t="s">
        <v>3821</v>
      </c>
      <c r="B746" s="59">
        <v>1</v>
      </c>
      <c r="C746" s="68">
        <v>41003</v>
      </c>
      <c r="D746" s="68">
        <v>44655</v>
      </c>
      <c r="E746" s="82"/>
      <c r="F746" s="59" t="s">
        <v>3821</v>
      </c>
      <c r="G746" s="59">
        <v>408</v>
      </c>
      <c r="I746" t="s">
        <v>6303</v>
      </c>
      <c r="J746">
        <v>745</v>
      </c>
      <c r="K746">
        <f t="shared" si="110"/>
        <v>529</v>
      </c>
      <c r="L746">
        <f t="shared" si="111"/>
        <v>1</v>
      </c>
      <c r="M746">
        <f t="shared" si="112"/>
        <v>42151</v>
      </c>
      <c r="N746">
        <f t="shared" si="113"/>
        <v>2015</v>
      </c>
      <c r="O746">
        <f t="shared" si="114"/>
        <v>5</v>
      </c>
      <c r="P746" t="str">
        <f t="shared" si="115"/>
        <v>05</v>
      </c>
      <c r="Q746">
        <f t="shared" si="116"/>
        <v>27</v>
      </c>
      <c r="R746">
        <f t="shared" si="117"/>
        <v>27</v>
      </c>
      <c r="S746" t="str">
        <f t="shared" si="118"/>
        <v>'2015-05-27'</v>
      </c>
      <c r="T746" t="str">
        <f t="shared" si="119"/>
        <v>insert into control (nombre, fecha_registrada, registrada, estatus, id_admin, id_cliente, created_at, updated_at) values('INTEGRADENT','2015-05-27',1,1,2,529,'2018-10-31 23:06:00','2018-10-31 23:06:00');</v>
      </c>
    </row>
    <row r="747" spans="1:20">
      <c r="A747" s="58" t="s">
        <v>3827</v>
      </c>
      <c r="B747" s="58">
        <v>1</v>
      </c>
      <c r="C747" s="67">
        <v>40065</v>
      </c>
      <c r="D747" s="67">
        <v>43717</v>
      </c>
      <c r="E747" s="83"/>
      <c r="F747" s="58" t="s">
        <v>3827</v>
      </c>
      <c r="G747" s="58">
        <v>407</v>
      </c>
      <c r="I747" t="s">
        <v>6469</v>
      </c>
      <c r="J747">
        <v>746</v>
      </c>
      <c r="K747">
        <f t="shared" si="110"/>
        <v>530</v>
      </c>
      <c r="L747">
        <f t="shared" si="111"/>
        <v>0</v>
      </c>
      <c r="M747">
        <f t="shared" si="112"/>
        <v>42198</v>
      </c>
      <c r="N747">
        <f t="shared" si="113"/>
        <v>2015</v>
      </c>
      <c r="O747">
        <f t="shared" si="114"/>
        <v>7</v>
      </c>
      <c r="P747" t="str">
        <f t="shared" si="115"/>
        <v>07</v>
      </c>
      <c r="Q747">
        <f t="shared" si="116"/>
        <v>13</v>
      </c>
      <c r="R747">
        <f t="shared" si="117"/>
        <v>13</v>
      </c>
      <c r="S747" t="str">
        <f t="shared" si="118"/>
        <v>'2015-07-13'</v>
      </c>
      <c r="T747" t="str">
        <f t="shared" si="119"/>
        <v>insert into control (nombre, fecha_registrada, registrada, estatus, id_admin, id_cliente, created_at, updated_at) values('INTEGRAIN','2015-07-13',0,1,2,530,'2018-10-31 23:06:00','2018-10-31 23:06:00');</v>
      </c>
    </row>
    <row r="748" spans="1:20">
      <c r="A748" s="60" t="s">
        <v>3835</v>
      </c>
      <c r="B748" s="60">
        <v>1</v>
      </c>
      <c r="C748" s="70">
        <v>41415</v>
      </c>
      <c r="D748" s="70">
        <v>45067</v>
      </c>
      <c r="E748" s="84"/>
      <c r="F748" s="60" t="s">
        <v>3835</v>
      </c>
      <c r="G748" s="60">
        <v>405</v>
      </c>
      <c r="I748" t="s">
        <v>7391</v>
      </c>
      <c r="J748">
        <v>747</v>
      </c>
      <c r="K748">
        <f t="shared" si="110"/>
        <v>530</v>
      </c>
      <c r="L748">
        <f t="shared" si="111"/>
        <v>0</v>
      </c>
      <c r="M748">
        <f t="shared" si="112"/>
        <v>42705</v>
      </c>
      <c r="N748">
        <f t="shared" si="113"/>
        <v>2016</v>
      </c>
      <c r="O748">
        <f t="shared" si="114"/>
        <v>12</v>
      </c>
      <c r="P748">
        <f t="shared" si="115"/>
        <v>12</v>
      </c>
      <c r="Q748">
        <f t="shared" si="116"/>
        <v>1</v>
      </c>
      <c r="R748" t="str">
        <f t="shared" si="117"/>
        <v>01</v>
      </c>
      <c r="S748" t="str">
        <f t="shared" si="118"/>
        <v>'2016-12-01'</v>
      </c>
      <c r="T748" t="str">
        <f t="shared" si="119"/>
        <v>insert into control (nombre, fecha_registrada, registrada, estatus, id_admin, id_cliente, created_at, updated_at) values('INTEGRAINS','2016-12-01',0,1,2,530,'2018-10-31 23:06:00','2018-10-31 23:06:00');</v>
      </c>
    </row>
    <row r="749" spans="1:20">
      <c r="A749" s="58" t="s">
        <v>3835</v>
      </c>
      <c r="B749" s="58">
        <v>1</v>
      </c>
      <c r="C749" s="67">
        <v>41926</v>
      </c>
      <c r="D749" s="67">
        <v>45579</v>
      </c>
      <c r="E749" s="83"/>
      <c r="F749" s="58" t="s">
        <v>3835</v>
      </c>
      <c r="G749" s="58">
        <v>405</v>
      </c>
      <c r="I749" t="s">
        <v>5876</v>
      </c>
      <c r="J749">
        <v>748</v>
      </c>
      <c r="K749">
        <f t="shared" si="110"/>
        <v>532</v>
      </c>
      <c r="L749">
        <f t="shared" si="111"/>
        <v>1</v>
      </c>
      <c r="M749">
        <f t="shared" si="112"/>
        <v>42011</v>
      </c>
      <c r="N749">
        <f t="shared" si="113"/>
        <v>2015</v>
      </c>
      <c r="O749">
        <f t="shared" si="114"/>
        <v>1</v>
      </c>
      <c r="P749" t="str">
        <f t="shared" si="115"/>
        <v>01</v>
      </c>
      <c r="Q749">
        <f t="shared" si="116"/>
        <v>7</v>
      </c>
      <c r="R749" t="str">
        <f t="shared" si="117"/>
        <v>07</v>
      </c>
      <c r="S749" t="str">
        <f t="shared" si="118"/>
        <v>'2015-01-07'</v>
      </c>
      <c r="T749" t="str">
        <f t="shared" si="119"/>
        <v>insert into control (nombre, fecha_registrada, registrada, estatus, id_admin, id_cliente, created_at, updated_at) values('INTEGRAL VENDING','2015-01-07',1,1,2,532,'2018-10-31 23:06:00','2018-10-31 23:06:00');</v>
      </c>
    </row>
    <row r="750" spans="1:20">
      <c r="A750" s="59" t="s">
        <v>3841</v>
      </c>
      <c r="B750" s="59">
        <v>1</v>
      </c>
      <c r="C750" s="68">
        <v>39891</v>
      </c>
      <c r="D750" s="68">
        <v>43543</v>
      </c>
      <c r="E750" s="82"/>
      <c r="F750" s="59" t="s">
        <v>3841</v>
      </c>
      <c r="G750" s="59">
        <v>404</v>
      </c>
      <c r="I750" t="s">
        <v>3154</v>
      </c>
      <c r="J750">
        <v>749</v>
      </c>
      <c r="K750">
        <f t="shared" si="110"/>
        <v>533</v>
      </c>
      <c r="L750">
        <f t="shared" si="111"/>
        <v>1</v>
      </c>
      <c r="M750">
        <f t="shared" si="112"/>
        <v>39608</v>
      </c>
      <c r="N750">
        <f t="shared" si="113"/>
        <v>2008</v>
      </c>
      <c r="O750">
        <f t="shared" si="114"/>
        <v>6</v>
      </c>
      <c r="P750" t="str">
        <f t="shared" si="115"/>
        <v>06</v>
      </c>
      <c r="Q750">
        <f t="shared" si="116"/>
        <v>9</v>
      </c>
      <c r="R750" t="str">
        <f t="shared" si="117"/>
        <v>09</v>
      </c>
      <c r="S750" t="str">
        <f t="shared" si="118"/>
        <v>'2008-06-09'</v>
      </c>
      <c r="T750" t="str">
        <f t="shared" si="119"/>
        <v>insert into control (nombre, fecha_registrada, registrada, estatus, id_admin, id_cliente, created_at, updated_at) values('INTELED','2008-06-09',1,1,2,533,'2018-10-31 23:06:00','2018-10-31 23:06:00');</v>
      </c>
    </row>
    <row r="751" spans="1:20">
      <c r="A751" s="58" t="s">
        <v>3848</v>
      </c>
      <c r="B751" s="58">
        <v>1</v>
      </c>
      <c r="C751" s="67">
        <v>40787</v>
      </c>
      <c r="D751" s="67">
        <v>44440</v>
      </c>
      <c r="E751" s="83"/>
      <c r="F751" s="58" t="s">
        <v>3848</v>
      </c>
      <c r="G751" s="58">
        <v>403</v>
      </c>
      <c r="I751" t="s">
        <v>3153</v>
      </c>
      <c r="J751">
        <v>750</v>
      </c>
      <c r="K751">
        <f t="shared" si="110"/>
        <v>533</v>
      </c>
      <c r="L751">
        <f t="shared" si="111"/>
        <v>1</v>
      </c>
      <c r="M751">
        <f t="shared" si="112"/>
        <v>39521</v>
      </c>
      <c r="N751">
        <f t="shared" si="113"/>
        <v>2008</v>
      </c>
      <c r="O751">
        <f t="shared" si="114"/>
        <v>3</v>
      </c>
      <c r="P751" t="str">
        <f t="shared" si="115"/>
        <v>03</v>
      </c>
      <c r="Q751">
        <f t="shared" si="116"/>
        <v>14</v>
      </c>
      <c r="R751">
        <f t="shared" si="117"/>
        <v>14</v>
      </c>
      <c r="S751" t="str">
        <f t="shared" si="118"/>
        <v>'2008-03-14'</v>
      </c>
      <c r="T751" t="str">
        <f t="shared" si="119"/>
        <v>insert into control (nombre, fecha_registrada, registrada, estatus, id_admin, id_cliente, created_at, updated_at) values('INTELED ILUMINACION INTELIGENTE','2008-03-14',1,1,2,533,'2018-10-31 23:06:00','2018-10-31 23:06:00');</v>
      </c>
    </row>
    <row r="752" spans="1:20">
      <c r="A752" s="59" t="s">
        <v>3856</v>
      </c>
      <c r="B752" s="59">
        <v>1</v>
      </c>
      <c r="C752" s="68">
        <v>41575</v>
      </c>
      <c r="D752" s="68">
        <v>45227</v>
      </c>
      <c r="E752" s="82"/>
      <c r="F752" s="59" t="s">
        <v>3856</v>
      </c>
      <c r="G752" s="59">
        <v>402</v>
      </c>
      <c r="I752" t="s">
        <v>3148</v>
      </c>
      <c r="J752">
        <v>751</v>
      </c>
      <c r="K752">
        <f t="shared" si="110"/>
        <v>534</v>
      </c>
      <c r="L752">
        <f t="shared" si="111"/>
        <v>0</v>
      </c>
      <c r="M752">
        <f t="shared" si="112"/>
        <v>39399</v>
      </c>
      <c r="N752">
        <f t="shared" si="113"/>
        <v>2007</v>
      </c>
      <c r="O752">
        <f t="shared" si="114"/>
        <v>11</v>
      </c>
      <c r="P752">
        <f t="shared" si="115"/>
        <v>11</v>
      </c>
      <c r="Q752">
        <f t="shared" si="116"/>
        <v>13</v>
      </c>
      <c r="R752">
        <f t="shared" si="117"/>
        <v>13</v>
      </c>
      <c r="S752" t="str">
        <f t="shared" si="118"/>
        <v>'2007-11-13'</v>
      </c>
      <c r="T752" t="str">
        <f t="shared" si="119"/>
        <v>insert into control (nombre, fecha_registrada, registrada, estatus, id_admin, id_cliente, created_at, updated_at) values('INTELICA ESPACIOS INTELIGENTES','2007-11-13',0,1,2,534,'2018-10-31 23:06:00','2018-10-31 23:06:00');</v>
      </c>
    </row>
    <row r="753" spans="1:20">
      <c r="A753" s="57" t="s">
        <v>3860</v>
      </c>
      <c r="B753" s="57">
        <v>1</v>
      </c>
      <c r="C753" s="69">
        <v>41185</v>
      </c>
      <c r="D753" s="69">
        <v>44837</v>
      </c>
      <c r="E753" s="85"/>
      <c r="F753" s="57" t="s">
        <v>3861</v>
      </c>
      <c r="G753" s="57">
        <v>401</v>
      </c>
      <c r="I753" t="s">
        <v>6812</v>
      </c>
      <c r="J753">
        <v>752</v>
      </c>
      <c r="K753">
        <f t="shared" si="110"/>
        <v>535</v>
      </c>
      <c r="L753">
        <f t="shared" si="111"/>
        <v>1</v>
      </c>
      <c r="M753">
        <f t="shared" si="112"/>
        <v>42402</v>
      </c>
      <c r="N753">
        <f t="shared" si="113"/>
        <v>2016</v>
      </c>
      <c r="O753">
        <f t="shared" si="114"/>
        <v>2</v>
      </c>
      <c r="P753" t="str">
        <f t="shared" si="115"/>
        <v>02</v>
      </c>
      <c r="Q753">
        <f t="shared" si="116"/>
        <v>2</v>
      </c>
      <c r="R753" t="str">
        <f t="shared" si="117"/>
        <v>02</v>
      </c>
      <c r="S753" t="str">
        <f t="shared" si="118"/>
        <v>'2016-02-02'</v>
      </c>
      <c r="T753" t="str">
        <f t="shared" si="119"/>
        <v>insert into control (nombre, fecha_registrada, registrada, estatus, id_admin, id_cliente, created_at, updated_at) values('INTERBANDAS','2016-02-02',1,1,2,535,'2018-10-31 23:06:00','2018-10-31 23:06:00');</v>
      </c>
    </row>
    <row r="754" spans="1:20">
      <c r="A754" s="60" t="s">
        <v>3868</v>
      </c>
      <c r="B754" s="60" t="s">
        <v>8657</v>
      </c>
      <c r="C754" s="68">
        <v>40787</v>
      </c>
      <c r="D754" s="68">
        <v>44440</v>
      </c>
      <c r="E754" s="82"/>
      <c r="F754" s="60" t="s">
        <v>3869</v>
      </c>
      <c r="G754" s="60">
        <v>400</v>
      </c>
      <c r="I754" t="s">
        <v>7291</v>
      </c>
      <c r="J754">
        <v>753</v>
      </c>
      <c r="K754">
        <f t="shared" si="110"/>
        <v>536</v>
      </c>
      <c r="L754">
        <f t="shared" si="111"/>
        <v>0</v>
      </c>
      <c r="M754" t="str">
        <f t="shared" si="112"/>
        <v/>
      </c>
      <c r="N754" t="e">
        <f t="shared" si="113"/>
        <v>#VALUE!</v>
      </c>
      <c r="O754" t="e">
        <f t="shared" si="114"/>
        <v>#VALUE!</v>
      </c>
      <c r="P754" t="e">
        <f t="shared" si="115"/>
        <v>#VALUE!</v>
      </c>
      <c r="Q754" t="e">
        <f t="shared" si="116"/>
        <v>#VALUE!</v>
      </c>
      <c r="R754" t="e">
        <f t="shared" si="117"/>
        <v>#VALUE!</v>
      </c>
      <c r="S754" t="str">
        <f t="shared" si="118"/>
        <v>null</v>
      </c>
      <c r="T754" t="str">
        <f t="shared" si="119"/>
        <v>insert into control (nombre, fecha_registrada, registrada, estatus, id_admin, id_cliente, created_at, updated_at) values('INTERCERAMIC',null,0,1,2,536,'2018-10-31 23:06:00','2018-10-31 23:06:00');</v>
      </c>
    </row>
    <row r="755" spans="1:20">
      <c r="A755" s="57" t="s">
        <v>3879</v>
      </c>
      <c r="B755" s="57">
        <v>1</v>
      </c>
      <c r="C755" s="69">
        <v>40959</v>
      </c>
      <c r="D755" s="69">
        <v>44612</v>
      </c>
      <c r="E755" s="85"/>
      <c r="F755" s="57" t="s">
        <v>3880</v>
      </c>
      <c r="G755" s="57">
        <v>398</v>
      </c>
      <c r="I755" t="s">
        <v>7921</v>
      </c>
      <c r="J755">
        <v>754</v>
      </c>
      <c r="K755">
        <f t="shared" si="110"/>
        <v>536</v>
      </c>
      <c r="L755">
        <f t="shared" si="111"/>
        <v>1</v>
      </c>
      <c r="M755">
        <f t="shared" si="112"/>
        <v>42949</v>
      </c>
      <c r="N755">
        <f t="shared" si="113"/>
        <v>2017</v>
      </c>
      <c r="O755">
        <f t="shared" si="114"/>
        <v>8</v>
      </c>
      <c r="P755" t="str">
        <f t="shared" si="115"/>
        <v>08</v>
      </c>
      <c r="Q755">
        <f t="shared" si="116"/>
        <v>2</v>
      </c>
      <c r="R755" t="str">
        <f t="shared" si="117"/>
        <v>02</v>
      </c>
      <c r="S755" t="str">
        <f t="shared" si="118"/>
        <v>'2017-08-02'</v>
      </c>
      <c r="T755" t="str">
        <f t="shared" si="119"/>
        <v>insert into control (nombre, fecha_registrada, registrada, estatus, id_admin, id_cliente, created_at, updated_at) values('INTERCERAMIC CLEAN','2017-08-02',1,1,2,536,'2018-10-31 23:06:00','2018-10-31 23:06:00');</v>
      </c>
    </row>
    <row r="756" spans="1:20">
      <c r="A756" s="59" t="s">
        <v>3886</v>
      </c>
      <c r="B756" s="59">
        <v>1</v>
      </c>
      <c r="C756" s="68">
        <v>41653</v>
      </c>
      <c r="D756" s="68">
        <v>45305</v>
      </c>
      <c r="E756" s="82"/>
      <c r="F756" s="59" t="s">
        <v>3886</v>
      </c>
      <c r="G756" s="59">
        <v>397</v>
      </c>
      <c r="I756" t="s">
        <v>7312</v>
      </c>
      <c r="J756">
        <v>755</v>
      </c>
      <c r="K756">
        <f t="shared" si="110"/>
        <v>536</v>
      </c>
      <c r="L756">
        <f t="shared" si="111"/>
        <v>1</v>
      </c>
      <c r="M756" t="str">
        <f t="shared" si="112"/>
        <v/>
      </c>
      <c r="N756" t="e">
        <f t="shared" si="113"/>
        <v>#VALUE!</v>
      </c>
      <c r="O756" t="e">
        <f t="shared" si="114"/>
        <v>#VALUE!</v>
      </c>
      <c r="P756" t="e">
        <f t="shared" si="115"/>
        <v>#VALUE!</v>
      </c>
      <c r="Q756" t="e">
        <f t="shared" si="116"/>
        <v>#VALUE!</v>
      </c>
      <c r="R756" t="e">
        <f t="shared" si="117"/>
        <v>#VALUE!</v>
      </c>
      <c r="S756" t="str">
        <f t="shared" si="118"/>
        <v>null</v>
      </c>
      <c r="T756" t="str">
        <f t="shared" si="119"/>
        <v>insert into control (nombre, fecha_registrada, registrada, estatus, id_admin, id_cliente, created_at, updated_at) values('INTERCERAMIC DIGITAL TECHNOLOGY Y DISEÑO',null,1,1,2,536,'2018-10-31 23:06:00','2018-10-31 23:06:00');</v>
      </c>
    </row>
    <row r="757" spans="1:20">
      <c r="A757" s="57" t="s">
        <v>3889</v>
      </c>
      <c r="B757" s="57" t="s">
        <v>8657</v>
      </c>
      <c r="C757" s="67">
        <v>40851</v>
      </c>
      <c r="D757" s="67">
        <v>44504</v>
      </c>
      <c r="E757" s="83"/>
      <c r="F757" s="57" t="s">
        <v>3889</v>
      </c>
      <c r="G757" s="57">
        <v>396</v>
      </c>
      <c r="I757" t="s">
        <v>7323</v>
      </c>
      <c r="J757">
        <v>756</v>
      </c>
      <c r="K757">
        <f t="shared" si="110"/>
        <v>536</v>
      </c>
      <c r="L757">
        <f t="shared" si="111"/>
        <v>1</v>
      </c>
      <c r="M757" t="str">
        <f t="shared" si="112"/>
        <v/>
      </c>
      <c r="N757" t="e">
        <f t="shared" si="113"/>
        <v>#VALUE!</v>
      </c>
      <c r="O757" t="e">
        <f t="shared" si="114"/>
        <v>#VALUE!</v>
      </c>
      <c r="P757" t="e">
        <f t="shared" si="115"/>
        <v>#VALUE!</v>
      </c>
      <c r="Q757" t="e">
        <f t="shared" si="116"/>
        <v>#VALUE!</v>
      </c>
      <c r="R757" t="e">
        <f t="shared" si="117"/>
        <v>#VALUE!</v>
      </c>
      <c r="S757" t="str">
        <f t="shared" si="118"/>
        <v>null</v>
      </c>
      <c r="T757" t="str">
        <f t="shared" si="119"/>
        <v>insert into control (nombre, fecha_registrada, registrada, estatus, id_admin, id_cliente, created_at, updated_at) values('INTERCERAMIC GREEN',null,1,1,2,536,'2018-10-31 23:06:00','2018-10-31 23:06:00');</v>
      </c>
    </row>
    <row r="758" spans="1:20">
      <c r="A758" s="59" t="s">
        <v>3897</v>
      </c>
      <c r="B758" s="59">
        <v>1</v>
      </c>
      <c r="C758" s="68">
        <v>40751</v>
      </c>
      <c r="D758" s="68">
        <v>44404</v>
      </c>
      <c r="E758" s="82"/>
      <c r="F758" s="59" t="s">
        <v>3897</v>
      </c>
      <c r="G758" s="59">
        <v>395</v>
      </c>
      <c r="I758" t="s">
        <v>7326</v>
      </c>
      <c r="J758">
        <v>757</v>
      </c>
      <c r="K758">
        <f t="shared" si="110"/>
        <v>536</v>
      </c>
      <c r="L758">
        <f t="shared" si="111"/>
        <v>1</v>
      </c>
      <c r="M758" t="str">
        <f t="shared" si="112"/>
        <v/>
      </c>
      <c r="N758" t="e">
        <f t="shared" si="113"/>
        <v>#VALUE!</v>
      </c>
      <c r="O758" t="e">
        <f t="shared" si="114"/>
        <v>#VALUE!</v>
      </c>
      <c r="P758" t="e">
        <f t="shared" si="115"/>
        <v>#VALUE!</v>
      </c>
      <c r="Q758" t="e">
        <f t="shared" si="116"/>
        <v>#VALUE!</v>
      </c>
      <c r="R758" t="e">
        <f t="shared" si="117"/>
        <v>#VALUE!</v>
      </c>
      <c r="S758" t="str">
        <f t="shared" si="118"/>
        <v>null</v>
      </c>
      <c r="T758" t="str">
        <f t="shared" si="119"/>
        <v>insert into control (nombre, fecha_registrada, registrada, estatus, id_admin, id_cliente, created_at, updated_at) values('INTERCERAMIC GREEN Y DISEÑO',null,1,1,2,536,'2018-10-31 23:06:00','2018-10-31 23:06:00');</v>
      </c>
    </row>
    <row r="759" spans="1:20">
      <c r="A759" s="58" t="s">
        <v>3897</v>
      </c>
      <c r="B759" s="58">
        <v>1</v>
      </c>
      <c r="C759" s="67">
        <v>38267</v>
      </c>
      <c r="D759" s="67">
        <v>45572</v>
      </c>
      <c r="E759" s="83"/>
      <c r="F759" s="58" t="s">
        <v>3897</v>
      </c>
      <c r="G759" s="58">
        <v>395</v>
      </c>
      <c r="I759" t="s">
        <v>8305</v>
      </c>
      <c r="J759">
        <v>758</v>
      </c>
      <c r="K759">
        <f t="shared" si="110"/>
        <v>536</v>
      </c>
      <c r="L759">
        <f t="shared" si="111"/>
        <v>1</v>
      </c>
      <c r="M759">
        <f t="shared" si="112"/>
        <v>43238</v>
      </c>
      <c r="N759">
        <f t="shared" si="113"/>
        <v>2018</v>
      </c>
      <c r="O759">
        <f t="shared" si="114"/>
        <v>5</v>
      </c>
      <c r="P759" t="str">
        <f t="shared" si="115"/>
        <v>05</v>
      </c>
      <c r="Q759">
        <f t="shared" si="116"/>
        <v>18</v>
      </c>
      <c r="R759">
        <f t="shared" si="117"/>
        <v>18</v>
      </c>
      <c r="S759" t="str">
        <f t="shared" si="118"/>
        <v>'2018-05-18'</v>
      </c>
      <c r="T759" t="str">
        <f t="shared" si="119"/>
        <v>insert into control (nombre, fecha_registrada, registrada, estatus, id_admin, id_cliente, created_at, updated_at) values('INTERCERAMIC SIMPLEMENTE LO MEJOR','2018-05-18',1,1,2,536,'2018-10-31 23:06:00','2018-10-31 23:06:00');</v>
      </c>
    </row>
    <row r="760" spans="1:20">
      <c r="A760" s="60" t="s">
        <v>3908</v>
      </c>
      <c r="B760" s="60">
        <v>1</v>
      </c>
      <c r="C760" s="68">
        <v>38988</v>
      </c>
      <c r="D760" s="68">
        <v>42641</v>
      </c>
      <c r="E760" s="82"/>
      <c r="F760" s="60" t="s">
        <v>3908</v>
      </c>
      <c r="G760" s="60">
        <v>393</v>
      </c>
      <c r="I760" t="s">
        <v>7299</v>
      </c>
      <c r="J760">
        <v>759</v>
      </c>
      <c r="K760">
        <f t="shared" si="110"/>
        <v>536</v>
      </c>
      <c r="L760">
        <f t="shared" si="111"/>
        <v>1</v>
      </c>
      <c r="M760" t="str">
        <f t="shared" si="112"/>
        <v/>
      </c>
      <c r="N760" t="e">
        <f t="shared" si="113"/>
        <v>#VALUE!</v>
      </c>
      <c r="O760" t="e">
        <f t="shared" si="114"/>
        <v>#VALUE!</v>
      </c>
      <c r="P760" t="e">
        <f t="shared" si="115"/>
        <v>#VALUE!</v>
      </c>
      <c r="Q760" t="e">
        <f t="shared" si="116"/>
        <v>#VALUE!</v>
      </c>
      <c r="R760" t="e">
        <f t="shared" si="117"/>
        <v>#VALUE!</v>
      </c>
      <c r="S760" t="str">
        <f t="shared" si="118"/>
        <v>null</v>
      </c>
      <c r="T760" t="str">
        <f t="shared" si="119"/>
        <v>insert into control (nombre, fecha_registrada, registrada, estatus, id_admin, id_cliente, created_at, updated_at) values('INTERCERAMIC SIMPLEMENTE LO MEJOR Y DISEÑO',null,1,1,2,536,'2018-10-31 23:06:00','2018-10-31 23:06:00');</v>
      </c>
    </row>
    <row r="761" spans="1:20">
      <c r="A761" s="57" t="s">
        <v>3911</v>
      </c>
      <c r="B761" s="57">
        <v>1</v>
      </c>
      <c r="C761" s="67">
        <v>39317</v>
      </c>
      <c r="D761" s="67">
        <v>42970</v>
      </c>
      <c r="E761" s="83"/>
      <c r="F761" s="57" t="s">
        <v>3911</v>
      </c>
      <c r="G761" s="57">
        <v>392</v>
      </c>
      <c r="I761" t="s">
        <v>7308</v>
      </c>
      <c r="J761">
        <v>760</v>
      </c>
      <c r="K761">
        <f t="shared" si="110"/>
        <v>536</v>
      </c>
      <c r="L761">
        <f t="shared" si="111"/>
        <v>1</v>
      </c>
      <c r="M761" t="str">
        <f t="shared" si="112"/>
        <v/>
      </c>
      <c r="N761" t="e">
        <f t="shared" si="113"/>
        <v>#VALUE!</v>
      </c>
      <c r="O761" t="e">
        <f t="shared" si="114"/>
        <v>#VALUE!</v>
      </c>
      <c r="P761" t="e">
        <f t="shared" si="115"/>
        <v>#VALUE!</v>
      </c>
      <c r="Q761" t="e">
        <f t="shared" si="116"/>
        <v>#VALUE!</v>
      </c>
      <c r="R761" t="e">
        <f t="shared" si="117"/>
        <v>#VALUE!</v>
      </c>
      <c r="S761" t="str">
        <f t="shared" si="118"/>
        <v>null</v>
      </c>
      <c r="T761" t="str">
        <f t="shared" si="119"/>
        <v>insert into control (nombre, fecha_registrada, registrada, estatus, id_admin, id_cliente, created_at, updated_at) values('INTERCERAMIC Y DISEÑO',null,1,1,2,536,'2018-10-31 23:06:00','2018-10-31 23:06:00');</v>
      </c>
    </row>
    <row r="762" spans="1:20">
      <c r="A762" s="59" t="s">
        <v>3918</v>
      </c>
      <c r="B762" s="59">
        <v>1</v>
      </c>
      <c r="C762" s="68">
        <v>40687</v>
      </c>
      <c r="D762" s="68">
        <v>44340</v>
      </c>
      <c r="E762" s="82"/>
      <c r="F762" s="59" t="s">
        <v>3919</v>
      </c>
      <c r="G762" s="59">
        <v>391</v>
      </c>
      <c r="I762" t="s">
        <v>6250</v>
      </c>
      <c r="J762">
        <v>761</v>
      </c>
      <c r="K762">
        <f t="shared" si="110"/>
        <v>537</v>
      </c>
      <c r="L762">
        <f t="shared" si="111"/>
        <v>1</v>
      </c>
      <c r="M762">
        <f t="shared" si="112"/>
        <v>42150</v>
      </c>
      <c r="N762">
        <f t="shared" si="113"/>
        <v>2015</v>
      </c>
      <c r="O762">
        <f t="shared" si="114"/>
        <v>5</v>
      </c>
      <c r="P762" t="str">
        <f t="shared" si="115"/>
        <v>05</v>
      </c>
      <c r="Q762">
        <f t="shared" si="116"/>
        <v>26</v>
      </c>
      <c r="R762">
        <f t="shared" si="117"/>
        <v>26</v>
      </c>
      <c r="S762" t="str">
        <f t="shared" si="118"/>
        <v>'2015-05-26'</v>
      </c>
      <c r="T762" t="str">
        <f t="shared" si="119"/>
        <v>insert into control (nombre, fecha_registrada, registrada, estatus, id_admin, id_cliente, created_at, updated_at) values('INTERCLASE MÉXICO','2015-05-26',1,1,2,537,'2018-10-31 23:06:00','2018-10-31 23:06:00');</v>
      </c>
    </row>
    <row r="763" spans="1:20">
      <c r="A763" s="58" t="s">
        <v>3927</v>
      </c>
      <c r="B763" s="58">
        <v>1</v>
      </c>
      <c r="C763" s="67">
        <v>40266</v>
      </c>
      <c r="D763" s="67">
        <v>43919</v>
      </c>
      <c r="E763" s="83"/>
      <c r="F763" s="58" t="s">
        <v>3927</v>
      </c>
      <c r="G763" s="58">
        <v>387</v>
      </c>
      <c r="I763" t="s">
        <v>6558</v>
      </c>
      <c r="J763">
        <v>762</v>
      </c>
      <c r="K763">
        <f t="shared" si="110"/>
        <v>927</v>
      </c>
      <c r="L763">
        <f t="shared" si="111"/>
        <v>1</v>
      </c>
      <c r="M763">
        <f t="shared" si="112"/>
        <v>42249</v>
      </c>
      <c r="N763">
        <f t="shared" si="113"/>
        <v>2015</v>
      </c>
      <c r="O763">
        <f t="shared" si="114"/>
        <v>9</v>
      </c>
      <c r="P763" t="str">
        <f t="shared" si="115"/>
        <v>09</v>
      </c>
      <c r="Q763">
        <f t="shared" si="116"/>
        <v>2</v>
      </c>
      <c r="R763" t="str">
        <f t="shared" si="117"/>
        <v>02</v>
      </c>
      <c r="S763" t="str">
        <f t="shared" si="118"/>
        <v>'2015-09-02'</v>
      </c>
      <c r="T763" t="str">
        <f t="shared" si="119"/>
        <v>insert into control (nombre, fecha_registrada, registrada, estatus, id_admin, id_cliente, created_at, updated_at) values('INVENTO CORP','2015-09-02',1,1,2,927,'2018-10-31 23:06:00','2018-10-31 23:06:00');</v>
      </c>
    </row>
    <row r="764" spans="1:20" ht="29">
      <c r="A764" s="72" t="s">
        <v>3935</v>
      </c>
      <c r="B764" s="60">
        <v>1</v>
      </c>
      <c r="C764" s="70">
        <v>40924</v>
      </c>
      <c r="D764" s="70">
        <v>44577</v>
      </c>
      <c r="E764" s="84"/>
      <c r="F764" s="60" t="s">
        <v>3936</v>
      </c>
      <c r="G764" s="60">
        <v>386</v>
      </c>
      <c r="I764" t="s">
        <v>3140</v>
      </c>
      <c r="J764">
        <v>763</v>
      </c>
      <c r="K764">
        <f t="shared" si="110"/>
        <v>538</v>
      </c>
      <c r="L764">
        <f t="shared" si="111"/>
        <v>1</v>
      </c>
      <c r="M764">
        <f t="shared" si="112"/>
        <v>41471</v>
      </c>
      <c r="N764">
        <f t="shared" si="113"/>
        <v>2013</v>
      </c>
      <c r="O764">
        <f t="shared" si="114"/>
        <v>7</v>
      </c>
      <c r="P764" t="str">
        <f t="shared" si="115"/>
        <v>07</v>
      </c>
      <c r="Q764">
        <f t="shared" si="116"/>
        <v>16</v>
      </c>
      <c r="R764">
        <f t="shared" si="117"/>
        <v>16</v>
      </c>
      <c r="S764" t="str">
        <f t="shared" si="118"/>
        <v>'2013-07-16'</v>
      </c>
      <c r="T764" t="str">
        <f t="shared" si="119"/>
        <v>insert into control (nombre, fecha_registrada, registrada, estatus, id_admin, id_cliente, created_at, updated_at) values('INVITACIONES FLOR DE LIZ','2013-07-16',1,1,2,538,'2018-10-31 23:06:00','2018-10-31 23:06:00');</v>
      </c>
    </row>
    <row r="765" spans="1:20">
      <c r="A765" s="58" t="s">
        <v>3943</v>
      </c>
      <c r="B765" s="58">
        <v>1</v>
      </c>
      <c r="C765" s="67">
        <v>40168</v>
      </c>
      <c r="D765" s="67">
        <v>43820</v>
      </c>
      <c r="E765" s="83"/>
      <c r="F765" s="58" t="s">
        <v>3944</v>
      </c>
      <c r="G765" s="58">
        <v>385</v>
      </c>
      <c r="I765" t="s">
        <v>3134</v>
      </c>
      <c r="J765">
        <v>764</v>
      </c>
      <c r="K765">
        <f t="shared" si="110"/>
        <v>539</v>
      </c>
      <c r="L765">
        <f t="shared" si="111"/>
        <v>1</v>
      </c>
      <c r="M765">
        <f t="shared" si="112"/>
        <v>41369</v>
      </c>
      <c r="N765">
        <f t="shared" si="113"/>
        <v>2013</v>
      </c>
      <c r="O765">
        <f t="shared" si="114"/>
        <v>4</v>
      </c>
      <c r="P765" t="str">
        <f t="shared" si="115"/>
        <v>04</v>
      </c>
      <c r="Q765">
        <f t="shared" si="116"/>
        <v>5</v>
      </c>
      <c r="R765" t="str">
        <f t="shared" si="117"/>
        <v>05</v>
      </c>
      <c r="S765" t="str">
        <f t="shared" si="118"/>
        <v>'2013-04-05'</v>
      </c>
      <c r="T765" t="str">
        <f t="shared" si="119"/>
        <v>insert into control (nombre, fecha_registrada, registrada, estatus, id_admin, id_cliente, created_at, updated_at) values('INVOLTO','2013-04-05',1,1,2,539,'2018-10-31 23:06:00','2018-10-31 23:06:00');</v>
      </c>
    </row>
    <row r="766" spans="1:20">
      <c r="A766" s="60" t="s">
        <v>3950</v>
      </c>
      <c r="B766" s="60">
        <v>1</v>
      </c>
      <c r="C766" s="68">
        <v>39526</v>
      </c>
      <c r="D766" s="68">
        <v>43178</v>
      </c>
      <c r="E766" s="82"/>
      <c r="F766" s="60" t="s">
        <v>3950</v>
      </c>
      <c r="G766" s="60">
        <v>384</v>
      </c>
      <c r="I766" t="s">
        <v>3124</v>
      </c>
      <c r="J766">
        <v>765</v>
      </c>
      <c r="K766">
        <f t="shared" si="110"/>
        <v>540</v>
      </c>
      <c r="L766">
        <f t="shared" si="111"/>
        <v>1</v>
      </c>
      <c r="M766">
        <f t="shared" si="112"/>
        <v>40833</v>
      </c>
      <c r="N766">
        <f t="shared" si="113"/>
        <v>2011</v>
      </c>
      <c r="O766">
        <f t="shared" si="114"/>
        <v>10</v>
      </c>
      <c r="P766">
        <f t="shared" si="115"/>
        <v>10</v>
      </c>
      <c r="Q766">
        <f t="shared" si="116"/>
        <v>17</v>
      </c>
      <c r="R766">
        <f t="shared" si="117"/>
        <v>17</v>
      </c>
      <c r="S766" t="str">
        <f t="shared" si="118"/>
        <v>'2011-10-17'</v>
      </c>
      <c r="T766" t="str">
        <f t="shared" si="119"/>
        <v>insert into control (nombre, fecha_registrada, registrada, estatus, id_admin, id_cliente, created_at, updated_at) values('ISAD INSTITUTO SUPERIOR DE ARQUITECTURA Y DISEÑO','2011-10-17',1,1,2,540,'2018-10-31 23:06:00','2018-10-31 23:06:00');</v>
      </c>
    </row>
    <row r="767" spans="1:20">
      <c r="A767" s="57" t="s">
        <v>3955</v>
      </c>
      <c r="B767" s="57" t="s">
        <v>8657</v>
      </c>
      <c r="C767" s="67">
        <v>39926</v>
      </c>
      <c r="D767" s="67">
        <v>43578</v>
      </c>
      <c r="E767" s="83"/>
      <c r="F767" s="57" t="s">
        <v>3955</v>
      </c>
      <c r="G767" s="57">
        <v>382</v>
      </c>
      <c r="I767" t="s">
        <v>3591</v>
      </c>
      <c r="J767">
        <v>766</v>
      </c>
      <c r="K767">
        <f t="shared" si="110"/>
        <v>449</v>
      </c>
      <c r="L767">
        <f t="shared" si="111"/>
        <v>1</v>
      </c>
      <c r="M767">
        <f t="shared" si="112"/>
        <v>40459</v>
      </c>
      <c r="N767">
        <f t="shared" si="113"/>
        <v>2010</v>
      </c>
      <c r="O767">
        <f t="shared" si="114"/>
        <v>10</v>
      </c>
      <c r="P767">
        <f t="shared" si="115"/>
        <v>10</v>
      </c>
      <c r="Q767">
        <f t="shared" si="116"/>
        <v>8</v>
      </c>
      <c r="R767" t="str">
        <f t="shared" si="117"/>
        <v>08</v>
      </c>
      <c r="S767" t="str">
        <f t="shared" si="118"/>
        <v>'2010-10-08'</v>
      </c>
      <c r="T767" t="str">
        <f t="shared" si="119"/>
        <v>insert into control (nombre, fecha_registrada, registrada, estatus, id_admin, id_cliente, created_at, updated_at) values('ISI HOLDING AND OPERATION','2010-10-08',1,1,2,449,'2018-10-31 23:06:00','2018-10-31 23:06:00');</v>
      </c>
    </row>
    <row r="768" spans="1:20">
      <c r="A768" s="60" t="s">
        <v>3958</v>
      </c>
      <c r="B768" s="60" t="s">
        <v>8657</v>
      </c>
      <c r="C768" s="68">
        <v>38131</v>
      </c>
      <c r="D768" s="68">
        <v>41783</v>
      </c>
      <c r="E768" s="82"/>
      <c r="F768" s="60" t="s">
        <v>3959</v>
      </c>
      <c r="G768" s="60">
        <v>381</v>
      </c>
      <c r="I768" t="s">
        <v>3120</v>
      </c>
      <c r="J768">
        <v>767</v>
      </c>
      <c r="K768">
        <f t="shared" si="110"/>
        <v>541</v>
      </c>
      <c r="L768">
        <f t="shared" si="111"/>
        <v>1</v>
      </c>
      <c r="M768">
        <f t="shared" si="112"/>
        <v>39344</v>
      </c>
      <c r="N768">
        <f t="shared" si="113"/>
        <v>2007</v>
      </c>
      <c r="O768">
        <f t="shared" si="114"/>
        <v>9</v>
      </c>
      <c r="P768" t="str">
        <f t="shared" si="115"/>
        <v>09</v>
      </c>
      <c r="Q768">
        <f t="shared" si="116"/>
        <v>19</v>
      </c>
      <c r="R768">
        <f t="shared" si="117"/>
        <v>19</v>
      </c>
      <c r="S768" t="str">
        <f t="shared" si="118"/>
        <v>'2007-09-19'</v>
      </c>
      <c r="T768" t="str">
        <f t="shared" si="119"/>
        <v>insert into control (nombre, fecha_registrada, registrada, estatus, id_admin, id_cliente, created_at, updated_at) values('ISSA','2007-09-19',1,1,2,541,'2018-10-31 23:06:00','2018-10-31 23:06:00');</v>
      </c>
    </row>
    <row r="769" spans="1:20">
      <c r="A769" s="57" t="s">
        <v>3968</v>
      </c>
      <c r="B769" s="57" t="s">
        <v>8657</v>
      </c>
      <c r="C769" s="67">
        <v>39184</v>
      </c>
      <c r="D769" s="67">
        <v>42837</v>
      </c>
      <c r="E769" s="83"/>
      <c r="F769" s="57" t="s">
        <v>3959</v>
      </c>
      <c r="G769" s="57">
        <v>381</v>
      </c>
      <c r="I769" t="s">
        <v>3112</v>
      </c>
      <c r="J769">
        <v>768</v>
      </c>
      <c r="K769">
        <f t="shared" si="110"/>
        <v>541</v>
      </c>
      <c r="L769">
        <f t="shared" si="111"/>
        <v>1</v>
      </c>
      <c r="M769">
        <f t="shared" si="112"/>
        <v>41369</v>
      </c>
      <c r="N769">
        <f t="shared" si="113"/>
        <v>2013</v>
      </c>
      <c r="O769">
        <f t="shared" si="114"/>
        <v>4</v>
      </c>
      <c r="P769" t="str">
        <f t="shared" si="115"/>
        <v>04</v>
      </c>
      <c r="Q769">
        <f t="shared" si="116"/>
        <v>5</v>
      </c>
      <c r="R769" t="str">
        <f t="shared" si="117"/>
        <v>05</v>
      </c>
      <c r="S769" t="str">
        <f t="shared" si="118"/>
        <v>'2013-04-05'</v>
      </c>
      <c r="T769" t="str">
        <f t="shared" si="119"/>
        <v>insert into control (nombre, fecha_registrada, registrada, estatus, id_admin, id_cliente, created_at, updated_at) values('ISSA MUEBLERIAS','2013-04-05',1,1,2,541,'2018-10-31 23:06:00','2018-10-31 23:06:00');</v>
      </c>
    </row>
    <row r="770" spans="1:20">
      <c r="A770" s="60"/>
      <c r="B770" s="60" t="s">
        <v>8657</v>
      </c>
      <c r="C770" s="68">
        <v>39353</v>
      </c>
      <c r="D770" s="68">
        <v>43006</v>
      </c>
      <c r="E770" s="82"/>
      <c r="F770" s="60" t="s">
        <v>3959</v>
      </c>
      <c r="G770" s="60">
        <v>381</v>
      </c>
      <c r="I770" t="s">
        <v>7480</v>
      </c>
      <c r="J770">
        <v>769</v>
      </c>
      <c r="K770">
        <f t="shared" si="110"/>
        <v>542</v>
      </c>
      <c r="L770">
        <f t="shared" si="111"/>
        <v>1</v>
      </c>
      <c r="M770">
        <f t="shared" si="112"/>
        <v>42746</v>
      </c>
      <c r="N770">
        <f t="shared" si="113"/>
        <v>2017</v>
      </c>
      <c r="O770">
        <f t="shared" si="114"/>
        <v>1</v>
      </c>
      <c r="P770" t="str">
        <f t="shared" si="115"/>
        <v>01</v>
      </c>
      <c r="Q770">
        <f t="shared" si="116"/>
        <v>11</v>
      </c>
      <c r="R770">
        <f t="shared" si="117"/>
        <v>11</v>
      </c>
      <c r="S770" t="str">
        <f t="shared" si="118"/>
        <v>'2017-01-11'</v>
      </c>
      <c r="T770" t="str">
        <f t="shared" si="119"/>
        <v>insert into control (nombre, fecha_registrada, registrada, estatus, id_admin, id_cliente, created_at, updated_at) values('ITALIANISIMMO PASTA Y CAFE CUSINE Y TERRAZZA AL APIERTO','2017-01-11',1,1,2,542,'2018-10-31 23:06:00','2018-10-31 23:06:00');</v>
      </c>
    </row>
    <row r="771" spans="1:20">
      <c r="A771" s="58" t="s">
        <v>3971</v>
      </c>
      <c r="B771" s="58">
        <v>1</v>
      </c>
      <c r="C771" s="67">
        <v>43006</v>
      </c>
      <c r="D771" s="67">
        <v>46658</v>
      </c>
      <c r="E771" s="83"/>
      <c r="F771" s="58" t="s">
        <v>3959</v>
      </c>
      <c r="G771" s="58">
        <v>381</v>
      </c>
      <c r="I771" t="s">
        <v>1081</v>
      </c>
      <c r="J771">
        <v>770</v>
      </c>
      <c r="K771">
        <f t="shared" ref="K771:K834" si="120">VLOOKUP($I771,$A$2:$G$2500,7,0)</f>
        <v>925</v>
      </c>
      <c r="L771">
        <f t="shared" ref="L771:L834" si="121">IF(VLOOKUP($I771,$A$2:$G$1967,2,0)="",0,VLOOKUP($I771,$A$2:$G$1967,2,0))</f>
        <v>1</v>
      </c>
      <c r="M771">
        <f t="shared" ref="M771:M834" si="122">IF(VLOOKUP($I771,$A$2:$G$1967,3,0)="","",VLOOKUP($I771,$A$2:$G$1967,3,0))</f>
        <v>41719</v>
      </c>
      <c r="N771">
        <f t="shared" ref="N771:N834" si="123">YEAR(M771)</f>
        <v>2014</v>
      </c>
      <c r="O771">
        <f t="shared" ref="O771:O834" si="124">MONTH(M771)</f>
        <v>3</v>
      </c>
      <c r="P771" t="str">
        <f t="shared" ref="P771:P834" si="125">IF(LEN(O771)=1,CONCATENATE("0",O771),O771)</f>
        <v>03</v>
      </c>
      <c r="Q771">
        <f t="shared" ref="Q771:Q834" si="126">DAY(M771)</f>
        <v>21</v>
      </c>
      <c r="R771">
        <f t="shared" ref="R771:R834" si="127">IF(LEN(Q771)=1,CONCATENATE("0",Q771),Q771)</f>
        <v>21</v>
      </c>
      <c r="S771" t="str">
        <f t="shared" ref="S771:S834" si="128">IFERROR(CONCATENATE("'",N771,"-",P771,"-",R771,"'"),"null")</f>
        <v>'2014-03-21'</v>
      </c>
      <c r="T771" t="str">
        <f t="shared" ref="T771:T834" si="129">CONCATENATE("insert into control (nombre, fecha_registrada, registrada, estatus, id_admin, id_cliente, created_at, updated_at) values('",I771,"',",S771,",",L771,",1,2,",K771,",'2018-10-31 23:06:00','2018-10-31 23:06:00');")</f>
        <v>insert into control (nombre, fecha_registrada, registrada, estatus, id_admin, id_cliente, created_at, updated_at) values('ITZEL LA MESA','2014-03-21',1,1,2,925,'2018-10-31 23:06:00','2018-10-31 23:06:00');</v>
      </c>
    </row>
    <row r="772" spans="1:20">
      <c r="A772" s="60" t="s">
        <v>3973</v>
      </c>
      <c r="B772" s="60" t="s">
        <v>8657</v>
      </c>
      <c r="C772" s="68">
        <v>39759</v>
      </c>
      <c r="D772" s="68">
        <v>43411</v>
      </c>
      <c r="E772" s="82"/>
      <c r="F772" s="60" t="s">
        <v>3959</v>
      </c>
      <c r="G772" s="60">
        <v>381</v>
      </c>
      <c r="I772" t="s">
        <v>3104</v>
      </c>
      <c r="J772">
        <v>771</v>
      </c>
      <c r="K772">
        <f t="shared" si="120"/>
        <v>543</v>
      </c>
      <c r="L772">
        <f t="shared" si="121"/>
        <v>1</v>
      </c>
      <c r="M772">
        <f t="shared" si="122"/>
        <v>40732</v>
      </c>
      <c r="N772">
        <f t="shared" si="123"/>
        <v>2011</v>
      </c>
      <c r="O772">
        <f t="shared" si="124"/>
        <v>7</v>
      </c>
      <c r="P772" t="str">
        <f t="shared" si="125"/>
        <v>07</v>
      </c>
      <c r="Q772">
        <f t="shared" si="126"/>
        <v>8</v>
      </c>
      <c r="R772" t="str">
        <f t="shared" si="127"/>
        <v>08</v>
      </c>
      <c r="S772" t="str">
        <f t="shared" si="128"/>
        <v>'2011-07-08'</v>
      </c>
      <c r="T772" t="str">
        <f t="shared" si="129"/>
        <v>insert into control (nombre, fecha_registrada, registrada, estatus, id_admin, id_cliente, created_at, updated_at) values('IVAN ARANGURE FOTOGRAFIA','2011-07-08',1,1,2,543,'2018-10-31 23:06:00','2018-10-31 23:06:00');</v>
      </c>
    </row>
    <row r="773" spans="1:20">
      <c r="A773" s="64" t="s">
        <v>3978</v>
      </c>
      <c r="B773" s="58">
        <v>1</v>
      </c>
      <c r="C773" s="67">
        <v>41528</v>
      </c>
      <c r="D773" s="67">
        <v>45180</v>
      </c>
      <c r="E773" s="83"/>
      <c r="F773" s="64" t="s">
        <v>3983</v>
      </c>
      <c r="G773" s="58">
        <v>380</v>
      </c>
      <c r="I773" t="s">
        <v>3096</v>
      </c>
      <c r="J773">
        <v>772</v>
      </c>
      <c r="K773">
        <f t="shared" si="120"/>
        <v>544</v>
      </c>
      <c r="L773">
        <f t="shared" si="121"/>
        <v>0</v>
      </c>
      <c r="M773">
        <f t="shared" si="122"/>
        <v>40977</v>
      </c>
      <c r="N773">
        <f t="shared" si="123"/>
        <v>2012</v>
      </c>
      <c r="O773">
        <f t="shared" si="124"/>
        <v>3</v>
      </c>
      <c r="P773" t="str">
        <f t="shared" si="125"/>
        <v>03</v>
      </c>
      <c r="Q773">
        <f t="shared" si="126"/>
        <v>9</v>
      </c>
      <c r="R773" t="str">
        <f t="shared" si="127"/>
        <v>09</v>
      </c>
      <c r="S773" t="str">
        <f t="shared" si="128"/>
        <v>'2012-03-09'</v>
      </c>
      <c r="T773" t="str">
        <f t="shared" si="129"/>
        <v>insert into control (nombre, fecha_registrada, registrada, estatus, id_admin, id_cliente, created_at, updated_at) values('JACK WHITE','2012-03-09',0,1,2,544,'2018-10-31 23:06:00','2018-10-31 23:06:00');</v>
      </c>
    </row>
    <row r="774" spans="1:20">
      <c r="A774" s="59" t="s">
        <v>3983</v>
      </c>
      <c r="B774" s="59">
        <v>1</v>
      </c>
      <c r="C774" s="68">
        <v>39616</v>
      </c>
      <c r="D774" s="68">
        <v>46921</v>
      </c>
      <c r="E774" s="82"/>
      <c r="F774" s="59" t="s">
        <v>3983</v>
      </c>
      <c r="G774" s="59">
        <v>380</v>
      </c>
      <c r="I774" t="s">
        <v>8152</v>
      </c>
      <c r="J774">
        <v>773</v>
      </c>
      <c r="K774">
        <f t="shared" si="120"/>
        <v>545</v>
      </c>
      <c r="L774">
        <f t="shared" si="121"/>
        <v>1</v>
      </c>
      <c r="M774">
        <f t="shared" si="122"/>
        <v>43122</v>
      </c>
      <c r="N774">
        <f t="shared" si="123"/>
        <v>2018</v>
      </c>
      <c r="O774">
        <f t="shared" si="124"/>
        <v>1</v>
      </c>
      <c r="P774" t="str">
        <f t="shared" si="125"/>
        <v>01</v>
      </c>
      <c r="Q774">
        <f t="shared" si="126"/>
        <v>22</v>
      </c>
      <c r="R774">
        <f t="shared" si="127"/>
        <v>22</v>
      </c>
      <c r="S774" t="str">
        <f t="shared" si="128"/>
        <v>'2018-01-22'</v>
      </c>
      <c r="T774" t="str">
        <f t="shared" si="129"/>
        <v>insert into control (nombre, fecha_registrada, registrada, estatus, id_admin, id_cliente, created_at, updated_at) values('JAPX HIDROTERAPIA','2018-01-22',1,1,2,545,'2018-10-31 23:06:00','2018-10-31 23:06:00');</v>
      </c>
    </row>
    <row r="775" spans="1:20">
      <c r="A775" s="58" t="s">
        <v>3991</v>
      </c>
      <c r="B775" s="58">
        <v>1</v>
      </c>
      <c r="C775" s="67">
        <v>39745</v>
      </c>
      <c r="D775" s="67">
        <v>43397</v>
      </c>
      <c r="E775" s="83"/>
      <c r="F775" s="58" t="s">
        <v>3992</v>
      </c>
      <c r="G775" s="58">
        <v>377</v>
      </c>
      <c r="I775" t="s">
        <v>3085</v>
      </c>
      <c r="J775">
        <v>774</v>
      </c>
      <c r="K775">
        <f t="shared" si="120"/>
        <v>546</v>
      </c>
      <c r="L775">
        <f t="shared" si="121"/>
        <v>1</v>
      </c>
      <c r="M775">
        <f t="shared" si="122"/>
        <v>40318</v>
      </c>
      <c r="N775">
        <f t="shared" si="123"/>
        <v>2010</v>
      </c>
      <c r="O775">
        <f t="shared" si="124"/>
        <v>5</v>
      </c>
      <c r="P775" t="str">
        <f t="shared" si="125"/>
        <v>05</v>
      </c>
      <c r="Q775">
        <f t="shared" si="126"/>
        <v>20</v>
      </c>
      <c r="R775">
        <f t="shared" si="127"/>
        <v>20</v>
      </c>
      <c r="S775" t="str">
        <f t="shared" si="128"/>
        <v>'2010-05-20'</v>
      </c>
      <c r="T775" t="str">
        <f t="shared" si="129"/>
        <v>insert into control (nombre, fecha_registrada, registrada, estatus, id_admin, id_cliente, created_at, updated_at) values('JAQUE MATE CAJAS Y EMPAQUES','2010-05-20',1,1,2,546,'2018-10-31 23:06:00','2018-10-31 23:06:00');</v>
      </c>
    </row>
    <row r="776" spans="1:20">
      <c r="A776" s="60"/>
      <c r="B776" s="60">
        <v>1</v>
      </c>
      <c r="C776" s="68">
        <v>36922</v>
      </c>
      <c r="D776" s="68">
        <v>40574</v>
      </c>
      <c r="E776" s="82"/>
      <c r="F776" s="60" t="s">
        <v>3997</v>
      </c>
      <c r="G776" s="60">
        <v>376</v>
      </c>
      <c r="I776" t="s">
        <v>5621</v>
      </c>
      <c r="J776">
        <v>775</v>
      </c>
      <c r="K776">
        <f t="shared" si="120"/>
        <v>50</v>
      </c>
      <c r="L776">
        <f t="shared" si="121"/>
        <v>1</v>
      </c>
      <c r="M776">
        <f t="shared" si="122"/>
        <v>41848</v>
      </c>
      <c r="N776">
        <f t="shared" si="123"/>
        <v>2014</v>
      </c>
      <c r="O776">
        <f t="shared" si="124"/>
        <v>7</v>
      </c>
      <c r="P776" t="str">
        <f t="shared" si="125"/>
        <v>07</v>
      </c>
      <c r="Q776">
        <f t="shared" si="126"/>
        <v>28</v>
      </c>
      <c r="R776">
        <f t="shared" si="127"/>
        <v>28</v>
      </c>
      <c r="S776" t="str">
        <f t="shared" si="128"/>
        <v>'2014-07-28'</v>
      </c>
      <c r="T776" t="str">
        <f t="shared" si="129"/>
        <v>insert into control (nombre, fecha_registrada, registrada, estatus, id_admin, id_cliente, created_at, updated_at) values('JARABE DEL ZORRILLO ARAMBULA LA RAIZ DE LA SALUD','2014-07-28',1,1,2,50,'2018-10-31 23:06:00','2018-10-31 23:06:00');</v>
      </c>
    </row>
    <row r="777" spans="1:20">
      <c r="A777" s="57" t="s">
        <v>4001</v>
      </c>
      <c r="B777" s="57">
        <v>1</v>
      </c>
      <c r="C777" s="67">
        <v>37243</v>
      </c>
      <c r="D777" s="67">
        <v>40895</v>
      </c>
      <c r="E777" s="83"/>
      <c r="F777" s="57" t="s">
        <v>3997</v>
      </c>
      <c r="G777" s="57">
        <v>376</v>
      </c>
      <c r="I777" t="s">
        <v>5570</v>
      </c>
      <c r="J777">
        <v>776</v>
      </c>
      <c r="K777">
        <f t="shared" si="120"/>
        <v>55</v>
      </c>
      <c r="L777">
        <f t="shared" si="121"/>
        <v>0</v>
      </c>
      <c r="M777">
        <f t="shared" si="122"/>
        <v>41403</v>
      </c>
      <c r="N777">
        <f t="shared" si="123"/>
        <v>2013</v>
      </c>
      <c r="O777">
        <f t="shared" si="124"/>
        <v>5</v>
      </c>
      <c r="P777" t="str">
        <f t="shared" si="125"/>
        <v>05</v>
      </c>
      <c r="Q777">
        <f t="shared" si="126"/>
        <v>9</v>
      </c>
      <c r="R777" t="str">
        <f t="shared" si="127"/>
        <v>09</v>
      </c>
      <c r="S777" t="str">
        <f t="shared" si="128"/>
        <v>'2013-05-09'</v>
      </c>
      <c r="T777" t="str">
        <f t="shared" si="129"/>
        <v>insert into control (nombre, fecha_registrada, registrada, estatus, id_admin, id_cliente, created_at, updated_at) values('JARABE DEL ZORRILLO ARMBULA LA RAIZ DE LA SALUD','2013-05-09',0,1,2,55,'2018-10-31 23:06:00','2018-10-31 23:06:00');</v>
      </c>
    </row>
    <row r="778" spans="1:20">
      <c r="A778" s="60" t="s">
        <v>4001</v>
      </c>
      <c r="B778" s="60">
        <v>1</v>
      </c>
      <c r="C778" s="68">
        <v>37243</v>
      </c>
      <c r="D778" s="68">
        <v>40895</v>
      </c>
      <c r="E778" s="82"/>
      <c r="F778" s="60" t="s">
        <v>3997</v>
      </c>
      <c r="G778" s="60">
        <v>376</v>
      </c>
      <c r="I778" t="s">
        <v>7353</v>
      </c>
      <c r="J778">
        <v>777</v>
      </c>
      <c r="K778">
        <f t="shared" si="120"/>
        <v>468</v>
      </c>
      <c r="L778">
        <f t="shared" si="121"/>
        <v>1</v>
      </c>
      <c r="M778">
        <f t="shared" si="122"/>
        <v>42683</v>
      </c>
      <c r="N778">
        <f t="shared" si="123"/>
        <v>2016</v>
      </c>
      <c r="O778">
        <f t="shared" si="124"/>
        <v>11</v>
      </c>
      <c r="P778">
        <f t="shared" si="125"/>
        <v>11</v>
      </c>
      <c r="Q778">
        <f t="shared" si="126"/>
        <v>9</v>
      </c>
      <c r="R778" t="str">
        <f t="shared" si="127"/>
        <v>09</v>
      </c>
      <c r="S778" t="str">
        <f t="shared" si="128"/>
        <v>'2016-11-09'</v>
      </c>
      <c r="T778" t="str">
        <f t="shared" si="129"/>
        <v>insert into control (nombre, fecha_registrada, registrada, estatus, id_admin, id_cliente, created_at, updated_at) values('JARDINES DE SAN ANGEL','2016-11-09',1,1,2,468,'2018-10-31 23:06:00','2018-10-31 23:06:00');</v>
      </c>
    </row>
    <row r="779" spans="1:20">
      <c r="A779" s="57" t="s">
        <v>4003</v>
      </c>
      <c r="B779" s="57" t="s">
        <v>8657</v>
      </c>
      <c r="C779" s="67">
        <v>39619</v>
      </c>
      <c r="D779" s="67">
        <v>43271</v>
      </c>
      <c r="E779" s="83"/>
      <c r="F779" s="57" t="s">
        <v>3997</v>
      </c>
      <c r="G779" s="57">
        <v>376</v>
      </c>
      <c r="I779" t="s">
        <v>3081</v>
      </c>
      <c r="J779">
        <v>778</v>
      </c>
      <c r="K779">
        <f t="shared" si="120"/>
        <v>547</v>
      </c>
      <c r="L779">
        <f t="shared" si="121"/>
        <v>1</v>
      </c>
      <c r="M779">
        <f t="shared" si="122"/>
        <v>41583</v>
      </c>
      <c r="N779">
        <f t="shared" si="123"/>
        <v>2013</v>
      </c>
      <c r="O779">
        <f t="shared" si="124"/>
        <v>11</v>
      </c>
      <c r="P779">
        <f t="shared" si="125"/>
        <v>11</v>
      </c>
      <c r="Q779">
        <f t="shared" si="126"/>
        <v>5</v>
      </c>
      <c r="R779" t="str">
        <f t="shared" si="127"/>
        <v>05</v>
      </c>
      <c r="S779" t="str">
        <f t="shared" si="128"/>
        <v>'2013-11-05'</v>
      </c>
      <c r="T779" t="str">
        <f t="shared" si="129"/>
        <v>insert into control (nombre, fecha_registrada, registrada, estatus, id_admin, id_cliente, created_at, updated_at) values('JAZMIN XV','2013-11-05',1,1,2,547,'2018-10-31 23:06:00','2018-10-31 23:06:00');</v>
      </c>
    </row>
    <row r="780" spans="1:20">
      <c r="A780" s="59" t="s">
        <v>4006</v>
      </c>
      <c r="B780" s="59">
        <v>1</v>
      </c>
      <c r="C780" s="68">
        <v>40357</v>
      </c>
      <c r="D780" s="68">
        <v>44010</v>
      </c>
      <c r="E780" s="82"/>
      <c r="F780" s="59" t="s">
        <v>4007</v>
      </c>
      <c r="G780" s="59">
        <v>375</v>
      </c>
      <c r="I780" t="s">
        <v>3079</v>
      </c>
      <c r="J780">
        <v>779</v>
      </c>
      <c r="K780">
        <f t="shared" si="120"/>
        <v>548</v>
      </c>
      <c r="L780">
        <f t="shared" si="121"/>
        <v>1</v>
      </c>
      <c r="M780">
        <f t="shared" si="122"/>
        <v>41571</v>
      </c>
      <c r="N780">
        <f t="shared" si="123"/>
        <v>2013</v>
      </c>
      <c r="O780">
        <f t="shared" si="124"/>
        <v>10</v>
      </c>
      <c r="P780">
        <f t="shared" si="125"/>
        <v>10</v>
      </c>
      <c r="Q780">
        <f t="shared" si="126"/>
        <v>24</v>
      </c>
      <c r="R780">
        <f t="shared" si="127"/>
        <v>24</v>
      </c>
      <c r="S780" t="str">
        <f t="shared" si="128"/>
        <v>'2013-10-24'</v>
      </c>
      <c r="T780" t="str">
        <f t="shared" si="129"/>
        <v>insert into control (nombre, fecha_registrada, registrada, estatus, id_admin, id_cliente, created_at, updated_at) values('JHOPSO','2013-10-24',1,1,2,548,'2018-10-31 23:06:00','2018-10-31 23:06:00');</v>
      </c>
    </row>
    <row r="781" spans="1:20">
      <c r="A781" s="57" t="s">
        <v>4007</v>
      </c>
      <c r="B781" s="57">
        <v>1</v>
      </c>
      <c r="C781" s="69">
        <v>36766</v>
      </c>
      <c r="D781" s="69">
        <v>44071</v>
      </c>
      <c r="E781" s="85"/>
      <c r="F781" s="57" t="s">
        <v>4007</v>
      </c>
      <c r="G781" s="57">
        <v>375</v>
      </c>
      <c r="I781" t="s">
        <v>8604</v>
      </c>
      <c r="J781">
        <v>780</v>
      </c>
      <c r="K781">
        <f t="shared" si="120"/>
        <v>549</v>
      </c>
      <c r="L781">
        <f t="shared" si="121"/>
        <v>1</v>
      </c>
      <c r="M781">
        <f t="shared" si="122"/>
        <v>39983</v>
      </c>
      <c r="N781">
        <f t="shared" si="123"/>
        <v>2009</v>
      </c>
      <c r="O781">
        <f t="shared" si="124"/>
        <v>6</v>
      </c>
      <c r="P781" t="str">
        <f t="shared" si="125"/>
        <v>06</v>
      </c>
      <c r="Q781">
        <f t="shared" si="126"/>
        <v>19</v>
      </c>
      <c r="R781">
        <f t="shared" si="127"/>
        <v>19</v>
      </c>
      <c r="S781" t="str">
        <f t="shared" si="128"/>
        <v>'2009-06-19'</v>
      </c>
      <c r="T781" t="str">
        <f t="shared" si="129"/>
        <v>insert into control (nombre, fecha_registrada, registrada, estatus, id_admin, id_cliente, created_at, updated_at) values('JON NY´S','2009-06-19',1,1,2,549,'2018-10-31 23:06:00','2018-10-31 23:06:00');</v>
      </c>
    </row>
    <row r="782" spans="1:20">
      <c r="A782" s="60" t="s">
        <v>4013</v>
      </c>
      <c r="B782" s="60" t="s">
        <v>8657</v>
      </c>
      <c r="C782" s="68">
        <v>39371</v>
      </c>
      <c r="D782" s="68">
        <v>43024</v>
      </c>
      <c r="E782" s="82"/>
      <c r="F782" s="60" t="s">
        <v>4013</v>
      </c>
      <c r="G782" s="60">
        <v>372</v>
      </c>
      <c r="I782" t="s">
        <v>3070</v>
      </c>
      <c r="J782">
        <v>781</v>
      </c>
      <c r="K782">
        <f t="shared" si="120"/>
        <v>549</v>
      </c>
      <c r="L782">
        <f t="shared" si="121"/>
        <v>1</v>
      </c>
      <c r="M782">
        <f t="shared" si="122"/>
        <v>36404</v>
      </c>
      <c r="N782">
        <f t="shared" si="123"/>
        <v>1999</v>
      </c>
      <c r="O782">
        <f t="shared" si="124"/>
        <v>9</v>
      </c>
      <c r="P782" t="str">
        <f t="shared" si="125"/>
        <v>09</v>
      </c>
      <c r="Q782">
        <f t="shared" si="126"/>
        <v>1</v>
      </c>
      <c r="R782" t="str">
        <f t="shared" si="127"/>
        <v>01</v>
      </c>
      <c r="S782" t="str">
        <f t="shared" si="128"/>
        <v>'1999-09-01'</v>
      </c>
      <c r="T782" t="str">
        <f t="shared" si="129"/>
        <v>insert into control (nombre, fecha_registrada, registrada, estatus, id_admin, id_cliente, created_at, updated_at) values('JON-NY´S','1999-09-01',1,1,2,549,'2018-10-31 23:06:00','2018-10-31 23:06:00');</v>
      </c>
    </row>
    <row r="783" spans="1:20" ht="27">
      <c r="A783" s="64" t="s">
        <v>4018</v>
      </c>
      <c r="B783" s="58">
        <v>1</v>
      </c>
      <c r="C783" s="67">
        <v>40669</v>
      </c>
      <c r="D783" s="67">
        <v>44322</v>
      </c>
      <c r="E783" s="83"/>
      <c r="F783" s="64" t="s">
        <v>4027</v>
      </c>
      <c r="G783" s="58">
        <v>370</v>
      </c>
      <c r="I783" t="s">
        <v>6545</v>
      </c>
      <c r="J783">
        <v>782</v>
      </c>
      <c r="K783">
        <f t="shared" si="120"/>
        <v>132</v>
      </c>
      <c r="L783">
        <f t="shared" si="121"/>
        <v>0</v>
      </c>
      <c r="M783">
        <f t="shared" si="122"/>
        <v>42240</v>
      </c>
      <c r="N783">
        <f t="shared" si="123"/>
        <v>2015</v>
      </c>
      <c r="O783">
        <f t="shared" si="124"/>
        <v>8</v>
      </c>
      <c r="P783" t="str">
        <f t="shared" si="125"/>
        <v>08</v>
      </c>
      <c r="Q783">
        <f t="shared" si="126"/>
        <v>24</v>
      </c>
      <c r="R783">
        <f t="shared" si="127"/>
        <v>24</v>
      </c>
      <c r="S783" t="str">
        <f t="shared" si="128"/>
        <v>'2015-08-24'</v>
      </c>
      <c r="T783" t="str">
        <f t="shared" si="129"/>
        <v>insert into control (nombre, fecha_registrada, registrada, estatus, id_admin, id_cliente, created_at, updated_at) values('JOR CAMPIRANO RESTAURANTE','2015-08-24',0,1,2,132,'2018-10-31 23:06:00','2018-10-31 23:06:00');</v>
      </c>
    </row>
    <row r="784" spans="1:20">
      <c r="A784" s="59" t="s">
        <v>4026</v>
      </c>
      <c r="B784" s="59">
        <v>1</v>
      </c>
      <c r="C784" s="68">
        <v>40193</v>
      </c>
      <c r="D784" s="68">
        <v>43845</v>
      </c>
      <c r="E784" s="82"/>
      <c r="F784" s="59" t="s">
        <v>4027</v>
      </c>
      <c r="G784" s="59">
        <v>370</v>
      </c>
      <c r="I784" t="s">
        <v>3061</v>
      </c>
      <c r="J784">
        <v>783</v>
      </c>
      <c r="K784">
        <f t="shared" si="120"/>
        <v>551</v>
      </c>
      <c r="L784">
        <f t="shared" si="121"/>
        <v>1</v>
      </c>
      <c r="M784">
        <f t="shared" si="122"/>
        <v>41979</v>
      </c>
      <c r="N784">
        <f t="shared" si="123"/>
        <v>2014</v>
      </c>
      <c r="O784">
        <f t="shared" si="124"/>
        <v>12</v>
      </c>
      <c r="P784">
        <f t="shared" si="125"/>
        <v>12</v>
      </c>
      <c r="Q784">
        <f t="shared" si="126"/>
        <v>6</v>
      </c>
      <c r="R784" t="str">
        <f t="shared" si="127"/>
        <v>06</v>
      </c>
      <c r="S784" t="str">
        <f t="shared" si="128"/>
        <v>'2014-12-06'</v>
      </c>
      <c r="T784" t="str">
        <f t="shared" si="129"/>
        <v>insert into control (nombre, fecha_registrada, registrada, estatus, id_admin, id_cliente, created_at, updated_at) values('JORGE VAZQUEZ PODOLOGOS','2014-12-06',1,1,2,551,'2018-10-31 23:06:00','2018-10-31 23:06:00');</v>
      </c>
    </row>
    <row r="785" spans="1:20">
      <c r="A785" s="58" t="s">
        <v>4030</v>
      </c>
      <c r="B785" s="58">
        <v>1</v>
      </c>
      <c r="C785" s="67">
        <v>40193</v>
      </c>
      <c r="D785" s="67">
        <v>43845</v>
      </c>
      <c r="E785" s="83"/>
      <c r="F785" s="58" t="s">
        <v>4027</v>
      </c>
      <c r="G785" s="58">
        <v>370</v>
      </c>
      <c r="I785" t="s">
        <v>8207</v>
      </c>
      <c r="J785">
        <v>784</v>
      </c>
      <c r="K785">
        <f t="shared" si="120"/>
        <v>552</v>
      </c>
      <c r="L785">
        <f t="shared" si="121"/>
        <v>1</v>
      </c>
      <c r="M785">
        <f t="shared" si="122"/>
        <v>43160</v>
      </c>
      <c r="N785">
        <f t="shared" si="123"/>
        <v>2018</v>
      </c>
      <c r="O785">
        <f t="shared" si="124"/>
        <v>3</v>
      </c>
      <c r="P785" t="str">
        <f t="shared" si="125"/>
        <v>03</v>
      </c>
      <c r="Q785">
        <f t="shared" si="126"/>
        <v>1</v>
      </c>
      <c r="R785" t="str">
        <f t="shared" si="127"/>
        <v>01</v>
      </c>
      <c r="S785" t="str">
        <f t="shared" si="128"/>
        <v>'2018-03-01'</v>
      </c>
      <c r="T785" t="str">
        <f t="shared" si="129"/>
        <v>insert into control (nombre, fecha_registrada, registrada, estatus, id_admin, id_cliente, created_at, updated_at) values('JOYERIA PALOMA','2018-03-01',1,1,2,552,'2018-10-31 23:06:00','2018-10-31 23:06:00');</v>
      </c>
    </row>
    <row r="786" spans="1:20">
      <c r="A786" s="60" t="s">
        <v>4034</v>
      </c>
      <c r="B786" s="60" t="s">
        <v>8657</v>
      </c>
      <c r="C786" s="68">
        <v>40324</v>
      </c>
      <c r="D786" s="68">
        <v>43977</v>
      </c>
      <c r="E786" s="82"/>
      <c r="F786" s="60" t="s">
        <v>4035</v>
      </c>
      <c r="G786" s="60">
        <v>369</v>
      </c>
      <c r="I786" t="s">
        <v>3054</v>
      </c>
      <c r="J786">
        <v>785</v>
      </c>
      <c r="K786">
        <f t="shared" si="120"/>
        <v>553</v>
      </c>
      <c r="L786">
        <f t="shared" si="121"/>
        <v>1</v>
      </c>
      <c r="M786">
        <f t="shared" si="122"/>
        <v>39973</v>
      </c>
      <c r="N786">
        <f t="shared" si="123"/>
        <v>2009</v>
      </c>
      <c r="O786">
        <f t="shared" si="124"/>
        <v>6</v>
      </c>
      <c r="P786" t="str">
        <f t="shared" si="125"/>
        <v>06</v>
      </c>
      <c r="Q786">
        <f t="shared" si="126"/>
        <v>9</v>
      </c>
      <c r="R786" t="str">
        <f t="shared" si="127"/>
        <v>09</v>
      </c>
      <c r="S786" t="str">
        <f t="shared" si="128"/>
        <v>'2009-06-09'</v>
      </c>
      <c r="T786" t="str">
        <f t="shared" si="129"/>
        <v>insert into control (nombre, fecha_registrada, registrada, estatus, id_admin, id_cliente, created_at, updated_at) values('JPR ESTRUCTURAS Y DISEÑOS PUBLICITARIOS','2009-06-09',1,1,2,553,'2018-10-31 23:06:00','2018-10-31 23:06:00');</v>
      </c>
    </row>
    <row r="787" spans="1:20">
      <c r="A787" s="58" t="s">
        <v>4018</v>
      </c>
      <c r="B787" s="58">
        <v>1</v>
      </c>
      <c r="C787" s="67">
        <v>40669</v>
      </c>
      <c r="D787" s="67">
        <v>44322</v>
      </c>
      <c r="E787" s="83"/>
      <c r="F787" s="58" t="s">
        <v>4035</v>
      </c>
      <c r="G787" s="58">
        <v>369</v>
      </c>
      <c r="I787" t="s">
        <v>3045</v>
      </c>
      <c r="J787">
        <v>786</v>
      </c>
      <c r="K787">
        <f t="shared" si="120"/>
        <v>554</v>
      </c>
      <c r="L787">
        <f t="shared" si="121"/>
        <v>1</v>
      </c>
      <c r="M787">
        <f t="shared" si="122"/>
        <v>39743</v>
      </c>
      <c r="N787">
        <f t="shared" si="123"/>
        <v>2008</v>
      </c>
      <c r="O787">
        <f t="shared" si="124"/>
        <v>10</v>
      </c>
      <c r="P787">
        <f t="shared" si="125"/>
        <v>10</v>
      </c>
      <c r="Q787">
        <f t="shared" si="126"/>
        <v>22</v>
      </c>
      <c r="R787">
        <f t="shared" si="127"/>
        <v>22</v>
      </c>
      <c r="S787" t="str">
        <f t="shared" si="128"/>
        <v>'2008-10-22'</v>
      </c>
      <c r="T787" t="str">
        <f t="shared" si="129"/>
        <v>insert into control (nombre, fecha_registrada, registrada, estatus, id_admin, id_cliente, created_at, updated_at) values('JTR METALES','2008-10-22',1,1,2,554,'2018-10-31 23:06:00','2018-10-31 23:06:00');</v>
      </c>
    </row>
    <row r="788" spans="1:20">
      <c r="A788" s="60" t="s">
        <v>4037</v>
      </c>
      <c r="B788" s="60">
        <v>1</v>
      </c>
      <c r="C788" s="68">
        <v>36790</v>
      </c>
      <c r="D788" s="68">
        <v>40442</v>
      </c>
      <c r="E788" s="82"/>
      <c r="F788" s="60" t="s">
        <v>4037</v>
      </c>
      <c r="G788" s="60">
        <v>368</v>
      </c>
      <c r="I788" t="s">
        <v>6512</v>
      </c>
      <c r="J788">
        <v>787</v>
      </c>
      <c r="K788">
        <f t="shared" si="120"/>
        <v>91</v>
      </c>
      <c r="L788">
        <f t="shared" si="121"/>
        <v>1</v>
      </c>
      <c r="M788">
        <f t="shared" si="122"/>
        <v>42225</v>
      </c>
      <c r="N788">
        <f t="shared" si="123"/>
        <v>2015</v>
      </c>
      <c r="O788">
        <f t="shared" si="124"/>
        <v>8</v>
      </c>
      <c r="P788" t="str">
        <f t="shared" si="125"/>
        <v>08</v>
      </c>
      <c r="Q788">
        <f t="shared" si="126"/>
        <v>9</v>
      </c>
      <c r="R788" t="str">
        <f t="shared" si="127"/>
        <v>09</v>
      </c>
      <c r="S788" t="str">
        <f t="shared" si="128"/>
        <v>'2015-08-09'</v>
      </c>
      <c r="T788" t="str">
        <f t="shared" si="129"/>
        <v>insert into control (nombre, fecha_registrada, registrada, estatus, id_admin, id_cliente, created_at, updated_at) values('JUGOS CALIFORNIA TROPICAL','2015-08-09',1,1,2,91,'2018-10-31 23:06:00','2018-10-31 23:06:00');</v>
      </c>
    </row>
    <row r="789" spans="1:20">
      <c r="A789" s="58" t="s">
        <v>4042</v>
      </c>
      <c r="B789" s="58">
        <v>1</v>
      </c>
      <c r="C789" s="67">
        <v>41759</v>
      </c>
      <c r="D789" s="67">
        <v>45412</v>
      </c>
      <c r="E789" s="83"/>
      <c r="F789" s="58" t="s">
        <v>4042</v>
      </c>
      <c r="G789" s="58">
        <v>367</v>
      </c>
      <c r="I789" t="s">
        <v>8605</v>
      </c>
      <c r="J789">
        <v>788</v>
      </c>
      <c r="K789">
        <f t="shared" si="120"/>
        <v>555</v>
      </c>
      <c r="L789">
        <f t="shared" si="121"/>
        <v>1</v>
      </c>
      <c r="M789">
        <f t="shared" si="122"/>
        <v>41124</v>
      </c>
      <c r="N789">
        <f t="shared" si="123"/>
        <v>2012</v>
      </c>
      <c r="O789">
        <f t="shared" si="124"/>
        <v>8</v>
      </c>
      <c r="P789" t="str">
        <f t="shared" si="125"/>
        <v>08</v>
      </c>
      <c r="Q789">
        <f t="shared" si="126"/>
        <v>3</v>
      </c>
      <c r="R789" t="str">
        <f t="shared" si="127"/>
        <v>03</v>
      </c>
      <c r="S789" t="str">
        <f t="shared" si="128"/>
        <v>'2012-08-03'</v>
      </c>
      <c r="T789" t="str">
        <f t="shared" si="129"/>
        <v>insert into control (nombre, fecha_registrada, registrada, estatus, id_admin, id_cliente, created_at, updated_at) values('JUMMI´S ICE CREAM','2012-08-03',1,1,2,555,'2018-10-31 23:06:00','2018-10-31 23:06:00');</v>
      </c>
    </row>
    <row r="790" spans="1:20">
      <c r="A790" s="60" t="s">
        <v>4046</v>
      </c>
      <c r="B790" s="60">
        <v>1</v>
      </c>
      <c r="C790" s="70">
        <v>41067</v>
      </c>
      <c r="D790" s="70">
        <v>44719</v>
      </c>
      <c r="E790" s="84"/>
      <c r="F790" s="60" t="s">
        <v>4046</v>
      </c>
      <c r="G790" s="60">
        <v>366</v>
      </c>
      <c r="I790" t="s">
        <v>8530</v>
      </c>
      <c r="J790">
        <v>789</v>
      </c>
      <c r="K790">
        <f t="shared" si="120"/>
        <v>556</v>
      </c>
      <c r="L790">
        <f t="shared" si="121"/>
        <v>1</v>
      </c>
      <c r="M790">
        <f t="shared" si="122"/>
        <v>43320</v>
      </c>
      <c r="N790">
        <f t="shared" si="123"/>
        <v>2018</v>
      </c>
      <c r="O790">
        <f t="shared" si="124"/>
        <v>8</v>
      </c>
      <c r="P790" t="str">
        <f t="shared" si="125"/>
        <v>08</v>
      </c>
      <c r="Q790">
        <f t="shared" si="126"/>
        <v>8</v>
      </c>
      <c r="R790" t="str">
        <f t="shared" si="127"/>
        <v>08</v>
      </c>
      <c r="S790" t="str">
        <f t="shared" si="128"/>
        <v>'2018-08-08'</v>
      </c>
      <c r="T790" t="str">
        <f t="shared" si="129"/>
        <v>insert into control (nombre, fecha_registrada, registrada, estatus, id_admin, id_cliente, created_at, updated_at) values('JUN MX','2018-08-08',1,1,2,556,'2018-10-31 23:06:00','2018-10-31 23:06:00');</v>
      </c>
    </row>
    <row r="791" spans="1:20">
      <c r="A791" s="57" t="s">
        <v>4050</v>
      </c>
      <c r="B791" s="57">
        <v>1</v>
      </c>
      <c r="C791" s="69">
        <v>41359</v>
      </c>
      <c r="D791" s="69">
        <v>45011</v>
      </c>
      <c r="E791" s="85"/>
      <c r="F791" s="57" t="s">
        <v>4051</v>
      </c>
      <c r="G791" s="57">
        <v>363</v>
      </c>
      <c r="I791" t="s">
        <v>3029</v>
      </c>
      <c r="J791">
        <v>790</v>
      </c>
      <c r="K791">
        <f t="shared" si="120"/>
        <v>557</v>
      </c>
      <c r="L791">
        <f t="shared" si="121"/>
        <v>1</v>
      </c>
      <c r="M791">
        <f t="shared" si="122"/>
        <v>38629</v>
      </c>
      <c r="N791">
        <f t="shared" si="123"/>
        <v>2005</v>
      </c>
      <c r="O791">
        <f t="shared" si="124"/>
        <v>10</v>
      </c>
      <c r="P791">
        <f t="shared" si="125"/>
        <v>10</v>
      </c>
      <c r="Q791">
        <f t="shared" si="126"/>
        <v>4</v>
      </c>
      <c r="R791" t="str">
        <f t="shared" si="127"/>
        <v>04</v>
      </c>
      <c r="S791" t="str">
        <f t="shared" si="128"/>
        <v>'2005-10-04'</v>
      </c>
      <c r="T791" t="str">
        <f t="shared" si="129"/>
        <v>insert into control (nombre, fecha_registrada, registrada, estatus, id_admin, id_cliente, created_at, updated_at) values('JUNG','2005-10-04',1,1,2,557,'2018-10-31 23:06:00','2018-10-31 23:06:00');</v>
      </c>
    </row>
    <row r="792" spans="1:20">
      <c r="A792" s="59" t="s">
        <v>4058</v>
      </c>
      <c r="B792" s="59">
        <v>1</v>
      </c>
      <c r="C792" s="68">
        <v>40695</v>
      </c>
      <c r="D792" s="68">
        <v>44348</v>
      </c>
      <c r="E792" s="82"/>
      <c r="F792" s="59" t="s">
        <v>4059</v>
      </c>
      <c r="G792" s="59">
        <v>362</v>
      </c>
      <c r="I792" t="s">
        <v>6257</v>
      </c>
      <c r="J792">
        <v>791</v>
      </c>
      <c r="K792">
        <f t="shared" si="120"/>
        <v>557</v>
      </c>
      <c r="L792">
        <f t="shared" si="121"/>
        <v>1</v>
      </c>
      <c r="M792">
        <f t="shared" si="122"/>
        <v>42150</v>
      </c>
      <c r="N792">
        <f t="shared" si="123"/>
        <v>2015</v>
      </c>
      <c r="O792">
        <f t="shared" si="124"/>
        <v>5</v>
      </c>
      <c r="P792" t="str">
        <f t="shared" si="125"/>
        <v>05</v>
      </c>
      <c r="Q792">
        <f t="shared" si="126"/>
        <v>26</v>
      </c>
      <c r="R792">
        <f t="shared" si="127"/>
        <v>26</v>
      </c>
      <c r="S792" t="str">
        <f t="shared" si="128"/>
        <v>'2015-05-26'</v>
      </c>
      <c r="T792" t="str">
        <f t="shared" si="129"/>
        <v>insert into control (nombre, fecha_registrada, registrada, estatus, id_admin, id_cliente, created_at, updated_at) values('JUNG REAL FOOD','2015-05-26',1,1,2,557,'2018-10-31 23:06:00','2018-10-31 23:06:00');</v>
      </c>
    </row>
    <row r="793" spans="1:20">
      <c r="A793" s="57" t="s">
        <v>4064</v>
      </c>
      <c r="B793" s="57">
        <v>1</v>
      </c>
      <c r="C793" s="69">
        <v>41148</v>
      </c>
      <c r="D793" s="69">
        <v>44800</v>
      </c>
      <c r="E793" s="85"/>
      <c r="F793" s="57" t="s">
        <v>4065</v>
      </c>
      <c r="G793" s="57">
        <v>359</v>
      </c>
      <c r="I793" t="s">
        <v>3021</v>
      </c>
      <c r="J793">
        <v>792</v>
      </c>
      <c r="K793">
        <f t="shared" si="120"/>
        <v>558</v>
      </c>
      <c r="L793">
        <f t="shared" si="121"/>
        <v>1</v>
      </c>
      <c r="M793">
        <f t="shared" si="122"/>
        <v>41975</v>
      </c>
      <c r="N793">
        <f t="shared" si="123"/>
        <v>2014</v>
      </c>
      <c r="O793">
        <f t="shared" si="124"/>
        <v>12</v>
      </c>
      <c r="P793">
        <f t="shared" si="125"/>
        <v>12</v>
      </c>
      <c r="Q793">
        <f t="shared" si="126"/>
        <v>2</v>
      </c>
      <c r="R793" t="str">
        <f t="shared" si="127"/>
        <v>02</v>
      </c>
      <c r="S793" t="str">
        <f t="shared" si="128"/>
        <v>'2014-12-02'</v>
      </c>
      <c r="T793" t="str">
        <f t="shared" si="129"/>
        <v>insert into control (nombre, fecha_registrada, registrada, estatus, id_admin, id_cliente, created_at, updated_at) values('JUNGLA TIENDA NATURISTA MAGLO','2014-12-02',1,1,2,558,'2018-10-31 23:06:00','2018-10-31 23:06:00');</v>
      </c>
    </row>
    <row r="794" spans="1:20">
      <c r="A794" s="59" t="s">
        <v>4072</v>
      </c>
      <c r="B794" s="59">
        <v>1</v>
      </c>
      <c r="C794" s="68">
        <v>40505</v>
      </c>
      <c r="D794" s="68">
        <v>44158</v>
      </c>
      <c r="E794" s="82"/>
      <c r="F794" s="59" t="s">
        <v>4072</v>
      </c>
      <c r="G794" s="59">
        <v>358</v>
      </c>
      <c r="I794" t="s">
        <v>6710</v>
      </c>
      <c r="J794">
        <v>793</v>
      </c>
      <c r="K794">
        <f t="shared" si="120"/>
        <v>677</v>
      </c>
      <c r="L794">
        <f t="shared" si="121"/>
        <v>0</v>
      </c>
      <c r="M794">
        <f t="shared" si="122"/>
        <v>42342</v>
      </c>
      <c r="N794">
        <f t="shared" si="123"/>
        <v>2015</v>
      </c>
      <c r="O794">
        <f t="shared" si="124"/>
        <v>12</v>
      </c>
      <c r="P794">
        <f t="shared" si="125"/>
        <v>12</v>
      </c>
      <c r="Q794">
        <f t="shared" si="126"/>
        <v>4</v>
      </c>
      <c r="R794" t="str">
        <f t="shared" si="127"/>
        <v>04</v>
      </c>
      <c r="S794" t="str">
        <f t="shared" si="128"/>
        <v>'2015-12-04'</v>
      </c>
      <c r="T794" t="str">
        <f t="shared" si="129"/>
        <v>insert into control (nombre, fecha_registrada, registrada, estatus, id_admin, id_cliente, created_at, updated_at) values('JYNXBOX','2015-12-04',0,1,2,677,'2018-10-31 23:06:00','2018-10-31 23:06:00');</v>
      </c>
    </row>
    <row r="795" spans="1:20">
      <c r="A795" s="57" t="s">
        <v>4078</v>
      </c>
      <c r="B795" s="57">
        <v>1</v>
      </c>
      <c r="C795" s="69">
        <v>41206</v>
      </c>
      <c r="D795" s="69">
        <v>44858</v>
      </c>
      <c r="E795" s="85"/>
      <c r="F795" s="57" t="s">
        <v>4078</v>
      </c>
      <c r="G795" s="57">
        <v>357</v>
      </c>
      <c r="I795" t="s">
        <v>3013</v>
      </c>
      <c r="J795">
        <v>794</v>
      </c>
      <c r="K795">
        <f t="shared" si="120"/>
        <v>559</v>
      </c>
      <c r="L795">
        <f t="shared" si="121"/>
        <v>1</v>
      </c>
      <c r="M795">
        <f t="shared" si="122"/>
        <v>40823</v>
      </c>
      <c r="N795">
        <f t="shared" si="123"/>
        <v>2011</v>
      </c>
      <c r="O795">
        <f t="shared" si="124"/>
        <v>10</v>
      </c>
      <c r="P795">
        <f t="shared" si="125"/>
        <v>10</v>
      </c>
      <c r="Q795">
        <f t="shared" si="126"/>
        <v>7</v>
      </c>
      <c r="R795" t="str">
        <f t="shared" si="127"/>
        <v>07</v>
      </c>
      <c r="S795" t="str">
        <f t="shared" si="128"/>
        <v>'2011-10-07'</v>
      </c>
      <c r="T795" t="str">
        <f t="shared" si="129"/>
        <v>insert into control (nombre, fecha_registrada, registrada, estatus, id_admin, id_cliente, created_at, updated_at) values('K&amp;M COFFEE SHOP','2011-10-07',1,1,2,559,'2018-10-31 23:06:00','2018-10-31 23:06:00');</v>
      </c>
    </row>
    <row r="796" spans="1:20" ht="29">
      <c r="A796" s="72" t="s">
        <v>4084</v>
      </c>
      <c r="B796" s="60">
        <v>1</v>
      </c>
      <c r="C796" s="70">
        <v>41331</v>
      </c>
      <c r="D796" s="70">
        <v>44983</v>
      </c>
      <c r="E796" s="84"/>
      <c r="F796" s="72" t="s">
        <v>4084</v>
      </c>
      <c r="G796" s="60">
        <v>1</v>
      </c>
      <c r="I796" t="s">
        <v>2994</v>
      </c>
      <c r="J796">
        <v>795</v>
      </c>
      <c r="K796">
        <f t="shared" si="120"/>
        <v>562</v>
      </c>
      <c r="L796">
        <f t="shared" si="121"/>
        <v>1</v>
      </c>
      <c r="M796">
        <f t="shared" si="122"/>
        <v>40871</v>
      </c>
      <c r="N796">
        <f t="shared" si="123"/>
        <v>2011</v>
      </c>
      <c r="O796">
        <f t="shared" si="124"/>
        <v>11</v>
      </c>
      <c r="P796">
        <f t="shared" si="125"/>
        <v>11</v>
      </c>
      <c r="Q796">
        <f t="shared" si="126"/>
        <v>24</v>
      </c>
      <c r="R796">
        <f t="shared" si="127"/>
        <v>24</v>
      </c>
      <c r="S796" t="str">
        <f t="shared" si="128"/>
        <v>'2011-11-24'</v>
      </c>
      <c r="T796" t="str">
        <f t="shared" si="129"/>
        <v>insert into control (nombre, fecha_registrada, registrada, estatus, id_admin, id_cliente, created_at, updated_at) values('KAMYKAZE','2011-11-24',1,1,2,562,'2018-10-31 23:06:00','2018-10-31 23:06:00');</v>
      </c>
    </row>
    <row r="797" spans="1:20">
      <c r="A797" s="58" t="s">
        <v>4087</v>
      </c>
      <c r="B797" s="58">
        <v>1</v>
      </c>
      <c r="C797" s="67">
        <v>43006</v>
      </c>
      <c r="D797" s="67">
        <v>46658</v>
      </c>
      <c r="E797" s="83"/>
      <c r="F797" s="58" t="s">
        <v>4088</v>
      </c>
      <c r="G797" s="58">
        <v>354</v>
      </c>
      <c r="I797" t="s">
        <v>3011</v>
      </c>
      <c r="J797">
        <v>796</v>
      </c>
      <c r="K797">
        <f t="shared" si="120"/>
        <v>560</v>
      </c>
      <c r="L797">
        <f t="shared" si="121"/>
        <v>0</v>
      </c>
      <c r="M797">
        <f t="shared" si="122"/>
        <v>39493</v>
      </c>
      <c r="N797">
        <f t="shared" si="123"/>
        <v>2008</v>
      </c>
      <c r="O797">
        <f t="shared" si="124"/>
        <v>2</v>
      </c>
      <c r="P797" t="str">
        <f t="shared" si="125"/>
        <v>02</v>
      </c>
      <c r="Q797">
        <f t="shared" si="126"/>
        <v>15</v>
      </c>
      <c r="R797">
        <f t="shared" si="127"/>
        <v>15</v>
      </c>
      <c r="S797" t="str">
        <f t="shared" si="128"/>
        <v>'2008-02-15'</v>
      </c>
      <c r="T797" t="str">
        <f t="shared" si="129"/>
        <v>insert into control (nombre, fecha_registrada, registrada, estatus, id_admin, id_cliente, created_at, updated_at) values('KARNES EL PIKE','2008-02-15',0,1,2,560,'2018-10-31 23:06:00','2018-10-31 23:06:00');</v>
      </c>
    </row>
    <row r="798" spans="1:20">
      <c r="A798" s="59" t="s">
        <v>4095</v>
      </c>
      <c r="B798" s="59">
        <v>1</v>
      </c>
      <c r="C798" s="68">
        <v>40808</v>
      </c>
      <c r="D798" s="68">
        <v>44461</v>
      </c>
      <c r="E798" s="82"/>
      <c r="F798" s="59" t="s">
        <v>4095</v>
      </c>
      <c r="G798" s="59">
        <v>351</v>
      </c>
      <c r="I798" t="s">
        <v>3004</v>
      </c>
      <c r="J798">
        <v>797</v>
      </c>
      <c r="K798">
        <f t="shared" si="120"/>
        <v>561</v>
      </c>
      <c r="L798">
        <f t="shared" si="121"/>
        <v>1</v>
      </c>
      <c r="M798">
        <f t="shared" si="122"/>
        <v>40998</v>
      </c>
      <c r="N798">
        <f t="shared" si="123"/>
        <v>2012</v>
      </c>
      <c r="O798">
        <f t="shared" si="124"/>
        <v>3</v>
      </c>
      <c r="P798" t="str">
        <f t="shared" si="125"/>
        <v>03</v>
      </c>
      <c r="Q798">
        <f t="shared" si="126"/>
        <v>30</v>
      </c>
      <c r="R798">
        <f t="shared" si="127"/>
        <v>30</v>
      </c>
      <c r="S798" t="str">
        <f t="shared" si="128"/>
        <v>'2012-03-30'</v>
      </c>
      <c r="T798" t="str">
        <f t="shared" si="129"/>
        <v>insert into control (nombre, fecha_registrada, registrada, estatus, id_admin, id_cliente, created_at, updated_at) values('KAUTEC','2012-03-30',1,1,2,561,'2018-10-31 23:06:00','2018-10-31 23:06:00');</v>
      </c>
    </row>
    <row r="799" spans="1:20">
      <c r="A799" s="58" t="s">
        <v>4100</v>
      </c>
      <c r="B799" s="58">
        <v>1</v>
      </c>
      <c r="C799" s="67">
        <v>40311</v>
      </c>
      <c r="D799" s="67">
        <v>43964</v>
      </c>
      <c r="E799" s="83"/>
      <c r="F799" s="58" t="s">
        <v>4100</v>
      </c>
      <c r="G799" s="58">
        <v>350</v>
      </c>
      <c r="I799" t="s">
        <v>3002</v>
      </c>
      <c r="J799">
        <v>798</v>
      </c>
      <c r="K799">
        <f t="shared" si="120"/>
        <v>562</v>
      </c>
      <c r="L799">
        <f t="shared" si="121"/>
        <v>1</v>
      </c>
      <c r="M799">
        <f t="shared" si="122"/>
        <v>40634</v>
      </c>
      <c r="N799">
        <f t="shared" si="123"/>
        <v>2011</v>
      </c>
      <c r="O799">
        <f t="shared" si="124"/>
        <v>4</v>
      </c>
      <c r="P799" t="str">
        <f t="shared" si="125"/>
        <v>04</v>
      </c>
      <c r="Q799">
        <f t="shared" si="126"/>
        <v>1</v>
      </c>
      <c r="R799" t="str">
        <f t="shared" si="127"/>
        <v>01</v>
      </c>
      <c r="S799" t="str">
        <f t="shared" si="128"/>
        <v>'2011-04-01'</v>
      </c>
      <c r="T799" t="str">
        <f t="shared" si="129"/>
        <v>insert into control (nombre, fecha_registrada, registrada, estatus, id_admin, id_cliente, created_at, updated_at) values('KAZUSA','2011-04-01',1,1,2,562,'2018-10-31 23:06:00','2018-10-31 23:06:00');</v>
      </c>
    </row>
    <row r="800" spans="1:20">
      <c r="A800" s="72" t="s">
        <v>4108</v>
      </c>
      <c r="B800" s="60" t="s">
        <v>8657</v>
      </c>
      <c r="C800" s="68">
        <v>40505</v>
      </c>
      <c r="D800" s="68">
        <v>44158</v>
      </c>
      <c r="E800" s="82"/>
      <c r="F800" s="60" t="s">
        <v>4109</v>
      </c>
      <c r="G800" s="60">
        <v>349</v>
      </c>
      <c r="I800" t="s">
        <v>2976</v>
      </c>
      <c r="J800">
        <v>799</v>
      </c>
      <c r="K800">
        <f t="shared" si="120"/>
        <v>565</v>
      </c>
      <c r="L800">
        <f t="shared" si="121"/>
        <v>1</v>
      </c>
      <c r="M800">
        <f t="shared" si="122"/>
        <v>41624</v>
      </c>
      <c r="N800">
        <f t="shared" si="123"/>
        <v>2013</v>
      </c>
      <c r="O800">
        <f t="shared" si="124"/>
        <v>12</v>
      </c>
      <c r="P800">
        <f t="shared" si="125"/>
        <v>12</v>
      </c>
      <c r="Q800">
        <f t="shared" si="126"/>
        <v>16</v>
      </c>
      <c r="R800">
        <f t="shared" si="127"/>
        <v>16</v>
      </c>
      <c r="S800" t="str">
        <f t="shared" si="128"/>
        <v>'2013-12-16'</v>
      </c>
      <c r="T800" t="str">
        <f t="shared" si="129"/>
        <v>insert into control (nombre, fecha_registrada, registrada, estatus, id_admin, id_cliente, created_at, updated_at) values('KB KEBURROS','2013-12-16',1,1,2,565,'2018-10-31 23:06:00','2018-10-31 23:06:00');</v>
      </c>
    </row>
    <row r="801" spans="1:20">
      <c r="A801" s="58" t="s">
        <v>4115</v>
      </c>
      <c r="B801" s="58">
        <v>1</v>
      </c>
      <c r="C801" s="67">
        <v>39611</v>
      </c>
      <c r="D801" s="67">
        <v>43263</v>
      </c>
      <c r="E801" s="83"/>
      <c r="F801" s="58" t="s">
        <v>4116</v>
      </c>
      <c r="G801" s="58">
        <v>348</v>
      </c>
      <c r="I801" t="s">
        <v>2992</v>
      </c>
      <c r="J801">
        <v>800</v>
      </c>
      <c r="K801">
        <f t="shared" si="120"/>
        <v>563</v>
      </c>
      <c r="L801">
        <f t="shared" si="121"/>
        <v>0</v>
      </c>
      <c r="M801">
        <f t="shared" si="122"/>
        <v>41157</v>
      </c>
      <c r="N801">
        <f t="shared" si="123"/>
        <v>2012</v>
      </c>
      <c r="O801">
        <f t="shared" si="124"/>
        <v>9</v>
      </c>
      <c r="P801" t="str">
        <f t="shared" si="125"/>
        <v>09</v>
      </c>
      <c r="Q801">
        <f t="shared" si="126"/>
        <v>5</v>
      </c>
      <c r="R801" t="str">
        <f t="shared" si="127"/>
        <v>05</v>
      </c>
      <c r="S801" t="str">
        <f t="shared" si="128"/>
        <v>'2012-09-05'</v>
      </c>
      <c r="T801" t="str">
        <f t="shared" si="129"/>
        <v>insert into control (nombre, fecha_registrada, registrada, estatus, id_admin, id_cliente, created_at, updated_at) values('KB KEBURROS PERCHERONES','2012-09-05',0,1,2,563,'2018-10-31 23:06:00','2018-10-31 23:06:00');</v>
      </c>
    </row>
    <row r="802" spans="1:20">
      <c r="A802" s="60" t="s">
        <v>4128</v>
      </c>
      <c r="B802" s="60" t="s">
        <v>8657</v>
      </c>
      <c r="C802" s="70">
        <v>41450</v>
      </c>
      <c r="D802" s="70">
        <v>45102</v>
      </c>
      <c r="E802" s="84"/>
      <c r="F802" s="60" t="s">
        <v>4129</v>
      </c>
      <c r="G802" s="60">
        <v>347</v>
      </c>
      <c r="I802" t="s">
        <v>2968</v>
      </c>
      <c r="J802">
        <v>801</v>
      </c>
      <c r="K802">
        <f t="shared" si="120"/>
        <v>566</v>
      </c>
      <c r="L802">
        <f t="shared" si="121"/>
        <v>1</v>
      </c>
      <c r="M802">
        <f t="shared" si="122"/>
        <v>41138</v>
      </c>
      <c r="N802">
        <f t="shared" si="123"/>
        <v>2012</v>
      </c>
      <c r="O802">
        <f t="shared" si="124"/>
        <v>8</v>
      </c>
      <c r="P802" t="str">
        <f t="shared" si="125"/>
        <v>08</v>
      </c>
      <c r="Q802">
        <f t="shared" si="126"/>
        <v>17</v>
      </c>
      <c r="R802">
        <f t="shared" si="127"/>
        <v>17</v>
      </c>
      <c r="S802" t="str">
        <f t="shared" si="128"/>
        <v>'2012-08-17'</v>
      </c>
      <c r="T802" t="str">
        <f t="shared" si="129"/>
        <v>insert into control (nombre, fecha_registrada, registrada, estatus, id_admin, id_cliente, created_at, updated_at) values('KENZOFERRER SALÓN','2012-08-17',1,1,2,566,'2018-10-31 23:06:00','2018-10-31 23:06:00');</v>
      </c>
    </row>
    <row r="803" spans="1:20">
      <c r="A803" s="57"/>
      <c r="B803" s="57" t="s">
        <v>8657</v>
      </c>
      <c r="C803" s="67">
        <v>39353</v>
      </c>
      <c r="D803" s="67">
        <v>43006</v>
      </c>
      <c r="E803" s="83"/>
      <c r="F803" s="57" t="s">
        <v>4130</v>
      </c>
      <c r="G803" s="57">
        <v>346</v>
      </c>
      <c r="I803" t="s">
        <v>7875</v>
      </c>
      <c r="J803">
        <v>802</v>
      </c>
      <c r="K803">
        <f t="shared" si="120"/>
        <v>567</v>
      </c>
      <c r="L803">
        <f t="shared" si="121"/>
        <v>1</v>
      </c>
      <c r="M803">
        <f t="shared" si="122"/>
        <v>42936</v>
      </c>
      <c r="N803">
        <f t="shared" si="123"/>
        <v>2017</v>
      </c>
      <c r="O803">
        <f t="shared" si="124"/>
        <v>7</v>
      </c>
      <c r="P803" t="str">
        <f t="shared" si="125"/>
        <v>07</v>
      </c>
      <c r="Q803">
        <f t="shared" si="126"/>
        <v>20</v>
      </c>
      <c r="R803">
        <f t="shared" si="127"/>
        <v>20</v>
      </c>
      <c r="S803" t="str">
        <f t="shared" si="128"/>
        <v>'2017-07-20'</v>
      </c>
      <c r="T803" t="str">
        <f t="shared" si="129"/>
        <v>insert into control (nombre, fecha_registrada, registrada, estatus, id_admin, id_cliente, created_at, updated_at) values('KIDAROO','2017-07-20',1,1,2,567,'2018-10-31 23:06:00','2018-10-31 23:06:00');</v>
      </c>
    </row>
    <row r="804" spans="1:20">
      <c r="A804" s="60" t="s">
        <v>4133</v>
      </c>
      <c r="B804" s="60" t="s">
        <v>8657</v>
      </c>
      <c r="C804" s="68">
        <v>38901</v>
      </c>
      <c r="D804" s="68">
        <v>42554</v>
      </c>
      <c r="E804" s="82"/>
      <c r="F804" s="60" t="s">
        <v>4134</v>
      </c>
      <c r="G804" s="60">
        <v>345</v>
      </c>
      <c r="I804" t="s">
        <v>8614</v>
      </c>
      <c r="J804">
        <v>803</v>
      </c>
      <c r="K804">
        <f t="shared" si="120"/>
        <v>948</v>
      </c>
      <c r="L804">
        <f t="shared" si="121"/>
        <v>1</v>
      </c>
      <c r="M804">
        <f t="shared" si="122"/>
        <v>40624</v>
      </c>
      <c r="N804">
        <f t="shared" si="123"/>
        <v>2011</v>
      </c>
      <c r="O804">
        <f t="shared" si="124"/>
        <v>3</v>
      </c>
      <c r="P804" t="str">
        <f t="shared" si="125"/>
        <v>03</v>
      </c>
      <c r="Q804">
        <f t="shared" si="126"/>
        <v>22</v>
      </c>
      <c r="R804">
        <f t="shared" si="127"/>
        <v>22</v>
      </c>
      <c r="S804" t="str">
        <f t="shared" si="128"/>
        <v>'2011-03-22'</v>
      </c>
      <c r="T804" t="str">
        <f t="shared" si="129"/>
        <v>insert into control (nombre, fecha_registrada, registrada, estatus, id_admin, id_cliente, created_at, updated_at) values('KINKO´S','2011-03-22',1,1,2,948,'2018-10-31 23:06:00','2018-10-31 23:06:00');</v>
      </c>
    </row>
    <row r="805" spans="1:20">
      <c r="A805" s="58" t="s">
        <v>4137</v>
      </c>
      <c r="B805" s="58">
        <v>1</v>
      </c>
      <c r="C805" s="67">
        <v>41759</v>
      </c>
      <c r="D805" s="67">
        <v>45412</v>
      </c>
      <c r="E805" s="83"/>
      <c r="F805" s="58" t="s">
        <v>4137</v>
      </c>
      <c r="G805" s="58">
        <v>344</v>
      </c>
      <c r="I805" t="s">
        <v>8547</v>
      </c>
      <c r="J805">
        <v>804</v>
      </c>
      <c r="K805">
        <f t="shared" si="120"/>
        <v>819</v>
      </c>
      <c r="L805">
        <f t="shared" si="121"/>
        <v>0</v>
      </c>
      <c r="M805">
        <f t="shared" si="122"/>
        <v>43349</v>
      </c>
      <c r="N805">
        <f t="shared" si="123"/>
        <v>2018</v>
      </c>
      <c r="O805">
        <f t="shared" si="124"/>
        <v>9</v>
      </c>
      <c r="P805" t="str">
        <f t="shared" si="125"/>
        <v>09</v>
      </c>
      <c r="Q805">
        <f t="shared" si="126"/>
        <v>6</v>
      </c>
      <c r="R805" t="str">
        <f t="shared" si="127"/>
        <v>06</v>
      </c>
      <c r="S805" t="str">
        <f t="shared" si="128"/>
        <v>'2018-09-06'</v>
      </c>
      <c r="T805" t="str">
        <f t="shared" si="129"/>
        <v>insert into control (nombre, fecha_registrada, registrada, estatus, id_admin, id_cliente, created_at, updated_at) values('KINNIL','2018-09-06',0,1,2,819,'2018-10-31 23:06:00','2018-10-31 23:06:00');</v>
      </c>
    </row>
    <row r="806" spans="1:20">
      <c r="A806" s="59" t="s">
        <v>4137</v>
      </c>
      <c r="B806" s="59">
        <v>1</v>
      </c>
      <c r="C806" s="68">
        <v>41597</v>
      </c>
      <c r="D806" s="68">
        <v>45249</v>
      </c>
      <c r="E806" s="82"/>
      <c r="F806" s="59" t="s">
        <v>4142</v>
      </c>
      <c r="G806" s="59">
        <v>343</v>
      </c>
      <c r="I806" t="s">
        <v>436</v>
      </c>
      <c r="J806">
        <v>805</v>
      </c>
      <c r="K806">
        <f t="shared" si="120"/>
        <v>1062</v>
      </c>
      <c r="L806">
        <f t="shared" si="121"/>
        <v>1</v>
      </c>
      <c r="M806">
        <f t="shared" si="122"/>
        <v>41789</v>
      </c>
      <c r="N806">
        <f t="shared" si="123"/>
        <v>2014</v>
      </c>
      <c r="O806">
        <f t="shared" si="124"/>
        <v>5</v>
      </c>
      <c r="P806" t="str">
        <f t="shared" si="125"/>
        <v>05</v>
      </c>
      <c r="Q806">
        <f t="shared" si="126"/>
        <v>30</v>
      </c>
      <c r="R806">
        <f t="shared" si="127"/>
        <v>30</v>
      </c>
      <c r="S806" t="str">
        <f t="shared" si="128"/>
        <v>'2014-05-30'</v>
      </c>
      <c r="T806" t="str">
        <f t="shared" si="129"/>
        <v>insert into control (nombre, fecha_registrada, registrada, estatus, id_admin, id_cliente, created_at, updated_at) values('KOFFE CELL','2014-05-30',1,1,2,1062,'2018-10-31 23:06:00','2018-10-31 23:06:00');</v>
      </c>
    </row>
    <row r="807" spans="1:20">
      <c r="A807" s="58" t="s">
        <v>4144</v>
      </c>
      <c r="B807" s="57" t="s">
        <v>8657</v>
      </c>
      <c r="C807" s="67">
        <v>39338</v>
      </c>
      <c r="D807" s="67">
        <v>42991</v>
      </c>
      <c r="E807" s="83"/>
      <c r="F807" s="57" t="s">
        <v>4145</v>
      </c>
      <c r="G807" s="57">
        <v>337</v>
      </c>
      <c r="I807" t="s">
        <v>2955</v>
      </c>
      <c r="J807">
        <v>806</v>
      </c>
      <c r="K807">
        <f t="shared" si="120"/>
        <v>569</v>
      </c>
      <c r="L807">
        <f t="shared" si="121"/>
        <v>0</v>
      </c>
      <c r="M807">
        <f t="shared" si="122"/>
        <v>41698</v>
      </c>
      <c r="N807">
        <f t="shared" si="123"/>
        <v>2014</v>
      </c>
      <c r="O807">
        <f t="shared" si="124"/>
        <v>2</v>
      </c>
      <c r="P807" t="str">
        <f t="shared" si="125"/>
        <v>02</v>
      </c>
      <c r="Q807">
        <f t="shared" si="126"/>
        <v>28</v>
      </c>
      <c r="R807">
        <f t="shared" si="127"/>
        <v>28</v>
      </c>
      <c r="S807" t="str">
        <f t="shared" si="128"/>
        <v>'2014-02-28'</v>
      </c>
      <c r="T807" t="str">
        <f t="shared" si="129"/>
        <v>insert into control (nombre, fecha_registrada, registrada, estatus, id_admin, id_cliente, created_at, updated_at) values('KOKOROKITZEN','2014-02-28',0,1,2,569,'2018-10-31 23:06:00','2018-10-31 23:06:00');</v>
      </c>
    </row>
    <row r="808" spans="1:20">
      <c r="A808" s="59" t="s">
        <v>4151</v>
      </c>
      <c r="B808" s="59">
        <v>1</v>
      </c>
      <c r="C808" s="68">
        <v>40071</v>
      </c>
      <c r="D808" s="68">
        <v>43723</v>
      </c>
      <c r="E808" s="82"/>
      <c r="F808" s="59" t="s">
        <v>4151</v>
      </c>
      <c r="G808" s="59">
        <v>336</v>
      </c>
      <c r="I808" t="s">
        <v>2948</v>
      </c>
      <c r="J808">
        <v>807</v>
      </c>
      <c r="K808">
        <f t="shared" si="120"/>
        <v>570</v>
      </c>
      <c r="L808">
        <f t="shared" si="121"/>
        <v>1</v>
      </c>
      <c r="M808">
        <f t="shared" si="122"/>
        <v>40878</v>
      </c>
      <c r="N808">
        <f t="shared" si="123"/>
        <v>2011</v>
      </c>
      <c r="O808">
        <f t="shared" si="124"/>
        <v>12</v>
      </c>
      <c r="P808">
        <f t="shared" si="125"/>
        <v>12</v>
      </c>
      <c r="Q808">
        <f t="shared" si="126"/>
        <v>1</v>
      </c>
      <c r="R808" t="str">
        <f t="shared" si="127"/>
        <v>01</v>
      </c>
      <c r="S808" t="str">
        <f t="shared" si="128"/>
        <v>'2011-12-01'</v>
      </c>
      <c r="T808" t="str">
        <f t="shared" si="129"/>
        <v>insert into control (nombre, fecha_registrada, registrada, estatus, id_admin, id_cliente, created_at, updated_at) values('KOOL- KAT','2011-12-01',1,1,2,570,'2018-10-31 23:06:00','2018-10-31 23:06:00');</v>
      </c>
    </row>
    <row r="809" spans="1:20">
      <c r="A809" s="58" t="s">
        <v>4153</v>
      </c>
      <c r="B809" s="58">
        <v>1</v>
      </c>
      <c r="C809" s="67">
        <v>43111</v>
      </c>
      <c r="D809" s="67">
        <v>46763</v>
      </c>
      <c r="E809" s="83"/>
      <c r="F809" s="58" t="s">
        <v>4153</v>
      </c>
      <c r="G809" s="58">
        <v>335</v>
      </c>
      <c r="I809" t="s">
        <v>6803</v>
      </c>
      <c r="J809">
        <v>808</v>
      </c>
      <c r="K809">
        <f t="shared" si="120"/>
        <v>571</v>
      </c>
      <c r="L809">
        <f t="shared" si="121"/>
        <v>0</v>
      </c>
      <c r="M809">
        <f t="shared" si="122"/>
        <v>42397</v>
      </c>
      <c r="N809">
        <f t="shared" si="123"/>
        <v>2016</v>
      </c>
      <c r="O809">
        <f t="shared" si="124"/>
        <v>1</v>
      </c>
      <c r="P809" t="str">
        <f t="shared" si="125"/>
        <v>01</v>
      </c>
      <c r="Q809">
        <f t="shared" si="126"/>
        <v>28</v>
      </c>
      <c r="R809">
        <f t="shared" si="127"/>
        <v>28</v>
      </c>
      <c r="S809" t="str">
        <f t="shared" si="128"/>
        <v>'2016-01-28'</v>
      </c>
      <c r="T809" t="str">
        <f t="shared" si="129"/>
        <v>insert into control (nombre, fecha_registrada, registrada, estatus, id_admin, id_cliente, created_at, updated_at) values('KOVERTEX','2016-01-28',0,1,2,571,'2018-10-31 23:06:00','2018-10-31 23:06:00');</v>
      </c>
    </row>
    <row r="810" spans="1:20">
      <c r="A810" s="59" t="s">
        <v>4160</v>
      </c>
      <c r="B810" s="59">
        <v>1</v>
      </c>
      <c r="C810" s="68">
        <v>39920</v>
      </c>
      <c r="D810" s="68">
        <v>43572</v>
      </c>
      <c r="E810" s="82"/>
      <c r="F810" s="59" t="s">
        <v>4160</v>
      </c>
      <c r="G810" s="59">
        <v>334</v>
      </c>
      <c r="I810" t="s">
        <v>2941</v>
      </c>
      <c r="J810">
        <v>809</v>
      </c>
      <c r="K810">
        <f t="shared" si="120"/>
        <v>572</v>
      </c>
      <c r="L810">
        <f t="shared" si="121"/>
        <v>1</v>
      </c>
      <c r="M810">
        <f t="shared" si="122"/>
        <v>40610</v>
      </c>
      <c r="N810">
        <f t="shared" si="123"/>
        <v>2011</v>
      </c>
      <c r="O810">
        <f t="shared" si="124"/>
        <v>3</v>
      </c>
      <c r="P810" t="str">
        <f t="shared" si="125"/>
        <v>03</v>
      </c>
      <c r="Q810">
        <f t="shared" si="126"/>
        <v>8</v>
      </c>
      <c r="R810" t="str">
        <f t="shared" si="127"/>
        <v>08</v>
      </c>
      <c r="S810" t="str">
        <f t="shared" si="128"/>
        <v>'2011-03-08'</v>
      </c>
      <c r="T810" t="str">
        <f t="shared" si="129"/>
        <v>insert into control (nombre, fecha_registrada, registrada, estatus, id_admin, id_cliente, created_at, updated_at) values('KP KING PARTY','2011-03-08',1,1,2,572,'2018-10-31 23:06:00','2018-10-31 23:06:00');</v>
      </c>
    </row>
    <row r="811" spans="1:20">
      <c r="A811" s="58" t="s">
        <v>4161</v>
      </c>
      <c r="B811" s="58">
        <v>1</v>
      </c>
      <c r="C811" s="67">
        <v>38968</v>
      </c>
      <c r="D811" s="67">
        <v>46273</v>
      </c>
      <c r="E811" s="83"/>
      <c r="F811" s="58" t="s">
        <v>4162</v>
      </c>
      <c r="G811" s="58">
        <v>333</v>
      </c>
      <c r="I811" t="s">
        <v>2937</v>
      </c>
      <c r="J811">
        <v>810</v>
      </c>
      <c r="K811">
        <f t="shared" si="120"/>
        <v>573</v>
      </c>
      <c r="L811">
        <f t="shared" si="121"/>
        <v>1</v>
      </c>
      <c r="M811">
        <f t="shared" si="122"/>
        <v>41865</v>
      </c>
      <c r="N811">
        <f t="shared" si="123"/>
        <v>2014</v>
      </c>
      <c r="O811">
        <f t="shared" si="124"/>
        <v>8</v>
      </c>
      <c r="P811" t="str">
        <f t="shared" si="125"/>
        <v>08</v>
      </c>
      <c r="Q811">
        <f t="shared" si="126"/>
        <v>14</v>
      </c>
      <c r="R811">
        <f t="shared" si="127"/>
        <v>14</v>
      </c>
      <c r="S811" t="str">
        <f t="shared" si="128"/>
        <v>'2014-08-14'</v>
      </c>
      <c r="T811" t="str">
        <f t="shared" si="129"/>
        <v>insert into control (nombre, fecha_registrada, registrada, estatus, id_admin, id_cliente, created_at, updated_at) values('KUURUCH','2014-08-14',1,1,2,573,'2018-10-31 23:06:00','2018-10-31 23:06:00');</v>
      </c>
    </row>
    <row r="812" spans="1:20">
      <c r="A812" s="59" t="s">
        <v>4169</v>
      </c>
      <c r="B812" s="59">
        <v>1</v>
      </c>
      <c r="C812" s="68">
        <v>40219</v>
      </c>
      <c r="D812" s="68">
        <v>43871</v>
      </c>
      <c r="E812" s="82"/>
      <c r="F812" s="59" t="s">
        <v>4170</v>
      </c>
      <c r="G812" s="59">
        <v>332</v>
      </c>
      <c r="I812" t="s">
        <v>6267</v>
      </c>
      <c r="J812">
        <v>811</v>
      </c>
      <c r="K812">
        <f t="shared" si="120"/>
        <v>926</v>
      </c>
      <c r="L812">
        <f t="shared" si="121"/>
        <v>1</v>
      </c>
      <c r="M812">
        <f t="shared" si="122"/>
        <v>42150</v>
      </c>
      <c r="N812">
        <f t="shared" si="123"/>
        <v>2015</v>
      </c>
      <c r="O812">
        <f t="shared" si="124"/>
        <v>5</v>
      </c>
      <c r="P812" t="str">
        <f t="shared" si="125"/>
        <v>05</v>
      </c>
      <c r="Q812">
        <f t="shared" si="126"/>
        <v>26</v>
      </c>
      <c r="R812">
        <f t="shared" si="127"/>
        <v>26</v>
      </c>
      <c r="S812" t="str">
        <f t="shared" si="128"/>
        <v>'2015-05-26'</v>
      </c>
      <c r="T812" t="str">
        <f t="shared" si="129"/>
        <v>insert into control (nombre, fecha_registrada, registrada, estatus, id_admin, id_cliente, created_at, updated_at) values('LA AGENCIA INC','2015-05-26',1,1,2,926,'2018-10-31 23:06:00','2018-10-31 23:06:00');</v>
      </c>
    </row>
    <row r="813" spans="1:20">
      <c r="A813" s="57" t="s">
        <v>4175</v>
      </c>
      <c r="B813" s="57">
        <v>1</v>
      </c>
      <c r="C813" s="69">
        <v>37427</v>
      </c>
      <c r="D813" s="69">
        <v>44732</v>
      </c>
      <c r="E813" s="85"/>
      <c r="F813" s="57" t="s">
        <v>4175</v>
      </c>
      <c r="G813" s="57">
        <v>331</v>
      </c>
      <c r="I813" t="s">
        <v>8574</v>
      </c>
      <c r="J813">
        <v>812</v>
      </c>
      <c r="K813">
        <f t="shared" si="120"/>
        <v>979</v>
      </c>
      <c r="L813">
        <f t="shared" si="121"/>
        <v>0</v>
      </c>
      <c r="M813">
        <f t="shared" si="122"/>
        <v>43371</v>
      </c>
      <c r="N813">
        <f t="shared" si="123"/>
        <v>2018</v>
      </c>
      <c r="O813">
        <f t="shared" si="124"/>
        <v>9</v>
      </c>
      <c r="P813" t="str">
        <f t="shared" si="125"/>
        <v>09</v>
      </c>
      <c r="Q813">
        <f t="shared" si="126"/>
        <v>28</v>
      </c>
      <c r="R813">
        <f t="shared" si="127"/>
        <v>28</v>
      </c>
      <c r="S813" t="str">
        <f t="shared" si="128"/>
        <v>'2018-09-28'</v>
      </c>
      <c r="T813" t="str">
        <f t="shared" si="129"/>
        <v>insert into control (nombre, fecha_registrada, registrada, estatus, id_admin, id_cliente, created_at, updated_at) values('LA CABAÑA SMOKEHOUSE','2018-09-28',0,1,2,979,'2018-10-31 23:06:00','2018-10-31 23:06:00');</v>
      </c>
    </row>
    <row r="814" spans="1:20">
      <c r="A814" s="59" t="s">
        <v>4184</v>
      </c>
      <c r="B814" s="59">
        <v>1</v>
      </c>
      <c r="C814" s="68">
        <v>38971</v>
      </c>
      <c r="D814" s="68">
        <v>46276</v>
      </c>
      <c r="E814" s="82"/>
      <c r="F814" s="59" t="s">
        <v>4184</v>
      </c>
      <c r="G814" s="59">
        <v>330</v>
      </c>
      <c r="I814" t="s">
        <v>6553</v>
      </c>
      <c r="J814">
        <v>813</v>
      </c>
      <c r="K814">
        <f t="shared" si="120"/>
        <v>574</v>
      </c>
      <c r="L814">
        <f t="shared" si="121"/>
        <v>0</v>
      </c>
      <c r="M814">
        <f t="shared" si="122"/>
        <v>42249</v>
      </c>
      <c r="N814">
        <f t="shared" si="123"/>
        <v>2015</v>
      </c>
      <c r="O814">
        <f t="shared" si="124"/>
        <v>9</v>
      </c>
      <c r="P814" t="str">
        <f t="shared" si="125"/>
        <v>09</v>
      </c>
      <c r="Q814">
        <f t="shared" si="126"/>
        <v>2</v>
      </c>
      <c r="R814" t="str">
        <f t="shared" si="127"/>
        <v>02</v>
      </c>
      <c r="S814" t="str">
        <f t="shared" si="128"/>
        <v>'2015-09-02'</v>
      </c>
      <c r="T814" t="str">
        <f t="shared" si="129"/>
        <v>insert into control (nombre, fecha_registrada, registrada, estatus, id_admin, id_cliente, created_at, updated_at) values('LA CALESA','2015-09-02',0,1,2,574,'2018-10-31 23:06:00','2018-10-31 23:06:00');</v>
      </c>
    </row>
    <row r="815" spans="1:20">
      <c r="A815" s="58" t="s">
        <v>4189</v>
      </c>
      <c r="B815" s="58">
        <v>1</v>
      </c>
      <c r="C815" s="67">
        <v>39506</v>
      </c>
      <c r="D815" s="67">
        <v>46811</v>
      </c>
      <c r="E815" s="83"/>
      <c r="F815" s="58" t="s">
        <v>4184</v>
      </c>
      <c r="G815" s="58">
        <v>330</v>
      </c>
      <c r="I815" t="s">
        <v>7678</v>
      </c>
      <c r="J815">
        <v>814</v>
      </c>
      <c r="K815">
        <f t="shared" si="120"/>
        <v>15</v>
      </c>
      <c r="L815">
        <f t="shared" si="121"/>
        <v>1</v>
      </c>
      <c r="M815">
        <f t="shared" si="122"/>
        <v>42851</v>
      </c>
      <c r="N815">
        <f t="shared" si="123"/>
        <v>2017</v>
      </c>
      <c r="O815">
        <f t="shared" si="124"/>
        <v>4</v>
      </c>
      <c r="P815" t="str">
        <f t="shared" si="125"/>
        <v>04</v>
      </c>
      <c r="Q815">
        <f t="shared" si="126"/>
        <v>26</v>
      </c>
      <c r="R815">
        <f t="shared" si="127"/>
        <v>26</v>
      </c>
      <c r="S815" t="str">
        <f t="shared" si="128"/>
        <v>'2017-04-26'</v>
      </c>
      <c r="T815" t="str">
        <f t="shared" si="129"/>
        <v>insert into control (nombre, fecha_registrada, registrada, estatus, id_admin, id_cliente, created_at, updated_at) values('LA CAMARONERA BY SEASON,','2017-04-26',1,1,2,15,'2018-10-31 23:06:00','2018-10-31 23:06:00');</v>
      </c>
    </row>
    <row r="816" spans="1:20">
      <c r="A816" s="59" t="s">
        <v>4194</v>
      </c>
      <c r="B816" s="59">
        <v>1</v>
      </c>
      <c r="C816" s="68">
        <v>39778</v>
      </c>
      <c r="D816" s="68">
        <v>47083</v>
      </c>
      <c r="E816" s="82"/>
      <c r="F816" s="59" t="s">
        <v>4184</v>
      </c>
      <c r="G816" s="59">
        <v>330</v>
      </c>
      <c r="I816" t="s">
        <v>2929</v>
      </c>
      <c r="J816">
        <v>815</v>
      </c>
      <c r="K816">
        <f t="shared" si="120"/>
        <v>575</v>
      </c>
      <c r="L816">
        <f t="shared" si="121"/>
        <v>1</v>
      </c>
      <c r="M816">
        <f t="shared" si="122"/>
        <v>39694</v>
      </c>
      <c r="N816">
        <f t="shared" si="123"/>
        <v>2008</v>
      </c>
      <c r="O816">
        <f t="shared" si="124"/>
        <v>9</v>
      </c>
      <c r="P816" t="str">
        <f t="shared" si="125"/>
        <v>09</v>
      </c>
      <c r="Q816">
        <f t="shared" si="126"/>
        <v>3</v>
      </c>
      <c r="R816" t="str">
        <f t="shared" si="127"/>
        <v>03</v>
      </c>
      <c r="S816" t="str">
        <f t="shared" si="128"/>
        <v>'2008-09-03'</v>
      </c>
      <c r="T816" t="str">
        <f t="shared" si="129"/>
        <v>insert into control (nombre, fecha_registrada, registrada, estatus, id_admin, id_cliente, created_at, updated_at) values('LA CAMPANA','2008-09-03',1,1,2,575,'2018-10-31 23:06:00','2018-10-31 23:06:00');</v>
      </c>
    </row>
    <row r="817" spans="1:20">
      <c r="A817" s="57" t="s">
        <v>4200</v>
      </c>
      <c r="B817" s="57" t="s">
        <v>8657</v>
      </c>
      <c r="C817" s="67">
        <v>40693</v>
      </c>
      <c r="D817" s="67">
        <v>44346</v>
      </c>
      <c r="E817" s="83"/>
      <c r="F817" s="57" t="s">
        <v>4184</v>
      </c>
      <c r="G817" s="57">
        <v>330</v>
      </c>
      <c r="I817" t="s">
        <v>5557</v>
      </c>
      <c r="J817">
        <v>816</v>
      </c>
      <c r="K817">
        <f t="shared" si="120"/>
        <v>57</v>
      </c>
      <c r="L817">
        <f t="shared" si="121"/>
        <v>1</v>
      </c>
      <c r="M817">
        <f t="shared" si="122"/>
        <v>41536</v>
      </c>
      <c r="N817">
        <f t="shared" si="123"/>
        <v>2013</v>
      </c>
      <c r="O817">
        <f t="shared" si="124"/>
        <v>9</v>
      </c>
      <c r="P817" t="str">
        <f t="shared" si="125"/>
        <v>09</v>
      </c>
      <c r="Q817">
        <f t="shared" si="126"/>
        <v>19</v>
      </c>
      <c r="R817">
        <f t="shared" si="127"/>
        <v>19</v>
      </c>
      <c r="S817" t="str">
        <f t="shared" si="128"/>
        <v>'2013-09-19'</v>
      </c>
      <c r="T817" t="str">
        <f t="shared" si="129"/>
        <v>insert into control (nombre, fecha_registrada, registrada, estatus, id_admin, id_cliente, created_at, updated_at) values('LA CAPILLA DE LOS REMEDIOS','2013-09-19',1,1,2,57,'2018-10-31 23:06:00','2018-10-31 23:06:00');</v>
      </c>
    </row>
    <row r="818" spans="1:20">
      <c r="A818" s="59" t="s">
        <v>4203</v>
      </c>
      <c r="B818" s="59">
        <v>1</v>
      </c>
      <c r="C818" s="68">
        <v>41606</v>
      </c>
      <c r="D818" s="68">
        <v>45258</v>
      </c>
      <c r="E818" s="82"/>
      <c r="F818" s="59" t="s">
        <v>4184</v>
      </c>
      <c r="G818" s="59">
        <v>330</v>
      </c>
      <c r="I818" t="s">
        <v>5175</v>
      </c>
      <c r="J818">
        <v>817</v>
      </c>
      <c r="K818">
        <f t="shared" si="120"/>
        <v>146</v>
      </c>
      <c r="L818">
        <f t="shared" si="121"/>
        <v>1</v>
      </c>
      <c r="M818">
        <f t="shared" si="122"/>
        <v>37530</v>
      </c>
      <c r="N818">
        <f t="shared" si="123"/>
        <v>2002</v>
      </c>
      <c r="O818">
        <f t="shared" si="124"/>
        <v>10</v>
      </c>
      <c r="P818">
        <f t="shared" si="125"/>
        <v>10</v>
      </c>
      <c r="Q818">
        <f t="shared" si="126"/>
        <v>1</v>
      </c>
      <c r="R818" t="str">
        <f t="shared" si="127"/>
        <v>01</v>
      </c>
      <c r="S818" t="str">
        <f t="shared" si="128"/>
        <v>'2002-10-01'</v>
      </c>
      <c r="T818" t="str">
        <f t="shared" si="129"/>
        <v>insert into control (nombre, fecha_registrada, registrada, estatus, id_admin, id_cliente, created_at, updated_at) values('LA CASA DE PASCUALITA','2002-10-01',1,1,2,146,'2018-10-31 23:06:00','2018-10-31 23:06:00');</v>
      </c>
    </row>
    <row r="819" spans="1:20">
      <c r="A819" s="58" t="s">
        <v>4208</v>
      </c>
      <c r="B819" s="58">
        <v>1</v>
      </c>
      <c r="C819" s="67">
        <v>39479</v>
      </c>
      <c r="D819" s="67">
        <v>43132</v>
      </c>
      <c r="E819" s="83"/>
      <c r="F819" s="58" t="s">
        <v>4209</v>
      </c>
      <c r="G819" s="58">
        <v>328</v>
      </c>
      <c r="I819" t="s">
        <v>2924</v>
      </c>
      <c r="J819">
        <v>818</v>
      </c>
      <c r="K819">
        <f t="shared" si="120"/>
        <v>576</v>
      </c>
      <c r="L819">
        <f t="shared" si="121"/>
        <v>1</v>
      </c>
      <c r="M819">
        <f t="shared" si="122"/>
        <v>43129</v>
      </c>
      <c r="N819">
        <f t="shared" si="123"/>
        <v>2018</v>
      </c>
      <c r="O819">
        <f t="shared" si="124"/>
        <v>1</v>
      </c>
      <c r="P819" t="str">
        <f t="shared" si="125"/>
        <v>01</v>
      </c>
      <c r="Q819">
        <f t="shared" si="126"/>
        <v>29</v>
      </c>
      <c r="R819">
        <f t="shared" si="127"/>
        <v>29</v>
      </c>
      <c r="S819" t="str">
        <f t="shared" si="128"/>
        <v>'2018-01-29'</v>
      </c>
      <c r="T819" t="str">
        <f t="shared" si="129"/>
        <v>insert into control (nombre, fecha_registrada, registrada, estatus, id_admin, id_cliente, created_at, updated_at) values('LA CASONA DEL GENERAL','2018-01-29',1,1,2,576,'2018-10-31 23:06:00','2018-10-31 23:06:00');</v>
      </c>
    </row>
    <row r="820" spans="1:20">
      <c r="A820" s="60" t="s">
        <v>4216</v>
      </c>
      <c r="B820" s="60">
        <v>1</v>
      </c>
      <c r="C820" s="70">
        <v>41372</v>
      </c>
      <c r="D820" s="70">
        <v>45024</v>
      </c>
      <c r="E820" s="84"/>
      <c r="F820" s="60" t="s">
        <v>4217</v>
      </c>
      <c r="G820" s="60">
        <v>327</v>
      </c>
      <c r="I820" t="s">
        <v>7427</v>
      </c>
      <c r="J820">
        <v>819</v>
      </c>
      <c r="K820">
        <f t="shared" si="120"/>
        <v>595</v>
      </c>
      <c r="L820">
        <f t="shared" si="121"/>
        <v>1</v>
      </c>
      <c r="M820">
        <f t="shared" si="122"/>
        <v>42724</v>
      </c>
      <c r="N820">
        <f t="shared" si="123"/>
        <v>2016</v>
      </c>
      <c r="O820">
        <f t="shared" si="124"/>
        <v>12</v>
      </c>
      <c r="P820">
        <f t="shared" si="125"/>
        <v>12</v>
      </c>
      <c r="Q820">
        <f t="shared" si="126"/>
        <v>20</v>
      </c>
      <c r="R820">
        <f t="shared" si="127"/>
        <v>20</v>
      </c>
      <c r="S820" t="str">
        <f t="shared" si="128"/>
        <v>'2016-12-20'</v>
      </c>
      <c r="T820" t="str">
        <f t="shared" si="129"/>
        <v>insert into control (nombre, fecha_registrada, registrada, estatus, id_admin, id_cliente, created_at, updated_at) values('LA CATA DEL BARRIO','2016-12-20',1,1,2,595,'2018-10-31 23:06:00','2018-10-31 23:06:00');</v>
      </c>
    </row>
    <row r="821" spans="1:20">
      <c r="A821" s="58" t="s">
        <v>4216</v>
      </c>
      <c r="B821" s="58">
        <v>1</v>
      </c>
      <c r="C821" s="67">
        <v>41542</v>
      </c>
      <c r="D821" s="67">
        <v>45174</v>
      </c>
      <c r="E821" s="83"/>
      <c r="F821" s="58" t="s">
        <v>4217</v>
      </c>
      <c r="G821" s="58">
        <v>327</v>
      </c>
      <c r="I821" t="s">
        <v>4918</v>
      </c>
      <c r="J821">
        <v>820</v>
      </c>
      <c r="K821">
        <f t="shared" si="120"/>
        <v>200</v>
      </c>
      <c r="L821">
        <f t="shared" si="121"/>
        <v>1</v>
      </c>
      <c r="M821">
        <f t="shared" si="122"/>
        <v>41305</v>
      </c>
      <c r="N821">
        <f t="shared" si="123"/>
        <v>2013</v>
      </c>
      <c r="O821">
        <f t="shared" si="124"/>
        <v>1</v>
      </c>
      <c r="P821" t="str">
        <f t="shared" si="125"/>
        <v>01</v>
      </c>
      <c r="Q821">
        <f t="shared" si="126"/>
        <v>31</v>
      </c>
      <c r="R821">
        <f t="shared" si="127"/>
        <v>31</v>
      </c>
      <c r="S821" t="str">
        <f t="shared" si="128"/>
        <v>'2013-01-31'</v>
      </c>
      <c r="T821" t="str">
        <f t="shared" si="129"/>
        <v>insert into control (nombre, fecha_registrada, registrada, estatus, id_admin, id_cliente, created_at, updated_at) values('LA CHEF PERLA RIVERA','2013-01-31',1,1,2,200,'2018-10-31 23:06:00','2018-10-31 23:06:00');</v>
      </c>
    </row>
    <row r="822" spans="1:20">
      <c r="A822" s="60" t="s">
        <v>4225</v>
      </c>
      <c r="B822" s="60">
        <v>1</v>
      </c>
      <c r="C822" s="70">
        <v>36775</v>
      </c>
      <c r="D822" s="70">
        <v>44080</v>
      </c>
      <c r="E822" s="84"/>
      <c r="F822" s="60" t="s">
        <v>4226</v>
      </c>
      <c r="G822" s="60">
        <v>326</v>
      </c>
      <c r="I822" t="s">
        <v>2914</v>
      </c>
      <c r="J822">
        <v>821</v>
      </c>
      <c r="K822">
        <f t="shared" si="120"/>
        <v>577</v>
      </c>
      <c r="L822">
        <f t="shared" si="121"/>
        <v>1</v>
      </c>
      <c r="M822">
        <f t="shared" si="122"/>
        <v>40661</v>
      </c>
      <c r="N822">
        <f t="shared" si="123"/>
        <v>2011</v>
      </c>
      <c r="O822">
        <f t="shared" si="124"/>
        <v>4</v>
      </c>
      <c r="P822" t="str">
        <f t="shared" si="125"/>
        <v>04</v>
      </c>
      <c r="Q822">
        <f t="shared" si="126"/>
        <v>28</v>
      </c>
      <c r="R822">
        <f t="shared" si="127"/>
        <v>28</v>
      </c>
      <c r="S822" t="str">
        <f t="shared" si="128"/>
        <v>'2011-04-28'</v>
      </c>
      <c r="T822" t="str">
        <f t="shared" si="129"/>
        <v>insert into control (nombre, fecha_registrada, registrada, estatus, id_admin, id_cliente, created_at, updated_at) values('LA COCINA DE ROSY MORALES','2011-04-28',1,1,2,577,'2018-10-31 23:06:00','2018-10-31 23:06:00');</v>
      </c>
    </row>
    <row r="823" spans="1:20">
      <c r="A823" s="58" t="s">
        <v>4230</v>
      </c>
      <c r="B823" s="58">
        <v>1</v>
      </c>
      <c r="C823" s="67">
        <v>40815</v>
      </c>
      <c r="D823" s="67">
        <v>44468</v>
      </c>
      <c r="E823" s="83"/>
      <c r="F823" s="58" t="s">
        <v>4226</v>
      </c>
      <c r="G823" s="58">
        <v>326</v>
      </c>
      <c r="I823" t="s">
        <v>6328</v>
      </c>
      <c r="J823">
        <v>822</v>
      </c>
      <c r="K823">
        <f t="shared" si="120"/>
        <v>578</v>
      </c>
      <c r="L823">
        <f t="shared" si="121"/>
        <v>1</v>
      </c>
      <c r="M823">
        <f t="shared" si="122"/>
        <v>42155</v>
      </c>
      <c r="N823">
        <f t="shared" si="123"/>
        <v>2015</v>
      </c>
      <c r="O823">
        <f t="shared" si="124"/>
        <v>5</v>
      </c>
      <c r="P823" t="str">
        <f t="shared" si="125"/>
        <v>05</v>
      </c>
      <c r="Q823">
        <f t="shared" si="126"/>
        <v>31</v>
      </c>
      <c r="R823">
        <f t="shared" si="127"/>
        <v>31</v>
      </c>
      <c r="S823" t="str">
        <f t="shared" si="128"/>
        <v>'2015-05-31'</v>
      </c>
      <c r="T823" t="str">
        <f t="shared" si="129"/>
        <v>insert into control (nombre, fecha_registrada, registrada, estatus, id_admin, id_cliente, created_at, updated_at) values('LA COLINA','2015-05-31',1,1,2,578,'2018-10-31 23:06:00','2018-10-31 23:06:00');</v>
      </c>
    </row>
    <row r="824" spans="1:20">
      <c r="A824" s="72" t="s">
        <v>4235</v>
      </c>
      <c r="B824" s="60" t="s">
        <v>8657</v>
      </c>
      <c r="C824" s="68">
        <v>40826</v>
      </c>
      <c r="D824" s="68">
        <v>44479</v>
      </c>
      <c r="E824" s="82"/>
      <c r="F824" s="60" t="s">
        <v>4226</v>
      </c>
      <c r="G824" s="60">
        <v>326</v>
      </c>
      <c r="I824" t="s">
        <v>6562</v>
      </c>
      <c r="J824">
        <v>823</v>
      </c>
      <c r="K824">
        <f t="shared" si="120"/>
        <v>579</v>
      </c>
      <c r="L824">
        <f t="shared" si="121"/>
        <v>1</v>
      </c>
      <c r="M824">
        <f t="shared" si="122"/>
        <v>42249</v>
      </c>
      <c r="N824">
        <f t="shared" si="123"/>
        <v>2015</v>
      </c>
      <c r="O824">
        <f t="shared" si="124"/>
        <v>9</v>
      </c>
      <c r="P824" t="str">
        <f t="shared" si="125"/>
        <v>09</v>
      </c>
      <c r="Q824">
        <f t="shared" si="126"/>
        <v>2</v>
      </c>
      <c r="R824" t="str">
        <f t="shared" si="127"/>
        <v>02</v>
      </c>
      <c r="S824" t="str">
        <f t="shared" si="128"/>
        <v>'2015-09-02'</v>
      </c>
      <c r="T824" t="str">
        <f t="shared" si="129"/>
        <v>insert into control (nombre, fecha_registrada, registrada, estatus, id_admin, id_cliente, created_at, updated_at) values('LA CREMERIA CAMARGO','2015-09-02',1,1,2,579,'2018-10-31 23:06:00','2018-10-31 23:06:00');</v>
      </c>
    </row>
    <row r="825" spans="1:20">
      <c r="A825" s="58" t="s">
        <v>4240</v>
      </c>
      <c r="B825" s="58">
        <v>1</v>
      </c>
      <c r="C825" s="67">
        <v>40826</v>
      </c>
      <c r="D825" s="67">
        <v>44479</v>
      </c>
      <c r="E825" s="83"/>
      <c r="F825" s="58" t="s">
        <v>4226</v>
      </c>
      <c r="G825" s="58">
        <v>326</v>
      </c>
      <c r="I825" t="s">
        <v>2904</v>
      </c>
      <c r="J825">
        <v>824</v>
      </c>
      <c r="K825">
        <f t="shared" si="120"/>
        <v>580</v>
      </c>
      <c r="L825">
        <f t="shared" si="121"/>
        <v>1</v>
      </c>
      <c r="M825">
        <f t="shared" si="122"/>
        <v>40291</v>
      </c>
      <c r="N825">
        <f t="shared" si="123"/>
        <v>2010</v>
      </c>
      <c r="O825">
        <f t="shared" si="124"/>
        <v>4</v>
      </c>
      <c r="P825" t="str">
        <f t="shared" si="125"/>
        <v>04</v>
      </c>
      <c r="Q825">
        <f t="shared" si="126"/>
        <v>23</v>
      </c>
      <c r="R825">
        <f t="shared" si="127"/>
        <v>23</v>
      </c>
      <c r="S825" t="str">
        <f t="shared" si="128"/>
        <v>'2010-04-23'</v>
      </c>
      <c r="T825" t="str">
        <f t="shared" si="129"/>
        <v>insert into control (nombre, fecha_registrada, registrada, estatus, id_admin, id_cliente, created_at, updated_at) values('LA CUEVA DE CUAUHTEMOC','2010-04-23',1,1,2,580,'2018-10-31 23:06:00','2018-10-31 23:06:00');</v>
      </c>
    </row>
    <row r="826" spans="1:20">
      <c r="A826" s="59" t="s">
        <v>4241</v>
      </c>
      <c r="B826" s="59">
        <v>1</v>
      </c>
      <c r="C826" s="68">
        <v>40826</v>
      </c>
      <c r="D826" s="68">
        <v>44479</v>
      </c>
      <c r="E826" s="82"/>
      <c r="F826" s="59" t="s">
        <v>4226</v>
      </c>
      <c r="G826" s="59">
        <v>326</v>
      </c>
      <c r="I826" t="s">
        <v>2899</v>
      </c>
      <c r="J826">
        <v>825</v>
      </c>
      <c r="K826">
        <f t="shared" si="120"/>
        <v>581</v>
      </c>
      <c r="L826">
        <f t="shared" si="121"/>
        <v>1</v>
      </c>
      <c r="M826">
        <f t="shared" si="122"/>
        <v>40193</v>
      </c>
      <c r="N826">
        <f t="shared" si="123"/>
        <v>2010</v>
      </c>
      <c r="O826">
        <f t="shared" si="124"/>
        <v>1</v>
      </c>
      <c r="P826" t="str">
        <f t="shared" si="125"/>
        <v>01</v>
      </c>
      <c r="Q826">
        <f t="shared" si="126"/>
        <v>15</v>
      </c>
      <c r="R826">
        <f t="shared" si="127"/>
        <v>15</v>
      </c>
      <c r="S826" t="str">
        <f t="shared" si="128"/>
        <v>'2010-01-15'</v>
      </c>
      <c r="T826" t="str">
        <f t="shared" si="129"/>
        <v>insert into control (nombre, fecha_registrada, registrada, estatus, id_admin, id_cliente, created_at, updated_at) values('LA ESTAMPIDA','2010-01-15',1,1,2,581,'2018-10-31 23:06:00','2018-10-31 23:06:00');</v>
      </c>
    </row>
    <row r="827" spans="1:20">
      <c r="A827" s="58" t="s">
        <v>4242</v>
      </c>
      <c r="B827" s="58">
        <v>1</v>
      </c>
      <c r="C827" s="67">
        <v>40826</v>
      </c>
      <c r="D827" s="67">
        <v>44479</v>
      </c>
      <c r="E827" s="83"/>
      <c r="F827" s="58" t="s">
        <v>4226</v>
      </c>
      <c r="G827" s="58">
        <v>326</v>
      </c>
      <c r="I827" t="s">
        <v>5927</v>
      </c>
      <c r="J827">
        <v>826</v>
      </c>
      <c r="K827">
        <f t="shared" si="120"/>
        <v>661</v>
      </c>
      <c r="L827">
        <f t="shared" si="121"/>
        <v>1</v>
      </c>
      <c r="M827">
        <f t="shared" si="122"/>
        <v>38364</v>
      </c>
      <c r="N827">
        <f t="shared" si="123"/>
        <v>2005</v>
      </c>
      <c r="O827">
        <f t="shared" si="124"/>
        <v>1</v>
      </c>
      <c r="P827" t="str">
        <f t="shared" si="125"/>
        <v>01</v>
      </c>
      <c r="Q827">
        <f t="shared" si="126"/>
        <v>12</v>
      </c>
      <c r="R827">
        <f t="shared" si="127"/>
        <v>12</v>
      </c>
      <c r="S827" t="str">
        <f t="shared" si="128"/>
        <v>'2005-01-12'</v>
      </c>
      <c r="T827" t="str">
        <f t="shared" si="129"/>
        <v>insert into control (nombre, fecha_registrada, registrada, estatus, id_admin, id_cliente, created_at, updated_at) values('LA ESTRELLA DE CHIHUAHUA','2005-01-12',1,1,2,661,'2018-10-31 23:06:00','2018-10-31 23:06:00');</v>
      </c>
    </row>
    <row r="828" spans="1:20">
      <c r="A828" s="59" t="s">
        <v>4243</v>
      </c>
      <c r="B828" s="59">
        <v>1</v>
      </c>
      <c r="C828" s="68">
        <v>40833</v>
      </c>
      <c r="D828" s="68">
        <v>44486</v>
      </c>
      <c r="E828" s="82"/>
      <c r="F828" s="59" t="s">
        <v>4226</v>
      </c>
      <c r="G828" s="59">
        <v>326</v>
      </c>
      <c r="I828" t="s">
        <v>2896</v>
      </c>
      <c r="J828">
        <v>827</v>
      </c>
      <c r="K828">
        <f t="shared" si="120"/>
        <v>582</v>
      </c>
      <c r="L828">
        <f t="shared" si="121"/>
        <v>1</v>
      </c>
      <c r="M828">
        <f t="shared" si="122"/>
        <v>41010</v>
      </c>
      <c r="N828">
        <f t="shared" si="123"/>
        <v>2012</v>
      </c>
      <c r="O828">
        <f t="shared" si="124"/>
        <v>4</v>
      </c>
      <c r="P828" t="str">
        <f t="shared" si="125"/>
        <v>04</v>
      </c>
      <c r="Q828">
        <f t="shared" si="126"/>
        <v>11</v>
      </c>
      <c r="R828">
        <f t="shared" si="127"/>
        <v>11</v>
      </c>
      <c r="S828" t="str">
        <f t="shared" si="128"/>
        <v>'2012-04-11'</v>
      </c>
      <c r="T828" t="str">
        <f t="shared" si="129"/>
        <v>insert into control (nombre, fecha_registrada, registrada, estatus, id_admin, id_cliente, created_at, updated_at) values('LA F CACHA','2012-04-11',1,1,2,582,'2018-10-31 23:06:00','2018-10-31 23:06:00');</v>
      </c>
    </row>
    <row r="829" spans="1:20">
      <c r="A829" s="57" t="s">
        <v>4245</v>
      </c>
      <c r="B829" s="57">
        <v>1</v>
      </c>
      <c r="C829" s="69">
        <v>40959</v>
      </c>
      <c r="D829" s="69">
        <v>44612</v>
      </c>
      <c r="E829" s="85"/>
      <c r="F829" s="57" t="s">
        <v>4226</v>
      </c>
      <c r="G829" s="57">
        <v>326</v>
      </c>
      <c r="I829" t="s">
        <v>2836</v>
      </c>
      <c r="J829">
        <v>828</v>
      </c>
      <c r="K829">
        <f t="shared" si="120"/>
        <v>600</v>
      </c>
      <c r="L829">
        <f t="shared" si="121"/>
        <v>1</v>
      </c>
      <c r="M829">
        <f t="shared" si="122"/>
        <v>38278</v>
      </c>
      <c r="N829">
        <f t="shared" si="123"/>
        <v>2004</v>
      </c>
      <c r="O829">
        <f t="shared" si="124"/>
        <v>10</v>
      </c>
      <c r="P829">
        <f t="shared" si="125"/>
        <v>10</v>
      </c>
      <c r="Q829">
        <f t="shared" si="126"/>
        <v>18</v>
      </c>
      <c r="R829">
        <f t="shared" si="127"/>
        <v>18</v>
      </c>
      <c r="S829" t="str">
        <f t="shared" si="128"/>
        <v>'2004-10-18'</v>
      </c>
      <c r="T829" t="str">
        <f t="shared" si="129"/>
        <v>insert into control (nombre, fecha_registrada, registrada, estatus, id_admin, id_cliente, created_at, updated_at) values('LA FLOR DE DELICIAS LF','2004-10-18',1,1,2,600,'2018-10-31 23:06:00','2018-10-31 23:06:00');</v>
      </c>
    </row>
    <row r="830" spans="1:20">
      <c r="A830" s="60" t="s">
        <v>4245</v>
      </c>
      <c r="B830" s="60">
        <v>1</v>
      </c>
      <c r="C830" s="70">
        <v>40959</v>
      </c>
      <c r="D830" s="70">
        <v>44612</v>
      </c>
      <c r="E830" s="84"/>
      <c r="F830" s="60" t="s">
        <v>4226</v>
      </c>
      <c r="G830" s="60">
        <v>326</v>
      </c>
      <c r="I830" t="s">
        <v>2891</v>
      </c>
      <c r="J830">
        <v>829</v>
      </c>
      <c r="K830">
        <f t="shared" si="120"/>
        <v>583</v>
      </c>
      <c r="L830">
        <f t="shared" si="121"/>
        <v>1</v>
      </c>
      <c r="M830">
        <f t="shared" si="122"/>
        <v>40410</v>
      </c>
      <c r="N830">
        <f t="shared" si="123"/>
        <v>2010</v>
      </c>
      <c r="O830">
        <f t="shared" si="124"/>
        <v>8</v>
      </c>
      <c r="P830" t="str">
        <f t="shared" si="125"/>
        <v>08</v>
      </c>
      <c r="Q830">
        <f t="shared" si="126"/>
        <v>20</v>
      </c>
      <c r="R830">
        <f t="shared" si="127"/>
        <v>20</v>
      </c>
      <c r="S830" t="str">
        <f t="shared" si="128"/>
        <v>'2010-08-20'</v>
      </c>
      <c r="T830" t="str">
        <f t="shared" si="129"/>
        <v>insert into control (nombre, fecha_registrada, registrada, estatus, id_admin, id_cliente, created_at, updated_at) values('LA FONDA DEL ESCUADRON','2010-08-20',1,1,2,583,'2018-10-31 23:06:00','2018-10-31 23:06:00');</v>
      </c>
    </row>
    <row r="831" spans="1:20">
      <c r="A831" s="57" t="s">
        <v>4247</v>
      </c>
      <c r="B831" s="57">
        <v>1</v>
      </c>
      <c r="C831" s="69">
        <v>40977</v>
      </c>
      <c r="D831" s="69">
        <v>44629</v>
      </c>
      <c r="E831" s="85"/>
      <c r="F831" s="57" t="s">
        <v>4226</v>
      </c>
      <c r="G831" s="57">
        <v>326</v>
      </c>
      <c r="I831" t="s">
        <v>8258</v>
      </c>
      <c r="J831">
        <v>830</v>
      </c>
      <c r="K831">
        <f t="shared" si="120"/>
        <v>365</v>
      </c>
      <c r="L831">
        <f t="shared" si="121"/>
        <v>1</v>
      </c>
      <c r="M831">
        <f t="shared" si="122"/>
        <v>39587</v>
      </c>
      <c r="N831">
        <f t="shared" si="123"/>
        <v>2008</v>
      </c>
      <c r="O831">
        <f t="shared" si="124"/>
        <v>5</v>
      </c>
      <c r="P831" t="str">
        <f t="shared" si="125"/>
        <v>05</v>
      </c>
      <c r="Q831">
        <f t="shared" si="126"/>
        <v>19</v>
      </c>
      <c r="R831">
        <f t="shared" si="127"/>
        <v>19</v>
      </c>
      <c r="S831" t="str">
        <f t="shared" si="128"/>
        <v>'2008-05-19'</v>
      </c>
      <c r="T831" t="str">
        <f t="shared" si="129"/>
        <v>insert into control (nombre, fecha_registrada, registrada, estatus, id_admin, id_cliente, created_at, updated_at) values('LA FONDA DEL ESCUADRON SUPERMONTADOS &amp; BURRITOS','2008-05-19',1,1,2,365,'2018-10-31 23:06:00','2018-10-31 23:06:00');</v>
      </c>
    </row>
    <row r="832" spans="1:20" ht="29">
      <c r="A832" s="72" t="s">
        <v>8653</v>
      </c>
      <c r="B832" s="60">
        <v>1</v>
      </c>
      <c r="C832" s="70">
        <v>41087</v>
      </c>
      <c r="D832" s="70">
        <v>44739</v>
      </c>
      <c r="E832" s="84">
        <v>35</v>
      </c>
      <c r="F832" s="60" t="s">
        <v>4226</v>
      </c>
      <c r="G832" s="60">
        <v>326</v>
      </c>
      <c r="I832" t="s">
        <v>7261</v>
      </c>
      <c r="J832">
        <v>831</v>
      </c>
      <c r="K832">
        <f t="shared" si="120"/>
        <v>913</v>
      </c>
      <c r="L832">
        <f t="shared" si="121"/>
        <v>1</v>
      </c>
      <c r="M832">
        <f t="shared" si="122"/>
        <v>42635</v>
      </c>
      <c r="N832">
        <f t="shared" si="123"/>
        <v>2016</v>
      </c>
      <c r="O832">
        <f t="shared" si="124"/>
        <v>9</v>
      </c>
      <c r="P832" t="str">
        <f t="shared" si="125"/>
        <v>09</v>
      </c>
      <c r="Q832">
        <f t="shared" si="126"/>
        <v>22</v>
      </c>
      <c r="R832">
        <f t="shared" si="127"/>
        <v>22</v>
      </c>
      <c r="S832" t="str">
        <f t="shared" si="128"/>
        <v>'2016-09-22'</v>
      </c>
      <c r="T832" t="str">
        <f t="shared" si="129"/>
        <v>insert into control (nombre, fecha_registrada, registrada, estatus, id_admin, id_cliente, created_at, updated_at) values('LA MA ILDE','2016-09-22',1,1,2,913,'2018-10-31 23:06:00','2018-10-31 23:06:00');</v>
      </c>
    </row>
    <row r="833" spans="1:20">
      <c r="A833" s="65" t="s">
        <v>4250</v>
      </c>
      <c r="B833" s="57">
        <v>1</v>
      </c>
      <c r="C833" s="69">
        <v>41331</v>
      </c>
      <c r="D833" s="69">
        <v>44983</v>
      </c>
      <c r="E833" s="85"/>
      <c r="F833" s="57" t="s">
        <v>4226</v>
      </c>
      <c r="G833" s="57">
        <v>326</v>
      </c>
      <c r="I833" t="s">
        <v>7367</v>
      </c>
      <c r="J833">
        <v>832</v>
      </c>
      <c r="K833">
        <f t="shared" si="120"/>
        <v>585</v>
      </c>
      <c r="L833">
        <f t="shared" si="121"/>
        <v>1</v>
      </c>
      <c r="M833">
        <f t="shared" si="122"/>
        <v>42683</v>
      </c>
      <c r="N833">
        <f t="shared" si="123"/>
        <v>2016</v>
      </c>
      <c r="O833">
        <f t="shared" si="124"/>
        <v>11</v>
      </c>
      <c r="P833">
        <f t="shared" si="125"/>
        <v>11</v>
      </c>
      <c r="Q833">
        <f t="shared" si="126"/>
        <v>9</v>
      </c>
      <c r="R833" t="str">
        <f t="shared" si="127"/>
        <v>09</v>
      </c>
      <c r="S833" t="str">
        <f t="shared" si="128"/>
        <v>'2016-11-09'</v>
      </c>
      <c r="T833" t="str">
        <f t="shared" si="129"/>
        <v>insert into control (nombre, fecha_registrada, registrada, estatus, id_admin, id_cliente, created_at, updated_at) values('LA MA ILDE (INNOMINADA)','2016-11-09',1,1,2,585,'2018-10-31 23:06:00','2018-10-31 23:06:00');</v>
      </c>
    </row>
    <row r="834" spans="1:20">
      <c r="A834" s="60" t="s">
        <v>4252</v>
      </c>
      <c r="B834" s="60" t="s">
        <v>8657</v>
      </c>
      <c r="C834" s="68">
        <v>40107</v>
      </c>
      <c r="D834" s="68">
        <v>43759</v>
      </c>
      <c r="E834" s="82"/>
      <c r="F834" s="60" t="s">
        <v>4253</v>
      </c>
      <c r="G834" s="60">
        <v>324</v>
      </c>
      <c r="I834" t="s">
        <v>6992</v>
      </c>
      <c r="J834">
        <v>833</v>
      </c>
      <c r="K834">
        <f t="shared" si="120"/>
        <v>584</v>
      </c>
      <c r="L834">
        <f t="shared" si="121"/>
        <v>1</v>
      </c>
      <c r="M834">
        <f t="shared" si="122"/>
        <v>42487</v>
      </c>
      <c r="N834">
        <f t="shared" si="123"/>
        <v>2016</v>
      </c>
      <c r="O834">
        <f t="shared" si="124"/>
        <v>4</v>
      </c>
      <c r="P834" t="str">
        <f t="shared" si="125"/>
        <v>04</v>
      </c>
      <c r="Q834">
        <f t="shared" si="126"/>
        <v>27</v>
      </c>
      <c r="R834">
        <f t="shared" si="127"/>
        <v>27</v>
      </c>
      <c r="S834" t="str">
        <f t="shared" si="128"/>
        <v>'2016-04-27'</v>
      </c>
      <c r="T834" t="str">
        <f t="shared" si="129"/>
        <v>insert into control (nombre, fecha_registrada, registrada, estatus, id_admin, id_cliente, created_at, updated_at) values('LA MAMI FONDITA EXPRES','2016-04-27',1,1,2,584,'2018-10-31 23:06:00','2018-10-31 23:06:00');</v>
      </c>
    </row>
    <row r="835" spans="1:20">
      <c r="A835" s="57" t="s">
        <v>4255</v>
      </c>
      <c r="B835" s="57" t="s">
        <v>8657</v>
      </c>
      <c r="C835" s="67">
        <v>40624</v>
      </c>
      <c r="D835" s="67">
        <v>44277</v>
      </c>
      <c r="E835" s="83"/>
      <c r="F835" s="57" t="s">
        <v>4255</v>
      </c>
      <c r="G835" s="57">
        <v>321</v>
      </c>
      <c r="I835" t="s">
        <v>2884</v>
      </c>
      <c r="J835">
        <v>834</v>
      </c>
      <c r="K835">
        <f t="shared" ref="K835:K898" si="130">VLOOKUP($I835,$A$2:$G$2500,7,0)</f>
        <v>586</v>
      </c>
      <c r="L835">
        <f t="shared" ref="L835:L898" si="131">IF(VLOOKUP($I835,$A$2:$G$1967,2,0)="",0,VLOOKUP($I835,$A$2:$G$1967,2,0))</f>
        <v>1</v>
      </c>
      <c r="M835">
        <f t="shared" ref="M835:M898" si="132">IF(VLOOKUP($I835,$A$2:$G$1967,3,0)="","",VLOOKUP($I835,$A$2:$G$1967,3,0))</f>
        <v>41284</v>
      </c>
      <c r="N835">
        <f t="shared" ref="N835:N898" si="133">YEAR(M835)</f>
        <v>2013</v>
      </c>
      <c r="O835">
        <f t="shared" ref="O835:O898" si="134">MONTH(M835)</f>
        <v>1</v>
      </c>
      <c r="P835" t="str">
        <f t="shared" ref="P835:P898" si="135">IF(LEN(O835)=1,CONCATENATE("0",O835),O835)</f>
        <v>01</v>
      </c>
      <c r="Q835">
        <f t="shared" ref="Q835:Q898" si="136">DAY(M835)</f>
        <v>10</v>
      </c>
      <c r="R835">
        <f t="shared" ref="R835:R898" si="137">IF(LEN(Q835)=1,CONCATENATE("0",Q835),Q835)</f>
        <v>10</v>
      </c>
      <c r="S835" t="str">
        <f t="shared" ref="S835:S898" si="138">IFERROR(CONCATENATE("'",N835,"-",P835,"-",R835,"'"),"null")</f>
        <v>'2013-01-10'</v>
      </c>
      <c r="T835" t="str">
        <f t="shared" ref="T835:T898" si="139">CONCATENATE("insert into control (nombre, fecha_registrada, registrada, estatus, id_admin, id_cliente, created_at, updated_at) values('",I835,"',",S835,",",L835,",1,2,",K835,",'2018-10-31 23:06:00','2018-10-31 23:06:00');")</f>
        <v>insert into control (nombre, fecha_registrada, registrada, estatus, id_admin, id_cliente, created_at, updated_at) values('LA ORIENTAL JU-MI','2013-01-10',1,1,2,586,'2018-10-31 23:06:00','2018-10-31 23:06:00');</v>
      </c>
    </row>
    <row r="836" spans="1:20">
      <c r="A836" s="59" t="s">
        <v>4257</v>
      </c>
      <c r="B836" s="59">
        <v>1</v>
      </c>
      <c r="C836" s="68">
        <v>39743</v>
      </c>
      <c r="D836" s="68">
        <v>47048</v>
      </c>
      <c r="E836" s="82"/>
      <c r="F836" s="59" t="s">
        <v>4257</v>
      </c>
      <c r="G836" s="59">
        <v>320</v>
      </c>
      <c r="I836" t="s">
        <v>6929</v>
      </c>
      <c r="J836">
        <v>835</v>
      </c>
      <c r="K836">
        <f t="shared" si="130"/>
        <v>587</v>
      </c>
      <c r="L836">
        <f t="shared" si="131"/>
        <v>1</v>
      </c>
      <c r="M836">
        <f t="shared" si="132"/>
        <v>42440</v>
      </c>
      <c r="N836">
        <f t="shared" si="133"/>
        <v>2016</v>
      </c>
      <c r="O836">
        <f t="shared" si="134"/>
        <v>3</v>
      </c>
      <c r="P836" t="str">
        <f t="shared" si="135"/>
        <v>03</v>
      </c>
      <c r="Q836">
        <f t="shared" si="136"/>
        <v>11</v>
      </c>
      <c r="R836">
        <f t="shared" si="137"/>
        <v>11</v>
      </c>
      <c r="S836" t="str">
        <f t="shared" si="138"/>
        <v>'2016-03-11'</v>
      </c>
      <c r="T836" t="str">
        <f t="shared" si="139"/>
        <v>insert into control (nombre, fecha_registrada, registrada, estatus, id_admin, id_cliente, created_at, updated_at) values('LA PALABRA CAFÉ','2016-03-11',1,1,2,587,'2018-10-31 23:06:00','2018-10-31 23:06:00');</v>
      </c>
    </row>
    <row r="837" spans="1:20">
      <c r="A837" s="58" t="s">
        <v>4264</v>
      </c>
      <c r="B837" s="58">
        <v>1</v>
      </c>
      <c r="C837" s="67">
        <v>40787</v>
      </c>
      <c r="D837" s="67">
        <v>44440</v>
      </c>
      <c r="E837" s="83"/>
      <c r="F837" s="58" t="s">
        <v>4264</v>
      </c>
      <c r="G837" s="58">
        <v>319</v>
      </c>
      <c r="I837" t="s">
        <v>8319</v>
      </c>
      <c r="J837">
        <v>836</v>
      </c>
      <c r="K837">
        <f t="shared" si="130"/>
        <v>588</v>
      </c>
      <c r="L837">
        <f t="shared" si="131"/>
        <v>1</v>
      </c>
      <c r="M837">
        <f t="shared" si="132"/>
        <v>43238</v>
      </c>
      <c r="N837">
        <f t="shared" si="133"/>
        <v>2018</v>
      </c>
      <c r="O837">
        <f t="shared" si="134"/>
        <v>5</v>
      </c>
      <c r="P837" t="str">
        <f t="shared" si="135"/>
        <v>05</v>
      </c>
      <c r="Q837">
        <f t="shared" si="136"/>
        <v>18</v>
      </c>
      <c r="R837">
        <f t="shared" si="137"/>
        <v>18</v>
      </c>
      <c r="S837" t="str">
        <f t="shared" si="138"/>
        <v>'2018-05-18'</v>
      </c>
      <c r="T837" t="str">
        <f t="shared" si="139"/>
        <v>insert into control (nombre, fecha_registrada, registrada, estatus, id_admin, id_cliente, created_at, updated_at) values('LA PICCZA, EL AUTENTICO SABOR PICZERO','2018-05-18',1,1,2,588,'2018-10-31 23:06:00','2018-10-31 23:06:00');</v>
      </c>
    </row>
    <row r="838" spans="1:20">
      <c r="A838" s="60" t="s">
        <v>4270</v>
      </c>
      <c r="B838" s="60" t="s">
        <v>8657</v>
      </c>
      <c r="C838" s="70">
        <v>41046</v>
      </c>
      <c r="D838" s="70">
        <v>44698</v>
      </c>
      <c r="E838" s="84"/>
      <c r="F838" s="60" t="s">
        <v>4270</v>
      </c>
      <c r="G838" s="60">
        <v>318</v>
      </c>
      <c r="I838" t="s">
        <v>5171</v>
      </c>
      <c r="J838">
        <v>837</v>
      </c>
      <c r="K838">
        <f t="shared" si="130"/>
        <v>146</v>
      </c>
      <c r="L838">
        <f t="shared" si="131"/>
        <v>1</v>
      </c>
      <c r="M838">
        <f t="shared" si="132"/>
        <v>35017</v>
      </c>
      <c r="N838">
        <f t="shared" si="133"/>
        <v>1995</v>
      </c>
      <c r="O838">
        <f t="shared" si="134"/>
        <v>11</v>
      </c>
      <c r="P838">
        <f t="shared" si="135"/>
        <v>11</v>
      </c>
      <c r="Q838">
        <f t="shared" si="136"/>
        <v>14</v>
      </c>
      <c r="R838">
        <f t="shared" si="137"/>
        <v>14</v>
      </c>
      <c r="S838" t="str">
        <f t="shared" si="138"/>
        <v>'1995-11-14'</v>
      </c>
      <c r="T838" t="str">
        <f t="shared" si="139"/>
        <v>insert into control (nombre, fecha_registrada, registrada, estatus, id_admin, id_cliente, created_at, updated_at) values('LA POPULAR','1995-11-14',1,1,2,146,'2018-10-31 23:06:00','2018-10-31 23:06:00');</v>
      </c>
    </row>
    <row r="839" spans="1:20">
      <c r="A839" s="58" t="s">
        <v>4277</v>
      </c>
      <c r="B839" s="58">
        <v>1</v>
      </c>
      <c r="C839" s="67">
        <v>36062</v>
      </c>
      <c r="D839" s="67">
        <v>47020</v>
      </c>
      <c r="E839" s="83"/>
      <c r="F839" s="58" t="s">
        <v>4277</v>
      </c>
      <c r="G839" s="58">
        <v>317</v>
      </c>
      <c r="I839" t="s">
        <v>5602</v>
      </c>
      <c r="J839">
        <v>838</v>
      </c>
      <c r="K839">
        <f t="shared" si="130"/>
        <v>50</v>
      </c>
      <c r="L839">
        <f t="shared" si="131"/>
        <v>1</v>
      </c>
      <c r="M839">
        <f t="shared" si="132"/>
        <v>39142</v>
      </c>
      <c r="N839">
        <f t="shared" si="133"/>
        <v>2007</v>
      </c>
      <c r="O839">
        <f t="shared" si="134"/>
        <v>3</v>
      </c>
      <c r="P839" t="str">
        <f t="shared" si="135"/>
        <v>03</v>
      </c>
      <c r="Q839">
        <f t="shared" si="136"/>
        <v>1</v>
      </c>
      <c r="R839" t="str">
        <f t="shared" si="137"/>
        <v>01</v>
      </c>
      <c r="S839" t="str">
        <f t="shared" si="138"/>
        <v>'2007-03-01'</v>
      </c>
      <c r="T839" t="str">
        <f t="shared" si="139"/>
        <v>insert into control (nombre, fecha_registrada, registrada, estatus, id_admin, id_cliente, created_at, updated_at) values('LA RAIZ DE LA SALUD','2007-03-01',1,1,2,50,'2018-10-31 23:06:00','2018-10-31 23:06:00');</v>
      </c>
    </row>
    <row r="840" spans="1:20">
      <c r="A840" s="59" t="s">
        <v>4280</v>
      </c>
      <c r="B840" s="59">
        <v>1</v>
      </c>
      <c r="C840" s="68">
        <v>40533</v>
      </c>
      <c r="D840" s="68">
        <v>44186</v>
      </c>
      <c r="E840" s="82"/>
      <c r="F840" s="59" t="s">
        <v>4280</v>
      </c>
      <c r="G840" s="59">
        <v>316</v>
      </c>
      <c r="I840" t="s">
        <v>2877</v>
      </c>
      <c r="J840">
        <v>839</v>
      </c>
      <c r="K840">
        <f t="shared" si="130"/>
        <v>589</v>
      </c>
      <c r="L840">
        <f t="shared" si="131"/>
        <v>1</v>
      </c>
      <c r="M840">
        <f t="shared" si="132"/>
        <v>40162</v>
      </c>
      <c r="N840">
        <f t="shared" si="133"/>
        <v>2009</v>
      </c>
      <c r="O840">
        <f t="shared" si="134"/>
        <v>12</v>
      </c>
      <c r="P840">
        <f t="shared" si="135"/>
        <v>12</v>
      </c>
      <c r="Q840">
        <f t="shared" si="136"/>
        <v>15</v>
      </c>
      <c r="R840">
        <f t="shared" si="137"/>
        <v>15</v>
      </c>
      <c r="S840" t="str">
        <f t="shared" si="138"/>
        <v>'2009-12-15'</v>
      </c>
      <c r="T840" t="str">
        <f t="shared" si="139"/>
        <v>insert into control (nombre, fecha_registrada, registrada, estatus, id_admin, id_cliente, created_at, updated_at) values('LA REINA DE SONORA LRS','2009-12-15',1,1,2,589,'2018-10-31 23:06:00','2018-10-31 23:06:00');</v>
      </c>
    </row>
    <row r="841" spans="1:20">
      <c r="A841" s="57" t="s">
        <v>4282</v>
      </c>
      <c r="B841" s="57">
        <v>1</v>
      </c>
      <c r="C841" s="69">
        <v>41157</v>
      </c>
      <c r="D841" s="69">
        <v>44809</v>
      </c>
      <c r="E841" s="85"/>
      <c r="F841" s="57" t="s">
        <v>4283</v>
      </c>
      <c r="G841" s="57">
        <v>313</v>
      </c>
      <c r="I841" t="s">
        <v>6006</v>
      </c>
      <c r="J841">
        <v>840</v>
      </c>
      <c r="K841">
        <f t="shared" si="130"/>
        <v>590</v>
      </c>
      <c r="L841">
        <f t="shared" si="131"/>
        <v>0</v>
      </c>
      <c r="M841">
        <f t="shared" si="132"/>
        <v>42054</v>
      </c>
      <c r="N841">
        <f t="shared" si="133"/>
        <v>2015</v>
      </c>
      <c r="O841">
        <f t="shared" si="134"/>
        <v>2</v>
      </c>
      <c r="P841" t="str">
        <f t="shared" si="135"/>
        <v>02</v>
      </c>
      <c r="Q841">
        <f t="shared" si="136"/>
        <v>19</v>
      </c>
      <c r="R841">
        <f t="shared" si="137"/>
        <v>19</v>
      </c>
      <c r="S841" t="str">
        <f t="shared" si="138"/>
        <v>'2015-02-19'</v>
      </c>
      <c r="T841" t="str">
        <f t="shared" si="139"/>
        <v>insert into control (nombre, fecha_registrada, registrada, estatus, id_admin, id_cliente, created_at, updated_at) values('LA SILLERÍA','2015-02-19',0,1,2,590,'2018-10-31 23:06:00','2018-10-31 23:06:00');</v>
      </c>
    </row>
    <row r="842" spans="1:20">
      <c r="A842" s="60" t="s">
        <v>4289</v>
      </c>
      <c r="B842" s="60" t="s">
        <v>8657</v>
      </c>
      <c r="C842" s="68">
        <v>39458</v>
      </c>
      <c r="D842" s="68">
        <v>43111</v>
      </c>
      <c r="E842" s="82"/>
      <c r="F842" s="60" t="s">
        <v>4289</v>
      </c>
      <c r="G842" s="60">
        <v>310</v>
      </c>
      <c r="I842" t="s">
        <v>2874</v>
      </c>
      <c r="J842">
        <v>841</v>
      </c>
      <c r="K842">
        <f t="shared" si="130"/>
        <v>591</v>
      </c>
      <c r="L842">
        <f t="shared" si="131"/>
        <v>1</v>
      </c>
      <c r="M842">
        <f t="shared" si="132"/>
        <v>41394</v>
      </c>
      <c r="N842">
        <f t="shared" si="133"/>
        <v>2013</v>
      </c>
      <c r="O842">
        <f t="shared" si="134"/>
        <v>4</v>
      </c>
      <c r="P842" t="str">
        <f t="shared" si="135"/>
        <v>04</v>
      </c>
      <c r="Q842">
        <f t="shared" si="136"/>
        <v>30</v>
      </c>
      <c r="R842">
        <f t="shared" si="137"/>
        <v>30</v>
      </c>
      <c r="S842" t="str">
        <f t="shared" si="138"/>
        <v>'2013-04-30'</v>
      </c>
      <c r="T842" t="str">
        <f t="shared" si="139"/>
        <v>insert into control (nombre, fecha_registrada, registrada, estatus, id_admin, id_cliente, created_at, updated_at) values('LA TABERNA DEM','2013-04-30',1,1,2,591,'2018-10-31 23:06:00','2018-10-31 23:06:00');</v>
      </c>
    </row>
    <row r="843" spans="1:20">
      <c r="A843" s="57" t="s">
        <v>4293</v>
      </c>
      <c r="B843" s="57">
        <v>1</v>
      </c>
      <c r="C843" s="67">
        <v>39302</v>
      </c>
      <c r="D843" s="67">
        <v>42955</v>
      </c>
      <c r="E843" s="83"/>
      <c r="F843" s="57" t="s">
        <v>4294</v>
      </c>
      <c r="G843" s="57">
        <v>309</v>
      </c>
      <c r="I843" t="s">
        <v>5938</v>
      </c>
      <c r="J843">
        <v>842</v>
      </c>
      <c r="K843">
        <f t="shared" si="130"/>
        <v>592</v>
      </c>
      <c r="L843">
        <f t="shared" si="131"/>
        <v>1</v>
      </c>
      <c r="M843">
        <f t="shared" si="132"/>
        <v>42016</v>
      </c>
      <c r="N843">
        <f t="shared" si="133"/>
        <v>2015</v>
      </c>
      <c r="O843">
        <f t="shared" si="134"/>
        <v>1</v>
      </c>
      <c r="P843" t="str">
        <f t="shared" si="135"/>
        <v>01</v>
      </c>
      <c r="Q843">
        <f t="shared" si="136"/>
        <v>12</v>
      </c>
      <c r="R843">
        <f t="shared" si="137"/>
        <v>12</v>
      </c>
      <c r="S843" t="str">
        <f t="shared" si="138"/>
        <v>'2015-01-12'</v>
      </c>
      <c r="T843" t="str">
        <f t="shared" si="139"/>
        <v>insert into control (nombre, fecha_registrada, registrada, estatus, id_admin, id_cliente, created_at, updated_at) values('LA TIA MARUKIS','2015-01-12',1,1,2,592,'2018-10-31 23:06:00','2018-10-31 23:06:00');</v>
      </c>
    </row>
    <row r="844" spans="1:20">
      <c r="A844" s="59" t="s">
        <v>4299</v>
      </c>
      <c r="B844" s="59">
        <v>1</v>
      </c>
      <c r="C844" s="68">
        <v>40707</v>
      </c>
      <c r="D844" s="68">
        <v>44360</v>
      </c>
      <c r="E844" s="82"/>
      <c r="F844" s="59" t="s">
        <v>4294</v>
      </c>
      <c r="G844" s="59">
        <v>309</v>
      </c>
      <c r="I844" t="s">
        <v>2869</v>
      </c>
      <c r="J844">
        <v>843</v>
      </c>
      <c r="K844">
        <f t="shared" si="130"/>
        <v>594</v>
      </c>
      <c r="L844">
        <f t="shared" si="131"/>
        <v>1</v>
      </c>
      <c r="M844">
        <f t="shared" si="132"/>
        <v>41827</v>
      </c>
      <c r="N844">
        <f t="shared" si="133"/>
        <v>2014</v>
      </c>
      <c r="O844">
        <f t="shared" si="134"/>
        <v>7</v>
      </c>
      <c r="P844" t="str">
        <f t="shared" si="135"/>
        <v>07</v>
      </c>
      <c r="Q844">
        <f t="shared" si="136"/>
        <v>7</v>
      </c>
      <c r="R844" t="str">
        <f t="shared" si="137"/>
        <v>07</v>
      </c>
      <c r="S844" t="str">
        <f t="shared" si="138"/>
        <v>'2014-07-07'</v>
      </c>
      <c r="T844" t="str">
        <f t="shared" si="139"/>
        <v>insert into control (nombre, fecha_registrada, registrada, estatus, id_admin, id_cliente, created_at, updated_at) values('LA TOSCANA RB','2014-07-07',1,1,2,594,'2018-10-31 23:06:00','2018-10-31 23:06:00');</v>
      </c>
    </row>
    <row r="845" spans="1:20">
      <c r="A845" s="58" t="s">
        <v>4303</v>
      </c>
      <c r="B845" s="58">
        <v>1</v>
      </c>
      <c r="C845" s="67">
        <v>40707</v>
      </c>
      <c r="D845" s="67">
        <v>44360</v>
      </c>
      <c r="E845" s="83"/>
      <c r="F845" s="58" t="s">
        <v>4294</v>
      </c>
      <c r="G845" s="58">
        <v>309</v>
      </c>
      <c r="I845" t="s">
        <v>6966</v>
      </c>
      <c r="J845">
        <v>844</v>
      </c>
      <c r="K845">
        <f t="shared" si="130"/>
        <v>596</v>
      </c>
      <c r="L845">
        <f t="shared" si="131"/>
        <v>1</v>
      </c>
      <c r="M845">
        <f t="shared" si="132"/>
        <v>42488</v>
      </c>
      <c r="N845">
        <f t="shared" si="133"/>
        <v>2016</v>
      </c>
      <c r="O845">
        <f t="shared" si="134"/>
        <v>4</v>
      </c>
      <c r="P845" t="str">
        <f t="shared" si="135"/>
        <v>04</v>
      </c>
      <c r="Q845">
        <f t="shared" si="136"/>
        <v>28</v>
      </c>
      <c r="R845">
        <f t="shared" si="137"/>
        <v>28</v>
      </c>
      <c r="S845" t="str">
        <f t="shared" si="138"/>
        <v>'2016-04-28'</v>
      </c>
      <c r="T845" t="str">
        <f t="shared" si="139"/>
        <v>insert into control (nombre, fecha_registrada, registrada, estatus, id_admin, id_cliente, created_at, updated_at) values('LA VIÑA','2016-04-28',1,1,2,596,'2018-10-31 23:06:00','2018-10-31 23:06:00');</v>
      </c>
    </row>
    <row r="846" spans="1:20" ht="29">
      <c r="A846" s="72" t="s">
        <v>4307</v>
      </c>
      <c r="B846" s="60" t="s">
        <v>8657</v>
      </c>
      <c r="C846" s="68">
        <v>39416</v>
      </c>
      <c r="D846" s="68">
        <v>43069</v>
      </c>
      <c r="E846" s="82"/>
      <c r="F846" s="72" t="s">
        <v>4312</v>
      </c>
      <c r="G846" s="60">
        <v>308</v>
      </c>
      <c r="I846" t="s">
        <v>2858</v>
      </c>
      <c r="J846">
        <v>845</v>
      </c>
      <c r="K846">
        <f t="shared" si="130"/>
        <v>597</v>
      </c>
      <c r="L846">
        <f t="shared" si="131"/>
        <v>1</v>
      </c>
      <c r="M846">
        <f t="shared" si="132"/>
        <v>40402</v>
      </c>
      <c r="N846">
        <f t="shared" si="133"/>
        <v>2010</v>
      </c>
      <c r="O846">
        <f t="shared" si="134"/>
        <v>8</v>
      </c>
      <c r="P846" t="str">
        <f t="shared" si="135"/>
        <v>08</v>
      </c>
      <c r="Q846">
        <f t="shared" si="136"/>
        <v>12</v>
      </c>
      <c r="R846">
        <f t="shared" si="137"/>
        <v>12</v>
      </c>
      <c r="S846" t="str">
        <f t="shared" si="138"/>
        <v>'2010-08-12'</v>
      </c>
      <c r="T846" t="str">
        <f t="shared" si="139"/>
        <v>insert into control (nombre, fecha_registrada, registrada, estatus, id_admin, id_cliente, created_at, updated_at) values('LABORATORIO NATURADEL','2010-08-12',1,1,2,597,'2018-10-31 23:06:00','2018-10-31 23:06:00');</v>
      </c>
    </row>
    <row r="847" spans="1:20">
      <c r="A847" s="58" t="s">
        <v>4311</v>
      </c>
      <c r="B847" s="58">
        <v>1</v>
      </c>
      <c r="C847" s="67">
        <v>43024</v>
      </c>
      <c r="D847" s="67">
        <v>46676</v>
      </c>
      <c r="E847" s="83"/>
      <c r="F847" s="58" t="s">
        <v>4312</v>
      </c>
      <c r="G847" s="58">
        <v>308</v>
      </c>
      <c r="I847" t="s">
        <v>2742</v>
      </c>
      <c r="J847">
        <v>846</v>
      </c>
      <c r="K847">
        <f t="shared" si="130"/>
        <v>612</v>
      </c>
      <c r="L847">
        <f t="shared" si="131"/>
        <v>1</v>
      </c>
      <c r="M847">
        <f t="shared" si="132"/>
        <v>41076</v>
      </c>
      <c r="N847">
        <f t="shared" si="133"/>
        <v>2012</v>
      </c>
      <c r="O847">
        <f t="shared" si="134"/>
        <v>6</v>
      </c>
      <c r="P847" t="str">
        <f t="shared" si="135"/>
        <v>06</v>
      </c>
      <c r="Q847">
        <f t="shared" si="136"/>
        <v>16</v>
      </c>
      <c r="R847">
        <f t="shared" si="137"/>
        <v>16</v>
      </c>
      <c r="S847" t="str">
        <f t="shared" si="138"/>
        <v>'2012-06-16'</v>
      </c>
      <c r="T847" t="str">
        <f t="shared" si="139"/>
        <v>insert into control (nombre, fecha_registrada, registrada, estatus, id_admin, id_cliente, created_at, updated_at) values('LABORATORIO Y ASESORIA TECNICA LATE','2012-06-16',1,1,2,612,'2018-10-31 23:06:00','2018-10-31 23:06:00');</v>
      </c>
    </row>
    <row r="848" spans="1:20">
      <c r="A848" s="59" t="s">
        <v>4315</v>
      </c>
      <c r="B848" s="59">
        <v>1</v>
      </c>
      <c r="C848" s="68">
        <v>39891</v>
      </c>
      <c r="D848" s="68">
        <v>43543</v>
      </c>
      <c r="E848" s="82"/>
      <c r="F848" s="59" t="s">
        <v>4316</v>
      </c>
      <c r="G848" s="59">
        <v>307</v>
      </c>
      <c r="I848" t="s">
        <v>5148</v>
      </c>
      <c r="J848">
        <v>847</v>
      </c>
      <c r="K848">
        <f t="shared" si="130"/>
        <v>149</v>
      </c>
      <c r="L848">
        <f t="shared" si="131"/>
        <v>1</v>
      </c>
      <c r="M848">
        <f t="shared" si="132"/>
        <v>41926</v>
      </c>
      <c r="N848">
        <f t="shared" si="133"/>
        <v>2014</v>
      </c>
      <c r="O848">
        <f t="shared" si="134"/>
        <v>10</v>
      </c>
      <c r="P848">
        <f t="shared" si="135"/>
        <v>10</v>
      </c>
      <c r="Q848">
        <f t="shared" si="136"/>
        <v>14</v>
      </c>
      <c r="R848">
        <f t="shared" si="137"/>
        <v>14</v>
      </c>
      <c r="S848" t="str">
        <f t="shared" si="138"/>
        <v>'2014-10-14'</v>
      </c>
      <c r="T848" t="str">
        <f t="shared" si="139"/>
        <v>insert into control (nombre, fecha_registrada, registrada, estatus, id_admin, id_cliente, created_at, updated_at) values('LAGO DI COMO BY CASTALLIA','2014-10-14',1,1,2,149,'2018-10-31 23:06:00','2018-10-31 23:06:00');</v>
      </c>
    </row>
    <row r="849" spans="1:20">
      <c r="A849" s="58" t="s">
        <v>4324</v>
      </c>
      <c r="B849" s="58">
        <v>1</v>
      </c>
      <c r="C849" s="67">
        <v>38076</v>
      </c>
      <c r="D849" s="67">
        <v>45381</v>
      </c>
      <c r="E849" s="83"/>
      <c r="F849" s="58" t="s">
        <v>4324</v>
      </c>
      <c r="G849" s="58">
        <v>306</v>
      </c>
      <c r="I849" t="s">
        <v>8215</v>
      </c>
      <c r="J849">
        <v>848</v>
      </c>
      <c r="K849">
        <f t="shared" si="130"/>
        <v>601</v>
      </c>
      <c r="L849">
        <f t="shared" si="131"/>
        <v>1</v>
      </c>
      <c r="M849">
        <f t="shared" si="132"/>
        <v>43165</v>
      </c>
      <c r="N849">
        <f t="shared" si="133"/>
        <v>2018</v>
      </c>
      <c r="O849">
        <f t="shared" si="134"/>
        <v>3</v>
      </c>
      <c r="P849" t="str">
        <f t="shared" si="135"/>
        <v>03</v>
      </c>
      <c r="Q849">
        <f t="shared" si="136"/>
        <v>6</v>
      </c>
      <c r="R849" t="str">
        <f t="shared" si="137"/>
        <v>06</v>
      </c>
      <c r="S849" t="str">
        <f t="shared" si="138"/>
        <v>'2018-03-06'</v>
      </c>
      <c r="T849" t="str">
        <f t="shared" si="139"/>
        <v>insert into control (nombre, fecha_registrada, registrada, estatus, id_admin, id_cliente, created_at, updated_at) values('LANTANA','2018-03-06',1,1,2,601,'2018-10-31 23:06:00','2018-10-31 23:06:00');</v>
      </c>
    </row>
    <row r="850" spans="1:20" ht="29">
      <c r="A850" s="72" t="s">
        <v>4328</v>
      </c>
      <c r="B850" s="60" t="s">
        <v>8657</v>
      </c>
      <c r="C850" s="68">
        <v>40253</v>
      </c>
      <c r="D850" s="68">
        <v>43906</v>
      </c>
      <c r="E850" s="82"/>
      <c r="F850" s="60" t="s">
        <v>4329</v>
      </c>
      <c r="G850" s="60">
        <v>305</v>
      </c>
      <c r="I850" t="s">
        <v>2803</v>
      </c>
      <c r="J850">
        <v>849</v>
      </c>
      <c r="K850">
        <f t="shared" si="130"/>
        <v>602</v>
      </c>
      <c r="L850">
        <f t="shared" si="131"/>
        <v>1</v>
      </c>
      <c r="M850">
        <f t="shared" si="132"/>
        <v>40872</v>
      </c>
      <c r="N850">
        <f t="shared" si="133"/>
        <v>2011</v>
      </c>
      <c r="O850">
        <f t="shared" si="134"/>
        <v>11</v>
      </c>
      <c r="P850">
        <f t="shared" si="135"/>
        <v>11</v>
      </c>
      <c r="Q850">
        <f t="shared" si="136"/>
        <v>25</v>
      </c>
      <c r="R850">
        <f t="shared" si="137"/>
        <v>25</v>
      </c>
      <c r="S850" t="str">
        <f t="shared" si="138"/>
        <v>'2011-11-25'</v>
      </c>
      <c r="T850" t="str">
        <f t="shared" si="139"/>
        <v>insert into control (nombre, fecha_registrada, registrada, estatus, id_admin, id_cliente, created_at, updated_at) values('LAPTOPIEZAS','2011-11-25',1,1,2,602,'2018-10-31 23:06:00','2018-10-31 23:06:00');</v>
      </c>
    </row>
    <row r="851" spans="1:20">
      <c r="A851" s="58" t="s">
        <v>4336</v>
      </c>
      <c r="B851" s="58">
        <v>1</v>
      </c>
      <c r="C851" s="67">
        <v>42639</v>
      </c>
      <c r="D851" s="67">
        <v>46291</v>
      </c>
      <c r="E851" s="83"/>
      <c r="F851" s="58" t="s">
        <v>4337</v>
      </c>
      <c r="G851" s="58">
        <v>303</v>
      </c>
      <c r="I851" t="s">
        <v>2798</v>
      </c>
      <c r="J851">
        <v>850</v>
      </c>
      <c r="K851">
        <f t="shared" si="130"/>
        <v>603</v>
      </c>
      <c r="L851">
        <f t="shared" si="131"/>
        <v>1</v>
      </c>
      <c r="M851">
        <f t="shared" si="132"/>
        <v>38286</v>
      </c>
      <c r="N851">
        <f t="shared" si="133"/>
        <v>2004</v>
      </c>
      <c r="O851">
        <f t="shared" si="134"/>
        <v>10</v>
      </c>
      <c r="P851">
        <f t="shared" si="135"/>
        <v>10</v>
      </c>
      <c r="Q851">
        <f t="shared" si="136"/>
        <v>26</v>
      </c>
      <c r="R851">
        <f t="shared" si="137"/>
        <v>26</v>
      </c>
      <c r="S851" t="str">
        <f t="shared" si="138"/>
        <v>'2004-10-26'</v>
      </c>
      <c r="T851" t="str">
        <f t="shared" si="139"/>
        <v>insert into control (nombre, fecha_registrada, registrada, estatus, id_admin, id_cliente, created_at, updated_at) values('LARA JEANS','2004-10-26',1,1,2,603,'2018-10-31 23:06:00','2018-10-31 23:06:00');</v>
      </c>
    </row>
    <row r="852" spans="1:20">
      <c r="A852" s="59" t="s">
        <v>4341</v>
      </c>
      <c r="B852" s="59">
        <v>1</v>
      </c>
      <c r="C852" s="68">
        <v>39546</v>
      </c>
      <c r="D852" s="68">
        <v>43198</v>
      </c>
      <c r="E852" s="82"/>
      <c r="F852" s="59" t="s">
        <v>4341</v>
      </c>
      <c r="G852" s="59">
        <v>302</v>
      </c>
      <c r="I852" t="s">
        <v>6274</v>
      </c>
      <c r="J852">
        <v>851</v>
      </c>
      <c r="K852">
        <f t="shared" si="130"/>
        <v>604</v>
      </c>
      <c r="L852">
        <f t="shared" si="131"/>
        <v>0</v>
      </c>
      <c r="M852">
        <f t="shared" si="132"/>
        <v>42150</v>
      </c>
      <c r="N852">
        <f t="shared" si="133"/>
        <v>2015</v>
      </c>
      <c r="O852">
        <f t="shared" si="134"/>
        <v>5</v>
      </c>
      <c r="P852" t="str">
        <f t="shared" si="135"/>
        <v>05</v>
      </c>
      <c r="Q852">
        <f t="shared" si="136"/>
        <v>26</v>
      </c>
      <c r="R852">
        <f t="shared" si="137"/>
        <v>26</v>
      </c>
      <c r="S852" t="str">
        <f t="shared" si="138"/>
        <v>'2015-05-26'</v>
      </c>
      <c r="T852" t="str">
        <f t="shared" si="139"/>
        <v>insert into control (nombre, fecha_registrada, registrada, estatus, id_admin, id_cliente, created_at, updated_at) values('LAS CHILOWINGAS','2015-05-26',0,1,2,604,'2018-10-31 23:06:00','2018-10-31 23:06:00');</v>
      </c>
    </row>
    <row r="853" spans="1:20">
      <c r="A853" s="58" t="s">
        <v>4341</v>
      </c>
      <c r="B853" s="58">
        <v>1</v>
      </c>
      <c r="C853" s="67">
        <v>43249</v>
      </c>
      <c r="D853" s="67">
        <v>46902</v>
      </c>
      <c r="E853" s="83"/>
      <c r="F853" s="58" t="s">
        <v>4341</v>
      </c>
      <c r="G853" s="58">
        <v>302</v>
      </c>
      <c r="I853" t="s">
        <v>2791</v>
      </c>
      <c r="J853">
        <v>852</v>
      </c>
      <c r="K853">
        <f t="shared" si="130"/>
        <v>605</v>
      </c>
      <c r="L853">
        <f t="shared" si="131"/>
        <v>1</v>
      </c>
      <c r="M853">
        <f t="shared" si="132"/>
        <v>41291</v>
      </c>
      <c r="N853">
        <f t="shared" si="133"/>
        <v>2013</v>
      </c>
      <c r="O853">
        <f t="shared" si="134"/>
        <v>1</v>
      </c>
      <c r="P853" t="str">
        <f t="shared" si="135"/>
        <v>01</v>
      </c>
      <c r="Q853">
        <f t="shared" si="136"/>
        <v>17</v>
      </c>
      <c r="R853">
        <f t="shared" si="137"/>
        <v>17</v>
      </c>
      <c r="S853" t="str">
        <f t="shared" si="138"/>
        <v>'2013-01-17'</v>
      </c>
      <c r="T853" t="str">
        <f t="shared" si="139"/>
        <v>insert into control (nombre, fecha_registrada, registrada, estatus, id_admin, id_cliente, created_at, updated_at) values('LAS FAENAS','2013-01-17',1,1,2,605,'2018-10-31 23:06:00','2018-10-31 23:06:00');</v>
      </c>
    </row>
    <row r="854" spans="1:20">
      <c r="A854" s="59" t="s">
        <v>4348</v>
      </c>
      <c r="B854" s="59">
        <v>1</v>
      </c>
      <c r="C854" s="68">
        <v>39876</v>
      </c>
      <c r="D854" s="68">
        <v>43528</v>
      </c>
      <c r="E854" s="82"/>
      <c r="F854" s="59" t="s">
        <v>4348</v>
      </c>
      <c r="G854" s="59">
        <v>301</v>
      </c>
      <c r="I854" t="s">
        <v>2787</v>
      </c>
      <c r="J854">
        <v>853</v>
      </c>
      <c r="K854">
        <f t="shared" si="130"/>
        <v>606</v>
      </c>
      <c r="L854">
        <f t="shared" si="131"/>
        <v>1</v>
      </c>
      <c r="M854">
        <f t="shared" si="132"/>
        <v>40024</v>
      </c>
      <c r="N854">
        <f t="shared" si="133"/>
        <v>2009</v>
      </c>
      <c r="O854">
        <f t="shared" si="134"/>
        <v>7</v>
      </c>
      <c r="P854" t="str">
        <f t="shared" si="135"/>
        <v>07</v>
      </c>
      <c r="Q854">
        <f t="shared" si="136"/>
        <v>30</v>
      </c>
      <c r="R854">
        <f t="shared" si="137"/>
        <v>30</v>
      </c>
      <c r="S854" t="str">
        <f t="shared" si="138"/>
        <v>'2009-07-30'</v>
      </c>
      <c r="T854" t="str">
        <f t="shared" si="139"/>
        <v>insert into control (nombre, fecha_registrada, registrada, estatus, id_admin, id_cliente, created_at, updated_at) values('LAS GARRAFAS L N H N','2009-07-30',1,1,2,606,'2018-10-31 23:06:00','2018-10-31 23:06:00');</v>
      </c>
    </row>
    <row r="855" spans="1:20">
      <c r="A855" s="58" t="s">
        <v>4353</v>
      </c>
      <c r="B855" s="58">
        <v>1</v>
      </c>
      <c r="C855" s="67">
        <v>41003</v>
      </c>
      <c r="D855" s="67">
        <v>44655</v>
      </c>
      <c r="E855" s="83"/>
      <c r="F855" s="58" t="s">
        <v>4354</v>
      </c>
      <c r="G855" s="58">
        <v>300</v>
      </c>
      <c r="I855" t="s">
        <v>2783</v>
      </c>
      <c r="J855">
        <v>854</v>
      </c>
      <c r="K855">
        <f t="shared" si="130"/>
        <v>606</v>
      </c>
      <c r="L855">
        <f t="shared" si="131"/>
        <v>0</v>
      </c>
      <c r="M855">
        <f t="shared" si="132"/>
        <v>39521</v>
      </c>
      <c r="N855">
        <f t="shared" si="133"/>
        <v>2008</v>
      </c>
      <c r="O855">
        <f t="shared" si="134"/>
        <v>3</v>
      </c>
      <c r="P855" t="str">
        <f t="shared" si="135"/>
        <v>03</v>
      </c>
      <c r="Q855">
        <f t="shared" si="136"/>
        <v>14</v>
      </c>
      <c r="R855">
        <f t="shared" si="137"/>
        <v>14</v>
      </c>
      <c r="S855" t="str">
        <f t="shared" si="138"/>
        <v>'2008-03-14'</v>
      </c>
      <c r="T855" t="str">
        <f t="shared" si="139"/>
        <v>insert into control (nombre, fecha_registrada, registrada, estatus, id_admin, id_cliente, created_at, updated_at) values('LAS GARRAFAS LO NATURAL HECHO NIEVE','2008-03-14',0,1,2,606,'2018-10-31 23:06:00','2018-10-31 23:06:00');</v>
      </c>
    </row>
    <row r="856" spans="1:20">
      <c r="A856" s="59" t="s">
        <v>4365</v>
      </c>
      <c r="B856" s="59">
        <v>1</v>
      </c>
      <c r="C856" s="68">
        <v>41773</v>
      </c>
      <c r="D856" s="68">
        <v>45426</v>
      </c>
      <c r="E856" s="82"/>
      <c r="F856" s="59" t="s">
        <v>4366</v>
      </c>
      <c r="G856" s="59">
        <v>299</v>
      </c>
      <c r="I856" t="s">
        <v>2773</v>
      </c>
      <c r="J856">
        <v>855</v>
      </c>
      <c r="K856">
        <f t="shared" si="130"/>
        <v>607</v>
      </c>
      <c r="L856">
        <f t="shared" si="131"/>
        <v>1</v>
      </c>
      <c r="M856">
        <f t="shared" si="132"/>
        <v>39738</v>
      </c>
      <c r="N856">
        <f t="shared" si="133"/>
        <v>2008</v>
      </c>
      <c r="O856">
        <f t="shared" si="134"/>
        <v>10</v>
      </c>
      <c r="P856">
        <f t="shared" si="135"/>
        <v>10</v>
      </c>
      <c r="Q856">
        <f t="shared" si="136"/>
        <v>17</v>
      </c>
      <c r="R856">
        <f t="shared" si="137"/>
        <v>17</v>
      </c>
      <c r="S856" t="str">
        <f t="shared" si="138"/>
        <v>'2008-10-17'</v>
      </c>
      <c r="T856" t="str">
        <f t="shared" si="139"/>
        <v>insert into control (nombre, fecha_registrada, registrada, estatus, id_admin, id_cliente, created_at, updated_at) values('LAS PITUCAS','2008-10-17',1,1,2,607,'2018-10-31 23:06:00','2018-10-31 23:06:00');</v>
      </c>
    </row>
    <row r="857" spans="1:20">
      <c r="A857" s="57" t="s">
        <v>4371</v>
      </c>
      <c r="B857" s="57" t="s">
        <v>8657</v>
      </c>
      <c r="C857" s="67">
        <v>41082</v>
      </c>
      <c r="D857" s="67">
        <v>44734</v>
      </c>
      <c r="E857" s="83"/>
      <c r="F857" s="57" t="s">
        <v>4371</v>
      </c>
      <c r="G857" s="57">
        <v>297</v>
      </c>
      <c r="I857" t="s">
        <v>2768</v>
      </c>
      <c r="J857">
        <v>856</v>
      </c>
      <c r="K857">
        <f t="shared" si="130"/>
        <v>608</v>
      </c>
      <c r="L857">
        <f t="shared" si="131"/>
        <v>1</v>
      </c>
      <c r="M857">
        <f t="shared" si="132"/>
        <v>41827</v>
      </c>
      <c r="N857">
        <f t="shared" si="133"/>
        <v>2014</v>
      </c>
      <c r="O857">
        <f t="shared" si="134"/>
        <v>7</v>
      </c>
      <c r="P857" t="str">
        <f t="shared" si="135"/>
        <v>07</v>
      </c>
      <c r="Q857">
        <f t="shared" si="136"/>
        <v>7</v>
      </c>
      <c r="R857" t="str">
        <f t="shared" si="137"/>
        <v>07</v>
      </c>
      <c r="S857" t="str">
        <f t="shared" si="138"/>
        <v>'2014-07-07'</v>
      </c>
      <c r="T857" t="str">
        <f t="shared" si="139"/>
        <v>insert into control (nombre, fecha_registrada, registrada, estatus, id_admin, id_cliente, created_at, updated_at) values('LAS SOCIAS','2014-07-07',1,1,2,608,'2018-10-31 23:06:00','2018-10-31 23:06:00');</v>
      </c>
    </row>
    <row r="858" spans="1:20">
      <c r="A858" s="60" t="s">
        <v>4380</v>
      </c>
      <c r="B858" s="60">
        <v>1</v>
      </c>
      <c r="C858" s="70">
        <v>37300</v>
      </c>
      <c r="D858" s="70">
        <v>44605</v>
      </c>
      <c r="E858" s="84"/>
      <c r="F858" s="60" t="s">
        <v>4380</v>
      </c>
      <c r="G858" s="60">
        <v>296</v>
      </c>
      <c r="I858" t="s">
        <v>2762</v>
      </c>
      <c r="J858">
        <v>857</v>
      </c>
      <c r="K858">
        <f t="shared" si="130"/>
        <v>609</v>
      </c>
      <c r="L858">
        <f t="shared" si="131"/>
        <v>1</v>
      </c>
      <c r="M858">
        <f t="shared" si="132"/>
        <v>39860</v>
      </c>
      <c r="N858">
        <f t="shared" si="133"/>
        <v>2009</v>
      </c>
      <c r="O858">
        <f t="shared" si="134"/>
        <v>2</v>
      </c>
      <c r="P858" t="str">
        <f t="shared" si="135"/>
        <v>02</v>
      </c>
      <c r="Q858">
        <f t="shared" si="136"/>
        <v>16</v>
      </c>
      <c r="R858">
        <f t="shared" si="137"/>
        <v>16</v>
      </c>
      <c r="S858" t="str">
        <f t="shared" si="138"/>
        <v>'2009-02-16'</v>
      </c>
      <c r="T858" t="str">
        <f t="shared" si="139"/>
        <v>insert into control (nombre, fecha_registrada, registrada, estatus, id_admin, id_cliente, created_at, updated_at) values('LAS TINAJAS','2009-02-16',1,1,2,609,'2018-10-31 23:06:00','2018-10-31 23:06:00');</v>
      </c>
    </row>
    <row r="859" spans="1:20">
      <c r="A859" s="58" t="s">
        <v>4389</v>
      </c>
      <c r="B859" s="58">
        <v>1</v>
      </c>
      <c r="C859" s="67">
        <v>40365</v>
      </c>
      <c r="D859" s="67">
        <v>44018</v>
      </c>
      <c r="E859" s="83"/>
      <c r="F859" s="58" t="s">
        <v>4389</v>
      </c>
      <c r="G859" s="58">
        <v>294</v>
      </c>
      <c r="I859" t="s">
        <v>2757</v>
      </c>
      <c r="J859">
        <v>858</v>
      </c>
      <c r="K859">
        <f t="shared" si="130"/>
        <v>610</v>
      </c>
      <c r="L859">
        <f t="shared" si="131"/>
        <v>1</v>
      </c>
      <c r="M859">
        <f t="shared" si="132"/>
        <v>41687</v>
      </c>
      <c r="N859">
        <f t="shared" si="133"/>
        <v>2014</v>
      </c>
      <c r="O859">
        <f t="shared" si="134"/>
        <v>2</v>
      </c>
      <c r="P859" t="str">
        <f t="shared" si="135"/>
        <v>02</v>
      </c>
      <c r="Q859">
        <f t="shared" si="136"/>
        <v>17</v>
      </c>
      <c r="R859">
        <f t="shared" si="137"/>
        <v>17</v>
      </c>
      <c r="S859" t="str">
        <f t="shared" si="138"/>
        <v>'2014-02-17'</v>
      </c>
      <c r="T859" t="str">
        <f t="shared" si="139"/>
        <v>insert into control (nombre, fecha_registrada, registrada, estatus, id_admin, id_cliente, created_at, updated_at) values('LASAÑISIMA','2014-02-17',1,1,2,610,'2018-10-31 23:06:00','2018-10-31 23:06:00');</v>
      </c>
    </row>
    <row r="860" spans="1:20">
      <c r="A860" s="59" t="s">
        <v>4395</v>
      </c>
      <c r="B860" s="59">
        <v>1</v>
      </c>
      <c r="C860" s="68">
        <v>40641</v>
      </c>
      <c r="D860" s="68">
        <v>44294</v>
      </c>
      <c r="E860" s="82"/>
      <c r="F860" s="59" t="s">
        <v>4396</v>
      </c>
      <c r="G860" s="59">
        <v>293</v>
      </c>
      <c r="I860" t="s">
        <v>2750</v>
      </c>
      <c r="J860">
        <v>859</v>
      </c>
      <c r="K860">
        <f t="shared" si="130"/>
        <v>611</v>
      </c>
      <c r="L860">
        <f t="shared" si="131"/>
        <v>1</v>
      </c>
      <c r="M860">
        <f t="shared" si="132"/>
        <v>41975</v>
      </c>
      <c r="N860">
        <f t="shared" si="133"/>
        <v>2014</v>
      </c>
      <c r="O860">
        <f t="shared" si="134"/>
        <v>12</v>
      </c>
      <c r="P860">
        <f t="shared" si="135"/>
        <v>12</v>
      </c>
      <c r="Q860">
        <f t="shared" si="136"/>
        <v>2</v>
      </c>
      <c r="R860" t="str">
        <f t="shared" si="137"/>
        <v>02</v>
      </c>
      <c r="S860" t="str">
        <f t="shared" si="138"/>
        <v>'2014-12-02'</v>
      </c>
      <c r="T860" t="str">
        <f t="shared" si="139"/>
        <v>insert into control (nombre, fecha_registrada, registrada, estatus, id_admin, id_cliente, created_at, updated_at) values('LASERTONN','2014-12-02',1,1,2,611,'2018-10-31 23:06:00','2018-10-31 23:06:00');</v>
      </c>
    </row>
    <row r="861" spans="1:20">
      <c r="A861" s="58" t="s">
        <v>4402</v>
      </c>
      <c r="B861" s="58">
        <v>1</v>
      </c>
      <c r="C861" s="67">
        <v>39969</v>
      </c>
      <c r="D861" s="67">
        <v>43621</v>
      </c>
      <c r="E861" s="83"/>
      <c r="F861" s="58" t="s">
        <v>4402</v>
      </c>
      <c r="G861" s="58">
        <v>292</v>
      </c>
      <c r="I861" t="s">
        <v>8393</v>
      </c>
      <c r="J861">
        <v>860</v>
      </c>
      <c r="K861">
        <f t="shared" si="130"/>
        <v>613</v>
      </c>
      <c r="L861">
        <f t="shared" si="131"/>
        <v>1</v>
      </c>
      <c r="M861">
        <f t="shared" si="132"/>
        <v>43258</v>
      </c>
      <c r="N861">
        <f t="shared" si="133"/>
        <v>2018</v>
      </c>
      <c r="O861">
        <f t="shared" si="134"/>
        <v>6</v>
      </c>
      <c r="P861" t="str">
        <f t="shared" si="135"/>
        <v>06</v>
      </c>
      <c r="Q861">
        <f t="shared" si="136"/>
        <v>7</v>
      </c>
      <c r="R861" t="str">
        <f t="shared" si="137"/>
        <v>07</v>
      </c>
      <c r="S861" t="str">
        <f t="shared" si="138"/>
        <v>'2018-06-07'</v>
      </c>
      <c r="T861" t="str">
        <f t="shared" si="139"/>
        <v>insert into control (nombre, fecha_registrada, registrada, estatus, id_admin, id_cliente, created_at, updated_at) values('LAUNDRY BAR CHIHUAHUA CITY','2018-06-07',1,1,2,613,'2018-10-31 23:06:00','2018-10-31 23:06:00');</v>
      </c>
    </row>
    <row r="862" spans="1:20">
      <c r="A862" s="60" t="s">
        <v>4409</v>
      </c>
      <c r="B862" s="60">
        <v>1</v>
      </c>
      <c r="C862" s="68">
        <v>39331</v>
      </c>
      <c r="D862" s="68">
        <v>42984</v>
      </c>
      <c r="E862" s="82"/>
      <c r="F862" s="60" t="s">
        <v>4409</v>
      </c>
      <c r="G862" s="60">
        <v>291</v>
      </c>
      <c r="I862" t="s">
        <v>1369</v>
      </c>
      <c r="J862">
        <v>861</v>
      </c>
      <c r="K862">
        <f t="shared" si="130"/>
        <v>866</v>
      </c>
      <c r="L862">
        <f t="shared" si="131"/>
        <v>1</v>
      </c>
      <c r="M862">
        <f t="shared" si="132"/>
        <v>40277</v>
      </c>
      <c r="N862">
        <f t="shared" si="133"/>
        <v>2010</v>
      </c>
      <c r="O862">
        <f t="shared" si="134"/>
        <v>4</v>
      </c>
      <c r="P862" t="str">
        <f t="shared" si="135"/>
        <v>04</v>
      </c>
      <c r="Q862">
        <f t="shared" si="136"/>
        <v>9</v>
      </c>
      <c r="R862" t="str">
        <f t="shared" si="137"/>
        <v>09</v>
      </c>
      <c r="S862" t="str">
        <f t="shared" si="138"/>
        <v>'2010-04-09'</v>
      </c>
      <c r="T862" t="str">
        <f t="shared" si="139"/>
        <v>insert into control (nombre, fecha_registrada, registrada, estatus, id_admin, id_cliente, created_at, updated_at) values('LAURITA FAMILIA THIESSEN','2010-04-09',1,1,2,866,'2018-10-31 23:06:00','2018-10-31 23:06:00');</v>
      </c>
    </row>
    <row r="863" spans="1:20">
      <c r="A863" s="58" t="s">
        <v>4416</v>
      </c>
      <c r="B863" s="58">
        <v>1</v>
      </c>
      <c r="C863" s="67">
        <v>40633</v>
      </c>
      <c r="D863" s="67">
        <v>44286</v>
      </c>
      <c r="E863" s="83"/>
      <c r="F863" s="58" t="s">
        <v>4417</v>
      </c>
      <c r="G863" s="58">
        <v>289</v>
      </c>
      <c r="I863" t="s">
        <v>2738</v>
      </c>
      <c r="J863">
        <v>862</v>
      </c>
      <c r="K863">
        <f t="shared" si="130"/>
        <v>614</v>
      </c>
      <c r="L863">
        <f t="shared" si="131"/>
        <v>1</v>
      </c>
      <c r="M863">
        <f t="shared" si="132"/>
        <v>39248</v>
      </c>
      <c r="N863">
        <f t="shared" si="133"/>
        <v>2007</v>
      </c>
      <c r="O863">
        <f t="shared" si="134"/>
        <v>6</v>
      </c>
      <c r="P863" t="str">
        <f t="shared" si="135"/>
        <v>06</v>
      </c>
      <c r="Q863">
        <f t="shared" si="136"/>
        <v>15</v>
      </c>
      <c r="R863">
        <f t="shared" si="137"/>
        <v>15</v>
      </c>
      <c r="S863" t="str">
        <f t="shared" si="138"/>
        <v>'2007-06-15'</v>
      </c>
      <c r="T863" t="str">
        <f t="shared" si="139"/>
        <v>insert into control (nombre, fecha_registrada, registrada, estatus, id_admin, id_cliente, created_at, updated_at) values('LAVASOLAS SECA-EXPRESS','2007-06-15',1,1,2,614,'2018-10-31 23:06:00','2018-10-31 23:06:00');</v>
      </c>
    </row>
    <row r="864" spans="1:20">
      <c r="A864" s="59" t="s">
        <v>4425</v>
      </c>
      <c r="B864" s="59">
        <v>1</v>
      </c>
      <c r="C864" s="68">
        <v>40841</v>
      </c>
      <c r="D864" s="68">
        <v>44494</v>
      </c>
      <c r="E864" s="82"/>
      <c r="F864" s="59" t="s">
        <v>4426</v>
      </c>
      <c r="G864" s="59">
        <v>288</v>
      </c>
      <c r="I864" t="s">
        <v>8644</v>
      </c>
      <c r="J864">
        <v>863</v>
      </c>
      <c r="K864">
        <f t="shared" si="130"/>
        <v>599</v>
      </c>
      <c r="L864">
        <f t="shared" si="131"/>
        <v>1</v>
      </c>
      <c r="M864">
        <f t="shared" si="132"/>
        <v>40610</v>
      </c>
      <c r="N864">
        <f t="shared" si="133"/>
        <v>2011</v>
      </c>
      <c r="O864">
        <f t="shared" si="134"/>
        <v>3</v>
      </c>
      <c r="P864" t="str">
        <f t="shared" si="135"/>
        <v>03</v>
      </c>
      <c r="Q864">
        <f t="shared" si="136"/>
        <v>8</v>
      </c>
      <c r="R864" t="str">
        <f t="shared" si="137"/>
        <v>08</v>
      </c>
      <c r="S864" t="str">
        <f t="shared" si="138"/>
        <v>'2011-03-08'</v>
      </c>
      <c r="T864" t="str">
        <f t="shared" si="139"/>
        <v>insert into control (nombre, fecha_registrada, registrada, estatus, id_admin, id_cliente, created_at, updated_at) values('LCG','2011-03-08',1,1,2,599,'2018-10-31 23:06:00','2018-10-31 23:06:00');</v>
      </c>
    </row>
    <row r="865" spans="1:20">
      <c r="A865" s="58" t="s">
        <v>4433</v>
      </c>
      <c r="B865" s="58">
        <v>1</v>
      </c>
      <c r="C865" s="67">
        <v>40710</v>
      </c>
      <c r="D865" s="67">
        <v>44363</v>
      </c>
      <c r="E865" s="83"/>
      <c r="F865" s="58" t="s">
        <v>4433</v>
      </c>
      <c r="G865" s="58">
        <v>286</v>
      </c>
      <c r="I865" t="s">
        <v>6498</v>
      </c>
      <c r="J865">
        <v>864</v>
      </c>
      <c r="K865">
        <f t="shared" si="130"/>
        <v>615</v>
      </c>
      <c r="L865">
        <f t="shared" si="131"/>
        <v>1</v>
      </c>
      <c r="M865">
        <f t="shared" si="132"/>
        <v>42207</v>
      </c>
      <c r="N865">
        <f t="shared" si="133"/>
        <v>2015</v>
      </c>
      <c r="O865">
        <f t="shared" si="134"/>
        <v>7</v>
      </c>
      <c r="P865" t="str">
        <f t="shared" si="135"/>
        <v>07</v>
      </c>
      <c r="Q865">
        <f t="shared" si="136"/>
        <v>22</v>
      </c>
      <c r="R865">
        <f t="shared" si="137"/>
        <v>22</v>
      </c>
      <c r="S865" t="str">
        <f t="shared" si="138"/>
        <v>'2015-07-22'</v>
      </c>
      <c r="T865" t="str">
        <f t="shared" si="139"/>
        <v>insert into control (nombre, fecha_registrada, registrada, estatus, id_admin, id_cliente, created_at, updated_at) values('LCI INTERNACIONAL','2015-07-22',1,1,2,615,'2018-10-31 23:06:00','2018-10-31 23:06:00');</v>
      </c>
    </row>
    <row r="866" spans="1:20">
      <c r="A866" s="59" t="s">
        <v>4441</v>
      </c>
      <c r="B866" s="59">
        <v>1</v>
      </c>
      <c r="C866" s="68">
        <v>40658</v>
      </c>
      <c r="D866" s="68">
        <v>44311</v>
      </c>
      <c r="E866" s="82"/>
      <c r="F866" s="59" t="s">
        <v>4441</v>
      </c>
      <c r="G866" s="59">
        <v>285</v>
      </c>
      <c r="I866" t="s">
        <v>7208</v>
      </c>
      <c r="J866">
        <v>865</v>
      </c>
      <c r="K866">
        <f t="shared" si="130"/>
        <v>726</v>
      </c>
      <c r="L866">
        <f t="shared" si="131"/>
        <v>1</v>
      </c>
      <c r="M866">
        <f t="shared" si="132"/>
        <v>42586</v>
      </c>
      <c r="N866">
        <f t="shared" si="133"/>
        <v>2016</v>
      </c>
      <c r="O866">
        <f t="shared" si="134"/>
        <v>8</v>
      </c>
      <c r="P866" t="str">
        <f t="shared" si="135"/>
        <v>08</v>
      </c>
      <c r="Q866">
        <f t="shared" si="136"/>
        <v>4</v>
      </c>
      <c r="R866" t="str">
        <f t="shared" si="137"/>
        <v>04</v>
      </c>
      <c r="S866" t="str">
        <f t="shared" si="138"/>
        <v>'2016-08-04'</v>
      </c>
      <c r="T866" t="str">
        <f t="shared" si="139"/>
        <v>insert into control (nombre, fecha_registrada, registrada, estatus, id_admin, id_cliente, created_at, updated_at) values('LEA LECTURA EVOLUCIONADA APLICADA','2016-08-04',1,1,2,726,'2018-10-31 23:06:00','2018-10-31 23:06:00');</v>
      </c>
    </row>
    <row r="867" spans="1:20">
      <c r="A867" s="58" t="s">
        <v>4446</v>
      </c>
      <c r="B867" s="58">
        <v>1</v>
      </c>
      <c r="C867" s="67">
        <v>40792</v>
      </c>
      <c r="D867" s="67">
        <v>44445</v>
      </c>
      <c r="E867" s="83"/>
      <c r="F867" s="58" t="s">
        <v>4446</v>
      </c>
      <c r="G867" s="58">
        <v>283</v>
      </c>
      <c r="I867" t="s">
        <v>8645</v>
      </c>
      <c r="J867">
        <v>866</v>
      </c>
      <c r="K867">
        <f t="shared" si="130"/>
        <v>599</v>
      </c>
      <c r="L867">
        <f t="shared" si="131"/>
        <v>1</v>
      </c>
      <c r="M867">
        <f t="shared" si="132"/>
        <v>40610</v>
      </c>
      <c r="N867">
        <f t="shared" si="133"/>
        <v>2011</v>
      </c>
      <c r="O867">
        <f t="shared" si="134"/>
        <v>3</v>
      </c>
      <c r="P867" t="str">
        <f t="shared" si="135"/>
        <v>03</v>
      </c>
      <c r="Q867">
        <f t="shared" si="136"/>
        <v>8</v>
      </c>
      <c r="R867" t="str">
        <f t="shared" si="137"/>
        <v>08</v>
      </c>
      <c r="S867" t="str">
        <f t="shared" si="138"/>
        <v>'2011-03-08'</v>
      </c>
      <c r="T867" t="str">
        <f t="shared" si="139"/>
        <v>insert into control (nombre, fecha_registrada, registrada, estatus, id_admin, id_cliente, created_at, updated_at) values('LECHE CERRO GRANDE','2011-03-08',1,1,2,599,'2018-10-31 23:06:00','2018-10-31 23:06:00');</v>
      </c>
    </row>
    <row r="868" spans="1:20">
      <c r="A868" s="59" t="s">
        <v>4453</v>
      </c>
      <c r="B868" s="59">
        <v>1</v>
      </c>
      <c r="C868" s="68">
        <v>40592</v>
      </c>
      <c r="D868" s="68">
        <v>44245</v>
      </c>
      <c r="E868" s="82"/>
      <c r="F868" s="59" t="s">
        <v>4454</v>
      </c>
      <c r="G868" s="59">
        <v>282</v>
      </c>
      <c r="I868" t="s">
        <v>2849</v>
      </c>
      <c r="J868">
        <v>867</v>
      </c>
      <c r="K868">
        <f t="shared" si="130"/>
        <v>599</v>
      </c>
      <c r="L868">
        <f t="shared" si="131"/>
        <v>1</v>
      </c>
      <c r="M868">
        <f t="shared" si="132"/>
        <v>41318</v>
      </c>
      <c r="N868">
        <f t="shared" si="133"/>
        <v>2013</v>
      </c>
      <c r="O868">
        <f t="shared" si="134"/>
        <v>2</v>
      </c>
      <c r="P868" t="str">
        <f t="shared" si="135"/>
        <v>02</v>
      </c>
      <c r="Q868">
        <f t="shared" si="136"/>
        <v>13</v>
      </c>
      <c r="R868">
        <f t="shared" si="137"/>
        <v>13</v>
      </c>
      <c r="S868" t="str">
        <f t="shared" si="138"/>
        <v>'2013-02-13'</v>
      </c>
      <c r="T868" t="str">
        <f t="shared" si="139"/>
        <v>insert into control (nombre, fecha_registrada, registrada, estatus, id_admin, id_cliente, created_at, updated_at) values('LECHE CLANK','2013-02-13',1,1,2,599,'2018-10-31 23:06:00','2018-10-31 23:06:00');</v>
      </c>
    </row>
    <row r="869" spans="1:20">
      <c r="A869" s="58" t="s">
        <v>4458</v>
      </c>
      <c r="B869" s="58">
        <v>1</v>
      </c>
      <c r="C869" s="67">
        <v>38282</v>
      </c>
      <c r="D869" s="67">
        <v>45587</v>
      </c>
      <c r="E869" s="83"/>
      <c r="F869" s="58" t="s">
        <v>4458</v>
      </c>
      <c r="G869" s="58">
        <v>280</v>
      </c>
      <c r="I869" t="s">
        <v>2736</v>
      </c>
      <c r="J869">
        <v>868</v>
      </c>
      <c r="K869">
        <f t="shared" si="130"/>
        <v>616</v>
      </c>
      <c r="L869">
        <f t="shared" si="131"/>
        <v>0</v>
      </c>
      <c r="M869">
        <f t="shared" si="132"/>
        <v>39371</v>
      </c>
      <c r="N869">
        <f t="shared" si="133"/>
        <v>2007</v>
      </c>
      <c r="O869">
        <f t="shared" si="134"/>
        <v>10</v>
      </c>
      <c r="P869">
        <f t="shared" si="135"/>
        <v>10</v>
      </c>
      <c r="Q869">
        <f t="shared" si="136"/>
        <v>16</v>
      </c>
      <c r="R869">
        <f t="shared" si="137"/>
        <v>16</v>
      </c>
      <c r="S869" t="str">
        <f t="shared" si="138"/>
        <v>'2007-10-16'</v>
      </c>
      <c r="T869" t="str">
        <f t="shared" si="139"/>
        <v>insert into control (nombre, fecha_registrada, registrada, estatus, id_admin, id_cliente, created_at, updated_at) values('LÉCOLE DU CHEF','2007-10-16',0,1,2,616,'2018-10-31 23:06:00','2018-10-31 23:06:00');</v>
      </c>
    </row>
    <row r="870" spans="1:20">
      <c r="A870" s="60" t="s">
        <v>4463</v>
      </c>
      <c r="B870" s="60">
        <v>1</v>
      </c>
      <c r="C870" s="70">
        <v>41190</v>
      </c>
      <c r="D870" s="70">
        <v>44842</v>
      </c>
      <c r="E870" s="84"/>
      <c r="F870" s="60" t="s">
        <v>4463</v>
      </c>
      <c r="G870" s="60">
        <v>279</v>
      </c>
      <c r="I870" t="s">
        <v>2734</v>
      </c>
      <c r="J870">
        <v>869</v>
      </c>
      <c r="K870">
        <f t="shared" si="130"/>
        <v>617</v>
      </c>
      <c r="L870">
        <f t="shared" si="131"/>
        <v>0</v>
      </c>
      <c r="M870">
        <f t="shared" si="132"/>
        <v>39828</v>
      </c>
      <c r="N870">
        <f t="shared" si="133"/>
        <v>2009</v>
      </c>
      <c r="O870">
        <f t="shared" si="134"/>
        <v>1</v>
      </c>
      <c r="P870" t="str">
        <f t="shared" si="135"/>
        <v>01</v>
      </c>
      <c r="Q870">
        <f t="shared" si="136"/>
        <v>15</v>
      </c>
      <c r="R870">
        <f t="shared" si="137"/>
        <v>15</v>
      </c>
      <c r="S870" t="str">
        <f t="shared" si="138"/>
        <v>'2009-01-15'</v>
      </c>
      <c r="T870" t="str">
        <f t="shared" si="139"/>
        <v>insert into control (nombre, fecha_registrada, registrada, estatus, id_admin, id_cliente, created_at, updated_at) values('LEDLITE','2009-01-15',0,1,2,617,'2018-10-31 23:06:00','2018-10-31 23:06:00');</v>
      </c>
    </row>
    <row r="871" spans="1:20">
      <c r="A871" s="58" t="s">
        <v>4463</v>
      </c>
      <c r="B871" s="58">
        <v>1</v>
      </c>
      <c r="C871" s="67">
        <v>41473</v>
      </c>
      <c r="D871" s="67">
        <v>45125</v>
      </c>
      <c r="E871" s="83"/>
      <c r="F871" s="58" t="s">
        <v>4463</v>
      </c>
      <c r="G871" s="58">
        <v>279</v>
      </c>
      <c r="I871" t="s">
        <v>2726</v>
      </c>
      <c r="J871">
        <v>870</v>
      </c>
      <c r="K871">
        <f t="shared" si="130"/>
        <v>617</v>
      </c>
      <c r="L871">
        <f t="shared" si="131"/>
        <v>1</v>
      </c>
      <c r="M871">
        <f t="shared" si="132"/>
        <v>40284</v>
      </c>
      <c r="N871">
        <f t="shared" si="133"/>
        <v>2010</v>
      </c>
      <c r="O871">
        <f t="shared" si="134"/>
        <v>4</v>
      </c>
      <c r="P871" t="str">
        <f t="shared" si="135"/>
        <v>04</v>
      </c>
      <c r="Q871">
        <f t="shared" si="136"/>
        <v>16</v>
      </c>
      <c r="R871">
        <f t="shared" si="137"/>
        <v>16</v>
      </c>
      <c r="S871" t="str">
        <f t="shared" si="138"/>
        <v>'2010-04-16'</v>
      </c>
      <c r="T871" t="str">
        <f t="shared" si="139"/>
        <v>insert into control (nombre, fecha_registrada, registrada, estatus, id_admin, id_cliente, created_at, updated_at) values('LEDLITEC','2010-04-16',1,1,2,617,'2018-10-31 23:06:00','2018-10-31 23:06:00');</v>
      </c>
    </row>
    <row r="872" spans="1:20">
      <c r="A872" s="59" t="s">
        <v>4474</v>
      </c>
      <c r="B872" s="60" t="s">
        <v>8657</v>
      </c>
      <c r="C872" s="68">
        <v>39310</v>
      </c>
      <c r="D872" s="68">
        <v>42963</v>
      </c>
      <c r="E872" s="82"/>
      <c r="F872" s="59" t="s">
        <v>4475</v>
      </c>
      <c r="G872" s="59">
        <v>277</v>
      </c>
      <c r="I872" t="s">
        <v>2721</v>
      </c>
      <c r="J872">
        <v>871</v>
      </c>
      <c r="K872">
        <f t="shared" si="130"/>
        <v>618</v>
      </c>
      <c r="L872">
        <f t="shared" si="131"/>
        <v>1</v>
      </c>
      <c r="M872">
        <f t="shared" si="132"/>
        <v>41759</v>
      </c>
      <c r="N872">
        <f t="shared" si="133"/>
        <v>2014</v>
      </c>
      <c r="O872">
        <f t="shared" si="134"/>
        <v>4</v>
      </c>
      <c r="P872" t="str">
        <f t="shared" si="135"/>
        <v>04</v>
      </c>
      <c r="Q872">
        <f t="shared" si="136"/>
        <v>30</v>
      </c>
      <c r="R872">
        <f t="shared" si="137"/>
        <v>30</v>
      </c>
      <c r="S872" t="str">
        <f t="shared" si="138"/>
        <v>'2014-04-30'</v>
      </c>
      <c r="T872" t="str">
        <f t="shared" si="139"/>
        <v>insert into control (nombre, fecha_registrada, registrada, estatus, id_admin, id_cliente, created_at, updated_at) values('LEONEL RODRIGUEZ ALTA PELUQUERIA','2014-04-30',1,1,2,618,'2018-10-31 23:06:00','2018-10-31 23:06:00');</v>
      </c>
    </row>
    <row r="873" spans="1:20">
      <c r="A873" s="58" t="s">
        <v>4484</v>
      </c>
      <c r="B873" s="58">
        <v>1</v>
      </c>
      <c r="C873" s="67">
        <v>39839</v>
      </c>
      <c r="D873" s="67">
        <v>43491</v>
      </c>
      <c r="E873" s="83"/>
      <c r="F873" s="58" t="s">
        <v>4475</v>
      </c>
      <c r="G873" s="58">
        <v>277</v>
      </c>
      <c r="I873" t="s">
        <v>6199</v>
      </c>
      <c r="J873">
        <v>872</v>
      </c>
      <c r="K873">
        <f t="shared" si="130"/>
        <v>619</v>
      </c>
      <c r="L873">
        <f t="shared" si="131"/>
        <v>1</v>
      </c>
      <c r="M873">
        <f t="shared" si="132"/>
        <v>42128</v>
      </c>
      <c r="N873">
        <f t="shared" si="133"/>
        <v>2015</v>
      </c>
      <c r="O873">
        <f t="shared" si="134"/>
        <v>5</v>
      </c>
      <c r="P873" t="str">
        <f t="shared" si="135"/>
        <v>05</v>
      </c>
      <c r="Q873">
        <f t="shared" si="136"/>
        <v>4</v>
      </c>
      <c r="R873" t="str">
        <f t="shared" si="137"/>
        <v>04</v>
      </c>
      <c r="S873" t="str">
        <f t="shared" si="138"/>
        <v>'2015-05-04'</v>
      </c>
      <c r="T873" t="str">
        <f t="shared" si="139"/>
        <v>insert into control (nombre, fecha_registrada, registrada, estatus, id_admin, id_cliente, created_at, updated_at) values('LEPOLET','2015-05-04',1,1,2,619,'2018-10-31 23:06:00','2018-10-31 23:06:00');</v>
      </c>
    </row>
    <row r="874" spans="1:20">
      <c r="A874" s="59" t="s">
        <v>4486</v>
      </c>
      <c r="B874" s="59">
        <v>1</v>
      </c>
      <c r="C874" s="68">
        <v>40003</v>
      </c>
      <c r="D874" s="68">
        <v>43655</v>
      </c>
      <c r="E874" s="82"/>
      <c r="F874" s="59" t="s">
        <v>4475</v>
      </c>
      <c r="G874" s="59">
        <v>277</v>
      </c>
      <c r="I874" t="s">
        <v>6204</v>
      </c>
      <c r="J874">
        <v>873</v>
      </c>
      <c r="K874">
        <f t="shared" si="130"/>
        <v>619</v>
      </c>
      <c r="L874">
        <f t="shared" si="131"/>
        <v>1</v>
      </c>
      <c r="M874">
        <f t="shared" si="132"/>
        <v>42128</v>
      </c>
      <c r="N874">
        <f t="shared" si="133"/>
        <v>2015</v>
      </c>
      <c r="O874">
        <f t="shared" si="134"/>
        <v>5</v>
      </c>
      <c r="P874" t="str">
        <f t="shared" si="135"/>
        <v>05</v>
      </c>
      <c r="Q874">
        <f t="shared" si="136"/>
        <v>4</v>
      </c>
      <c r="R874" t="str">
        <f t="shared" si="137"/>
        <v>04</v>
      </c>
      <c r="S874" t="str">
        <f t="shared" si="138"/>
        <v>'2015-05-04'</v>
      </c>
      <c r="T874" t="str">
        <f t="shared" si="139"/>
        <v>insert into control (nombre, fecha_registrada, registrada, estatus, id_admin, id_cliente, created_at, updated_at) values('LEPOLET, CALIDAD QUE CALZA','2015-05-04',1,1,2,619,'2018-10-31 23:06:00','2018-10-31 23:06:00');</v>
      </c>
    </row>
    <row r="875" spans="1:20" ht="27">
      <c r="A875" s="64" t="s">
        <v>4492</v>
      </c>
      <c r="B875" s="58">
        <v>1</v>
      </c>
      <c r="C875" s="67">
        <v>39791</v>
      </c>
      <c r="D875" s="67">
        <v>47096</v>
      </c>
      <c r="E875" s="83"/>
      <c r="F875" s="64" t="s">
        <v>4475</v>
      </c>
      <c r="G875" s="58">
        <v>277</v>
      </c>
      <c r="I875" t="s">
        <v>3168</v>
      </c>
      <c r="J875">
        <v>874</v>
      </c>
      <c r="K875">
        <f t="shared" si="130"/>
        <v>527</v>
      </c>
      <c r="L875">
        <f t="shared" si="131"/>
        <v>1</v>
      </c>
      <c r="M875">
        <f t="shared" si="132"/>
        <v>39150</v>
      </c>
      <c r="N875">
        <f t="shared" si="133"/>
        <v>2007</v>
      </c>
      <c r="O875">
        <f t="shared" si="134"/>
        <v>3</v>
      </c>
      <c r="P875" t="str">
        <f t="shared" si="135"/>
        <v>03</v>
      </c>
      <c r="Q875">
        <f t="shared" si="136"/>
        <v>9</v>
      </c>
      <c r="R875" t="str">
        <f t="shared" si="137"/>
        <v>09</v>
      </c>
      <c r="S875" t="str">
        <f t="shared" si="138"/>
        <v>'2007-03-09'</v>
      </c>
      <c r="T875" t="str">
        <f t="shared" si="139"/>
        <v>insert into control (nombre, fecha_registrada, registrada, estatus, id_admin, id_cliente, created_at, updated_at) values('LIF INSTITUTO LINGUA FRANCA','2007-03-09',1,1,2,527,'2018-10-31 23:06:00','2018-10-31 23:06:00');</v>
      </c>
    </row>
    <row r="876" spans="1:20">
      <c r="A876" s="59" t="s">
        <v>4497</v>
      </c>
      <c r="B876" s="59">
        <v>1</v>
      </c>
      <c r="C876" s="68">
        <v>40633</v>
      </c>
      <c r="D876" s="68">
        <v>44286</v>
      </c>
      <c r="E876" s="82"/>
      <c r="F876" s="59" t="s">
        <v>4497</v>
      </c>
      <c r="G876" s="59">
        <v>275</v>
      </c>
      <c r="I876" t="s">
        <v>2714</v>
      </c>
      <c r="J876">
        <v>875</v>
      </c>
      <c r="K876">
        <f t="shared" si="130"/>
        <v>620</v>
      </c>
      <c r="L876">
        <f t="shared" si="131"/>
        <v>1</v>
      </c>
      <c r="M876">
        <f t="shared" si="132"/>
        <v>40085</v>
      </c>
      <c r="N876">
        <f t="shared" si="133"/>
        <v>2009</v>
      </c>
      <c r="O876">
        <f t="shared" si="134"/>
        <v>9</v>
      </c>
      <c r="P876" t="str">
        <f t="shared" si="135"/>
        <v>09</v>
      </c>
      <c r="Q876">
        <f t="shared" si="136"/>
        <v>29</v>
      </c>
      <c r="R876">
        <f t="shared" si="137"/>
        <v>29</v>
      </c>
      <c r="S876" t="str">
        <f t="shared" si="138"/>
        <v>'2009-09-29'</v>
      </c>
      <c r="T876" t="str">
        <f t="shared" si="139"/>
        <v>insert into control (nombre, fecha_registrada, registrada, estatus, id_admin, id_cliente, created_at, updated_at) values('LIKON','2009-09-29',1,1,2,620,'2018-10-31 23:06:00','2018-10-31 23:06:00');</v>
      </c>
    </row>
    <row r="877" spans="1:20">
      <c r="A877" s="113" t="s">
        <v>4503</v>
      </c>
      <c r="B877" s="113">
        <v>1</v>
      </c>
      <c r="C877" s="114">
        <v>39491</v>
      </c>
      <c r="D877" s="114">
        <v>43144</v>
      </c>
      <c r="E877" s="115"/>
      <c r="F877" s="113" t="s">
        <v>4503</v>
      </c>
      <c r="G877" s="113">
        <v>273</v>
      </c>
      <c r="I877" t="s">
        <v>2706</v>
      </c>
      <c r="J877">
        <v>876</v>
      </c>
      <c r="K877">
        <f t="shared" si="130"/>
        <v>621</v>
      </c>
      <c r="L877">
        <f t="shared" si="131"/>
        <v>1</v>
      </c>
      <c r="M877">
        <f t="shared" si="132"/>
        <v>40676</v>
      </c>
      <c r="N877">
        <f t="shared" si="133"/>
        <v>2011</v>
      </c>
      <c r="O877">
        <f t="shared" si="134"/>
        <v>5</v>
      </c>
      <c r="P877" t="str">
        <f t="shared" si="135"/>
        <v>05</v>
      </c>
      <c r="Q877">
        <f t="shared" si="136"/>
        <v>13</v>
      </c>
      <c r="R877">
        <f t="shared" si="137"/>
        <v>13</v>
      </c>
      <c r="S877" t="str">
        <f t="shared" si="138"/>
        <v>'2011-05-13'</v>
      </c>
      <c r="T877" t="str">
        <f t="shared" si="139"/>
        <v>insert into control (nombre, fecha_registrada, registrada, estatus, id_admin, id_cliente, created_at, updated_at) values('LILA BLUE','2011-05-13',1,1,2,621,'2018-10-31 23:06:00','2018-10-31 23:06:00');</v>
      </c>
    </row>
    <row r="878" spans="1:20">
      <c r="A878" s="59" t="s">
        <v>4505</v>
      </c>
      <c r="B878" s="59">
        <v>1</v>
      </c>
      <c r="C878" s="68">
        <v>40382</v>
      </c>
      <c r="D878" s="68">
        <v>44035</v>
      </c>
      <c r="E878" s="82"/>
      <c r="F878" s="59" t="s">
        <v>4503</v>
      </c>
      <c r="G878" s="59">
        <v>273</v>
      </c>
      <c r="I878" t="s">
        <v>6618</v>
      </c>
      <c r="J878">
        <v>877</v>
      </c>
      <c r="K878">
        <f t="shared" si="130"/>
        <v>622</v>
      </c>
      <c r="L878">
        <f t="shared" si="131"/>
        <v>1</v>
      </c>
      <c r="M878">
        <f t="shared" si="132"/>
        <v>42262</v>
      </c>
      <c r="N878">
        <f t="shared" si="133"/>
        <v>2015</v>
      </c>
      <c r="O878">
        <f t="shared" si="134"/>
        <v>9</v>
      </c>
      <c r="P878" t="str">
        <f t="shared" si="135"/>
        <v>09</v>
      </c>
      <c r="Q878">
        <f t="shared" si="136"/>
        <v>15</v>
      </c>
      <c r="R878">
        <f t="shared" si="137"/>
        <v>15</v>
      </c>
      <c r="S878" t="str">
        <f t="shared" si="138"/>
        <v>'2015-09-15'</v>
      </c>
      <c r="T878" t="str">
        <f t="shared" si="139"/>
        <v>insert into control (nombre, fecha_registrada, registrada, estatus, id_admin, id_cliente, created_at, updated_at) values('LILIA MERODIO REZA','2015-09-15',1,1,2,622,'2018-10-31 23:06:00','2018-10-31 23:06:00');</v>
      </c>
    </row>
    <row r="879" spans="1:20">
      <c r="A879" s="57" t="s">
        <v>4513</v>
      </c>
      <c r="B879" s="57">
        <v>1</v>
      </c>
      <c r="C879" s="67">
        <v>39044</v>
      </c>
      <c r="D879" s="67">
        <v>42697</v>
      </c>
      <c r="E879" s="83"/>
      <c r="F879" s="57" t="s">
        <v>4513</v>
      </c>
      <c r="G879" s="57">
        <v>272</v>
      </c>
      <c r="I879" t="s">
        <v>2700</v>
      </c>
      <c r="J879">
        <v>878</v>
      </c>
      <c r="K879">
        <f t="shared" si="130"/>
        <v>623</v>
      </c>
      <c r="L879">
        <f t="shared" si="131"/>
        <v>1</v>
      </c>
      <c r="M879">
        <f t="shared" si="132"/>
        <v>41046</v>
      </c>
      <c r="N879">
        <f t="shared" si="133"/>
        <v>2012</v>
      </c>
      <c r="O879">
        <f t="shared" si="134"/>
        <v>5</v>
      </c>
      <c r="P879" t="str">
        <f t="shared" si="135"/>
        <v>05</v>
      </c>
      <c r="Q879">
        <f t="shared" si="136"/>
        <v>17</v>
      </c>
      <c r="R879">
        <f t="shared" si="137"/>
        <v>17</v>
      </c>
      <c r="S879" t="str">
        <f t="shared" si="138"/>
        <v>'2012-05-17'</v>
      </c>
      <c r="T879" t="str">
        <f t="shared" si="139"/>
        <v>insert into control (nombre, fecha_registrada, registrada, estatus, id_admin, id_cliente, created_at, updated_at) values('LIUMAQ','2012-05-17',1,1,2,623,'2018-10-31 23:06:00','2018-10-31 23:06:00');</v>
      </c>
    </row>
    <row r="880" spans="1:20">
      <c r="A880" s="60" t="s">
        <v>4524</v>
      </c>
      <c r="B880" s="60" t="s">
        <v>8657</v>
      </c>
      <c r="C880" s="68">
        <v>39454</v>
      </c>
      <c r="D880" s="68">
        <v>43107</v>
      </c>
      <c r="E880" s="82"/>
      <c r="F880" s="60" t="s">
        <v>4525</v>
      </c>
      <c r="G880" s="60">
        <v>271</v>
      </c>
      <c r="I880" t="s">
        <v>2695</v>
      </c>
      <c r="J880">
        <v>879</v>
      </c>
      <c r="K880">
        <f t="shared" si="130"/>
        <v>77</v>
      </c>
      <c r="L880">
        <f t="shared" si="131"/>
        <v>1</v>
      </c>
      <c r="M880">
        <f t="shared" si="132"/>
        <v>42169</v>
      </c>
      <c r="N880">
        <f t="shared" si="133"/>
        <v>2015</v>
      </c>
      <c r="O880">
        <f t="shared" si="134"/>
        <v>6</v>
      </c>
      <c r="P880" t="str">
        <f t="shared" si="135"/>
        <v>06</v>
      </c>
      <c r="Q880">
        <f t="shared" si="136"/>
        <v>14</v>
      </c>
      <c r="R880">
        <f t="shared" si="137"/>
        <v>14</v>
      </c>
      <c r="S880" t="str">
        <f t="shared" si="138"/>
        <v>'2015-06-14'</v>
      </c>
      <c r="T880" t="str">
        <f t="shared" si="139"/>
        <v>insert into control (nombre, fecha_registrada, registrada, estatus, id_admin, id_cliente, created_at, updated_at) values('LIVEER','2015-06-14',1,1,2,77,'2018-10-31 23:06:00','2018-10-31 23:06:00');</v>
      </c>
    </row>
    <row r="881" spans="1:20">
      <c r="A881" s="58" t="s">
        <v>4531</v>
      </c>
      <c r="B881" s="58">
        <v>1</v>
      </c>
      <c r="C881" s="67">
        <v>37329</v>
      </c>
      <c r="D881" s="67">
        <v>44634</v>
      </c>
      <c r="E881" s="83"/>
      <c r="F881" s="58" t="s">
        <v>4531</v>
      </c>
      <c r="G881" s="58">
        <v>270</v>
      </c>
      <c r="I881" t="s">
        <v>2690</v>
      </c>
      <c r="J881">
        <v>880</v>
      </c>
      <c r="K881">
        <f t="shared" si="130"/>
        <v>625</v>
      </c>
      <c r="L881">
        <f t="shared" si="131"/>
        <v>0</v>
      </c>
      <c r="M881">
        <f t="shared" si="132"/>
        <v>41486</v>
      </c>
      <c r="N881">
        <f t="shared" si="133"/>
        <v>2013</v>
      </c>
      <c r="O881">
        <f t="shared" si="134"/>
        <v>7</v>
      </c>
      <c r="P881" t="str">
        <f t="shared" si="135"/>
        <v>07</v>
      </c>
      <c r="Q881">
        <f t="shared" si="136"/>
        <v>31</v>
      </c>
      <c r="R881">
        <f t="shared" si="137"/>
        <v>31</v>
      </c>
      <c r="S881" t="str">
        <f t="shared" si="138"/>
        <v>'2013-07-31'</v>
      </c>
      <c r="T881" t="str">
        <f t="shared" si="139"/>
        <v>insert into control (nombre, fecha_registrada, registrada, estatus, id_admin, id_cliente, created_at, updated_at) values('LLABARESA','2013-07-31',0,1,2,625,'2018-10-31 23:06:00','2018-10-31 23:06:00');</v>
      </c>
    </row>
    <row r="882" spans="1:20">
      <c r="A882" s="60" t="s">
        <v>4541</v>
      </c>
      <c r="B882" s="60">
        <v>1</v>
      </c>
      <c r="C882" s="68">
        <v>38926</v>
      </c>
      <c r="D882" s="68">
        <v>42579</v>
      </c>
      <c r="E882" s="82"/>
      <c r="F882" s="60" t="s">
        <v>4541</v>
      </c>
      <c r="G882" s="60">
        <v>269</v>
      </c>
      <c r="I882" t="s">
        <v>6566</v>
      </c>
      <c r="J882">
        <v>881</v>
      </c>
      <c r="K882">
        <f t="shared" si="130"/>
        <v>454</v>
      </c>
      <c r="L882">
        <f t="shared" si="131"/>
        <v>0</v>
      </c>
      <c r="M882">
        <f t="shared" si="132"/>
        <v>42249</v>
      </c>
      <c r="N882">
        <f t="shared" si="133"/>
        <v>2015</v>
      </c>
      <c r="O882">
        <f t="shared" si="134"/>
        <v>9</v>
      </c>
      <c r="P882" t="str">
        <f t="shared" si="135"/>
        <v>09</v>
      </c>
      <c r="Q882">
        <f t="shared" si="136"/>
        <v>2</v>
      </c>
      <c r="R882" t="str">
        <f t="shared" si="137"/>
        <v>02</v>
      </c>
      <c r="S882" t="str">
        <f t="shared" si="138"/>
        <v>'2015-09-02'</v>
      </c>
      <c r="T882" t="str">
        <f t="shared" si="139"/>
        <v>insert into control (nombre, fecha_registrada, registrada, estatus, id_admin, id_cliente, created_at, updated_at) values('LLANTAS PASA','2015-09-02',0,1,2,454,'2018-10-31 23:06:00','2018-10-31 23:06:00');</v>
      </c>
    </row>
    <row r="883" spans="1:20">
      <c r="A883" s="58" t="s">
        <v>4546</v>
      </c>
      <c r="B883" s="58">
        <v>1</v>
      </c>
      <c r="C883" s="67">
        <v>41753</v>
      </c>
      <c r="D883" s="67">
        <v>45406</v>
      </c>
      <c r="E883" s="83">
        <v>43</v>
      </c>
      <c r="F883" s="58" t="s">
        <v>4546</v>
      </c>
      <c r="G883" s="58">
        <v>266</v>
      </c>
      <c r="I883" t="s">
        <v>2685</v>
      </c>
      <c r="J883">
        <v>882</v>
      </c>
      <c r="K883">
        <f t="shared" si="130"/>
        <v>626</v>
      </c>
      <c r="L883">
        <f t="shared" si="131"/>
        <v>1</v>
      </c>
      <c r="M883">
        <f t="shared" si="132"/>
        <v>41800</v>
      </c>
      <c r="N883">
        <f t="shared" si="133"/>
        <v>2014</v>
      </c>
      <c r="O883">
        <f t="shared" si="134"/>
        <v>6</v>
      </c>
      <c r="P883" t="str">
        <f t="shared" si="135"/>
        <v>06</v>
      </c>
      <c r="Q883">
        <f t="shared" si="136"/>
        <v>10</v>
      </c>
      <c r="R883">
        <f t="shared" si="137"/>
        <v>10</v>
      </c>
      <c r="S883" t="str">
        <f t="shared" si="138"/>
        <v>'2014-06-10'</v>
      </c>
      <c r="T883" t="str">
        <f t="shared" si="139"/>
        <v>insert into control (nombre, fecha_registrada, registrada, estatus, id_admin, id_cliente, created_at, updated_at) values('LLG LLANTAS GIGANTES','2014-06-10',1,1,2,626,'2018-10-31 23:06:00','2018-10-31 23:06:00');</v>
      </c>
    </row>
    <row r="884" spans="1:20">
      <c r="A884" s="59" t="s">
        <v>4551</v>
      </c>
      <c r="B884" s="59">
        <v>1</v>
      </c>
      <c r="C884" s="68">
        <v>41597</v>
      </c>
      <c r="D884" s="68">
        <v>45249</v>
      </c>
      <c r="E884" s="82"/>
      <c r="F884" s="59" t="s">
        <v>4551</v>
      </c>
      <c r="G884" s="59">
        <v>265</v>
      </c>
      <c r="I884" t="s">
        <v>7752</v>
      </c>
      <c r="J884">
        <v>883</v>
      </c>
      <c r="K884">
        <f t="shared" si="130"/>
        <v>536</v>
      </c>
      <c r="L884">
        <f t="shared" si="131"/>
        <v>1</v>
      </c>
      <c r="M884">
        <f t="shared" si="132"/>
        <v>42858</v>
      </c>
      <c r="N884">
        <f t="shared" si="133"/>
        <v>2017</v>
      </c>
      <c r="O884">
        <f t="shared" si="134"/>
        <v>5</v>
      </c>
      <c r="P884" t="str">
        <f t="shared" si="135"/>
        <v>05</v>
      </c>
      <c r="Q884">
        <f t="shared" si="136"/>
        <v>3</v>
      </c>
      <c r="R884" t="str">
        <f t="shared" si="137"/>
        <v>03</v>
      </c>
      <c r="S884" t="str">
        <f t="shared" si="138"/>
        <v>'2017-05-03'</v>
      </c>
      <c r="T884" t="str">
        <f t="shared" si="139"/>
        <v>insert into control (nombre, fecha_registrada, registrada, estatus, id_admin, id_cliente, created_at, updated_at) values('LOGAN','2017-05-03',1,1,2,536,'2018-10-31 23:06:00','2018-10-31 23:06:00');</v>
      </c>
    </row>
    <row r="885" spans="1:20">
      <c r="A885" s="57" t="s">
        <v>4556</v>
      </c>
      <c r="B885" s="57">
        <v>1</v>
      </c>
      <c r="C885" s="69">
        <v>40913</v>
      </c>
      <c r="D885" s="69">
        <v>44566</v>
      </c>
      <c r="E885" s="85"/>
      <c r="F885" s="57" t="s">
        <v>4556</v>
      </c>
      <c r="G885" s="57">
        <v>264</v>
      </c>
      <c r="I885" t="s">
        <v>2680</v>
      </c>
      <c r="J885">
        <v>884</v>
      </c>
      <c r="K885">
        <f t="shared" si="130"/>
        <v>627</v>
      </c>
      <c r="L885">
        <f t="shared" si="131"/>
        <v>1</v>
      </c>
      <c r="M885">
        <f t="shared" si="132"/>
        <v>38078</v>
      </c>
      <c r="N885">
        <f t="shared" si="133"/>
        <v>2004</v>
      </c>
      <c r="O885">
        <f t="shared" si="134"/>
        <v>4</v>
      </c>
      <c r="P885" t="str">
        <f t="shared" si="135"/>
        <v>04</v>
      </c>
      <c r="Q885">
        <f t="shared" si="136"/>
        <v>1</v>
      </c>
      <c r="R885" t="str">
        <f t="shared" si="137"/>
        <v>01</v>
      </c>
      <c r="S885" t="str">
        <f t="shared" si="138"/>
        <v>'2004-04-01'</v>
      </c>
      <c r="T885" t="str">
        <f t="shared" si="139"/>
        <v>insert into control (nombre, fecha_registrada, registrada, estatus, id_admin, id_cliente, created_at, updated_at) values('LOS ALCATRACES','2004-04-01',1,1,2,627,'2018-10-31 23:06:00','2018-10-31 23:06:00');</v>
      </c>
    </row>
    <row r="886" spans="1:20">
      <c r="A886" s="59" t="s">
        <v>4562</v>
      </c>
      <c r="B886" s="59">
        <v>1</v>
      </c>
      <c r="C886" s="68">
        <v>39792</v>
      </c>
      <c r="D886" s="68">
        <v>43444</v>
      </c>
      <c r="E886" s="82"/>
      <c r="F886" s="59" t="s">
        <v>4562</v>
      </c>
      <c r="G886" s="59">
        <v>263</v>
      </c>
      <c r="I886" t="s">
        <v>2673</v>
      </c>
      <c r="J886">
        <v>885</v>
      </c>
      <c r="K886">
        <f t="shared" si="130"/>
        <v>628</v>
      </c>
      <c r="L886">
        <f t="shared" si="131"/>
        <v>1</v>
      </c>
      <c r="M886">
        <f t="shared" si="132"/>
        <v>41086</v>
      </c>
      <c r="N886">
        <f t="shared" si="133"/>
        <v>2012</v>
      </c>
      <c r="O886">
        <f t="shared" si="134"/>
        <v>6</v>
      </c>
      <c r="P886" t="str">
        <f t="shared" si="135"/>
        <v>06</v>
      </c>
      <c r="Q886">
        <f t="shared" si="136"/>
        <v>26</v>
      </c>
      <c r="R886">
        <f t="shared" si="137"/>
        <v>26</v>
      </c>
      <c r="S886" t="str">
        <f t="shared" si="138"/>
        <v>'2012-06-26'</v>
      </c>
      <c r="T886" t="str">
        <f t="shared" si="139"/>
        <v>insert into control (nombre, fecha_registrada, registrada, estatus, id_admin, id_cliente, created_at, updated_at) values('LOS APEROS','2012-06-26',1,1,2,628,'2018-10-31 23:06:00','2018-10-31 23:06:00');</v>
      </c>
    </row>
    <row r="887" spans="1:20">
      <c r="A887" s="64" t="s">
        <v>4562</v>
      </c>
      <c r="B887" s="58">
        <v>1</v>
      </c>
      <c r="C887" s="67">
        <v>40141</v>
      </c>
      <c r="D887" s="67">
        <v>43793</v>
      </c>
      <c r="E887" s="83">
        <v>32</v>
      </c>
      <c r="F887" s="58" t="s">
        <v>4562</v>
      </c>
      <c r="G887" s="58">
        <v>263</v>
      </c>
      <c r="I887" t="s">
        <v>2670</v>
      </c>
      <c r="J887">
        <v>886</v>
      </c>
      <c r="K887">
        <f t="shared" si="130"/>
        <v>629</v>
      </c>
      <c r="L887">
        <f t="shared" si="131"/>
        <v>1</v>
      </c>
      <c r="M887">
        <f t="shared" si="132"/>
        <v>36693</v>
      </c>
      <c r="N887">
        <f t="shared" si="133"/>
        <v>2000</v>
      </c>
      <c r="O887">
        <f t="shared" si="134"/>
        <v>6</v>
      </c>
      <c r="P887" t="str">
        <f t="shared" si="135"/>
        <v>06</v>
      </c>
      <c r="Q887">
        <f t="shared" si="136"/>
        <v>16</v>
      </c>
      <c r="R887">
        <f t="shared" si="137"/>
        <v>16</v>
      </c>
      <c r="S887" t="str">
        <f t="shared" si="138"/>
        <v>'2000-06-16'</v>
      </c>
      <c r="T887" t="str">
        <f t="shared" si="139"/>
        <v>insert into control (nombre, fecha_registrada, registrada, estatus, id_admin, id_cliente, created_at, updated_at) values('LOS CAPORALES','2000-06-16',1,1,2,629,'2018-10-31 23:06:00','2018-10-31 23:06:00');</v>
      </c>
    </row>
    <row r="888" spans="1:20">
      <c r="A888" s="59" t="s">
        <v>8617</v>
      </c>
      <c r="B888" s="59">
        <v>1</v>
      </c>
      <c r="C888" s="68">
        <v>36963</v>
      </c>
      <c r="D888" s="68">
        <v>44268</v>
      </c>
      <c r="E888" s="82"/>
      <c r="F888" s="59" t="s">
        <v>4565</v>
      </c>
      <c r="G888" s="59">
        <v>262</v>
      </c>
      <c r="I888" t="s">
        <v>2668</v>
      </c>
      <c r="J888">
        <v>887</v>
      </c>
      <c r="K888">
        <f t="shared" si="130"/>
        <v>630</v>
      </c>
      <c r="L888">
        <f t="shared" si="131"/>
        <v>1</v>
      </c>
      <c r="M888">
        <f t="shared" si="132"/>
        <v>34015</v>
      </c>
      <c r="N888">
        <f t="shared" si="133"/>
        <v>1993</v>
      </c>
      <c r="O888">
        <f t="shared" si="134"/>
        <v>2</v>
      </c>
      <c r="P888" t="str">
        <f t="shared" si="135"/>
        <v>02</v>
      </c>
      <c r="Q888">
        <f t="shared" si="136"/>
        <v>15</v>
      </c>
      <c r="R888">
        <f t="shared" si="137"/>
        <v>15</v>
      </c>
      <c r="S888" t="str">
        <f t="shared" si="138"/>
        <v>'1993-02-15'</v>
      </c>
      <c r="T888" t="str">
        <f t="shared" si="139"/>
        <v>insert into control (nombre, fecha_registrada, registrada, estatus, id_admin, id_cliente, created_at, updated_at) values('LOS CEDROS','1993-02-15',1,1,2,630,'2018-10-31 23:06:00','2018-10-31 23:06:00');</v>
      </c>
    </row>
    <row r="889" spans="1:20">
      <c r="A889" s="58" t="s">
        <v>4565</v>
      </c>
      <c r="B889" s="58">
        <v>1</v>
      </c>
      <c r="C889" s="67">
        <v>36963</v>
      </c>
      <c r="D889" s="67">
        <v>44268</v>
      </c>
      <c r="E889" s="83"/>
      <c r="F889" s="58" t="s">
        <v>4565</v>
      </c>
      <c r="G889" s="58">
        <v>262</v>
      </c>
      <c r="I889" t="s">
        <v>7033</v>
      </c>
      <c r="J889">
        <v>888</v>
      </c>
      <c r="K889">
        <f t="shared" si="130"/>
        <v>632</v>
      </c>
      <c r="L889">
        <f t="shared" si="131"/>
        <v>1</v>
      </c>
      <c r="M889">
        <f t="shared" si="132"/>
        <v>42506</v>
      </c>
      <c r="N889">
        <f t="shared" si="133"/>
        <v>2016</v>
      </c>
      <c r="O889">
        <f t="shared" si="134"/>
        <v>5</v>
      </c>
      <c r="P889" t="str">
        <f t="shared" si="135"/>
        <v>05</v>
      </c>
      <c r="Q889">
        <f t="shared" si="136"/>
        <v>16</v>
      </c>
      <c r="R889">
        <f t="shared" si="137"/>
        <v>16</v>
      </c>
      <c r="S889" t="str">
        <f t="shared" si="138"/>
        <v>'2016-05-16'</v>
      </c>
      <c r="T889" t="str">
        <f t="shared" si="139"/>
        <v>insert into control (nombre, fecha_registrada, registrada, estatus, id_admin, id_cliente, created_at, updated_at) values('LOS CIENES','2016-05-16',1,1,2,632,'2018-10-31 23:06:00','2018-10-31 23:06:00');</v>
      </c>
    </row>
    <row r="890" spans="1:20">
      <c r="A890" s="60" t="s">
        <v>4572</v>
      </c>
      <c r="B890" s="60">
        <v>1</v>
      </c>
      <c r="C890" s="70">
        <v>41061</v>
      </c>
      <c r="D890" s="70">
        <v>44713</v>
      </c>
      <c r="E890" s="84"/>
      <c r="F890" s="60" t="s">
        <v>4572</v>
      </c>
      <c r="G890" s="60">
        <v>260</v>
      </c>
      <c r="I890" t="s">
        <v>2665</v>
      </c>
      <c r="J890">
        <v>889</v>
      </c>
      <c r="K890">
        <f t="shared" si="130"/>
        <v>633</v>
      </c>
      <c r="L890">
        <f t="shared" si="131"/>
        <v>1</v>
      </c>
      <c r="M890">
        <f t="shared" si="132"/>
        <v>38163</v>
      </c>
      <c r="N890">
        <f t="shared" si="133"/>
        <v>2004</v>
      </c>
      <c r="O890">
        <f t="shared" si="134"/>
        <v>6</v>
      </c>
      <c r="P890" t="str">
        <f t="shared" si="135"/>
        <v>06</v>
      </c>
      <c r="Q890">
        <f t="shared" si="136"/>
        <v>25</v>
      </c>
      <c r="R890">
        <f t="shared" si="137"/>
        <v>25</v>
      </c>
      <c r="S890" t="str">
        <f t="shared" si="138"/>
        <v>'2004-06-25'</v>
      </c>
      <c r="T890" t="str">
        <f t="shared" si="139"/>
        <v>insert into control (nombre, fecha_registrada, registrada, estatus, id_admin, id_cliente, created_at, updated_at) values('LOS CINCO PANES','2004-06-25',1,1,2,633,'2018-10-31 23:06:00','2018-10-31 23:06:00');</v>
      </c>
    </row>
    <row r="891" spans="1:20">
      <c r="A891" s="57" t="s">
        <v>4577</v>
      </c>
      <c r="B891" s="57">
        <v>1</v>
      </c>
      <c r="C891" s="69">
        <v>41285</v>
      </c>
      <c r="D891" s="69">
        <v>44937</v>
      </c>
      <c r="E891" s="85"/>
      <c r="F891" s="57" t="s">
        <v>4577</v>
      </c>
      <c r="G891" s="57">
        <v>259</v>
      </c>
      <c r="I891" t="s">
        <v>6857</v>
      </c>
      <c r="J891">
        <v>890</v>
      </c>
      <c r="K891">
        <f t="shared" si="130"/>
        <v>634</v>
      </c>
      <c r="L891">
        <f t="shared" si="131"/>
        <v>1</v>
      </c>
      <c r="M891">
        <f t="shared" si="132"/>
        <v>42403</v>
      </c>
      <c r="N891">
        <f t="shared" si="133"/>
        <v>2016</v>
      </c>
      <c r="O891">
        <f t="shared" si="134"/>
        <v>2</v>
      </c>
      <c r="P891" t="str">
        <f t="shared" si="135"/>
        <v>02</v>
      </c>
      <c r="Q891">
        <f t="shared" si="136"/>
        <v>3</v>
      </c>
      <c r="R891" t="str">
        <f t="shared" si="137"/>
        <v>03</v>
      </c>
      <c r="S891" t="str">
        <f t="shared" si="138"/>
        <v>'2016-02-03'</v>
      </c>
      <c r="T891" t="str">
        <f t="shared" si="139"/>
        <v>insert into control (nombre, fecha_registrada, registrada, estatus, id_admin, id_cliente, created_at, updated_at) values('LOS GUACHOCHIS','2016-02-03',1,1,2,634,'2018-10-31 23:06:00','2018-10-31 23:06:00');</v>
      </c>
    </row>
    <row r="892" spans="1:20">
      <c r="A892" s="59" t="s">
        <v>4583</v>
      </c>
      <c r="B892" s="59">
        <v>1</v>
      </c>
      <c r="C892" s="68">
        <v>43325</v>
      </c>
      <c r="D892" s="68">
        <v>46978</v>
      </c>
      <c r="E892" s="82"/>
      <c r="F892" s="59" t="s">
        <v>4583</v>
      </c>
      <c r="G892" s="59">
        <v>257</v>
      </c>
      <c r="I892" t="s">
        <v>2657</v>
      </c>
      <c r="J892">
        <v>891</v>
      </c>
      <c r="K892">
        <f t="shared" si="130"/>
        <v>635</v>
      </c>
      <c r="L892">
        <f t="shared" si="131"/>
        <v>0</v>
      </c>
      <c r="M892">
        <f t="shared" si="132"/>
        <v>40941</v>
      </c>
      <c r="N892">
        <f t="shared" si="133"/>
        <v>2012</v>
      </c>
      <c r="O892">
        <f t="shared" si="134"/>
        <v>2</v>
      </c>
      <c r="P892" t="str">
        <f t="shared" si="135"/>
        <v>02</v>
      </c>
      <c r="Q892">
        <f t="shared" si="136"/>
        <v>2</v>
      </c>
      <c r="R892" t="str">
        <f t="shared" si="137"/>
        <v>02</v>
      </c>
      <c r="S892" t="str">
        <f t="shared" si="138"/>
        <v>'2012-02-02'</v>
      </c>
      <c r="T892" t="str">
        <f t="shared" si="139"/>
        <v>insert into control (nombre, fecha_registrada, registrada, estatus, id_admin, id_cliente, created_at, updated_at) values('LOS PETATES','2012-02-02',0,1,2,635,'2018-10-31 23:06:00','2018-10-31 23:06:00');</v>
      </c>
    </row>
    <row r="893" spans="1:20">
      <c r="A893" s="58" t="s">
        <v>4587</v>
      </c>
      <c r="B893" s="58">
        <v>1</v>
      </c>
      <c r="C893" s="67">
        <v>39713</v>
      </c>
      <c r="D893" s="67">
        <v>43365</v>
      </c>
      <c r="E893" s="83"/>
      <c r="F893" s="58" t="s">
        <v>4587</v>
      </c>
      <c r="G893" s="58">
        <v>256</v>
      </c>
      <c r="I893" t="s">
        <v>2651</v>
      </c>
      <c r="J893">
        <v>892</v>
      </c>
      <c r="K893">
        <f t="shared" si="130"/>
        <v>636</v>
      </c>
      <c r="L893">
        <f t="shared" si="131"/>
        <v>1</v>
      </c>
      <c r="M893">
        <f t="shared" si="132"/>
        <v>40100</v>
      </c>
      <c r="N893">
        <f t="shared" si="133"/>
        <v>2009</v>
      </c>
      <c r="O893">
        <f t="shared" si="134"/>
        <v>10</v>
      </c>
      <c r="P893">
        <f t="shared" si="135"/>
        <v>10</v>
      </c>
      <c r="Q893">
        <f t="shared" si="136"/>
        <v>14</v>
      </c>
      <c r="R893">
        <f t="shared" si="137"/>
        <v>14</v>
      </c>
      <c r="S893" t="str">
        <f t="shared" si="138"/>
        <v>'2009-10-14'</v>
      </c>
      <c r="T893" t="str">
        <f t="shared" si="139"/>
        <v>insert into control (nombre, fecha_registrada, registrada, estatus, id_admin, id_cliente, created_at, updated_at) values('LOS TOROS DEL TOPO','2009-10-14',1,1,2,636,'2018-10-31 23:06:00','2018-10-31 23:06:00');</v>
      </c>
    </row>
    <row r="894" spans="1:20">
      <c r="A894" s="59" t="s">
        <v>8599</v>
      </c>
      <c r="B894" s="59">
        <v>1</v>
      </c>
      <c r="C894" s="68">
        <v>40525</v>
      </c>
      <c r="D894" s="68">
        <v>44178</v>
      </c>
      <c r="E894" s="82"/>
      <c r="F894" s="59" t="s">
        <v>8599</v>
      </c>
      <c r="G894" s="59">
        <v>258</v>
      </c>
      <c r="I894" t="s">
        <v>7405</v>
      </c>
      <c r="J894">
        <v>893</v>
      </c>
      <c r="K894">
        <f t="shared" si="130"/>
        <v>637</v>
      </c>
      <c r="L894">
        <f t="shared" si="131"/>
        <v>0</v>
      </c>
      <c r="M894">
        <f t="shared" si="132"/>
        <v>42705</v>
      </c>
      <c r="N894">
        <f t="shared" si="133"/>
        <v>2016</v>
      </c>
      <c r="O894">
        <f t="shared" si="134"/>
        <v>12</v>
      </c>
      <c r="P894">
        <f t="shared" si="135"/>
        <v>12</v>
      </c>
      <c r="Q894">
        <f t="shared" si="136"/>
        <v>1</v>
      </c>
      <c r="R894" t="str">
        <f t="shared" si="137"/>
        <v>01</v>
      </c>
      <c r="S894" t="str">
        <f t="shared" si="138"/>
        <v>'2016-12-01'</v>
      </c>
      <c r="T894" t="str">
        <f t="shared" si="139"/>
        <v>insert into control (nombre, fecha_registrada, registrada, estatus, id_admin, id_cliente, created_at, updated_at) values('LOS TRES CERDITOS','2016-12-01',0,1,2,637,'2018-10-31 23:06:00','2018-10-31 23:06:00');</v>
      </c>
    </row>
    <row r="895" spans="1:20">
      <c r="A895" s="58" t="s">
        <v>4598</v>
      </c>
      <c r="B895" s="58">
        <v>1</v>
      </c>
      <c r="C895" s="67">
        <v>40410</v>
      </c>
      <c r="D895" s="67">
        <v>44063</v>
      </c>
      <c r="E895" s="83"/>
      <c r="F895" s="58" t="s">
        <v>4598</v>
      </c>
      <c r="G895" s="58">
        <v>254</v>
      </c>
      <c r="I895" t="s">
        <v>7346</v>
      </c>
      <c r="J895">
        <v>894</v>
      </c>
      <c r="K895">
        <f t="shared" si="130"/>
        <v>644</v>
      </c>
      <c r="L895">
        <f t="shared" si="131"/>
        <v>1</v>
      </c>
      <c r="M895">
        <f t="shared" si="132"/>
        <v>42661</v>
      </c>
      <c r="N895">
        <f t="shared" si="133"/>
        <v>2016</v>
      </c>
      <c r="O895">
        <f t="shared" si="134"/>
        <v>10</v>
      </c>
      <c r="P895">
        <f t="shared" si="135"/>
        <v>10</v>
      </c>
      <c r="Q895">
        <f t="shared" si="136"/>
        <v>18</v>
      </c>
      <c r="R895">
        <f t="shared" si="137"/>
        <v>18</v>
      </c>
      <c r="S895" t="str">
        <f t="shared" si="138"/>
        <v>'2016-10-18'</v>
      </c>
      <c r="T895" t="str">
        <f t="shared" si="139"/>
        <v>insert into control (nombre, fecha_registrada, registrada, estatus, id_admin, id_cliente, created_at, updated_at) values('LOUA CHOCOLAT POR GABRIELA VALDEZ','2016-10-18',1,1,2,644,'2018-10-31 23:06:00','2018-10-31 23:06:00');</v>
      </c>
    </row>
    <row r="896" spans="1:20">
      <c r="A896" s="60" t="s">
        <v>4610</v>
      </c>
      <c r="B896" s="60">
        <v>1</v>
      </c>
      <c r="C896" s="70">
        <v>41067</v>
      </c>
      <c r="D896" s="70">
        <v>44719</v>
      </c>
      <c r="E896" s="84"/>
      <c r="F896" s="60" t="s">
        <v>4611</v>
      </c>
      <c r="G896" s="60">
        <v>252</v>
      </c>
      <c r="I896" t="s">
        <v>2642</v>
      </c>
      <c r="J896">
        <v>895</v>
      </c>
      <c r="K896">
        <f t="shared" si="130"/>
        <v>638</v>
      </c>
      <c r="L896">
        <f t="shared" si="131"/>
        <v>1</v>
      </c>
      <c r="M896">
        <f t="shared" si="132"/>
        <v>40967</v>
      </c>
      <c r="N896">
        <f t="shared" si="133"/>
        <v>2012</v>
      </c>
      <c r="O896">
        <f t="shared" si="134"/>
        <v>2</v>
      </c>
      <c r="P896" t="str">
        <f t="shared" si="135"/>
        <v>02</v>
      </c>
      <c r="Q896">
        <f t="shared" si="136"/>
        <v>28</v>
      </c>
      <c r="R896">
        <f t="shared" si="137"/>
        <v>28</v>
      </c>
      <c r="S896" t="str">
        <f t="shared" si="138"/>
        <v>'2012-02-28'</v>
      </c>
      <c r="T896" t="str">
        <f t="shared" si="139"/>
        <v>insert into control (nombre, fecha_registrada, registrada, estatus, id_admin, id_cliente, created_at, updated_at) values('LOVEGREEN','2012-02-28',1,1,2,638,'2018-10-31 23:06:00','2018-10-31 23:06:00');</v>
      </c>
    </row>
    <row r="897" spans="1:20">
      <c r="A897" s="57" t="s">
        <v>4616</v>
      </c>
      <c r="B897" s="57">
        <v>1</v>
      </c>
      <c r="C897" s="69">
        <v>41061</v>
      </c>
      <c r="D897" s="69">
        <v>44713</v>
      </c>
      <c r="E897" s="85"/>
      <c r="F897" s="57" t="s">
        <v>4616</v>
      </c>
      <c r="G897" s="57">
        <v>251</v>
      </c>
      <c r="I897" t="s">
        <v>2629</v>
      </c>
      <c r="J897">
        <v>896</v>
      </c>
      <c r="K897">
        <f t="shared" si="130"/>
        <v>639</v>
      </c>
      <c r="L897">
        <f t="shared" si="131"/>
        <v>1</v>
      </c>
      <c r="M897">
        <f t="shared" si="132"/>
        <v>41115</v>
      </c>
      <c r="N897">
        <f t="shared" si="133"/>
        <v>2012</v>
      </c>
      <c r="O897">
        <f t="shared" si="134"/>
        <v>7</v>
      </c>
      <c r="P897" t="str">
        <f t="shared" si="135"/>
        <v>07</v>
      </c>
      <c r="Q897">
        <f t="shared" si="136"/>
        <v>25</v>
      </c>
      <c r="R897">
        <f t="shared" si="137"/>
        <v>25</v>
      </c>
      <c r="S897" t="str">
        <f t="shared" si="138"/>
        <v>'2012-07-25'</v>
      </c>
      <c r="T897" t="str">
        <f t="shared" si="139"/>
        <v>insert into control (nombre, fecha_registrada, registrada, estatus, id_admin, id_cliente, created_at, updated_at) values('LR LORENZO REYES Y ASOCIADOS','2012-07-25',1,1,2,639,'2018-10-31 23:06:00','2018-10-31 23:06:00');</v>
      </c>
    </row>
    <row r="898" spans="1:20">
      <c r="A898" s="59" t="s">
        <v>4625</v>
      </c>
      <c r="B898" s="59">
        <v>1</v>
      </c>
      <c r="C898" s="68">
        <v>41698</v>
      </c>
      <c r="D898" s="68">
        <v>45350</v>
      </c>
      <c r="E898" s="82"/>
      <c r="F898" s="59" t="s">
        <v>4625</v>
      </c>
      <c r="G898" s="59">
        <v>250</v>
      </c>
      <c r="I898" t="s">
        <v>2373</v>
      </c>
      <c r="J898">
        <v>897</v>
      </c>
      <c r="K898">
        <f t="shared" si="130"/>
        <v>686</v>
      </c>
      <c r="L898">
        <f t="shared" si="131"/>
        <v>1</v>
      </c>
      <c r="M898">
        <f t="shared" si="132"/>
        <v>40241</v>
      </c>
      <c r="N898">
        <f t="shared" si="133"/>
        <v>2010</v>
      </c>
      <c r="O898">
        <f t="shared" si="134"/>
        <v>3</v>
      </c>
      <c r="P898" t="str">
        <f t="shared" si="135"/>
        <v>03</v>
      </c>
      <c r="Q898">
        <f t="shared" si="136"/>
        <v>4</v>
      </c>
      <c r="R898" t="str">
        <f t="shared" si="137"/>
        <v>04</v>
      </c>
      <c r="S898" t="str">
        <f t="shared" si="138"/>
        <v>'2010-03-04'</v>
      </c>
      <c r="T898" t="str">
        <f t="shared" si="139"/>
        <v>insert into control (nombre, fecha_registrada, registrada, estatus, id_admin, id_cliente, created_at, updated_at) values('LUB4LIFE','2010-03-04',1,1,2,686,'2018-10-31 23:06:00','2018-10-31 23:06:00');</v>
      </c>
    </row>
    <row r="899" spans="1:20">
      <c r="A899" s="58" t="s">
        <v>4629</v>
      </c>
      <c r="B899" s="58">
        <v>1</v>
      </c>
      <c r="C899" s="67">
        <v>39387</v>
      </c>
      <c r="D899" s="67">
        <v>43040</v>
      </c>
      <c r="E899" s="83"/>
      <c r="F899" s="58" t="s">
        <v>4629</v>
      </c>
      <c r="G899" s="58">
        <v>249</v>
      </c>
      <c r="I899" t="s">
        <v>7750</v>
      </c>
      <c r="J899">
        <v>898</v>
      </c>
      <c r="K899">
        <f t="shared" ref="K899:K962" si="140">VLOOKUP($I899,$A$2:$G$2500,7,0)</f>
        <v>536</v>
      </c>
      <c r="L899">
        <f t="shared" ref="L899:L962" si="141">IF(VLOOKUP($I899,$A$2:$G$1967,2,0)="",0,VLOOKUP($I899,$A$2:$G$1967,2,0))</f>
        <v>1</v>
      </c>
      <c r="M899">
        <f t="shared" ref="M899:M962" si="142">IF(VLOOKUP($I899,$A$2:$G$1967,3,0)="","",VLOOKUP($I899,$A$2:$G$1967,3,0))</f>
        <v>42858</v>
      </c>
      <c r="N899">
        <f t="shared" ref="N899:N962" si="143">YEAR(M899)</f>
        <v>2017</v>
      </c>
      <c r="O899">
        <f t="shared" ref="O899:O962" si="144">MONTH(M899)</f>
        <v>5</v>
      </c>
      <c r="P899" t="str">
        <f t="shared" ref="P899:P962" si="145">IF(LEN(O899)=1,CONCATENATE("0",O899),O899)</f>
        <v>05</v>
      </c>
      <c r="Q899">
        <f t="shared" ref="Q899:Q962" si="146">DAY(M899)</f>
        <v>3</v>
      </c>
      <c r="R899" t="str">
        <f t="shared" ref="R899:R962" si="147">IF(LEN(Q899)=1,CONCATENATE("0",Q899),Q899)</f>
        <v>03</v>
      </c>
      <c r="S899" t="str">
        <f t="shared" ref="S899:S962" si="148">IFERROR(CONCATENATE("'",N899,"-",P899,"-",R899,"'"),"null")</f>
        <v>'2017-05-03'</v>
      </c>
      <c r="T899" t="str">
        <f t="shared" ref="T899:T962" si="149">CONCATENATE("insert into control (nombre, fecha_registrada, registrada, estatus, id_admin, id_cliente, created_at, updated_at) values('",I899,"',",S899,",",L899,",1,2,",K899,",'2018-10-31 23:06:00','2018-10-31 23:06:00');")</f>
        <v>insert into control (nombre, fecha_registrada, registrada, estatus, id_admin, id_cliente, created_at, updated_at) values('LUCA INTERCERAMIC','2017-05-03',1,1,2,536,'2018-10-31 23:06:00','2018-10-31 23:06:00');</v>
      </c>
    </row>
    <row r="900" spans="1:20">
      <c r="A900" s="59" t="s">
        <v>4635</v>
      </c>
      <c r="B900" s="59">
        <v>1</v>
      </c>
      <c r="C900" s="68">
        <v>39216</v>
      </c>
      <c r="D900" s="68">
        <v>42869</v>
      </c>
      <c r="E900" s="82"/>
      <c r="F900" s="59" t="s">
        <v>4635</v>
      </c>
      <c r="G900" s="59">
        <v>248</v>
      </c>
      <c r="I900" t="s">
        <v>2623</v>
      </c>
      <c r="J900">
        <v>899</v>
      </c>
      <c r="K900">
        <f t="shared" si="140"/>
        <v>640</v>
      </c>
      <c r="L900">
        <f t="shared" si="141"/>
        <v>1</v>
      </c>
      <c r="M900">
        <f t="shared" si="142"/>
        <v>41785</v>
      </c>
      <c r="N900">
        <f t="shared" si="143"/>
        <v>2014</v>
      </c>
      <c r="O900">
        <f t="shared" si="144"/>
        <v>5</v>
      </c>
      <c r="P900" t="str">
        <f t="shared" si="145"/>
        <v>05</v>
      </c>
      <c r="Q900">
        <f t="shared" si="146"/>
        <v>26</v>
      </c>
      <c r="R900">
        <f t="shared" si="147"/>
        <v>26</v>
      </c>
      <c r="S900" t="str">
        <f t="shared" si="148"/>
        <v>'2014-05-26'</v>
      </c>
      <c r="T900" t="str">
        <f t="shared" si="149"/>
        <v>insert into control (nombre, fecha_registrada, registrada, estatus, id_admin, id_cliente, created_at, updated_at) values('LUCKY BOOTS BY GCA','2014-05-26',1,1,2,640,'2018-10-31 23:06:00','2018-10-31 23:06:00');</v>
      </c>
    </row>
    <row r="901" spans="1:20">
      <c r="A901" s="57" t="s">
        <v>4641</v>
      </c>
      <c r="B901" s="57" t="s">
        <v>8657</v>
      </c>
      <c r="C901" s="67">
        <v>40959</v>
      </c>
      <c r="D901" s="67">
        <v>44612</v>
      </c>
      <c r="E901" s="83"/>
      <c r="F901" s="57" t="s">
        <v>4641</v>
      </c>
      <c r="G901" s="57">
        <v>247</v>
      </c>
      <c r="I901" t="s">
        <v>2618</v>
      </c>
      <c r="J901">
        <v>900</v>
      </c>
      <c r="K901">
        <f t="shared" si="140"/>
        <v>641</v>
      </c>
      <c r="L901">
        <f t="shared" si="141"/>
        <v>1</v>
      </c>
      <c r="M901">
        <f t="shared" si="142"/>
        <v>39353</v>
      </c>
      <c r="N901">
        <f t="shared" si="143"/>
        <v>2007</v>
      </c>
      <c r="O901">
        <f t="shared" si="144"/>
        <v>9</v>
      </c>
      <c r="P901" t="str">
        <f t="shared" si="145"/>
        <v>09</v>
      </c>
      <c r="Q901">
        <f t="shared" si="146"/>
        <v>28</v>
      </c>
      <c r="R901">
        <f t="shared" si="147"/>
        <v>28</v>
      </c>
      <c r="S901" t="str">
        <f t="shared" si="148"/>
        <v>'2007-09-28'</v>
      </c>
      <c r="T901" t="str">
        <f t="shared" si="149"/>
        <v>insert into control (nombre, fecha_registrada, registrada, estatus, id_admin, id_cliente, created_at, updated_at) values('LUDICASA','2007-09-28',1,1,2,641,'2018-10-31 23:06:00','2018-10-31 23:06:00');</v>
      </c>
    </row>
    <row r="902" spans="1:20">
      <c r="A902" s="59" t="s">
        <v>4651</v>
      </c>
      <c r="B902" s="59">
        <v>1</v>
      </c>
      <c r="C902" s="68">
        <v>41611</v>
      </c>
      <c r="D902" s="68">
        <v>45263</v>
      </c>
      <c r="E902" s="82"/>
      <c r="F902" s="59" t="s">
        <v>4641</v>
      </c>
      <c r="G902" s="59">
        <v>247</v>
      </c>
      <c r="I902" t="s">
        <v>2610</v>
      </c>
      <c r="J902">
        <v>901</v>
      </c>
      <c r="K902">
        <f t="shared" si="140"/>
        <v>642</v>
      </c>
      <c r="L902">
        <f t="shared" si="141"/>
        <v>1</v>
      </c>
      <c r="M902">
        <f t="shared" si="142"/>
        <v>40449</v>
      </c>
      <c r="N902">
        <f t="shared" si="143"/>
        <v>2010</v>
      </c>
      <c r="O902">
        <f t="shared" si="144"/>
        <v>9</v>
      </c>
      <c r="P902" t="str">
        <f t="shared" si="145"/>
        <v>09</v>
      </c>
      <c r="Q902">
        <f t="shared" si="146"/>
        <v>28</v>
      </c>
      <c r="R902">
        <f t="shared" si="147"/>
        <v>28</v>
      </c>
      <c r="S902" t="str">
        <f t="shared" si="148"/>
        <v>'2010-09-28'</v>
      </c>
      <c r="T902" t="str">
        <f t="shared" si="149"/>
        <v>insert into control (nombre, fecha_registrada, registrada, estatus, id_admin, id_cliente, created_at, updated_at) values('LUFHOR REAL','2010-09-28',1,1,2,642,'2018-10-31 23:06:00','2018-10-31 23:06:00');</v>
      </c>
    </row>
    <row r="903" spans="1:20">
      <c r="A903" s="58" t="s">
        <v>4653</v>
      </c>
      <c r="B903" s="58">
        <v>1</v>
      </c>
      <c r="C903" s="67">
        <v>39014</v>
      </c>
      <c r="D903" s="67">
        <v>46299</v>
      </c>
      <c r="E903" s="83"/>
      <c r="F903" s="58" t="s">
        <v>4653</v>
      </c>
      <c r="G903" s="58">
        <v>245</v>
      </c>
      <c r="I903" t="s">
        <v>2602</v>
      </c>
      <c r="J903">
        <v>902</v>
      </c>
      <c r="K903">
        <f t="shared" si="140"/>
        <v>643</v>
      </c>
      <c r="L903">
        <f t="shared" si="141"/>
        <v>1</v>
      </c>
      <c r="M903">
        <f t="shared" si="142"/>
        <v>40185</v>
      </c>
      <c r="N903">
        <f t="shared" si="143"/>
        <v>2010</v>
      </c>
      <c r="O903">
        <f t="shared" si="144"/>
        <v>1</v>
      </c>
      <c r="P903" t="str">
        <f t="shared" si="145"/>
        <v>01</v>
      </c>
      <c r="Q903">
        <f t="shared" si="146"/>
        <v>7</v>
      </c>
      <c r="R903" t="str">
        <f t="shared" si="147"/>
        <v>07</v>
      </c>
      <c r="S903" t="str">
        <f t="shared" si="148"/>
        <v>'2010-01-07'</v>
      </c>
      <c r="T903" t="str">
        <f t="shared" si="149"/>
        <v>insert into control (nombre, fecha_registrada, registrada, estatus, id_admin, id_cliente, created_at, updated_at) values('LUSAGA','2010-01-07',1,1,2,643,'2018-10-31 23:06:00','2018-10-31 23:06:00');</v>
      </c>
    </row>
    <row r="904" spans="1:20">
      <c r="A904" s="72" t="s">
        <v>8654</v>
      </c>
      <c r="B904" s="60" t="s">
        <v>8657</v>
      </c>
      <c r="C904" s="68">
        <v>39521</v>
      </c>
      <c r="D904" s="68">
        <v>43172</v>
      </c>
      <c r="E904" s="82">
        <v>3</v>
      </c>
      <c r="F904" s="60" t="s">
        <v>4653</v>
      </c>
      <c r="G904" s="60">
        <v>245</v>
      </c>
      <c r="I904" t="s">
        <v>6503</v>
      </c>
      <c r="J904">
        <v>903</v>
      </c>
      <c r="K904">
        <f t="shared" si="140"/>
        <v>644</v>
      </c>
      <c r="L904">
        <f t="shared" si="141"/>
        <v>0</v>
      </c>
      <c r="M904">
        <f t="shared" si="142"/>
        <v>42207</v>
      </c>
      <c r="N904">
        <f t="shared" si="143"/>
        <v>2015</v>
      </c>
      <c r="O904">
        <f t="shared" si="144"/>
        <v>7</v>
      </c>
      <c r="P904" t="str">
        <f t="shared" si="145"/>
        <v>07</v>
      </c>
      <c r="Q904">
        <f t="shared" si="146"/>
        <v>22</v>
      </c>
      <c r="R904">
        <f t="shared" si="147"/>
        <v>22</v>
      </c>
      <c r="S904" t="str">
        <f t="shared" si="148"/>
        <v>'2015-07-22'</v>
      </c>
      <c r="T904" t="str">
        <f t="shared" si="149"/>
        <v>insert into control (nombre, fecha_registrada, registrada, estatus, id_admin, id_cliente, created_at, updated_at) values('LUVA CHOCOLAT','2015-07-22',0,1,2,644,'2018-10-31 23:06:00','2018-10-31 23:06:00');</v>
      </c>
    </row>
    <row r="905" spans="1:20">
      <c r="A905" s="65" t="s">
        <v>8654</v>
      </c>
      <c r="B905" s="57" t="s">
        <v>8657</v>
      </c>
      <c r="C905" s="67">
        <v>39521</v>
      </c>
      <c r="D905" s="67">
        <v>43172</v>
      </c>
      <c r="E905" s="83">
        <v>5</v>
      </c>
      <c r="F905" s="57" t="s">
        <v>4653</v>
      </c>
      <c r="G905" s="57">
        <v>245</v>
      </c>
      <c r="I905" t="s">
        <v>6508</v>
      </c>
      <c r="J905">
        <v>904</v>
      </c>
      <c r="K905">
        <f t="shared" si="140"/>
        <v>644</v>
      </c>
      <c r="L905">
        <f t="shared" si="141"/>
        <v>1</v>
      </c>
      <c r="M905">
        <f t="shared" si="142"/>
        <v>42207</v>
      </c>
      <c r="N905">
        <f t="shared" si="143"/>
        <v>2015</v>
      </c>
      <c r="O905">
        <f t="shared" si="144"/>
        <v>7</v>
      </c>
      <c r="P905" t="str">
        <f t="shared" si="145"/>
        <v>07</v>
      </c>
      <c r="Q905">
        <f t="shared" si="146"/>
        <v>22</v>
      </c>
      <c r="R905">
        <f t="shared" si="147"/>
        <v>22</v>
      </c>
      <c r="S905" t="str">
        <f t="shared" si="148"/>
        <v>'2015-07-22'</v>
      </c>
      <c r="T905" t="str">
        <f t="shared" si="149"/>
        <v>insert into control (nombre, fecha_registrada, registrada, estatus, id_admin, id_cliente, created_at, updated_at) values('LUVA CHOCOLAT POR GABRIELA VALDEZ','2015-07-22',1,1,2,644,'2018-10-31 23:06:00','2018-10-31 23:06:00');</v>
      </c>
    </row>
    <row r="906" spans="1:20">
      <c r="A906" s="60" t="s">
        <v>4663</v>
      </c>
      <c r="B906" s="60" t="s">
        <v>8657</v>
      </c>
      <c r="C906" s="68">
        <v>40115</v>
      </c>
      <c r="D906" s="68">
        <v>43767</v>
      </c>
      <c r="E906" s="82"/>
      <c r="F906" s="60" t="s">
        <v>4663</v>
      </c>
      <c r="G906" s="60">
        <v>243</v>
      </c>
      <c r="I906" t="s">
        <v>7749</v>
      </c>
      <c r="J906">
        <v>905</v>
      </c>
      <c r="K906">
        <f t="shared" si="140"/>
        <v>536</v>
      </c>
      <c r="L906">
        <f t="shared" si="141"/>
        <v>1</v>
      </c>
      <c r="M906">
        <f t="shared" si="142"/>
        <v>42858</v>
      </c>
      <c r="N906">
        <f t="shared" si="143"/>
        <v>2017</v>
      </c>
      <c r="O906">
        <f t="shared" si="144"/>
        <v>5</v>
      </c>
      <c r="P906" t="str">
        <f t="shared" si="145"/>
        <v>05</v>
      </c>
      <c r="Q906">
        <f t="shared" si="146"/>
        <v>3</v>
      </c>
      <c r="R906" t="str">
        <f t="shared" si="147"/>
        <v>03</v>
      </c>
      <c r="S906" t="str">
        <f t="shared" si="148"/>
        <v>'2017-05-03'</v>
      </c>
      <c r="T906" t="str">
        <f t="shared" si="149"/>
        <v>insert into control (nombre, fecha_registrada, registrada, estatus, id_admin, id_cliente, created_at, updated_at) values('LUZA','2017-05-03',1,1,2,536,'2018-10-31 23:06:00','2018-10-31 23:06:00');</v>
      </c>
    </row>
    <row r="907" spans="1:20">
      <c r="A907" s="57" t="s">
        <v>4670</v>
      </c>
      <c r="B907" s="61">
        <v>1</v>
      </c>
      <c r="C907" s="69">
        <v>41051</v>
      </c>
      <c r="D907" s="69">
        <v>44703</v>
      </c>
      <c r="E907" s="85"/>
      <c r="F907" s="57" t="s">
        <v>4671</v>
      </c>
      <c r="G907" s="57">
        <v>242</v>
      </c>
      <c r="I907" t="s">
        <v>2591</v>
      </c>
      <c r="J907">
        <v>906</v>
      </c>
      <c r="K907">
        <f t="shared" si="140"/>
        <v>645</v>
      </c>
      <c r="L907">
        <f t="shared" si="141"/>
        <v>1</v>
      </c>
      <c r="M907">
        <f t="shared" si="142"/>
        <v>39916</v>
      </c>
      <c r="N907">
        <f t="shared" si="143"/>
        <v>2009</v>
      </c>
      <c r="O907">
        <f t="shared" si="144"/>
        <v>4</v>
      </c>
      <c r="P907" t="str">
        <f t="shared" si="145"/>
        <v>04</v>
      </c>
      <c r="Q907">
        <f t="shared" si="146"/>
        <v>13</v>
      </c>
      <c r="R907">
        <f t="shared" si="147"/>
        <v>13</v>
      </c>
      <c r="S907" t="str">
        <f t="shared" si="148"/>
        <v>'2009-04-13'</v>
      </c>
      <c r="T907" t="str">
        <f t="shared" si="149"/>
        <v>insert into control (nombre, fecha_registrada, registrada, estatus, id_admin, id_cliente, created_at, updated_at) values('M FROES MANUFACTURERA FROES','2009-04-13',1,1,2,645,'2018-10-31 23:06:00','2018-10-31 23:06:00');</v>
      </c>
    </row>
    <row r="908" spans="1:20">
      <c r="A908" s="59" t="s">
        <v>4680</v>
      </c>
      <c r="B908" s="59">
        <v>1</v>
      </c>
      <c r="C908" s="68">
        <v>41724</v>
      </c>
      <c r="D908" s="68">
        <v>45377</v>
      </c>
      <c r="E908" s="82"/>
      <c r="F908" s="59" t="s">
        <v>4680</v>
      </c>
      <c r="G908" s="59">
        <v>241</v>
      </c>
      <c r="I908" t="s">
        <v>8341</v>
      </c>
      <c r="J908">
        <v>907</v>
      </c>
      <c r="K908">
        <f t="shared" si="140"/>
        <v>671</v>
      </c>
      <c r="L908">
        <f t="shared" si="141"/>
        <v>1</v>
      </c>
      <c r="M908">
        <f t="shared" si="142"/>
        <v>43258</v>
      </c>
      <c r="N908">
        <f t="shared" si="143"/>
        <v>2018</v>
      </c>
      <c r="O908">
        <f t="shared" si="144"/>
        <v>6</v>
      </c>
      <c r="P908" t="str">
        <f t="shared" si="145"/>
        <v>06</v>
      </c>
      <c r="Q908">
        <f t="shared" si="146"/>
        <v>7</v>
      </c>
      <c r="R908" t="str">
        <f t="shared" si="147"/>
        <v>07</v>
      </c>
      <c r="S908" t="str">
        <f t="shared" si="148"/>
        <v>'2018-06-07'</v>
      </c>
      <c r="T908" t="str">
        <f t="shared" si="149"/>
        <v>insert into control (nombre, fecha_registrada, registrada, estatus, id_admin, id_cliente, created_at, updated_at) values('M MAS VALOR','2018-06-07',1,1,2,671,'2018-10-31 23:06:00','2018-10-31 23:06:00');</v>
      </c>
    </row>
    <row r="909" spans="1:20">
      <c r="A909" s="58" t="s">
        <v>4685</v>
      </c>
      <c r="B909" s="58">
        <v>1</v>
      </c>
      <c r="C909" s="67">
        <v>41940</v>
      </c>
      <c r="D909" s="67">
        <v>45593</v>
      </c>
      <c r="E909" s="83"/>
      <c r="F909" s="58" t="s">
        <v>4686</v>
      </c>
      <c r="G909" s="58">
        <v>240</v>
      </c>
      <c r="I909" t="s">
        <v>6660</v>
      </c>
      <c r="J909">
        <v>908</v>
      </c>
      <c r="K909">
        <f t="shared" si="140"/>
        <v>1072</v>
      </c>
      <c r="L909">
        <f t="shared" si="141"/>
        <v>1</v>
      </c>
      <c r="M909">
        <f t="shared" si="142"/>
        <v>42286</v>
      </c>
      <c r="N909">
        <f t="shared" si="143"/>
        <v>2015</v>
      </c>
      <c r="O909">
        <f t="shared" si="144"/>
        <v>10</v>
      </c>
      <c r="P909">
        <f t="shared" si="145"/>
        <v>10</v>
      </c>
      <c r="Q909">
        <f t="shared" si="146"/>
        <v>9</v>
      </c>
      <c r="R909" t="str">
        <f t="shared" si="147"/>
        <v>09</v>
      </c>
      <c r="S909" t="str">
        <f t="shared" si="148"/>
        <v>'2015-10-09'</v>
      </c>
      <c r="T909" t="str">
        <f t="shared" si="149"/>
        <v>insert into control (nombre, fecha_registrada, registrada, estatus, id_admin, id_cliente, created_at, updated_at) values('M UNEGAS','2015-10-09',1,1,2,1072,'2018-10-31 23:06:00','2018-10-31 23:06:00');</v>
      </c>
    </row>
    <row r="910" spans="1:20">
      <c r="A910" s="60" t="s">
        <v>4694</v>
      </c>
      <c r="B910" s="60">
        <v>1</v>
      </c>
      <c r="C910" s="70">
        <v>41087</v>
      </c>
      <c r="D910" s="70">
        <v>44739</v>
      </c>
      <c r="E910" s="84"/>
      <c r="F910" s="60" t="s">
        <v>4695</v>
      </c>
      <c r="G910" s="60">
        <v>239</v>
      </c>
      <c r="I910" t="s">
        <v>2585</v>
      </c>
      <c r="J910">
        <v>909</v>
      </c>
      <c r="K910">
        <f t="shared" si="140"/>
        <v>646</v>
      </c>
      <c r="L910">
        <f t="shared" si="141"/>
        <v>1</v>
      </c>
      <c r="M910">
        <f t="shared" si="142"/>
        <v>39820</v>
      </c>
      <c r="N910">
        <f t="shared" si="143"/>
        <v>2009</v>
      </c>
      <c r="O910">
        <f t="shared" si="144"/>
        <v>1</v>
      </c>
      <c r="P910" t="str">
        <f t="shared" si="145"/>
        <v>01</v>
      </c>
      <c r="Q910">
        <f t="shared" si="146"/>
        <v>7</v>
      </c>
      <c r="R910" t="str">
        <f t="shared" si="147"/>
        <v>07</v>
      </c>
      <c r="S910" t="str">
        <f t="shared" si="148"/>
        <v>'2009-01-07'</v>
      </c>
      <c r="T910" t="str">
        <f t="shared" si="149"/>
        <v>insert into control (nombre, fecha_registrada, registrada, estatus, id_admin, id_cliente, created_at, updated_at) values('M.C.M.A. MEXICAN COUNTRY MUSIC ASSOCIATION A.M.M.C. ASOCIACION MEXICANA DE MUSICA COUNTRY','2009-01-07',1,1,2,646,'2018-10-31 23:06:00','2018-10-31 23:06:00');</v>
      </c>
    </row>
    <row r="911" spans="1:20">
      <c r="A911" s="58" t="s">
        <v>4697</v>
      </c>
      <c r="B911" s="58">
        <v>1</v>
      </c>
      <c r="C911" s="67">
        <v>40892</v>
      </c>
      <c r="D911" s="67">
        <v>44515</v>
      </c>
      <c r="E911" s="83"/>
      <c r="F911" s="58" t="s">
        <v>4698</v>
      </c>
      <c r="G911" s="58">
        <v>237</v>
      </c>
      <c r="I911" t="s">
        <v>7748</v>
      </c>
      <c r="J911">
        <v>910</v>
      </c>
      <c r="K911">
        <f t="shared" si="140"/>
        <v>536</v>
      </c>
      <c r="L911">
        <f t="shared" si="141"/>
        <v>1</v>
      </c>
      <c r="M911">
        <f t="shared" si="142"/>
        <v>42858</v>
      </c>
      <c r="N911">
        <f t="shared" si="143"/>
        <v>2017</v>
      </c>
      <c r="O911">
        <f t="shared" si="144"/>
        <v>5</v>
      </c>
      <c r="P911" t="str">
        <f t="shared" si="145"/>
        <v>05</v>
      </c>
      <c r="Q911">
        <f t="shared" si="146"/>
        <v>3</v>
      </c>
      <c r="R911" t="str">
        <f t="shared" si="147"/>
        <v>03</v>
      </c>
      <c r="S911" t="str">
        <f t="shared" si="148"/>
        <v>'2017-05-03'</v>
      </c>
      <c r="T911" t="str">
        <f t="shared" si="149"/>
        <v>insert into control (nombre, fecha_registrada, registrada, estatus, id_admin, id_cliente, created_at, updated_at) values('MACAO','2017-05-03',1,1,2,536,'2018-10-31 23:06:00','2018-10-31 23:06:00');</v>
      </c>
    </row>
    <row r="912" spans="1:20">
      <c r="A912" s="72" t="s">
        <v>4698</v>
      </c>
      <c r="B912" s="60" t="s">
        <v>8657</v>
      </c>
      <c r="C912" s="68">
        <v>40878</v>
      </c>
      <c r="D912" s="68">
        <v>44531</v>
      </c>
      <c r="E912" s="82">
        <v>3</v>
      </c>
      <c r="F912" s="60" t="s">
        <v>4698</v>
      </c>
      <c r="G912" s="60">
        <v>237</v>
      </c>
      <c r="I912" t="s">
        <v>2577</v>
      </c>
      <c r="J912">
        <v>911</v>
      </c>
      <c r="K912">
        <f t="shared" si="140"/>
        <v>647</v>
      </c>
      <c r="L912">
        <f t="shared" si="141"/>
        <v>1</v>
      </c>
      <c r="M912">
        <f t="shared" si="142"/>
        <v>40374</v>
      </c>
      <c r="N912">
        <f t="shared" si="143"/>
        <v>2010</v>
      </c>
      <c r="O912">
        <f t="shared" si="144"/>
        <v>7</v>
      </c>
      <c r="P912" t="str">
        <f t="shared" si="145"/>
        <v>07</v>
      </c>
      <c r="Q912">
        <f t="shared" si="146"/>
        <v>15</v>
      </c>
      <c r="R912">
        <f t="shared" si="147"/>
        <v>15</v>
      </c>
      <c r="S912" t="str">
        <f t="shared" si="148"/>
        <v>'2010-07-15'</v>
      </c>
      <c r="T912" t="str">
        <f t="shared" si="149"/>
        <v>insert into control (nombre, fecha_registrada, registrada, estatus, id_admin, id_cliente, created_at, updated_at) values('MACHINE 521','2010-07-15',1,1,2,647,'2018-10-31 23:06:00','2018-10-31 23:06:00');</v>
      </c>
    </row>
    <row r="913" spans="1:20">
      <c r="A913" s="65" t="s">
        <v>4698</v>
      </c>
      <c r="B913" s="57" t="s">
        <v>8657</v>
      </c>
      <c r="C913" s="67">
        <v>40878</v>
      </c>
      <c r="D913" s="67">
        <v>44531</v>
      </c>
      <c r="E913" s="83">
        <v>35</v>
      </c>
      <c r="F913" s="57" t="s">
        <v>4698</v>
      </c>
      <c r="G913" s="57">
        <v>237</v>
      </c>
      <c r="I913" t="s">
        <v>8173</v>
      </c>
      <c r="J913">
        <v>912</v>
      </c>
      <c r="K913">
        <f t="shared" si="140"/>
        <v>772</v>
      </c>
      <c r="L913">
        <f t="shared" si="141"/>
        <v>1</v>
      </c>
      <c r="M913">
        <f t="shared" si="142"/>
        <v>43140</v>
      </c>
      <c r="N913">
        <f t="shared" si="143"/>
        <v>2018</v>
      </c>
      <c r="O913">
        <f t="shared" si="144"/>
        <v>2</v>
      </c>
      <c r="P913" t="str">
        <f t="shared" si="145"/>
        <v>02</v>
      </c>
      <c r="Q913">
        <f t="shared" si="146"/>
        <v>9</v>
      </c>
      <c r="R913" t="str">
        <f t="shared" si="147"/>
        <v>09</v>
      </c>
      <c r="S913" t="str">
        <f t="shared" si="148"/>
        <v>'2018-02-09'</v>
      </c>
      <c r="T913" t="str">
        <f t="shared" si="149"/>
        <v>insert into control (nombre, fecha_registrada, registrada, estatus, id_admin, id_cliente, created_at, updated_at) values('MACROCENTRO INDUSTRIAL','2018-02-09',1,1,2,772,'2018-10-31 23:06:00','2018-10-31 23:06:00');</v>
      </c>
    </row>
    <row r="914" spans="1:20">
      <c r="A914" s="72" t="s">
        <v>4698</v>
      </c>
      <c r="B914" s="60" t="s">
        <v>8657</v>
      </c>
      <c r="C914" s="68">
        <v>40878</v>
      </c>
      <c r="D914" s="68">
        <v>44531</v>
      </c>
      <c r="E914" s="82">
        <v>44</v>
      </c>
      <c r="F914" s="60" t="s">
        <v>4698</v>
      </c>
      <c r="G914" s="60">
        <v>237</v>
      </c>
      <c r="I914" t="s">
        <v>2569</v>
      </c>
      <c r="J914">
        <v>913</v>
      </c>
      <c r="K914">
        <f t="shared" si="140"/>
        <v>648</v>
      </c>
      <c r="L914">
        <f t="shared" si="141"/>
        <v>1</v>
      </c>
      <c r="M914">
        <f t="shared" si="142"/>
        <v>39891</v>
      </c>
      <c r="N914">
        <f t="shared" si="143"/>
        <v>2009</v>
      </c>
      <c r="O914">
        <f t="shared" si="144"/>
        <v>3</v>
      </c>
      <c r="P914" t="str">
        <f t="shared" si="145"/>
        <v>03</v>
      </c>
      <c r="Q914">
        <f t="shared" si="146"/>
        <v>19</v>
      </c>
      <c r="R914">
        <f t="shared" si="147"/>
        <v>19</v>
      </c>
      <c r="S914" t="str">
        <f t="shared" si="148"/>
        <v>'2009-03-19'</v>
      </c>
      <c r="T914" t="str">
        <f t="shared" si="149"/>
        <v>insert into control (nombre, fecha_registrada, registrada, estatus, id_admin, id_cliente, created_at, updated_at) values('MAFRE MADERAS EL FRESNO','2009-03-19',1,1,2,648,'2018-10-31 23:06:00','2018-10-31 23:06:00');</v>
      </c>
    </row>
    <row r="915" spans="1:20" ht="27">
      <c r="A915" s="64" t="s">
        <v>8655</v>
      </c>
      <c r="B915" s="58">
        <v>1</v>
      </c>
      <c r="C915" s="67">
        <v>37631</v>
      </c>
      <c r="D915" s="67">
        <v>44809</v>
      </c>
      <c r="E915" s="83">
        <v>35</v>
      </c>
      <c r="F915" s="58" t="s">
        <v>4698</v>
      </c>
      <c r="G915" s="58">
        <v>237</v>
      </c>
      <c r="I915" t="s">
        <v>6010</v>
      </c>
      <c r="J915">
        <v>914</v>
      </c>
      <c r="K915">
        <f t="shared" si="140"/>
        <v>649</v>
      </c>
      <c r="L915">
        <f t="shared" si="141"/>
        <v>1</v>
      </c>
      <c r="M915">
        <f t="shared" si="142"/>
        <v>42054</v>
      </c>
      <c r="N915">
        <f t="shared" si="143"/>
        <v>2015</v>
      </c>
      <c r="O915">
        <f t="shared" si="144"/>
        <v>2</v>
      </c>
      <c r="P915" t="str">
        <f t="shared" si="145"/>
        <v>02</v>
      </c>
      <c r="Q915">
        <f t="shared" si="146"/>
        <v>19</v>
      </c>
      <c r="R915">
        <f t="shared" si="147"/>
        <v>19</v>
      </c>
      <c r="S915" t="str">
        <f t="shared" si="148"/>
        <v>'2015-02-19'</v>
      </c>
      <c r="T915" t="str">
        <f t="shared" si="149"/>
        <v>insert into control (nombre, fecha_registrada, registrada, estatus, id_admin, id_cliente, created_at, updated_at) values('MAGENTA JOYERÍA BY MG','2015-02-19',1,1,2,649,'2018-10-31 23:06:00','2018-10-31 23:06:00');</v>
      </c>
    </row>
    <row r="916" spans="1:20" ht="27">
      <c r="A916" s="74" t="s">
        <v>8655</v>
      </c>
      <c r="B916" s="59">
        <v>1</v>
      </c>
      <c r="C916" s="68">
        <v>37631</v>
      </c>
      <c r="D916" s="68">
        <v>44936</v>
      </c>
      <c r="E916" s="82">
        <v>44</v>
      </c>
      <c r="F916" s="59" t="s">
        <v>4698</v>
      </c>
      <c r="G916" s="59">
        <v>237</v>
      </c>
      <c r="I916" t="s">
        <v>2493</v>
      </c>
      <c r="J916">
        <v>915</v>
      </c>
      <c r="K916">
        <f t="shared" si="140"/>
        <v>665</v>
      </c>
      <c r="L916">
        <f t="shared" si="141"/>
        <v>1</v>
      </c>
      <c r="M916">
        <f t="shared" si="142"/>
        <v>41408</v>
      </c>
      <c r="N916">
        <f t="shared" si="143"/>
        <v>2013</v>
      </c>
      <c r="O916">
        <f t="shared" si="144"/>
        <v>5</v>
      </c>
      <c r="P916" t="str">
        <f t="shared" si="145"/>
        <v>05</v>
      </c>
      <c r="Q916">
        <f t="shared" si="146"/>
        <v>14</v>
      </c>
      <c r="R916">
        <f t="shared" si="147"/>
        <v>14</v>
      </c>
      <c r="S916" t="str">
        <f t="shared" si="148"/>
        <v>'2013-05-14'</v>
      </c>
      <c r="T916" t="str">
        <f t="shared" si="149"/>
        <v>insert into control (nombre, fecha_registrada, registrada, estatus, id_admin, id_cliente, created_at, updated_at) values('MAGIA AGAVERA','2013-05-14',1,1,2,665,'2018-10-31 23:06:00','2018-10-31 23:06:00');</v>
      </c>
    </row>
    <row r="917" spans="1:20" ht="43">
      <c r="A917" s="65" t="s">
        <v>8655</v>
      </c>
      <c r="B917" s="57">
        <v>1</v>
      </c>
      <c r="C917" s="69">
        <v>37739</v>
      </c>
      <c r="D917" s="69">
        <v>45044</v>
      </c>
      <c r="E917" s="85">
        <v>3</v>
      </c>
      <c r="F917" s="57" t="s">
        <v>4698</v>
      </c>
      <c r="G917" s="57">
        <v>237</v>
      </c>
      <c r="I917" t="s">
        <v>2566</v>
      </c>
      <c r="J917">
        <v>916</v>
      </c>
      <c r="K917">
        <f t="shared" si="140"/>
        <v>651</v>
      </c>
      <c r="L917">
        <f t="shared" si="141"/>
        <v>1</v>
      </c>
      <c r="M917">
        <f t="shared" si="142"/>
        <v>41299</v>
      </c>
      <c r="N917">
        <f t="shared" si="143"/>
        <v>2013</v>
      </c>
      <c r="O917">
        <f t="shared" si="144"/>
        <v>1</v>
      </c>
      <c r="P917" t="str">
        <f t="shared" si="145"/>
        <v>01</v>
      </c>
      <c r="Q917">
        <f t="shared" si="146"/>
        <v>25</v>
      </c>
      <c r="R917">
        <f t="shared" si="147"/>
        <v>25</v>
      </c>
      <c r="S917" t="str">
        <f t="shared" si="148"/>
        <v>'2013-01-25'</v>
      </c>
      <c r="T917" t="str">
        <f t="shared" si="149"/>
        <v>insert into control (nombre, fecha_registrada, registrada, estatus, id_admin, id_cliente, created_at, updated_at) values('MAGIC DOUGHNUTS','2013-01-25',1,1,2,651,'2018-10-31 23:06:00','2018-10-31 23:06:00');</v>
      </c>
    </row>
    <row r="918" spans="1:20" ht="27">
      <c r="A918" s="74" t="s">
        <v>8655</v>
      </c>
      <c r="B918" s="59">
        <v>1</v>
      </c>
      <c r="C918" s="68">
        <v>41458</v>
      </c>
      <c r="D918" s="68">
        <v>45110</v>
      </c>
      <c r="E918" s="82">
        <v>3</v>
      </c>
      <c r="F918" s="59" t="s">
        <v>4698</v>
      </c>
      <c r="G918" s="59">
        <v>237</v>
      </c>
      <c r="I918" t="s">
        <v>2562</v>
      </c>
      <c r="J918">
        <v>917</v>
      </c>
      <c r="K918">
        <f t="shared" si="140"/>
        <v>652</v>
      </c>
      <c r="L918">
        <f t="shared" si="141"/>
        <v>1</v>
      </c>
      <c r="M918">
        <f t="shared" si="142"/>
        <v>38784</v>
      </c>
      <c r="N918">
        <f t="shared" si="143"/>
        <v>2006</v>
      </c>
      <c r="O918">
        <f t="shared" si="144"/>
        <v>3</v>
      </c>
      <c r="P918" t="str">
        <f t="shared" si="145"/>
        <v>03</v>
      </c>
      <c r="Q918">
        <f t="shared" si="146"/>
        <v>8</v>
      </c>
      <c r="R918" t="str">
        <f t="shared" si="147"/>
        <v>08</v>
      </c>
      <c r="S918" t="str">
        <f t="shared" si="148"/>
        <v>'2006-03-08'</v>
      </c>
      <c r="T918" t="str">
        <f t="shared" si="149"/>
        <v>insert into control (nombre, fecha_registrada, registrada, estatus, id_admin, id_cliente, created_at, updated_at) values('MAGIC DRINKISS','2006-03-08',1,1,2,652,'2018-10-31 23:06:00','2018-10-31 23:06:00');</v>
      </c>
    </row>
    <row r="919" spans="1:20" ht="27">
      <c r="A919" s="64" t="s">
        <v>8656</v>
      </c>
      <c r="B919" s="58">
        <v>1</v>
      </c>
      <c r="C919" s="67">
        <v>41458</v>
      </c>
      <c r="D919" s="67">
        <v>45110</v>
      </c>
      <c r="E919" s="83">
        <v>35</v>
      </c>
      <c r="F919" s="58" t="s">
        <v>4698</v>
      </c>
      <c r="G919" s="58">
        <v>237</v>
      </c>
      <c r="I919" t="s">
        <v>2555</v>
      </c>
      <c r="J919">
        <v>918</v>
      </c>
      <c r="K919">
        <f t="shared" si="140"/>
        <v>653</v>
      </c>
      <c r="L919">
        <f t="shared" si="141"/>
        <v>1</v>
      </c>
      <c r="M919">
        <f t="shared" si="142"/>
        <v>39738</v>
      </c>
      <c r="N919">
        <f t="shared" si="143"/>
        <v>2008</v>
      </c>
      <c r="O919">
        <f t="shared" si="144"/>
        <v>10</v>
      </c>
      <c r="P919">
        <f t="shared" si="145"/>
        <v>10</v>
      </c>
      <c r="Q919">
        <f t="shared" si="146"/>
        <v>17</v>
      </c>
      <c r="R919">
        <f t="shared" si="147"/>
        <v>17</v>
      </c>
      <c r="S919" t="str">
        <f t="shared" si="148"/>
        <v>'2008-10-17'</v>
      </c>
      <c r="T919" t="str">
        <f t="shared" si="149"/>
        <v>insert into control (nombre, fecha_registrada, registrada, estatus, id_admin, id_cliente, created_at, updated_at) values('MAGNETAR','2008-10-17',1,1,2,653,'2018-10-31 23:06:00','2018-10-31 23:06:00');</v>
      </c>
    </row>
    <row r="920" spans="1:20" ht="27">
      <c r="A920" s="74" t="s">
        <v>8656</v>
      </c>
      <c r="B920" s="59">
        <v>1</v>
      </c>
      <c r="C920" s="68">
        <v>41460</v>
      </c>
      <c r="D920" s="68">
        <v>45112</v>
      </c>
      <c r="E920" s="82">
        <v>44</v>
      </c>
      <c r="F920" s="59" t="s">
        <v>4698</v>
      </c>
      <c r="G920" s="59">
        <v>237</v>
      </c>
      <c r="I920" t="s">
        <v>8651</v>
      </c>
      <c r="J920">
        <v>919</v>
      </c>
      <c r="K920">
        <f t="shared" si="140"/>
        <v>654</v>
      </c>
      <c r="L920">
        <f t="shared" si="141"/>
        <v>1</v>
      </c>
      <c r="M920">
        <f t="shared" si="142"/>
        <v>39534</v>
      </c>
      <c r="N920">
        <f t="shared" si="143"/>
        <v>2008</v>
      </c>
      <c r="O920">
        <f t="shared" si="144"/>
        <v>3</v>
      </c>
      <c r="P920" t="str">
        <f t="shared" si="145"/>
        <v>03</v>
      </c>
      <c r="Q920">
        <f t="shared" si="146"/>
        <v>27</v>
      </c>
      <c r="R920">
        <f t="shared" si="147"/>
        <v>27</v>
      </c>
      <c r="S920" t="str">
        <f t="shared" si="148"/>
        <v>'2008-03-27'</v>
      </c>
      <c r="T920" t="str">
        <f t="shared" si="149"/>
        <v>insert into control (nombre, fecha_registrada, registrada, estatus, id_admin, id_cliente, created_at, updated_at) values('MAGNOS CPE COMERCIALIZACION Y PRODUCTOS DE ENTRETENIMIENTO','2008-03-27',1,1,2,654,'2018-10-31 23:06:00','2018-10-31 23:06:00');</v>
      </c>
    </row>
    <row r="921" spans="1:20">
      <c r="A921" s="64" t="s">
        <v>4697</v>
      </c>
      <c r="B921" s="58">
        <v>1</v>
      </c>
      <c r="C921" s="67">
        <v>41460</v>
      </c>
      <c r="D921" s="67">
        <v>45112</v>
      </c>
      <c r="E921" s="83">
        <v>44</v>
      </c>
      <c r="F921" s="58" t="s">
        <v>4698</v>
      </c>
      <c r="G921" s="58">
        <v>237</v>
      </c>
      <c r="I921" t="s">
        <v>2539</v>
      </c>
      <c r="J921">
        <v>920</v>
      </c>
      <c r="K921">
        <f t="shared" si="140"/>
        <v>655</v>
      </c>
      <c r="L921">
        <f t="shared" si="141"/>
        <v>1</v>
      </c>
      <c r="M921">
        <f t="shared" si="142"/>
        <v>41404</v>
      </c>
      <c r="N921">
        <f t="shared" si="143"/>
        <v>2013</v>
      </c>
      <c r="O921">
        <f t="shared" si="144"/>
        <v>5</v>
      </c>
      <c r="P921" t="str">
        <f t="shared" si="145"/>
        <v>05</v>
      </c>
      <c r="Q921">
        <f t="shared" si="146"/>
        <v>10</v>
      </c>
      <c r="R921">
        <f t="shared" si="147"/>
        <v>10</v>
      </c>
      <c r="S921" t="str">
        <f t="shared" si="148"/>
        <v>'2013-05-10'</v>
      </c>
      <c r="T921" t="str">
        <f t="shared" si="149"/>
        <v>insert into control (nombre, fecha_registrada, registrada, estatus, id_admin, id_cliente, created_at, updated_at) values('MAGNOS MUSICA','2013-05-10',1,1,2,655,'2018-10-31 23:06:00','2018-10-31 23:06:00');</v>
      </c>
    </row>
    <row r="922" spans="1:20">
      <c r="A922" s="72" t="s">
        <v>4697</v>
      </c>
      <c r="B922" s="60" t="s">
        <v>8657</v>
      </c>
      <c r="C922" s="68">
        <v>41460</v>
      </c>
      <c r="D922" s="68">
        <v>45112</v>
      </c>
      <c r="E922" s="82">
        <v>3</v>
      </c>
      <c r="F922" s="60" t="s">
        <v>4698</v>
      </c>
      <c r="G922" s="60">
        <v>237</v>
      </c>
      <c r="I922" t="s">
        <v>2536</v>
      </c>
      <c r="J922">
        <v>921</v>
      </c>
      <c r="K922">
        <f t="shared" si="140"/>
        <v>656</v>
      </c>
      <c r="L922">
        <f t="shared" si="141"/>
        <v>1</v>
      </c>
      <c r="M922">
        <f t="shared" si="142"/>
        <v>40693</v>
      </c>
      <c r="N922">
        <f t="shared" si="143"/>
        <v>2011</v>
      </c>
      <c r="O922">
        <f t="shared" si="144"/>
        <v>5</v>
      </c>
      <c r="P922" t="str">
        <f t="shared" si="145"/>
        <v>05</v>
      </c>
      <c r="Q922">
        <f t="shared" si="146"/>
        <v>30</v>
      </c>
      <c r="R922">
        <f t="shared" si="147"/>
        <v>30</v>
      </c>
      <c r="S922" t="str">
        <f t="shared" si="148"/>
        <v>'2011-05-30'</v>
      </c>
      <c r="T922" t="str">
        <f t="shared" si="149"/>
        <v>insert into control (nombre, fecha_registrada, registrada, estatus, id_admin, id_cliente, created_at, updated_at) values('MAGNUM RECICLAMOS','2011-05-30',1,1,2,656,'2018-10-31 23:06:00','2018-10-31 23:06:00');</v>
      </c>
    </row>
    <row r="923" spans="1:20">
      <c r="A923" s="58" t="s">
        <v>4712</v>
      </c>
      <c r="B923" s="58">
        <v>1</v>
      </c>
      <c r="C923" s="67">
        <v>41516</v>
      </c>
      <c r="D923" s="67">
        <v>45168</v>
      </c>
      <c r="E923" s="83"/>
      <c r="F923" s="58" t="s">
        <v>4712</v>
      </c>
      <c r="G923" s="58">
        <v>236</v>
      </c>
      <c r="I923" t="s">
        <v>2529</v>
      </c>
      <c r="J923">
        <v>922</v>
      </c>
      <c r="K923">
        <f t="shared" si="140"/>
        <v>657</v>
      </c>
      <c r="L923">
        <f t="shared" si="141"/>
        <v>0</v>
      </c>
      <c r="M923">
        <f t="shared" si="142"/>
        <v>39885</v>
      </c>
      <c r="N923">
        <f t="shared" si="143"/>
        <v>2009</v>
      </c>
      <c r="O923">
        <f t="shared" si="144"/>
        <v>3</v>
      </c>
      <c r="P923" t="str">
        <f t="shared" si="145"/>
        <v>03</v>
      </c>
      <c r="Q923">
        <f t="shared" si="146"/>
        <v>13</v>
      </c>
      <c r="R923">
        <f t="shared" si="147"/>
        <v>13</v>
      </c>
      <c r="S923" t="str">
        <f t="shared" si="148"/>
        <v>'2009-03-13'</v>
      </c>
      <c r="T923" t="str">
        <f t="shared" si="149"/>
        <v>insert into control (nombre, fecha_registrada, registrada, estatus, id_admin, id_cliente, created_at, updated_at) values('MAINCOSA','2009-03-13',0,1,2,657,'2018-10-31 23:06:00','2018-10-31 23:06:00');</v>
      </c>
    </row>
    <row r="924" spans="1:20">
      <c r="A924" s="59" t="s">
        <v>4712</v>
      </c>
      <c r="B924" s="59">
        <v>1</v>
      </c>
      <c r="C924" s="68">
        <v>41900</v>
      </c>
      <c r="D924" s="68">
        <v>45553</v>
      </c>
      <c r="E924" s="82"/>
      <c r="F924" s="59" t="s">
        <v>4712</v>
      </c>
      <c r="G924" s="59">
        <v>236</v>
      </c>
      <c r="I924" t="s">
        <v>2521</v>
      </c>
      <c r="J924">
        <v>923</v>
      </c>
      <c r="K924">
        <f t="shared" si="140"/>
        <v>658</v>
      </c>
      <c r="L924">
        <f t="shared" si="141"/>
        <v>1</v>
      </c>
      <c r="M924">
        <f t="shared" si="142"/>
        <v>40911</v>
      </c>
      <c r="N924">
        <f t="shared" si="143"/>
        <v>2012</v>
      </c>
      <c r="O924">
        <f t="shared" si="144"/>
        <v>1</v>
      </c>
      <c r="P924" t="str">
        <f t="shared" si="145"/>
        <v>01</v>
      </c>
      <c r="Q924">
        <f t="shared" si="146"/>
        <v>3</v>
      </c>
      <c r="R924" t="str">
        <f t="shared" si="147"/>
        <v>03</v>
      </c>
      <c r="S924" t="str">
        <f t="shared" si="148"/>
        <v>'2012-01-03'</v>
      </c>
      <c r="T924" t="str">
        <f t="shared" si="149"/>
        <v>insert into control (nombre, fecha_registrada, registrada, estatus, id_admin, id_cliente, created_at, updated_at) values('MAJESTY','2012-01-03',1,1,2,658,'2018-10-31 23:06:00','2018-10-31 23:06:00');</v>
      </c>
    </row>
    <row r="925" spans="1:20">
      <c r="A925" s="58" t="s">
        <v>4718</v>
      </c>
      <c r="B925" s="58">
        <v>1</v>
      </c>
      <c r="C925" s="67">
        <v>42785</v>
      </c>
      <c r="D925" s="67">
        <v>46437</v>
      </c>
      <c r="E925" s="83"/>
      <c r="F925" s="58" t="s">
        <v>4718</v>
      </c>
      <c r="G925" s="58">
        <v>235</v>
      </c>
      <c r="I925" t="s">
        <v>2515</v>
      </c>
      <c r="J925">
        <v>924</v>
      </c>
      <c r="K925">
        <f t="shared" si="140"/>
        <v>659</v>
      </c>
      <c r="L925">
        <f t="shared" si="141"/>
        <v>1</v>
      </c>
      <c r="M925">
        <f t="shared" si="142"/>
        <v>37244</v>
      </c>
      <c r="N925">
        <f t="shared" si="143"/>
        <v>2001</v>
      </c>
      <c r="O925">
        <f t="shared" si="144"/>
        <v>12</v>
      </c>
      <c r="P925">
        <f t="shared" si="145"/>
        <v>12</v>
      </c>
      <c r="Q925">
        <f t="shared" si="146"/>
        <v>19</v>
      </c>
      <c r="R925">
        <f t="shared" si="147"/>
        <v>19</v>
      </c>
      <c r="S925" t="str">
        <f t="shared" si="148"/>
        <v>'2001-12-19'</v>
      </c>
      <c r="T925" t="str">
        <f t="shared" si="149"/>
        <v>insert into control (nombre, fecha_registrada, registrada, estatus, id_admin, id_cliente, created_at, updated_at) values('MAKCO','2001-12-19',1,1,2,659,'2018-10-31 23:06:00','2018-10-31 23:06:00');</v>
      </c>
    </row>
    <row r="926" spans="1:20">
      <c r="A926" s="60" t="s">
        <v>4724</v>
      </c>
      <c r="B926" s="60" t="s">
        <v>8657</v>
      </c>
      <c r="C926" s="68">
        <v>39353</v>
      </c>
      <c r="D926" s="68">
        <v>43006</v>
      </c>
      <c r="E926" s="82"/>
      <c r="F926" s="60" t="s">
        <v>4718</v>
      </c>
      <c r="G926" s="60">
        <v>235</v>
      </c>
      <c r="I926" t="s">
        <v>7330</v>
      </c>
      <c r="J926">
        <v>925</v>
      </c>
      <c r="K926">
        <f t="shared" si="140"/>
        <v>789</v>
      </c>
      <c r="L926">
        <f t="shared" si="141"/>
        <v>1</v>
      </c>
      <c r="M926">
        <f t="shared" si="142"/>
        <v>42661</v>
      </c>
      <c r="N926">
        <f t="shared" si="143"/>
        <v>2016</v>
      </c>
      <c r="O926">
        <f t="shared" si="144"/>
        <v>10</v>
      </c>
      <c r="P926">
        <f t="shared" si="145"/>
        <v>10</v>
      </c>
      <c r="Q926">
        <f t="shared" si="146"/>
        <v>18</v>
      </c>
      <c r="R926">
        <f t="shared" si="147"/>
        <v>18</v>
      </c>
      <c r="S926" t="str">
        <f t="shared" si="148"/>
        <v>'2016-10-18'</v>
      </c>
      <c r="T926" t="str">
        <f t="shared" si="149"/>
        <v>insert into control (nombre, fecha_registrada, registrada, estatus, id_admin, id_cliente, created_at, updated_at) values('MAKINOVO Y DISEÑO','2016-10-18',1,1,2,789,'2018-10-31 23:06:00','2018-10-31 23:06:00');</v>
      </c>
    </row>
    <row r="927" spans="1:20">
      <c r="A927" s="58" t="s">
        <v>4726</v>
      </c>
      <c r="B927" s="58">
        <v>1</v>
      </c>
      <c r="C927" s="67">
        <v>39836</v>
      </c>
      <c r="D927" s="67">
        <v>43488</v>
      </c>
      <c r="E927" s="83"/>
      <c r="F927" s="58" t="s">
        <v>4718</v>
      </c>
      <c r="G927" s="58">
        <v>235</v>
      </c>
      <c r="I927" t="s">
        <v>5969</v>
      </c>
      <c r="J927">
        <v>926</v>
      </c>
      <c r="K927">
        <f t="shared" si="140"/>
        <v>660</v>
      </c>
      <c r="L927">
        <f t="shared" si="141"/>
        <v>1</v>
      </c>
      <c r="M927">
        <f t="shared" si="142"/>
        <v>42041</v>
      </c>
      <c r="N927">
        <f t="shared" si="143"/>
        <v>2015</v>
      </c>
      <c r="O927">
        <f t="shared" si="144"/>
        <v>2</v>
      </c>
      <c r="P927" t="str">
        <f t="shared" si="145"/>
        <v>02</v>
      </c>
      <c r="Q927">
        <f t="shared" si="146"/>
        <v>6</v>
      </c>
      <c r="R927" t="str">
        <f t="shared" si="147"/>
        <v>06</v>
      </c>
      <c r="S927" t="str">
        <f t="shared" si="148"/>
        <v>'2015-02-06'</v>
      </c>
      <c r="T927" t="str">
        <f t="shared" si="149"/>
        <v>insert into control (nombre, fecha_registrada, registrada, estatus, id_admin, id_cliente, created_at, updated_at) values('MALLALAM','2015-02-06',1,1,2,660,'2018-10-31 23:06:00','2018-10-31 23:06:00');</v>
      </c>
    </row>
    <row r="928" spans="1:20">
      <c r="A928" s="59" t="s">
        <v>4729</v>
      </c>
      <c r="B928" s="59">
        <v>1</v>
      </c>
      <c r="C928" s="68">
        <v>39878</v>
      </c>
      <c r="D928" s="68">
        <v>43530</v>
      </c>
      <c r="E928" s="82"/>
      <c r="F928" s="59" t="s">
        <v>4729</v>
      </c>
      <c r="G928" s="59">
        <v>233</v>
      </c>
      <c r="I928" t="s">
        <v>2509</v>
      </c>
      <c r="J928">
        <v>927</v>
      </c>
      <c r="K928">
        <f t="shared" si="140"/>
        <v>661</v>
      </c>
      <c r="L928">
        <f t="shared" si="141"/>
        <v>1</v>
      </c>
      <c r="M928">
        <f t="shared" si="142"/>
        <v>41900</v>
      </c>
      <c r="N928">
        <f t="shared" si="143"/>
        <v>2014</v>
      </c>
      <c r="O928">
        <f t="shared" si="144"/>
        <v>9</v>
      </c>
      <c r="P928" t="str">
        <f t="shared" si="145"/>
        <v>09</v>
      </c>
      <c r="Q928">
        <f t="shared" si="146"/>
        <v>18</v>
      </c>
      <c r="R928">
        <f t="shared" si="147"/>
        <v>18</v>
      </c>
      <c r="S928" t="str">
        <f t="shared" si="148"/>
        <v>'2014-09-18'</v>
      </c>
      <c r="T928" t="str">
        <f t="shared" si="149"/>
        <v>insert into control (nombre, fecha_registrada, registrada, estatus, id_admin, id_cliente, created_at, updated_at) values('MALLAS ESTRELLA','2014-09-18',1,1,2,661,'2018-10-31 23:06:00','2018-10-31 23:06:00');</v>
      </c>
    </row>
    <row r="929" spans="1:20">
      <c r="A929" s="58" t="s">
        <v>4737</v>
      </c>
      <c r="B929" s="58">
        <v>1</v>
      </c>
      <c r="C929" s="67">
        <v>40520</v>
      </c>
      <c r="D929" s="67">
        <v>44173</v>
      </c>
      <c r="E929" s="83"/>
      <c r="F929" s="58" t="s">
        <v>4737</v>
      </c>
      <c r="G929" s="58">
        <v>232</v>
      </c>
      <c r="I929" t="s">
        <v>2099</v>
      </c>
      <c r="J929">
        <v>928</v>
      </c>
      <c r="K929">
        <f t="shared" si="140"/>
        <v>738</v>
      </c>
      <c r="L929">
        <f t="shared" si="141"/>
        <v>1</v>
      </c>
      <c r="M929">
        <f t="shared" si="142"/>
        <v>39314</v>
      </c>
      <c r="N929">
        <f t="shared" si="143"/>
        <v>2007</v>
      </c>
      <c r="O929">
        <f t="shared" si="144"/>
        <v>8</v>
      </c>
      <c r="P929" t="str">
        <f t="shared" si="145"/>
        <v>08</v>
      </c>
      <c r="Q929">
        <f t="shared" si="146"/>
        <v>20</v>
      </c>
      <c r="R929">
        <f t="shared" si="147"/>
        <v>20</v>
      </c>
      <c r="S929" t="str">
        <f t="shared" si="148"/>
        <v>'2007-08-20'</v>
      </c>
      <c r="T929" t="str">
        <f t="shared" si="149"/>
        <v>insert into control (nombre, fecha_registrada, registrada, estatus, id_admin, id_cliente, created_at, updated_at) values('MANGOKI','2007-08-20',1,1,2,738,'2018-10-31 23:06:00','2018-10-31 23:06:00');</v>
      </c>
    </row>
    <row r="930" spans="1:20">
      <c r="A930" s="60" t="s">
        <v>4744</v>
      </c>
      <c r="B930" s="60">
        <v>1</v>
      </c>
      <c r="C930" s="70">
        <v>40959</v>
      </c>
      <c r="D930" s="70">
        <v>44612</v>
      </c>
      <c r="E930" s="84"/>
      <c r="F930" s="60" t="s">
        <v>4744</v>
      </c>
      <c r="G930" s="60">
        <v>231</v>
      </c>
      <c r="I930" t="s">
        <v>8280</v>
      </c>
      <c r="J930">
        <v>929</v>
      </c>
      <c r="K930">
        <f t="shared" si="140"/>
        <v>128</v>
      </c>
      <c r="L930">
        <f t="shared" si="141"/>
        <v>1</v>
      </c>
      <c r="M930">
        <f t="shared" si="142"/>
        <v>43206</v>
      </c>
      <c r="N930">
        <f t="shared" si="143"/>
        <v>2018</v>
      </c>
      <c r="O930">
        <f t="shared" si="144"/>
        <v>4</v>
      </c>
      <c r="P930" t="str">
        <f t="shared" si="145"/>
        <v>04</v>
      </c>
      <c r="Q930">
        <f t="shared" si="146"/>
        <v>16</v>
      </c>
      <c r="R930">
        <f t="shared" si="147"/>
        <v>16</v>
      </c>
      <c r="S930" t="str">
        <f t="shared" si="148"/>
        <v>'2018-04-16'</v>
      </c>
      <c r="T930" t="str">
        <f t="shared" si="149"/>
        <v>insert into control (nombre, fecha_registrada, registrada, estatus, id_admin, id_cliente, created_at, updated_at) values('MANITOBA HYF','2018-04-16',1,1,2,128,'2018-10-31 23:06:00','2018-10-31 23:06:00');</v>
      </c>
    </row>
    <row r="931" spans="1:20">
      <c r="A931" s="58" t="s">
        <v>4752</v>
      </c>
      <c r="B931" s="58">
        <v>1</v>
      </c>
      <c r="C931" s="67">
        <v>39353</v>
      </c>
      <c r="D931" s="67">
        <v>46658</v>
      </c>
      <c r="E931" s="83"/>
      <c r="F931" s="58" t="s">
        <v>4752</v>
      </c>
      <c r="G931" s="58">
        <v>230</v>
      </c>
      <c r="I931" t="s">
        <v>7936</v>
      </c>
      <c r="J931">
        <v>930</v>
      </c>
      <c r="K931">
        <f t="shared" si="140"/>
        <v>664</v>
      </c>
      <c r="L931">
        <f t="shared" si="141"/>
        <v>0</v>
      </c>
      <c r="M931">
        <f t="shared" si="142"/>
        <v>42964</v>
      </c>
      <c r="N931">
        <f t="shared" si="143"/>
        <v>2017</v>
      </c>
      <c r="O931">
        <f t="shared" si="144"/>
        <v>8</v>
      </c>
      <c r="P931" t="str">
        <f t="shared" si="145"/>
        <v>08</v>
      </c>
      <c r="Q931">
        <f t="shared" si="146"/>
        <v>17</v>
      </c>
      <c r="R931">
        <f t="shared" si="147"/>
        <v>17</v>
      </c>
      <c r="S931" t="str">
        <f t="shared" si="148"/>
        <v>'2017-08-17'</v>
      </c>
      <c r="T931" t="str">
        <f t="shared" si="149"/>
        <v>insert into control (nombre, fecha_registrada, registrada, estatus, id_admin, id_cliente, created_at, updated_at) values('MANZANAS WIEBE (Logo Rojo-Dorado)','2017-08-17',0,1,2,664,'2018-10-31 23:06:00','2018-10-31 23:06:00');</v>
      </c>
    </row>
    <row r="932" spans="1:20">
      <c r="A932" s="59" t="s">
        <v>4757</v>
      </c>
      <c r="B932" s="59">
        <v>1</v>
      </c>
      <c r="C932" s="68">
        <v>40515</v>
      </c>
      <c r="D932" s="68">
        <v>44168</v>
      </c>
      <c r="E932" s="82"/>
      <c r="F932" s="59" t="s">
        <v>4757</v>
      </c>
      <c r="G932" s="59">
        <v>229</v>
      </c>
      <c r="I932" t="s">
        <v>7942</v>
      </c>
      <c r="J932">
        <v>931</v>
      </c>
      <c r="K932">
        <f t="shared" si="140"/>
        <v>664</v>
      </c>
      <c r="L932">
        <f t="shared" si="141"/>
        <v>0</v>
      </c>
      <c r="M932">
        <f t="shared" si="142"/>
        <v>42964</v>
      </c>
      <c r="N932">
        <f t="shared" si="143"/>
        <v>2017</v>
      </c>
      <c r="O932">
        <f t="shared" si="144"/>
        <v>8</v>
      </c>
      <c r="P932" t="str">
        <f t="shared" si="145"/>
        <v>08</v>
      </c>
      <c r="Q932">
        <f t="shared" si="146"/>
        <v>17</v>
      </c>
      <c r="R932">
        <f t="shared" si="147"/>
        <v>17</v>
      </c>
      <c r="S932" t="str">
        <f t="shared" si="148"/>
        <v>'2017-08-17'</v>
      </c>
      <c r="T932" t="str">
        <f t="shared" si="149"/>
        <v>insert into control (nombre, fecha_registrada, registrada, estatus, id_admin, id_cliente, created_at, updated_at) values('MANZANAS WIEBE (Logo Rojo-Verde)','2017-08-17',0,1,2,664,'2018-10-31 23:06:00','2018-10-31 23:06:00');</v>
      </c>
    </row>
    <row r="933" spans="1:20">
      <c r="A933" s="64" t="s">
        <v>4763</v>
      </c>
      <c r="B933" s="58">
        <v>1</v>
      </c>
      <c r="C933" s="67">
        <v>40520</v>
      </c>
      <c r="D933" s="67">
        <v>44173</v>
      </c>
      <c r="E933" s="83"/>
      <c r="F933" s="64" t="s">
        <v>4757</v>
      </c>
      <c r="G933" s="58">
        <v>229</v>
      </c>
      <c r="I933" t="s">
        <v>6134</v>
      </c>
      <c r="J933">
        <v>932</v>
      </c>
      <c r="K933">
        <f t="shared" si="140"/>
        <v>326</v>
      </c>
      <c r="L933">
        <f t="shared" si="141"/>
        <v>1</v>
      </c>
      <c r="M933">
        <f t="shared" si="142"/>
        <v>42107</v>
      </c>
      <c r="N933">
        <f t="shared" si="143"/>
        <v>2015</v>
      </c>
      <c r="O933">
        <f t="shared" si="144"/>
        <v>4</v>
      </c>
      <c r="P933" t="str">
        <f t="shared" si="145"/>
        <v>04</v>
      </c>
      <c r="Q933">
        <f t="shared" si="146"/>
        <v>13</v>
      </c>
      <c r="R933">
        <f t="shared" si="147"/>
        <v>13</v>
      </c>
      <c r="S933" t="str">
        <f t="shared" si="148"/>
        <v>'2015-04-13'</v>
      </c>
      <c r="T933" t="str">
        <f t="shared" si="149"/>
        <v>insert into control (nombre, fecha_registrada, registrada, estatus, id_admin, id_cliente, created_at, updated_at) values('MAPUMA','2015-04-13',1,1,2,326,'2018-10-31 23:06:00','2018-10-31 23:06:00');</v>
      </c>
    </row>
    <row r="934" spans="1:20">
      <c r="A934" s="59" t="s">
        <v>4765</v>
      </c>
      <c r="B934" s="59">
        <v>1</v>
      </c>
      <c r="C934" s="68">
        <v>39797</v>
      </c>
      <c r="D934" s="68">
        <v>47102</v>
      </c>
      <c r="E934" s="82"/>
      <c r="F934" s="59" t="s">
        <v>4765</v>
      </c>
      <c r="G934" s="59">
        <v>228</v>
      </c>
      <c r="I934" t="s">
        <v>8509</v>
      </c>
      <c r="J934">
        <v>933</v>
      </c>
      <c r="K934">
        <f t="shared" si="140"/>
        <v>556</v>
      </c>
      <c r="L934">
        <f t="shared" si="141"/>
        <v>0</v>
      </c>
      <c r="M934" t="str">
        <f t="shared" si="142"/>
        <v/>
      </c>
      <c r="N934" t="e">
        <f t="shared" si="143"/>
        <v>#VALUE!</v>
      </c>
      <c r="O934" t="e">
        <f t="shared" si="144"/>
        <v>#VALUE!</v>
      </c>
      <c r="P934" t="e">
        <f t="shared" si="145"/>
        <v>#VALUE!</v>
      </c>
      <c r="Q934" t="e">
        <f t="shared" si="146"/>
        <v>#VALUE!</v>
      </c>
      <c r="R934" t="e">
        <f t="shared" si="147"/>
        <v>#VALUE!</v>
      </c>
      <c r="S934" t="str">
        <f t="shared" si="148"/>
        <v>null</v>
      </c>
      <c r="T934" t="str">
        <f t="shared" si="149"/>
        <v>insert into control (nombre, fecha_registrada, registrada, estatus, id_admin, id_cliente, created_at, updated_at) values('MAR STUDIO',null,0,1,2,556,'2018-10-31 23:06:00','2018-10-31 23:06:00');</v>
      </c>
    </row>
    <row r="935" spans="1:20" ht="27">
      <c r="A935" s="64" t="s">
        <v>4771</v>
      </c>
      <c r="B935" s="58">
        <v>1</v>
      </c>
      <c r="C935" s="67">
        <v>41800</v>
      </c>
      <c r="D935" s="67">
        <v>45453</v>
      </c>
      <c r="E935" s="83"/>
      <c r="F935" s="79" t="s">
        <v>8491</v>
      </c>
      <c r="G935" s="58">
        <v>227</v>
      </c>
      <c r="I935" t="s">
        <v>2487</v>
      </c>
      <c r="J935">
        <v>934</v>
      </c>
      <c r="K935">
        <f t="shared" si="140"/>
        <v>665</v>
      </c>
      <c r="L935">
        <f t="shared" si="141"/>
        <v>1</v>
      </c>
      <c r="M935">
        <f t="shared" si="142"/>
        <v>40953</v>
      </c>
      <c r="N935">
        <f t="shared" si="143"/>
        <v>2012</v>
      </c>
      <c r="O935">
        <f t="shared" si="144"/>
        <v>2</v>
      </c>
      <c r="P935" t="str">
        <f t="shared" si="145"/>
        <v>02</v>
      </c>
      <c r="Q935">
        <f t="shared" si="146"/>
        <v>14</v>
      </c>
      <c r="R935">
        <f t="shared" si="147"/>
        <v>14</v>
      </c>
      <c r="S935" t="str">
        <f t="shared" si="148"/>
        <v>'2012-02-14'</v>
      </c>
      <c r="T935" t="str">
        <f t="shared" si="149"/>
        <v>insert into control (nombre, fecha_registrada, registrada, estatus, id_admin, id_cliente, created_at, updated_at) values('MARCA JALISCO SPMO','2012-02-14',1,1,2,665,'2018-10-31 23:06:00','2018-10-31 23:06:00');</v>
      </c>
    </row>
    <row r="936" spans="1:20">
      <c r="A936" s="60" t="s">
        <v>4776</v>
      </c>
      <c r="B936" s="60" t="s">
        <v>8657</v>
      </c>
      <c r="C936" s="68">
        <v>40284</v>
      </c>
      <c r="D936" s="68">
        <v>43937</v>
      </c>
      <c r="E936" s="82"/>
      <c r="F936" s="60" t="s">
        <v>4777</v>
      </c>
      <c r="G936" s="60">
        <v>226</v>
      </c>
      <c r="I936" t="s">
        <v>2475</v>
      </c>
      <c r="J936">
        <v>935</v>
      </c>
      <c r="K936">
        <f t="shared" si="140"/>
        <v>666</v>
      </c>
      <c r="L936">
        <f t="shared" si="141"/>
        <v>1</v>
      </c>
      <c r="M936">
        <f t="shared" si="142"/>
        <v>41012</v>
      </c>
      <c r="N936">
        <f t="shared" si="143"/>
        <v>2012</v>
      </c>
      <c r="O936">
        <f t="shared" si="144"/>
        <v>4</v>
      </c>
      <c r="P936" t="str">
        <f t="shared" si="145"/>
        <v>04</v>
      </c>
      <c r="Q936">
        <f t="shared" si="146"/>
        <v>13</v>
      </c>
      <c r="R936">
        <f t="shared" si="147"/>
        <v>13</v>
      </c>
      <c r="S936" t="str">
        <f t="shared" si="148"/>
        <v>'2012-04-13'</v>
      </c>
      <c r="T936" t="str">
        <f t="shared" si="149"/>
        <v>insert into control (nombre, fecha_registrada, registrada, estatus, id_admin, id_cliente, created_at, updated_at) values('MARCORAMA','2012-04-13',1,1,2,666,'2018-10-31 23:06:00','2018-10-31 23:06:00');</v>
      </c>
    </row>
    <row r="937" spans="1:20">
      <c r="A937" s="58" t="s">
        <v>4783</v>
      </c>
      <c r="B937" s="58">
        <v>1</v>
      </c>
      <c r="C937" s="67">
        <v>40284</v>
      </c>
      <c r="D937" s="67">
        <v>43937</v>
      </c>
      <c r="E937" s="83"/>
      <c r="F937" s="58" t="s">
        <v>4777</v>
      </c>
      <c r="G937" s="58">
        <v>226</v>
      </c>
      <c r="I937" t="s">
        <v>2470</v>
      </c>
      <c r="J937">
        <v>936</v>
      </c>
      <c r="K937">
        <f t="shared" si="140"/>
        <v>668</v>
      </c>
      <c r="L937">
        <f t="shared" si="141"/>
        <v>0</v>
      </c>
      <c r="M937">
        <f t="shared" si="142"/>
        <v>38986</v>
      </c>
      <c r="N937">
        <f t="shared" si="143"/>
        <v>2006</v>
      </c>
      <c r="O937">
        <f t="shared" si="144"/>
        <v>9</v>
      </c>
      <c r="P937" t="str">
        <f t="shared" si="145"/>
        <v>09</v>
      </c>
      <c r="Q937">
        <f t="shared" si="146"/>
        <v>26</v>
      </c>
      <c r="R937">
        <f t="shared" si="147"/>
        <v>26</v>
      </c>
      <c r="S937" t="str">
        <f t="shared" si="148"/>
        <v>'2006-09-26'</v>
      </c>
      <c r="T937" t="str">
        <f t="shared" si="149"/>
        <v>insert into control (nombre, fecha_registrada, registrada, estatus, id_admin, id_cliente, created_at, updated_at) values('MARISCOS LA BAHIA PRINCIPE','2006-09-26',0,1,2,668,'2018-10-31 23:06:00','2018-10-31 23:06:00');</v>
      </c>
    </row>
    <row r="938" spans="1:20">
      <c r="A938" s="60" t="s">
        <v>4786</v>
      </c>
      <c r="B938" s="60">
        <v>1</v>
      </c>
      <c r="C938" s="68">
        <v>39338</v>
      </c>
      <c r="D938" s="68">
        <v>42991</v>
      </c>
      <c r="E938" s="82"/>
      <c r="F938" s="60" t="s">
        <v>4787</v>
      </c>
      <c r="G938" s="60">
        <v>225</v>
      </c>
      <c r="I938" t="s">
        <v>7703</v>
      </c>
      <c r="J938">
        <v>937</v>
      </c>
      <c r="K938">
        <f t="shared" si="140"/>
        <v>536</v>
      </c>
      <c r="L938">
        <f t="shared" si="141"/>
        <v>0</v>
      </c>
      <c r="M938">
        <f t="shared" si="142"/>
        <v>42858</v>
      </c>
      <c r="N938">
        <f t="shared" si="143"/>
        <v>2017</v>
      </c>
      <c r="O938">
        <f t="shared" si="144"/>
        <v>5</v>
      </c>
      <c r="P938" t="str">
        <f t="shared" si="145"/>
        <v>05</v>
      </c>
      <c r="Q938">
        <f t="shared" si="146"/>
        <v>3</v>
      </c>
      <c r="R938" t="str">
        <f t="shared" si="147"/>
        <v>03</v>
      </c>
      <c r="S938" t="str">
        <f t="shared" si="148"/>
        <v>'2017-05-03'</v>
      </c>
      <c r="T938" t="str">
        <f t="shared" si="149"/>
        <v>insert into control (nombre, fecha_registrada, registrada, estatus, id_admin, id_cliente, created_at, updated_at) values('MARSELLA INTERCERAMIC','2017-05-03',0,1,2,536,'2018-10-31 23:06:00','2018-10-31 23:06:00');</v>
      </c>
    </row>
    <row r="939" spans="1:20">
      <c r="A939" s="58" t="s">
        <v>4793</v>
      </c>
      <c r="B939" s="58">
        <v>1</v>
      </c>
      <c r="C939" s="67">
        <v>39701</v>
      </c>
      <c r="D939" s="67">
        <v>43353</v>
      </c>
      <c r="E939" s="83"/>
      <c r="F939" s="58" t="s">
        <v>4793</v>
      </c>
      <c r="G939" s="58">
        <v>223</v>
      </c>
      <c r="I939" t="s">
        <v>293</v>
      </c>
      <c r="J939">
        <v>938</v>
      </c>
      <c r="K939">
        <f t="shared" si="140"/>
        <v>1097</v>
      </c>
      <c r="L939">
        <f t="shared" si="141"/>
        <v>1</v>
      </c>
      <c r="M939">
        <f t="shared" si="142"/>
        <v>39941</v>
      </c>
      <c r="N939">
        <f t="shared" si="143"/>
        <v>2009</v>
      </c>
      <c r="O939">
        <f t="shared" si="144"/>
        <v>5</v>
      </c>
      <c r="P939" t="str">
        <f t="shared" si="145"/>
        <v>05</v>
      </c>
      <c r="Q939">
        <f t="shared" si="146"/>
        <v>8</v>
      </c>
      <c r="R939" t="str">
        <f t="shared" si="147"/>
        <v>08</v>
      </c>
      <c r="S939" t="str">
        <f t="shared" si="148"/>
        <v>'2009-05-08'</v>
      </c>
      <c r="T939" t="str">
        <f t="shared" si="149"/>
        <v>insert into control (nombre, fecha_registrada, registrada, estatus, id_admin, id_cliente, created_at, updated_at) values('MAS ARNE','2009-05-08',1,1,2,1097,'2018-10-31 23:06:00','2018-10-31 23:06:00');</v>
      </c>
    </row>
    <row r="940" spans="1:20">
      <c r="A940" s="59" t="s">
        <v>4797</v>
      </c>
      <c r="B940" s="59">
        <v>1</v>
      </c>
      <c r="C940" s="68">
        <v>40100</v>
      </c>
      <c r="D940" s="68">
        <v>43752</v>
      </c>
      <c r="E940" s="82"/>
      <c r="F940" s="59" t="s">
        <v>4797</v>
      </c>
      <c r="G940" s="59">
        <v>221</v>
      </c>
      <c r="I940" t="s">
        <v>2453</v>
      </c>
      <c r="J940">
        <v>939</v>
      </c>
      <c r="K940">
        <f t="shared" si="140"/>
        <v>670</v>
      </c>
      <c r="L940">
        <f t="shared" si="141"/>
        <v>1</v>
      </c>
      <c r="M940">
        <f t="shared" si="142"/>
        <v>40815</v>
      </c>
      <c r="N940">
        <f t="shared" si="143"/>
        <v>2011</v>
      </c>
      <c r="O940">
        <f t="shared" si="144"/>
        <v>9</v>
      </c>
      <c r="P940" t="str">
        <f t="shared" si="145"/>
        <v>09</v>
      </c>
      <c r="Q940">
        <f t="shared" si="146"/>
        <v>29</v>
      </c>
      <c r="R940">
        <f t="shared" si="147"/>
        <v>29</v>
      </c>
      <c r="S940" t="str">
        <f t="shared" si="148"/>
        <v>'2011-09-29'</v>
      </c>
      <c r="T940" t="str">
        <f t="shared" si="149"/>
        <v>insert into control (nombre, fecha_registrada, registrada, estatus, id_admin, id_cliente, created_at, updated_at) values('MAS COLORS MASTER AUTOMOTIVE SYSTEMS','2011-09-29',1,1,2,670,'2018-10-31 23:06:00','2018-10-31 23:06:00');</v>
      </c>
    </row>
    <row r="941" spans="1:20">
      <c r="A941" s="57" t="s">
        <v>4803</v>
      </c>
      <c r="B941" s="57">
        <v>1</v>
      </c>
      <c r="C941" s="69">
        <v>41429</v>
      </c>
      <c r="D941" s="69">
        <v>45081</v>
      </c>
      <c r="E941" s="85"/>
      <c r="F941" s="57" t="s">
        <v>4803</v>
      </c>
      <c r="G941" s="57">
        <v>219</v>
      </c>
      <c r="I941" t="s">
        <v>8588</v>
      </c>
      <c r="J941">
        <v>940</v>
      </c>
      <c r="K941">
        <f t="shared" si="140"/>
        <v>1129</v>
      </c>
      <c r="L941">
        <f t="shared" si="141"/>
        <v>0</v>
      </c>
      <c r="M941">
        <f t="shared" si="142"/>
        <v>43389</v>
      </c>
      <c r="N941">
        <f t="shared" si="143"/>
        <v>2018</v>
      </c>
      <c r="O941">
        <f t="shared" si="144"/>
        <v>10</v>
      </c>
      <c r="P941">
        <f t="shared" si="145"/>
        <v>10</v>
      </c>
      <c r="Q941">
        <f t="shared" si="146"/>
        <v>16</v>
      </c>
      <c r="R941">
        <f t="shared" si="147"/>
        <v>16</v>
      </c>
      <c r="S941" t="str">
        <f t="shared" si="148"/>
        <v>'2018-10-16'</v>
      </c>
      <c r="T941" t="str">
        <f t="shared" si="149"/>
        <v>insert into control (nombre, fecha_registrada, registrada, estatus, id_admin, id_cliente, created_at, updated_at) values('MÁS TODO VALE','2018-10-16',0,1,2,1129,'2018-10-31 23:06:00','2018-10-31 23:06:00');</v>
      </c>
    </row>
    <row r="942" spans="1:20">
      <c r="A942" s="59" t="s">
        <v>4803</v>
      </c>
      <c r="B942" s="59">
        <v>1</v>
      </c>
      <c r="C942" s="68">
        <v>41597</v>
      </c>
      <c r="D942" s="68">
        <v>45249</v>
      </c>
      <c r="E942" s="82"/>
      <c r="F942" s="59" t="s">
        <v>4803</v>
      </c>
      <c r="G942" s="59">
        <v>219</v>
      </c>
      <c r="I942" t="s">
        <v>6073</v>
      </c>
      <c r="J942">
        <v>941</v>
      </c>
      <c r="K942">
        <f t="shared" si="140"/>
        <v>672</v>
      </c>
      <c r="L942">
        <f t="shared" si="141"/>
        <v>1</v>
      </c>
      <c r="M942">
        <f t="shared" si="142"/>
        <v>42090</v>
      </c>
      <c r="N942">
        <f t="shared" si="143"/>
        <v>2015</v>
      </c>
      <c r="O942">
        <f t="shared" si="144"/>
        <v>3</v>
      </c>
      <c r="P942" t="str">
        <f t="shared" si="145"/>
        <v>03</v>
      </c>
      <c r="Q942">
        <f t="shared" si="146"/>
        <v>27</v>
      </c>
      <c r="R942">
        <f t="shared" si="147"/>
        <v>27</v>
      </c>
      <c r="S942" t="str">
        <f t="shared" si="148"/>
        <v>'2015-03-27'</v>
      </c>
      <c r="T942" t="str">
        <f t="shared" si="149"/>
        <v>insert into control (nombre, fecha_registrada, registrada, estatus, id_admin, id_cliente, created_at, updated_at) values('MÁSCARAS &amp; FANDANGO','2015-03-27',1,1,2,672,'2018-10-31 23:06:00','2018-10-31 23:06:00');</v>
      </c>
    </row>
    <row r="943" spans="1:20">
      <c r="A943" s="58" t="s">
        <v>4811</v>
      </c>
      <c r="B943" s="58">
        <v>1</v>
      </c>
      <c r="C943" s="67">
        <v>41759</v>
      </c>
      <c r="D943" s="67">
        <v>45412</v>
      </c>
      <c r="E943" s="83"/>
      <c r="F943" s="58" t="s">
        <v>4811</v>
      </c>
      <c r="G943" s="58">
        <v>217</v>
      </c>
      <c r="I943" t="s">
        <v>2461</v>
      </c>
      <c r="J943">
        <v>942</v>
      </c>
      <c r="K943">
        <f t="shared" si="140"/>
        <v>669</v>
      </c>
      <c r="L943">
        <f t="shared" si="141"/>
        <v>0</v>
      </c>
      <c r="M943">
        <f t="shared" si="142"/>
        <v>41347</v>
      </c>
      <c r="N943">
        <f t="shared" si="143"/>
        <v>2013</v>
      </c>
      <c r="O943">
        <f t="shared" si="144"/>
        <v>3</v>
      </c>
      <c r="P943" t="str">
        <f t="shared" si="145"/>
        <v>03</v>
      </c>
      <c r="Q943">
        <f t="shared" si="146"/>
        <v>14</v>
      </c>
      <c r="R943">
        <f t="shared" si="147"/>
        <v>14</v>
      </c>
      <c r="S943" t="str">
        <f t="shared" si="148"/>
        <v>'2013-03-14'</v>
      </c>
      <c r="T943" t="str">
        <f t="shared" si="149"/>
        <v>insert into control (nombre, fecha_registrada, registrada, estatus, id_admin, id_cliente, created_at, updated_at) values('MASCARNE','2013-03-14',0,1,2,669,'2018-10-31 23:06:00','2018-10-31 23:06:00');</v>
      </c>
    </row>
    <row r="944" spans="1:20">
      <c r="A944" s="59" t="s">
        <v>4816</v>
      </c>
      <c r="B944" s="59">
        <v>1</v>
      </c>
      <c r="C944" s="68">
        <v>40387</v>
      </c>
      <c r="D944" s="68">
        <v>44040</v>
      </c>
      <c r="E944" s="82"/>
      <c r="F944" s="59" t="s">
        <v>4816</v>
      </c>
      <c r="G944" s="59">
        <v>216</v>
      </c>
      <c r="I944" t="s">
        <v>6971</v>
      </c>
      <c r="J944">
        <v>943</v>
      </c>
      <c r="K944">
        <f t="shared" si="140"/>
        <v>673</v>
      </c>
      <c r="L944">
        <f t="shared" si="141"/>
        <v>1</v>
      </c>
      <c r="M944">
        <f t="shared" si="142"/>
        <v>42458</v>
      </c>
      <c r="N944">
        <f t="shared" si="143"/>
        <v>2016</v>
      </c>
      <c r="O944">
        <f t="shared" si="144"/>
        <v>3</v>
      </c>
      <c r="P944" t="str">
        <f t="shared" si="145"/>
        <v>03</v>
      </c>
      <c r="Q944">
        <f t="shared" si="146"/>
        <v>29</v>
      </c>
      <c r="R944">
        <f t="shared" si="147"/>
        <v>29</v>
      </c>
      <c r="S944" t="str">
        <f t="shared" si="148"/>
        <v>'2016-03-29'</v>
      </c>
      <c r="T944" t="str">
        <f t="shared" si="149"/>
        <v>insert into control (nombre, fecha_registrada, registrada, estatus, id_admin, id_cliente, created_at, updated_at) values('MASTER DOGOS','2016-03-29',1,1,2,673,'2018-10-31 23:06:00','2018-10-31 23:06:00');</v>
      </c>
    </row>
    <row r="945" spans="1:20">
      <c r="A945" s="58" t="s">
        <v>4826</v>
      </c>
      <c r="B945" s="58">
        <v>1</v>
      </c>
      <c r="C945" s="67">
        <v>41962</v>
      </c>
      <c r="D945" s="67">
        <v>45615</v>
      </c>
      <c r="E945" s="83"/>
      <c r="F945" s="58" t="s">
        <v>4827</v>
      </c>
      <c r="G945" s="58">
        <v>215</v>
      </c>
      <c r="I945" t="s">
        <v>2445</v>
      </c>
      <c r="J945">
        <v>944</v>
      </c>
      <c r="K945">
        <f t="shared" si="140"/>
        <v>674</v>
      </c>
      <c r="L945">
        <f t="shared" si="141"/>
        <v>1</v>
      </c>
      <c r="M945">
        <f t="shared" si="142"/>
        <v>40042</v>
      </c>
      <c r="N945">
        <f t="shared" si="143"/>
        <v>2009</v>
      </c>
      <c r="O945">
        <f t="shared" si="144"/>
        <v>8</v>
      </c>
      <c r="P945" t="str">
        <f t="shared" si="145"/>
        <v>08</v>
      </c>
      <c r="Q945">
        <f t="shared" si="146"/>
        <v>17</v>
      </c>
      <c r="R945">
        <f t="shared" si="147"/>
        <v>17</v>
      </c>
      <c r="S945" t="str">
        <f t="shared" si="148"/>
        <v>'2009-08-17'</v>
      </c>
      <c r="T945" t="str">
        <f t="shared" si="149"/>
        <v>insert into control (nombre, fecha_registrada, registrada, estatus, id_admin, id_cliente, created_at, updated_at) values('MATERIALES PORRAS','2009-08-17',1,1,2,674,'2018-10-31 23:06:00','2018-10-31 23:06:00');</v>
      </c>
    </row>
    <row r="946" spans="1:20">
      <c r="A946" s="60" t="s">
        <v>4832</v>
      </c>
      <c r="B946" s="60">
        <v>1</v>
      </c>
      <c r="C946" s="70">
        <v>41025</v>
      </c>
      <c r="D946" s="70">
        <v>44675</v>
      </c>
      <c r="E946" s="84"/>
      <c r="F946" s="60" t="s">
        <v>4832</v>
      </c>
      <c r="G946" s="60">
        <v>214</v>
      </c>
      <c r="I946" t="s">
        <v>2439</v>
      </c>
      <c r="J946">
        <v>945</v>
      </c>
      <c r="K946">
        <f t="shared" si="140"/>
        <v>675</v>
      </c>
      <c r="L946">
        <f t="shared" si="141"/>
        <v>1</v>
      </c>
      <c r="M946">
        <f t="shared" si="142"/>
        <v>39387</v>
      </c>
      <c r="N946">
        <f t="shared" si="143"/>
        <v>2007</v>
      </c>
      <c r="O946">
        <f t="shared" si="144"/>
        <v>11</v>
      </c>
      <c r="P946">
        <f t="shared" si="145"/>
        <v>11</v>
      </c>
      <c r="Q946">
        <f t="shared" si="146"/>
        <v>1</v>
      </c>
      <c r="R946" t="str">
        <f t="shared" si="147"/>
        <v>01</v>
      </c>
      <c r="S946" t="str">
        <f t="shared" si="148"/>
        <v>'2007-11-01'</v>
      </c>
      <c r="T946" t="str">
        <f t="shared" si="149"/>
        <v>insert into control (nombre, fecha_registrada, registrada, estatus, id_admin, id_cliente, created_at, updated_at) values('MAXINET','2007-11-01',1,1,2,675,'2018-10-31 23:06:00','2018-10-31 23:06:00');</v>
      </c>
    </row>
    <row r="947" spans="1:20">
      <c r="A947" s="57" t="s">
        <v>4832</v>
      </c>
      <c r="B947" s="57">
        <v>1</v>
      </c>
      <c r="C947" s="69">
        <v>41025</v>
      </c>
      <c r="D947" s="69">
        <v>44675</v>
      </c>
      <c r="E947" s="85"/>
      <c r="F947" s="57" t="s">
        <v>4832</v>
      </c>
      <c r="G947" s="57">
        <v>214</v>
      </c>
      <c r="I947" t="s">
        <v>7530</v>
      </c>
      <c r="J947">
        <v>946</v>
      </c>
      <c r="K947">
        <f t="shared" si="140"/>
        <v>676</v>
      </c>
      <c r="L947">
        <f t="shared" si="141"/>
        <v>1</v>
      </c>
      <c r="M947">
        <f t="shared" si="142"/>
        <v>42796</v>
      </c>
      <c r="N947">
        <f t="shared" si="143"/>
        <v>2017</v>
      </c>
      <c r="O947">
        <f t="shared" si="144"/>
        <v>3</v>
      </c>
      <c r="P947" t="str">
        <f t="shared" si="145"/>
        <v>03</v>
      </c>
      <c r="Q947">
        <f t="shared" si="146"/>
        <v>2</v>
      </c>
      <c r="R947" t="str">
        <f t="shared" si="147"/>
        <v>02</v>
      </c>
      <c r="S947" t="str">
        <f t="shared" si="148"/>
        <v>'2017-03-02'</v>
      </c>
      <c r="T947" t="str">
        <f t="shared" si="149"/>
        <v>insert into control (nombre, fecha_registrada, registrada, estatus, id_admin, id_cliente, created_at, updated_at) values('MAYOREO G GARAY','2017-03-02',1,1,2,676,'2018-10-31 23:06:00','2018-10-31 23:06:00');</v>
      </c>
    </row>
    <row r="948" spans="1:20">
      <c r="A948" s="59" t="s">
        <v>4840</v>
      </c>
      <c r="B948" s="59">
        <v>1</v>
      </c>
      <c r="C948" s="68">
        <v>41800</v>
      </c>
      <c r="D948" s="68">
        <v>45453</v>
      </c>
      <c r="E948" s="82"/>
      <c r="F948" s="59" t="s">
        <v>4840</v>
      </c>
      <c r="G948" s="59">
        <v>213</v>
      </c>
      <c r="I948" t="s">
        <v>7429</v>
      </c>
      <c r="J948">
        <v>947</v>
      </c>
      <c r="K948">
        <f t="shared" si="140"/>
        <v>676</v>
      </c>
      <c r="L948">
        <f t="shared" si="141"/>
        <v>1</v>
      </c>
      <c r="M948">
        <f t="shared" si="142"/>
        <v>42766</v>
      </c>
      <c r="N948">
        <f t="shared" si="143"/>
        <v>2017</v>
      </c>
      <c r="O948">
        <f t="shared" si="144"/>
        <v>1</v>
      </c>
      <c r="P948" t="str">
        <f t="shared" si="145"/>
        <v>01</v>
      </c>
      <c r="Q948">
        <f t="shared" si="146"/>
        <v>31</v>
      </c>
      <c r="R948">
        <f t="shared" si="147"/>
        <v>31</v>
      </c>
      <c r="S948" t="str">
        <f t="shared" si="148"/>
        <v>'2017-01-31'</v>
      </c>
      <c r="T948" t="str">
        <f t="shared" si="149"/>
        <v>insert into control (nombre, fecha_registrada, registrada, estatus, id_admin, id_cliente, created_at, updated_at) values('MAYOREO GARAY','2017-01-31',1,1,2,676,'2018-10-31 23:06:00','2018-10-31 23:06:00');</v>
      </c>
    </row>
    <row r="949" spans="1:20">
      <c r="A949" s="58" t="s">
        <v>4845</v>
      </c>
      <c r="B949" s="58">
        <v>1</v>
      </c>
      <c r="C949" s="67">
        <v>40417</v>
      </c>
      <c r="D949" s="67">
        <v>44070</v>
      </c>
      <c r="E949" s="83"/>
      <c r="F949" s="58" t="s">
        <v>4846</v>
      </c>
      <c r="G949" s="58">
        <v>212</v>
      </c>
      <c r="I949" t="s">
        <v>2436</v>
      </c>
      <c r="J949">
        <v>948</v>
      </c>
      <c r="K949">
        <f t="shared" si="140"/>
        <v>677</v>
      </c>
      <c r="L949">
        <f t="shared" si="141"/>
        <v>1</v>
      </c>
      <c r="M949">
        <f t="shared" si="142"/>
        <v>39647</v>
      </c>
      <c r="N949">
        <f t="shared" si="143"/>
        <v>2008</v>
      </c>
      <c r="O949">
        <f t="shared" si="144"/>
        <v>7</v>
      </c>
      <c r="P949" t="str">
        <f t="shared" si="145"/>
        <v>07</v>
      </c>
      <c r="Q949">
        <f t="shared" si="146"/>
        <v>18</v>
      </c>
      <c r="R949">
        <f t="shared" si="147"/>
        <v>18</v>
      </c>
      <c r="S949" t="str">
        <f t="shared" si="148"/>
        <v>'2008-07-18'</v>
      </c>
      <c r="T949" t="str">
        <f t="shared" si="149"/>
        <v>insert into control (nombre, fecha_registrada, registrada, estatus, id_admin, id_cliente, created_at, updated_at) values('MAYORTEC','2008-07-18',1,1,2,677,'2018-10-31 23:06:00','2018-10-31 23:06:00');</v>
      </c>
    </row>
    <row r="950" spans="1:20">
      <c r="A950" s="59" t="s">
        <v>4859</v>
      </c>
      <c r="B950" s="59">
        <v>1</v>
      </c>
      <c r="C950" s="68">
        <v>40520</v>
      </c>
      <c r="D950" s="68">
        <v>44173</v>
      </c>
      <c r="E950" s="82"/>
      <c r="F950" s="59" t="s">
        <v>4846</v>
      </c>
      <c r="G950" s="59">
        <v>212</v>
      </c>
      <c r="I950" t="s">
        <v>5723</v>
      </c>
      <c r="J950">
        <v>949</v>
      </c>
      <c r="K950">
        <f t="shared" si="140"/>
        <v>22</v>
      </c>
      <c r="L950">
        <f t="shared" si="141"/>
        <v>1</v>
      </c>
      <c r="M950">
        <f t="shared" si="142"/>
        <v>41247</v>
      </c>
      <c r="N950">
        <f t="shared" si="143"/>
        <v>2012</v>
      </c>
      <c r="O950">
        <f t="shared" si="144"/>
        <v>12</v>
      </c>
      <c r="P950">
        <f t="shared" si="145"/>
        <v>12</v>
      </c>
      <c r="Q950">
        <f t="shared" si="146"/>
        <v>4</v>
      </c>
      <c r="R950" t="str">
        <f t="shared" si="147"/>
        <v>04</v>
      </c>
      <c r="S950" t="str">
        <f t="shared" si="148"/>
        <v>'2012-12-04'</v>
      </c>
      <c r="T950" t="str">
        <f t="shared" si="149"/>
        <v>insert into control (nombre, fecha_registrada, registrada, estatus, id_admin, id_cliente, created_at, updated_at) values('MCC MEJORA CONTINUA DEL CAMPO','2012-12-04',1,1,2,22,'2018-10-31 23:06:00','2018-10-31 23:06:00');</v>
      </c>
    </row>
    <row r="951" spans="1:20">
      <c r="A951" s="58" t="s">
        <v>4865</v>
      </c>
      <c r="B951" s="58">
        <v>1</v>
      </c>
      <c r="C951" s="67">
        <v>40766</v>
      </c>
      <c r="D951" s="67">
        <v>44419</v>
      </c>
      <c r="E951" s="83"/>
      <c r="F951" s="58" t="s">
        <v>4846</v>
      </c>
      <c r="G951" s="58">
        <v>212</v>
      </c>
      <c r="I951" t="s">
        <v>2425</v>
      </c>
      <c r="J951">
        <v>950</v>
      </c>
      <c r="K951">
        <f t="shared" si="140"/>
        <v>679</v>
      </c>
      <c r="L951">
        <f t="shared" si="141"/>
        <v>1</v>
      </c>
      <c r="M951">
        <f t="shared" si="142"/>
        <v>40331</v>
      </c>
      <c r="N951">
        <f t="shared" si="143"/>
        <v>2010</v>
      </c>
      <c r="O951">
        <f t="shared" si="144"/>
        <v>6</v>
      </c>
      <c r="P951" t="str">
        <f t="shared" si="145"/>
        <v>06</v>
      </c>
      <c r="Q951">
        <f t="shared" si="146"/>
        <v>2</v>
      </c>
      <c r="R951" t="str">
        <f t="shared" si="147"/>
        <v>02</v>
      </c>
      <c r="S951" t="str">
        <f t="shared" si="148"/>
        <v>'2010-06-02'</v>
      </c>
      <c r="T951" t="str">
        <f t="shared" si="149"/>
        <v>insert into control (nombre, fecha_registrada, registrada, estatus, id_admin, id_cliente, created_at, updated_at) values('MDEP','2010-06-02',1,1,2,679,'2018-10-31 23:06:00','2018-10-31 23:06:00');</v>
      </c>
    </row>
    <row r="952" spans="1:20">
      <c r="A952" s="59" t="s">
        <v>4877</v>
      </c>
      <c r="B952" s="59">
        <v>1</v>
      </c>
      <c r="C952" s="68">
        <v>40890</v>
      </c>
      <c r="D952" s="68">
        <v>44543</v>
      </c>
      <c r="E952" s="82"/>
      <c r="F952" s="59" t="s">
        <v>4878</v>
      </c>
      <c r="G952" s="59">
        <v>211</v>
      </c>
      <c r="I952" t="s">
        <v>2416</v>
      </c>
      <c r="J952">
        <v>951</v>
      </c>
      <c r="K952">
        <f t="shared" si="140"/>
        <v>680</v>
      </c>
      <c r="L952">
        <f t="shared" si="141"/>
        <v>1</v>
      </c>
      <c r="M952">
        <f t="shared" si="142"/>
        <v>40311</v>
      </c>
      <c r="N952">
        <f t="shared" si="143"/>
        <v>2010</v>
      </c>
      <c r="O952">
        <f t="shared" si="144"/>
        <v>5</v>
      </c>
      <c r="P952" t="str">
        <f t="shared" si="145"/>
        <v>05</v>
      </c>
      <c r="Q952">
        <f t="shared" si="146"/>
        <v>13</v>
      </c>
      <c r="R952">
        <f t="shared" si="147"/>
        <v>13</v>
      </c>
      <c r="S952" t="str">
        <f t="shared" si="148"/>
        <v>'2010-05-13'</v>
      </c>
      <c r="T952" t="str">
        <f t="shared" si="149"/>
        <v>insert into control (nombre, fecha_registrada, registrada, estatus, id_admin, id_cliente, created_at, updated_at) values('MED-LA MEDICA LASER','2010-05-13',1,1,2,680,'2018-10-31 23:06:00','2018-10-31 23:06:00');</v>
      </c>
    </row>
    <row r="953" spans="1:20">
      <c r="A953" s="58" t="s">
        <v>4887</v>
      </c>
      <c r="B953" s="58">
        <v>1</v>
      </c>
      <c r="C953" s="67">
        <v>39693</v>
      </c>
      <c r="D953" s="67">
        <v>43345</v>
      </c>
      <c r="E953" s="83"/>
      <c r="F953" s="58" t="s">
        <v>4887</v>
      </c>
      <c r="G953" s="58">
        <v>210</v>
      </c>
      <c r="I953" t="s">
        <v>3574</v>
      </c>
      <c r="J953">
        <v>952</v>
      </c>
      <c r="K953">
        <f t="shared" si="140"/>
        <v>450</v>
      </c>
      <c r="L953">
        <f t="shared" si="141"/>
        <v>1</v>
      </c>
      <c r="M953">
        <f t="shared" si="142"/>
        <v>38078</v>
      </c>
      <c r="N953">
        <f t="shared" si="143"/>
        <v>2004</v>
      </c>
      <c r="O953">
        <f t="shared" si="144"/>
        <v>4</v>
      </c>
      <c r="P953" t="str">
        <f t="shared" si="145"/>
        <v>04</v>
      </c>
      <c r="Q953">
        <f t="shared" si="146"/>
        <v>1</v>
      </c>
      <c r="R953" t="str">
        <f t="shared" si="147"/>
        <v>01</v>
      </c>
      <c r="S953" t="str">
        <f t="shared" si="148"/>
        <v>'2004-04-01'</v>
      </c>
      <c r="T953" t="str">
        <f t="shared" si="149"/>
        <v>insert into control (nombre, fecha_registrada, registrada, estatus, id_admin, id_cliente, created_at, updated_at) values('MEDELLIN','2004-04-01',1,1,2,450,'2018-10-31 23:06:00','2018-10-31 23:06:00');</v>
      </c>
    </row>
    <row r="954" spans="1:20">
      <c r="A954" s="59" t="s">
        <v>4890</v>
      </c>
      <c r="B954" s="59">
        <v>1</v>
      </c>
      <c r="C954" s="68">
        <v>41516</v>
      </c>
      <c r="D954" s="68">
        <v>45168</v>
      </c>
      <c r="E954" s="82"/>
      <c r="F954" s="59" t="s">
        <v>4890</v>
      </c>
      <c r="G954" s="59">
        <v>206</v>
      </c>
      <c r="I954" t="s">
        <v>8187</v>
      </c>
      <c r="J954">
        <v>953</v>
      </c>
      <c r="K954">
        <f t="shared" si="140"/>
        <v>237</v>
      </c>
      <c r="L954">
        <f t="shared" si="141"/>
        <v>1</v>
      </c>
      <c r="M954">
        <f t="shared" si="142"/>
        <v>43147</v>
      </c>
      <c r="N954">
        <f t="shared" si="143"/>
        <v>2018</v>
      </c>
      <c r="O954">
        <f t="shared" si="144"/>
        <v>2</v>
      </c>
      <c r="P954" t="str">
        <f t="shared" si="145"/>
        <v>02</v>
      </c>
      <c r="Q954">
        <f t="shared" si="146"/>
        <v>16</v>
      </c>
      <c r="R954">
        <f t="shared" si="147"/>
        <v>16</v>
      </c>
      <c r="S954" t="str">
        <f t="shared" si="148"/>
        <v>'2018-02-16'</v>
      </c>
      <c r="T954" t="str">
        <f t="shared" si="149"/>
        <v>insert into control (nombre, fecha_registrada, registrada, estatus, id_admin, id_cliente, created_at, updated_at) values('MEDSPA BY GALVAN PLASTIC SURGERY INSTITUTE','2018-02-16',1,1,2,237,'2018-10-31 23:06:00','2018-10-31 23:06:00');</v>
      </c>
    </row>
    <row r="955" spans="1:20">
      <c r="A955" s="64" t="s">
        <v>4894</v>
      </c>
      <c r="B955" s="58">
        <v>1</v>
      </c>
      <c r="C955" s="67">
        <v>39218</v>
      </c>
      <c r="D955" s="67">
        <v>46523</v>
      </c>
      <c r="E955" s="83"/>
      <c r="F955" s="58" t="s">
        <v>4894</v>
      </c>
      <c r="G955" s="58">
        <v>202</v>
      </c>
      <c r="I955" t="s">
        <v>5225</v>
      </c>
      <c r="J955">
        <v>954</v>
      </c>
      <c r="K955">
        <f t="shared" si="140"/>
        <v>136</v>
      </c>
      <c r="L955">
        <f t="shared" si="141"/>
        <v>0</v>
      </c>
      <c r="M955">
        <f t="shared" si="142"/>
        <v>41143</v>
      </c>
      <c r="N955">
        <f t="shared" si="143"/>
        <v>2012</v>
      </c>
      <c r="O955">
        <f t="shared" si="144"/>
        <v>8</v>
      </c>
      <c r="P955" t="str">
        <f t="shared" si="145"/>
        <v>08</v>
      </c>
      <c r="Q955">
        <f t="shared" si="146"/>
        <v>22</v>
      </c>
      <c r="R955">
        <f t="shared" si="147"/>
        <v>22</v>
      </c>
      <c r="S955" t="str">
        <f t="shared" si="148"/>
        <v>'2012-08-22'</v>
      </c>
      <c r="T955" t="str">
        <f t="shared" si="149"/>
        <v>insert into control (nombre, fecha_registrada, registrada, estatus, id_admin, id_cliente, created_at, updated_at) values('MEGA TACOS TACOS &amp; CORTES','2012-08-22',0,1,2,136,'2018-10-31 23:06:00','2018-10-31 23:06:00');</v>
      </c>
    </row>
    <row r="956" spans="1:20">
      <c r="A956" s="74" t="s">
        <v>4894</v>
      </c>
      <c r="B956" s="59">
        <v>1</v>
      </c>
      <c r="C956" s="68">
        <v>41900</v>
      </c>
      <c r="D956" s="68">
        <v>45553</v>
      </c>
      <c r="E956" s="82"/>
      <c r="F956" s="59" t="s">
        <v>4894</v>
      </c>
      <c r="G956" s="59">
        <v>202</v>
      </c>
      <c r="I956" t="s">
        <v>5236</v>
      </c>
      <c r="J956">
        <v>955</v>
      </c>
      <c r="K956">
        <f t="shared" si="140"/>
        <v>136</v>
      </c>
      <c r="L956">
        <f t="shared" si="141"/>
        <v>1</v>
      </c>
      <c r="M956">
        <f t="shared" si="142"/>
        <v>41719</v>
      </c>
      <c r="N956">
        <f t="shared" si="143"/>
        <v>2014</v>
      </c>
      <c r="O956">
        <f t="shared" si="144"/>
        <v>3</v>
      </c>
      <c r="P956" t="str">
        <f t="shared" si="145"/>
        <v>03</v>
      </c>
      <c r="Q956">
        <f t="shared" si="146"/>
        <v>21</v>
      </c>
      <c r="R956">
        <f t="shared" si="147"/>
        <v>21</v>
      </c>
      <c r="S956" t="str">
        <f t="shared" si="148"/>
        <v>'2014-03-21'</v>
      </c>
      <c r="T956" t="str">
        <f t="shared" si="149"/>
        <v>insert into control (nombre, fecha_registrada, registrada, estatus, id_admin, id_cliente, created_at, updated_at) values('MEGATACOS MT TACOS Y CORTES','2014-03-21',1,1,2,136,'2018-10-31 23:06:00','2018-10-31 23:06:00');</v>
      </c>
    </row>
    <row r="957" spans="1:20">
      <c r="A957" s="58" t="s">
        <v>4905</v>
      </c>
      <c r="B957" s="58">
        <v>1</v>
      </c>
      <c r="C957" s="67">
        <v>39919</v>
      </c>
      <c r="D957" s="67">
        <v>43571</v>
      </c>
      <c r="E957" s="83"/>
      <c r="F957" s="58" t="s">
        <v>4905</v>
      </c>
      <c r="G957" s="58">
        <v>201</v>
      </c>
      <c r="I957" t="s">
        <v>2406</v>
      </c>
      <c r="J957">
        <v>956</v>
      </c>
      <c r="K957">
        <f t="shared" si="140"/>
        <v>682</v>
      </c>
      <c r="L957">
        <f t="shared" si="141"/>
        <v>1</v>
      </c>
      <c r="M957">
        <f t="shared" si="142"/>
        <v>38105</v>
      </c>
      <c r="N957">
        <f t="shared" si="143"/>
        <v>2004</v>
      </c>
      <c r="O957">
        <f t="shared" si="144"/>
        <v>4</v>
      </c>
      <c r="P957" t="str">
        <f t="shared" si="145"/>
        <v>04</v>
      </c>
      <c r="Q957">
        <f t="shared" si="146"/>
        <v>28</v>
      </c>
      <c r="R957">
        <f t="shared" si="147"/>
        <v>28</v>
      </c>
      <c r="S957" t="str">
        <f t="shared" si="148"/>
        <v>'2004-04-28'</v>
      </c>
      <c r="T957" t="str">
        <f t="shared" si="149"/>
        <v>insert into control (nombre, fecha_registrada, registrada, estatus, id_admin, id_cliente, created_at, updated_at) values('MERCANTIL BARRAGAN','2004-04-28',1,1,2,682,'2018-10-31 23:06:00','2018-10-31 23:06:00');</v>
      </c>
    </row>
    <row r="958" spans="1:20">
      <c r="A958" s="60" t="s">
        <v>4916</v>
      </c>
      <c r="B958" s="60">
        <v>1</v>
      </c>
      <c r="C958" s="70">
        <v>41122</v>
      </c>
      <c r="D958" s="70">
        <v>44774</v>
      </c>
      <c r="E958" s="84"/>
      <c r="F958" s="60" t="s">
        <v>4917</v>
      </c>
      <c r="G958" s="60">
        <v>200</v>
      </c>
      <c r="I958" t="s">
        <v>2395</v>
      </c>
      <c r="J958">
        <v>957</v>
      </c>
      <c r="K958">
        <f t="shared" si="140"/>
        <v>684</v>
      </c>
      <c r="L958">
        <f t="shared" si="141"/>
        <v>1</v>
      </c>
      <c r="M958">
        <f t="shared" si="142"/>
        <v>40758</v>
      </c>
      <c r="N958">
        <f t="shared" si="143"/>
        <v>2011</v>
      </c>
      <c r="O958">
        <f t="shared" si="144"/>
        <v>8</v>
      </c>
      <c r="P958" t="str">
        <f t="shared" si="145"/>
        <v>08</v>
      </c>
      <c r="Q958">
        <f t="shared" si="146"/>
        <v>3</v>
      </c>
      <c r="R958" t="str">
        <f t="shared" si="147"/>
        <v>03</v>
      </c>
      <c r="S958" t="str">
        <f t="shared" si="148"/>
        <v>'2011-08-03'</v>
      </c>
      <c r="T958" t="str">
        <f t="shared" si="149"/>
        <v>insert into control (nombre, fecha_registrada, registrada, estatus, id_admin, id_cliente, created_at, updated_at) values('METALES G.O','2011-08-03',1,1,2,684,'2018-10-31 23:06:00','2018-10-31 23:06:00');</v>
      </c>
    </row>
    <row r="959" spans="1:20">
      <c r="A959" s="57" t="s">
        <v>4918</v>
      </c>
      <c r="B959" s="57">
        <v>1</v>
      </c>
      <c r="C959" s="69">
        <v>41305</v>
      </c>
      <c r="D959" s="69">
        <v>44957</v>
      </c>
      <c r="E959" s="85"/>
      <c r="F959" s="57" t="s">
        <v>4917</v>
      </c>
      <c r="G959" s="57">
        <v>200</v>
      </c>
      <c r="I959" t="s">
        <v>2386</v>
      </c>
      <c r="J959">
        <v>958</v>
      </c>
      <c r="K959">
        <f t="shared" si="140"/>
        <v>685</v>
      </c>
      <c r="L959">
        <f t="shared" si="141"/>
        <v>1</v>
      </c>
      <c r="M959">
        <f t="shared" si="142"/>
        <v>40126</v>
      </c>
      <c r="N959">
        <f t="shared" si="143"/>
        <v>2009</v>
      </c>
      <c r="O959">
        <f t="shared" si="144"/>
        <v>11</v>
      </c>
      <c r="P959">
        <f t="shared" si="145"/>
        <v>11</v>
      </c>
      <c r="Q959">
        <f t="shared" si="146"/>
        <v>9</v>
      </c>
      <c r="R959" t="str">
        <f t="shared" si="147"/>
        <v>09</v>
      </c>
      <c r="S959" t="str">
        <f t="shared" si="148"/>
        <v>'2009-11-09'</v>
      </c>
      <c r="T959" t="str">
        <f t="shared" si="149"/>
        <v>insert into control (nombre, fecha_registrada, registrada, estatus, id_admin, id_cliente, created_at, updated_at) values('METRICA CONSULTORÍA ARQUITECTÓNICA','2009-11-09',1,1,2,685,'2018-10-31 23:06:00','2018-10-31 23:06:00');</v>
      </c>
    </row>
    <row r="960" spans="1:20">
      <c r="A960" s="60" t="s">
        <v>4917</v>
      </c>
      <c r="B960" s="62">
        <v>1</v>
      </c>
      <c r="C960" s="70">
        <v>41425</v>
      </c>
      <c r="D960" s="70">
        <v>45077</v>
      </c>
      <c r="E960" s="84"/>
      <c r="F960" s="60" t="s">
        <v>4917</v>
      </c>
      <c r="G960" s="60">
        <v>200</v>
      </c>
      <c r="I960" t="s">
        <v>2360</v>
      </c>
      <c r="J960">
        <v>959</v>
      </c>
      <c r="K960">
        <f t="shared" si="140"/>
        <v>686</v>
      </c>
      <c r="L960">
        <f t="shared" si="141"/>
        <v>0</v>
      </c>
      <c r="M960">
        <f t="shared" si="142"/>
        <v>40185</v>
      </c>
      <c r="N960">
        <f t="shared" si="143"/>
        <v>2010</v>
      </c>
      <c r="O960">
        <f t="shared" si="144"/>
        <v>1</v>
      </c>
      <c r="P960" t="str">
        <f t="shared" si="145"/>
        <v>01</v>
      </c>
      <c r="Q960">
        <f t="shared" si="146"/>
        <v>7</v>
      </c>
      <c r="R960" t="str">
        <f t="shared" si="147"/>
        <v>07</v>
      </c>
      <c r="S960" t="str">
        <f t="shared" si="148"/>
        <v>'2010-01-07'</v>
      </c>
      <c r="T960" t="str">
        <f t="shared" si="149"/>
        <v>insert into control (nombre, fecha_registrada, registrada, estatus, id_admin, id_cliente, created_at, updated_at) values('METRO CAR CENTER','2010-01-07',0,1,2,686,'2018-10-31 23:06:00','2018-10-31 23:06:00');</v>
      </c>
    </row>
    <row r="961" spans="1:20">
      <c r="A961" s="58" t="s">
        <v>4925</v>
      </c>
      <c r="B961" s="58">
        <v>1</v>
      </c>
      <c r="C961" s="67">
        <v>40840</v>
      </c>
      <c r="D961" s="67">
        <v>44493</v>
      </c>
      <c r="E961" s="83"/>
      <c r="F961" s="58" t="s">
        <v>4925</v>
      </c>
      <c r="G961" s="58">
        <v>199</v>
      </c>
      <c r="I961" t="s">
        <v>2355</v>
      </c>
      <c r="J961">
        <v>960</v>
      </c>
      <c r="K961">
        <f t="shared" si="140"/>
        <v>687</v>
      </c>
      <c r="L961">
        <f t="shared" si="141"/>
        <v>0</v>
      </c>
      <c r="M961">
        <f t="shared" si="142"/>
        <v>39211</v>
      </c>
      <c r="N961">
        <f t="shared" si="143"/>
        <v>2007</v>
      </c>
      <c r="O961">
        <f t="shared" si="144"/>
        <v>5</v>
      </c>
      <c r="P961" t="str">
        <f t="shared" si="145"/>
        <v>05</v>
      </c>
      <c r="Q961">
        <f t="shared" si="146"/>
        <v>9</v>
      </c>
      <c r="R961" t="str">
        <f t="shared" si="147"/>
        <v>09</v>
      </c>
      <c r="S961" t="str">
        <f t="shared" si="148"/>
        <v>'2007-05-09'</v>
      </c>
      <c r="T961" t="str">
        <f t="shared" si="149"/>
        <v>insert into control (nombre, fecha_registrada, registrada, estatus, id_admin, id_cliente, created_at, updated_at) values('METRO PUBLICIDAD','2007-05-09',0,1,2,687,'2018-10-31 23:06:00','2018-10-31 23:06:00');</v>
      </c>
    </row>
    <row r="962" spans="1:20">
      <c r="A962" s="60" t="s">
        <v>4932</v>
      </c>
      <c r="B962" s="60" t="s">
        <v>8657</v>
      </c>
      <c r="C962" s="68">
        <v>39211</v>
      </c>
      <c r="D962" s="68">
        <v>42864</v>
      </c>
      <c r="E962" s="82"/>
      <c r="F962" s="60" t="s">
        <v>4932</v>
      </c>
      <c r="G962" s="60">
        <v>198</v>
      </c>
      <c r="I962" t="s">
        <v>6077</v>
      </c>
      <c r="J962">
        <v>961</v>
      </c>
      <c r="K962">
        <f t="shared" si="140"/>
        <v>699</v>
      </c>
      <c r="L962">
        <f t="shared" si="141"/>
        <v>1</v>
      </c>
      <c r="M962">
        <f t="shared" si="142"/>
        <v>42090</v>
      </c>
      <c r="N962">
        <f t="shared" si="143"/>
        <v>2015</v>
      </c>
      <c r="O962">
        <f t="shared" si="144"/>
        <v>3</v>
      </c>
      <c r="P962" t="str">
        <f t="shared" si="145"/>
        <v>03</v>
      </c>
      <c r="Q962">
        <f t="shared" si="146"/>
        <v>27</v>
      </c>
      <c r="R962">
        <f t="shared" si="147"/>
        <v>27</v>
      </c>
      <c r="S962" t="str">
        <f t="shared" si="148"/>
        <v>'2015-03-27'</v>
      </c>
      <c r="T962" t="str">
        <f t="shared" si="149"/>
        <v>insert into control (nombre, fecha_registrada, registrada, estatus, id_admin, id_cliente, created_at, updated_at) values('MF MODEL FACTORY','2015-03-27',1,1,2,699,'2018-10-31 23:06:00','2018-10-31 23:06:00');</v>
      </c>
    </row>
    <row r="963" spans="1:20">
      <c r="A963" s="57" t="s">
        <v>4932</v>
      </c>
      <c r="B963" s="57" t="s">
        <v>8657</v>
      </c>
      <c r="C963" s="67">
        <v>39381</v>
      </c>
      <c r="D963" s="67">
        <v>43034</v>
      </c>
      <c r="E963" s="83"/>
      <c r="F963" s="57" t="s">
        <v>4932</v>
      </c>
      <c r="G963" s="57">
        <v>198</v>
      </c>
      <c r="I963" t="s">
        <v>2350</v>
      </c>
      <c r="J963">
        <v>962</v>
      </c>
      <c r="K963">
        <f t="shared" ref="K963:K1026" si="150">VLOOKUP($I963,$A$2:$G$2500,7,0)</f>
        <v>688</v>
      </c>
      <c r="L963">
        <f t="shared" ref="L963:L1026" si="151">IF(VLOOKUP($I963,$A$2:$G$1967,2,0)="",0,VLOOKUP($I963,$A$2:$G$1967,2,0))</f>
        <v>1</v>
      </c>
      <c r="M963">
        <f t="shared" ref="M963:M1026" si="152">IF(VLOOKUP($I963,$A$2:$G$1967,3,0)="","",VLOOKUP($I963,$A$2:$G$1967,3,0))</f>
        <v>41624</v>
      </c>
      <c r="N963">
        <f t="shared" ref="N963:N1026" si="153">YEAR(M963)</f>
        <v>2013</v>
      </c>
      <c r="O963">
        <f t="shared" ref="O963:O1026" si="154">MONTH(M963)</f>
        <v>12</v>
      </c>
      <c r="P963">
        <f t="shared" ref="P963:P1026" si="155">IF(LEN(O963)=1,CONCATENATE("0",O963),O963)</f>
        <v>12</v>
      </c>
      <c r="Q963">
        <f t="shared" ref="Q963:Q1026" si="156">DAY(M963)</f>
        <v>16</v>
      </c>
      <c r="R963">
        <f t="shared" ref="R963:R1026" si="157">IF(LEN(Q963)=1,CONCATENATE("0",Q963),Q963)</f>
        <v>16</v>
      </c>
      <c r="S963" t="str">
        <f t="shared" ref="S963:S1026" si="158">IFERROR(CONCATENATE("'",N963,"-",P963,"-",R963,"'"),"null")</f>
        <v>'2013-12-16'</v>
      </c>
      <c r="T963" t="str">
        <f t="shared" ref="T963:T1026" si="159">CONCATENATE("insert into control (nombre, fecha_registrada, registrada, estatus, id_admin, id_cliente, created_at, updated_at) values('",I963,"',",S963,",",L963,",1,2,",K963,",'2018-10-31 23:06:00','2018-10-31 23:06:00');")</f>
        <v>insert into control (nombre, fecha_registrada, registrada, estatus, id_admin, id_cliente, created_at, updated_at) values('MGC CONSULTORES DE NEGOCIOS','2013-12-16',1,1,2,688,'2018-10-31 23:06:00','2018-10-31 23:06:00');</v>
      </c>
    </row>
    <row r="964" spans="1:20">
      <c r="A964" s="74" t="s">
        <v>4942</v>
      </c>
      <c r="B964" s="59">
        <v>1</v>
      </c>
      <c r="C964" s="68">
        <v>43157</v>
      </c>
      <c r="D964" s="68">
        <v>46809</v>
      </c>
      <c r="E964" s="82"/>
      <c r="F964" s="59" t="s">
        <v>4942</v>
      </c>
      <c r="G964" s="59">
        <v>197</v>
      </c>
      <c r="I964" t="s">
        <v>2345</v>
      </c>
      <c r="J964">
        <v>963</v>
      </c>
      <c r="K964">
        <f t="shared" si="150"/>
        <v>689</v>
      </c>
      <c r="L964">
        <f t="shared" si="151"/>
        <v>0</v>
      </c>
      <c r="M964">
        <f t="shared" si="152"/>
        <v>41878</v>
      </c>
      <c r="N964">
        <f t="shared" si="153"/>
        <v>2014</v>
      </c>
      <c r="O964">
        <f t="shared" si="154"/>
        <v>8</v>
      </c>
      <c r="P964" t="str">
        <f t="shared" si="155"/>
        <v>08</v>
      </c>
      <c r="Q964">
        <f t="shared" si="156"/>
        <v>27</v>
      </c>
      <c r="R964">
        <f t="shared" si="157"/>
        <v>27</v>
      </c>
      <c r="S964" t="str">
        <f t="shared" si="158"/>
        <v>'2014-08-27'</v>
      </c>
      <c r="T964" t="str">
        <f t="shared" si="159"/>
        <v>insert into control (nombre, fecha_registrada, registrada, estatus, id_admin, id_cliente, created_at, updated_at) values('MI ESPACIO CENTRO EDUCATIVO INTEGRAL CEI JUEGOS Y APRENDIZAJE','2014-08-27',0,1,2,689,'2018-10-31 23:06:00','2018-10-31 23:06:00');</v>
      </c>
    </row>
    <row r="965" spans="1:20">
      <c r="A965" s="64" t="s">
        <v>4947</v>
      </c>
      <c r="B965" s="58">
        <v>1</v>
      </c>
      <c r="C965" s="67">
        <v>40805</v>
      </c>
      <c r="D965" s="67">
        <v>44458</v>
      </c>
      <c r="E965" s="83">
        <v>44</v>
      </c>
      <c r="F965" s="58" t="s">
        <v>4948</v>
      </c>
      <c r="G965" s="58">
        <v>196</v>
      </c>
      <c r="I965" t="s">
        <v>2340</v>
      </c>
      <c r="J965">
        <v>964</v>
      </c>
      <c r="K965">
        <f t="shared" si="150"/>
        <v>690</v>
      </c>
      <c r="L965">
        <f t="shared" si="151"/>
        <v>1</v>
      </c>
      <c r="M965">
        <f t="shared" si="152"/>
        <v>38072</v>
      </c>
      <c r="N965">
        <f t="shared" si="153"/>
        <v>2004</v>
      </c>
      <c r="O965">
        <f t="shared" si="154"/>
        <v>3</v>
      </c>
      <c r="P965" t="str">
        <f t="shared" si="155"/>
        <v>03</v>
      </c>
      <c r="Q965">
        <f t="shared" si="156"/>
        <v>26</v>
      </c>
      <c r="R965">
        <f t="shared" si="157"/>
        <v>26</v>
      </c>
      <c r="S965" t="str">
        <f t="shared" si="158"/>
        <v>'2004-03-26'</v>
      </c>
      <c r="T965" t="str">
        <f t="shared" si="159"/>
        <v>insert into control (nombre, fecha_registrada, registrada, estatus, id_admin, id_cliente, created_at, updated_at) values('MI PUEBLITO CHARRO','2004-03-26',1,1,2,690,'2018-10-31 23:06:00','2018-10-31 23:06:00');</v>
      </c>
    </row>
    <row r="966" spans="1:20">
      <c r="A966" s="74" t="s">
        <v>4947</v>
      </c>
      <c r="B966" s="59">
        <v>1</v>
      </c>
      <c r="C966" s="68">
        <v>41137</v>
      </c>
      <c r="D966" s="68">
        <v>44789</v>
      </c>
      <c r="E966" s="82">
        <v>35</v>
      </c>
      <c r="F966" s="59" t="s">
        <v>4948</v>
      </c>
      <c r="G966" s="59">
        <v>196</v>
      </c>
      <c r="I966" t="s">
        <v>8000</v>
      </c>
      <c r="J966">
        <v>965</v>
      </c>
      <c r="K966">
        <f t="shared" si="150"/>
        <v>676</v>
      </c>
      <c r="L966">
        <f t="shared" si="151"/>
        <v>1</v>
      </c>
      <c r="M966">
        <f t="shared" si="152"/>
        <v>42991</v>
      </c>
      <c r="N966">
        <f t="shared" si="153"/>
        <v>2017</v>
      </c>
      <c r="O966">
        <f t="shared" si="154"/>
        <v>9</v>
      </c>
      <c r="P966" t="str">
        <f t="shared" si="155"/>
        <v>09</v>
      </c>
      <c r="Q966">
        <f t="shared" si="156"/>
        <v>13</v>
      </c>
      <c r="R966">
        <f t="shared" si="157"/>
        <v>13</v>
      </c>
      <c r="S966" t="str">
        <f t="shared" si="158"/>
        <v>'2017-09-13'</v>
      </c>
      <c r="T966" t="str">
        <f t="shared" si="159"/>
        <v>insert into control (nombre, fecha_registrada, registrada, estatus, id_admin, id_cliente, created_at, updated_at) values('MI SUPER CITO YAIRUBI','2017-09-13',1,1,2,676,'2018-10-31 23:06:00','2018-10-31 23:06:00');</v>
      </c>
    </row>
    <row r="967" spans="1:20">
      <c r="A967" s="64" t="s">
        <v>4956</v>
      </c>
      <c r="B967" s="58">
        <v>1</v>
      </c>
      <c r="C967" s="67">
        <v>41221</v>
      </c>
      <c r="D967" s="67">
        <v>44873</v>
      </c>
      <c r="E967" s="83"/>
      <c r="F967" s="58" t="s">
        <v>4948</v>
      </c>
      <c r="G967" s="58">
        <v>196</v>
      </c>
      <c r="I967" t="s">
        <v>8157</v>
      </c>
      <c r="J967">
        <v>966</v>
      </c>
      <c r="K967">
        <f t="shared" si="150"/>
        <v>691</v>
      </c>
      <c r="L967">
        <f t="shared" si="151"/>
        <v>1</v>
      </c>
      <c r="M967">
        <f t="shared" si="152"/>
        <v>43109</v>
      </c>
      <c r="N967">
        <f t="shared" si="153"/>
        <v>2018</v>
      </c>
      <c r="O967">
        <f t="shared" si="154"/>
        <v>1</v>
      </c>
      <c r="P967" t="str">
        <f t="shared" si="155"/>
        <v>01</v>
      </c>
      <c r="Q967">
        <f t="shared" si="156"/>
        <v>9</v>
      </c>
      <c r="R967" t="str">
        <f t="shared" si="157"/>
        <v>09</v>
      </c>
      <c r="S967" t="str">
        <f t="shared" si="158"/>
        <v>'2018-01-09'</v>
      </c>
      <c r="T967" t="str">
        <f t="shared" si="159"/>
        <v>insert into control (nombre, fecha_registrada, registrada, estatus, id_admin, id_cliente, created_at, updated_at) values('MICHELADA.IO','2018-01-09',1,1,2,691,'2018-10-31 23:06:00','2018-10-31 23:06:00');</v>
      </c>
    </row>
    <row r="968" spans="1:20" ht="29">
      <c r="A968" s="72" t="s">
        <v>4957</v>
      </c>
      <c r="B968" s="60">
        <v>1</v>
      </c>
      <c r="C968" s="68">
        <v>38912</v>
      </c>
      <c r="D968" s="68">
        <v>42565</v>
      </c>
      <c r="E968" s="82"/>
      <c r="F968" s="60" t="s">
        <v>4957</v>
      </c>
      <c r="G968" s="60">
        <v>193</v>
      </c>
      <c r="I968" t="s">
        <v>1360</v>
      </c>
      <c r="J968">
        <v>967</v>
      </c>
      <c r="K968">
        <f t="shared" si="150"/>
        <v>870</v>
      </c>
      <c r="L968">
        <f t="shared" si="151"/>
        <v>1</v>
      </c>
      <c r="M968">
        <f t="shared" si="152"/>
        <v>37329</v>
      </c>
      <c r="N968">
        <f t="shared" si="153"/>
        <v>2002</v>
      </c>
      <c r="O968">
        <f t="shared" si="154"/>
        <v>3</v>
      </c>
      <c r="P968" t="str">
        <f t="shared" si="155"/>
        <v>03</v>
      </c>
      <c r="Q968">
        <f t="shared" si="156"/>
        <v>14</v>
      </c>
      <c r="R968">
        <f t="shared" si="157"/>
        <v>14</v>
      </c>
      <c r="S968" t="str">
        <f t="shared" si="158"/>
        <v>'2002-03-14'</v>
      </c>
      <c r="T968" t="str">
        <f t="shared" si="159"/>
        <v>insert into control (nombre, fecha_registrada, registrada, estatus, id_admin, id_cliente, created_at, updated_at) values('MICOR','2002-03-14',1,1,2,870,'2018-10-31 23:06:00','2018-10-31 23:06:00');</v>
      </c>
    </row>
    <row r="969" spans="1:20">
      <c r="A969" s="64" t="s">
        <v>4961</v>
      </c>
      <c r="B969" s="58">
        <v>1</v>
      </c>
      <c r="C969" s="67">
        <v>40610</v>
      </c>
      <c r="D969" s="67">
        <v>44263</v>
      </c>
      <c r="E969" s="83"/>
      <c r="F969" s="58" t="s">
        <v>4961</v>
      </c>
      <c r="G969" s="58">
        <v>189</v>
      </c>
      <c r="I969" t="s">
        <v>2334</v>
      </c>
      <c r="J969">
        <v>968</v>
      </c>
      <c r="K969">
        <f t="shared" si="150"/>
        <v>693</v>
      </c>
      <c r="L969">
        <f t="shared" si="151"/>
        <v>1</v>
      </c>
      <c r="M969">
        <f t="shared" si="152"/>
        <v>41848</v>
      </c>
      <c r="N969">
        <f t="shared" si="153"/>
        <v>2014</v>
      </c>
      <c r="O969">
        <f t="shared" si="154"/>
        <v>7</v>
      </c>
      <c r="P969" t="str">
        <f t="shared" si="155"/>
        <v>07</v>
      </c>
      <c r="Q969">
        <f t="shared" si="156"/>
        <v>28</v>
      </c>
      <c r="R969">
        <f t="shared" si="157"/>
        <v>28</v>
      </c>
      <c r="S969" t="str">
        <f t="shared" si="158"/>
        <v>'2014-07-28'</v>
      </c>
      <c r="T969" t="str">
        <f t="shared" si="159"/>
        <v>insert into control (nombre, fecha_registrada, registrada, estatus, id_admin, id_cliente, created_at, updated_at) values('MIEL HOLGUIN DE LA COLMENA A SU PALADAR','2014-07-28',1,1,2,693,'2018-10-31 23:06:00','2018-10-31 23:06:00');</v>
      </c>
    </row>
    <row r="970" spans="1:20">
      <c r="A970" s="59" t="s">
        <v>4971</v>
      </c>
      <c r="B970" s="59">
        <v>1</v>
      </c>
      <c r="C970" s="68">
        <v>40548</v>
      </c>
      <c r="D970" s="68">
        <v>44201</v>
      </c>
      <c r="E970" s="82"/>
      <c r="F970" s="59" t="s">
        <v>4971</v>
      </c>
      <c r="G970" s="59">
        <v>187</v>
      </c>
      <c r="I970" t="s">
        <v>7726</v>
      </c>
      <c r="J970">
        <v>969</v>
      </c>
      <c r="K970">
        <f t="shared" si="150"/>
        <v>536</v>
      </c>
      <c r="L970">
        <f t="shared" si="151"/>
        <v>1</v>
      </c>
      <c r="M970">
        <f t="shared" si="152"/>
        <v>42858</v>
      </c>
      <c r="N970">
        <f t="shared" si="153"/>
        <v>2017</v>
      </c>
      <c r="O970">
        <f t="shared" si="154"/>
        <v>5</v>
      </c>
      <c r="P970" t="str">
        <f t="shared" si="155"/>
        <v>05</v>
      </c>
      <c r="Q970">
        <f t="shared" si="156"/>
        <v>3</v>
      </c>
      <c r="R970" t="str">
        <f t="shared" si="157"/>
        <v>03</v>
      </c>
      <c r="S970" t="str">
        <f t="shared" si="158"/>
        <v>'2017-05-03'</v>
      </c>
      <c r="T970" t="str">
        <f t="shared" si="159"/>
        <v>insert into control (nombre, fecha_registrada, registrada, estatus, id_admin, id_cliente, created_at, updated_at) values('MILAN','2017-05-03',1,1,2,536,'2018-10-31 23:06:00','2018-10-31 23:06:00');</v>
      </c>
    </row>
    <row r="971" spans="1:20">
      <c r="A971" s="58" t="s">
        <v>4972</v>
      </c>
      <c r="B971" s="58">
        <v>1</v>
      </c>
      <c r="C971" s="67">
        <v>39265</v>
      </c>
      <c r="D971" s="67">
        <v>46570</v>
      </c>
      <c r="E971" s="83"/>
      <c r="F971" s="58" t="s">
        <v>4973</v>
      </c>
      <c r="G971" s="58">
        <v>186</v>
      </c>
      <c r="I971" t="s">
        <v>6045</v>
      </c>
      <c r="J971">
        <v>970</v>
      </c>
      <c r="K971">
        <f t="shared" si="150"/>
        <v>194</v>
      </c>
      <c r="L971">
        <f t="shared" si="151"/>
        <v>1</v>
      </c>
      <c r="M971">
        <f t="shared" si="152"/>
        <v>42075</v>
      </c>
      <c r="N971">
        <f t="shared" si="153"/>
        <v>2015</v>
      </c>
      <c r="O971">
        <f t="shared" si="154"/>
        <v>3</v>
      </c>
      <c r="P971" t="str">
        <f t="shared" si="155"/>
        <v>03</v>
      </c>
      <c r="Q971">
        <f t="shared" si="156"/>
        <v>12</v>
      </c>
      <c r="R971">
        <f t="shared" si="157"/>
        <v>12</v>
      </c>
      <c r="S971" t="str">
        <f t="shared" si="158"/>
        <v>'2015-03-12'</v>
      </c>
      <c r="T971" t="str">
        <f t="shared" si="159"/>
        <v>insert into control (nombre, fecha_registrada, registrada, estatus, id_admin, id_cliente, created_at, updated_at) values('MILDENT CLÍNICA','2015-03-12',1,1,2,194,'2018-10-31 23:06:00','2018-10-31 23:06:00');</v>
      </c>
    </row>
    <row r="972" spans="1:20">
      <c r="A972" s="60" t="s">
        <v>4978</v>
      </c>
      <c r="B972" s="60">
        <v>1</v>
      </c>
      <c r="C972" s="70">
        <v>41450</v>
      </c>
      <c r="D972" s="70">
        <v>45082</v>
      </c>
      <c r="E972" s="84"/>
      <c r="F972" s="60" t="s">
        <v>4978</v>
      </c>
      <c r="G972" s="60">
        <v>185</v>
      </c>
      <c r="I972" t="s">
        <v>2316</v>
      </c>
      <c r="J972">
        <v>971</v>
      </c>
      <c r="K972">
        <f t="shared" si="150"/>
        <v>695</v>
      </c>
      <c r="L972">
        <f t="shared" si="151"/>
        <v>1</v>
      </c>
      <c r="M972">
        <f t="shared" si="152"/>
        <v>38166</v>
      </c>
      <c r="N972">
        <f t="shared" si="153"/>
        <v>2004</v>
      </c>
      <c r="O972">
        <f t="shared" si="154"/>
        <v>6</v>
      </c>
      <c r="P972" t="str">
        <f t="shared" si="155"/>
        <v>06</v>
      </c>
      <c r="Q972">
        <f t="shared" si="156"/>
        <v>28</v>
      </c>
      <c r="R972">
        <f t="shared" si="157"/>
        <v>28</v>
      </c>
      <c r="S972" t="str">
        <f t="shared" si="158"/>
        <v>'2004-06-28'</v>
      </c>
      <c r="T972" t="str">
        <f t="shared" si="159"/>
        <v>insert into control (nombre, fecha_registrada, registrada, estatus, id_admin, id_cliente, created_at, updated_at) values('MILLER AUTOCLIMAS','2004-06-28',1,1,2,695,'2018-10-31 23:06:00','2018-10-31 23:06:00');</v>
      </c>
    </row>
    <row r="973" spans="1:20">
      <c r="A973" s="57" t="s">
        <v>4978</v>
      </c>
      <c r="B973" s="57">
        <v>1</v>
      </c>
      <c r="C973" s="69">
        <v>41450</v>
      </c>
      <c r="D973" s="69">
        <v>45082</v>
      </c>
      <c r="E973" s="85"/>
      <c r="F973" s="57" t="s">
        <v>4978</v>
      </c>
      <c r="G973" s="57">
        <v>185</v>
      </c>
      <c r="I973" t="s">
        <v>2308</v>
      </c>
      <c r="J973">
        <v>972</v>
      </c>
      <c r="K973">
        <f t="shared" si="150"/>
        <v>696</v>
      </c>
      <c r="L973">
        <f t="shared" si="151"/>
        <v>1</v>
      </c>
      <c r="M973">
        <f t="shared" si="152"/>
        <v>41122</v>
      </c>
      <c r="N973">
        <f t="shared" si="153"/>
        <v>2012</v>
      </c>
      <c r="O973">
        <f t="shared" si="154"/>
        <v>8</v>
      </c>
      <c r="P973" t="str">
        <f t="shared" si="155"/>
        <v>08</v>
      </c>
      <c r="Q973">
        <f t="shared" si="156"/>
        <v>1</v>
      </c>
      <c r="R973" t="str">
        <f t="shared" si="157"/>
        <v>01</v>
      </c>
      <c r="S973" t="str">
        <f t="shared" si="158"/>
        <v>'2012-08-01'</v>
      </c>
      <c r="T973" t="str">
        <f t="shared" si="159"/>
        <v>insert into control (nombre, fecha_registrada, registrada, estatus, id_admin, id_cliente, created_at, updated_at) values('MINECHIEF','2012-08-01',1,1,2,696,'2018-10-31 23:06:00','2018-10-31 23:06:00');</v>
      </c>
    </row>
    <row r="974" spans="1:20">
      <c r="A974" s="59" t="s">
        <v>4985</v>
      </c>
      <c r="B974" s="59">
        <v>1</v>
      </c>
      <c r="C974" s="68">
        <v>40890</v>
      </c>
      <c r="D974" s="68">
        <v>44543</v>
      </c>
      <c r="E974" s="82"/>
      <c r="F974" s="59" t="s">
        <v>4986</v>
      </c>
      <c r="G974" s="59">
        <v>184</v>
      </c>
      <c r="I974" t="s">
        <v>8010</v>
      </c>
      <c r="J974">
        <v>973</v>
      </c>
      <c r="K974">
        <f t="shared" si="150"/>
        <v>1028</v>
      </c>
      <c r="L974">
        <f t="shared" si="151"/>
        <v>1</v>
      </c>
      <c r="M974">
        <f t="shared" si="152"/>
        <v>46643</v>
      </c>
      <c r="N974">
        <f t="shared" si="153"/>
        <v>2027</v>
      </c>
      <c r="O974">
        <f t="shared" si="154"/>
        <v>9</v>
      </c>
      <c r="P974" t="str">
        <f t="shared" si="155"/>
        <v>09</v>
      </c>
      <c r="Q974">
        <f t="shared" si="156"/>
        <v>13</v>
      </c>
      <c r="R974">
        <f t="shared" si="157"/>
        <v>13</v>
      </c>
      <c r="S974" t="str">
        <f t="shared" si="158"/>
        <v>'2027-09-13'</v>
      </c>
      <c r="T974" t="str">
        <f t="shared" si="159"/>
        <v>insert into control (nombre, fecha_registrada, registrada, estatus, id_admin, id_cliente, created_at, updated_at) values('MINFORT','2027-09-13',1,1,2,1028,'2018-10-31 23:06:00','2018-10-31 23:06:00');</v>
      </c>
    </row>
    <row r="975" spans="1:20">
      <c r="A975" s="58" t="s">
        <v>4994</v>
      </c>
      <c r="B975" s="58">
        <v>1</v>
      </c>
      <c r="C975" s="67">
        <v>40632</v>
      </c>
      <c r="D975" s="67">
        <v>44285</v>
      </c>
      <c r="E975" s="83"/>
      <c r="F975" s="58" t="s">
        <v>4995</v>
      </c>
      <c r="G975" s="58">
        <v>183</v>
      </c>
      <c r="I975" t="s">
        <v>7472</v>
      </c>
      <c r="J975">
        <v>974</v>
      </c>
      <c r="K975">
        <f t="shared" si="150"/>
        <v>521</v>
      </c>
      <c r="L975">
        <f t="shared" si="151"/>
        <v>1</v>
      </c>
      <c r="M975">
        <f t="shared" si="152"/>
        <v>42746</v>
      </c>
      <c r="N975">
        <f t="shared" si="153"/>
        <v>2017</v>
      </c>
      <c r="O975">
        <f t="shared" si="154"/>
        <v>1</v>
      </c>
      <c r="P975" t="str">
        <f t="shared" si="155"/>
        <v>01</v>
      </c>
      <c r="Q975">
        <f t="shared" si="156"/>
        <v>11</v>
      </c>
      <c r="R975">
        <f t="shared" si="157"/>
        <v>11</v>
      </c>
      <c r="S975" t="str">
        <f t="shared" si="158"/>
        <v>'2017-01-11'</v>
      </c>
      <c r="T975" t="str">
        <f t="shared" si="159"/>
        <v>insert into control (nombre, fecha_registrada, registrada, estatus, id_admin, id_cliente, created_at, updated_at) values('MINNMEDIC','2017-01-11',1,1,2,521,'2018-10-31 23:06:00','2018-10-31 23:06:00');</v>
      </c>
    </row>
    <row r="976" spans="1:20">
      <c r="A976" s="60" t="s">
        <v>4999</v>
      </c>
      <c r="B976" s="60">
        <v>1</v>
      </c>
      <c r="C976" s="70">
        <v>41282</v>
      </c>
      <c r="D976" s="70">
        <v>44934</v>
      </c>
      <c r="E976" s="84"/>
      <c r="F976" s="60" t="s">
        <v>4999</v>
      </c>
      <c r="G976" s="60">
        <v>182</v>
      </c>
      <c r="I976" t="s">
        <v>2304</v>
      </c>
      <c r="J976">
        <v>975</v>
      </c>
      <c r="K976">
        <f t="shared" si="150"/>
        <v>697</v>
      </c>
      <c r="L976">
        <f t="shared" si="151"/>
        <v>1</v>
      </c>
      <c r="M976">
        <f t="shared" si="152"/>
        <v>38134</v>
      </c>
      <c r="N976">
        <f t="shared" si="153"/>
        <v>2004</v>
      </c>
      <c r="O976">
        <f t="shared" si="154"/>
        <v>5</v>
      </c>
      <c r="P976" t="str">
        <f t="shared" si="155"/>
        <v>05</v>
      </c>
      <c r="Q976">
        <f t="shared" si="156"/>
        <v>27</v>
      </c>
      <c r="R976">
        <f t="shared" si="157"/>
        <v>27</v>
      </c>
      <c r="S976" t="str">
        <f t="shared" si="158"/>
        <v>'2004-05-27'</v>
      </c>
      <c r="T976" t="str">
        <f t="shared" si="159"/>
        <v>insert into control (nombre, fecha_registrada, registrada, estatus, id_admin, id_cliente, created_at, updated_at) values('MIÑACA','2004-05-27',1,1,2,697,'2018-10-31 23:06:00','2018-10-31 23:06:00');</v>
      </c>
    </row>
    <row r="977" spans="1:20">
      <c r="A977" s="58" t="s">
        <v>5005</v>
      </c>
      <c r="B977" s="58">
        <v>1</v>
      </c>
      <c r="C977" s="67">
        <v>40858</v>
      </c>
      <c r="D977" s="67">
        <v>44511</v>
      </c>
      <c r="E977" s="83"/>
      <c r="F977" s="58" t="s">
        <v>5006</v>
      </c>
      <c r="G977" s="58">
        <v>181</v>
      </c>
      <c r="I977" t="s">
        <v>2296</v>
      </c>
      <c r="J977">
        <v>976</v>
      </c>
      <c r="K977">
        <f t="shared" si="150"/>
        <v>698</v>
      </c>
      <c r="L977">
        <f t="shared" si="151"/>
        <v>1</v>
      </c>
      <c r="M977">
        <f t="shared" si="152"/>
        <v>39723</v>
      </c>
      <c r="N977">
        <f t="shared" si="153"/>
        <v>2008</v>
      </c>
      <c r="O977">
        <f t="shared" si="154"/>
        <v>10</v>
      </c>
      <c r="P977">
        <f t="shared" si="155"/>
        <v>10</v>
      </c>
      <c r="Q977">
        <f t="shared" si="156"/>
        <v>2</v>
      </c>
      <c r="R977" t="str">
        <f t="shared" si="157"/>
        <v>02</v>
      </c>
      <c r="S977" t="str">
        <f t="shared" si="158"/>
        <v>'2008-10-02'</v>
      </c>
      <c r="T977" t="str">
        <f t="shared" si="159"/>
        <v>insert into control (nombre, fecha_registrada, registrada, estatus, id_admin, id_cliente, created_at, updated_at) values('MIRADOR DE LA SALUD','2008-10-02',1,1,2,698,'2018-10-31 23:06:00','2018-10-31 23:06:00');</v>
      </c>
    </row>
    <row r="978" spans="1:20">
      <c r="A978" s="59" t="s">
        <v>5013</v>
      </c>
      <c r="B978" s="59">
        <v>1</v>
      </c>
      <c r="C978" s="68">
        <v>40092</v>
      </c>
      <c r="D978" s="68">
        <v>43744</v>
      </c>
      <c r="E978" s="82"/>
      <c r="F978" s="59" t="s">
        <v>5013</v>
      </c>
      <c r="G978" s="59">
        <v>180</v>
      </c>
      <c r="I978" t="s">
        <v>7954</v>
      </c>
      <c r="J978">
        <v>977</v>
      </c>
      <c r="K978">
        <f t="shared" si="150"/>
        <v>667</v>
      </c>
      <c r="L978">
        <f t="shared" si="151"/>
        <v>0</v>
      </c>
      <c r="M978">
        <f t="shared" si="152"/>
        <v>42870</v>
      </c>
      <c r="N978">
        <f t="shared" si="153"/>
        <v>2017</v>
      </c>
      <c r="O978">
        <f t="shared" si="154"/>
        <v>5</v>
      </c>
      <c r="P978" t="str">
        <f t="shared" si="155"/>
        <v>05</v>
      </c>
      <c r="Q978">
        <f t="shared" si="156"/>
        <v>15</v>
      </c>
      <c r="R978">
        <f t="shared" si="157"/>
        <v>15</v>
      </c>
      <c r="S978" t="str">
        <f t="shared" si="158"/>
        <v>'2017-05-15'</v>
      </c>
      <c r="T978" t="str">
        <f t="shared" si="159"/>
        <v>insert into control (nombre, fecha_registrada, registrada, estatus, id_admin, id_cliente, created_at, updated_at) values('MJ MARIA &amp; JULIA HAIRSTYLE-MAKEUP','2017-05-15',0,1,2,667,'2018-10-31 23:06:00','2018-10-31 23:06:00');</v>
      </c>
    </row>
    <row r="979" spans="1:20" ht="29">
      <c r="A979" s="64" t="s">
        <v>5016</v>
      </c>
      <c r="B979" s="58">
        <v>1</v>
      </c>
      <c r="C979" s="67">
        <v>39948</v>
      </c>
      <c r="D979" s="67">
        <v>43600</v>
      </c>
      <c r="E979" s="83"/>
      <c r="F979" s="65" t="s">
        <v>5025</v>
      </c>
      <c r="G979" s="57">
        <v>176</v>
      </c>
      <c r="I979" t="s">
        <v>2192</v>
      </c>
      <c r="J979">
        <v>978</v>
      </c>
      <c r="K979">
        <f t="shared" si="150"/>
        <v>726</v>
      </c>
      <c r="L979">
        <f t="shared" si="151"/>
        <v>1</v>
      </c>
      <c r="M979">
        <f t="shared" si="152"/>
        <v>41152</v>
      </c>
      <c r="N979">
        <f t="shared" si="153"/>
        <v>2012</v>
      </c>
      <c r="O979">
        <f t="shared" si="154"/>
        <v>8</v>
      </c>
      <c r="P979" t="str">
        <f t="shared" si="155"/>
        <v>08</v>
      </c>
      <c r="Q979">
        <f t="shared" si="156"/>
        <v>31</v>
      </c>
      <c r="R979">
        <f t="shared" si="157"/>
        <v>31</v>
      </c>
      <c r="S979" t="str">
        <f t="shared" si="158"/>
        <v>'2012-08-31'</v>
      </c>
      <c r="T979" t="str">
        <f t="shared" si="159"/>
        <v>insert into control (nombre, fecha_registrada, registrada, estatus, id_admin, id_cliente, created_at, updated_at) values('ML MULTILINGUAL','2012-08-31',1,1,2,726,'2018-10-31 23:06:00','2018-10-31 23:06:00');</v>
      </c>
    </row>
    <row r="980" spans="1:20">
      <c r="A980" s="60" t="s">
        <v>5017</v>
      </c>
      <c r="B980" s="60" t="s">
        <v>8657</v>
      </c>
      <c r="C980" s="68">
        <v>39946</v>
      </c>
      <c r="D980" s="68">
        <v>43598</v>
      </c>
      <c r="E980" s="82"/>
      <c r="F980" s="59" t="s">
        <v>5025</v>
      </c>
      <c r="G980" s="59">
        <v>176</v>
      </c>
      <c r="I980" t="s">
        <v>3816</v>
      </c>
      <c r="J980">
        <v>979</v>
      </c>
      <c r="K980">
        <f t="shared" si="150"/>
        <v>411</v>
      </c>
      <c r="L980">
        <f t="shared" si="151"/>
        <v>0</v>
      </c>
      <c r="M980">
        <f t="shared" si="152"/>
        <v>41757</v>
      </c>
      <c r="N980">
        <f t="shared" si="153"/>
        <v>2014</v>
      </c>
      <c r="O980">
        <f t="shared" si="154"/>
        <v>4</v>
      </c>
      <c r="P980" t="str">
        <f t="shared" si="155"/>
        <v>04</v>
      </c>
      <c r="Q980">
        <f t="shared" si="156"/>
        <v>28</v>
      </c>
      <c r="R980">
        <f t="shared" si="157"/>
        <v>28</v>
      </c>
      <c r="S980" t="str">
        <f t="shared" si="158"/>
        <v>'2014-04-28'</v>
      </c>
      <c r="T980" t="str">
        <f t="shared" si="159"/>
        <v>insert into control (nombre, fecha_registrada, registrada, estatus, id_admin, id_cliente, created_at, updated_at) values('MMA ONLY','2014-04-28',0,1,2,411,'2018-10-31 23:06:00','2018-10-31 23:06:00');</v>
      </c>
    </row>
    <row r="981" spans="1:20">
      <c r="A981" s="58" t="s">
        <v>5034</v>
      </c>
      <c r="B981" s="58">
        <v>1</v>
      </c>
      <c r="C981" s="67">
        <v>41848</v>
      </c>
      <c r="D981" s="67">
        <v>45501</v>
      </c>
      <c r="E981" s="83"/>
      <c r="F981" s="58" t="s">
        <v>5035</v>
      </c>
      <c r="G981" s="58">
        <v>173</v>
      </c>
      <c r="I981" t="s">
        <v>2401</v>
      </c>
      <c r="J981">
        <v>980</v>
      </c>
      <c r="K981">
        <f t="shared" si="150"/>
        <v>683</v>
      </c>
      <c r="L981">
        <f t="shared" si="151"/>
        <v>1</v>
      </c>
      <c r="M981">
        <f t="shared" si="152"/>
        <v>37995</v>
      </c>
      <c r="N981">
        <f t="shared" si="153"/>
        <v>2004</v>
      </c>
      <c r="O981">
        <f t="shared" si="154"/>
        <v>1</v>
      </c>
      <c r="P981" t="str">
        <f t="shared" si="155"/>
        <v>01</v>
      </c>
      <c r="Q981">
        <f t="shared" si="156"/>
        <v>9</v>
      </c>
      <c r="R981" t="str">
        <f t="shared" si="157"/>
        <v>09</v>
      </c>
      <c r="S981" t="str">
        <f t="shared" si="158"/>
        <v>'2004-01-09'</v>
      </c>
      <c r="T981" t="str">
        <f t="shared" si="159"/>
        <v>insert into control (nombre, fecha_registrada, registrada, estatus, id_admin, id_cliente, created_at, updated_at) values('MODERNA','2004-01-09',1,1,2,683,'2018-10-31 23:06:00','2018-10-31 23:06:00');</v>
      </c>
    </row>
    <row r="982" spans="1:20">
      <c r="A982" s="59" t="s">
        <v>5041</v>
      </c>
      <c r="B982" s="59">
        <v>1</v>
      </c>
      <c r="C982" s="68">
        <v>41975</v>
      </c>
      <c r="D982" s="68">
        <v>45628</v>
      </c>
      <c r="E982" s="82"/>
      <c r="F982" s="59" t="s">
        <v>5042</v>
      </c>
      <c r="G982" s="59">
        <v>172</v>
      </c>
      <c r="I982" t="s">
        <v>5453</v>
      </c>
      <c r="J982">
        <v>981</v>
      </c>
      <c r="K982">
        <f t="shared" si="150"/>
        <v>75</v>
      </c>
      <c r="L982">
        <f t="shared" si="151"/>
        <v>1</v>
      </c>
      <c r="M982">
        <f t="shared" si="152"/>
        <v>42940</v>
      </c>
      <c r="N982">
        <f t="shared" si="153"/>
        <v>2017</v>
      </c>
      <c r="O982">
        <f t="shared" si="154"/>
        <v>7</v>
      </c>
      <c r="P982" t="str">
        <f t="shared" si="155"/>
        <v>07</v>
      </c>
      <c r="Q982">
        <f t="shared" si="156"/>
        <v>24</v>
      </c>
      <c r="R982">
        <f t="shared" si="157"/>
        <v>24</v>
      </c>
      <c r="S982" t="str">
        <f t="shared" si="158"/>
        <v>'2017-07-24'</v>
      </c>
      <c r="T982" t="str">
        <f t="shared" si="159"/>
        <v>insert into control (nombre, fecha_registrada, registrada, estatus, id_admin, id_cliente, created_at, updated_at) values('MOLDES Y DETALLES','2017-07-24',1,1,2,75,'2018-10-31 23:06:00','2018-10-31 23:06:00');</v>
      </c>
    </row>
    <row r="983" spans="1:20">
      <c r="A983" s="58" t="s">
        <v>5049</v>
      </c>
      <c r="B983" s="58">
        <v>1</v>
      </c>
      <c r="C983" s="67">
        <v>41759</v>
      </c>
      <c r="D983" s="67">
        <v>45412</v>
      </c>
      <c r="E983" s="83"/>
      <c r="F983" s="58" t="s">
        <v>5049</v>
      </c>
      <c r="G983" s="58">
        <v>169</v>
      </c>
      <c r="I983" t="s">
        <v>8274</v>
      </c>
      <c r="J983">
        <v>982</v>
      </c>
      <c r="K983">
        <f t="shared" si="150"/>
        <v>701</v>
      </c>
      <c r="L983">
        <f t="shared" si="151"/>
        <v>1</v>
      </c>
      <c r="M983">
        <f t="shared" si="152"/>
        <v>43201</v>
      </c>
      <c r="N983">
        <f t="shared" si="153"/>
        <v>2018</v>
      </c>
      <c r="O983">
        <f t="shared" si="154"/>
        <v>4</v>
      </c>
      <c r="P983" t="str">
        <f t="shared" si="155"/>
        <v>04</v>
      </c>
      <c r="Q983">
        <f t="shared" si="156"/>
        <v>11</v>
      </c>
      <c r="R983">
        <f t="shared" si="157"/>
        <v>11</v>
      </c>
      <c r="S983" t="str">
        <f t="shared" si="158"/>
        <v>'2018-04-11'</v>
      </c>
      <c r="T983" t="str">
        <f t="shared" si="159"/>
        <v>insert into control (nombre, fecha_registrada, registrada, estatus, id_admin, id_cliente, created_at, updated_at) values('MOLRI','2018-04-11',1,1,2,701,'2018-10-31 23:06:00','2018-10-31 23:06:00');</v>
      </c>
    </row>
    <row r="984" spans="1:20">
      <c r="A984" s="59" t="s">
        <v>5054</v>
      </c>
      <c r="B984" s="59">
        <v>1</v>
      </c>
      <c r="C984" s="68">
        <v>39723</v>
      </c>
      <c r="D984" s="68">
        <v>43375</v>
      </c>
      <c r="E984" s="82"/>
      <c r="F984" s="59" t="s">
        <v>5054</v>
      </c>
      <c r="G984" s="59">
        <v>168</v>
      </c>
      <c r="I984" t="s">
        <v>7532</v>
      </c>
      <c r="J984">
        <v>983</v>
      </c>
      <c r="K984">
        <f t="shared" si="150"/>
        <v>702</v>
      </c>
      <c r="L984">
        <f t="shared" si="151"/>
        <v>0</v>
      </c>
      <c r="M984">
        <f t="shared" si="152"/>
        <v>42769</v>
      </c>
      <c r="N984">
        <f t="shared" si="153"/>
        <v>2017</v>
      </c>
      <c r="O984">
        <f t="shared" si="154"/>
        <v>2</v>
      </c>
      <c r="P984" t="str">
        <f t="shared" si="155"/>
        <v>02</v>
      </c>
      <c r="Q984">
        <f t="shared" si="156"/>
        <v>3</v>
      </c>
      <c r="R984" t="str">
        <f t="shared" si="157"/>
        <v>03</v>
      </c>
      <c r="S984" t="str">
        <f t="shared" si="158"/>
        <v>'2017-02-03'</v>
      </c>
      <c r="T984" t="str">
        <f t="shared" si="159"/>
        <v>insert into control (nombre, fecha_registrada, registrada, estatus, id_admin, id_cliente, created_at, updated_at) values('MOM B FIT','2017-02-03',0,1,2,702,'2018-10-31 23:06:00','2018-10-31 23:06:00');</v>
      </c>
    </row>
    <row r="985" spans="1:20">
      <c r="A985" s="58" t="s">
        <v>5060</v>
      </c>
      <c r="B985" s="58">
        <v>1</v>
      </c>
      <c r="C985" s="67">
        <v>40850</v>
      </c>
      <c r="D985" s="67">
        <v>44503</v>
      </c>
      <c r="E985" s="83"/>
      <c r="F985" s="58" t="s">
        <v>5061</v>
      </c>
      <c r="G985" s="58">
        <v>165</v>
      </c>
      <c r="I985" t="s">
        <v>2285</v>
      </c>
      <c r="J985">
        <v>984</v>
      </c>
      <c r="K985">
        <f t="shared" si="150"/>
        <v>703</v>
      </c>
      <c r="L985">
        <f t="shared" si="151"/>
        <v>0</v>
      </c>
      <c r="M985">
        <f t="shared" si="152"/>
        <v>39603</v>
      </c>
      <c r="N985">
        <f t="shared" si="153"/>
        <v>2008</v>
      </c>
      <c r="O985">
        <f t="shared" si="154"/>
        <v>6</v>
      </c>
      <c r="P985" t="str">
        <f t="shared" si="155"/>
        <v>06</v>
      </c>
      <c r="Q985">
        <f t="shared" si="156"/>
        <v>4</v>
      </c>
      <c r="R985" t="str">
        <f t="shared" si="157"/>
        <v>04</v>
      </c>
      <c r="S985" t="str">
        <f t="shared" si="158"/>
        <v>'2008-06-04'</v>
      </c>
      <c r="T985" t="str">
        <f t="shared" si="159"/>
        <v>insert into control (nombre, fecha_registrada, registrada, estatus, id_admin, id_cliente, created_at, updated_at) values('MOMMY &amp; ME CENTER 41 (9)','2008-06-04',0,1,2,703,'2018-10-31 23:06:00','2018-10-31 23:06:00');</v>
      </c>
    </row>
    <row r="986" spans="1:20">
      <c r="A986" s="60" t="s">
        <v>5067</v>
      </c>
      <c r="B986" s="60" t="s">
        <v>8657</v>
      </c>
      <c r="C986" s="68">
        <v>40291</v>
      </c>
      <c r="D986" s="68">
        <v>43944</v>
      </c>
      <c r="E986" s="82"/>
      <c r="F986" s="60" t="s">
        <v>5067</v>
      </c>
      <c r="G986" s="60">
        <v>163</v>
      </c>
      <c r="I986" t="s">
        <v>2278</v>
      </c>
      <c r="J986">
        <v>985</v>
      </c>
      <c r="K986">
        <f t="shared" si="150"/>
        <v>704</v>
      </c>
      <c r="L986">
        <f t="shared" si="151"/>
        <v>1</v>
      </c>
      <c r="M986">
        <f t="shared" si="152"/>
        <v>41962</v>
      </c>
      <c r="N986">
        <f t="shared" si="153"/>
        <v>2014</v>
      </c>
      <c r="O986">
        <f t="shared" si="154"/>
        <v>11</v>
      </c>
      <c r="P986">
        <f t="shared" si="155"/>
        <v>11</v>
      </c>
      <c r="Q986">
        <f t="shared" si="156"/>
        <v>19</v>
      </c>
      <c r="R986">
        <f t="shared" si="157"/>
        <v>19</v>
      </c>
      <c r="S986" t="str">
        <f t="shared" si="158"/>
        <v>'2014-11-19'</v>
      </c>
      <c r="T986" t="str">
        <f t="shared" si="159"/>
        <v>insert into control (nombre, fecha_registrada, registrada, estatus, id_admin, id_cliente, created_at, updated_at) values('MOMPOSINA CAFÉ','2014-11-19',1,1,2,704,'2018-10-31 23:06:00','2018-10-31 23:06:00');</v>
      </c>
    </row>
    <row r="987" spans="1:20">
      <c r="A987" s="58" t="s">
        <v>5067</v>
      </c>
      <c r="B987" s="58">
        <v>1</v>
      </c>
      <c r="C987" s="67">
        <v>40735</v>
      </c>
      <c r="D987" s="67">
        <v>44388</v>
      </c>
      <c r="E987" s="83"/>
      <c r="F987" s="58" t="s">
        <v>5067</v>
      </c>
      <c r="G987" s="58">
        <v>163</v>
      </c>
      <c r="I987" t="s">
        <v>8101</v>
      </c>
      <c r="J987">
        <v>986</v>
      </c>
      <c r="K987">
        <f t="shared" si="150"/>
        <v>841</v>
      </c>
      <c r="L987">
        <f t="shared" si="151"/>
        <v>1</v>
      </c>
      <c r="M987">
        <f t="shared" si="152"/>
        <v>43067</v>
      </c>
      <c r="N987">
        <f t="shared" si="153"/>
        <v>2017</v>
      </c>
      <c r="O987">
        <f t="shared" si="154"/>
        <v>11</v>
      </c>
      <c r="P987">
        <f t="shared" si="155"/>
        <v>11</v>
      </c>
      <c r="Q987">
        <f t="shared" si="156"/>
        <v>28</v>
      </c>
      <c r="R987">
        <f t="shared" si="157"/>
        <v>28</v>
      </c>
      <c r="S987" t="str">
        <f t="shared" si="158"/>
        <v>'2017-11-28'</v>
      </c>
      <c r="T987" t="str">
        <f t="shared" si="159"/>
        <v>insert into control (nombre, fecha_registrada, registrada, estatus, id_admin, id_cliente, created_at, updated_at) values('MONEY MOVIL POR PRESTA PRONTO','2017-11-28',1,1,2,841,'2018-10-31 23:06:00','2018-10-31 23:06:00');</v>
      </c>
    </row>
    <row r="988" spans="1:20">
      <c r="A988" s="60" t="s">
        <v>5077</v>
      </c>
      <c r="B988" s="60" t="s">
        <v>8657</v>
      </c>
      <c r="C988" s="68">
        <v>41865</v>
      </c>
      <c r="D988" s="68">
        <v>45518</v>
      </c>
      <c r="E988" s="82"/>
      <c r="F988" s="60" t="s">
        <v>5077</v>
      </c>
      <c r="G988" s="60">
        <v>162</v>
      </c>
      <c r="I988" t="s">
        <v>2272</v>
      </c>
      <c r="J988">
        <v>987</v>
      </c>
      <c r="K988">
        <f t="shared" si="150"/>
        <v>705</v>
      </c>
      <c r="L988">
        <f t="shared" si="151"/>
        <v>1</v>
      </c>
      <c r="M988">
        <f t="shared" si="152"/>
        <v>40134</v>
      </c>
      <c r="N988">
        <f t="shared" si="153"/>
        <v>2009</v>
      </c>
      <c r="O988">
        <f t="shared" si="154"/>
        <v>11</v>
      </c>
      <c r="P988">
        <f t="shared" si="155"/>
        <v>11</v>
      </c>
      <c r="Q988">
        <f t="shared" si="156"/>
        <v>17</v>
      </c>
      <c r="R988">
        <f t="shared" si="157"/>
        <v>17</v>
      </c>
      <c r="S988" t="str">
        <f t="shared" si="158"/>
        <v>'2009-11-17'</v>
      </c>
      <c r="T988" t="str">
        <f t="shared" si="159"/>
        <v>insert into control (nombre, fecha_registrada, registrada, estatus, id_admin, id_cliente, created_at, updated_at) values('MONEYCOACH','2009-11-17',1,1,2,705,'2018-10-31 23:06:00','2018-10-31 23:06:00');</v>
      </c>
    </row>
    <row r="989" spans="1:20">
      <c r="A989" s="57" t="s">
        <v>5082</v>
      </c>
      <c r="B989" s="57">
        <v>1</v>
      </c>
      <c r="C989" s="69">
        <v>40959</v>
      </c>
      <c r="D989" s="69">
        <v>44612</v>
      </c>
      <c r="E989" s="85"/>
      <c r="F989" s="57" t="s">
        <v>5082</v>
      </c>
      <c r="G989" s="57">
        <v>161</v>
      </c>
      <c r="I989" t="s">
        <v>8396</v>
      </c>
      <c r="J989">
        <v>988</v>
      </c>
      <c r="K989">
        <f t="shared" si="150"/>
        <v>706</v>
      </c>
      <c r="L989">
        <f t="shared" si="151"/>
        <v>0</v>
      </c>
      <c r="M989" t="str">
        <f t="shared" si="152"/>
        <v/>
      </c>
      <c r="N989" t="e">
        <f t="shared" si="153"/>
        <v>#VALUE!</v>
      </c>
      <c r="O989" t="e">
        <f t="shared" si="154"/>
        <v>#VALUE!</v>
      </c>
      <c r="P989" t="e">
        <f t="shared" si="155"/>
        <v>#VALUE!</v>
      </c>
      <c r="Q989" t="e">
        <f t="shared" si="156"/>
        <v>#VALUE!</v>
      </c>
      <c r="R989" t="e">
        <f t="shared" si="157"/>
        <v>#VALUE!</v>
      </c>
      <c r="S989" t="str">
        <f t="shared" si="158"/>
        <v>null</v>
      </c>
      <c r="T989" t="str">
        <f t="shared" si="159"/>
        <v>insert into control (nombre, fecha_registrada, registrada, estatus, id_admin, id_cliente, created_at, updated_at) values('MONGO SMOTHIE',null,0,1,2,706,'2018-10-31 23:06:00','2018-10-31 23:06:00');</v>
      </c>
    </row>
    <row r="990" spans="1:20">
      <c r="A990" s="60" t="s">
        <v>5088</v>
      </c>
      <c r="B990" s="60" t="s">
        <v>8657</v>
      </c>
      <c r="C990" s="68">
        <v>40844</v>
      </c>
      <c r="D990" s="68">
        <v>44497</v>
      </c>
      <c r="E990" s="82"/>
      <c r="F990" s="60" t="s">
        <v>5089</v>
      </c>
      <c r="G990" s="60">
        <v>160</v>
      </c>
      <c r="I990" t="s">
        <v>8181</v>
      </c>
      <c r="J990">
        <v>989</v>
      </c>
      <c r="K990">
        <f t="shared" si="150"/>
        <v>707</v>
      </c>
      <c r="L990">
        <f t="shared" si="151"/>
        <v>1</v>
      </c>
      <c r="M990">
        <f t="shared" si="152"/>
        <v>43147</v>
      </c>
      <c r="N990">
        <f t="shared" si="153"/>
        <v>2018</v>
      </c>
      <c r="O990">
        <f t="shared" si="154"/>
        <v>2</v>
      </c>
      <c r="P990" t="str">
        <f t="shared" si="155"/>
        <v>02</v>
      </c>
      <c r="Q990">
        <f t="shared" si="156"/>
        <v>16</v>
      </c>
      <c r="R990">
        <f t="shared" si="157"/>
        <v>16</v>
      </c>
      <c r="S990" t="str">
        <f t="shared" si="158"/>
        <v>'2018-02-16'</v>
      </c>
      <c r="T990" t="str">
        <f t="shared" si="159"/>
        <v>insert into control (nombre, fecha_registrada, registrada, estatus, id_admin, id_cliente, created_at, updated_at) values('MONITOS','2018-02-16',1,1,2,707,'2018-10-31 23:06:00','2018-10-31 23:06:00');</v>
      </c>
    </row>
    <row r="991" spans="1:20">
      <c r="A991" s="57" t="s">
        <v>5096</v>
      </c>
      <c r="B991" s="57" t="s">
        <v>8657</v>
      </c>
      <c r="C991" s="67">
        <v>40610</v>
      </c>
      <c r="D991" s="67">
        <v>44263</v>
      </c>
      <c r="E991" s="83"/>
      <c r="F991" s="57" t="s">
        <v>5097</v>
      </c>
      <c r="G991" s="57">
        <v>158</v>
      </c>
      <c r="I991" t="s">
        <v>8132</v>
      </c>
      <c r="J991">
        <v>990</v>
      </c>
      <c r="K991">
        <f t="shared" si="150"/>
        <v>708</v>
      </c>
      <c r="L991">
        <f t="shared" si="151"/>
        <v>1</v>
      </c>
      <c r="M991">
        <f t="shared" si="152"/>
        <v>43109</v>
      </c>
      <c r="N991">
        <f t="shared" si="153"/>
        <v>2018</v>
      </c>
      <c r="O991">
        <f t="shared" si="154"/>
        <v>1</v>
      </c>
      <c r="P991" t="str">
        <f t="shared" si="155"/>
        <v>01</v>
      </c>
      <c r="Q991">
        <f t="shared" si="156"/>
        <v>9</v>
      </c>
      <c r="R991" t="str">
        <f t="shared" si="157"/>
        <v>09</v>
      </c>
      <c r="S991" t="str">
        <f t="shared" si="158"/>
        <v>'2018-01-09'</v>
      </c>
      <c r="T991" t="str">
        <f t="shared" si="159"/>
        <v>insert into control (nombre, fecha_registrada, registrada, estatus, id_admin, id_cliente, created_at, updated_at) values('MONTACARGAS Y SERVICIOS MEXICO','2018-01-09',1,1,2,708,'2018-10-31 23:06:00','2018-10-31 23:06:00');</v>
      </c>
    </row>
    <row r="992" spans="1:20">
      <c r="A992" s="60" t="s">
        <v>5104</v>
      </c>
      <c r="B992" s="60">
        <v>1</v>
      </c>
      <c r="C992" s="70">
        <v>41297</v>
      </c>
      <c r="D992" s="70">
        <v>44949</v>
      </c>
      <c r="E992" s="84"/>
      <c r="F992" s="60" t="s">
        <v>5105</v>
      </c>
      <c r="G992" s="60">
        <v>155</v>
      </c>
      <c r="I992" t="s">
        <v>2264</v>
      </c>
      <c r="J992">
        <v>991</v>
      </c>
      <c r="K992">
        <f t="shared" si="150"/>
        <v>709</v>
      </c>
      <c r="L992">
        <f t="shared" si="151"/>
        <v>1</v>
      </c>
      <c r="M992">
        <f t="shared" si="152"/>
        <v>39556</v>
      </c>
      <c r="N992">
        <f t="shared" si="153"/>
        <v>2008</v>
      </c>
      <c r="O992">
        <f t="shared" si="154"/>
        <v>4</v>
      </c>
      <c r="P992" t="str">
        <f t="shared" si="155"/>
        <v>04</v>
      </c>
      <c r="Q992">
        <f t="shared" si="156"/>
        <v>18</v>
      </c>
      <c r="R992">
        <f t="shared" si="157"/>
        <v>18</v>
      </c>
      <c r="S992" t="str">
        <f t="shared" si="158"/>
        <v>'2008-04-18'</v>
      </c>
      <c r="T992" t="str">
        <f t="shared" si="159"/>
        <v>insert into control (nombre, fecha_registrada, registrada, estatus, id_admin, id_cliente, created_at, updated_at) values('MONTADOS DE VILLA','2008-04-18',1,1,2,709,'2018-10-31 23:06:00','2018-10-31 23:06:00');</v>
      </c>
    </row>
    <row r="993" spans="1:20">
      <c r="A993" s="57" t="s">
        <v>5111</v>
      </c>
      <c r="B993" s="57">
        <v>1</v>
      </c>
      <c r="C993" s="67">
        <v>39604</v>
      </c>
      <c r="D993" s="67">
        <v>43256</v>
      </c>
      <c r="E993" s="83"/>
      <c r="F993" s="57" t="s">
        <v>5111</v>
      </c>
      <c r="G993" s="57">
        <v>154</v>
      </c>
      <c r="I993" t="s">
        <v>6768</v>
      </c>
      <c r="J993">
        <v>992</v>
      </c>
      <c r="K993">
        <f t="shared" si="150"/>
        <v>710</v>
      </c>
      <c r="L993">
        <f t="shared" si="151"/>
        <v>1</v>
      </c>
      <c r="M993">
        <f t="shared" si="152"/>
        <v>42359</v>
      </c>
      <c r="N993">
        <f t="shared" si="153"/>
        <v>2015</v>
      </c>
      <c r="O993">
        <f t="shared" si="154"/>
        <v>12</v>
      </c>
      <c r="P993">
        <f t="shared" si="155"/>
        <v>12</v>
      </c>
      <c r="Q993">
        <f t="shared" si="156"/>
        <v>21</v>
      </c>
      <c r="R993">
        <f t="shared" si="157"/>
        <v>21</v>
      </c>
      <c r="S993" t="str">
        <f t="shared" si="158"/>
        <v>'2015-12-21'</v>
      </c>
      <c r="T993" t="str">
        <f t="shared" si="159"/>
        <v>insert into control (nombre, fecha_registrada, registrada, estatus, id_admin, id_cliente, created_at, updated_at) values('MONTILLA','2015-12-21',1,1,2,710,'2018-10-31 23:06:00','2018-10-31 23:06:00');</v>
      </c>
    </row>
    <row r="994" spans="1:20">
      <c r="A994" s="59" t="s">
        <v>5118</v>
      </c>
      <c r="B994" s="59">
        <v>1</v>
      </c>
      <c r="C994" s="68">
        <v>40679</v>
      </c>
      <c r="D994" s="68">
        <v>44332</v>
      </c>
      <c r="E994" s="82"/>
      <c r="F994" s="59" t="s">
        <v>5119</v>
      </c>
      <c r="G994" s="59">
        <v>152</v>
      </c>
      <c r="I994" t="s">
        <v>7725</v>
      </c>
      <c r="J994">
        <v>993</v>
      </c>
      <c r="K994">
        <f t="shared" si="150"/>
        <v>536</v>
      </c>
      <c r="L994">
        <f t="shared" si="151"/>
        <v>1</v>
      </c>
      <c r="M994">
        <f t="shared" si="152"/>
        <v>42858</v>
      </c>
      <c r="N994">
        <f t="shared" si="153"/>
        <v>2017</v>
      </c>
      <c r="O994">
        <f t="shared" si="154"/>
        <v>5</v>
      </c>
      <c r="P994" t="str">
        <f t="shared" si="155"/>
        <v>05</v>
      </c>
      <c r="Q994">
        <f t="shared" si="156"/>
        <v>3</v>
      </c>
      <c r="R994" t="str">
        <f t="shared" si="157"/>
        <v>03</v>
      </c>
      <c r="S994" t="str">
        <f t="shared" si="158"/>
        <v>'2017-05-03'</v>
      </c>
      <c r="T994" t="str">
        <f t="shared" si="159"/>
        <v>insert into control (nombre, fecha_registrada, registrada, estatus, id_admin, id_cliente, created_at, updated_at) values('MONTPELLIER','2017-05-03',1,1,2,536,'2018-10-31 23:06:00','2018-10-31 23:06:00');</v>
      </c>
    </row>
    <row r="995" spans="1:20">
      <c r="A995" s="57" t="s">
        <v>5125</v>
      </c>
      <c r="B995" s="57">
        <v>1</v>
      </c>
      <c r="C995" s="69">
        <v>41078</v>
      </c>
      <c r="D995" s="69">
        <v>44730</v>
      </c>
      <c r="E995" s="85"/>
      <c r="F995" s="57" t="s">
        <v>5126</v>
      </c>
      <c r="G995" s="57">
        <v>150</v>
      </c>
      <c r="I995" t="s">
        <v>2255</v>
      </c>
      <c r="J995">
        <v>994</v>
      </c>
      <c r="K995">
        <f t="shared" si="150"/>
        <v>711</v>
      </c>
      <c r="L995">
        <f t="shared" si="151"/>
        <v>1</v>
      </c>
      <c r="M995">
        <f t="shared" si="152"/>
        <v>41753</v>
      </c>
      <c r="N995">
        <f t="shared" si="153"/>
        <v>2014</v>
      </c>
      <c r="O995">
        <f t="shared" si="154"/>
        <v>4</v>
      </c>
      <c r="P995" t="str">
        <f t="shared" si="155"/>
        <v>04</v>
      </c>
      <c r="Q995">
        <f t="shared" si="156"/>
        <v>24</v>
      </c>
      <c r="R995">
        <f t="shared" si="157"/>
        <v>24</v>
      </c>
      <c r="S995" t="str">
        <f t="shared" si="158"/>
        <v>'2014-04-24'</v>
      </c>
      <c r="T995" t="str">
        <f t="shared" si="159"/>
        <v>insert into control (nombre, fecha_registrada, registrada, estatus, id_admin, id_cliente, created_at, updated_at) values('Moper','2014-04-24',1,1,2,711,'2018-10-31 23:06:00','2018-10-31 23:06:00');</v>
      </c>
    </row>
    <row r="996" spans="1:20">
      <c r="A996" s="60" t="s">
        <v>5132</v>
      </c>
      <c r="B996" s="60">
        <v>1</v>
      </c>
      <c r="C996" s="70">
        <v>41152</v>
      </c>
      <c r="D996" s="70">
        <v>44804</v>
      </c>
      <c r="E996" s="84"/>
      <c r="F996" s="60" t="s">
        <v>5126</v>
      </c>
      <c r="G996" s="60">
        <v>150</v>
      </c>
      <c r="I996" t="s">
        <v>2256</v>
      </c>
      <c r="J996">
        <v>995</v>
      </c>
      <c r="K996">
        <f t="shared" si="150"/>
        <v>711</v>
      </c>
      <c r="L996">
        <f t="shared" si="151"/>
        <v>1</v>
      </c>
      <c r="M996">
        <f t="shared" si="152"/>
        <v>37733</v>
      </c>
      <c r="N996">
        <f t="shared" si="153"/>
        <v>2003</v>
      </c>
      <c r="O996">
        <f t="shared" si="154"/>
        <v>4</v>
      </c>
      <c r="P996" t="str">
        <f t="shared" si="155"/>
        <v>04</v>
      </c>
      <c r="Q996">
        <f t="shared" si="156"/>
        <v>22</v>
      </c>
      <c r="R996">
        <f t="shared" si="157"/>
        <v>22</v>
      </c>
      <c r="S996" t="str">
        <f t="shared" si="158"/>
        <v>'2003-04-22'</v>
      </c>
      <c r="T996" t="str">
        <f t="shared" si="159"/>
        <v>insert into control (nombre, fecha_registrada, registrada, estatus, id_admin, id_cliente, created_at, updated_at) values('MOPER MEDICAL','2003-04-22',1,1,2,711,'2018-10-31 23:06:00','2018-10-31 23:06:00');</v>
      </c>
    </row>
    <row r="997" spans="1:20">
      <c r="A997" s="64" t="s">
        <v>8649</v>
      </c>
      <c r="B997" s="58">
        <v>1</v>
      </c>
      <c r="C997" s="67">
        <v>40058</v>
      </c>
      <c r="D997" s="67">
        <v>43710</v>
      </c>
      <c r="E997" s="83">
        <v>41</v>
      </c>
      <c r="F997" s="58" t="s">
        <v>5134</v>
      </c>
      <c r="G997" s="58">
        <v>149</v>
      </c>
      <c r="I997" t="s">
        <v>2251</v>
      </c>
      <c r="J997">
        <v>996</v>
      </c>
      <c r="K997">
        <f t="shared" si="150"/>
        <v>712</v>
      </c>
      <c r="L997">
        <f t="shared" si="151"/>
        <v>1</v>
      </c>
      <c r="M997">
        <f t="shared" si="152"/>
        <v>38336</v>
      </c>
      <c r="N997">
        <f t="shared" si="153"/>
        <v>2004</v>
      </c>
      <c r="O997">
        <f t="shared" si="154"/>
        <v>12</v>
      </c>
      <c r="P997">
        <f t="shared" si="155"/>
        <v>12</v>
      </c>
      <c r="Q997">
        <f t="shared" si="156"/>
        <v>15</v>
      </c>
      <c r="R997">
        <f t="shared" si="157"/>
        <v>15</v>
      </c>
      <c r="S997" t="str">
        <f t="shared" si="158"/>
        <v>'2004-12-15'</v>
      </c>
      <c r="T997" t="str">
        <f t="shared" si="159"/>
        <v>insert into control (nombre, fecha_registrada, registrada, estatus, id_admin, id_cliente, created_at, updated_at) values('MOTEL ELBA','2004-12-15',1,1,2,712,'2018-10-31 23:06:00','2018-10-31 23:06:00');</v>
      </c>
    </row>
    <row r="998" spans="1:20">
      <c r="A998" s="74" t="s">
        <v>5134</v>
      </c>
      <c r="B998" s="59">
        <v>1</v>
      </c>
      <c r="C998" s="68">
        <v>40065</v>
      </c>
      <c r="D998" s="68">
        <v>43717</v>
      </c>
      <c r="E998" s="82">
        <v>43</v>
      </c>
      <c r="F998" s="59" t="s">
        <v>5134</v>
      </c>
      <c r="G998" s="59">
        <v>149</v>
      </c>
      <c r="I998" t="s">
        <v>516</v>
      </c>
      <c r="J998">
        <v>997</v>
      </c>
      <c r="K998">
        <f t="shared" si="150"/>
        <v>1047</v>
      </c>
      <c r="L998">
        <f t="shared" si="151"/>
        <v>1</v>
      </c>
      <c r="M998">
        <f t="shared" si="152"/>
        <v>41296</v>
      </c>
      <c r="N998">
        <f t="shared" si="153"/>
        <v>2013</v>
      </c>
      <c r="O998">
        <f t="shared" si="154"/>
        <v>1</v>
      </c>
      <c r="P998" t="str">
        <f t="shared" si="155"/>
        <v>01</v>
      </c>
      <c r="Q998">
        <f t="shared" si="156"/>
        <v>22</v>
      </c>
      <c r="R998">
        <f t="shared" si="157"/>
        <v>22</v>
      </c>
      <c r="S998" t="str">
        <f t="shared" si="158"/>
        <v>'2013-01-22'</v>
      </c>
      <c r="T998" t="str">
        <f t="shared" si="159"/>
        <v>insert into control (nombre, fecha_registrada, registrada, estatus, id_admin, id_cliente, created_at, updated_at) values('MOUSTROSAMENTE DELICIOSAS TORTAS MANDIS','2013-01-22',1,1,2,1047,'2018-10-31 23:06:00','2018-10-31 23:06:00');</v>
      </c>
    </row>
    <row r="999" spans="1:20">
      <c r="A999" s="57" t="s">
        <v>5134</v>
      </c>
      <c r="B999" s="61">
        <v>1</v>
      </c>
      <c r="C999" s="69">
        <v>41408</v>
      </c>
      <c r="D999" s="69">
        <v>45060</v>
      </c>
      <c r="E999" s="85"/>
      <c r="F999" s="57" t="s">
        <v>5134</v>
      </c>
      <c r="G999" s="57">
        <v>149</v>
      </c>
      <c r="I999" t="s">
        <v>2238</v>
      </c>
      <c r="J999">
        <v>998</v>
      </c>
      <c r="K999">
        <f t="shared" si="150"/>
        <v>714</v>
      </c>
      <c r="L999">
        <f t="shared" si="151"/>
        <v>0</v>
      </c>
      <c r="M999">
        <f t="shared" si="152"/>
        <v>39255</v>
      </c>
      <c r="N999">
        <f t="shared" si="153"/>
        <v>2007</v>
      </c>
      <c r="O999">
        <f t="shared" si="154"/>
        <v>6</v>
      </c>
      <c r="P999" t="str">
        <f t="shared" si="155"/>
        <v>06</v>
      </c>
      <c r="Q999">
        <f t="shared" si="156"/>
        <v>22</v>
      </c>
      <c r="R999">
        <f t="shared" si="157"/>
        <v>22</v>
      </c>
      <c r="S999" t="str">
        <f t="shared" si="158"/>
        <v>'2007-06-22'</v>
      </c>
      <c r="T999" t="str">
        <f t="shared" si="159"/>
        <v>insert into control (nombre, fecha_registrada, registrada, estatus, id_admin, id_cliente, created_at, updated_at) values('MPPLUS','2007-06-22',0,1,2,714,'2018-10-31 23:06:00','2018-10-31 23:06:00');</v>
      </c>
    </row>
    <row r="1000" spans="1:20">
      <c r="A1000" s="59" t="s">
        <v>5148</v>
      </c>
      <c r="B1000" s="59">
        <v>1</v>
      </c>
      <c r="C1000" s="68">
        <v>41926</v>
      </c>
      <c r="D1000" s="68">
        <v>45579</v>
      </c>
      <c r="E1000" s="82"/>
      <c r="F1000" s="59" t="s">
        <v>5134</v>
      </c>
      <c r="G1000" s="59">
        <v>149</v>
      </c>
      <c r="I1000" t="s">
        <v>6665</v>
      </c>
      <c r="J1000">
        <v>999</v>
      </c>
      <c r="K1000">
        <f t="shared" si="150"/>
        <v>715</v>
      </c>
      <c r="L1000">
        <f t="shared" si="151"/>
        <v>1</v>
      </c>
      <c r="M1000">
        <f t="shared" si="152"/>
        <v>42286</v>
      </c>
      <c r="N1000">
        <f t="shared" si="153"/>
        <v>2015</v>
      </c>
      <c r="O1000">
        <f t="shared" si="154"/>
        <v>10</v>
      </c>
      <c r="P1000">
        <f t="shared" si="155"/>
        <v>10</v>
      </c>
      <c r="Q1000">
        <f t="shared" si="156"/>
        <v>9</v>
      </c>
      <c r="R1000" t="str">
        <f t="shared" si="157"/>
        <v>09</v>
      </c>
      <c r="S1000" t="str">
        <f t="shared" si="158"/>
        <v>'2015-10-09'</v>
      </c>
      <c r="T1000" t="str">
        <f t="shared" si="159"/>
        <v>insert into control (nombre, fecha_registrada, registrada, estatus, id_admin, id_cliente, created_at, updated_at) values('MR BURRINI','2015-10-09',1,1,2,715,'2018-10-31 23:06:00','2018-10-31 23:06:00');</v>
      </c>
    </row>
    <row r="1001" spans="1:20">
      <c r="A1001" s="58" t="s">
        <v>5151</v>
      </c>
      <c r="B1001" s="58">
        <v>1</v>
      </c>
      <c r="C1001" s="67">
        <v>38861</v>
      </c>
      <c r="D1001" s="67">
        <v>46166</v>
      </c>
      <c r="E1001" s="83"/>
      <c r="F1001" s="58" t="s">
        <v>8346</v>
      </c>
      <c r="G1001" s="58">
        <v>148</v>
      </c>
      <c r="I1001" t="s">
        <v>2234</v>
      </c>
      <c r="J1001">
        <v>1000</v>
      </c>
      <c r="K1001">
        <f t="shared" si="150"/>
        <v>716</v>
      </c>
      <c r="L1001">
        <f t="shared" si="151"/>
        <v>1</v>
      </c>
      <c r="M1001">
        <f t="shared" si="152"/>
        <v>40227</v>
      </c>
      <c r="N1001">
        <f t="shared" si="153"/>
        <v>2010</v>
      </c>
      <c r="O1001">
        <f t="shared" si="154"/>
        <v>2</v>
      </c>
      <c r="P1001" t="str">
        <f t="shared" si="155"/>
        <v>02</v>
      </c>
      <c r="Q1001">
        <f t="shared" si="156"/>
        <v>18</v>
      </c>
      <c r="R1001">
        <f t="shared" si="157"/>
        <v>18</v>
      </c>
      <c r="S1001" t="str">
        <f t="shared" si="158"/>
        <v>'2010-02-18'</v>
      </c>
      <c r="T1001" t="str">
        <f t="shared" si="159"/>
        <v>insert into control (nombre, fecha_registrada, registrada, estatus, id_admin, id_cliente, created_at, updated_at) values('MR. COOL','2010-02-18',1,1,2,716,'2018-10-31 23:06:00','2018-10-31 23:06:00');</v>
      </c>
    </row>
    <row r="1002" spans="1:20">
      <c r="A1002" s="59" t="s">
        <v>5158</v>
      </c>
      <c r="B1002" s="59">
        <v>1</v>
      </c>
      <c r="C1002" s="68">
        <v>40661</v>
      </c>
      <c r="D1002" s="68">
        <v>44315</v>
      </c>
      <c r="E1002" s="82"/>
      <c r="F1002" s="59" t="s">
        <v>5159</v>
      </c>
      <c r="G1002" s="59">
        <v>147</v>
      </c>
      <c r="I1002" t="s">
        <v>2960</v>
      </c>
      <c r="J1002">
        <v>1001</v>
      </c>
      <c r="K1002">
        <f t="shared" si="150"/>
        <v>568</v>
      </c>
      <c r="L1002">
        <f t="shared" si="151"/>
        <v>1</v>
      </c>
      <c r="M1002">
        <f t="shared" si="152"/>
        <v>41946</v>
      </c>
      <c r="N1002">
        <f t="shared" si="153"/>
        <v>2014</v>
      </c>
      <c r="O1002">
        <f t="shared" si="154"/>
        <v>11</v>
      </c>
      <c r="P1002">
        <f t="shared" si="155"/>
        <v>11</v>
      </c>
      <c r="Q1002">
        <f t="shared" si="156"/>
        <v>3</v>
      </c>
      <c r="R1002" t="str">
        <f t="shared" si="157"/>
        <v>03</v>
      </c>
      <c r="S1002" t="str">
        <f t="shared" si="158"/>
        <v>'2014-11-03'</v>
      </c>
      <c r="T1002" t="str">
        <f t="shared" si="159"/>
        <v>insert into control (nombre, fecha_registrada, registrada, estatus, id_admin, id_cliente, created_at, updated_at) values('MR. KIKIRI HEALTHY KITCHEN','2014-11-03',1,1,2,568,'2018-10-31 23:06:00','2018-10-31 23:06:00');</v>
      </c>
    </row>
    <row r="1003" spans="1:20" ht="29">
      <c r="A1003" s="65" t="s">
        <v>5165</v>
      </c>
      <c r="B1003" s="57">
        <v>1</v>
      </c>
      <c r="C1003" s="67">
        <v>37788</v>
      </c>
      <c r="D1003" s="67">
        <v>41441</v>
      </c>
      <c r="E1003" s="83"/>
      <c r="F1003" s="57" t="s">
        <v>5166</v>
      </c>
      <c r="G1003" s="57">
        <v>146</v>
      </c>
      <c r="I1003" t="s">
        <v>2410</v>
      </c>
      <c r="J1003">
        <v>1002</v>
      </c>
      <c r="K1003">
        <f t="shared" si="150"/>
        <v>681</v>
      </c>
      <c r="L1003">
        <f t="shared" si="151"/>
        <v>1</v>
      </c>
      <c r="M1003">
        <f t="shared" si="152"/>
        <v>40050</v>
      </c>
      <c r="N1003">
        <f t="shared" si="153"/>
        <v>2009</v>
      </c>
      <c r="O1003">
        <f t="shared" si="154"/>
        <v>8</v>
      </c>
      <c r="P1003" t="str">
        <f t="shared" si="155"/>
        <v>08</v>
      </c>
      <c r="Q1003">
        <f t="shared" si="156"/>
        <v>25</v>
      </c>
      <c r="R1003">
        <f t="shared" si="157"/>
        <v>25</v>
      </c>
      <c r="S1003" t="str">
        <f t="shared" si="158"/>
        <v>'2009-08-25'</v>
      </c>
      <c r="T1003" t="str">
        <f t="shared" si="159"/>
        <v>insert into control (nombre, fecha_registrada, registrada, estatus, id_admin, id_cliente, created_at, updated_at) values('MRC MEDITERRANEO RESTAURANTE &amp; CAFFÉ','2009-08-25',1,1,2,681,'2018-10-31 23:06:00','2018-10-31 23:06:00');</v>
      </c>
    </row>
    <row r="1004" spans="1:20">
      <c r="A1004" s="60" t="s">
        <v>5171</v>
      </c>
      <c r="B1004" s="60">
        <v>1</v>
      </c>
      <c r="C1004" s="68">
        <v>35017</v>
      </c>
      <c r="D1004" s="68">
        <v>42322</v>
      </c>
      <c r="E1004" s="82"/>
      <c r="F1004" s="60" t="s">
        <v>5166</v>
      </c>
      <c r="G1004" s="60">
        <v>146</v>
      </c>
      <c r="I1004" t="s">
        <v>6571</v>
      </c>
      <c r="J1004">
        <v>1003</v>
      </c>
      <c r="K1004">
        <f t="shared" si="150"/>
        <v>718</v>
      </c>
      <c r="L1004">
        <f t="shared" si="151"/>
        <v>1</v>
      </c>
      <c r="M1004">
        <f t="shared" si="152"/>
        <v>42249</v>
      </c>
      <c r="N1004">
        <f t="shared" si="153"/>
        <v>2015</v>
      </c>
      <c r="O1004">
        <f t="shared" si="154"/>
        <v>9</v>
      </c>
      <c r="P1004" t="str">
        <f t="shared" si="155"/>
        <v>09</v>
      </c>
      <c r="Q1004">
        <f t="shared" si="156"/>
        <v>2</v>
      </c>
      <c r="R1004" t="str">
        <f t="shared" si="157"/>
        <v>02</v>
      </c>
      <c r="S1004" t="str">
        <f t="shared" si="158"/>
        <v>'2015-09-02'</v>
      </c>
      <c r="T1004" t="str">
        <f t="shared" si="159"/>
        <v>insert into control (nombre, fecha_registrada, registrada, estatus, id_admin, id_cliente, created_at, updated_at) values('MSG MOTORES &amp; SOLUCIONES GLOBALES','2015-09-02',1,1,2,718,'2018-10-31 23:06:00','2018-10-31 23:06:00');</v>
      </c>
    </row>
    <row r="1005" spans="1:20">
      <c r="A1005" s="57" t="s">
        <v>5173</v>
      </c>
      <c r="B1005" s="57">
        <v>1</v>
      </c>
      <c r="C1005" s="67">
        <v>35046</v>
      </c>
      <c r="D1005" s="67">
        <v>42351</v>
      </c>
      <c r="E1005" s="83"/>
      <c r="F1005" s="57" t="s">
        <v>5166</v>
      </c>
      <c r="G1005" s="57">
        <v>146</v>
      </c>
      <c r="I1005" t="s">
        <v>2231</v>
      </c>
      <c r="J1005">
        <v>1004</v>
      </c>
      <c r="K1005">
        <f t="shared" si="150"/>
        <v>719</v>
      </c>
      <c r="L1005">
        <f t="shared" si="151"/>
        <v>1</v>
      </c>
      <c r="M1005">
        <f t="shared" si="152"/>
        <v>40716</v>
      </c>
      <c r="N1005">
        <f t="shared" si="153"/>
        <v>2011</v>
      </c>
      <c r="O1005">
        <f t="shared" si="154"/>
        <v>6</v>
      </c>
      <c r="P1005" t="str">
        <f t="shared" si="155"/>
        <v>06</v>
      </c>
      <c r="Q1005">
        <f t="shared" si="156"/>
        <v>22</v>
      </c>
      <c r="R1005">
        <f t="shared" si="157"/>
        <v>22</v>
      </c>
      <c r="S1005" t="str">
        <f t="shared" si="158"/>
        <v>'2011-06-22'</v>
      </c>
      <c r="T1005" t="str">
        <f t="shared" si="159"/>
        <v>insert into control (nombre, fecha_registrada, registrada, estatus, id_admin, id_cliente, created_at, updated_at) values('MUEBLE ESTETICA DEM','2011-06-22',1,1,2,719,'2018-10-31 23:06:00','2018-10-31 23:06:00');</v>
      </c>
    </row>
    <row r="1006" spans="1:20">
      <c r="A1006" s="60" t="s">
        <v>5175</v>
      </c>
      <c r="B1006" s="60">
        <v>1</v>
      </c>
      <c r="C1006" s="70">
        <v>37530</v>
      </c>
      <c r="D1006" s="70">
        <v>44835</v>
      </c>
      <c r="E1006" s="84"/>
      <c r="F1006" s="60" t="s">
        <v>5166</v>
      </c>
      <c r="G1006" s="60">
        <v>146</v>
      </c>
      <c r="I1006" t="s">
        <v>2223</v>
      </c>
      <c r="J1006">
        <v>1005</v>
      </c>
      <c r="K1006">
        <f t="shared" si="150"/>
        <v>720</v>
      </c>
      <c r="L1006">
        <f t="shared" si="151"/>
        <v>1</v>
      </c>
      <c r="M1006">
        <f t="shared" si="152"/>
        <v>40185</v>
      </c>
      <c r="N1006">
        <f t="shared" si="153"/>
        <v>2010</v>
      </c>
      <c r="O1006">
        <f t="shared" si="154"/>
        <v>1</v>
      </c>
      <c r="P1006" t="str">
        <f t="shared" si="155"/>
        <v>01</v>
      </c>
      <c r="Q1006">
        <f t="shared" si="156"/>
        <v>7</v>
      </c>
      <c r="R1006" t="str">
        <f t="shared" si="157"/>
        <v>07</v>
      </c>
      <c r="S1006" t="str">
        <f t="shared" si="158"/>
        <v>'2010-01-07'</v>
      </c>
      <c r="T1006" t="str">
        <f t="shared" si="159"/>
        <v>insert into control (nombre, fecha_registrada, registrada, estatus, id_admin, id_cliente, created_at, updated_at) values('MUEBLES CHALE','2010-01-07',1,1,2,720,'2018-10-31 23:06:00','2018-10-31 23:06:00');</v>
      </c>
    </row>
    <row r="1007" spans="1:20">
      <c r="A1007" s="58" t="s">
        <v>5179</v>
      </c>
      <c r="B1007" s="58">
        <v>1</v>
      </c>
      <c r="C1007" s="67">
        <v>41187</v>
      </c>
      <c r="D1007" s="67">
        <v>45390</v>
      </c>
      <c r="E1007" s="83"/>
      <c r="F1007" s="58" t="s">
        <v>5166</v>
      </c>
      <c r="G1007" s="58">
        <v>146</v>
      </c>
      <c r="I1007" t="s">
        <v>2216</v>
      </c>
      <c r="J1007">
        <v>1006</v>
      </c>
      <c r="K1007">
        <f t="shared" si="150"/>
        <v>721</v>
      </c>
      <c r="L1007">
        <f t="shared" si="151"/>
        <v>0</v>
      </c>
      <c r="M1007">
        <f t="shared" si="152"/>
        <v>40050</v>
      </c>
      <c r="N1007">
        <f t="shared" si="153"/>
        <v>2009</v>
      </c>
      <c r="O1007">
        <f t="shared" si="154"/>
        <v>8</v>
      </c>
      <c r="P1007" t="str">
        <f t="shared" si="155"/>
        <v>08</v>
      </c>
      <c r="Q1007">
        <f t="shared" si="156"/>
        <v>25</v>
      </c>
      <c r="R1007">
        <f t="shared" si="157"/>
        <v>25</v>
      </c>
      <c r="S1007" t="str">
        <f t="shared" si="158"/>
        <v>'2009-08-25'</v>
      </c>
      <c r="T1007" t="str">
        <f t="shared" si="159"/>
        <v>insert into control (nombre, fecha_registrada, registrada, estatus, id_admin, id_cliente, created_at, updated_at) values('MUEBLES DEPOT','2009-08-25',0,1,2,721,'2018-10-31 23:06:00','2018-10-31 23:06:00');</v>
      </c>
    </row>
    <row r="1008" spans="1:20">
      <c r="A1008" s="59" t="s">
        <v>5166</v>
      </c>
      <c r="B1008" s="59">
        <v>1</v>
      </c>
      <c r="C1008" s="68">
        <v>34474</v>
      </c>
      <c r="D1008" s="68">
        <v>45390</v>
      </c>
      <c r="E1008" s="82"/>
      <c r="F1008" s="59" t="s">
        <v>5166</v>
      </c>
      <c r="G1008" s="59">
        <v>146</v>
      </c>
      <c r="I1008" t="s">
        <v>2210</v>
      </c>
      <c r="J1008">
        <v>1007</v>
      </c>
      <c r="K1008">
        <f t="shared" si="150"/>
        <v>722</v>
      </c>
      <c r="L1008">
        <f t="shared" si="151"/>
        <v>1</v>
      </c>
      <c r="M1008">
        <f t="shared" si="152"/>
        <v>41813</v>
      </c>
      <c r="N1008">
        <f t="shared" si="153"/>
        <v>2014</v>
      </c>
      <c r="O1008">
        <f t="shared" si="154"/>
        <v>6</v>
      </c>
      <c r="P1008" t="str">
        <f t="shared" si="155"/>
        <v>06</v>
      </c>
      <c r="Q1008">
        <f t="shared" si="156"/>
        <v>23</v>
      </c>
      <c r="R1008">
        <f t="shared" si="157"/>
        <v>23</v>
      </c>
      <c r="S1008" t="str">
        <f t="shared" si="158"/>
        <v>'2014-06-23'</v>
      </c>
      <c r="T1008" t="str">
        <f t="shared" si="159"/>
        <v>insert into control (nombre, fecha_registrada, registrada, estatus, id_admin, id_cliente, created_at, updated_at) values('MUEBLES PARA COMERCIO HERMANOS FLORES','2014-06-23',1,1,2,722,'2018-10-31 23:06:00','2018-10-31 23:06:00');</v>
      </c>
    </row>
    <row r="1009" spans="1:20">
      <c r="A1009" s="58" t="s">
        <v>5181</v>
      </c>
      <c r="B1009" s="58">
        <v>1</v>
      </c>
      <c r="C1009" s="67">
        <v>39596</v>
      </c>
      <c r="D1009" s="67">
        <v>46901</v>
      </c>
      <c r="E1009" s="83"/>
      <c r="F1009" s="58" t="s">
        <v>5181</v>
      </c>
      <c r="G1009" s="58">
        <v>145</v>
      </c>
      <c r="I1009" t="s">
        <v>2205</v>
      </c>
      <c r="J1009">
        <v>1008</v>
      </c>
      <c r="K1009">
        <f t="shared" si="150"/>
        <v>723</v>
      </c>
      <c r="L1009">
        <f t="shared" si="151"/>
        <v>1</v>
      </c>
      <c r="M1009">
        <f t="shared" si="152"/>
        <v>41597</v>
      </c>
      <c r="N1009">
        <f t="shared" si="153"/>
        <v>2013</v>
      </c>
      <c r="O1009">
        <f t="shared" si="154"/>
        <v>11</v>
      </c>
      <c r="P1009">
        <f t="shared" si="155"/>
        <v>11</v>
      </c>
      <c r="Q1009">
        <f t="shared" si="156"/>
        <v>19</v>
      </c>
      <c r="R1009">
        <f t="shared" si="157"/>
        <v>19</v>
      </c>
      <c r="S1009" t="str">
        <f t="shared" si="158"/>
        <v>'2013-11-19'</v>
      </c>
      <c r="T1009" t="str">
        <f t="shared" si="159"/>
        <v>insert into control (nombre, fecha_registrada, registrada, estatus, id_admin, id_cliente, created_at, updated_at) values('MUEBLES Y DECORACIONES LUYAN','2013-11-19',1,1,2,723,'2018-10-31 23:06:00','2018-10-31 23:06:00');</v>
      </c>
    </row>
    <row r="1010" spans="1:20">
      <c r="A1010" s="59" t="s">
        <v>5188</v>
      </c>
      <c r="B1010" s="59">
        <v>1</v>
      </c>
      <c r="C1010" s="68">
        <v>39736</v>
      </c>
      <c r="D1010" s="68">
        <v>43388</v>
      </c>
      <c r="E1010" s="82"/>
      <c r="F1010" s="59" t="s">
        <v>5188</v>
      </c>
      <c r="G1010" s="59">
        <v>144</v>
      </c>
      <c r="I1010" t="s">
        <v>2193</v>
      </c>
      <c r="J1010">
        <v>1009</v>
      </c>
      <c r="K1010">
        <f t="shared" si="150"/>
        <v>724</v>
      </c>
      <c r="L1010">
        <f t="shared" si="151"/>
        <v>1</v>
      </c>
      <c r="M1010">
        <f t="shared" si="152"/>
        <v>38940</v>
      </c>
      <c r="N1010">
        <f t="shared" si="153"/>
        <v>2006</v>
      </c>
      <c r="O1010">
        <f t="shared" si="154"/>
        <v>8</v>
      </c>
      <c r="P1010" t="str">
        <f t="shared" si="155"/>
        <v>08</v>
      </c>
      <c r="Q1010">
        <f t="shared" si="156"/>
        <v>11</v>
      </c>
      <c r="R1010">
        <f t="shared" si="157"/>
        <v>11</v>
      </c>
      <c r="S1010" t="str">
        <f t="shared" si="158"/>
        <v>'2006-08-11'</v>
      </c>
      <c r="T1010" t="str">
        <f t="shared" si="159"/>
        <v>insert into control (nombre, fecha_registrada, registrada, estatus, id_admin, id_cliente, created_at, updated_at) values('MUELA K9','2006-08-11',1,1,2,724,'2018-10-31 23:06:00','2018-10-31 23:06:00');</v>
      </c>
    </row>
    <row r="1011" spans="1:20">
      <c r="A1011" s="57" t="s">
        <v>5190</v>
      </c>
      <c r="B1011" s="57" t="s">
        <v>8657</v>
      </c>
      <c r="C1011" s="67">
        <v>39381</v>
      </c>
      <c r="D1011" s="67">
        <v>43034</v>
      </c>
      <c r="E1011" s="83"/>
      <c r="F1011" s="57" t="s">
        <v>5190</v>
      </c>
      <c r="G1011" s="57">
        <v>143</v>
      </c>
      <c r="I1011" t="s">
        <v>4189</v>
      </c>
      <c r="J1011">
        <v>1010</v>
      </c>
      <c r="K1011">
        <f t="shared" si="150"/>
        <v>330</v>
      </c>
      <c r="L1011">
        <f t="shared" si="151"/>
        <v>1</v>
      </c>
      <c r="M1011">
        <f t="shared" si="152"/>
        <v>39506</v>
      </c>
      <c r="N1011">
        <f t="shared" si="153"/>
        <v>2008</v>
      </c>
      <c r="O1011">
        <f t="shared" si="154"/>
        <v>2</v>
      </c>
      <c r="P1011" t="str">
        <f t="shared" si="155"/>
        <v>02</v>
      </c>
      <c r="Q1011">
        <f t="shared" si="156"/>
        <v>28</v>
      </c>
      <c r="R1011">
        <f t="shared" si="157"/>
        <v>28</v>
      </c>
      <c r="S1011" t="str">
        <f t="shared" si="158"/>
        <v>'2008-02-28'</v>
      </c>
      <c r="T1011" t="str">
        <f t="shared" si="159"/>
        <v>insert into control (nombre, fecha_registrada, registrada, estatus, id_admin, id_cliente, created_at, updated_at) values('MUJERES DIVINAS','2008-02-28',1,1,2,330,'2018-10-31 23:06:00','2018-10-31 23:06:00');</v>
      </c>
    </row>
    <row r="1012" spans="1:20">
      <c r="A1012" s="60" t="s">
        <v>5196</v>
      </c>
      <c r="B1012" s="60" t="s">
        <v>8657</v>
      </c>
      <c r="C1012" s="68">
        <v>40123</v>
      </c>
      <c r="D1012" s="68">
        <v>43775</v>
      </c>
      <c r="E1012" s="82"/>
      <c r="F1012" s="60" t="s">
        <v>5190</v>
      </c>
      <c r="G1012" s="60">
        <v>143</v>
      </c>
      <c r="I1012" t="s">
        <v>6691</v>
      </c>
      <c r="J1012">
        <v>1011</v>
      </c>
      <c r="K1012">
        <f t="shared" si="150"/>
        <v>725</v>
      </c>
      <c r="L1012">
        <f t="shared" si="151"/>
        <v>1</v>
      </c>
      <c r="M1012">
        <f t="shared" si="152"/>
        <v>42328</v>
      </c>
      <c r="N1012">
        <f t="shared" si="153"/>
        <v>2015</v>
      </c>
      <c r="O1012">
        <f t="shared" si="154"/>
        <v>11</v>
      </c>
      <c r="P1012">
        <f t="shared" si="155"/>
        <v>11</v>
      </c>
      <c r="Q1012">
        <f t="shared" si="156"/>
        <v>20</v>
      </c>
      <c r="R1012">
        <f t="shared" si="157"/>
        <v>20</v>
      </c>
      <c r="S1012" t="str">
        <f t="shared" si="158"/>
        <v>'2015-11-20'</v>
      </c>
      <c r="T1012" t="str">
        <f t="shared" si="159"/>
        <v>insert into control (nombre, fecha_registrada, registrada, estatus, id_admin, id_cliente, created_at, updated_at) values('MUKIRA','2015-11-20',1,1,2,725,'2018-10-31 23:06:00','2018-10-31 23:06:00');</v>
      </c>
    </row>
    <row r="1013" spans="1:20" ht="27">
      <c r="A1013" s="65" t="s">
        <v>5201</v>
      </c>
      <c r="B1013" s="57">
        <v>1</v>
      </c>
      <c r="C1013" s="67">
        <v>33294</v>
      </c>
      <c r="D1013" s="67">
        <v>40599</v>
      </c>
      <c r="E1013" s="83"/>
      <c r="F1013" s="64" t="s">
        <v>5201</v>
      </c>
      <c r="G1013" s="58">
        <v>1133</v>
      </c>
      <c r="I1013" t="s">
        <v>7152</v>
      </c>
      <c r="J1013">
        <v>1012</v>
      </c>
      <c r="K1013">
        <f t="shared" si="150"/>
        <v>498</v>
      </c>
      <c r="L1013">
        <f t="shared" si="151"/>
        <v>1</v>
      </c>
      <c r="M1013">
        <f t="shared" si="152"/>
        <v>42585</v>
      </c>
      <c r="N1013">
        <f t="shared" si="153"/>
        <v>2016</v>
      </c>
      <c r="O1013">
        <f t="shared" si="154"/>
        <v>8</v>
      </c>
      <c r="P1013" t="str">
        <f t="shared" si="155"/>
        <v>08</v>
      </c>
      <c r="Q1013">
        <f t="shared" si="156"/>
        <v>3</v>
      </c>
      <c r="R1013" t="str">
        <f t="shared" si="157"/>
        <v>03</v>
      </c>
      <c r="S1013" t="str">
        <f t="shared" si="158"/>
        <v>'2016-08-03'</v>
      </c>
      <c r="T1013" t="str">
        <f t="shared" si="159"/>
        <v>insert into control (nombre, fecha_registrada, registrada, estatus, id_admin, id_cliente, created_at, updated_at) values('MULAKA','2016-08-03',1,1,2,498,'2018-10-31 23:06:00','2018-10-31 23:06:00');</v>
      </c>
    </row>
    <row r="1014" spans="1:20">
      <c r="A1014" s="59" t="s">
        <v>5207</v>
      </c>
      <c r="B1014" s="59">
        <v>1</v>
      </c>
      <c r="C1014" s="68">
        <v>39944</v>
      </c>
      <c r="D1014" s="68">
        <v>43596</v>
      </c>
      <c r="E1014" s="82"/>
      <c r="F1014" s="59" t="s">
        <v>5207</v>
      </c>
      <c r="G1014" s="59">
        <v>141</v>
      </c>
      <c r="I1014" t="s">
        <v>2184</v>
      </c>
      <c r="J1014">
        <v>1013</v>
      </c>
      <c r="K1014">
        <f t="shared" si="150"/>
        <v>726</v>
      </c>
      <c r="L1014">
        <f t="shared" si="151"/>
        <v>0</v>
      </c>
      <c r="M1014">
        <f t="shared" si="152"/>
        <v>40610</v>
      </c>
      <c r="N1014">
        <f t="shared" si="153"/>
        <v>2011</v>
      </c>
      <c r="O1014">
        <f t="shared" si="154"/>
        <v>3</v>
      </c>
      <c r="P1014" t="str">
        <f t="shared" si="155"/>
        <v>03</v>
      </c>
      <c r="Q1014">
        <f t="shared" si="156"/>
        <v>8</v>
      </c>
      <c r="R1014" t="str">
        <f t="shared" si="157"/>
        <v>08</v>
      </c>
      <c r="S1014" t="str">
        <f t="shared" si="158"/>
        <v>'2011-03-08'</v>
      </c>
      <c r="T1014" t="str">
        <f t="shared" si="159"/>
        <v>insert into control (nombre, fecha_registrada, registrada, estatus, id_admin, id_cliente, created_at, updated_at) values('MULTILINGUAL INSTITUTE','2011-03-08',0,1,2,726,'2018-10-31 23:06:00','2018-10-31 23:06:00');</v>
      </c>
    </row>
    <row r="1015" spans="1:20">
      <c r="A1015" s="58" t="s">
        <v>5212</v>
      </c>
      <c r="B1015" s="58">
        <v>1</v>
      </c>
      <c r="C1015" s="67">
        <v>39248</v>
      </c>
      <c r="D1015" s="67">
        <v>46553</v>
      </c>
      <c r="E1015" s="83"/>
      <c r="F1015" s="58" t="s">
        <v>5212</v>
      </c>
      <c r="G1015" s="58">
        <v>140</v>
      </c>
      <c r="I1015" t="s">
        <v>4208</v>
      </c>
      <c r="J1015">
        <v>1014</v>
      </c>
      <c r="K1015">
        <f t="shared" si="150"/>
        <v>328</v>
      </c>
      <c r="L1015">
        <f t="shared" si="151"/>
        <v>1</v>
      </c>
      <c r="M1015">
        <f t="shared" si="152"/>
        <v>39479</v>
      </c>
      <c r="N1015">
        <f t="shared" si="153"/>
        <v>2008</v>
      </c>
      <c r="O1015">
        <f t="shared" si="154"/>
        <v>2</v>
      </c>
      <c r="P1015" t="str">
        <f t="shared" si="155"/>
        <v>02</v>
      </c>
      <c r="Q1015">
        <f t="shared" si="156"/>
        <v>1</v>
      </c>
      <c r="R1015" t="str">
        <f t="shared" si="157"/>
        <v>01</v>
      </c>
      <c r="S1015" t="str">
        <f t="shared" si="158"/>
        <v>'2008-02-01'</v>
      </c>
      <c r="T1015" t="str">
        <f t="shared" si="159"/>
        <v>insert into control (nombre, fecha_registrada, registrada, estatus, id_admin, id_cliente, created_at, updated_at) values('MULTISERVICIO Y REFACCIONARIA EL FARO','2008-02-01',1,1,2,328,'2018-10-31 23:06:00','2018-10-31 23:06:00');</v>
      </c>
    </row>
    <row r="1016" spans="1:20">
      <c r="A1016" s="59" t="s">
        <v>5219</v>
      </c>
      <c r="B1016" s="59">
        <v>1</v>
      </c>
      <c r="C1016" s="68">
        <v>40402</v>
      </c>
      <c r="D1016" s="68">
        <v>44055</v>
      </c>
      <c r="E1016" s="82"/>
      <c r="F1016" s="59" t="s">
        <v>5219</v>
      </c>
      <c r="G1016" s="59">
        <v>138</v>
      </c>
      <c r="I1016" t="s">
        <v>2179</v>
      </c>
      <c r="J1016">
        <v>1015</v>
      </c>
      <c r="K1016">
        <f t="shared" si="150"/>
        <v>727</v>
      </c>
      <c r="L1016">
        <f t="shared" si="151"/>
        <v>1</v>
      </c>
      <c r="M1016">
        <f t="shared" si="152"/>
        <v>41865</v>
      </c>
      <c r="N1016">
        <f t="shared" si="153"/>
        <v>2014</v>
      </c>
      <c r="O1016">
        <f t="shared" si="154"/>
        <v>8</v>
      </c>
      <c r="P1016" t="str">
        <f t="shared" si="155"/>
        <v>08</v>
      </c>
      <c r="Q1016">
        <f t="shared" si="156"/>
        <v>14</v>
      </c>
      <c r="R1016">
        <f t="shared" si="157"/>
        <v>14</v>
      </c>
      <c r="S1016" t="str">
        <f t="shared" si="158"/>
        <v>'2014-08-14'</v>
      </c>
      <c r="T1016" t="str">
        <f t="shared" si="159"/>
        <v>insert into control (nombre, fecha_registrada, registrada, estatus, id_admin, id_cliente, created_at, updated_at) values('MUNDO CANIXTA','2014-08-14',1,1,2,727,'2018-10-31 23:06:00','2018-10-31 23:06:00');</v>
      </c>
    </row>
    <row r="1017" spans="1:20">
      <c r="A1017" s="57" t="s">
        <v>5225</v>
      </c>
      <c r="B1017" s="57" t="s">
        <v>8657</v>
      </c>
      <c r="C1017" s="67">
        <v>41143</v>
      </c>
      <c r="D1017" s="67">
        <v>44795</v>
      </c>
      <c r="E1017" s="83"/>
      <c r="F1017" s="57" t="s">
        <v>5226</v>
      </c>
      <c r="G1017" s="57">
        <v>136</v>
      </c>
      <c r="I1017" t="s">
        <v>8432</v>
      </c>
      <c r="J1017">
        <v>1016</v>
      </c>
      <c r="K1017">
        <f t="shared" si="150"/>
        <v>743</v>
      </c>
      <c r="L1017">
        <f t="shared" si="151"/>
        <v>1</v>
      </c>
      <c r="M1017">
        <f t="shared" si="152"/>
        <v>40217</v>
      </c>
      <c r="N1017">
        <f t="shared" si="153"/>
        <v>2010</v>
      </c>
      <c r="O1017">
        <f t="shared" si="154"/>
        <v>2</v>
      </c>
      <c r="P1017" t="str">
        <f t="shared" si="155"/>
        <v>02</v>
      </c>
      <c r="Q1017">
        <f t="shared" si="156"/>
        <v>8</v>
      </c>
      <c r="R1017" t="str">
        <f t="shared" si="157"/>
        <v>08</v>
      </c>
      <c r="S1017" t="str">
        <f t="shared" si="158"/>
        <v>'2010-02-08'</v>
      </c>
      <c r="T1017" t="str">
        <f t="shared" si="159"/>
        <v>insert into control (nombre, fecha_registrada, registrada, estatus, id_admin, id_cliente, created_at, updated_at) values('MUNDO FÉRTIL','2010-02-08',1,1,2,743,'2018-10-31 23:06:00','2018-10-31 23:06:00');</v>
      </c>
    </row>
    <row r="1018" spans="1:20">
      <c r="A1018" s="60" t="s">
        <v>5231</v>
      </c>
      <c r="B1018" s="60">
        <v>1</v>
      </c>
      <c r="C1018" s="70">
        <v>41162</v>
      </c>
      <c r="D1018" s="70">
        <v>44814</v>
      </c>
      <c r="E1018" s="84"/>
      <c r="F1018" s="60" t="s">
        <v>5226</v>
      </c>
      <c r="G1018" s="60">
        <v>136</v>
      </c>
      <c r="I1018" t="s">
        <v>8113</v>
      </c>
      <c r="J1018">
        <v>1017</v>
      </c>
      <c r="K1018">
        <f t="shared" si="150"/>
        <v>729</v>
      </c>
      <c r="L1018">
        <f t="shared" si="151"/>
        <v>0</v>
      </c>
      <c r="M1018" t="str">
        <f t="shared" si="152"/>
        <v/>
      </c>
      <c r="N1018" t="e">
        <f t="shared" si="153"/>
        <v>#VALUE!</v>
      </c>
      <c r="O1018" t="e">
        <f t="shared" si="154"/>
        <v>#VALUE!</v>
      </c>
      <c r="P1018" t="e">
        <f t="shared" si="155"/>
        <v>#VALUE!</v>
      </c>
      <c r="Q1018" t="e">
        <f t="shared" si="156"/>
        <v>#VALUE!</v>
      </c>
      <c r="R1018" t="e">
        <f t="shared" si="157"/>
        <v>#VALUE!</v>
      </c>
      <c r="S1018" t="str">
        <f t="shared" si="158"/>
        <v>null</v>
      </c>
      <c r="T1018" t="str">
        <f t="shared" si="159"/>
        <v>insert into control (nombre, fecha_registrada, registrada, estatus, id_admin, id_cliente, created_at, updated_at) values('MUNDO MONTADO',null,0,1,2,729,'2018-10-31 23:06:00','2018-10-31 23:06:00');</v>
      </c>
    </row>
    <row r="1019" spans="1:20">
      <c r="A1019" s="58" t="s">
        <v>5236</v>
      </c>
      <c r="B1019" s="58">
        <v>1</v>
      </c>
      <c r="C1019" s="67">
        <v>41719</v>
      </c>
      <c r="D1019" s="67">
        <v>45372</v>
      </c>
      <c r="E1019" s="83"/>
      <c r="F1019" s="58" t="s">
        <v>5226</v>
      </c>
      <c r="G1019" s="58">
        <v>136</v>
      </c>
      <c r="I1019" t="s">
        <v>7724</v>
      </c>
      <c r="J1019">
        <v>1018</v>
      </c>
      <c r="K1019">
        <f t="shared" si="150"/>
        <v>536</v>
      </c>
      <c r="L1019">
        <f t="shared" si="151"/>
        <v>1</v>
      </c>
      <c r="M1019">
        <f t="shared" si="152"/>
        <v>42858</v>
      </c>
      <c r="N1019">
        <f t="shared" si="153"/>
        <v>2017</v>
      </c>
      <c r="O1019">
        <f t="shared" si="154"/>
        <v>5</v>
      </c>
      <c r="P1019" t="str">
        <f t="shared" si="155"/>
        <v>05</v>
      </c>
      <c r="Q1019">
        <f t="shared" si="156"/>
        <v>3</v>
      </c>
      <c r="R1019" t="str">
        <f t="shared" si="157"/>
        <v>03</v>
      </c>
      <c r="S1019" t="str">
        <f t="shared" si="158"/>
        <v>'2017-05-03'</v>
      </c>
      <c r="T1019" t="str">
        <f t="shared" si="159"/>
        <v>insert into control (nombre, fecha_registrada, registrada, estatus, id_admin, id_cliente, created_at, updated_at) values('MURETTO','2017-05-03',1,1,2,536,'2018-10-31 23:06:00','2018-10-31 23:06:00');</v>
      </c>
    </row>
    <row r="1020" spans="1:20">
      <c r="A1020" s="59" t="s">
        <v>5239</v>
      </c>
      <c r="B1020" s="59">
        <v>1</v>
      </c>
      <c r="C1020" s="68">
        <v>40626</v>
      </c>
      <c r="D1020" s="68">
        <v>44279</v>
      </c>
      <c r="E1020" s="82"/>
      <c r="F1020" s="59" t="s">
        <v>5240</v>
      </c>
      <c r="G1020" s="59">
        <v>135</v>
      </c>
      <c r="I1020" t="s">
        <v>2164</v>
      </c>
      <c r="J1020">
        <v>1019</v>
      </c>
      <c r="K1020">
        <f t="shared" si="150"/>
        <v>730</v>
      </c>
      <c r="L1020">
        <f t="shared" si="151"/>
        <v>1</v>
      </c>
      <c r="M1020">
        <f t="shared" si="152"/>
        <v>40697</v>
      </c>
      <c r="N1020">
        <f t="shared" si="153"/>
        <v>2011</v>
      </c>
      <c r="O1020">
        <f t="shared" si="154"/>
        <v>6</v>
      </c>
      <c r="P1020" t="str">
        <f t="shared" si="155"/>
        <v>06</v>
      </c>
      <c r="Q1020">
        <f t="shared" si="156"/>
        <v>3</v>
      </c>
      <c r="R1020" t="str">
        <f t="shared" si="157"/>
        <v>03</v>
      </c>
      <c r="S1020" t="str">
        <f t="shared" si="158"/>
        <v>'2011-06-03'</v>
      </c>
      <c r="T1020" t="str">
        <f t="shared" si="159"/>
        <v>insert into control (nombre, fecha_registrada, registrada, estatus, id_admin, id_cliente, created_at, updated_at) values('MURILLO ARTE Y DIBUJO','2011-06-03',1,1,2,730,'2018-10-31 23:06:00','2018-10-31 23:06:00');</v>
      </c>
    </row>
    <row r="1021" spans="1:20">
      <c r="A1021" s="58" t="s">
        <v>5239</v>
      </c>
      <c r="B1021" s="58">
        <v>1</v>
      </c>
      <c r="C1021" s="67">
        <v>40652</v>
      </c>
      <c r="D1021" s="67">
        <v>44305</v>
      </c>
      <c r="E1021" s="83"/>
      <c r="F1021" s="58" t="s">
        <v>5240</v>
      </c>
      <c r="G1021" s="58">
        <v>135</v>
      </c>
      <c r="I1021" t="s">
        <v>2158</v>
      </c>
      <c r="J1021">
        <v>1020</v>
      </c>
      <c r="K1021">
        <f t="shared" si="150"/>
        <v>731</v>
      </c>
      <c r="L1021">
        <f t="shared" si="151"/>
        <v>1</v>
      </c>
      <c r="M1021">
        <f t="shared" si="152"/>
        <v>41932</v>
      </c>
      <c r="N1021">
        <f t="shared" si="153"/>
        <v>2014</v>
      </c>
      <c r="O1021">
        <f t="shared" si="154"/>
        <v>10</v>
      </c>
      <c r="P1021">
        <f t="shared" si="155"/>
        <v>10</v>
      </c>
      <c r="Q1021">
        <f t="shared" si="156"/>
        <v>20</v>
      </c>
      <c r="R1021">
        <f t="shared" si="157"/>
        <v>20</v>
      </c>
      <c r="S1021" t="str">
        <f t="shared" si="158"/>
        <v>'2014-10-20'</v>
      </c>
      <c r="T1021" t="str">
        <f t="shared" si="159"/>
        <v>insert into control (nombre, fecha_registrada, registrada, estatus, id_admin, id_cliente, created_at, updated_at) values('MUSCLE GOODNESS','2014-10-20',1,1,2,731,'2018-10-31 23:06:00','2018-10-31 23:06:00');</v>
      </c>
    </row>
    <row r="1022" spans="1:20">
      <c r="A1022" s="59" t="s">
        <v>5253</v>
      </c>
      <c r="B1022" s="59">
        <v>1</v>
      </c>
      <c r="C1022" s="68">
        <v>40730</v>
      </c>
      <c r="D1022" s="68">
        <v>44383</v>
      </c>
      <c r="E1022" s="82"/>
      <c r="F1022" s="59" t="s">
        <v>5253</v>
      </c>
      <c r="G1022" s="59">
        <v>133</v>
      </c>
      <c r="I1022" t="s">
        <v>2159</v>
      </c>
      <c r="J1022">
        <v>1021</v>
      </c>
      <c r="K1022">
        <f t="shared" si="150"/>
        <v>1099</v>
      </c>
      <c r="L1022">
        <f t="shared" si="151"/>
        <v>1</v>
      </c>
      <c r="M1022">
        <f t="shared" si="152"/>
        <v>42151</v>
      </c>
      <c r="N1022">
        <f t="shared" si="153"/>
        <v>2015</v>
      </c>
      <c r="O1022">
        <f t="shared" si="154"/>
        <v>5</v>
      </c>
      <c r="P1022" t="str">
        <f t="shared" si="155"/>
        <v>05</v>
      </c>
      <c r="Q1022">
        <f t="shared" si="156"/>
        <v>27</v>
      </c>
      <c r="R1022">
        <f t="shared" si="157"/>
        <v>27</v>
      </c>
      <c r="S1022" t="str">
        <f t="shared" si="158"/>
        <v>'2015-05-27'</v>
      </c>
      <c r="T1022" t="str">
        <f t="shared" si="159"/>
        <v>insert into control (nombre, fecha_registrada, registrada, estatus, id_admin, id_cliente, created_at, updated_at) values('MUSCLESTORE','2015-05-27',1,1,2,1099,'2018-10-31 23:06:00','2018-10-31 23:06:00');</v>
      </c>
    </row>
    <row r="1023" spans="1:20">
      <c r="A1023" s="58" t="s">
        <v>5259</v>
      </c>
      <c r="B1023" s="58">
        <v>1</v>
      </c>
      <c r="C1023" s="67">
        <v>40627</v>
      </c>
      <c r="D1023" s="67">
        <v>44280</v>
      </c>
      <c r="E1023" s="83"/>
      <c r="F1023" s="58" t="s">
        <v>5260</v>
      </c>
      <c r="G1023" s="58">
        <v>131</v>
      </c>
      <c r="I1023" t="s">
        <v>2142</v>
      </c>
      <c r="J1023">
        <v>1022</v>
      </c>
      <c r="K1023">
        <f t="shared" si="150"/>
        <v>732</v>
      </c>
      <c r="L1023">
        <f t="shared" si="151"/>
        <v>1</v>
      </c>
      <c r="M1023">
        <f t="shared" si="152"/>
        <v>40912</v>
      </c>
      <c r="N1023">
        <f t="shared" si="153"/>
        <v>2012</v>
      </c>
      <c r="O1023">
        <f t="shared" si="154"/>
        <v>1</v>
      </c>
      <c r="P1023" t="str">
        <f t="shared" si="155"/>
        <v>01</v>
      </c>
      <c r="Q1023">
        <f t="shared" si="156"/>
        <v>4</v>
      </c>
      <c r="R1023" t="str">
        <f t="shared" si="157"/>
        <v>04</v>
      </c>
      <c r="S1023" t="str">
        <f t="shared" si="158"/>
        <v>'2012-01-04'</v>
      </c>
      <c r="T1023" t="str">
        <f t="shared" si="159"/>
        <v>insert into control (nombre, fecha_registrada, registrada, estatus, id_admin, id_cliente, created_at, updated_at) values('MUSEO SEMILLA','2012-01-04',1,1,2,732,'2018-10-31 23:06:00','2018-10-31 23:06:00');</v>
      </c>
    </row>
    <row r="1024" spans="1:20">
      <c r="A1024" s="74" t="s">
        <v>5268</v>
      </c>
      <c r="B1024" s="59">
        <v>1</v>
      </c>
      <c r="C1024" s="68">
        <v>41597</v>
      </c>
      <c r="D1024" s="68">
        <v>45249</v>
      </c>
      <c r="E1024" s="82"/>
      <c r="F1024" s="103" t="s">
        <v>5274</v>
      </c>
      <c r="G1024" s="59">
        <v>129</v>
      </c>
      <c r="I1024" t="s">
        <v>2542</v>
      </c>
      <c r="J1024">
        <v>1023</v>
      </c>
      <c r="K1024">
        <f t="shared" si="150"/>
        <v>655</v>
      </c>
      <c r="L1024">
        <f t="shared" si="151"/>
        <v>1</v>
      </c>
      <c r="M1024">
        <f t="shared" si="152"/>
        <v>41719</v>
      </c>
      <c r="N1024">
        <f t="shared" si="153"/>
        <v>2014</v>
      </c>
      <c r="O1024">
        <f t="shared" si="154"/>
        <v>3</v>
      </c>
      <c r="P1024" t="str">
        <f t="shared" si="155"/>
        <v>03</v>
      </c>
      <c r="Q1024">
        <f t="shared" si="156"/>
        <v>21</v>
      </c>
      <c r="R1024">
        <f t="shared" si="157"/>
        <v>21</v>
      </c>
      <c r="S1024" t="str">
        <f t="shared" si="158"/>
        <v>'2014-03-21'</v>
      </c>
      <c r="T1024" t="str">
        <f t="shared" si="159"/>
        <v>insert into control (nombre, fecha_registrada, registrada, estatus, id_admin, id_cliente, created_at, updated_at) values('MUSICA PARA CHIHUAHUA','2014-03-21',1,1,2,655,'2018-10-31 23:06:00','2018-10-31 23:06:00');</v>
      </c>
    </row>
    <row r="1025" spans="1:20">
      <c r="A1025" s="58" t="s">
        <v>5274</v>
      </c>
      <c r="B1025" s="58">
        <v>1</v>
      </c>
      <c r="C1025" s="67">
        <v>40311</v>
      </c>
      <c r="D1025" s="67">
        <v>43964</v>
      </c>
      <c r="E1025" s="83"/>
      <c r="F1025" s="58" t="s">
        <v>5274</v>
      </c>
      <c r="G1025" s="58">
        <v>129</v>
      </c>
      <c r="I1025" t="s">
        <v>2546</v>
      </c>
      <c r="J1025">
        <v>1024</v>
      </c>
      <c r="K1025">
        <f t="shared" si="150"/>
        <v>655</v>
      </c>
      <c r="L1025">
        <f t="shared" si="151"/>
        <v>1</v>
      </c>
      <c r="M1025">
        <f t="shared" si="152"/>
        <v>41962</v>
      </c>
      <c r="N1025">
        <f t="shared" si="153"/>
        <v>2014</v>
      </c>
      <c r="O1025">
        <f t="shared" si="154"/>
        <v>11</v>
      </c>
      <c r="P1025">
        <f t="shared" si="155"/>
        <v>11</v>
      </c>
      <c r="Q1025">
        <f t="shared" si="156"/>
        <v>19</v>
      </c>
      <c r="R1025">
        <f t="shared" si="157"/>
        <v>19</v>
      </c>
      <c r="S1025" t="str">
        <f t="shared" si="158"/>
        <v>'2014-11-19'</v>
      </c>
      <c r="T1025" t="str">
        <f t="shared" si="159"/>
        <v>insert into control (nombre, fecha_registrada, registrada, estatus, id_admin, id_cliente, created_at, updated_at) values('MUSICA PARA MORELOS','2014-11-19',1,1,2,655,'2018-10-31 23:06:00','2018-10-31 23:06:00');</v>
      </c>
    </row>
    <row r="1026" spans="1:20">
      <c r="A1026" s="59" t="s">
        <v>5279</v>
      </c>
      <c r="B1026" s="59">
        <v>1</v>
      </c>
      <c r="C1026" s="68">
        <v>40590</v>
      </c>
      <c r="D1026" s="68">
        <v>44243</v>
      </c>
      <c r="E1026" s="82"/>
      <c r="F1026" s="59" t="s">
        <v>5280</v>
      </c>
      <c r="G1026" s="59">
        <v>127</v>
      </c>
      <c r="I1026" t="s">
        <v>6144</v>
      </c>
      <c r="J1026">
        <v>1025</v>
      </c>
      <c r="K1026">
        <f t="shared" si="150"/>
        <v>655</v>
      </c>
      <c r="L1026">
        <f t="shared" si="151"/>
        <v>1</v>
      </c>
      <c r="M1026">
        <f t="shared" si="152"/>
        <v>42107</v>
      </c>
      <c r="N1026">
        <f t="shared" si="153"/>
        <v>2015</v>
      </c>
      <c r="O1026">
        <f t="shared" si="154"/>
        <v>4</v>
      </c>
      <c r="P1026" t="str">
        <f t="shared" si="155"/>
        <v>04</v>
      </c>
      <c r="Q1026">
        <f t="shared" si="156"/>
        <v>13</v>
      </c>
      <c r="R1026">
        <f t="shared" si="157"/>
        <v>13</v>
      </c>
      <c r="S1026" t="str">
        <f t="shared" si="158"/>
        <v>'2015-04-13'</v>
      </c>
      <c r="T1026" t="str">
        <f t="shared" si="159"/>
        <v>insert into control (nombre, fecha_registrada, registrada, estatus, id_admin, id_cliente, created_at, updated_at) values('MUSICA PARA YUCATAN','2015-04-13',1,1,2,655,'2018-10-31 23:06:00','2018-10-31 23:06:00');</v>
      </c>
    </row>
    <row r="1027" spans="1:20">
      <c r="A1027" s="58" t="s">
        <v>5283</v>
      </c>
      <c r="B1027" s="58">
        <v>1</v>
      </c>
      <c r="C1027" s="67">
        <v>40669</v>
      </c>
      <c r="D1027" s="67">
        <v>44322</v>
      </c>
      <c r="E1027" s="83"/>
      <c r="F1027" s="58" t="s">
        <v>5284</v>
      </c>
      <c r="G1027" s="58">
        <v>125</v>
      </c>
      <c r="I1027" t="s">
        <v>6137</v>
      </c>
      <c r="J1027">
        <v>1026</v>
      </c>
      <c r="K1027">
        <f t="shared" ref="K1027:K1090" si="160">VLOOKUP($I1027,$A$2:$G$2500,7,0)</f>
        <v>655</v>
      </c>
      <c r="L1027">
        <f t="shared" ref="L1027:L1090" si="161">IF(VLOOKUP($I1027,$A$2:$G$1967,2,0)="",0,VLOOKUP($I1027,$A$2:$G$1967,2,0))</f>
        <v>1</v>
      </c>
      <c r="M1027">
        <f t="shared" ref="M1027:M1090" si="162">IF(VLOOKUP($I1027,$A$2:$G$1967,3,0)="","",VLOOKUP($I1027,$A$2:$G$1967,3,0))</f>
        <v>42107</v>
      </c>
      <c r="N1027">
        <f t="shared" ref="N1027:N1090" si="163">YEAR(M1027)</f>
        <v>2015</v>
      </c>
      <c r="O1027">
        <f t="shared" ref="O1027:O1090" si="164">MONTH(M1027)</f>
        <v>4</v>
      </c>
      <c r="P1027" t="str">
        <f t="shared" ref="P1027:P1090" si="165">IF(LEN(O1027)=1,CONCATENATE("0",O1027),O1027)</f>
        <v>04</v>
      </c>
      <c r="Q1027">
        <f t="shared" ref="Q1027:Q1090" si="166">DAY(M1027)</f>
        <v>13</v>
      </c>
      <c r="R1027">
        <f t="shared" ref="R1027:R1090" si="167">IF(LEN(Q1027)=1,CONCATENATE("0",Q1027),Q1027)</f>
        <v>13</v>
      </c>
      <c r="S1027" t="str">
        <f t="shared" ref="S1027:S1090" si="168">IFERROR(CONCATENATE("'",N1027,"-",P1027,"-",R1027,"'"),"null")</f>
        <v>'2015-04-13'</v>
      </c>
      <c r="T1027" t="str">
        <f t="shared" ref="T1027:T1090" si="169">CONCATENATE("insert into control (nombre, fecha_registrada, registrada, estatus, id_admin, id_cliente, created_at, updated_at) values('",I1027,"',",S1027,",",L1027,",1,2,",K1027,",'2018-10-31 23:06:00','2018-10-31 23:06:00');")</f>
        <v>insert into control (nombre, fecha_registrada, registrada, estatus, id_admin, id_cliente, created_at, updated_at) values('MÚSICA PARA YUCATÁN','2015-04-13',1,1,2,655,'2018-10-31 23:06:00','2018-10-31 23:06:00');</v>
      </c>
    </row>
    <row r="1028" spans="1:20">
      <c r="A1028" s="60" t="s">
        <v>5291</v>
      </c>
      <c r="B1028" s="60">
        <v>1</v>
      </c>
      <c r="C1028" s="68">
        <v>39321</v>
      </c>
      <c r="D1028" s="68">
        <v>42974</v>
      </c>
      <c r="E1028" s="82"/>
      <c r="F1028" s="60" t="s">
        <v>5291</v>
      </c>
      <c r="G1028" s="60">
        <v>124</v>
      </c>
      <c r="I1028" t="s">
        <v>2321</v>
      </c>
      <c r="J1028">
        <v>1027</v>
      </c>
      <c r="K1028">
        <f t="shared" si="160"/>
        <v>694</v>
      </c>
      <c r="L1028">
        <f t="shared" si="161"/>
        <v>1</v>
      </c>
      <c r="M1028">
        <f t="shared" si="162"/>
        <v>41624</v>
      </c>
      <c r="N1028">
        <f t="shared" si="163"/>
        <v>2013</v>
      </c>
      <c r="O1028">
        <f t="shared" si="164"/>
        <v>12</v>
      </c>
      <c r="P1028">
        <f t="shared" si="165"/>
        <v>12</v>
      </c>
      <c r="Q1028">
        <f t="shared" si="166"/>
        <v>16</v>
      </c>
      <c r="R1028">
        <f t="shared" si="167"/>
        <v>16</v>
      </c>
      <c r="S1028" t="str">
        <f t="shared" si="168"/>
        <v>'2013-12-16'</v>
      </c>
      <c r="T1028" t="str">
        <f t="shared" si="169"/>
        <v>insert into control (nombre, fecha_registrada, registrada, estatus, id_admin, id_cliente, created_at, updated_at) values('MVALVERDE','2013-12-16',1,1,2,694,'2018-10-31 23:06:00','2018-10-31 23:06:00');</v>
      </c>
    </row>
    <row r="1029" spans="1:20">
      <c r="A1029" s="58" t="s">
        <v>5294</v>
      </c>
      <c r="B1029" s="58">
        <v>1</v>
      </c>
      <c r="C1029" s="67">
        <v>39941</v>
      </c>
      <c r="D1029" s="67">
        <v>43593</v>
      </c>
      <c r="E1029" s="83"/>
      <c r="F1029" s="58" t="s">
        <v>5295</v>
      </c>
      <c r="G1029" s="58">
        <v>122</v>
      </c>
      <c r="I1029" t="s">
        <v>2135</v>
      </c>
      <c r="J1029">
        <v>1028</v>
      </c>
      <c r="K1029">
        <f t="shared" si="160"/>
        <v>733</v>
      </c>
      <c r="L1029">
        <f t="shared" si="161"/>
        <v>1</v>
      </c>
      <c r="M1029">
        <f t="shared" si="162"/>
        <v>42840</v>
      </c>
      <c r="N1029">
        <f t="shared" si="163"/>
        <v>2017</v>
      </c>
      <c r="O1029">
        <f t="shared" si="164"/>
        <v>4</v>
      </c>
      <c r="P1029" t="str">
        <f t="shared" si="165"/>
        <v>04</v>
      </c>
      <c r="Q1029">
        <f t="shared" si="166"/>
        <v>15</v>
      </c>
      <c r="R1029">
        <f t="shared" si="167"/>
        <v>15</v>
      </c>
      <c r="S1029" t="str">
        <f t="shared" si="168"/>
        <v>'2017-04-15'</v>
      </c>
      <c r="T1029" t="str">
        <f t="shared" si="169"/>
        <v>insert into control (nombre, fecha_registrada, registrada, estatus, id_admin, id_cliente, created_at, updated_at) values('MYERS','2017-04-15',1,1,2,733,'2018-10-31 23:06:00','2018-10-31 23:06:00');</v>
      </c>
    </row>
    <row r="1030" spans="1:20">
      <c r="A1030" s="59" t="s">
        <v>5300</v>
      </c>
      <c r="B1030" s="59">
        <v>1</v>
      </c>
      <c r="C1030" s="68">
        <v>40780</v>
      </c>
      <c r="D1030" s="68">
        <v>44433</v>
      </c>
      <c r="E1030" s="82"/>
      <c r="F1030" s="59" t="s">
        <v>5300</v>
      </c>
      <c r="G1030" s="59">
        <v>121</v>
      </c>
      <c r="I1030" t="s">
        <v>2122</v>
      </c>
      <c r="J1030">
        <v>1029</v>
      </c>
      <c r="K1030">
        <f t="shared" si="160"/>
        <v>734</v>
      </c>
      <c r="L1030">
        <f t="shared" si="161"/>
        <v>0</v>
      </c>
      <c r="M1030">
        <f t="shared" si="162"/>
        <v>40533</v>
      </c>
      <c r="N1030">
        <f t="shared" si="163"/>
        <v>2010</v>
      </c>
      <c r="O1030">
        <f t="shared" si="164"/>
        <v>12</v>
      </c>
      <c r="P1030">
        <f t="shared" si="165"/>
        <v>12</v>
      </c>
      <c r="Q1030">
        <f t="shared" si="166"/>
        <v>21</v>
      </c>
      <c r="R1030">
        <f t="shared" si="167"/>
        <v>21</v>
      </c>
      <c r="S1030" t="str">
        <f t="shared" si="168"/>
        <v>'2010-12-21'</v>
      </c>
      <c r="T1030" t="str">
        <f t="shared" si="169"/>
        <v>insert into control (nombre, fecha_registrada, registrada, estatus, id_admin, id_cliente, created_at, updated_at) values('MYKONOS','2010-12-21',0,1,2,734,'2018-10-31 23:06:00','2018-10-31 23:06:00');</v>
      </c>
    </row>
    <row r="1031" spans="1:20">
      <c r="A1031" s="58" t="s">
        <v>5305</v>
      </c>
      <c r="B1031" s="58">
        <v>1</v>
      </c>
      <c r="C1031" s="67">
        <v>40596</v>
      </c>
      <c r="D1031" s="67">
        <v>44249</v>
      </c>
      <c r="E1031" s="83"/>
      <c r="F1031" s="58" t="s">
        <v>5305</v>
      </c>
      <c r="G1031" s="58">
        <v>120</v>
      </c>
      <c r="I1031" t="s">
        <v>2115</v>
      </c>
      <c r="J1031">
        <v>1030</v>
      </c>
      <c r="K1031">
        <f t="shared" si="160"/>
        <v>736</v>
      </c>
      <c r="L1031">
        <f t="shared" si="161"/>
        <v>1</v>
      </c>
      <c r="M1031">
        <f t="shared" si="162"/>
        <v>39302</v>
      </c>
      <c r="N1031">
        <f t="shared" si="163"/>
        <v>2007</v>
      </c>
      <c r="O1031">
        <f t="shared" si="164"/>
        <v>8</v>
      </c>
      <c r="P1031" t="str">
        <f t="shared" si="165"/>
        <v>08</v>
      </c>
      <c r="Q1031">
        <f t="shared" si="166"/>
        <v>8</v>
      </c>
      <c r="R1031" t="str">
        <f t="shared" si="167"/>
        <v>08</v>
      </c>
      <c r="S1031" t="str">
        <f t="shared" si="168"/>
        <v>'2007-08-08'</v>
      </c>
      <c r="T1031" t="str">
        <f t="shared" si="169"/>
        <v>insert into control (nombre, fecha_registrada, registrada, estatus, id_admin, id_cliente, created_at, updated_at) values('N NARCISO','2007-08-08',1,1,2,736,'2018-10-31 23:06:00','2018-10-31 23:06:00');</v>
      </c>
    </row>
    <row r="1032" spans="1:20">
      <c r="A1032" s="60" t="s">
        <v>5316</v>
      </c>
      <c r="B1032" s="60" t="s">
        <v>8657</v>
      </c>
      <c r="C1032" s="68">
        <v>40766</v>
      </c>
      <c r="D1032" s="68">
        <v>44419</v>
      </c>
      <c r="E1032" s="82"/>
      <c r="F1032" s="60" t="s">
        <v>5305</v>
      </c>
      <c r="G1032" s="60">
        <v>120</v>
      </c>
      <c r="I1032" t="s">
        <v>6052</v>
      </c>
      <c r="J1032">
        <v>1031</v>
      </c>
      <c r="K1032">
        <f t="shared" si="160"/>
        <v>735</v>
      </c>
      <c r="L1032">
        <f t="shared" si="161"/>
        <v>1</v>
      </c>
      <c r="M1032">
        <f t="shared" si="162"/>
        <v>42075</v>
      </c>
      <c r="N1032">
        <f t="shared" si="163"/>
        <v>2015</v>
      </c>
      <c r="O1032">
        <f t="shared" si="164"/>
        <v>3</v>
      </c>
      <c r="P1032" t="str">
        <f t="shared" si="165"/>
        <v>03</v>
      </c>
      <c r="Q1032">
        <f t="shared" si="166"/>
        <v>12</v>
      </c>
      <c r="R1032">
        <f t="shared" si="167"/>
        <v>12</v>
      </c>
      <c r="S1032" t="str">
        <f t="shared" si="168"/>
        <v>'2015-03-12'</v>
      </c>
      <c r="T1032" t="str">
        <f t="shared" si="169"/>
        <v>insert into control (nombre, fecha_registrada, registrada, estatus, id_admin, id_cliente, created_at, updated_at) values('NAOMICASE','2015-03-12',1,1,2,735,'2018-10-31 23:06:00','2018-10-31 23:06:00');</v>
      </c>
    </row>
    <row r="1033" spans="1:20">
      <c r="A1033" s="57" t="s">
        <v>5320</v>
      </c>
      <c r="B1033" s="57" t="s">
        <v>8657</v>
      </c>
      <c r="C1033" s="67">
        <v>40766</v>
      </c>
      <c r="D1033" s="67">
        <v>44419</v>
      </c>
      <c r="E1033" s="83"/>
      <c r="F1033" s="57" t="s">
        <v>5305</v>
      </c>
      <c r="G1033" s="57">
        <v>120</v>
      </c>
      <c r="I1033" t="s">
        <v>8262</v>
      </c>
      <c r="J1033">
        <v>1032</v>
      </c>
      <c r="K1033">
        <f t="shared" si="160"/>
        <v>735</v>
      </c>
      <c r="L1033">
        <f t="shared" si="161"/>
        <v>0</v>
      </c>
      <c r="M1033">
        <f t="shared" si="162"/>
        <v>43200</v>
      </c>
      <c r="N1033">
        <f t="shared" si="163"/>
        <v>2018</v>
      </c>
      <c r="O1033">
        <f t="shared" si="164"/>
        <v>4</v>
      </c>
      <c r="P1033" t="str">
        <f t="shared" si="165"/>
        <v>04</v>
      </c>
      <c r="Q1033">
        <f t="shared" si="166"/>
        <v>10</v>
      </c>
      <c r="R1033">
        <f t="shared" si="167"/>
        <v>10</v>
      </c>
      <c r="S1033" t="str">
        <f t="shared" si="168"/>
        <v>'2018-04-10'</v>
      </c>
      <c r="T1033" t="str">
        <f t="shared" si="169"/>
        <v>insert into control (nombre, fecha_registrada, registrada, estatus, id_admin, id_cliente, created_at, updated_at) values('NAOMIPHONE','2018-04-10',0,1,2,735,'2018-10-31 23:06:00','2018-10-31 23:06:00');</v>
      </c>
    </row>
    <row r="1034" spans="1:20">
      <c r="A1034" s="60" t="s">
        <v>5321</v>
      </c>
      <c r="B1034" s="60" t="s">
        <v>8657</v>
      </c>
      <c r="C1034" s="68">
        <v>41061</v>
      </c>
      <c r="D1034" s="68">
        <v>44713</v>
      </c>
      <c r="E1034" s="82"/>
      <c r="F1034" s="60" t="s">
        <v>5305</v>
      </c>
      <c r="G1034" s="60">
        <v>120</v>
      </c>
      <c r="I1034" t="s">
        <v>2104</v>
      </c>
      <c r="J1034">
        <v>1033</v>
      </c>
      <c r="K1034">
        <f t="shared" si="160"/>
        <v>737</v>
      </c>
      <c r="L1034">
        <f t="shared" si="161"/>
        <v>1</v>
      </c>
      <c r="M1034">
        <f t="shared" si="162"/>
        <v>39302</v>
      </c>
      <c r="N1034">
        <f t="shared" si="163"/>
        <v>2007</v>
      </c>
      <c r="O1034">
        <f t="shared" si="164"/>
        <v>8</v>
      </c>
      <c r="P1034" t="str">
        <f t="shared" si="165"/>
        <v>08</v>
      </c>
      <c r="Q1034">
        <f t="shared" si="166"/>
        <v>8</v>
      </c>
      <c r="R1034" t="str">
        <f t="shared" si="167"/>
        <v>08</v>
      </c>
      <c r="S1034" t="str">
        <f t="shared" si="168"/>
        <v>'2007-08-08'</v>
      </c>
      <c r="T1034" t="str">
        <f t="shared" si="169"/>
        <v>insert into control (nombre, fecha_registrada, registrada, estatus, id_admin, id_cliente, created_at, updated_at) values('NATURA E LUNA','2007-08-08',1,1,2,737,'2018-10-31 23:06:00','2018-10-31 23:06:00');</v>
      </c>
    </row>
    <row r="1035" spans="1:20">
      <c r="A1035" s="58" t="s">
        <v>5323</v>
      </c>
      <c r="B1035" s="58">
        <v>1</v>
      </c>
      <c r="C1035" s="67">
        <v>41719</v>
      </c>
      <c r="D1035" s="67">
        <v>45372</v>
      </c>
      <c r="E1035" s="83"/>
      <c r="F1035" s="58" t="s">
        <v>5323</v>
      </c>
      <c r="G1035" s="58">
        <v>119</v>
      </c>
      <c r="I1035" t="s">
        <v>7833</v>
      </c>
      <c r="J1035">
        <v>1034</v>
      </c>
      <c r="K1035">
        <f t="shared" si="160"/>
        <v>731</v>
      </c>
      <c r="L1035">
        <f t="shared" si="161"/>
        <v>0</v>
      </c>
      <c r="M1035">
        <f t="shared" si="162"/>
        <v>42913</v>
      </c>
      <c r="N1035">
        <f t="shared" si="163"/>
        <v>2017</v>
      </c>
      <c r="O1035">
        <f t="shared" si="164"/>
        <v>6</v>
      </c>
      <c r="P1035" t="str">
        <f t="shared" si="165"/>
        <v>06</v>
      </c>
      <c r="Q1035">
        <f t="shared" si="166"/>
        <v>27</v>
      </c>
      <c r="R1035">
        <f t="shared" si="167"/>
        <v>27</v>
      </c>
      <c r="S1035" t="str">
        <f t="shared" si="168"/>
        <v>'2017-06-27'</v>
      </c>
      <c r="T1035" t="str">
        <f t="shared" si="169"/>
        <v>insert into control (nombre, fecha_registrada, registrada, estatus, id_admin, id_cliente, created_at, updated_at) values('NATURA LABS','2017-06-27',0,1,2,731,'2018-10-31 23:06:00','2018-10-31 23:06:00');</v>
      </c>
    </row>
    <row r="1036" spans="1:20">
      <c r="A1036" s="59" t="s">
        <v>5328</v>
      </c>
      <c r="B1036" s="59">
        <v>1</v>
      </c>
      <c r="C1036" s="68">
        <v>40357</v>
      </c>
      <c r="D1036" s="68">
        <v>44010</v>
      </c>
      <c r="E1036" s="82"/>
      <c r="F1036" s="59" t="s">
        <v>5329</v>
      </c>
      <c r="G1036" s="59">
        <v>118</v>
      </c>
      <c r="I1036" t="s">
        <v>7166</v>
      </c>
      <c r="J1036">
        <v>1035</v>
      </c>
      <c r="K1036">
        <f t="shared" si="160"/>
        <v>153</v>
      </c>
      <c r="L1036">
        <f t="shared" si="161"/>
        <v>1</v>
      </c>
      <c r="M1036">
        <f t="shared" si="162"/>
        <v>42585</v>
      </c>
      <c r="N1036">
        <f t="shared" si="163"/>
        <v>2016</v>
      </c>
      <c r="O1036">
        <f t="shared" si="164"/>
        <v>8</v>
      </c>
      <c r="P1036" t="str">
        <f t="shared" si="165"/>
        <v>08</v>
      </c>
      <c r="Q1036">
        <f t="shared" si="166"/>
        <v>3</v>
      </c>
      <c r="R1036" t="str">
        <f t="shared" si="167"/>
        <v>03</v>
      </c>
      <c r="S1036" t="str">
        <f t="shared" si="168"/>
        <v>'2016-08-03'</v>
      </c>
      <c r="T1036" t="str">
        <f t="shared" si="169"/>
        <v>insert into control (nombre, fecha_registrada, registrada, estatus, id_admin, id_cliente, created_at, updated_at) values('NATURAL ES MEJOR','2016-08-03',1,1,2,153,'2018-10-31 23:06:00','2018-10-31 23:06:00');</v>
      </c>
    </row>
    <row r="1037" spans="1:20">
      <c r="A1037" s="65" t="s">
        <v>5334</v>
      </c>
      <c r="B1037" s="57" t="s">
        <v>8657</v>
      </c>
      <c r="C1037" s="67">
        <v>40486</v>
      </c>
      <c r="D1037" s="67">
        <v>44139</v>
      </c>
      <c r="E1037" s="83"/>
      <c r="F1037" s="79" t="s">
        <v>5338</v>
      </c>
      <c r="G1037" s="57">
        <v>117</v>
      </c>
      <c r="I1037" t="s">
        <v>2090</v>
      </c>
      <c r="J1037">
        <v>1036</v>
      </c>
      <c r="K1037">
        <f t="shared" si="160"/>
        <v>738</v>
      </c>
      <c r="L1037">
        <f t="shared" si="161"/>
        <v>1</v>
      </c>
      <c r="M1037">
        <f t="shared" si="162"/>
        <v>38050</v>
      </c>
      <c r="N1037">
        <f t="shared" si="163"/>
        <v>2004</v>
      </c>
      <c r="O1037">
        <f t="shared" si="164"/>
        <v>3</v>
      </c>
      <c r="P1037" t="str">
        <f t="shared" si="165"/>
        <v>03</v>
      </c>
      <c r="Q1037">
        <f t="shared" si="166"/>
        <v>4</v>
      </c>
      <c r="R1037" t="str">
        <f t="shared" si="167"/>
        <v>04</v>
      </c>
      <c r="S1037" t="str">
        <f t="shared" si="168"/>
        <v>'2004-03-04'</v>
      </c>
      <c r="T1037" t="str">
        <f t="shared" si="169"/>
        <v>insert into control (nombre, fecha_registrada, registrada, estatus, id_admin, id_cliente, created_at, updated_at) values('NATURAL Y VIDA','2004-03-04',1,1,2,738,'2018-10-31 23:06:00','2018-10-31 23:06:00');</v>
      </c>
    </row>
    <row r="1038" spans="1:20">
      <c r="A1038" s="59" t="s">
        <v>5337</v>
      </c>
      <c r="B1038" s="59">
        <v>1</v>
      </c>
      <c r="C1038" s="68">
        <v>40735</v>
      </c>
      <c r="D1038" s="68">
        <v>44388</v>
      </c>
      <c r="E1038" s="82"/>
      <c r="F1038" s="59" t="s">
        <v>5338</v>
      </c>
      <c r="G1038" s="59">
        <v>117</v>
      </c>
      <c r="I1038" t="s">
        <v>2089</v>
      </c>
      <c r="J1038">
        <v>1037</v>
      </c>
      <c r="K1038">
        <f t="shared" si="160"/>
        <v>738</v>
      </c>
      <c r="L1038">
        <f t="shared" si="161"/>
        <v>0</v>
      </c>
      <c r="M1038">
        <f t="shared" si="162"/>
        <v>39211</v>
      </c>
      <c r="N1038">
        <f t="shared" si="163"/>
        <v>2007</v>
      </c>
      <c r="O1038">
        <f t="shared" si="164"/>
        <v>5</v>
      </c>
      <c r="P1038" t="str">
        <f t="shared" si="165"/>
        <v>05</v>
      </c>
      <c r="Q1038">
        <f t="shared" si="166"/>
        <v>9</v>
      </c>
      <c r="R1038" t="str">
        <f t="shared" si="167"/>
        <v>09</v>
      </c>
      <c r="S1038" t="str">
        <f t="shared" si="168"/>
        <v>'2007-05-09'</v>
      </c>
      <c r="T1038" t="str">
        <f t="shared" si="169"/>
        <v>insert into control (nombre, fecha_registrada, registrada, estatus, id_admin, id_cliente, created_at, updated_at) values('NATURITO','2007-05-09',0,1,2,738,'2018-10-31 23:06:00','2018-10-31 23:06:00');</v>
      </c>
    </row>
    <row r="1039" spans="1:20">
      <c r="A1039" s="58" t="s">
        <v>5340</v>
      </c>
      <c r="B1039" s="58">
        <v>1</v>
      </c>
      <c r="C1039" s="67">
        <v>41800</v>
      </c>
      <c r="D1039" s="67">
        <v>45453</v>
      </c>
      <c r="E1039" s="83"/>
      <c r="F1039" s="58" t="s">
        <v>5340</v>
      </c>
      <c r="G1039" s="58">
        <v>114</v>
      </c>
      <c r="I1039" t="s">
        <v>5975</v>
      </c>
      <c r="J1039">
        <v>1038</v>
      </c>
      <c r="K1039">
        <f t="shared" si="160"/>
        <v>1026</v>
      </c>
      <c r="L1039">
        <f t="shared" si="161"/>
        <v>1</v>
      </c>
      <c r="M1039">
        <f t="shared" si="162"/>
        <v>42041</v>
      </c>
      <c r="N1039">
        <f t="shared" si="163"/>
        <v>2015</v>
      </c>
      <c r="O1039">
        <f t="shared" si="164"/>
        <v>2</v>
      </c>
      <c r="P1039" t="str">
        <f t="shared" si="165"/>
        <v>02</v>
      </c>
      <c r="Q1039">
        <f t="shared" si="166"/>
        <v>6</v>
      </c>
      <c r="R1039" t="str">
        <f t="shared" si="167"/>
        <v>06</v>
      </c>
      <c r="S1039" t="str">
        <f t="shared" si="168"/>
        <v>'2015-02-06'</v>
      </c>
      <c r="T1039" t="str">
        <f t="shared" si="169"/>
        <v>insert into control (nombre, fecha_registrada, registrada, estatus, id_admin, id_cliente, created_at, updated_at) values('NDZD TEA SHOP','2015-02-06',1,1,2,1026,'2018-10-31 23:06:00','2018-10-31 23:06:00');</v>
      </c>
    </row>
    <row r="1040" spans="1:20">
      <c r="A1040" s="60" t="s">
        <v>5346</v>
      </c>
      <c r="B1040" s="60" t="s">
        <v>8657</v>
      </c>
      <c r="C1040" s="68">
        <v>39896</v>
      </c>
      <c r="D1040" s="68">
        <v>43548</v>
      </c>
      <c r="E1040" s="82"/>
      <c r="F1040" s="60" t="s">
        <v>5346</v>
      </c>
      <c r="G1040" s="60">
        <v>112</v>
      </c>
      <c r="I1040" t="s">
        <v>7908</v>
      </c>
      <c r="J1040">
        <v>1039</v>
      </c>
      <c r="K1040">
        <f t="shared" si="160"/>
        <v>739</v>
      </c>
      <c r="L1040">
        <f t="shared" si="161"/>
        <v>1</v>
      </c>
      <c r="M1040">
        <f t="shared" si="162"/>
        <v>42941</v>
      </c>
      <c r="N1040">
        <f t="shared" si="163"/>
        <v>2017</v>
      </c>
      <c r="O1040">
        <f t="shared" si="164"/>
        <v>7</v>
      </c>
      <c r="P1040" t="str">
        <f t="shared" si="165"/>
        <v>07</v>
      </c>
      <c r="Q1040">
        <f t="shared" si="166"/>
        <v>25</v>
      </c>
      <c r="R1040">
        <f t="shared" si="167"/>
        <v>25</v>
      </c>
      <c r="S1040" t="str">
        <f t="shared" si="168"/>
        <v>'2017-07-25'</v>
      </c>
      <c r="T1040" t="str">
        <f t="shared" si="169"/>
        <v>insert into control (nombre, fecha_registrada, registrada, estatus, id_admin, id_cliente, created_at, updated_at) values('NEJE BINOI','2017-07-25',1,1,2,739,'2018-10-31 23:06:00','2018-10-31 23:06:00');</v>
      </c>
    </row>
    <row r="1041" spans="1:20">
      <c r="A1041" s="58" t="s">
        <v>5346</v>
      </c>
      <c r="B1041" s="58">
        <v>1</v>
      </c>
      <c r="C1041" s="67">
        <v>40336</v>
      </c>
      <c r="D1041" s="67">
        <v>43989</v>
      </c>
      <c r="E1041" s="83"/>
      <c r="F1041" s="58" t="s">
        <v>5346</v>
      </c>
      <c r="G1041" s="58">
        <v>112</v>
      </c>
      <c r="I1041" t="s">
        <v>2081</v>
      </c>
      <c r="J1041">
        <v>1040</v>
      </c>
      <c r="K1041">
        <f t="shared" si="160"/>
        <v>740</v>
      </c>
      <c r="L1041">
        <f t="shared" si="161"/>
        <v>1</v>
      </c>
      <c r="M1041">
        <f t="shared" si="162"/>
        <v>40704</v>
      </c>
      <c r="N1041">
        <f t="shared" si="163"/>
        <v>2011</v>
      </c>
      <c r="O1041">
        <f t="shared" si="164"/>
        <v>6</v>
      </c>
      <c r="P1041" t="str">
        <f t="shared" si="165"/>
        <v>06</v>
      </c>
      <c r="Q1041">
        <f t="shared" si="166"/>
        <v>10</v>
      </c>
      <c r="R1041">
        <f t="shared" si="167"/>
        <v>10</v>
      </c>
      <c r="S1041" t="str">
        <f t="shared" si="168"/>
        <v>'2011-06-10'</v>
      </c>
      <c r="T1041" t="str">
        <f t="shared" si="169"/>
        <v>insert into control (nombre, fecha_registrada, registrada, estatus, id_admin, id_cliente, created_at, updated_at) values('NEW LIFE BATTERY','2011-06-10',1,1,2,740,'2018-10-31 23:06:00','2018-10-31 23:06:00');</v>
      </c>
    </row>
    <row r="1042" spans="1:20">
      <c r="A1042" s="59" t="s">
        <v>5360</v>
      </c>
      <c r="B1042" s="59">
        <v>1</v>
      </c>
      <c r="C1042" s="68">
        <v>41900</v>
      </c>
      <c r="D1042" s="68">
        <v>45553</v>
      </c>
      <c r="E1042" s="82"/>
      <c r="F1042" s="59" t="s">
        <v>5361</v>
      </c>
      <c r="G1042" s="59">
        <v>111</v>
      </c>
      <c r="I1042" t="s">
        <v>7747</v>
      </c>
      <c r="J1042">
        <v>1041</v>
      </c>
      <c r="K1042">
        <f t="shared" si="160"/>
        <v>536</v>
      </c>
      <c r="L1042">
        <f t="shared" si="161"/>
        <v>1</v>
      </c>
      <c r="M1042">
        <f t="shared" si="162"/>
        <v>42858</v>
      </c>
      <c r="N1042">
        <f t="shared" si="163"/>
        <v>2017</v>
      </c>
      <c r="O1042">
        <f t="shared" si="164"/>
        <v>5</v>
      </c>
      <c r="P1042" t="str">
        <f t="shared" si="165"/>
        <v>05</v>
      </c>
      <c r="Q1042">
        <f t="shared" si="166"/>
        <v>3</v>
      </c>
      <c r="R1042" t="str">
        <f t="shared" si="167"/>
        <v>03</v>
      </c>
      <c r="S1042" t="str">
        <f t="shared" si="168"/>
        <v>'2017-05-03'</v>
      </c>
      <c r="T1042" t="str">
        <f t="shared" si="169"/>
        <v>insert into control (nombre, fecha_registrada, registrada, estatus, id_admin, id_cliente, created_at, updated_at) values('NIAGARA','2017-05-03',1,1,2,536,'2018-10-31 23:06:00','2018-10-31 23:06:00');</v>
      </c>
    </row>
    <row r="1043" spans="1:20">
      <c r="A1043" s="65" t="s">
        <v>5365</v>
      </c>
      <c r="B1043" s="57">
        <v>1</v>
      </c>
      <c r="C1043" s="69">
        <v>41432</v>
      </c>
      <c r="D1043" s="69">
        <v>45084</v>
      </c>
      <c r="E1043" s="85"/>
      <c r="F1043" s="57" t="s">
        <v>5365</v>
      </c>
      <c r="G1043" s="57">
        <v>108</v>
      </c>
      <c r="I1043" t="s">
        <v>1604</v>
      </c>
      <c r="J1043">
        <v>1042</v>
      </c>
      <c r="K1043">
        <f t="shared" si="160"/>
        <v>826</v>
      </c>
      <c r="L1043">
        <f t="shared" si="161"/>
        <v>0</v>
      </c>
      <c r="M1043">
        <f t="shared" si="162"/>
        <v>40549</v>
      </c>
      <c r="N1043">
        <f t="shared" si="163"/>
        <v>2011</v>
      </c>
      <c r="O1043">
        <f t="shared" si="164"/>
        <v>1</v>
      </c>
      <c r="P1043" t="str">
        <f t="shared" si="165"/>
        <v>01</v>
      </c>
      <c r="Q1043">
        <f t="shared" si="166"/>
        <v>6</v>
      </c>
      <c r="R1043" t="str">
        <f t="shared" si="167"/>
        <v>06</v>
      </c>
      <c r="S1043" t="str">
        <f t="shared" si="168"/>
        <v>'2011-01-06'</v>
      </c>
      <c r="T1043" t="str">
        <f t="shared" si="169"/>
        <v>insert into control (nombre, fecha_registrada, registrada, estatus, id_admin, id_cliente, created_at, updated_at) values('NIEVE EN POLVO LA SIERRA THIESSEN','2011-01-06',0,1,2,826,'2018-10-31 23:06:00','2018-10-31 23:06:00');</v>
      </c>
    </row>
    <row r="1044" spans="1:20">
      <c r="A1044" s="60" t="s">
        <v>5371</v>
      </c>
      <c r="B1044" s="60">
        <v>1</v>
      </c>
      <c r="C1044" s="68">
        <v>39308</v>
      </c>
      <c r="D1044" s="68">
        <v>42961</v>
      </c>
      <c r="E1044" s="82"/>
      <c r="F1044" s="60" t="s">
        <v>5371</v>
      </c>
      <c r="G1044" s="60">
        <v>107</v>
      </c>
      <c r="I1044" t="s">
        <v>1615</v>
      </c>
      <c r="J1044">
        <v>1043</v>
      </c>
      <c r="K1044">
        <f t="shared" si="160"/>
        <v>826</v>
      </c>
      <c r="L1044">
        <f t="shared" si="161"/>
        <v>1</v>
      </c>
      <c r="M1044">
        <f t="shared" si="162"/>
        <v>40840</v>
      </c>
      <c r="N1044">
        <f t="shared" si="163"/>
        <v>2011</v>
      </c>
      <c r="O1044">
        <f t="shared" si="164"/>
        <v>10</v>
      </c>
      <c r="P1044">
        <f t="shared" si="165"/>
        <v>10</v>
      </c>
      <c r="Q1044">
        <f t="shared" si="166"/>
        <v>24</v>
      </c>
      <c r="R1044">
        <f t="shared" si="167"/>
        <v>24</v>
      </c>
      <c r="S1044" t="str">
        <f t="shared" si="168"/>
        <v>'2011-10-24'</v>
      </c>
      <c r="T1044" t="str">
        <f t="shared" si="169"/>
        <v>insert into control (nombre, fecha_registrada, registrada, estatus, id_admin, id_cliente, created_at, updated_at) values('NIEVE THIESSEN','2011-10-24',1,1,2,826,'2018-10-31 23:06:00','2018-10-31 23:06:00');</v>
      </c>
    </row>
    <row r="1045" spans="1:20">
      <c r="A1045" s="58" t="s">
        <v>5373</v>
      </c>
      <c r="B1045" s="58">
        <v>1</v>
      </c>
      <c r="C1045" s="67">
        <v>40456</v>
      </c>
      <c r="D1045" s="67">
        <v>44109</v>
      </c>
      <c r="E1045" s="83"/>
      <c r="F1045" s="58" t="s">
        <v>5373</v>
      </c>
      <c r="G1045" s="58">
        <v>106</v>
      </c>
      <c r="I1045" t="s">
        <v>5657</v>
      </c>
      <c r="J1045">
        <v>1044</v>
      </c>
      <c r="K1045">
        <f t="shared" si="160"/>
        <v>42</v>
      </c>
      <c r="L1045">
        <f t="shared" si="161"/>
        <v>1</v>
      </c>
      <c r="M1045">
        <f t="shared" si="162"/>
        <v>40402</v>
      </c>
      <c r="N1045">
        <f t="shared" si="163"/>
        <v>2010</v>
      </c>
      <c r="O1045">
        <f t="shared" si="164"/>
        <v>8</v>
      </c>
      <c r="P1045" t="str">
        <f t="shared" si="165"/>
        <v>08</v>
      </c>
      <c r="Q1045">
        <f t="shared" si="166"/>
        <v>12</v>
      </c>
      <c r="R1045">
        <f t="shared" si="167"/>
        <v>12</v>
      </c>
      <c r="S1045" t="str">
        <f t="shared" si="168"/>
        <v>'2010-08-12'</v>
      </c>
      <c r="T1045" t="str">
        <f t="shared" si="169"/>
        <v>insert into control (nombre, fecha_registrada, registrada, estatus, id_admin, id_cliente, created_at, updated_at) values('NIMANI','2010-08-12',1,1,2,42,'2018-10-31 23:06:00','2018-10-31 23:06:00');</v>
      </c>
    </row>
    <row r="1046" spans="1:20">
      <c r="A1046" s="60"/>
      <c r="B1046" s="60" t="s">
        <v>8657</v>
      </c>
      <c r="C1046" s="68">
        <v>39321</v>
      </c>
      <c r="D1046" s="68">
        <v>42974</v>
      </c>
      <c r="E1046" s="82"/>
      <c r="F1046" s="60" t="s">
        <v>5385</v>
      </c>
      <c r="G1046" s="60">
        <v>104</v>
      </c>
      <c r="I1046" t="s">
        <v>6147</v>
      </c>
      <c r="J1046">
        <v>1045</v>
      </c>
      <c r="K1046">
        <f t="shared" si="160"/>
        <v>741</v>
      </c>
      <c r="L1046">
        <f t="shared" si="161"/>
        <v>1</v>
      </c>
      <c r="M1046">
        <f t="shared" si="162"/>
        <v>42107</v>
      </c>
      <c r="N1046">
        <f t="shared" si="163"/>
        <v>2015</v>
      </c>
      <c r="O1046">
        <f t="shared" si="164"/>
        <v>4</v>
      </c>
      <c r="P1046" t="str">
        <f t="shared" si="165"/>
        <v>04</v>
      </c>
      <c r="Q1046">
        <f t="shared" si="166"/>
        <v>13</v>
      </c>
      <c r="R1046">
        <f t="shared" si="167"/>
        <v>13</v>
      </c>
      <c r="S1046" t="str">
        <f t="shared" si="168"/>
        <v>'2015-04-13'</v>
      </c>
      <c r="T1046" t="str">
        <f t="shared" si="169"/>
        <v>insert into control (nombre, fecha_registrada, registrada, estatus, id_admin, id_cliente, created_at, updated_at) values('NINETT BY CAROLINA SANDOVAL','2015-04-13',1,1,2,741,'2018-10-31 23:06:00','2018-10-31 23:06:00');</v>
      </c>
    </row>
    <row r="1047" spans="1:20">
      <c r="A1047" s="57" t="s">
        <v>5388</v>
      </c>
      <c r="B1047" s="57">
        <v>1</v>
      </c>
      <c r="C1047" s="69">
        <v>41159</v>
      </c>
      <c r="D1047" s="69">
        <v>44811</v>
      </c>
      <c r="E1047" s="85"/>
      <c r="F1047" s="57" t="s">
        <v>5388</v>
      </c>
      <c r="G1047" s="57">
        <v>100</v>
      </c>
      <c r="I1047" t="s">
        <v>2071</v>
      </c>
      <c r="J1047">
        <v>1046</v>
      </c>
      <c r="K1047">
        <f t="shared" si="160"/>
        <v>742</v>
      </c>
      <c r="L1047">
        <f t="shared" si="161"/>
        <v>1</v>
      </c>
      <c r="M1047">
        <f t="shared" si="162"/>
        <v>41975</v>
      </c>
      <c r="N1047">
        <f t="shared" si="163"/>
        <v>2014</v>
      </c>
      <c r="O1047">
        <f t="shared" si="164"/>
        <v>12</v>
      </c>
      <c r="P1047">
        <f t="shared" si="165"/>
        <v>12</v>
      </c>
      <c r="Q1047">
        <f t="shared" si="166"/>
        <v>2</v>
      </c>
      <c r="R1047" t="str">
        <f t="shared" si="167"/>
        <v>02</v>
      </c>
      <c r="S1047" t="str">
        <f t="shared" si="168"/>
        <v>'2014-12-02'</v>
      </c>
      <c r="T1047" t="str">
        <f t="shared" si="169"/>
        <v>insert into control (nombre, fecha_registrada, registrada, estatus, id_admin, id_cliente, created_at, updated_at) values('NIRÁ YOGA','2014-12-02',1,1,2,742,'2018-10-31 23:06:00','2018-10-31 23:06:00');</v>
      </c>
    </row>
    <row r="1048" spans="1:20">
      <c r="A1048" s="60" t="s">
        <v>5392</v>
      </c>
      <c r="B1048" s="60">
        <v>1</v>
      </c>
      <c r="C1048" s="68">
        <v>39098</v>
      </c>
      <c r="D1048" s="68">
        <v>42751</v>
      </c>
      <c r="E1048" s="82"/>
      <c r="F1048" s="60" t="s">
        <v>5392</v>
      </c>
      <c r="G1048" s="60">
        <v>97</v>
      </c>
      <c r="I1048" t="s">
        <v>7860</v>
      </c>
      <c r="J1048">
        <v>1047</v>
      </c>
      <c r="K1048">
        <f t="shared" si="160"/>
        <v>742</v>
      </c>
      <c r="L1048">
        <f t="shared" si="161"/>
        <v>1</v>
      </c>
      <c r="M1048">
        <f t="shared" si="162"/>
        <v>42921</v>
      </c>
      <c r="N1048">
        <f t="shared" si="163"/>
        <v>2017</v>
      </c>
      <c r="O1048">
        <f t="shared" si="164"/>
        <v>7</v>
      </c>
      <c r="P1048" t="str">
        <f t="shared" si="165"/>
        <v>07</v>
      </c>
      <c r="Q1048">
        <f t="shared" si="166"/>
        <v>5</v>
      </c>
      <c r="R1048" t="str">
        <f t="shared" si="167"/>
        <v>05</v>
      </c>
      <c r="S1048" t="str">
        <f t="shared" si="168"/>
        <v>'2017-07-05'</v>
      </c>
      <c r="T1048" t="str">
        <f t="shared" si="169"/>
        <v>insert into control (nombre, fecha_registrada, registrada, estatus, id_admin, id_cliente, created_at, updated_at) values('NIRÁMAT','2017-07-05',1,1,2,742,'2018-10-31 23:06:00','2018-10-31 23:06:00');</v>
      </c>
    </row>
    <row r="1049" spans="1:20">
      <c r="A1049" s="57" t="s">
        <v>5397</v>
      </c>
      <c r="B1049" s="57">
        <v>1</v>
      </c>
      <c r="C1049" s="67">
        <v>39693</v>
      </c>
      <c r="D1049" s="67">
        <v>43345</v>
      </c>
      <c r="E1049" s="83"/>
      <c r="F1049" s="57" t="s">
        <v>5398</v>
      </c>
      <c r="G1049" s="57">
        <v>96</v>
      </c>
      <c r="I1049" t="s">
        <v>7723</v>
      </c>
      <c r="J1049">
        <v>1048</v>
      </c>
      <c r="K1049">
        <f t="shared" si="160"/>
        <v>536</v>
      </c>
      <c r="L1049">
        <f t="shared" si="161"/>
        <v>1</v>
      </c>
      <c r="M1049">
        <f t="shared" si="162"/>
        <v>42858</v>
      </c>
      <c r="N1049">
        <f t="shared" si="163"/>
        <v>2017</v>
      </c>
      <c r="O1049">
        <f t="shared" si="164"/>
        <v>5</v>
      </c>
      <c r="P1049" t="str">
        <f t="shared" si="165"/>
        <v>05</v>
      </c>
      <c r="Q1049">
        <f t="shared" si="166"/>
        <v>3</v>
      </c>
      <c r="R1049" t="str">
        <f t="shared" si="167"/>
        <v>03</v>
      </c>
      <c r="S1049" t="str">
        <f t="shared" si="168"/>
        <v>'2017-05-03'</v>
      </c>
      <c r="T1049" t="str">
        <f t="shared" si="169"/>
        <v>insert into control (nombre, fecha_registrada, registrada, estatus, id_admin, id_cliente, created_at, updated_at) values('NIZA','2017-05-03',1,1,2,536,'2018-10-31 23:06:00','2018-10-31 23:06:00');</v>
      </c>
    </row>
    <row r="1050" spans="1:20">
      <c r="A1050" s="59" t="s">
        <v>5405</v>
      </c>
      <c r="B1050" s="59">
        <v>1</v>
      </c>
      <c r="C1050" s="68">
        <v>39596</v>
      </c>
      <c r="D1050" s="68">
        <v>43248</v>
      </c>
      <c r="E1050" s="82"/>
      <c r="F1050" s="59" t="s">
        <v>5405</v>
      </c>
      <c r="G1050" s="59">
        <v>95</v>
      </c>
      <c r="I1050" t="s">
        <v>2053</v>
      </c>
      <c r="J1050">
        <v>1049</v>
      </c>
      <c r="K1050">
        <f t="shared" si="160"/>
        <v>743</v>
      </c>
      <c r="L1050">
        <f t="shared" si="161"/>
        <v>1</v>
      </c>
      <c r="M1050">
        <f t="shared" si="162"/>
        <v>39685</v>
      </c>
      <c r="N1050">
        <f t="shared" si="163"/>
        <v>2008</v>
      </c>
      <c r="O1050">
        <f t="shared" si="164"/>
        <v>8</v>
      </c>
      <c r="P1050" t="str">
        <f t="shared" si="165"/>
        <v>08</v>
      </c>
      <c r="Q1050">
        <f t="shared" si="166"/>
        <v>25</v>
      </c>
      <c r="R1050">
        <f t="shared" si="167"/>
        <v>25</v>
      </c>
      <c r="S1050" t="str">
        <f t="shared" si="168"/>
        <v>'2008-08-25'</v>
      </c>
      <c r="T1050" t="str">
        <f t="shared" si="169"/>
        <v>insert into control (nombre, fecha_registrada, registrada, estatus, id_admin, id_cliente, created_at, updated_at) values('NOGAMEX','2008-08-25',1,1,2,743,'2018-10-31 23:06:00','2018-10-31 23:06:00');</v>
      </c>
    </row>
    <row r="1051" spans="1:20">
      <c r="A1051" s="58" t="s">
        <v>5412</v>
      </c>
      <c r="B1051" s="58">
        <v>1</v>
      </c>
      <c r="C1051" s="67">
        <v>41975</v>
      </c>
      <c r="D1051" s="67">
        <v>45628</v>
      </c>
      <c r="E1051" s="83"/>
      <c r="F1051" s="58" t="s">
        <v>5413</v>
      </c>
      <c r="G1051" s="58">
        <v>91</v>
      </c>
      <c r="I1051" t="s">
        <v>3066</v>
      </c>
      <c r="J1051">
        <v>1050</v>
      </c>
      <c r="K1051">
        <f t="shared" si="160"/>
        <v>550</v>
      </c>
      <c r="L1051">
        <f t="shared" si="161"/>
        <v>1</v>
      </c>
      <c r="M1051">
        <f t="shared" si="162"/>
        <v>38173</v>
      </c>
      <c r="N1051">
        <f t="shared" si="163"/>
        <v>2004</v>
      </c>
      <c r="O1051">
        <f t="shared" si="164"/>
        <v>7</v>
      </c>
      <c r="P1051" t="str">
        <f t="shared" si="165"/>
        <v>07</v>
      </c>
      <c r="Q1051">
        <f t="shared" si="166"/>
        <v>5</v>
      </c>
      <c r="R1051" t="str">
        <f t="shared" si="167"/>
        <v>05</v>
      </c>
      <c r="S1051" t="str">
        <f t="shared" si="168"/>
        <v>'2004-07-05'</v>
      </c>
      <c r="T1051" t="str">
        <f t="shared" si="169"/>
        <v>insert into control (nombre, fecha_registrada, registrada, estatus, id_admin, id_cliente, created_at, updated_at) values('NORAWA','2004-07-05',1,1,2,550,'2018-10-31 23:06:00','2018-10-31 23:06:00');</v>
      </c>
    </row>
    <row r="1052" spans="1:20">
      <c r="A1052" s="59" t="s">
        <v>5419</v>
      </c>
      <c r="B1052" s="59">
        <v>1</v>
      </c>
      <c r="C1052" s="68">
        <v>41865</v>
      </c>
      <c r="D1052" s="68">
        <v>45518</v>
      </c>
      <c r="E1052" s="82"/>
      <c r="F1052" s="59" t="s">
        <v>5419</v>
      </c>
      <c r="G1052" s="59">
        <v>89</v>
      </c>
      <c r="I1052" t="s">
        <v>3508</v>
      </c>
      <c r="J1052">
        <v>1051</v>
      </c>
      <c r="K1052">
        <f t="shared" si="160"/>
        <v>457</v>
      </c>
      <c r="L1052">
        <f t="shared" si="161"/>
        <v>1</v>
      </c>
      <c r="M1052">
        <f t="shared" si="162"/>
        <v>36649</v>
      </c>
      <c r="N1052">
        <f t="shared" si="163"/>
        <v>2000</v>
      </c>
      <c r="O1052">
        <f t="shared" si="164"/>
        <v>5</v>
      </c>
      <c r="P1052" t="str">
        <f t="shared" si="165"/>
        <v>05</v>
      </c>
      <c r="Q1052">
        <f t="shared" si="166"/>
        <v>3</v>
      </c>
      <c r="R1052" t="str">
        <f t="shared" si="167"/>
        <v>03</v>
      </c>
      <c r="S1052" t="str">
        <f t="shared" si="168"/>
        <v>'2000-05-03'</v>
      </c>
      <c r="T1052" t="str">
        <f t="shared" si="169"/>
        <v>insert into control (nombre, fecha_registrada, registrada, estatus, id_admin, id_cliente, created_at, updated_at) values('NORTE IMPLEMENTOS','2000-05-03',1,1,2,457,'2018-10-31 23:06:00','2018-10-31 23:06:00');</v>
      </c>
    </row>
    <row r="1053" spans="1:20">
      <c r="A1053" s="58" t="s">
        <v>5424</v>
      </c>
      <c r="B1053" s="58">
        <v>1</v>
      </c>
      <c r="C1053" s="67">
        <v>41757</v>
      </c>
      <c r="D1053" s="67">
        <v>45410</v>
      </c>
      <c r="E1053" s="83">
        <v>35</v>
      </c>
      <c r="F1053" s="58" t="s">
        <v>5425</v>
      </c>
      <c r="G1053" s="58">
        <v>84</v>
      </c>
      <c r="I1053" t="s">
        <v>7887</v>
      </c>
      <c r="J1053">
        <v>1052</v>
      </c>
      <c r="K1053">
        <f t="shared" si="160"/>
        <v>102</v>
      </c>
      <c r="L1053">
        <f t="shared" si="161"/>
        <v>1</v>
      </c>
      <c r="M1053">
        <f t="shared" si="162"/>
        <v>42936</v>
      </c>
      <c r="N1053">
        <f t="shared" si="163"/>
        <v>2017</v>
      </c>
      <c r="O1053">
        <f t="shared" si="164"/>
        <v>7</v>
      </c>
      <c r="P1053" t="str">
        <f t="shared" si="165"/>
        <v>07</v>
      </c>
      <c r="Q1053">
        <f t="shared" si="166"/>
        <v>20</v>
      </c>
      <c r="R1053">
        <f t="shared" si="167"/>
        <v>20</v>
      </c>
      <c r="S1053" t="str">
        <f t="shared" si="168"/>
        <v>'2017-07-20'</v>
      </c>
      <c r="T1053" t="str">
        <f t="shared" si="169"/>
        <v>insert into control (nombre, fecha_registrada, registrada, estatus, id_admin, id_cliente, created_at, updated_at) values('NOUR BISTRO','2017-07-20',1,1,2,102,'2018-10-31 23:06:00','2018-10-31 23:06:00');</v>
      </c>
    </row>
    <row r="1054" spans="1:20">
      <c r="A1054" s="59" t="s">
        <v>5425</v>
      </c>
      <c r="B1054" s="59">
        <v>1</v>
      </c>
      <c r="C1054" s="68">
        <v>41759</v>
      </c>
      <c r="D1054" s="68">
        <v>45412</v>
      </c>
      <c r="E1054" s="82"/>
      <c r="F1054" s="59" t="s">
        <v>5425</v>
      </c>
      <c r="G1054" s="59">
        <v>84</v>
      </c>
      <c r="I1054" t="s">
        <v>1890</v>
      </c>
      <c r="J1054">
        <v>1053</v>
      </c>
      <c r="K1054">
        <f t="shared" si="160"/>
        <v>772</v>
      </c>
      <c r="L1054">
        <f t="shared" si="161"/>
        <v>1</v>
      </c>
      <c r="M1054">
        <f t="shared" si="162"/>
        <v>41341</v>
      </c>
      <c r="N1054">
        <f t="shared" si="163"/>
        <v>2013</v>
      </c>
      <c r="O1054">
        <f t="shared" si="164"/>
        <v>3</v>
      </c>
      <c r="P1054" t="str">
        <f t="shared" si="165"/>
        <v>03</v>
      </c>
      <c r="Q1054">
        <f t="shared" si="166"/>
        <v>8</v>
      </c>
      <c r="R1054" t="str">
        <f t="shared" si="167"/>
        <v>08</v>
      </c>
      <c r="S1054" t="str">
        <f t="shared" si="168"/>
        <v>'2013-03-08'</v>
      </c>
      <c r="T1054" t="str">
        <f t="shared" si="169"/>
        <v>insert into control (nombre, fecha_registrada, registrada, estatus, id_admin, id_cliente, created_at, updated_at) values('NOVACUARIA','2013-03-08',1,1,2,772,'2018-10-31 23:06:00','2018-10-31 23:06:00');</v>
      </c>
    </row>
    <row r="1055" spans="1:20">
      <c r="A1055" s="58" t="s">
        <v>5432</v>
      </c>
      <c r="B1055" s="58">
        <v>1</v>
      </c>
      <c r="C1055" s="67">
        <v>41521</v>
      </c>
      <c r="D1055" s="67">
        <v>45173</v>
      </c>
      <c r="E1055" s="83"/>
      <c r="F1055" s="58" t="s">
        <v>5433</v>
      </c>
      <c r="G1055" s="58">
        <v>82</v>
      </c>
      <c r="I1055" t="s">
        <v>2047</v>
      </c>
      <c r="J1055">
        <v>1054</v>
      </c>
      <c r="K1055">
        <f t="shared" si="160"/>
        <v>744</v>
      </c>
      <c r="L1055">
        <f t="shared" si="161"/>
        <v>1</v>
      </c>
      <c r="M1055">
        <f t="shared" si="162"/>
        <v>39983</v>
      </c>
      <c r="N1055">
        <f t="shared" si="163"/>
        <v>2009</v>
      </c>
      <c r="O1055">
        <f t="shared" si="164"/>
        <v>6</v>
      </c>
      <c r="P1055" t="str">
        <f t="shared" si="165"/>
        <v>06</v>
      </c>
      <c r="Q1055">
        <f t="shared" si="166"/>
        <v>19</v>
      </c>
      <c r="R1055">
        <f t="shared" si="167"/>
        <v>19</v>
      </c>
      <c r="S1055" t="str">
        <f t="shared" si="168"/>
        <v>'2009-06-19'</v>
      </c>
      <c r="T1055" t="str">
        <f t="shared" si="169"/>
        <v>insert into control (nombre, fecha_registrada, registrada, estatus, id_admin, id_cliente, created_at, updated_at) values('NQ NOVA QUIM','2009-06-19',1,1,2,744,'2018-10-31 23:06:00','2018-10-31 23:06:00');</v>
      </c>
    </row>
    <row r="1056" spans="1:20">
      <c r="A1056" s="60" t="s">
        <v>5438</v>
      </c>
      <c r="B1056" s="60" t="s">
        <v>8657</v>
      </c>
      <c r="C1056" s="68">
        <v>41683</v>
      </c>
      <c r="D1056" s="68">
        <v>45335</v>
      </c>
      <c r="E1056" s="82"/>
      <c r="F1056" s="60" t="s">
        <v>5438</v>
      </c>
      <c r="G1056" s="60">
        <v>81</v>
      </c>
      <c r="I1056" t="s">
        <v>6084</v>
      </c>
      <c r="J1056">
        <v>1055</v>
      </c>
      <c r="K1056">
        <f t="shared" si="160"/>
        <v>441</v>
      </c>
      <c r="L1056">
        <f t="shared" si="161"/>
        <v>1</v>
      </c>
      <c r="M1056">
        <f t="shared" si="162"/>
        <v>42090</v>
      </c>
      <c r="N1056">
        <f t="shared" si="163"/>
        <v>2015</v>
      </c>
      <c r="O1056">
        <f t="shared" si="164"/>
        <v>3</v>
      </c>
      <c r="P1056" t="str">
        <f t="shared" si="165"/>
        <v>03</v>
      </c>
      <c r="Q1056">
        <f t="shared" si="166"/>
        <v>27</v>
      </c>
      <c r="R1056">
        <f t="shared" si="167"/>
        <v>27</v>
      </c>
      <c r="S1056" t="str">
        <f t="shared" si="168"/>
        <v>'2015-03-27'</v>
      </c>
      <c r="T1056" t="str">
        <f t="shared" si="169"/>
        <v>insert into control (nombre, fecha_registrada, registrada, estatus, id_admin, id_cliente, created_at, updated_at) values('NU LIFE AMBIENTAL','2015-03-27',1,1,2,441,'2018-10-31 23:06:00','2018-10-31 23:06:00');</v>
      </c>
    </row>
    <row r="1057" spans="1:20">
      <c r="A1057" s="58" t="s">
        <v>5444</v>
      </c>
      <c r="B1057" s="58">
        <v>1</v>
      </c>
      <c r="C1057" s="67">
        <v>39820</v>
      </c>
      <c r="D1057" s="67">
        <v>43472</v>
      </c>
      <c r="E1057" s="83"/>
      <c r="F1057" s="58" t="s">
        <v>5444</v>
      </c>
      <c r="G1057" s="58">
        <v>79</v>
      </c>
      <c r="I1057" t="s">
        <v>7431</v>
      </c>
      <c r="J1057">
        <v>1056</v>
      </c>
      <c r="K1057">
        <f t="shared" si="160"/>
        <v>745</v>
      </c>
      <c r="L1057">
        <f t="shared" si="161"/>
        <v>1</v>
      </c>
      <c r="M1057">
        <f t="shared" si="162"/>
        <v>42724</v>
      </c>
      <c r="N1057">
        <f t="shared" si="163"/>
        <v>2016</v>
      </c>
      <c r="O1057">
        <f t="shared" si="164"/>
        <v>12</v>
      </c>
      <c r="P1057">
        <f t="shared" si="165"/>
        <v>12</v>
      </c>
      <c r="Q1057">
        <f t="shared" si="166"/>
        <v>20</v>
      </c>
      <c r="R1057">
        <f t="shared" si="167"/>
        <v>20</v>
      </c>
      <c r="S1057" t="str">
        <f t="shared" si="168"/>
        <v>'2016-12-20'</v>
      </c>
      <c r="T1057" t="str">
        <f t="shared" si="169"/>
        <v>insert into control (nombre, fecha_registrada, registrada, estatus, id_admin, id_cliente, created_at, updated_at) values('NUBE MEDIKA','2016-12-20',1,1,2,745,'2018-10-31 23:06:00','2018-10-31 23:06:00');</v>
      </c>
    </row>
    <row r="1058" spans="1:20">
      <c r="A1058" s="60" t="s">
        <v>5448</v>
      </c>
      <c r="B1058" s="60" t="s">
        <v>8657</v>
      </c>
      <c r="C1058" s="68">
        <v>40766</v>
      </c>
      <c r="D1058" s="68">
        <v>44419</v>
      </c>
      <c r="E1058" s="82"/>
      <c r="F1058" s="60" t="s">
        <v>8598</v>
      </c>
      <c r="G1058" s="60">
        <v>78</v>
      </c>
      <c r="I1058" t="s">
        <v>6539</v>
      </c>
      <c r="J1058">
        <v>1057</v>
      </c>
      <c r="K1058">
        <f t="shared" si="160"/>
        <v>464</v>
      </c>
      <c r="L1058">
        <f t="shared" si="161"/>
        <v>0</v>
      </c>
      <c r="M1058">
        <f t="shared" si="162"/>
        <v>42148</v>
      </c>
      <c r="N1058">
        <f t="shared" si="163"/>
        <v>2015</v>
      </c>
      <c r="O1058">
        <f t="shared" si="164"/>
        <v>5</v>
      </c>
      <c r="P1058" t="str">
        <f t="shared" si="165"/>
        <v>05</v>
      </c>
      <c r="Q1058">
        <f t="shared" si="166"/>
        <v>24</v>
      </c>
      <c r="R1058">
        <f t="shared" si="167"/>
        <v>24</v>
      </c>
      <c r="S1058" t="str">
        <f t="shared" si="168"/>
        <v>'2015-05-24'</v>
      </c>
      <c r="T1058" t="str">
        <f t="shared" si="169"/>
        <v>insert into control (nombre, fecha_registrada, registrada, estatus, id_admin, id_cliente, created_at, updated_at) values('NUECES CHIHUAHUA','2015-05-24',0,1,2,464,'2018-10-31 23:06:00','2018-10-31 23:06:00');</v>
      </c>
    </row>
    <row r="1059" spans="1:20">
      <c r="A1059" s="58" t="s">
        <v>5453</v>
      </c>
      <c r="B1059" s="58">
        <v>1</v>
      </c>
      <c r="C1059" s="67">
        <v>42940</v>
      </c>
      <c r="D1059" s="67">
        <v>46592</v>
      </c>
      <c r="E1059" s="83"/>
      <c r="F1059" s="58" t="s">
        <v>5454</v>
      </c>
      <c r="G1059" s="58">
        <v>75</v>
      </c>
      <c r="I1059" t="s">
        <v>3973</v>
      </c>
      <c r="J1059">
        <v>1058</v>
      </c>
      <c r="K1059">
        <f t="shared" si="160"/>
        <v>381</v>
      </c>
      <c r="L1059">
        <f t="shared" si="161"/>
        <v>0</v>
      </c>
      <c r="M1059">
        <f t="shared" si="162"/>
        <v>39759</v>
      </c>
      <c r="N1059">
        <f t="shared" si="163"/>
        <v>2008</v>
      </c>
      <c r="O1059">
        <f t="shared" si="164"/>
        <v>11</v>
      </c>
      <c r="P1059">
        <f t="shared" si="165"/>
        <v>11</v>
      </c>
      <c r="Q1059">
        <f t="shared" si="166"/>
        <v>7</v>
      </c>
      <c r="R1059" t="str">
        <f t="shared" si="167"/>
        <v>07</v>
      </c>
      <c r="S1059" t="str">
        <f t="shared" si="168"/>
        <v>'2008-11-07'</v>
      </c>
      <c r="T1059" t="str">
        <f t="shared" si="169"/>
        <v>insert into control (nombre, fecha_registrada, registrada, estatus, id_admin, id_cliente, created_at, updated_at) values('NUEVAS FARMACIAS DEL AHORRO CHIHUAHUA','2008-11-07',0,1,2,381,'2018-10-31 23:06:00','2018-10-31 23:06:00');</v>
      </c>
    </row>
    <row r="1060" spans="1:20">
      <c r="A1060" s="59" t="s">
        <v>5459</v>
      </c>
      <c r="B1060" s="59">
        <v>1</v>
      </c>
      <c r="C1060" s="68">
        <v>42940</v>
      </c>
      <c r="D1060" s="68">
        <v>46592</v>
      </c>
      <c r="E1060" s="82"/>
      <c r="F1060" s="59" t="s">
        <v>5454</v>
      </c>
      <c r="G1060" s="59">
        <v>75</v>
      </c>
      <c r="I1060" t="s">
        <v>3538</v>
      </c>
      <c r="J1060">
        <v>1059</v>
      </c>
      <c r="K1060">
        <f t="shared" si="160"/>
        <v>453</v>
      </c>
      <c r="L1060">
        <f t="shared" si="161"/>
        <v>1</v>
      </c>
      <c r="M1060">
        <f t="shared" si="162"/>
        <v>40486</v>
      </c>
      <c r="N1060">
        <f t="shared" si="163"/>
        <v>2010</v>
      </c>
      <c r="O1060">
        <f t="shared" si="164"/>
        <v>11</v>
      </c>
      <c r="P1060">
        <f t="shared" si="165"/>
        <v>11</v>
      </c>
      <c r="Q1060">
        <f t="shared" si="166"/>
        <v>4</v>
      </c>
      <c r="R1060" t="str">
        <f t="shared" si="167"/>
        <v>04</v>
      </c>
      <c r="S1060" t="str">
        <f t="shared" si="168"/>
        <v>'2010-11-04'</v>
      </c>
      <c r="T1060" t="str">
        <f t="shared" si="169"/>
        <v>insert into control (nombre, fecha_registrada, registrada, estatus, id_admin, id_cliente, created_at, updated_at) values('NUTRI NIQUEL GP GRUPO PAPIGOCHIC','2010-11-04',1,1,2,453,'2018-10-31 23:06:00','2018-10-31 23:06:00');</v>
      </c>
    </row>
    <row r="1061" spans="1:20">
      <c r="A1061" s="58" t="s">
        <v>5462</v>
      </c>
      <c r="B1061" s="58">
        <v>1</v>
      </c>
      <c r="C1061" s="67">
        <v>41026</v>
      </c>
      <c r="D1061" s="67">
        <v>44678</v>
      </c>
      <c r="E1061" s="83">
        <v>35</v>
      </c>
      <c r="F1061" s="58" t="s">
        <v>5454</v>
      </c>
      <c r="G1061" s="58">
        <v>75</v>
      </c>
      <c r="I1061" t="s">
        <v>6935</v>
      </c>
      <c r="J1061">
        <v>1060</v>
      </c>
      <c r="K1061">
        <f t="shared" si="160"/>
        <v>747</v>
      </c>
      <c r="L1061">
        <f t="shared" si="161"/>
        <v>1</v>
      </c>
      <c r="M1061">
        <f t="shared" si="162"/>
        <v>42440</v>
      </c>
      <c r="N1061">
        <f t="shared" si="163"/>
        <v>2016</v>
      </c>
      <c r="O1061">
        <f t="shared" si="164"/>
        <v>3</v>
      </c>
      <c r="P1061" t="str">
        <f t="shared" si="165"/>
        <v>03</v>
      </c>
      <c r="Q1061">
        <f t="shared" si="166"/>
        <v>11</v>
      </c>
      <c r="R1061">
        <f t="shared" si="167"/>
        <v>11</v>
      </c>
      <c r="S1061" t="str">
        <f t="shared" si="168"/>
        <v>'2016-03-11'</v>
      </c>
      <c r="T1061" t="str">
        <f t="shared" si="169"/>
        <v>insert into control (nombre, fecha_registrada, registrada, estatus, id_admin, id_cliente, created_at, updated_at) values('NUTRIBE','2016-03-11',1,1,2,747,'2018-10-31 23:06:00','2018-10-31 23:06:00');</v>
      </c>
    </row>
    <row r="1062" spans="1:20">
      <c r="A1062" s="59" t="s">
        <v>5467</v>
      </c>
      <c r="B1062" s="59" t="s">
        <v>8657</v>
      </c>
      <c r="C1062" s="68">
        <v>41984</v>
      </c>
      <c r="D1062" s="68">
        <v>45637</v>
      </c>
      <c r="E1062" s="82">
        <v>35</v>
      </c>
      <c r="F1062" s="59" t="s">
        <v>5454</v>
      </c>
      <c r="G1062" s="59">
        <v>75</v>
      </c>
      <c r="I1062" t="s">
        <v>2027</v>
      </c>
      <c r="J1062">
        <v>1061</v>
      </c>
      <c r="K1062">
        <f t="shared" si="160"/>
        <v>748</v>
      </c>
      <c r="L1062">
        <f t="shared" si="161"/>
        <v>1</v>
      </c>
      <c r="M1062">
        <f t="shared" si="162"/>
        <v>43160</v>
      </c>
      <c r="N1062">
        <f t="shared" si="163"/>
        <v>2018</v>
      </c>
      <c r="O1062">
        <f t="shared" si="164"/>
        <v>3</v>
      </c>
      <c r="P1062" t="str">
        <f t="shared" si="165"/>
        <v>03</v>
      </c>
      <c r="Q1062">
        <f t="shared" si="166"/>
        <v>1</v>
      </c>
      <c r="R1062" t="str">
        <f t="shared" si="167"/>
        <v>01</v>
      </c>
      <c r="S1062" t="str">
        <f t="shared" si="168"/>
        <v>'2018-03-01'</v>
      </c>
      <c r="T1062" t="str">
        <f t="shared" si="169"/>
        <v>insert into control (nombre, fecha_registrada, registrada, estatus, id_admin, id_cliente, created_at, updated_at) values('NUTRIGAFER','2018-03-01',1,1,2,748,'2018-10-31 23:06:00','2018-10-31 23:06:00');</v>
      </c>
    </row>
    <row r="1063" spans="1:20">
      <c r="A1063" s="57" t="s">
        <v>5468</v>
      </c>
      <c r="B1063" s="57">
        <v>1</v>
      </c>
      <c r="C1063" s="69">
        <v>41297</v>
      </c>
      <c r="D1063" s="69">
        <v>44949</v>
      </c>
      <c r="E1063" s="85"/>
      <c r="F1063" s="57" t="s">
        <v>5469</v>
      </c>
      <c r="G1063" s="57">
        <v>74</v>
      </c>
      <c r="I1063" t="s">
        <v>2026</v>
      </c>
      <c r="J1063">
        <v>1062</v>
      </c>
      <c r="K1063">
        <f t="shared" si="160"/>
        <v>748</v>
      </c>
      <c r="L1063">
        <f t="shared" si="161"/>
        <v>1</v>
      </c>
      <c r="M1063">
        <f t="shared" si="162"/>
        <v>38062</v>
      </c>
      <c r="N1063">
        <f t="shared" si="163"/>
        <v>2004</v>
      </c>
      <c r="O1063">
        <f t="shared" si="164"/>
        <v>3</v>
      </c>
      <c r="P1063" t="str">
        <f t="shared" si="165"/>
        <v>03</v>
      </c>
      <c r="Q1063">
        <f t="shared" si="166"/>
        <v>16</v>
      </c>
      <c r="R1063">
        <f t="shared" si="167"/>
        <v>16</v>
      </c>
      <c r="S1063" t="str">
        <f t="shared" si="168"/>
        <v>'2004-03-16'</v>
      </c>
      <c r="T1063" t="str">
        <f t="shared" si="169"/>
        <v>insert into control (nombre, fecha_registrada, registrada, estatus, id_admin, id_cliente, created_at, updated_at) values('NUTRIGAFER NG','2004-03-16',1,1,2,748,'2018-10-31 23:06:00','2018-10-31 23:06:00');</v>
      </c>
    </row>
    <row r="1064" spans="1:20">
      <c r="A1064" s="59" t="s">
        <v>5471</v>
      </c>
      <c r="B1064" s="59">
        <v>1</v>
      </c>
      <c r="C1064" s="68">
        <v>41962</v>
      </c>
      <c r="D1064" s="68">
        <v>45615</v>
      </c>
      <c r="E1064" s="82"/>
      <c r="F1064" s="59" t="s">
        <v>5471</v>
      </c>
      <c r="G1064" s="59">
        <v>73</v>
      </c>
      <c r="I1064" t="s">
        <v>2036</v>
      </c>
      <c r="J1064">
        <v>1063</v>
      </c>
      <c r="K1064">
        <f t="shared" si="160"/>
        <v>748</v>
      </c>
      <c r="L1064">
        <f t="shared" si="161"/>
        <v>1</v>
      </c>
      <c r="M1064">
        <f t="shared" si="162"/>
        <v>37274</v>
      </c>
      <c r="N1064">
        <f t="shared" si="163"/>
        <v>2002</v>
      </c>
      <c r="O1064">
        <f t="shared" si="164"/>
        <v>1</v>
      </c>
      <c r="P1064" t="str">
        <f t="shared" si="165"/>
        <v>01</v>
      </c>
      <c r="Q1064">
        <f t="shared" si="166"/>
        <v>18</v>
      </c>
      <c r="R1064">
        <f t="shared" si="167"/>
        <v>18</v>
      </c>
      <c r="S1064" t="str">
        <f t="shared" si="168"/>
        <v>'2002-01-18'</v>
      </c>
      <c r="T1064" t="str">
        <f t="shared" si="169"/>
        <v>insert into control (nombre, fecha_registrada, registrada, estatus, id_admin, id_cliente, created_at, updated_at) values('NUTRIGAFER SUPER CAMPEON','2002-01-18',1,1,2,748,'2018-10-31 23:06:00','2018-10-31 23:06:00');</v>
      </c>
    </row>
    <row r="1065" spans="1:20">
      <c r="A1065" s="58" t="s">
        <v>5476</v>
      </c>
      <c r="B1065" s="58">
        <v>1</v>
      </c>
      <c r="C1065" s="67">
        <v>40102</v>
      </c>
      <c r="D1065" s="67">
        <v>43754</v>
      </c>
      <c r="E1065" s="83"/>
      <c r="F1065" s="58" t="s">
        <v>5476</v>
      </c>
      <c r="G1065" s="58">
        <v>72</v>
      </c>
      <c r="I1065" t="s">
        <v>8197</v>
      </c>
      <c r="J1065">
        <v>1064</v>
      </c>
      <c r="K1065">
        <f t="shared" si="160"/>
        <v>748</v>
      </c>
      <c r="L1065">
        <f t="shared" si="161"/>
        <v>1</v>
      </c>
      <c r="M1065">
        <f t="shared" si="162"/>
        <v>43160</v>
      </c>
      <c r="N1065">
        <f t="shared" si="163"/>
        <v>2018</v>
      </c>
      <c r="O1065">
        <f t="shared" si="164"/>
        <v>3</v>
      </c>
      <c r="P1065" t="str">
        <f t="shared" si="165"/>
        <v>03</v>
      </c>
      <c r="Q1065">
        <f t="shared" si="166"/>
        <v>1</v>
      </c>
      <c r="R1065" t="str">
        <f t="shared" si="167"/>
        <v>01</v>
      </c>
      <c r="S1065" t="str">
        <f t="shared" si="168"/>
        <v>'2018-03-01'</v>
      </c>
      <c r="T1065" t="str">
        <f t="shared" si="169"/>
        <v>insert into control (nombre, fecha_registrada, registrada, estatus, id_admin, id_cliente, created_at, updated_at) values('NUTRIGAFER, EL 28 DE MAYO 2018 LLEGO EL TITRM','2018-03-01',1,1,2,748,'2018-10-31 23:06:00','2018-10-31 23:06:00');</v>
      </c>
    </row>
    <row r="1066" spans="1:20">
      <c r="A1066" s="59" t="s">
        <v>5476</v>
      </c>
      <c r="B1066" s="59">
        <v>1</v>
      </c>
      <c r="C1066" s="68">
        <v>40275</v>
      </c>
      <c r="D1066" s="68">
        <v>43928</v>
      </c>
      <c r="E1066" s="82"/>
      <c r="F1066" s="59" t="s">
        <v>5476</v>
      </c>
      <c r="G1066" s="59">
        <v>72</v>
      </c>
      <c r="I1066" t="s">
        <v>8162</v>
      </c>
      <c r="J1066">
        <v>1065</v>
      </c>
      <c r="K1066">
        <f t="shared" si="160"/>
        <v>312</v>
      </c>
      <c r="L1066">
        <f t="shared" si="161"/>
        <v>1</v>
      </c>
      <c r="M1066">
        <f t="shared" si="162"/>
        <v>43140</v>
      </c>
      <c r="N1066">
        <f t="shared" si="163"/>
        <v>2018</v>
      </c>
      <c r="O1066">
        <f t="shared" si="164"/>
        <v>2</v>
      </c>
      <c r="P1066" t="str">
        <f t="shared" si="165"/>
        <v>02</v>
      </c>
      <c r="Q1066">
        <f t="shared" si="166"/>
        <v>9</v>
      </c>
      <c r="R1066" t="str">
        <f t="shared" si="167"/>
        <v>09</v>
      </c>
      <c r="S1066" t="str">
        <f t="shared" si="168"/>
        <v>'2018-02-09'</v>
      </c>
      <c r="T1066" t="str">
        <f t="shared" si="169"/>
        <v>insert into control (nombre, fecha_registrada, registrada, estatus, id_admin, id_cliente, created_at, updated_at) values('ODX THERAPY','2018-02-09',1,1,2,312,'2018-10-31 23:06:00','2018-10-31 23:06:00');</v>
      </c>
    </row>
    <row r="1067" spans="1:20">
      <c r="A1067" s="58" t="s">
        <v>5490</v>
      </c>
      <c r="B1067" s="58">
        <v>1</v>
      </c>
      <c r="C1067" s="67">
        <v>41753</v>
      </c>
      <c r="D1067" s="67">
        <v>45406</v>
      </c>
      <c r="E1067" s="83"/>
      <c r="F1067" s="58" t="s">
        <v>5490</v>
      </c>
      <c r="G1067" s="58">
        <v>70</v>
      </c>
      <c r="I1067" t="s">
        <v>2021</v>
      </c>
      <c r="J1067">
        <v>1066</v>
      </c>
      <c r="K1067">
        <f t="shared" si="160"/>
        <v>749</v>
      </c>
      <c r="L1067">
        <f t="shared" si="161"/>
        <v>1</v>
      </c>
      <c r="M1067">
        <f t="shared" si="162"/>
        <v>39458</v>
      </c>
      <c r="N1067">
        <f t="shared" si="163"/>
        <v>2008</v>
      </c>
      <c r="O1067">
        <f t="shared" si="164"/>
        <v>1</v>
      </c>
      <c r="P1067" t="str">
        <f t="shared" si="165"/>
        <v>01</v>
      </c>
      <c r="Q1067">
        <f t="shared" si="166"/>
        <v>11</v>
      </c>
      <c r="R1067">
        <f t="shared" si="167"/>
        <v>11</v>
      </c>
      <c r="S1067" t="str">
        <f t="shared" si="168"/>
        <v>'2008-01-11'</v>
      </c>
      <c r="T1067" t="str">
        <f t="shared" si="169"/>
        <v>insert into control (nombre, fecha_registrada, registrada, estatus, id_admin, id_cliente, created_at, updated_at) values('OFFICE BOX PAPELERIA','2008-01-11',1,1,2,749,'2018-10-31 23:06:00','2018-10-31 23:06:00');</v>
      </c>
    </row>
    <row r="1068" spans="1:20">
      <c r="A1068" s="59" t="s">
        <v>5495</v>
      </c>
      <c r="B1068" s="59">
        <v>1</v>
      </c>
      <c r="C1068" s="68">
        <v>39731</v>
      </c>
      <c r="D1068" s="68">
        <v>43383</v>
      </c>
      <c r="E1068" s="82"/>
      <c r="F1068" s="59" t="s">
        <v>5495</v>
      </c>
      <c r="G1068" s="59">
        <v>69</v>
      </c>
      <c r="I1068" t="s">
        <v>2000</v>
      </c>
      <c r="J1068">
        <v>1067</v>
      </c>
      <c r="K1068">
        <f t="shared" si="160"/>
        <v>751</v>
      </c>
      <c r="L1068">
        <f t="shared" si="161"/>
        <v>1</v>
      </c>
      <c r="M1068">
        <f t="shared" si="162"/>
        <v>40617</v>
      </c>
      <c r="N1068">
        <f t="shared" si="163"/>
        <v>2011</v>
      </c>
      <c r="O1068">
        <f t="shared" si="164"/>
        <v>3</v>
      </c>
      <c r="P1068" t="str">
        <f t="shared" si="165"/>
        <v>03</v>
      </c>
      <c r="Q1068">
        <f t="shared" si="166"/>
        <v>15</v>
      </c>
      <c r="R1068">
        <f t="shared" si="167"/>
        <v>15</v>
      </c>
      <c r="S1068" t="str">
        <f t="shared" si="168"/>
        <v>'2011-03-15'</v>
      </c>
      <c r="T1068" t="str">
        <f t="shared" si="169"/>
        <v>insert into control (nombre, fecha_registrada, registrada, estatus, id_admin, id_cliente, created_at, updated_at) values('OFFIONLINE LA SOLUCION A TU ESPACIO','2011-03-15',1,1,2,751,'2018-10-31 23:06:00','2018-10-31 23:06:00');</v>
      </c>
    </row>
    <row r="1069" spans="1:20">
      <c r="A1069" s="57" t="s">
        <v>5501</v>
      </c>
      <c r="B1069" s="57">
        <v>1</v>
      </c>
      <c r="C1069" s="69">
        <v>41117</v>
      </c>
      <c r="D1069" s="69">
        <v>44769</v>
      </c>
      <c r="E1069" s="85"/>
      <c r="F1069" s="57" t="s">
        <v>5501</v>
      </c>
      <c r="G1069" s="57">
        <v>68</v>
      </c>
      <c r="I1069" t="s">
        <v>6879</v>
      </c>
      <c r="J1069">
        <v>1068</v>
      </c>
      <c r="K1069">
        <f t="shared" si="160"/>
        <v>752</v>
      </c>
      <c r="L1069">
        <f t="shared" si="161"/>
        <v>1</v>
      </c>
      <c r="M1069">
        <f t="shared" si="162"/>
        <v>42424</v>
      </c>
      <c r="N1069">
        <f t="shared" si="163"/>
        <v>2016</v>
      </c>
      <c r="O1069">
        <f t="shared" si="164"/>
        <v>2</v>
      </c>
      <c r="P1069" t="str">
        <f t="shared" si="165"/>
        <v>02</v>
      </c>
      <c r="Q1069">
        <f t="shared" si="166"/>
        <v>24</v>
      </c>
      <c r="R1069">
        <f t="shared" si="167"/>
        <v>24</v>
      </c>
      <c r="S1069" t="str">
        <f t="shared" si="168"/>
        <v>'2016-02-24'</v>
      </c>
      <c r="T1069" t="str">
        <f t="shared" si="169"/>
        <v>insert into control (nombre, fecha_registrada, registrada, estatus, id_admin, id_cliente, created_at, updated_at) values('OFICINAS MOVILES','2016-02-24',1,1,2,752,'2018-10-31 23:06:00','2018-10-31 23:06:00');</v>
      </c>
    </row>
    <row r="1070" spans="1:20">
      <c r="A1070" s="60" t="s">
        <v>5508</v>
      </c>
      <c r="B1070" s="60">
        <v>1</v>
      </c>
      <c r="C1070" s="70">
        <v>41359</v>
      </c>
      <c r="D1070" s="70">
        <v>45011</v>
      </c>
      <c r="E1070" s="84"/>
      <c r="F1070" s="60" t="s">
        <v>5509</v>
      </c>
      <c r="G1070" s="60">
        <v>67</v>
      </c>
      <c r="I1070" t="s">
        <v>1996</v>
      </c>
      <c r="J1070">
        <v>1069</v>
      </c>
      <c r="K1070">
        <f t="shared" si="160"/>
        <v>753</v>
      </c>
      <c r="L1070">
        <f t="shared" si="161"/>
        <v>1</v>
      </c>
      <c r="M1070">
        <f t="shared" si="162"/>
        <v>40816</v>
      </c>
      <c r="N1070">
        <f t="shared" si="163"/>
        <v>2011</v>
      </c>
      <c r="O1070">
        <f t="shared" si="164"/>
        <v>9</v>
      </c>
      <c r="P1070" t="str">
        <f t="shared" si="165"/>
        <v>09</v>
      </c>
      <c r="Q1070">
        <f t="shared" si="166"/>
        <v>30</v>
      </c>
      <c r="R1070">
        <f t="shared" si="167"/>
        <v>30</v>
      </c>
      <c r="S1070" t="str">
        <f t="shared" si="168"/>
        <v>'2011-09-30'</v>
      </c>
      <c r="T1070" t="str">
        <f t="shared" si="169"/>
        <v>insert into control (nombre, fecha_registrada, registrada, estatus, id_admin, id_cliente, created_at, updated_at) values('OFICIUM','2011-09-30',1,1,2,753,'2018-10-31 23:06:00','2018-10-31 23:06:00');</v>
      </c>
    </row>
    <row r="1071" spans="1:20">
      <c r="A1071" s="57" t="s">
        <v>5511</v>
      </c>
      <c r="B1071" s="57">
        <v>1</v>
      </c>
      <c r="C1071" s="67">
        <v>39454</v>
      </c>
      <c r="D1071" s="67">
        <v>43107</v>
      </c>
      <c r="E1071" s="83"/>
      <c r="F1071" s="57" t="s">
        <v>5511</v>
      </c>
      <c r="G1071" s="57">
        <v>66</v>
      </c>
      <c r="I1071" t="s">
        <v>6884</v>
      </c>
      <c r="J1071">
        <v>1070</v>
      </c>
      <c r="K1071">
        <f t="shared" si="160"/>
        <v>752</v>
      </c>
      <c r="L1071">
        <f t="shared" si="161"/>
        <v>1</v>
      </c>
      <c r="M1071">
        <f t="shared" si="162"/>
        <v>42424</v>
      </c>
      <c r="N1071">
        <f t="shared" si="163"/>
        <v>2016</v>
      </c>
      <c r="O1071">
        <f t="shared" si="164"/>
        <v>2</v>
      </c>
      <c r="P1071" t="str">
        <f t="shared" si="165"/>
        <v>02</v>
      </c>
      <c r="Q1071">
        <f t="shared" si="166"/>
        <v>24</v>
      </c>
      <c r="R1071">
        <f t="shared" si="167"/>
        <v>24</v>
      </c>
      <c r="S1071" t="str">
        <f t="shared" si="168"/>
        <v>'2016-02-24'</v>
      </c>
      <c r="T1071" t="str">
        <f t="shared" si="169"/>
        <v>insert into control (nombre, fecha_registrada, registrada, estatus, id_admin, id_cliente, created_at, updated_at) values('OFICNAS MOVILES','2016-02-24',1,1,2,752,'2018-10-31 23:06:00','2018-10-31 23:06:00');</v>
      </c>
    </row>
    <row r="1072" spans="1:20" ht="27">
      <c r="A1072" s="74" t="s">
        <v>5515</v>
      </c>
      <c r="B1072" s="59">
        <v>1</v>
      </c>
      <c r="C1072" s="68">
        <v>39791</v>
      </c>
      <c r="D1072" s="68">
        <v>43443</v>
      </c>
      <c r="E1072" s="82">
        <v>35</v>
      </c>
      <c r="F1072" s="74" t="s">
        <v>5524</v>
      </c>
      <c r="G1072" s="59">
        <v>65</v>
      </c>
      <c r="I1072" t="s">
        <v>8327</v>
      </c>
      <c r="J1072">
        <v>1071</v>
      </c>
      <c r="K1072">
        <f t="shared" si="160"/>
        <v>761</v>
      </c>
      <c r="L1072">
        <f t="shared" si="161"/>
        <v>0</v>
      </c>
      <c r="M1072">
        <f t="shared" si="162"/>
        <v>43238</v>
      </c>
      <c r="N1072">
        <f t="shared" si="163"/>
        <v>2018</v>
      </c>
      <c r="O1072">
        <f t="shared" si="164"/>
        <v>5</v>
      </c>
      <c r="P1072" t="str">
        <f t="shared" si="165"/>
        <v>05</v>
      </c>
      <c r="Q1072">
        <f t="shared" si="166"/>
        <v>18</v>
      </c>
      <c r="R1072">
        <f t="shared" si="167"/>
        <v>18</v>
      </c>
      <c r="S1072" t="str">
        <f t="shared" si="168"/>
        <v>'2018-05-18'</v>
      </c>
      <c r="T1072" t="str">
        <f t="shared" si="169"/>
        <v>insert into control (nombre, fecha_registrada, registrada, estatus, id_admin, id_cliente, created_at, updated_at) values('OH TIME 614','2018-05-18',0,1,2,761,'2018-10-31 23:06:00','2018-10-31 23:06:00');</v>
      </c>
    </row>
    <row r="1073" spans="1:20" ht="27">
      <c r="A1073" s="64" t="s">
        <v>5515</v>
      </c>
      <c r="B1073" s="58">
        <v>1</v>
      </c>
      <c r="C1073" s="67">
        <v>39946</v>
      </c>
      <c r="D1073" s="67">
        <v>43598</v>
      </c>
      <c r="E1073" s="83">
        <v>37</v>
      </c>
      <c r="F1073" s="64" t="s">
        <v>5524</v>
      </c>
      <c r="G1073" s="58">
        <v>65</v>
      </c>
      <c r="I1073" t="s">
        <v>1990</v>
      </c>
      <c r="J1073">
        <v>1072</v>
      </c>
      <c r="K1073">
        <f t="shared" si="160"/>
        <v>754</v>
      </c>
      <c r="L1073">
        <f t="shared" si="161"/>
        <v>1</v>
      </c>
      <c r="M1073">
        <f t="shared" si="162"/>
        <v>39736</v>
      </c>
      <c r="N1073">
        <f t="shared" si="163"/>
        <v>2008</v>
      </c>
      <c r="O1073">
        <f t="shared" si="164"/>
        <v>10</v>
      </c>
      <c r="P1073">
        <f t="shared" si="165"/>
        <v>10</v>
      </c>
      <c r="Q1073">
        <f t="shared" si="166"/>
        <v>15</v>
      </c>
      <c r="R1073">
        <f t="shared" si="167"/>
        <v>15</v>
      </c>
      <c r="S1073" t="str">
        <f t="shared" si="168"/>
        <v>'2008-10-15'</v>
      </c>
      <c r="T1073" t="str">
        <f t="shared" si="169"/>
        <v>insert into control (nombre, fecha_registrada, registrada, estatus, id_admin, id_cliente, created_at, updated_at) values('OH! MAMA……TACOS Y SALSAS','2008-10-15',1,1,2,754,'2018-10-31 23:06:00','2018-10-31 23:06:00');</v>
      </c>
    </row>
    <row r="1074" spans="1:20" ht="27">
      <c r="A1074" s="72" t="s">
        <v>5521</v>
      </c>
      <c r="B1074" s="60" t="s">
        <v>8657</v>
      </c>
      <c r="C1074" s="68">
        <v>40508</v>
      </c>
      <c r="D1074" s="68">
        <v>44161</v>
      </c>
      <c r="E1074" s="82"/>
      <c r="F1074" s="74" t="s">
        <v>5524</v>
      </c>
      <c r="G1074" s="60">
        <v>65</v>
      </c>
      <c r="I1074" t="s">
        <v>1935</v>
      </c>
      <c r="J1074">
        <v>1073</v>
      </c>
      <c r="K1074">
        <f t="shared" si="160"/>
        <v>765</v>
      </c>
      <c r="L1074">
        <f t="shared" si="161"/>
        <v>0</v>
      </c>
      <c r="M1074">
        <f t="shared" si="162"/>
        <v>39479</v>
      </c>
      <c r="N1074">
        <f t="shared" si="163"/>
        <v>2008</v>
      </c>
      <c r="O1074">
        <f t="shared" si="164"/>
        <v>2</v>
      </c>
      <c r="P1074" t="str">
        <f t="shared" si="165"/>
        <v>02</v>
      </c>
      <c r="Q1074">
        <f t="shared" si="166"/>
        <v>1</v>
      </c>
      <c r="R1074" t="str">
        <f t="shared" si="167"/>
        <v>01</v>
      </c>
      <c r="S1074" t="str">
        <f t="shared" si="168"/>
        <v>'2008-02-01'</v>
      </c>
      <c r="T1074" t="str">
        <f t="shared" si="169"/>
        <v>insert into control (nombre, fecha_registrada, registrada, estatus, id_admin, id_cliente, created_at, updated_at) values('OHA OPTICA HOSPITAL DE ANTEOJOS','2008-02-01',0,1,2,765,'2018-10-31 23:06:00','2018-10-31 23:06:00');</v>
      </c>
    </row>
    <row r="1075" spans="1:20">
      <c r="A1075" s="58" t="s">
        <v>5515</v>
      </c>
      <c r="B1075" s="58">
        <v>1</v>
      </c>
      <c r="C1075" s="67">
        <v>40486</v>
      </c>
      <c r="D1075" s="67">
        <v>44139</v>
      </c>
      <c r="E1075" s="83"/>
      <c r="F1075" s="58" t="s">
        <v>5524</v>
      </c>
      <c r="G1075" s="58">
        <v>65</v>
      </c>
      <c r="I1075" t="s">
        <v>1950</v>
      </c>
      <c r="J1075">
        <v>1074</v>
      </c>
      <c r="K1075">
        <f t="shared" si="160"/>
        <v>760</v>
      </c>
      <c r="L1075">
        <f t="shared" si="161"/>
        <v>1</v>
      </c>
      <c r="M1075">
        <f t="shared" si="162"/>
        <v>40975</v>
      </c>
      <c r="N1075">
        <f t="shared" si="163"/>
        <v>2012</v>
      </c>
      <c r="O1075">
        <f t="shared" si="164"/>
        <v>3</v>
      </c>
      <c r="P1075" t="str">
        <f t="shared" si="165"/>
        <v>03</v>
      </c>
      <c r="Q1075">
        <f t="shared" si="166"/>
        <v>7</v>
      </c>
      <c r="R1075" t="str">
        <f t="shared" si="167"/>
        <v>07</v>
      </c>
      <c r="S1075" t="str">
        <f t="shared" si="168"/>
        <v>'2012-03-07'</v>
      </c>
      <c r="T1075" t="str">
        <f t="shared" si="169"/>
        <v>insert into control (nombre, fecha_registrada, registrada, estatus, id_admin, id_cliente, created_at, updated_at) values('OILUZAY','2012-03-07',1,1,2,760,'2018-10-31 23:06:00','2018-10-31 23:06:00');</v>
      </c>
    </row>
    <row r="1076" spans="1:20">
      <c r="A1076" s="59" t="s">
        <v>5529</v>
      </c>
      <c r="B1076" s="59">
        <v>1</v>
      </c>
      <c r="C1076" s="68">
        <v>39909</v>
      </c>
      <c r="D1076" s="68">
        <v>43561</v>
      </c>
      <c r="E1076" s="82"/>
      <c r="F1076" s="59" t="s">
        <v>5529</v>
      </c>
      <c r="G1076" s="59">
        <v>64</v>
      </c>
      <c r="I1076" t="s">
        <v>1984</v>
      </c>
      <c r="J1076">
        <v>1075</v>
      </c>
      <c r="K1076">
        <f t="shared" si="160"/>
        <v>755</v>
      </c>
      <c r="L1076">
        <f t="shared" si="161"/>
        <v>1</v>
      </c>
      <c r="M1076">
        <f t="shared" si="162"/>
        <v>41753</v>
      </c>
      <c r="N1076">
        <f t="shared" si="163"/>
        <v>2014</v>
      </c>
      <c r="O1076">
        <f t="shared" si="164"/>
        <v>4</v>
      </c>
      <c r="P1076" t="str">
        <f t="shared" si="165"/>
        <v>04</v>
      </c>
      <c r="Q1076">
        <f t="shared" si="166"/>
        <v>24</v>
      </c>
      <c r="R1076">
        <f t="shared" si="167"/>
        <v>24</v>
      </c>
      <c r="S1076" t="str">
        <f t="shared" si="168"/>
        <v>'2014-04-24'</v>
      </c>
      <c r="T1076" t="str">
        <f t="shared" si="169"/>
        <v>insert into control (nombre, fecha_registrada, registrada, estatus, id_admin, id_cliente, created_at, updated_at) values('OKASHI UN DULCE DETALLE','2014-04-24',1,1,2,755,'2018-10-31 23:06:00','2018-10-31 23:06:00');</v>
      </c>
    </row>
    <row r="1077" spans="1:20">
      <c r="A1077" s="58" t="s">
        <v>5535</v>
      </c>
      <c r="B1077" s="58">
        <v>1</v>
      </c>
      <c r="C1077" s="67">
        <v>39987</v>
      </c>
      <c r="D1077" s="67">
        <v>43639</v>
      </c>
      <c r="E1077" s="83"/>
      <c r="F1077" s="58" t="s">
        <v>5535</v>
      </c>
      <c r="G1077" s="58">
        <v>62</v>
      </c>
      <c r="I1077" t="s">
        <v>1918</v>
      </c>
      <c r="J1077">
        <v>1076</v>
      </c>
      <c r="K1077">
        <f t="shared" si="160"/>
        <v>768</v>
      </c>
      <c r="L1077">
        <f t="shared" si="161"/>
        <v>0</v>
      </c>
      <c r="M1077">
        <f t="shared" si="162"/>
        <v>39255</v>
      </c>
      <c r="N1077">
        <f t="shared" si="163"/>
        <v>2007</v>
      </c>
      <c r="O1077">
        <f t="shared" si="164"/>
        <v>6</v>
      </c>
      <c r="P1077" t="str">
        <f t="shared" si="165"/>
        <v>06</v>
      </c>
      <c r="Q1077">
        <f t="shared" si="166"/>
        <v>22</v>
      </c>
      <c r="R1077">
        <f t="shared" si="167"/>
        <v>22</v>
      </c>
      <c r="S1077" t="str">
        <f t="shared" si="168"/>
        <v>'2007-06-22'</v>
      </c>
      <c r="T1077" t="str">
        <f t="shared" si="169"/>
        <v>insert into control (nombre, fecha_registrada, registrada, estatus, id_admin, id_cliente, created_at, updated_at) values('OL OPTICAS LEO','2007-06-22',0,1,2,768,'2018-10-31 23:06:00','2018-10-31 23:06:00');</v>
      </c>
    </row>
    <row r="1078" spans="1:20">
      <c r="A1078" s="60" t="s">
        <v>5539</v>
      </c>
      <c r="B1078" s="60" t="s">
        <v>8657</v>
      </c>
      <c r="C1078" s="68">
        <v>41318</v>
      </c>
      <c r="D1078" s="68">
        <v>44970</v>
      </c>
      <c r="E1078" s="82"/>
      <c r="F1078" s="60" t="s">
        <v>5539</v>
      </c>
      <c r="G1078" s="60">
        <v>61</v>
      </c>
      <c r="I1078" t="s">
        <v>8606</v>
      </c>
      <c r="J1078">
        <v>1077</v>
      </c>
      <c r="K1078">
        <f t="shared" si="160"/>
        <v>756</v>
      </c>
      <c r="L1078">
        <f t="shared" si="161"/>
        <v>1</v>
      </c>
      <c r="M1078">
        <f t="shared" si="162"/>
        <v>40823</v>
      </c>
      <c r="N1078">
        <f t="shared" si="163"/>
        <v>2011</v>
      </c>
      <c r="O1078">
        <f t="shared" si="164"/>
        <v>10</v>
      </c>
      <c r="P1078">
        <f t="shared" si="165"/>
        <v>10</v>
      </c>
      <c r="Q1078">
        <f t="shared" si="166"/>
        <v>7</v>
      </c>
      <c r="R1078" t="str">
        <f t="shared" si="167"/>
        <v>07</v>
      </c>
      <c r="S1078" t="str">
        <f t="shared" si="168"/>
        <v>'2011-10-07'</v>
      </c>
      <c r="T1078" t="str">
        <f t="shared" si="169"/>
        <v>insert into control (nombre, fecha_registrada, registrada, estatus, id_admin, id_cliente, created_at, updated_at) values('OLD DAY´S','2011-10-07',1,1,2,756,'2018-10-31 23:06:00','2018-10-31 23:06:00');</v>
      </c>
    </row>
    <row r="1079" spans="1:20">
      <c r="A1079" s="57" t="s">
        <v>5541</v>
      </c>
      <c r="B1079" s="57" t="s">
        <v>8657</v>
      </c>
      <c r="C1079" s="67">
        <v>41926</v>
      </c>
      <c r="D1079" s="67">
        <v>45579</v>
      </c>
      <c r="E1079" s="83"/>
      <c r="F1079" s="57" t="s">
        <v>5539</v>
      </c>
      <c r="G1079" s="57">
        <v>61</v>
      </c>
      <c r="I1079" t="s">
        <v>1092</v>
      </c>
      <c r="J1079">
        <v>1078</v>
      </c>
      <c r="K1079">
        <f t="shared" si="160"/>
        <v>924</v>
      </c>
      <c r="L1079">
        <f t="shared" si="161"/>
        <v>1</v>
      </c>
      <c r="M1079">
        <f t="shared" si="162"/>
        <v>41394</v>
      </c>
      <c r="N1079">
        <f t="shared" si="163"/>
        <v>2013</v>
      </c>
      <c r="O1079">
        <f t="shared" si="164"/>
        <v>4</v>
      </c>
      <c r="P1079" t="str">
        <f t="shared" si="165"/>
        <v>04</v>
      </c>
      <c r="Q1079">
        <f t="shared" si="166"/>
        <v>30</v>
      </c>
      <c r="R1079">
        <f t="shared" si="167"/>
        <v>30</v>
      </c>
      <c r="S1079" t="str">
        <f t="shared" si="168"/>
        <v>'2013-04-30'</v>
      </c>
      <c r="T1079" t="str">
        <f t="shared" si="169"/>
        <v>insert into control (nombre, fecha_registrada, registrada, estatus, id_admin, id_cliente, created_at, updated_at) values('OLD JHONNYS','2013-04-30',1,1,2,924,'2018-10-31 23:06:00','2018-10-31 23:06:00');</v>
      </c>
    </row>
    <row r="1080" spans="1:20">
      <c r="A1080" s="59" t="s">
        <v>5544</v>
      </c>
      <c r="B1080" s="59">
        <v>1</v>
      </c>
      <c r="C1080" s="68">
        <v>41785</v>
      </c>
      <c r="D1080" s="68">
        <v>45438</v>
      </c>
      <c r="E1080" s="82"/>
      <c r="F1080" s="59" t="s">
        <v>5544</v>
      </c>
      <c r="G1080" s="59">
        <v>60</v>
      </c>
      <c r="I1080" t="s">
        <v>7901</v>
      </c>
      <c r="J1080">
        <v>1079</v>
      </c>
      <c r="K1080">
        <f t="shared" si="160"/>
        <v>757</v>
      </c>
      <c r="L1080">
        <f t="shared" si="161"/>
        <v>1</v>
      </c>
      <c r="M1080">
        <f t="shared" si="162"/>
        <v>42941</v>
      </c>
      <c r="N1080">
        <f t="shared" si="163"/>
        <v>2017</v>
      </c>
      <c r="O1080">
        <f t="shared" si="164"/>
        <v>7</v>
      </c>
      <c r="P1080" t="str">
        <f t="shared" si="165"/>
        <v>07</v>
      </c>
      <c r="Q1080">
        <f t="shared" si="166"/>
        <v>25</v>
      </c>
      <c r="R1080">
        <f t="shared" si="167"/>
        <v>25</v>
      </c>
      <c r="S1080" t="str">
        <f t="shared" si="168"/>
        <v>'2017-07-25'</v>
      </c>
      <c r="T1080" t="str">
        <f t="shared" si="169"/>
        <v>insert into control (nombre, fecha_registrada, registrada, estatus, id_admin, id_cliente, created_at, updated_at) values('OLEA CHELAS, MARISCOS &amp; FRIENDS','2017-07-25',1,1,2,757,'2018-10-31 23:06:00','2018-10-31 23:06:00');</v>
      </c>
    </row>
    <row r="1081" spans="1:20">
      <c r="A1081" s="64" t="s">
        <v>5549</v>
      </c>
      <c r="B1081" s="58">
        <v>1</v>
      </c>
      <c r="C1081" s="67">
        <v>39616</v>
      </c>
      <c r="D1081" s="67">
        <v>46921</v>
      </c>
      <c r="E1081" s="83">
        <v>35</v>
      </c>
      <c r="F1081" s="58" t="s">
        <v>5549</v>
      </c>
      <c r="G1081" s="58">
        <v>59</v>
      </c>
      <c r="I1081" t="s">
        <v>1969</v>
      </c>
      <c r="J1081">
        <v>1080</v>
      </c>
      <c r="K1081">
        <f t="shared" si="160"/>
        <v>758</v>
      </c>
      <c r="L1081">
        <f t="shared" si="161"/>
        <v>1</v>
      </c>
      <c r="M1081">
        <f t="shared" si="162"/>
        <v>38897</v>
      </c>
      <c r="N1081">
        <f t="shared" si="163"/>
        <v>2006</v>
      </c>
      <c r="O1081">
        <f t="shared" si="164"/>
        <v>6</v>
      </c>
      <c r="P1081" t="str">
        <f t="shared" si="165"/>
        <v>06</v>
      </c>
      <c r="Q1081">
        <f t="shared" si="166"/>
        <v>29</v>
      </c>
      <c r="R1081">
        <f t="shared" si="167"/>
        <v>29</v>
      </c>
      <c r="S1081" t="str">
        <f t="shared" si="168"/>
        <v>'2006-06-29'</v>
      </c>
      <c r="T1081" t="str">
        <f t="shared" si="169"/>
        <v>insert into control (nombre, fecha_registrada, registrada, estatus, id_admin, id_cliente, created_at, updated_at) values('OLIMPIA LIFE','2006-06-29',1,1,2,758,'2018-10-31 23:06:00','2018-10-31 23:06:00');</v>
      </c>
    </row>
    <row r="1082" spans="1:20">
      <c r="A1082" s="74" t="s">
        <v>5549</v>
      </c>
      <c r="B1082" s="59">
        <v>1</v>
      </c>
      <c r="C1082" s="68">
        <v>39616</v>
      </c>
      <c r="D1082" s="68">
        <v>46921</v>
      </c>
      <c r="E1082" s="82">
        <v>40</v>
      </c>
      <c r="F1082" s="59" t="s">
        <v>5549</v>
      </c>
      <c r="G1082" s="59">
        <v>59</v>
      </c>
      <c r="I1082" t="s">
        <v>1963</v>
      </c>
      <c r="J1082">
        <v>1081</v>
      </c>
      <c r="K1082">
        <f t="shared" si="160"/>
        <v>759</v>
      </c>
      <c r="L1082">
        <f t="shared" si="161"/>
        <v>0</v>
      </c>
      <c r="M1082">
        <f t="shared" si="162"/>
        <v>40787</v>
      </c>
      <c r="N1082">
        <f t="shared" si="163"/>
        <v>2011</v>
      </c>
      <c r="O1082">
        <f t="shared" si="164"/>
        <v>9</v>
      </c>
      <c r="P1082" t="str">
        <f t="shared" si="165"/>
        <v>09</v>
      </c>
      <c r="Q1082">
        <f t="shared" si="166"/>
        <v>1</v>
      </c>
      <c r="R1082" t="str">
        <f t="shared" si="167"/>
        <v>01</v>
      </c>
      <c r="S1082" t="str">
        <f t="shared" si="168"/>
        <v>'2011-09-01'</v>
      </c>
      <c r="T1082" t="str">
        <f t="shared" si="169"/>
        <v>insert into control (nombre, fecha_registrada, registrada, estatus, id_admin, id_cliente, created_at, updated_at) values('OLINKATUR','2011-09-01',0,1,2,759,'2018-10-31 23:06:00','2018-10-31 23:06:00');</v>
      </c>
    </row>
    <row r="1083" spans="1:20">
      <c r="A1083" s="58" t="s">
        <v>5553</v>
      </c>
      <c r="B1083" s="58">
        <v>1</v>
      </c>
      <c r="C1083" s="67">
        <v>39616</v>
      </c>
      <c r="D1083" s="67">
        <v>43268</v>
      </c>
      <c r="E1083" s="83"/>
      <c r="F1083" s="58" t="s">
        <v>5553</v>
      </c>
      <c r="G1083" s="58">
        <v>58</v>
      </c>
      <c r="I1083" t="s">
        <v>2507</v>
      </c>
      <c r="J1083">
        <v>1082</v>
      </c>
      <c r="K1083">
        <f t="shared" si="160"/>
        <v>663</v>
      </c>
      <c r="L1083">
        <f t="shared" si="161"/>
        <v>1</v>
      </c>
      <c r="M1083">
        <f t="shared" si="162"/>
        <v>41571</v>
      </c>
      <c r="N1083">
        <f t="shared" si="163"/>
        <v>2013</v>
      </c>
      <c r="O1083">
        <f t="shared" si="164"/>
        <v>10</v>
      </c>
      <c r="P1083">
        <f t="shared" si="165"/>
        <v>10</v>
      </c>
      <c r="Q1083">
        <f t="shared" si="166"/>
        <v>24</v>
      </c>
      <c r="R1083">
        <f t="shared" si="167"/>
        <v>24</v>
      </c>
      <c r="S1083" t="str">
        <f t="shared" si="168"/>
        <v>'2013-10-24'</v>
      </c>
      <c r="T1083" t="str">
        <f t="shared" si="169"/>
        <v>insert into control (nombre, fecha_registrada, registrada, estatus, id_admin, id_cliente, created_at, updated_at) values('OLIVER MFG','2013-10-24',1,1,2,663,'2018-10-31 23:06:00','2018-10-31 23:06:00');</v>
      </c>
    </row>
    <row r="1084" spans="1:20">
      <c r="A1084" s="59" t="s">
        <v>5557</v>
      </c>
      <c r="B1084" s="59">
        <v>1</v>
      </c>
      <c r="C1084" s="68">
        <v>41536</v>
      </c>
      <c r="D1084" s="68">
        <v>45188</v>
      </c>
      <c r="E1084" s="82"/>
      <c r="F1084" s="59" t="s">
        <v>5558</v>
      </c>
      <c r="G1084" s="59">
        <v>57</v>
      </c>
      <c r="I1084" t="s">
        <v>8116</v>
      </c>
      <c r="J1084">
        <v>1083</v>
      </c>
      <c r="K1084">
        <f t="shared" si="160"/>
        <v>23</v>
      </c>
      <c r="L1084">
        <f t="shared" si="161"/>
        <v>1</v>
      </c>
      <c r="M1084">
        <f t="shared" si="162"/>
        <v>43080</v>
      </c>
      <c r="N1084">
        <f t="shared" si="163"/>
        <v>2017</v>
      </c>
      <c r="O1084">
        <f t="shared" si="164"/>
        <v>12</v>
      </c>
      <c r="P1084">
        <f t="shared" si="165"/>
        <v>12</v>
      </c>
      <c r="Q1084">
        <f t="shared" si="166"/>
        <v>11</v>
      </c>
      <c r="R1084">
        <f t="shared" si="167"/>
        <v>11</v>
      </c>
      <c r="S1084" t="str">
        <f t="shared" si="168"/>
        <v>'2017-12-11'</v>
      </c>
      <c r="T1084" t="str">
        <f t="shared" si="169"/>
        <v>insert into control (nombre, fecha_registrada, registrada, estatus, id_admin, id_cliente, created_at, updated_at) values('ONA y Diseño','2017-12-11',1,1,2,23,'2018-10-31 23:06:00','2018-10-31 23:06:00');</v>
      </c>
    </row>
    <row r="1085" spans="1:20">
      <c r="A1085" s="58" t="s">
        <v>5563</v>
      </c>
      <c r="B1085" s="58">
        <v>1</v>
      </c>
      <c r="C1085" s="67">
        <v>39952</v>
      </c>
      <c r="D1085" s="67">
        <v>43604</v>
      </c>
      <c r="E1085" s="83"/>
      <c r="F1085" s="58" t="s">
        <v>5563</v>
      </c>
      <c r="G1085" s="58">
        <v>56</v>
      </c>
      <c r="I1085" t="s">
        <v>1944</v>
      </c>
      <c r="J1085">
        <v>1084</v>
      </c>
      <c r="K1085">
        <f t="shared" si="160"/>
        <v>763</v>
      </c>
      <c r="L1085">
        <f t="shared" si="161"/>
        <v>0</v>
      </c>
      <c r="M1085">
        <f t="shared" si="162"/>
        <v>40780</v>
      </c>
      <c r="N1085">
        <f t="shared" si="163"/>
        <v>2011</v>
      </c>
      <c r="O1085">
        <f t="shared" si="164"/>
        <v>8</v>
      </c>
      <c r="P1085" t="str">
        <f t="shared" si="165"/>
        <v>08</v>
      </c>
      <c r="Q1085">
        <f t="shared" si="166"/>
        <v>25</v>
      </c>
      <c r="R1085">
        <f t="shared" si="167"/>
        <v>25</v>
      </c>
      <c r="S1085" t="str">
        <f t="shared" si="168"/>
        <v>'2011-08-25'</v>
      </c>
      <c r="T1085" t="str">
        <f t="shared" si="169"/>
        <v>insert into control (nombre, fecha_registrada, registrada, estatus, id_admin, id_cliente, created_at, updated_at) values('ONNÁ','2011-08-25',0,1,2,763,'2018-10-31 23:06:00','2018-10-31 23:06:00');</v>
      </c>
    </row>
    <row r="1086" spans="1:20">
      <c r="A1086" s="60" t="s">
        <v>5570</v>
      </c>
      <c r="B1086" s="60" t="s">
        <v>8657</v>
      </c>
      <c r="C1086" s="68">
        <v>41403</v>
      </c>
      <c r="D1086" s="68">
        <v>45051</v>
      </c>
      <c r="E1086" s="82"/>
      <c r="F1086" s="60" t="s">
        <v>5571</v>
      </c>
      <c r="G1086" s="60">
        <v>55</v>
      </c>
      <c r="I1086" t="s">
        <v>6717</v>
      </c>
      <c r="J1086">
        <v>1085</v>
      </c>
      <c r="K1086">
        <f t="shared" si="160"/>
        <v>677</v>
      </c>
      <c r="L1086">
        <f t="shared" si="161"/>
        <v>0</v>
      </c>
      <c r="M1086">
        <f t="shared" si="162"/>
        <v>42342</v>
      </c>
      <c r="N1086">
        <f t="shared" si="163"/>
        <v>2015</v>
      </c>
      <c r="O1086">
        <f t="shared" si="164"/>
        <v>12</v>
      </c>
      <c r="P1086">
        <f t="shared" si="165"/>
        <v>12</v>
      </c>
      <c r="Q1086">
        <f t="shared" si="166"/>
        <v>4</v>
      </c>
      <c r="R1086" t="str">
        <f t="shared" si="167"/>
        <v>04</v>
      </c>
      <c r="S1086" t="str">
        <f t="shared" si="168"/>
        <v>'2015-12-04'</v>
      </c>
      <c r="T1086" t="str">
        <f t="shared" si="169"/>
        <v>insert into control (nombre, fecha_registrada, registrada, estatus, id_admin, id_cliente, created_at, updated_at) values('OPENBOX','2015-12-04',0,1,2,677,'2018-10-31 23:06:00','2018-10-31 23:06:00');</v>
      </c>
    </row>
    <row r="1087" spans="1:20">
      <c r="A1087" s="58" t="s">
        <v>5579</v>
      </c>
      <c r="B1087" s="58">
        <v>1</v>
      </c>
      <c r="C1087" s="67">
        <v>40564</v>
      </c>
      <c r="D1087" s="67">
        <v>44217</v>
      </c>
      <c r="E1087" s="83"/>
      <c r="F1087" s="58" t="s">
        <v>5579</v>
      </c>
      <c r="G1087" s="58">
        <v>54</v>
      </c>
      <c r="I1087" t="s">
        <v>1940</v>
      </c>
      <c r="J1087">
        <v>1086</v>
      </c>
      <c r="K1087">
        <f t="shared" si="160"/>
        <v>764</v>
      </c>
      <c r="L1087">
        <f t="shared" si="161"/>
        <v>1</v>
      </c>
      <c r="M1087">
        <f t="shared" si="162"/>
        <v>39566</v>
      </c>
      <c r="N1087">
        <f t="shared" si="163"/>
        <v>2008</v>
      </c>
      <c r="O1087">
        <f t="shared" si="164"/>
        <v>4</v>
      </c>
      <c r="P1087" t="str">
        <f t="shared" si="165"/>
        <v>04</v>
      </c>
      <c r="Q1087">
        <f t="shared" si="166"/>
        <v>28</v>
      </c>
      <c r="R1087">
        <f t="shared" si="167"/>
        <v>28</v>
      </c>
      <c r="S1087" t="str">
        <f t="shared" si="168"/>
        <v>'2008-04-28'</v>
      </c>
      <c r="T1087" t="str">
        <f t="shared" si="169"/>
        <v>insert into control (nombre, fecha_registrada, registrada, estatus, id_admin, id_cliente, created_at, updated_at) values('OPTICA D´MARCO','2008-04-28',1,1,2,764,'2018-10-31 23:06:00','2018-10-31 23:06:00');</v>
      </c>
    </row>
    <row r="1088" spans="1:20">
      <c r="A1088" s="59" t="s">
        <v>5587</v>
      </c>
      <c r="B1088" s="59">
        <v>1</v>
      </c>
      <c r="C1088" s="68">
        <v>40819</v>
      </c>
      <c r="D1088" s="68">
        <v>44472</v>
      </c>
      <c r="E1088" s="82"/>
      <c r="F1088" s="59" t="s">
        <v>5579</v>
      </c>
      <c r="G1088" s="59">
        <v>54</v>
      </c>
      <c r="I1088" t="s">
        <v>1930</v>
      </c>
      <c r="J1088">
        <v>1087</v>
      </c>
      <c r="K1088">
        <f t="shared" si="160"/>
        <v>766</v>
      </c>
      <c r="L1088">
        <f t="shared" si="161"/>
        <v>0</v>
      </c>
      <c r="M1088">
        <f t="shared" si="162"/>
        <v>41785</v>
      </c>
      <c r="N1088">
        <f t="shared" si="163"/>
        <v>2014</v>
      </c>
      <c r="O1088">
        <f t="shared" si="164"/>
        <v>5</v>
      </c>
      <c r="P1088" t="str">
        <f t="shared" si="165"/>
        <v>05</v>
      </c>
      <c r="Q1088">
        <f t="shared" si="166"/>
        <v>26</v>
      </c>
      <c r="R1088">
        <f t="shared" si="167"/>
        <v>26</v>
      </c>
      <c r="S1088" t="str">
        <f t="shared" si="168"/>
        <v>'2014-05-26'</v>
      </c>
      <c r="T1088" t="str">
        <f t="shared" si="169"/>
        <v>insert into control (nombre, fecha_registrada, registrada, estatus, id_admin, id_cliente, created_at, updated_at) values('OPTICA IRIS','2014-05-26',0,1,2,766,'2018-10-31 23:06:00','2018-10-31 23:06:00');</v>
      </c>
    </row>
    <row r="1089" spans="1:20">
      <c r="A1089" s="57" t="s">
        <v>5590</v>
      </c>
      <c r="B1089" s="57" t="s">
        <v>8657</v>
      </c>
      <c r="C1089" s="67">
        <v>41900</v>
      </c>
      <c r="D1089" s="67">
        <v>45553</v>
      </c>
      <c r="E1089" s="83"/>
      <c r="F1089" s="57" t="s">
        <v>5590</v>
      </c>
      <c r="G1089" s="57">
        <v>53</v>
      </c>
      <c r="I1089" t="s">
        <v>1904</v>
      </c>
      <c r="J1089">
        <v>1088</v>
      </c>
      <c r="K1089">
        <f t="shared" si="160"/>
        <v>769</v>
      </c>
      <c r="L1089">
        <f t="shared" si="161"/>
        <v>0</v>
      </c>
      <c r="M1089">
        <f t="shared" si="162"/>
        <v>40910</v>
      </c>
      <c r="N1089">
        <f t="shared" si="163"/>
        <v>2012</v>
      </c>
      <c r="O1089">
        <f t="shared" si="164"/>
        <v>1</v>
      </c>
      <c r="P1089" t="str">
        <f t="shared" si="165"/>
        <v>01</v>
      </c>
      <c r="Q1089">
        <f t="shared" si="166"/>
        <v>2</v>
      </c>
      <c r="R1089" t="str">
        <f t="shared" si="167"/>
        <v>02</v>
      </c>
      <c r="S1089" t="str">
        <f t="shared" si="168"/>
        <v>'2012-01-02'</v>
      </c>
      <c r="T1089" t="str">
        <f t="shared" si="169"/>
        <v>insert into control (nombre, fecha_registrada, registrada, estatus, id_admin, id_cliente, created_at, updated_at) values('OPTICAS PASOS','2012-01-02',0,1,2,769,'2018-10-31 23:06:00','2018-10-31 23:06:00');</v>
      </c>
    </row>
    <row r="1090" spans="1:20">
      <c r="A1090" s="59" t="s">
        <v>5596</v>
      </c>
      <c r="B1090" s="59">
        <v>1</v>
      </c>
      <c r="C1090" s="68">
        <v>39932</v>
      </c>
      <c r="D1090" s="68">
        <v>43584</v>
      </c>
      <c r="E1090" s="82"/>
      <c r="F1090" s="59" t="s">
        <v>5597</v>
      </c>
      <c r="G1090" s="59">
        <v>52</v>
      </c>
      <c r="I1090" t="s">
        <v>1896</v>
      </c>
      <c r="J1090">
        <v>1089</v>
      </c>
      <c r="K1090">
        <f t="shared" si="160"/>
        <v>770</v>
      </c>
      <c r="L1090">
        <f t="shared" si="161"/>
        <v>1</v>
      </c>
      <c r="M1090">
        <f t="shared" si="162"/>
        <v>41011</v>
      </c>
      <c r="N1090">
        <f t="shared" si="163"/>
        <v>2012</v>
      </c>
      <c r="O1090">
        <f t="shared" si="164"/>
        <v>4</v>
      </c>
      <c r="P1090" t="str">
        <f t="shared" si="165"/>
        <v>04</v>
      </c>
      <c r="Q1090">
        <f t="shared" si="166"/>
        <v>12</v>
      </c>
      <c r="R1090">
        <f t="shared" si="167"/>
        <v>12</v>
      </c>
      <c r="S1090" t="str">
        <f t="shared" si="168"/>
        <v>'2012-04-12'</v>
      </c>
      <c r="T1090" t="str">
        <f t="shared" si="169"/>
        <v>insert into control (nombre, fecha_registrada, registrada, estatus, id_admin, id_cliente, created_at, updated_at) values('OPTIL CUIDAMOS SUS OJOS CON EL CORAZON','2012-04-12',1,1,2,770,'2018-10-31 23:06:00','2018-10-31 23:06:00');</v>
      </c>
    </row>
    <row r="1091" spans="1:20">
      <c r="A1091" s="58" t="s">
        <v>5602</v>
      </c>
      <c r="B1091" s="58">
        <v>1</v>
      </c>
      <c r="C1091" s="67">
        <v>39142</v>
      </c>
      <c r="D1091" s="67">
        <v>46264</v>
      </c>
      <c r="E1091" s="83"/>
      <c r="F1091" s="58" t="s">
        <v>5603</v>
      </c>
      <c r="G1091" s="58">
        <v>50</v>
      </c>
      <c r="I1091" t="s">
        <v>5088</v>
      </c>
      <c r="J1091">
        <v>1090</v>
      </c>
      <c r="K1091">
        <f t="shared" ref="K1091:K1154" si="170">VLOOKUP($I1091,$A$2:$G$2500,7,0)</f>
        <v>160</v>
      </c>
      <c r="L1091">
        <f t="shared" ref="L1091:L1154" si="171">IF(VLOOKUP($I1091,$A$2:$G$1967,2,0)="",0,VLOOKUP($I1091,$A$2:$G$1967,2,0))</f>
        <v>0</v>
      </c>
      <c r="M1091">
        <f t="shared" ref="M1091:M1154" si="172">IF(VLOOKUP($I1091,$A$2:$G$1967,3,0)="","",VLOOKUP($I1091,$A$2:$G$1967,3,0))</f>
        <v>40844</v>
      </c>
      <c r="N1091">
        <f t="shared" ref="N1091:N1154" si="173">YEAR(M1091)</f>
        <v>2011</v>
      </c>
      <c r="O1091">
        <f t="shared" ref="O1091:O1154" si="174">MONTH(M1091)</f>
        <v>10</v>
      </c>
      <c r="P1091">
        <f t="shared" ref="P1091:P1154" si="175">IF(LEN(O1091)=1,CONCATENATE("0",O1091),O1091)</f>
        <v>10</v>
      </c>
      <c r="Q1091">
        <f t="shared" ref="Q1091:Q1154" si="176">DAY(M1091)</f>
        <v>28</v>
      </c>
      <c r="R1091">
        <f t="shared" ref="R1091:R1154" si="177">IF(LEN(Q1091)=1,CONCATENATE("0",Q1091),Q1091)</f>
        <v>28</v>
      </c>
      <c r="S1091" t="str">
        <f t="shared" ref="S1091:S1154" si="178">IFERROR(CONCATENATE("'",N1091,"-",P1091,"-",R1091,"'"),"null")</f>
        <v>'2011-10-28'</v>
      </c>
      <c r="T1091" t="str">
        <f t="shared" ref="T1091:T1154" si="179">CONCATENATE("insert into control (nombre, fecha_registrada, registrada, estatus, id_admin, id_cliente, created_at, updated_at) values('",I1091,"',",S1091,",",L1091,",1,2,",K1091,",'2018-10-31 23:06:00','2018-10-31 23:06:00');")</f>
        <v>insert into control (nombre, fecha_registrada, registrada, estatus, id_admin, id_cliente, created_at, updated_at) values('OPTIMAGEN CENTRO OFTALMOLÓGICO Y ESTÉTICO INTEGRAL','2011-10-28',0,1,2,160,'2018-10-31 23:06:00','2018-10-31 23:06:00');</v>
      </c>
    </row>
    <row r="1092" spans="1:20">
      <c r="A1092" s="60" t="s">
        <v>5607</v>
      </c>
      <c r="B1092" s="60" t="s">
        <v>8657</v>
      </c>
      <c r="C1092" s="68">
        <v>39269</v>
      </c>
      <c r="D1092" s="68">
        <v>42922</v>
      </c>
      <c r="E1092" s="82"/>
      <c r="F1092" s="60" t="s">
        <v>5603</v>
      </c>
      <c r="G1092" s="60">
        <v>50</v>
      </c>
      <c r="I1092" t="s">
        <v>6151</v>
      </c>
      <c r="J1092">
        <v>1091</v>
      </c>
      <c r="K1092">
        <f t="shared" si="170"/>
        <v>771</v>
      </c>
      <c r="L1092">
        <f t="shared" si="171"/>
        <v>1</v>
      </c>
      <c r="M1092">
        <f t="shared" si="172"/>
        <v>42107</v>
      </c>
      <c r="N1092">
        <f t="shared" si="173"/>
        <v>2015</v>
      </c>
      <c r="O1092">
        <f t="shared" si="174"/>
        <v>4</v>
      </c>
      <c r="P1092" t="str">
        <f t="shared" si="175"/>
        <v>04</v>
      </c>
      <c r="Q1092">
        <f t="shared" si="176"/>
        <v>13</v>
      </c>
      <c r="R1092">
        <f t="shared" si="177"/>
        <v>13</v>
      </c>
      <c r="S1092" t="str">
        <f t="shared" si="178"/>
        <v>'2015-04-13'</v>
      </c>
      <c r="T1092" t="str">
        <f t="shared" si="179"/>
        <v>insert into control (nombre, fecha_registrada, registrada, estatus, id_admin, id_cliente, created_at, updated_at) values('OR CONSTRUCTORA E INMOBILIARIA','2015-04-13',1,1,2,771,'2018-10-31 23:06:00','2018-10-31 23:06:00');</v>
      </c>
    </row>
    <row r="1093" spans="1:20">
      <c r="A1093" s="58" t="s">
        <v>5609</v>
      </c>
      <c r="B1093" s="58">
        <v>1</v>
      </c>
      <c r="C1093" s="67">
        <v>42929</v>
      </c>
      <c r="D1093" s="67">
        <v>46581</v>
      </c>
      <c r="E1093" s="83"/>
      <c r="F1093" s="58" t="s">
        <v>5603</v>
      </c>
      <c r="G1093" s="58">
        <v>50</v>
      </c>
      <c r="I1093" t="s">
        <v>1869</v>
      </c>
      <c r="J1093">
        <v>1092</v>
      </c>
      <c r="K1093">
        <f t="shared" si="170"/>
        <v>774</v>
      </c>
      <c r="L1093">
        <f t="shared" si="171"/>
        <v>1</v>
      </c>
      <c r="M1093">
        <f t="shared" si="172"/>
        <v>40648</v>
      </c>
      <c r="N1093">
        <f t="shared" si="173"/>
        <v>2011</v>
      </c>
      <c r="O1093">
        <f t="shared" si="174"/>
        <v>4</v>
      </c>
      <c r="P1093" t="str">
        <f t="shared" si="175"/>
        <v>04</v>
      </c>
      <c r="Q1093">
        <f t="shared" si="176"/>
        <v>15</v>
      </c>
      <c r="R1093">
        <f t="shared" si="177"/>
        <v>15</v>
      </c>
      <c r="S1093" t="str">
        <f t="shared" si="178"/>
        <v>'2011-04-15'</v>
      </c>
      <c r="T1093" t="str">
        <f t="shared" si="179"/>
        <v>insert into control (nombre, fecha_registrada, registrada, estatus, id_admin, id_cliente, created_at, updated_at) values('ORBELUX','2011-04-15',1,1,2,774,'2018-10-31 23:06:00','2018-10-31 23:06:00');</v>
      </c>
    </row>
    <row r="1094" spans="1:20">
      <c r="A1094" s="59" t="s">
        <v>5611</v>
      </c>
      <c r="B1094" s="59">
        <v>1</v>
      </c>
      <c r="C1094" s="68">
        <v>42939</v>
      </c>
      <c r="D1094" s="68">
        <v>46591</v>
      </c>
      <c r="E1094" s="82"/>
      <c r="F1094" s="59" t="s">
        <v>5603</v>
      </c>
      <c r="G1094" s="59">
        <v>50</v>
      </c>
      <c r="I1094" t="s">
        <v>1876</v>
      </c>
      <c r="J1094">
        <v>1093</v>
      </c>
      <c r="K1094">
        <f t="shared" si="170"/>
        <v>773</v>
      </c>
      <c r="L1094">
        <f t="shared" si="171"/>
        <v>1</v>
      </c>
      <c r="M1094">
        <f t="shared" si="172"/>
        <v>39428</v>
      </c>
      <c r="N1094">
        <f t="shared" si="173"/>
        <v>2007</v>
      </c>
      <c r="O1094">
        <f t="shared" si="174"/>
        <v>12</v>
      </c>
      <c r="P1094">
        <f t="shared" si="175"/>
        <v>12</v>
      </c>
      <c r="Q1094">
        <f t="shared" si="176"/>
        <v>12</v>
      </c>
      <c r="R1094">
        <f t="shared" si="177"/>
        <v>12</v>
      </c>
      <c r="S1094" t="str">
        <f t="shared" si="178"/>
        <v>'2007-12-12'</v>
      </c>
      <c r="T1094" t="str">
        <f t="shared" si="179"/>
        <v>insert into control (nombre, fecha_registrada, registrada, estatus, id_admin, id_cliente, created_at, updated_at) values('ORE ACEITE DE OREGANO','2007-12-12',1,1,2,773,'2018-10-31 23:06:00','2018-10-31 23:06:00');</v>
      </c>
    </row>
    <row r="1095" spans="1:20">
      <c r="A1095" s="57" t="s">
        <v>5613</v>
      </c>
      <c r="B1095" s="57" t="s">
        <v>8657</v>
      </c>
      <c r="C1095" s="67">
        <v>39932</v>
      </c>
      <c r="D1095" s="67">
        <v>43584</v>
      </c>
      <c r="E1095" s="83"/>
      <c r="F1095" s="57" t="s">
        <v>5603</v>
      </c>
      <c r="G1095" s="57">
        <v>50</v>
      </c>
      <c r="I1095" t="s">
        <v>2866</v>
      </c>
      <c r="J1095">
        <v>1094</v>
      </c>
      <c r="K1095">
        <f t="shared" si="170"/>
        <v>597</v>
      </c>
      <c r="L1095">
        <f t="shared" si="171"/>
        <v>1</v>
      </c>
      <c r="M1095">
        <f t="shared" si="172"/>
        <v>40746</v>
      </c>
      <c r="N1095">
        <f t="shared" si="173"/>
        <v>2011</v>
      </c>
      <c r="O1095">
        <f t="shared" si="174"/>
        <v>7</v>
      </c>
      <c r="P1095" t="str">
        <f t="shared" si="175"/>
        <v>07</v>
      </c>
      <c r="Q1095">
        <f t="shared" si="176"/>
        <v>22</v>
      </c>
      <c r="R1095">
        <f t="shared" si="177"/>
        <v>22</v>
      </c>
      <c r="S1095" t="str">
        <f t="shared" si="178"/>
        <v>'2011-07-22'</v>
      </c>
      <c r="T1095" t="str">
        <f t="shared" si="179"/>
        <v>insert into control (nombre, fecha_registrada, registrada, estatus, id_admin, id_cliente, created_at, updated_at) values('OROMIEL JARABE','2011-07-22',1,1,2,597,'2018-10-31 23:06:00','2018-10-31 23:06:00');</v>
      </c>
    </row>
    <row r="1096" spans="1:20">
      <c r="A1096" s="59" t="s">
        <v>5613</v>
      </c>
      <c r="B1096" s="59" t="s">
        <v>8657</v>
      </c>
      <c r="C1096" s="68">
        <v>40214</v>
      </c>
      <c r="D1096" s="68">
        <v>43866</v>
      </c>
      <c r="E1096" s="82"/>
      <c r="F1096" s="59" t="s">
        <v>5603</v>
      </c>
      <c r="G1096" s="59">
        <v>50</v>
      </c>
      <c r="I1096" t="s">
        <v>1863</v>
      </c>
      <c r="J1096">
        <v>1095</v>
      </c>
      <c r="K1096">
        <f t="shared" si="170"/>
        <v>775</v>
      </c>
      <c r="L1096">
        <f t="shared" si="171"/>
        <v>1</v>
      </c>
      <c r="M1096">
        <f t="shared" si="172"/>
        <v>39002</v>
      </c>
      <c r="N1096">
        <f t="shared" si="173"/>
        <v>2006</v>
      </c>
      <c r="O1096">
        <f t="shared" si="174"/>
        <v>10</v>
      </c>
      <c r="P1096">
        <f t="shared" si="175"/>
        <v>10</v>
      </c>
      <c r="Q1096">
        <f t="shared" si="176"/>
        <v>12</v>
      </c>
      <c r="R1096">
        <f t="shared" si="177"/>
        <v>12</v>
      </c>
      <c r="S1096" t="str">
        <f t="shared" si="178"/>
        <v>'2006-10-12'</v>
      </c>
      <c r="T1096" t="str">
        <f t="shared" si="179"/>
        <v>insert into control (nombre, fecha_registrada, registrada, estatus, id_admin, id_cliente, created_at, updated_at) values('ORPINEL ELECTRONICS','2006-10-12',1,1,2,775,'2018-10-31 23:06:00','2018-10-31 23:06:00');</v>
      </c>
    </row>
    <row r="1097" spans="1:20">
      <c r="A1097" s="58" t="s">
        <v>5611</v>
      </c>
      <c r="B1097" s="58">
        <v>1</v>
      </c>
      <c r="C1097" s="67">
        <v>40417</v>
      </c>
      <c r="D1097" s="67">
        <v>44070</v>
      </c>
      <c r="E1097" s="83"/>
      <c r="F1097" s="58" t="s">
        <v>5603</v>
      </c>
      <c r="G1097" s="58">
        <v>50</v>
      </c>
      <c r="I1097" t="s">
        <v>8086</v>
      </c>
      <c r="J1097">
        <v>1096</v>
      </c>
      <c r="K1097">
        <f t="shared" si="170"/>
        <v>776</v>
      </c>
      <c r="L1097">
        <f t="shared" si="171"/>
        <v>0</v>
      </c>
      <c r="M1097" t="str">
        <f t="shared" si="172"/>
        <v/>
      </c>
      <c r="N1097" t="e">
        <f t="shared" si="173"/>
        <v>#VALUE!</v>
      </c>
      <c r="O1097" t="e">
        <f t="shared" si="174"/>
        <v>#VALUE!</v>
      </c>
      <c r="P1097" t="e">
        <f t="shared" si="175"/>
        <v>#VALUE!</v>
      </c>
      <c r="Q1097" t="e">
        <f t="shared" si="176"/>
        <v>#VALUE!</v>
      </c>
      <c r="R1097" t="e">
        <f t="shared" si="177"/>
        <v>#VALUE!</v>
      </c>
      <c r="S1097" t="str">
        <f t="shared" si="178"/>
        <v>null</v>
      </c>
      <c r="T1097" t="str">
        <f t="shared" si="179"/>
        <v>insert into control (nombre, fecha_registrada, registrada, estatus, id_admin, id_cliente, created_at, updated_at) values('ORSEN',null,0,1,2,776,'2018-10-31 23:06:00','2018-10-31 23:06:00');</v>
      </c>
    </row>
    <row r="1098" spans="1:20">
      <c r="A1098" s="59" t="s">
        <v>5621</v>
      </c>
      <c r="B1098" s="59">
        <v>1</v>
      </c>
      <c r="C1098" s="68">
        <v>41848</v>
      </c>
      <c r="D1098" s="68">
        <v>45501</v>
      </c>
      <c r="E1098" s="82"/>
      <c r="F1098" s="59" t="s">
        <v>5603</v>
      </c>
      <c r="G1098" s="59">
        <v>50</v>
      </c>
      <c r="I1098" t="s">
        <v>8607</v>
      </c>
      <c r="J1098">
        <v>1097</v>
      </c>
      <c r="K1098">
        <f t="shared" si="170"/>
        <v>777</v>
      </c>
      <c r="L1098">
        <f t="shared" si="171"/>
        <v>1</v>
      </c>
      <c r="M1098">
        <f t="shared" si="172"/>
        <v>40562</v>
      </c>
      <c r="N1098">
        <f t="shared" si="173"/>
        <v>2011</v>
      </c>
      <c r="O1098">
        <f t="shared" si="174"/>
        <v>1</v>
      </c>
      <c r="P1098" t="str">
        <f t="shared" si="175"/>
        <v>01</v>
      </c>
      <c r="Q1098">
        <f t="shared" si="176"/>
        <v>19</v>
      </c>
      <c r="R1098">
        <f t="shared" si="177"/>
        <v>19</v>
      </c>
      <c r="S1098" t="str">
        <f t="shared" si="178"/>
        <v>'2011-01-19'</v>
      </c>
      <c r="T1098" t="str">
        <f t="shared" si="179"/>
        <v>insert into control (nombre, fecha_registrada, registrada, estatus, id_admin, id_cliente, created_at, updated_at) values('ORSINI´S PIZZERIA','2011-01-19',1,1,2,777,'2018-10-31 23:06:00','2018-10-31 23:06:00');</v>
      </c>
    </row>
    <row r="1099" spans="1:20">
      <c r="A1099" s="57" t="s">
        <v>5623</v>
      </c>
      <c r="B1099" s="57">
        <v>1</v>
      </c>
      <c r="C1099" s="69">
        <v>41043</v>
      </c>
      <c r="D1099" s="69">
        <v>44695</v>
      </c>
      <c r="E1099" s="85"/>
      <c r="F1099" s="57" t="s">
        <v>5623</v>
      </c>
      <c r="G1099" s="57">
        <v>48</v>
      </c>
      <c r="I1099" t="s">
        <v>1852</v>
      </c>
      <c r="J1099">
        <v>1098</v>
      </c>
      <c r="K1099">
        <f t="shared" si="170"/>
        <v>778</v>
      </c>
      <c r="L1099">
        <f t="shared" si="171"/>
        <v>1</v>
      </c>
      <c r="M1099">
        <f t="shared" si="172"/>
        <v>41606</v>
      </c>
      <c r="N1099">
        <f t="shared" si="173"/>
        <v>2013</v>
      </c>
      <c r="O1099">
        <f t="shared" si="174"/>
        <v>11</v>
      </c>
      <c r="P1099">
        <f t="shared" si="175"/>
        <v>11</v>
      </c>
      <c r="Q1099">
        <f t="shared" si="176"/>
        <v>28</v>
      </c>
      <c r="R1099">
        <f t="shared" si="177"/>
        <v>28</v>
      </c>
      <c r="S1099" t="str">
        <f t="shared" si="178"/>
        <v>'2013-11-28'</v>
      </c>
      <c r="T1099" t="str">
        <f t="shared" si="179"/>
        <v>insert into control (nombre, fecha_registrada, registrada, estatus, id_admin, id_cliente, created_at, updated_at) values('ORTHOPAIN','2013-11-28',1,1,2,778,'2018-10-31 23:06:00','2018-10-31 23:06:00');</v>
      </c>
    </row>
    <row r="1100" spans="1:20">
      <c r="A1100" s="60" t="s">
        <v>5628</v>
      </c>
      <c r="B1100" s="60" t="s">
        <v>8657</v>
      </c>
      <c r="C1100" s="68">
        <v>39766</v>
      </c>
      <c r="D1100" s="68">
        <v>43418</v>
      </c>
      <c r="E1100" s="82"/>
      <c r="F1100" s="60" t="s">
        <v>5628</v>
      </c>
      <c r="G1100" s="60">
        <v>47</v>
      </c>
      <c r="I1100" t="s">
        <v>7664</v>
      </c>
      <c r="J1100">
        <v>1099</v>
      </c>
      <c r="K1100">
        <f t="shared" si="170"/>
        <v>779</v>
      </c>
      <c r="L1100">
        <f t="shared" si="171"/>
        <v>0</v>
      </c>
      <c r="M1100">
        <f t="shared" si="172"/>
        <v>42851</v>
      </c>
      <c r="N1100">
        <f t="shared" si="173"/>
        <v>2017</v>
      </c>
      <c r="O1100">
        <f t="shared" si="174"/>
        <v>4</v>
      </c>
      <c r="P1100" t="str">
        <f t="shared" si="175"/>
        <v>04</v>
      </c>
      <c r="Q1100">
        <f t="shared" si="176"/>
        <v>26</v>
      </c>
      <c r="R1100">
        <f t="shared" si="177"/>
        <v>26</v>
      </c>
      <c r="S1100" t="str">
        <f t="shared" si="178"/>
        <v>'2017-04-26'</v>
      </c>
      <c r="T1100" t="str">
        <f t="shared" si="179"/>
        <v>insert into control (nombre, fecha_registrada, registrada, estatus, id_admin, id_cliente, created_at, updated_at) values('ORTODONCIA ACELERADA','2017-04-26',0,1,2,779,'2018-10-31 23:06:00','2018-10-31 23:06:00');</v>
      </c>
    </row>
    <row r="1101" spans="1:20">
      <c r="A1101" s="58" t="s">
        <v>5633</v>
      </c>
      <c r="B1101" s="58">
        <v>1</v>
      </c>
      <c r="C1101" s="67">
        <v>39616</v>
      </c>
      <c r="D1101" s="67">
        <v>43268</v>
      </c>
      <c r="E1101" s="83"/>
      <c r="F1101" s="58" t="s">
        <v>5633</v>
      </c>
      <c r="G1101" s="58">
        <v>46</v>
      </c>
      <c r="I1101" t="s">
        <v>8031</v>
      </c>
      <c r="J1101">
        <v>1100</v>
      </c>
      <c r="K1101">
        <f t="shared" si="170"/>
        <v>784</v>
      </c>
      <c r="L1101">
        <f t="shared" si="171"/>
        <v>1</v>
      </c>
      <c r="M1101">
        <f t="shared" si="172"/>
        <v>43003</v>
      </c>
      <c r="N1101">
        <f t="shared" si="173"/>
        <v>2017</v>
      </c>
      <c r="O1101">
        <f t="shared" si="174"/>
        <v>9</v>
      </c>
      <c r="P1101" t="str">
        <f t="shared" si="175"/>
        <v>09</v>
      </c>
      <c r="Q1101">
        <f t="shared" si="176"/>
        <v>25</v>
      </c>
      <c r="R1101">
        <f t="shared" si="177"/>
        <v>25</v>
      </c>
      <c r="S1101" t="str">
        <f t="shared" si="178"/>
        <v>'2017-09-25'</v>
      </c>
      <c r="T1101" t="str">
        <f t="shared" si="179"/>
        <v>insert into control (nombre, fecha_registrada, registrada, estatus, id_admin, id_cliente, created_at, updated_at) values('ORTOPEDICOS SHADAY','2017-09-25',1,1,2,784,'2018-10-31 23:06:00','2018-10-31 23:06:00');</v>
      </c>
    </row>
    <row r="1102" spans="1:20">
      <c r="A1102" s="59" t="s">
        <v>5637</v>
      </c>
      <c r="B1102" s="60">
        <v>1</v>
      </c>
      <c r="C1102" s="68">
        <v>36111</v>
      </c>
      <c r="D1102" s="68">
        <v>39764</v>
      </c>
      <c r="E1102" s="82"/>
      <c r="F1102" s="75" t="s">
        <v>5638</v>
      </c>
      <c r="G1102" s="75">
        <v>45</v>
      </c>
      <c r="I1102" t="s">
        <v>430</v>
      </c>
      <c r="J1102">
        <v>1101</v>
      </c>
      <c r="K1102">
        <f t="shared" si="170"/>
        <v>1064</v>
      </c>
      <c r="L1102">
        <f t="shared" si="171"/>
        <v>1</v>
      </c>
      <c r="M1102">
        <f t="shared" si="172"/>
        <v>40872</v>
      </c>
      <c r="N1102">
        <f t="shared" si="173"/>
        <v>2011</v>
      </c>
      <c r="O1102">
        <f t="shared" si="174"/>
        <v>11</v>
      </c>
      <c r="P1102">
        <f t="shared" si="175"/>
        <v>11</v>
      </c>
      <c r="Q1102">
        <f t="shared" si="176"/>
        <v>25</v>
      </c>
      <c r="R1102">
        <f t="shared" si="177"/>
        <v>25</v>
      </c>
      <c r="S1102" t="str">
        <f t="shared" si="178"/>
        <v>'2011-11-25'</v>
      </c>
      <c r="T1102" t="str">
        <f t="shared" si="179"/>
        <v>insert into control (nombre, fecha_registrada, registrada, estatus, id_admin, id_cliente, created_at, updated_at) values('OSAT TURISMO DE IMPACTO OPERADORA DE SERVICIOS AEREOS Y TERRESTRES','2011-11-25',1,1,2,1064,'2018-10-31 23:06:00','2018-10-31 23:06:00');</v>
      </c>
    </row>
    <row r="1103" spans="1:20">
      <c r="A1103" s="57" t="s">
        <v>5643</v>
      </c>
      <c r="B1103" s="57">
        <v>1</v>
      </c>
      <c r="C1103" s="69">
        <v>40935</v>
      </c>
      <c r="D1103" s="69">
        <v>44588</v>
      </c>
      <c r="E1103" s="85"/>
      <c r="F1103" s="57" t="s">
        <v>5644</v>
      </c>
      <c r="G1103" s="57">
        <v>44</v>
      </c>
      <c r="I1103" t="s">
        <v>1847</v>
      </c>
      <c r="J1103">
        <v>1102</v>
      </c>
      <c r="K1103">
        <f t="shared" si="170"/>
        <v>780</v>
      </c>
      <c r="L1103">
        <f t="shared" si="171"/>
        <v>1</v>
      </c>
      <c r="M1103">
        <f t="shared" si="172"/>
        <v>39736</v>
      </c>
      <c r="N1103">
        <f t="shared" si="173"/>
        <v>2008</v>
      </c>
      <c r="O1103">
        <f t="shared" si="174"/>
        <v>10</v>
      </c>
      <c r="P1103">
        <f t="shared" si="175"/>
        <v>10</v>
      </c>
      <c r="Q1103">
        <f t="shared" si="176"/>
        <v>15</v>
      </c>
      <c r="R1103">
        <f t="shared" si="177"/>
        <v>15</v>
      </c>
      <c r="S1103" t="str">
        <f t="shared" si="178"/>
        <v>'2008-10-15'</v>
      </c>
      <c r="T1103" t="str">
        <f t="shared" si="179"/>
        <v>insert into control (nombre, fecha_registrada, registrada, estatus, id_admin, id_cliente, created_at, updated_at) values('OSCAR CUEVAS','2008-10-15',1,1,2,780,'2018-10-31 23:06:00','2018-10-31 23:06:00');</v>
      </c>
    </row>
    <row r="1104" spans="1:20">
      <c r="A1104" s="60" t="s">
        <v>5650</v>
      </c>
      <c r="B1104" s="60">
        <v>1</v>
      </c>
      <c r="C1104" s="68">
        <v>38968</v>
      </c>
      <c r="D1104" s="68">
        <v>42621</v>
      </c>
      <c r="E1104" s="82"/>
      <c r="F1104" s="60" t="s">
        <v>5650</v>
      </c>
      <c r="G1104" s="60">
        <v>43</v>
      </c>
      <c r="I1104" t="s">
        <v>8513</v>
      </c>
      <c r="J1104">
        <v>1103</v>
      </c>
      <c r="K1104">
        <f t="shared" si="170"/>
        <v>781</v>
      </c>
      <c r="L1104">
        <f t="shared" si="171"/>
        <v>1</v>
      </c>
      <c r="M1104">
        <f t="shared" si="172"/>
        <v>43312</v>
      </c>
      <c r="N1104">
        <f t="shared" si="173"/>
        <v>2018</v>
      </c>
      <c r="O1104">
        <f t="shared" si="174"/>
        <v>7</v>
      </c>
      <c r="P1104" t="str">
        <f t="shared" si="175"/>
        <v>07</v>
      </c>
      <c r="Q1104">
        <f t="shared" si="176"/>
        <v>31</v>
      </c>
      <c r="R1104">
        <f t="shared" si="177"/>
        <v>31</v>
      </c>
      <c r="S1104" t="str">
        <f t="shared" si="178"/>
        <v>'2018-07-31'</v>
      </c>
      <c r="T1104" t="str">
        <f t="shared" si="179"/>
        <v>insert into control (nombre, fecha_registrada, registrada, estatus, id_admin, id_cliente, created_at, updated_at) values('OSCAR RIZK','2018-07-31',1,1,2,781,'2018-10-31 23:06:00','2018-10-31 23:06:00');</v>
      </c>
    </row>
    <row r="1105" spans="1:20">
      <c r="A1105" s="57" t="s">
        <v>5654</v>
      </c>
      <c r="B1105" s="57" t="s">
        <v>8657</v>
      </c>
      <c r="C1105" s="67">
        <v>39899</v>
      </c>
      <c r="D1105" s="67">
        <v>43551</v>
      </c>
      <c r="E1105" s="83"/>
      <c r="F1105" s="57" t="s">
        <v>5654</v>
      </c>
      <c r="G1105" s="57">
        <v>42</v>
      </c>
      <c r="I1105" t="s">
        <v>1842</v>
      </c>
      <c r="J1105">
        <v>1104</v>
      </c>
      <c r="K1105">
        <f t="shared" si="170"/>
        <v>782</v>
      </c>
      <c r="L1105">
        <f t="shared" si="171"/>
        <v>1</v>
      </c>
      <c r="M1105">
        <f t="shared" si="172"/>
        <v>40953</v>
      </c>
      <c r="N1105">
        <f t="shared" si="173"/>
        <v>2012</v>
      </c>
      <c r="O1105">
        <f t="shared" si="174"/>
        <v>2</v>
      </c>
      <c r="P1105" t="str">
        <f t="shared" si="175"/>
        <v>02</v>
      </c>
      <c r="Q1105">
        <f t="shared" si="176"/>
        <v>14</v>
      </c>
      <c r="R1105">
        <f t="shared" si="177"/>
        <v>14</v>
      </c>
      <c r="S1105" t="str">
        <f t="shared" si="178"/>
        <v>'2012-02-14'</v>
      </c>
      <c r="T1105" t="str">
        <f t="shared" si="179"/>
        <v>insert into control (nombre, fecha_registrada, registrada, estatus, id_admin, id_cliente, created_at, updated_at) values('OSCARCEL','2012-02-14',1,1,2,782,'2018-10-31 23:06:00','2018-10-31 23:06:00');</v>
      </c>
    </row>
    <row r="1106" spans="1:20">
      <c r="A1106" s="59" t="s">
        <v>5657</v>
      </c>
      <c r="B1106" s="59">
        <v>1</v>
      </c>
      <c r="C1106" s="68">
        <v>40402</v>
      </c>
      <c r="D1106" s="68">
        <v>44055</v>
      </c>
      <c r="E1106" s="82"/>
      <c r="F1106" s="59" t="s">
        <v>5654</v>
      </c>
      <c r="G1106" s="59">
        <v>42</v>
      </c>
      <c r="I1106" t="s">
        <v>7745</v>
      </c>
      <c r="J1106">
        <v>1105</v>
      </c>
      <c r="K1106">
        <f t="shared" si="170"/>
        <v>536</v>
      </c>
      <c r="L1106">
        <f t="shared" si="171"/>
        <v>1</v>
      </c>
      <c r="M1106">
        <f t="shared" si="172"/>
        <v>42858</v>
      </c>
      <c r="N1106">
        <f t="shared" si="173"/>
        <v>2017</v>
      </c>
      <c r="O1106">
        <f t="shared" si="174"/>
        <v>5</v>
      </c>
      <c r="P1106" t="str">
        <f t="shared" si="175"/>
        <v>05</v>
      </c>
      <c r="Q1106">
        <f t="shared" si="176"/>
        <v>3</v>
      </c>
      <c r="R1106" t="str">
        <f t="shared" si="177"/>
        <v>03</v>
      </c>
      <c r="S1106" t="str">
        <f t="shared" si="178"/>
        <v>'2017-05-03'</v>
      </c>
      <c r="T1106" t="str">
        <f t="shared" si="179"/>
        <v>insert into control (nombre, fecha_registrada, registrada, estatus, id_admin, id_cliente, created_at, updated_at) values('OSLO','2017-05-03',1,1,2,536,'2018-10-31 23:06:00','2018-10-31 23:06:00');</v>
      </c>
    </row>
    <row r="1107" spans="1:20">
      <c r="A1107" s="57" t="s">
        <v>5662</v>
      </c>
      <c r="B1107" s="57">
        <v>1</v>
      </c>
      <c r="C1107" s="69">
        <v>41379</v>
      </c>
      <c r="D1107" s="69">
        <v>45031</v>
      </c>
      <c r="E1107" s="85"/>
      <c r="F1107" s="57" t="s">
        <v>5663</v>
      </c>
      <c r="G1107" s="57">
        <v>40</v>
      </c>
      <c r="I1107" t="s">
        <v>1837</v>
      </c>
      <c r="J1107">
        <v>1106</v>
      </c>
      <c r="K1107">
        <f t="shared" si="170"/>
        <v>783</v>
      </c>
      <c r="L1107">
        <f t="shared" si="171"/>
        <v>1</v>
      </c>
      <c r="M1107">
        <f t="shared" si="172"/>
        <v>38923</v>
      </c>
      <c r="N1107">
        <f t="shared" si="173"/>
        <v>2006</v>
      </c>
      <c r="O1107">
        <f t="shared" si="174"/>
        <v>7</v>
      </c>
      <c r="P1107" t="str">
        <f t="shared" si="175"/>
        <v>07</v>
      </c>
      <c r="Q1107">
        <f t="shared" si="176"/>
        <v>25</v>
      </c>
      <c r="R1107">
        <f t="shared" si="177"/>
        <v>25</v>
      </c>
      <c r="S1107" t="str">
        <f t="shared" si="178"/>
        <v>'2006-07-25'</v>
      </c>
      <c r="T1107" t="str">
        <f t="shared" si="179"/>
        <v>insert into control (nombre, fecha_registrada, registrada, estatus, id_admin, id_cliente, created_at, updated_at) values('OSTIONERIA EL BARCO ELLAS','2006-07-25',1,1,2,783,'2018-10-31 23:06:00','2018-10-31 23:06:00');</v>
      </c>
    </row>
    <row r="1108" spans="1:20">
      <c r="A1108" s="60" t="s">
        <v>5662</v>
      </c>
      <c r="B1108" s="60">
        <v>1</v>
      </c>
      <c r="C1108" s="70">
        <v>41379</v>
      </c>
      <c r="D1108" s="70">
        <v>45031</v>
      </c>
      <c r="E1108" s="84"/>
      <c r="F1108" s="60" t="s">
        <v>5663</v>
      </c>
      <c r="G1108" s="60">
        <v>40</v>
      </c>
      <c r="I1108" t="s">
        <v>1518</v>
      </c>
      <c r="J1108">
        <v>1107</v>
      </c>
      <c r="K1108">
        <f t="shared" si="170"/>
        <v>840</v>
      </c>
      <c r="L1108">
        <f t="shared" si="171"/>
        <v>1</v>
      </c>
      <c r="M1108">
        <f t="shared" si="172"/>
        <v>41785</v>
      </c>
      <c r="N1108">
        <f t="shared" si="173"/>
        <v>2014</v>
      </c>
      <c r="O1108">
        <f t="shared" si="174"/>
        <v>5</v>
      </c>
      <c r="P1108" t="str">
        <f t="shared" si="175"/>
        <v>05</v>
      </c>
      <c r="Q1108">
        <f t="shared" si="176"/>
        <v>26</v>
      </c>
      <c r="R1108">
        <f t="shared" si="177"/>
        <v>26</v>
      </c>
      <c r="S1108" t="str">
        <f t="shared" si="178"/>
        <v>'2014-05-26'</v>
      </c>
      <c r="T1108" t="str">
        <f t="shared" si="179"/>
        <v>insert into control (nombre, fecha_registrada, registrada, estatus, id_admin, id_cliente, created_at, updated_at) values('P PRECISA','2014-05-26',1,1,2,840,'2018-10-31 23:06:00','2018-10-31 23:06:00');</v>
      </c>
    </row>
    <row r="1109" spans="1:20">
      <c r="A1109" s="58" t="s">
        <v>5669</v>
      </c>
      <c r="B1109" s="58">
        <v>1</v>
      </c>
      <c r="C1109" s="67">
        <v>39820</v>
      </c>
      <c r="D1109" s="67">
        <v>43472</v>
      </c>
      <c r="E1109" s="83"/>
      <c r="F1109" s="58" t="s">
        <v>5670</v>
      </c>
      <c r="G1109" s="58">
        <v>38</v>
      </c>
      <c r="I1109" t="s">
        <v>1815</v>
      </c>
      <c r="J1109">
        <v>1108</v>
      </c>
      <c r="K1109">
        <f t="shared" si="170"/>
        <v>786</v>
      </c>
      <c r="L1109">
        <f t="shared" si="171"/>
        <v>0</v>
      </c>
      <c r="M1109">
        <f t="shared" si="172"/>
        <v>41484</v>
      </c>
      <c r="N1109">
        <f t="shared" si="173"/>
        <v>2013</v>
      </c>
      <c r="O1109">
        <f t="shared" si="174"/>
        <v>7</v>
      </c>
      <c r="P1109" t="str">
        <f t="shared" si="175"/>
        <v>07</v>
      </c>
      <c r="Q1109">
        <f t="shared" si="176"/>
        <v>29</v>
      </c>
      <c r="R1109">
        <f t="shared" si="177"/>
        <v>29</v>
      </c>
      <c r="S1109" t="str">
        <f t="shared" si="178"/>
        <v>'2013-07-29'</v>
      </c>
      <c r="T1109" t="str">
        <f t="shared" si="179"/>
        <v>insert into control (nombre, fecha_registrada, registrada, estatus, id_admin, id_cliente, created_at, updated_at) values('PADSA F','2013-07-29',0,1,2,786,'2018-10-31 23:06:00','2018-10-31 23:06:00');</v>
      </c>
    </row>
    <row r="1110" spans="1:20">
      <c r="A1110" s="60" t="s">
        <v>5677</v>
      </c>
      <c r="B1110" s="60" t="s">
        <v>8657</v>
      </c>
      <c r="C1110" s="68">
        <v>40444</v>
      </c>
      <c r="D1110" s="68">
        <v>44097</v>
      </c>
      <c r="E1110" s="82"/>
      <c r="F1110" s="60" t="s">
        <v>5677</v>
      </c>
      <c r="G1110" s="60">
        <v>37</v>
      </c>
      <c r="I1110" t="s">
        <v>1816</v>
      </c>
      <c r="J1110">
        <v>1109</v>
      </c>
      <c r="K1110">
        <f t="shared" si="170"/>
        <v>786</v>
      </c>
      <c r="L1110">
        <f t="shared" si="171"/>
        <v>0</v>
      </c>
      <c r="M1110">
        <f t="shared" si="172"/>
        <v>41484</v>
      </c>
      <c r="N1110">
        <f t="shared" si="173"/>
        <v>2013</v>
      </c>
      <c r="O1110">
        <f t="shared" si="174"/>
        <v>7</v>
      </c>
      <c r="P1110" t="str">
        <f t="shared" si="175"/>
        <v>07</v>
      </c>
      <c r="Q1110">
        <f t="shared" si="176"/>
        <v>29</v>
      </c>
      <c r="R1110">
        <f t="shared" si="177"/>
        <v>29</v>
      </c>
      <c r="S1110" t="str">
        <f t="shared" si="178"/>
        <v>'2013-07-29'</v>
      </c>
      <c r="T1110" t="str">
        <f t="shared" si="179"/>
        <v>insert into control (nombre, fecha_registrada, registrada, estatus, id_admin, id_cliente, created_at, updated_at) values('PADSA MSA','2013-07-29',0,1,2,786,'2018-10-31 23:06:00','2018-10-31 23:06:00');</v>
      </c>
    </row>
    <row r="1111" spans="1:20">
      <c r="A1111" s="58" t="s">
        <v>5682</v>
      </c>
      <c r="B1111" s="58">
        <v>1</v>
      </c>
      <c r="C1111" s="67">
        <v>40444</v>
      </c>
      <c r="D1111" s="67">
        <v>44097</v>
      </c>
      <c r="E1111" s="83"/>
      <c r="F1111" s="58" t="s">
        <v>5682</v>
      </c>
      <c r="G1111" s="58">
        <v>36</v>
      </c>
      <c r="I1111" t="s">
        <v>1818</v>
      </c>
      <c r="J1111">
        <v>1110</v>
      </c>
      <c r="K1111">
        <f t="shared" si="170"/>
        <v>786</v>
      </c>
      <c r="L1111">
        <f t="shared" si="171"/>
        <v>0</v>
      </c>
      <c r="M1111">
        <f t="shared" si="172"/>
        <v>41484</v>
      </c>
      <c r="N1111">
        <f t="shared" si="173"/>
        <v>2013</v>
      </c>
      <c r="O1111">
        <f t="shared" si="174"/>
        <v>7</v>
      </c>
      <c r="P1111" t="str">
        <f t="shared" si="175"/>
        <v>07</v>
      </c>
      <c r="Q1111">
        <f t="shared" si="176"/>
        <v>29</v>
      </c>
      <c r="R1111">
        <f t="shared" si="177"/>
        <v>29</v>
      </c>
      <c r="S1111" t="str">
        <f t="shared" si="178"/>
        <v>'2013-07-29'</v>
      </c>
      <c r="T1111" t="str">
        <f t="shared" si="179"/>
        <v>insert into control (nombre, fecha_registrada, registrada, estatus, id_admin, id_cliente, created_at, updated_at) values('PADSA PRODUCTOS ALIMENTICIOS DE DELICIAS','2013-07-29',0,1,2,786,'2018-10-31 23:06:00','2018-10-31 23:06:00');</v>
      </c>
    </row>
    <row r="1112" spans="1:20">
      <c r="A1112" s="74" t="s">
        <v>5688</v>
      </c>
      <c r="B1112" s="59">
        <v>1</v>
      </c>
      <c r="C1112" s="68">
        <v>39624</v>
      </c>
      <c r="D1112" s="68">
        <v>43276</v>
      </c>
      <c r="E1112" s="82">
        <v>37</v>
      </c>
      <c r="F1112" s="59" t="s">
        <v>5688</v>
      </c>
      <c r="G1112" s="59">
        <v>34</v>
      </c>
      <c r="I1112" t="s">
        <v>1828</v>
      </c>
      <c r="J1112">
        <v>1111</v>
      </c>
      <c r="K1112">
        <f t="shared" si="170"/>
        <v>786</v>
      </c>
      <c r="L1112">
        <f t="shared" si="171"/>
        <v>0</v>
      </c>
      <c r="M1112">
        <f t="shared" si="172"/>
        <v>41900</v>
      </c>
      <c r="N1112">
        <f t="shared" si="173"/>
        <v>2014</v>
      </c>
      <c r="O1112">
        <f t="shared" si="174"/>
        <v>9</v>
      </c>
      <c r="P1112" t="str">
        <f t="shared" si="175"/>
        <v>09</v>
      </c>
      <c r="Q1112">
        <f t="shared" si="176"/>
        <v>18</v>
      </c>
      <c r="R1112">
        <f t="shared" si="177"/>
        <v>18</v>
      </c>
      <c r="S1112" t="str">
        <f t="shared" si="178"/>
        <v>'2014-09-18'</v>
      </c>
      <c r="T1112" t="str">
        <f t="shared" si="179"/>
        <v>insert into control (nombre, fecha_registrada, registrada, estatus, id_admin, id_cliente, created_at, updated_at) values('PADSA PRODUCTOS ALIMENTICIOS DELICIAS MSA','2014-09-18',0,1,2,786,'2018-10-31 23:06:00','2018-10-31 23:06:00');</v>
      </c>
    </row>
    <row r="1113" spans="1:20">
      <c r="A1113" s="64" t="s">
        <v>5688</v>
      </c>
      <c r="B1113" s="58">
        <v>1</v>
      </c>
      <c r="C1113" s="67">
        <v>39624</v>
      </c>
      <c r="D1113" s="67">
        <v>43276</v>
      </c>
      <c r="E1113" s="83">
        <v>44</v>
      </c>
      <c r="F1113" s="58" t="s">
        <v>5688</v>
      </c>
      <c r="G1113" s="58">
        <v>34</v>
      </c>
      <c r="I1113" t="s">
        <v>1797</v>
      </c>
      <c r="J1113">
        <v>1112</v>
      </c>
      <c r="K1113">
        <f t="shared" si="170"/>
        <v>787</v>
      </c>
      <c r="L1113">
        <f t="shared" si="171"/>
        <v>1</v>
      </c>
      <c r="M1113">
        <f t="shared" si="172"/>
        <v>41291</v>
      </c>
      <c r="N1113">
        <f t="shared" si="173"/>
        <v>2013</v>
      </c>
      <c r="O1113">
        <f t="shared" si="174"/>
        <v>1</v>
      </c>
      <c r="P1113" t="str">
        <f t="shared" si="175"/>
        <v>01</v>
      </c>
      <c r="Q1113">
        <f t="shared" si="176"/>
        <v>17</v>
      </c>
      <c r="R1113">
        <f t="shared" si="177"/>
        <v>17</v>
      </c>
      <c r="S1113" t="str">
        <f t="shared" si="178"/>
        <v>'2013-01-17'</v>
      </c>
      <c r="T1113" t="str">
        <f t="shared" si="179"/>
        <v>insert into control (nombre, fecha_registrada, registrada, estatus, id_admin, id_cliente, created_at, updated_at) values('PALEO BLACK WATER','2013-01-17',1,1,2,787,'2018-10-31 23:06:00','2018-10-31 23:06:00');</v>
      </c>
    </row>
    <row r="1114" spans="1:20">
      <c r="A1114" s="59" t="s">
        <v>5696</v>
      </c>
      <c r="B1114" s="59">
        <v>1</v>
      </c>
      <c r="C1114" s="68">
        <v>40374</v>
      </c>
      <c r="D1114" s="68">
        <v>44027</v>
      </c>
      <c r="E1114" s="82"/>
      <c r="F1114" s="59" t="s">
        <v>5697</v>
      </c>
      <c r="G1114" s="59">
        <v>30</v>
      </c>
      <c r="I1114" t="s">
        <v>1788</v>
      </c>
      <c r="J1114">
        <v>1113</v>
      </c>
      <c r="K1114">
        <f t="shared" si="170"/>
        <v>788</v>
      </c>
      <c r="L1114">
        <f t="shared" si="171"/>
        <v>1</v>
      </c>
      <c r="M1114">
        <f t="shared" si="172"/>
        <v>39624</v>
      </c>
      <c r="N1114">
        <f t="shared" si="173"/>
        <v>2008</v>
      </c>
      <c r="O1114">
        <f t="shared" si="174"/>
        <v>6</v>
      </c>
      <c r="P1114" t="str">
        <f t="shared" si="175"/>
        <v>06</v>
      </c>
      <c r="Q1114">
        <f t="shared" si="176"/>
        <v>25</v>
      </c>
      <c r="R1114">
        <f t="shared" si="177"/>
        <v>25</v>
      </c>
      <c r="S1114" t="str">
        <f t="shared" si="178"/>
        <v>'2008-06-25'</v>
      </c>
      <c r="T1114" t="str">
        <f t="shared" si="179"/>
        <v>insert into control (nombre, fecha_registrada, registrada, estatus, id_admin, id_cliente, created_at, updated_at) values('PALERMO','2008-06-25',1,1,2,788,'2018-10-31 23:06:00','2018-10-31 23:06:00');</v>
      </c>
    </row>
    <row r="1115" spans="1:20">
      <c r="A1115" s="58" t="s">
        <v>5702</v>
      </c>
      <c r="B1115" s="58">
        <v>1</v>
      </c>
      <c r="C1115" s="67">
        <v>40780</v>
      </c>
      <c r="D1115" s="67">
        <v>44433</v>
      </c>
      <c r="E1115" s="83"/>
      <c r="F1115" s="58" t="s">
        <v>5702</v>
      </c>
      <c r="G1115" s="58">
        <v>28</v>
      </c>
      <c r="I1115" t="s">
        <v>7288</v>
      </c>
      <c r="J1115">
        <v>1114</v>
      </c>
      <c r="K1115">
        <f t="shared" si="170"/>
        <v>137</v>
      </c>
      <c r="L1115">
        <f t="shared" si="171"/>
        <v>1</v>
      </c>
      <c r="M1115">
        <f t="shared" si="172"/>
        <v>42635</v>
      </c>
      <c r="N1115">
        <f t="shared" si="173"/>
        <v>2016</v>
      </c>
      <c r="O1115">
        <f t="shared" si="174"/>
        <v>9</v>
      </c>
      <c r="P1115" t="str">
        <f t="shared" si="175"/>
        <v>09</v>
      </c>
      <c r="Q1115">
        <f t="shared" si="176"/>
        <v>22</v>
      </c>
      <c r="R1115">
        <f t="shared" si="177"/>
        <v>22</v>
      </c>
      <c r="S1115" t="str">
        <f t="shared" si="178"/>
        <v>'2016-09-22'</v>
      </c>
      <c r="T1115" t="str">
        <f t="shared" si="179"/>
        <v>insert into control (nombre, fecha_registrada, registrada, estatus, id_admin, id_cliente, created_at, updated_at) values('PALOMINO RECTIFICACIONES','2016-09-22',1,1,2,137,'2018-10-31 23:06:00','2018-10-31 23:06:00');</v>
      </c>
    </row>
    <row r="1116" spans="1:20">
      <c r="A1116" s="59" t="s">
        <v>5709</v>
      </c>
      <c r="B1116" s="59">
        <v>1</v>
      </c>
      <c r="C1116" s="68">
        <v>41690</v>
      </c>
      <c r="D1116" s="68">
        <v>45342</v>
      </c>
      <c r="E1116" s="82"/>
      <c r="F1116" s="59" t="s">
        <v>5709</v>
      </c>
      <c r="G1116" s="59">
        <v>27</v>
      </c>
      <c r="I1116" t="s">
        <v>7241</v>
      </c>
      <c r="J1116">
        <v>1115</v>
      </c>
      <c r="K1116">
        <f t="shared" si="170"/>
        <v>137</v>
      </c>
      <c r="L1116">
        <f t="shared" si="171"/>
        <v>1</v>
      </c>
      <c r="M1116">
        <f t="shared" si="172"/>
        <v>42618</v>
      </c>
      <c r="N1116">
        <f t="shared" si="173"/>
        <v>2016</v>
      </c>
      <c r="O1116">
        <f t="shared" si="174"/>
        <v>9</v>
      </c>
      <c r="P1116" t="str">
        <f t="shared" si="175"/>
        <v>09</v>
      </c>
      <c r="Q1116">
        <f t="shared" si="176"/>
        <v>5</v>
      </c>
      <c r="R1116" t="str">
        <f t="shared" si="177"/>
        <v>05</v>
      </c>
      <c r="S1116" t="str">
        <f t="shared" si="178"/>
        <v>'2016-09-05'</v>
      </c>
      <c r="T1116" t="str">
        <f t="shared" si="179"/>
        <v>insert into control (nombre, fecha_registrada, registrada, estatus, id_admin, id_cliente, created_at, updated_at) values('PALOMINO RECTIFICACIONES MAQUINADOS INDUSTRIALES','2016-09-05',1,1,2,137,'2018-10-31 23:06:00','2018-10-31 23:06:00');</v>
      </c>
    </row>
    <row r="1117" spans="1:20">
      <c r="A1117" s="57" t="s">
        <v>5714</v>
      </c>
      <c r="B1117" s="57">
        <v>1</v>
      </c>
      <c r="C1117" s="67">
        <v>36621</v>
      </c>
      <c r="D1117" s="67">
        <v>40273</v>
      </c>
      <c r="E1117" s="83"/>
      <c r="F1117" s="58" t="s">
        <v>5715</v>
      </c>
      <c r="G1117" s="58">
        <v>24</v>
      </c>
      <c r="I1117" t="s">
        <v>1784</v>
      </c>
      <c r="J1117">
        <v>1116</v>
      </c>
      <c r="K1117">
        <f t="shared" si="170"/>
        <v>790</v>
      </c>
      <c r="L1117">
        <f t="shared" si="171"/>
        <v>1</v>
      </c>
      <c r="M1117">
        <f t="shared" si="172"/>
        <v>41341</v>
      </c>
      <c r="N1117">
        <f t="shared" si="173"/>
        <v>2013</v>
      </c>
      <c r="O1117">
        <f t="shared" si="174"/>
        <v>3</v>
      </c>
      <c r="P1117" t="str">
        <f t="shared" si="175"/>
        <v>03</v>
      </c>
      <c r="Q1117">
        <f t="shared" si="176"/>
        <v>8</v>
      </c>
      <c r="R1117" t="str">
        <f t="shared" si="177"/>
        <v>08</v>
      </c>
      <c r="S1117" t="str">
        <f t="shared" si="178"/>
        <v>'2013-03-08'</v>
      </c>
      <c r="T1117" t="str">
        <f t="shared" si="179"/>
        <v>insert into control (nombre, fecha_registrada, registrada, estatus, id_admin, id_cliente, created_at, updated_at) values('PAMPAS DO SUL CHURRASQUERIA','2013-03-08',1,1,2,790,'2018-10-31 23:06:00','2018-10-31 23:06:00');</v>
      </c>
    </row>
    <row r="1118" spans="1:20">
      <c r="A1118" s="60" t="s">
        <v>5714</v>
      </c>
      <c r="B1118" s="60">
        <v>1</v>
      </c>
      <c r="C1118" s="68">
        <v>36621</v>
      </c>
      <c r="D1118" s="68">
        <v>40273</v>
      </c>
      <c r="E1118" s="82"/>
      <c r="F1118" s="59" t="s">
        <v>5715</v>
      </c>
      <c r="G1118" s="59">
        <v>24</v>
      </c>
      <c r="I1118" t="s">
        <v>1775</v>
      </c>
      <c r="J1118">
        <v>1117</v>
      </c>
      <c r="K1118">
        <f t="shared" si="170"/>
        <v>790</v>
      </c>
      <c r="L1118">
        <f t="shared" si="171"/>
        <v>1</v>
      </c>
      <c r="M1118">
        <f t="shared" si="172"/>
        <v>40675</v>
      </c>
      <c r="N1118">
        <f t="shared" si="173"/>
        <v>2011</v>
      </c>
      <c r="O1118">
        <f t="shared" si="174"/>
        <v>5</v>
      </c>
      <c r="P1118" t="str">
        <f t="shared" si="175"/>
        <v>05</v>
      </c>
      <c r="Q1118">
        <f t="shared" si="176"/>
        <v>12</v>
      </c>
      <c r="R1118">
        <f t="shared" si="177"/>
        <v>12</v>
      </c>
      <c r="S1118" t="str">
        <f t="shared" si="178"/>
        <v>'2011-05-12'</v>
      </c>
      <c r="T1118" t="str">
        <f t="shared" si="179"/>
        <v>insert into control (nombre, fecha_registrada, registrada, estatus, id_admin, id_cliente, created_at, updated_at) values('PAMPAS DO SUL RESTAURANTE DO BRASIL','2011-05-12',1,1,2,790,'2018-10-31 23:06:00','2018-10-31 23:06:00');</v>
      </c>
    </row>
    <row r="1119" spans="1:20">
      <c r="A1119" s="58" t="s">
        <v>5714</v>
      </c>
      <c r="B1119" s="58">
        <v>1</v>
      </c>
      <c r="C1119" s="67">
        <v>40112</v>
      </c>
      <c r="D1119" s="67">
        <v>43764</v>
      </c>
      <c r="E1119" s="83"/>
      <c r="F1119" s="58" t="s">
        <v>5715</v>
      </c>
      <c r="G1119" s="58">
        <v>24</v>
      </c>
      <c r="I1119" t="s">
        <v>7008</v>
      </c>
      <c r="J1119">
        <v>1118</v>
      </c>
      <c r="K1119">
        <f t="shared" si="170"/>
        <v>1010</v>
      </c>
      <c r="L1119">
        <f t="shared" si="171"/>
        <v>1</v>
      </c>
      <c r="M1119">
        <f t="shared" si="172"/>
        <v>42494</v>
      </c>
      <c r="N1119">
        <f t="shared" si="173"/>
        <v>2016</v>
      </c>
      <c r="O1119">
        <f t="shared" si="174"/>
        <v>5</v>
      </c>
      <c r="P1119" t="str">
        <f t="shared" si="175"/>
        <v>05</v>
      </c>
      <c r="Q1119">
        <f t="shared" si="176"/>
        <v>4</v>
      </c>
      <c r="R1119" t="str">
        <f t="shared" si="177"/>
        <v>04</v>
      </c>
      <c r="S1119" t="str">
        <f t="shared" si="178"/>
        <v>'2016-05-04'</v>
      </c>
      <c r="T1119" t="str">
        <f t="shared" si="179"/>
        <v>insert into control (nombre, fecha_registrada, registrada, estatus, id_admin, id_cliente, created_at, updated_at) values('PAN SUSPIROS','2016-05-04',1,1,2,1010,'2018-10-31 23:06:00','2018-10-31 23:06:00');</v>
      </c>
    </row>
    <row r="1120" spans="1:20">
      <c r="A1120" s="60" t="s">
        <v>5723</v>
      </c>
      <c r="B1120" s="60">
        <v>1</v>
      </c>
      <c r="C1120" s="70">
        <v>41247</v>
      </c>
      <c r="D1120" s="70">
        <v>44899</v>
      </c>
      <c r="E1120" s="84"/>
      <c r="F1120" s="62" t="s">
        <v>5724</v>
      </c>
      <c r="G1120" s="62">
        <v>22</v>
      </c>
      <c r="I1120" t="s">
        <v>1761</v>
      </c>
      <c r="J1120">
        <v>1119</v>
      </c>
      <c r="K1120">
        <f t="shared" si="170"/>
        <v>792</v>
      </c>
      <c r="L1120">
        <f t="shared" si="171"/>
        <v>1</v>
      </c>
      <c r="M1120">
        <f t="shared" si="172"/>
        <v>41501</v>
      </c>
      <c r="N1120">
        <f t="shared" si="173"/>
        <v>2013</v>
      </c>
      <c r="O1120">
        <f t="shared" si="174"/>
        <v>8</v>
      </c>
      <c r="P1120" t="str">
        <f t="shared" si="175"/>
        <v>08</v>
      </c>
      <c r="Q1120">
        <f t="shared" si="176"/>
        <v>15</v>
      </c>
      <c r="R1120">
        <f t="shared" si="177"/>
        <v>15</v>
      </c>
      <c r="S1120" t="str">
        <f t="shared" si="178"/>
        <v>'2013-08-15'</v>
      </c>
      <c r="T1120" t="str">
        <f t="shared" si="179"/>
        <v>insert into control (nombre, fecha_registrada, registrada, estatus, id_admin, id_cliente, created_at, updated_at) values('PANADERIA EL QUIJOTE DELIS','2013-08-15',1,1,2,792,'2018-10-31 23:06:00','2018-10-31 23:06:00');</v>
      </c>
    </row>
    <row r="1121" spans="1:20">
      <c r="A1121" s="64" t="s">
        <v>5730</v>
      </c>
      <c r="B1121" s="58">
        <v>1</v>
      </c>
      <c r="C1121" s="67">
        <v>39701</v>
      </c>
      <c r="D1121" s="67">
        <v>47006</v>
      </c>
      <c r="E1121" s="83"/>
      <c r="F1121" s="64" t="s">
        <v>5724</v>
      </c>
      <c r="G1121" s="58">
        <v>22</v>
      </c>
      <c r="I1121" t="s">
        <v>3785</v>
      </c>
      <c r="J1121">
        <v>1120</v>
      </c>
      <c r="K1121">
        <f t="shared" si="170"/>
        <v>414</v>
      </c>
      <c r="L1121">
        <f t="shared" si="171"/>
        <v>1</v>
      </c>
      <c r="M1121">
        <f t="shared" si="172"/>
        <v>39051</v>
      </c>
      <c r="N1121">
        <f t="shared" si="173"/>
        <v>2006</v>
      </c>
      <c r="O1121">
        <f t="shared" si="174"/>
        <v>11</v>
      </c>
      <c r="P1121">
        <f t="shared" si="175"/>
        <v>11</v>
      </c>
      <c r="Q1121">
        <f t="shared" si="176"/>
        <v>30</v>
      </c>
      <c r="R1121">
        <f t="shared" si="177"/>
        <v>30</v>
      </c>
      <c r="S1121" t="str">
        <f t="shared" si="178"/>
        <v>'2006-11-30'</v>
      </c>
      <c r="T1121" t="str">
        <f t="shared" si="179"/>
        <v>insert into control (nombre, fecha_registrada, registrada, estatus, id_admin, id_cliente, created_at, updated_at) values('PANADERIA Y PASTELERIA GERYAL','2006-11-30',1,1,2,414,'2018-10-31 23:06:00','2018-10-31 23:06:00');</v>
      </c>
    </row>
    <row r="1122" spans="1:20">
      <c r="A1122" s="60" t="s">
        <v>5736</v>
      </c>
      <c r="B1122" s="60">
        <v>1</v>
      </c>
      <c r="C1122" s="70">
        <v>41219</v>
      </c>
      <c r="D1122" s="70">
        <v>44871</v>
      </c>
      <c r="E1122" s="84"/>
      <c r="F1122" s="60" t="s">
        <v>5736</v>
      </c>
      <c r="G1122" s="60">
        <v>21</v>
      </c>
      <c r="I1122" t="s">
        <v>7414</v>
      </c>
      <c r="J1122">
        <v>1121</v>
      </c>
      <c r="K1122">
        <f t="shared" si="170"/>
        <v>794</v>
      </c>
      <c r="L1122">
        <f t="shared" si="171"/>
        <v>1</v>
      </c>
      <c r="M1122">
        <f t="shared" si="172"/>
        <v>42724</v>
      </c>
      <c r="N1122">
        <f t="shared" si="173"/>
        <v>2016</v>
      </c>
      <c r="O1122">
        <f t="shared" si="174"/>
        <v>12</v>
      </c>
      <c r="P1122">
        <f t="shared" si="175"/>
        <v>12</v>
      </c>
      <c r="Q1122">
        <f t="shared" si="176"/>
        <v>20</v>
      </c>
      <c r="R1122">
        <f t="shared" si="177"/>
        <v>20</v>
      </c>
      <c r="S1122" t="str">
        <f t="shared" si="178"/>
        <v>'2016-12-20'</v>
      </c>
      <c r="T1122" t="str">
        <f t="shared" si="179"/>
        <v>insert into control (nombre, fecha_registrada, registrada, estatus, id_admin, id_cliente, created_at, updated_at) values('PANCAKE PARADISE','2016-12-20',1,1,2,794,'2018-10-31 23:06:00','2018-10-31 23:06:00');</v>
      </c>
    </row>
    <row r="1123" spans="1:20">
      <c r="A1123" s="57" t="s">
        <v>5744</v>
      </c>
      <c r="B1123" s="57">
        <v>1</v>
      </c>
      <c r="C1123" s="67">
        <v>38622</v>
      </c>
      <c r="D1123" s="67">
        <v>42274</v>
      </c>
      <c r="E1123" s="83"/>
      <c r="F1123" s="57" t="s">
        <v>5744</v>
      </c>
      <c r="G1123" s="57">
        <v>20</v>
      </c>
      <c r="I1123" t="s">
        <v>8616</v>
      </c>
      <c r="J1123">
        <v>1122</v>
      </c>
      <c r="K1123">
        <f t="shared" si="170"/>
        <v>795</v>
      </c>
      <c r="L1123">
        <f t="shared" si="171"/>
        <v>0</v>
      </c>
      <c r="M1123">
        <f t="shared" si="172"/>
        <v>41719</v>
      </c>
      <c r="N1123">
        <f t="shared" si="173"/>
        <v>2014</v>
      </c>
      <c r="O1123">
        <f t="shared" si="174"/>
        <v>3</v>
      </c>
      <c r="P1123" t="str">
        <f t="shared" si="175"/>
        <v>03</v>
      </c>
      <c r="Q1123">
        <f t="shared" si="176"/>
        <v>21</v>
      </c>
      <c r="R1123">
        <f t="shared" si="177"/>
        <v>21</v>
      </c>
      <c r="S1123" t="str">
        <f t="shared" si="178"/>
        <v>'2014-03-21'</v>
      </c>
      <c r="T1123" t="str">
        <f t="shared" si="179"/>
        <v>insert into control (nombre, fecha_registrada, registrada, estatus, id_admin, id_cliente, created_at, updated_at) values('PANCHO´S BIRRIA ZE','2014-03-21',0,1,2,795,'2018-10-31 23:06:00','2018-10-31 23:06:00');</v>
      </c>
    </row>
    <row r="1124" spans="1:20">
      <c r="A1124" s="59" t="s">
        <v>5746</v>
      </c>
      <c r="B1124" s="59">
        <v>1</v>
      </c>
      <c r="C1124" s="68">
        <v>42929</v>
      </c>
      <c r="D1124" s="68">
        <v>46406</v>
      </c>
      <c r="E1124" s="82"/>
      <c r="F1124" s="59" t="s">
        <v>5746</v>
      </c>
      <c r="G1124" s="59">
        <v>19</v>
      </c>
      <c r="I1124" t="s">
        <v>1756</v>
      </c>
      <c r="J1124">
        <v>1123</v>
      </c>
      <c r="K1124">
        <f t="shared" si="170"/>
        <v>793</v>
      </c>
      <c r="L1124">
        <f t="shared" si="171"/>
        <v>1</v>
      </c>
      <c r="M1124">
        <f t="shared" si="172"/>
        <v>41683</v>
      </c>
      <c r="N1124">
        <f t="shared" si="173"/>
        <v>2014</v>
      </c>
      <c r="O1124">
        <f t="shared" si="174"/>
        <v>2</v>
      </c>
      <c r="P1124" t="str">
        <f t="shared" si="175"/>
        <v>02</v>
      </c>
      <c r="Q1124">
        <f t="shared" si="176"/>
        <v>13</v>
      </c>
      <c r="R1124">
        <f t="shared" si="177"/>
        <v>13</v>
      </c>
      <c r="S1124" t="str">
        <f t="shared" si="178"/>
        <v>'2014-02-13'</v>
      </c>
      <c r="T1124" t="str">
        <f t="shared" si="179"/>
        <v>insert into control (nombre, fecha_registrada, registrada, estatus, id_admin, id_cliente, created_at, updated_at) values('PANIFICADORA LA HOLANDESA','2014-02-13',1,1,2,793,'2018-10-31 23:06:00','2018-10-31 23:06:00');</v>
      </c>
    </row>
    <row r="1125" spans="1:20">
      <c r="A1125" s="58" t="s">
        <v>5753</v>
      </c>
      <c r="B1125" s="58">
        <v>1</v>
      </c>
      <c r="C1125" s="67">
        <v>41719</v>
      </c>
      <c r="D1125" s="67">
        <v>45372</v>
      </c>
      <c r="E1125" s="83"/>
      <c r="F1125" s="58" t="s">
        <v>5746</v>
      </c>
      <c r="G1125" s="58">
        <v>19</v>
      </c>
      <c r="I1125" t="s">
        <v>8580</v>
      </c>
      <c r="J1125">
        <v>1124</v>
      </c>
      <c r="K1125">
        <f t="shared" si="170"/>
        <v>796</v>
      </c>
      <c r="L1125">
        <f t="shared" si="171"/>
        <v>0</v>
      </c>
      <c r="M1125">
        <f t="shared" si="172"/>
        <v>43388</v>
      </c>
      <c r="N1125">
        <f t="shared" si="173"/>
        <v>2018</v>
      </c>
      <c r="O1125">
        <f t="shared" si="174"/>
        <v>10</v>
      </c>
      <c r="P1125">
        <f t="shared" si="175"/>
        <v>10</v>
      </c>
      <c r="Q1125">
        <f t="shared" si="176"/>
        <v>15</v>
      </c>
      <c r="R1125">
        <f t="shared" si="177"/>
        <v>15</v>
      </c>
      <c r="S1125" t="str">
        <f t="shared" si="178"/>
        <v>'2018-10-15'</v>
      </c>
      <c r="T1125" t="str">
        <f t="shared" si="179"/>
        <v>insert into control (nombre, fecha_registrada, registrada, estatus, id_admin, id_cliente, created_at, updated_at) values('PANNITELI','2018-10-15',0,1,2,796,'2018-10-31 23:06:00','2018-10-31 23:06:00');</v>
      </c>
    </row>
    <row r="1126" spans="1:20">
      <c r="A1126" s="59" t="s">
        <v>5759</v>
      </c>
      <c r="B1126" s="59">
        <v>1</v>
      </c>
      <c r="C1126" s="68">
        <v>42974</v>
      </c>
      <c r="D1126" s="68">
        <v>46626</v>
      </c>
      <c r="E1126" s="82"/>
      <c r="F1126" s="59" t="s">
        <v>5759</v>
      </c>
      <c r="G1126" s="59">
        <v>17</v>
      </c>
      <c r="I1126" t="s">
        <v>1746</v>
      </c>
      <c r="J1126">
        <v>1125</v>
      </c>
      <c r="K1126">
        <f t="shared" si="170"/>
        <v>797</v>
      </c>
      <c r="L1126">
        <f t="shared" si="171"/>
        <v>1</v>
      </c>
      <c r="M1126">
        <f t="shared" si="172"/>
        <v>40185</v>
      </c>
      <c r="N1126">
        <f t="shared" si="173"/>
        <v>2010</v>
      </c>
      <c r="O1126">
        <f t="shared" si="174"/>
        <v>1</v>
      </c>
      <c r="P1126" t="str">
        <f t="shared" si="175"/>
        <v>01</v>
      </c>
      <c r="Q1126">
        <f t="shared" si="176"/>
        <v>7</v>
      </c>
      <c r="R1126" t="str">
        <f t="shared" si="177"/>
        <v>07</v>
      </c>
      <c r="S1126" t="str">
        <f t="shared" si="178"/>
        <v>'2010-01-07'</v>
      </c>
      <c r="T1126" t="str">
        <f t="shared" si="179"/>
        <v>insert into control (nombre, fecha_registrada, registrada, estatus, id_admin, id_cliente, created_at, updated_at) values('PAPAS &amp; MAS HH','2010-01-07',1,1,2,797,'2018-10-31 23:06:00','2018-10-31 23:06:00');</v>
      </c>
    </row>
    <row r="1127" spans="1:20">
      <c r="A1127" s="58" t="s">
        <v>5766</v>
      </c>
      <c r="B1127" s="58">
        <v>1</v>
      </c>
      <c r="C1127" s="67">
        <v>41583</v>
      </c>
      <c r="D1127" s="67">
        <v>45235</v>
      </c>
      <c r="E1127" s="83"/>
      <c r="F1127" s="58" t="s">
        <v>5766</v>
      </c>
      <c r="G1127" s="58">
        <v>16</v>
      </c>
      <c r="I1127" t="s">
        <v>1743</v>
      </c>
      <c r="J1127">
        <v>1126</v>
      </c>
      <c r="K1127">
        <f t="shared" si="170"/>
        <v>798</v>
      </c>
      <c r="L1127">
        <f t="shared" si="171"/>
        <v>1</v>
      </c>
      <c r="M1127">
        <f t="shared" si="172"/>
        <v>39276</v>
      </c>
      <c r="N1127">
        <f t="shared" si="173"/>
        <v>2007</v>
      </c>
      <c r="O1127">
        <f t="shared" si="174"/>
        <v>7</v>
      </c>
      <c r="P1127" t="str">
        <f t="shared" si="175"/>
        <v>07</v>
      </c>
      <c r="Q1127">
        <f t="shared" si="176"/>
        <v>13</v>
      </c>
      <c r="R1127">
        <f t="shared" si="177"/>
        <v>13</v>
      </c>
      <c r="S1127" t="str">
        <f t="shared" si="178"/>
        <v>'2007-07-13'</v>
      </c>
      <c r="T1127" t="str">
        <f t="shared" si="179"/>
        <v>insert into control (nombre, fecha_registrada, registrada, estatus, id_admin, id_cliente, created_at, updated_at) values('PAPAS DEL JOVEN','2007-07-13',1,1,2,798,'2018-10-31 23:06:00','2018-10-31 23:06:00');</v>
      </c>
    </row>
    <row r="1128" spans="1:20">
      <c r="A1128" s="59" t="s">
        <v>5770</v>
      </c>
      <c r="B1128" s="59">
        <v>1</v>
      </c>
      <c r="C1128" s="68">
        <v>41486</v>
      </c>
      <c r="D1128" s="68">
        <v>45138</v>
      </c>
      <c r="E1128" s="82"/>
      <c r="F1128" s="59" t="s">
        <v>5771</v>
      </c>
      <c r="G1128" s="59">
        <v>14</v>
      </c>
      <c r="I1128" t="s">
        <v>7781</v>
      </c>
      <c r="J1128">
        <v>1127</v>
      </c>
      <c r="K1128">
        <f t="shared" si="170"/>
        <v>799</v>
      </c>
      <c r="L1128">
        <f t="shared" si="171"/>
        <v>1</v>
      </c>
      <c r="M1128">
        <f t="shared" si="172"/>
        <v>42880</v>
      </c>
      <c r="N1128">
        <f t="shared" si="173"/>
        <v>2017</v>
      </c>
      <c r="O1128">
        <f t="shared" si="174"/>
        <v>5</v>
      </c>
      <c r="P1128" t="str">
        <f t="shared" si="175"/>
        <v>05</v>
      </c>
      <c r="Q1128">
        <f t="shared" si="176"/>
        <v>25</v>
      </c>
      <c r="R1128">
        <f t="shared" si="177"/>
        <v>25</v>
      </c>
      <c r="S1128" t="str">
        <f t="shared" si="178"/>
        <v>'2017-05-25'</v>
      </c>
      <c r="T1128" t="str">
        <f t="shared" si="179"/>
        <v>insert into control (nombre, fecha_registrada, registrada, estatus, id_admin, id_cliente, created_at, updated_at) values('PAPELERAMA','2017-05-25',1,1,2,799,'2018-10-31 23:06:00','2018-10-31 23:06:00');</v>
      </c>
    </row>
    <row r="1129" spans="1:20">
      <c r="A1129" s="57" t="s">
        <v>5773</v>
      </c>
      <c r="B1129" s="57">
        <v>1</v>
      </c>
      <c r="C1129" s="67">
        <v>39577</v>
      </c>
      <c r="D1129" s="67">
        <v>43229</v>
      </c>
      <c r="E1129" s="83"/>
      <c r="F1129" s="57" t="s">
        <v>5774</v>
      </c>
      <c r="G1129" s="57">
        <v>12</v>
      </c>
      <c r="I1129" t="s">
        <v>7144</v>
      </c>
      <c r="J1129">
        <v>1128</v>
      </c>
      <c r="K1129">
        <f t="shared" si="170"/>
        <v>800</v>
      </c>
      <c r="L1129">
        <f t="shared" si="171"/>
        <v>1</v>
      </c>
      <c r="M1129">
        <f t="shared" si="172"/>
        <v>42585</v>
      </c>
      <c r="N1129">
        <f t="shared" si="173"/>
        <v>2016</v>
      </c>
      <c r="O1129">
        <f t="shared" si="174"/>
        <v>8</v>
      </c>
      <c r="P1129" t="str">
        <f t="shared" si="175"/>
        <v>08</v>
      </c>
      <c r="Q1129">
        <f t="shared" si="176"/>
        <v>3</v>
      </c>
      <c r="R1129" t="str">
        <f t="shared" si="177"/>
        <v>03</v>
      </c>
      <c r="S1129" t="str">
        <f t="shared" si="178"/>
        <v>'2016-08-03'</v>
      </c>
      <c r="T1129" t="str">
        <f t="shared" si="179"/>
        <v>insert into control (nombre, fecha_registrada, registrada, estatus, id_admin, id_cliente, created_at, updated_at) values('PAPELERÍA LEOCAR','2016-08-03',1,1,2,800,'2018-10-31 23:06:00','2018-10-31 23:06:00');</v>
      </c>
    </row>
    <row r="1130" spans="1:20">
      <c r="A1130" s="60" t="s">
        <v>5776</v>
      </c>
      <c r="B1130" s="60">
        <v>1</v>
      </c>
      <c r="C1130" s="70">
        <v>41256</v>
      </c>
      <c r="D1130" s="70">
        <v>44908</v>
      </c>
      <c r="E1130" s="84"/>
      <c r="F1130" s="60" t="s">
        <v>5776</v>
      </c>
      <c r="G1130" s="60">
        <v>11</v>
      </c>
      <c r="I1130" t="s">
        <v>8577</v>
      </c>
      <c r="J1130">
        <v>1129</v>
      </c>
      <c r="K1130">
        <f t="shared" si="170"/>
        <v>801</v>
      </c>
      <c r="L1130">
        <f t="shared" si="171"/>
        <v>0</v>
      </c>
      <c r="M1130">
        <f t="shared" si="172"/>
        <v>43377</v>
      </c>
      <c r="N1130">
        <f t="shared" si="173"/>
        <v>2018</v>
      </c>
      <c r="O1130">
        <f t="shared" si="174"/>
        <v>10</v>
      </c>
      <c r="P1130">
        <f t="shared" si="175"/>
        <v>10</v>
      </c>
      <c r="Q1130">
        <f t="shared" si="176"/>
        <v>4</v>
      </c>
      <c r="R1130" t="str">
        <f t="shared" si="177"/>
        <v>04</v>
      </c>
      <c r="S1130" t="str">
        <f t="shared" si="178"/>
        <v>'2018-10-04'</v>
      </c>
      <c r="T1130" t="str">
        <f t="shared" si="179"/>
        <v>insert into control (nombre, fecha_registrada, registrada, estatus, id_admin, id_cliente, created_at, updated_at) values('PAPELITHO SYR','2018-10-04',0,1,2,801,'2018-10-31 23:06:00','2018-10-31 23:06:00');</v>
      </c>
    </row>
    <row r="1131" spans="1:20">
      <c r="A1131" s="57" t="s">
        <v>5783</v>
      </c>
      <c r="B1131" s="57">
        <v>1</v>
      </c>
      <c r="C1131" s="69">
        <v>41025</v>
      </c>
      <c r="D1131" s="69">
        <v>44677</v>
      </c>
      <c r="E1131" s="85"/>
      <c r="F1131" s="57" t="s">
        <v>5783</v>
      </c>
      <c r="G1131" s="57">
        <v>9</v>
      </c>
      <c r="I1131" t="s">
        <v>1736</v>
      </c>
      <c r="J1131">
        <v>1130</v>
      </c>
      <c r="K1131">
        <f t="shared" si="170"/>
        <v>802</v>
      </c>
      <c r="L1131">
        <f t="shared" si="171"/>
        <v>0</v>
      </c>
      <c r="M1131">
        <f t="shared" si="172"/>
        <v>39800</v>
      </c>
      <c r="N1131">
        <f t="shared" si="173"/>
        <v>2008</v>
      </c>
      <c r="O1131">
        <f t="shared" si="174"/>
        <v>12</v>
      </c>
      <c r="P1131">
        <f t="shared" si="175"/>
        <v>12</v>
      </c>
      <c r="Q1131">
        <f t="shared" si="176"/>
        <v>18</v>
      </c>
      <c r="R1131">
        <f t="shared" si="177"/>
        <v>18</v>
      </c>
      <c r="S1131" t="str">
        <f t="shared" si="178"/>
        <v>'2008-12-18'</v>
      </c>
      <c r="T1131" t="str">
        <f t="shared" si="179"/>
        <v>insert into control (nombre, fecha_registrada, registrada, estatus, id_admin, id_cliente, created_at, updated_at) values('PARA VIVIR CON SENTIDO PLENA SALUD','2008-12-18',0,1,2,802,'2018-10-31 23:06:00','2018-10-31 23:06:00');</v>
      </c>
    </row>
    <row r="1132" spans="1:20">
      <c r="A1132" s="72" t="s">
        <v>5791</v>
      </c>
      <c r="B1132" s="60">
        <v>1</v>
      </c>
      <c r="C1132" s="70">
        <v>40430</v>
      </c>
      <c r="D1132" s="70">
        <v>44083</v>
      </c>
      <c r="E1132" s="84">
        <v>14</v>
      </c>
      <c r="F1132" s="60" t="s">
        <v>5791</v>
      </c>
      <c r="G1132" s="60">
        <v>8</v>
      </c>
      <c r="I1132" t="s">
        <v>1729</v>
      </c>
      <c r="J1132">
        <v>1131</v>
      </c>
      <c r="K1132">
        <f t="shared" si="170"/>
        <v>803</v>
      </c>
      <c r="L1132">
        <f t="shared" si="171"/>
        <v>1</v>
      </c>
      <c r="M1132">
        <f t="shared" si="172"/>
        <v>41345</v>
      </c>
      <c r="N1132">
        <f t="shared" si="173"/>
        <v>2013</v>
      </c>
      <c r="O1132">
        <f t="shared" si="174"/>
        <v>3</v>
      </c>
      <c r="P1132" t="str">
        <f t="shared" si="175"/>
        <v>03</v>
      </c>
      <c r="Q1132">
        <f t="shared" si="176"/>
        <v>12</v>
      </c>
      <c r="R1132">
        <f t="shared" si="177"/>
        <v>12</v>
      </c>
      <c r="S1132" t="str">
        <f t="shared" si="178"/>
        <v>'2013-03-12'</v>
      </c>
      <c r="T1132" t="str">
        <f t="shared" si="179"/>
        <v>insert into control (nombre, fecha_registrada, registrada, estatus, id_admin, id_cliente, created_at, updated_at) values('PARAFERNALIA OROTOCOLO MARKETING','2013-03-12',1,1,2,803,'2018-10-31 23:06:00','2018-10-31 23:06:00');</v>
      </c>
    </row>
    <row r="1133" spans="1:20">
      <c r="A1133" s="65" t="s">
        <v>5791</v>
      </c>
      <c r="B1133" s="57" t="s">
        <v>8657</v>
      </c>
      <c r="C1133" s="67">
        <v>40430</v>
      </c>
      <c r="D1133" s="67">
        <v>44083</v>
      </c>
      <c r="E1133" s="83">
        <v>20</v>
      </c>
      <c r="F1133" s="57" t="s">
        <v>5791</v>
      </c>
      <c r="G1133" s="57">
        <v>8</v>
      </c>
      <c r="I1133" t="s">
        <v>3334</v>
      </c>
      <c r="J1133">
        <v>1132</v>
      </c>
      <c r="K1133">
        <f t="shared" si="170"/>
        <v>489</v>
      </c>
      <c r="L1133">
        <f t="shared" si="171"/>
        <v>1</v>
      </c>
      <c r="M1133">
        <f t="shared" si="172"/>
        <v>39506</v>
      </c>
      <c r="N1133">
        <f t="shared" si="173"/>
        <v>2008</v>
      </c>
      <c r="O1133">
        <f t="shared" si="174"/>
        <v>2</v>
      </c>
      <c r="P1133" t="str">
        <f t="shared" si="175"/>
        <v>02</v>
      </c>
      <c r="Q1133">
        <f t="shared" si="176"/>
        <v>28</v>
      </c>
      <c r="R1133">
        <f t="shared" si="177"/>
        <v>28</v>
      </c>
      <c r="S1133" t="str">
        <f t="shared" si="178"/>
        <v>'2008-02-28'</v>
      </c>
      <c r="T1133" t="str">
        <f t="shared" si="179"/>
        <v>insert into control (nombre, fecha_registrada, registrada, estatus, id_admin, id_cliente, created_at, updated_at) values('PARQUE RECREATIVO HOBBYS','2008-02-28',1,1,2,489,'2018-10-31 23:06:00','2018-10-31 23:06:00');</v>
      </c>
    </row>
    <row r="1134" spans="1:20">
      <c r="A1134" s="72" t="s">
        <v>5791</v>
      </c>
      <c r="B1134" s="60">
        <v>1</v>
      </c>
      <c r="C1134" s="70">
        <v>40430</v>
      </c>
      <c r="D1134" s="70">
        <v>44083</v>
      </c>
      <c r="E1134" s="84">
        <v>24</v>
      </c>
      <c r="F1134" s="60" t="s">
        <v>5791</v>
      </c>
      <c r="G1134" s="60">
        <v>8</v>
      </c>
      <c r="I1134" t="s">
        <v>3424</v>
      </c>
      <c r="J1134">
        <v>1133</v>
      </c>
      <c r="K1134">
        <f t="shared" si="170"/>
        <v>466</v>
      </c>
      <c r="L1134">
        <f t="shared" si="171"/>
        <v>1</v>
      </c>
      <c r="M1134">
        <f t="shared" si="172"/>
        <v>41865</v>
      </c>
      <c r="N1134">
        <f t="shared" si="173"/>
        <v>2014</v>
      </c>
      <c r="O1134">
        <f t="shared" si="174"/>
        <v>8</v>
      </c>
      <c r="P1134" t="str">
        <f t="shared" si="175"/>
        <v>08</v>
      </c>
      <c r="Q1134">
        <f t="shared" si="176"/>
        <v>14</v>
      </c>
      <c r="R1134">
        <f t="shared" si="177"/>
        <v>14</v>
      </c>
      <c r="S1134" t="str">
        <f t="shared" si="178"/>
        <v>'2014-08-14'</v>
      </c>
      <c r="T1134" t="str">
        <f t="shared" si="179"/>
        <v>insert into control (nombre, fecha_registrada, registrada, estatus, id_admin, id_cliente, created_at, updated_at) values('PASEO CENTRAL','2014-08-14',1,1,2,466,'2018-10-31 23:06:00','2018-10-31 23:06:00');</v>
      </c>
    </row>
    <row r="1135" spans="1:20">
      <c r="A1135" s="58" t="s">
        <v>5799</v>
      </c>
      <c r="B1135" s="58">
        <v>1</v>
      </c>
      <c r="C1135" s="67">
        <v>40841</v>
      </c>
      <c r="D1135" s="67">
        <v>44494</v>
      </c>
      <c r="E1135" s="83"/>
      <c r="F1135" s="58" t="s">
        <v>5800</v>
      </c>
      <c r="G1135" s="58">
        <v>7</v>
      </c>
      <c r="I1135" t="s">
        <v>6016</v>
      </c>
      <c r="J1135">
        <v>1134</v>
      </c>
      <c r="K1135">
        <f t="shared" si="170"/>
        <v>460</v>
      </c>
      <c r="L1135">
        <f t="shared" si="171"/>
        <v>1</v>
      </c>
      <c r="M1135">
        <f t="shared" si="172"/>
        <v>42054</v>
      </c>
      <c r="N1135">
        <f t="shared" si="173"/>
        <v>2015</v>
      </c>
      <c r="O1135">
        <f t="shared" si="174"/>
        <v>2</v>
      </c>
      <c r="P1135" t="str">
        <f t="shared" si="175"/>
        <v>02</v>
      </c>
      <c r="Q1135">
        <f t="shared" si="176"/>
        <v>19</v>
      </c>
      <c r="R1135">
        <f t="shared" si="177"/>
        <v>19</v>
      </c>
      <c r="S1135" t="str">
        <f t="shared" si="178"/>
        <v>'2015-02-19'</v>
      </c>
      <c r="T1135" t="str">
        <f t="shared" si="179"/>
        <v>insert into control (nombre, fecha_registrada, registrada, estatus, id_admin, id_cliente, created_at, updated_at) values('PASEO CENTRAL INNOMINADA','2015-02-19',1,1,2,460,'2018-10-31 23:06:00','2018-10-31 23:06:00');</v>
      </c>
    </row>
    <row r="1136" spans="1:20">
      <c r="A1136" s="60" t="s">
        <v>5806</v>
      </c>
      <c r="B1136" s="60">
        <v>1</v>
      </c>
      <c r="C1136" s="68">
        <v>39286</v>
      </c>
      <c r="D1136" s="68">
        <v>42939</v>
      </c>
      <c r="E1136" s="82"/>
      <c r="F1136" s="60" t="s">
        <v>5806</v>
      </c>
      <c r="G1136" s="60">
        <v>5</v>
      </c>
      <c r="I1136" t="s">
        <v>7595</v>
      </c>
      <c r="J1136">
        <v>1135</v>
      </c>
      <c r="K1136">
        <f t="shared" si="170"/>
        <v>805</v>
      </c>
      <c r="L1136">
        <f t="shared" si="171"/>
        <v>1</v>
      </c>
      <c r="M1136">
        <f t="shared" si="172"/>
        <v>42804</v>
      </c>
      <c r="N1136">
        <f t="shared" si="173"/>
        <v>2017</v>
      </c>
      <c r="O1136">
        <f t="shared" si="174"/>
        <v>3</v>
      </c>
      <c r="P1136" t="str">
        <f t="shared" si="175"/>
        <v>03</v>
      </c>
      <c r="Q1136">
        <f t="shared" si="176"/>
        <v>10</v>
      </c>
      <c r="R1136">
        <f t="shared" si="177"/>
        <v>10</v>
      </c>
      <c r="S1136" t="str">
        <f t="shared" si="178"/>
        <v>'2017-03-10'</v>
      </c>
      <c r="T1136" t="str">
        <f t="shared" si="179"/>
        <v>insert into control (nombre, fecha_registrada, registrada, estatus, id_admin, id_cliente, created_at, updated_at) values('PASTEL PASTEL ATELIER DE REPOSTRERIA. LLEGO EL TITULO JULIO 2017','2017-03-10',1,1,2,805,'2018-10-31 23:06:00','2018-10-31 23:06:00');</v>
      </c>
    </row>
    <row r="1137" spans="1:20">
      <c r="A1137" s="58" t="s">
        <v>5812</v>
      </c>
      <c r="B1137" s="58">
        <v>1</v>
      </c>
      <c r="C1137" s="67">
        <v>40203</v>
      </c>
      <c r="D1137" s="67">
        <v>43855</v>
      </c>
      <c r="E1137" s="83"/>
      <c r="F1137" s="58" t="s">
        <v>5812</v>
      </c>
      <c r="G1137" s="58">
        <v>4</v>
      </c>
      <c r="I1137" t="s">
        <v>1724</v>
      </c>
      <c r="J1137">
        <v>1136</v>
      </c>
      <c r="K1137">
        <f t="shared" si="170"/>
        <v>806</v>
      </c>
      <c r="L1137">
        <f t="shared" si="171"/>
        <v>1</v>
      </c>
      <c r="M1137">
        <f t="shared" si="172"/>
        <v>39416</v>
      </c>
      <c r="N1137">
        <f t="shared" si="173"/>
        <v>2007</v>
      </c>
      <c r="O1137">
        <f t="shared" si="174"/>
        <v>11</v>
      </c>
      <c r="P1137">
        <f t="shared" si="175"/>
        <v>11</v>
      </c>
      <c r="Q1137">
        <f t="shared" si="176"/>
        <v>30</v>
      </c>
      <c r="R1137">
        <f t="shared" si="177"/>
        <v>30</v>
      </c>
      <c r="S1137" t="str">
        <f t="shared" si="178"/>
        <v>'2007-11-30'</v>
      </c>
      <c r="T1137" t="str">
        <f t="shared" si="179"/>
        <v>insert into control (nombre, fecha_registrada, registrada, estatus, id_admin, id_cliente, created_at, updated_at) values('PASTELERIA DE LOS POBRES','2007-11-30',1,1,2,806,'2018-10-31 23:06:00','2018-10-31 23:06:00');</v>
      </c>
    </row>
    <row r="1138" spans="1:20">
      <c r="A1138" s="59" t="s">
        <v>5817</v>
      </c>
      <c r="B1138" s="59">
        <v>1</v>
      </c>
      <c r="C1138" s="68">
        <v>40562</v>
      </c>
      <c r="D1138" s="68">
        <v>44215</v>
      </c>
      <c r="E1138" s="82"/>
      <c r="F1138" s="59" t="s">
        <v>5817</v>
      </c>
      <c r="G1138" s="59">
        <v>2</v>
      </c>
      <c r="I1138" t="s">
        <v>1718</v>
      </c>
      <c r="J1138">
        <v>1137</v>
      </c>
      <c r="K1138">
        <f t="shared" si="170"/>
        <v>807</v>
      </c>
      <c r="L1138">
        <f t="shared" si="171"/>
        <v>1</v>
      </c>
      <c r="M1138">
        <f t="shared" si="172"/>
        <v>40107</v>
      </c>
      <c r="N1138">
        <f t="shared" si="173"/>
        <v>2009</v>
      </c>
      <c r="O1138">
        <f t="shared" si="174"/>
        <v>10</v>
      </c>
      <c r="P1138">
        <f t="shared" si="175"/>
        <v>10</v>
      </c>
      <c r="Q1138">
        <f t="shared" si="176"/>
        <v>21</v>
      </c>
      <c r="R1138">
        <f t="shared" si="177"/>
        <v>21</v>
      </c>
      <c r="S1138" t="str">
        <f t="shared" si="178"/>
        <v>'2009-10-21'</v>
      </c>
      <c r="T1138" t="str">
        <f t="shared" si="179"/>
        <v>insert into control (nombre, fecha_registrada, registrada, estatus, id_admin, id_cliente, created_at, updated_at) values('PASTELERIA EL CISNE DESDE 1998','2009-10-21',1,1,2,807,'2018-10-31 23:06:00','2018-10-31 23:06:00');</v>
      </c>
    </row>
    <row r="1139" spans="1:20" ht="29">
      <c r="A1139" s="89" t="s">
        <v>1542</v>
      </c>
      <c r="B1139" s="57">
        <v>1</v>
      </c>
      <c r="C1139" s="67">
        <v>36811</v>
      </c>
      <c r="D1139" s="67">
        <v>44116</v>
      </c>
      <c r="E1139" s="83"/>
      <c r="F1139" s="65" t="s">
        <v>1542</v>
      </c>
      <c r="G1139" s="57">
        <v>834</v>
      </c>
      <c r="I1139" t="s">
        <v>1715</v>
      </c>
      <c r="J1139">
        <v>1138</v>
      </c>
      <c r="K1139">
        <f t="shared" si="170"/>
        <v>808</v>
      </c>
      <c r="L1139">
        <f t="shared" si="171"/>
        <v>1</v>
      </c>
      <c r="M1139">
        <f t="shared" si="172"/>
        <v>40693</v>
      </c>
      <c r="N1139">
        <f t="shared" si="173"/>
        <v>2011</v>
      </c>
      <c r="O1139">
        <f t="shared" si="174"/>
        <v>5</v>
      </c>
      <c r="P1139" t="str">
        <f t="shared" si="175"/>
        <v>05</v>
      </c>
      <c r="Q1139">
        <f t="shared" si="176"/>
        <v>30</v>
      </c>
      <c r="R1139">
        <f t="shared" si="177"/>
        <v>30</v>
      </c>
      <c r="S1139" t="str">
        <f t="shared" si="178"/>
        <v>'2011-05-30'</v>
      </c>
      <c r="T1139" t="str">
        <f t="shared" si="179"/>
        <v>insert into control (nombre, fecha_registrada, registrada, estatus, id_admin, id_cliente, created_at, updated_at) values('PASTELOPOLIS','2011-05-30',1,1,2,808,'2018-10-31 23:06:00','2018-10-31 23:06:00');</v>
      </c>
    </row>
    <row r="1140" spans="1:20" ht="27">
      <c r="A1140" s="116" t="s">
        <v>5822</v>
      </c>
      <c r="B1140" s="110">
        <v>1</v>
      </c>
      <c r="C1140" s="111">
        <v>37000</v>
      </c>
      <c r="D1140" s="111">
        <v>40652</v>
      </c>
      <c r="E1140" s="112"/>
      <c r="F1140" s="117" t="s">
        <v>8623</v>
      </c>
      <c r="G1140" s="110">
        <v>1134</v>
      </c>
      <c r="I1140" t="s">
        <v>8523</v>
      </c>
      <c r="J1140">
        <v>1139</v>
      </c>
      <c r="K1140">
        <f t="shared" si="170"/>
        <v>809</v>
      </c>
      <c r="L1140">
        <f t="shared" si="171"/>
        <v>0</v>
      </c>
      <c r="M1140" t="str">
        <f t="shared" si="172"/>
        <v/>
      </c>
      <c r="N1140" t="e">
        <f t="shared" si="173"/>
        <v>#VALUE!</v>
      </c>
      <c r="O1140" t="e">
        <f t="shared" si="174"/>
        <v>#VALUE!</v>
      </c>
      <c r="P1140" t="e">
        <f t="shared" si="175"/>
        <v>#VALUE!</v>
      </c>
      <c r="Q1140" t="e">
        <f t="shared" si="176"/>
        <v>#VALUE!</v>
      </c>
      <c r="R1140" t="e">
        <f t="shared" si="177"/>
        <v>#VALUE!</v>
      </c>
      <c r="S1140" t="str">
        <f t="shared" si="178"/>
        <v>null</v>
      </c>
      <c r="T1140" t="str">
        <f t="shared" si="179"/>
        <v>insert into control (nombre, fecha_registrada, registrada, estatus, id_admin, id_cliente, created_at, updated_at) values('PATIO AMARILLO',null,0,1,2,809,'2018-10-31 23:06:00','2018-10-31 23:06:00');</v>
      </c>
    </row>
    <row r="1141" spans="1:20">
      <c r="A1141" s="118" t="s">
        <v>5823</v>
      </c>
      <c r="B1141" s="94">
        <v>1</v>
      </c>
      <c r="C1141" s="95">
        <v>37316</v>
      </c>
      <c r="D1141" s="95">
        <v>40969</v>
      </c>
      <c r="E1141" s="101"/>
      <c r="F1141" s="118" t="s">
        <v>8622</v>
      </c>
      <c r="G1141" s="94">
        <v>1135</v>
      </c>
      <c r="I1141" t="s">
        <v>1709</v>
      </c>
      <c r="J1141">
        <v>1140</v>
      </c>
      <c r="K1141">
        <f t="shared" si="170"/>
        <v>810</v>
      </c>
      <c r="L1141">
        <f t="shared" si="171"/>
        <v>1</v>
      </c>
      <c r="M1141">
        <f t="shared" si="172"/>
        <v>40011</v>
      </c>
      <c r="N1141">
        <f t="shared" si="173"/>
        <v>2009</v>
      </c>
      <c r="O1141">
        <f t="shared" si="174"/>
        <v>7</v>
      </c>
      <c r="P1141" t="str">
        <f t="shared" si="175"/>
        <v>07</v>
      </c>
      <c r="Q1141">
        <f t="shared" si="176"/>
        <v>17</v>
      </c>
      <c r="R1141">
        <f t="shared" si="177"/>
        <v>17</v>
      </c>
      <c r="S1141" t="str">
        <f t="shared" si="178"/>
        <v>'2009-07-17'</v>
      </c>
      <c r="T1141" t="str">
        <f t="shared" si="179"/>
        <v>insert into control (nombre, fecha_registrada, registrada, estatus, id_admin, id_cliente, created_at, updated_at) values('PAVI PAVO MMMMUSLOS CON SABOR','2009-07-17',1,1,2,810,'2018-10-31 23:06:00','2018-10-31 23:06:00');</v>
      </c>
    </row>
    <row r="1142" spans="1:20">
      <c r="A1142" s="59" t="s">
        <v>5454</v>
      </c>
      <c r="B1142" s="59">
        <v>1</v>
      </c>
      <c r="C1142" s="68">
        <v>42128</v>
      </c>
      <c r="D1142" s="68">
        <v>45781</v>
      </c>
      <c r="E1142" s="82"/>
      <c r="F1142" s="59" t="s">
        <v>5454</v>
      </c>
      <c r="G1142" s="59">
        <v>75</v>
      </c>
      <c r="I1142" t="s">
        <v>7744</v>
      </c>
      <c r="J1142">
        <v>1141</v>
      </c>
      <c r="K1142">
        <f t="shared" si="170"/>
        <v>536</v>
      </c>
      <c r="L1142">
        <f t="shared" si="171"/>
        <v>1</v>
      </c>
      <c r="M1142">
        <f t="shared" si="172"/>
        <v>42858</v>
      </c>
      <c r="N1142">
        <f t="shared" si="173"/>
        <v>2017</v>
      </c>
      <c r="O1142">
        <f t="shared" si="174"/>
        <v>5</v>
      </c>
      <c r="P1142" t="str">
        <f t="shared" si="175"/>
        <v>05</v>
      </c>
      <c r="Q1142">
        <f t="shared" si="176"/>
        <v>3</v>
      </c>
      <c r="R1142" t="str">
        <f t="shared" si="177"/>
        <v>03</v>
      </c>
      <c r="S1142" t="str">
        <f t="shared" si="178"/>
        <v>'2017-05-03'</v>
      </c>
      <c r="T1142" t="str">
        <f t="shared" si="179"/>
        <v>insert into control (nombre, fecha_registrada, registrada, estatus, id_admin, id_cliente, created_at, updated_at) values('PAVIA','2017-05-03',1,1,2,536,'2018-10-31 23:06:00','2018-10-31 23:06:00');</v>
      </c>
    </row>
    <row r="1143" spans="1:20">
      <c r="A1143" s="58" t="s">
        <v>5827</v>
      </c>
      <c r="B1143" s="58">
        <v>1</v>
      </c>
      <c r="C1143" s="67">
        <v>38335</v>
      </c>
      <c r="D1143" s="67">
        <v>45640</v>
      </c>
      <c r="E1143" s="83"/>
      <c r="F1143" s="58" t="s">
        <v>5827</v>
      </c>
      <c r="G1143" s="58">
        <v>867</v>
      </c>
      <c r="I1143" t="s">
        <v>1702</v>
      </c>
      <c r="J1143">
        <v>1142</v>
      </c>
      <c r="K1143">
        <f t="shared" si="170"/>
        <v>811</v>
      </c>
      <c r="L1143">
        <f t="shared" si="171"/>
        <v>1</v>
      </c>
      <c r="M1143">
        <f t="shared" si="172"/>
        <v>40737</v>
      </c>
      <c r="N1143">
        <f t="shared" si="173"/>
        <v>2011</v>
      </c>
      <c r="O1143">
        <f t="shared" si="174"/>
        <v>7</v>
      </c>
      <c r="P1143" t="str">
        <f t="shared" si="175"/>
        <v>07</v>
      </c>
      <c r="Q1143">
        <f t="shared" si="176"/>
        <v>13</v>
      </c>
      <c r="R1143">
        <f t="shared" si="177"/>
        <v>13</v>
      </c>
      <c r="S1143" t="str">
        <f t="shared" si="178"/>
        <v>'2011-07-13'</v>
      </c>
      <c r="T1143" t="str">
        <f t="shared" si="179"/>
        <v>insert into control (nombre, fecha_registrada, registrada, estatus, id_admin, id_cliente, created_at, updated_at) values('PAX FACTURANDO CONFIANZA','2011-07-13',1,1,2,811,'2018-10-31 23:06:00','2018-10-31 23:06:00');</v>
      </c>
    </row>
    <row r="1144" spans="1:20">
      <c r="A1144" s="59" t="s">
        <v>5834</v>
      </c>
      <c r="B1144" s="59">
        <v>1</v>
      </c>
      <c r="C1144" s="68">
        <v>38336</v>
      </c>
      <c r="D1144" s="68">
        <v>45641</v>
      </c>
      <c r="E1144" s="82"/>
      <c r="F1144" s="59" t="s">
        <v>2251</v>
      </c>
      <c r="G1144" s="59">
        <v>712</v>
      </c>
      <c r="I1144" t="s">
        <v>3432</v>
      </c>
      <c r="J1144">
        <v>1143</v>
      </c>
      <c r="K1144">
        <f t="shared" si="170"/>
        <v>463</v>
      </c>
      <c r="L1144">
        <f t="shared" si="171"/>
        <v>0</v>
      </c>
      <c r="M1144">
        <f t="shared" si="172"/>
        <v>39458</v>
      </c>
      <c r="N1144">
        <f t="shared" si="173"/>
        <v>2008</v>
      </c>
      <c r="O1144">
        <f t="shared" si="174"/>
        <v>1</v>
      </c>
      <c r="P1144" t="str">
        <f t="shared" si="175"/>
        <v>01</v>
      </c>
      <c r="Q1144">
        <f t="shared" si="176"/>
        <v>11</v>
      </c>
      <c r="R1144">
        <f t="shared" si="177"/>
        <v>11</v>
      </c>
      <c r="S1144" t="str">
        <f t="shared" si="178"/>
        <v>'2008-01-11'</v>
      </c>
      <c r="T1144" t="str">
        <f t="shared" si="179"/>
        <v>insert into control (nombre, fecha_registrada, registrada, estatus, id_admin, id_cliente, created_at, updated_at) values('PECAS','2008-01-11',0,1,2,463,'2018-10-31 23:06:00','2018-10-31 23:06:00');</v>
      </c>
    </row>
    <row r="1145" spans="1:20">
      <c r="A1145" s="58" t="s">
        <v>2251</v>
      </c>
      <c r="B1145" s="58">
        <v>1</v>
      </c>
      <c r="C1145" s="67">
        <v>38336</v>
      </c>
      <c r="D1145" s="67">
        <v>45641</v>
      </c>
      <c r="E1145" s="83"/>
      <c r="F1145" s="58" t="s">
        <v>2251</v>
      </c>
      <c r="G1145" s="58">
        <v>712</v>
      </c>
      <c r="I1145" t="s">
        <v>1696</v>
      </c>
      <c r="J1145">
        <v>1144</v>
      </c>
      <c r="K1145">
        <f t="shared" si="170"/>
        <v>812</v>
      </c>
      <c r="L1145">
        <f t="shared" si="171"/>
        <v>1</v>
      </c>
      <c r="M1145">
        <f t="shared" si="172"/>
        <v>41813</v>
      </c>
      <c r="N1145">
        <f t="shared" si="173"/>
        <v>2014</v>
      </c>
      <c r="O1145">
        <f t="shared" si="174"/>
        <v>6</v>
      </c>
      <c r="P1145" t="str">
        <f t="shared" si="175"/>
        <v>06</v>
      </c>
      <c r="Q1145">
        <f t="shared" si="176"/>
        <v>23</v>
      </c>
      <c r="R1145">
        <f t="shared" si="177"/>
        <v>23</v>
      </c>
      <c r="S1145" t="str">
        <f t="shared" si="178"/>
        <v>'2014-06-23'</v>
      </c>
      <c r="T1145" t="str">
        <f t="shared" si="179"/>
        <v>insert into control (nombre, fecha_registrada, registrada, estatus, id_admin, id_cliente, created_at, updated_at) values('PEI PERFILES EXTRUIDOS INDUSTRIALES','2014-06-23',1,1,2,812,'2018-10-31 23:06:00','2018-10-31 23:06:00');</v>
      </c>
    </row>
    <row r="1146" spans="1:20">
      <c r="A1146" s="59" t="s">
        <v>5837</v>
      </c>
      <c r="B1146" s="59">
        <v>1</v>
      </c>
      <c r="C1146" s="68">
        <v>38337</v>
      </c>
      <c r="D1146" s="68">
        <v>45642</v>
      </c>
      <c r="E1146" s="82"/>
      <c r="F1146" s="59" t="s">
        <v>5837</v>
      </c>
      <c r="G1146" s="59">
        <v>39</v>
      </c>
      <c r="I1146" t="s">
        <v>1697</v>
      </c>
      <c r="J1146">
        <v>1145</v>
      </c>
      <c r="K1146">
        <f t="shared" si="170"/>
        <v>812</v>
      </c>
      <c r="L1146">
        <f t="shared" si="171"/>
        <v>1</v>
      </c>
      <c r="M1146">
        <f t="shared" si="172"/>
        <v>42337</v>
      </c>
      <c r="N1146">
        <f t="shared" si="173"/>
        <v>2015</v>
      </c>
      <c r="O1146">
        <f t="shared" si="174"/>
        <v>11</v>
      </c>
      <c r="P1146">
        <f t="shared" si="175"/>
        <v>11</v>
      </c>
      <c r="Q1146">
        <f t="shared" si="176"/>
        <v>29</v>
      </c>
      <c r="R1146">
        <f t="shared" si="177"/>
        <v>29</v>
      </c>
      <c r="S1146" t="str">
        <f t="shared" si="178"/>
        <v>'2015-11-29'</v>
      </c>
      <c r="T1146" t="str">
        <f t="shared" si="179"/>
        <v>insert into control (nombre, fecha_registrada, registrada, estatus, id_admin, id_cliente, created_at, updated_at) values('PEI PRODUCTOS Y EQUIPOS INDUSTRIALES','2015-11-29',1,1,2,812,'2018-10-31 23:06:00','2018-10-31 23:06:00');</v>
      </c>
    </row>
    <row r="1147" spans="1:20">
      <c r="A1147" s="58" t="s">
        <v>5840</v>
      </c>
      <c r="B1147" s="58">
        <v>1</v>
      </c>
      <c r="C1147" s="67">
        <v>41990</v>
      </c>
      <c r="D1147" s="67">
        <v>45643</v>
      </c>
      <c r="E1147" s="83"/>
      <c r="F1147" s="58" t="s">
        <v>5841</v>
      </c>
      <c r="G1147" s="58">
        <v>41</v>
      </c>
      <c r="I1147" t="s">
        <v>1685</v>
      </c>
      <c r="J1147">
        <v>1146</v>
      </c>
      <c r="K1147">
        <f t="shared" si="170"/>
        <v>813</v>
      </c>
      <c r="L1147">
        <f t="shared" si="171"/>
        <v>1</v>
      </c>
      <c r="M1147">
        <f t="shared" si="172"/>
        <v>40394</v>
      </c>
      <c r="N1147">
        <f t="shared" si="173"/>
        <v>2010</v>
      </c>
      <c r="O1147">
        <f t="shared" si="174"/>
        <v>8</v>
      </c>
      <c r="P1147" t="str">
        <f t="shared" si="175"/>
        <v>08</v>
      </c>
      <c r="Q1147">
        <f t="shared" si="176"/>
        <v>4</v>
      </c>
      <c r="R1147" t="str">
        <f t="shared" si="177"/>
        <v>04</v>
      </c>
      <c r="S1147" t="str">
        <f t="shared" si="178"/>
        <v>'2010-08-04'</v>
      </c>
      <c r="T1147" t="str">
        <f t="shared" si="179"/>
        <v>insert into control (nombre, fecha_registrada, registrada, estatus, id_admin, id_cliente, created_at, updated_at) values('PEPE PIZZA','2010-08-04',1,1,2,813,'2018-10-31 23:06:00','2018-10-31 23:06:00');</v>
      </c>
    </row>
    <row r="1148" spans="1:20">
      <c r="A1148" s="59" t="s">
        <v>2038</v>
      </c>
      <c r="B1148" s="59">
        <v>1</v>
      </c>
      <c r="C1148" s="68">
        <v>41990</v>
      </c>
      <c r="D1148" s="68">
        <v>45643</v>
      </c>
      <c r="E1148" s="82">
        <v>31</v>
      </c>
      <c r="F1148" s="59" t="s">
        <v>2039</v>
      </c>
      <c r="G1148" s="59">
        <v>746</v>
      </c>
      <c r="I1148" t="s">
        <v>6233</v>
      </c>
      <c r="J1148">
        <v>1147</v>
      </c>
      <c r="K1148">
        <f t="shared" si="170"/>
        <v>813</v>
      </c>
      <c r="L1148">
        <f t="shared" si="171"/>
        <v>1</v>
      </c>
      <c r="M1148">
        <f t="shared" si="172"/>
        <v>38491</v>
      </c>
      <c r="N1148">
        <f t="shared" si="173"/>
        <v>2005</v>
      </c>
      <c r="O1148">
        <f t="shared" si="174"/>
        <v>5</v>
      </c>
      <c r="P1148" t="str">
        <f t="shared" si="175"/>
        <v>05</v>
      </c>
      <c r="Q1148">
        <f t="shared" si="176"/>
        <v>19</v>
      </c>
      <c r="R1148">
        <f t="shared" si="177"/>
        <v>19</v>
      </c>
      <c r="S1148" t="str">
        <f t="shared" si="178"/>
        <v>'2005-05-19'</v>
      </c>
      <c r="T1148" t="str">
        <f t="shared" si="179"/>
        <v>insert into control (nombre, fecha_registrada, registrada, estatus, id_admin, id_cliente, created_at, updated_at) values('PEPE PIZZA 2 X 1','2005-05-19',1,1,2,813,'2018-10-31 23:06:00','2018-10-31 23:06:00');</v>
      </c>
    </row>
    <row r="1149" spans="1:20">
      <c r="A1149" s="58" t="s">
        <v>2038</v>
      </c>
      <c r="B1149" s="58">
        <v>1</v>
      </c>
      <c r="C1149" s="67">
        <v>41990</v>
      </c>
      <c r="D1149" s="67">
        <v>45643</v>
      </c>
      <c r="E1149" s="83">
        <v>29</v>
      </c>
      <c r="F1149" s="58" t="s">
        <v>2039</v>
      </c>
      <c r="G1149" s="58">
        <v>746</v>
      </c>
      <c r="I1149" t="s">
        <v>1692</v>
      </c>
      <c r="J1149">
        <v>1148</v>
      </c>
      <c r="K1149">
        <f t="shared" si="170"/>
        <v>813</v>
      </c>
      <c r="L1149">
        <f t="shared" si="171"/>
        <v>1</v>
      </c>
      <c r="M1149">
        <f t="shared" si="172"/>
        <v>40394</v>
      </c>
      <c r="N1149">
        <f t="shared" si="173"/>
        <v>2010</v>
      </c>
      <c r="O1149">
        <f t="shared" si="174"/>
        <v>8</v>
      </c>
      <c r="P1149" t="str">
        <f t="shared" si="175"/>
        <v>08</v>
      </c>
      <c r="Q1149">
        <f t="shared" si="176"/>
        <v>4</v>
      </c>
      <c r="R1149" t="str">
        <f t="shared" si="177"/>
        <v>04</v>
      </c>
      <c r="S1149" t="str">
        <f t="shared" si="178"/>
        <v>'2010-08-04'</v>
      </c>
      <c r="T1149" t="str">
        <f t="shared" si="179"/>
        <v>insert into control (nombre, fecha_registrada, registrada, estatus, id_admin, id_cliente, created_at, updated_at) values('PEPE PIZZA EXPRESS','2010-08-04',1,1,2,813,'2018-10-31 23:06:00','2018-10-31 23:06:00');</v>
      </c>
    </row>
    <row r="1150" spans="1:20">
      <c r="A1150" s="60" t="s">
        <v>2038</v>
      </c>
      <c r="B1150" s="60" t="s">
        <v>8657</v>
      </c>
      <c r="C1150" s="68">
        <v>41990</v>
      </c>
      <c r="D1150" s="68">
        <v>45643</v>
      </c>
      <c r="E1150" s="82">
        <v>39</v>
      </c>
      <c r="F1150" s="60" t="s">
        <v>2039</v>
      </c>
      <c r="G1150" s="60">
        <v>746</v>
      </c>
      <c r="I1150" t="s">
        <v>2810</v>
      </c>
      <c r="J1150">
        <v>1149</v>
      </c>
      <c r="K1150">
        <f t="shared" si="170"/>
        <v>600</v>
      </c>
      <c r="L1150">
        <f t="shared" si="171"/>
        <v>1</v>
      </c>
      <c r="M1150">
        <f t="shared" si="172"/>
        <v>38860</v>
      </c>
      <c r="N1150">
        <f t="shared" si="173"/>
        <v>2006</v>
      </c>
      <c r="O1150">
        <f t="shared" si="174"/>
        <v>5</v>
      </c>
      <c r="P1150" t="str">
        <f t="shared" si="175"/>
        <v>05</v>
      </c>
      <c r="Q1150">
        <f t="shared" si="176"/>
        <v>23</v>
      </c>
      <c r="R1150">
        <f t="shared" si="177"/>
        <v>23</v>
      </c>
      <c r="S1150" t="str">
        <f t="shared" si="178"/>
        <v>'2006-05-23'</v>
      </c>
      <c r="T1150" t="str">
        <f t="shared" si="179"/>
        <v>insert into control (nombre, fecha_registrada, registrada, estatus, id_admin, id_cliente, created_at, updated_at) values('PETTIT SUISSE','2006-05-23',1,1,2,600,'2018-10-31 23:06:00','2018-10-31 23:06:00');</v>
      </c>
    </row>
    <row r="1151" spans="1:20">
      <c r="A1151" s="58" t="s">
        <v>5851</v>
      </c>
      <c r="B1151" s="58">
        <v>1</v>
      </c>
      <c r="C1151" s="67">
        <v>41990</v>
      </c>
      <c r="D1151" s="67">
        <v>45643</v>
      </c>
      <c r="E1151" s="83"/>
      <c r="F1151" s="58" t="s">
        <v>5851</v>
      </c>
      <c r="G1151" s="58">
        <v>422</v>
      </c>
      <c r="I1151" t="s">
        <v>1674</v>
      </c>
      <c r="J1151">
        <v>1150</v>
      </c>
      <c r="K1151">
        <f t="shared" si="170"/>
        <v>815</v>
      </c>
      <c r="L1151">
        <f t="shared" si="171"/>
        <v>1</v>
      </c>
      <c r="M1151">
        <f t="shared" si="172"/>
        <v>38534</v>
      </c>
      <c r="N1151">
        <f t="shared" si="173"/>
        <v>2005</v>
      </c>
      <c r="O1151">
        <f t="shared" si="174"/>
        <v>7</v>
      </c>
      <c r="P1151" t="str">
        <f t="shared" si="175"/>
        <v>07</v>
      </c>
      <c r="Q1151">
        <f t="shared" si="176"/>
        <v>1</v>
      </c>
      <c r="R1151" t="str">
        <f t="shared" si="177"/>
        <v>01</v>
      </c>
      <c r="S1151" t="str">
        <f t="shared" si="178"/>
        <v>'2005-07-01'</v>
      </c>
      <c r="T1151" t="str">
        <f t="shared" si="179"/>
        <v>insert into control (nombre, fecha_registrada, registrada, estatus, id_admin, id_cliente, created_at, updated_at) values('PETZELL','2005-07-01',1,1,2,815,'2018-10-31 23:06:00','2018-10-31 23:06:00');</v>
      </c>
    </row>
    <row r="1152" spans="1:20">
      <c r="A1152" s="59" t="s">
        <v>5858</v>
      </c>
      <c r="B1152" s="59">
        <v>1</v>
      </c>
      <c r="C1152" s="68">
        <v>41990</v>
      </c>
      <c r="D1152" s="68">
        <v>45643</v>
      </c>
      <c r="E1152" s="82"/>
      <c r="F1152" s="59" t="s">
        <v>5501</v>
      </c>
      <c r="G1152" s="59">
        <v>68</v>
      </c>
      <c r="I1152" t="s">
        <v>1660</v>
      </c>
      <c r="J1152">
        <v>1151</v>
      </c>
      <c r="K1152">
        <f t="shared" si="170"/>
        <v>817</v>
      </c>
      <c r="L1152">
        <f t="shared" si="171"/>
        <v>1</v>
      </c>
      <c r="M1152">
        <f t="shared" si="172"/>
        <v>41053</v>
      </c>
      <c r="N1152">
        <f t="shared" si="173"/>
        <v>2012</v>
      </c>
      <c r="O1152">
        <f t="shared" si="174"/>
        <v>5</v>
      </c>
      <c r="P1152" t="str">
        <f t="shared" si="175"/>
        <v>05</v>
      </c>
      <c r="Q1152">
        <f t="shared" si="176"/>
        <v>24</v>
      </c>
      <c r="R1152">
        <f t="shared" si="177"/>
        <v>24</v>
      </c>
      <c r="S1152" t="str">
        <f t="shared" si="178"/>
        <v>'2012-05-24'</v>
      </c>
      <c r="T1152" t="str">
        <f t="shared" si="179"/>
        <v>insert into control (nombre, fecha_registrada, registrada, estatus, id_admin, id_cliente, created_at, updated_at) values('ph&amp;f photo&amp;fiesta','2012-05-24',1,1,2,817,'2018-10-31 23:06:00','2018-10-31 23:06:00');</v>
      </c>
    </row>
    <row r="1153" spans="1:20">
      <c r="A1153" s="58" t="s">
        <v>5864</v>
      </c>
      <c r="B1153" s="58">
        <v>1</v>
      </c>
      <c r="C1153" s="67">
        <v>41990</v>
      </c>
      <c r="D1153" s="67">
        <v>45643</v>
      </c>
      <c r="E1153" s="83"/>
      <c r="F1153" s="58" t="s">
        <v>801</v>
      </c>
      <c r="G1153" s="58">
        <v>987</v>
      </c>
      <c r="I1153" t="s">
        <v>1669</v>
      </c>
      <c r="J1153">
        <v>1152</v>
      </c>
      <c r="K1153">
        <f t="shared" si="170"/>
        <v>816</v>
      </c>
      <c r="L1153">
        <f t="shared" si="171"/>
        <v>1</v>
      </c>
      <c r="M1153">
        <f t="shared" si="172"/>
        <v>40185</v>
      </c>
      <c r="N1153">
        <f t="shared" si="173"/>
        <v>2010</v>
      </c>
      <c r="O1153">
        <f t="shared" si="174"/>
        <v>1</v>
      </c>
      <c r="P1153" t="str">
        <f t="shared" si="175"/>
        <v>01</v>
      </c>
      <c r="Q1153">
        <f t="shared" si="176"/>
        <v>7</v>
      </c>
      <c r="R1153" t="str">
        <f t="shared" si="177"/>
        <v>07</v>
      </c>
      <c r="S1153" t="str">
        <f t="shared" si="178"/>
        <v>'2010-01-07'</v>
      </c>
      <c r="T1153" t="str">
        <f t="shared" si="179"/>
        <v>insert into control (nombre, fecha_registrada, registrada, estatus, id_admin, id_cliente, created_at, updated_at) values('PHASE','2010-01-07',1,1,2,816,'2018-10-31 23:06:00','2018-10-31 23:06:00');</v>
      </c>
    </row>
    <row r="1154" spans="1:20">
      <c r="A1154" s="74" t="s">
        <v>5864</v>
      </c>
      <c r="B1154" s="59">
        <v>1</v>
      </c>
      <c r="C1154" s="68">
        <v>42683</v>
      </c>
      <c r="D1154" s="68">
        <v>46335</v>
      </c>
      <c r="E1154" s="82">
        <v>25</v>
      </c>
      <c r="F1154" s="59" t="s">
        <v>801</v>
      </c>
      <c r="G1154" s="59">
        <v>987</v>
      </c>
      <c r="I1154" t="s">
        <v>3645</v>
      </c>
      <c r="J1154">
        <v>1153</v>
      </c>
      <c r="K1154">
        <f t="shared" si="170"/>
        <v>443</v>
      </c>
      <c r="L1154">
        <f t="shared" si="171"/>
        <v>1</v>
      </c>
      <c r="M1154">
        <f t="shared" si="172"/>
        <v>41446</v>
      </c>
      <c r="N1154">
        <f t="shared" si="173"/>
        <v>2013</v>
      </c>
      <c r="O1154">
        <f t="shared" si="174"/>
        <v>6</v>
      </c>
      <c r="P1154" t="str">
        <f t="shared" si="175"/>
        <v>06</v>
      </c>
      <c r="Q1154">
        <f t="shared" si="176"/>
        <v>21</v>
      </c>
      <c r="R1154">
        <f t="shared" si="177"/>
        <v>21</v>
      </c>
      <c r="S1154" t="str">
        <f t="shared" si="178"/>
        <v>'2013-06-21'</v>
      </c>
      <c r="T1154" t="str">
        <f t="shared" si="179"/>
        <v>insert into control (nombre, fecha_registrada, registrada, estatus, id_admin, id_cliente, created_at, updated_at) values('PI MINAS','2013-06-21',1,1,2,443,'2018-10-31 23:06:00','2018-10-31 23:06:00');</v>
      </c>
    </row>
    <row r="1155" spans="1:20">
      <c r="A1155" s="58" t="s">
        <v>5869</v>
      </c>
      <c r="B1155" s="58">
        <v>1</v>
      </c>
      <c r="C1155" s="67">
        <v>42011</v>
      </c>
      <c r="D1155" s="67">
        <v>45664</v>
      </c>
      <c r="E1155" s="83"/>
      <c r="F1155" s="58" t="s">
        <v>5870</v>
      </c>
      <c r="G1155" s="58">
        <v>365</v>
      </c>
      <c r="I1155" t="s">
        <v>3640</v>
      </c>
      <c r="J1155">
        <v>1154</v>
      </c>
      <c r="K1155">
        <f t="shared" ref="K1155:K1218" si="180">VLOOKUP($I1155,$A$2:$G$2500,7,0)</f>
        <v>443</v>
      </c>
      <c r="L1155">
        <f t="shared" ref="L1155:L1218" si="181">IF(VLOOKUP($I1155,$A$2:$G$1967,2,0)="",0,VLOOKUP($I1155,$A$2:$G$1967,2,0))</f>
        <v>1</v>
      </c>
      <c r="M1155">
        <f t="shared" ref="M1155:M1218" si="182">IF(VLOOKUP($I1155,$A$2:$G$1967,3,0)="","",VLOOKUP($I1155,$A$2:$G$1967,3,0))</f>
        <v>40910</v>
      </c>
      <c r="N1155">
        <f t="shared" ref="N1155:N1218" si="183">YEAR(M1155)</f>
        <v>2012</v>
      </c>
      <c r="O1155">
        <f t="shared" ref="O1155:O1218" si="184">MONTH(M1155)</f>
        <v>1</v>
      </c>
      <c r="P1155" t="str">
        <f t="shared" ref="P1155:P1218" si="185">IF(LEN(O1155)=1,CONCATENATE("0",O1155),O1155)</f>
        <v>01</v>
      </c>
      <c r="Q1155">
        <f t="shared" ref="Q1155:Q1218" si="186">DAY(M1155)</f>
        <v>2</v>
      </c>
      <c r="R1155" t="str">
        <f t="shared" ref="R1155:R1218" si="187">IF(LEN(Q1155)=1,CONCATENATE("0",Q1155),Q1155)</f>
        <v>02</v>
      </c>
      <c r="S1155" t="str">
        <f t="shared" ref="S1155:S1218" si="188">IFERROR(CONCATENATE("'",N1155,"-",P1155,"-",R1155,"'"),"null")</f>
        <v>'2012-01-02'</v>
      </c>
      <c r="T1155" t="str">
        <f t="shared" ref="T1155:T1218" si="189">CONCATENATE("insert into control (nombre, fecha_registrada, registrada, estatus, id_admin, id_cliente, created_at, updated_at) values('",I1155,"',",S1155,",",L1155,",1,2,",K1155,",'2018-10-31 23:06:00','2018-10-31 23:06:00');")</f>
        <v>insert into control (nombre, fecha_registrada, registrada, estatus, id_admin, id_cliente, created_at, updated_at) values('PI PROTECCION INDUSTRIAL','2012-01-02',1,1,2,443,'2018-10-31 23:06:00','2018-10-31 23:06:00');</v>
      </c>
    </row>
    <row r="1156" spans="1:20">
      <c r="A1156" s="59" t="s">
        <v>5876</v>
      </c>
      <c r="B1156" s="75">
        <v>1</v>
      </c>
      <c r="C1156" s="68">
        <v>42011</v>
      </c>
      <c r="D1156" s="68">
        <v>45664</v>
      </c>
      <c r="E1156" s="82">
        <v>35</v>
      </c>
      <c r="F1156" s="59" t="s">
        <v>5876</v>
      </c>
      <c r="G1156" s="59">
        <v>532</v>
      </c>
      <c r="I1156" t="s">
        <v>6057</v>
      </c>
      <c r="J1156">
        <v>1155</v>
      </c>
      <c r="K1156">
        <f t="shared" si="180"/>
        <v>818</v>
      </c>
      <c r="L1156">
        <f t="shared" si="181"/>
        <v>1</v>
      </c>
      <c r="M1156">
        <f t="shared" si="182"/>
        <v>42075</v>
      </c>
      <c r="N1156">
        <f t="shared" si="183"/>
        <v>2015</v>
      </c>
      <c r="O1156">
        <f t="shared" si="184"/>
        <v>3</v>
      </c>
      <c r="P1156" t="str">
        <f t="shared" si="185"/>
        <v>03</v>
      </c>
      <c r="Q1156">
        <f t="shared" si="186"/>
        <v>12</v>
      </c>
      <c r="R1156">
        <f t="shared" si="187"/>
        <v>12</v>
      </c>
      <c r="S1156" t="str">
        <f t="shared" si="188"/>
        <v>'2015-03-12'</v>
      </c>
      <c r="T1156" t="str">
        <f t="shared" si="189"/>
        <v>insert into control (nombre, fecha_registrada, registrada, estatus, id_admin, id_cliente, created_at, updated_at) values('PICAJÚN TEX-MEX','2015-03-12',1,1,2,818,'2018-10-31 23:06:00','2018-10-31 23:06:00');</v>
      </c>
    </row>
    <row r="1157" spans="1:20">
      <c r="A1157" s="58" t="s">
        <v>5876</v>
      </c>
      <c r="B1157" s="77">
        <v>1</v>
      </c>
      <c r="C1157" s="67">
        <v>42011</v>
      </c>
      <c r="D1157" s="67">
        <v>45664</v>
      </c>
      <c r="E1157" s="83">
        <v>42</v>
      </c>
      <c r="F1157" s="58" t="s">
        <v>5876</v>
      </c>
      <c r="G1157" s="58">
        <v>532</v>
      </c>
      <c r="I1157" t="s">
        <v>7947</v>
      </c>
      <c r="J1157">
        <v>1156</v>
      </c>
      <c r="K1157">
        <f t="shared" si="180"/>
        <v>819</v>
      </c>
      <c r="L1157">
        <f t="shared" si="181"/>
        <v>1</v>
      </c>
      <c r="M1157">
        <f t="shared" si="182"/>
        <v>42975</v>
      </c>
      <c r="N1157">
        <f t="shared" si="183"/>
        <v>2017</v>
      </c>
      <c r="O1157">
        <f t="shared" si="184"/>
        <v>8</v>
      </c>
      <c r="P1157" t="str">
        <f t="shared" si="185"/>
        <v>08</v>
      </c>
      <c r="Q1157">
        <f t="shared" si="186"/>
        <v>28</v>
      </c>
      <c r="R1157">
        <f t="shared" si="187"/>
        <v>28</v>
      </c>
      <c r="S1157" t="str">
        <f t="shared" si="188"/>
        <v>'2017-08-28'</v>
      </c>
      <c r="T1157" t="str">
        <f t="shared" si="189"/>
        <v>insert into control (nombre, fecha_registrada, registrada, estatus, id_admin, id_cliente, created_at, updated_at) values('PID ELECTRONICS','2017-08-28',1,1,2,819,'2018-10-31 23:06:00','2018-10-31 23:06:00');</v>
      </c>
    </row>
    <row r="1158" spans="1:20">
      <c r="A1158" s="59" t="s">
        <v>5876</v>
      </c>
      <c r="B1158" s="75">
        <v>1</v>
      </c>
      <c r="C1158" s="68">
        <v>42011</v>
      </c>
      <c r="D1158" s="68">
        <v>45664</v>
      </c>
      <c r="E1158" s="82">
        <v>9</v>
      </c>
      <c r="F1158" s="59" t="s">
        <v>5876</v>
      </c>
      <c r="G1158" s="59">
        <v>532</v>
      </c>
      <c r="I1158" t="s">
        <v>1652</v>
      </c>
      <c r="J1158">
        <v>1157</v>
      </c>
      <c r="K1158">
        <f t="shared" si="180"/>
        <v>820</v>
      </c>
      <c r="L1158">
        <f t="shared" si="181"/>
        <v>1</v>
      </c>
      <c r="M1158">
        <f t="shared" si="182"/>
        <v>41394</v>
      </c>
      <c r="N1158">
        <f t="shared" si="183"/>
        <v>2013</v>
      </c>
      <c r="O1158">
        <f t="shared" si="184"/>
        <v>4</v>
      </c>
      <c r="P1158" t="str">
        <f t="shared" si="185"/>
        <v>04</v>
      </c>
      <c r="Q1158">
        <f t="shared" si="186"/>
        <v>30</v>
      </c>
      <c r="R1158">
        <f t="shared" si="187"/>
        <v>30</v>
      </c>
      <c r="S1158" t="str">
        <f t="shared" si="188"/>
        <v>'2013-04-30'</v>
      </c>
      <c r="T1158" t="str">
        <f t="shared" si="189"/>
        <v>insert into control (nombre, fecha_registrada, registrada, estatus, id_admin, id_cliente, created_at, updated_at) values('PIMEMISA','2013-04-30',1,1,2,820,'2018-10-31 23:06:00','2018-10-31 23:06:00');</v>
      </c>
    </row>
    <row r="1159" spans="1:20">
      <c r="A1159" s="58" t="s">
        <v>5898</v>
      </c>
      <c r="B1159" s="58">
        <v>1</v>
      </c>
      <c r="C1159" s="67">
        <v>42011</v>
      </c>
      <c r="D1159" s="67">
        <v>45664</v>
      </c>
      <c r="E1159" s="83"/>
      <c r="F1159" s="58" t="s">
        <v>5899</v>
      </c>
      <c r="G1159" s="58">
        <v>880</v>
      </c>
      <c r="I1159" t="s">
        <v>5459</v>
      </c>
      <c r="J1159">
        <v>1158</v>
      </c>
      <c r="K1159">
        <f t="shared" si="180"/>
        <v>75</v>
      </c>
      <c r="L1159">
        <f t="shared" si="181"/>
        <v>1</v>
      </c>
      <c r="M1159">
        <f t="shared" si="182"/>
        <v>42940</v>
      </c>
      <c r="N1159">
        <f t="shared" si="183"/>
        <v>2017</v>
      </c>
      <c r="O1159">
        <f t="shared" si="184"/>
        <v>7</v>
      </c>
      <c r="P1159" t="str">
        <f t="shared" si="185"/>
        <v>07</v>
      </c>
      <c r="Q1159">
        <f t="shared" si="186"/>
        <v>24</v>
      </c>
      <c r="R1159">
        <f t="shared" si="187"/>
        <v>24</v>
      </c>
      <c r="S1159" t="str">
        <f t="shared" si="188"/>
        <v>'2017-07-24'</v>
      </c>
      <c r="T1159" t="str">
        <f t="shared" si="189"/>
        <v>insert into control (nombre, fecha_registrada, registrada, estatus, id_admin, id_cliente, created_at, updated_at) values('PIN - T','2017-07-24',1,1,2,75,'2018-10-31 23:06:00','2018-10-31 23:06:00');</v>
      </c>
    </row>
    <row r="1160" spans="1:20">
      <c r="A1160" s="59" t="s">
        <v>5906</v>
      </c>
      <c r="B1160" s="59">
        <v>1</v>
      </c>
      <c r="C1160" s="68">
        <v>42011</v>
      </c>
      <c r="D1160" s="68">
        <v>45664</v>
      </c>
      <c r="E1160" s="82"/>
      <c r="F1160" s="59" t="s">
        <v>5907</v>
      </c>
      <c r="G1160" s="59">
        <v>371</v>
      </c>
      <c r="I1160" t="s">
        <v>1645</v>
      </c>
      <c r="J1160">
        <v>1159</v>
      </c>
      <c r="K1160">
        <f t="shared" si="180"/>
        <v>821</v>
      </c>
      <c r="L1160">
        <f t="shared" si="181"/>
        <v>1</v>
      </c>
      <c r="M1160">
        <f t="shared" si="182"/>
        <v>39604</v>
      </c>
      <c r="N1160">
        <f t="shared" si="183"/>
        <v>2008</v>
      </c>
      <c r="O1160">
        <f t="shared" si="184"/>
        <v>6</v>
      </c>
      <c r="P1160" t="str">
        <f t="shared" si="185"/>
        <v>06</v>
      </c>
      <c r="Q1160">
        <f t="shared" si="186"/>
        <v>5</v>
      </c>
      <c r="R1160" t="str">
        <f t="shared" si="187"/>
        <v>05</v>
      </c>
      <c r="S1160" t="str">
        <f t="shared" si="188"/>
        <v>'2008-06-05'</v>
      </c>
      <c r="T1160" t="str">
        <f t="shared" si="189"/>
        <v>insert into control (nombre, fecha_registrada, registrada, estatus, id_admin, id_cliente, created_at, updated_at) values('PINO´S BURGUER','2008-06-05',1,1,2,821,'2018-10-31 23:06:00','2018-10-31 23:06:00');</v>
      </c>
    </row>
    <row r="1161" spans="1:20">
      <c r="A1161" s="58" t="s">
        <v>5911</v>
      </c>
      <c r="B1161" s="58">
        <v>1</v>
      </c>
      <c r="C1161" s="67">
        <v>42011</v>
      </c>
      <c r="D1161" s="67">
        <v>45664</v>
      </c>
      <c r="E1161" s="83"/>
      <c r="F1161" s="58" t="s">
        <v>5911</v>
      </c>
      <c r="G1161" s="58">
        <v>1044</v>
      </c>
      <c r="I1161" t="s">
        <v>1629</v>
      </c>
      <c r="J1161">
        <v>1160</v>
      </c>
      <c r="K1161">
        <f t="shared" si="180"/>
        <v>823</v>
      </c>
      <c r="L1161">
        <f t="shared" si="181"/>
        <v>1</v>
      </c>
      <c r="M1161">
        <f t="shared" si="182"/>
        <v>41201</v>
      </c>
      <c r="N1161">
        <f t="shared" si="183"/>
        <v>2012</v>
      </c>
      <c r="O1161">
        <f t="shared" si="184"/>
        <v>10</v>
      </c>
      <c r="P1161">
        <f t="shared" si="185"/>
        <v>10</v>
      </c>
      <c r="Q1161">
        <f t="shared" si="186"/>
        <v>19</v>
      </c>
      <c r="R1161">
        <f t="shared" si="187"/>
        <v>19</v>
      </c>
      <c r="S1161" t="str">
        <f t="shared" si="188"/>
        <v>'2012-10-19'</v>
      </c>
      <c r="T1161" t="str">
        <f t="shared" si="189"/>
        <v>insert into control (nombre, fecha_registrada, registrada, estatus, id_admin, id_cliente, created_at, updated_at) values('PINTURAS TITANIUM DEL NTE','2012-10-19',1,1,2,823,'2018-10-31 23:06:00','2018-10-31 23:06:00');</v>
      </c>
    </row>
    <row r="1162" spans="1:20">
      <c r="A1162" s="59" t="s">
        <v>5916</v>
      </c>
      <c r="B1162" s="59">
        <v>1</v>
      </c>
      <c r="C1162" s="68">
        <v>42011</v>
      </c>
      <c r="D1162" s="68">
        <v>45664</v>
      </c>
      <c r="E1162" s="82"/>
      <c r="F1162" s="59" t="s">
        <v>5916</v>
      </c>
      <c r="G1162" s="59">
        <v>1053</v>
      </c>
      <c r="I1162" t="s">
        <v>8260</v>
      </c>
      <c r="J1162">
        <v>1161</v>
      </c>
      <c r="K1162">
        <f t="shared" si="180"/>
        <v>365</v>
      </c>
      <c r="L1162">
        <f t="shared" si="181"/>
        <v>1</v>
      </c>
      <c r="M1162">
        <f t="shared" si="182"/>
        <v>39567</v>
      </c>
      <c r="N1162">
        <f t="shared" si="183"/>
        <v>2008</v>
      </c>
      <c r="O1162">
        <f t="shared" si="184"/>
        <v>4</v>
      </c>
      <c r="P1162" t="str">
        <f t="shared" si="185"/>
        <v>04</v>
      </c>
      <c r="Q1162">
        <f t="shared" si="186"/>
        <v>29</v>
      </c>
      <c r="R1162">
        <f t="shared" si="187"/>
        <v>29</v>
      </c>
      <c r="S1162" t="str">
        <f t="shared" si="188"/>
        <v>'2008-04-29'</v>
      </c>
      <c r="T1162" t="str">
        <f t="shared" si="189"/>
        <v>insert into control (nombre, fecha_registrada, registrada, estatus, id_admin, id_cliente, created_at, updated_at) values('PISTOLAS LACTEOS PREMIUM','2008-04-29',1,1,2,365,'2018-10-31 23:06:00','2018-10-31 23:06:00');</v>
      </c>
    </row>
    <row r="1163" spans="1:20">
      <c r="A1163" s="58" t="s">
        <v>5921</v>
      </c>
      <c r="B1163" s="58">
        <v>1</v>
      </c>
      <c r="C1163" s="67">
        <v>42011</v>
      </c>
      <c r="D1163" s="67">
        <v>45664</v>
      </c>
      <c r="E1163" s="83"/>
      <c r="F1163" s="58" t="s">
        <v>5922</v>
      </c>
      <c r="G1163" s="58">
        <v>1063</v>
      </c>
      <c r="I1163" t="s">
        <v>7924</v>
      </c>
      <c r="J1163">
        <v>1162</v>
      </c>
      <c r="K1163">
        <f t="shared" si="180"/>
        <v>824</v>
      </c>
      <c r="L1163">
        <f t="shared" si="181"/>
        <v>1</v>
      </c>
      <c r="M1163">
        <f t="shared" si="182"/>
        <v>42954</v>
      </c>
      <c r="N1163">
        <f t="shared" si="183"/>
        <v>2017</v>
      </c>
      <c r="O1163">
        <f t="shared" si="184"/>
        <v>8</v>
      </c>
      <c r="P1163" t="str">
        <f t="shared" si="185"/>
        <v>08</v>
      </c>
      <c r="Q1163">
        <f t="shared" si="186"/>
        <v>7</v>
      </c>
      <c r="R1163" t="str">
        <f t="shared" si="187"/>
        <v>07</v>
      </c>
      <c r="S1163" t="str">
        <f t="shared" si="188"/>
        <v>'2017-08-07'</v>
      </c>
      <c r="T1163" t="str">
        <f t="shared" si="189"/>
        <v>insert into control (nombre, fecha_registrada, registrada, estatus, id_admin, id_cliente, created_at, updated_at) values('PIT ORIGINAL BRANDS','2017-08-07',1,1,2,824,'2018-10-31 23:06:00','2018-10-31 23:06:00');</v>
      </c>
    </row>
    <row r="1164" spans="1:20">
      <c r="A1164" s="59" t="s">
        <v>5927</v>
      </c>
      <c r="B1164" s="59">
        <v>1</v>
      </c>
      <c r="C1164" s="68">
        <v>38364</v>
      </c>
      <c r="D1164" s="68">
        <v>45669</v>
      </c>
      <c r="E1164" s="82"/>
      <c r="F1164" s="59" t="s">
        <v>2509</v>
      </c>
      <c r="G1164" s="59">
        <v>661</v>
      </c>
      <c r="I1164" t="s">
        <v>7743</v>
      </c>
      <c r="J1164">
        <v>1163</v>
      </c>
      <c r="K1164">
        <f t="shared" si="180"/>
        <v>536</v>
      </c>
      <c r="L1164">
        <f t="shared" si="181"/>
        <v>1</v>
      </c>
      <c r="M1164">
        <f t="shared" si="182"/>
        <v>42858</v>
      </c>
      <c r="N1164">
        <f t="shared" si="183"/>
        <v>2017</v>
      </c>
      <c r="O1164">
        <f t="shared" si="184"/>
        <v>5</v>
      </c>
      <c r="P1164" t="str">
        <f t="shared" si="185"/>
        <v>05</v>
      </c>
      <c r="Q1164">
        <f t="shared" si="186"/>
        <v>3</v>
      </c>
      <c r="R1164" t="str">
        <f t="shared" si="187"/>
        <v>03</v>
      </c>
      <c r="S1164" t="str">
        <f t="shared" si="188"/>
        <v>'2017-05-03'</v>
      </c>
      <c r="T1164" t="str">
        <f t="shared" si="189"/>
        <v>insert into control (nombre, fecha_registrada, registrada, estatus, id_admin, id_cliente, created_at, updated_at) values('PIVOT','2017-05-03',1,1,2,536,'2018-10-31 23:06:00','2018-10-31 23:06:00');</v>
      </c>
    </row>
    <row r="1165" spans="1:20">
      <c r="A1165" s="58" t="s">
        <v>4685</v>
      </c>
      <c r="B1165" s="58">
        <v>1</v>
      </c>
      <c r="C1165" s="67">
        <v>42016</v>
      </c>
      <c r="D1165" s="67">
        <v>45669</v>
      </c>
      <c r="E1165" s="83">
        <v>12</v>
      </c>
      <c r="F1165" s="58" t="s">
        <v>4686</v>
      </c>
      <c r="G1165" s="58">
        <v>240</v>
      </c>
      <c r="I1165" t="s">
        <v>7768</v>
      </c>
      <c r="J1165">
        <v>1164</v>
      </c>
      <c r="K1165">
        <f t="shared" si="180"/>
        <v>1010</v>
      </c>
      <c r="L1165">
        <f t="shared" si="181"/>
        <v>0</v>
      </c>
      <c r="M1165">
        <f t="shared" si="182"/>
        <v>42870</v>
      </c>
      <c r="N1165">
        <f t="shared" si="183"/>
        <v>2017</v>
      </c>
      <c r="O1165">
        <f t="shared" si="184"/>
        <v>5</v>
      </c>
      <c r="P1165" t="str">
        <f t="shared" si="185"/>
        <v>05</v>
      </c>
      <c r="Q1165">
        <f t="shared" si="186"/>
        <v>15</v>
      </c>
      <c r="R1165">
        <f t="shared" si="187"/>
        <v>15</v>
      </c>
      <c r="S1165" t="str">
        <f t="shared" si="188"/>
        <v>'2017-05-15'</v>
      </c>
      <c r="T1165" t="str">
        <f t="shared" si="189"/>
        <v>insert into control (nombre, fecha_registrada, registrada, estatus, id_admin, id_cliente, created_at, updated_at) values('PIZZA&amp;LOVE','2017-05-15',0,1,2,1010,'2018-10-31 23:06:00','2018-10-31 23:06:00');</v>
      </c>
    </row>
    <row r="1166" spans="1:20">
      <c r="A1166" s="59" t="s">
        <v>5934</v>
      </c>
      <c r="B1166" s="59">
        <v>1</v>
      </c>
      <c r="C1166" s="68">
        <v>42016</v>
      </c>
      <c r="D1166" s="68">
        <v>45669</v>
      </c>
      <c r="E1166" s="82"/>
      <c r="F1166" s="59" t="s">
        <v>3889</v>
      </c>
      <c r="G1166" s="59">
        <v>396</v>
      </c>
      <c r="I1166" t="s">
        <v>1623</v>
      </c>
      <c r="J1166">
        <v>1165</v>
      </c>
      <c r="K1166">
        <f t="shared" si="180"/>
        <v>825</v>
      </c>
      <c r="L1166">
        <f t="shared" si="181"/>
        <v>1</v>
      </c>
      <c r="M1166">
        <f t="shared" si="182"/>
        <v>40613</v>
      </c>
      <c r="N1166">
        <f t="shared" si="183"/>
        <v>2011</v>
      </c>
      <c r="O1166">
        <f t="shared" si="184"/>
        <v>3</v>
      </c>
      <c r="P1166" t="str">
        <f t="shared" si="185"/>
        <v>03</v>
      </c>
      <c r="Q1166">
        <f t="shared" si="186"/>
        <v>11</v>
      </c>
      <c r="R1166">
        <f t="shared" si="187"/>
        <v>11</v>
      </c>
      <c r="S1166" t="str">
        <f t="shared" si="188"/>
        <v>'2011-03-11'</v>
      </c>
      <c r="T1166" t="str">
        <f t="shared" si="189"/>
        <v>insert into control (nombre, fecha_registrada, registrada, estatus, id_admin, id_cliente, created_at, updated_at) values('PIZZAS LALIN','2011-03-11',1,1,2,825,'2018-10-31 23:06:00','2018-10-31 23:06:00');</v>
      </c>
    </row>
    <row r="1167" spans="1:20">
      <c r="A1167" s="58" t="s">
        <v>5938</v>
      </c>
      <c r="B1167" s="58">
        <v>1</v>
      </c>
      <c r="C1167" s="67">
        <v>42016</v>
      </c>
      <c r="D1167" s="67">
        <v>45669</v>
      </c>
      <c r="E1167" s="83"/>
      <c r="F1167" s="58" t="s">
        <v>5938</v>
      </c>
      <c r="G1167" s="58">
        <v>592</v>
      </c>
      <c r="I1167" t="s">
        <v>1620</v>
      </c>
      <c r="J1167">
        <v>1166</v>
      </c>
      <c r="K1167">
        <f t="shared" si="180"/>
        <v>826</v>
      </c>
      <c r="L1167">
        <f t="shared" si="181"/>
        <v>1</v>
      </c>
      <c r="M1167">
        <f t="shared" si="182"/>
        <v>41285</v>
      </c>
      <c r="N1167">
        <f t="shared" si="183"/>
        <v>2013</v>
      </c>
      <c r="O1167">
        <f t="shared" si="184"/>
        <v>1</v>
      </c>
      <c r="P1167" t="str">
        <f t="shared" si="185"/>
        <v>01</v>
      </c>
      <c r="Q1167">
        <f t="shared" si="186"/>
        <v>11</v>
      </c>
      <c r="R1167">
        <f t="shared" si="187"/>
        <v>11</v>
      </c>
      <c r="S1167" t="str">
        <f t="shared" si="188"/>
        <v>'2013-01-11'</v>
      </c>
      <c r="T1167" t="str">
        <f t="shared" si="189"/>
        <v>insert into control (nombre, fecha_registrada, registrada, estatus, id_admin, id_cliente, created_at, updated_at) values('PIZZERIA LA SIERRA THIESEN','2013-01-11',1,1,2,826,'2018-10-31 23:06:00','2018-10-31 23:06:00');</v>
      </c>
    </row>
    <row r="1168" spans="1:20">
      <c r="A1168" s="59" t="s">
        <v>5942</v>
      </c>
      <c r="B1168" s="59">
        <v>1</v>
      </c>
      <c r="C1168" s="68">
        <v>42016</v>
      </c>
      <c r="D1168" s="68">
        <v>45669</v>
      </c>
      <c r="E1168" s="82"/>
      <c r="F1168" s="59" t="s">
        <v>5942</v>
      </c>
      <c r="G1168" s="59">
        <v>849</v>
      </c>
      <c r="I1168" t="s">
        <v>1583</v>
      </c>
      <c r="J1168">
        <v>1167</v>
      </c>
      <c r="K1168">
        <f t="shared" si="180"/>
        <v>826</v>
      </c>
      <c r="L1168">
        <f t="shared" si="181"/>
        <v>1</v>
      </c>
      <c r="M1168">
        <f t="shared" si="182"/>
        <v>40266</v>
      </c>
      <c r="N1168">
        <f t="shared" si="183"/>
        <v>2010</v>
      </c>
      <c r="O1168">
        <f t="shared" si="184"/>
        <v>3</v>
      </c>
      <c r="P1168" t="str">
        <f t="shared" si="185"/>
        <v>03</v>
      </c>
      <c r="Q1168">
        <f t="shared" si="186"/>
        <v>29</v>
      </c>
      <c r="R1168">
        <f t="shared" si="187"/>
        <v>29</v>
      </c>
      <c r="S1168" t="str">
        <f t="shared" si="188"/>
        <v>'2010-03-29'</v>
      </c>
      <c r="T1168" t="str">
        <f t="shared" si="189"/>
        <v>insert into control (nombre, fecha_registrada, registrada, estatus, id_admin, id_cliente, created_at, updated_at) values('PIZZERIA LA SIERRA THIESSEN','2010-03-29',1,1,2,826,'2018-10-31 23:06:00','2018-10-31 23:06:00');</v>
      </c>
    </row>
    <row r="1169" spans="1:20">
      <c r="A1169" s="58" t="s">
        <v>5946</v>
      </c>
      <c r="B1169" s="58">
        <v>1</v>
      </c>
      <c r="C1169" s="67">
        <v>38385</v>
      </c>
      <c r="D1169" s="67">
        <v>45690</v>
      </c>
      <c r="E1169" s="83"/>
      <c r="F1169" s="58" t="s">
        <v>5946</v>
      </c>
      <c r="G1169" s="58">
        <v>276</v>
      </c>
      <c r="I1169" t="s">
        <v>1606</v>
      </c>
      <c r="J1169">
        <v>1168</v>
      </c>
      <c r="K1169">
        <f t="shared" si="180"/>
        <v>826</v>
      </c>
      <c r="L1169">
        <f t="shared" si="181"/>
        <v>1</v>
      </c>
      <c r="M1169">
        <f t="shared" si="182"/>
        <v>40716</v>
      </c>
      <c r="N1169">
        <f t="shared" si="183"/>
        <v>2011</v>
      </c>
      <c r="O1169">
        <f t="shared" si="184"/>
        <v>6</v>
      </c>
      <c r="P1169" t="str">
        <f t="shared" si="185"/>
        <v>06</v>
      </c>
      <c r="Q1169">
        <f t="shared" si="186"/>
        <v>22</v>
      </c>
      <c r="R1169">
        <f t="shared" si="187"/>
        <v>22</v>
      </c>
      <c r="S1169" t="str">
        <f t="shared" si="188"/>
        <v>'2011-06-22'</v>
      </c>
      <c r="T1169" t="str">
        <f t="shared" si="189"/>
        <v>insert into control (nombre, fecha_registrada, registrada, estatus, id_admin, id_cliente, created_at, updated_at) values('PIZZERÍA LA SIERRA THIESSEN','2011-06-22',1,1,2,826,'2018-10-31 23:06:00','2018-10-31 23:06:00');</v>
      </c>
    </row>
    <row r="1170" spans="1:20">
      <c r="A1170" s="59" t="s">
        <v>5950</v>
      </c>
      <c r="B1170" s="59">
        <v>1</v>
      </c>
      <c r="C1170" s="68">
        <v>38385</v>
      </c>
      <c r="D1170" s="68">
        <v>45690</v>
      </c>
      <c r="E1170" s="82"/>
      <c r="F1170" s="59" t="s">
        <v>5950</v>
      </c>
      <c r="G1170" s="59">
        <v>1060</v>
      </c>
      <c r="I1170" t="s">
        <v>1580</v>
      </c>
      <c r="J1170">
        <v>1169</v>
      </c>
      <c r="K1170">
        <f t="shared" si="180"/>
        <v>827</v>
      </c>
      <c r="L1170">
        <f t="shared" si="181"/>
        <v>1</v>
      </c>
      <c r="M1170">
        <f t="shared" si="182"/>
        <v>39701</v>
      </c>
      <c r="N1170">
        <f t="shared" si="183"/>
        <v>2008</v>
      </c>
      <c r="O1170">
        <f t="shared" si="184"/>
        <v>9</v>
      </c>
      <c r="P1170" t="str">
        <f t="shared" si="185"/>
        <v>09</v>
      </c>
      <c r="Q1170">
        <f t="shared" si="186"/>
        <v>10</v>
      </c>
      <c r="R1170">
        <f t="shared" si="187"/>
        <v>10</v>
      </c>
      <c r="S1170" t="str">
        <f t="shared" si="188"/>
        <v>'2008-09-10'</v>
      </c>
      <c r="T1170" t="str">
        <f t="shared" si="189"/>
        <v>insert into control (nombre, fecha_registrada, registrada, estatus, id_admin, id_cliente, created_at, updated_at) values('PIZZERÍZIMA','2008-09-10',1,1,2,827,'2018-10-31 23:06:00','2018-10-31 23:06:00');</v>
      </c>
    </row>
    <row r="1171" spans="1:20">
      <c r="A1171" s="58" t="s">
        <v>5957</v>
      </c>
      <c r="B1171" s="58">
        <v>1</v>
      </c>
      <c r="C1171" s="67">
        <v>42041</v>
      </c>
      <c r="D1171" s="67">
        <v>45694</v>
      </c>
      <c r="E1171" s="83">
        <v>35</v>
      </c>
      <c r="F1171" s="58" t="s">
        <v>5958</v>
      </c>
      <c r="G1171" s="58">
        <v>88</v>
      </c>
      <c r="I1171" t="s">
        <v>1577</v>
      </c>
      <c r="J1171">
        <v>1170</v>
      </c>
      <c r="K1171">
        <f t="shared" si="180"/>
        <v>828</v>
      </c>
      <c r="L1171">
        <f t="shared" si="181"/>
        <v>1</v>
      </c>
      <c r="M1171">
        <f t="shared" si="182"/>
        <v>41383</v>
      </c>
      <c r="N1171">
        <f t="shared" si="183"/>
        <v>2013</v>
      </c>
      <c r="O1171">
        <f t="shared" si="184"/>
        <v>4</v>
      </c>
      <c r="P1171" t="str">
        <f t="shared" si="185"/>
        <v>04</v>
      </c>
      <c r="Q1171">
        <f t="shared" si="186"/>
        <v>19</v>
      </c>
      <c r="R1171">
        <f t="shared" si="187"/>
        <v>19</v>
      </c>
      <c r="S1171" t="str">
        <f t="shared" si="188"/>
        <v>'2013-04-19'</v>
      </c>
      <c r="T1171" t="str">
        <f t="shared" si="189"/>
        <v>insert into control (nombre, fecha_registrada, registrada, estatus, id_admin, id_cliente, created_at, updated_at) values('PLANETA TEEN','2013-04-19',1,1,2,828,'2018-10-31 23:06:00','2018-10-31 23:06:00');</v>
      </c>
    </row>
    <row r="1172" spans="1:20">
      <c r="A1172" s="59" t="s">
        <v>5963</v>
      </c>
      <c r="B1172" s="59">
        <v>1</v>
      </c>
      <c r="C1172" s="68">
        <v>42041</v>
      </c>
      <c r="D1172" s="68">
        <v>45694</v>
      </c>
      <c r="E1172" s="82"/>
      <c r="F1172" s="59" t="s">
        <v>5438</v>
      </c>
      <c r="G1172" s="59">
        <v>81</v>
      </c>
      <c r="I1172" t="s">
        <v>1573</v>
      </c>
      <c r="J1172">
        <v>1171</v>
      </c>
      <c r="K1172">
        <f t="shared" si="180"/>
        <v>829</v>
      </c>
      <c r="L1172">
        <f t="shared" si="181"/>
        <v>1</v>
      </c>
      <c r="M1172">
        <f t="shared" si="182"/>
        <v>40695</v>
      </c>
      <c r="N1172">
        <f t="shared" si="183"/>
        <v>2011</v>
      </c>
      <c r="O1172">
        <f t="shared" si="184"/>
        <v>6</v>
      </c>
      <c r="P1172" t="str">
        <f t="shared" si="185"/>
        <v>06</v>
      </c>
      <c r="Q1172">
        <f t="shared" si="186"/>
        <v>1</v>
      </c>
      <c r="R1172" t="str">
        <f t="shared" si="187"/>
        <v>01</v>
      </c>
      <c r="S1172" t="str">
        <f t="shared" si="188"/>
        <v>'2011-06-01'</v>
      </c>
      <c r="T1172" t="str">
        <f t="shared" si="189"/>
        <v>insert into control (nombre, fecha_registrada, registrada, estatus, id_admin, id_cliente, created_at, updated_at) values('PLASTICOS TERREROS','2011-06-01',1,1,2,829,'2018-10-31 23:06:00','2018-10-31 23:06:00');</v>
      </c>
    </row>
    <row r="1173" spans="1:20">
      <c r="A1173" s="58" t="s">
        <v>5969</v>
      </c>
      <c r="B1173" s="58">
        <v>1</v>
      </c>
      <c r="C1173" s="67">
        <v>42041</v>
      </c>
      <c r="D1173" s="67">
        <v>45694</v>
      </c>
      <c r="E1173" s="83">
        <v>35</v>
      </c>
      <c r="F1173" s="58" t="s">
        <v>5969</v>
      </c>
      <c r="G1173" s="58">
        <v>660</v>
      </c>
      <c r="I1173" t="s">
        <v>2096</v>
      </c>
      <c r="J1173">
        <v>1172</v>
      </c>
      <c r="K1173">
        <f t="shared" si="180"/>
        <v>738</v>
      </c>
      <c r="L1173">
        <f t="shared" si="181"/>
        <v>1</v>
      </c>
      <c r="M1173">
        <f t="shared" si="182"/>
        <v>42864</v>
      </c>
      <c r="N1173">
        <f t="shared" si="183"/>
        <v>2017</v>
      </c>
      <c r="O1173">
        <f t="shared" si="184"/>
        <v>5</v>
      </c>
      <c r="P1173" t="str">
        <f t="shared" si="185"/>
        <v>05</v>
      </c>
      <c r="Q1173">
        <f t="shared" si="186"/>
        <v>9</v>
      </c>
      <c r="R1173" t="str">
        <f t="shared" si="187"/>
        <v>09</v>
      </c>
      <c r="S1173" t="str">
        <f t="shared" si="188"/>
        <v>'2017-05-09'</v>
      </c>
      <c r="T1173" t="str">
        <f t="shared" si="189"/>
        <v>insert into control (nombre, fecha_registrada, registrada, estatus, id_admin, id_cliente, created_at, updated_at) values('PLATANAZO','2017-05-09',1,1,2,738,'2018-10-31 23:06:00','2018-10-31 23:06:00');</v>
      </c>
    </row>
    <row r="1174" spans="1:20">
      <c r="A1174" s="59" t="s">
        <v>5975</v>
      </c>
      <c r="B1174" s="59">
        <v>1</v>
      </c>
      <c r="C1174" s="68">
        <v>42041</v>
      </c>
      <c r="D1174" s="68">
        <v>45694</v>
      </c>
      <c r="E1174" s="82">
        <v>30</v>
      </c>
      <c r="F1174" s="59" t="s">
        <v>5976</v>
      </c>
      <c r="G1174" s="59">
        <v>1026</v>
      </c>
      <c r="I1174" t="s">
        <v>1568</v>
      </c>
      <c r="J1174">
        <v>1173</v>
      </c>
      <c r="K1174">
        <f t="shared" si="180"/>
        <v>830</v>
      </c>
      <c r="L1174">
        <f t="shared" si="181"/>
        <v>0</v>
      </c>
      <c r="M1174">
        <f t="shared" si="182"/>
        <v>41606</v>
      </c>
      <c r="N1174">
        <f t="shared" si="183"/>
        <v>2013</v>
      </c>
      <c r="O1174">
        <f t="shared" si="184"/>
        <v>11</v>
      </c>
      <c r="P1174">
        <f t="shared" si="185"/>
        <v>11</v>
      </c>
      <c r="Q1174">
        <f t="shared" si="186"/>
        <v>28</v>
      </c>
      <c r="R1174">
        <f t="shared" si="187"/>
        <v>28</v>
      </c>
      <c r="S1174" t="str">
        <f t="shared" si="188"/>
        <v>'2013-11-28'</v>
      </c>
      <c r="T1174" t="str">
        <f t="shared" si="189"/>
        <v>insert into control (nombre, fecha_registrada, registrada, estatus, id_admin, id_cliente, created_at, updated_at) values('PLATINUM CHIHUAHUENSES PBA','2013-11-28',0,1,2,830,'2018-10-31 23:06:00','2018-10-31 23:06:00');</v>
      </c>
    </row>
    <row r="1175" spans="1:20">
      <c r="A1175" s="58" t="s">
        <v>5975</v>
      </c>
      <c r="B1175" s="58">
        <v>1</v>
      </c>
      <c r="C1175" s="67">
        <v>42041</v>
      </c>
      <c r="D1175" s="67">
        <v>45694</v>
      </c>
      <c r="E1175" s="83">
        <v>30</v>
      </c>
      <c r="F1175" s="58" t="s">
        <v>5976</v>
      </c>
      <c r="G1175" s="58">
        <v>1026</v>
      </c>
      <c r="I1175" t="s">
        <v>1551</v>
      </c>
      <c r="J1175">
        <v>1174</v>
      </c>
      <c r="K1175">
        <f t="shared" si="180"/>
        <v>832</v>
      </c>
      <c r="L1175">
        <f t="shared" si="181"/>
        <v>1</v>
      </c>
      <c r="M1175">
        <f t="shared" si="182"/>
        <v>40975</v>
      </c>
      <c r="N1175">
        <f t="shared" si="183"/>
        <v>2012</v>
      </c>
      <c r="O1175">
        <f t="shared" si="184"/>
        <v>3</v>
      </c>
      <c r="P1175" t="str">
        <f t="shared" si="185"/>
        <v>03</v>
      </c>
      <c r="Q1175">
        <f t="shared" si="186"/>
        <v>7</v>
      </c>
      <c r="R1175" t="str">
        <f t="shared" si="187"/>
        <v>07</v>
      </c>
      <c r="S1175" t="str">
        <f t="shared" si="188"/>
        <v>'2012-03-07'</v>
      </c>
      <c r="T1175" t="str">
        <f t="shared" si="189"/>
        <v>insert into control (nombre, fecha_registrada, registrada, estatus, id_admin, id_cliente, created_at, updated_at) values('PMA PRODUCTOS METALICOS Y ACRILICOS','2012-03-07',1,1,2,832,'2018-10-31 23:06:00','2018-10-31 23:06:00');</v>
      </c>
    </row>
    <row r="1176" spans="1:20">
      <c r="A1176" s="59" t="s">
        <v>5975</v>
      </c>
      <c r="B1176" s="59">
        <v>1</v>
      </c>
      <c r="C1176" s="68">
        <v>42041</v>
      </c>
      <c r="D1176" s="68">
        <v>45694</v>
      </c>
      <c r="E1176" s="82">
        <v>30</v>
      </c>
      <c r="F1176" s="59" t="s">
        <v>5976</v>
      </c>
      <c r="G1176" s="59">
        <v>1026</v>
      </c>
      <c r="I1176" t="s">
        <v>2044</v>
      </c>
      <c r="J1176">
        <v>1175</v>
      </c>
      <c r="K1176">
        <f t="shared" si="180"/>
        <v>746</v>
      </c>
      <c r="L1176">
        <f t="shared" si="181"/>
        <v>1</v>
      </c>
      <c r="M1176">
        <f t="shared" si="182"/>
        <v>41759</v>
      </c>
      <c r="N1176">
        <f t="shared" si="183"/>
        <v>2014</v>
      </c>
      <c r="O1176">
        <f t="shared" si="184"/>
        <v>4</v>
      </c>
      <c r="P1176" t="str">
        <f t="shared" si="185"/>
        <v>04</v>
      </c>
      <c r="Q1176">
        <f t="shared" si="186"/>
        <v>30</v>
      </c>
      <c r="R1176">
        <f t="shared" si="187"/>
        <v>30</v>
      </c>
      <c r="S1176" t="str">
        <f t="shared" si="188"/>
        <v>'2014-04-30'</v>
      </c>
      <c r="T1176" t="str">
        <f t="shared" si="189"/>
        <v>insert into control (nombre, fecha_registrada, registrada, estatus, id_admin, id_cliente, created_at, updated_at) values('PNC PASION POR NUESTRO CAMPO','2014-04-30',1,1,2,746,'2018-10-31 23:06:00','2018-10-31 23:06:00');</v>
      </c>
    </row>
    <row r="1177" spans="1:20">
      <c r="A1177" s="58" t="s">
        <v>5983</v>
      </c>
      <c r="B1177" s="58">
        <v>1</v>
      </c>
      <c r="C1177" s="67">
        <v>42041</v>
      </c>
      <c r="D1177" s="67">
        <v>45694</v>
      </c>
      <c r="E1177" s="83">
        <v>39</v>
      </c>
      <c r="F1177" s="58" t="s">
        <v>5983</v>
      </c>
      <c r="G1177" s="58">
        <v>858</v>
      </c>
      <c r="I1177" t="s">
        <v>8013</v>
      </c>
      <c r="J1177">
        <v>1176</v>
      </c>
      <c r="K1177">
        <f t="shared" si="180"/>
        <v>746</v>
      </c>
      <c r="L1177">
        <f t="shared" si="181"/>
        <v>1</v>
      </c>
      <c r="M1177">
        <f t="shared" si="182"/>
        <v>42996</v>
      </c>
      <c r="N1177">
        <f t="shared" si="183"/>
        <v>2017</v>
      </c>
      <c r="O1177">
        <f t="shared" si="184"/>
        <v>9</v>
      </c>
      <c r="P1177" t="str">
        <f t="shared" si="185"/>
        <v>09</v>
      </c>
      <c r="Q1177">
        <f t="shared" si="186"/>
        <v>18</v>
      </c>
      <c r="R1177">
        <f t="shared" si="187"/>
        <v>18</v>
      </c>
      <c r="S1177" t="str">
        <f t="shared" si="188"/>
        <v>'2017-09-18'</v>
      </c>
      <c r="T1177" t="str">
        <f t="shared" si="189"/>
        <v>insert into control (nombre, fecha_registrada, registrada, estatus, id_admin, id_cliente, created_at, updated_at) values('PNC PASION POR NUESTRO CAMPO (Empaque)','2017-09-18',1,1,2,746,'2018-10-31 23:06:00','2018-10-31 23:06:00');</v>
      </c>
    </row>
    <row r="1178" spans="1:20">
      <c r="A1178" s="59" t="s">
        <v>5989</v>
      </c>
      <c r="B1178" s="59">
        <v>1</v>
      </c>
      <c r="C1178" s="68">
        <v>42041</v>
      </c>
      <c r="D1178" s="68">
        <v>45694</v>
      </c>
      <c r="E1178" s="82"/>
      <c r="F1178" s="59" t="s">
        <v>5989</v>
      </c>
      <c r="G1178" s="59">
        <v>973</v>
      </c>
      <c r="I1178" t="s">
        <v>1547</v>
      </c>
      <c r="J1178">
        <v>1177</v>
      </c>
      <c r="K1178">
        <f t="shared" si="180"/>
        <v>833</v>
      </c>
      <c r="L1178">
        <f t="shared" si="181"/>
        <v>1</v>
      </c>
      <c r="M1178">
        <f t="shared" si="182"/>
        <v>40841</v>
      </c>
      <c r="N1178">
        <f t="shared" si="183"/>
        <v>2011</v>
      </c>
      <c r="O1178">
        <f t="shared" si="184"/>
        <v>10</v>
      </c>
      <c r="P1178">
        <f t="shared" si="185"/>
        <v>10</v>
      </c>
      <c r="Q1178">
        <f t="shared" si="186"/>
        <v>25</v>
      </c>
      <c r="R1178">
        <f t="shared" si="187"/>
        <v>25</v>
      </c>
      <c r="S1178" t="str">
        <f t="shared" si="188"/>
        <v>'2011-10-25'</v>
      </c>
      <c r="T1178" t="str">
        <f t="shared" si="189"/>
        <v>insert into control (nombre, fecha_registrada, registrada, estatus, id_admin, id_cliente, created_at, updated_at) values('POLINOR','2011-10-25',1,1,2,833,'2018-10-31 23:06:00','2018-10-31 23:06:00');</v>
      </c>
    </row>
    <row r="1179" spans="1:20">
      <c r="A1179" s="58" t="s">
        <v>5996</v>
      </c>
      <c r="B1179" s="58">
        <v>1</v>
      </c>
      <c r="C1179" s="67">
        <v>42054</v>
      </c>
      <c r="D1179" s="67">
        <v>45707</v>
      </c>
      <c r="E1179" s="83">
        <v>29</v>
      </c>
      <c r="F1179" s="58" t="s">
        <v>5438</v>
      </c>
      <c r="G1179" s="58">
        <v>81</v>
      </c>
      <c r="I1179" t="s">
        <v>1542</v>
      </c>
      <c r="J1179">
        <v>1178</v>
      </c>
      <c r="K1179">
        <f t="shared" si="180"/>
        <v>834</v>
      </c>
      <c r="L1179">
        <f t="shared" si="181"/>
        <v>1</v>
      </c>
      <c r="M1179">
        <f t="shared" si="182"/>
        <v>36811</v>
      </c>
      <c r="N1179">
        <f t="shared" si="183"/>
        <v>2000</v>
      </c>
      <c r="O1179">
        <f t="shared" si="184"/>
        <v>10</v>
      </c>
      <c r="P1179">
        <f t="shared" si="185"/>
        <v>10</v>
      </c>
      <c r="Q1179">
        <f t="shared" si="186"/>
        <v>12</v>
      </c>
      <c r="R1179">
        <f t="shared" si="187"/>
        <v>12</v>
      </c>
      <c r="S1179" t="str">
        <f t="shared" si="188"/>
        <v>'2000-10-12'</v>
      </c>
      <c r="T1179" t="str">
        <f t="shared" si="189"/>
        <v>insert into control (nombre, fecha_registrada, registrada, estatus, id_admin, id_cliente, created_at, updated_at) values('POLO EL RANCHERO','2000-10-12',1,1,2,834,'2018-10-31 23:06:00','2018-10-31 23:06:00');</v>
      </c>
    </row>
    <row r="1180" spans="1:20">
      <c r="A1180" s="59" t="s">
        <v>5999</v>
      </c>
      <c r="B1180" s="59">
        <v>1</v>
      </c>
      <c r="C1180" s="68">
        <v>42054</v>
      </c>
      <c r="D1180" s="68">
        <v>45707</v>
      </c>
      <c r="E1180" s="82">
        <v>35</v>
      </c>
      <c r="F1180" s="59" t="s">
        <v>6000</v>
      </c>
      <c r="G1180" s="59">
        <v>178</v>
      </c>
      <c r="I1180" t="s">
        <v>1538</v>
      </c>
      <c r="J1180">
        <v>1179</v>
      </c>
      <c r="K1180">
        <f t="shared" si="180"/>
        <v>835</v>
      </c>
      <c r="L1180">
        <f t="shared" si="181"/>
        <v>1</v>
      </c>
      <c r="M1180">
        <f t="shared" si="182"/>
        <v>40190</v>
      </c>
      <c r="N1180">
        <f t="shared" si="183"/>
        <v>2010</v>
      </c>
      <c r="O1180">
        <f t="shared" si="184"/>
        <v>1</v>
      </c>
      <c r="P1180" t="str">
        <f t="shared" si="185"/>
        <v>01</v>
      </c>
      <c r="Q1180">
        <f t="shared" si="186"/>
        <v>12</v>
      </c>
      <c r="R1180">
        <f t="shared" si="187"/>
        <v>12</v>
      </c>
      <c r="S1180" t="str">
        <f t="shared" si="188"/>
        <v>'2010-01-12'</v>
      </c>
      <c r="T1180" t="str">
        <f t="shared" si="189"/>
        <v>insert into control (nombre, fecha_registrada, registrada, estatus, id_admin, id_cliente, created_at, updated_at) values('PORRERA','2010-01-12',1,1,2,835,'2018-10-31 23:06:00','2018-10-31 23:06:00');</v>
      </c>
    </row>
    <row r="1181" spans="1:20">
      <c r="A1181" s="57" t="s">
        <v>6006</v>
      </c>
      <c r="B1181" s="57" t="s">
        <v>8657</v>
      </c>
      <c r="C1181" s="67">
        <v>42054</v>
      </c>
      <c r="D1181" s="67">
        <v>45707</v>
      </c>
      <c r="E1181" s="83">
        <v>35</v>
      </c>
      <c r="F1181" s="58" t="s">
        <v>6007</v>
      </c>
      <c r="G1181" s="58">
        <v>590</v>
      </c>
      <c r="I1181" t="s">
        <v>6447</v>
      </c>
      <c r="J1181">
        <v>1180</v>
      </c>
      <c r="K1181">
        <f t="shared" si="180"/>
        <v>836</v>
      </c>
      <c r="L1181">
        <f t="shared" si="181"/>
        <v>1</v>
      </c>
      <c r="M1181">
        <f t="shared" si="182"/>
        <v>42185</v>
      </c>
      <c r="N1181">
        <f t="shared" si="183"/>
        <v>2015</v>
      </c>
      <c r="O1181">
        <f t="shared" si="184"/>
        <v>6</v>
      </c>
      <c r="P1181" t="str">
        <f t="shared" si="185"/>
        <v>06</v>
      </c>
      <c r="Q1181">
        <f t="shared" si="186"/>
        <v>30</v>
      </c>
      <c r="R1181">
        <f t="shared" si="187"/>
        <v>30</v>
      </c>
      <c r="S1181" t="str">
        <f t="shared" si="188"/>
        <v>'2015-06-30'</v>
      </c>
      <c r="T1181" t="str">
        <f t="shared" si="189"/>
        <v>insert into control (nombre, fecha_registrada, registrada, estatus, id_admin, id_cliente, created_at, updated_at) values('PORTAJAMON','2015-06-30',1,1,2,836,'2018-10-31 23:06:00','2018-10-31 23:06:00');</v>
      </c>
    </row>
    <row r="1182" spans="1:20">
      <c r="A1182" s="59" t="s">
        <v>6010</v>
      </c>
      <c r="B1182" s="59">
        <v>1</v>
      </c>
      <c r="C1182" s="68">
        <v>42054</v>
      </c>
      <c r="D1182" s="68">
        <v>45707</v>
      </c>
      <c r="E1182" s="82">
        <v>35</v>
      </c>
      <c r="F1182" s="59" t="s">
        <v>6011</v>
      </c>
      <c r="G1182" s="59">
        <v>649</v>
      </c>
      <c r="I1182" t="s">
        <v>1450</v>
      </c>
      <c r="J1182">
        <v>1181</v>
      </c>
      <c r="K1182">
        <f t="shared" si="180"/>
        <v>853</v>
      </c>
      <c r="L1182">
        <f t="shared" si="181"/>
        <v>1</v>
      </c>
      <c r="M1182">
        <f t="shared" si="182"/>
        <v>41352</v>
      </c>
      <c r="N1182">
        <f t="shared" si="183"/>
        <v>2013</v>
      </c>
      <c r="O1182">
        <f t="shared" si="184"/>
        <v>3</v>
      </c>
      <c r="P1182" t="str">
        <f t="shared" si="185"/>
        <v>03</v>
      </c>
      <c r="Q1182">
        <f t="shared" si="186"/>
        <v>19</v>
      </c>
      <c r="R1182">
        <f t="shared" si="187"/>
        <v>19</v>
      </c>
      <c r="S1182" t="str">
        <f t="shared" si="188"/>
        <v>'2013-03-19'</v>
      </c>
      <c r="T1182" t="str">
        <f t="shared" si="189"/>
        <v>insert into control (nombre, fecha_registrada, registrada, estatus, id_admin, id_cliente, created_at, updated_at) values('PPE PROMETEO PROYECTOS EJECUTIVOS','2013-03-19',1,1,2,853,'2018-10-31 23:06:00','2018-10-31 23:06:00');</v>
      </c>
    </row>
    <row r="1183" spans="1:20">
      <c r="A1183" s="58" t="s">
        <v>6016</v>
      </c>
      <c r="B1183" s="58">
        <v>1</v>
      </c>
      <c r="C1183" s="67">
        <v>42054</v>
      </c>
      <c r="D1183" s="67">
        <v>45707</v>
      </c>
      <c r="E1183" s="83">
        <v>36</v>
      </c>
      <c r="F1183" s="58" t="s">
        <v>6017</v>
      </c>
      <c r="G1183" s="58">
        <v>460</v>
      </c>
      <c r="I1183" t="s">
        <v>8483</v>
      </c>
      <c r="J1183">
        <v>1182</v>
      </c>
      <c r="K1183">
        <f t="shared" si="180"/>
        <v>838</v>
      </c>
      <c r="L1183">
        <f t="shared" si="181"/>
        <v>0</v>
      </c>
      <c r="M1183" t="str">
        <f t="shared" si="182"/>
        <v/>
      </c>
      <c r="N1183" t="e">
        <f t="shared" si="183"/>
        <v>#VALUE!</v>
      </c>
      <c r="O1183" t="e">
        <f t="shared" si="184"/>
        <v>#VALUE!</v>
      </c>
      <c r="P1183" t="e">
        <f t="shared" si="185"/>
        <v>#VALUE!</v>
      </c>
      <c r="Q1183" t="e">
        <f t="shared" si="186"/>
        <v>#VALUE!</v>
      </c>
      <c r="R1183" t="e">
        <f t="shared" si="187"/>
        <v>#VALUE!</v>
      </c>
      <c r="S1183" t="str">
        <f t="shared" si="188"/>
        <v>null</v>
      </c>
      <c r="T1183" t="str">
        <f t="shared" si="189"/>
        <v>insert into control (nombre, fecha_registrada, registrada, estatus, id_admin, id_cliente, created_at, updated_at) values('PRAEMISSA',null,0,1,2,838,'2018-10-31 23:06:00','2018-10-31 23:06:00');</v>
      </c>
    </row>
    <row r="1184" spans="1:20">
      <c r="A1184" s="59" t="s">
        <v>6016</v>
      </c>
      <c r="B1184" s="59">
        <v>1</v>
      </c>
      <c r="C1184" s="68">
        <v>42054</v>
      </c>
      <c r="D1184" s="68">
        <v>45707</v>
      </c>
      <c r="E1184" s="82">
        <v>35</v>
      </c>
      <c r="F1184" s="59" t="s">
        <v>6017</v>
      </c>
      <c r="G1184" s="59">
        <v>460</v>
      </c>
      <c r="I1184" t="s">
        <v>7742</v>
      </c>
      <c r="J1184">
        <v>1183</v>
      </c>
      <c r="K1184">
        <f t="shared" si="180"/>
        <v>536</v>
      </c>
      <c r="L1184">
        <f t="shared" si="181"/>
        <v>1</v>
      </c>
      <c r="M1184">
        <f t="shared" si="182"/>
        <v>42858</v>
      </c>
      <c r="N1184">
        <f t="shared" si="183"/>
        <v>2017</v>
      </c>
      <c r="O1184">
        <f t="shared" si="184"/>
        <v>5</v>
      </c>
      <c r="P1184" t="str">
        <f t="shared" si="185"/>
        <v>05</v>
      </c>
      <c r="Q1184">
        <f t="shared" si="186"/>
        <v>3</v>
      </c>
      <c r="R1184" t="str">
        <f t="shared" si="187"/>
        <v>03</v>
      </c>
      <c r="S1184" t="str">
        <f t="shared" si="188"/>
        <v>'2017-05-03'</v>
      </c>
      <c r="T1184" t="str">
        <f t="shared" si="189"/>
        <v>insert into control (nombre, fecha_registrada, registrada, estatus, id_admin, id_cliente, created_at, updated_at) values('PRAGA','2017-05-03',1,1,2,536,'2018-10-31 23:06:00','2018-10-31 23:06:00');</v>
      </c>
    </row>
    <row r="1185" spans="1:20">
      <c r="A1185" s="58" t="s">
        <v>6022</v>
      </c>
      <c r="B1185" s="58">
        <v>1</v>
      </c>
      <c r="C1185" s="67">
        <v>42054</v>
      </c>
      <c r="D1185" s="67">
        <v>45707</v>
      </c>
      <c r="E1185" s="83">
        <v>41</v>
      </c>
      <c r="F1185" s="58" t="s">
        <v>6022</v>
      </c>
      <c r="G1185" s="58">
        <v>907</v>
      </c>
      <c r="I1185" t="s">
        <v>1523</v>
      </c>
      <c r="J1185">
        <v>1184</v>
      </c>
      <c r="K1185">
        <f t="shared" si="180"/>
        <v>839</v>
      </c>
      <c r="L1185">
        <f t="shared" si="181"/>
        <v>1</v>
      </c>
      <c r="M1185">
        <f t="shared" si="182"/>
        <v>39092</v>
      </c>
      <c r="N1185">
        <f t="shared" si="183"/>
        <v>2007</v>
      </c>
      <c r="O1185">
        <f t="shared" si="184"/>
        <v>1</v>
      </c>
      <c r="P1185" t="str">
        <f t="shared" si="185"/>
        <v>01</v>
      </c>
      <c r="Q1185">
        <f t="shared" si="186"/>
        <v>10</v>
      </c>
      <c r="R1185">
        <f t="shared" si="187"/>
        <v>10</v>
      </c>
      <c r="S1185" t="str">
        <f t="shared" si="188"/>
        <v>'2007-01-10'</v>
      </c>
      <c r="T1185" t="str">
        <f t="shared" si="189"/>
        <v>insert into control (nombre, fecha_registrada, registrada, estatus, id_admin, id_cliente, created_at, updated_at) values('PRAKTICLOSETS','2007-01-10',1,1,2,839,'2018-10-31 23:06:00','2018-10-31 23:06:00');</v>
      </c>
    </row>
    <row r="1186" spans="1:20">
      <c r="A1186" s="59" t="s">
        <v>6026</v>
      </c>
      <c r="B1186" s="59">
        <v>1</v>
      </c>
      <c r="C1186" s="68">
        <v>42054</v>
      </c>
      <c r="D1186" s="68">
        <v>45707</v>
      </c>
      <c r="E1186" s="82">
        <v>43</v>
      </c>
      <c r="F1186" s="59" t="s">
        <v>6026</v>
      </c>
      <c r="G1186" s="59">
        <v>978</v>
      </c>
      <c r="I1186" t="s">
        <v>1474</v>
      </c>
      <c r="J1186">
        <v>1185</v>
      </c>
      <c r="K1186">
        <f t="shared" si="180"/>
        <v>850</v>
      </c>
      <c r="L1186">
        <f t="shared" si="181"/>
        <v>1</v>
      </c>
      <c r="M1186">
        <f t="shared" si="182"/>
        <v>39891</v>
      </c>
      <c r="N1186">
        <f t="shared" si="183"/>
        <v>2009</v>
      </c>
      <c r="O1186">
        <f t="shared" si="184"/>
        <v>3</v>
      </c>
      <c r="P1186" t="str">
        <f t="shared" si="185"/>
        <v>03</v>
      </c>
      <c r="Q1186">
        <f t="shared" si="186"/>
        <v>19</v>
      </c>
      <c r="R1186">
        <f t="shared" si="187"/>
        <v>19</v>
      </c>
      <c r="S1186" t="str">
        <f t="shared" si="188"/>
        <v>'2009-03-19'</v>
      </c>
      <c r="T1186" t="str">
        <f t="shared" si="189"/>
        <v>insert into control (nombre, fecha_registrada, registrada, estatus, id_admin, id_cliente, created_at, updated_at) values('PRANASAN PRODUCTOS ARDOBA','2009-03-19',1,1,2,850,'2018-10-31 23:06:00','2018-10-31 23:06:00');</v>
      </c>
    </row>
    <row r="1187" spans="1:20">
      <c r="A1187" s="58" t="s">
        <v>6031</v>
      </c>
      <c r="B1187" s="58">
        <v>1</v>
      </c>
      <c r="C1187" s="67">
        <v>42054</v>
      </c>
      <c r="D1187" s="67">
        <v>45707</v>
      </c>
      <c r="E1187" s="83">
        <v>40</v>
      </c>
      <c r="F1187" s="58" t="s">
        <v>6032</v>
      </c>
      <c r="G1187" s="58">
        <v>1031</v>
      </c>
      <c r="I1187" t="s">
        <v>245</v>
      </c>
      <c r="J1187">
        <v>1186</v>
      </c>
      <c r="K1187">
        <f t="shared" si="180"/>
        <v>1105</v>
      </c>
      <c r="L1187">
        <f t="shared" si="181"/>
        <v>1</v>
      </c>
      <c r="M1187">
        <f t="shared" si="182"/>
        <v>41827</v>
      </c>
      <c r="N1187">
        <f t="shared" si="183"/>
        <v>2014</v>
      </c>
      <c r="O1187">
        <f t="shared" si="184"/>
        <v>7</v>
      </c>
      <c r="P1187" t="str">
        <f t="shared" si="185"/>
        <v>07</v>
      </c>
      <c r="Q1187">
        <f t="shared" si="186"/>
        <v>7</v>
      </c>
      <c r="R1187" t="str">
        <f t="shared" si="187"/>
        <v>07</v>
      </c>
      <c r="S1187" t="str">
        <f t="shared" si="188"/>
        <v>'2014-07-07'</v>
      </c>
      <c r="T1187" t="str">
        <f t="shared" si="189"/>
        <v>insert into control (nombre, fecha_registrada, registrada, estatus, id_admin, id_cliente, created_at, updated_at) values('PRESTAMOS Y EMPEÑOS WENOMI','2014-07-07',1,1,2,1105,'2018-10-31 23:06:00','2018-10-31 23:06:00');</v>
      </c>
    </row>
    <row r="1188" spans="1:20">
      <c r="A1188" s="60" t="s">
        <v>6031</v>
      </c>
      <c r="B1188" s="60" t="s">
        <v>8657</v>
      </c>
      <c r="C1188" s="68">
        <v>42054</v>
      </c>
      <c r="D1188" s="68">
        <v>45707</v>
      </c>
      <c r="E1188" s="82"/>
      <c r="F1188" s="60" t="s">
        <v>6032</v>
      </c>
      <c r="G1188" s="60">
        <v>1031</v>
      </c>
      <c r="I1188" t="s">
        <v>7650</v>
      </c>
      <c r="J1188">
        <v>1187</v>
      </c>
      <c r="K1188">
        <f t="shared" si="180"/>
        <v>640</v>
      </c>
      <c r="L1188">
        <f t="shared" si="181"/>
        <v>1</v>
      </c>
      <c r="M1188">
        <f t="shared" si="182"/>
        <v>42851</v>
      </c>
      <c r="N1188">
        <f t="shared" si="183"/>
        <v>2017</v>
      </c>
      <c r="O1188">
        <f t="shared" si="184"/>
        <v>4</v>
      </c>
      <c r="P1188" t="str">
        <f t="shared" si="185"/>
        <v>04</v>
      </c>
      <c r="Q1188">
        <f t="shared" si="186"/>
        <v>26</v>
      </c>
      <c r="R1188">
        <f t="shared" si="187"/>
        <v>26</v>
      </c>
      <c r="S1188" t="str">
        <f t="shared" si="188"/>
        <v>'2017-04-26'</v>
      </c>
      <c r="T1188" t="str">
        <f t="shared" si="189"/>
        <v>insert into control (nombre, fecha_registrada, registrada, estatus, id_admin, id_cliente, created_at, updated_at) values('PRESTAVALE, MAS TIENDAS, MAS COMPRAS','2017-04-26',1,1,2,640,'2018-10-31 23:06:00','2018-10-31 23:06:00');</v>
      </c>
    </row>
    <row r="1189" spans="1:20">
      <c r="A1189" s="58" t="s">
        <v>2090</v>
      </c>
      <c r="B1189" s="58">
        <v>1</v>
      </c>
      <c r="C1189" s="67">
        <v>38405</v>
      </c>
      <c r="D1189" s="67">
        <v>45710</v>
      </c>
      <c r="E1189" s="83"/>
      <c r="F1189" s="58" t="s">
        <v>2090</v>
      </c>
      <c r="G1189" s="58">
        <v>738</v>
      </c>
      <c r="I1189" t="s">
        <v>1506</v>
      </c>
      <c r="J1189">
        <v>1188</v>
      </c>
      <c r="K1189">
        <f t="shared" si="180"/>
        <v>842</v>
      </c>
      <c r="L1189">
        <f t="shared" si="181"/>
        <v>0</v>
      </c>
      <c r="M1189">
        <f t="shared" si="182"/>
        <v>40589</v>
      </c>
      <c r="N1189">
        <f t="shared" si="183"/>
        <v>2011</v>
      </c>
      <c r="O1189">
        <f t="shared" si="184"/>
        <v>2</v>
      </c>
      <c r="P1189" t="str">
        <f t="shared" si="185"/>
        <v>02</v>
      </c>
      <c r="Q1189">
        <f t="shared" si="186"/>
        <v>15</v>
      </c>
      <c r="R1189">
        <f t="shared" si="187"/>
        <v>15</v>
      </c>
      <c r="S1189" t="str">
        <f t="shared" si="188"/>
        <v>'2011-02-15'</v>
      </c>
      <c r="T1189" t="str">
        <f t="shared" si="189"/>
        <v>insert into control (nombre, fecha_registrada, registrada, estatus, id_admin, id_cliente, created_at, updated_at) values('PREVENT NUTRITION PN','2011-02-15',0,1,2,842,'2018-10-31 23:06:00','2018-10-31 23:06:00');</v>
      </c>
    </row>
    <row r="1190" spans="1:20">
      <c r="A1190" s="59" t="s">
        <v>6040</v>
      </c>
      <c r="B1190" s="59">
        <v>1</v>
      </c>
      <c r="C1190" s="68">
        <v>42075</v>
      </c>
      <c r="D1190" s="68">
        <v>45728</v>
      </c>
      <c r="E1190" s="82">
        <v>35</v>
      </c>
      <c r="F1190" s="59" t="s">
        <v>6040</v>
      </c>
      <c r="G1190" s="59">
        <v>246</v>
      </c>
      <c r="I1190" t="s">
        <v>7468</v>
      </c>
      <c r="J1190">
        <v>1189</v>
      </c>
      <c r="K1190">
        <f t="shared" si="180"/>
        <v>731</v>
      </c>
      <c r="L1190">
        <f t="shared" si="181"/>
        <v>1</v>
      </c>
      <c r="M1190">
        <f t="shared" si="182"/>
        <v>42746</v>
      </c>
      <c r="N1190">
        <f t="shared" si="183"/>
        <v>2017</v>
      </c>
      <c r="O1190">
        <f t="shared" si="184"/>
        <v>1</v>
      </c>
      <c r="P1190" t="str">
        <f t="shared" si="185"/>
        <v>01</v>
      </c>
      <c r="Q1190">
        <f t="shared" si="186"/>
        <v>11</v>
      </c>
      <c r="R1190">
        <f t="shared" si="187"/>
        <v>11</v>
      </c>
      <c r="S1190" t="str">
        <f t="shared" si="188"/>
        <v>'2017-01-11'</v>
      </c>
      <c r="T1190" t="str">
        <f t="shared" si="189"/>
        <v>insert into control (nombre, fecha_registrada, registrada, estatus, id_admin, id_cliente, created_at, updated_at) values('PREWORKHARD SPARTA','2017-01-11',1,1,2,731,'2018-10-31 23:06:00','2018-10-31 23:06:00');</v>
      </c>
    </row>
    <row r="1191" spans="1:20">
      <c r="A1191" s="64" t="s">
        <v>6045</v>
      </c>
      <c r="B1191" s="58">
        <v>1</v>
      </c>
      <c r="C1191" s="67">
        <v>42075</v>
      </c>
      <c r="D1191" s="67">
        <v>45728</v>
      </c>
      <c r="E1191" s="83">
        <v>44</v>
      </c>
      <c r="F1191" s="58" t="s">
        <v>6046</v>
      </c>
      <c r="G1191" s="58">
        <v>194</v>
      </c>
      <c r="I1191" t="s">
        <v>2827</v>
      </c>
      <c r="J1191">
        <v>1190</v>
      </c>
      <c r="K1191">
        <f t="shared" si="180"/>
        <v>600</v>
      </c>
      <c r="L1191">
        <f t="shared" si="181"/>
        <v>1</v>
      </c>
      <c r="M1191">
        <f t="shared" si="182"/>
        <v>39891</v>
      </c>
      <c r="N1191">
        <f t="shared" si="183"/>
        <v>2009</v>
      </c>
      <c r="O1191">
        <f t="shared" si="184"/>
        <v>3</v>
      </c>
      <c r="P1191" t="str">
        <f t="shared" si="185"/>
        <v>03</v>
      </c>
      <c r="Q1191">
        <f t="shared" si="186"/>
        <v>19</v>
      </c>
      <c r="R1191">
        <f t="shared" si="187"/>
        <v>19</v>
      </c>
      <c r="S1191" t="str">
        <f t="shared" si="188"/>
        <v>'2009-03-19'</v>
      </c>
      <c r="T1191" t="str">
        <f t="shared" si="189"/>
        <v>insert into control (nombre, fecha_registrada, registrada, estatus, id_admin, id_cliente, created_at, updated_at) values('PRIMA FLORA','2009-03-19',1,1,2,600,'2018-10-31 23:06:00','2018-10-31 23:06:00');</v>
      </c>
    </row>
    <row r="1192" spans="1:20">
      <c r="A1192" s="59" t="s">
        <v>6052</v>
      </c>
      <c r="B1192" s="59">
        <v>1</v>
      </c>
      <c r="C1192" s="68">
        <v>42075</v>
      </c>
      <c r="D1192" s="68">
        <v>45728</v>
      </c>
      <c r="E1192" s="82"/>
      <c r="F1192" s="59" t="s">
        <v>6052</v>
      </c>
      <c r="G1192" s="59">
        <v>735</v>
      </c>
      <c r="I1192" t="s">
        <v>1499</v>
      </c>
      <c r="J1192">
        <v>1191</v>
      </c>
      <c r="K1192">
        <f t="shared" si="180"/>
        <v>843</v>
      </c>
      <c r="L1192">
        <f t="shared" si="181"/>
        <v>1</v>
      </c>
      <c r="M1192">
        <f t="shared" si="182"/>
        <v>41201</v>
      </c>
      <c r="N1192">
        <f t="shared" si="183"/>
        <v>2012</v>
      </c>
      <c r="O1192">
        <f t="shared" si="184"/>
        <v>10</v>
      </c>
      <c r="P1192">
        <f t="shared" si="185"/>
        <v>10</v>
      </c>
      <c r="Q1192">
        <f t="shared" si="186"/>
        <v>19</v>
      </c>
      <c r="R1192">
        <f t="shared" si="187"/>
        <v>19</v>
      </c>
      <c r="S1192" t="str">
        <f t="shared" si="188"/>
        <v>'2012-10-19'</v>
      </c>
      <c r="T1192" t="str">
        <f t="shared" si="189"/>
        <v>insert into control (nombre, fecha_registrada, registrada, estatus, id_admin, id_cliente, created_at, updated_at) values('PRINT IT','2012-10-19',1,1,2,843,'2018-10-31 23:06:00','2018-10-31 23:06:00');</v>
      </c>
    </row>
    <row r="1193" spans="1:20">
      <c r="A1193" s="58" t="s">
        <v>6057</v>
      </c>
      <c r="B1193" s="58">
        <v>1</v>
      </c>
      <c r="C1193" s="67">
        <v>42075</v>
      </c>
      <c r="D1193" s="67">
        <v>45728</v>
      </c>
      <c r="E1193" s="83">
        <v>43</v>
      </c>
      <c r="F1193" s="58" t="s">
        <v>6058</v>
      </c>
      <c r="G1193" s="58">
        <v>818</v>
      </c>
      <c r="I1193" t="s">
        <v>1490</v>
      </c>
      <c r="J1193">
        <v>1192</v>
      </c>
      <c r="K1193">
        <f t="shared" si="180"/>
        <v>845</v>
      </c>
      <c r="L1193">
        <f t="shared" si="181"/>
        <v>1</v>
      </c>
      <c r="M1193">
        <f t="shared" si="182"/>
        <v>41624</v>
      </c>
      <c r="N1193">
        <f t="shared" si="183"/>
        <v>2013</v>
      </c>
      <c r="O1193">
        <f t="shared" si="184"/>
        <v>12</v>
      </c>
      <c r="P1193">
        <f t="shared" si="185"/>
        <v>12</v>
      </c>
      <c r="Q1193">
        <f t="shared" si="186"/>
        <v>16</v>
      </c>
      <c r="R1193">
        <f t="shared" si="187"/>
        <v>16</v>
      </c>
      <c r="S1193" t="str">
        <f t="shared" si="188"/>
        <v>'2013-12-16'</v>
      </c>
      <c r="T1193" t="str">
        <f t="shared" si="189"/>
        <v>insert into control (nombre, fecha_registrada, registrada, estatus, id_admin, id_cliente, created_at, updated_at) values('PRIPELI DISEÑO','2013-12-16',1,1,2,845,'2018-10-31 23:06:00','2018-10-31 23:06:00');</v>
      </c>
    </row>
    <row r="1194" spans="1:20">
      <c r="A1194" s="59" t="s">
        <v>163</v>
      </c>
      <c r="B1194" s="59">
        <v>1</v>
      </c>
      <c r="C1194" s="68">
        <v>42075</v>
      </c>
      <c r="D1194" s="68">
        <v>45728</v>
      </c>
      <c r="E1194" s="82">
        <v>35</v>
      </c>
      <c r="F1194" s="59" t="s">
        <v>163</v>
      </c>
      <c r="G1194" s="59">
        <v>1114</v>
      </c>
      <c r="I1194" t="s">
        <v>1446</v>
      </c>
      <c r="J1194">
        <v>1193</v>
      </c>
      <c r="K1194">
        <f t="shared" si="180"/>
        <v>854</v>
      </c>
      <c r="L1194">
        <f t="shared" si="181"/>
        <v>0</v>
      </c>
      <c r="M1194">
        <f t="shared" si="182"/>
        <v>41865</v>
      </c>
      <c r="N1194">
        <f t="shared" si="183"/>
        <v>2014</v>
      </c>
      <c r="O1194">
        <f t="shared" si="184"/>
        <v>8</v>
      </c>
      <c r="P1194" t="str">
        <f t="shared" si="185"/>
        <v>08</v>
      </c>
      <c r="Q1194">
        <f t="shared" si="186"/>
        <v>14</v>
      </c>
      <c r="R1194">
        <f t="shared" si="187"/>
        <v>14</v>
      </c>
      <c r="S1194" t="str">
        <f t="shared" si="188"/>
        <v>'2014-08-14'</v>
      </c>
      <c r="T1194" t="str">
        <f t="shared" si="189"/>
        <v>insert into control (nombre, fecha_registrada, registrada, estatus, id_admin, id_cliente, created_at, updated_at) values('PRO PSC STAR COMPUTER','2014-08-14',0,1,2,854,'2018-10-31 23:06:00','2018-10-31 23:06:00');</v>
      </c>
    </row>
    <row r="1195" spans="1:20">
      <c r="A1195" s="57" t="s">
        <v>151</v>
      </c>
      <c r="B1195" s="57" t="s">
        <v>8657</v>
      </c>
      <c r="C1195" s="67">
        <v>42075</v>
      </c>
      <c r="D1195" s="67">
        <v>45728</v>
      </c>
      <c r="E1195" s="83"/>
      <c r="F1195" s="57" t="s">
        <v>151</v>
      </c>
      <c r="G1195" s="57">
        <v>1115</v>
      </c>
      <c r="I1195" t="s">
        <v>1495</v>
      </c>
      <c r="J1195">
        <v>1194</v>
      </c>
      <c r="K1195">
        <f t="shared" si="180"/>
        <v>846</v>
      </c>
      <c r="L1195">
        <f t="shared" si="181"/>
        <v>1</v>
      </c>
      <c r="M1195">
        <f t="shared" si="182"/>
        <v>41848</v>
      </c>
      <c r="N1195">
        <f t="shared" si="183"/>
        <v>2014</v>
      </c>
      <c r="O1195">
        <f t="shared" si="184"/>
        <v>7</v>
      </c>
      <c r="P1195" t="str">
        <f t="shared" si="185"/>
        <v>07</v>
      </c>
      <c r="Q1195">
        <f t="shared" si="186"/>
        <v>28</v>
      </c>
      <c r="R1195">
        <f t="shared" si="187"/>
        <v>28</v>
      </c>
      <c r="S1195" t="str">
        <f t="shared" si="188"/>
        <v>'2014-07-28'</v>
      </c>
      <c r="T1195" t="str">
        <f t="shared" si="189"/>
        <v>insert into control (nombre, fecha_registrada, registrada, estatus, id_admin, id_cliente, created_at, updated_at) values('PROACTIMX','2014-07-28',1,1,2,846,'2018-10-31 23:06:00','2018-10-31 23:06:00');</v>
      </c>
    </row>
    <row r="1196" spans="1:20">
      <c r="A1196" s="60" t="s">
        <v>6068</v>
      </c>
      <c r="B1196" s="60" t="s">
        <v>8657</v>
      </c>
      <c r="C1196" s="68">
        <v>42090</v>
      </c>
      <c r="D1196" s="68">
        <v>45743</v>
      </c>
      <c r="E1196" s="82">
        <v>43</v>
      </c>
      <c r="F1196" s="60" t="s">
        <v>6069</v>
      </c>
      <c r="G1196" s="60">
        <v>389</v>
      </c>
      <c r="I1196" t="s">
        <v>2833</v>
      </c>
      <c r="J1196">
        <v>1195</v>
      </c>
      <c r="K1196">
        <f t="shared" si="180"/>
        <v>600</v>
      </c>
      <c r="L1196">
        <f t="shared" si="181"/>
        <v>1</v>
      </c>
      <c r="M1196">
        <f t="shared" si="182"/>
        <v>38275</v>
      </c>
      <c r="N1196">
        <f t="shared" si="183"/>
        <v>2004</v>
      </c>
      <c r="O1196">
        <f t="shared" si="184"/>
        <v>10</v>
      </c>
      <c r="P1196">
        <f t="shared" si="185"/>
        <v>10</v>
      </c>
      <c r="Q1196">
        <f t="shared" si="186"/>
        <v>15</v>
      </c>
      <c r="R1196">
        <f t="shared" si="187"/>
        <v>15</v>
      </c>
      <c r="S1196" t="str">
        <f t="shared" si="188"/>
        <v>'2004-10-15'</v>
      </c>
      <c r="T1196" t="str">
        <f t="shared" si="189"/>
        <v>insert into control (nombre, fecha_registrada, registrada, estatus, id_admin, id_cliente, created_at, updated_at) values('Probiotico A+B','2004-10-15',1,1,2,600,'2018-10-31 23:06:00','2018-10-31 23:06:00');</v>
      </c>
    </row>
    <row r="1197" spans="1:20">
      <c r="A1197" s="58" t="s">
        <v>6073</v>
      </c>
      <c r="B1197" s="58">
        <v>1</v>
      </c>
      <c r="C1197" s="67">
        <v>42090</v>
      </c>
      <c r="D1197" s="67">
        <v>45743</v>
      </c>
      <c r="E1197" s="83">
        <v>41</v>
      </c>
      <c r="F1197" s="58" t="s">
        <v>6073</v>
      </c>
      <c r="G1197" s="58">
        <v>672</v>
      </c>
      <c r="I1197" t="s">
        <v>6980</v>
      </c>
      <c r="J1197">
        <v>1196</v>
      </c>
      <c r="K1197">
        <f t="shared" si="180"/>
        <v>847</v>
      </c>
      <c r="L1197">
        <f t="shared" si="181"/>
        <v>1</v>
      </c>
      <c r="M1197">
        <f t="shared" si="182"/>
        <v>42487</v>
      </c>
      <c r="N1197">
        <f t="shared" si="183"/>
        <v>2016</v>
      </c>
      <c r="O1197">
        <f t="shared" si="184"/>
        <v>4</v>
      </c>
      <c r="P1197" t="str">
        <f t="shared" si="185"/>
        <v>04</v>
      </c>
      <c r="Q1197">
        <f t="shared" si="186"/>
        <v>27</v>
      </c>
      <c r="R1197">
        <f t="shared" si="187"/>
        <v>27</v>
      </c>
      <c r="S1197" t="str">
        <f t="shared" si="188"/>
        <v>'2016-04-27'</v>
      </c>
      <c r="T1197" t="str">
        <f t="shared" si="189"/>
        <v>insert into control (nombre, fecha_registrada, registrada, estatus, id_admin, id_cliente, created_at, updated_at) values('PROCARE','2016-04-27',1,1,2,847,'2018-10-31 23:06:00','2018-10-31 23:06:00');</v>
      </c>
    </row>
    <row r="1198" spans="1:20">
      <c r="A1198" s="59" t="s">
        <v>6077</v>
      </c>
      <c r="B1198" s="59">
        <v>1</v>
      </c>
      <c r="C1198" s="68">
        <v>42090</v>
      </c>
      <c r="D1198" s="68">
        <v>45743</v>
      </c>
      <c r="E1198" s="82">
        <v>41</v>
      </c>
      <c r="F1198" s="59" t="s">
        <v>6078</v>
      </c>
      <c r="G1198" s="59">
        <v>699</v>
      </c>
      <c r="I1198" t="s">
        <v>1486</v>
      </c>
      <c r="J1198">
        <v>1197</v>
      </c>
      <c r="K1198">
        <f t="shared" si="180"/>
        <v>848</v>
      </c>
      <c r="L1198">
        <f t="shared" si="181"/>
        <v>1</v>
      </c>
      <c r="M1198">
        <f t="shared" si="182"/>
        <v>38125</v>
      </c>
      <c r="N1198">
        <f t="shared" si="183"/>
        <v>2004</v>
      </c>
      <c r="O1198">
        <f t="shared" si="184"/>
        <v>5</v>
      </c>
      <c r="P1198" t="str">
        <f t="shared" si="185"/>
        <v>05</v>
      </c>
      <c r="Q1198">
        <f t="shared" si="186"/>
        <v>18</v>
      </c>
      <c r="R1198">
        <f t="shared" si="187"/>
        <v>18</v>
      </c>
      <c r="S1198" t="str">
        <f t="shared" si="188"/>
        <v>'2004-05-18'</v>
      </c>
      <c r="T1198" t="str">
        <f t="shared" si="189"/>
        <v>insert into control (nombre, fecha_registrada, registrada, estatus, id_admin, id_cliente, created_at, updated_at) values('PROCCOSA','2004-05-18',1,1,2,848,'2018-10-31 23:06:00','2018-10-31 23:06:00');</v>
      </c>
    </row>
    <row r="1199" spans="1:20">
      <c r="A1199" s="58" t="s">
        <v>6084</v>
      </c>
      <c r="B1199" s="58">
        <v>1</v>
      </c>
      <c r="C1199" s="67">
        <v>42090</v>
      </c>
      <c r="D1199" s="67">
        <v>45743</v>
      </c>
      <c r="E1199" s="83">
        <v>42</v>
      </c>
      <c r="F1199" s="58" t="s">
        <v>3659</v>
      </c>
      <c r="G1199" s="58">
        <v>441</v>
      </c>
      <c r="I1199" t="s">
        <v>5942</v>
      </c>
      <c r="J1199">
        <v>1198</v>
      </c>
      <c r="K1199">
        <f t="shared" si="180"/>
        <v>849</v>
      </c>
      <c r="L1199">
        <f t="shared" si="181"/>
        <v>1</v>
      </c>
      <c r="M1199">
        <f t="shared" si="182"/>
        <v>42016</v>
      </c>
      <c r="N1199">
        <f t="shared" si="183"/>
        <v>2015</v>
      </c>
      <c r="O1199">
        <f t="shared" si="184"/>
        <v>1</v>
      </c>
      <c r="P1199" t="str">
        <f t="shared" si="185"/>
        <v>01</v>
      </c>
      <c r="Q1199">
        <f t="shared" si="186"/>
        <v>12</v>
      </c>
      <c r="R1199">
        <f t="shared" si="187"/>
        <v>12</v>
      </c>
      <c r="S1199" t="str">
        <f t="shared" si="188"/>
        <v>'2015-01-12'</v>
      </c>
      <c r="T1199" t="str">
        <f t="shared" si="189"/>
        <v>insert into control (nombre, fecha_registrada, registrada, estatus, id_admin, id_cliente, created_at, updated_at) values('PRODEKO','2015-01-12',1,1,2,849,'2018-10-31 23:06:00','2018-10-31 23:06:00');</v>
      </c>
    </row>
    <row r="1200" spans="1:20">
      <c r="A1200" s="59" t="s">
        <v>1312</v>
      </c>
      <c r="B1200" s="59">
        <v>1</v>
      </c>
      <c r="C1200" s="68">
        <v>42090</v>
      </c>
      <c r="D1200" s="68">
        <v>45743</v>
      </c>
      <c r="E1200" s="82">
        <v>43</v>
      </c>
      <c r="F1200" s="59" t="s">
        <v>1313</v>
      </c>
      <c r="G1200" s="59">
        <v>884</v>
      </c>
      <c r="I1200" t="s">
        <v>1812</v>
      </c>
      <c r="J1200">
        <v>1199</v>
      </c>
      <c r="K1200">
        <f t="shared" si="180"/>
        <v>786</v>
      </c>
      <c r="L1200">
        <f t="shared" si="181"/>
        <v>0</v>
      </c>
      <c r="M1200">
        <f t="shared" si="182"/>
        <v>40732</v>
      </c>
      <c r="N1200">
        <f t="shared" si="183"/>
        <v>2011</v>
      </c>
      <c r="O1200">
        <f t="shared" si="184"/>
        <v>7</v>
      </c>
      <c r="P1200" t="str">
        <f t="shared" si="185"/>
        <v>07</v>
      </c>
      <c r="Q1200">
        <f t="shared" si="186"/>
        <v>8</v>
      </c>
      <c r="R1200" t="str">
        <f t="shared" si="187"/>
        <v>08</v>
      </c>
      <c r="S1200" t="str">
        <f t="shared" si="188"/>
        <v>'2011-07-08'</v>
      </c>
      <c r="T1200" t="str">
        <f t="shared" si="189"/>
        <v>insert into control (nombre, fecha_registrada, registrada, estatus, id_admin, id_cliente, created_at, updated_at) values('PRODIET','2011-07-08',0,1,2,786,'2018-10-31 23:06:00','2018-10-31 23:06:00');</v>
      </c>
    </row>
    <row r="1201" spans="1:20">
      <c r="A1201" s="58" t="s">
        <v>6091</v>
      </c>
      <c r="B1201" s="58">
        <v>1</v>
      </c>
      <c r="C1201" s="67">
        <v>42090</v>
      </c>
      <c r="D1201" s="67">
        <v>45743</v>
      </c>
      <c r="E1201" s="83">
        <v>35</v>
      </c>
      <c r="F1201" s="58" t="s">
        <v>4226</v>
      </c>
      <c r="G1201" s="58">
        <v>326</v>
      </c>
      <c r="I1201" t="s">
        <v>1820</v>
      </c>
      <c r="J1201">
        <v>1200</v>
      </c>
      <c r="K1201">
        <f t="shared" si="180"/>
        <v>786</v>
      </c>
      <c r="L1201">
        <f t="shared" si="181"/>
        <v>1</v>
      </c>
      <c r="M1201">
        <f t="shared" si="182"/>
        <v>41571</v>
      </c>
      <c r="N1201">
        <f t="shared" si="183"/>
        <v>2013</v>
      </c>
      <c r="O1201">
        <f t="shared" si="184"/>
        <v>10</v>
      </c>
      <c r="P1201">
        <f t="shared" si="185"/>
        <v>10</v>
      </c>
      <c r="Q1201">
        <f t="shared" si="186"/>
        <v>24</v>
      </c>
      <c r="R1201">
        <f t="shared" si="187"/>
        <v>24</v>
      </c>
      <c r="S1201" t="str">
        <f t="shared" si="188"/>
        <v>'2013-10-24'</v>
      </c>
      <c r="T1201" t="str">
        <f t="shared" si="189"/>
        <v>insert into control (nombre, fecha_registrada, registrada, estatus, id_admin, id_cliente, created_at, updated_at) values('PRODIET NUTRI-ACTIVO','2013-10-24',1,1,2,786,'2018-10-31 23:06:00','2018-10-31 23:06:00');</v>
      </c>
    </row>
    <row r="1202" spans="1:20">
      <c r="A1202" s="59" t="s">
        <v>6091</v>
      </c>
      <c r="B1202" s="59">
        <v>1</v>
      </c>
      <c r="C1202" s="68">
        <v>42090</v>
      </c>
      <c r="D1202" s="68">
        <v>45743</v>
      </c>
      <c r="E1202" s="82">
        <v>20</v>
      </c>
      <c r="F1202" s="59" t="s">
        <v>4226</v>
      </c>
      <c r="G1202" s="59">
        <v>326</v>
      </c>
      <c r="I1202" t="s">
        <v>1800</v>
      </c>
      <c r="J1202">
        <v>1201</v>
      </c>
      <c r="K1202">
        <f t="shared" si="180"/>
        <v>786</v>
      </c>
      <c r="L1202">
        <f t="shared" si="181"/>
        <v>1</v>
      </c>
      <c r="M1202">
        <f t="shared" si="182"/>
        <v>38072</v>
      </c>
      <c r="N1202">
        <f t="shared" si="183"/>
        <v>2004</v>
      </c>
      <c r="O1202">
        <f t="shared" si="184"/>
        <v>3</v>
      </c>
      <c r="P1202" t="str">
        <f t="shared" si="185"/>
        <v>03</v>
      </c>
      <c r="Q1202">
        <f t="shared" si="186"/>
        <v>26</v>
      </c>
      <c r="R1202">
        <f t="shared" si="187"/>
        <v>26</v>
      </c>
      <c r="S1202" t="str">
        <f t="shared" si="188"/>
        <v>'2004-03-26'</v>
      </c>
      <c r="T1202" t="str">
        <f t="shared" si="189"/>
        <v>insert into control (nombre, fecha_registrada, registrada, estatus, id_admin, id_cliente, created_at, updated_at) values('PRODIET REDU- ACTIVO','2004-03-26',1,1,2,786,'2018-10-31 23:06:00','2018-10-31 23:06:00');</v>
      </c>
    </row>
    <row r="1203" spans="1:20">
      <c r="A1203" s="58" t="s">
        <v>6095</v>
      </c>
      <c r="B1203" s="58">
        <v>1</v>
      </c>
      <c r="C1203" s="67">
        <v>42090</v>
      </c>
      <c r="D1203" s="67">
        <v>45743</v>
      </c>
      <c r="E1203" s="83">
        <v>35</v>
      </c>
      <c r="F1203" s="58" t="s">
        <v>2027</v>
      </c>
      <c r="G1203" s="58">
        <v>748</v>
      </c>
      <c r="I1203" t="s">
        <v>1482</v>
      </c>
      <c r="J1203">
        <v>1202</v>
      </c>
      <c r="K1203">
        <f t="shared" si="180"/>
        <v>850</v>
      </c>
      <c r="L1203">
        <f t="shared" si="181"/>
        <v>1</v>
      </c>
      <c r="M1203">
        <f t="shared" si="182"/>
        <v>40011</v>
      </c>
      <c r="N1203">
        <f t="shared" si="183"/>
        <v>2009</v>
      </c>
      <c r="O1203">
        <f t="shared" si="184"/>
        <v>7</v>
      </c>
      <c r="P1203" t="str">
        <f t="shared" si="185"/>
        <v>07</v>
      </c>
      <c r="Q1203">
        <f t="shared" si="186"/>
        <v>17</v>
      </c>
      <c r="R1203">
        <f t="shared" si="187"/>
        <v>17</v>
      </c>
      <c r="S1203" t="str">
        <f t="shared" si="188"/>
        <v>'2009-07-17'</v>
      </c>
      <c r="T1203" t="str">
        <f t="shared" si="189"/>
        <v>insert into control (nombre, fecha_registrada, registrada, estatus, id_admin, id_cliente, created_at, updated_at) values('PRODUCTOS ARDOBA ORBISOL','2009-07-17',1,1,2,850,'2018-10-31 23:06:00','2018-10-31 23:06:00');</v>
      </c>
    </row>
    <row r="1204" spans="1:20">
      <c r="A1204" s="59" t="s">
        <v>6095</v>
      </c>
      <c r="B1204" s="59">
        <v>1</v>
      </c>
      <c r="C1204" s="68">
        <v>42090</v>
      </c>
      <c r="D1204" s="68">
        <v>45743</v>
      </c>
      <c r="E1204" s="82">
        <v>31</v>
      </c>
      <c r="F1204" s="59" t="s">
        <v>2027</v>
      </c>
      <c r="G1204" s="59">
        <v>748</v>
      </c>
      <c r="I1204" t="s">
        <v>1465</v>
      </c>
      <c r="J1204">
        <v>1203</v>
      </c>
      <c r="K1204">
        <f t="shared" si="180"/>
        <v>851</v>
      </c>
      <c r="L1204">
        <f t="shared" si="181"/>
        <v>1</v>
      </c>
      <c r="M1204">
        <f t="shared" si="182"/>
        <v>40112</v>
      </c>
      <c r="N1204">
        <f t="shared" si="183"/>
        <v>2009</v>
      </c>
      <c r="O1204">
        <f t="shared" si="184"/>
        <v>10</v>
      </c>
      <c r="P1204">
        <f t="shared" si="185"/>
        <v>10</v>
      </c>
      <c r="Q1204">
        <f t="shared" si="186"/>
        <v>26</v>
      </c>
      <c r="R1204">
        <f t="shared" si="187"/>
        <v>26</v>
      </c>
      <c r="S1204" t="str">
        <f t="shared" si="188"/>
        <v>'2009-10-26'</v>
      </c>
      <c r="T1204" t="str">
        <f t="shared" si="189"/>
        <v>insert into control (nombre, fecha_registrada, registrada, estatus, id_admin, id_cliente, created_at, updated_at) values('PRODUCTOS DEL ÁRBOL ESMO','2009-10-26',1,1,2,851,'2018-10-31 23:06:00','2018-10-31 23:06:00');</v>
      </c>
    </row>
    <row r="1205" spans="1:20" ht="27">
      <c r="A1205" s="102" t="s">
        <v>6101</v>
      </c>
      <c r="B1205" s="58">
        <v>1</v>
      </c>
      <c r="C1205" s="67">
        <v>38443</v>
      </c>
      <c r="D1205" s="67">
        <v>45748</v>
      </c>
      <c r="E1205" s="83"/>
      <c r="F1205" s="102" t="s">
        <v>8624</v>
      </c>
      <c r="G1205" s="94">
        <v>1136</v>
      </c>
      <c r="I1205" t="s">
        <v>1460</v>
      </c>
      <c r="J1205">
        <v>1204</v>
      </c>
      <c r="K1205">
        <f t="shared" si="180"/>
        <v>852</v>
      </c>
      <c r="L1205">
        <f t="shared" si="181"/>
        <v>1</v>
      </c>
      <c r="M1205">
        <f t="shared" si="182"/>
        <v>40725</v>
      </c>
      <c r="N1205">
        <f t="shared" si="183"/>
        <v>2011</v>
      </c>
      <c r="O1205">
        <f t="shared" si="184"/>
        <v>7</v>
      </c>
      <c r="P1205" t="str">
        <f t="shared" si="185"/>
        <v>07</v>
      </c>
      <c r="Q1205">
        <f t="shared" si="186"/>
        <v>1</v>
      </c>
      <c r="R1205" t="str">
        <f t="shared" si="187"/>
        <v>01</v>
      </c>
      <c r="S1205" t="str">
        <f t="shared" si="188"/>
        <v>'2011-07-01'</v>
      </c>
      <c r="T1205" t="str">
        <f t="shared" si="189"/>
        <v>insert into control (nombre, fecha_registrada, registrada, estatus, id_admin, id_cliente, created_at, updated_at) values('PROHUL','2011-07-01',1,1,2,852,'2018-10-31 23:06:00','2018-10-31 23:06:00');</v>
      </c>
    </row>
    <row r="1206" spans="1:20">
      <c r="A1206" s="60" t="s">
        <v>6104</v>
      </c>
      <c r="B1206" s="60" t="s">
        <v>8657</v>
      </c>
      <c r="C1206" s="68">
        <v>42107</v>
      </c>
      <c r="D1206" s="68">
        <v>45760</v>
      </c>
      <c r="E1206" s="82">
        <v>5</v>
      </c>
      <c r="F1206" s="60" t="s">
        <v>2858</v>
      </c>
      <c r="G1206" s="60">
        <v>597</v>
      </c>
      <c r="I1206" t="s">
        <v>1418</v>
      </c>
      <c r="J1206">
        <v>1205</v>
      </c>
      <c r="K1206">
        <f t="shared" si="180"/>
        <v>857</v>
      </c>
      <c r="L1206">
        <f t="shared" si="181"/>
        <v>1</v>
      </c>
      <c r="M1206">
        <f t="shared" si="182"/>
        <v>39639</v>
      </c>
      <c r="N1206">
        <f t="shared" si="183"/>
        <v>2008</v>
      </c>
      <c r="O1206">
        <f t="shared" si="184"/>
        <v>7</v>
      </c>
      <c r="P1206" t="str">
        <f t="shared" si="185"/>
        <v>07</v>
      </c>
      <c r="Q1206">
        <f t="shared" si="186"/>
        <v>10</v>
      </c>
      <c r="R1206">
        <f t="shared" si="187"/>
        <v>10</v>
      </c>
      <c r="S1206" t="str">
        <f t="shared" si="188"/>
        <v>'2008-07-10'</v>
      </c>
      <c r="T1206" t="str">
        <f t="shared" si="189"/>
        <v>insert into control (nombre, fecha_registrada, registrada, estatus, id_admin, id_cliente, created_at, updated_at) values('PROMOSISA SEGURIDAD INDUSTRIAL','2008-07-10',1,1,2,857,'2018-10-31 23:06:00','2018-10-31 23:06:00');</v>
      </c>
    </row>
    <row r="1207" spans="1:20">
      <c r="A1207" s="58" t="s">
        <v>6107</v>
      </c>
      <c r="B1207" s="58">
        <v>1</v>
      </c>
      <c r="C1207" s="67">
        <v>42107</v>
      </c>
      <c r="D1207" s="67">
        <v>45760</v>
      </c>
      <c r="E1207" s="83">
        <v>43</v>
      </c>
      <c r="F1207" s="58" t="s">
        <v>6108</v>
      </c>
      <c r="G1207" s="58">
        <v>94</v>
      </c>
      <c r="I1207" t="s">
        <v>1439</v>
      </c>
      <c r="J1207">
        <v>1206</v>
      </c>
      <c r="K1207">
        <f t="shared" si="180"/>
        <v>854</v>
      </c>
      <c r="L1207">
        <f t="shared" si="181"/>
        <v>1</v>
      </c>
      <c r="M1207">
        <f t="shared" si="182"/>
        <v>37533</v>
      </c>
      <c r="N1207">
        <f t="shared" si="183"/>
        <v>2002</v>
      </c>
      <c r="O1207">
        <f t="shared" si="184"/>
        <v>10</v>
      </c>
      <c r="P1207">
        <f t="shared" si="185"/>
        <v>10</v>
      </c>
      <c r="Q1207">
        <f t="shared" si="186"/>
        <v>4</v>
      </c>
      <c r="R1207" t="str">
        <f t="shared" si="187"/>
        <v>04</v>
      </c>
      <c r="S1207" t="str">
        <f t="shared" si="188"/>
        <v>'2002-10-04'</v>
      </c>
      <c r="T1207" t="str">
        <f t="shared" si="189"/>
        <v>insert into control (nombre, fecha_registrada, registrada, estatus, id_admin, id_cliente, created_at, updated_at) values('PROSTAR','2002-10-04',1,1,2,854,'2018-10-31 23:06:00','2018-10-31 23:06:00');</v>
      </c>
    </row>
    <row r="1208" spans="1:20">
      <c r="A1208" s="59" t="s">
        <v>6113</v>
      </c>
      <c r="B1208" s="59">
        <v>1</v>
      </c>
      <c r="C1208" s="68">
        <v>42107</v>
      </c>
      <c r="D1208" s="68">
        <v>45760</v>
      </c>
      <c r="E1208" s="82">
        <v>45</v>
      </c>
      <c r="F1208" s="59" t="s">
        <v>6113</v>
      </c>
      <c r="G1208" s="59">
        <v>164</v>
      </c>
      <c r="I1208" t="s">
        <v>1434</v>
      </c>
      <c r="J1208">
        <v>1207</v>
      </c>
      <c r="K1208">
        <f t="shared" si="180"/>
        <v>856</v>
      </c>
      <c r="L1208">
        <f t="shared" si="181"/>
        <v>0</v>
      </c>
      <c r="M1208">
        <f t="shared" si="182"/>
        <v>39056</v>
      </c>
      <c r="N1208">
        <f t="shared" si="183"/>
        <v>2006</v>
      </c>
      <c r="O1208">
        <f t="shared" si="184"/>
        <v>12</v>
      </c>
      <c r="P1208">
        <f t="shared" si="185"/>
        <v>12</v>
      </c>
      <c r="Q1208">
        <f t="shared" si="186"/>
        <v>5</v>
      </c>
      <c r="R1208" t="str">
        <f t="shared" si="187"/>
        <v>05</v>
      </c>
      <c r="S1208" t="str">
        <f t="shared" si="188"/>
        <v>'2006-12-05'</v>
      </c>
      <c r="T1208" t="str">
        <f t="shared" si="189"/>
        <v>insert into control (nombre, fecha_registrada, registrada, estatus, id_admin, id_cliente, created_at, updated_at) values('PROVEEDORA DE LACTEOS MERCADO PLM','2006-12-05',0,1,2,856,'2018-10-31 23:06:00','2018-10-31 23:06:00');</v>
      </c>
    </row>
    <row r="1209" spans="1:20">
      <c r="A1209" s="57" t="s">
        <v>6118</v>
      </c>
      <c r="B1209" s="57" t="s">
        <v>8657</v>
      </c>
      <c r="C1209" s="67">
        <v>42107</v>
      </c>
      <c r="D1209" s="67">
        <v>45760</v>
      </c>
      <c r="E1209" s="83">
        <v>14</v>
      </c>
      <c r="F1209" s="57" t="s">
        <v>6118</v>
      </c>
      <c r="G1209" s="57">
        <v>205</v>
      </c>
      <c r="I1209" t="s">
        <v>1437</v>
      </c>
      <c r="J1209">
        <v>1208</v>
      </c>
      <c r="K1209">
        <f t="shared" si="180"/>
        <v>856</v>
      </c>
      <c r="L1209">
        <f t="shared" si="181"/>
        <v>0</v>
      </c>
      <c r="M1209">
        <f t="shared" si="182"/>
        <v>39553</v>
      </c>
      <c r="N1209">
        <f t="shared" si="183"/>
        <v>2008</v>
      </c>
      <c r="O1209">
        <f t="shared" si="184"/>
        <v>4</v>
      </c>
      <c r="P1209" t="str">
        <f t="shared" si="185"/>
        <v>04</v>
      </c>
      <c r="Q1209">
        <f t="shared" si="186"/>
        <v>15</v>
      </c>
      <c r="R1209">
        <f t="shared" si="187"/>
        <v>15</v>
      </c>
      <c r="S1209" t="str">
        <f t="shared" si="188"/>
        <v>'2008-04-15'</v>
      </c>
      <c r="T1209" t="str">
        <f t="shared" si="189"/>
        <v>insert into control (nombre, fecha_registrada, registrada, estatus, id_admin, id_cliente, created_at, updated_at) values('PROVEEDORA DE LACTEOS PLM MERCADO','2008-04-15',0,1,2,856,'2018-10-31 23:06:00','2018-10-31 23:06:00');</v>
      </c>
    </row>
    <row r="1210" spans="1:20">
      <c r="A1210" s="59" t="s">
        <v>6123</v>
      </c>
      <c r="B1210" s="59">
        <v>1</v>
      </c>
      <c r="C1210" s="68">
        <v>42107</v>
      </c>
      <c r="D1210" s="68">
        <v>45760</v>
      </c>
      <c r="E1210" s="82">
        <v>3</v>
      </c>
      <c r="F1210" s="59" t="s">
        <v>4698</v>
      </c>
      <c r="G1210" s="59">
        <v>237</v>
      </c>
      <c r="I1210" t="s">
        <v>1830</v>
      </c>
      <c r="J1210">
        <v>1209</v>
      </c>
      <c r="K1210">
        <f t="shared" si="180"/>
        <v>785</v>
      </c>
      <c r="L1210">
        <f t="shared" si="181"/>
        <v>1</v>
      </c>
      <c r="M1210">
        <f t="shared" si="182"/>
        <v>40679</v>
      </c>
      <c r="N1210">
        <f t="shared" si="183"/>
        <v>2011</v>
      </c>
      <c r="O1210">
        <f t="shared" si="184"/>
        <v>5</v>
      </c>
      <c r="P1210" t="str">
        <f t="shared" si="185"/>
        <v>05</v>
      </c>
      <c r="Q1210">
        <f t="shared" si="186"/>
        <v>16</v>
      </c>
      <c r="R1210">
        <f t="shared" si="187"/>
        <v>16</v>
      </c>
      <c r="S1210" t="str">
        <f t="shared" si="188"/>
        <v>'2011-05-16'</v>
      </c>
      <c r="T1210" t="str">
        <f t="shared" si="189"/>
        <v>insert into control (nombre, fecha_registrada, registrada, estatus, id_admin, id_cliente, created_at, updated_at) values('PROVEEDORA DE RADIADORES BARRERA','2011-05-16',1,1,2,785,'2018-10-31 23:06:00','2018-10-31 23:06:00');</v>
      </c>
    </row>
    <row r="1211" spans="1:20">
      <c r="A1211" s="58" t="s">
        <v>6123</v>
      </c>
      <c r="B1211" s="58">
        <v>1</v>
      </c>
      <c r="C1211" s="67">
        <v>42107</v>
      </c>
      <c r="D1211" s="67">
        <v>45760</v>
      </c>
      <c r="E1211" s="83">
        <v>35</v>
      </c>
      <c r="F1211" s="58" t="s">
        <v>4698</v>
      </c>
      <c r="G1211" s="58">
        <v>237</v>
      </c>
      <c r="I1211" t="s">
        <v>1402</v>
      </c>
      <c r="J1211">
        <v>1210</v>
      </c>
      <c r="K1211">
        <f t="shared" si="180"/>
        <v>857</v>
      </c>
      <c r="L1211">
        <f t="shared" si="181"/>
        <v>1</v>
      </c>
      <c r="M1211">
        <f t="shared" si="182"/>
        <v>39582</v>
      </c>
      <c r="N1211">
        <f t="shared" si="183"/>
        <v>2008</v>
      </c>
      <c r="O1211">
        <f t="shared" si="184"/>
        <v>5</v>
      </c>
      <c r="P1211" t="str">
        <f t="shared" si="185"/>
        <v>05</v>
      </c>
      <c r="Q1211">
        <f t="shared" si="186"/>
        <v>14</v>
      </c>
      <c r="R1211">
        <f t="shared" si="187"/>
        <v>14</v>
      </c>
      <c r="S1211" t="str">
        <f t="shared" si="188"/>
        <v>'2008-05-14'</v>
      </c>
      <c r="T1211" t="str">
        <f t="shared" si="189"/>
        <v>insert into control (nombre, fecha_registrada, registrada, estatus, id_admin, id_cliente, created_at, updated_at) values('PROVESICSA','2008-05-14',1,1,2,857,'2018-10-31 23:06:00','2018-10-31 23:06:00');</v>
      </c>
    </row>
    <row r="1212" spans="1:20">
      <c r="A1212" s="59" t="s">
        <v>6123</v>
      </c>
      <c r="B1212" s="59">
        <v>1</v>
      </c>
      <c r="C1212" s="68">
        <v>42107</v>
      </c>
      <c r="D1212" s="68">
        <v>45760</v>
      </c>
      <c r="E1212" s="82">
        <v>44</v>
      </c>
      <c r="F1212" s="59" t="s">
        <v>4698</v>
      </c>
      <c r="G1212" s="59">
        <v>237</v>
      </c>
      <c r="I1212" t="s">
        <v>8409</v>
      </c>
      <c r="J1212">
        <v>1211</v>
      </c>
      <c r="K1212">
        <f t="shared" si="180"/>
        <v>857</v>
      </c>
      <c r="L1212">
        <f t="shared" si="181"/>
        <v>1</v>
      </c>
      <c r="M1212">
        <f t="shared" si="182"/>
        <v>29218</v>
      </c>
      <c r="N1212">
        <f t="shared" si="183"/>
        <v>1979</v>
      </c>
      <c r="O1212">
        <f t="shared" si="184"/>
        <v>12</v>
      </c>
      <c r="P1212">
        <f t="shared" si="185"/>
        <v>12</v>
      </c>
      <c r="Q1212">
        <f t="shared" si="186"/>
        <v>29</v>
      </c>
      <c r="R1212">
        <f t="shared" si="187"/>
        <v>29</v>
      </c>
      <c r="S1212" t="str">
        <f t="shared" si="188"/>
        <v>'1979-12-29'</v>
      </c>
      <c r="T1212" t="str">
        <f t="shared" si="189"/>
        <v>insert into control (nombre, fecha_registrada, registrada, estatus, id_admin, id_cliente, created_at, updated_at) values('PROVESICSA SEGURIDAD INDUSTRIAL','1979-12-29',1,1,2,857,'2018-10-31 23:06:00','2018-10-31 23:06:00');</v>
      </c>
    </row>
    <row r="1213" spans="1:20">
      <c r="A1213" s="58" t="s">
        <v>6128</v>
      </c>
      <c r="B1213" s="58">
        <v>1</v>
      </c>
      <c r="C1213" s="67">
        <v>42107</v>
      </c>
      <c r="D1213" s="67">
        <v>45760</v>
      </c>
      <c r="E1213" s="83">
        <v>38</v>
      </c>
      <c r="F1213" s="58" t="s">
        <v>6129</v>
      </c>
      <c r="G1213" s="58">
        <v>431</v>
      </c>
      <c r="I1213" t="s">
        <v>5983</v>
      </c>
      <c r="J1213">
        <v>1212</v>
      </c>
      <c r="K1213">
        <f t="shared" si="180"/>
        <v>858</v>
      </c>
      <c r="L1213">
        <f t="shared" si="181"/>
        <v>1</v>
      </c>
      <c r="M1213">
        <f t="shared" si="182"/>
        <v>42041</v>
      </c>
      <c r="N1213">
        <f t="shared" si="183"/>
        <v>2015</v>
      </c>
      <c r="O1213">
        <f t="shared" si="184"/>
        <v>2</v>
      </c>
      <c r="P1213" t="str">
        <f t="shared" si="185"/>
        <v>02</v>
      </c>
      <c r="Q1213">
        <f t="shared" si="186"/>
        <v>6</v>
      </c>
      <c r="R1213" t="str">
        <f t="shared" si="187"/>
        <v>06</v>
      </c>
      <c r="S1213" t="str">
        <f t="shared" si="188"/>
        <v>'2015-02-06'</v>
      </c>
      <c r="T1213" t="str">
        <f t="shared" si="189"/>
        <v>insert into control (nombre, fecha_registrada, registrada, estatus, id_admin, id_cliente, created_at, updated_at) values('PROYECTA','2015-02-06',1,1,2,858,'2018-10-31 23:06:00','2018-10-31 23:06:00');</v>
      </c>
    </row>
    <row r="1214" spans="1:20">
      <c r="A1214" s="59" t="s">
        <v>6134</v>
      </c>
      <c r="B1214" s="59">
        <v>1</v>
      </c>
      <c r="C1214" s="68">
        <v>42107</v>
      </c>
      <c r="D1214" s="68">
        <v>45760</v>
      </c>
      <c r="E1214" s="82">
        <v>19</v>
      </c>
      <c r="F1214" s="59" t="s">
        <v>4226</v>
      </c>
      <c r="G1214" s="59">
        <v>326</v>
      </c>
      <c r="I1214" t="s">
        <v>1391</v>
      </c>
      <c r="J1214">
        <v>1213</v>
      </c>
      <c r="K1214">
        <f t="shared" si="180"/>
        <v>859</v>
      </c>
      <c r="L1214">
        <f t="shared" si="181"/>
        <v>1</v>
      </c>
      <c r="M1214">
        <f t="shared" si="182"/>
        <v>41291</v>
      </c>
      <c r="N1214">
        <f t="shared" si="183"/>
        <v>2013</v>
      </c>
      <c r="O1214">
        <f t="shared" si="184"/>
        <v>1</v>
      </c>
      <c r="P1214" t="str">
        <f t="shared" si="185"/>
        <v>01</v>
      </c>
      <c r="Q1214">
        <f t="shared" si="186"/>
        <v>17</v>
      </c>
      <c r="R1214">
        <f t="shared" si="187"/>
        <v>17</v>
      </c>
      <c r="S1214" t="str">
        <f t="shared" si="188"/>
        <v>'2013-01-17'</v>
      </c>
      <c r="T1214" t="str">
        <f t="shared" si="189"/>
        <v>insert into control (nombre, fecha_registrada, registrada, estatus, id_admin, id_cliente, created_at, updated_at) values('PROYECTA GL GRUPO INMOBILIARIO','2013-01-17',1,1,2,859,'2018-10-31 23:06:00','2018-10-31 23:06:00');</v>
      </c>
    </row>
    <row r="1215" spans="1:20">
      <c r="A1215" s="58" t="s">
        <v>6134</v>
      </c>
      <c r="B1215" s="58">
        <v>1</v>
      </c>
      <c r="C1215" s="67">
        <v>42107</v>
      </c>
      <c r="D1215" s="67">
        <v>45760</v>
      </c>
      <c r="E1215" s="83">
        <v>40</v>
      </c>
      <c r="F1215" s="58" t="s">
        <v>4226</v>
      </c>
      <c r="G1215" s="58">
        <v>326</v>
      </c>
      <c r="I1215" t="s">
        <v>1383</v>
      </c>
      <c r="J1215">
        <v>1214</v>
      </c>
      <c r="K1215">
        <f t="shared" si="180"/>
        <v>860</v>
      </c>
      <c r="L1215">
        <f t="shared" si="181"/>
        <v>1</v>
      </c>
      <c r="M1215">
        <f t="shared" si="182"/>
        <v>40801</v>
      </c>
      <c r="N1215">
        <f t="shared" si="183"/>
        <v>2011</v>
      </c>
      <c r="O1215">
        <f t="shared" si="184"/>
        <v>9</v>
      </c>
      <c r="P1215" t="str">
        <f t="shared" si="185"/>
        <v>09</v>
      </c>
      <c r="Q1215">
        <f t="shared" si="186"/>
        <v>15</v>
      </c>
      <c r="R1215">
        <f t="shared" si="187"/>
        <v>15</v>
      </c>
      <c r="S1215" t="str">
        <f t="shared" si="188"/>
        <v>'2011-09-15'</v>
      </c>
      <c r="T1215" t="str">
        <f t="shared" si="189"/>
        <v>insert into control (nombre, fecha_registrada, registrada, estatus, id_admin, id_cliente, created_at, updated_at) values('PSS BY ULISES MARTINEZ','2011-09-15',1,1,2,860,'2018-10-31 23:06:00','2018-10-31 23:06:00');</v>
      </c>
    </row>
    <row r="1216" spans="1:20">
      <c r="A1216" s="59" t="s">
        <v>6137</v>
      </c>
      <c r="B1216" s="59">
        <v>1</v>
      </c>
      <c r="C1216" s="68">
        <v>42107</v>
      </c>
      <c r="D1216" s="68">
        <v>45760</v>
      </c>
      <c r="E1216" s="82">
        <v>35</v>
      </c>
      <c r="F1216" s="59" t="s">
        <v>2539</v>
      </c>
      <c r="G1216" s="59">
        <v>655</v>
      </c>
      <c r="I1216" t="s">
        <v>2132</v>
      </c>
      <c r="J1216">
        <v>1215</v>
      </c>
      <c r="K1216">
        <f t="shared" si="180"/>
        <v>734</v>
      </c>
      <c r="L1216">
        <f t="shared" si="181"/>
        <v>1</v>
      </c>
      <c r="M1216">
        <f t="shared" si="182"/>
        <v>41060</v>
      </c>
      <c r="N1216">
        <f t="shared" si="183"/>
        <v>2012</v>
      </c>
      <c r="O1216">
        <f t="shared" si="184"/>
        <v>5</v>
      </c>
      <c r="P1216" t="str">
        <f t="shared" si="185"/>
        <v>05</v>
      </c>
      <c r="Q1216">
        <f t="shared" si="186"/>
        <v>31</v>
      </c>
      <c r="R1216">
        <f t="shared" si="187"/>
        <v>31</v>
      </c>
      <c r="S1216" t="str">
        <f t="shared" si="188"/>
        <v>'2012-05-31'</v>
      </c>
      <c r="T1216" t="str">
        <f t="shared" si="189"/>
        <v>insert into control (nombre, fecha_registrada, registrada, estatus, id_admin, id_cliente, created_at, updated_at) values('PUERTA NORTE','2012-05-31',1,1,2,734,'2018-10-31 23:06:00','2018-10-31 23:06:00');</v>
      </c>
    </row>
    <row r="1217" spans="1:20">
      <c r="A1217" s="58" t="s">
        <v>6137</v>
      </c>
      <c r="B1217" s="58">
        <v>1</v>
      </c>
      <c r="C1217" s="67">
        <v>42107</v>
      </c>
      <c r="D1217" s="67">
        <v>45760</v>
      </c>
      <c r="E1217" s="83">
        <v>41</v>
      </c>
      <c r="F1217" s="58" t="s">
        <v>2539</v>
      </c>
      <c r="G1217" s="58">
        <v>655</v>
      </c>
      <c r="I1217" t="s">
        <v>7154</v>
      </c>
      <c r="J1217">
        <v>1216</v>
      </c>
      <c r="K1217">
        <f t="shared" si="180"/>
        <v>861</v>
      </c>
      <c r="L1217">
        <f t="shared" si="181"/>
        <v>1</v>
      </c>
      <c r="M1217">
        <f t="shared" si="182"/>
        <v>42585</v>
      </c>
      <c r="N1217">
        <f t="shared" si="183"/>
        <v>2016</v>
      </c>
      <c r="O1217">
        <f t="shared" si="184"/>
        <v>8</v>
      </c>
      <c r="P1217" t="str">
        <f t="shared" si="185"/>
        <v>08</v>
      </c>
      <c r="Q1217">
        <f t="shared" si="186"/>
        <v>3</v>
      </c>
      <c r="R1217" t="str">
        <f t="shared" si="187"/>
        <v>03</v>
      </c>
      <c r="S1217" t="str">
        <f t="shared" si="188"/>
        <v>'2016-08-03'</v>
      </c>
      <c r="T1217" t="str">
        <f t="shared" si="189"/>
        <v>insert into control (nombre, fecha_registrada, registrada, estatus, id_admin, id_cliente, created_at, updated_at) values('PURE FIBRE PANADERÍA SALUDABLE','2016-08-03',1,1,2,861,'2018-10-31 23:06:00','2018-10-31 23:06:00');</v>
      </c>
    </row>
    <row r="1218" spans="1:20">
      <c r="A1218" s="59" t="s">
        <v>6144</v>
      </c>
      <c r="B1218" s="59">
        <v>1</v>
      </c>
      <c r="C1218" s="68">
        <v>42107</v>
      </c>
      <c r="D1218" s="68">
        <v>45760</v>
      </c>
      <c r="E1218" s="82">
        <v>41</v>
      </c>
      <c r="F1218" s="59" t="s">
        <v>2539</v>
      </c>
      <c r="G1218" s="59">
        <v>655</v>
      </c>
      <c r="I1218" t="s">
        <v>8370</v>
      </c>
      <c r="J1218">
        <v>1217</v>
      </c>
      <c r="K1218">
        <f t="shared" si="180"/>
        <v>862</v>
      </c>
      <c r="L1218">
        <f t="shared" si="181"/>
        <v>1</v>
      </c>
      <c r="M1218">
        <f t="shared" si="182"/>
        <v>43185</v>
      </c>
      <c r="N1218">
        <f t="shared" si="183"/>
        <v>2018</v>
      </c>
      <c r="O1218">
        <f t="shared" si="184"/>
        <v>3</v>
      </c>
      <c r="P1218" t="str">
        <f t="shared" si="185"/>
        <v>03</v>
      </c>
      <c r="Q1218">
        <f t="shared" si="186"/>
        <v>26</v>
      </c>
      <c r="R1218">
        <f t="shared" si="187"/>
        <v>26</v>
      </c>
      <c r="S1218" t="str">
        <f t="shared" si="188"/>
        <v>'2018-03-26'</v>
      </c>
      <c r="T1218" t="str">
        <f t="shared" si="189"/>
        <v>insert into control (nombre, fecha_registrada, registrada, estatus, id_admin, id_cliente, created_at, updated_at) values('PUROS HUEVOS','2018-03-26',1,1,2,862,'2018-10-31 23:06:00','2018-10-31 23:06:00');</v>
      </c>
    </row>
    <row r="1219" spans="1:20">
      <c r="A1219" s="58" t="s">
        <v>6144</v>
      </c>
      <c r="B1219" s="58">
        <v>1</v>
      </c>
      <c r="C1219" s="67">
        <v>42107</v>
      </c>
      <c r="D1219" s="67">
        <v>45760</v>
      </c>
      <c r="E1219" s="83">
        <v>35</v>
      </c>
      <c r="F1219" s="58" t="s">
        <v>2539</v>
      </c>
      <c r="G1219" s="58">
        <v>655</v>
      </c>
      <c r="I1219" t="s">
        <v>1376</v>
      </c>
      <c r="J1219">
        <v>1218</v>
      </c>
      <c r="K1219">
        <f t="shared" ref="K1219:K1282" si="190">VLOOKUP($I1219,$A$2:$G$2500,7,0)</f>
        <v>863</v>
      </c>
      <c r="L1219">
        <f t="shared" ref="L1219:L1282" si="191">IF(VLOOKUP($I1219,$A$2:$G$1967,2,0)="",0,VLOOKUP($I1219,$A$2:$G$1967,2,0))</f>
        <v>1</v>
      </c>
      <c r="M1219">
        <f t="shared" ref="M1219:M1282" si="192">IF(VLOOKUP($I1219,$A$2:$G$1967,3,0)="","",VLOOKUP($I1219,$A$2:$G$1967,3,0))</f>
        <v>40232</v>
      </c>
      <c r="N1219">
        <f t="shared" ref="N1219:N1282" si="193">YEAR(M1219)</f>
        <v>2010</v>
      </c>
      <c r="O1219">
        <f t="shared" ref="O1219:O1282" si="194">MONTH(M1219)</f>
        <v>2</v>
      </c>
      <c r="P1219" t="str">
        <f t="shared" ref="P1219:P1282" si="195">IF(LEN(O1219)=1,CONCATENATE("0",O1219),O1219)</f>
        <v>02</v>
      </c>
      <c r="Q1219">
        <f t="shared" ref="Q1219:Q1282" si="196">DAY(M1219)</f>
        <v>23</v>
      </c>
      <c r="R1219">
        <f t="shared" ref="R1219:R1282" si="197">IF(LEN(Q1219)=1,CONCATENATE("0",Q1219),Q1219)</f>
        <v>23</v>
      </c>
      <c r="S1219" t="str">
        <f t="shared" ref="S1219:S1282" si="198">IFERROR(CONCATENATE("'",N1219,"-",P1219,"-",R1219,"'"),"null")</f>
        <v>'2010-02-23'</v>
      </c>
      <c r="T1219" t="str">
        <f t="shared" ref="T1219:T1282" si="199">CONCATENATE("insert into control (nombre, fecha_registrada, registrada, estatus, id_admin, id_cliente, created_at, updated_at) values('",I1219,"',",S1219,",",L1219,",1,2,",K1219,",'2018-10-31 23:06:00','2018-10-31 23:06:00');")</f>
        <v>insert into control (nombre, fecha_registrada, registrada, estatus, id_admin, id_cliente, created_at, updated_at) values('PY-EEY PRODUCCIONES','2010-02-23',1,1,2,863,'2018-10-31 23:06:00','2018-10-31 23:06:00');</v>
      </c>
    </row>
    <row r="1220" spans="1:20">
      <c r="A1220" s="59" t="s">
        <v>6147</v>
      </c>
      <c r="B1220" s="59">
        <v>1</v>
      </c>
      <c r="C1220" s="68">
        <v>42107</v>
      </c>
      <c r="D1220" s="68">
        <v>45760</v>
      </c>
      <c r="E1220" s="82"/>
      <c r="F1220" s="59" t="s">
        <v>6147</v>
      </c>
      <c r="G1220" s="59">
        <v>741</v>
      </c>
      <c r="I1220" t="s">
        <v>6675</v>
      </c>
      <c r="J1220">
        <v>1219</v>
      </c>
      <c r="K1220">
        <f t="shared" si="190"/>
        <v>864</v>
      </c>
      <c r="L1220">
        <f t="shared" si="191"/>
        <v>1</v>
      </c>
      <c r="M1220">
        <f t="shared" si="192"/>
        <v>42327</v>
      </c>
      <c r="N1220">
        <f t="shared" si="193"/>
        <v>2015</v>
      </c>
      <c r="O1220">
        <f t="shared" si="194"/>
        <v>11</v>
      </c>
      <c r="P1220">
        <f t="shared" si="195"/>
        <v>11</v>
      </c>
      <c r="Q1220">
        <f t="shared" si="196"/>
        <v>19</v>
      </c>
      <c r="R1220">
        <f t="shared" si="197"/>
        <v>19</v>
      </c>
      <c r="S1220" t="str">
        <f t="shared" si="198"/>
        <v>'2015-11-19'</v>
      </c>
      <c r="T1220" t="str">
        <f t="shared" si="199"/>
        <v>insert into control (nombre, fecha_registrada, registrada, estatus, id_admin, id_cliente, created_at, updated_at) values('Q QUANTO','2015-11-19',1,1,2,864,'2018-10-31 23:06:00','2018-10-31 23:06:00');</v>
      </c>
    </row>
    <row r="1221" spans="1:20">
      <c r="A1221" s="58" t="s">
        <v>6151</v>
      </c>
      <c r="B1221" s="58">
        <v>1</v>
      </c>
      <c r="C1221" s="67">
        <v>42107</v>
      </c>
      <c r="D1221" s="67">
        <v>45760</v>
      </c>
      <c r="E1221" s="83">
        <v>36</v>
      </c>
      <c r="F1221" s="58" t="s">
        <v>6151</v>
      </c>
      <c r="G1221" s="58">
        <v>771</v>
      </c>
      <c r="I1221" t="s">
        <v>7201</v>
      </c>
      <c r="J1221">
        <v>1220</v>
      </c>
      <c r="K1221">
        <f t="shared" si="190"/>
        <v>977</v>
      </c>
      <c r="L1221">
        <f t="shared" si="191"/>
        <v>1</v>
      </c>
      <c r="M1221">
        <f t="shared" si="192"/>
        <v>42585</v>
      </c>
      <c r="N1221">
        <f t="shared" si="193"/>
        <v>2016</v>
      </c>
      <c r="O1221">
        <f t="shared" si="194"/>
        <v>8</v>
      </c>
      <c r="P1221" t="str">
        <f t="shared" si="195"/>
        <v>08</v>
      </c>
      <c r="Q1221">
        <f t="shared" si="196"/>
        <v>3</v>
      </c>
      <c r="R1221" t="str">
        <f t="shared" si="197"/>
        <v>03</v>
      </c>
      <c r="S1221" t="str">
        <f t="shared" si="198"/>
        <v>'2016-08-03'</v>
      </c>
      <c r="T1221" t="str">
        <f t="shared" si="199"/>
        <v>insert into control (nombre, fecha_registrada, registrada, estatus, id_admin, id_cliente, created_at, updated_at) values('Q-JET','2016-08-03',1,1,2,977,'2018-10-31 23:06:00','2018-10-31 23:06:00');</v>
      </c>
    </row>
    <row r="1222" spans="1:20">
      <c r="A1222" s="59" t="s">
        <v>6151</v>
      </c>
      <c r="B1222" s="59">
        <v>1</v>
      </c>
      <c r="C1222" s="68">
        <v>42107</v>
      </c>
      <c r="D1222" s="68">
        <v>45760</v>
      </c>
      <c r="E1222" s="82">
        <v>37</v>
      </c>
      <c r="F1222" s="59" t="s">
        <v>6151</v>
      </c>
      <c r="G1222" s="59">
        <v>771</v>
      </c>
      <c r="I1222" t="s">
        <v>6676</v>
      </c>
      <c r="J1222">
        <v>1221</v>
      </c>
      <c r="K1222">
        <f t="shared" si="190"/>
        <v>864</v>
      </c>
      <c r="L1222">
        <f t="shared" si="191"/>
        <v>1</v>
      </c>
      <c r="M1222">
        <f t="shared" si="192"/>
        <v>42342</v>
      </c>
      <c r="N1222">
        <f t="shared" si="193"/>
        <v>2015</v>
      </c>
      <c r="O1222">
        <f t="shared" si="194"/>
        <v>12</v>
      </c>
      <c r="P1222">
        <f t="shared" si="195"/>
        <v>12</v>
      </c>
      <c r="Q1222">
        <f t="shared" si="196"/>
        <v>4</v>
      </c>
      <c r="R1222" t="str">
        <f t="shared" si="197"/>
        <v>04</v>
      </c>
      <c r="S1222" t="str">
        <f t="shared" si="198"/>
        <v>'2015-12-04'</v>
      </c>
      <c r="T1222" t="str">
        <f t="shared" si="199"/>
        <v>insert into control (nombre, fecha_registrada, registrada, estatus, id_admin, id_cliente, created_at, updated_at) values('QUANTO','2015-12-04',1,1,2,864,'2018-10-31 23:06:00','2018-10-31 23:06:00');</v>
      </c>
    </row>
    <row r="1223" spans="1:20">
      <c r="A1223" s="58" t="s">
        <v>6151</v>
      </c>
      <c r="B1223" s="58">
        <v>1</v>
      </c>
      <c r="C1223" s="67">
        <v>42107</v>
      </c>
      <c r="D1223" s="67">
        <v>45760</v>
      </c>
      <c r="E1223" s="83">
        <v>42</v>
      </c>
      <c r="F1223" s="58" t="s">
        <v>6151</v>
      </c>
      <c r="G1223" s="58">
        <v>771</v>
      </c>
      <c r="I1223" t="s">
        <v>7691</v>
      </c>
      <c r="J1223">
        <v>1222</v>
      </c>
      <c r="K1223">
        <f t="shared" si="190"/>
        <v>29</v>
      </c>
      <c r="L1223">
        <f t="shared" si="191"/>
        <v>1</v>
      </c>
      <c r="M1223">
        <f t="shared" si="192"/>
        <v>42858</v>
      </c>
      <c r="N1223">
        <f t="shared" si="193"/>
        <v>2017</v>
      </c>
      <c r="O1223">
        <f t="shared" si="194"/>
        <v>5</v>
      </c>
      <c r="P1223" t="str">
        <f t="shared" si="195"/>
        <v>05</v>
      </c>
      <c r="Q1223">
        <f t="shared" si="196"/>
        <v>3</v>
      </c>
      <c r="R1223" t="str">
        <f t="shared" si="197"/>
        <v>03</v>
      </c>
      <c r="S1223" t="str">
        <f t="shared" si="198"/>
        <v>'2017-05-03'</v>
      </c>
      <c r="T1223" t="str">
        <f t="shared" si="199"/>
        <v>insert into control (nombre, fecha_registrada, registrada, estatus, id_admin, id_cliente, created_at, updated_at) values('QUERIDA INÉS VIRTUD PARA EL PALADAR','2017-05-03',1,1,2,29,'2018-10-31 23:06:00','2018-10-31 23:06:00');</v>
      </c>
    </row>
    <row r="1224" spans="1:20">
      <c r="A1224" s="59" t="s">
        <v>6160</v>
      </c>
      <c r="B1224" s="59">
        <v>1</v>
      </c>
      <c r="C1224" s="68">
        <v>42107</v>
      </c>
      <c r="D1224" s="68">
        <v>45760</v>
      </c>
      <c r="E1224" s="82">
        <v>37</v>
      </c>
      <c r="F1224" s="59" t="s">
        <v>6151</v>
      </c>
      <c r="G1224" s="59">
        <v>771</v>
      </c>
      <c r="I1224" t="s">
        <v>7574</v>
      </c>
      <c r="J1224">
        <v>1223</v>
      </c>
      <c r="K1224">
        <f t="shared" si="190"/>
        <v>865</v>
      </c>
      <c r="L1224">
        <f t="shared" si="191"/>
        <v>1</v>
      </c>
      <c r="M1224">
        <f t="shared" si="192"/>
        <v>42796</v>
      </c>
      <c r="N1224">
        <f t="shared" si="193"/>
        <v>2017</v>
      </c>
      <c r="O1224">
        <f t="shared" si="194"/>
        <v>3</v>
      </c>
      <c r="P1224" t="str">
        <f t="shared" si="195"/>
        <v>03</v>
      </c>
      <c r="Q1224">
        <f t="shared" si="196"/>
        <v>2</v>
      </c>
      <c r="R1224" t="str">
        <f t="shared" si="197"/>
        <v>02</v>
      </c>
      <c r="S1224" t="str">
        <f t="shared" si="198"/>
        <v>'2017-03-02'</v>
      </c>
      <c r="T1224" t="str">
        <f t="shared" si="199"/>
        <v>insert into control (nombre, fecha_registrada, registrada, estatus, id_admin, id_cliente, created_at, updated_at) values('QUESO CONCHOS','2017-03-02',1,1,2,865,'2018-10-31 23:06:00','2018-10-31 23:06:00');</v>
      </c>
    </row>
    <row r="1225" spans="1:20">
      <c r="A1225" s="58" t="s">
        <v>1254</v>
      </c>
      <c r="B1225" s="58">
        <v>1</v>
      </c>
      <c r="C1225" s="67">
        <v>42107</v>
      </c>
      <c r="D1225" s="67">
        <v>45760</v>
      </c>
      <c r="E1225" s="83">
        <v>35</v>
      </c>
      <c r="F1225" s="58" t="s">
        <v>1254</v>
      </c>
      <c r="G1225" s="58">
        <v>893</v>
      </c>
      <c r="I1225" t="s">
        <v>5827</v>
      </c>
      <c r="J1225">
        <v>1224</v>
      </c>
      <c r="K1225">
        <f t="shared" si="190"/>
        <v>867</v>
      </c>
      <c r="L1225">
        <f t="shared" si="191"/>
        <v>1</v>
      </c>
      <c r="M1225">
        <f t="shared" si="192"/>
        <v>38335</v>
      </c>
      <c r="N1225">
        <f t="shared" si="193"/>
        <v>2004</v>
      </c>
      <c r="O1225">
        <f t="shared" si="194"/>
        <v>12</v>
      </c>
      <c r="P1225">
        <f t="shared" si="195"/>
        <v>12</v>
      </c>
      <c r="Q1225">
        <f t="shared" si="196"/>
        <v>14</v>
      </c>
      <c r="R1225">
        <f t="shared" si="197"/>
        <v>14</v>
      </c>
      <c r="S1225" t="str">
        <f t="shared" si="198"/>
        <v>'2004-12-14'</v>
      </c>
      <c r="T1225" t="str">
        <f t="shared" si="199"/>
        <v>insert into control (nombre, fecha_registrada, registrada, estatus, id_admin, id_cliente, created_at, updated_at) values('QUESOS MEOQUI','2004-12-14',1,1,2,867,'2018-10-31 23:06:00','2018-10-31 23:06:00');</v>
      </c>
    </row>
    <row r="1226" spans="1:20">
      <c r="A1226" s="59" t="s">
        <v>1254</v>
      </c>
      <c r="B1226" s="59">
        <v>1</v>
      </c>
      <c r="C1226" s="68">
        <v>42107</v>
      </c>
      <c r="D1226" s="68">
        <v>45760</v>
      </c>
      <c r="E1226" s="82">
        <v>37</v>
      </c>
      <c r="F1226" s="59" t="s">
        <v>1254</v>
      </c>
      <c r="G1226" s="59">
        <v>893</v>
      </c>
      <c r="I1226" t="s">
        <v>1362</v>
      </c>
      <c r="J1226">
        <v>1225</v>
      </c>
      <c r="K1226">
        <f t="shared" si="190"/>
        <v>868</v>
      </c>
      <c r="L1226">
        <f t="shared" si="191"/>
        <v>1</v>
      </c>
      <c r="M1226">
        <f t="shared" si="192"/>
        <v>38859</v>
      </c>
      <c r="N1226">
        <f t="shared" si="193"/>
        <v>2006</v>
      </c>
      <c r="O1226">
        <f t="shared" si="194"/>
        <v>5</v>
      </c>
      <c r="P1226" t="str">
        <f t="shared" si="195"/>
        <v>05</v>
      </c>
      <c r="Q1226">
        <f t="shared" si="196"/>
        <v>22</v>
      </c>
      <c r="R1226">
        <f t="shared" si="197"/>
        <v>22</v>
      </c>
      <c r="S1226" t="str">
        <f t="shared" si="198"/>
        <v>'2006-05-22'</v>
      </c>
      <c r="T1226" t="str">
        <f t="shared" si="199"/>
        <v>insert into control (nombre, fecha_registrada, registrada, estatus, id_admin, id_cliente, created_at, updated_at) values('QUIMICASANAIS','2006-05-22',1,1,2,868,'2018-10-31 23:06:00','2018-10-31 23:06:00');</v>
      </c>
    </row>
    <row r="1227" spans="1:20">
      <c r="A1227" s="58" t="s">
        <v>6165</v>
      </c>
      <c r="B1227" s="58">
        <v>1</v>
      </c>
      <c r="C1227" s="67">
        <v>42107</v>
      </c>
      <c r="D1227" s="67">
        <v>45760</v>
      </c>
      <c r="E1227" s="83">
        <v>45</v>
      </c>
      <c r="F1227" s="58" t="s">
        <v>6165</v>
      </c>
      <c r="G1227" s="58">
        <v>1091</v>
      </c>
      <c r="I1227" t="s">
        <v>6577</v>
      </c>
      <c r="J1227">
        <v>1226</v>
      </c>
      <c r="K1227">
        <f t="shared" si="190"/>
        <v>869</v>
      </c>
      <c r="L1227">
        <f t="shared" si="191"/>
        <v>1</v>
      </c>
      <c r="M1227">
        <f t="shared" si="192"/>
        <v>42249</v>
      </c>
      <c r="N1227">
        <f t="shared" si="193"/>
        <v>2015</v>
      </c>
      <c r="O1227">
        <f t="shared" si="194"/>
        <v>9</v>
      </c>
      <c r="P1227" t="str">
        <f t="shared" si="195"/>
        <v>09</v>
      </c>
      <c r="Q1227">
        <f t="shared" si="196"/>
        <v>2</v>
      </c>
      <c r="R1227" t="str">
        <f t="shared" si="197"/>
        <v>02</v>
      </c>
      <c r="S1227" t="str">
        <f t="shared" si="198"/>
        <v>'2015-09-02'</v>
      </c>
      <c r="T1227" t="str">
        <f t="shared" si="199"/>
        <v>insert into control (nombre, fecha_registrada, registrada, estatus, id_admin, id_cliente, created_at, updated_at) values('QUINTA ZARCO','2015-09-02',1,1,2,869,'2018-10-31 23:06:00','2018-10-31 23:06:00');</v>
      </c>
    </row>
    <row r="1228" spans="1:20">
      <c r="A1228" s="59" t="s">
        <v>6171</v>
      </c>
      <c r="B1228" s="59">
        <v>1</v>
      </c>
      <c r="C1228" s="68">
        <v>38470</v>
      </c>
      <c r="D1228" s="68">
        <v>45775</v>
      </c>
      <c r="E1228" s="82"/>
      <c r="F1228" s="59" t="s">
        <v>4226</v>
      </c>
      <c r="G1228" s="59">
        <v>326</v>
      </c>
      <c r="I1228" t="s">
        <v>889</v>
      </c>
      <c r="J1228">
        <v>1227</v>
      </c>
      <c r="K1228">
        <f t="shared" si="190"/>
        <v>961</v>
      </c>
      <c r="L1228">
        <f t="shared" si="191"/>
        <v>1</v>
      </c>
      <c r="M1228">
        <f t="shared" si="192"/>
        <v>41331</v>
      </c>
      <c r="N1228">
        <f t="shared" si="193"/>
        <v>2013</v>
      </c>
      <c r="O1228">
        <f t="shared" si="194"/>
        <v>2</v>
      </c>
      <c r="P1228" t="str">
        <f t="shared" si="195"/>
        <v>02</v>
      </c>
      <c r="Q1228">
        <f t="shared" si="196"/>
        <v>26</v>
      </c>
      <c r="R1228">
        <f t="shared" si="197"/>
        <v>26</v>
      </c>
      <c r="S1228" t="str">
        <f t="shared" si="198"/>
        <v>'2013-02-26'</v>
      </c>
      <c r="T1228" t="str">
        <f t="shared" si="199"/>
        <v>insert into control (nombre, fecha_registrada, registrada, estatus, id_admin, id_cliente, created_at, updated_at) values('QUINTO SOL','2013-02-26',1,1,2,961,'2018-10-31 23:06:00','2018-10-31 23:06:00');</v>
      </c>
    </row>
    <row r="1229" spans="1:20">
      <c r="A1229" s="58" t="s">
        <v>163</v>
      </c>
      <c r="B1229" s="58">
        <v>1</v>
      </c>
      <c r="C1229" s="67">
        <v>38474</v>
      </c>
      <c r="D1229" s="67">
        <v>45779</v>
      </c>
      <c r="E1229" s="83"/>
      <c r="F1229" s="58" t="s">
        <v>163</v>
      </c>
      <c r="G1229" s="58">
        <v>1114</v>
      </c>
      <c r="I1229" t="s">
        <v>4115</v>
      </c>
      <c r="J1229">
        <v>1228</v>
      </c>
      <c r="K1229">
        <f t="shared" si="190"/>
        <v>348</v>
      </c>
      <c r="L1229">
        <f t="shared" si="191"/>
        <v>1</v>
      </c>
      <c r="M1229">
        <f t="shared" si="192"/>
        <v>39611</v>
      </c>
      <c r="N1229">
        <f t="shared" si="193"/>
        <v>2008</v>
      </c>
      <c r="O1229">
        <f t="shared" si="194"/>
        <v>6</v>
      </c>
      <c r="P1229" t="str">
        <f t="shared" si="195"/>
        <v>06</v>
      </c>
      <c r="Q1229">
        <f t="shared" si="196"/>
        <v>12</v>
      </c>
      <c r="R1229">
        <f t="shared" si="197"/>
        <v>12</v>
      </c>
      <c r="S1229" t="str">
        <f t="shared" si="198"/>
        <v>'2008-06-12'</v>
      </c>
      <c r="T1229" t="str">
        <f t="shared" si="199"/>
        <v>insert into control (nombre, fecha_registrada, registrada, estatus, id_admin, id_cliente, created_at, updated_at) values('R ELECTRILUZ','2008-06-12',1,1,2,348,'2018-10-31 23:06:00','2018-10-31 23:06:00');</v>
      </c>
    </row>
    <row r="1230" spans="1:20">
      <c r="A1230" s="59" t="s">
        <v>5454</v>
      </c>
      <c r="B1230" s="59">
        <v>1</v>
      </c>
      <c r="C1230" s="68">
        <v>42128</v>
      </c>
      <c r="D1230" s="68">
        <v>45781</v>
      </c>
      <c r="E1230" s="82">
        <v>35</v>
      </c>
      <c r="F1230" s="59" t="s">
        <v>5454</v>
      </c>
      <c r="G1230" s="59">
        <v>75</v>
      </c>
      <c r="I1230" t="s">
        <v>8063</v>
      </c>
      <c r="J1230">
        <v>1229</v>
      </c>
      <c r="K1230">
        <f t="shared" si="190"/>
        <v>882</v>
      </c>
      <c r="L1230">
        <f t="shared" si="191"/>
        <v>1</v>
      </c>
      <c r="M1230">
        <f t="shared" si="192"/>
        <v>43047</v>
      </c>
      <c r="N1230">
        <f t="shared" si="193"/>
        <v>2017</v>
      </c>
      <c r="O1230">
        <f t="shared" si="194"/>
        <v>11</v>
      </c>
      <c r="P1230">
        <f t="shared" si="195"/>
        <v>11</v>
      </c>
      <c r="Q1230">
        <f t="shared" si="196"/>
        <v>8</v>
      </c>
      <c r="R1230" t="str">
        <f t="shared" si="197"/>
        <v>08</v>
      </c>
      <c r="S1230" t="str">
        <f t="shared" si="198"/>
        <v>'2017-11-08'</v>
      </c>
      <c r="T1230" t="str">
        <f t="shared" si="199"/>
        <v>insert into control (nombre, fecha_registrada, registrada, estatus, id_admin, id_cliente, created_at, updated_at) values('R RECOMIENDENME','2017-11-08',1,1,2,882,'2018-10-31 23:06:00','2018-10-31 23:06:00');</v>
      </c>
    </row>
    <row r="1231" spans="1:20">
      <c r="A1231" s="58" t="s">
        <v>4685</v>
      </c>
      <c r="B1231" s="58">
        <v>1</v>
      </c>
      <c r="C1231" s="67">
        <v>42128</v>
      </c>
      <c r="D1231" s="67">
        <v>45781</v>
      </c>
      <c r="E1231" s="83">
        <v>1</v>
      </c>
      <c r="F1231" s="58" t="s">
        <v>4686</v>
      </c>
      <c r="G1231" s="58">
        <v>240</v>
      </c>
      <c r="I1231" t="s">
        <v>1278</v>
      </c>
      <c r="J1231">
        <v>1230</v>
      </c>
      <c r="K1231">
        <f t="shared" si="190"/>
        <v>889</v>
      </c>
      <c r="L1231">
        <f t="shared" si="191"/>
        <v>1</v>
      </c>
      <c r="M1231">
        <f t="shared" si="192"/>
        <v>40241</v>
      </c>
      <c r="N1231">
        <f t="shared" si="193"/>
        <v>2010</v>
      </c>
      <c r="O1231">
        <f t="shared" si="194"/>
        <v>3</v>
      </c>
      <c r="P1231" t="str">
        <f t="shared" si="195"/>
        <v>03</v>
      </c>
      <c r="Q1231">
        <f t="shared" si="196"/>
        <v>4</v>
      </c>
      <c r="R1231" t="str">
        <f t="shared" si="197"/>
        <v>04</v>
      </c>
      <c r="S1231" t="str">
        <f t="shared" si="198"/>
        <v>'2010-03-04'</v>
      </c>
      <c r="T1231" t="str">
        <f t="shared" si="199"/>
        <v>insert into control (nombre, fecha_registrada, registrada, estatus, id_admin, id_cliente, created_at, updated_at) values('R REIMER','2010-03-04',1,1,2,889,'2018-10-31 23:06:00','2018-10-31 23:06:00');</v>
      </c>
    </row>
    <row r="1232" spans="1:20">
      <c r="A1232" s="59" t="s">
        <v>6180</v>
      </c>
      <c r="B1232" s="59">
        <v>1</v>
      </c>
      <c r="C1232" s="68">
        <v>42128</v>
      </c>
      <c r="D1232" s="68">
        <v>45781</v>
      </c>
      <c r="E1232" s="82">
        <v>37</v>
      </c>
      <c r="F1232" s="59" t="s">
        <v>6180</v>
      </c>
      <c r="G1232" s="59">
        <v>304</v>
      </c>
      <c r="I1232" t="s">
        <v>817</v>
      </c>
      <c r="J1232">
        <v>1231</v>
      </c>
      <c r="K1232">
        <f t="shared" si="190"/>
        <v>987</v>
      </c>
      <c r="L1232">
        <f t="shared" si="191"/>
        <v>1</v>
      </c>
      <c r="M1232">
        <f t="shared" si="192"/>
        <v>41375</v>
      </c>
      <c r="N1232">
        <f t="shared" si="193"/>
        <v>2013</v>
      </c>
      <c r="O1232">
        <f t="shared" si="194"/>
        <v>4</v>
      </c>
      <c r="P1232" t="str">
        <f t="shared" si="195"/>
        <v>04</v>
      </c>
      <c r="Q1232">
        <f t="shared" si="196"/>
        <v>11</v>
      </c>
      <c r="R1232">
        <f t="shared" si="197"/>
        <v>11</v>
      </c>
      <c r="S1232" t="str">
        <f t="shared" si="198"/>
        <v>'2013-04-11'</v>
      </c>
      <c r="T1232" t="str">
        <f t="shared" si="199"/>
        <v>insert into control (nombre, fecha_registrada, registrada, estatus, id_admin, id_cliente, created_at, updated_at) values('R-15 BOOTS','2013-04-11',1,1,2,987,'2018-10-31 23:06:00','2018-10-31 23:06:00');</v>
      </c>
    </row>
    <row r="1233" spans="1:20">
      <c r="A1233" s="58" t="s">
        <v>6186</v>
      </c>
      <c r="B1233" s="58">
        <v>1</v>
      </c>
      <c r="C1233" s="67">
        <v>42128</v>
      </c>
      <c r="D1233" s="67">
        <v>45781</v>
      </c>
      <c r="E1233" s="83">
        <v>35</v>
      </c>
      <c r="F1233" s="58" t="s">
        <v>6186</v>
      </c>
      <c r="G1233" s="58">
        <v>394</v>
      </c>
      <c r="I1233" t="s">
        <v>807</v>
      </c>
      <c r="J1233">
        <v>1232</v>
      </c>
      <c r="K1233">
        <f t="shared" si="190"/>
        <v>987</v>
      </c>
      <c r="L1233">
        <f t="shared" si="191"/>
        <v>1</v>
      </c>
      <c r="M1233">
        <f t="shared" si="192"/>
        <v>38651</v>
      </c>
      <c r="N1233">
        <f t="shared" si="193"/>
        <v>2005</v>
      </c>
      <c r="O1233">
        <f t="shared" si="194"/>
        <v>10</v>
      </c>
      <c r="P1233">
        <f t="shared" si="195"/>
        <v>10</v>
      </c>
      <c r="Q1233">
        <f t="shared" si="196"/>
        <v>26</v>
      </c>
      <c r="R1233">
        <f t="shared" si="197"/>
        <v>26</v>
      </c>
      <c r="S1233" t="str">
        <f t="shared" si="198"/>
        <v>'2005-10-26'</v>
      </c>
      <c r="T1233" t="str">
        <f t="shared" si="199"/>
        <v>insert into control (nombre, fecha_registrada, registrada, estatus, id_admin, id_cliente, created_at, updated_at) values('R-15 TIENES QUE VERLOS','2005-10-26',1,1,2,987,'2018-10-31 23:06:00','2018-10-31 23:06:00');</v>
      </c>
    </row>
    <row r="1234" spans="1:20">
      <c r="A1234" s="59" t="s">
        <v>6192</v>
      </c>
      <c r="B1234" s="59">
        <v>1</v>
      </c>
      <c r="C1234" s="68">
        <v>42128</v>
      </c>
      <c r="D1234" s="68">
        <v>45781</v>
      </c>
      <c r="E1234" s="82">
        <v>37</v>
      </c>
      <c r="F1234" s="59" t="s">
        <v>6193</v>
      </c>
      <c r="G1234" s="59">
        <v>804</v>
      </c>
      <c r="I1234" t="s">
        <v>1356</v>
      </c>
      <c r="J1234">
        <v>1233</v>
      </c>
      <c r="K1234">
        <f t="shared" si="190"/>
        <v>871</v>
      </c>
      <c r="L1234">
        <f t="shared" si="191"/>
        <v>1</v>
      </c>
      <c r="M1234">
        <f t="shared" si="192"/>
        <v>40555</v>
      </c>
      <c r="N1234">
        <f t="shared" si="193"/>
        <v>2011</v>
      </c>
      <c r="O1234">
        <f t="shared" si="194"/>
        <v>1</v>
      </c>
      <c r="P1234" t="str">
        <f t="shared" si="195"/>
        <v>01</v>
      </c>
      <c r="Q1234">
        <f t="shared" si="196"/>
        <v>12</v>
      </c>
      <c r="R1234">
        <f t="shared" si="197"/>
        <v>12</v>
      </c>
      <c r="S1234" t="str">
        <f t="shared" si="198"/>
        <v>'2011-01-12'</v>
      </c>
      <c r="T1234" t="str">
        <f t="shared" si="199"/>
        <v>insert into control (nombre, fecha_registrada, registrada, estatus, id_admin, id_cliente, created_at, updated_at) values('RADICAL MTC','2011-01-12',1,1,2,871,'2018-10-31 23:06:00','2018-10-31 23:06:00');</v>
      </c>
    </row>
    <row r="1235" spans="1:20">
      <c r="A1235" s="58" t="s">
        <v>6192</v>
      </c>
      <c r="B1235" s="58">
        <v>1</v>
      </c>
      <c r="C1235" s="67">
        <v>42128</v>
      </c>
      <c r="D1235" s="67">
        <v>45781</v>
      </c>
      <c r="E1235" s="83">
        <v>35</v>
      </c>
      <c r="F1235" s="58" t="s">
        <v>6193</v>
      </c>
      <c r="G1235" s="58">
        <v>804</v>
      </c>
      <c r="I1235" t="s">
        <v>8609</v>
      </c>
      <c r="J1235">
        <v>1234</v>
      </c>
      <c r="K1235">
        <f t="shared" si="190"/>
        <v>872</v>
      </c>
      <c r="L1235">
        <f t="shared" si="191"/>
        <v>1</v>
      </c>
      <c r="M1235">
        <f t="shared" si="192"/>
        <v>40610</v>
      </c>
      <c r="N1235">
        <f t="shared" si="193"/>
        <v>2011</v>
      </c>
      <c r="O1235">
        <f t="shared" si="194"/>
        <v>3</v>
      </c>
      <c r="P1235" t="str">
        <f t="shared" si="195"/>
        <v>03</v>
      </c>
      <c r="Q1235">
        <f t="shared" si="196"/>
        <v>8</v>
      </c>
      <c r="R1235" t="str">
        <f t="shared" si="197"/>
        <v>08</v>
      </c>
      <c r="S1235" t="str">
        <f t="shared" si="198"/>
        <v>'2011-03-08'</v>
      </c>
      <c r="T1235" t="str">
        <f t="shared" si="199"/>
        <v>insert into control (nombre, fecha_registrada, registrada, estatus, id_admin, id_cliente, created_at, updated_at) values('RAFA´S BURGER','2011-03-08',1,1,2,872,'2018-10-31 23:06:00','2018-10-31 23:06:00');</v>
      </c>
    </row>
    <row r="1236" spans="1:20">
      <c r="A1236" s="59" t="s">
        <v>6199</v>
      </c>
      <c r="B1236" s="59">
        <v>1</v>
      </c>
      <c r="C1236" s="68">
        <v>42128</v>
      </c>
      <c r="D1236" s="68">
        <v>45781</v>
      </c>
      <c r="E1236" s="82"/>
      <c r="F1236" s="59" t="s">
        <v>6199</v>
      </c>
      <c r="G1236" s="59">
        <v>619</v>
      </c>
      <c r="I1236" t="s">
        <v>1339</v>
      </c>
      <c r="J1236">
        <v>1235</v>
      </c>
      <c r="K1236">
        <f t="shared" si="190"/>
        <v>873</v>
      </c>
      <c r="L1236">
        <f t="shared" si="191"/>
        <v>1</v>
      </c>
      <c r="M1236">
        <f t="shared" si="192"/>
        <v>38559</v>
      </c>
      <c r="N1236">
        <f t="shared" si="193"/>
        <v>2005</v>
      </c>
      <c r="O1236">
        <f t="shared" si="194"/>
        <v>7</v>
      </c>
      <c r="P1236" t="str">
        <f t="shared" si="195"/>
        <v>07</v>
      </c>
      <c r="Q1236">
        <f t="shared" si="196"/>
        <v>26</v>
      </c>
      <c r="R1236">
        <f t="shared" si="197"/>
        <v>26</v>
      </c>
      <c r="S1236" t="str">
        <f t="shared" si="198"/>
        <v>'2005-07-26'</v>
      </c>
      <c r="T1236" t="str">
        <f t="shared" si="199"/>
        <v>insert into control (nombre, fecha_registrada, registrada, estatus, id_admin, id_cliente, created_at, updated_at) values('RAMSA','2005-07-26',1,1,2,873,'2018-10-31 23:06:00','2018-10-31 23:06:00');</v>
      </c>
    </row>
    <row r="1237" spans="1:20">
      <c r="A1237" s="58" t="s">
        <v>6204</v>
      </c>
      <c r="B1237" s="58">
        <v>1</v>
      </c>
      <c r="C1237" s="67">
        <v>42128</v>
      </c>
      <c r="D1237" s="67">
        <v>45781</v>
      </c>
      <c r="E1237" s="83">
        <v>25</v>
      </c>
      <c r="F1237" s="58" t="s">
        <v>6199</v>
      </c>
      <c r="G1237" s="58">
        <v>619</v>
      </c>
      <c r="I1237" t="s">
        <v>6623</v>
      </c>
      <c r="J1237">
        <v>1236</v>
      </c>
      <c r="K1237">
        <f t="shared" si="190"/>
        <v>874</v>
      </c>
      <c r="L1237">
        <f t="shared" si="191"/>
        <v>1</v>
      </c>
      <c r="M1237">
        <f t="shared" si="192"/>
        <v>42262</v>
      </c>
      <c r="N1237">
        <f t="shared" si="193"/>
        <v>2015</v>
      </c>
      <c r="O1237">
        <f t="shared" si="194"/>
        <v>9</v>
      </c>
      <c r="P1237" t="str">
        <f t="shared" si="195"/>
        <v>09</v>
      </c>
      <c r="Q1237">
        <f t="shared" si="196"/>
        <v>15</v>
      </c>
      <c r="R1237">
        <f t="shared" si="197"/>
        <v>15</v>
      </c>
      <c r="S1237" t="str">
        <f t="shared" si="198"/>
        <v>'2015-09-15'</v>
      </c>
      <c r="T1237" t="str">
        <f t="shared" si="199"/>
        <v>insert into control (nombre, fecha_registrada, registrada, estatus, id_admin, id_cliente, created_at, updated_at) values('RANCHO LOS ROBLES','2015-09-15',1,1,2,874,'2018-10-31 23:06:00','2018-10-31 23:06:00');</v>
      </c>
    </row>
    <row r="1238" spans="1:20">
      <c r="A1238" s="59" t="s">
        <v>2044</v>
      </c>
      <c r="B1238" s="59">
        <v>1</v>
      </c>
      <c r="C1238" s="68">
        <v>42128</v>
      </c>
      <c r="D1238" s="68">
        <v>45781</v>
      </c>
      <c r="E1238" s="82">
        <v>29</v>
      </c>
      <c r="F1238" s="59" t="s">
        <v>2039</v>
      </c>
      <c r="G1238" s="59">
        <v>746</v>
      </c>
      <c r="I1238" t="s">
        <v>7944</v>
      </c>
      <c r="J1238">
        <v>1237</v>
      </c>
      <c r="K1238">
        <f t="shared" si="190"/>
        <v>875</v>
      </c>
      <c r="L1238">
        <f t="shared" si="191"/>
        <v>0</v>
      </c>
      <c r="M1238">
        <f t="shared" si="192"/>
        <v>42969</v>
      </c>
      <c r="N1238">
        <f t="shared" si="193"/>
        <v>2017</v>
      </c>
      <c r="O1238">
        <f t="shared" si="194"/>
        <v>8</v>
      </c>
      <c r="P1238" t="str">
        <f t="shared" si="195"/>
        <v>08</v>
      </c>
      <c r="Q1238">
        <f t="shared" si="196"/>
        <v>22</v>
      </c>
      <c r="R1238">
        <f t="shared" si="197"/>
        <v>22</v>
      </c>
      <c r="S1238" t="str">
        <f t="shared" si="198"/>
        <v>'2017-08-22'</v>
      </c>
      <c r="T1238" t="str">
        <f t="shared" si="199"/>
        <v>insert into control (nombre, fecha_registrada, registrada, estatus, id_admin, id_cliente, created_at, updated_at) values('RANCHO VIEJO EST. 1976 DESAYUNOS Y COMIDAS ¡MUY CHIHUAHUA!','2017-08-22',0,1,2,875,'2018-10-31 23:06:00','2018-10-31 23:06:00');</v>
      </c>
    </row>
    <row r="1239" spans="1:20">
      <c r="A1239" s="58" t="s">
        <v>2044</v>
      </c>
      <c r="B1239" s="58">
        <v>1</v>
      </c>
      <c r="C1239" s="67">
        <v>42128</v>
      </c>
      <c r="D1239" s="67">
        <v>45781</v>
      </c>
      <c r="E1239" s="83">
        <v>31</v>
      </c>
      <c r="F1239" s="58" t="s">
        <v>2039</v>
      </c>
      <c r="G1239" s="58">
        <v>746</v>
      </c>
      <c r="I1239" t="s">
        <v>6977</v>
      </c>
      <c r="J1239">
        <v>1238</v>
      </c>
      <c r="K1239">
        <f t="shared" si="190"/>
        <v>876</v>
      </c>
      <c r="L1239">
        <f t="shared" si="191"/>
        <v>1</v>
      </c>
      <c r="M1239">
        <f t="shared" si="192"/>
        <v>42486</v>
      </c>
      <c r="N1239">
        <f t="shared" si="193"/>
        <v>2016</v>
      </c>
      <c r="O1239">
        <f t="shared" si="194"/>
        <v>4</v>
      </c>
      <c r="P1239" t="str">
        <f t="shared" si="195"/>
        <v>04</v>
      </c>
      <c r="Q1239">
        <f t="shared" si="196"/>
        <v>26</v>
      </c>
      <c r="R1239">
        <f t="shared" si="197"/>
        <v>26</v>
      </c>
      <c r="S1239" t="str">
        <f t="shared" si="198"/>
        <v>'2016-04-26'</v>
      </c>
      <c r="T1239" t="str">
        <f t="shared" si="199"/>
        <v>insert into control (nombre, fecha_registrada, registrada, estatus, id_admin, id_cliente, created_at, updated_at) values('RAPIX MART','2016-04-26',1,1,2,876,'2018-10-31 23:06:00','2018-10-31 23:06:00');</v>
      </c>
    </row>
    <row r="1240" spans="1:20">
      <c r="A1240" s="59" t="s">
        <v>2044</v>
      </c>
      <c r="B1240" s="59">
        <v>1</v>
      </c>
      <c r="C1240" s="68">
        <v>42128</v>
      </c>
      <c r="D1240" s="68">
        <v>45781</v>
      </c>
      <c r="E1240" s="82">
        <v>35</v>
      </c>
      <c r="F1240" s="59" t="s">
        <v>2039</v>
      </c>
      <c r="G1240" s="59">
        <v>746</v>
      </c>
      <c r="I1240" t="s">
        <v>8382</v>
      </c>
      <c r="J1240">
        <v>1239</v>
      </c>
      <c r="K1240">
        <f t="shared" si="190"/>
        <v>877</v>
      </c>
      <c r="L1240">
        <f t="shared" si="191"/>
        <v>1</v>
      </c>
      <c r="M1240">
        <f t="shared" si="192"/>
        <v>43269</v>
      </c>
      <c r="N1240">
        <f t="shared" si="193"/>
        <v>2018</v>
      </c>
      <c r="O1240">
        <f t="shared" si="194"/>
        <v>6</v>
      </c>
      <c r="P1240" t="str">
        <f t="shared" si="195"/>
        <v>06</v>
      </c>
      <c r="Q1240">
        <f t="shared" si="196"/>
        <v>18</v>
      </c>
      <c r="R1240">
        <f t="shared" si="197"/>
        <v>18</v>
      </c>
      <c r="S1240" t="str">
        <f t="shared" si="198"/>
        <v>'2018-06-18'</v>
      </c>
      <c r="T1240" t="str">
        <f t="shared" si="199"/>
        <v>insert into control (nombre, fecha_registrada, registrada, estatus, id_admin, id_cliente, created_at, updated_at) values('RC ANALISIS CLINICOS TE ATENDEMOS DE CORAZON','2018-06-18',1,1,2,877,'2018-10-31 23:06:00','2018-10-31 23:06:00');</v>
      </c>
    </row>
    <row r="1241" spans="1:20">
      <c r="A1241" s="58" t="s">
        <v>2044</v>
      </c>
      <c r="B1241" s="58">
        <v>1</v>
      </c>
      <c r="C1241" s="67">
        <v>42128</v>
      </c>
      <c r="D1241" s="67">
        <v>45781</v>
      </c>
      <c r="E1241" s="83">
        <v>44</v>
      </c>
      <c r="F1241" s="58" t="s">
        <v>2039</v>
      </c>
      <c r="G1241" s="58">
        <v>746</v>
      </c>
      <c r="I1241" t="s">
        <v>1337</v>
      </c>
      <c r="J1241">
        <v>1240</v>
      </c>
      <c r="K1241">
        <f t="shared" si="190"/>
        <v>878</v>
      </c>
      <c r="L1241">
        <f t="shared" si="191"/>
        <v>0</v>
      </c>
      <c r="M1241">
        <f t="shared" si="192"/>
        <v>39987</v>
      </c>
      <c r="N1241">
        <f t="shared" si="193"/>
        <v>2009</v>
      </c>
      <c r="O1241">
        <f t="shared" si="194"/>
        <v>6</v>
      </c>
      <c r="P1241" t="str">
        <f t="shared" si="195"/>
        <v>06</v>
      </c>
      <c r="Q1241">
        <f t="shared" si="196"/>
        <v>23</v>
      </c>
      <c r="R1241">
        <f t="shared" si="197"/>
        <v>23</v>
      </c>
      <c r="S1241" t="str">
        <f t="shared" si="198"/>
        <v>'2009-06-23'</v>
      </c>
      <c r="T1241" t="str">
        <f t="shared" si="199"/>
        <v>insert into control (nombre, fecha_registrada, registrada, estatus, id_admin, id_cliente, created_at, updated_at) values('RDKN BELLEZA SIN LIMITE','2009-06-23',0,1,2,878,'2018-10-31 23:06:00','2018-10-31 23:06:00');</v>
      </c>
    </row>
    <row r="1242" spans="1:20">
      <c r="A1242" s="60" t="s">
        <v>6211</v>
      </c>
      <c r="B1242" s="60" t="s">
        <v>8657</v>
      </c>
      <c r="C1242" s="68">
        <v>42128</v>
      </c>
      <c r="D1242" s="68">
        <v>45781</v>
      </c>
      <c r="E1242" s="82">
        <v>35</v>
      </c>
      <c r="F1242" s="60" t="s">
        <v>6211</v>
      </c>
      <c r="G1242" s="60">
        <v>990</v>
      </c>
      <c r="I1242" t="s">
        <v>1332</v>
      </c>
      <c r="J1242">
        <v>1241</v>
      </c>
      <c r="K1242">
        <f t="shared" si="190"/>
        <v>879</v>
      </c>
      <c r="L1242">
        <f t="shared" si="191"/>
        <v>1</v>
      </c>
      <c r="M1242">
        <f t="shared" si="192"/>
        <v>40127</v>
      </c>
      <c r="N1242">
        <f t="shared" si="193"/>
        <v>2009</v>
      </c>
      <c r="O1242">
        <f t="shared" si="194"/>
        <v>11</v>
      </c>
      <c r="P1242">
        <f t="shared" si="195"/>
        <v>11</v>
      </c>
      <c r="Q1242">
        <f t="shared" si="196"/>
        <v>10</v>
      </c>
      <c r="R1242">
        <f t="shared" si="197"/>
        <v>10</v>
      </c>
      <c r="S1242" t="str">
        <f t="shared" si="198"/>
        <v>'2009-11-10'</v>
      </c>
      <c r="T1242" t="str">
        <f t="shared" si="199"/>
        <v>insert into control (nombre, fecha_registrada, registrada, estatus, id_admin, id_cliente, created_at, updated_at) values('REACTION GYM','2009-11-10',1,1,2,879,'2018-10-31 23:06:00','2018-10-31 23:06:00');</v>
      </c>
    </row>
    <row r="1243" spans="1:20">
      <c r="A1243" s="58" t="s">
        <v>6215</v>
      </c>
      <c r="B1243" s="58">
        <v>1</v>
      </c>
      <c r="C1243" s="67">
        <v>42128</v>
      </c>
      <c r="D1243" s="67">
        <v>45781</v>
      </c>
      <c r="E1243" s="83">
        <v>43</v>
      </c>
      <c r="F1243" s="58" t="s">
        <v>6215</v>
      </c>
      <c r="G1243" s="58">
        <v>1018</v>
      </c>
      <c r="I1243" t="s">
        <v>3711</v>
      </c>
      <c r="J1243">
        <v>1242</v>
      </c>
      <c r="K1243">
        <f t="shared" si="190"/>
        <v>427</v>
      </c>
      <c r="L1243">
        <f t="shared" si="191"/>
        <v>1</v>
      </c>
      <c r="M1243">
        <f t="shared" si="192"/>
        <v>39616</v>
      </c>
      <c r="N1243">
        <f t="shared" si="193"/>
        <v>2008</v>
      </c>
      <c r="O1243">
        <f t="shared" si="194"/>
        <v>6</v>
      </c>
      <c r="P1243" t="str">
        <f t="shared" si="195"/>
        <v>06</v>
      </c>
      <c r="Q1243">
        <f t="shared" si="196"/>
        <v>17</v>
      </c>
      <c r="R1243">
        <f t="shared" si="197"/>
        <v>17</v>
      </c>
      <c r="S1243" t="str">
        <f t="shared" si="198"/>
        <v>'2008-06-17'</v>
      </c>
      <c r="T1243" t="str">
        <f t="shared" si="199"/>
        <v>insert into control (nombre, fecha_registrada, registrada, estatus, id_admin, id_cliente, created_at, updated_at) values('REAL BRIGHT BY','2008-06-17',1,1,2,427,'2018-10-31 23:06:00','2018-10-31 23:06:00');</v>
      </c>
    </row>
    <row r="1244" spans="1:20">
      <c r="A1244" s="59" t="s">
        <v>6220</v>
      </c>
      <c r="B1244" s="59">
        <v>1</v>
      </c>
      <c r="C1244" s="68">
        <v>42776</v>
      </c>
      <c r="D1244" s="68">
        <v>46428</v>
      </c>
      <c r="E1244" s="82">
        <v>43</v>
      </c>
      <c r="F1244" s="59" t="s">
        <v>6215</v>
      </c>
      <c r="G1244" s="59">
        <v>1018</v>
      </c>
      <c r="I1244" t="s">
        <v>5898</v>
      </c>
      <c r="J1244">
        <v>1243</v>
      </c>
      <c r="K1244">
        <f t="shared" si="190"/>
        <v>880</v>
      </c>
      <c r="L1244">
        <f t="shared" si="191"/>
        <v>1</v>
      </c>
      <c r="M1244">
        <f t="shared" si="192"/>
        <v>42011</v>
      </c>
      <c r="N1244">
        <f t="shared" si="193"/>
        <v>2015</v>
      </c>
      <c r="O1244">
        <f t="shared" si="194"/>
        <v>1</v>
      </c>
      <c r="P1244" t="str">
        <f t="shared" si="195"/>
        <v>01</v>
      </c>
      <c r="Q1244">
        <f t="shared" si="196"/>
        <v>7</v>
      </c>
      <c r="R1244" t="str">
        <f t="shared" si="197"/>
        <v>07</v>
      </c>
      <c r="S1244" t="str">
        <f t="shared" si="198"/>
        <v>'2015-01-07'</v>
      </c>
      <c r="T1244" t="str">
        <f t="shared" si="199"/>
        <v>insert into control (nombre, fecha_registrada, registrada, estatus, id_admin, id_cliente, created_at, updated_at) values('REALITY GYM TRANSFORMANDO CUERPOS CAMBIANDO ESTILOS DE VIDA','2015-01-07',1,1,2,880,'2018-10-31 23:06:00','2018-10-31 23:06:00');</v>
      </c>
    </row>
    <row r="1245" spans="1:20">
      <c r="A1245" s="58" t="s">
        <v>6222</v>
      </c>
      <c r="B1245" s="58">
        <v>1</v>
      </c>
      <c r="C1245" s="67">
        <v>42128</v>
      </c>
      <c r="D1245" s="67">
        <v>45781</v>
      </c>
      <c r="E1245" s="83">
        <v>35</v>
      </c>
      <c r="F1245" s="58" t="s">
        <v>6223</v>
      </c>
      <c r="G1245" s="58">
        <v>1045</v>
      </c>
      <c r="I1245" t="s">
        <v>1327</v>
      </c>
      <c r="J1245">
        <v>1244</v>
      </c>
      <c r="K1245">
        <f t="shared" si="190"/>
        <v>881</v>
      </c>
      <c r="L1245">
        <f t="shared" si="191"/>
        <v>1</v>
      </c>
      <c r="M1245">
        <f t="shared" si="192"/>
        <v>41516</v>
      </c>
      <c r="N1245">
        <f t="shared" si="193"/>
        <v>2013</v>
      </c>
      <c r="O1245">
        <f t="shared" si="194"/>
        <v>8</v>
      </c>
      <c r="P1245" t="str">
        <f t="shared" si="195"/>
        <v>08</v>
      </c>
      <c r="Q1245">
        <f t="shared" si="196"/>
        <v>30</v>
      </c>
      <c r="R1245">
        <f t="shared" si="197"/>
        <v>30</v>
      </c>
      <c r="S1245" t="str">
        <f t="shared" si="198"/>
        <v>'2013-08-30'</v>
      </c>
      <c r="T1245" t="str">
        <f t="shared" si="199"/>
        <v>insert into control (nombre, fecha_registrada, registrada, estatus, id_admin, id_cliente, created_at, updated_at) values('REALTESA BIENES RAICES','2013-08-30',1,1,2,881,'2018-10-31 23:06:00','2018-10-31 23:06:00');</v>
      </c>
    </row>
    <row r="1246" spans="1:20">
      <c r="A1246" s="59" t="s">
        <v>2509</v>
      </c>
      <c r="B1246" s="59">
        <v>1</v>
      </c>
      <c r="C1246" s="59" t="s">
        <v>6228</v>
      </c>
      <c r="D1246" s="68">
        <v>45781</v>
      </c>
      <c r="E1246" s="82">
        <v>35</v>
      </c>
      <c r="F1246" s="59" t="s">
        <v>2509</v>
      </c>
      <c r="G1246" s="59">
        <v>661</v>
      </c>
      <c r="I1246" t="s">
        <v>6875</v>
      </c>
      <c r="J1246">
        <v>1245</v>
      </c>
      <c r="K1246">
        <f t="shared" si="190"/>
        <v>430</v>
      </c>
      <c r="L1246">
        <f t="shared" si="191"/>
        <v>1</v>
      </c>
      <c r="M1246">
        <f t="shared" si="192"/>
        <v>42423</v>
      </c>
      <c r="N1246">
        <f t="shared" si="193"/>
        <v>2016</v>
      </c>
      <c r="O1246">
        <f t="shared" si="194"/>
        <v>2</v>
      </c>
      <c r="P1246" t="str">
        <f t="shared" si="195"/>
        <v>02</v>
      </c>
      <c r="Q1246">
        <f t="shared" si="196"/>
        <v>23</v>
      </c>
      <c r="R1246">
        <f t="shared" si="197"/>
        <v>23</v>
      </c>
      <c r="S1246" t="str">
        <f t="shared" si="198"/>
        <v>'2016-02-23'</v>
      </c>
      <c r="T1246" t="str">
        <f t="shared" si="199"/>
        <v>insert into control (nombre, fecha_registrada, registrada, estatus, id_admin, id_cliente, created_at, updated_at) values('RECUPERAUTO','2016-02-23',1,1,2,430,'2018-10-31 23:06:00','2018-10-31 23:06:00');</v>
      </c>
    </row>
    <row r="1247" spans="1:20">
      <c r="A1247" s="58" t="s">
        <v>1216</v>
      </c>
      <c r="B1247" s="58">
        <v>1</v>
      </c>
      <c r="C1247" s="67">
        <v>38552</v>
      </c>
      <c r="D1247" s="67">
        <v>45795</v>
      </c>
      <c r="E1247" s="83"/>
      <c r="F1247" s="58" t="s">
        <v>1216</v>
      </c>
      <c r="G1247" s="58">
        <v>901</v>
      </c>
      <c r="I1247" t="s">
        <v>8503</v>
      </c>
      <c r="J1247">
        <v>1246</v>
      </c>
      <c r="K1247">
        <f t="shared" si="190"/>
        <v>884</v>
      </c>
      <c r="L1247">
        <f t="shared" si="191"/>
        <v>0</v>
      </c>
      <c r="M1247" t="str">
        <f t="shared" si="192"/>
        <v/>
      </c>
      <c r="N1247" t="e">
        <f t="shared" si="193"/>
        <v>#VALUE!</v>
      </c>
      <c r="O1247" t="e">
        <f t="shared" si="194"/>
        <v>#VALUE!</v>
      </c>
      <c r="P1247" t="e">
        <f t="shared" si="195"/>
        <v>#VALUE!</v>
      </c>
      <c r="Q1247" t="e">
        <f t="shared" si="196"/>
        <v>#VALUE!</v>
      </c>
      <c r="R1247" t="e">
        <f t="shared" si="197"/>
        <v>#VALUE!</v>
      </c>
      <c r="S1247" t="str">
        <f t="shared" si="198"/>
        <v>null</v>
      </c>
      <c r="T1247" t="str">
        <f t="shared" si="199"/>
        <v>insert into control (nombre, fecha_registrada, registrada, estatus, id_admin, id_cliente, created_at, updated_at) values('RED BOX BY RED TEXAS',null,0,1,2,884,'2018-10-31 23:06:00','2018-10-31 23:06:00');</v>
      </c>
    </row>
    <row r="1248" spans="1:20">
      <c r="A1248" s="59" t="s">
        <v>6233</v>
      </c>
      <c r="B1248" s="59">
        <v>1</v>
      </c>
      <c r="C1248" s="68">
        <v>38491</v>
      </c>
      <c r="D1248" s="68">
        <v>45796</v>
      </c>
      <c r="E1248" s="82"/>
      <c r="F1248" s="59" t="s">
        <v>1685</v>
      </c>
      <c r="G1248" s="59">
        <v>813</v>
      </c>
      <c r="I1248" t="s">
        <v>1319</v>
      </c>
      <c r="J1248">
        <v>1247</v>
      </c>
      <c r="K1248">
        <f t="shared" si="190"/>
        <v>883</v>
      </c>
      <c r="L1248">
        <f t="shared" si="191"/>
        <v>1</v>
      </c>
      <c r="M1248">
        <f t="shared" si="192"/>
        <v>41369</v>
      </c>
      <c r="N1248">
        <f t="shared" si="193"/>
        <v>2013</v>
      </c>
      <c r="O1248">
        <f t="shared" si="194"/>
        <v>4</v>
      </c>
      <c r="P1248" t="str">
        <f t="shared" si="195"/>
        <v>04</v>
      </c>
      <c r="Q1248">
        <f t="shared" si="196"/>
        <v>5</v>
      </c>
      <c r="R1248" t="str">
        <f t="shared" si="197"/>
        <v>05</v>
      </c>
      <c r="S1248" t="str">
        <f t="shared" si="198"/>
        <v>'2013-04-05'</v>
      </c>
      <c r="T1248" t="str">
        <f t="shared" si="199"/>
        <v>insert into control (nombre, fecha_registrada, registrada, estatus, id_admin, id_cliente, created_at, updated_at) values('RED SAUCE','2013-04-05',1,1,2,883,'2018-10-31 23:06:00','2018-10-31 23:06:00');</v>
      </c>
    </row>
    <row r="1249" spans="1:20">
      <c r="A1249" s="58" t="s">
        <v>2090</v>
      </c>
      <c r="B1249" s="58">
        <v>1</v>
      </c>
      <c r="C1249" s="67">
        <v>38405</v>
      </c>
      <c r="D1249" s="67">
        <v>45799</v>
      </c>
      <c r="E1249" s="83"/>
      <c r="F1249" s="58" t="s">
        <v>2090</v>
      </c>
      <c r="G1249" s="58">
        <v>738</v>
      </c>
      <c r="I1249" t="s">
        <v>1312</v>
      </c>
      <c r="J1249">
        <v>1248</v>
      </c>
      <c r="K1249">
        <f t="shared" si="190"/>
        <v>884</v>
      </c>
      <c r="L1249">
        <f t="shared" si="191"/>
        <v>1</v>
      </c>
      <c r="M1249">
        <f t="shared" si="192"/>
        <v>41451</v>
      </c>
      <c r="N1249">
        <f t="shared" si="193"/>
        <v>2013</v>
      </c>
      <c r="O1249">
        <f t="shared" si="194"/>
        <v>6</v>
      </c>
      <c r="P1249" t="str">
        <f t="shared" si="195"/>
        <v>06</v>
      </c>
      <c r="Q1249">
        <f t="shared" si="196"/>
        <v>26</v>
      </c>
      <c r="R1249">
        <f t="shared" si="197"/>
        <v>26</v>
      </c>
      <c r="S1249" t="str">
        <f t="shared" si="198"/>
        <v>'2013-06-26'</v>
      </c>
      <c r="T1249" t="str">
        <f t="shared" si="199"/>
        <v>insert into control (nombre, fecha_registrada, registrada, estatus, id_admin, id_cliente, created_at, updated_at) values('RED TEXAS STEAK &amp; PEANUTS','2013-06-26',1,1,2,884,'2018-10-31 23:06:00','2018-10-31 23:06:00');</v>
      </c>
    </row>
    <row r="1250" spans="1:20">
      <c r="A1250" s="59" t="s">
        <v>3814</v>
      </c>
      <c r="B1250" s="59">
        <v>1</v>
      </c>
      <c r="C1250" s="68">
        <v>42149</v>
      </c>
      <c r="D1250" s="68">
        <v>45802</v>
      </c>
      <c r="E1250" s="82">
        <v>35</v>
      </c>
      <c r="F1250" s="59" t="s">
        <v>3806</v>
      </c>
      <c r="G1250" s="59">
        <v>411</v>
      </c>
      <c r="I1250" t="s">
        <v>1300</v>
      </c>
      <c r="J1250">
        <v>1249</v>
      </c>
      <c r="K1250">
        <f t="shared" si="190"/>
        <v>886</v>
      </c>
      <c r="L1250">
        <f t="shared" si="191"/>
        <v>1</v>
      </c>
      <c r="M1250">
        <f t="shared" si="192"/>
        <v>41438</v>
      </c>
      <c r="N1250">
        <f t="shared" si="193"/>
        <v>2013</v>
      </c>
      <c r="O1250">
        <f t="shared" si="194"/>
        <v>6</v>
      </c>
      <c r="P1250" t="str">
        <f t="shared" si="195"/>
        <v>06</v>
      </c>
      <c r="Q1250">
        <f t="shared" si="196"/>
        <v>13</v>
      </c>
      <c r="R1250">
        <f t="shared" si="197"/>
        <v>13</v>
      </c>
      <c r="S1250" t="str">
        <f t="shared" si="198"/>
        <v>'2013-06-13'</v>
      </c>
      <c r="T1250" t="str">
        <f t="shared" si="199"/>
        <v>insert into control (nombre, fecha_registrada, registrada, estatus, id_admin, id_cliente, created_at, updated_at) values('REDUCE NUTRICION DAY SPA BY SCHIEBECK','2013-06-13',1,1,2,886,'2018-10-31 23:06:00','2018-10-31 23:06:00');</v>
      </c>
    </row>
    <row r="1251" spans="1:20">
      <c r="A1251" s="58" t="s">
        <v>6240</v>
      </c>
      <c r="B1251" s="58">
        <v>1</v>
      </c>
      <c r="C1251" s="67">
        <v>42150</v>
      </c>
      <c r="D1251" s="67">
        <v>45803</v>
      </c>
      <c r="E1251" s="83"/>
      <c r="F1251" s="58" t="s">
        <v>437</v>
      </c>
      <c r="G1251" s="58">
        <v>1062</v>
      </c>
      <c r="I1251" t="s">
        <v>1295</v>
      </c>
      <c r="J1251">
        <v>1250</v>
      </c>
      <c r="K1251">
        <f t="shared" si="190"/>
        <v>887</v>
      </c>
      <c r="L1251">
        <f t="shared" si="191"/>
        <v>1</v>
      </c>
      <c r="M1251">
        <f t="shared" si="192"/>
        <v>39896</v>
      </c>
      <c r="N1251">
        <f t="shared" si="193"/>
        <v>2009</v>
      </c>
      <c r="O1251">
        <f t="shared" si="194"/>
        <v>3</v>
      </c>
      <c r="P1251" t="str">
        <f t="shared" si="195"/>
        <v>03</v>
      </c>
      <c r="Q1251">
        <f t="shared" si="196"/>
        <v>24</v>
      </c>
      <c r="R1251">
        <f t="shared" si="197"/>
        <v>24</v>
      </c>
      <c r="S1251" t="str">
        <f t="shared" si="198"/>
        <v>'2009-03-24'</v>
      </c>
      <c r="T1251" t="str">
        <f t="shared" si="199"/>
        <v>insert into control (nombre, fecha_registrada, registrada, estatus, id_admin, id_cliente, created_at, updated_at) values('REFLECTORES','2009-03-24',1,1,2,887,'2018-10-31 23:06:00','2018-10-31 23:06:00');</v>
      </c>
    </row>
    <row r="1252" spans="1:20">
      <c r="A1252" s="59" t="s">
        <v>6244</v>
      </c>
      <c r="B1252" s="59">
        <v>1</v>
      </c>
      <c r="C1252" s="68">
        <v>42150</v>
      </c>
      <c r="D1252" s="68">
        <v>45803</v>
      </c>
      <c r="E1252" s="82">
        <v>35</v>
      </c>
      <c r="F1252" s="59" t="s">
        <v>6244</v>
      </c>
      <c r="G1252" s="59">
        <v>32</v>
      </c>
      <c r="I1252" t="s">
        <v>1807</v>
      </c>
      <c r="J1252">
        <v>1251</v>
      </c>
      <c r="K1252">
        <f t="shared" si="190"/>
        <v>786</v>
      </c>
      <c r="L1252">
        <f t="shared" si="191"/>
        <v>1</v>
      </c>
      <c r="M1252">
        <f t="shared" si="192"/>
        <v>38072</v>
      </c>
      <c r="N1252">
        <f t="shared" si="193"/>
        <v>2004</v>
      </c>
      <c r="O1252">
        <f t="shared" si="194"/>
        <v>3</v>
      </c>
      <c r="P1252" t="str">
        <f t="shared" si="195"/>
        <v>03</v>
      </c>
      <c r="Q1252">
        <f t="shared" si="196"/>
        <v>26</v>
      </c>
      <c r="R1252">
        <f t="shared" si="197"/>
        <v>26</v>
      </c>
      <c r="S1252" t="str">
        <f t="shared" si="198"/>
        <v>'2004-03-26'</v>
      </c>
      <c r="T1252" t="str">
        <f t="shared" si="199"/>
        <v>insert into control (nombre, fecha_registrada, registrada, estatus, id_admin, id_cliente, created_at, updated_at) values('REFORC','2004-03-26',1,1,2,786,'2018-10-31 23:06:00','2018-10-31 23:06:00');</v>
      </c>
    </row>
    <row r="1253" spans="1:20">
      <c r="A1253" s="57" t="s">
        <v>4474</v>
      </c>
      <c r="B1253" s="57" t="s">
        <v>8657</v>
      </c>
      <c r="C1253" s="67">
        <v>42150</v>
      </c>
      <c r="D1253" s="67">
        <v>45803</v>
      </c>
      <c r="E1253" s="83">
        <v>35</v>
      </c>
      <c r="F1253" s="57" t="s">
        <v>4475</v>
      </c>
      <c r="G1253" s="57">
        <v>277</v>
      </c>
      <c r="I1253" t="s">
        <v>1291</v>
      </c>
      <c r="J1253">
        <v>1252</v>
      </c>
      <c r="K1253">
        <f t="shared" si="190"/>
        <v>888</v>
      </c>
      <c r="L1253">
        <f t="shared" si="191"/>
        <v>0</v>
      </c>
      <c r="M1253">
        <f t="shared" si="192"/>
        <v>39987</v>
      </c>
      <c r="N1253">
        <f t="shared" si="193"/>
        <v>2009</v>
      </c>
      <c r="O1253">
        <f t="shared" si="194"/>
        <v>6</v>
      </c>
      <c r="P1253" t="str">
        <f t="shared" si="195"/>
        <v>06</v>
      </c>
      <c r="Q1253">
        <f t="shared" si="196"/>
        <v>23</v>
      </c>
      <c r="R1253">
        <f t="shared" si="197"/>
        <v>23</v>
      </c>
      <c r="S1253" t="str">
        <f t="shared" si="198"/>
        <v>'2009-06-23'</v>
      </c>
      <c r="T1253" t="str">
        <f t="shared" si="199"/>
        <v>insert into control (nombre, fecha_registrada, registrada, estatus, id_admin, id_cliente, created_at, updated_at) values('REFRANES Y TOMATES','2009-06-23',0,1,2,888,'2018-10-31 23:06:00','2018-10-31 23:06:00');</v>
      </c>
    </row>
    <row r="1254" spans="1:20">
      <c r="A1254" s="74" t="s">
        <v>6250</v>
      </c>
      <c r="B1254" s="59">
        <v>1</v>
      </c>
      <c r="C1254" s="68">
        <v>42150</v>
      </c>
      <c r="D1254" s="68">
        <v>45803</v>
      </c>
      <c r="E1254" s="82">
        <v>41</v>
      </c>
      <c r="F1254" s="59" t="s">
        <v>6250</v>
      </c>
      <c r="G1254" s="59">
        <v>537</v>
      </c>
      <c r="I1254" t="s">
        <v>1288</v>
      </c>
      <c r="J1254">
        <v>1253</v>
      </c>
      <c r="K1254">
        <f t="shared" si="190"/>
        <v>888</v>
      </c>
      <c r="L1254">
        <f t="shared" si="191"/>
        <v>0</v>
      </c>
      <c r="M1254">
        <f t="shared" si="192"/>
        <v>40203</v>
      </c>
      <c r="N1254">
        <f t="shared" si="193"/>
        <v>2010</v>
      </c>
      <c r="O1254">
        <f t="shared" si="194"/>
        <v>1</v>
      </c>
      <c r="P1254" t="str">
        <f t="shared" si="195"/>
        <v>01</v>
      </c>
      <c r="Q1254">
        <f t="shared" si="196"/>
        <v>25</v>
      </c>
      <c r="R1254">
        <f t="shared" si="197"/>
        <v>25</v>
      </c>
      <c r="S1254" t="str">
        <f t="shared" si="198"/>
        <v>'2010-01-25'</v>
      </c>
      <c r="T1254" t="str">
        <f t="shared" si="199"/>
        <v>insert into control (nombre, fecha_registrada, registrada, estatus, id_admin, id_cliente, created_at, updated_at) values('REFRANES Y TOMATES GRILL &amp; BAR','2010-01-25',0,1,2,888,'2018-10-31 23:06:00','2018-10-31 23:06:00');</v>
      </c>
    </row>
    <row r="1255" spans="1:20">
      <c r="A1255" s="64" t="s">
        <v>6257</v>
      </c>
      <c r="B1255" s="58">
        <v>1</v>
      </c>
      <c r="C1255" s="67">
        <v>42150</v>
      </c>
      <c r="D1255" s="67">
        <v>45803</v>
      </c>
      <c r="E1255" s="83">
        <v>43</v>
      </c>
      <c r="F1255" s="79" t="s">
        <v>3030</v>
      </c>
      <c r="G1255" s="58">
        <v>557</v>
      </c>
      <c r="I1255" t="s">
        <v>4524</v>
      </c>
      <c r="J1255">
        <v>1254</v>
      </c>
      <c r="K1255">
        <f t="shared" si="190"/>
        <v>271</v>
      </c>
      <c r="L1255">
        <f t="shared" si="191"/>
        <v>0</v>
      </c>
      <c r="M1255">
        <f t="shared" si="192"/>
        <v>39454</v>
      </c>
      <c r="N1255">
        <f t="shared" si="193"/>
        <v>2008</v>
      </c>
      <c r="O1255">
        <f t="shared" si="194"/>
        <v>1</v>
      </c>
      <c r="P1255" t="str">
        <f t="shared" si="195"/>
        <v>01</v>
      </c>
      <c r="Q1255">
        <f t="shared" si="196"/>
        <v>7</v>
      </c>
      <c r="R1255" t="str">
        <f t="shared" si="197"/>
        <v>07</v>
      </c>
      <c r="S1255" t="str">
        <f t="shared" si="198"/>
        <v>'2008-01-07'</v>
      </c>
      <c r="T1255" t="str">
        <f t="shared" si="199"/>
        <v>insert into control (nombre, fecha_registrada, registrada, estatus, id_admin, id_cliente, created_at, updated_at) values('REFRIGERACION Y MAQUILAS DEL CAMPO MANZANAS SELECTAS','2008-01-07',0,1,2,271,'2018-10-31 23:06:00','2018-10-31 23:06:00');</v>
      </c>
    </row>
    <row r="1256" spans="1:20">
      <c r="A1256" s="74" t="s">
        <v>6257</v>
      </c>
      <c r="B1256" s="59">
        <v>1</v>
      </c>
      <c r="C1256" s="68">
        <v>42150</v>
      </c>
      <c r="D1256" s="68">
        <v>45803</v>
      </c>
      <c r="E1256" s="82">
        <v>35</v>
      </c>
      <c r="F1256" s="103" t="s">
        <v>3030</v>
      </c>
      <c r="G1256" s="59">
        <v>557</v>
      </c>
      <c r="I1256" t="s">
        <v>4303</v>
      </c>
      <c r="J1256">
        <v>1255</v>
      </c>
      <c r="K1256">
        <f t="shared" si="190"/>
        <v>309</v>
      </c>
      <c r="L1256">
        <f t="shared" si="191"/>
        <v>1</v>
      </c>
      <c r="M1256">
        <f t="shared" si="192"/>
        <v>40707</v>
      </c>
      <c r="N1256">
        <f t="shared" si="193"/>
        <v>2011</v>
      </c>
      <c r="O1256">
        <f t="shared" si="194"/>
        <v>6</v>
      </c>
      <c r="P1256" t="str">
        <f t="shared" si="195"/>
        <v>06</v>
      </c>
      <c r="Q1256">
        <f t="shared" si="196"/>
        <v>13</v>
      </c>
      <c r="R1256">
        <f t="shared" si="197"/>
        <v>13</v>
      </c>
      <c r="S1256" t="str">
        <f t="shared" si="198"/>
        <v>'2011-06-13'</v>
      </c>
      <c r="T1256" t="str">
        <f t="shared" si="199"/>
        <v>insert into control (nombre, fecha_registrada, registrada, estatus, id_admin, id_cliente, created_at, updated_at) values('REL','2011-06-13',1,1,2,309,'2018-10-31 23:06:00','2018-10-31 23:06:00');</v>
      </c>
    </row>
    <row r="1257" spans="1:20">
      <c r="A1257" s="58" t="s">
        <v>6267</v>
      </c>
      <c r="B1257" s="58">
        <v>1</v>
      </c>
      <c r="C1257" s="67">
        <v>42150</v>
      </c>
      <c r="D1257" s="67">
        <v>45803</v>
      </c>
      <c r="E1257" s="83">
        <v>42</v>
      </c>
      <c r="F1257" s="58" t="s">
        <v>6268</v>
      </c>
      <c r="G1257" s="58">
        <v>926</v>
      </c>
      <c r="I1257" t="s">
        <v>1270</v>
      </c>
      <c r="J1257">
        <v>1256</v>
      </c>
      <c r="K1257">
        <f t="shared" si="190"/>
        <v>890</v>
      </c>
      <c r="L1257">
        <f t="shared" si="191"/>
        <v>1</v>
      </c>
      <c r="M1257">
        <f t="shared" si="192"/>
        <v>41365</v>
      </c>
      <c r="N1257">
        <f t="shared" si="193"/>
        <v>2013</v>
      </c>
      <c r="O1257">
        <f t="shared" si="194"/>
        <v>4</v>
      </c>
      <c r="P1257" t="str">
        <f t="shared" si="195"/>
        <v>04</v>
      </c>
      <c r="Q1257">
        <f t="shared" si="196"/>
        <v>1</v>
      </c>
      <c r="R1257" t="str">
        <f t="shared" si="197"/>
        <v>01</v>
      </c>
      <c r="S1257" t="str">
        <f t="shared" si="198"/>
        <v>'2013-04-01'</v>
      </c>
      <c r="T1257" t="str">
        <f t="shared" si="199"/>
        <v>insert into control (nombre, fecha_registrada, registrada, estatus, id_admin, id_cliente, created_at, updated_at) values('REME MUXTU','2013-04-01',1,1,2,890,'2018-10-31 23:06:00','2018-10-31 23:06:00');</v>
      </c>
    </row>
    <row r="1258" spans="1:20">
      <c r="A1258" s="60" t="s">
        <v>6267</v>
      </c>
      <c r="B1258" s="60" t="s">
        <v>8657</v>
      </c>
      <c r="C1258" s="68">
        <v>42150</v>
      </c>
      <c r="D1258" s="68">
        <v>45803</v>
      </c>
      <c r="E1258" s="82">
        <v>35</v>
      </c>
      <c r="F1258" s="60" t="s">
        <v>6268</v>
      </c>
      <c r="G1258" s="60">
        <v>926</v>
      </c>
      <c r="I1258" t="s">
        <v>1262</v>
      </c>
      <c r="J1258">
        <v>1257</v>
      </c>
      <c r="K1258">
        <f t="shared" si="190"/>
        <v>891</v>
      </c>
      <c r="L1258">
        <f t="shared" si="191"/>
        <v>1</v>
      </c>
      <c r="M1258">
        <f t="shared" si="192"/>
        <v>40149</v>
      </c>
      <c r="N1258">
        <f t="shared" si="193"/>
        <v>2009</v>
      </c>
      <c r="O1258">
        <f t="shared" si="194"/>
        <v>12</v>
      </c>
      <c r="P1258">
        <f t="shared" si="195"/>
        <v>12</v>
      </c>
      <c r="Q1258">
        <f t="shared" si="196"/>
        <v>2</v>
      </c>
      <c r="R1258" t="str">
        <f t="shared" si="197"/>
        <v>02</v>
      </c>
      <c r="S1258" t="str">
        <f t="shared" si="198"/>
        <v>'2009-12-02'</v>
      </c>
      <c r="T1258" t="str">
        <f t="shared" si="199"/>
        <v>insert into control (nombre, fecha_registrada, registrada, estatus, id_admin, id_cliente, created_at, updated_at) values('RENCA SPORT','2009-12-02',1,1,2,891,'2018-10-31 23:06:00','2018-10-31 23:06:00');</v>
      </c>
    </row>
    <row r="1259" spans="1:20">
      <c r="A1259" s="57" t="s">
        <v>6274</v>
      </c>
      <c r="B1259" s="58" t="s">
        <v>8657</v>
      </c>
      <c r="C1259" s="67">
        <v>42150</v>
      </c>
      <c r="D1259" s="67">
        <v>45803</v>
      </c>
      <c r="E1259" s="83">
        <v>43</v>
      </c>
      <c r="F1259" s="57" t="s">
        <v>6274</v>
      </c>
      <c r="G1259" s="57">
        <v>604</v>
      </c>
      <c r="I1259" t="s">
        <v>8533</v>
      </c>
      <c r="J1259">
        <v>1258</v>
      </c>
      <c r="K1259">
        <f t="shared" si="190"/>
        <v>892</v>
      </c>
      <c r="L1259">
        <f t="shared" si="191"/>
        <v>1</v>
      </c>
      <c r="M1259">
        <f t="shared" si="192"/>
        <v>43334</v>
      </c>
      <c r="N1259">
        <f t="shared" si="193"/>
        <v>2018</v>
      </c>
      <c r="O1259">
        <f t="shared" si="194"/>
        <v>8</v>
      </c>
      <c r="P1259" t="str">
        <f t="shared" si="195"/>
        <v>08</v>
      </c>
      <c r="Q1259">
        <f t="shared" si="196"/>
        <v>22</v>
      </c>
      <c r="R1259">
        <f t="shared" si="197"/>
        <v>22</v>
      </c>
      <c r="S1259" t="str">
        <f t="shared" si="198"/>
        <v>'2018-08-22'</v>
      </c>
      <c r="T1259" t="str">
        <f t="shared" si="199"/>
        <v>insert into control (nombre, fecha_registrada, registrada, estatus, id_admin, id_cliente, created_at, updated_at) values('RENEWILASER','2018-08-22',1,1,2,892,'2018-10-31 23:06:00','2018-10-31 23:06:00');</v>
      </c>
    </row>
    <row r="1260" spans="1:20">
      <c r="A1260" s="59" t="s">
        <v>6274</v>
      </c>
      <c r="B1260" s="59">
        <v>1</v>
      </c>
      <c r="C1260" s="68">
        <v>42150</v>
      </c>
      <c r="D1260" s="68">
        <v>45803</v>
      </c>
      <c r="E1260" s="82">
        <v>35</v>
      </c>
      <c r="F1260" s="59" t="s">
        <v>6274</v>
      </c>
      <c r="G1260" s="59">
        <v>604</v>
      </c>
      <c r="I1260" t="s">
        <v>1254</v>
      </c>
      <c r="J1260">
        <v>1259</v>
      </c>
      <c r="K1260">
        <f t="shared" si="190"/>
        <v>893</v>
      </c>
      <c r="L1260">
        <f t="shared" si="191"/>
        <v>1</v>
      </c>
      <c r="M1260">
        <f t="shared" si="192"/>
        <v>42107</v>
      </c>
      <c r="N1260">
        <f t="shared" si="193"/>
        <v>2015</v>
      </c>
      <c r="O1260">
        <f t="shared" si="194"/>
        <v>4</v>
      </c>
      <c r="P1260" t="str">
        <f t="shared" si="195"/>
        <v>04</v>
      </c>
      <c r="Q1260">
        <f t="shared" si="196"/>
        <v>13</v>
      </c>
      <c r="R1260">
        <f t="shared" si="197"/>
        <v>13</v>
      </c>
      <c r="S1260" t="str">
        <f t="shared" si="198"/>
        <v>'2015-04-13'</v>
      </c>
      <c r="T1260" t="str">
        <f t="shared" si="199"/>
        <v>insert into control (nombre, fecha_registrada, registrada, estatus, id_admin, id_cliente, created_at, updated_at) values('RENTEMAS','2015-04-13',1,1,2,893,'2018-10-31 23:06:00','2018-10-31 23:06:00');</v>
      </c>
    </row>
    <row r="1261" spans="1:20">
      <c r="A1261" s="58" t="s">
        <v>6274</v>
      </c>
      <c r="B1261" s="61">
        <v>1</v>
      </c>
      <c r="C1261" s="67">
        <v>42150</v>
      </c>
      <c r="D1261" s="67">
        <v>45803</v>
      </c>
      <c r="E1261" s="83">
        <v>30</v>
      </c>
      <c r="F1261" s="58" t="s">
        <v>6274</v>
      </c>
      <c r="G1261" s="58">
        <v>604</v>
      </c>
      <c r="I1261" t="s">
        <v>1253</v>
      </c>
      <c r="J1261">
        <v>1260</v>
      </c>
      <c r="K1261">
        <f t="shared" si="190"/>
        <v>893</v>
      </c>
      <c r="L1261">
        <f t="shared" si="191"/>
        <v>1</v>
      </c>
      <c r="M1261">
        <f t="shared" si="192"/>
        <v>39227</v>
      </c>
      <c r="N1261">
        <f t="shared" si="193"/>
        <v>2007</v>
      </c>
      <c r="O1261">
        <f t="shared" si="194"/>
        <v>5</v>
      </c>
      <c r="P1261" t="str">
        <f t="shared" si="195"/>
        <v>05</v>
      </c>
      <c r="Q1261">
        <f t="shared" si="196"/>
        <v>25</v>
      </c>
      <c r="R1261">
        <f t="shared" si="197"/>
        <v>25</v>
      </c>
      <c r="S1261" t="str">
        <f t="shared" si="198"/>
        <v>'2007-05-25'</v>
      </c>
      <c r="T1261" t="str">
        <f t="shared" si="199"/>
        <v>insert into control (nombre, fecha_registrada, registrada, estatus, id_admin, id_cliente, created_at, updated_at) values('RENTEMAS (35)','2007-05-25',1,1,2,893,'2018-10-31 23:06:00','2018-10-31 23:06:00');</v>
      </c>
    </row>
    <row r="1262" spans="1:20">
      <c r="A1262" s="59" t="s">
        <v>6283</v>
      </c>
      <c r="B1262" s="59">
        <v>1</v>
      </c>
      <c r="C1262" s="68">
        <v>42150</v>
      </c>
      <c r="D1262" s="68">
        <v>45803</v>
      </c>
      <c r="E1262" s="82">
        <v>44</v>
      </c>
      <c r="F1262" s="59" t="s">
        <v>6284</v>
      </c>
      <c r="G1262" s="59">
        <v>974</v>
      </c>
      <c r="I1262" t="s">
        <v>1260</v>
      </c>
      <c r="J1262">
        <v>1261</v>
      </c>
      <c r="K1262">
        <f t="shared" si="190"/>
        <v>893</v>
      </c>
      <c r="L1262">
        <f t="shared" si="191"/>
        <v>1</v>
      </c>
      <c r="M1262">
        <f t="shared" si="192"/>
        <v>39227</v>
      </c>
      <c r="N1262">
        <f t="shared" si="193"/>
        <v>2007</v>
      </c>
      <c r="O1262">
        <f t="shared" si="194"/>
        <v>5</v>
      </c>
      <c r="P1262" t="str">
        <f t="shared" si="195"/>
        <v>05</v>
      </c>
      <c r="Q1262">
        <f t="shared" si="196"/>
        <v>25</v>
      </c>
      <c r="R1262">
        <f t="shared" si="197"/>
        <v>25</v>
      </c>
      <c r="S1262" t="str">
        <f t="shared" si="198"/>
        <v>'2007-05-25'</v>
      </c>
      <c r="T1262" t="str">
        <f t="shared" si="199"/>
        <v>insert into control (nombre, fecha_registrada, registrada, estatus, id_admin, id_cliente, created_at, updated_at) values('RENTEMAS (37)','2007-05-25',1,1,2,893,'2018-10-31 23:06:00','2018-10-31 23:06:00');</v>
      </c>
    </row>
    <row r="1263" spans="1:20">
      <c r="A1263" s="57" t="s">
        <v>6288</v>
      </c>
      <c r="B1263" s="57" t="s">
        <v>8657</v>
      </c>
      <c r="C1263" s="67">
        <v>42151</v>
      </c>
      <c r="D1263" s="67">
        <v>45804</v>
      </c>
      <c r="E1263" s="83">
        <v>4</v>
      </c>
      <c r="F1263" s="57" t="s">
        <v>6289</v>
      </c>
      <c r="G1263" s="57">
        <v>99</v>
      </c>
      <c r="I1263" t="s">
        <v>1249</v>
      </c>
      <c r="J1263">
        <v>1262</v>
      </c>
      <c r="K1263">
        <f t="shared" si="190"/>
        <v>894</v>
      </c>
      <c r="L1263">
        <f t="shared" si="191"/>
        <v>1</v>
      </c>
      <c r="M1263">
        <f t="shared" si="192"/>
        <v>40753</v>
      </c>
      <c r="N1263">
        <f t="shared" si="193"/>
        <v>2011</v>
      </c>
      <c r="O1263">
        <f t="shared" si="194"/>
        <v>7</v>
      </c>
      <c r="P1263" t="str">
        <f t="shared" si="195"/>
        <v>07</v>
      </c>
      <c r="Q1263">
        <f t="shared" si="196"/>
        <v>29</v>
      </c>
      <c r="R1263">
        <f t="shared" si="197"/>
        <v>29</v>
      </c>
      <c r="S1263" t="str">
        <f t="shared" si="198"/>
        <v>'2011-07-29'</v>
      </c>
      <c r="T1263" t="str">
        <f t="shared" si="199"/>
        <v>insert into control (nombre, fecha_registrada, registrada, estatus, id_admin, id_cliente, created_at, updated_at) values('REPRESENTACIONES ERVILLA','2011-07-29',1,1,2,894,'2018-10-31 23:06:00','2018-10-31 23:06:00');</v>
      </c>
    </row>
    <row r="1264" spans="1:20">
      <c r="A1264" s="60" t="s">
        <v>6294</v>
      </c>
      <c r="B1264" s="60" t="s">
        <v>8657</v>
      </c>
      <c r="C1264" s="68">
        <v>42151</v>
      </c>
      <c r="D1264" s="68">
        <v>45804</v>
      </c>
      <c r="E1264" s="82">
        <v>42</v>
      </c>
      <c r="F1264" s="60" t="s">
        <v>6294</v>
      </c>
      <c r="G1264" s="60">
        <v>188</v>
      </c>
      <c r="I1264" t="s">
        <v>1243</v>
      </c>
      <c r="J1264">
        <v>1263</v>
      </c>
      <c r="K1264">
        <f t="shared" si="190"/>
        <v>895</v>
      </c>
      <c r="L1264">
        <f t="shared" si="191"/>
        <v>1</v>
      </c>
      <c r="M1264">
        <f t="shared" si="192"/>
        <v>40610</v>
      </c>
      <c r="N1264">
        <f t="shared" si="193"/>
        <v>2011</v>
      </c>
      <c r="O1264">
        <f t="shared" si="194"/>
        <v>3</v>
      </c>
      <c r="P1264" t="str">
        <f t="shared" si="195"/>
        <v>03</v>
      </c>
      <c r="Q1264">
        <f t="shared" si="196"/>
        <v>8</v>
      </c>
      <c r="R1264" t="str">
        <f t="shared" si="197"/>
        <v>08</v>
      </c>
      <c r="S1264" t="str">
        <f t="shared" si="198"/>
        <v>'2011-03-08'</v>
      </c>
      <c r="T1264" t="str">
        <f t="shared" si="199"/>
        <v>insert into control (nombre, fecha_registrada, registrada, estatus, id_admin, id_cliente, created_at, updated_at) values('REPRESENTACIONES SALMA','2011-03-08',1,1,2,895,'2018-10-31 23:06:00','2018-10-31 23:06:00');</v>
      </c>
    </row>
    <row r="1265" spans="1:20">
      <c r="A1265" s="57" t="s">
        <v>6294</v>
      </c>
      <c r="B1265" s="57" t="s">
        <v>8657</v>
      </c>
      <c r="C1265" s="67">
        <v>42151</v>
      </c>
      <c r="D1265" s="67">
        <v>45804</v>
      </c>
      <c r="E1265" s="83">
        <v>37</v>
      </c>
      <c r="F1265" s="57" t="s">
        <v>6294</v>
      </c>
      <c r="G1265" s="57">
        <v>188</v>
      </c>
      <c r="I1265" t="s">
        <v>1239</v>
      </c>
      <c r="J1265">
        <v>1264</v>
      </c>
      <c r="K1265">
        <f t="shared" si="190"/>
        <v>896</v>
      </c>
      <c r="L1265">
        <f t="shared" si="191"/>
        <v>1</v>
      </c>
      <c r="M1265">
        <f t="shared" si="192"/>
        <v>39776</v>
      </c>
      <c r="N1265">
        <f t="shared" si="193"/>
        <v>2008</v>
      </c>
      <c r="O1265">
        <f t="shared" si="194"/>
        <v>11</v>
      </c>
      <c r="P1265">
        <f t="shared" si="195"/>
        <v>11</v>
      </c>
      <c r="Q1265">
        <f t="shared" si="196"/>
        <v>24</v>
      </c>
      <c r="R1265">
        <f t="shared" si="197"/>
        <v>24</v>
      </c>
      <c r="S1265" t="str">
        <f t="shared" si="198"/>
        <v>'2008-11-24'</v>
      </c>
      <c r="T1265" t="str">
        <f t="shared" si="199"/>
        <v>insert into control (nombre, fecha_registrada, registrada, estatus, id_admin, id_cliente, created_at, updated_at) values('REPTOPO','2008-11-24',1,1,2,896,'2018-10-31 23:06:00','2018-10-31 23:06:00');</v>
      </c>
    </row>
    <row r="1266" spans="1:20">
      <c r="A1266" s="60" t="s">
        <v>6294</v>
      </c>
      <c r="B1266" s="60" t="s">
        <v>8657</v>
      </c>
      <c r="C1266" s="68">
        <v>42151</v>
      </c>
      <c r="D1266" s="68">
        <v>45804</v>
      </c>
      <c r="E1266" s="82">
        <v>36</v>
      </c>
      <c r="F1266" s="60" t="s">
        <v>6294</v>
      </c>
      <c r="G1266" s="60">
        <v>188</v>
      </c>
      <c r="I1266" t="s">
        <v>1234</v>
      </c>
      <c r="J1266">
        <v>1265</v>
      </c>
      <c r="K1266">
        <f t="shared" si="190"/>
        <v>897</v>
      </c>
      <c r="L1266">
        <f t="shared" si="191"/>
        <v>1</v>
      </c>
      <c r="M1266">
        <f t="shared" si="192"/>
        <v>38868</v>
      </c>
      <c r="N1266">
        <f t="shared" si="193"/>
        <v>2006</v>
      </c>
      <c r="O1266">
        <f t="shared" si="194"/>
        <v>5</v>
      </c>
      <c r="P1266" t="str">
        <f t="shared" si="195"/>
        <v>05</v>
      </c>
      <c r="Q1266">
        <f t="shared" si="196"/>
        <v>31</v>
      </c>
      <c r="R1266">
        <f t="shared" si="197"/>
        <v>31</v>
      </c>
      <c r="S1266" t="str">
        <f t="shared" si="198"/>
        <v>'2006-05-31'</v>
      </c>
      <c r="T1266" t="str">
        <f t="shared" si="199"/>
        <v>insert into control (nombre, fecha_registrada, registrada, estatus, id_admin, id_cliente, created_at, updated_at) values('RESMAN','2006-05-31',1,1,2,897,'2018-10-31 23:06:00','2018-10-31 23:06:00');</v>
      </c>
    </row>
    <row r="1267" spans="1:20">
      <c r="A1267" s="57" t="s">
        <v>6294</v>
      </c>
      <c r="B1267" s="57" t="s">
        <v>8657</v>
      </c>
      <c r="C1267" s="67">
        <v>42151</v>
      </c>
      <c r="D1267" s="67">
        <v>45804</v>
      </c>
      <c r="E1267" s="83">
        <v>35</v>
      </c>
      <c r="F1267" s="57" t="s">
        <v>6294</v>
      </c>
      <c r="G1267" s="57">
        <v>188</v>
      </c>
      <c r="I1267" t="s">
        <v>1225</v>
      </c>
      <c r="J1267">
        <v>1266</v>
      </c>
      <c r="K1267">
        <f t="shared" si="190"/>
        <v>898</v>
      </c>
      <c r="L1267">
        <f t="shared" si="191"/>
        <v>1</v>
      </c>
      <c r="M1267">
        <f t="shared" si="192"/>
        <v>40024</v>
      </c>
      <c r="N1267">
        <f t="shared" si="193"/>
        <v>2009</v>
      </c>
      <c r="O1267">
        <f t="shared" si="194"/>
        <v>7</v>
      </c>
      <c r="P1267" t="str">
        <f t="shared" si="195"/>
        <v>07</v>
      </c>
      <c r="Q1267">
        <f t="shared" si="196"/>
        <v>30</v>
      </c>
      <c r="R1267">
        <f t="shared" si="197"/>
        <v>30</v>
      </c>
      <c r="S1267" t="str">
        <f t="shared" si="198"/>
        <v>'2009-07-30'</v>
      </c>
      <c r="T1267" t="str">
        <f t="shared" si="199"/>
        <v>insert into control (nombre, fecha_registrada, registrada, estatus, id_admin, id_cliente, created_at, updated_at) values('REVECO CONSTRUCTORA E INMOBILIARIA Y NEGOCIOS','2009-07-30',1,1,2,898,'2018-10-31 23:06:00','2018-10-31 23:06:00');</v>
      </c>
    </row>
    <row r="1268" spans="1:20">
      <c r="A1268" s="59" t="s">
        <v>6303</v>
      </c>
      <c r="B1268" s="59">
        <v>1</v>
      </c>
      <c r="C1268" s="70">
        <v>42151</v>
      </c>
      <c r="D1268" s="70">
        <v>45804</v>
      </c>
      <c r="E1268" s="84">
        <v>44</v>
      </c>
      <c r="F1268" s="59" t="s">
        <v>6303</v>
      </c>
      <c r="G1268" s="59">
        <v>529</v>
      </c>
      <c r="I1268" t="s">
        <v>7508</v>
      </c>
      <c r="J1268">
        <v>1267</v>
      </c>
      <c r="K1268">
        <f t="shared" si="190"/>
        <v>899</v>
      </c>
      <c r="L1268">
        <f t="shared" si="191"/>
        <v>1</v>
      </c>
      <c r="M1268">
        <f t="shared" si="192"/>
        <v>42766</v>
      </c>
      <c r="N1268">
        <f t="shared" si="193"/>
        <v>2017</v>
      </c>
      <c r="O1268">
        <f t="shared" si="194"/>
        <v>1</v>
      </c>
      <c r="P1268" t="str">
        <f t="shared" si="195"/>
        <v>01</v>
      </c>
      <c r="Q1268">
        <f t="shared" si="196"/>
        <v>31</v>
      </c>
      <c r="R1268">
        <f t="shared" si="197"/>
        <v>31</v>
      </c>
      <c r="S1268" t="str">
        <f t="shared" si="198"/>
        <v>'2017-01-31'</v>
      </c>
      <c r="T1268" t="str">
        <f t="shared" si="199"/>
        <v>insert into control (nombre, fecha_registrada, registrada, estatus, id_admin, id_cliente, created_at, updated_at) values('REVISTA IMAGENES DE CHIHUAHUA','2017-01-31',1,1,2,899,'2018-10-31 23:06:00','2018-10-31 23:06:00');</v>
      </c>
    </row>
    <row r="1269" spans="1:20">
      <c r="A1269" s="64" t="s">
        <v>2159</v>
      </c>
      <c r="B1269" s="58">
        <v>1</v>
      </c>
      <c r="C1269" s="67">
        <v>42151</v>
      </c>
      <c r="D1269" s="67">
        <v>45804</v>
      </c>
      <c r="E1269" s="83">
        <v>35</v>
      </c>
      <c r="F1269" s="58" t="s">
        <v>6309</v>
      </c>
      <c r="G1269" s="58">
        <v>1099</v>
      </c>
      <c r="I1269" t="s">
        <v>8544</v>
      </c>
      <c r="J1269">
        <v>1268</v>
      </c>
      <c r="K1269">
        <f t="shared" si="190"/>
        <v>900</v>
      </c>
      <c r="L1269">
        <f t="shared" si="191"/>
        <v>0</v>
      </c>
      <c r="M1269">
        <f t="shared" si="192"/>
        <v>43349</v>
      </c>
      <c r="N1269">
        <f t="shared" si="193"/>
        <v>2018</v>
      </c>
      <c r="O1269">
        <f t="shared" si="194"/>
        <v>9</v>
      </c>
      <c r="P1269" t="str">
        <f t="shared" si="195"/>
        <v>09</v>
      </c>
      <c r="Q1269">
        <f t="shared" si="196"/>
        <v>6</v>
      </c>
      <c r="R1269" t="str">
        <f t="shared" si="197"/>
        <v>06</v>
      </c>
      <c r="S1269" t="str">
        <f t="shared" si="198"/>
        <v>'2018-09-06'</v>
      </c>
      <c r="T1269" t="str">
        <f t="shared" si="199"/>
        <v>insert into control (nombre, fecha_registrada, registrada, estatus, id_admin, id_cliente, created_at, updated_at) values('REVUELTA','2018-09-06',0,1,2,900,'2018-10-31 23:06:00','2018-10-31 23:06:00');</v>
      </c>
    </row>
    <row r="1270" spans="1:20">
      <c r="A1270" s="74" t="s">
        <v>2159</v>
      </c>
      <c r="B1270" s="59">
        <v>1</v>
      </c>
      <c r="C1270" s="68">
        <v>42151</v>
      </c>
      <c r="D1270" s="68">
        <v>45804</v>
      </c>
      <c r="E1270" s="82">
        <v>5</v>
      </c>
      <c r="F1270" s="59" t="s">
        <v>6309</v>
      </c>
      <c r="G1270" s="59">
        <v>1099</v>
      </c>
      <c r="I1270" t="s">
        <v>1216</v>
      </c>
      <c r="J1270">
        <v>1269</v>
      </c>
      <c r="K1270">
        <f t="shared" si="190"/>
        <v>901</v>
      </c>
      <c r="L1270">
        <f t="shared" si="191"/>
        <v>1</v>
      </c>
      <c r="M1270">
        <f t="shared" si="192"/>
        <v>38552</v>
      </c>
      <c r="N1270">
        <f t="shared" si="193"/>
        <v>2005</v>
      </c>
      <c r="O1270">
        <f t="shared" si="194"/>
        <v>7</v>
      </c>
      <c r="P1270" t="str">
        <f t="shared" si="195"/>
        <v>07</v>
      </c>
      <c r="Q1270">
        <f t="shared" si="196"/>
        <v>19</v>
      </c>
      <c r="R1270">
        <f t="shared" si="197"/>
        <v>19</v>
      </c>
      <c r="S1270" t="str">
        <f t="shared" si="198"/>
        <v>'2005-07-19'</v>
      </c>
      <c r="T1270" t="str">
        <f t="shared" si="199"/>
        <v>insert into control (nombre, fecha_registrada, registrada, estatus, id_admin, id_cliente, created_at, updated_at) values('REWO','2005-07-19',1,1,2,901,'2018-10-31 23:06:00','2018-10-31 23:06:00');</v>
      </c>
    </row>
    <row r="1271" spans="1:20">
      <c r="A1271" s="58" t="s">
        <v>6312</v>
      </c>
      <c r="B1271" s="58">
        <v>1</v>
      </c>
      <c r="C1271" s="67">
        <v>42151</v>
      </c>
      <c r="D1271" s="67">
        <v>45804</v>
      </c>
      <c r="E1271" s="83">
        <v>35</v>
      </c>
      <c r="F1271" s="58" t="s">
        <v>6313</v>
      </c>
      <c r="G1271" s="58">
        <v>998</v>
      </c>
      <c r="I1271" t="s">
        <v>4200</v>
      </c>
      <c r="J1271">
        <v>1270</v>
      </c>
      <c r="K1271">
        <f t="shared" si="190"/>
        <v>330</v>
      </c>
      <c r="L1271">
        <f t="shared" si="191"/>
        <v>0</v>
      </c>
      <c r="M1271">
        <f t="shared" si="192"/>
        <v>40693</v>
      </c>
      <c r="N1271">
        <f t="shared" si="193"/>
        <v>2011</v>
      </c>
      <c r="O1271">
        <f t="shared" si="194"/>
        <v>5</v>
      </c>
      <c r="P1271" t="str">
        <f t="shared" si="195"/>
        <v>05</v>
      </c>
      <c r="Q1271">
        <f t="shared" si="196"/>
        <v>30</v>
      </c>
      <c r="R1271">
        <f t="shared" si="197"/>
        <v>30</v>
      </c>
      <c r="S1271" t="str">
        <f t="shared" si="198"/>
        <v>'2011-05-30'</v>
      </c>
      <c r="T1271" t="str">
        <f t="shared" si="199"/>
        <v>insert into control (nombre, fecha_registrada, registrada, estatus, id_admin, id_cliente, created_at, updated_at) values('REYMEN','2011-05-30',0,1,2,330,'2018-10-31 23:06:00','2018-10-31 23:06:00');</v>
      </c>
    </row>
    <row r="1272" spans="1:20">
      <c r="A1272" s="60" t="s">
        <v>6318</v>
      </c>
      <c r="B1272" s="60" t="s">
        <v>8657</v>
      </c>
      <c r="C1272" s="68">
        <v>42151</v>
      </c>
      <c r="D1272" s="68">
        <v>45804</v>
      </c>
      <c r="E1272" s="82"/>
      <c r="F1272" s="60" t="s">
        <v>1270</v>
      </c>
      <c r="G1272" s="60">
        <v>890</v>
      </c>
      <c r="I1272" t="s">
        <v>7741</v>
      </c>
      <c r="J1272">
        <v>1271</v>
      </c>
      <c r="K1272">
        <f t="shared" si="190"/>
        <v>536</v>
      </c>
      <c r="L1272">
        <f t="shared" si="191"/>
        <v>1</v>
      </c>
      <c r="M1272">
        <f t="shared" si="192"/>
        <v>42858</v>
      </c>
      <c r="N1272">
        <f t="shared" si="193"/>
        <v>2017</v>
      </c>
      <c r="O1272">
        <f t="shared" si="194"/>
        <v>5</v>
      </c>
      <c r="P1272" t="str">
        <f t="shared" si="195"/>
        <v>05</v>
      </c>
      <c r="Q1272">
        <f t="shared" si="196"/>
        <v>3</v>
      </c>
      <c r="R1272" t="str">
        <f t="shared" si="197"/>
        <v>03</v>
      </c>
      <c r="S1272" t="str">
        <f t="shared" si="198"/>
        <v>'2017-05-03'</v>
      </c>
      <c r="T1272" t="str">
        <f t="shared" si="199"/>
        <v>insert into control (nombre, fecha_registrada, registrada, estatus, id_admin, id_cliente, created_at, updated_at) values('RIBBON','2017-05-03',1,1,2,536,'2018-10-31 23:06:00','2018-10-31 23:06:00');</v>
      </c>
    </row>
    <row r="1273" spans="1:20">
      <c r="A1273" s="58" t="s">
        <v>2032</v>
      </c>
      <c r="B1273" s="58">
        <v>1</v>
      </c>
      <c r="C1273" s="69">
        <v>42151</v>
      </c>
      <c r="D1273" s="69">
        <v>45804</v>
      </c>
      <c r="E1273" s="85">
        <v>35</v>
      </c>
      <c r="F1273" s="58" t="s">
        <v>2027</v>
      </c>
      <c r="G1273" s="58">
        <v>748</v>
      </c>
      <c r="I1273" t="s">
        <v>1198</v>
      </c>
      <c r="J1273">
        <v>1272</v>
      </c>
      <c r="K1273">
        <f t="shared" si="190"/>
        <v>903</v>
      </c>
      <c r="L1273">
        <f t="shared" si="191"/>
        <v>1</v>
      </c>
      <c r="M1273">
        <f t="shared" si="192"/>
        <v>40770</v>
      </c>
      <c r="N1273">
        <f t="shared" si="193"/>
        <v>2011</v>
      </c>
      <c r="O1273">
        <f t="shared" si="194"/>
        <v>8</v>
      </c>
      <c r="P1273" t="str">
        <f t="shared" si="195"/>
        <v>08</v>
      </c>
      <c r="Q1273">
        <f t="shared" si="196"/>
        <v>15</v>
      </c>
      <c r="R1273">
        <f t="shared" si="197"/>
        <v>15</v>
      </c>
      <c r="S1273" t="str">
        <f t="shared" si="198"/>
        <v>'2011-08-15'</v>
      </c>
      <c r="T1273" t="str">
        <f t="shared" si="199"/>
        <v>insert into control (nombre, fecha_registrada, registrada, estatus, id_admin, id_cliente, created_at, updated_at) values('RICHIS &amp; RUFFUS CO','2011-08-15',1,1,2,903,'2018-10-31 23:06:00','2018-10-31 23:06:00');</v>
      </c>
    </row>
    <row r="1274" spans="1:20">
      <c r="A1274" s="60" t="s">
        <v>2034</v>
      </c>
      <c r="B1274" s="60">
        <v>1</v>
      </c>
      <c r="C1274" s="70">
        <v>42151</v>
      </c>
      <c r="D1274" s="70">
        <v>45804</v>
      </c>
      <c r="E1274" s="84">
        <v>35</v>
      </c>
      <c r="F1274" s="60" t="s">
        <v>2027</v>
      </c>
      <c r="G1274" s="60">
        <v>748</v>
      </c>
      <c r="I1274" t="s">
        <v>1184</v>
      </c>
      <c r="J1274">
        <v>1273</v>
      </c>
      <c r="K1274">
        <f t="shared" si="190"/>
        <v>904</v>
      </c>
      <c r="L1274">
        <f t="shared" si="191"/>
        <v>1</v>
      </c>
      <c r="M1274">
        <f t="shared" si="192"/>
        <v>40394</v>
      </c>
      <c r="N1274">
        <f t="shared" si="193"/>
        <v>2010</v>
      </c>
      <c r="O1274">
        <f t="shared" si="194"/>
        <v>8</v>
      </c>
      <c r="P1274" t="str">
        <f t="shared" si="195"/>
        <v>08</v>
      </c>
      <c r="Q1274">
        <f t="shared" si="196"/>
        <v>4</v>
      </c>
      <c r="R1274" t="str">
        <f t="shared" si="197"/>
        <v>04</v>
      </c>
      <c r="S1274" t="str">
        <f t="shared" si="198"/>
        <v>'2010-08-04'</v>
      </c>
      <c r="T1274" t="str">
        <f t="shared" si="199"/>
        <v>insert into control (nombre, fecha_registrada, registrada, estatus, id_admin, id_cliente, created_at, updated_at) values('RICKY GRILL','2010-08-04',1,1,2,904,'2018-10-31 23:06:00','2018-10-31 23:06:00');</v>
      </c>
    </row>
    <row r="1275" spans="1:20">
      <c r="A1275" s="57" t="s">
        <v>6324</v>
      </c>
      <c r="B1275" s="57">
        <v>1</v>
      </c>
      <c r="C1275" s="69">
        <v>42151</v>
      </c>
      <c r="D1275" s="69">
        <v>45804</v>
      </c>
      <c r="E1275" s="85">
        <v>35</v>
      </c>
      <c r="F1275" s="57" t="s">
        <v>2027</v>
      </c>
      <c r="G1275" s="57">
        <v>748</v>
      </c>
      <c r="I1275" t="s">
        <v>1195</v>
      </c>
      <c r="J1275">
        <v>1274</v>
      </c>
      <c r="K1275">
        <f t="shared" si="190"/>
        <v>904</v>
      </c>
      <c r="L1275">
        <f t="shared" si="191"/>
        <v>0</v>
      </c>
      <c r="M1275">
        <f t="shared" si="192"/>
        <v>41900</v>
      </c>
      <c r="N1275">
        <f t="shared" si="193"/>
        <v>2014</v>
      </c>
      <c r="O1275">
        <f t="shared" si="194"/>
        <v>9</v>
      </c>
      <c r="P1275" t="str">
        <f t="shared" si="195"/>
        <v>09</v>
      </c>
      <c r="Q1275">
        <f t="shared" si="196"/>
        <v>18</v>
      </c>
      <c r="R1275">
        <f t="shared" si="197"/>
        <v>18</v>
      </c>
      <c r="S1275" t="str">
        <f t="shared" si="198"/>
        <v>'2014-09-18'</v>
      </c>
      <c r="T1275" t="str">
        <f t="shared" si="199"/>
        <v>insert into control (nombre, fecha_registrada, registrada, estatus, id_admin, id_cliente, created_at, updated_at) values('RICKY GRILL TACOS','2014-09-18',0,1,2,904,'2018-10-31 23:06:00','2018-10-31 23:06:00');</v>
      </c>
    </row>
    <row r="1276" spans="1:20">
      <c r="A1276" s="59" t="s">
        <v>6328</v>
      </c>
      <c r="B1276" s="59">
        <v>1</v>
      </c>
      <c r="C1276" s="68">
        <v>42155</v>
      </c>
      <c r="D1276" s="68">
        <v>45808</v>
      </c>
      <c r="E1276" s="82"/>
      <c r="F1276" s="59" t="s">
        <v>6328</v>
      </c>
      <c r="G1276" s="59">
        <v>578</v>
      </c>
      <c r="I1276" t="s">
        <v>1185</v>
      </c>
      <c r="J1276">
        <v>1275</v>
      </c>
      <c r="K1276">
        <f t="shared" si="190"/>
        <v>904</v>
      </c>
      <c r="L1276">
        <f t="shared" si="191"/>
        <v>0</v>
      </c>
      <c r="M1276">
        <f t="shared" si="192"/>
        <v>41484</v>
      </c>
      <c r="N1276">
        <f t="shared" si="193"/>
        <v>2013</v>
      </c>
      <c r="O1276">
        <f t="shared" si="194"/>
        <v>7</v>
      </c>
      <c r="P1276" t="str">
        <f t="shared" si="195"/>
        <v>07</v>
      </c>
      <c r="Q1276">
        <f t="shared" si="196"/>
        <v>29</v>
      </c>
      <c r="R1276">
        <f t="shared" si="197"/>
        <v>29</v>
      </c>
      <c r="S1276" t="str">
        <f t="shared" si="198"/>
        <v>'2013-07-29'</v>
      </c>
      <c r="T1276" t="str">
        <f t="shared" si="199"/>
        <v>insert into control (nombre, fecha_registrada, registrada, estatus, id_admin, id_cliente, created_at, updated_at) values('RICKY´S TACOS','2013-07-29',0,1,2,904,'2018-10-31 23:06:00','2018-10-31 23:06:00');</v>
      </c>
    </row>
    <row r="1277" spans="1:20">
      <c r="A1277" s="57" t="s">
        <v>6328</v>
      </c>
      <c r="B1277" s="57">
        <v>1</v>
      </c>
      <c r="C1277" s="69">
        <v>42155</v>
      </c>
      <c r="D1277" s="69">
        <v>45808</v>
      </c>
      <c r="E1277" s="85"/>
      <c r="F1277" s="57" t="s">
        <v>6328</v>
      </c>
      <c r="G1277" s="57">
        <v>578</v>
      </c>
      <c r="I1277" t="s">
        <v>7995</v>
      </c>
      <c r="J1277">
        <v>1276</v>
      </c>
      <c r="K1277">
        <f t="shared" si="190"/>
        <v>905</v>
      </c>
      <c r="L1277">
        <f t="shared" si="191"/>
        <v>0</v>
      </c>
      <c r="M1277">
        <f t="shared" si="192"/>
        <v>42991</v>
      </c>
      <c r="N1277">
        <f t="shared" si="193"/>
        <v>2017</v>
      </c>
      <c r="O1277">
        <f t="shared" si="194"/>
        <v>9</v>
      </c>
      <c r="P1277" t="str">
        <f t="shared" si="195"/>
        <v>09</v>
      </c>
      <c r="Q1277">
        <f t="shared" si="196"/>
        <v>13</v>
      </c>
      <c r="R1277">
        <f t="shared" si="197"/>
        <v>13</v>
      </c>
      <c r="S1277" t="str">
        <f t="shared" si="198"/>
        <v>'2017-09-13'</v>
      </c>
      <c r="T1277" t="str">
        <f t="shared" si="199"/>
        <v>insert into control (nombre, fecha_registrada, registrada, estatus, id_admin, id_cliente, created_at, updated_at) values('RICO´S TACOS DE LA 24 CALIDAD Y SERVICIO DESDE 1982','2017-09-13',0,1,2,905,'2018-10-31 23:06:00','2018-10-31 23:06:00');</v>
      </c>
    </row>
    <row r="1278" spans="1:20">
      <c r="A1278" s="59" t="s">
        <v>6342</v>
      </c>
      <c r="B1278" s="59">
        <v>1</v>
      </c>
      <c r="C1278" s="68">
        <v>42157</v>
      </c>
      <c r="D1278" s="68">
        <v>45810</v>
      </c>
      <c r="E1278" s="82">
        <v>43</v>
      </c>
      <c r="F1278" s="59" t="s">
        <v>6342</v>
      </c>
      <c r="G1278" s="59">
        <v>360</v>
      </c>
      <c r="I1278" t="s">
        <v>2817</v>
      </c>
      <c r="J1278">
        <v>1277</v>
      </c>
      <c r="K1278">
        <f t="shared" si="190"/>
        <v>600</v>
      </c>
      <c r="L1278">
        <f t="shared" si="191"/>
        <v>1</v>
      </c>
      <c r="M1278">
        <f t="shared" si="192"/>
        <v>39566</v>
      </c>
      <c r="N1278">
        <f t="shared" si="193"/>
        <v>2008</v>
      </c>
      <c r="O1278">
        <f t="shared" si="194"/>
        <v>4</v>
      </c>
      <c r="P1278" t="str">
        <f t="shared" si="195"/>
        <v>04</v>
      </c>
      <c r="Q1278">
        <f t="shared" si="196"/>
        <v>28</v>
      </c>
      <c r="R1278">
        <f t="shared" si="197"/>
        <v>28</v>
      </c>
      <c r="S1278" t="str">
        <f t="shared" si="198"/>
        <v>'2008-04-28'</v>
      </c>
      <c r="T1278" t="str">
        <f t="shared" si="199"/>
        <v>insert into control (nombre, fecha_registrada, registrada, estatus, id_admin, id_cliente, created_at, updated_at) values('RICOS BESOS','2008-04-28',1,1,2,600,'2018-10-31 23:06:00','2018-10-31 23:06:00');</v>
      </c>
    </row>
    <row r="1279" spans="1:20">
      <c r="A1279" s="58" t="s">
        <v>6350</v>
      </c>
      <c r="B1279" s="58">
        <v>1</v>
      </c>
      <c r="C1279" s="67">
        <v>38511</v>
      </c>
      <c r="D1279" s="67">
        <v>45816</v>
      </c>
      <c r="E1279" s="83"/>
      <c r="F1279" s="58" t="s">
        <v>4226</v>
      </c>
      <c r="G1279" s="58">
        <v>326</v>
      </c>
      <c r="I1279" t="s">
        <v>6454</v>
      </c>
      <c r="J1279">
        <v>1278</v>
      </c>
      <c r="K1279">
        <f t="shared" si="190"/>
        <v>905</v>
      </c>
      <c r="L1279">
        <f t="shared" si="191"/>
        <v>1</v>
      </c>
      <c r="M1279">
        <f t="shared" si="192"/>
        <v>42185</v>
      </c>
      <c r="N1279">
        <f t="shared" si="193"/>
        <v>2015</v>
      </c>
      <c r="O1279">
        <f t="shared" si="194"/>
        <v>6</v>
      </c>
      <c r="P1279" t="str">
        <f t="shared" si="195"/>
        <v>06</v>
      </c>
      <c r="Q1279">
        <f t="shared" si="196"/>
        <v>30</v>
      </c>
      <c r="R1279">
        <f t="shared" si="197"/>
        <v>30</v>
      </c>
      <c r="S1279" t="str">
        <f t="shared" si="198"/>
        <v>'2015-06-30'</v>
      </c>
      <c r="T1279" t="str">
        <f t="shared" si="199"/>
        <v>insert into control (nombre, fecha_registrada, registrada, estatus, id_admin, id_cliente, created_at, updated_at) values('RICOS TACOS INNOMINADA','2015-06-30',1,1,2,905,'2018-10-31 23:06:00','2018-10-31 23:06:00');</v>
      </c>
    </row>
    <row r="1280" spans="1:20">
      <c r="A1280" s="59" t="s">
        <v>6353</v>
      </c>
      <c r="B1280" s="59">
        <v>1</v>
      </c>
      <c r="C1280" s="68">
        <v>42166</v>
      </c>
      <c r="D1280" s="68">
        <v>45819</v>
      </c>
      <c r="E1280" s="82"/>
      <c r="F1280" s="59" t="s">
        <v>6353</v>
      </c>
      <c r="G1280" s="59">
        <v>139</v>
      </c>
      <c r="I1280" t="s">
        <v>1177</v>
      </c>
      <c r="J1280">
        <v>1279</v>
      </c>
      <c r="K1280">
        <f t="shared" si="190"/>
        <v>906</v>
      </c>
      <c r="L1280">
        <f t="shared" si="191"/>
        <v>1</v>
      </c>
      <c r="M1280">
        <f t="shared" si="192"/>
        <v>40792</v>
      </c>
      <c r="N1280">
        <f t="shared" si="193"/>
        <v>2011</v>
      </c>
      <c r="O1280">
        <f t="shared" si="194"/>
        <v>9</v>
      </c>
      <c r="P1280" t="str">
        <f t="shared" si="195"/>
        <v>09</v>
      </c>
      <c r="Q1280">
        <f t="shared" si="196"/>
        <v>6</v>
      </c>
      <c r="R1280" t="str">
        <f t="shared" si="197"/>
        <v>06</v>
      </c>
      <c r="S1280" t="str">
        <f t="shared" si="198"/>
        <v>'2011-09-06'</v>
      </c>
      <c r="T1280" t="str">
        <f t="shared" si="199"/>
        <v>insert into control (nombre, fecha_registrada, registrada, estatus, id_admin, id_cliente, created_at, updated_at) values('RICSA','2011-09-06',1,1,2,906,'2018-10-31 23:06:00','2018-10-31 23:06:00');</v>
      </c>
    </row>
    <row r="1281" spans="1:20">
      <c r="A1281" s="58" t="s">
        <v>6358</v>
      </c>
      <c r="B1281" s="58">
        <v>1</v>
      </c>
      <c r="C1281" s="67">
        <v>42166</v>
      </c>
      <c r="D1281" s="67">
        <v>45819</v>
      </c>
      <c r="E1281" s="83">
        <v>35</v>
      </c>
      <c r="F1281" s="58" t="s">
        <v>4698</v>
      </c>
      <c r="G1281" s="58">
        <v>237</v>
      </c>
      <c r="I1281" t="s">
        <v>6022</v>
      </c>
      <c r="J1281">
        <v>1280</v>
      </c>
      <c r="K1281">
        <f t="shared" si="190"/>
        <v>907</v>
      </c>
      <c r="L1281">
        <f t="shared" si="191"/>
        <v>1</v>
      </c>
      <c r="M1281">
        <f t="shared" si="192"/>
        <v>42054</v>
      </c>
      <c r="N1281">
        <f t="shared" si="193"/>
        <v>2015</v>
      </c>
      <c r="O1281">
        <f t="shared" si="194"/>
        <v>2</v>
      </c>
      <c r="P1281" t="str">
        <f t="shared" si="195"/>
        <v>02</v>
      </c>
      <c r="Q1281">
        <f t="shared" si="196"/>
        <v>19</v>
      </c>
      <c r="R1281">
        <f t="shared" si="197"/>
        <v>19</v>
      </c>
      <c r="S1281" t="str">
        <f t="shared" si="198"/>
        <v>'2015-02-19'</v>
      </c>
      <c r="T1281" t="str">
        <f t="shared" si="199"/>
        <v>insert into control (nombre, fecha_registrada, registrada, estatus, id_admin, id_cliente, created_at, updated_at) values('RIFANATICO','2015-02-19',1,1,2,907,'2018-10-31 23:06:00','2018-10-31 23:06:00');</v>
      </c>
    </row>
    <row r="1282" spans="1:20">
      <c r="A1282" s="59" t="s">
        <v>6362</v>
      </c>
      <c r="B1282" s="59">
        <v>1</v>
      </c>
      <c r="C1282" s="68">
        <v>42166</v>
      </c>
      <c r="D1282" s="68">
        <v>45819</v>
      </c>
      <c r="E1282" s="82">
        <v>43</v>
      </c>
      <c r="F1282" s="59" t="s">
        <v>6362</v>
      </c>
      <c r="G1282" s="59">
        <v>325</v>
      </c>
      <c r="I1282" t="s">
        <v>6091</v>
      </c>
      <c r="J1282">
        <v>1281</v>
      </c>
      <c r="K1282">
        <f t="shared" si="190"/>
        <v>326</v>
      </c>
      <c r="L1282">
        <f t="shared" si="191"/>
        <v>1</v>
      </c>
      <c r="M1282">
        <f t="shared" si="192"/>
        <v>42090</v>
      </c>
      <c r="N1282">
        <f t="shared" si="193"/>
        <v>2015</v>
      </c>
      <c r="O1282">
        <f t="shared" si="194"/>
        <v>3</v>
      </c>
      <c r="P1282" t="str">
        <f t="shared" si="195"/>
        <v>03</v>
      </c>
      <c r="Q1282">
        <f t="shared" si="196"/>
        <v>27</v>
      </c>
      <c r="R1282">
        <f t="shared" si="197"/>
        <v>27</v>
      </c>
      <c r="S1282" t="str">
        <f t="shared" si="198"/>
        <v>'2015-03-27'</v>
      </c>
      <c r="T1282" t="str">
        <f t="shared" si="199"/>
        <v>insert into control (nombre, fecha_registrada, registrada, estatus, id_admin, id_cliente, created_at, updated_at) values('RINCÓN DEL CARPINTERO CUBYLAM &amp; CHALET','2015-03-27',1,1,2,326,'2018-10-31 23:06:00','2018-10-31 23:06:00');</v>
      </c>
    </row>
    <row r="1283" spans="1:20">
      <c r="A1283" s="58" t="s">
        <v>6367</v>
      </c>
      <c r="B1283" s="58">
        <v>1</v>
      </c>
      <c r="C1283" s="67">
        <v>42166</v>
      </c>
      <c r="D1283" s="67">
        <v>45819</v>
      </c>
      <c r="E1283" s="83"/>
      <c r="F1283" s="58" t="s">
        <v>6368</v>
      </c>
      <c r="G1283" s="58">
        <v>435</v>
      </c>
      <c r="I1283" t="s">
        <v>1166</v>
      </c>
      <c r="J1283">
        <v>1282</v>
      </c>
      <c r="K1283">
        <f t="shared" ref="K1283:K1346" si="200">VLOOKUP($I1283,$A$2:$G$2500,7,0)</f>
        <v>909</v>
      </c>
      <c r="L1283">
        <f t="shared" ref="L1283:L1346" si="201">IF(VLOOKUP($I1283,$A$2:$G$1967,2,0)="",0,VLOOKUP($I1283,$A$2:$G$1967,2,0))</f>
        <v>1</v>
      </c>
      <c r="M1283" t="str">
        <f t="shared" ref="M1283:M1346" si="202">IF(VLOOKUP($I1283,$A$2:$G$1967,3,0)="","",VLOOKUP($I1283,$A$2:$G$1967,3,0))</f>
        <v/>
      </c>
      <c r="N1283" t="e">
        <f t="shared" ref="N1283:N1346" si="203">YEAR(M1283)</f>
        <v>#VALUE!</v>
      </c>
      <c r="O1283" t="e">
        <f t="shared" ref="O1283:O1346" si="204">MONTH(M1283)</f>
        <v>#VALUE!</v>
      </c>
      <c r="P1283" t="e">
        <f t="shared" ref="P1283:P1346" si="205">IF(LEN(O1283)=1,CONCATENATE("0",O1283),O1283)</f>
        <v>#VALUE!</v>
      </c>
      <c r="Q1283" t="e">
        <f t="shared" ref="Q1283:Q1346" si="206">DAY(M1283)</f>
        <v>#VALUE!</v>
      </c>
      <c r="R1283" t="e">
        <f t="shared" ref="R1283:R1346" si="207">IF(LEN(Q1283)=1,CONCATENATE("0",Q1283),Q1283)</f>
        <v>#VALUE!</v>
      </c>
      <c r="S1283" t="str">
        <f t="shared" ref="S1283:S1346" si="208">IFERROR(CONCATENATE("'",N1283,"-",P1283,"-",R1283,"'"),"null")</f>
        <v>null</v>
      </c>
      <c r="T1283" t="str">
        <f t="shared" ref="T1283:T1346" si="209">CONCATENATE("insert into control (nombre, fecha_registrada, registrada, estatus, id_admin, id_cliente, created_at, updated_at) values('",I1283,"',",S1283,",",L1283,",1,2,",K1283,",'2018-10-31 23:06:00','2018-10-31 23:06:00');")</f>
        <v>insert into control (nombre, fecha_registrada, registrada, estatus, id_admin, id_cliente, created_at, updated_at) values('RINOS BURGER',null,1,1,2,909,'2018-10-31 23:06:00','2018-10-31 23:06:00');</v>
      </c>
    </row>
    <row r="1284" spans="1:20">
      <c r="A1284" s="59" t="s">
        <v>6373</v>
      </c>
      <c r="B1284" s="59">
        <v>1</v>
      </c>
      <c r="C1284" s="68">
        <v>42166</v>
      </c>
      <c r="D1284" s="68">
        <v>45819</v>
      </c>
      <c r="E1284" s="82">
        <v>35</v>
      </c>
      <c r="F1284" s="59" t="s">
        <v>6373</v>
      </c>
      <c r="G1284" s="59">
        <v>486</v>
      </c>
      <c r="I1284" t="s">
        <v>6628</v>
      </c>
      <c r="J1284">
        <v>1283</v>
      </c>
      <c r="K1284">
        <f t="shared" si="200"/>
        <v>287</v>
      </c>
      <c r="L1284">
        <f t="shared" si="201"/>
        <v>0</v>
      </c>
      <c r="M1284">
        <f t="shared" si="202"/>
        <v>42262</v>
      </c>
      <c r="N1284">
        <f t="shared" si="203"/>
        <v>2015</v>
      </c>
      <c r="O1284">
        <f t="shared" si="204"/>
        <v>9</v>
      </c>
      <c r="P1284" t="str">
        <f t="shared" si="205"/>
        <v>09</v>
      </c>
      <c r="Q1284">
        <f t="shared" si="206"/>
        <v>15</v>
      </c>
      <c r="R1284">
        <f t="shared" si="207"/>
        <v>15</v>
      </c>
      <c r="S1284" t="str">
        <f t="shared" si="208"/>
        <v>'2015-09-15'</v>
      </c>
      <c r="T1284" t="str">
        <f t="shared" si="209"/>
        <v>insert into control (nombre, fecha_registrada, registrada, estatus, id_admin, id_cliente, created_at, updated_at) values('RISTORANTE DIMERLO','2015-09-15',0,1,2,287,'2018-10-31 23:06:00','2018-10-31 23:06:00');</v>
      </c>
    </row>
    <row r="1285" spans="1:20">
      <c r="A1285" s="58" t="s">
        <v>6378</v>
      </c>
      <c r="B1285" s="58">
        <v>1</v>
      </c>
      <c r="C1285" s="67">
        <v>42166</v>
      </c>
      <c r="D1285" s="67">
        <v>45819</v>
      </c>
      <c r="E1285" s="83">
        <v>43</v>
      </c>
      <c r="F1285" s="58" t="s">
        <v>6378</v>
      </c>
      <c r="G1285" s="58">
        <v>496</v>
      </c>
      <c r="I1285" t="s">
        <v>4877</v>
      </c>
      <c r="J1285">
        <v>1284</v>
      </c>
      <c r="K1285">
        <f t="shared" si="200"/>
        <v>211</v>
      </c>
      <c r="L1285">
        <f t="shared" si="201"/>
        <v>1</v>
      </c>
      <c r="M1285">
        <f t="shared" si="202"/>
        <v>40890</v>
      </c>
      <c r="N1285">
        <f t="shared" si="203"/>
        <v>2011</v>
      </c>
      <c r="O1285">
        <f t="shared" si="204"/>
        <v>12</v>
      </c>
      <c r="P1285">
        <f t="shared" si="205"/>
        <v>12</v>
      </c>
      <c r="Q1285">
        <f t="shared" si="206"/>
        <v>13</v>
      </c>
      <c r="R1285">
        <f t="shared" si="207"/>
        <v>13</v>
      </c>
      <c r="S1285" t="str">
        <f t="shared" si="208"/>
        <v>'2011-12-13'</v>
      </c>
      <c r="T1285" t="str">
        <f t="shared" si="209"/>
        <v>insert into control (nombre, fecha_registrada, registrada, estatus, id_admin, id_cliente, created_at, updated_at) values('RIVERA COMERCIAL AGROPECUARIA','2011-12-13',1,1,2,211,'2018-10-31 23:06:00','2018-10-31 23:06:00');</v>
      </c>
    </row>
    <row r="1286" spans="1:20">
      <c r="A1286" s="59" t="s">
        <v>6383</v>
      </c>
      <c r="B1286" s="60" t="s">
        <v>8657</v>
      </c>
      <c r="C1286" s="68">
        <v>42166</v>
      </c>
      <c r="D1286" s="68">
        <v>45819</v>
      </c>
      <c r="E1286" s="82"/>
      <c r="F1286" s="59" t="s">
        <v>6384</v>
      </c>
      <c r="G1286" s="59">
        <v>508</v>
      </c>
      <c r="I1286" t="s">
        <v>6721</v>
      </c>
      <c r="J1286">
        <v>1285</v>
      </c>
      <c r="K1286">
        <f t="shared" si="200"/>
        <v>224</v>
      </c>
      <c r="L1286">
        <f t="shared" si="201"/>
        <v>1</v>
      </c>
      <c r="M1286">
        <f t="shared" si="202"/>
        <v>42342</v>
      </c>
      <c r="N1286">
        <f t="shared" si="203"/>
        <v>2015</v>
      </c>
      <c r="O1286">
        <f t="shared" si="204"/>
        <v>12</v>
      </c>
      <c r="P1286">
        <f t="shared" si="205"/>
        <v>12</v>
      </c>
      <c r="Q1286">
        <f t="shared" si="206"/>
        <v>4</v>
      </c>
      <c r="R1286" t="str">
        <f t="shared" si="207"/>
        <v>04</v>
      </c>
      <c r="S1286" t="str">
        <f t="shared" si="208"/>
        <v>'2015-12-04'</v>
      </c>
      <c r="T1286" t="str">
        <f t="shared" si="209"/>
        <v>insert into control (nombre, fecha_registrada, registrada, estatus, id_admin, id_cliente, created_at, updated_at) values('RMF CONTROL RENTA SOFTWARE','2015-12-04',1,1,2,224,'2018-10-31 23:06:00','2018-10-31 23:06:00');</v>
      </c>
    </row>
    <row r="1287" spans="1:20">
      <c r="A1287" s="58" t="s">
        <v>1249</v>
      </c>
      <c r="B1287" s="58">
        <v>1</v>
      </c>
      <c r="C1287" s="67">
        <v>42166</v>
      </c>
      <c r="D1287" s="67">
        <v>45819</v>
      </c>
      <c r="E1287" s="83">
        <v>35</v>
      </c>
      <c r="F1287" s="58" t="s">
        <v>1249</v>
      </c>
      <c r="G1287" s="58">
        <v>894</v>
      </c>
      <c r="I1287" t="s">
        <v>6726</v>
      </c>
      <c r="J1287">
        <v>1286</v>
      </c>
      <c r="K1287">
        <f t="shared" si="200"/>
        <v>915</v>
      </c>
      <c r="L1287">
        <f t="shared" si="201"/>
        <v>1</v>
      </c>
      <c r="M1287">
        <f t="shared" si="202"/>
        <v>42342</v>
      </c>
      <c r="N1287">
        <f t="shared" si="203"/>
        <v>2015</v>
      </c>
      <c r="O1287">
        <f t="shared" si="204"/>
        <v>12</v>
      </c>
      <c r="P1287">
        <f t="shared" si="205"/>
        <v>12</v>
      </c>
      <c r="Q1287">
        <f t="shared" si="206"/>
        <v>4</v>
      </c>
      <c r="R1287" t="str">
        <f t="shared" si="207"/>
        <v>04</v>
      </c>
      <c r="S1287" t="str">
        <f t="shared" si="208"/>
        <v>'2015-12-04'</v>
      </c>
      <c r="T1287" t="str">
        <f t="shared" si="209"/>
        <v>insert into control (nombre, fecha_registrada, registrada, estatus, id_admin, id_cliente, created_at, updated_at) values('ROB MASTER','2015-12-04',1,1,2,915,'2018-10-31 23:06:00','2018-10-31 23:06:00');</v>
      </c>
    </row>
    <row r="1288" spans="1:20">
      <c r="A1288" s="59" t="s">
        <v>6393</v>
      </c>
      <c r="B1288" s="59">
        <v>1</v>
      </c>
      <c r="C1288" s="68">
        <v>42166</v>
      </c>
      <c r="D1288" s="68">
        <v>45819</v>
      </c>
      <c r="E1288" s="82">
        <v>37</v>
      </c>
      <c r="F1288" s="59" t="s">
        <v>6394</v>
      </c>
      <c r="G1288" s="59">
        <v>970</v>
      </c>
      <c r="I1288" t="s">
        <v>1135</v>
      </c>
      <c r="J1288">
        <v>1287</v>
      </c>
      <c r="K1288">
        <f t="shared" si="200"/>
        <v>914</v>
      </c>
      <c r="L1288">
        <f t="shared" si="201"/>
        <v>1</v>
      </c>
      <c r="M1288">
        <f t="shared" si="202"/>
        <v>40486</v>
      </c>
      <c r="N1288">
        <f t="shared" si="203"/>
        <v>2010</v>
      </c>
      <c r="O1288">
        <f t="shared" si="204"/>
        <v>11</v>
      </c>
      <c r="P1288">
        <f t="shared" si="205"/>
        <v>11</v>
      </c>
      <c r="Q1288">
        <f t="shared" si="206"/>
        <v>4</v>
      </c>
      <c r="R1288" t="str">
        <f t="shared" si="207"/>
        <v>04</v>
      </c>
      <c r="S1288" t="str">
        <f t="shared" si="208"/>
        <v>'2010-11-04'</v>
      </c>
      <c r="T1288" t="str">
        <f t="shared" si="209"/>
        <v>insert into control (nombre, fecha_registrada, registrada, estatus, id_admin, id_cliente, created_at, updated_at) values('ROBACHISA','2010-11-04',1,1,2,914,'2018-10-31 23:06:00','2018-10-31 23:06:00');</v>
      </c>
    </row>
    <row r="1289" spans="1:20">
      <c r="A1289" s="58" t="s">
        <v>6393</v>
      </c>
      <c r="B1289" s="58">
        <v>1</v>
      </c>
      <c r="C1289" s="67">
        <v>42166</v>
      </c>
      <c r="D1289" s="67">
        <v>45819</v>
      </c>
      <c r="E1289" s="83">
        <v>35</v>
      </c>
      <c r="F1289" s="58" t="s">
        <v>6394</v>
      </c>
      <c r="G1289" s="58">
        <v>970</v>
      </c>
      <c r="I1289" t="s">
        <v>6727</v>
      </c>
      <c r="J1289">
        <v>1288</v>
      </c>
      <c r="K1289">
        <f t="shared" si="200"/>
        <v>915</v>
      </c>
      <c r="L1289">
        <f t="shared" si="201"/>
        <v>1</v>
      </c>
      <c r="M1289">
        <f t="shared" si="202"/>
        <v>43268</v>
      </c>
      <c r="N1289">
        <f t="shared" si="203"/>
        <v>2018</v>
      </c>
      <c r="O1289">
        <f t="shared" si="204"/>
        <v>6</v>
      </c>
      <c r="P1289" t="str">
        <f t="shared" si="205"/>
        <v>06</v>
      </c>
      <c r="Q1289">
        <f t="shared" si="206"/>
        <v>17</v>
      </c>
      <c r="R1289">
        <f t="shared" si="207"/>
        <v>17</v>
      </c>
      <c r="S1289" t="str">
        <f t="shared" si="208"/>
        <v>'2018-06-17'</v>
      </c>
      <c r="T1289" t="str">
        <f t="shared" si="209"/>
        <v>insert into control (nombre, fecha_registrada, registrada, estatus, id_admin, id_cliente, created_at, updated_at) values('ROBO ED','2018-06-17',1,1,2,915,'2018-10-31 23:06:00','2018-10-31 23:06:00');</v>
      </c>
    </row>
    <row r="1290" spans="1:20">
      <c r="A1290" s="59" t="s">
        <v>6401</v>
      </c>
      <c r="B1290" s="59">
        <v>1</v>
      </c>
      <c r="C1290" s="68">
        <v>42166</v>
      </c>
      <c r="D1290" s="68">
        <v>45819</v>
      </c>
      <c r="E1290" s="82">
        <v>44</v>
      </c>
      <c r="F1290" s="59" t="s">
        <v>4698</v>
      </c>
      <c r="G1290" s="59">
        <v>237</v>
      </c>
      <c r="I1290" t="s">
        <v>1129</v>
      </c>
      <c r="J1290">
        <v>1289</v>
      </c>
      <c r="K1290">
        <f t="shared" si="200"/>
        <v>916</v>
      </c>
      <c r="L1290">
        <f t="shared" si="201"/>
        <v>1</v>
      </c>
      <c r="M1290">
        <f t="shared" si="202"/>
        <v>41926</v>
      </c>
      <c r="N1290">
        <f t="shared" si="203"/>
        <v>2014</v>
      </c>
      <c r="O1290">
        <f t="shared" si="204"/>
        <v>10</v>
      </c>
      <c r="P1290">
        <f t="shared" si="205"/>
        <v>10</v>
      </c>
      <c r="Q1290">
        <f t="shared" si="206"/>
        <v>14</v>
      </c>
      <c r="R1290">
        <f t="shared" si="207"/>
        <v>14</v>
      </c>
      <c r="S1290" t="str">
        <f t="shared" si="208"/>
        <v>'2014-10-14'</v>
      </c>
      <c r="T1290" t="str">
        <f t="shared" si="209"/>
        <v>insert into control (nombre, fecha_registrada, registrada, estatus, id_admin, id_cliente, created_at, updated_at) values('ROBOTICS PSR','2014-10-14',1,1,2,916,'2018-10-31 23:06:00','2018-10-31 23:06:00');</v>
      </c>
    </row>
    <row r="1291" spans="1:20">
      <c r="A1291" s="58" t="s">
        <v>6404</v>
      </c>
      <c r="B1291" s="104">
        <v>1</v>
      </c>
      <c r="C1291" s="67">
        <v>42166</v>
      </c>
      <c r="D1291" s="67">
        <v>45819</v>
      </c>
      <c r="E1291" s="83">
        <v>35</v>
      </c>
      <c r="F1291" s="58" t="s">
        <v>3806</v>
      </c>
      <c r="G1291" s="58">
        <v>411</v>
      </c>
      <c r="I1291" t="s">
        <v>1125</v>
      </c>
      <c r="J1291">
        <v>1290</v>
      </c>
      <c r="K1291">
        <f t="shared" si="200"/>
        <v>917</v>
      </c>
      <c r="L1291">
        <f t="shared" si="201"/>
        <v>1</v>
      </c>
      <c r="M1291">
        <f t="shared" si="202"/>
        <v>39904</v>
      </c>
      <c r="N1291">
        <f t="shared" si="203"/>
        <v>2009</v>
      </c>
      <c r="O1291">
        <f t="shared" si="204"/>
        <v>4</v>
      </c>
      <c r="P1291" t="str">
        <f t="shared" si="205"/>
        <v>04</v>
      </c>
      <c r="Q1291">
        <f t="shared" si="206"/>
        <v>1</v>
      </c>
      <c r="R1291" t="str">
        <f t="shared" si="207"/>
        <v>01</v>
      </c>
      <c r="S1291" t="str">
        <f t="shared" si="208"/>
        <v>'2009-04-01'</v>
      </c>
      <c r="T1291" t="str">
        <f t="shared" si="209"/>
        <v>insert into control (nombre, fecha_registrada, registrada, estatus, id_admin, id_cliente, created_at, updated_at) values('ROCA CAR SERVICE','2009-04-01',1,1,2,917,'2018-10-31 23:06:00','2018-10-31 23:06:00');</v>
      </c>
    </row>
    <row r="1292" spans="1:20">
      <c r="A1292" s="59" t="s">
        <v>6408</v>
      </c>
      <c r="B1292" s="60" t="s">
        <v>8657</v>
      </c>
      <c r="C1292" s="68">
        <v>42166</v>
      </c>
      <c r="D1292" s="68">
        <v>45819</v>
      </c>
      <c r="E1292" s="82">
        <v>35</v>
      </c>
      <c r="F1292" s="59" t="s">
        <v>6408</v>
      </c>
      <c r="G1292" s="59">
        <v>1085</v>
      </c>
      <c r="I1292" t="s">
        <v>7536</v>
      </c>
      <c r="J1292">
        <v>1291</v>
      </c>
      <c r="K1292">
        <f t="shared" si="200"/>
        <v>49</v>
      </c>
      <c r="L1292">
        <f t="shared" si="201"/>
        <v>1</v>
      </c>
      <c r="M1292">
        <f t="shared" si="202"/>
        <v>42776</v>
      </c>
      <c r="N1292">
        <f t="shared" si="203"/>
        <v>2017</v>
      </c>
      <c r="O1292">
        <f t="shared" si="204"/>
        <v>2</v>
      </c>
      <c r="P1292" t="str">
        <f t="shared" si="205"/>
        <v>02</v>
      </c>
      <c r="Q1292">
        <f t="shared" si="206"/>
        <v>10</v>
      </c>
      <c r="R1292">
        <f t="shared" si="207"/>
        <v>10</v>
      </c>
      <c r="S1292" t="str">
        <f t="shared" si="208"/>
        <v>'2017-02-10'</v>
      </c>
      <c r="T1292" t="str">
        <f t="shared" si="209"/>
        <v>insert into control (nombre, fecha_registrada, registrada, estatus, id_admin, id_cliente, created_at, updated_at) values('ROMICA CONSULTORES EN SEGUROS','2017-02-10',1,1,2,49,'2018-10-31 23:06:00','2018-10-31 23:06:00');</v>
      </c>
    </row>
    <row r="1293" spans="1:20">
      <c r="A1293" s="58" t="s">
        <v>2695</v>
      </c>
      <c r="B1293" s="58">
        <v>1</v>
      </c>
      <c r="C1293" s="67">
        <v>42169</v>
      </c>
      <c r="D1293" s="67">
        <v>45822</v>
      </c>
      <c r="E1293" s="83"/>
      <c r="F1293" s="58" t="s">
        <v>2694</v>
      </c>
      <c r="G1293" s="58">
        <v>77</v>
      </c>
      <c r="I1293" t="s">
        <v>1117</v>
      </c>
      <c r="J1293">
        <v>1292</v>
      </c>
      <c r="K1293">
        <f t="shared" si="200"/>
        <v>918</v>
      </c>
      <c r="L1293">
        <f t="shared" si="201"/>
        <v>1</v>
      </c>
      <c r="M1293">
        <f t="shared" si="202"/>
        <v>39589</v>
      </c>
      <c r="N1293">
        <f t="shared" si="203"/>
        <v>2008</v>
      </c>
      <c r="O1293">
        <f t="shared" si="204"/>
        <v>5</v>
      </c>
      <c r="P1293" t="str">
        <f t="shared" si="205"/>
        <v>05</v>
      </c>
      <c r="Q1293">
        <f t="shared" si="206"/>
        <v>21</v>
      </c>
      <c r="R1293">
        <f t="shared" si="207"/>
        <v>21</v>
      </c>
      <c r="S1293" t="str">
        <f t="shared" si="208"/>
        <v>'2008-05-21'</v>
      </c>
      <c r="T1293" t="str">
        <f t="shared" si="209"/>
        <v>insert into control (nombre, fecha_registrada, registrada, estatus, id_admin, id_cliente, created_at, updated_at) values('ROQUEZA MADERAS Y EMBALAJES','2008-05-21',1,1,2,918,'2018-10-31 23:06:00','2018-10-31 23:06:00');</v>
      </c>
    </row>
    <row r="1294" spans="1:20">
      <c r="A1294" s="59" t="s">
        <v>6420</v>
      </c>
      <c r="B1294" s="59">
        <v>1</v>
      </c>
      <c r="C1294" s="68">
        <v>42185</v>
      </c>
      <c r="D1294" s="68">
        <v>45838</v>
      </c>
      <c r="E1294" s="82">
        <v>35</v>
      </c>
      <c r="F1294" s="59" t="s">
        <v>6420</v>
      </c>
      <c r="G1294" s="59">
        <v>175</v>
      </c>
      <c r="I1294" t="s">
        <v>1113</v>
      </c>
      <c r="J1294">
        <v>1293</v>
      </c>
      <c r="K1294">
        <f t="shared" si="200"/>
        <v>919</v>
      </c>
      <c r="L1294">
        <f t="shared" si="201"/>
        <v>1</v>
      </c>
      <c r="M1294">
        <f t="shared" si="202"/>
        <v>43006</v>
      </c>
      <c r="N1294">
        <f t="shared" si="203"/>
        <v>2017</v>
      </c>
      <c r="O1294">
        <f t="shared" si="204"/>
        <v>9</v>
      </c>
      <c r="P1294" t="str">
        <f t="shared" si="205"/>
        <v>09</v>
      </c>
      <c r="Q1294">
        <f t="shared" si="206"/>
        <v>28</v>
      </c>
      <c r="R1294">
        <f t="shared" si="207"/>
        <v>28</v>
      </c>
      <c r="S1294" t="str">
        <f t="shared" si="208"/>
        <v>'2017-09-28'</v>
      </c>
      <c r="T1294" t="str">
        <f t="shared" si="209"/>
        <v>insert into control (nombre, fecha_registrada, registrada, estatus, id_admin, id_cliente, created_at, updated_at) values('RORISA','2017-09-28',1,1,2,919,'2018-10-31 23:06:00','2018-10-31 23:06:00');</v>
      </c>
    </row>
    <row r="1295" spans="1:20">
      <c r="A1295" s="58" t="s">
        <v>6420</v>
      </c>
      <c r="B1295" s="57" t="s">
        <v>8657</v>
      </c>
      <c r="C1295" s="67">
        <v>42185</v>
      </c>
      <c r="D1295" s="67">
        <v>45838</v>
      </c>
      <c r="E1295" s="83">
        <v>29</v>
      </c>
      <c r="F1295" s="58" t="s">
        <v>6420</v>
      </c>
      <c r="G1295" s="58">
        <v>175</v>
      </c>
      <c r="I1295" t="s">
        <v>1105</v>
      </c>
      <c r="J1295">
        <v>1294</v>
      </c>
      <c r="K1295">
        <f t="shared" si="200"/>
        <v>921</v>
      </c>
      <c r="L1295">
        <f t="shared" si="201"/>
        <v>1</v>
      </c>
      <c r="M1295">
        <f t="shared" si="202"/>
        <v>41542</v>
      </c>
      <c r="N1295">
        <f t="shared" si="203"/>
        <v>2013</v>
      </c>
      <c r="O1295">
        <f t="shared" si="204"/>
        <v>9</v>
      </c>
      <c r="P1295" t="str">
        <f t="shared" si="205"/>
        <v>09</v>
      </c>
      <c r="Q1295">
        <f t="shared" si="206"/>
        <v>25</v>
      </c>
      <c r="R1295">
        <f t="shared" si="207"/>
        <v>25</v>
      </c>
      <c r="S1295" t="str">
        <f t="shared" si="208"/>
        <v>'2013-09-25'</v>
      </c>
      <c r="T1295" t="str">
        <f t="shared" si="209"/>
        <v>insert into control (nombre, fecha_registrada, registrada, estatus, id_admin, id_cliente, created_at, updated_at) values('ROSY ESTRADA','2013-09-25',1,1,2,921,'2018-10-31 23:06:00','2018-10-31 23:06:00');</v>
      </c>
    </row>
    <row r="1296" spans="1:20">
      <c r="A1296" s="59" t="s">
        <v>6426</v>
      </c>
      <c r="B1296" s="59">
        <v>1</v>
      </c>
      <c r="C1296" s="68">
        <v>42185</v>
      </c>
      <c r="D1296" s="68">
        <v>45838</v>
      </c>
      <c r="E1296" s="82">
        <v>35</v>
      </c>
      <c r="F1296" s="59" t="s">
        <v>6427</v>
      </c>
      <c r="G1296" s="59">
        <v>281</v>
      </c>
      <c r="I1296" t="s">
        <v>1100</v>
      </c>
      <c r="J1296">
        <v>1295</v>
      </c>
      <c r="K1296">
        <f t="shared" si="200"/>
        <v>922</v>
      </c>
      <c r="L1296">
        <f t="shared" si="201"/>
        <v>0</v>
      </c>
      <c r="M1296">
        <f t="shared" si="202"/>
        <v>41865</v>
      </c>
      <c r="N1296">
        <f t="shared" si="203"/>
        <v>2014</v>
      </c>
      <c r="O1296">
        <f t="shared" si="204"/>
        <v>8</v>
      </c>
      <c r="P1296" t="str">
        <f t="shared" si="205"/>
        <v>08</v>
      </c>
      <c r="Q1296">
        <f t="shared" si="206"/>
        <v>14</v>
      </c>
      <c r="R1296">
        <f t="shared" si="207"/>
        <v>14</v>
      </c>
      <c r="S1296" t="str">
        <f t="shared" si="208"/>
        <v>'2014-08-14'</v>
      </c>
      <c r="T1296" t="str">
        <f t="shared" si="209"/>
        <v>insert into control (nombre, fecha_registrada, registrada, estatus, id_admin, id_cliente, created_at, updated_at) values('RUTA 1','2014-08-14',0,1,2,922,'2018-10-31 23:06:00','2018-10-31 23:06:00');</v>
      </c>
    </row>
    <row r="1297" spans="1:20">
      <c r="A1297" s="58" t="s">
        <v>6433</v>
      </c>
      <c r="B1297" s="58">
        <v>1</v>
      </c>
      <c r="C1297" s="67">
        <v>42185</v>
      </c>
      <c r="D1297" s="67">
        <v>45838</v>
      </c>
      <c r="E1297" s="83">
        <v>5</v>
      </c>
      <c r="F1297" s="58" t="s">
        <v>6434</v>
      </c>
      <c r="G1297" s="58">
        <v>323</v>
      </c>
      <c r="I1297" t="s">
        <v>2261</v>
      </c>
      <c r="J1297">
        <v>1296</v>
      </c>
      <c r="K1297">
        <f t="shared" si="200"/>
        <v>711</v>
      </c>
      <c r="L1297">
        <f t="shared" si="201"/>
        <v>1</v>
      </c>
      <c r="M1297">
        <f t="shared" si="202"/>
        <v>41753</v>
      </c>
      <c r="N1297">
        <f t="shared" si="203"/>
        <v>2014</v>
      </c>
      <c r="O1297">
        <f t="shared" si="204"/>
        <v>4</v>
      </c>
      <c r="P1297" t="str">
        <f t="shared" si="205"/>
        <v>04</v>
      </c>
      <c r="Q1297">
        <f t="shared" si="206"/>
        <v>24</v>
      </c>
      <c r="R1297">
        <f t="shared" si="207"/>
        <v>24</v>
      </c>
      <c r="S1297" t="str">
        <f t="shared" si="208"/>
        <v>'2014-04-24'</v>
      </c>
      <c r="T1297" t="str">
        <f t="shared" si="209"/>
        <v>insert into control (nombre, fecha_registrada, registrada, estatus, id_admin, id_cliente, created_at, updated_at) values('S','2014-04-24',1,1,2,711,'2018-10-31 23:06:00','2018-10-31 23:06:00');</v>
      </c>
    </row>
    <row r="1298" spans="1:20">
      <c r="A1298" s="59" t="s">
        <v>3348</v>
      </c>
      <c r="B1298" s="59">
        <v>1</v>
      </c>
      <c r="C1298" s="68">
        <v>42185</v>
      </c>
      <c r="D1298" s="68">
        <v>45838</v>
      </c>
      <c r="E1298" s="82">
        <v>35</v>
      </c>
      <c r="F1298" s="59" t="s">
        <v>3348</v>
      </c>
      <c r="G1298" s="59">
        <v>484</v>
      </c>
      <c r="I1298" t="s">
        <v>7583</v>
      </c>
      <c r="J1298">
        <v>1297</v>
      </c>
      <c r="K1298">
        <f t="shared" si="200"/>
        <v>711</v>
      </c>
      <c r="L1298">
        <f t="shared" si="201"/>
        <v>1</v>
      </c>
      <c r="M1298">
        <f t="shared" si="202"/>
        <v>42804</v>
      </c>
      <c r="N1298">
        <f t="shared" si="203"/>
        <v>2017</v>
      </c>
      <c r="O1298">
        <f t="shared" si="204"/>
        <v>3</v>
      </c>
      <c r="P1298" t="str">
        <f t="shared" si="205"/>
        <v>03</v>
      </c>
      <c r="Q1298">
        <f t="shared" si="206"/>
        <v>10</v>
      </c>
      <c r="R1298">
        <f t="shared" si="207"/>
        <v>10</v>
      </c>
      <c r="S1298" t="str">
        <f t="shared" si="208"/>
        <v>'2017-03-10'</v>
      </c>
      <c r="T1298" t="str">
        <f t="shared" si="209"/>
        <v>insert into control (nombre, fecha_registrada, registrada, estatus, id_admin, id_cliente, created_at, updated_at) values('S SANAR CLINICA ESPECIALIZADA EN HERIDAS Y ESTOMAS','2017-03-10',1,1,2,711,'2018-10-31 23:06:00','2018-10-31 23:06:00');</v>
      </c>
    </row>
    <row r="1299" spans="1:20">
      <c r="A1299" s="58" t="s">
        <v>6441</v>
      </c>
      <c r="B1299" s="58">
        <v>1</v>
      </c>
      <c r="C1299" s="67">
        <v>42185</v>
      </c>
      <c r="D1299" s="67">
        <v>45838</v>
      </c>
      <c r="E1299" s="83">
        <v>41</v>
      </c>
      <c r="F1299" s="58" t="s">
        <v>6442</v>
      </c>
      <c r="G1299" s="58">
        <v>493</v>
      </c>
      <c r="I1299" t="s">
        <v>2262</v>
      </c>
      <c r="J1299">
        <v>1298</v>
      </c>
      <c r="K1299">
        <f t="shared" si="200"/>
        <v>711</v>
      </c>
      <c r="L1299">
        <f t="shared" si="201"/>
        <v>1</v>
      </c>
      <c r="M1299">
        <f t="shared" si="202"/>
        <v>41753</v>
      </c>
      <c r="N1299">
        <f t="shared" si="203"/>
        <v>2014</v>
      </c>
      <c r="O1299">
        <f t="shared" si="204"/>
        <v>4</v>
      </c>
      <c r="P1299" t="str">
        <f t="shared" si="205"/>
        <v>04</v>
      </c>
      <c r="Q1299">
        <f t="shared" si="206"/>
        <v>24</v>
      </c>
      <c r="R1299">
        <f t="shared" si="207"/>
        <v>24</v>
      </c>
      <c r="S1299" t="str">
        <f t="shared" si="208"/>
        <v>'2014-04-24'</v>
      </c>
      <c r="T1299" t="str">
        <f t="shared" si="209"/>
        <v>insert into control (nombre, fecha_registrada, registrada, estatus, id_admin, id_cliente, created_at, updated_at) values('S SANAR HERIDAS Y ESTOMAS','2014-04-24',1,1,2,711,'2018-10-31 23:06:00','2018-10-31 23:06:00');</v>
      </c>
    </row>
    <row r="1300" spans="1:20">
      <c r="A1300" s="59" t="s">
        <v>6447</v>
      </c>
      <c r="B1300" s="59">
        <v>1</v>
      </c>
      <c r="C1300" s="68">
        <v>42185</v>
      </c>
      <c r="D1300" s="68">
        <v>45838</v>
      </c>
      <c r="E1300" s="82">
        <v>43</v>
      </c>
      <c r="F1300" s="59" t="s">
        <v>6447</v>
      </c>
      <c r="G1300" s="59">
        <v>836</v>
      </c>
      <c r="I1300" t="s">
        <v>6312</v>
      </c>
      <c r="J1300">
        <v>1299</v>
      </c>
      <c r="K1300">
        <f t="shared" si="200"/>
        <v>998</v>
      </c>
      <c r="L1300">
        <f t="shared" si="201"/>
        <v>1</v>
      </c>
      <c r="M1300">
        <f t="shared" si="202"/>
        <v>42151</v>
      </c>
      <c r="N1300">
        <f t="shared" si="203"/>
        <v>2015</v>
      </c>
      <c r="O1300">
        <f t="shared" si="204"/>
        <v>5</v>
      </c>
      <c r="P1300" t="str">
        <f t="shared" si="205"/>
        <v>05</v>
      </c>
      <c r="Q1300">
        <f t="shared" si="206"/>
        <v>27</v>
      </c>
      <c r="R1300">
        <f t="shared" si="207"/>
        <v>27</v>
      </c>
      <c r="S1300" t="str">
        <f t="shared" si="208"/>
        <v>'2015-05-27'</v>
      </c>
      <c r="T1300" t="str">
        <f t="shared" si="209"/>
        <v>insert into control (nombre, fecha_registrada, registrada, estatus, id_admin, id_cliente, created_at, updated_at) values('S SUMSA','2015-05-27',1,1,2,998,'2018-10-31 23:06:00','2018-10-31 23:06:00');</v>
      </c>
    </row>
    <row r="1301" spans="1:20">
      <c r="A1301" s="64" t="s">
        <v>6454</v>
      </c>
      <c r="B1301" s="58">
        <v>1</v>
      </c>
      <c r="C1301" s="67">
        <v>42185</v>
      </c>
      <c r="D1301" s="67">
        <v>45838</v>
      </c>
      <c r="E1301" s="83">
        <v>43</v>
      </c>
      <c r="F1301" s="79" t="s">
        <v>7996</v>
      </c>
      <c r="G1301" s="58">
        <v>905</v>
      </c>
      <c r="I1301" t="s">
        <v>692</v>
      </c>
      <c r="J1301">
        <v>1300</v>
      </c>
      <c r="K1301">
        <f t="shared" si="200"/>
        <v>1006</v>
      </c>
      <c r="L1301">
        <f t="shared" si="201"/>
        <v>1</v>
      </c>
      <c r="M1301">
        <f t="shared" si="202"/>
        <v>41208</v>
      </c>
      <c r="N1301">
        <f t="shared" si="203"/>
        <v>2012</v>
      </c>
      <c r="O1301">
        <f t="shared" si="204"/>
        <v>10</v>
      </c>
      <c r="P1301">
        <f t="shared" si="205"/>
        <v>10</v>
      </c>
      <c r="Q1301">
        <f t="shared" si="206"/>
        <v>26</v>
      </c>
      <c r="R1301">
        <f t="shared" si="207"/>
        <v>26</v>
      </c>
      <c r="S1301" t="str">
        <f t="shared" si="208"/>
        <v>'2012-10-26'</v>
      </c>
      <c r="T1301" t="str">
        <f t="shared" si="209"/>
        <v>insert into control (nombre, fecha_registrada, registrada, estatus, id_admin, id_cliente, created_at, updated_at) values('S SUPER CERAMICA','2012-10-26',1,1,2,1006,'2018-10-31 23:06:00','2018-10-31 23:06:00');</v>
      </c>
    </row>
    <row r="1302" spans="1:20">
      <c r="A1302" s="59" t="s">
        <v>4230</v>
      </c>
      <c r="B1302" s="59">
        <v>1</v>
      </c>
      <c r="C1302" s="68">
        <v>42191</v>
      </c>
      <c r="D1302" s="68">
        <v>45844</v>
      </c>
      <c r="E1302" s="82"/>
      <c r="F1302" s="59" t="s">
        <v>4226</v>
      </c>
      <c r="G1302" s="59">
        <v>326</v>
      </c>
      <c r="I1302" t="s">
        <v>1094</v>
      </c>
      <c r="J1302">
        <v>1301</v>
      </c>
      <c r="K1302">
        <f t="shared" si="200"/>
        <v>923</v>
      </c>
      <c r="L1302">
        <f t="shared" si="201"/>
        <v>1</v>
      </c>
      <c r="M1302">
        <f t="shared" si="202"/>
        <v>41256</v>
      </c>
      <c r="N1302">
        <f t="shared" si="203"/>
        <v>2012</v>
      </c>
      <c r="O1302">
        <f t="shared" si="204"/>
        <v>12</v>
      </c>
      <c r="P1302">
        <f t="shared" si="205"/>
        <v>12</v>
      </c>
      <c r="Q1302">
        <f t="shared" si="206"/>
        <v>13</v>
      </c>
      <c r="R1302">
        <f t="shared" si="207"/>
        <v>13</v>
      </c>
      <c r="S1302" t="str">
        <f t="shared" si="208"/>
        <v>'2012-12-13'</v>
      </c>
      <c r="T1302" t="str">
        <f t="shared" si="209"/>
        <v>insert into control (nombre, fecha_registrada, registrada, estatus, id_admin, id_cliente, created_at, updated_at) values('S&amp;H CALIDAD DE VIDA','2012-12-13',1,1,2,923,'2018-10-31 23:06:00','2018-10-31 23:06:00');</v>
      </c>
    </row>
    <row r="1303" spans="1:20">
      <c r="A1303" s="58" t="s">
        <v>5521</v>
      </c>
      <c r="B1303" s="58">
        <v>1</v>
      </c>
      <c r="C1303" s="67">
        <v>42198</v>
      </c>
      <c r="D1303" s="67">
        <v>45851</v>
      </c>
      <c r="E1303" s="83">
        <v>9</v>
      </c>
      <c r="F1303" s="58" t="s">
        <v>5524</v>
      </c>
      <c r="G1303" s="58">
        <v>65</v>
      </c>
      <c r="I1303" t="s">
        <v>1086</v>
      </c>
      <c r="J1303">
        <v>1302</v>
      </c>
      <c r="K1303">
        <f t="shared" si="200"/>
        <v>924</v>
      </c>
      <c r="L1303">
        <f t="shared" si="201"/>
        <v>1</v>
      </c>
      <c r="M1303">
        <f t="shared" si="202"/>
        <v>41190</v>
      </c>
      <c r="N1303">
        <f t="shared" si="203"/>
        <v>2012</v>
      </c>
      <c r="O1303">
        <f t="shared" si="204"/>
        <v>10</v>
      </c>
      <c r="P1303">
        <f t="shared" si="205"/>
        <v>10</v>
      </c>
      <c r="Q1303">
        <f t="shared" si="206"/>
        <v>8</v>
      </c>
      <c r="R1303" t="str">
        <f t="shared" si="207"/>
        <v>08</v>
      </c>
      <c r="S1303" t="str">
        <f t="shared" si="208"/>
        <v>'2012-10-08'</v>
      </c>
      <c r="T1303" t="str">
        <f t="shared" si="209"/>
        <v>insert into control (nombre, fecha_registrada, registrada, estatus, id_admin, id_cliente, created_at, updated_at) values('S&amp;S SWEET &amp; SNACKS','2012-10-08',1,1,2,924,'2018-10-31 23:06:00','2018-10-31 23:06:00');</v>
      </c>
    </row>
    <row r="1304" spans="1:20">
      <c r="A1304" s="59" t="s">
        <v>6463</v>
      </c>
      <c r="B1304" s="60" t="s">
        <v>8657</v>
      </c>
      <c r="C1304" s="68">
        <v>42198</v>
      </c>
      <c r="D1304" s="68">
        <v>45851</v>
      </c>
      <c r="E1304" s="82">
        <v>35</v>
      </c>
      <c r="F1304" s="59" t="s">
        <v>6464</v>
      </c>
      <c r="G1304" s="59">
        <v>481</v>
      </c>
      <c r="I1304" t="s">
        <v>5316</v>
      </c>
      <c r="J1304">
        <v>1303</v>
      </c>
      <c r="K1304">
        <f t="shared" si="200"/>
        <v>120</v>
      </c>
      <c r="L1304">
        <f t="shared" si="201"/>
        <v>0</v>
      </c>
      <c r="M1304">
        <f t="shared" si="202"/>
        <v>40766</v>
      </c>
      <c r="N1304">
        <f t="shared" si="203"/>
        <v>2011</v>
      </c>
      <c r="O1304">
        <f t="shared" si="204"/>
        <v>8</v>
      </c>
      <c r="P1304" t="str">
        <f t="shared" si="205"/>
        <v>08</v>
      </c>
      <c r="Q1304">
        <f t="shared" si="206"/>
        <v>11</v>
      </c>
      <c r="R1304">
        <f t="shared" si="207"/>
        <v>11</v>
      </c>
      <c r="S1304" t="str">
        <f t="shared" si="208"/>
        <v>'2011-08-11'</v>
      </c>
      <c r="T1304" t="str">
        <f t="shared" si="209"/>
        <v>insert into control (nombre, fecha_registrada, registrada, estatus, id_admin, id_cliente, created_at, updated_at) values('SABOR DE MI MEXICO FOOD LINE BUFFALO STEAKHOUSE CAZ','2011-08-11',0,1,2,120,'2018-10-31 23:06:00','2018-10-31 23:06:00');</v>
      </c>
    </row>
    <row r="1305" spans="1:20">
      <c r="A1305" s="58" t="s">
        <v>6469</v>
      </c>
      <c r="B1305" s="57" t="s">
        <v>8657</v>
      </c>
      <c r="C1305" s="67">
        <v>42198</v>
      </c>
      <c r="D1305" s="67">
        <v>45851</v>
      </c>
      <c r="E1305" s="83">
        <v>30</v>
      </c>
      <c r="F1305" s="58" t="s">
        <v>6469</v>
      </c>
      <c r="G1305" s="58">
        <v>530</v>
      </c>
      <c r="I1305" t="s">
        <v>5320</v>
      </c>
      <c r="J1305">
        <v>1304</v>
      </c>
      <c r="K1305">
        <f t="shared" si="200"/>
        <v>120</v>
      </c>
      <c r="L1305">
        <f t="shared" si="201"/>
        <v>0</v>
      </c>
      <c r="M1305">
        <f t="shared" si="202"/>
        <v>40766</v>
      </c>
      <c r="N1305">
        <f t="shared" si="203"/>
        <v>2011</v>
      </c>
      <c r="O1305">
        <f t="shared" si="204"/>
        <v>8</v>
      </c>
      <c r="P1305" t="str">
        <f t="shared" si="205"/>
        <v>08</v>
      </c>
      <c r="Q1305">
        <f t="shared" si="206"/>
        <v>11</v>
      </c>
      <c r="R1305">
        <f t="shared" si="207"/>
        <v>11</v>
      </c>
      <c r="S1305" t="str">
        <f t="shared" si="208"/>
        <v>'2011-08-11'</v>
      </c>
      <c r="T1305" t="str">
        <f t="shared" si="209"/>
        <v>insert into control (nombre, fecha_registrada, registrada, estatus, id_admin, id_cliente, created_at, updated_at) values('SABOR DE MI MEXICO STEAKHOUSE CAZ','2011-08-11',0,1,2,120,'2018-10-31 23:06:00','2018-10-31 23:06:00');</v>
      </c>
    </row>
    <row r="1306" spans="1:20">
      <c r="A1306" s="59" t="s">
        <v>6473</v>
      </c>
      <c r="B1306" s="59">
        <v>1</v>
      </c>
      <c r="C1306" s="68">
        <v>42198</v>
      </c>
      <c r="D1306" s="68">
        <v>45851</v>
      </c>
      <c r="E1306" s="82">
        <v>43</v>
      </c>
      <c r="F1306" s="59" t="s">
        <v>6473</v>
      </c>
      <c r="G1306" s="59">
        <v>981</v>
      </c>
      <c r="I1306" t="s">
        <v>1108</v>
      </c>
      <c r="J1306">
        <v>1305</v>
      </c>
      <c r="K1306">
        <f t="shared" si="200"/>
        <v>920</v>
      </c>
      <c r="L1306">
        <f t="shared" si="201"/>
        <v>1</v>
      </c>
      <c r="M1306">
        <f t="shared" si="202"/>
        <v>41624</v>
      </c>
      <c r="N1306">
        <f t="shared" si="203"/>
        <v>2013</v>
      </c>
      <c r="O1306">
        <f t="shared" si="204"/>
        <v>12</v>
      </c>
      <c r="P1306">
        <f t="shared" si="205"/>
        <v>12</v>
      </c>
      <c r="Q1306">
        <f t="shared" si="206"/>
        <v>16</v>
      </c>
      <c r="R1306">
        <f t="shared" si="207"/>
        <v>16</v>
      </c>
      <c r="S1306" t="str">
        <f t="shared" si="208"/>
        <v>'2013-12-16'</v>
      </c>
      <c r="T1306" t="str">
        <f t="shared" si="209"/>
        <v>insert into control (nombre, fecha_registrada, registrada, estatus, id_admin, id_cliente, created_at, updated_at) values('SABOR EN ROSA','2013-12-16',1,1,2,920,'2018-10-31 23:06:00','2018-10-31 23:06:00');</v>
      </c>
    </row>
    <row r="1307" spans="1:20">
      <c r="A1307" s="58" t="s">
        <v>6480</v>
      </c>
      <c r="B1307" s="58">
        <v>1</v>
      </c>
      <c r="C1307" s="67">
        <v>42207</v>
      </c>
      <c r="D1307" s="67">
        <v>45860</v>
      </c>
      <c r="E1307" s="83">
        <v>11</v>
      </c>
      <c r="F1307" s="58" t="s">
        <v>6394</v>
      </c>
      <c r="G1307" s="58">
        <v>970</v>
      </c>
      <c r="I1307" t="s">
        <v>6987</v>
      </c>
      <c r="J1307">
        <v>1306</v>
      </c>
      <c r="K1307">
        <f t="shared" si="200"/>
        <v>928</v>
      </c>
      <c r="L1307">
        <f t="shared" si="201"/>
        <v>1</v>
      </c>
      <c r="M1307">
        <f t="shared" si="202"/>
        <v>42487</v>
      </c>
      <c r="N1307">
        <f t="shared" si="203"/>
        <v>2016</v>
      </c>
      <c r="O1307">
        <f t="shared" si="204"/>
        <v>4</v>
      </c>
      <c r="P1307" t="str">
        <f t="shared" si="205"/>
        <v>04</v>
      </c>
      <c r="Q1307">
        <f t="shared" si="206"/>
        <v>27</v>
      </c>
      <c r="R1307">
        <f t="shared" si="207"/>
        <v>27</v>
      </c>
      <c r="S1307" t="str">
        <f t="shared" si="208"/>
        <v>'2016-04-27'</v>
      </c>
      <c r="T1307" t="str">
        <f t="shared" si="209"/>
        <v>insert into control (nombre, fecha_registrada, registrada, estatus, id_admin, id_cliente, created_at, updated_at) values('SALAS PELEY','2016-04-27',1,1,2,928,'2018-10-31 23:06:00','2018-10-31 23:06:00');</v>
      </c>
    </row>
    <row r="1308" spans="1:20" ht="27">
      <c r="A1308" s="74" t="s">
        <v>6484</v>
      </c>
      <c r="B1308" s="59">
        <v>1</v>
      </c>
      <c r="C1308" s="68">
        <v>42207</v>
      </c>
      <c r="D1308" s="68">
        <v>45860</v>
      </c>
      <c r="E1308" s="82">
        <v>6</v>
      </c>
      <c r="F1308" s="74" t="s">
        <v>6484</v>
      </c>
      <c r="G1308" s="59">
        <v>1107</v>
      </c>
      <c r="I1308" t="s">
        <v>7094</v>
      </c>
      <c r="J1308">
        <v>1307</v>
      </c>
      <c r="K1308">
        <f t="shared" si="200"/>
        <v>929</v>
      </c>
      <c r="L1308">
        <f t="shared" si="201"/>
        <v>1</v>
      </c>
      <c r="M1308">
        <f t="shared" si="202"/>
        <v>42557</v>
      </c>
      <c r="N1308">
        <f t="shared" si="203"/>
        <v>2016</v>
      </c>
      <c r="O1308">
        <f t="shared" si="204"/>
        <v>7</v>
      </c>
      <c r="P1308" t="str">
        <f t="shared" si="205"/>
        <v>07</v>
      </c>
      <c r="Q1308">
        <f t="shared" si="206"/>
        <v>6</v>
      </c>
      <c r="R1308" t="str">
        <f t="shared" si="207"/>
        <v>06</v>
      </c>
      <c r="S1308" t="str">
        <f t="shared" si="208"/>
        <v>'2016-07-06'</v>
      </c>
      <c r="T1308" t="str">
        <f t="shared" si="209"/>
        <v>insert into control (nombre, fecha_registrada, registrada, estatus, id_admin, id_cliente, created_at, updated_at) values('SALAZAR CONSULTORES.COM','2016-07-06',1,1,2,929,'2018-10-31 23:06:00','2018-10-31 23:06:00');</v>
      </c>
    </row>
    <row r="1309" spans="1:20">
      <c r="A1309" s="58" t="s">
        <v>6488</v>
      </c>
      <c r="B1309" s="58">
        <v>1</v>
      </c>
      <c r="C1309" s="67">
        <v>42207</v>
      </c>
      <c r="D1309" s="67">
        <v>45860</v>
      </c>
      <c r="E1309" s="83">
        <v>35</v>
      </c>
      <c r="F1309" s="58" t="s">
        <v>6489</v>
      </c>
      <c r="G1309" s="58">
        <v>51</v>
      </c>
      <c r="I1309" t="s">
        <v>1078</v>
      </c>
      <c r="J1309">
        <v>1308</v>
      </c>
      <c r="K1309">
        <f t="shared" si="200"/>
        <v>930</v>
      </c>
      <c r="L1309">
        <f t="shared" si="201"/>
        <v>0</v>
      </c>
      <c r="M1309">
        <f t="shared" si="202"/>
        <v>39604</v>
      </c>
      <c r="N1309">
        <f t="shared" si="203"/>
        <v>2008</v>
      </c>
      <c r="O1309">
        <f t="shared" si="204"/>
        <v>6</v>
      </c>
      <c r="P1309" t="str">
        <f t="shared" si="205"/>
        <v>06</v>
      </c>
      <c r="Q1309">
        <f t="shared" si="206"/>
        <v>5</v>
      </c>
      <c r="R1309" t="str">
        <f t="shared" si="207"/>
        <v>05</v>
      </c>
      <c r="S1309" t="str">
        <f t="shared" si="208"/>
        <v>'2008-06-05'</v>
      </c>
      <c r="T1309" t="str">
        <f t="shared" si="209"/>
        <v>insert into control (nombre, fecha_registrada, registrada, estatus, id_admin, id_cliente, created_at, updated_at) values('SALFA SECURITY','2008-06-05',0,1,2,930,'2018-10-31 23:06:00','2018-10-31 23:06:00');</v>
      </c>
    </row>
    <row r="1310" spans="1:20">
      <c r="A1310" s="59" t="s">
        <v>6494</v>
      </c>
      <c r="B1310" s="59">
        <v>1</v>
      </c>
      <c r="C1310" s="68">
        <v>42207</v>
      </c>
      <c r="D1310" s="68">
        <v>45860</v>
      </c>
      <c r="E1310" s="82">
        <v>35</v>
      </c>
      <c r="F1310" s="59" t="s">
        <v>3348</v>
      </c>
      <c r="G1310" s="59">
        <v>484</v>
      </c>
      <c r="I1310" t="s">
        <v>1073</v>
      </c>
      <c r="J1310">
        <v>1309</v>
      </c>
      <c r="K1310">
        <f t="shared" si="200"/>
        <v>931</v>
      </c>
      <c r="L1310">
        <f t="shared" si="201"/>
        <v>1</v>
      </c>
      <c r="M1310">
        <f t="shared" si="202"/>
        <v>39513</v>
      </c>
      <c r="N1310">
        <f t="shared" si="203"/>
        <v>2008</v>
      </c>
      <c r="O1310">
        <f t="shared" si="204"/>
        <v>3</v>
      </c>
      <c r="P1310" t="str">
        <f t="shared" si="205"/>
        <v>03</v>
      </c>
      <c r="Q1310">
        <f t="shared" si="206"/>
        <v>6</v>
      </c>
      <c r="R1310" t="str">
        <f t="shared" si="207"/>
        <v>06</v>
      </c>
      <c r="S1310" t="str">
        <f t="shared" si="208"/>
        <v>'2008-03-06'</v>
      </c>
      <c r="T1310" t="str">
        <f t="shared" si="209"/>
        <v>insert into control (nombre, fecha_registrada, registrada, estatus, id_admin, id_cliente, created_at, updated_at) values('SALON IBBO','2008-03-06',1,1,2,931,'2018-10-31 23:06:00','2018-10-31 23:06:00');</v>
      </c>
    </row>
    <row r="1311" spans="1:20">
      <c r="A1311" s="58" t="s">
        <v>6498</v>
      </c>
      <c r="B1311" s="58">
        <v>1</v>
      </c>
      <c r="C1311" s="67">
        <v>42207</v>
      </c>
      <c r="D1311" s="67">
        <v>45860</v>
      </c>
      <c r="E1311" s="83">
        <v>37</v>
      </c>
      <c r="F1311" s="58" t="s">
        <v>6498</v>
      </c>
      <c r="G1311" s="58">
        <v>615</v>
      </c>
      <c r="I1311" t="s">
        <v>1068</v>
      </c>
      <c r="J1311">
        <v>1310</v>
      </c>
      <c r="K1311">
        <f t="shared" si="200"/>
        <v>932</v>
      </c>
      <c r="L1311">
        <f t="shared" si="201"/>
        <v>1</v>
      </c>
      <c r="M1311">
        <f t="shared" si="202"/>
        <v>39876</v>
      </c>
      <c r="N1311">
        <f t="shared" si="203"/>
        <v>2009</v>
      </c>
      <c r="O1311">
        <f t="shared" si="204"/>
        <v>3</v>
      </c>
      <c r="P1311" t="str">
        <f t="shared" si="205"/>
        <v>03</v>
      </c>
      <c r="Q1311">
        <f t="shared" si="206"/>
        <v>4</v>
      </c>
      <c r="R1311" t="str">
        <f t="shared" si="207"/>
        <v>04</v>
      </c>
      <c r="S1311" t="str">
        <f t="shared" si="208"/>
        <v>'2009-03-04'</v>
      </c>
      <c r="T1311" t="str">
        <f t="shared" si="209"/>
        <v>insert into control (nombre, fecha_registrada, registrada, estatus, id_admin, id_cliente, created_at, updated_at) values('SALÓN KAPELO EXPRESS','2009-03-04',1,1,2,932,'2018-10-31 23:06:00','2018-10-31 23:06:00');</v>
      </c>
    </row>
    <row r="1312" spans="1:20">
      <c r="A1312" s="59" t="s">
        <v>6503</v>
      </c>
      <c r="B1312" s="60" t="s">
        <v>8657</v>
      </c>
      <c r="C1312" s="68">
        <v>42207</v>
      </c>
      <c r="D1312" s="68">
        <v>45860</v>
      </c>
      <c r="E1312" s="82">
        <v>30</v>
      </c>
      <c r="F1312" s="59" t="s">
        <v>6503</v>
      </c>
      <c r="G1312" s="59">
        <v>644</v>
      </c>
      <c r="I1312" t="s">
        <v>1065</v>
      </c>
      <c r="J1312">
        <v>1311</v>
      </c>
      <c r="K1312">
        <f t="shared" si="200"/>
        <v>933</v>
      </c>
      <c r="L1312">
        <f t="shared" si="201"/>
        <v>0</v>
      </c>
      <c r="M1312">
        <f t="shared" si="202"/>
        <v>39407</v>
      </c>
      <c r="N1312">
        <f t="shared" si="203"/>
        <v>2007</v>
      </c>
      <c r="O1312">
        <f t="shared" si="204"/>
        <v>11</v>
      </c>
      <c r="P1312">
        <f t="shared" si="205"/>
        <v>11</v>
      </c>
      <c r="Q1312">
        <f t="shared" si="206"/>
        <v>21</v>
      </c>
      <c r="R1312">
        <f t="shared" si="207"/>
        <v>21</v>
      </c>
      <c r="S1312" t="str">
        <f t="shared" si="208"/>
        <v>'2007-11-21'</v>
      </c>
      <c r="T1312" t="str">
        <f t="shared" si="209"/>
        <v>insert into control (nombre, fecha_registrada, registrada, estatus, id_admin, id_cliente, created_at, updated_at) values('SALON NIZA','2007-11-21',0,1,2,933,'2018-10-31 23:06:00','2018-10-31 23:06:00');</v>
      </c>
    </row>
    <row r="1313" spans="1:20">
      <c r="A1313" s="58" t="s">
        <v>6508</v>
      </c>
      <c r="B1313" s="58">
        <v>1</v>
      </c>
      <c r="C1313" s="67">
        <v>42207</v>
      </c>
      <c r="D1313" s="67">
        <v>45860</v>
      </c>
      <c r="E1313" s="83">
        <v>35</v>
      </c>
      <c r="F1313" s="58" t="s">
        <v>6503</v>
      </c>
      <c r="G1313" s="58">
        <v>644</v>
      </c>
      <c r="I1313" t="s">
        <v>8615</v>
      </c>
      <c r="J1313">
        <v>1312</v>
      </c>
      <c r="K1313">
        <f t="shared" si="200"/>
        <v>934</v>
      </c>
      <c r="L1313">
        <f t="shared" si="201"/>
        <v>0</v>
      </c>
      <c r="M1313">
        <f t="shared" si="202"/>
        <v>39517</v>
      </c>
      <c r="N1313">
        <f t="shared" si="203"/>
        <v>2008</v>
      </c>
      <c r="O1313">
        <f t="shared" si="204"/>
        <v>3</v>
      </c>
      <c r="P1313" t="str">
        <f t="shared" si="205"/>
        <v>03</v>
      </c>
      <c r="Q1313">
        <f t="shared" si="206"/>
        <v>10</v>
      </c>
      <c r="R1313">
        <f t="shared" si="207"/>
        <v>10</v>
      </c>
      <c r="S1313" t="str">
        <f t="shared" si="208"/>
        <v>'2008-03-10'</v>
      </c>
      <c r="T1313" t="str">
        <f t="shared" si="209"/>
        <v>insert into control (nombre, fecha_registrada, registrada, estatus, id_admin, id_cliente, created_at, updated_at) values('SALON PARTY´S CLUB UN LUGAR PARA TUS FIESTAS','2008-03-10',0,1,2,934,'2018-10-31 23:06:00','2018-10-31 23:06:00');</v>
      </c>
    </row>
    <row r="1314" spans="1:20" ht="27">
      <c r="A1314" s="74" t="s">
        <v>6484</v>
      </c>
      <c r="B1314" s="60" t="s">
        <v>8657</v>
      </c>
      <c r="C1314" s="68">
        <v>42207</v>
      </c>
      <c r="D1314" s="68">
        <v>45860</v>
      </c>
      <c r="E1314" s="82"/>
      <c r="F1314" s="74" t="s">
        <v>6484</v>
      </c>
      <c r="G1314" s="59">
        <v>1107</v>
      </c>
      <c r="I1314" t="s">
        <v>1598</v>
      </c>
      <c r="J1314">
        <v>1313</v>
      </c>
      <c r="K1314">
        <f t="shared" si="200"/>
        <v>826</v>
      </c>
      <c r="L1314">
        <f t="shared" si="201"/>
        <v>0</v>
      </c>
      <c r="M1314">
        <f t="shared" si="202"/>
        <v>40410</v>
      </c>
      <c r="N1314">
        <f t="shared" si="203"/>
        <v>2010</v>
      </c>
      <c r="O1314">
        <f t="shared" si="204"/>
        <v>8</v>
      </c>
      <c r="P1314" t="str">
        <f t="shared" si="205"/>
        <v>08</v>
      </c>
      <c r="Q1314">
        <f t="shared" si="206"/>
        <v>20</v>
      </c>
      <c r="R1314">
        <f t="shared" si="207"/>
        <v>20</v>
      </c>
      <c r="S1314" t="str">
        <f t="shared" si="208"/>
        <v>'2010-08-20'</v>
      </c>
      <c r="T1314" t="str">
        <f t="shared" si="209"/>
        <v>insert into control (nombre, fecha_registrada, registrada, estatus, id_admin, id_cliente, created_at, updated_at) values('SALSA MIX LA SIERRA THIESSEN','2010-08-20',0,1,2,826,'2018-10-31 23:06:00','2018-10-31 23:06:00');</v>
      </c>
    </row>
    <row r="1315" spans="1:20" ht="27">
      <c r="A1315" s="64" t="s">
        <v>6484</v>
      </c>
      <c r="B1315" s="57" t="s">
        <v>8657</v>
      </c>
      <c r="C1315" s="67">
        <v>42207</v>
      </c>
      <c r="D1315" s="67">
        <v>45860</v>
      </c>
      <c r="E1315" s="83"/>
      <c r="F1315" s="64" t="s">
        <v>6484</v>
      </c>
      <c r="G1315" s="58">
        <v>1107</v>
      </c>
      <c r="I1315" t="s">
        <v>1618</v>
      </c>
      <c r="J1315">
        <v>1314</v>
      </c>
      <c r="K1315">
        <f t="shared" si="200"/>
        <v>826</v>
      </c>
      <c r="L1315">
        <f t="shared" si="201"/>
        <v>1</v>
      </c>
      <c r="M1315">
        <f t="shared" si="202"/>
        <v>40840</v>
      </c>
      <c r="N1315">
        <f t="shared" si="203"/>
        <v>2011</v>
      </c>
      <c r="O1315">
        <f t="shared" si="204"/>
        <v>10</v>
      </c>
      <c r="P1315">
        <f t="shared" si="205"/>
        <v>10</v>
      </c>
      <c r="Q1315">
        <f t="shared" si="206"/>
        <v>24</v>
      </c>
      <c r="R1315">
        <f t="shared" si="207"/>
        <v>24</v>
      </c>
      <c r="S1315" t="str">
        <f t="shared" si="208"/>
        <v>'2011-10-24'</v>
      </c>
      <c r="T1315" t="str">
        <f t="shared" si="209"/>
        <v>insert into control (nombre, fecha_registrada, registrada, estatus, id_admin, id_cliente, created_at, updated_at) values('SALSA THIESSEN','2011-10-24',1,1,2,826,'2018-10-31 23:06:00','2018-10-31 23:06:00');</v>
      </c>
    </row>
    <row r="1316" spans="1:20">
      <c r="A1316" s="59" t="s">
        <v>6512</v>
      </c>
      <c r="B1316" s="59">
        <v>1</v>
      </c>
      <c r="C1316" s="68">
        <v>42225</v>
      </c>
      <c r="D1316" s="68">
        <v>45878</v>
      </c>
      <c r="E1316" s="82">
        <v>32</v>
      </c>
      <c r="F1316" s="59" t="s">
        <v>5413</v>
      </c>
      <c r="G1316" s="59">
        <v>91</v>
      </c>
      <c r="I1316" t="s">
        <v>1053</v>
      </c>
      <c r="J1316">
        <v>1315</v>
      </c>
      <c r="K1316">
        <f t="shared" si="200"/>
        <v>935</v>
      </c>
      <c r="L1316">
        <f t="shared" si="201"/>
        <v>1</v>
      </c>
      <c r="M1316">
        <f t="shared" si="202"/>
        <v>41606</v>
      </c>
      <c r="N1316">
        <f t="shared" si="203"/>
        <v>2013</v>
      </c>
      <c r="O1316">
        <f t="shared" si="204"/>
        <v>11</v>
      </c>
      <c r="P1316">
        <f t="shared" si="205"/>
        <v>11</v>
      </c>
      <c r="Q1316">
        <f t="shared" si="206"/>
        <v>28</v>
      </c>
      <c r="R1316">
        <f t="shared" si="207"/>
        <v>28</v>
      </c>
      <c r="S1316" t="str">
        <f t="shared" si="208"/>
        <v>'2013-11-28'</v>
      </c>
      <c r="T1316" t="str">
        <f t="shared" si="209"/>
        <v>insert into control (nombre, fecha_registrada, registrada, estatus, id_admin, id_cliente, created_at, updated_at) values('SALSAS ORIENTALES DE CUERNAVACA SOC.','2013-11-28',1,1,2,935,'2018-10-31 23:06:00','2018-10-31 23:06:00');</v>
      </c>
    </row>
    <row r="1317" spans="1:20">
      <c r="A1317" s="64" t="s">
        <v>6518</v>
      </c>
      <c r="B1317" s="58">
        <v>1</v>
      </c>
      <c r="C1317" s="67">
        <v>42229</v>
      </c>
      <c r="D1317" s="67">
        <v>45882</v>
      </c>
      <c r="E1317" s="83">
        <v>35</v>
      </c>
      <c r="F1317" s="58" t="s">
        <v>6518</v>
      </c>
      <c r="G1317" s="58">
        <v>192</v>
      </c>
      <c r="I1317" t="s">
        <v>7141</v>
      </c>
      <c r="J1317">
        <v>1316</v>
      </c>
      <c r="K1317">
        <f t="shared" si="200"/>
        <v>1014</v>
      </c>
      <c r="L1317">
        <f t="shared" si="201"/>
        <v>1</v>
      </c>
      <c r="M1317">
        <f t="shared" si="202"/>
        <v>42585</v>
      </c>
      <c r="N1317">
        <f t="shared" si="203"/>
        <v>2016</v>
      </c>
      <c r="O1317">
        <f t="shared" si="204"/>
        <v>8</v>
      </c>
      <c r="P1317" t="str">
        <f t="shared" si="205"/>
        <v>08</v>
      </c>
      <c r="Q1317">
        <f t="shared" si="206"/>
        <v>3</v>
      </c>
      <c r="R1317" t="str">
        <f t="shared" si="207"/>
        <v>03</v>
      </c>
      <c r="S1317" t="str">
        <f t="shared" si="208"/>
        <v>'2016-08-03'</v>
      </c>
      <c r="T1317" t="str">
        <f t="shared" si="209"/>
        <v>insert into control (nombre, fecha_registrada, registrada, estatus, id_admin, id_cliente, created_at, updated_at) values('SALSAS SANTA CRUZ','2016-08-03',1,1,2,1014,'2018-10-31 23:06:00','2018-10-31 23:06:00');</v>
      </c>
    </row>
    <row r="1318" spans="1:20">
      <c r="A1318" s="59" t="s">
        <v>1216</v>
      </c>
      <c r="B1318" s="59">
        <v>1</v>
      </c>
      <c r="C1318" s="68">
        <v>42229</v>
      </c>
      <c r="D1318" s="68">
        <v>45882</v>
      </c>
      <c r="E1318" s="82">
        <v>35</v>
      </c>
      <c r="F1318" s="59" t="s">
        <v>1216</v>
      </c>
      <c r="G1318" s="59">
        <v>901</v>
      </c>
      <c r="I1318" t="s">
        <v>8104</v>
      </c>
      <c r="J1318">
        <v>1317</v>
      </c>
      <c r="K1318">
        <f t="shared" si="200"/>
        <v>522</v>
      </c>
      <c r="L1318">
        <f t="shared" si="201"/>
        <v>1</v>
      </c>
      <c r="M1318">
        <f t="shared" si="202"/>
        <v>43077</v>
      </c>
      <c r="N1318">
        <f t="shared" si="203"/>
        <v>2017</v>
      </c>
      <c r="O1318">
        <f t="shared" si="204"/>
        <v>12</v>
      </c>
      <c r="P1318">
        <f t="shared" si="205"/>
        <v>12</v>
      </c>
      <c r="Q1318">
        <f t="shared" si="206"/>
        <v>8</v>
      </c>
      <c r="R1318" t="str">
        <f t="shared" si="207"/>
        <v>08</v>
      </c>
      <c r="S1318" t="str">
        <f t="shared" si="208"/>
        <v>'2017-12-08'</v>
      </c>
      <c r="T1318" t="str">
        <f t="shared" si="209"/>
        <v>insert into control (nombre, fecha_registrada, registrada, estatus, id_admin, id_cliente, created_at, updated_at) values('SAMINOX','2017-12-08',1,1,2,522,'2018-10-31 23:06:00','2018-10-31 23:06:00');</v>
      </c>
    </row>
    <row r="1319" spans="1:20">
      <c r="A1319" s="58" t="s">
        <v>6526</v>
      </c>
      <c r="B1319" s="58">
        <v>1</v>
      </c>
      <c r="C1319" s="67">
        <v>42229</v>
      </c>
      <c r="D1319" s="67">
        <v>45882</v>
      </c>
      <c r="E1319" s="83">
        <v>35</v>
      </c>
      <c r="F1319" s="58" t="s">
        <v>396</v>
      </c>
      <c r="G1319" s="58">
        <v>1075</v>
      </c>
      <c r="I1319" t="s">
        <v>6956</v>
      </c>
      <c r="J1319">
        <v>1318</v>
      </c>
      <c r="K1319">
        <f t="shared" si="200"/>
        <v>937</v>
      </c>
      <c r="L1319">
        <f t="shared" si="201"/>
        <v>1</v>
      </c>
      <c r="M1319">
        <f t="shared" si="202"/>
        <v>42457</v>
      </c>
      <c r="N1319">
        <f t="shared" si="203"/>
        <v>2016</v>
      </c>
      <c r="O1319">
        <f t="shared" si="204"/>
        <v>3</v>
      </c>
      <c r="P1319" t="str">
        <f t="shared" si="205"/>
        <v>03</v>
      </c>
      <c r="Q1319">
        <f t="shared" si="206"/>
        <v>28</v>
      </c>
      <c r="R1319">
        <f t="shared" si="207"/>
        <v>28</v>
      </c>
      <c r="S1319" t="str">
        <f t="shared" si="208"/>
        <v>'2016-03-28'</v>
      </c>
      <c r="T1319" t="str">
        <f t="shared" si="209"/>
        <v>insert into control (nombre, fecha_registrada, registrada, estatus, id_admin, id_cliente, created_at, updated_at) values('SAMSARA TEGNOLOGIA Y SOLUCIONES','2016-03-28',1,1,2,937,'2018-10-31 23:06:00','2018-10-31 23:06:00');</v>
      </c>
    </row>
    <row r="1320" spans="1:20" ht="27">
      <c r="A1320" s="74" t="s">
        <v>6530</v>
      </c>
      <c r="B1320" s="59">
        <v>1</v>
      </c>
      <c r="C1320" s="68">
        <v>38588</v>
      </c>
      <c r="D1320" s="68">
        <v>45893</v>
      </c>
      <c r="E1320" s="82"/>
      <c r="F1320" s="74" t="s">
        <v>8316</v>
      </c>
      <c r="G1320" s="59">
        <v>274</v>
      </c>
      <c r="I1320" t="s">
        <v>6318</v>
      </c>
      <c r="J1320">
        <v>1319</v>
      </c>
      <c r="K1320">
        <f t="shared" si="200"/>
        <v>890</v>
      </c>
      <c r="L1320">
        <f t="shared" si="201"/>
        <v>0</v>
      </c>
      <c r="M1320">
        <f t="shared" si="202"/>
        <v>42151</v>
      </c>
      <c r="N1320">
        <f t="shared" si="203"/>
        <v>2015</v>
      </c>
      <c r="O1320">
        <f t="shared" si="204"/>
        <v>5</v>
      </c>
      <c r="P1320" t="str">
        <f t="shared" si="205"/>
        <v>05</v>
      </c>
      <c r="Q1320">
        <f t="shared" si="206"/>
        <v>27</v>
      </c>
      <c r="R1320">
        <f t="shared" si="207"/>
        <v>27</v>
      </c>
      <c r="S1320" t="str">
        <f t="shared" si="208"/>
        <v>'2015-05-27'</v>
      </c>
      <c r="T1320" t="str">
        <f t="shared" si="209"/>
        <v>insert into control (nombre, fecha_registrada, registrada, estatus, id_admin, id_cliente, created_at, updated_at) values('SAN FELIPE TPS','2015-05-27',0,1,2,890,'2018-10-31 23:06:00','2018-10-31 23:06:00');</v>
      </c>
    </row>
    <row r="1321" spans="1:20">
      <c r="A1321" s="58" t="s">
        <v>6539</v>
      </c>
      <c r="B1321" s="57" t="s">
        <v>8657</v>
      </c>
      <c r="C1321" s="67">
        <v>42148</v>
      </c>
      <c r="D1321" s="67">
        <v>45893</v>
      </c>
      <c r="E1321" s="83">
        <v>31</v>
      </c>
      <c r="F1321" s="58" t="s">
        <v>6540</v>
      </c>
      <c r="G1321" s="58">
        <v>464</v>
      </c>
      <c r="I1321" t="s">
        <v>7698</v>
      </c>
      <c r="J1321">
        <v>1320</v>
      </c>
      <c r="K1321">
        <f t="shared" si="200"/>
        <v>938</v>
      </c>
      <c r="L1321">
        <f t="shared" si="201"/>
        <v>1</v>
      </c>
      <c r="M1321">
        <f t="shared" si="202"/>
        <v>42858</v>
      </c>
      <c r="N1321">
        <f t="shared" si="203"/>
        <v>2017</v>
      </c>
      <c r="O1321">
        <f t="shared" si="204"/>
        <v>5</v>
      </c>
      <c r="P1321" t="str">
        <f t="shared" si="205"/>
        <v>05</v>
      </c>
      <c r="Q1321">
        <f t="shared" si="206"/>
        <v>3</v>
      </c>
      <c r="R1321" t="str">
        <f t="shared" si="207"/>
        <v>03</v>
      </c>
      <c r="S1321" t="str">
        <f t="shared" si="208"/>
        <v>'2017-05-03'</v>
      </c>
      <c r="T1321" t="str">
        <f t="shared" si="209"/>
        <v>insert into control (nombre, fecha_registrada, registrada, estatus, id_admin, id_cliente, created_at, updated_at) values('SAN LUIS CANTINA 1978 THAI FOOD','2017-05-03',1,1,2,938,'2018-10-31 23:06:00','2018-10-31 23:06:00');</v>
      </c>
    </row>
    <row r="1322" spans="1:20">
      <c r="A1322" s="59" t="s">
        <v>6545</v>
      </c>
      <c r="B1322" s="59" t="s">
        <v>8657</v>
      </c>
      <c r="C1322" s="68">
        <v>42240</v>
      </c>
      <c r="D1322" s="68">
        <v>45893</v>
      </c>
      <c r="E1322" s="82">
        <v>43</v>
      </c>
      <c r="F1322" s="59" t="s">
        <v>6546</v>
      </c>
      <c r="G1322" s="59">
        <v>132</v>
      </c>
      <c r="I1322" t="s">
        <v>7721</v>
      </c>
      <c r="J1322">
        <v>1321</v>
      </c>
      <c r="K1322">
        <f t="shared" si="200"/>
        <v>536</v>
      </c>
      <c r="L1322">
        <f t="shared" si="201"/>
        <v>0</v>
      </c>
      <c r="M1322">
        <f t="shared" si="202"/>
        <v>42858</v>
      </c>
      <c r="N1322">
        <f t="shared" si="203"/>
        <v>2017</v>
      </c>
      <c r="O1322">
        <f t="shared" si="204"/>
        <v>5</v>
      </c>
      <c r="P1322" t="str">
        <f t="shared" si="205"/>
        <v>05</v>
      </c>
      <c r="Q1322">
        <f t="shared" si="206"/>
        <v>3</v>
      </c>
      <c r="R1322" t="str">
        <f t="shared" si="207"/>
        <v>03</v>
      </c>
      <c r="S1322" t="str">
        <f t="shared" si="208"/>
        <v>'2017-05-03'</v>
      </c>
      <c r="T1322" t="str">
        <f t="shared" si="209"/>
        <v>insert into control (nombre, fecha_registrada, registrada, estatus, id_admin, id_cliente, created_at, updated_at) values('SAN REMO INTERCERAMIC','2017-05-03',0,1,2,536,'2018-10-31 23:06:00','2018-10-31 23:06:00');</v>
      </c>
    </row>
    <row r="1323" spans="1:20">
      <c r="A1323" s="58" t="s">
        <v>6539</v>
      </c>
      <c r="B1323" s="58">
        <v>1</v>
      </c>
      <c r="C1323" s="67">
        <v>42240</v>
      </c>
      <c r="D1323" s="67">
        <v>45893</v>
      </c>
      <c r="E1323" s="83">
        <v>35</v>
      </c>
      <c r="F1323" s="58" t="s">
        <v>6540</v>
      </c>
      <c r="G1323" s="58">
        <v>464</v>
      </c>
      <c r="I1323" t="s">
        <v>8121</v>
      </c>
      <c r="J1323">
        <v>1322</v>
      </c>
      <c r="K1323">
        <f t="shared" si="200"/>
        <v>939</v>
      </c>
      <c r="L1323">
        <f t="shared" si="201"/>
        <v>1</v>
      </c>
      <c r="M1323">
        <f t="shared" si="202"/>
        <v>43108</v>
      </c>
      <c r="N1323">
        <f t="shared" si="203"/>
        <v>2018</v>
      </c>
      <c r="O1323">
        <f t="shared" si="204"/>
        <v>1</v>
      </c>
      <c r="P1323" t="str">
        <f t="shared" si="205"/>
        <v>01</v>
      </c>
      <c r="Q1323">
        <f t="shared" si="206"/>
        <v>8</v>
      </c>
      <c r="R1323" t="str">
        <f t="shared" si="207"/>
        <v>08</v>
      </c>
      <c r="S1323" t="str">
        <f t="shared" si="208"/>
        <v>'2018-01-08'</v>
      </c>
      <c r="T1323" t="str">
        <f t="shared" si="209"/>
        <v>insert into control (nombre, fecha_registrada, registrada, estatus, id_admin, id_cliente, created_at, updated_at) values('SANFARE','2018-01-08',1,1,2,939,'2018-10-31 23:06:00','2018-10-31 23:06:00');</v>
      </c>
    </row>
    <row r="1324" spans="1:20">
      <c r="A1324" s="59" t="s">
        <v>6553</v>
      </c>
      <c r="B1324" s="59" t="s">
        <v>8657</v>
      </c>
      <c r="C1324" s="68">
        <v>42249</v>
      </c>
      <c r="D1324" s="68">
        <v>45902</v>
      </c>
      <c r="E1324" s="82">
        <v>43</v>
      </c>
      <c r="F1324" s="59" t="s">
        <v>6553</v>
      </c>
      <c r="G1324" s="59">
        <v>574</v>
      </c>
      <c r="I1324" t="s">
        <v>7133</v>
      </c>
      <c r="J1324">
        <v>1323</v>
      </c>
      <c r="K1324">
        <f t="shared" si="200"/>
        <v>977</v>
      </c>
      <c r="L1324">
        <f t="shared" si="201"/>
        <v>1</v>
      </c>
      <c r="M1324">
        <f t="shared" si="202"/>
        <v>42578</v>
      </c>
      <c r="N1324">
        <f t="shared" si="203"/>
        <v>2016</v>
      </c>
      <c r="O1324">
        <f t="shared" si="204"/>
        <v>7</v>
      </c>
      <c r="P1324" t="str">
        <f t="shared" si="205"/>
        <v>07</v>
      </c>
      <c r="Q1324">
        <f t="shared" si="206"/>
        <v>27</v>
      </c>
      <c r="R1324">
        <f t="shared" si="207"/>
        <v>27</v>
      </c>
      <c r="S1324" t="str">
        <f t="shared" si="208"/>
        <v>'2016-07-27'</v>
      </c>
      <c r="T1324" t="str">
        <f t="shared" si="209"/>
        <v>insert into control (nombre, fecha_registrada, registrada, estatus, id_admin, id_cliente, created_at, updated_at) values('SANOSIL','2016-07-27',1,1,2,977,'2018-10-31 23:06:00','2018-10-31 23:06:00');</v>
      </c>
    </row>
    <row r="1325" spans="1:20">
      <c r="A1325" s="64" t="s">
        <v>6518</v>
      </c>
      <c r="B1325" s="58">
        <v>1</v>
      </c>
      <c r="C1325" s="67">
        <v>42249</v>
      </c>
      <c r="D1325" s="67">
        <v>45902</v>
      </c>
      <c r="E1325" s="83">
        <v>5</v>
      </c>
      <c r="F1325" s="58" t="s">
        <v>6518</v>
      </c>
      <c r="G1325" s="58">
        <v>192</v>
      </c>
      <c r="I1325" t="s">
        <v>1043</v>
      </c>
      <c r="J1325">
        <v>1324</v>
      </c>
      <c r="K1325">
        <f t="shared" si="200"/>
        <v>940</v>
      </c>
      <c r="L1325">
        <f t="shared" si="201"/>
        <v>1</v>
      </c>
      <c r="M1325">
        <f t="shared" si="202"/>
        <v>38849</v>
      </c>
      <c r="N1325">
        <f t="shared" si="203"/>
        <v>2006</v>
      </c>
      <c r="O1325">
        <f t="shared" si="204"/>
        <v>5</v>
      </c>
      <c r="P1325" t="str">
        <f t="shared" si="205"/>
        <v>05</v>
      </c>
      <c r="Q1325">
        <f t="shared" si="206"/>
        <v>12</v>
      </c>
      <c r="R1325">
        <f t="shared" si="207"/>
        <v>12</v>
      </c>
      <c r="S1325" t="str">
        <f t="shared" si="208"/>
        <v>'2006-05-12'</v>
      </c>
      <c r="T1325" t="str">
        <f t="shared" si="209"/>
        <v>insert into control (nombre, fecha_registrada, registrada, estatus, id_admin, id_cliente, created_at, updated_at) values('SANTA ISABEL','2006-05-12',1,1,2,940,'2018-10-31 23:06:00','2018-10-31 23:06:00');</v>
      </c>
    </row>
    <row r="1326" spans="1:20">
      <c r="A1326" s="59" t="s">
        <v>6558</v>
      </c>
      <c r="B1326" s="59">
        <v>1</v>
      </c>
      <c r="C1326" s="68">
        <v>42249</v>
      </c>
      <c r="D1326" s="68">
        <v>45902</v>
      </c>
      <c r="E1326" s="82"/>
      <c r="F1326" s="59" t="s">
        <v>6559</v>
      </c>
      <c r="G1326" s="59">
        <v>927</v>
      </c>
      <c r="I1326" t="s">
        <v>8556</v>
      </c>
      <c r="J1326">
        <v>1325</v>
      </c>
      <c r="K1326">
        <f t="shared" si="200"/>
        <v>941</v>
      </c>
      <c r="L1326">
        <f t="shared" si="201"/>
        <v>0</v>
      </c>
      <c r="M1326" t="str">
        <f t="shared" si="202"/>
        <v/>
      </c>
      <c r="N1326" t="e">
        <f t="shared" si="203"/>
        <v>#VALUE!</v>
      </c>
      <c r="O1326" t="e">
        <f t="shared" si="204"/>
        <v>#VALUE!</v>
      </c>
      <c r="P1326" t="e">
        <f t="shared" si="205"/>
        <v>#VALUE!</v>
      </c>
      <c r="Q1326" t="e">
        <f t="shared" si="206"/>
        <v>#VALUE!</v>
      </c>
      <c r="R1326" t="e">
        <f t="shared" si="207"/>
        <v>#VALUE!</v>
      </c>
      <c r="S1326" t="str">
        <f t="shared" si="208"/>
        <v>null</v>
      </c>
      <c r="T1326" t="str">
        <f t="shared" si="209"/>
        <v>insert into control (nombre, fecha_registrada, registrada, estatus, id_admin, id_cliente, created_at, updated_at) values('SANTA JULIA',null,0,1,2,941,'2018-10-31 23:06:00','2018-10-31 23:06:00');</v>
      </c>
    </row>
    <row r="1327" spans="1:20">
      <c r="A1327" s="58" t="s">
        <v>6562</v>
      </c>
      <c r="B1327" s="58">
        <v>1</v>
      </c>
      <c r="C1327" s="67">
        <v>42249</v>
      </c>
      <c r="D1327" s="67">
        <v>45902</v>
      </c>
      <c r="E1327" s="83">
        <v>35</v>
      </c>
      <c r="F1327" s="58" t="s">
        <v>6562</v>
      </c>
      <c r="G1327" s="58">
        <v>579</v>
      </c>
      <c r="I1327" t="s">
        <v>1037</v>
      </c>
      <c r="J1327">
        <v>1326</v>
      </c>
      <c r="K1327">
        <f t="shared" si="200"/>
        <v>942</v>
      </c>
      <c r="L1327">
        <f t="shared" si="201"/>
        <v>1</v>
      </c>
      <c r="M1327">
        <f t="shared" si="202"/>
        <v>43132</v>
      </c>
      <c r="N1327">
        <f t="shared" si="203"/>
        <v>2018</v>
      </c>
      <c r="O1327">
        <f t="shared" si="204"/>
        <v>2</v>
      </c>
      <c r="P1327" t="str">
        <f t="shared" si="205"/>
        <v>02</v>
      </c>
      <c r="Q1327">
        <f t="shared" si="206"/>
        <v>1</v>
      </c>
      <c r="R1327" t="str">
        <f t="shared" si="207"/>
        <v>01</v>
      </c>
      <c r="S1327" t="str">
        <f t="shared" si="208"/>
        <v>'2018-02-01'</v>
      </c>
      <c r="T1327" t="str">
        <f t="shared" si="209"/>
        <v>insert into control (nombre, fecha_registrada, registrada, estatus, id_admin, id_cliente, created_at, updated_at) values('SAPISA','2018-02-01',1,1,2,942,'2018-10-31 23:06:00','2018-10-31 23:06:00');</v>
      </c>
    </row>
    <row r="1328" spans="1:20">
      <c r="A1328" s="59" t="s">
        <v>6566</v>
      </c>
      <c r="B1328" s="60" t="s">
        <v>8657</v>
      </c>
      <c r="C1328" s="68">
        <v>42249</v>
      </c>
      <c r="D1328" s="68">
        <v>45902</v>
      </c>
      <c r="E1328" s="82">
        <v>37</v>
      </c>
      <c r="F1328" s="59" t="s">
        <v>6567</v>
      </c>
      <c r="G1328" s="59">
        <v>454</v>
      </c>
      <c r="I1328" t="s">
        <v>7709</v>
      </c>
      <c r="J1328">
        <v>1327</v>
      </c>
      <c r="K1328">
        <f t="shared" si="200"/>
        <v>536</v>
      </c>
      <c r="L1328">
        <f t="shared" si="201"/>
        <v>0</v>
      </c>
      <c r="M1328">
        <f t="shared" si="202"/>
        <v>42858</v>
      </c>
      <c r="N1328">
        <f t="shared" si="203"/>
        <v>2017</v>
      </c>
      <c r="O1328">
        <f t="shared" si="204"/>
        <v>5</v>
      </c>
      <c r="P1328" t="str">
        <f t="shared" si="205"/>
        <v>05</v>
      </c>
      <c r="Q1328">
        <f t="shared" si="206"/>
        <v>3</v>
      </c>
      <c r="R1328" t="str">
        <f t="shared" si="207"/>
        <v>03</v>
      </c>
      <c r="S1328" t="str">
        <f t="shared" si="208"/>
        <v>'2017-05-03'</v>
      </c>
      <c r="T1328" t="str">
        <f t="shared" si="209"/>
        <v>insert into control (nombre, fecha_registrada, registrada, estatus, id_admin, id_cliente, created_at, updated_at) values('SASSI INTERCERAMIC','2017-05-03',0,1,2,536,'2018-10-31 23:06:00','2018-10-31 23:06:00');</v>
      </c>
    </row>
    <row r="1329" spans="1:20">
      <c r="A1329" s="58" t="s">
        <v>6566</v>
      </c>
      <c r="B1329" s="58" t="s">
        <v>8657</v>
      </c>
      <c r="C1329" s="67">
        <v>42249</v>
      </c>
      <c r="D1329" s="67">
        <v>45902</v>
      </c>
      <c r="E1329" s="83">
        <v>35</v>
      </c>
      <c r="F1329" s="58" t="s">
        <v>6567</v>
      </c>
      <c r="G1329" s="58">
        <v>454</v>
      </c>
      <c r="I1329" t="s">
        <v>8619</v>
      </c>
      <c r="J1329">
        <v>1328</v>
      </c>
      <c r="K1329">
        <f t="shared" si="200"/>
        <v>936</v>
      </c>
      <c r="L1329">
        <f t="shared" si="201"/>
        <v>1</v>
      </c>
      <c r="M1329">
        <f t="shared" si="202"/>
        <v>42978</v>
      </c>
      <c r="N1329">
        <f t="shared" si="203"/>
        <v>2017</v>
      </c>
      <c r="O1329">
        <f t="shared" si="204"/>
        <v>8</v>
      </c>
      <c r="P1329" t="str">
        <f t="shared" si="205"/>
        <v>08</v>
      </c>
      <c r="Q1329">
        <f t="shared" si="206"/>
        <v>31</v>
      </c>
      <c r="R1329">
        <f t="shared" si="207"/>
        <v>31</v>
      </c>
      <c r="S1329" t="str">
        <f t="shared" si="208"/>
        <v>'2017-08-31'</v>
      </c>
      <c r="T1329" t="str">
        <f t="shared" si="209"/>
        <v>insert into control (nombre, fecha_registrada, registrada, estatus, id_admin, id_cliente, created_at, updated_at) values('SAYULITA´S','2017-08-31',1,1,2,936,'2018-10-31 23:06:00','2018-10-31 23:06:00');</v>
      </c>
    </row>
    <row r="1330" spans="1:20">
      <c r="A1330" s="59" t="s">
        <v>6571</v>
      </c>
      <c r="B1330" s="59">
        <v>1</v>
      </c>
      <c r="C1330" s="68">
        <v>42249</v>
      </c>
      <c r="D1330" s="68">
        <v>45902</v>
      </c>
      <c r="E1330" s="82">
        <v>35</v>
      </c>
      <c r="F1330" s="59" t="s">
        <v>6571</v>
      </c>
      <c r="G1330" s="59">
        <v>718</v>
      </c>
      <c r="I1330" t="s">
        <v>1513</v>
      </c>
      <c r="J1330">
        <v>1329</v>
      </c>
      <c r="K1330">
        <f t="shared" si="200"/>
        <v>842</v>
      </c>
      <c r="L1330">
        <f t="shared" si="201"/>
        <v>1</v>
      </c>
      <c r="M1330">
        <f t="shared" si="202"/>
        <v>40933</v>
      </c>
      <c r="N1330">
        <f t="shared" si="203"/>
        <v>2012</v>
      </c>
      <c r="O1330">
        <f t="shared" si="204"/>
        <v>1</v>
      </c>
      <c r="P1330" t="str">
        <f t="shared" si="205"/>
        <v>01</v>
      </c>
      <c r="Q1330">
        <f t="shared" si="206"/>
        <v>25</v>
      </c>
      <c r="R1330">
        <f t="shared" si="207"/>
        <v>25</v>
      </c>
      <c r="S1330" t="str">
        <f t="shared" si="208"/>
        <v>'2012-01-25'</v>
      </c>
      <c r="T1330" t="str">
        <f t="shared" si="209"/>
        <v>insert into control (nombre, fecha_registrada, registrada, estatus, id_admin, id_cliente, created_at, updated_at) values('SBELT PROTEIN NU PRE GEN','2012-01-25',1,1,2,842,'2018-10-31 23:06:00','2018-10-31 23:06:00');</v>
      </c>
    </row>
    <row r="1331" spans="1:20">
      <c r="A1331" s="58" t="s">
        <v>6577</v>
      </c>
      <c r="B1331" s="58">
        <v>1</v>
      </c>
      <c r="C1331" s="67">
        <v>42249</v>
      </c>
      <c r="D1331" s="67">
        <v>45902</v>
      </c>
      <c r="E1331" s="83">
        <v>43</v>
      </c>
      <c r="F1331" s="58" t="s">
        <v>6577</v>
      </c>
      <c r="G1331" s="58">
        <v>869</v>
      </c>
      <c r="I1331" t="s">
        <v>4697</v>
      </c>
      <c r="J1331">
        <v>1330</v>
      </c>
      <c r="K1331">
        <f t="shared" si="200"/>
        <v>237</v>
      </c>
      <c r="L1331">
        <f t="shared" si="201"/>
        <v>1</v>
      </c>
      <c r="M1331">
        <f t="shared" si="202"/>
        <v>40892</v>
      </c>
      <c r="N1331">
        <f t="shared" si="203"/>
        <v>2011</v>
      </c>
      <c r="O1331">
        <f t="shared" si="204"/>
        <v>12</v>
      </c>
      <c r="P1331">
        <f t="shared" si="205"/>
        <v>12</v>
      </c>
      <c r="Q1331">
        <f t="shared" si="206"/>
        <v>15</v>
      </c>
      <c r="R1331">
        <f t="shared" si="207"/>
        <v>15</v>
      </c>
      <c r="S1331" t="str">
        <f t="shared" si="208"/>
        <v>'2011-12-15'</v>
      </c>
      <c r="T1331" t="str">
        <f t="shared" si="209"/>
        <v>insert into control (nombre, fecha_registrada, registrada, estatus, id_admin, id_cliente, created_at, updated_at) values('SCARLETT BY COSMETIKA','2011-12-15',1,1,2,237,'2018-10-31 23:06:00','2018-10-31 23:06:00');</v>
      </c>
    </row>
    <row r="1332" spans="1:20">
      <c r="A1332" s="74" t="s">
        <v>6582</v>
      </c>
      <c r="B1332" s="59">
        <v>1</v>
      </c>
      <c r="C1332" s="68">
        <v>42249</v>
      </c>
      <c r="D1332" s="68">
        <v>45902</v>
      </c>
      <c r="E1332" s="82">
        <v>33</v>
      </c>
      <c r="F1332" s="74" t="s">
        <v>7636</v>
      </c>
      <c r="G1332" s="59">
        <v>1022</v>
      </c>
      <c r="I1332" t="s">
        <v>7215</v>
      </c>
      <c r="J1332">
        <v>1331</v>
      </c>
      <c r="K1332">
        <f t="shared" si="200"/>
        <v>15</v>
      </c>
      <c r="L1332">
        <f t="shared" si="201"/>
        <v>0</v>
      </c>
      <c r="M1332">
        <f t="shared" si="202"/>
        <v>42586</v>
      </c>
      <c r="N1332">
        <f t="shared" si="203"/>
        <v>2016</v>
      </c>
      <c r="O1332">
        <f t="shared" si="204"/>
        <v>8</v>
      </c>
      <c r="P1332" t="str">
        <f t="shared" si="205"/>
        <v>08</v>
      </c>
      <c r="Q1332">
        <f t="shared" si="206"/>
        <v>4</v>
      </c>
      <c r="R1332" t="str">
        <f t="shared" si="207"/>
        <v>04</v>
      </c>
      <c r="S1332" t="str">
        <f t="shared" si="208"/>
        <v>'2016-08-04'</v>
      </c>
      <c r="T1332" t="str">
        <f t="shared" si="209"/>
        <v>insert into control (nombre, fecha_registrada, registrada, estatus, id_admin, id_cliente, created_at, updated_at) values('SEASON SHRIMP','2016-08-04',0,1,2,15,'2018-10-31 23:06:00','2018-10-31 23:06:00');</v>
      </c>
    </row>
    <row r="1333" spans="1:20">
      <c r="A1333" s="58" t="s">
        <v>6587</v>
      </c>
      <c r="B1333" s="58" t="s">
        <v>8657</v>
      </c>
      <c r="C1333" s="67">
        <v>42249</v>
      </c>
      <c r="D1333" s="67">
        <v>45902</v>
      </c>
      <c r="E1333" s="83">
        <v>44</v>
      </c>
      <c r="F1333" s="58" t="s">
        <v>479</v>
      </c>
      <c r="G1333" s="58">
        <v>1051</v>
      </c>
      <c r="I1333" t="s">
        <v>1032</v>
      </c>
      <c r="J1333">
        <v>1332</v>
      </c>
      <c r="K1333">
        <f t="shared" si="200"/>
        <v>943</v>
      </c>
      <c r="L1333">
        <f t="shared" si="201"/>
        <v>1</v>
      </c>
      <c r="M1333">
        <f t="shared" si="202"/>
        <v>41785</v>
      </c>
      <c r="N1333">
        <f t="shared" si="203"/>
        <v>2014</v>
      </c>
      <c r="O1333">
        <f t="shared" si="204"/>
        <v>5</v>
      </c>
      <c r="P1333" t="str">
        <f t="shared" si="205"/>
        <v>05</v>
      </c>
      <c r="Q1333">
        <f t="shared" si="206"/>
        <v>26</v>
      </c>
      <c r="R1333">
        <f t="shared" si="207"/>
        <v>26</v>
      </c>
      <c r="S1333" t="str">
        <f t="shared" si="208"/>
        <v>'2014-05-26'</v>
      </c>
      <c r="T1333" t="str">
        <f t="shared" si="209"/>
        <v>insert into control (nombre, fecha_registrada, registrada, estatus, id_admin, id_cliente, created_at, updated_at) values('SECAPSA','2014-05-26',1,1,2,943,'2018-10-31 23:06:00','2018-10-31 23:06:00');</v>
      </c>
    </row>
    <row r="1334" spans="1:20">
      <c r="A1334" s="59" t="s">
        <v>6592</v>
      </c>
      <c r="B1334" s="59">
        <v>1</v>
      </c>
      <c r="C1334" s="68">
        <v>42249</v>
      </c>
      <c r="D1334" s="68">
        <v>45902</v>
      </c>
      <c r="E1334" s="82">
        <v>42</v>
      </c>
      <c r="F1334" s="59" t="s">
        <v>6592</v>
      </c>
      <c r="G1334" s="59">
        <v>1113</v>
      </c>
      <c r="I1334" t="s">
        <v>6672</v>
      </c>
      <c r="J1334">
        <v>1333</v>
      </c>
      <c r="K1334">
        <f t="shared" si="200"/>
        <v>944</v>
      </c>
      <c r="L1334">
        <f t="shared" si="201"/>
        <v>1</v>
      </c>
      <c r="M1334">
        <f t="shared" si="202"/>
        <v>42289</v>
      </c>
      <c r="N1334">
        <f t="shared" si="203"/>
        <v>2015</v>
      </c>
      <c r="O1334">
        <f t="shared" si="204"/>
        <v>10</v>
      </c>
      <c r="P1334">
        <f t="shared" si="205"/>
        <v>10</v>
      </c>
      <c r="Q1334">
        <f t="shared" si="206"/>
        <v>12</v>
      </c>
      <c r="R1334">
        <f t="shared" si="207"/>
        <v>12</v>
      </c>
      <c r="S1334" t="str">
        <f t="shared" si="208"/>
        <v>'2015-10-12'</v>
      </c>
      <c r="T1334" t="str">
        <f t="shared" si="209"/>
        <v>insert into control (nombre, fecha_registrada, registrada, estatus, id_admin, id_cliente, created_at, updated_at) values('SECORP SEGURIDAD CORPORATIVA','2015-10-12',1,1,2,944,'2018-10-31 23:06:00','2018-10-31 23:06:00');</v>
      </c>
    </row>
    <row r="1335" spans="1:20">
      <c r="A1335" s="58" t="s">
        <v>6558</v>
      </c>
      <c r="B1335" s="58">
        <v>1</v>
      </c>
      <c r="C1335" s="67">
        <v>42249</v>
      </c>
      <c r="D1335" s="67">
        <v>45903</v>
      </c>
      <c r="E1335" s="83">
        <v>42</v>
      </c>
      <c r="F1335" s="58" t="s">
        <v>6559</v>
      </c>
      <c r="G1335" s="58">
        <v>927</v>
      </c>
      <c r="I1335" t="s">
        <v>1024</v>
      </c>
      <c r="J1335">
        <v>1334</v>
      </c>
      <c r="K1335">
        <f t="shared" si="200"/>
        <v>945</v>
      </c>
      <c r="L1335">
        <f t="shared" si="201"/>
        <v>1</v>
      </c>
      <c r="M1335">
        <f t="shared" si="202"/>
        <v>39519</v>
      </c>
      <c r="N1335">
        <f t="shared" si="203"/>
        <v>2008</v>
      </c>
      <c r="O1335">
        <f t="shared" si="204"/>
        <v>3</v>
      </c>
      <c r="P1335" t="str">
        <f t="shared" si="205"/>
        <v>03</v>
      </c>
      <c r="Q1335">
        <f t="shared" si="206"/>
        <v>12</v>
      </c>
      <c r="R1335">
        <f t="shared" si="207"/>
        <v>12</v>
      </c>
      <c r="S1335" t="str">
        <f t="shared" si="208"/>
        <v>'2008-03-12'</v>
      </c>
      <c r="T1335" t="str">
        <f t="shared" si="209"/>
        <v>insert into control (nombre, fecha_registrada, registrada, estatus, id_admin, id_cliente, created_at, updated_at) values('SEIRA MARCOS Y ARTE','2008-03-12',1,1,2,945,'2018-10-31 23:06:00','2018-10-31 23:06:00');</v>
      </c>
    </row>
    <row r="1336" spans="1:20">
      <c r="A1336" s="59" t="s">
        <v>6558</v>
      </c>
      <c r="B1336" s="59">
        <v>1</v>
      </c>
      <c r="C1336" s="68">
        <v>42249</v>
      </c>
      <c r="D1336" s="68">
        <v>45904</v>
      </c>
      <c r="E1336" s="82">
        <v>9</v>
      </c>
      <c r="F1336" s="59" t="s">
        <v>6559</v>
      </c>
      <c r="G1336" s="59">
        <v>927</v>
      </c>
      <c r="I1336" t="s">
        <v>1426</v>
      </c>
      <c r="J1336">
        <v>1335</v>
      </c>
      <c r="K1336">
        <f t="shared" si="200"/>
        <v>857</v>
      </c>
      <c r="L1336">
        <f t="shared" si="201"/>
        <v>1</v>
      </c>
      <c r="M1336">
        <f t="shared" si="202"/>
        <v>41305</v>
      </c>
      <c r="N1336">
        <f t="shared" si="203"/>
        <v>2013</v>
      </c>
      <c r="O1336">
        <f t="shared" si="204"/>
        <v>1</v>
      </c>
      <c r="P1336" t="str">
        <f t="shared" si="205"/>
        <v>01</v>
      </c>
      <c r="Q1336">
        <f t="shared" si="206"/>
        <v>31</v>
      </c>
      <c r="R1336">
        <f t="shared" si="207"/>
        <v>31</v>
      </c>
      <c r="S1336" t="str">
        <f t="shared" si="208"/>
        <v>'2013-01-31'</v>
      </c>
      <c r="T1336" t="str">
        <f t="shared" si="209"/>
        <v>insert into control (nombre, fecha_registrada, registrada, estatus, id_admin, id_cliente, created_at, updated_at) values('SEKURECO INDUSTRIES','2013-01-31',1,1,2,857,'2018-10-31 23:06:00','2018-10-31 23:06:00');</v>
      </c>
    </row>
    <row r="1337" spans="1:20">
      <c r="A1337" s="58" t="s">
        <v>6601</v>
      </c>
      <c r="B1337" s="58">
        <v>1</v>
      </c>
      <c r="C1337" s="67">
        <v>42249</v>
      </c>
      <c r="D1337" s="67">
        <v>45905</v>
      </c>
      <c r="E1337" s="83">
        <v>43</v>
      </c>
      <c r="F1337" s="58" t="s">
        <v>479</v>
      </c>
      <c r="G1337" s="58">
        <v>1051</v>
      </c>
      <c r="I1337" t="s">
        <v>8650</v>
      </c>
      <c r="J1337">
        <v>1336</v>
      </c>
      <c r="K1337">
        <f t="shared" si="200"/>
        <v>946</v>
      </c>
      <c r="L1337">
        <f t="shared" si="201"/>
        <v>0</v>
      </c>
      <c r="M1337">
        <f t="shared" si="202"/>
        <v>39429</v>
      </c>
      <c r="N1337">
        <f t="shared" si="203"/>
        <v>2007</v>
      </c>
      <c r="O1337">
        <f t="shared" si="204"/>
        <v>12</v>
      </c>
      <c r="P1337">
        <f t="shared" si="205"/>
        <v>12</v>
      </c>
      <c r="Q1337">
        <f t="shared" si="206"/>
        <v>13</v>
      </c>
      <c r="R1337">
        <f t="shared" si="207"/>
        <v>13</v>
      </c>
      <c r="S1337" t="str">
        <f t="shared" si="208"/>
        <v>'2007-12-13'</v>
      </c>
      <c r="T1337" t="str">
        <f t="shared" si="209"/>
        <v>insert into control (nombre, fecha_registrada, registrada, estatus, id_admin, id_cliente, created_at, updated_at) values('SELECT PECANS DELI-BOTANAS','2007-12-13',0,1,2,946,'2018-10-31 23:06:00','2018-10-31 23:06:00');</v>
      </c>
    </row>
    <row r="1338" spans="1:20">
      <c r="A1338" s="59" t="s">
        <v>6604</v>
      </c>
      <c r="B1338" s="59">
        <v>1</v>
      </c>
      <c r="C1338" s="68">
        <v>42262</v>
      </c>
      <c r="D1338" s="68">
        <v>45915</v>
      </c>
      <c r="E1338" s="82">
        <v>44</v>
      </c>
      <c r="F1338" s="59" t="s">
        <v>6604</v>
      </c>
      <c r="G1338" s="59">
        <v>341</v>
      </c>
      <c r="I1338" t="s">
        <v>7066</v>
      </c>
      <c r="J1338">
        <v>1337</v>
      </c>
      <c r="K1338">
        <f t="shared" si="200"/>
        <v>947</v>
      </c>
      <c r="L1338">
        <f t="shared" si="201"/>
        <v>0</v>
      </c>
      <c r="M1338">
        <f t="shared" si="202"/>
        <v>42544</v>
      </c>
      <c r="N1338">
        <f t="shared" si="203"/>
        <v>2016</v>
      </c>
      <c r="O1338">
        <f t="shared" si="204"/>
        <v>6</v>
      </c>
      <c r="P1338" t="str">
        <f t="shared" si="205"/>
        <v>06</v>
      </c>
      <c r="Q1338">
        <f t="shared" si="206"/>
        <v>23</v>
      </c>
      <c r="R1338">
        <f t="shared" si="207"/>
        <v>23</v>
      </c>
      <c r="S1338" t="str">
        <f t="shared" si="208"/>
        <v>'2016-06-23'</v>
      </c>
      <c r="T1338" t="str">
        <f t="shared" si="209"/>
        <v>insert into control (nombre, fecha_registrada, registrada, estatus, id_admin, id_cliente, created_at, updated_at) values('SELECTA MX','2016-06-23',0,1,2,947,'2018-10-31 23:06:00','2018-10-31 23:06:00');</v>
      </c>
    </row>
    <row r="1339" spans="1:20">
      <c r="A1339" s="58" t="s">
        <v>6608</v>
      </c>
      <c r="B1339" s="58">
        <v>1</v>
      </c>
      <c r="C1339" s="67">
        <v>42262</v>
      </c>
      <c r="D1339" s="67">
        <v>45915</v>
      </c>
      <c r="E1339" s="83">
        <v>43</v>
      </c>
      <c r="F1339" s="58" t="s">
        <v>6608</v>
      </c>
      <c r="G1339" s="58">
        <v>477</v>
      </c>
      <c r="I1339" t="s">
        <v>2141</v>
      </c>
      <c r="J1339">
        <v>1338</v>
      </c>
      <c r="K1339">
        <f t="shared" si="200"/>
        <v>732</v>
      </c>
      <c r="L1339">
        <f t="shared" si="201"/>
        <v>0</v>
      </c>
      <c r="M1339">
        <f t="shared" si="202"/>
        <v>40266</v>
      </c>
      <c r="N1339">
        <f t="shared" si="203"/>
        <v>2010</v>
      </c>
      <c r="O1339">
        <f t="shared" si="204"/>
        <v>3</v>
      </c>
      <c r="P1339" t="str">
        <f t="shared" si="205"/>
        <v>03</v>
      </c>
      <c r="Q1339">
        <f t="shared" si="206"/>
        <v>29</v>
      </c>
      <c r="R1339">
        <f t="shared" si="207"/>
        <v>29</v>
      </c>
      <c r="S1339" t="str">
        <f t="shared" si="208"/>
        <v>'2010-03-29'</v>
      </c>
      <c r="T1339" t="str">
        <f t="shared" si="209"/>
        <v>insert into control (nombre, fecha_registrada, registrada, estatus, id_admin, id_cliente, created_at, updated_at) values('SEMILLA MUSEO-CENTRO DE CIENCIA Y TECNOLOGIA','2010-03-29',0,1,2,732,'2018-10-31 23:06:00','2018-10-31 23:06:00');</v>
      </c>
    </row>
    <row r="1340" spans="1:20">
      <c r="A1340" s="59" t="s">
        <v>6608</v>
      </c>
      <c r="B1340" s="59" t="s">
        <v>8657</v>
      </c>
      <c r="C1340" s="68">
        <v>42262</v>
      </c>
      <c r="D1340" s="68">
        <v>45915</v>
      </c>
      <c r="E1340" s="82">
        <v>30</v>
      </c>
      <c r="F1340" s="59" t="s">
        <v>6608</v>
      </c>
      <c r="G1340" s="59">
        <v>477</v>
      </c>
      <c r="I1340" t="s">
        <v>967</v>
      </c>
      <c r="J1340">
        <v>1339</v>
      </c>
      <c r="K1340">
        <f t="shared" si="200"/>
        <v>950</v>
      </c>
      <c r="L1340">
        <f t="shared" si="201"/>
        <v>1</v>
      </c>
      <c r="M1340">
        <f t="shared" si="202"/>
        <v>41076</v>
      </c>
      <c r="N1340">
        <f t="shared" si="203"/>
        <v>2012</v>
      </c>
      <c r="O1340">
        <f t="shared" si="204"/>
        <v>6</v>
      </c>
      <c r="P1340" t="str">
        <f t="shared" si="205"/>
        <v>06</v>
      </c>
      <c r="Q1340">
        <f t="shared" si="206"/>
        <v>16</v>
      </c>
      <c r="R1340">
        <f t="shared" si="207"/>
        <v>16</v>
      </c>
      <c r="S1340" t="str">
        <f t="shared" si="208"/>
        <v>'2012-06-16'</v>
      </c>
      <c r="T1340" t="str">
        <f t="shared" si="209"/>
        <v>insert into control (nombre, fecha_registrada, registrada, estatus, id_admin, id_cliente, created_at, updated_at) values('SEMILLAS AGROZONA CUAUHTEMOC','2012-06-16',1,1,2,950,'2018-10-31 23:06:00','2018-10-31 23:06:00');</v>
      </c>
    </row>
    <row r="1341" spans="1:20">
      <c r="A1341" s="58" t="s">
        <v>4763</v>
      </c>
      <c r="B1341" s="58">
        <v>1</v>
      </c>
      <c r="C1341" s="67">
        <v>42262</v>
      </c>
      <c r="D1341" s="67">
        <v>45915</v>
      </c>
      <c r="E1341" s="83">
        <v>43</v>
      </c>
      <c r="F1341" s="58" t="s">
        <v>6613</v>
      </c>
      <c r="G1341" s="58">
        <v>982</v>
      </c>
      <c r="I1341" t="s">
        <v>960</v>
      </c>
      <c r="J1341">
        <v>1340</v>
      </c>
      <c r="K1341">
        <f t="shared" si="200"/>
        <v>951</v>
      </c>
      <c r="L1341">
        <f t="shared" si="201"/>
        <v>1</v>
      </c>
      <c r="M1341">
        <f t="shared" si="202"/>
        <v>40011</v>
      </c>
      <c r="N1341">
        <f t="shared" si="203"/>
        <v>2009</v>
      </c>
      <c r="O1341">
        <f t="shared" si="204"/>
        <v>7</v>
      </c>
      <c r="P1341" t="str">
        <f t="shared" si="205"/>
        <v>07</v>
      </c>
      <c r="Q1341">
        <f t="shared" si="206"/>
        <v>17</v>
      </c>
      <c r="R1341">
        <f t="shared" si="207"/>
        <v>17</v>
      </c>
      <c r="S1341" t="str">
        <f t="shared" si="208"/>
        <v>'2009-07-17'</v>
      </c>
      <c r="T1341" t="str">
        <f t="shared" si="209"/>
        <v>insert into control (nombre, fecha_registrada, registrada, estatus, id_admin, id_cliente, created_at, updated_at) values('SEMILLAS PURASANGRE','2009-07-17',1,1,2,951,'2018-10-31 23:06:00','2018-10-31 23:06:00');</v>
      </c>
    </row>
    <row r="1342" spans="1:20">
      <c r="A1342" s="59" t="s">
        <v>6618</v>
      </c>
      <c r="B1342" s="59">
        <v>1</v>
      </c>
      <c r="C1342" s="68">
        <v>42262</v>
      </c>
      <c r="D1342" s="68">
        <v>45915</v>
      </c>
      <c r="E1342" s="82"/>
      <c r="F1342" s="59" t="s">
        <v>6619</v>
      </c>
      <c r="G1342" s="59">
        <v>622</v>
      </c>
      <c r="I1342" t="s">
        <v>951</v>
      </c>
      <c r="J1342">
        <v>1341</v>
      </c>
      <c r="K1342">
        <f t="shared" si="200"/>
        <v>952</v>
      </c>
      <c r="L1342">
        <f t="shared" si="201"/>
        <v>1</v>
      </c>
      <c r="M1342">
        <f t="shared" si="202"/>
        <v>39773</v>
      </c>
      <c r="N1342">
        <f t="shared" si="203"/>
        <v>2008</v>
      </c>
      <c r="O1342">
        <f t="shared" si="204"/>
        <v>11</v>
      </c>
      <c r="P1342">
        <f t="shared" si="205"/>
        <v>11</v>
      </c>
      <c r="Q1342">
        <f t="shared" si="206"/>
        <v>21</v>
      </c>
      <c r="R1342">
        <f t="shared" si="207"/>
        <v>21</v>
      </c>
      <c r="S1342" t="str">
        <f t="shared" si="208"/>
        <v>'2008-11-21'</v>
      </c>
      <c r="T1342" t="str">
        <f t="shared" si="209"/>
        <v>insert into control (nombre, fecha_registrada, registrada, estatus, id_admin, id_cliente, created_at, updated_at) values('SENDA A LA ETERNIDAD CEMENTERIO PARA MASCOTAS','2008-11-21',1,1,2,952,'2018-10-31 23:06:00','2018-10-31 23:06:00');</v>
      </c>
    </row>
    <row r="1343" spans="1:20">
      <c r="A1343" s="58" t="s">
        <v>6623</v>
      </c>
      <c r="B1343" s="58">
        <v>1</v>
      </c>
      <c r="C1343" s="67">
        <v>42262</v>
      </c>
      <c r="D1343" s="67">
        <v>45915</v>
      </c>
      <c r="E1343" s="83">
        <v>6</v>
      </c>
      <c r="F1343" s="58" t="s">
        <v>6623</v>
      </c>
      <c r="G1343" s="58">
        <v>874</v>
      </c>
      <c r="I1343" t="s">
        <v>941</v>
      </c>
      <c r="J1343">
        <v>1342</v>
      </c>
      <c r="K1343">
        <f t="shared" si="200"/>
        <v>953</v>
      </c>
      <c r="L1343">
        <f t="shared" si="201"/>
        <v>1</v>
      </c>
      <c r="M1343">
        <f t="shared" si="202"/>
        <v>40042</v>
      </c>
      <c r="N1343">
        <f t="shared" si="203"/>
        <v>2009</v>
      </c>
      <c r="O1343">
        <f t="shared" si="204"/>
        <v>8</v>
      </c>
      <c r="P1343" t="str">
        <f t="shared" si="205"/>
        <v>08</v>
      </c>
      <c r="Q1343">
        <f t="shared" si="206"/>
        <v>17</v>
      </c>
      <c r="R1343">
        <f t="shared" si="207"/>
        <v>17</v>
      </c>
      <c r="S1343" t="str">
        <f t="shared" si="208"/>
        <v>'2009-08-17'</v>
      </c>
      <c r="T1343" t="str">
        <f t="shared" si="209"/>
        <v>insert into control (nombre, fecha_registrada, registrada, estatus, id_admin, id_cliente, created_at, updated_at) values('SEÑOR CAMARON S LA RICA COMIDA DEL MAR','2009-08-17',1,1,2,953,'2018-10-31 23:06:00','2018-10-31 23:06:00');</v>
      </c>
    </row>
    <row r="1344" spans="1:20">
      <c r="A1344" s="59" t="s">
        <v>6623</v>
      </c>
      <c r="B1344" s="59">
        <v>1</v>
      </c>
      <c r="C1344" s="68">
        <v>42262</v>
      </c>
      <c r="D1344" s="68">
        <v>45915</v>
      </c>
      <c r="E1344" s="82">
        <v>29</v>
      </c>
      <c r="F1344" s="59" t="s">
        <v>6623</v>
      </c>
      <c r="G1344" s="59">
        <v>874</v>
      </c>
      <c r="I1344" t="s">
        <v>927</v>
      </c>
      <c r="J1344">
        <v>1343</v>
      </c>
      <c r="K1344">
        <f t="shared" si="200"/>
        <v>954</v>
      </c>
      <c r="L1344">
        <f t="shared" si="201"/>
        <v>1</v>
      </c>
      <c r="M1344">
        <f t="shared" si="202"/>
        <v>41163</v>
      </c>
      <c r="N1344">
        <f t="shared" si="203"/>
        <v>2012</v>
      </c>
      <c r="O1344">
        <f t="shared" si="204"/>
        <v>9</v>
      </c>
      <c r="P1344" t="str">
        <f t="shared" si="205"/>
        <v>09</v>
      </c>
      <c r="Q1344">
        <f t="shared" si="206"/>
        <v>11</v>
      </c>
      <c r="R1344">
        <f t="shared" si="207"/>
        <v>11</v>
      </c>
      <c r="S1344" t="str">
        <f t="shared" si="208"/>
        <v>'2012-09-11'</v>
      </c>
      <c r="T1344" t="str">
        <f t="shared" si="209"/>
        <v>insert into control (nombre, fecha_registrada, registrada, estatus, id_admin, id_cliente, created_at, updated_at) values('SERMATEL','2012-09-11',1,1,2,954,'2018-10-31 23:06:00','2018-10-31 23:06:00');</v>
      </c>
    </row>
    <row r="1345" spans="1:20">
      <c r="A1345" s="58" t="s">
        <v>6628</v>
      </c>
      <c r="B1345" s="58" t="s">
        <v>8657</v>
      </c>
      <c r="C1345" s="67">
        <v>42262</v>
      </c>
      <c r="D1345" s="67">
        <v>45915</v>
      </c>
      <c r="E1345" s="83">
        <v>43</v>
      </c>
      <c r="F1345" s="58" t="s">
        <v>6629</v>
      </c>
      <c r="G1345" s="58">
        <v>287</v>
      </c>
      <c r="I1345" t="s">
        <v>938</v>
      </c>
      <c r="J1345">
        <v>1344</v>
      </c>
      <c r="K1345">
        <f t="shared" si="200"/>
        <v>954</v>
      </c>
      <c r="L1345">
        <f t="shared" si="201"/>
        <v>1</v>
      </c>
      <c r="M1345">
        <f t="shared" si="202"/>
        <v>41163</v>
      </c>
      <c r="N1345">
        <f t="shared" si="203"/>
        <v>2012</v>
      </c>
      <c r="O1345">
        <f t="shared" si="204"/>
        <v>9</v>
      </c>
      <c r="P1345" t="str">
        <f t="shared" si="205"/>
        <v>09</v>
      </c>
      <c r="Q1345">
        <f t="shared" si="206"/>
        <v>11</v>
      </c>
      <c r="R1345">
        <f t="shared" si="207"/>
        <v>11</v>
      </c>
      <c r="S1345" t="str">
        <f t="shared" si="208"/>
        <v>'2012-09-11'</v>
      </c>
      <c r="T1345" t="str">
        <f t="shared" si="209"/>
        <v>insert into control (nombre, fecha_registrada, registrada, estatus, id_admin, id_cliente, created_at, updated_at) values('SERMATEL ELECTRICO','2012-09-11',1,1,2,954,'2018-10-31 23:06:00','2018-10-31 23:06:00');</v>
      </c>
    </row>
    <row r="1346" spans="1:20">
      <c r="A1346" s="59" t="s">
        <v>6613</v>
      </c>
      <c r="B1346" s="59">
        <v>1</v>
      </c>
      <c r="C1346" s="68">
        <v>42262</v>
      </c>
      <c r="D1346" s="68">
        <v>45915</v>
      </c>
      <c r="E1346" s="82">
        <v>43</v>
      </c>
      <c r="F1346" s="59" t="s">
        <v>6613</v>
      </c>
      <c r="G1346" s="59">
        <v>982</v>
      </c>
      <c r="I1346" t="s">
        <v>924</v>
      </c>
      <c r="J1346">
        <v>1345</v>
      </c>
      <c r="K1346">
        <f t="shared" si="200"/>
        <v>955</v>
      </c>
      <c r="L1346">
        <f t="shared" si="201"/>
        <v>1</v>
      </c>
      <c r="M1346">
        <f t="shared" si="202"/>
        <v>41162</v>
      </c>
      <c r="N1346">
        <f t="shared" si="203"/>
        <v>2012</v>
      </c>
      <c r="O1346">
        <f t="shared" si="204"/>
        <v>9</v>
      </c>
      <c r="P1346" t="str">
        <f t="shared" si="205"/>
        <v>09</v>
      </c>
      <c r="Q1346">
        <f t="shared" si="206"/>
        <v>10</v>
      </c>
      <c r="R1346">
        <f t="shared" si="207"/>
        <v>10</v>
      </c>
      <c r="S1346" t="str">
        <f t="shared" si="208"/>
        <v>'2012-09-10'</v>
      </c>
      <c r="T1346" t="str">
        <f t="shared" si="209"/>
        <v>insert into control (nombre, fecha_registrada, registrada, estatus, id_admin, id_cliente, created_at, updated_at) values('SERSA','2012-09-10',1,1,2,955,'2018-10-31 23:06:00','2018-10-31 23:06:00');</v>
      </c>
    </row>
    <row r="1347" spans="1:20">
      <c r="A1347" s="58" t="s">
        <v>6635</v>
      </c>
      <c r="B1347" s="58">
        <v>1</v>
      </c>
      <c r="C1347" s="67">
        <v>42264</v>
      </c>
      <c r="D1347" s="67">
        <v>45916</v>
      </c>
      <c r="E1347" s="83">
        <v>37</v>
      </c>
      <c r="F1347" s="58" t="s">
        <v>6540</v>
      </c>
      <c r="G1347" s="58">
        <v>464</v>
      </c>
      <c r="I1347" t="s">
        <v>919</v>
      </c>
      <c r="J1347">
        <v>1346</v>
      </c>
      <c r="K1347">
        <f t="shared" ref="K1347:K1410" si="210">VLOOKUP($I1347,$A$2:$G$2500,7,0)</f>
        <v>956</v>
      </c>
      <c r="L1347">
        <f t="shared" ref="L1347:L1410" si="211">IF(VLOOKUP($I1347,$A$2:$G$1967,2,0)="",0,VLOOKUP($I1347,$A$2:$G$1967,2,0))</f>
        <v>1</v>
      </c>
      <c r="M1347">
        <f t="shared" ref="M1347:M1410" si="212">IF(VLOOKUP($I1347,$A$2:$G$1967,3,0)="","",VLOOKUP($I1347,$A$2:$G$1967,3,0))</f>
        <v>39736</v>
      </c>
      <c r="N1347">
        <f t="shared" ref="N1347:N1410" si="213">YEAR(M1347)</f>
        <v>2008</v>
      </c>
      <c r="O1347">
        <f t="shared" ref="O1347:O1410" si="214">MONTH(M1347)</f>
        <v>10</v>
      </c>
      <c r="P1347">
        <f t="shared" ref="P1347:P1410" si="215">IF(LEN(O1347)=1,CONCATENATE("0",O1347),O1347)</f>
        <v>10</v>
      </c>
      <c r="Q1347">
        <f t="shared" ref="Q1347:Q1410" si="216">DAY(M1347)</f>
        <v>15</v>
      </c>
      <c r="R1347">
        <f t="shared" ref="R1347:R1410" si="217">IF(LEN(Q1347)=1,CONCATENATE("0",Q1347),Q1347)</f>
        <v>15</v>
      </c>
      <c r="S1347" t="str">
        <f t="shared" ref="S1347:S1410" si="218">IFERROR(CONCATENATE("'",N1347,"-",P1347,"-",R1347,"'"),"null")</f>
        <v>'2008-10-15'</v>
      </c>
      <c r="T1347" t="str">
        <f t="shared" ref="T1347:T1410" si="219">CONCATENATE("insert into control (nombre, fecha_registrada, registrada, estatus, id_admin, id_cliente, created_at, updated_at) values('",I1347,"',",S1347,",",L1347,",1,2,",K1347,",'2018-10-31 23:06:00','2018-10-31 23:06:00');")</f>
        <v>insert into control (nombre, fecha_registrada, registrada, estatus, id_admin, id_cliente, created_at, updated_at) values('SERTEI','2008-10-15',1,1,2,956,'2018-10-31 23:06:00','2018-10-31 23:06:00');</v>
      </c>
    </row>
    <row r="1348" spans="1:20">
      <c r="A1348" s="62" t="s">
        <v>6635</v>
      </c>
      <c r="B1348" s="62" t="s">
        <v>8657</v>
      </c>
      <c r="C1348" s="70">
        <v>42264</v>
      </c>
      <c r="D1348" s="70">
        <v>45917</v>
      </c>
      <c r="E1348" s="84">
        <v>36</v>
      </c>
      <c r="F1348" s="62" t="s">
        <v>6540</v>
      </c>
      <c r="G1348" s="62">
        <v>464</v>
      </c>
      <c r="I1348" t="s">
        <v>2199</v>
      </c>
      <c r="J1348">
        <v>1347</v>
      </c>
      <c r="K1348">
        <f t="shared" si="210"/>
        <v>724</v>
      </c>
      <c r="L1348">
        <f t="shared" si="211"/>
        <v>1</v>
      </c>
      <c r="M1348">
        <f t="shared" si="212"/>
        <v>40626</v>
      </c>
      <c r="N1348">
        <f t="shared" si="213"/>
        <v>2011</v>
      </c>
      <c r="O1348">
        <f t="shared" si="214"/>
        <v>3</v>
      </c>
      <c r="P1348" t="str">
        <f t="shared" si="215"/>
        <v>03</v>
      </c>
      <c r="Q1348">
        <f t="shared" si="216"/>
        <v>24</v>
      </c>
      <c r="R1348">
        <f t="shared" si="217"/>
        <v>24</v>
      </c>
      <c r="S1348" t="str">
        <f t="shared" si="218"/>
        <v>'2011-03-24'</v>
      </c>
      <c r="T1348" t="str">
        <f t="shared" si="219"/>
        <v>insert into control (nombre, fecha_registrada, registrada, estatus, id_admin, id_cliente, created_at, updated_at) values('SERV. ESP. K9','2011-03-24',1,1,2,724,'2018-10-31 23:06:00','2018-10-31 23:06:00');</v>
      </c>
    </row>
    <row r="1349" spans="1:20">
      <c r="A1349" s="58" t="s">
        <v>6638</v>
      </c>
      <c r="B1349" s="58" t="s">
        <v>8657</v>
      </c>
      <c r="C1349" s="67">
        <v>42265</v>
      </c>
      <c r="D1349" s="67">
        <v>45918</v>
      </c>
      <c r="E1349" s="83">
        <v>25</v>
      </c>
      <c r="F1349" s="58" t="s">
        <v>3806</v>
      </c>
      <c r="G1349" s="58">
        <v>411</v>
      </c>
      <c r="I1349" t="s">
        <v>917</v>
      </c>
      <c r="J1349">
        <v>1348</v>
      </c>
      <c r="K1349">
        <f t="shared" si="210"/>
        <v>957</v>
      </c>
      <c r="L1349">
        <f t="shared" si="211"/>
        <v>1</v>
      </c>
      <c r="M1349">
        <f t="shared" si="212"/>
        <v>38106</v>
      </c>
      <c r="N1349">
        <f t="shared" si="213"/>
        <v>2004</v>
      </c>
      <c r="O1349">
        <f t="shared" si="214"/>
        <v>4</v>
      </c>
      <c r="P1349" t="str">
        <f t="shared" si="215"/>
        <v>04</v>
      </c>
      <c r="Q1349">
        <f t="shared" si="216"/>
        <v>29</v>
      </c>
      <c r="R1349">
        <f t="shared" si="217"/>
        <v>29</v>
      </c>
      <c r="S1349" t="str">
        <f t="shared" si="218"/>
        <v>'2004-04-29'</v>
      </c>
      <c r="T1349" t="str">
        <f t="shared" si="219"/>
        <v>insert into control (nombre, fecha_registrada, registrada, estatus, id_admin, id_cliente, created_at, updated_at) values('SERVICIO AEREO LEO LOPEZ','2004-04-29',1,1,2,957,'2018-10-31 23:06:00','2018-10-31 23:06:00');</v>
      </c>
    </row>
    <row r="1350" spans="1:20">
      <c r="A1350" s="59" t="s">
        <v>2425</v>
      </c>
      <c r="B1350" s="59">
        <v>1</v>
      </c>
      <c r="C1350" s="68">
        <v>42266</v>
      </c>
      <c r="D1350" s="68">
        <v>45919</v>
      </c>
      <c r="E1350" s="82">
        <v>16</v>
      </c>
      <c r="F1350" s="59" t="s">
        <v>2425</v>
      </c>
      <c r="G1350" s="59">
        <v>678</v>
      </c>
      <c r="I1350" t="s">
        <v>7969</v>
      </c>
      <c r="J1350">
        <v>1349</v>
      </c>
      <c r="K1350">
        <f t="shared" si="210"/>
        <v>16</v>
      </c>
      <c r="L1350">
        <f t="shared" si="211"/>
        <v>1</v>
      </c>
      <c r="M1350">
        <f t="shared" si="212"/>
        <v>42978</v>
      </c>
      <c r="N1350">
        <f t="shared" si="213"/>
        <v>2017</v>
      </c>
      <c r="O1350">
        <f t="shared" si="214"/>
        <v>8</v>
      </c>
      <c r="P1350" t="str">
        <f t="shared" si="215"/>
        <v>08</v>
      </c>
      <c r="Q1350">
        <f t="shared" si="216"/>
        <v>31</v>
      </c>
      <c r="R1350">
        <f t="shared" si="217"/>
        <v>31</v>
      </c>
      <c r="S1350" t="str">
        <f t="shared" si="218"/>
        <v>'2017-08-31'</v>
      </c>
      <c r="T1350" t="str">
        <f t="shared" si="219"/>
        <v>insert into control (nombre, fecha_registrada, registrada, estatus, id_admin, id_cliente, created_at, updated_at) values('SERVICIO DE MONITOREO Y GESTION DE SOMNOLENCIA SMGS','2017-08-31',1,1,2,16,'2018-10-31 23:06:00','2018-10-31 23:06:00');</v>
      </c>
    </row>
    <row r="1351" spans="1:20">
      <c r="A1351" s="64" t="s">
        <v>6518</v>
      </c>
      <c r="B1351" s="58">
        <v>1</v>
      </c>
      <c r="C1351" s="67">
        <v>42286</v>
      </c>
      <c r="D1351" s="67">
        <v>45939</v>
      </c>
      <c r="E1351" s="83">
        <v>3</v>
      </c>
      <c r="F1351" s="58" t="s">
        <v>6518</v>
      </c>
      <c r="G1351" s="58">
        <v>192</v>
      </c>
      <c r="I1351" t="s">
        <v>7570</v>
      </c>
      <c r="J1351">
        <v>1350</v>
      </c>
      <c r="K1351">
        <f t="shared" si="210"/>
        <v>958</v>
      </c>
      <c r="L1351">
        <f t="shared" si="211"/>
        <v>1</v>
      </c>
      <c r="M1351">
        <f t="shared" si="212"/>
        <v>42796</v>
      </c>
      <c r="N1351">
        <f t="shared" si="213"/>
        <v>2017</v>
      </c>
      <c r="O1351">
        <f t="shared" si="214"/>
        <v>3</v>
      </c>
      <c r="P1351" t="str">
        <f t="shared" si="215"/>
        <v>03</v>
      </c>
      <c r="Q1351">
        <f t="shared" si="216"/>
        <v>2</v>
      </c>
      <c r="R1351" t="str">
        <f t="shared" si="217"/>
        <v>02</v>
      </c>
      <c r="S1351" t="str">
        <f t="shared" si="218"/>
        <v>'2017-03-02'</v>
      </c>
      <c r="T1351" t="str">
        <f t="shared" si="219"/>
        <v>insert into control (nombre, fecha_registrada, registrada, estatus, id_admin, id_cliente, created_at, updated_at) values('SERVICIO LAS PALMAS DE FRESNILLO','2017-03-02',1,1,2,958,'2018-10-31 23:06:00','2018-10-31 23:06:00');</v>
      </c>
    </row>
    <row r="1352" spans="1:20">
      <c r="A1352" s="59" t="s">
        <v>6646</v>
      </c>
      <c r="B1352" s="59">
        <v>1</v>
      </c>
      <c r="C1352" s="68">
        <v>42286</v>
      </c>
      <c r="D1352" s="68">
        <v>45939</v>
      </c>
      <c r="E1352" s="82">
        <v>29</v>
      </c>
      <c r="F1352" s="59" t="s">
        <v>4341</v>
      </c>
      <c r="G1352" s="59">
        <v>302</v>
      </c>
      <c r="I1352" t="s">
        <v>910</v>
      </c>
      <c r="J1352">
        <v>1351</v>
      </c>
      <c r="K1352">
        <f t="shared" si="210"/>
        <v>959</v>
      </c>
      <c r="L1352">
        <f t="shared" si="211"/>
        <v>1</v>
      </c>
      <c r="M1352">
        <f t="shared" si="212"/>
        <v>40633</v>
      </c>
      <c r="N1352">
        <f t="shared" si="213"/>
        <v>2011</v>
      </c>
      <c r="O1352">
        <f t="shared" si="214"/>
        <v>3</v>
      </c>
      <c r="P1352" t="str">
        <f t="shared" si="215"/>
        <v>03</v>
      </c>
      <c r="Q1352">
        <f t="shared" si="216"/>
        <v>31</v>
      </c>
      <c r="R1352">
        <f t="shared" si="217"/>
        <v>31</v>
      </c>
      <c r="S1352" t="str">
        <f t="shared" si="218"/>
        <v>'2011-03-31'</v>
      </c>
      <c r="T1352" t="str">
        <f t="shared" si="219"/>
        <v>insert into control (nombre, fecha_registrada, registrada, estatus, id_admin, id_cliente, created_at, updated_at) values('SERVIGLASS ALUMINIO &amp;VIDRIO','2011-03-31',1,1,2,959,'2018-10-31 23:06:00','2018-10-31 23:06:00');</v>
      </c>
    </row>
    <row r="1353" spans="1:20">
      <c r="A1353" s="58" t="s">
        <v>6648</v>
      </c>
      <c r="B1353" s="58" t="s">
        <v>8657</v>
      </c>
      <c r="C1353" s="67">
        <v>42286</v>
      </c>
      <c r="D1353" s="67">
        <v>45939</v>
      </c>
      <c r="E1353" s="83">
        <v>37</v>
      </c>
      <c r="F1353" s="58" t="s">
        <v>6648</v>
      </c>
      <c r="G1353" s="58">
        <v>314</v>
      </c>
      <c r="I1353" t="s">
        <v>900</v>
      </c>
      <c r="J1353">
        <v>1352</v>
      </c>
      <c r="K1353">
        <f t="shared" si="210"/>
        <v>960</v>
      </c>
      <c r="L1353">
        <f t="shared" si="211"/>
        <v>1</v>
      </c>
      <c r="M1353">
        <f t="shared" si="212"/>
        <v>40134</v>
      </c>
      <c r="N1353">
        <f t="shared" si="213"/>
        <v>2009</v>
      </c>
      <c r="O1353">
        <f t="shared" si="214"/>
        <v>11</v>
      </c>
      <c r="P1353">
        <f t="shared" si="215"/>
        <v>11</v>
      </c>
      <c r="Q1353">
        <f t="shared" si="216"/>
        <v>17</v>
      </c>
      <c r="R1353">
        <f t="shared" si="217"/>
        <v>17</v>
      </c>
      <c r="S1353" t="str">
        <f t="shared" si="218"/>
        <v>'2009-11-17'</v>
      </c>
      <c r="T1353" t="str">
        <f t="shared" si="219"/>
        <v>insert into control (nombre, fecha_registrada, registrada, estatus, id_admin, id_cliente, created_at, updated_at) values('SEYCOM','2009-11-17',1,1,2,960,'2018-10-31 23:06:00','2018-10-31 23:06:00');</v>
      </c>
    </row>
    <row r="1354" spans="1:20">
      <c r="A1354" s="59" t="s">
        <v>6652</v>
      </c>
      <c r="B1354" s="59">
        <v>1</v>
      </c>
      <c r="C1354" s="68">
        <v>42286</v>
      </c>
      <c r="D1354" s="68">
        <v>45939</v>
      </c>
      <c r="E1354" s="82">
        <v>43</v>
      </c>
      <c r="F1354" s="59" t="s">
        <v>6652</v>
      </c>
      <c r="G1354" s="59">
        <v>338</v>
      </c>
      <c r="I1354" t="s">
        <v>5609</v>
      </c>
      <c r="J1354">
        <v>1353</v>
      </c>
      <c r="K1354">
        <f t="shared" si="210"/>
        <v>50</v>
      </c>
      <c r="L1354">
        <f t="shared" si="211"/>
        <v>1</v>
      </c>
      <c r="M1354">
        <f t="shared" si="212"/>
        <v>42929</v>
      </c>
      <c r="N1354">
        <f t="shared" si="213"/>
        <v>2017</v>
      </c>
      <c r="O1354">
        <f t="shared" si="214"/>
        <v>7</v>
      </c>
      <c r="P1354" t="str">
        <f t="shared" si="215"/>
        <v>07</v>
      </c>
      <c r="Q1354">
        <f t="shared" si="216"/>
        <v>13</v>
      </c>
      <c r="R1354">
        <f t="shared" si="217"/>
        <v>13</v>
      </c>
      <c r="S1354" t="str">
        <f t="shared" si="218"/>
        <v>'2017-07-13'</v>
      </c>
      <c r="T1354" t="str">
        <f t="shared" si="219"/>
        <v>insert into control (nombre, fecha_registrada, registrada, estatus, id_admin, id_cliente, created_at, updated_at) values('SHAMPOO 9 HIERBAS ARAMBULA LA RAIZ DE LA SALUD','2017-07-13',1,1,2,50,'2018-10-31 23:06:00','2018-10-31 23:06:00');</v>
      </c>
    </row>
    <row r="1355" spans="1:20">
      <c r="A1355" s="58" t="s">
        <v>6656</v>
      </c>
      <c r="B1355" s="58">
        <v>1</v>
      </c>
      <c r="C1355" s="67">
        <v>42286</v>
      </c>
      <c r="D1355" s="67">
        <v>45939</v>
      </c>
      <c r="E1355" s="83">
        <v>44</v>
      </c>
      <c r="F1355" s="58" t="s">
        <v>6656</v>
      </c>
      <c r="G1355" s="58">
        <v>352</v>
      </c>
      <c r="I1355" t="s">
        <v>7719</v>
      </c>
      <c r="J1355">
        <v>1354</v>
      </c>
      <c r="K1355">
        <f t="shared" si="210"/>
        <v>536</v>
      </c>
      <c r="L1355">
        <f t="shared" si="211"/>
        <v>1</v>
      </c>
      <c r="M1355">
        <f t="shared" si="212"/>
        <v>42858</v>
      </c>
      <c r="N1355">
        <f t="shared" si="213"/>
        <v>2017</v>
      </c>
      <c r="O1355">
        <f t="shared" si="214"/>
        <v>5</v>
      </c>
      <c r="P1355" t="str">
        <f t="shared" si="215"/>
        <v>05</v>
      </c>
      <c r="Q1355">
        <f t="shared" si="216"/>
        <v>3</v>
      </c>
      <c r="R1355" t="str">
        <f t="shared" si="217"/>
        <v>03</v>
      </c>
      <c r="S1355" t="str">
        <f t="shared" si="218"/>
        <v>'2017-05-03'</v>
      </c>
      <c r="T1355" t="str">
        <f t="shared" si="219"/>
        <v>insert into control (nombre, fecha_registrada, registrada, estatus, id_admin, id_cliente, created_at, updated_at) values('SHANGHAI','2017-05-03',1,1,2,536,'2018-10-31 23:06:00','2018-10-31 23:06:00');</v>
      </c>
    </row>
    <row r="1356" spans="1:20">
      <c r="A1356" s="59" t="s">
        <v>6660</v>
      </c>
      <c r="B1356" s="59">
        <v>1</v>
      </c>
      <c r="C1356" s="68">
        <v>42286</v>
      </c>
      <c r="D1356" s="68">
        <v>45939</v>
      </c>
      <c r="E1356" s="82">
        <v>35</v>
      </c>
      <c r="F1356" s="59" t="s">
        <v>6661</v>
      </c>
      <c r="G1356" s="59">
        <v>1072</v>
      </c>
      <c r="I1356" t="s">
        <v>6755</v>
      </c>
      <c r="J1356">
        <v>1355</v>
      </c>
      <c r="K1356">
        <f t="shared" si="210"/>
        <v>962</v>
      </c>
      <c r="L1356">
        <f t="shared" si="211"/>
        <v>1</v>
      </c>
      <c r="M1356">
        <f t="shared" si="212"/>
        <v>42355</v>
      </c>
      <c r="N1356">
        <f t="shared" si="213"/>
        <v>2015</v>
      </c>
      <c r="O1356">
        <f t="shared" si="214"/>
        <v>12</v>
      </c>
      <c r="P1356">
        <f t="shared" si="215"/>
        <v>12</v>
      </c>
      <c r="Q1356">
        <f t="shared" si="216"/>
        <v>17</v>
      </c>
      <c r="R1356">
        <f t="shared" si="217"/>
        <v>17</v>
      </c>
      <c r="S1356" t="str">
        <f t="shared" si="218"/>
        <v>'2015-12-17'</v>
      </c>
      <c r="T1356" t="str">
        <f t="shared" si="219"/>
        <v>insert into control (nombre, fecha_registrada, registrada, estatus, id_admin, id_cliente, created_at, updated_at) values('SHIN TOSHIN','2015-12-17',1,1,2,962,'2018-10-31 23:06:00','2018-10-31 23:06:00');</v>
      </c>
    </row>
    <row r="1357" spans="1:20">
      <c r="A1357" s="58" t="s">
        <v>6665</v>
      </c>
      <c r="B1357" s="58">
        <v>1</v>
      </c>
      <c r="C1357" s="67">
        <v>42286</v>
      </c>
      <c r="D1357" s="67">
        <v>45939</v>
      </c>
      <c r="E1357" s="83">
        <v>43</v>
      </c>
      <c r="F1357" s="58" t="s">
        <v>6665</v>
      </c>
      <c r="G1357" s="58">
        <v>715</v>
      </c>
      <c r="I1357" t="s">
        <v>885</v>
      </c>
      <c r="J1357">
        <v>1356</v>
      </c>
      <c r="K1357">
        <f t="shared" si="210"/>
        <v>963</v>
      </c>
      <c r="L1357">
        <f t="shared" si="211"/>
        <v>1</v>
      </c>
      <c r="M1357">
        <f t="shared" si="212"/>
        <v>39498</v>
      </c>
      <c r="N1357">
        <f t="shared" si="213"/>
        <v>2008</v>
      </c>
      <c r="O1357">
        <f t="shared" si="214"/>
        <v>2</v>
      </c>
      <c r="P1357" t="str">
        <f t="shared" si="215"/>
        <v>02</v>
      </c>
      <c r="Q1357">
        <f t="shared" si="216"/>
        <v>20</v>
      </c>
      <c r="R1357">
        <f t="shared" si="217"/>
        <v>20</v>
      </c>
      <c r="S1357" t="str">
        <f t="shared" si="218"/>
        <v>'2008-02-20'</v>
      </c>
      <c r="T1357" t="str">
        <f t="shared" si="219"/>
        <v>insert into control (nombre, fecha_registrada, registrada, estatus, id_admin, id_cliente, created_at, updated_at) values('SHRIMP HOUSE','2008-02-20',1,1,2,963,'2018-10-31 23:06:00','2018-10-31 23:06:00');</v>
      </c>
    </row>
    <row r="1358" spans="1:20">
      <c r="A1358" s="59" t="s">
        <v>6623</v>
      </c>
      <c r="B1358" s="59">
        <v>1</v>
      </c>
      <c r="C1358" s="68">
        <v>42286</v>
      </c>
      <c r="D1358" s="68">
        <v>45939</v>
      </c>
      <c r="E1358" s="82">
        <v>35</v>
      </c>
      <c r="F1358" s="59" t="s">
        <v>6623</v>
      </c>
      <c r="G1358" s="59">
        <v>874</v>
      </c>
      <c r="I1358" t="s">
        <v>2850</v>
      </c>
      <c r="J1358">
        <v>1357</v>
      </c>
      <c r="K1358">
        <f t="shared" si="210"/>
        <v>598</v>
      </c>
      <c r="L1358">
        <f t="shared" si="211"/>
        <v>1</v>
      </c>
      <c r="M1358">
        <f t="shared" si="212"/>
        <v>40829</v>
      </c>
      <c r="N1358">
        <f t="shared" si="213"/>
        <v>2011</v>
      </c>
      <c r="O1358">
        <f t="shared" si="214"/>
        <v>10</v>
      </c>
      <c r="P1358">
        <f t="shared" si="215"/>
        <v>10</v>
      </c>
      <c r="Q1358">
        <f t="shared" si="216"/>
        <v>13</v>
      </c>
      <c r="R1358">
        <f t="shared" si="217"/>
        <v>13</v>
      </c>
      <c r="S1358" t="str">
        <f t="shared" si="218"/>
        <v>'2011-10-13'</v>
      </c>
      <c r="T1358" t="str">
        <f t="shared" si="219"/>
        <v>insert into control (nombre, fecha_registrada, registrada, estatus, id_admin, id_cliente, created_at, updated_at) values('SICOMORO LABORATORIO DE ANÁLISIS CLINICOS','2011-10-13',1,1,2,598,'2018-10-31 23:06:00','2018-10-31 23:06:00');</v>
      </c>
    </row>
    <row r="1359" spans="1:20">
      <c r="A1359" s="57" t="s">
        <v>6672</v>
      </c>
      <c r="B1359" s="57">
        <v>1</v>
      </c>
      <c r="C1359" s="69">
        <v>42289</v>
      </c>
      <c r="D1359" s="69">
        <v>45942</v>
      </c>
      <c r="E1359" s="85"/>
      <c r="F1359" s="57" t="s">
        <v>6672</v>
      </c>
      <c r="G1359" s="57">
        <v>944</v>
      </c>
      <c r="I1359" t="s">
        <v>874</v>
      </c>
      <c r="J1359">
        <v>1358</v>
      </c>
      <c r="K1359">
        <f t="shared" si="210"/>
        <v>964</v>
      </c>
      <c r="L1359">
        <f t="shared" si="211"/>
        <v>1</v>
      </c>
      <c r="M1359">
        <f t="shared" si="212"/>
        <v>37396</v>
      </c>
      <c r="N1359">
        <f t="shared" si="213"/>
        <v>2002</v>
      </c>
      <c r="O1359">
        <f t="shared" si="214"/>
        <v>5</v>
      </c>
      <c r="P1359" t="str">
        <f t="shared" si="215"/>
        <v>05</v>
      </c>
      <c r="Q1359">
        <f t="shared" si="216"/>
        <v>20</v>
      </c>
      <c r="R1359">
        <f t="shared" si="217"/>
        <v>20</v>
      </c>
      <c r="S1359" t="str">
        <f t="shared" si="218"/>
        <v>'2002-05-20'</v>
      </c>
      <c r="T1359" t="str">
        <f t="shared" si="219"/>
        <v>insert into control (nombre, fecha_registrada, registrada, estatus, id_admin, id_cliente, created_at, updated_at) values('SIERRA VERDE','2002-05-20',1,1,2,964,'2018-10-31 23:06:00','2018-10-31 23:06:00');</v>
      </c>
    </row>
    <row r="1360" spans="1:20">
      <c r="A1360" s="59" t="s">
        <v>6675</v>
      </c>
      <c r="B1360" s="59">
        <v>1</v>
      </c>
      <c r="C1360" s="68">
        <v>42327</v>
      </c>
      <c r="D1360" s="68">
        <v>45980</v>
      </c>
      <c r="E1360" s="82">
        <v>9</v>
      </c>
      <c r="F1360" s="59" t="s">
        <v>6676</v>
      </c>
      <c r="G1360" s="59">
        <v>864</v>
      </c>
      <c r="I1360" t="s">
        <v>869</v>
      </c>
      <c r="J1360">
        <v>1359</v>
      </c>
      <c r="K1360">
        <f t="shared" si="210"/>
        <v>965</v>
      </c>
      <c r="L1360">
        <f t="shared" si="211"/>
        <v>1</v>
      </c>
      <c r="M1360">
        <f t="shared" si="212"/>
        <v>42929</v>
      </c>
      <c r="N1360">
        <f t="shared" si="213"/>
        <v>2017</v>
      </c>
      <c r="O1360">
        <f t="shared" si="214"/>
        <v>7</v>
      </c>
      <c r="P1360" t="str">
        <f t="shared" si="215"/>
        <v>07</v>
      </c>
      <c r="Q1360">
        <f t="shared" si="216"/>
        <v>13</v>
      </c>
      <c r="R1360">
        <f t="shared" si="217"/>
        <v>13</v>
      </c>
      <c r="S1360" t="str">
        <f t="shared" si="218"/>
        <v>'2017-07-13'</v>
      </c>
      <c r="T1360" t="str">
        <f t="shared" si="219"/>
        <v>insert into control (nombre, fecha_registrada, registrada, estatus, id_admin, id_cliente, created_at, updated_at) values('SIGMA SOLAR','2017-07-13',1,1,2,965,'2018-10-31 23:06:00','2018-10-31 23:06:00');</v>
      </c>
    </row>
    <row r="1361" spans="1:20" ht="27">
      <c r="A1361" s="64" t="s">
        <v>6680</v>
      </c>
      <c r="B1361" s="58">
        <v>1</v>
      </c>
      <c r="C1361" s="67">
        <v>42328</v>
      </c>
      <c r="D1361" s="67">
        <v>45981</v>
      </c>
      <c r="E1361" s="83">
        <v>43</v>
      </c>
      <c r="F1361" s="58" t="s">
        <v>6681</v>
      </c>
      <c r="G1361" s="58">
        <v>110</v>
      </c>
      <c r="I1361" t="s">
        <v>8285</v>
      </c>
      <c r="J1361">
        <v>1360</v>
      </c>
      <c r="K1361">
        <f t="shared" si="210"/>
        <v>966</v>
      </c>
      <c r="L1361">
        <f t="shared" si="211"/>
        <v>1</v>
      </c>
      <c r="M1361">
        <f t="shared" si="212"/>
        <v>43201</v>
      </c>
      <c r="N1361">
        <f t="shared" si="213"/>
        <v>2018</v>
      </c>
      <c r="O1361">
        <f t="shared" si="214"/>
        <v>4</v>
      </c>
      <c r="P1361" t="str">
        <f t="shared" si="215"/>
        <v>04</v>
      </c>
      <c r="Q1361">
        <f t="shared" si="216"/>
        <v>11</v>
      </c>
      <c r="R1361">
        <f t="shared" si="217"/>
        <v>11</v>
      </c>
      <c r="S1361" t="str">
        <f t="shared" si="218"/>
        <v>'2018-04-11'</v>
      </c>
      <c r="T1361" t="str">
        <f t="shared" si="219"/>
        <v>insert into control (nombre, fecha_registrada, registrada, estatus, id_admin, id_cliente, created_at, updated_at) values('SILI','2018-04-11',1,1,2,966,'2018-10-31 23:06:00','2018-10-31 23:06:00');</v>
      </c>
    </row>
    <row r="1362" spans="1:20" ht="27">
      <c r="A1362" s="74" t="s">
        <v>6685</v>
      </c>
      <c r="B1362" s="59" t="s">
        <v>8657</v>
      </c>
      <c r="C1362" s="68">
        <v>42328</v>
      </c>
      <c r="D1362" s="68">
        <v>45981</v>
      </c>
      <c r="E1362" s="82">
        <v>5</v>
      </c>
      <c r="F1362" s="74" t="s">
        <v>7448</v>
      </c>
      <c r="G1362" s="59">
        <v>731</v>
      </c>
      <c r="I1362" t="s">
        <v>270</v>
      </c>
      <c r="J1362">
        <v>1361</v>
      </c>
      <c r="K1362">
        <f t="shared" si="210"/>
        <v>1101</v>
      </c>
      <c r="L1362">
        <f t="shared" si="211"/>
        <v>1</v>
      </c>
      <c r="M1362">
        <f t="shared" si="212"/>
        <v>39399</v>
      </c>
      <c r="N1362">
        <f t="shared" si="213"/>
        <v>2007</v>
      </c>
      <c r="O1362">
        <f t="shared" si="214"/>
        <v>11</v>
      </c>
      <c r="P1362">
        <f t="shared" si="215"/>
        <v>11</v>
      </c>
      <c r="Q1362">
        <f t="shared" si="216"/>
        <v>13</v>
      </c>
      <c r="R1362">
        <f t="shared" si="217"/>
        <v>13</v>
      </c>
      <c r="S1362" t="str">
        <f t="shared" si="218"/>
        <v>'2007-11-13'</v>
      </c>
      <c r="T1362" t="str">
        <f t="shared" si="219"/>
        <v>insert into control (nombre, fecha_registrada, registrada, estatus, id_admin, id_cliente, created_at, updated_at) values('SILVER STAR','2007-11-13',1,1,2,1101,'2018-10-31 23:06:00','2018-10-31 23:06:00');</v>
      </c>
    </row>
    <row r="1363" spans="1:20">
      <c r="A1363" s="58" t="s">
        <v>6688</v>
      </c>
      <c r="B1363" s="57" t="s">
        <v>8657</v>
      </c>
      <c r="C1363" s="67">
        <v>42328</v>
      </c>
      <c r="D1363" s="67">
        <v>45981</v>
      </c>
      <c r="E1363" s="83"/>
      <c r="F1363" s="58" t="s">
        <v>2624</v>
      </c>
      <c r="G1363" s="58">
        <v>640</v>
      </c>
      <c r="I1363" t="s">
        <v>6759</v>
      </c>
      <c r="J1363">
        <v>1362</v>
      </c>
      <c r="K1363">
        <f t="shared" si="210"/>
        <v>967</v>
      </c>
      <c r="L1363">
        <f t="shared" si="211"/>
        <v>1</v>
      </c>
      <c r="M1363">
        <f t="shared" si="212"/>
        <v>42355</v>
      </c>
      <c r="N1363">
        <f t="shared" si="213"/>
        <v>2015</v>
      </c>
      <c r="O1363">
        <f t="shared" si="214"/>
        <v>12</v>
      </c>
      <c r="P1363">
        <f t="shared" si="215"/>
        <v>12</v>
      </c>
      <c r="Q1363">
        <f t="shared" si="216"/>
        <v>17</v>
      </c>
      <c r="R1363">
        <f t="shared" si="217"/>
        <v>17</v>
      </c>
      <c r="S1363" t="str">
        <f t="shared" si="218"/>
        <v>'2015-12-17'</v>
      </c>
      <c r="T1363" t="str">
        <f t="shared" si="219"/>
        <v>insert into control (nombre, fecha_registrada, registrada, estatus, id_admin, id_cliente, created_at, updated_at) values('SIM MENSAJERIA Y TRASPORTE','2015-12-17',1,1,2,967,'2018-10-31 23:06:00','2018-10-31 23:06:00');</v>
      </c>
    </row>
    <row r="1364" spans="1:20">
      <c r="A1364" s="59" t="s">
        <v>6691</v>
      </c>
      <c r="B1364" s="59">
        <v>1</v>
      </c>
      <c r="C1364" s="68">
        <v>42328</v>
      </c>
      <c r="D1364" s="68">
        <v>45981</v>
      </c>
      <c r="E1364" s="82">
        <v>30</v>
      </c>
      <c r="F1364" s="59" t="s">
        <v>6691</v>
      </c>
      <c r="G1364" s="59">
        <v>725</v>
      </c>
      <c r="I1364" t="s">
        <v>8646</v>
      </c>
      <c r="J1364">
        <v>1363</v>
      </c>
      <c r="K1364">
        <f t="shared" si="210"/>
        <v>458</v>
      </c>
      <c r="L1364">
        <f t="shared" si="211"/>
        <v>1</v>
      </c>
      <c r="M1364">
        <f t="shared" si="212"/>
        <v>41785</v>
      </c>
      <c r="N1364">
        <f t="shared" si="213"/>
        <v>2014</v>
      </c>
      <c r="O1364">
        <f t="shared" si="214"/>
        <v>5</v>
      </c>
      <c r="P1364" t="str">
        <f t="shared" si="215"/>
        <v>05</v>
      </c>
      <c r="Q1364">
        <f t="shared" si="216"/>
        <v>26</v>
      </c>
      <c r="R1364">
        <f t="shared" si="217"/>
        <v>26</v>
      </c>
      <c r="S1364" t="str">
        <f t="shared" si="218"/>
        <v>'2014-05-26'</v>
      </c>
      <c r="T1364" t="str">
        <f t="shared" si="219"/>
        <v>insert into control (nombre, fecha_registrada, registrada, estatus, id_admin, id_cliente, created_at, updated_at) values('SIMOSOL','2014-05-26',1,1,2,458,'2018-10-31 23:06:00','2018-10-31 23:06:00');</v>
      </c>
    </row>
    <row r="1365" spans="1:20">
      <c r="A1365" s="58" t="s">
        <v>485</v>
      </c>
      <c r="B1365" s="58">
        <v>1</v>
      </c>
      <c r="C1365" s="67">
        <v>42328</v>
      </c>
      <c r="D1365" s="67">
        <v>45981</v>
      </c>
      <c r="E1365" s="83">
        <v>43</v>
      </c>
      <c r="F1365" s="58" t="s">
        <v>485</v>
      </c>
      <c r="G1365" s="58">
        <v>1050</v>
      </c>
      <c r="I1365" t="s">
        <v>862</v>
      </c>
      <c r="J1365">
        <v>1364</v>
      </c>
      <c r="K1365">
        <f t="shared" si="210"/>
        <v>968</v>
      </c>
      <c r="L1365">
        <f t="shared" si="211"/>
        <v>1</v>
      </c>
      <c r="M1365">
        <f t="shared" si="212"/>
        <v>41208</v>
      </c>
      <c r="N1365">
        <f t="shared" si="213"/>
        <v>2012</v>
      </c>
      <c r="O1365">
        <f t="shared" si="214"/>
        <v>10</v>
      </c>
      <c r="P1365">
        <f t="shared" si="215"/>
        <v>10</v>
      </c>
      <c r="Q1365">
        <f t="shared" si="216"/>
        <v>26</v>
      </c>
      <c r="R1365">
        <f t="shared" si="217"/>
        <v>26</v>
      </c>
      <c r="S1365" t="str">
        <f t="shared" si="218"/>
        <v>'2012-10-26'</v>
      </c>
      <c r="T1365" t="str">
        <f t="shared" si="219"/>
        <v>insert into control (nombre, fecha_registrada, registrada, estatus, id_admin, id_cliente, created_at, updated_at) values('SIMSA SURTIDORES INDUSTRIALES','2012-10-26',1,1,2,968,'2018-10-31 23:06:00','2018-10-31 23:06:00');</v>
      </c>
    </row>
    <row r="1366" spans="1:20">
      <c r="A1366" s="59" t="s">
        <v>485</v>
      </c>
      <c r="B1366" s="59">
        <v>1</v>
      </c>
      <c r="C1366" s="68">
        <v>42328</v>
      </c>
      <c r="D1366" s="68">
        <v>45981</v>
      </c>
      <c r="E1366" s="82">
        <v>30</v>
      </c>
      <c r="F1366" s="59" t="s">
        <v>485</v>
      </c>
      <c r="G1366" s="59">
        <v>1050</v>
      </c>
      <c r="I1366" t="s">
        <v>856</v>
      </c>
      <c r="J1366">
        <v>1365</v>
      </c>
      <c r="K1366">
        <f t="shared" si="210"/>
        <v>969</v>
      </c>
      <c r="L1366">
        <f t="shared" si="211"/>
        <v>1</v>
      </c>
      <c r="M1366">
        <f t="shared" si="212"/>
        <v>41848</v>
      </c>
      <c r="N1366">
        <f t="shared" si="213"/>
        <v>2014</v>
      </c>
      <c r="O1366">
        <f t="shared" si="214"/>
        <v>7</v>
      </c>
      <c r="P1366" t="str">
        <f t="shared" si="215"/>
        <v>07</v>
      </c>
      <c r="Q1366">
        <f t="shared" si="216"/>
        <v>28</v>
      </c>
      <c r="R1366">
        <f t="shared" si="217"/>
        <v>28</v>
      </c>
      <c r="S1366" t="str">
        <f t="shared" si="218"/>
        <v>'2014-07-28'</v>
      </c>
      <c r="T1366" t="str">
        <f t="shared" si="219"/>
        <v>insert into control (nombre, fecha_registrada, registrada, estatus, id_admin, id_cliente, created_at, updated_at) values('SISA SOLUCIONES AMBIENTALES','2014-07-28',1,1,2,969,'2018-10-31 23:06:00','2018-10-31 23:06:00');</v>
      </c>
    </row>
    <row r="1367" spans="1:20">
      <c r="A1367" s="57" t="s">
        <v>1697</v>
      </c>
      <c r="B1367" s="57">
        <v>1</v>
      </c>
      <c r="C1367" s="69">
        <v>42337</v>
      </c>
      <c r="D1367" s="69">
        <v>45990</v>
      </c>
      <c r="E1367" s="85"/>
      <c r="F1367" s="57" t="s">
        <v>1697</v>
      </c>
      <c r="G1367" s="57">
        <v>812</v>
      </c>
      <c r="I1367" t="s">
        <v>6480</v>
      </c>
      <c r="J1367">
        <v>1366</v>
      </c>
      <c r="K1367">
        <f t="shared" si="210"/>
        <v>970</v>
      </c>
      <c r="L1367">
        <f t="shared" si="211"/>
        <v>1</v>
      </c>
      <c r="M1367">
        <f t="shared" si="212"/>
        <v>42207</v>
      </c>
      <c r="N1367">
        <f t="shared" si="213"/>
        <v>2015</v>
      </c>
      <c r="O1367">
        <f t="shared" si="214"/>
        <v>7</v>
      </c>
      <c r="P1367" t="str">
        <f t="shared" si="215"/>
        <v>07</v>
      </c>
      <c r="Q1367">
        <f t="shared" si="216"/>
        <v>22</v>
      </c>
      <c r="R1367">
        <f t="shared" si="217"/>
        <v>22</v>
      </c>
      <c r="S1367" t="str">
        <f t="shared" si="218"/>
        <v>'2015-07-22'</v>
      </c>
      <c r="T1367" t="str">
        <f t="shared" si="219"/>
        <v>insert into control (nombre, fecha_registrada, registrada, estatus, id_admin, id_cliente, created_at, updated_at) values('SISLIM SISTEMAS DE LIMPIEZA &amp; MANTENIMIENTO DE TINACOS ALBIJES &amp; CISTERNAS','2015-07-22',1,1,2,970,'2018-10-31 23:06:00','2018-10-31 23:06:00');</v>
      </c>
    </row>
    <row r="1368" spans="1:20">
      <c r="A1368" s="59" t="s">
        <v>6704</v>
      </c>
      <c r="B1368" s="59">
        <v>1</v>
      </c>
      <c r="C1368" s="68">
        <v>42342</v>
      </c>
      <c r="D1368" s="68">
        <v>45995</v>
      </c>
      <c r="E1368" s="82">
        <v>9</v>
      </c>
      <c r="F1368" s="59" t="s">
        <v>2436</v>
      </c>
      <c r="G1368" s="59">
        <v>677</v>
      </c>
      <c r="I1368" t="s">
        <v>6393</v>
      </c>
      <c r="J1368">
        <v>1367</v>
      </c>
      <c r="K1368">
        <f t="shared" si="210"/>
        <v>970</v>
      </c>
      <c r="L1368">
        <f t="shared" si="211"/>
        <v>1</v>
      </c>
      <c r="M1368">
        <f t="shared" si="212"/>
        <v>42166</v>
      </c>
      <c r="N1368">
        <f t="shared" si="213"/>
        <v>2015</v>
      </c>
      <c r="O1368">
        <f t="shared" si="214"/>
        <v>6</v>
      </c>
      <c r="P1368" t="str">
        <f t="shared" si="215"/>
        <v>06</v>
      </c>
      <c r="Q1368">
        <f t="shared" si="216"/>
        <v>11</v>
      </c>
      <c r="R1368">
        <f t="shared" si="217"/>
        <v>11</v>
      </c>
      <c r="S1368" t="str">
        <f t="shared" si="218"/>
        <v>'2015-06-11'</v>
      </c>
      <c r="T1368" t="str">
        <f t="shared" si="219"/>
        <v>insert into control (nombre, fecha_registrada, registrada, estatus, id_admin, id_cliente, created_at, updated_at) values('SISLIM SISTEMAS DE LIMPIEZA &amp; MANTENIMIENTO DE TINACOS ALJIBES &amp; CISTERNAS','2015-06-11',1,1,2,970,'2018-10-31 23:06:00','2018-10-31 23:06:00');</v>
      </c>
    </row>
    <row r="1369" spans="1:20">
      <c r="A1369" s="58" t="s">
        <v>3348</v>
      </c>
      <c r="B1369" s="58">
        <v>1</v>
      </c>
      <c r="C1369" s="67">
        <v>42342</v>
      </c>
      <c r="D1369" s="67">
        <v>45995</v>
      </c>
      <c r="E1369" s="83"/>
      <c r="F1369" s="58" t="s">
        <v>3348</v>
      </c>
      <c r="G1369" s="58">
        <v>484</v>
      </c>
      <c r="I1369" t="s">
        <v>7883</v>
      </c>
      <c r="J1369">
        <v>1368</v>
      </c>
      <c r="K1369">
        <f t="shared" si="210"/>
        <v>971</v>
      </c>
      <c r="L1369">
        <f t="shared" si="211"/>
        <v>0</v>
      </c>
      <c r="M1369">
        <f t="shared" si="212"/>
        <v>42936</v>
      </c>
      <c r="N1369">
        <f t="shared" si="213"/>
        <v>2017</v>
      </c>
      <c r="O1369">
        <f t="shared" si="214"/>
        <v>7</v>
      </c>
      <c r="P1369" t="str">
        <f t="shared" si="215"/>
        <v>07</v>
      </c>
      <c r="Q1369">
        <f t="shared" si="216"/>
        <v>20</v>
      </c>
      <c r="R1369">
        <f t="shared" si="217"/>
        <v>20</v>
      </c>
      <c r="S1369" t="str">
        <f t="shared" si="218"/>
        <v>'2017-07-20'</v>
      </c>
      <c r="T1369" t="str">
        <f t="shared" si="219"/>
        <v>insert into control (nombre, fecha_registrada, registrada, estatus, id_admin, id_cliente, created_at, updated_at) values('SISTA','2017-07-20',0,1,2,971,'2018-10-31 23:06:00','2018-10-31 23:06:00');</v>
      </c>
    </row>
    <row r="1370" spans="1:20">
      <c r="A1370" s="59" t="s">
        <v>6710</v>
      </c>
      <c r="B1370" s="59" t="s">
        <v>8657</v>
      </c>
      <c r="C1370" s="68">
        <v>42342</v>
      </c>
      <c r="D1370" s="68">
        <v>45995</v>
      </c>
      <c r="E1370" s="82">
        <v>9</v>
      </c>
      <c r="F1370" s="59" t="s">
        <v>2436</v>
      </c>
      <c r="G1370" s="59">
        <v>677</v>
      </c>
      <c r="I1370" t="s">
        <v>5989</v>
      </c>
      <c r="J1370">
        <v>1369</v>
      </c>
      <c r="K1370">
        <f t="shared" si="210"/>
        <v>973</v>
      </c>
      <c r="L1370">
        <f t="shared" si="211"/>
        <v>1</v>
      </c>
      <c r="M1370">
        <f t="shared" si="212"/>
        <v>42041</v>
      </c>
      <c r="N1370">
        <f t="shared" si="213"/>
        <v>2015</v>
      </c>
      <c r="O1370">
        <f t="shared" si="214"/>
        <v>2</v>
      </c>
      <c r="P1370" t="str">
        <f t="shared" si="215"/>
        <v>02</v>
      </c>
      <c r="Q1370">
        <f t="shared" si="216"/>
        <v>6</v>
      </c>
      <c r="R1370" t="str">
        <f t="shared" si="217"/>
        <v>06</v>
      </c>
      <c r="S1370" t="str">
        <f t="shared" si="218"/>
        <v>'2015-02-06'</v>
      </c>
      <c r="T1370" t="str">
        <f t="shared" si="219"/>
        <v>insert into control (nombre, fecha_registrada, registrada, estatus, id_admin, id_cliente, created_at, updated_at) values('SKAUTER','2015-02-06',1,1,2,973,'2018-10-31 23:06:00','2018-10-31 23:06:00');</v>
      </c>
    </row>
    <row r="1371" spans="1:20">
      <c r="A1371" s="58" t="s">
        <v>6553</v>
      </c>
      <c r="B1371" s="58" t="s">
        <v>8657</v>
      </c>
      <c r="C1371" s="67">
        <v>42342</v>
      </c>
      <c r="D1371" s="67">
        <v>45995</v>
      </c>
      <c r="E1371" s="83"/>
      <c r="F1371" s="58" t="s">
        <v>6712</v>
      </c>
      <c r="G1371" s="58">
        <v>130</v>
      </c>
      <c r="I1371" t="s">
        <v>6283</v>
      </c>
      <c r="J1371">
        <v>1370</v>
      </c>
      <c r="K1371">
        <f t="shared" si="210"/>
        <v>974</v>
      </c>
      <c r="L1371">
        <f t="shared" si="211"/>
        <v>1</v>
      </c>
      <c r="M1371">
        <f t="shared" si="212"/>
        <v>42150</v>
      </c>
      <c r="N1371">
        <f t="shared" si="213"/>
        <v>2015</v>
      </c>
      <c r="O1371">
        <f t="shared" si="214"/>
        <v>5</v>
      </c>
      <c r="P1371" t="str">
        <f t="shared" si="215"/>
        <v>05</v>
      </c>
      <c r="Q1371">
        <f t="shared" si="216"/>
        <v>26</v>
      </c>
      <c r="R1371">
        <f t="shared" si="217"/>
        <v>26</v>
      </c>
      <c r="S1371" t="str">
        <f t="shared" si="218"/>
        <v>'2015-05-26'</v>
      </c>
      <c r="T1371" t="str">
        <f t="shared" si="219"/>
        <v>insert into control (nombre, fecha_registrada, registrada, estatus, id_admin, id_cliente, created_at, updated_at) values('SLIMPLASTER','2015-05-26',1,1,2,974,'2018-10-31 23:06:00','2018-10-31 23:06:00');</v>
      </c>
    </row>
    <row r="1372" spans="1:20">
      <c r="A1372" s="59" t="s">
        <v>2436</v>
      </c>
      <c r="B1372" s="59">
        <v>1</v>
      </c>
      <c r="C1372" s="68">
        <v>42342</v>
      </c>
      <c r="D1372" s="68">
        <v>45995</v>
      </c>
      <c r="E1372" s="82">
        <v>9</v>
      </c>
      <c r="F1372" s="59" t="s">
        <v>2436</v>
      </c>
      <c r="G1372" s="59">
        <v>677</v>
      </c>
      <c r="I1372" t="s">
        <v>6999</v>
      </c>
      <c r="J1372">
        <v>1371</v>
      </c>
      <c r="K1372">
        <f t="shared" si="210"/>
        <v>976</v>
      </c>
      <c r="L1372">
        <f t="shared" si="211"/>
        <v>1</v>
      </c>
      <c r="M1372">
        <f t="shared" si="212"/>
        <v>42487</v>
      </c>
      <c r="N1372">
        <f t="shared" si="213"/>
        <v>2016</v>
      </c>
      <c r="O1372">
        <f t="shared" si="214"/>
        <v>4</v>
      </c>
      <c r="P1372" t="str">
        <f t="shared" si="215"/>
        <v>04</v>
      </c>
      <c r="Q1372">
        <f t="shared" si="216"/>
        <v>27</v>
      </c>
      <c r="R1372">
        <f t="shared" si="217"/>
        <v>27</v>
      </c>
      <c r="S1372" t="str">
        <f t="shared" si="218"/>
        <v>'2016-04-27'</v>
      </c>
      <c r="T1372" t="str">
        <f t="shared" si="219"/>
        <v>insert into control (nombre, fecha_registrada, registrada, estatus, id_admin, id_cliente, created_at, updated_at) values('SMART COOL','2016-04-27',1,1,2,976,'2018-10-31 23:06:00','2018-10-31 23:06:00');</v>
      </c>
    </row>
    <row r="1373" spans="1:20">
      <c r="A1373" s="58" t="s">
        <v>2436</v>
      </c>
      <c r="B1373" s="58">
        <v>1</v>
      </c>
      <c r="C1373" s="67">
        <v>42342</v>
      </c>
      <c r="D1373" s="67">
        <v>45995</v>
      </c>
      <c r="E1373" s="83">
        <v>35</v>
      </c>
      <c r="F1373" s="58" t="s">
        <v>2436</v>
      </c>
      <c r="G1373" s="58">
        <v>677</v>
      </c>
      <c r="I1373" t="s">
        <v>6026</v>
      </c>
      <c r="J1373">
        <v>1372</v>
      </c>
      <c r="K1373">
        <f t="shared" si="210"/>
        <v>978</v>
      </c>
      <c r="L1373">
        <f t="shared" si="211"/>
        <v>1</v>
      </c>
      <c r="M1373">
        <f t="shared" si="212"/>
        <v>42054</v>
      </c>
      <c r="N1373">
        <f t="shared" si="213"/>
        <v>2015</v>
      </c>
      <c r="O1373">
        <f t="shared" si="214"/>
        <v>2</v>
      </c>
      <c r="P1373" t="str">
        <f t="shared" si="215"/>
        <v>02</v>
      </c>
      <c r="Q1373">
        <f t="shared" si="216"/>
        <v>19</v>
      </c>
      <c r="R1373">
        <f t="shared" si="217"/>
        <v>19</v>
      </c>
      <c r="S1373" t="str">
        <f t="shared" si="218"/>
        <v>'2015-02-19'</v>
      </c>
      <c r="T1373" t="str">
        <f t="shared" si="219"/>
        <v>insert into control (nombre, fecha_registrada, registrada, estatus, id_admin, id_cliente, created_at, updated_at) values('SMOKED COCHIS','2015-02-19',1,1,2,978,'2018-10-31 23:06:00','2018-10-31 23:06:00');</v>
      </c>
    </row>
    <row r="1374" spans="1:20">
      <c r="A1374" s="59" t="s">
        <v>6717</v>
      </c>
      <c r="B1374" s="59" t="s">
        <v>8657</v>
      </c>
      <c r="C1374" s="68">
        <v>42342</v>
      </c>
      <c r="D1374" s="68">
        <v>45995</v>
      </c>
      <c r="E1374" s="82">
        <v>9</v>
      </c>
      <c r="F1374" s="59" t="s">
        <v>2436</v>
      </c>
      <c r="G1374" s="59">
        <v>677</v>
      </c>
      <c r="I1374" t="s">
        <v>6962</v>
      </c>
      <c r="J1374">
        <v>1373</v>
      </c>
      <c r="K1374">
        <f t="shared" si="210"/>
        <v>980</v>
      </c>
      <c r="L1374">
        <f t="shared" si="211"/>
        <v>1</v>
      </c>
      <c r="M1374">
        <f t="shared" si="212"/>
        <v>42457</v>
      </c>
      <c r="N1374">
        <f t="shared" si="213"/>
        <v>2016</v>
      </c>
      <c r="O1374">
        <f t="shared" si="214"/>
        <v>3</v>
      </c>
      <c r="P1374" t="str">
        <f t="shared" si="215"/>
        <v>03</v>
      </c>
      <c r="Q1374">
        <f t="shared" si="216"/>
        <v>28</v>
      </c>
      <c r="R1374">
        <f t="shared" si="217"/>
        <v>28</v>
      </c>
      <c r="S1374" t="str">
        <f t="shared" si="218"/>
        <v>'2016-03-28'</v>
      </c>
      <c r="T1374" t="str">
        <f t="shared" si="219"/>
        <v>insert into control (nombre, fecha_registrada, registrada, estatus, id_admin, id_cliente, created_at, updated_at) values('SMT SEC MASRTER TOOLS','2016-03-28',1,1,2,980,'2018-10-31 23:06:00','2018-10-31 23:06:00');</v>
      </c>
    </row>
    <row r="1375" spans="1:20">
      <c r="A1375" s="58" t="s">
        <v>6676</v>
      </c>
      <c r="B1375" s="58">
        <v>1</v>
      </c>
      <c r="C1375" s="67">
        <v>42342</v>
      </c>
      <c r="D1375" s="67">
        <v>45995</v>
      </c>
      <c r="E1375" s="83"/>
      <c r="F1375" s="58" t="s">
        <v>6676</v>
      </c>
      <c r="G1375" s="58">
        <v>864</v>
      </c>
      <c r="I1375" t="s">
        <v>6473</v>
      </c>
      <c r="J1375">
        <v>1374</v>
      </c>
      <c r="K1375">
        <f t="shared" si="210"/>
        <v>981</v>
      </c>
      <c r="L1375">
        <f t="shared" si="211"/>
        <v>1</v>
      </c>
      <c r="M1375">
        <f t="shared" si="212"/>
        <v>42198</v>
      </c>
      <c r="N1375">
        <f t="shared" si="213"/>
        <v>2015</v>
      </c>
      <c r="O1375">
        <f t="shared" si="214"/>
        <v>7</v>
      </c>
      <c r="P1375" t="str">
        <f t="shared" si="215"/>
        <v>07</v>
      </c>
      <c r="Q1375">
        <f t="shared" si="216"/>
        <v>13</v>
      </c>
      <c r="R1375">
        <f t="shared" si="217"/>
        <v>13</v>
      </c>
      <c r="S1375" t="str">
        <f t="shared" si="218"/>
        <v>'2015-07-13'</v>
      </c>
      <c r="T1375" t="str">
        <f t="shared" si="219"/>
        <v>insert into control (nombre, fecha_registrada, registrada, estatus, id_admin, id_cliente, created_at, updated_at) values('SNACK LOKO','2015-07-13',1,1,2,981,'2018-10-31 23:06:00','2018-10-31 23:06:00');</v>
      </c>
    </row>
    <row r="1376" spans="1:20">
      <c r="A1376" s="59" t="s">
        <v>6721</v>
      </c>
      <c r="B1376" s="59">
        <v>1</v>
      </c>
      <c r="C1376" s="68">
        <v>42342</v>
      </c>
      <c r="D1376" s="68">
        <v>45995</v>
      </c>
      <c r="E1376" s="82">
        <v>9</v>
      </c>
      <c r="F1376" s="59" t="s">
        <v>6722</v>
      </c>
      <c r="G1376" s="59">
        <v>224</v>
      </c>
      <c r="I1376" t="s">
        <v>6613</v>
      </c>
      <c r="J1376">
        <v>1375</v>
      </c>
      <c r="K1376">
        <f t="shared" si="210"/>
        <v>982</v>
      </c>
      <c r="L1376">
        <f t="shared" si="211"/>
        <v>1</v>
      </c>
      <c r="M1376">
        <f t="shared" si="212"/>
        <v>42262</v>
      </c>
      <c r="N1376">
        <f t="shared" si="213"/>
        <v>2015</v>
      </c>
      <c r="O1376">
        <f t="shared" si="214"/>
        <v>9</v>
      </c>
      <c r="P1376" t="str">
        <f t="shared" si="215"/>
        <v>09</v>
      </c>
      <c r="Q1376">
        <f t="shared" si="216"/>
        <v>15</v>
      </c>
      <c r="R1376">
        <f t="shared" si="217"/>
        <v>15</v>
      </c>
      <c r="S1376" t="str">
        <f t="shared" si="218"/>
        <v>'2015-09-15'</v>
      </c>
      <c r="T1376" t="str">
        <f t="shared" si="219"/>
        <v>insert into control (nombre, fecha_registrada, registrada, estatus, id_admin, id_cliente, created_at, updated_at) values('SNACK´S HOUSE','2015-09-15',1,1,2,982,'2018-10-31 23:06:00','2018-10-31 23:06:00');</v>
      </c>
    </row>
    <row r="1377" spans="1:20">
      <c r="A1377" s="58" t="s">
        <v>6726</v>
      </c>
      <c r="B1377" s="57">
        <v>1</v>
      </c>
      <c r="C1377" s="67">
        <v>42342</v>
      </c>
      <c r="D1377" s="67">
        <v>45995</v>
      </c>
      <c r="E1377" s="83">
        <v>7</v>
      </c>
      <c r="F1377" s="58" t="s">
        <v>6727</v>
      </c>
      <c r="G1377" s="58">
        <v>915</v>
      </c>
      <c r="I1377" t="s">
        <v>8444</v>
      </c>
      <c r="J1377">
        <v>1376</v>
      </c>
      <c r="K1377">
        <f t="shared" si="210"/>
        <v>983</v>
      </c>
      <c r="L1377">
        <f t="shared" si="211"/>
        <v>0</v>
      </c>
      <c r="M1377" t="str">
        <f t="shared" si="212"/>
        <v/>
      </c>
      <c r="N1377" t="e">
        <f t="shared" si="213"/>
        <v>#VALUE!</v>
      </c>
      <c r="O1377" t="e">
        <f t="shared" si="214"/>
        <v>#VALUE!</v>
      </c>
      <c r="P1377" t="e">
        <f t="shared" si="215"/>
        <v>#VALUE!</v>
      </c>
      <c r="Q1377" t="e">
        <f t="shared" si="216"/>
        <v>#VALUE!</v>
      </c>
      <c r="R1377" t="e">
        <f t="shared" si="217"/>
        <v>#VALUE!</v>
      </c>
      <c r="S1377" t="str">
        <f t="shared" si="218"/>
        <v>null</v>
      </c>
      <c r="T1377" t="str">
        <f t="shared" si="219"/>
        <v>insert into control (nombre, fecha_registrada, registrada, estatus, id_admin, id_cliente, created_at, updated_at) values('SOCORRO EN TU HOGAR',null,0,1,2,983,'2018-10-31 23:06:00','2018-10-31 23:06:00');</v>
      </c>
    </row>
    <row r="1378" spans="1:20">
      <c r="A1378" s="59" t="s">
        <v>6726</v>
      </c>
      <c r="B1378" s="59">
        <v>1</v>
      </c>
      <c r="C1378" s="68">
        <v>42342</v>
      </c>
      <c r="D1378" s="68">
        <v>45995</v>
      </c>
      <c r="E1378" s="82">
        <v>41</v>
      </c>
      <c r="F1378" s="59" t="s">
        <v>6727</v>
      </c>
      <c r="G1378" s="59">
        <v>915</v>
      </c>
      <c r="I1378" t="s">
        <v>838</v>
      </c>
      <c r="J1378">
        <v>1377</v>
      </c>
      <c r="K1378">
        <f t="shared" si="210"/>
        <v>984</v>
      </c>
      <c r="L1378">
        <f t="shared" si="211"/>
        <v>1</v>
      </c>
      <c r="M1378">
        <f t="shared" si="212"/>
        <v>41115</v>
      </c>
      <c r="N1378">
        <f t="shared" si="213"/>
        <v>2012</v>
      </c>
      <c r="O1378">
        <f t="shared" si="214"/>
        <v>7</v>
      </c>
      <c r="P1378" t="str">
        <f t="shared" si="215"/>
        <v>07</v>
      </c>
      <c r="Q1378">
        <f t="shared" si="216"/>
        <v>25</v>
      </c>
      <c r="R1378">
        <f t="shared" si="217"/>
        <v>25</v>
      </c>
      <c r="S1378" t="str">
        <f t="shared" si="218"/>
        <v>'2012-07-25'</v>
      </c>
      <c r="T1378" t="str">
        <f t="shared" si="219"/>
        <v>insert into control (nombre, fecha_registrada, registrada, estatus, id_admin, id_cliente, created_at, updated_at) values('SOLECITO FRESH','2012-07-25',1,1,2,984,'2018-10-31 23:06:00','2018-10-31 23:06:00');</v>
      </c>
    </row>
    <row r="1379" spans="1:20">
      <c r="A1379" s="58" t="s">
        <v>6732</v>
      </c>
      <c r="B1379" s="58">
        <v>1</v>
      </c>
      <c r="C1379" s="67">
        <v>42355</v>
      </c>
      <c r="D1379" s="67">
        <v>46008</v>
      </c>
      <c r="E1379" s="83">
        <v>25</v>
      </c>
      <c r="F1379" s="58" t="s">
        <v>6733</v>
      </c>
      <c r="G1379" s="58">
        <v>1079</v>
      </c>
      <c r="I1379" t="s">
        <v>832</v>
      </c>
      <c r="J1379">
        <v>1378</v>
      </c>
      <c r="K1379">
        <f t="shared" si="210"/>
        <v>985</v>
      </c>
      <c r="L1379">
        <f t="shared" si="211"/>
        <v>1</v>
      </c>
      <c r="M1379">
        <f t="shared" si="212"/>
        <v>41900</v>
      </c>
      <c r="N1379">
        <f t="shared" si="213"/>
        <v>2014</v>
      </c>
      <c r="O1379">
        <f t="shared" si="214"/>
        <v>9</v>
      </c>
      <c r="P1379" t="str">
        <f t="shared" si="215"/>
        <v>09</v>
      </c>
      <c r="Q1379">
        <f t="shared" si="216"/>
        <v>18</v>
      </c>
      <c r="R1379">
        <f t="shared" si="217"/>
        <v>18</v>
      </c>
      <c r="S1379" t="str">
        <f t="shared" si="218"/>
        <v>'2014-09-18'</v>
      </c>
      <c r="T1379" t="str">
        <f t="shared" si="219"/>
        <v>insert into control (nombre, fecha_registrada, registrada, estatus, id_admin, id_cliente, created_at, updated_at) values('SOLO BOMBAS DE GASOLINA S','2014-09-18',1,1,2,985,'2018-10-31 23:06:00','2018-10-31 23:06:00');</v>
      </c>
    </row>
    <row r="1380" spans="1:20">
      <c r="A1380" s="59" t="s">
        <v>6737</v>
      </c>
      <c r="B1380" s="59">
        <v>1</v>
      </c>
      <c r="C1380" s="68">
        <v>42355</v>
      </c>
      <c r="D1380" s="68">
        <v>46008</v>
      </c>
      <c r="E1380" s="82">
        <v>35</v>
      </c>
      <c r="F1380" s="59" t="s">
        <v>6738</v>
      </c>
      <c r="G1380" s="59">
        <v>142</v>
      </c>
      <c r="I1380" t="s">
        <v>823</v>
      </c>
      <c r="J1380">
        <v>1379</v>
      </c>
      <c r="K1380">
        <f t="shared" si="210"/>
        <v>986</v>
      </c>
      <c r="L1380">
        <f t="shared" si="211"/>
        <v>1</v>
      </c>
      <c r="M1380">
        <f t="shared" si="212"/>
        <v>41038</v>
      </c>
      <c r="N1380">
        <f t="shared" si="213"/>
        <v>2012</v>
      </c>
      <c r="O1380">
        <f t="shared" si="214"/>
        <v>5</v>
      </c>
      <c r="P1380" t="str">
        <f t="shared" si="215"/>
        <v>05</v>
      </c>
      <c r="Q1380">
        <f t="shared" si="216"/>
        <v>9</v>
      </c>
      <c r="R1380" t="str">
        <f t="shared" si="217"/>
        <v>09</v>
      </c>
      <c r="S1380" t="str">
        <f t="shared" si="218"/>
        <v>'2012-05-09'</v>
      </c>
      <c r="T1380" t="str">
        <f t="shared" si="219"/>
        <v>insert into control (nombre, fecha_registrada, registrada, estatus, id_admin, id_cliente, created_at, updated_at) values('SOLUCIONES MOVILES','2012-05-09',1,1,2,986,'2018-10-31 23:06:00','2018-10-31 23:06:00');</v>
      </c>
    </row>
    <row r="1381" spans="1:20">
      <c r="A1381" s="58" t="s">
        <v>6744</v>
      </c>
      <c r="B1381" s="58">
        <v>1</v>
      </c>
      <c r="C1381" s="67">
        <v>42355</v>
      </c>
      <c r="D1381" s="67">
        <v>46008</v>
      </c>
      <c r="E1381" s="83">
        <v>35</v>
      </c>
      <c r="F1381" s="58" t="s">
        <v>6744</v>
      </c>
      <c r="G1381" s="58">
        <v>261</v>
      </c>
      <c r="I1381" t="s">
        <v>800</v>
      </c>
      <c r="J1381">
        <v>1380</v>
      </c>
      <c r="K1381">
        <f t="shared" si="210"/>
        <v>987</v>
      </c>
      <c r="L1381">
        <f t="shared" si="211"/>
        <v>1</v>
      </c>
      <c r="M1381">
        <f t="shared" si="212"/>
        <v>38286</v>
      </c>
      <c r="N1381">
        <f t="shared" si="213"/>
        <v>2004</v>
      </c>
      <c r="O1381">
        <f t="shared" si="214"/>
        <v>10</v>
      </c>
      <c r="P1381">
        <f t="shared" si="215"/>
        <v>10</v>
      </c>
      <c r="Q1381">
        <f t="shared" si="216"/>
        <v>26</v>
      </c>
      <c r="R1381">
        <f t="shared" si="217"/>
        <v>26</v>
      </c>
      <c r="S1381" t="str">
        <f t="shared" si="218"/>
        <v>'2004-10-26'</v>
      </c>
      <c r="T1381" t="str">
        <f t="shared" si="219"/>
        <v>insert into control (nombre, fecha_registrada, registrada, estatus, id_admin, id_cliente, created_at, updated_at) values('SOMBREROS R-15 TIENES QUE VERLOS','2004-10-26',1,1,2,987,'2018-10-31 23:06:00','2018-10-31 23:06:00');</v>
      </c>
    </row>
    <row r="1382" spans="1:20">
      <c r="A1382" s="59" t="s">
        <v>6744</v>
      </c>
      <c r="B1382" s="59">
        <v>1</v>
      </c>
      <c r="C1382" s="68">
        <v>42355</v>
      </c>
      <c r="D1382" s="68">
        <v>46008</v>
      </c>
      <c r="E1382" s="82">
        <v>41</v>
      </c>
      <c r="F1382" s="59" t="s">
        <v>6744</v>
      </c>
      <c r="G1382" s="59">
        <v>261</v>
      </c>
      <c r="I1382" t="s">
        <v>8293</v>
      </c>
      <c r="J1382">
        <v>1381</v>
      </c>
      <c r="K1382">
        <f t="shared" si="210"/>
        <v>988</v>
      </c>
      <c r="L1382">
        <f t="shared" si="211"/>
        <v>1</v>
      </c>
      <c r="M1382">
        <f t="shared" si="212"/>
        <v>43200</v>
      </c>
      <c r="N1382">
        <f t="shared" si="213"/>
        <v>2018</v>
      </c>
      <c r="O1382">
        <f t="shared" si="214"/>
        <v>4</v>
      </c>
      <c r="P1382" t="str">
        <f t="shared" si="215"/>
        <v>04</v>
      </c>
      <c r="Q1382">
        <f t="shared" si="216"/>
        <v>10</v>
      </c>
      <c r="R1382">
        <f t="shared" si="217"/>
        <v>10</v>
      </c>
      <c r="S1382" t="str">
        <f t="shared" si="218"/>
        <v>'2018-04-10'</v>
      </c>
      <c r="T1382" t="str">
        <f t="shared" si="219"/>
        <v>insert into control (nombre, fecha_registrada, registrada, estatus, id_admin, id_cliente, created_at, updated_at) values('SONORA ROLL','2018-04-10',1,1,2,988,'2018-10-31 23:06:00','2018-10-31 23:06:00');</v>
      </c>
    </row>
    <row r="1383" spans="1:20">
      <c r="A1383" s="58" t="s">
        <v>6732</v>
      </c>
      <c r="B1383" s="58">
        <v>1</v>
      </c>
      <c r="C1383" s="67">
        <v>42355</v>
      </c>
      <c r="D1383" s="67">
        <v>46008</v>
      </c>
      <c r="E1383" s="83"/>
      <c r="F1383" s="58" t="s">
        <v>6733</v>
      </c>
      <c r="G1383" s="58">
        <v>1079</v>
      </c>
      <c r="I1383" t="s">
        <v>6401</v>
      </c>
      <c r="J1383">
        <v>1382</v>
      </c>
      <c r="K1383">
        <f t="shared" si="210"/>
        <v>237</v>
      </c>
      <c r="L1383">
        <f t="shared" si="211"/>
        <v>1</v>
      </c>
      <c r="M1383">
        <f t="shared" si="212"/>
        <v>42166</v>
      </c>
      <c r="N1383">
        <f t="shared" si="213"/>
        <v>2015</v>
      </c>
      <c r="O1383">
        <f t="shared" si="214"/>
        <v>6</v>
      </c>
      <c r="P1383" t="str">
        <f t="shared" si="215"/>
        <v>06</v>
      </c>
      <c r="Q1383">
        <f t="shared" si="216"/>
        <v>11</v>
      </c>
      <c r="R1383">
        <f t="shared" si="217"/>
        <v>11</v>
      </c>
      <c r="S1383" t="str">
        <f t="shared" si="218"/>
        <v>'2015-06-11'</v>
      </c>
      <c r="T1383" t="str">
        <f t="shared" si="219"/>
        <v>insert into control (nombre, fecha_registrada, registrada, estatus, id_admin, id_cliente, created_at, updated_at) values('SOS ACCIDENTE DE MANO','2015-06-11',1,1,2,237,'2018-10-31 23:06:00','2018-10-31 23:06:00');</v>
      </c>
    </row>
    <row r="1384" spans="1:20">
      <c r="A1384" s="59" t="s">
        <v>6750</v>
      </c>
      <c r="B1384" s="59">
        <v>1</v>
      </c>
      <c r="C1384" s="68">
        <v>42355</v>
      </c>
      <c r="D1384" s="68">
        <v>46008</v>
      </c>
      <c r="E1384" s="82">
        <v>35</v>
      </c>
      <c r="F1384" s="59" t="s">
        <v>6751</v>
      </c>
      <c r="G1384" s="59">
        <v>814</v>
      </c>
      <c r="I1384" t="s">
        <v>1826</v>
      </c>
      <c r="J1384">
        <v>1383</v>
      </c>
      <c r="K1384">
        <f t="shared" si="210"/>
        <v>786</v>
      </c>
      <c r="L1384">
        <f t="shared" si="211"/>
        <v>1</v>
      </c>
      <c r="M1384">
        <f t="shared" si="212"/>
        <v>38072</v>
      </c>
      <c r="N1384">
        <f t="shared" si="213"/>
        <v>2004</v>
      </c>
      <c r="O1384">
        <f t="shared" si="214"/>
        <v>3</v>
      </c>
      <c r="P1384" t="str">
        <f t="shared" si="215"/>
        <v>03</v>
      </c>
      <c r="Q1384">
        <f t="shared" si="216"/>
        <v>26</v>
      </c>
      <c r="R1384">
        <f t="shared" si="217"/>
        <v>26</v>
      </c>
      <c r="S1384" t="str">
        <f t="shared" si="218"/>
        <v>'2004-03-26'</v>
      </c>
      <c r="T1384" t="str">
        <f t="shared" si="219"/>
        <v>insert into control (nombre, fecha_registrada, registrada, estatus, id_admin, id_cliente, created_at, updated_at) values('SOYA VEN','2004-03-26',1,1,2,786,'2018-10-31 23:06:00','2018-10-31 23:06:00');</v>
      </c>
    </row>
    <row r="1385" spans="1:20">
      <c r="A1385" s="58" t="s">
        <v>6755</v>
      </c>
      <c r="B1385" s="58">
        <v>1</v>
      </c>
      <c r="C1385" s="67">
        <v>42355</v>
      </c>
      <c r="D1385" s="67">
        <v>46008</v>
      </c>
      <c r="E1385" s="83">
        <v>43</v>
      </c>
      <c r="F1385" s="58" t="s">
        <v>6755</v>
      </c>
      <c r="G1385" s="58">
        <v>962</v>
      </c>
      <c r="I1385" t="s">
        <v>792</v>
      </c>
      <c r="J1385">
        <v>1384</v>
      </c>
      <c r="K1385">
        <f t="shared" si="210"/>
        <v>989</v>
      </c>
      <c r="L1385">
        <f t="shared" si="211"/>
        <v>1</v>
      </c>
      <c r="M1385">
        <f t="shared" si="212"/>
        <v>40336</v>
      </c>
      <c r="N1385">
        <f t="shared" si="213"/>
        <v>2010</v>
      </c>
      <c r="O1385">
        <f t="shared" si="214"/>
        <v>6</v>
      </c>
      <c r="P1385" t="str">
        <f t="shared" si="215"/>
        <v>06</v>
      </c>
      <c r="Q1385">
        <f t="shared" si="216"/>
        <v>7</v>
      </c>
      <c r="R1385" t="str">
        <f t="shared" si="217"/>
        <v>07</v>
      </c>
      <c r="S1385" t="str">
        <f t="shared" si="218"/>
        <v>'2010-06-07'</v>
      </c>
      <c r="T1385" t="str">
        <f t="shared" si="219"/>
        <v>insert into control (nombre, fecha_registrada, registrada, estatus, id_admin, id_cliente, created_at, updated_at) values('SPA MEDICO ONALI','2010-06-07',1,1,2,989,'2018-10-31 23:06:00','2018-10-31 23:06:00');</v>
      </c>
    </row>
    <row r="1386" spans="1:20">
      <c r="A1386" s="59" t="s">
        <v>6759</v>
      </c>
      <c r="B1386" s="59">
        <v>1</v>
      </c>
      <c r="C1386" s="68">
        <v>42355</v>
      </c>
      <c r="D1386" s="68">
        <v>46008</v>
      </c>
      <c r="E1386" s="82">
        <v>39</v>
      </c>
      <c r="F1386" s="59" t="s">
        <v>6760</v>
      </c>
      <c r="G1386" s="59">
        <v>967</v>
      </c>
      <c r="I1386" t="s">
        <v>6101</v>
      </c>
      <c r="J1386">
        <v>1385</v>
      </c>
      <c r="K1386">
        <f t="shared" si="210"/>
        <v>1136</v>
      </c>
      <c r="L1386">
        <f t="shared" si="211"/>
        <v>1</v>
      </c>
      <c r="M1386">
        <f t="shared" si="212"/>
        <v>38443</v>
      </c>
      <c r="N1386">
        <f t="shared" si="213"/>
        <v>2005</v>
      </c>
      <c r="O1386">
        <f t="shared" si="214"/>
        <v>4</v>
      </c>
      <c r="P1386" t="str">
        <f t="shared" si="215"/>
        <v>04</v>
      </c>
      <c r="Q1386">
        <f t="shared" si="216"/>
        <v>1</v>
      </c>
      <c r="R1386" t="str">
        <f t="shared" si="217"/>
        <v>01</v>
      </c>
      <c r="S1386" t="str">
        <f t="shared" si="218"/>
        <v>'2005-04-01'</v>
      </c>
      <c r="T1386" t="str">
        <f t="shared" si="219"/>
        <v>insert into control (nombre, fecha_registrada, registrada, estatus, id_admin, id_cliente, created_at, updated_at) values('SPAT-MAIL PAQUETERIA Y MENSAJERIA','2005-04-01',1,1,2,1136,'2018-10-31 23:06:00','2018-10-31 23:06:00');</v>
      </c>
    </row>
    <row r="1387" spans="1:20">
      <c r="A1387" s="58" t="s">
        <v>6764</v>
      </c>
      <c r="B1387" s="58">
        <v>1</v>
      </c>
      <c r="C1387" s="67">
        <v>42356</v>
      </c>
      <c r="D1387" s="67">
        <v>46009</v>
      </c>
      <c r="E1387" s="83"/>
      <c r="F1387" s="58" t="s">
        <v>6764</v>
      </c>
      <c r="G1387" s="58">
        <v>166</v>
      </c>
      <c r="I1387" t="s">
        <v>1061</v>
      </c>
      <c r="J1387">
        <v>1386</v>
      </c>
      <c r="K1387">
        <f t="shared" si="210"/>
        <v>934</v>
      </c>
      <c r="L1387">
        <f t="shared" si="211"/>
        <v>1</v>
      </c>
      <c r="M1387">
        <f t="shared" si="212"/>
        <v>40074</v>
      </c>
      <c r="N1387">
        <f t="shared" si="213"/>
        <v>2009</v>
      </c>
      <c r="O1387">
        <f t="shared" si="214"/>
        <v>9</v>
      </c>
      <c r="P1387" t="str">
        <f t="shared" si="215"/>
        <v>09</v>
      </c>
      <c r="Q1387">
        <f t="shared" si="216"/>
        <v>18</v>
      </c>
      <c r="R1387">
        <f t="shared" si="217"/>
        <v>18</v>
      </c>
      <c r="S1387" t="str">
        <f t="shared" si="218"/>
        <v>'2009-09-18'</v>
      </c>
      <c r="T1387" t="str">
        <f t="shared" si="219"/>
        <v>insert into control (nombre, fecha_registrada, registrada, estatus, id_admin, id_cliente, created_at, updated_at) values('SPC SALON PARTY´S CLUB UN LUGAR PARA TUS FIESTAS','2009-09-18',1,1,2,934,'2018-10-31 23:06:00','2018-10-31 23:06:00');</v>
      </c>
    </row>
    <row r="1388" spans="1:20">
      <c r="A1388" s="59" t="s">
        <v>6768</v>
      </c>
      <c r="B1388" s="59">
        <v>1</v>
      </c>
      <c r="C1388" s="68">
        <v>42359</v>
      </c>
      <c r="D1388" s="68">
        <v>46012</v>
      </c>
      <c r="E1388" s="82">
        <v>20</v>
      </c>
      <c r="F1388" s="59" t="s">
        <v>6768</v>
      </c>
      <c r="G1388" s="59">
        <v>710</v>
      </c>
      <c r="I1388" t="s">
        <v>6638</v>
      </c>
      <c r="J1388">
        <v>1387</v>
      </c>
      <c r="K1388">
        <f t="shared" si="210"/>
        <v>411</v>
      </c>
      <c r="L1388">
        <f t="shared" si="211"/>
        <v>0</v>
      </c>
      <c r="M1388">
        <f t="shared" si="212"/>
        <v>42265</v>
      </c>
      <c r="N1388">
        <f t="shared" si="213"/>
        <v>2015</v>
      </c>
      <c r="O1388">
        <f t="shared" si="214"/>
        <v>9</v>
      </c>
      <c r="P1388" t="str">
        <f t="shared" si="215"/>
        <v>09</v>
      </c>
      <c r="Q1388">
        <f t="shared" si="216"/>
        <v>18</v>
      </c>
      <c r="R1388">
        <f t="shared" si="217"/>
        <v>18</v>
      </c>
      <c r="S1388" t="str">
        <f t="shared" si="218"/>
        <v>'2015-09-18'</v>
      </c>
      <c r="T1388" t="str">
        <f t="shared" si="219"/>
        <v>insert into control (nombre, fecha_registrada, registrada, estatus, id_admin, id_cliente, created_at, updated_at) values('SPCA','2015-09-18',0,1,2,411,'2018-10-31 23:06:00','2018-10-31 23:06:00');</v>
      </c>
    </row>
    <row r="1389" spans="1:20">
      <c r="A1389" s="58" t="s">
        <v>6771</v>
      </c>
      <c r="B1389" s="58">
        <v>1</v>
      </c>
      <c r="C1389" s="67">
        <v>42359</v>
      </c>
      <c r="D1389" s="67">
        <v>46012</v>
      </c>
      <c r="E1389" s="83">
        <v>41</v>
      </c>
      <c r="F1389" s="58" t="s">
        <v>6771</v>
      </c>
      <c r="G1389" s="58">
        <v>18</v>
      </c>
      <c r="I1389" t="s">
        <v>6211</v>
      </c>
      <c r="J1389">
        <v>1388</v>
      </c>
      <c r="K1389">
        <f t="shared" si="210"/>
        <v>990</v>
      </c>
      <c r="L1389">
        <f t="shared" si="211"/>
        <v>0</v>
      </c>
      <c r="M1389">
        <f t="shared" si="212"/>
        <v>42128</v>
      </c>
      <c r="N1389">
        <f t="shared" si="213"/>
        <v>2015</v>
      </c>
      <c r="O1389">
        <f t="shared" si="214"/>
        <v>5</v>
      </c>
      <c r="P1389" t="str">
        <f t="shared" si="215"/>
        <v>05</v>
      </c>
      <c r="Q1389">
        <f t="shared" si="216"/>
        <v>4</v>
      </c>
      <c r="R1389" t="str">
        <f t="shared" si="217"/>
        <v>04</v>
      </c>
      <c r="S1389" t="str">
        <f t="shared" si="218"/>
        <v>'2015-05-04'</v>
      </c>
      <c r="T1389" t="str">
        <f t="shared" si="219"/>
        <v>insert into control (nombre, fecha_registrada, registrada, estatus, id_admin, id_cliente, created_at, updated_at) values('SPHERA BOUTIQUE','2015-05-04',0,1,2,990,'2018-10-31 23:06:00','2018-10-31 23:06:00');</v>
      </c>
    </row>
    <row r="1390" spans="1:20">
      <c r="A1390" s="59" t="s">
        <v>6771</v>
      </c>
      <c r="B1390" s="59">
        <v>1</v>
      </c>
      <c r="C1390" s="68">
        <v>42359</v>
      </c>
      <c r="D1390" s="68">
        <v>46012</v>
      </c>
      <c r="E1390" s="82">
        <v>35</v>
      </c>
      <c r="F1390" s="59" t="s">
        <v>6771</v>
      </c>
      <c r="G1390" s="59">
        <v>18</v>
      </c>
      <c r="I1390" t="s">
        <v>783</v>
      </c>
      <c r="J1390">
        <v>1389</v>
      </c>
      <c r="K1390">
        <f t="shared" si="210"/>
        <v>991</v>
      </c>
      <c r="L1390">
        <f t="shared" si="211"/>
        <v>1</v>
      </c>
      <c r="M1390">
        <f t="shared" si="212"/>
        <v>40231</v>
      </c>
      <c r="N1390">
        <f t="shared" si="213"/>
        <v>2010</v>
      </c>
      <c r="O1390">
        <f t="shared" si="214"/>
        <v>2</v>
      </c>
      <c r="P1390" t="str">
        <f t="shared" si="215"/>
        <v>02</v>
      </c>
      <c r="Q1390">
        <f t="shared" si="216"/>
        <v>22</v>
      </c>
      <c r="R1390">
        <f t="shared" si="217"/>
        <v>22</v>
      </c>
      <c r="S1390" t="str">
        <f t="shared" si="218"/>
        <v>'2010-02-22'</v>
      </c>
      <c r="T1390" t="str">
        <f t="shared" si="219"/>
        <v>insert into control (nombre, fecha_registrada, registrada, estatus, id_admin, id_cliente, created_at, updated_at) values('SPLASH BALL','2010-02-22',1,1,2,991,'2018-10-31 23:06:00','2018-10-31 23:06:00');</v>
      </c>
    </row>
    <row r="1391" spans="1:20">
      <c r="A1391" s="58" t="s">
        <v>6776</v>
      </c>
      <c r="B1391" s="58">
        <v>1</v>
      </c>
      <c r="C1391" s="67">
        <v>42359</v>
      </c>
      <c r="D1391" s="67">
        <v>46012</v>
      </c>
      <c r="E1391" s="83">
        <v>41</v>
      </c>
      <c r="F1391" s="58" t="s">
        <v>6777</v>
      </c>
      <c r="G1391" s="58">
        <v>85</v>
      </c>
      <c r="I1391" t="s">
        <v>7786</v>
      </c>
      <c r="J1391">
        <v>1390</v>
      </c>
      <c r="K1391">
        <f t="shared" si="210"/>
        <v>992</v>
      </c>
      <c r="L1391">
        <f t="shared" si="211"/>
        <v>1</v>
      </c>
      <c r="M1391">
        <f t="shared" si="212"/>
        <v>42870</v>
      </c>
      <c r="N1391">
        <f t="shared" si="213"/>
        <v>2017</v>
      </c>
      <c r="O1391">
        <f t="shared" si="214"/>
        <v>5</v>
      </c>
      <c r="P1391" t="str">
        <f t="shared" si="215"/>
        <v>05</v>
      </c>
      <c r="Q1391">
        <f t="shared" si="216"/>
        <v>15</v>
      </c>
      <c r="R1391">
        <f t="shared" si="217"/>
        <v>15</v>
      </c>
      <c r="S1391" t="str">
        <f t="shared" si="218"/>
        <v>'2017-05-15'</v>
      </c>
      <c r="T1391" t="str">
        <f t="shared" si="219"/>
        <v>insert into control (nombre, fecha_registrada, registrada, estatus, id_admin, id_cliente, created_at, updated_at) values('SPNHIIT','2017-05-15',1,1,2,992,'2018-10-31 23:06:00','2018-10-31 23:06:00');</v>
      </c>
    </row>
    <row r="1392" spans="1:20">
      <c r="A1392" s="59" t="s">
        <v>4763</v>
      </c>
      <c r="B1392" s="59">
        <v>1</v>
      </c>
      <c r="C1392" s="68">
        <v>42359</v>
      </c>
      <c r="D1392" s="68">
        <v>46012</v>
      </c>
      <c r="E1392" s="82">
        <v>20</v>
      </c>
      <c r="F1392" s="59" t="s">
        <v>6768</v>
      </c>
      <c r="G1392" s="59">
        <v>710</v>
      </c>
      <c r="I1392" t="s">
        <v>776</v>
      </c>
      <c r="J1392">
        <v>1391</v>
      </c>
      <c r="K1392">
        <f t="shared" si="210"/>
        <v>993</v>
      </c>
      <c r="L1392">
        <f t="shared" si="211"/>
        <v>0</v>
      </c>
      <c r="M1392">
        <f t="shared" si="212"/>
        <v>40780</v>
      </c>
      <c r="N1392">
        <f t="shared" si="213"/>
        <v>2011</v>
      </c>
      <c r="O1392">
        <f t="shared" si="214"/>
        <v>8</v>
      </c>
      <c r="P1392" t="str">
        <f t="shared" si="215"/>
        <v>08</v>
      </c>
      <c r="Q1392">
        <f t="shared" si="216"/>
        <v>25</v>
      </c>
      <c r="R1392">
        <f t="shared" si="217"/>
        <v>25</v>
      </c>
      <c r="S1392" t="str">
        <f t="shared" si="218"/>
        <v>'2011-08-25'</v>
      </c>
      <c r="T1392" t="str">
        <f t="shared" si="219"/>
        <v>insert into control (nombre, fecha_registrada, registrada, estatus, id_admin, id_cliente, created_at, updated_at) values('SPORT MUSEUM','2011-08-25',0,1,2,993,'2018-10-31 23:06:00','2018-10-31 23:06:00');</v>
      </c>
    </row>
    <row r="1393" spans="1:20">
      <c r="A1393" s="58" t="s">
        <v>6783</v>
      </c>
      <c r="B1393" s="58">
        <v>1</v>
      </c>
      <c r="C1393" s="67">
        <v>42376</v>
      </c>
      <c r="D1393" s="67">
        <v>46029</v>
      </c>
      <c r="E1393" s="83">
        <v>44</v>
      </c>
      <c r="F1393" s="58" t="s">
        <v>6783</v>
      </c>
      <c r="G1393" s="58">
        <v>244</v>
      </c>
      <c r="I1393" t="s">
        <v>3814</v>
      </c>
      <c r="J1393">
        <v>1392</v>
      </c>
      <c r="K1393">
        <f t="shared" si="210"/>
        <v>411</v>
      </c>
      <c r="L1393">
        <f t="shared" si="211"/>
        <v>1</v>
      </c>
      <c r="M1393">
        <f t="shared" si="212"/>
        <v>41653</v>
      </c>
      <c r="N1393">
        <f t="shared" si="213"/>
        <v>2014</v>
      </c>
      <c r="O1393">
        <f t="shared" si="214"/>
        <v>1</v>
      </c>
      <c r="P1393" t="str">
        <f t="shared" si="215"/>
        <v>01</v>
      </c>
      <c r="Q1393">
        <f t="shared" si="216"/>
        <v>14</v>
      </c>
      <c r="R1393">
        <f t="shared" si="217"/>
        <v>14</v>
      </c>
      <c r="S1393" t="str">
        <f t="shared" si="218"/>
        <v>'2014-01-14'</v>
      </c>
      <c r="T1393" t="str">
        <f t="shared" si="219"/>
        <v>insert into control (nombre, fecha_registrada, registrada, estatus, id_admin, id_cliente, created_at, updated_at) values('SPORTS &amp; CAPS','2014-01-14',1,1,2,411,'2018-10-31 23:06:00','2018-10-31 23:06:00');</v>
      </c>
    </row>
    <row r="1394" spans="1:20" ht="27">
      <c r="A1394" s="74" t="s">
        <v>6787</v>
      </c>
      <c r="B1394" s="59">
        <v>1</v>
      </c>
      <c r="C1394" s="68">
        <v>42376</v>
      </c>
      <c r="D1394" s="68">
        <v>46029</v>
      </c>
      <c r="E1394" s="82">
        <v>44</v>
      </c>
      <c r="F1394" s="59" t="s">
        <v>6788</v>
      </c>
      <c r="G1394" s="59">
        <v>364</v>
      </c>
      <c r="I1394" t="s">
        <v>3805</v>
      </c>
      <c r="J1394">
        <v>1393</v>
      </c>
      <c r="K1394">
        <f t="shared" si="210"/>
        <v>411</v>
      </c>
      <c r="L1394">
        <f t="shared" si="211"/>
        <v>1</v>
      </c>
      <c r="M1394">
        <f t="shared" si="212"/>
        <v>42625</v>
      </c>
      <c r="N1394">
        <f t="shared" si="213"/>
        <v>2016</v>
      </c>
      <c r="O1394">
        <f t="shared" si="214"/>
        <v>9</v>
      </c>
      <c r="P1394" t="str">
        <f t="shared" si="215"/>
        <v>09</v>
      </c>
      <c r="Q1394">
        <f t="shared" si="216"/>
        <v>12</v>
      </c>
      <c r="R1394">
        <f t="shared" si="217"/>
        <v>12</v>
      </c>
      <c r="S1394" t="str">
        <f t="shared" si="218"/>
        <v>'2016-09-12'</v>
      </c>
      <c r="T1394" t="str">
        <f t="shared" si="219"/>
        <v>insert into control (nombre, fecha_registrada, registrada, estatus, id_admin, id_cliente, created_at, updated_at) values('SPORTS CAPS','2016-09-12',1,1,2,411,'2018-10-31 23:06:00','2018-10-31 23:06:00');</v>
      </c>
    </row>
    <row r="1395" spans="1:20">
      <c r="A1395" s="58" t="s">
        <v>6792</v>
      </c>
      <c r="B1395" s="58">
        <v>1</v>
      </c>
      <c r="C1395" s="67">
        <v>42376</v>
      </c>
      <c r="D1395" s="67">
        <v>46029</v>
      </c>
      <c r="E1395" s="83">
        <v>30</v>
      </c>
      <c r="F1395" s="58" t="s">
        <v>6792</v>
      </c>
      <c r="G1395" s="58">
        <v>399</v>
      </c>
      <c r="I1395" t="s">
        <v>2435</v>
      </c>
      <c r="J1395">
        <v>1394</v>
      </c>
      <c r="K1395">
        <f t="shared" si="210"/>
        <v>678</v>
      </c>
      <c r="L1395">
        <f t="shared" si="211"/>
        <v>0</v>
      </c>
      <c r="M1395">
        <f t="shared" si="212"/>
        <v>40910</v>
      </c>
      <c r="N1395">
        <f t="shared" si="213"/>
        <v>2012</v>
      </c>
      <c r="O1395">
        <f t="shared" si="214"/>
        <v>1</v>
      </c>
      <c r="P1395" t="str">
        <f t="shared" si="215"/>
        <v>01</v>
      </c>
      <c r="Q1395">
        <f t="shared" si="216"/>
        <v>2</v>
      </c>
      <c r="R1395" t="str">
        <f t="shared" si="217"/>
        <v>02</v>
      </c>
      <c r="S1395" t="str">
        <f t="shared" si="218"/>
        <v>'2012-01-02'</v>
      </c>
      <c r="T1395" t="str">
        <f t="shared" si="219"/>
        <v>insert into control (nombre, fecha_registrada, registrada, estatus, id_admin, id_cliente, created_at, updated_at) values('ST. FHILE PIZZA GOURMET','2012-01-02',0,1,2,678,'2018-10-31 23:06:00','2018-10-31 23:06:00');</v>
      </c>
    </row>
    <row r="1396" spans="1:20">
      <c r="A1396" s="59" t="s">
        <v>6796</v>
      </c>
      <c r="B1396" s="59">
        <v>1</v>
      </c>
      <c r="C1396" s="68">
        <v>42376</v>
      </c>
      <c r="D1396" s="68">
        <v>46029</v>
      </c>
      <c r="E1396" s="82">
        <v>43</v>
      </c>
      <c r="F1396" s="59" t="s">
        <v>2509</v>
      </c>
      <c r="G1396" s="59">
        <v>661</v>
      </c>
      <c r="I1396" t="s">
        <v>770</v>
      </c>
      <c r="J1396">
        <v>1395</v>
      </c>
      <c r="K1396">
        <f t="shared" si="210"/>
        <v>994</v>
      </c>
      <c r="L1396">
        <f t="shared" si="211"/>
        <v>1</v>
      </c>
      <c r="M1396">
        <f t="shared" si="212"/>
        <v>39037</v>
      </c>
      <c r="N1396">
        <f t="shared" si="213"/>
        <v>2006</v>
      </c>
      <c r="O1396">
        <f t="shared" si="214"/>
        <v>11</v>
      </c>
      <c r="P1396">
        <f t="shared" si="215"/>
        <v>11</v>
      </c>
      <c r="Q1396">
        <f t="shared" si="216"/>
        <v>16</v>
      </c>
      <c r="R1396">
        <f t="shared" si="217"/>
        <v>16</v>
      </c>
      <c r="S1396" t="str">
        <f t="shared" si="218"/>
        <v>'2006-11-16'</v>
      </c>
      <c r="T1396" t="str">
        <f t="shared" si="219"/>
        <v>insert into control (nombre, fecha_registrada, registrada, estatus, id_admin, id_cliente, created_at, updated_at) values('STAR GATES','2006-11-16',1,1,2,994,'2018-10-31 23:06:00','2018-10-31 23:06:00');</v>
      </c>
    </row>
    <row r="1397" spans="1:20">
      <c r="A1397" s="58" t="s">
        <v>6799</v>
      </c>
      <c r="B1397" s="58">
        <v>1</v>
      </c>
      <c r="C1397" s="67">
        <v>42376</v>
      </c>
      <c r="D1397" s="67">
        <v>46029</v>
      </c>
      <c r="E1397" s="83">
        <v>30</v>
      </c>
      <c r="F1397" s="58" t="s">
        <v>4003</v>
      </c>
      <c r="G1397" s="58">
        <v>342</v>
      </c>
      <c r="I1397" t="s">
        <v>6796</v>
      </c>
      <c r="J1397">
        <v>1396</v>
      </c>
      <c r="K1397">
        <f t="shared" si="210"/>
        <v>661</v>
      </c>
      <c r="L1397">
        <f t="shared" si="211"/>
        <v>1</v>
      </c>
      <c r="M1397">
        <f t="shared" si="212"/>
        <v>42376</v>
      </c>
      <c r="N1397">
        <f t="shared" si="213"/>
        <v>2016</v>
      </c>
      <c r="O1397">
        <f t="shared" si="214"/>
        <v>1</v>
      </c>
      <c r="P1397" t="str">
        <f t="shared" si="215"/>
        <v>01</v>
      </c>
      <c r="Q1397">
        <f t="shared" si="216"/>
        <v>7</v>
      </c>
      <c r="R1397" t="str">
        <f t="shared" si="217"/>
        <v>07</v>
      </c>
      <c r="S1397" t="str">
        <f t="shared" si="218"/>
        <v>'2016-01-07'</v>
      </c>
      <c r="T1397" t="str">
        <f t="shared" si="219"/>
        <v>insert into control (nombre, fecha_registrada, registrada, estatus, id_admin, id_cliente, created_at, updated_at) values('STARPARTY','2016-01-07',1,1,2,661,'2018-10-31 23:06:00','2018-10-31 23:06:00');</v>
      </c>
    </row>
    <row r="1398" spans="1:20">
      <c r="A1398" s="59" t="s">
        <v>6803</v>
      </c>
      <c r="B1398" s="59" t="s">
        <v>8657</v>
      </c>
      <c r="C1398" s="68">
        <v>42397</v>
      </c>
      <c r="D1398" s="68">
        <v>46050</v>
      </c>
      <c r="E1398" s="82"/>
      <c r="F1398" s="59" t="s">
        <v>6803</v>
      </c>
      <c r="G1398" s="59">
        <v>571</v>
      </c>
      <c r="I1398" t="s">
        <v>764</v>
      </c>
      <c r="J1398">
        <v>1397</v>
      </c>
      <c r="K1398">
        <f t="shared" si="210"/>
        <v>995</v>
      </c>
      <c r="L1398">
        <f t="shared" si="211"/>
        <v>0</v>
      </c>
      <c r="M1398">
        <f t="shared" si="212"/>
        <v>40102</v>
      </c>
      <c r="N1398">
        <f t="shared" si="213"/>
        <v>2009</v>
      </c>
      <c r="O1398">
        <f t="shared" si="214"/>
        <v>10</v>
      </c>
      <c r="P1398">
        <f t="shared" si="215"/>
        <v>10</v>
      </c>
      <c r="Q1398">
        <f t="shared" si="216"/>
        <v>16</v>
      </c>
      <c r="R1398">
        <f t="shared" si="217"/>
        <v>16</v>
      </c>
      <c r="S1398" t="str">
        <f t="shared" si="218"/>
        <v>'2009-10-16'</v>
      </c>
      <c r="T1398" t="str">
        <f t="shared" si="219"/>
        <v>insert into control (nombre, fecha_registrada, registrada, estatus, id_admin, id_cliente, created_at, updated_at) values('START BIEN CAFÉ - BAR','2009-10-16',0,1,2,995,'2018-10-31 23:06:00','2018-10-31 23:06:00');</v>
      </c>
    </row>
    <row r="1399" spans="1:20">
      <c r="A1399" s="58" t="s">
        <v>6808</v>
      </c>
      <c r="B1399" s="58">
        <v>1</v>
      </c>
      <c r="C1399" s="67">
        <v>42402</v>
      </c>
      <c r="D1399" s="67">
        <v>46055</v>
      </c>
      <c r="E1399" s="83">
        <v>43</v>
      </c>
      <c r="F1399" s="58" t="s">
        <v>6809</v>
      </c>
      <c r="G1399" s="58">
        <v>339</v>
      </c>
      <c r="I1399" t="s">
        <v>3466</v>
      </c>
      <c r="J1399">
        <v>1398</v>
      </c>
      <c r="K1399">
        <f t="shared" si="210"/>
        <v>461</v>
      </c>
      <c r="L1399">
        <f t="shared" si="211"/>
        <v>1</v>
      </c>
      <c r="M1399">
        <f t="shared" si="212"/>
        <v>39713</v>
      </c>
      <c r="N1399">
        <f t="shared" si="213"/>
        <v>2008</v>
      </c>
      <c r="O1399">
        <f t="shared" si="214"/>
        <v>9</v>
      </c>
      <c r="P1399" t="str">
        <f t="shared" si="215"/>
        <v>09</v>
      </c>
      <c r="Q1399">
        <f t="shared" si="216"/>
        <v>22</v>
      </c>
      <c r="R1399">
        <f t="shared" si="217"/>
        <v>22</v>
      </c>
      <c r="S1399" t="str">
        <f t="shared" si="218"/>
        <v>'2008-09-22'</v>
      </c>
      <c r="T1399" t="str">
        <f t="shared" si="219"/>
        <v>insert into control (nombre, fecha_registrada, registrada, estatus, id_admin, id_cliente, created_at, updated_at) values('STEFANY','2008-09-22',1,1,2,461,'2018-10-31 23:06:00','2018-10-31 23:06:00');</v>
      </c>
    </row>
    <row r="1400" spans="1:20">
      <c r="A1400" s="59" t="s">
        <v>6812</v>
      </c>
      <c r="B1400" s="59">
        <v>1</v>
      </c>
      <c r="C1400" s="68">
        <v>42402</v>
      </c>
      <c r="D1400" s="68">
        <v>46055</v>
      </c>
      <c r="E1400" s="82">
        <v>7</v>
      </c>
      <c r="F1400" s="59" t="s">
        <v>6812</v>
      </c>
      <c r="G1400" s="59">
        <v>535</v>
      </c>
      <c r="I1400" t="s">
        <v>265</v>
      </c>
      <c r="J1400">
        <v>1399</v>
      </c>
      <c r="K1400">
        <f t="shared" si="210"/>
        <v>1102</v>
      </c>
      <c r="L1400">
        <f t="shared" si="211"/>
        <v>1</v>
      </c>
      <c r="M1400">
        <f t="shared" si="212"/>
        <v>40961</v>
      </c>
      <c r="N1400">
        <f t="shared" si="213"/>
        <v>2012</v>
      </c>
      <c r="O1400">
        <f t="shared" si="214"/>
        <v>2</v>
      </c>
      <c r="P1400" t="str">
        <f t="shared" si="215"/>
        <v>02</v>
      </c>
      <c r="Q1400">
        <f t="shared" si="216"/>
        <v>22</v>
      </c>
      <c r="R1400">
        <f t="shared" si="217"/>
        <v>22</v>
      </c>
      <c r="S1400" t="str">
        <f t="shared" si="218"/>
        <v>'2012-02-22'</v>
      </c>
      <c r="T1400" t="str">
        <f t="shared" si="219"/>
        <v>insert into control (nombre, fecha_registrada, registrada, estatus, id_admin, id_cliente, created_at, updated_at) values('STORE NETWORKS','2012-02-22',1,1,2,1102,'2018-10-31 23:06:00','2018-10-31 23:06:00');</v>
      </c>
    </row>
    <row r="1401" spans="1:20">
      <c r="A1401" s="58" t="s">
        <v>6812</v>
      </c>
      <c r="B1401" s="58">
        <v>1</v>
      </c>
      <c r="C1401" s="67">
        <v>42402</v>
      </c>
      <c r="D1401" s="67">
        <v>46055</v>
      </c>
      <c r="E1401" s="83">
        <v>35</v>
      </c>
      <c r="F1401" s="58" t="s">
        <v>6812</v>
      </c>
      <c r="G1401" s="58">
        <v>535</v>
      </c>
      <c r="I1401" t="s">
        <v>7717</v>
      </c>
      <c r="J1401">
        <v>1400</v>
      </c>
      <c r="K1401">
        <f t="shared" si="210"/>
        <v>536</v>
      </c>
      <c r="L1401">
        <f t="shared" si="211"/>
        <v>0</v>
      </c>
      <c r="M1401">
        <f t="shared" si="212"/>
        <v>42858</v>
      </c>
      <c r="N1401">
        <f t="shared" si="213"/>
        <v>2017</v>
      </c>
      <c r="O1401">
        <f t="shared" si="214"/>
        <v>5</v>
      </c>
      <c r="P1401" t="str">
        <f t="shared" si="215"/>
        <v>05</v>
      </c>
      <c r="Q1401">
        <f t="shared" si="216"/>
        <v>3</v>
      </c>
      <c r="R1401" t="str">
        <f t="shared" si="217"/>
        <v>03</v>
      </c>
      <c r="S1401" t="str">
        <f t="shared" si="218"/>
        <v>'2017-05-03'</v>
      </c>
      <c r="T1401" t="str">
        <f t="shared" si="219"/>
        <v>insert into control (nombre, fecha_registrada, registrada, estatus, id_admin, id_cliente, created_at, updated_at) values('STRATA','2017-05-03',0,1,2,536,'2018-10-31 23:06:00','2018-10-31 23:06:00');</v>
      </c>
    </row>
    <row r="1402" spans="1:20">
      <c r="A1402" s="74" t="s">
        <v>6822</v>
      </c>
      <c r="B1402" s="59" t="s">
        <v>8657</v>
      </c>
      <c r="C1402" s="68">
        <v>42403</v>
      </c>
      <c r="D1402" s="68">
        <v>46056</v>
      </c>
      <c r="E1402" s="82"/>
      <c r="F1402" s="59" t="s">
        <v>6823</v>
      </c>
      <c r="G1402" s="59">
        <v>195</v>
      </c>
      <c r="I1402" t="s">
        <v>758</v>
      </c>
      <c r="J1402">
        <v>1401</v>
      </c>
      <c r="K1402">
        <f t="shared" si="210"/>
        <v>996</v>
      </c>
      <c r="L1402">
        <f t="shared" si="211"/>
        <v>0</v>
      </c>
      <c r="M1402">
        <f t="shared" si="212"/>
        <v>40862</v>
      </c>
      <c r="N1402">
        <f t="shared" si="213"/>
        <v>2011</v>
      </c>
      <c r="O1402">
        <f t="shared" si="214"/>
        <v>11</v>
      </c>
      <c r="P1402">
        <f t="shared" si="215"/>
        <v>11</v>
      </c>
      <c r="Q1402">
        <f t="shared" si="216"/>
        <v>15</v>
      </c>
      <c r="R1402">
        <f t="shared" si="217"/>
        <v>15</v>
      </c>
      <c r="S1402" t="str">
        <f t="shared" si="218"/>
        <v>'2011-11-15'</v>
      </c>
      <c r="T1402" t="str">
        <f t="shared" si="219"/>
        <v>insert into control (nombre, fecha_registrada, registrada, estatus, id_admin, id_cliente, created_at, updated_at) values('STRIKE BURGER','2011-11-15',0,1,2,996,'2018-10-31 23:06:00','2018-10-31 23:06:00');</v>
      </c>
    </row>
    <row r="1403" spans="1:20">
      <c r="A1403" s="58" t="s">
        <v>6832</v>
      </c>
      <c r="B1403" s="58">
        <v>1</v>
      </c>
      <c r="C1403" s="67">
        <v>42403</v>
      </c>
      <c r="D1403" s="67">
        <v>46056</v>
      </c>
      <c r="E1403" s="83">
        <v>30</v>
      </c>
      <c r="F1403" s="58" t="s">
        <v>6832</v>
      </c>
      <c r="G1403" s="58">
        <v>63</v>
      </c>
      <c r="I1403" t="s">
        <v>8374</v>
      </c>
      <c r="J1403">
        <v>1402</v>
      </c>
      <c r="K1403">
        <f t="shared" si="210"/>
        <v>536</v>
      </c>
      <c r="L1403">
        <f t="shared" si="211"/>
        <v>1</v>
      </c>
      <c r="M1403">
        <f t="shared" si="212"/>
        <v>43284</v>
      </c>
      <c r="N1403">
        <f t="shared" si="213"/>
        <v>2018</v>
      </c>
      <c r="O1403">
        <f t="shared" si="214"/>
        <v>7</v>
      </c>
      <c r="P1403" t="str">
        <f t="shared" si="215"/>
        <v>07</v>
      </c>
      <c r="Q1403">
        <f t="shared" si="216"/>
        <v>3</v>
      </c>
      <c r="R1403" t="str">
        <f t="shared" si="217"/>
        <v>03</v>
      </c>
      <c r="S1403" t="str">
        <f t="shared" si="218"/>
        <v>'2018-07-03'</v>
      </c>
      <c r="T1403" t="str">
        <f t="shared" si="219"/>
        <v>insert into control (nombre, fecha_registrada, registrada, estatus, id_admin, id_cliente, created_at, updated_at) values('STYLO BY INTERCERAMIC','2018-07-03',1,1,2,536,'2018-10-31 23:06:00','2018-10-31 23:06:00');</v>
      </c>
    </row>
    <row r="1404" spans="1:20">
      <c r="A1404" s="59" t="s">
        <v>6832</v>
      </c>
      <c r="B1404" s="59">
        <v>1</v>
      </c>
      <c r="C1404" s="68">
        <v>42403</v>
      </c>
      <c r="D1404" s="68">
        <v>46056</v>
      </c>
      <c r="E1404" s="82">
        <v>35</v>
      </c>
      <c r="F1404" s="59" t="s">
        <v>6832</v>
      </c>
      <c r="G1404" s="59">
        <v>63</v>
      </c>
      <c r="I1404" t="s">
        <v>8595</v>
      </c>
      <c r="J1404">
        <v>1403</v>
      </c>
      <c r="K1404">
        <f t="shared" si="210"/>
        <v>844</v>
      </c>
      <c r="L1404">
        <f t="shared" si="211"/>
        <v>1</v>
      </c>
      <c r="M1404">
        <f t="shared" si="212"/>
        <v>43307</v>
      </c>
      <c r="N1404">
        <f t="shared" si="213"/>
        <v>2018</v>
      </c>
      <c r="O1404">
        <f t="shared" si="214"/>
        <v>7</v>
      </c>
      <c r="P1404" t="str">
        <f t="shared" si="215"/>
        <v>07</v>
      </c>
      <c r="Q1404">
        <f t="shared" si="216"/>
        <v>26</v>
      </c>
      <c r="R1404">
        <f t="shared" si="217"/>
        <v>26</v>
      </c>
      <c r="S1404" t="str">
        <f t="shared" si="218"/>
        <v>'2018-07-26'</v>
      </c>
      <c r="T1404" t="str">
        <f t="shared" si="219"/>
        <v>insert into control (nombre, fecha_registrada, registrada, estatus, id_admin, id_cliente, created_at, updated_at) values('SU CONFIANZA BIENES RAICES','2018-07-26',1,1,2,844,'2018-10-31 23:06:00','2018-10-31 23:06:00');</v>
      </c>
    </row>
    <row r="1405" spans="1:20">
      <c r="A1405" s="58" t="s">
        <v>6839</v>
      </c>
      <c r="B1405" s="58">
        <v>1</v>
      </c>
      <c r="C1405" s="67">
        <v>42403</v>
      </c>
      <c r="D1405" s="67">
        <v>46056</v>
      </c>
      <c r="E1405" s="83">
        <v>35</v>
      </c>
      <c r="F1405" s="58" t="s">
        <v>6368</v>
      </c>
      <c r="G1405" s="58">
        <v>435</v>
      </c>
      <c r="I1405" t="s">
        <v>751</v>
      </c>
      <c r="J1405">
        <v>1404</v>
      </c>
      <c r="K1405">
        <f t="shared" si="210"/>
        <v>997</v>
      </c>
      <c r="L1405">
        <f t="shared" si="211"/>
        <v>1</v>
      </c>
      <c r="M1405">
        <f t="shared" si="212"/>
        <v>41117</v>
      </c>
      <c r="N1405">
        <f t="shared" si="213"/>
        <v>2012</v>
      </c>
      <c r="O1405">
        <f t="shared" si="214"/>
        <v>7</v>
      </c>
      <c r="P1405" t="str">
        <f t="shared" si="215"/>
        <v>07</v>
      </c>
      <c r="Q1405">
        <f t="shared" si="216"/>
        <v>27</v>
      </c>
      <c r="R1405">
        <f t="shared" si="217"/>
        <v>27</v>
      </c>
      <c r="S1405" t="str">
        <f t="shared" si="218"/>
        <v>'2012-07-27'</v>
      </c>
      <c r="T1405" t="str">
        <f t="shared" si="219"/>
        <v>insert into control (nombre, fecha_registrada, registrada, estatus, id_admin, id_cliente, created_at, updated_at) values('SUASA','2012-07-27',1,1,2,997,'2018-10-31 23:06:00','2018-10-31 23:06:00');</v>
      </c>
    </row>
    <row r="1406" spans="1:20">
      <c r="A1406" s="59" t="s">
        <v>6844</v>
      </c>
      <c r="B1406" s="60" t="s">
        <v>8657</v>
      </c>
      <c r="C1406" s="68">
        <v>42403</v>
      </c>
      <c r="D1406" s="68">
        <v>46056</v>
      </c>
      <c r="E1406" s="82"/>
      <c r="F1406" s="59" t="s">
        <v>6844</v>
      </c>
      <c r="G1406" s="59">
        <v>109</v>
      </c>
      <c r="I1406" t="s">
        <v>7602</v>
      </c>
      <c r="J1406">
        <v>1405</v>
      </c>
      <c r="K1406">
        <f t="shared" si="210"/>
        <v>434</v>
      </c>
      <c r="L1406">
        <f t="shared" si="211"/>
        <v>1</v>
      </c>
      <c r="M1406">
        <f t="shared" si="212"/>
        <v>42817</v>
      </c>
      <c r="N1406">
        <f t="shared" si="213"/>
        <v>2017</v>
      </c>
      <c r="O1406">
        <f t="shared" si="214"/>
        <v>3</v>
      </c>
      <c r="P1406" t="str">
        <f t="shared" si="215"/>
        <v>03</v>
      </c>
      <c r="Q1406">
        <f t="shared" si="216"/>
        <v>23</v>
      </c>
      <c r="R1406">
        <f t="shared" si="217"/>
        <v>23</v>
      </c>
      <c r="S1406" t="str">
        <f t="shared" si="218"/>
        <v>'2017-03-23'</v>
      </c>
      <c r="T1406" t="str">
        <f t="shared" si="219"/>
        <v>insert into control (nombre, fecha_registrada, registrada, estatus, id_admin, id_cliente, created_at, updated_at) values('SUBASTA FROES','2017-03-23',1,1,2,434,'2018-10-31 23:06:00','2018-10-31 23:06:00');</v>
      </c>
    </row>
    <row r="1407" spans="1:20">
      <c r="A1407" s="58" t="s">
        <v>6852</v>
      </c>
      <c r="B1407" s="58">
        <v>1</v>
      </c>
      <c r="C1407" s="67">
        <v>42403</v>
      </c>
      <c r="D1407" s="67">
        <v>46056</v>
      </c>
      <c r="E1407" s="83">
        <v>9</v>
      </c>
      <c r="F1407" s="58" t="s">
        <v>6852</v>
      </c>
      <c r="G1407" s="58">
        <v>123</v>
      </c>
      <c r="I1407" t="s">
        <v>7774</v>
      </c>
      <c r="J1407">
        <v>1406</v>
      </c>
      <c r="K1407">
        <f t="shared" si="210"/>
        <v>1028</v>
      </c>
      <c r="L1407">
        <f t="shared" si="211"/>
        <v>1</v>
      </c>
      <c r="M1407">
        <f t="shared" si="212"/>
        <v>42880</v>
      </c>
      <c r="N1407">
        <f t="shared" si="213"/>
        <v>2017</v>
      </c>
      <c r="O1407">
        <f t="shared" si="214"/>
        <v>5</v>
      </c>
      <c r="P1407" t="str">
        <f t="shared" si="215"/>
        <v>05</v>
      </c>
      <c r="Q1407">
        <f t="shared" si="216"/>
        <v>25</v>
      </c>
      <c r="R1407">
        <f t="shared" si="217"/>
        <v>25</v>
      </c>
      <c r="S1407" t="str">
        <f t="shared" si="218"/>
        <v>'2017-05-25'</v>
      </c>
      <c r="T1407" t="str">
        <f t="shared" si="219"/>
        <v>insert into control (nombre, fecha_registrada, registrada, estatus, id_admin, id_cliente, created_at, updated_at) values('SUMINSA INSPECTION SYSTEMS','2017-05-25',1,1,2,1028,'2018-10-31 23:06:00','2018-10-31 23:06:00');</v>
      </c>
    </row>
    <row r="1408" spans="1:20">
      <c r="A1408" s="59" t="s">
        <v>6857</v>
      </c>
      <c r="B1408" s="59">
        <v>1</v>
      </c>
      <c r="C1408" s="68">
        <v>42403</v>
      </c>
      <c r="D1408" s="68">
        <v>46056</v>
      </c>
      <c r="E1408" s="82">
        <v>32</v>
      </c>
      <c r="F1408" s="59" t="s">
        <v>6857</v>
      </c>
      <c r="G1408" s="59">
        <v>634</v>
      </c>
      <c r="I1408" t="s">
        <v>744</v>
      </c>
      <c r="J1408">
        <v>1407</v>
      </c>
      <c r="K1408">
        <f t="shared" si="210"/>
        <v>999</v>
      </c>
      <c r="L1408">
        <f t="shared" si="211"/>
        <v>1</v>
      </c>
      <c r="M1408">
        <f t="shared" si="212"/>
        <v>40750</v>
      </c>
      <c r="N1408">
        <f t="shared" si="213"/>
        <v>2011</v>
      </c>
      <c r="O1408">
        <f t="shared" si="214"/>
        <v>7</v>
      </c>
      <c r="P1408" t="str">
        <f t="shared" si="215"/>
        <v>07</v>
      </c>
      <c r="Q1408">
        <f t="shared" si="216"/>
        <v>26</v>
      </c>
      <c r="R1408">
        <f t="shared" si="217"/>
        <v>26</v>
      </c>
      <c r="S1408" t="str">
        <f t="shared" si="218"/>
        <v>'2011-07-26'</v>
      </c>
      <c r="T1408" t="str">
        <f t="shared" si="219"/>
        <v>insert into control (nombre, fecha_registrada, registrada, estatus, id_admin, id_cliente, created_at, updated_at) values('SUN LESS SALON','2011-07-26',1,1,2,999,'2018-10-31 23:06:00','2018-10-31 23:06:00');</v>
      </c>
    </row>
    <row r="1409" spans="1:20" ht="27">
      <c r="A1409" s="64" t="s">
        <v>4084</v>
      </c>
      <c r="B1409" s="58">
        <v>1</v>
      </c>
      <c r="C1409" s="67">
        <v>42415</v>
      </c>
      <c r="D1409" s="67">
        <v>46068</v>
      </c>
      <c r="E1409" s="83"/>
      <c r="F1409" s="64" t="s">
        <v>4084</v>
      </c>
      <c r="G1409" s="58">
        <v>1</v>
      </c>
      <c r="I1409" t="s">
        <v>7624</v>
      </c>
      <c r="J1409">
        <v>1408</v>
      </c>
      <c r="K1409">
        <f t="shared" si="210"/>
        <v>1000</v>
      </c>
      <c r="L1409">
        <f t="shared" si="211"/>
        <v>1</v>
      </c>
      <c r="M1409">
        <f t="shared" si="212"/>
        <v>40072</v>
      </c>
      <c r="N1409">
        <f t="shared" si="213"/>
        <v>2009</v>
      </c>
      <c r="O1409">
        <f t="shared" si="214"/>
        <v>9</v>
      </c>
      <c r="P1409" t="str">
        <f t="shared" si="215"/>
        <v>09</v>
      </c>
      <c r="Q1409">
        <f t="shared" si="216"/>
        <v>16</v>
      </c>
      <c r="R1409">
        <f t="shared" si="217"/>
        <v>16</v>
      </c>
      <c r="S1409" t="str">
        <f t="shared" si="218"/>
        <v>'2009-09-16'</v>
      </c>
      <c r="T1409" t="str">
        <f t="shared" si="219"/>
        <v>insert into control (nombre, fecha_registrada, registrada, estatus, id_admin, id_cliente, created_at, updated_at) values('SUN ROLL','2009-09-16',1,1,2,1000,'2018-10-31 23:06:00','2018-10-31 23:06:00');</v>
      </c>
    </row>
    <row r="1410" spans="1:20">
      <c r="A1410" s="59" t="s">
        <v>6864</v>
      </c>
      <c r="B1410" s="59">
        <v>1</v>
      </c>
      <c r="C1410" s="68">
        <v>42415</v>
      </c>
      <c r="D1410" s="68">
        <v>46068</v>
      </c>
      <c r="E1410" s="82"/>
      <c r="F1410" s="59" t="s">
        <v>6864</v>
      </c>
      <c r="G1410" s="59">
        <v>26</v>
      </c>
      <c r="I1410" t="s">
        <v>738</v>
      </c>
      <c r="J1410">
        <v>1409</v>
      </c>
      <c r="K1410">
        <f t="shared" si="210"/>
        <v>1000</v>
      </c>
      <c r="L1410">
        <f t="shared" si="211"/>
        <v>0</v>
      </c>
      <c r="M1410">
        <f t="shared" si="212"/>
        <v>41865</v>
      </c>
      <c r="N1410">
        <f t="shared" si="213"/>
        <v>2014</v>
      </c>
      <c r="O1410">
        <f t="shared" si="214"/>
        <v>8</v>
      </c>
      <c r="P1410" t="str">
        <f t="shared" si="215"/>
        <v>08</v>
      </c>
      <c r="Q1410">
        <f t="shared" si="216"/>
        <v>14</v>
      </c>
      <c r="R1410">
        <f t="shared" si="217"/>
        <v>14</v>
      </c>
      <c r="S1410" t="str">
        <f t="shared" si="218"/>
        <v>'2014-08-14'</v>
      </c>
      <c r="T1410" t="str">
        <f t="shared" si="219"/>
        <v>insert into control (nombre, fecha_registrada, registrada, estatus, id_admin, id_cliente, created_at, updated_at) values('SUN ROLL SUSHI','2014-08-14',0,1,2,1000,'2018-10-31 23:06:00','2018-10-31 23:06:00');</v>
      </c>
    </row>
    <row r="1411" spans="1:20">
      <c r="A1411" s="58" t="s">
        <v>3897</v>
      </c>
      <c r="B1411" s="58">
        <v>1</v>
      </c>
      <c r="C1411" s="67">
        <v>42415</v>
      </c>
      <c r="D1411" s="67">
        <v>46068</v>
      </c>
      <c r="E1411" s="83"/>
      <c r="F1411" s="58" t="s">
        <v>3897</v>
      </c>
      <c r="G1411" s="58">
        <v>395</v>
      </c>
      <c r="I1411" t="s">
        <v>734</v>
      </c>
      <c r="J1411">
        <v>1410</v>
      </c>
      <c r="K1411">
        <f t="shared" ref="K1411:K1474" si="220">VLOOKUP($I1411,$A$2:$G$2500,7,0)</f>
        <v>1001</v>
      </c>
      <c r="L1411">
        <f t="shared" ref="L1411:L1474" si="221">IF(VLOOKUP($I1411,$A$2:$G$1967,2,0)="",0,VLOOKUP($I1411,$A$2:$G$1967,2,0))</f>
        <v>1</v>
      </c>
      <c r="M1411">
        <f t="shared" ref="M1411:M1474" si="222">IF(VLOOKUP($I1411,$A$2:$G$1967,3,0)="","",VLOOKUP($I1411,$A$2:$G$1967,3,0))</f>
        <v>40063</v>
      </c>
      <c r="N1411">
        <f t="shared" ref="N1411:N1474" si="223">YEAR(M1411)</f>
        <v>2009</v>
      </c>
      <c r="O1411">
        <f t="shared" ref="O1411:O1474" si="224">MONTH(M1411)</f>
        <v>9</v>
      </c>
      <c r="P1411" t="str">
        <f t="shared" ref="P1411:P1474" si="225">IF(LEN(O1411)=1,CONCATENATE("0",O1411),O1411)</f>
        <v>09</v>
      </c>
      <c r="Q1411">
        <f t="shared" ref="Q1411:Q1474" si="226">DAY(M1411)</f>
        <v>7</v>
      </c>
      <c r="R1411" t="str">
        <f t="shared" ref="R1411:R1474" si="227">IF(LEN(Q1411)=1,CONCATENATE("0",Q1411),Q1411)</f>
        <v>07</v>
      </c>
      <c r="S1411" t="str">
        <f t="shared" ref="S1411:S1474" si="228">IFERROR(CONCATENATE("'",N1411,"-",P1411,"-",R1411,"'"),"null")</f>
        <v>'2009-09-07'</v>
      </c>
      <c r="T1411" t="str">
        <f t="shared" ref="T1411:T1474" si="229">CONCATENATE("insert into control (nombre, fecha_registrada, registrada, estatus, id_admin, id_cliente, created_at, updated_at) values('",I1411,"',",S1411,",",L1411,",1,2,",K1411,",'2018-10-31 23:06:00','2018-10-31 23:06:00');")</f>
        <v>insert into control (nombre, fecha_registrada, registrada, estatus, id_admin, id_cliente, created_at, updated_at) values('SUNLAND SUSHI SSL+','2009-09-07',1,1,2,1001,'2018-10-31 23:06:00','2018-10-31 23:06:00');</v>
      </c>
    </row>
    <row r="1412" spans="1:20">
      <c r="A1412" s="59" t="s">
        <v>6869</v>
      </c>
      <c r="B1412" s="59">
        <v>1</v>
      </c>
      <c r="C1412" s="68">
        <v>42415</v>
      </c>
      <c r="D1412" s="68">
        <v>46068</v>
      </c>
      <c r="E1412" s="82">
        <v>30</v>
      </c>
      <c r="F1412" s="59" t="s">
        <v>5976</v>
      </c>
      <c r="G1412" s="59">
        <v>1026</v>
      </c>
      <c r="I1412" t="s">
        <v>665</v>
      </c>
      <c r="J1412">
        <v>1411</v>
      </c>
      <c r="K1412">
        <f t="shared" si="220"/>
        <v>1015</v>
      </c>
      <c r="L1412">
        <f t="shared" si="221"/>
        <v>1</v>
      </c>
      <c r="M1412">
        <f t="shared" si="222"/>
        <v>41100</v>
      </c>
      <c r="N1412">
        <f t="shared" si="223"/>
        <v>2012</v>
      </c>
      <c r="O1412">
        <f t="shared" si="224"/>
        <v>7</v>
      </c>
      <c r="P1412" t="str">
        <f t="shared" si="225"/>
        <v>07</v>
      </c>
      <c r="Q1412">
        <f t="shared" si="226"/>
        <v>10</v>
      </c>
      <c r="R1412">
        <f t="shared" si="227"/>
        <v>10</v>
      </c>
      <c r="S1412" t="str">
        <f t="shared" si="228"/>
        <v>'2012-07-10'</v>
      </c>
      <c r="T1412" t="str">
        <f t="shared" si="229"/>
        <v>insert into control (nombre, fecha_registrada, registrada, estatus, id_admin, id_cliente, created_at, updated_at) values('SUNSET A&amp;G BAJA EAT, DRINK &amp; SMILE','2012-07-10',1,1,2,1015,'2018-10-31 23:06:00','2018-10-31 23:06:00');</v>
      </c>
    </row>
    <row r="1413" spans="1:20">
      <c r="A1413" s="58" t="s">
        <v>6869</v>
      </c>
      <c r="B1413" s="58">
        <v>1</v>
      </c>
      <c r="C1413" s="67">
        <v>42415</v>
      </c>
      <c r="D1413" s="67">
        <v>46068</v>
      </c>
      <c r="E1413" s="83">
        <v>43</v>
      </c>
      <c r="F1413" s="58" t="s">
        <v>5976</v>
      </c>
      <c r="G1413" s="58">
        <v>1026</v>
      </c>
      <c r="I1413" t="s">
        <v>7722</v>
      </c>
      <c r="J1413">
        <v>1412</v>
      </c>
      <c r="K1413">
        <f t="shared" si="220"/>
        <v>536</v>
      </c>
      <c r="L1413">
        <f t="shared" si="221"/>
        <v>1</v>
      </c>
      <c r="M1413">
        <f t="shared" si="222"/>
        <v>42858</v>
      </c>
      <c r="N1413">
        <f t="shared" si="223"/>
        <v>2017</v>
      </c>
      <c r="O1413">
        <f t="shared" si="224"/>
        <v>5</v>
      </c>
      <c r="P1413" t="str">
        <f t="shared" si="225"/>
        <v>05</v>
      </c>
      <c r="Q1413">
        <f t="shared" si="226"/>
        <v>3</v>
      </c>
      <c r="R1413" t="str">
        <f t="shared" si="227"/>
        <v>03</v>
      </c>
      <c r="S1413" t="str">
        <f t="shared" si="228"/>
        <v>'2017-05-03'</v>
      </c>
      <c r="T1413" t="str">
        <f t="shared" si="229"/>
        <v>insert into control (nombre, fecha_registrada, registrada, estatus, id_admin, id_cliente, created_at, updated_at) values('SUNWOOD','2017-05-03',1,1,2,536,'2018-10-31 23:06:00','2018-10-31 23:06:00');</v>
      </c>
    </row>
    <row r="1414" spans="1:20">
      <c r="A1414" s="59" t="s">
        <v>6869</v>
      </c>
      <c r="B1414" s="59">
        <v>1</v>
      </c>
      <c r="C1414" s="68">
        <v>42415</v>
      </c>
      <c r="D1414" s="68">
        <v>46068</v>
      </c>
      <c r="E1414" s="82">
        <v>35</v>
      </c>
      <c r="F1414" s="59" t="s">
        <v>5976</v>
      </c>
      <c r="G1414" s="59">
        <v>1026</v>
      </c>
      <c r="I1414" t="s">
        <v>8200</v>
      </c>
      <c r="J1414">
        <v>1413</v>
      </c>
      <c r="K1414">
        <f t="shared" si="220"/>
        <v>748</v>
      </c>
      <c r="L1414">
        <f t="shared" si="221"/>
        <v>1</v>
      </c>
      <c r="M1414">
        <f t="shared" si="222"/>
        <v>43160</v>
      </c>
      <c r="N1414">
        <f t="shared" si="223"/>
        <v>2018</v>
      </c>
      <c r="O1414">
        <f t="shared" si="224"/>
        <v>3</v>
      </c>
      <c r="P1414" t="str">
        <f t="shared" si="225"/>
        <v>03</v>
      </c>
      <c r="Q1414">
        <f t="shared" si="226"/>
        <v>1</v>
      </c>
      <c r="R1414" t="str">
        <f t="shared" si="227"/>
        <v>01</v>
      </c>
      <c r="S1414" t="str">
        <f t="shared" si="228"/>
        <v>'2018-03-01'</v>
      </c>
      <c r="T1414" t="str">
        <f t="shared" si="229"/>
        <v>insert into control (nombre, fecha_registrada, registrada, estatus, id_admin, id_cliente, created_at, updated_at) values('SUPER CABALGA','2018-03-01',1,1,2,748,'2018-10-31 23:06:00','2018-10-31 23:06:00');</v>
      </c>
    </row>
    <row r="1415" spans="1:20">
      <c r="A1415" s="58" t="s">
        <v>6875</v>
      </c>
      <c r="B1415" s="58">
        <v>1</v>
      </c>
      <c r="C1415" s="67">
        <v>42423</v>
      </c>
      <c r="D1415" s="67">
        <v>46076</v>
      </c>
      <c r="E1415" s="83">
        <v>42</v>
      </c>
      <c r="F1415" s="58" t="s">
        <v>3695</v>
      </c>
      <c r="G1415" s="58">
        <v>430</v>
      </c>
      <c r="I1415" t="s">
        <v>2032</v>
      </c>
      <c r="J1415">
        <v>1414</v>
      </c>
      <c r="K1415">
        <f t="shared" si="220"/>
        <v>748</v>
      </c>
      <c r="L1415">
        <f t="shared" si="221"/>
        <v>1</v>
      </c>
      <c r="M1415">
        <f t="shared" si="222"/>
        <v>37267</v>
      </c>
      <c r="N1415">
        <f t="shared" si="223"/>
        <v>2002</v>
      </c>
      <c r="O1415">
        <f t="shared" si="224"/>
        <v>1</v>
      </c>
      <c r="P1415" t="str">
        <f t="shared" si="225"/>
        <v>01</v>
      </c>
      <c r="Q1415">
        <f t="shared" si="226"/>
        <v>11</v>
      </c>
      <c r="R1415">
        <f t="shared" si="227"/>
        <v>11</v>
      </c>
      <c r="S1415" t="str">
        <f t="shared" si="228"/>
        <v>'2002-01-11'</v>
      </c>
      <c r="T1415" t="str">
        <f t="shared" si="229"/>
        <v>insert into control (nombre, fecha_registrada, registrada, estatus, id_admin, id_cliente, created_at, updated_at) values('SUPER CAMPEON NG','2002-01-11',1,1,2,748,'2018-10-31 23:06:00','2018-10-31 23:06:00');</v>
      </c>
    </row>
    <row r="1416" spans="1:20">
      <c r="A1416" s="59" t="s">
        <v>6879</v>
      </c>
      <c r="B1416" s="59">
        <v>1</v>
      </c>
      <c r="C1416" s="68">
        <v>42424</v>
      </c>
      <c r="D1416" s="68">
        <v>46077</v>
      </c>
      <c r="E1416" s="82">
        <v>35</v>
      </c>
      <c r="F1416" s="59" t="s">
        <v>6879</v>
      </c>
      <c r="G1416" s="59">
        <v>752</v>
      </c>
      <c r="I1416" t="s">
        <v>6095</v>
      </c>
      <c r="J1416">
        <v>1415</v>
      </c>
      <c r="K1416">
        <f t="shared" si="220"/>
        <v>748</v>
      </c>
      <c r="L1416">
        <f t="shared" si="221"/>
        <v>1</v>
      </c>
      <c r="M1416">
        <f t="shared" si="222"/>
        <v>42090</v>
      </c>
      <c r="N1416">
        <f t="shared" si="223"/>
        <v>2015</v>
      </c>
      <c r="O1416">
        <f t="shared" si="224"/>
        <v>3</v>
      </c>
      <c r="P1416" t="str">
        <f t="shared" si="225"/>
        <v>03</v>
      </c>
      <c r="Q1416">
        <f t="shared" si="226"/>
        <v>27</v>
      </c>
      <c r="R1416">
        <f t="shared" si="227"/>
        <v>27</v>
      </c>
      <c r="S1416" t="str">
        <f t="shared" si="228"/>
        <v>'2015-03-27'</v>
      </c>
      <c r="T1416" t="str">
        <f t="shared" si="229"/>
        <v>insert into control (nombre, fecha_registrada, registrada, estatus, id_admin, id_cliente, created_at, updated_at) values('SUPER CAMPEON NG CABALLO 14%','2015-03-27',1,1,2,748,'2018-10-31 23:06:00','2018-10-31 23:06:00');</v>
      </c>
    </row>
    <row r="1417" spans="1:20">
      <c r="A1417" s="58" t="s">
        <v>6884</v>
      </c>
      <c r="B1417" s="58">
        <v>1</v>
      </c>
      <c r="C1417" s="67">
        <v>42424</v>
      </c>
      <c r="D1417" s="67">
        <v>46077</v>
      </c>
      <c r="E1417" s="83">
        <v>37</v>
      </c>
      <c r="F1417" s="58" t="s">
        <v>6879</v>
      </c>
      <c r="G1417" s="58">
        <v>752</v>
      </c>
      <c r="I1417" t="s">
        <v>729</v>
      </c>
      <c r="J1417">
        <v>1416</v>
      </c>
      <c r="K1417">
        <f t="shared" si="220"/>
        <v>1002</v>
      </c>
      <c r="L1417">
        <f t="shared" si="221"/>
        <v>1</v>
      </c>
      <c r="M1417">
        <f t="shared" si="222"/>
        <v>37629</v>
      </c>
      <c r="N1417">
        <f t="shared" si="223"/>
        <v>2003</v>
      </c>
      <c r="O1417">
        <f t="shared" si="224"/>
        <v>1</v>
      </c>
      <c r="P1417" t="str">
        <f t="shared" si="225"/>
        <v>01</v>
      </c>
      <c r="Q1417">
        <f t="shared" si="226"/>
        <v>8</v>
      </c>
      <c r="R1417" t="str">
        <f t="shared" si="227"/>
        <v>08</v>
      </c>
      <c r="S1417" t="str">
        <f t="shared" si="228"/>
        <v>'2003-01-08'</v>
      </c>
      <c r="T1417" t="str">
        <f t="shared" si="229"/>
        <v>insert into control (nombre, fecha_registrada, registrada, estatus, id_admin, id_cliente, created_at, updated_at) values('SUPER CART','2003-01-08',1,1,2,1002,'2018-10-31 23:06:00','2018-10-31 23:06:00');</v>
      </c>
    </row>
    <row r="1418" spans="1:20">
      <c r="A1418" s="59" t="s">
        <v>6886</v>
      </c>
      <c r="B1418" s="59">
        <v>1</v>
      </c>
      <c r="C1418" s="68">
        <v>42440</v>
      </c>
      <c r="D1418" s="68">
        <v>46092</v>
      </c>
      <c r="E1418" s="82">
        <v>35</v>
      </c>
      <c r="F1418" s="59" t="s">
        <v>6886</v>
      </c>
      <c r="G1418" s="59">
        <v>87</v>
      </c>
      <c r="I1418" t="s">
        <v>2034</v>
      </c>
      <c r="J1418">
        <v>1417</v>
      </c>
      <c r="K1418">
        <f t="shared" si="220"/>
        <v>748</v>
      </c>
      <c r="L1418">
        <f t="shared" si="221"/>
        <v>1</v>
      </c>
      <c r="M1418">
        <f t="shared" si="222"/>
        <v>37267</v>
      </c>
      <c r="N1418">
        <f t="shared" si="223"/>
        <v>2002</v>
      </c>
      <c r="O1418">
        <f t="shared" si="224"/>
        <v>1</v>
      </c>
      <c r="P1418" t="str">
        <f t="shared" si="225"/>
        <v>01</v>
      </c>
      <c r="Q1418">
        <f t="shared" si="226"/>
        <v>11</v>
      </c>
      <c r="R1418">
        <f t="shared" si="227"/>
        <v>11</v>
      </c>
      <c r="S1418" t="str">
        <f t="shared" si="228"/>
        <v>'2002-01-11'</v>
      </c>
      <c r="T1418" t="str">
        <f t="shared" si="229"/>
        <v>insert into control (nombre, fecha_registrada, registrada, estatus, id_admin, id_cliente, created_at, updated_at) values('SUPER CHAMPION NG','2002-01-11',1,1,2,748,'2018-10-31 23:06:00','2018-10-31 23:06:00');</v>
      </c>
    </row>
    <row r="1419" spans="1:20">
      <c r="A1419" s="58" t="s">
        <v>6891</v>
      </c>
      <c r="B1419" s="58">
        <v>1</v>
      </c>
      <c r="C1419" s="67">
        <v>42440</v>
      </c>
      <c r="D1419" s="67">
        <v>46092</v>
      </c>
      <c r="E1419" s="83">
        <v>29</v>
      </c>
      <c r="F1419" s="58" t="s">
        <v>6891</v>
      </c>
      <c r="G1419" s="58">
        <v>179</v>
      </c>
      <c r="I1419" t="s">
        <v>6324</v>
      </c>
      <c r="J1419">
        <v>1418</v>
      </c>
      <c r="K1419">
        <f t="shared" si="220"/>
        <v>748</v>
      </c>
      <c r="L1419">
        <f t="shared" si="221"/>
        <v>1</v>
      </c>
      <c r="M1419">
        <f t="shared" si="222"/>
        <v>42151</v>
      </c>
      <c r="N1419">
        <f t="shared" si="223"/>
        <v>2015</v>
      </c>
      <c r="O1419">
        <f t="shared" si="224"/>
        <v>5</v>
      </c>
      <c r="P1419" t="str">
        <f t="shared" si="225"/>
        <v>05</v>
      </c>
      <c r="Q1419">
        <f t="shared" si="226"/>
        <v>27</v>
      </c>
      <c r="R1419">
        <f t="shared" si="227"/>
        <v>27</v>
      </c>
      <c r="S1419" t="str">
        <f t="shared" si="228"/>
        <v>'2015-05-27'</v>
      </c>
      <c r="T1419" t="str">
        <f t="shared" si="229"/>
        <v>insert into control (nombre, fecha_registrada, registrada, estatus, id_admin, id_cliente, created_at, updated_at) values('SUPER CHAMPION PLUS NG','2015-05-27',1,1,2,748,'2018-10-31 23:06:00','2018-10-31 23:06:00');</v>
      </c>
    </row>
    <row r="1420" spans="1:20">
      <c r="A1420" s="59" t="s">
        <v>6895</v>
      </c>
      <c r="B1420" s="59">
        <v>1</v>
      </c>
      <c r="C1420" s="68">
        <v>42440</v>
      </c>
      <c r="D1420" s="68">
        <v>46092</v>
      </c>
      <c r="E1420" s="82">
        <v>12</v>
      </c>
      <c r="F1420" s="59" t="s">
        <v>6896</v>
      </c>
      <c r="G1420" s="59">
        <v>284</v>
      </c>
      <c r="I1420" t="s">
        <v>713</v>
      </c>
      <c r="J1420">
        <v>1419</v>
      </c>
      <c r="K1420">
        <f t="shared" si="220"/>
        <v>1003</v>
      </c>
      <c r="L1420">
        <f t="shared" si="221"/>
        <v>1</v>
      </c>
      <c r="M1420">
        <f t="shared" si="222"/>
        <v>39556</v>
      </c>
      <c r="N1420">
        <f t="shared" si="223"/>
        <v>2008</v>
      </c>
      <c r="O1420">
        <f t="shared" si="224"/>
        <v>4</v>
      </c>
      <c r="P1420" t="str">
        <f t="shared" si="225"/>
        <v>04</v>
      </c>
      <c r="Q1420">
        <f t="shared" si="226"/>
        <v>18</v>
      </c>
      <c r="R1420">
        <f t="shared" si="227"/>
        <v>18</v>
      </c>
      <c r="S1420" t="str">
        <f t="shared" si="228"/>
        <v>'2008-04-18'</v>
      </c>
      <c r="T1420" t="str">
        <f t="shared" si="229"/>
        <v>insert into control (nombre, fecha_registrada, registrada, estatus, id_admin, id_cliente, created_at, updated_at) values('SUPER COLDY','2008-04-18',1,1,2,1003,'2018-10-31 23:06:00','2018-10-31 23:06:00');</v>
      </c>
    </row>
    <row r="1421" spans="1:20">
      <c r="A1421" s="58" t="s">
        <v>6901</v>
      </c>
      <c r="B1421" s="57">
        <v>1</v>
      </c>
      <c r="C1421" s="67">
        <v>42440</v>
      </c>
      <c r="D1421" s="67">
        <v>46092</v>
      </c>
      <c r="E1421" s="83">
        <v>37</v>
      </c>
      <c r="F1421" s="58" t="s">
        <v>6896</v>
      </c>
      <c r="G1421" s="58">
        <v>284</v>
      </c>
      <c r="I1421" t="s">
        <v>720</v>
      </c>
      <c r="J1421">
        <v>1420</v>
      </c>
      <c r="K1421">
        <f t="shared" si="220"/>
        <v>1003</v>
      </c>
      <c r="L1421">
        <f t="shared" si="221"/>
        <v>1</v>
      </c>
      <c r="M1421">
        <f t="shared" si="222"/>
        <v>39556</v>
      </c>
      <c r="N1421">
        <f t="shared" si="223"/>
        <v>2008</v>
      </c>
      <c r="O1421">
        <f t="shared" si="224"/>
        <v>4</v>
      </c>
      <c r="P1421" t="str">
        <f t="shared" si="225"/>
        <v>04</v>
      </c>
      <c r="Q1421">
        <f t="shared" si="226"/>
        <v>18</v>
      </c>
      <c r="R1421">
        <f t="shared" si="227"/>
        <v>18</v>
      </c>
      <c r="S1421" t="str">
        <f t="shared" si="228"/>
        <v>'2008-04-18'</v>
      </c>
      <c r="T1421" t="str">
        <f t="shared" si="229"/>
        <v>insert into control (nombre, fecha_registrada, registrada, estatus, id_admin, id_cliente, created_at, updated_at) values('SUPER COLDYMANÍA','2008-04-18',1,1,2,1003,'2018-10-31 23:06:00','2018-10-31 23:06:00');</v>
      </c>
    </row>
    <row r="1422" spans="1:20">
      <c r="A1422" s="59" t="s">
        <v>6901</v>
      </c>
      <c r="B1422" s="59">
        <v>1</v>
      </c>
      <c r="C1422" s="68">
        <v>42440</v>
      </c>
      <c r="D1422" s="68">
        <v>46092</v>
      </c>
      <c r="E1422" s="82">
        <v>35</v>
      </c>
      <c r="F1422" s="59" t="s">
        <v>6896</v>
      </c>
      <c r="G1422" s="59">
        <v>284</v>
      </c>
      <c r="I1422" t="s">
        <v>709</v>
      </c>
      <c r="J1422">
        <v>1421</v>
      </c>
      <c r="K1422">
        <f t="shared" si="220"/>
        <v>1004</v>
      </c>
      <c r="L1422">
        <f t="shared" si="221"/>
        <v>1</v>
      </c>
      <c r="M1422">
        <f t="shared" si="222"/>
        <v>38028</v>
      </c>
      <c r="N1422">
        <f t="shared" si="223"/>
        <v>2004</v>
      </c>
      <c r="O1422">
        <f t="shared" si="224"/>
        <v>2</v>
      </c>
      <c r="P1422" t="str">
        <f t="shared" si="225"/>
        <v>02</v>
      </c>
      <c r="Q1422">
        <f t="shared" si="226"/>
        <v>11</v>
      </c>
      <c r="R1422">
        <f t="shared" si="227"/>
        <v>11</v>
      </c>
      <c r="S1422" t="str">
        <f t="shared" si="228"/>
        <v>'2004-02-11'</v>
      </c>
      <c r="T1422" t="str">
        <f t="shared" si="229"/>
        <v>insert into control (nombre, fecha_registrada, registrada, estatus, id_admin, id_cliente, created_at, updated_at) values('SUPER GELOS','2004-02-11',1,1,2,1004,'2018-10-31 23:06:00','2018-10-31 23:06:00');</v>
      </c>
    </row>
    <row r="1423" spans="1:20">
      <c r="A1423" s="58" t="s">
        <v>6901</v>
      </c>
      <c r="B1423" s="58">
        <v>1</v>
      </c>
      <c r="C1423" s="67">
        <v>42440</v>
      </c>
      <c r="D1423" s="67">
        <v>46092</v>
      </c>
      <c r="E1423" s="83">
        <v>12</v>
      </c>
      <c r="F1423" s="58" t="s">
        <v>6896</v>
      </c>
      <c r="G1423" s="58">
        <v>284</v>
      </c>
      <c r="I1423" t="s">
        <v>700</v>
      </c>
      <c r="J1423">
        <v>1422</v>
      </c>
      <c r="K1423">
        <f t="shared" si="220"/>
        <v>1005</v>
      </c>
      <c r="L1423">
        <f t="shared" si="221"/>
        <v>1</v>
      </c>
      <c r="M1423">
        <f t="shared" si="222"/>
        <v>41975</v>
      </c>
      <c r="N1423">
        <f t="shared" si="223"/>
        <v>2014</v>
      </c>
      <c r="O1423">
        <f t="shared" si="224"/>
        <v>12</v>
      </c>
      <c r="P1423">
        <f t="shared" si="225"/>
        <v>12</v>
      </c>
      <c r="Q1423">
        <f t="shared" si="226"/>
        <v>2</v>
      </c>
      <c r="R1423" t="str">
        <f t="shared" si="227"/>
        <v>02</v>
      </c>
      <c r="S1423" t="str">
        <f t="shared" si="228"/>
        <v>'2014-12-02'</v>
      </c>
      <c r="T1423" t="str">
        <f t="shared" si="229"/>
        <v>insert into control (nombre, fecha_registrada, registrada, estatus, id_admin, id_cliente, created_at, updated_at) values('SUPERA ESPECIALIDADES EN PSICOLOGÍA','2014-12-02',1,1,2,1005,'2018-10-31 23:06:00','2018-10-31 23:06:00');</v>
      </c>
    </row>
    <row r="1424" spans="1:20" ht="27">
      <c r="A1424" s="74" t="s">
        <v>3880</v>
      </c>
      <c r="B1424" s="59">
        <v>1</v>
      </c>
      <c r="C1424" s="68">
        <v>42440</v>
      </c>
      <c r="D1424" s="68">
        <v>46092</v>
      </c>
      <c r="E1424" s="82">
        <v>38</v>
      </c>
      <c r="F1424" s="74" t="s">
        <v>3880</v>
      </c>
      <c r="G1424" s="59">
        <v>398</v>
      </c>
      <c r="I1424" t="s">
        <v>8443</v>
      </c>
      <c r="J1424">
        <v>1423</v>
      </c>
      <c r="K1424">
        <f t="shared" si="220"/>
        <v>35</v>
      </c>
      <c r="L1424">
        <f t="shared" si="221"/>
        <v>0</v>
      </c>
      <c r="M1424" t="str">
        <f t="shared" si="222"/>
        <v/>
      </c>
      <c r="N1424" t="e">
        <f t="shared" si="223"/>
        <v>#VALUE!</v>
      </c>
      <c r="O1424" t="e">
        <f t="shared" si="224"/>
        <v>#VALUE!</v>
      </c>
      <c r="P1424" t="e">
        <f t="shared" si="225"/>
        <v>#VALUE!</v>
      </c>
      <c r="Q1424" t="e">
        <f t="shared" si="226"/>
        <v>#VALUE!</v>
      </c>
      <c r="R1424" t="e">
        <f t="shared" si="227"/>
        <v>#VALUE!</v>
      </c>
      <c r="S1424" t="str">
        <f t="shared" si="228"/>
        <v>null</v>
      </c>
      <c r="T1424" t="str">
        <f t="shared" si="229"/>
        <v>insert into control (nombre, fecha_registrada, registrada, estatus, id_admin, id_cliente, created_at, updated_at) values('SUPRENBOV',null,0,1,2,35,'2018-10-31 23:06:00','2018-10-31 23:06:00');</v>
      </c>
    </row>
    <row r="1425" spans="1:20">
      <c r="A1425" s="58" t="s">
        <v>6911</v>
      </c>
      <c r="B1425" s="57" t="s">
        <v>8657</v>
      </c>
      <c r="C1425" s="67">
        <v>42440</v>
      </c>
      <c r="D1425" s="67">
        <v>46092</v>
      </c>
      <c r="E1425" s="83">
        <v>36</v>
      </c>
      <c r="F1425" s="58" t="s">
        <v>6912</v>
      </c>
      <c r="G1425" s="58">
        <v>253</v>
      </c>
      <c r="I1425" t="s">
        <v>8611</v>
      </c>
      <c r="J1425">
        <v>1424</v>
      </c>
      <c r="K1425">
        <f t="shared" si="220"/>
        <v>1007</v>
      </c>
      <c r="L1425">
        <f t="shared" si="221"/>
        <v>1</v>
      </c>
      <c r="M1425">
        <f t="shared" si="222"/>
        <v>42759</v>
      </c>
      <c r="N1425">
        <f t="shared" si="223"/>
        <v>2017</v>
      </c>
      <c r="O1425">
        <f t="shared" si="224"/>
        <v>1</v>
      </c>
      <c r="P1425" t="str">
        <f t="shared" si="225"/>
        <v>01</v>
      </c>
      <c r="Q1425">
        <f t="shared" si="226"/>
        <v>24</v>
      </c>
      <c r="R1425">
        <f t="shared" si="227"/>
        <v>24</v>
      </c>
      <c r="S1425" t="str">
        <f t="shared" si="228"/>
        <v>'2017-01-24'</v>
      </c>
      <c r="T1425" t="str">
        <f t="shared" si="229"/>
        <v>insert into control (nombre, fecha_registrada, registrada, estatus, id_admin, id_cliente, created_at, updated_at) values('SUSAN CARROT´S ICE CREAM &amp; SNACKS','2017-01-24',1,1,2,1007,'2018-10-31 23:06:00','2018-10-31 23:06:00');</v>
      </c>
    </row>
    <row r="1426" spans="1:20">
      <c r="A1426" s="59" t="s">
        <v>6917</v>
      </c>
      <c r="B1426" s="60" t="s">
        <v>8657</v>
      </c>
      <c r="C1426" s="68">
        <v>42440</v>
      </c>
      <c r="D1426" s="68">
        <v>46092</v>
      </c>
      <c r="E1426" s="82">
        <v>30</v>
      </c>
      <c r="F1426" s="59" t="s">
        <v>6917</v>
      </c>
      <c r="G1426" s="59">
        <v>488</v>
      </c>
      <c r="I1426" t="s">
        <v>685</v>
      </c>
      <c r="J1426">
        <v>1425</v>
      </c>
      <c r="K1426">
        <f t="shared" si="220"/>
        <v>1008</v>
      </c>
      <c r="L1426">
        <f t="shared" si="221"/>
        <v>1</v>
      </c>
      <c r="M1426">
        <f t="shared" si="222"/>
        <v>38940</v>
      </c>
      <c r="N1426">
        <f t="shared" si="223"/>
        <v>2006</v>
      </c>
      <c r="O1426">
        <f t="shared" si="224"/>
        <v>8</v>
      </c>
      <c r="P1426" t="str">
        <f t="shared" si="225"/>
        <v>08</v>
      </c>
      <c r="Q1426">
        <f t="shared" si="226"/>
        <v>11</v>
      </c>
      <c r="R1426">
        <f t="shared" si="227"/>
        <v>11</v>
      </c>
      <c r="S1426" t="str">
        <f t="shared" si="228"/>
        <v>'2006-08-11'</v>
      </c>
      <c r="T1426" t="str">
        <f t="shared" si="229"/>
        <v>insert into control (nombre, fecha_registrada, registrada, estatus, id_admin, id_cliente, created_at, updated_at) values('SUSHI LAND 29','2006-08-11',1,1,2,1008,'2018-10-31 23:06:00','2018-10-31 23:06:00');</v>
      </c>
    </row>
    <row r="1427" spans="1:20">
      <c r="A1427" s="58" t="s">
        <v>6920</v>
      </c>
      <c r="B1427" s="58">
        <v>1</v>
      </c>
      <c r="C1427" s="67">
        <v>42440</v>
      </c>
      <c r="D1427" s="67">
        <v>46092</v>
      </c>
      <c r="E1427" s="83">
        <v>42</v>
      </c>
      <c r="F1427" s="58" t="s">
        <v>6920</v>
      </c>
      <c r="G1427" s="58">
        <v>502</v>
      </c>
      <c r="I1427" t="s">
        <v>682</v>
      </c>
      <c r="J1427">
        <v>1426</v>
      </c>
      <c r="K1427">
        <f t="shared" si="220"/>
        <v>1009</v>
      </c>
      <c r="L1427">
        <f t="shared" si="221"/>
        <v>1</v>
      </c>
      <c r="M1427">
        <f t="shared" si="222"/>
        <v>39427</v>
      </c>
      <c r="N1427">
        <f t="shared" si="223"/>
        <v>2007</v>
      </c>
      <c r="O1427">
        <f t="shared" si="224"/>
        <v>12</v>
      </c>
      <c r="P1427">
        <f t="shared" si="225"/>
        <v>12</v>
      </c>
      <c r="Q1427">
        <f t="shared" si="226"/>
        <v>11</v>
      </c>
      <c r="R1427">
        <f t="shared" si="227"/>
        <v>11</v>
      </c>
      <c r="S1427" t="str">
        <f t="shared" si="228"/>
        <v>'2007-12-11'</v>
      </c>
      <c r="T1427" t="str">
        <f t="shared" si="229"/>
        <v>insert into control (nombre, fecha_registrada, registrada, estatus, id_admin, id_cliente, created_at, updated_at) values('SUSHI TO GO (INNOMINADA)','2007-12-11',1,1,2,1009,'2018-10-31 23:06:00','2018-10-31 23:06:00');</v>
      </c>
    </row>
    <row r="1428" spans="1:20">
      <c r="A1428" s="59" t="s">
        <v>6925</v>
      </c>
      <c r="B1428" s="59">
        <v>1</v>
      </c>
      <c r="C1428" s="68">
        <v>42440</v>
      </c>
      <c r="D1428" s="68">
        <v>46092</v>
      </c>
      <c r="E1428" s="82">
        <v>35</v>
      </c>
      <c r="F1428" s="59" t="s">
        <v>437</v>
      </c>
      <c r="G1428" s="59">
        <v>1062</v>
      </c>
      <c r="I1428" t="s">
        <v>7009</v>
      </c>
      <c r="J1428">
        <v>1427</v>
      </c>
      <c r="K1428">
        <f t="shared" si="220"/>
        <v>1010</v>
      </c>
      <c r="L1428">
        <f t="shared" si="221"/>
        <v>1</v>
      </c>
      <c r="M1428">
        <f t="shared" si="222"/>
        <v>39506</v>
      </c>
      <c r="N1428">
        <f t="shared" si="223"/>
        <v>2008</v>
      </c>
      <c r="O1428">
        <f t="shared" si="224"/>
        <v>2</v>
      </c>
      <c r="P1428" t="str">
        <f t="shared" si="225"/>
        <v>02</v>
      </c>
      <c r="Q1428">
        <f t="shared" si="226"/>
        <v>28</v>
      </c>
      <c r="R1428">
        <f t="shared" si="227"/>
        <v>28</v>
      </c>
      <c r="S1428" t="str">
        <f t="shared" si="228"/>
        <v>'2008-02-28'</v>
      </c>
      <c r="T1428" t="str">
        <f t="shared" si="229"/>
        <v>insert into control (nombre, fecha_registrada, registrada, estatus, id_admin, id_cliente, created_at, updated_at) values('SUSPIROS','2008-02-28',1,1,2,1010,'2018-10-31 23:06:00','2018-10-31 23:06:00');</v>
      </c>
    </row>
    <row r="1429" spans="1:20">
      <c r="A1429" s="58" t="s">
        <v>8612</v>
      </c>
      <c r="B1429" s="58">
        <v>1</v>
      </c>
      <c r="C1429" s="67">
        <v>42440</v>
      </c>
      <c r="D1429" s="67">
        <v>46092</v>
      </c>
      <c r="E1429" s="83">
        <v>35</v>
      </c>
      <c r="F1429" s="58" t="s">
        <v>8612</v>
      </c>
      <c r="G1429" s="58">
        <v>1082</v>
      </c>
      <c r="I1429" t="s">
        <v>7024</v>
      </c>
      <c r="J1429">
        <v>1428</v>
      </c>
      <c r="K1429">
        <f t="shared" si="220"/>
        <v>1010</v>
      </c>
      <c r="L1429">
        <f t="shared" si="221"/>
        <v>1</v>
      </c>
      <c r="M1429">
        <f t="shared" si="222"/>
        <v>42506</v>
      </c>
      <c r="N1429">
        <f t="shared" si="223"/>
        <v>2016</v>
      </c>
      <c r="O1429">
        <f t="shared" si="224"/>
        <v>5</v>
      </c>
      <c r="P1429" t="str">
        <f t="shared" si="225"/>
        <v>05</v>
      </c>
      <c r="Q1429">
        <f t="shared" si="226"/>
        <v>16</v>
      </c>
      <c r="R1429">
        <f t="shared" si="227"/>
        <v>16</v>
      </c>
      <c r="S1429" t="str">
        <f t="shared" si="228"/>
        <v>'2016-05-16'</v>
      </c>
      <c r="T1429" t="str">
        <f t="shared" si="229"/>
        <v>insert into control (nombre, fecha_registrada, registrada, estatus, id_admin, id_cliente, created_at, updated_at) values('SUSPIROS PASTELERIAS','2016-05-16',1,1,2,1010,'2018-10-31 23:06:00','2018-10-31 23:06:00');</v>
      </c>
    </row>
    <row r="1430" spans="1:20">
      <c r="A1430" s="59" t="s">
        <v>6929</v>
      </c>
      <c r="B1430" s="59">
        <v>1</v>
      </c>
      <c r="C1430" s="68">
        <v>42440</v>
      </c>
      <c r="D1430" s="68">
        <v>46092</v>
      </c>
      <c r="E1430" s="82">
        <v>43</v>
      </c>
      <c r="F1430" s="59" t="s">
        <v>6929</v>
      </c>
      <c r="G1430" s="59">
        <v>587</v>
      </c>
      <c r="I1430" t="s">
        <v>8416</v>
      </c>
      <c r="J1430">
        <v>1429</v>
      </c>
      <c r="K1430">
        <f t="shared" si="220"/>
        <v>1010</v>
      </c>
      <c r="L1430">
        <f t="shared" si="221"/>
        <v>1</v>
      </c>
      <c r="M1430">
        <f t="shared" si="222"/>
        <v>39491</v>
      </c>
      <c r="N1430">
        <f t="shared" si="223"/>
        <v>2008</v>
      </c>
      <c r="O1430">
        <f t="shared" si="224"/>
        <v>2</v>
      </c>
      <c r="P1430" t="str">
        <f t="shared" si="225"/>
        <v>02</v>
      </c>
      <c r="Q1430">
        <f t="shared" si="226"/>
        <v>13</v>
      </c>
      <c r="R1430">
        <f t="shared" si="227"/>
        <v>13</v>
      </c>
      <c r="S1430" t="str">
        <f t="shared" si="228"/>
        <v>'2008-02-13'</v>
      </c>
      <c r="T1430" t="str">
        <f t="shared" si="229"/>
        <v>insert into control (nombre, fecha_registrada, registrada, estatus, id_admin, id_cliente, created_at, updated_at) values('SUSPIROS PASTELERIAS, S.A. DE C.V.','2008-02-13',1,1,2,1010,'2018-10-31 23:06:00','2018-10-31 23:06:00');</v>
      </c>
    </row>
    <row r="1431" spans="1:20">
      <c r="A1431" s="58" t="s">
        <v>6935</v>
      </c>
      <c r="B1431" s="58">
        <v>1</v>
      </c>
      <c r="C1431" s="67">
        <v>42440</v>
      </c>
      <c r="D1431" s="67">
        <v>46092</v>
      </c>
      <c r="E1431" s="83">
        <v>35</v>
      </c>
      <c r="F1431" s="58" t="s">
        <v>6935</v>
      </c>
      <c r="G1431" s="58">
        <v>747</v>
      </c>
      <c r="I1431" t="s">
        <v>6031</v>
      </c>
      <c r="J1431">
        <v>1430</v>
      </c>
      <c r="K1431">
        <f t="shared" si="220"/>
        <v>1031</v>
      </c>
      <c r="L1431">
        <f t="shared" si="221"/>
        <v>1</v>
      </c>
      <c r="M1431">
        <f t="shared" si="222"/>
        <v>42054</v>
      </c>
      <c r="N1431">
        <f t="shared" si="223"/>
        <v>2015</v>
      </c>
      <c r="O1431">
        <f t="shared" si="224"/>
        <v>2</v>
      </c>
      <c r="P1431" t="str">
        <f t="shared" si="225"/>
        <v>02</v>
      </c>
      <c r="Q1431">
        <f t="shared" si="226"/>
        <v>19</v>
      </c>
      <c r="R1431">
        <f t="shared" si="227"/>
        <v>19</v>
      </c>
      <c r="S1431" t="str">
        <f t="shared" si="228"/>
        <v>'2015-02-19'</v>
      </c>
      <c r="T1431" t="str">
        <f t="shared" si="229"/>
        <v>insert into control (nombre, fecha_registrada, registrada, estatus, id_admin, id_cliente, created_at, updated_at) values('T TEMESA','2015-02-19',1,1,2,1031,'2018-10-31 23:06:00','2018-10-31 23:06:00');</v>
      </c>
    </row>
    <row r="1432" spans="1:20">
      <c r="A1432" s="59" t="s">
        <v>6940</v>
      </c>
      <c r="B1432" s="59">
        <v>1</v>
      </c>
      <c r="C1432" s="68">
        <v>42440</v>
      </c>
      <c r="D1432" s="68">
        <v>46092</v>
      </c>
      <c r="E1432" s="82">
        <v>43</v>
      </c>
      <c r="F1432" s="59" t="s">
        <v>6940</v>
      </c>
      <c r="G1432" s="59">
        <v>1070</v>
      </c>
      <c r="I1432" t="s">
        <v>8323</v>
      </c>
      <c r="J1432">
        <v>1431</v>
      </c>
      <c r="K1432">
        <f t="shared" si="220"/>
        <v>1043</v>
      </c>
      <c r="L1432">
        <f t="shared" si="221"/>
        <v>1</v>
      </c>
      <c r="M1432">
        <f t="shared" si="222"/>
        <v>43238</v>
      </c>
      <c r="N1432">
        <f t="shared" si="223"/>
        <v>2018</v>
      </c>
      <c r="O1432">
        <f t="shared" si="224"/>
        <v>5</v>
      </c>
      <c r="P1432" t="str">
        <f t="shared" si="225"/>
        <v>05</v>
      </c>
      <c r="Q1432">
        <f t="shared" si="226"/>
        <v>18</v>
      </c>
      <c r="R1432">
        <f t="shared" si="227"/>
        <v>18</v>
      </c>
      <c r="S1432" t="str">
        <f t="shared" si="228"/>
        <v>'2018-05-18'</v>
      </c>
      <c r="T1432" t="str">
        <f t="shared" si="229"/>
        <v>insert into control (nombre, fecha_registrada, registrada, estatus, id_admin, id_cliente, created_at, updated_at) values('T TODO DE MAIZ 1995.','2018-05-18',1,1,2,1043,'2018-10-31 23:06:00','2018-10-31 23:06:00');</v>
      </c>
    </row>
    <row r="1433" spans="1:20">
      <c r="A1433" s="58" t="s">
        <v>6945</v>
      </c>
      <c r="B1433" s="58">
        <v>1</v>
      </c>
      <c r="C1433" s="67">
        <v>42457</v>
      </c>
      <c r="D1433" s="67">
        <v>46109</v>
      </c>
      <c r="E1433" s="83">
        <v>35</v>
      </c>
      <c r="F1433" s="58" t="s">
        <v>6945</v>
      </c>
      <c r="G1433" s="58">
        <v>33</v>
      </c>
      <c r="I1433" t="s">
        <v>674</v>
      </c>
      <c r="J1433">
        <v>1432</v>
      </c>
      <c r="K1433">
        <f t="shared" si="220"/>
        <v>1012</v>
      </c>
      <c r="L1433">
        <f t="shared" si="221"/>
        <v>0</v>
      </c>
      <c r="M1433">
        <f t="shared" si="222"/>
        <v>40100</v>
      </c>
      <c r="N1433">
        <f t="shared" si="223"/>
        <v>2009</v>
      </c>
      <c r="O1433">
        <f t="shared" si="224"/>
        <v>10</v>
      </c>
      <c r="P1433">
        <f t="shared" si="225"/>
        <v>10</v>
      </c>
      <c r="Q1433">
        <f t="shared" si="226"/>
        <v>14</v>
      </c>
      <c r="R1433">
        <f t="shared" si="227"/>
        <v>14</v>
      </c>
      <c r="S1433" t="str">
        <f t="shared" si="228"/>
        <v>'2009-10-14'</v>
      </c>
      <c r="T1433" t="str">
        <f t="shared" si="229"/>
        <v>insert into control (nombre, fecha_registrada, registrada, estatus, id_admin, id_cliente, created_at, updated_at) values('TABO SUSHI AND MARTINI LOUNGE','2009-10-14',0,1,2,1012,'2018-10-31 23:06:00','2018-10-31 23:06:00');</v>
      </c>
    </row>
    <row r="1434" spans="1:20">
      <c r="A1434" s="59" t="s">
        <v>6949</v>
      </c>
      <c r="B1434" s="59">
        <v>1</v>
      </c>
      <c r="C1434" s="68">
        <v>42457</v>
      </c>
      <c r="D1434" s="68">
        <v>46109</v>
      </c>
      <c r="E1434" s="82">
        <v>35</v>
      </c>
      <c r="F1434" s="59" t="s">
        <v>3695</v>
      </c>
      <c r="G1434" s="59">
        <v>430</v>
      </c>
      <c r="I1434" t="s">
        <v>669</v>
      </c>
      <c r="J1434">
        <v>1433</v>
      </c>
      <c r="K1434">
        <f t="shared" si="220"/>
        <v>1013</v>
      </c>
      <c r="L1434">
        <f t="shared" si="221"/>
        <v>1</v>
      </c>
      <c r="M1434">
        <f t="shared" si="222"/>
        <v>41702</v>
      </c>
      <c r="N1434">
        <f t="shared" si="223"/>
        <v>2014</v>
      </c>
      <c r="O1434">
        <f t="shared" si="224"/>
        <v>3</v>
      </c>
      <c r="P1434" t="str">
        <f t="shared" si="225"/>
        <v>03</v>
      </c>
      <c r="Q1434">
        <f t="shared" si="226"/>
        <v>4</v>
      </c>
      <c r="R1434" t="str">
        <f t="shared" si="227"/>
        <v>04</v>
      </c>
      <c r="S1434" t="str">
        <f t="shared" si="228"/>
        <v>'2014-03-04'</v>
      </c>
      <c r="T1434" t="str">
        <f t="shared" si="229"/>
        <v>insert into control (nombre, fecha_registrada, registrada, estatus, id_admin, id_cliente, created_at, updated_at) values('TAC GLOBAL SOLUTIONS','2014-03-04',1,1,2,1013,'2018-10-31 23:06:00','2018-10-31 23:06:00');</v>
      </c>
    </row>
    <row r="1435" spans="1:20">
      <c r="A1435" s="58" t="s">
        <v>6951</v>
      </c>
      <c r="B1435" s="58">
        <v>1</v>
      </c>
      <c r="C1435" s="67">
        <v>42457</v>
      </c>
      <c r="D1435" s="67">
        <v>46109</v>
      </c>
      <c r="E1435" s="83">
        <v>36</v>
      </c>
      <c r="F1435" s="58" t="s">
        <v>2960</v>
      </c>
      <c r="G1435" s="58">
        <v>717</v>
      </c>
      <c r="I1435" t="s">
        <v>636</v>
      </c>
      <c r="J1435">
        <v>1434</v>
      </c>
      <c r="K1435">
        <f t="shared" si="220"/>
        <v>1019</v>
      </c>
      <c r="L1435">
        <f t="shared" si="221"/>
        <v>1</v>
      </c>
      <c r="M1435">
        <f t="shared" si="222"/>
        <v>41018</v>
      </c>
      <c r="N1435">
        <f t="shared" si="223"/>
        <v>2012</v>
      </c>
      <c r="O1435">
        <f t="shared" si="224"/>
        <v>4</v>
      </c>
      <c r="P1435" t="str">
        <f t="shared" si="225"/>
        <v>04</v>
      </c>
      <c r="Q1435">
        <f t="shared" si="226"/>
        <v>19</v>
      </c>
      <c r="R1435">
        <f t="shared" si="227"/>
        <v>19</v>
      </c>
      <c r="S1435" t="str">
        <f t="shared" si="228"/>
        <v>'2012-04-19'</v>
      </c>
      <c r="T1435" t="str">
        <f t="shared" si="229"/>
        <v>insert into control (nombre, fecha_registrada, registrada, estatus, id_admin, id_cliente, created_at, updated_at) values('TAC TOTAL AUTOMATION AND CONTROLS','2012-04-19',1,1,2,1019,'2018-10-31 23:06:00','2018-10-31 23:06:00');</v>
      </c>
    </row>
    <row r="1436" spans="1:20">
      <c r="A1436" s="59" t="s">
        <v>6956</v>
      </c>
      <c r="B1436" s="66">
        <v>1</v>
      </c>
      <c r="C1436" s="68">
        <v>42457</v>
      </c>
      <c r="D1436" s="68">
        <v>46109</v>
      </c>
      <c r="E1436" s="82">
        <v>35</v>
      </c>
      <c r="F1436" s="59" t="s">
        <v>6957</v>
      </c>
      <c r="G1436" s="59">
        <v>937</v>
      </c>
      <c r="I1436" t="s">
        <v>650</v>
      </c>
      <c r="J1436">
        <v>1435</v>
      </c>
      <c r="K1436">
        <f t="shared" si="220"/>
        <v>1016</v>
      </c>
      <c r="L1436">
        <f t="shared" si="221"/>
        <v>1</v>
      </c>
      <c r="M1436">
        <f t="shared" si="222"/>
        <v>39983</v>
      </c>
      <c r="N1436">
        <f t="shared" si="223"/>
        <v>2009</v>
      </c>
      <c r="O1436">
        <f t="shared" si="224"/>
        <v>6</v>
      </c>
      <c r="P1436" t="str">
        <f t="shared" si="225"/>
        <v>06</v>
      </c>
      <c r="Q1436">
        <f t="shared" si="226"/>
        <v>19</v>
      </c>
      <c r="R1436">
        <f t="shared" si="227"/>
        <v>19</v>
      </c>
      <c r="S1436" t="str">
        <f t="shared" si="228"/>
        <v>'2009-06-19'</v>
      </c>
      <c r="T1436" t="str">
        <f t="shared" si="229"/>
        <v>insert into control (nombre, fecha_registrada, registrada, estatus, id_admin, id_cliente, created_at, updated_at) values('TACO TON','2009-06-19',1,1,2,1016,'2018-10-31 23:06:00','2018-10-31 23:06:00');</v>
      </c>
    </row>
    <row r="1437" spans="1:20">
      <c r="A1437" s="58" t="s">
        <v>6962</v>
      </c>
      <c r="B1437" s="58">
        <v>1</v>
      </c>
      <c r="C1437" s="67">
        <v>42457</v>
      </c>
      <c r="D1437" s="67">
        <v>46109</v>
      </c>
      <c r="E1437" s="83">
        <v>9</v>
      </c>
      <c r="F1437" s="58" t="s">
        <v>6963</v>
      </c>
      <c r="G1437" s="58">
        <v>980</v>
      </c>
      <c r="I1437" t="s">
        <v>5321</v>
      </c>
      <c r="J1437">
        <v>1436</v>
      </c>
      <c r="K1437">
        <f t="shared" si="220"/>
        <v>120</v>
      </c>
      <c r="L1437">
        <f t="shared" si="221"/>
        <v>0</v>
      </c>
      <c r="M1437">
        <f t="shared" si="222"/>
        <v>41061</v>
      </c>
      <c r="N1437">
        <f t="shared" si="223"/>
        <v>2012</v>
      </c>
      <c r="O1437">
        <f t="shared" si="224"/>
        <v>6</v>
      </c>
      <c r="P1437" t="str">
        <f t="shared" si="225"/>
        <v>06</v>
      </c>
      <c r="Q1437">
        <f t="shared" si="226"/>
        <v>1</v>
      </c>
      <c r="R1437" t="str">
        <f t="shared" si="227"/>
        <v>01</v>
      </c>
      <c r="S1437" t="str">
        <f t="shared" si="228"/>
        <v>'2012-06-01'</v>
      </c>
      <c r="T1437" t="str">
        <f t="shared" si="229"/>
        <v>insert into control (nombre, fecha_registrada, registrada, estatus, id_admin, id_cliente, created_at, updated_at) values('TACOS CAZ HERRADERO','2012-06-01',0,1,2,120,'2018-10-31 23:06:00','2018-10-31 23:06:00');</v>
      </c>
    </row>
    <row r="1438" spans="1:20">
      <c r="A1438" s="59" t="s">
        <v>4063</v>
      </c>
      <c r="B1438" s="59">
        <v>1</v>
      </c>
      <c r="C1438" s="68">
        <v>42457</v>
      </c>
      <c r="D1438" s="68">
        <v>46109</v>
      </c>
      <c r="E1438" s="82">
        <v>35</v>
      </c>
      <c r="F1438" s="59" t="s">
        <v>6966</v>
      </c>
      <c r="G1438" s="59">
        <v>596</v>
      </c>
      <c r="I1438" t="s">
        <v>8582</v>
      </c>
      <c r="J1438">
        <v>1437</v>
      </c>
      <c r="K1438">
        <f t="shared" si="220"/>
        <v>1017</v>
      </c>
      <c r="L1438">
        <f t="shared" si="221"/>
        <v>0</v>
      </c>
      <c r="M1438">
        <f t="shared" si="222"/>
        <v>43389</v>
      </c>
      <c r="N1438">
        <f t="shared" si="223"/>
        <v>2018</v>
      </c>
      <c r="O1438">
        <f t="shared" si="224"/>
        <v>10</v>
      </c>
      <c r="P1438">
        <f t="shared" si="225"/>
        <v>10</v>
      </c>
      <c r="Q1438">
        <f t="shared" si="226"/>
        <v>16</v>
      </c>
      <c r="R1438">
        <f t="shared" si="227"/>
        <v>16</v>
      </c>
      <c r="S1438" t="str">
        <f t="shared" si="228"/>
        <v>'2018-10-16'</v>
      </c>
      <c r="T1438" t="str">
        <f t="shared" si="229"/>
        <v>insert into control (nombre, fecha_registrada, registrada, estatus, id_admin, id_cliente, created_at, updated_at) values('TACOS ESPINO','2018-10-16',0,1,2,1017,'2018-10-31 23:06:00','2018-10-31 23:06:00');</v>
      </c>
    </row>
    <row r="1439" spans="1:20">
      <c r="A1439" s="58" t="s">
        <v>6971</v>
      </c>
      <c r="B1439" s="58">
        <v>1</v>
      </c>
      <c r="C1439" s="67">
        <v>42458</v>
      </c>
      <c r="D1439" s="67">
        <v>46110</v>
      </c>
      <c r="E1439" s="83"/>
      <c r="F1439" s="58" t="s">
        <v>6971</v>
      </c>
      <c r="G1439" s="58">
        <v>673</v>
      </c>
      <c r="I1439" t="s">
        <v>2982</v>
      </c>
      <c r="J1439">
        <v>1438</v>
      </c>
      <c r="K1439">
        <f t="shared" si="220"/>
        <v>564</v>
      </c>
      <c r="L1439">
        <f t="shared" si="221"/>
        <v>1</v>
      </c>
      <c r="M1439">
        <f t="shared" si="222"/>
        <v>40071</v>
      </c>
      <c r="N1439">
        <f t="shared" si="223"/>
        <v>2009</v>
      </c>
      <c r="O1439">
        <f t="shared" si="224"/>
        <v>9</v>
      </c>
      <c r="P1439" t="str">
        <f t="shared" si="225"/>
        <v>09</v>
      </c>
      <c r="Q1439">
        <f t="shared" si="226"/>
        <v>15</v>
      </c>
      <c r="R1439">
        <f t="shared" si="227"/>
        <v>15</v>
      </c>
      <c r="S1439" t="str">
        <f t="shared" si="228"/>
        <v>'2009-09-15'</v>
      </c>
      <c r="T1439" t="str">
        <f t="shared" si="229"/>
        <v>insert into control (nombre, fecha_registrada, registrada, estatus, id_admin, id_cliente, created_at, updated_at) values('TACOS KEBAB KEBY','2009-09-15',1,1,2,564,'2018-10-31 23:06:00','2018-10-31 23:06:00');</v>
      </c>
    </row>
    <row r="1440" spans="1:20">
      <c r="A1440" s="59" t="s">
        <v>6977</v>
      </c>
      <c r="B1440" s="59">
        <v>1</v>
      </c>
      <c r="C1440" s="68">
        <v>42486</v>
      </c>
      <c r="D1440" s="68">
        <v>46138</v>
      </c>
      <c r="E1440" s="82">
        <v>35</v>
      </c>
      <c r="F1440" s="59" t="s">
        <v>6977</v>
      </c>
      <c r="G1440" s="59">
        <v>876</v>
      </c>
      <c r="I1440" t="s">
        <v>6215</v>
      </c>
      <c r="J1440">
        <v>1439</v>
      </c>
      <c r="K1440">
        <f t="shared" si="220"/>
        <v>1018</v>
      </c>
      <c r="L1440">
        <f t="shared" si="221"/>
        <v>1</v>
      </c>
      <c r="M1440">
        <f t="shared" si="222"/>
        <v>42128</v>
      </c>
      <c r="N1440">
        <f t="shared" si="223"/>
        <v>2015</v>
      </c>
      <c r="O1440">
        <f t="shared" si="224"/>
        <v>5</v>
      </c>
      <c r="P1440" t="str">
        <f t="shared" si="225"/>
        <v>05</v>
      </c>
      <c r="Q1440">
        <f t="shared" si="226"/>
        <v>4</v>
      </c>
      <c r="R1440" t="str">
        <f t="shared" si="227"/>
        <v>04</v>
      </c>
      <c r="S1440" t="str">
        <f t="shared" si="228"/>
        <v>'2015-05-04'</v>
      </c>
      <c r="T1440" t="str">
        <f t="shared" si="229"/>
        <v>insert into control (nombre, fecha_registrada, registrada, estatus, id_admin, id_cliente, created_at, updated_at) values('TACOS ORIENTALES TOC DE CUERNAVACA','2015-05-04',1,1,2,1018,'2018-10-31 23:06:00','2018-10-31 23:06:00');</v>
      </c>
    </row>
    <row r="1441" spans="1:20">
      <c r="A1441" s="61" t="s">
        <v>6980</v>
      </c>
      <c r="B1441" s="58">
        <v>1</v>
      </c>
      <c r="C1441" s="67">
        <v>42487</v>
      </c>
      <c r="D1441" s="67">
        <v>46139</v>
      </c>
      <c r="E1441" s="83">
        <v>44</v>
      </c>
      <c r="F1441" s="58" t="s">
        <v>6980</v>
      </c>
      <c r="G1441" s="58">
        <v>847</v>
      </c>
      <c r="I1441" t="s">
        <v>6220</v>
      </c>
      <c r="J1441">
        <v>1440</v>
      </c>
      <c r="K1441">
        <f t="shared" si="220"/>
        <v>1018</v>
      </c>
      <c r="L1441">
        <f t="shared" si="221"/>
        <v>1</v>
      </c>
      <c r="M1441">
        <f t="shared" si="222"/>
        <v>42776</v>
      </c>
      <c r="N1441">
        <f t="shared" si="223"/>
        <v>2017</v>
      </c>
      <c r="O1441">
        <f t="shared" si="224"/>
        <v>2</v>
      </c>
      <c r="P1441" t="str">
        <f t="shared" si="225"/>
        <v>02</v>
      </c>
      <c r="Q1441">
        <f t="shared" si="226"/>
        <v>10</v>
      </c>
      <c r="R1441">
        <f t="shared" si="227"/>
        <v>10</v>
      </c>
      <c r="S1441" t="str">
        <f t="shared" si="228"/>
        <v>'2017-02-10'</v>
      </c>
      <c r="T1441" t="str">
        <f t="shared" si="229"/>
        <v>insert into control (nombre, fecha_registrada, registrada, estatus, id_admin, id_cliente, created_at, updated_at) values('TACOS ORIENTALES TOC DE CUERNAVACA LOS AUTENTICOS','2017-02-10',1,1,2,1018,'2018-10-31 23:06:00','2018-10-31 23:06:00');</v>
      </c>
    </row>
    <row r="1442" spans="1:20">
      <c r="A1442" s="59" t="s">
        <v>6982</v>
      </c>
      <c r="B1442" s="59">
        <v>1</v>
      </c>
      <c r="C1442" s="68">
        <v>42487</v>
      </c>
      <c r="D1442" s="68">
        <v>46139</v>
      </c>
      <c r="E1442" s="82">
        <v>3</v>
      </c>
      <c r="F1442" s="59" t="s">
        <v>6982</v>
      </c>
      <c r="G1442" s="59">
        <v>410</v>
      </c>
      <c r="I1442" t="s">
        <v>648</v>
      </c>
      <c r="J1442">
        <v>1441</v>
      </c>
      <c r="K1442">
        <f t="shared" si="220"/>
        <v>1019</v>
      </c>
      <c r="L1442">
        <f t="shared" si="221"/>
        <v>1</v>
      </c>
      <c r="M1442">
        <f t="shared" si="222"/>
        <v>41080</v>
      </c>
      <c r="N1442">
        <f t="shared" si="223"/>
        <v>2012</v>
      </c>
      <c r="O1442">
        <f t="shared" si="224"/>
        <v>6</v>
      </c>
      <c r="P1442" t="str">
        <f t="shared" si="225"/>
        <v>06</v>
      </c>
      <c r="Q1442">
        <f t="shared" si="226"/>
        <v>20</v>
      </c>
      <c r="R1442">
        <f t="shared" si="227"/>
        <v>20</v>
      </c>
      <c r="S1442" t="str">
        <f t="shared" si="228"/>
        <v>'2012-06-20'</v>
      </c>
      <c r="T1442" t="str">
        <f t="shared" si="229"/>
        <v>insert into control (nombre, fecha_registrada, registrada, estatus, id_admin, id_cliente, created_at, updated_at) values('TACSA','2012-06-20',1,1,2,1019,'2018-10-31 23:06:00','2018-10-31 23:06:00');</v>
      </c>
    </row>
    <row r="1443" spans="1:20">
      <c r="A1443" s="58" t="s">
        <v>6987</v>
      </c>
      <c r="B1443" s="58">
        <v>1</v>
      </c>
      <c r="C1443" s="67">
        <v>42487</v>
      </c>
      <c r="D1443" s="67">
        <v>46139</v>
      </c>
      <c r="E1443" s="83">
        <v>35</v>
      </c>
      <c r="F1443" s="58" t="s">
        <v>6987</v>
      </c>
      <c r="G1443" s="58">
        <v>928</v>
      </c>
      <c r="I1443" t="s">
        <v>6404</v>
      </c>
      <c r="J1443">
        <v>1442</v>
      </c>
      <c r="K1443">
        <f t="shared" si="220"/>
        <v>411</v>
      </c>
      <c r="L1443">
        <f t="shared" si="221"/>
        <v>1</v>
      </c>
      <c r="M1443">
        <f t="shared" si="222"/>
        <v>42166</v>
      </c>
      <c r="N1443">
        <f t="shared" si="223"/>
        <v>2015</v>
      </c>
      <c r="O1443">
        <f t="shared" si="224"/>
        <v>6</v>
      </c>
      <c r="P1443" t="str">
        <f t="shared" si="225"/>
        <v>06</v>
      </c>
      <c r="Q1443">
        <f t="shared" si="226"/>
        <v>11</v>
      </c>
      <c r="R1443">
        <f t="shared" si="227"/>
        <v>11</v>
      </c>
      <c r="S1443" t="str">
        <f t="shared" si="228"/>
        <v>'2015-06-11'</v>
      </c>
      <c r="T1443" t="str">
        <f t="shared" si="229"/>
        <v>insert into control (nombre, fecha_registrada, registrada, estatus, id_admin, id_cliente, created_at, updated_at) values('TAGS OUTFIT STORE','2015-06-11',1,1,2,411,'2018-10-31 23:06:00','2018-10-31 23:06:00');</v>
      </c>
    </row>
    <row r="1444" spans="1:20">
      <c r="A1444" s="59" t="s">
        <v>6992</v>
      </c>
      <c r="B1444" s="59">
        <v>1</v>
      </c>
      <c r="C1444" s="68">
        <v>42487</v>
      </c>
      <c r="D1444" s="68">
        <v>46139</v>
      </c>
      <c r="E1444" s="82">
        <v>43</v>
      </c>
      <c r="F1444" s="59" t="s">
        <v>6993</v>
      </c>
      <c r="G1444" s="59">
        <v>584</v>
      </c>
      <c r="I1444" t="s">
        <v>7739</v>
      </c>
      <c r="J1444">
        <v>1443</v>
      </c>
      <c r="K1444">
        <f t="shared" si="220"/>
        <v>536</v>
      </c>
      <c r="L1444">
        <f t="shared" si="221"/>
        <v>1</v>
      </c>
      <c r="M1444">
        <f t="shared" si="222"/>
        <v>42858</v>
      </c>
      <c r="N1444">
        <f t="shared" si="223"/>
        <v>2017</v>
      </c>
      <c r="O1444">
        <f t="shared" si="224"/>
        <v>5</v>
      </c>
      <c r="P1444" t="str">
        <f t="shared" si="225"/>
        <v>05</v>
      </c>
      <c r="Q1444">
        <f t="shared" si="226"/>
        <v>3</v>
      </c>
      <c r="R1444" t="str">
        <f t="shared" si="227"/>
        <v>03</v>
      </c>
      <c r="S1444" t="str">
        <f t="shared" si="228"/>
        <v>'2017-05-03'</v>
      </c>
      <c r="T1444" t="str">
        <f t="shared" si="229"/>
        <v>insert into control (nombre, fecha_registrada, registrada, estatus, id_admin, id_cliente, created_at, updated_at) values('TAHITI','2017-05-03',1,1,2,536,'2018-10-31 23:06:00','2018-10-31 23:06:00');</v>
      </c>
    </row>
    <row r="1445" spans="1:20" ht="27">
      <c r="A1445" s="64" t="s">
        <v>6997</v>
      </c>
      <c r="B1445" s="58">
        <v>1</v>
      </c>
      <c r="C1445" s="67">
        <v>42487</v>
      </c>
      <c r="D1445" s="67">
        <v>46139</v>
      </c>
      <c r="E1445" s="83">
        <v>5</v>
      </c>
      <c r="F1445" s="64" t="s">
        <v>7448</v>
      </c>
      <c r="G1445" s="58">
        <v>731</v>
      </c>
      <c r="I1445" t="s">
        <v>629</v>
      </c>
      <c r="J1445">
        <v>1444</v>
      </c>
      <c r="K1445">
        <f t="shared" si="220"/>
        <v>1021</v>
      </c>
      <c r="L1445">
        <f t="shared" si="221"/>
        <v>1</v>
      </c>
      <c r="M1445">
        <f t="shared" si="222"/>
        <v>40410</v>
      </c>
      <c r="N1445">
        <f t="shared" si="223"/>
        <v>2010</v>
      </c>
      <c r="O1445">
        <f t="shared" si="224"/>
        <v>8</v>
      </c>
      <c r="P1445" t="str">
        <f t="shared" si="225"/>
        <v>08</v>
      </c>
      <c r="Q1445">
        <f t="shared" si="226"/>
        <v>20</v>
      </c>
      <c r="R1445">
        <f t="shared" si="227"/>
        <v>20</v>
      </c>
      <c r="S1445" t="str">
        <f t="shared" si="228"/>
        <v>'2010-08-20'</v>
      </c>
      <c r="T1445" t="str">
        <f t="shared" si="229"/>
        <v>insert into control (nombre, fecha_registrada, registrada, estatus, id_admin, id_cliente, created_at, updated_at) values('TAMALES CHIWAWA NÍWAMI','2010-08-20',1,1,2,1021,'2018-10-31 23:06:00','2018-10-31 23:06:00');</v>
      </c>
    </row>
    <row r="1446" spans="1:20" ht="27">
      <c r="A1446" s="74" t="s">
        <v>6997</v>
      </c>
      <c r="B1446" s="59">
        <v>1</v>
      </c>
      <c r="C1446" s="68">
        <v>42487</v>
      </c>
      <c r="D1446" s="68">
        <v>46139</v>
      </c>
      <c r="E1446" s="82">
        <v>35</v>
      </c>
      <c r="F1446" s="74" t="s">
        <v>7448</v>
      </c>
      <c r="G1446" s="59">
        <v>731</v>
      </c>
      <c r="I1446" t="s">
        <v>8021</v>
      </c>
      <c r="J1446">
        <v>1445</v>
      </c>
      <c r="K1446">
        <f t="shared" si="220"/>
        <v>1020</v>
      </c>
      <c r="L1446">
        <f t="shared" si="221"/>
        <v>1</v>
      </c>
      <c r="M1446">
        <f t="shared" si="222"/>
        <v>43004</v>
      </c>
      <c r="N1446">
        <f t="shared" si="223"/>
        <v>2017</v>
      </c>
      <c r="O1446">
        <f t="shared" si="224"/>
        <v>9</v>
      </c>
      <c r="P1446" t="str">
        <f t="shared" si="225"/>
        <v>09</v>
      </c>
      <c r="Q1446">
        <f t="shared" si="226"/>
        <v>26</v>
      </c>
      <c r="R1446">
        <f t="shared" si="227"/>
        <v>26</v>
      </c>
      <c r="S1446" t="str">
        <f t="shared" si="228"/>
        <v>'2017-09-26'</v>
      </c>
      <c r="T1446" t="str">
        <f t="shared" si="229"/>
        <v>insert into control (nombre, fecha_registrada, registrada, estatus, id_admin, id_cliente, created_at, updated_at) values('TAMALES DOÑA CECY','2017-09-26',1,1,2,1020,'2018-10-31 23:06:00','2018-10-31 23:06:00');</v>
      </c>
    </row>
    <row r="1447" spans="1:20">
      <c r="A1447" s="58" t="s">
        <v>6999</v>
      </c>
      <c r="B1447" s="58">
        <v>1</v>
      </c>
      <c r="C1447" s="67">
        <v>42487</v>
      </c>
      <c r="D1447" s="67">
        <v>46139</v>
      </c>
      <c r="E1447" s="83">
        <v>35</v>
      </c>
      <c r="F1447" s="58" t="s">
        <v>6999</v>
      </c>
      <c r="G1447" s="58">
        <v>976</v>
      </c>
      <c r="I1447" t="s">
        <v>623</v>
      </c>
      <c r="J1447">
        <v>1446</v>
      </c>
      <c r="K1447">
        <f t="shared" si="220"/>
        <v>1021</v>
      </c>
      <c r="L1447">
        <f t="shared" si="221"/>
        <v>0</v>
      </c>
      <c r="M1447">
        <f t="shared" si="222"/>
        <v>40071</v>
      </c>
      <c r="N1447">
        <f t="shared" si="223"/>
        <v>2009</v>
      </c>
      <c r="O1447">
        <f t="shared" si="224"/>
        <v>9</v>
      </c>
      <c r="P1447" t="str">
        <f t="shared" si="225"/>
        <v>09</v>
      </c>
      <c r="Q1447">
        <f t="shared" si="226"/>
        <v>15</v>
      </c>
      <c r="R1447">
        <f t="shared" si="227"/>
        <v>15</v>
      </c>
      <c r="S1447" t="str">
        <f t="shared" si="228"/>
        <v>'2009-09-15'</v>
      </c>
      <c r="T1447" t="str">
        <f t="shared" si="229"/>
        <v>insert into control (nombre, fecha_registrada, registrada, estatus, id_admin, id_cliente, created_at, updated_at) values('TAMALES LA PUR S MA','2009-09-15',0,1,2,1021,'2018-10-31 23:06:00','2018-10-31 23:06:00');</v>
      </c>
    </row>
    <row r="1448" spans="1:20">
      <c r="A1448" s="59" t="s">
        <v>6999</v>
      </c>
      <c r="B1448" s="60">
        <v>1</v>
      </c>
      <c r="C1448" s="68">
        <v>42487</v>
      </c>
      <c r="D1448" s="68">
        <v>46139</v>
      </c>
      <c r="E1448" s="82">
        <v>11</v>
      </c>
      <c r="F1448" s="59" t="s">
        <v>6999</v>
      </c>
      <c r="G1448" s="59">
        <v>976</v>
      </c>
      <c r="I1448" t="s">
        <v>7737</v>
      </c>
      <c r="J1448">
        <v>1447</v>
      </c>
      <c r="K1448">
        <f t="shared" si="220"/>
        <v>536</v>
      </c>
      <c r="L1448">
        <f t="shared" si="221"/>
        <v>1</v>
      </c>
      <c r="M1448">
        <f t="shared" si="222"/>
        <v>42858</v>
      </c>
      <c r="N1448">
        <f t="shared" si="223"/>
        <v>2017</v>
      </c>
      <c r="O1448">
        <f t="shared" si="224"/>
        <v>5</v>
      </c>
      <c r="P1448" t="str">
        <f t="shared" si="225"/>
        <v>05</v>
      </c>
      <c r="Q1448">
        <f t="shared" si="226"/>
        <v>3</v>
      </c>
      <c r="R1448" t="str">
        <f t="shared" si="227"/>
        <v>03</v>
      </c>
      <c r="S1448" t="str">
        <f t="shared" si="228"/>
        <v>'2017-05-03'</v>
      </c>
      <c r="T1448" t="str">
        <f t="shared" si="229"/>
        <v>insert into control (nombre, fecha_registrada, registrada, estatus, id_admin, id_cliente, created_at, updated_at) values('TAMESIS','2017-05-03',1,1,2,536,'2018-10-31 23:06:00','2018-10-31 23:06:00');</v>
      </c>
    </row>
    <row r="1449" spans="1:20">
      <c r="A1449" s="58" t="s">
        <v>7003</v>
      </c>
      <c r="B1449" s="57" t="s">
        <v>8657</v>
      </c>
      <c r="C1449" s="67">
        <v>42487</v>
      </c>
      <c r="D1449" s="67">
        <v>46139</v>
      </c>
      <c r="E1449" s="83">
        <v>30</v>
      </c>
      <c r="F1449" s="58" t="s">
        <v>7003</v>
      </c>
      <c r="G1449" s="58">
        <v>220</v>
      </c>
      <c r="I1449" t="s">
        <v>6582</v>
      </c>
      <c r="J1449">
        <v>1448</v>
      </c>
      <c r="K1449">
        <f t="shared" si="220"/>
        <v>1022</v>
      </c>
      <c r="L1449">
        <f t="shared" si="221"/>
        <v>1</v>
      </c>
      <c r="M1449">
        <f t="shared" si="222"/>
        <v>42249</v>
      </c>
      <c r="N1449">
        <f t="shared" si="223"/>
        <v>2015</v>
      </c>
      <c r="O1449">
        <f t="shared" si="224"/>
        <v>9</v>
      </c>
      <c r="P1449" t="str">
        <f t="shared" si="225"/>
        <v>09</v>
      </c>
      <c r="Q1449">
        <f t="shared" si="226"/>
        <v>2</v>
      </c>
      <c r="R1449" t="str">
        <f t="shared" si="227"/>
        <v>02</v>
      </c>
      <c r="S1449" t="str">
        <f t="shared" si="228"/>
        <v>'2015-09-02'</v>
      </c>
      <c r="T1449" t="str">
        <f t="shared" si="229"/>
        <v>insert into control (nombre, fecha_registrada, registrada, estatus, id_admin, id_cliente, created_at, updated_at) values('TANERS','2015-09-02',1,1,2,1022,'2018-10-31 23:06:00','2018-10-31 23:06:00');</v>
      </c>
    </row>
    <row r="1450" spans="1:20">
      <c r="A1450" s="59" t="s">
        <v>6966</v>
      </c>
      <c r="B1450" s="59">
        <v>1</v>
      </c>
      <c r="C1450" s="68">
        <v>42488</v>
      </c>
      <c r="D1450" s="68">
        <v>46140</v>
      </c>
      <c r="E1450" s="82">
        <v>35</v>
      </c>
      <c r="F1450" s="59" t="s">
        <v>6966</v>
      </c>
      <c r="G1450" s="59">
        <v>596</v>
      </c>
      <c r="I1450" t="s">
        <v>7636</v>
      </c>
      <c r="J1450">
        <v>1449</v>
      </c>
      <c r="K1450">
        <f t="shared" si="220"/>
        <v>1022</v>
      </c>
      <c r="L1450">
        <f t="shared" si="221"/>
        <v>1</v>
      </c>
      <c r="M1450">
        <f t="shared" si="222"/>
        <v>42831</v>
      </c>
      <c r="N1450">
        <f t="shared" si="223"/>
        <v>2017</v>
      </c>
      <c r="O1450">
        <f t="shared" si="224"/>
        <v>4</v>
      </c>
      <c r="P1450" t="str">
        <f t="shared" si="225"/>
        <v>04</v>
      </c>
      <c r="Q1450">
        <f t="shared" si="226"/>
        <v>6</v>
      </c>
      <c r="R1450" t="str">
        <f t="shared" si="227"/>
        <v>06</v>
      </c>
      <c r="S1450" t="str">
        <f t="shared" si="228"/>
        <v>'2017-04-06'</v>
      </c>
      <c r="T1450" t="str">
        <f t="shared" si="229"/>
        <v>insert into control (nombre, fecha_registrada, registrada, estatus, id_admin, id_cliente, created_at, updated_at) values('TANNER','2017-04-06',1,1,2,1022,'2018-10-31 23:06:00','2018-10-31 23:06:00');</v>
      </c>
    </row>
    <row r="1451" spans="1:20">
      <c r="A1451" s="58" t="s">
        <v>7008</v>
      </c>
      <c r="B1451" s="119">
        <v>1</v>
      </c>
      <c r="C1451" s="67">
        <v>42494</v>
      </c>
      <c r="D1451" s="67">
        <v>46146</v>
      </c>
      <c r="E1451" s="83">
        <v>30</v>
      </c>
      <c r="F1451" s="58" t="s">
        <v>7009</v>
      </c>
      <c r="G1451" s="58">
        <v>1010</v>
      </c>
      <c r="I1451" t="s">
        <v>8072</v>
      </c>
      <c r="J1451">
        <v>1450</v>
      </c>
      <c r="K1451">
        <f t="shared" si="220"/>
        <v>1022</v>
      </c>
      <c r="L1451">
        <f t="shared" si="221"/>
        <v>1</v>
      </c>
      <c r="M1451">
        <f t="shared" si="222"/>
        <v>43063</v>
      </c>
      <c r="N1451">
        <f t="shared" si="223"/>
        <v>2017</v>
      </c>
      <c r="O1451">
        <f t="shared" si="224"/>
        <v>11</v>
      </c>
      <c r="P1451">
        <f t="shared" si="225"/>
        <v>11</v>
      </c>
      <c r="Q1451">
        <f t="shared" si="226"/>
        <v>24</v>
      </c>
      <c r="R1451">
        <f t="shared" si="227"/>
        <v>24</v>
      </c>
      <c r="S1451" t="str">
        <f t="shared" si="228"/>
        <v>'2017-11-24'</v>
      </c>
      <c r="T1451" t="str">
        <f t="shared" si="229"/>
        <v>insert into control (nombre, fecha_registrada, registrada, estatus, id_admin, id_cliente, created_at, updated_at) values('TANNERS ROSE','2017-11-24',1,1,2,1022,'2018-10-31 23:06:00','2018-10-31 23:06:00');</v>
      </c>
    </row>
    <row r="1452" spans="1:20">
      <c r="A1452" s="59" t="s">
        <v>7014</v>
      </c>
      <c r="B1452" s="59">
        <v>1</v>
      </c>
      <c r="C1452" s="68">
        <v>42494</v>
      </c>
      <c r="D1452" s="68">
        <v>46146</v>
      </c>
      <c r="E1452" s="82">
        <v>44</v>
      </c>
      <c r="F1452" s="59" t="s">
        <v>7015</v>
      </c>
      <c r="G1452" s="59">
        <v>315</v>
      </c>
      <c r="I1452" t="s">
        <v>7441</v>
      </c>
      <c r="J1452">
        <v>1451</v>
      </c>
      <c r="K1452">
        <f t="shared" si="220"/>
        <v>167</v>
      </c>
      <c r="L1452">
        <f t="shared" si="221"/>
        <v>1</v>
      </c>
      <c r="M1452">
        <f t="shared" si="222"/>
        <v>42724</v>
      </c>
      <c r="N1452">
        <f t="shared" si="223"/>
        <v>2016</v>
      </c>
      <c r="O1452">
        <f t="shared" si="224"/>
        <v>12</v>
      </c>
      <c r="P1452">
        <f t="shared" si="225"/>
        <v>12</v>
      </c>
      <c r="Q1452">
        <f t="shared" si="226"/>
        <v>20</v>
      </c>
      <c r="R1452">
        <f t="shared" si="227"/>
        <v>20</v>
      </c>
      <c r="S1452" t="str">
        <f t="shared" si="228"/>
        <v>'2016-12-20'</v>
      </c>
      <c r="T1452" t="str">
        <f t="shared" si="229"/>
        <v>insert into control (nombre, fecha_registrada, registrada, estatus, id_admin, id_cliente, created_at, updated_at) values('TARAHUMARA CERVEZA ARTESANAL','2016-12-20',1,1,2,167,'2018-10-31 23:06:00','2018-10-31 23:06:00');</v>
      </c>
    </row>
    <row r="1453" spans="1:20">
      <c r="A1453" s="58" t="s">
        <v>7019</v>
      </c>
      <c r="B1453" s="58">
        <v>1</v>
      </c>
      <c r="C1453" s="67">
        <v>42506</v>
      </c>
      <c r="D1453" s="67">
        <v>46158</v>
      </c>
      <c r="E1453" s="83">
        <v>37</v>
      </c>
      <c r="F1453" s="58" t="s">
        <v>3134</v>
      </c>
      <c r="G1453" s="58">
        <v>539</v>
      </c>
      <c r="I1453" t="s">
        <v>608</v>
      </c>
      <c r="J1453">
        <v>1452</v>
      </c>
      <c r="K1453">
        <f t="shared" si="220"/>
        <v>1024</v>
      </c>
      <c r="L1453">
        <f t="shared" si="221"/>
        <v>1</v>
      </c>
      <c r="M1453">
        <f t="shared" si="222"/>
        <v>41848</v>
      </c>
      <c r="N1453">
        <f t="shared" si="223"/>
        <v>2014</v>
      </c>
      <c r="O1453">
        <f t="shared" si="224"/>
        <v>7</v>
      </c>
      <c r="P1453" t="str">
        <f t="shared" si="225"/>
        <v>07</v>
      </c>
      <c r="Q1453">
        <f t="shared" si="226"/>
        <v>28</v>
      </c>
      <c r="R1453">
        <f t="shared" si="227"/>
        <v>28</v>
      </c>
      <c r="S1453" t="str">
        <f t="shared" si="228"/>
        <v>'2014-07-28'</v>
      </c>
      <c r="T1453" t="str">
        <f t="shared" si="229"/>
        <v>insert into control (nombre, fecha_registrada, registrada, estatus, id_admin, id_cliente, created_at, updated_at) values('TARAHUMARA MIA','2014-07-28',1,1,2,1024,'2018-10-31 23:06:00','2018-10-31 23:06:00');</v>
      </c>
    </row>
    <row r="1454" spans="1:20">
      <c r="A1454" s="59" t="s">
        <v>7024</v>
      </c>
      <c r="B1454" s="59">
        <v>1</v>
      </c>
      <c r="C1454" s="68">
        <v>42506</v>
      </c>
      <c r="D1454" s="68">
        <v>46158</v>
      </c>
      <c r="E1454" s="82">
        <v>30</v>
      </c>
      <c r="F1454" s="59" t="s">
        <v>7009</v>
      </c>
      <c r="G1454" s="59">
        <v>1010</v>
      </c>
      <c r="I1454" t="s">
        <v>2242</v>
      </c>
      <c r="J1454">
        <v>1453</v>
      </c>
      <c r="K1454">
        <f t="shared" si="220"/>
        <v>713</v>
      </c>
      <c r="L1454">
        <f t="shared" si="221"/>
        <v>1</v>
      </c>
      <c r="M1454">
        <f t="shared" si="222"/>
        <v>41331</v>
      </c>
      <c r="N1454">
        <f t="shared" si="223"/>
        <v>2013</v>
      </c>
      <c r="O1454">
        <f t="shared" si="224"/>
        <v>2</v>
      </c>
      <c r="P1454" t="str">
        <f t="shared" si="225"/>
        <v>02</v>
      </c>
      <c r="Q1454">
        <f t="shared" si="226"/>
        <v>26</v>
      </c>
      <c r="R1454">
        <f t="shared" si="227"/>
        <v>26</v>
      </c>
      <c r="S1454" t="str">
        <f t="shared" si="228"/>
        <v>'2013-02-26'</v>
      </c>
      <c r="T1454" t="str">
        <f t="shared" si="229"/>
        <v>insert into control (nombre, fecha_registrada, registrada, estatus, id_admin, id_cliente, created_at, updated_at) values('TARAHUMARA MOTORS MOTO SIERRAS DE HIHUAHUA','2013-02-26',1,1,2,713,'2018-10-31 23:06:00','2018-10-31 23:06:00');</v>
      </c>
    </row>
    <row r="1455" spans="1:20">
      <c r="A1455" s="58" t="s">
        <v>7024</v>
      </c>
      <c r="B1455" s="58">
        <v>1</v>
      </c>
      <c r="C1455" s="67">
        <v>42506</v>
      </c>
      <c r="D1455" s="67">
        <v>46158</v>
      </c>
      <c r="E1455" s="83">
        <v>30</v>
      </c>
      <c r="F1455" s="58" t="s">
        <v>7009</v>
      </c>
      <c r="G1455" s="58">
        <v>1010</v>
      </c>
      <c r="I1455" t="s">
        <v>7455</v>
      </c>
      <c r="J1455">
        <v>1454</v>
      </c>
      <c r="K1455">
        <f t="shared" si="220"/>
        <v>1025</v>
      </c>
      <c r="L1455">
        <f t="shared" si="221"/>
        <v>1</v>
      </c>
      <c r="M1455">
        <f t="shared" si="222"/>
        <v>42759</v>
      </c>
      <c r="N1455">
        <f t="shared" si="223"/>
        <v>2017</v>
      </c>
      <c r="O1455">
        <f t="shared" si="224"/>
        <v>1</v>
      </c>
      <c r="P1455" t="str">
        <f t="shared" si="225"/>
        <v>01</v>
      </c>
      <c r="Q1455">
        <f t="shared" si="226"/>
        <v>24</v>
      </c>
      <c r="R1455">
        <f t="shared" si="227"/>
        <v>24</v>
      </c>
      <c r="S1455" t="str">
        <f t="shared" si="228"/>
        <v>'2017-01-24'</v>
      </c>
      <c r="T1455" t="str">
        <f t="shared" si="229"/>
        <v>insert into control (nombre, fecha_registrada, registrada, estatus, id_admin, id_cliente, created_at, updated_at) values('TATTI´SA','2017-01-24',1,1,2,1025,'2018-10-31 23:06:00','2018-10-31 23:06:00');</v>
      </c>
    </row>
    <row r="1456" spans="1:20">
      <c r="A1456" s="59" t="s">
        <v>7024</v>
      </c>
      <c r="B1456" s="59">
        <v>1</v>
      </c>
      <c r="C1456" s="68">
        <v>42506</v>
      </c>
      <c r="D1456" s="68">
        <v>46158</v>
      </c>
      <c r="E1456" s="82">
        <v>35</v>
      </c>
      <c r="F1456" s="59" t="s">
        <v>7009</v>
      </c>
      <c r="G1456" s="59">
        <v>1010</v>
      </c>
      <c r="I1456" t="s">
        <v>4726</v>
      </c>
      <c r="J1456">
        <v>1455</v>
      </c>
      <c r="K1456">
        <f t="shared" si="220"/>
        <v>235</v>
      </c>
      <c r="L1456">
        <f t="shared" si="221"/>
        <v>1</v>
      </c>
      <c r="M1456">
        <f t="shared" si="222"/>
        <v>39836</v>
      </c>
      <c r="N1456">
        <f t="shared" si="223"/>
        <v>2009</v>
      </c>
      <c r="O1456">
        <f t="shared" si="224"/>
        <v>1</v>
      </c>
      <c r="P1456" t="str">
        <f t="shared" si="225"/>
        <v>01</v>
      </c>
      <c r="Q1456">
        <f t="shared" si="226"/>
        <v>23</v>
      </c>
      <c r="R1456">
        <f t="shared" si="227"/>
        <v>23</v>
      </c>
      <c r="S1456" t="str">
        <f t="shared" si="228"/>
        <v>'2009-01-23'</v>
      </c>
      <c r="T1456" t="str">
        <f t="shared" si="229"/>
        <v>insert into control (nombre, fecha_registrada, registrada, estatus, id_admin, id_cliente, created_at, updated_at) values('TC TODO EN CARPINTERIA Y ALGO MAS','2009-01-23',1,1,2,235,'2018-10-31 23:06:00','2018-10-31 23:06:00');</v>
      </c>
    </row>
    <row r="1457" spans="1:20">
      <c r="A1457" s="58" t="s">
        <v>7024</v>
      </c>
      <c r="B1457" s="58">
        <v>1</v>
      </c>
      <c r="C1457" s="67">
        <v>42506</v>
      </c>
      <c r="D1457" s="67">
        <v>46158</v>
      </c>
      <c r="E1457" s="83">
        <v>35</v>
      </c>
      <c r="F1457" s="58" t="s">
        <v>7009</v>
      </c>
      <c r="G1457" s="58">
        <v>1010</v>
      </c>
      <c r="I1457" t="s">
        <v>599</v>
      </c>
      <c r="J1457">
        <v>1456</v>
      </c>
      <c r="K1457">
        <f t="shared" si="220"/>
        <v>1027</v>
      </c>
      <c r="L1457">
        <f t="shared" si="221"/>
        <v>1</v>
      </c>
      <c r="M1457">
        <f t="shared" si="222"/>
        <v>40795</v>
      </c>
      <c r="N1457">
        <f t="shared" si="223"/>
        <v>2011</v>
      </c>
      <c r="O1457">
        <f t="shared" si="224"/>
        <v>9</v>
      </c>
      <c r="P1457" t="str">
        <f t="shared" si="225"/>
        <v>09</v>
      </c>
      <c r="Q1457">
        <f t="shared" si="226"/>
        <v>9</v>
      </c>
      <c r="R1457" t="str">
        <f t="shared" si="227"/>
        <v>09</v>
      </c>
      <c r="S1457" t="str">
        <f t="shared" si="228"/>
        <v>'2011-09-09'</v>
      </c>
      <c r="T1457" t="str">
        <f t="shared" si="229"/>
        <v>insert into control (nombre, fecha_registrada, registrada, estatus, id_admin, id_cliente, created_at, updated_at) values('TECNICOS EN ELEVADORES ACP 1980','2011-09-09',1,1,2,1027,'2018-10-31 23:06:00','2018-10-31 23:06:00');</v>
      </c>
    </row>
    <row r="1458" spans="1:20">
      <c r="A1458" s="59" t="s">
        <v>7033</v>
      </c>
      <c r="B1458" s="59">
        <v>1</v>
      </c>
      <c r="C1458" s="68">
        <v>42506</v>
      </c>
      <c r="D1458" s="68">
        <v>46158</v>
      </c>
      <c r="E1458" s="82">
        <v>29</v>
      </c>
      <c r="F1458" s="59" t="s">
        <v>7034</v>
      </c>
      <c r="G1458" s="59">
        <v>632</v>
      </c>
      <c r="I1458" t="s">
        <v>1012</v>
      </c>
      <c r="J1458">
        <v>1457</v>
      </c>
      <c r="K1458">
        <f t="shared" si="220"/>
        <v>948</v>
      </c>
      <c r="L1458">
        <f t="shared" si="221"/>
        <v>1</v>
      </c>
      <c r="M1458">
        <f t="shared" si="222"/>
        <v>40942</v>
      </c>
      <c r="N1458">
        <f t="shared" si="223"/>
        <v>2012</v>
      </c>
      <c r="O1458">
        <f t="shared" si="224"/>
        <v>2</v>
      </c>
      <c r="P1458" t="str">
        <f t="shared" si="225"/>
        <v>02</v>
      </c>
      <c r="Q1458">
        <f t="shared" si="226"/>
        <v>3</v>
      </c>
      <c r="R1458" t="str">
        <f t="shared" si="227"/>
        <v>03</v>
      </c>
      <c r="S1458" t="str">
        <f t="shared" si="228"/>
        <v>'2012-02-03'</v>
      </c>
      <c r="T1458" t="str">
        <f t="shared" si="229"/>
        <v>insert into control (nombre, fecha_registrada, registrada, estatus, id_admin, id_cliente, created_at, updated_at) values('TECNOCEREALES','2012-02-03',1,1,2,948,'2018-10-31 23:06:00','2018-10-31 23:06:00');</v>
      </c>
    </row>
    <row r="1459" spans="1:20">
      <c r="A1459" s="58" t="s">
        <v>7038</v>
      </c>
      <c r="B1459" s="58">
        <v>1</v>
      </c>
      <c r="C1459" s="67">
        <v>42506</v>
      </c>
      <c r="D1459" s="67">
        <v>46158</v>
      </c>
      <c r="E1459" s="83">
        <v>43</v>
      </c>
      <c r="F1459" s="58" t="s">
        <v>7039</v>
      </c>
      <c r="G1459" s="58">
        <v>322</v>
      </c>
      <c r="I1459" t="s">
        <v>576</v>
      </c>
      <c r="J1459">
        <v>1458</v>
      </c>
      <c r="K1459">
        <f t="shared" si="220"/>
        <v>1033</v>
      </c>
      <c r="L1459">
        <f t="shared" si="221"/>
        <v>1</v>
      </c>
      <c r="M1459">
        <f t="shared" si="222"/>
        <v>41394</v>
      </c>
      <c r="N1459">
        <f t="shared" si="223"/>
        <v>2013</v>
      </c>
      <c r="O1459">
        <f t="shared" si="224"/>
        <v>4</v>
      </c>
      <c r="P1459" t="str">
        <f t="shared" si="225"/>
        <v>04</v>
      </c>
      <c r="Q1459">
        <f t="shared" si="226"/>
        <v>30</v>
      </c>
      <c r="R1459">
        <f t="shared" si="227"/>
        <v>30</v>
      </c>
      <c r="S1459" t="str">
        <f t="shared" si="228"/>
        <v>'2013-04-30'</v>
      </c>
      <c r="T1459" t="str">
        <f t="shared" si="229"/>
        <v>insert into control (nombre, fecha_registrada, registrada, estatus, id_admin, id_cliente, created_at, updated_at) values('TEJA ESPAÑOLA TERRACOTA CHIHUAHUA','2013-04-30',1,1,2,1033,'2018-10-31 23:06:00','2018-10-31 23:06:00');</v>
      </c>
    </row>
    <row r="1460" spans="1:20">
      <c r="A1460" s="59" t="s">
        <v>7045</v>
      </c>
      <c r="B1460" s="59">
        <v>1</v>
      </c>
      <c r="C1460" s="68">
        <v>42513</v>
      </c>
      <c r="D1460" s="68">
        <v>46165</v>
      </c>
      <c r="E1460" s="82">
        <v>43</v>
      </c>
      <c r="F1460" s="59" t="s">
        <v>7046</v>
      </c>
      <c r="G1460" s="59">
        <v>1092</v>
      </c>
      <c r="I1460" t="s">
        <v>7775</v>
      </c>
      <c r="J1460">
        <v>1459</v>
      </c>
      <c r="K1460">
        <f t="shared" si="220"/>
        <v>1028</v>
      </c>
      <c r="L1460">
        <f t="shared" si="221"/>
        <v>0</v>
      </c>
      <c r="M1460">
        <f t="shared" si="222"/>
        <v>43206</v>
      </c>
      <c r="N1460">
        <f t="shared" si="223"/>
        <v>2018</v>
      </c>
      <c r="O1460">
        <f t="shared" si="224"/>
        <v>4</v>
      </c>
      <c r="P1460" t="str">
        <f t="shared" si="225"/>
        <v>04</v>
      </c>
      <c r="Q1460">
        <f t="shared" si="226"/>
        <v>16</v>
      </c>
      <c r="R1460">
        <f t="shared" si="227"/>
        <v>16</v>
      </c>
      <c r="S1460" t="str">
        <f t="shared" si="228"/>
        <v>'2018-04-16'</v>
      </c>
      <c r="T1460" t="str">
        <f t="shared" si="229"/>
        <v>insert into control (nombre, fecha_registrada, registrada, estatus, id_admin, id_cliente, created_at, updated_at) values('TEKTOR','2018-04-16',0,1,2,1028,'2018-10-31 23:06:00','2018-10-31 23:06:00');</v>
      </c>
    </row>
    <row r="1461" spans="1:20">
      <c r="A1461" s="58" t="s">
        <v>7053</v>
      </c>
      <c r="B1461" s="58">
        <v>1</v>
      </c>
      <c r="C1461" s="67">
        <v>42528</v>
      </c>
      <c r="D1461" s="67">
        <v>46180</v>
      </c>
      <c r="E1461" s="83">
        <v>35</v>
      </c>
      <c r="F1461" s="58" t="s">
        <v>7054</v>
      </c>
      <c r="G1461" s="58">
        <v>650</v>
      </c>
      <c r="I1461" t="s">
        <v>594</v>
      </c>
      <c r="J1461">
        <v>1460</v>
      </c>
      <c r="K1461">
        <f t="shared" si="220"/>
        <v>1029</v>
      </c>
      <c r="L1461">
        <f t="shared" si="221"/>
        <v>0</v>
      </c>
      <c r="M1461">
        <f t="shared" si="222"/>
        <v>39206</v>
      </c>
      <c r="N1461">
        <f t="shared" si="223"/>
        <v>2007</v>
      </c>
      <c r="O1461">
        <f t="shared" si="224"/>
        <v>5</v>
      </c>
      <c r="P1461" t="str">
        <f t="shared" si="225"/>
        <v>05</v>
      </c>
      <c r="Q1461">
        <f t="shared" si="226"/>
        <v>4</v>
      </c>
      <c r="R1461" t="str">
        <f t="shared" si="227"/>
        <v>04</v>
      </c>
      <c r="S1461" t="str">
        <f t="shared" si="228"/>
        <v>'2007-05-04'</v>
      </c>
      <c r="T1461" t="str">
        <f t="shared" si="229"/>
        <v>insert into control (nombre, fecha_registrada, registrada, estatus, id_admin, id_cliente, created_at, updated_at) values('TELECINE','2007-05-04',0,1,2,1029,'2018-10-31 23:06:00','2018-10-31 23:06:00');</v>
      </c>
    </row>
    <row r="1462" spans="1:20">
      <c r="A1462" s="59" t="s">
        <v>7060</v>
      </c>
      <c r="B1462" s="60" t="s">
        <v>8657</v>
      </c>
      <c r="C1462" s="68">
        <v>42544</v>
      </c>
      <c r="D1462" s="68">
        <v>46196</v>
      </c>
      <c r="E1462" s="82">
        <v>41</v>
      </c>
      <c r="F1462" s="59" t="s">
        <v>7060</v>
      </c>
      <c r="G1462" s="59">
        <v>295</v>
      </c>
      <c r="I1462" t="s">
        <v>561</v>
      </c>
      <c r="J1462">
        <v>1461</v>
      </c>
      <c r="K1462">
        <f t="shared" si="220"/>
        <v>1035</v>
      </c>
      <c r="L1462">
        <f t="shared" si="221"/>
        <v>1</v>
      </c>
      <c r="M1462">
        <f t="shared" si="222"/>
        <v>41646</v>
      </c>
      <c r="N1462">
        <f t="shared" si="223"/>
        <v>2014</v>
      </c>
      <c r="O1462">
        <f t="shared" si="224"/>
        <v>1</v>
      </c>
      <c r="P1462" t="str">
        <f t="shared" si="225"/>
        <v>01</v>
      </c>
      <c r="Q1462">
        <f t="shared" si="226"/>
        <v>7</v>
      </c>
      <c r="R1462" t="str">
        <f t="shared" si="227"/>
        <v>07</v>
      </c>
      <c r="S1462" t="str">
        <f t="shared" si="228"/>
        <v>'2014-01-07'</v>
      </c>
      <c r="T1462" t="str">
        <f t="shared" si="229"/>
        <v>insert into control (nombre, fecha_registrada, registrada, estatus, id_admin, id_cliente, created_at, updated_at) values('TEMAL','2014-01-07',1,1,2,1035,'2018-10-31 23:06:00','2018-10-31 23:06:00');</v>
      </c>
    </row>
    <row r="1463" spans="1:20">
      <c r="A1463" s="58" t="s">
        <v>7066</v>
      </c>
      <c r="B1463" s="57" t="s">
        <v>8657</v>
      </c>
      <c r="C1463" s="67">
        <v>42544</v>
      </c>
      <c r="D1463" s="67">
        <v>46196</v>
      </c>
      <c r="E1463" s="83">
        <v>35</v>
      </c>
      <c r="F1463" s="58" t="s">
        <v>7066</v>
      </c>
      <c r="G1463" s="58">
        <v>947</v>
      </c>
      <c r="I1463" t="s">
        <v>586</v>
      </c>
      <c r="J1463">
        <v>1462</v>
      </c>
      <c r="K1463">
        <f t="shared" si="220"/>
        <v>1030</v>
      </c>
      <c r="L1463">
        <f t="shared" si="221"/>
        <v>1</v>
      </c>
      <c r="M1463">
        <f t="shared" si="222"/>
        <v>41229</v>
      </c>
      <c r="N1463">
        <f t="shared" si="223"/>
        <v>2012</v>
      </c>
      <c r="O1463">
        <f t="shared" si="224"/>
        <v>11</v>
      </c>
      <c r="P1463">
        <f t="shared" si="225"/>
        <v>11</v>
      </c>
      <c r="Q1463">
        <f t="shared" si="226"/>
        <v>16</v>
      </c>
      <c r="R1463">
        <f t="shared" si="227"/>
        <v>16</v>
      </c>
      <c r="S1463" t="str">
        <f t="shared" si="228"/>
        <v>'2012-11-16'</v>
      </c>
      <c r="T1463" t="str">
        <f t="shared" si="229"/>
        <v>insert into control (nombre, fecha_registrada, registrada, estatus, id_admin, id_cliente, created_at, updated_at) values('TEMASCAL PIEDRA CALIENTE','2012-11-16',1,1,2,1030,'2018-10-31 23:06:00','2018-10-31 23:06:00');</v>
      </c>
    </row>
    <row r="1464" spans="1:20">
      <c r="A1464" s="59" t="s">
        <v>7070</v>
      </c>
      <c r="B1464" s="59">
        <v>1</v>
      </c>
      <c r="C1464" s="68">
        <v>42544</v>
      </c>
      <c r="D1464" s="68">
        <v>46196</v>
      </c>
      <c r="E1464" s="82">
        <v>35</v>
      </c>
      <c r="F1464" s="59" t="s">
        <v>7071</v>
      </c>
      <c r="G1464" s="59">
        <v>103</v>
      </c>
      <c r="I1464" t="s">
        <v>3469</v>
      </c>
      <c r="J1464">
        <v>1463</v>
      </c>
      <c r="K1464">
        <f t="shared" si="220"/>
        <v>461</v>
      </c>
      <c r="L1464">
        <f t="shared" si="221"/>
        <v>1</v>
      </c>
      <c r="M1464">
        <f t="shared" si="222"/>
        <v>40430</v>
      </c>
      <c r="N1464">
        <f t="shared" si="223"/>
        <v>2010</v>
      </c>
      <c r="O1464">
        <f t="shared" si="224"/>
        <v>9</v>
      </c>
      <c r="P1464" t="str">
        <f t="shared" si="225"/>
        <v>09</v>
      </c>
      <c r="Q1464">
        <f t="shared" si="226"/>
        <v>9</v>
      </c>
      <c r="R1464" t="str">
        <f t="shared" si="227"/>
        <v>09</v>
      </c>
      <c r="S1464" t="str">
        <f t="shared" si="228"/>
        <v>'2010-09-09'</v>
      </c>
      <c r="T1464" t="str">
        <f t="shared" si="229"/>
        <v>insert into control (nombre, fecha_registrada, registrada, estatus, id_admin, id_cliente, created_at, updated_at) values('TEMPTATION','2010-09-09',1,1,2,461,'2018-10-31 23:06:00','2018-10-31 23:06:00');</v>
      </c>
    </row>
    <row r="1465" spans="1:20">
      <c r="A1465" s="58" t="s">
        <v>7076</v>
      </c>
      <c r="B1465" s="57" t="s">
        <v>8657</v>
      </c>
      <c r="C1465" s="67">
        <v>42544</v>
      </c>
      <c r="D1465" s="67">
        <v>46196</v>
      </c>
      <c r="E1465" s="83">
        <v>42</v>
      </c>
      <c r="F1465" s="58" t="s">
        <v>7076</v>
      </c>
      <c r="G1465" s="58">
        <v>383</v>
      </c>
      <c r="I1465" t="s">
        <v>583</v>
      </c>
      <c r="J1465">
        <v>1464</v>
      </c>
      <c r="K1465">
        <f t="shared" si="220"/>
        <v>1032</v>
      </c>
      <c r="L1465">
        <f t="shared" si="221"/>
        <v>1</v>
      </c>
      <c r="M1465">
        <f t="shared" si="222"/>
        <v>35653</v>
      </c>
      <c r="N1465">
        <f t="shared" si="223"/>
        <v>1997</v>
      </c>
      <c r="O1465">
        <f t="shared" si="224"/>
        <v>8</v>
      </c>
      <c r="P1465" t="str">
        <f t="shared" si="225"/>
        <v>08</v>
      </c>
      <c r="Q1465">
        <f t="shared" si="226"/>
        <v>11</v>
      </c>
      <c r="R1465">
        <f t="shared" si="227"/>
        <v>11</v>
      </c>
      <c r="S1465" t="str">
        <f t="shared" si="228"/>
        <v>'1997-08-11'</v>
      </c>
      <c r="T1465" t="str">
        <f t="shared" si="229"/>
        <v>insert into control (nombre, fecha_registrada, registrada, estatus, id_admin, id_cliente, created_at, updated_at) values('TEPORAKA','1997-08-11',1,1,2,1032,'2018-10-31 23:06:00','2018-10-31 23:06:00');</v>
      </c>
    </row>
    <row r="1466" spans="1:20">
      <c r="A1466" s="59" t="s">
        <v>7082</v>
      </c>
      <c r="B1466" s="59">
        <v>1</v>
      </c>
      <c r="C1466" s="68">
        <v>42544</v>
      </c>
      <c r="D1466" s="68">
        <v>46196</v>
      </c>
      <c r="E1466" s="82">
        <v>35</v>
      </c>
      <c r="F1466" s="59" t="s">
        <v>7082</v>
      </c>
      <c r="G1466" s="59">
        <v>1036</v>
      </c>
      <c r="I1466" t="s">
        <v>568</v>
      </c>
      <c r="J1466">
        <v>1465</v>
      </c>
      <c r="K1466">
        <f t="shared" si="220"/>
        <v>1033</v>
      </c>
      <c r="L1466">
        <f t="shared" si="221"/>
        <v>1</v>
      </c>
      <c r="M1466">
        <f t="shared" si="222"/>
        <v>40565</v>
      </c>
      <c r="N1466">
        <f t="shared" si="223"/>
        <v>2011</v>
      </c>
      <c r="O1466">
        <f t="shared" si="224"/>
        <v>1</v>
      </c>
      <c r="P1466" t="str">
        <f t="shared" si="225"/>
        <v>01</v>
      </c>
      <c r="Q1466">
        <f t="shared" si="226"/>
        <v>22</v>
      </c>
      <c r="R1466">
        <f t="shared" si="227"/>
        <v>22</v>
      </c>
      <c r="S1466" t="str">
        <f t="shared" si="228"/>
        <v>'2011-01-22'</v>
      </c>
      <c r="T1466" t="str">
        <f t="shared" si="229"/>
        <v>insert into control (nombre, fecha_registrada, registrada, estatus, id_admin, id_cliente, created_at, updated_at) values('TERRACOTTA CHIHUAHUA FABRICANDO TEJA DE CALIDAD','2011-01-22',1,1,2,1033,'2018-10-31 23:06:00','2018-10-31 23:06:00');</v>
      </c>
    </row>
    <row r="1467" spans="1:20">
      <c r="A1467" s="58" t="s">
        <v>7086</v>
      </c>
      <c r="B1467" s="58">
        <v>1</v>
      </c>
      <c r="C1467" s="67">
        <v>42552</v>
      </c>
      <c r="D1467" s="67">
        <v>46204</v>
      </c>
      <c r="E1467" s="83">
        <v>35</v>
      </c>
      <c r="F1467" s="58" t="s">
        <v>7086</v>
      </c>
      <c r="G1467" s="58">
        <v>465</v>
      </c>
      <c r="I1467" t="s">
        <v>8585</v>
      </c>
      <c r="J1467">
        <v>1466</v>
      </c>
      <c r="K1467">
        <f t="shared" si="220"/>
        <v>1034</v>
      </c>
      <c r="L1467">
        <f t="shared" si="221"/>
        <v>0</v>
      </c>
      <c r="M1467">
        <f t="shared" si="222"/>
        <v>43389</v>
      </c>
      <c r="N1467">
        <f t="shared" si="223"/>
        <v>2018</v>
      </c>
      <c r="O1467">
        <f t="shared" si="224"/>
        <v>10</v>
      </c>
      <c r="P1467">
        <f t="shared" si="225"/>
        <v>10</v>
      </c>
      <c r="Q1467">
        <f t="shared" si="226"/>
        <v>16</v>
      </c>
      <c r="R1467">
        <f t="shared" si="227"/>
        <v>16</v>
      </c>
      <c r="S1467" t="str">
        <f t="shared" si="228"/>
        <v>'2018-10-16'</v>
      </c>
      <c r="T1467" t="str">
        <f t="shared" si="229"/>
        <v>insert into control (nombre, fecha_registrada, registrada, estatus, id_admin, id_cliente, created_at, updated_at) values('TERRALITE GASOLINERA','2018-10-16',0,1,2,1034,'2018-10-31 23:06:00','2018-10-31 23:06:00');</v>
      </c>
    </row>
    <row r="1468" spans="1:20">
      <c r="A1468" s="59" t="s">
        <v>7094</v>
      </c>
      <c r="B1468" s="59">
        <v>1</v>
      </c>
      <c r="C1468" s="68">
        <v>42557</v>
      </c>
      <c r="D1468" s="68">
        <v>46209</v>
      </c>
      <c r="E1468" s="82"/>
      <c r="F1468" s="59" t="s">
        <v>7095</v>
      </c>
      <c r="G1468" s="59">
        <v>929</v>
      </c>
      <c r="I1468" t="s">
        <v>7082</v>
      </c>
      <c r="J1468">
        <v>1467</v>
      </c>
      <c r="K1468">
        <f t="shared" si="220"/>
        <v>1036</v>
      </c>
      <c r="L1468">
        <f t="shared" si="221"/>
        <v>1</v>
      </c>
      <c r="M1468">
        <f t="shared" si="222"/>
        <v>42544</v>
      </c>
      <c r="N1468">
        <f t="shared" si="223"/>
        <v>2016</v>
      </c>
      <c r="O1468">
        <f t="shared" si="224"/>
        <v>6</v>
      </c>
      <c r="P1468" t="str">
        <f t="shared" si="225"/>
        <v>06</v>
      </c>
      <c r="Q1468">
        <f t="shared" si="226"/>
        <v>23</v>
      </c>
      <c r="R1468">
        <f t="shared" si="227"/>
        <v>23</v>
      </c>
      <c r="S1468" t="str">
        <f t="shared" si="228"/>
        <v>'2016-06-23'</v>
      </c>
      <c r="T1468" t="str">
        <f t="shared" si="229"/>
        <v>insert into control (nombre, fecha_registrada, registrada, estatus, id_admin, id_cliente, created_at, updated_at) values('TERRITORI','2016-06-23',1,1,2,1036,'2018-10-31 23:06:00','2018-10-31 23:06:00');</v>
      </c>
    </row>
    <row r="1469" spans="1:20">
      <c r="A1469" s="77" t="s">
        <v>7101</v>
      </c>
      <c r="B1469" s="77">
        <v>1</v>
      </c>
      <c r="C1469" s="78">
        <v>42557</v>
      </c>
      <c r="D1469" s="78">
        <v>46209</v>
      </c>
      <c r="E1469" s="92">
        <v>43</v>
      </c>
      <c r="F1469" s="77" t="s">
        <v>7101</v>
      </c>
      <c r="G1469" s="77">
        <v>1037</v>
      </c>
      <c r="I1469" t="s">
        <v>7715</v>
      </c>
      <c r="J1469">
        <v>1468</v>
      </c>
      <c r="K1469">
        <f t="shared" si="220"/>
        <v>536</v>
      </c>
      <c r="L1469">
        <f t="shared" si="221"/>
        <v>1</v>
      </c>
      <c r="M1469">
        <f t="shared" si="222"/>
        <v>42858</v>
      </c>
      <c r="N1469">
        <f t="shared" si="223"/>
        <v>2017</v>
      </c>
      <c r="O1469">
        <f t="shared" si="224"/>
        <v>5</v>
      </c>
      <c r="P1469" t="str">
        <f t="shared" si="225"/>
        <v>05</v>
      </c>
      <c r="Q1469">
        <f t="shared" si="226"/>
        <v>3</v>
      </c>
      <c r="R1469" t="str">
        <f t="shared" si="227"/>
        <v>03</v>
      </c>
      <c r="S1469" t="str">
        <f t="shared" si="228"/>
        <v>'2017-05-03'</v>
      </c>
      <c r="T1469" t="str">
        <f t="shared" si="229"/>
        <v>insert into control (nombre, fecha_registrada, registrada, estatus, id_admin, id_cliente, created_at, updated_at) values('TESSUTO','2017-05-03',1,1,2,536,'2018-10-31 23:06:00','2018-10-31 23:06:00');</v>
      </c>
    </row>
    <row r="1470" spans="1:20">
      <c r="A1470" s="75" t="s">
        <v>7109</v>
      </c>
      <c r="B1470" s="75">
        <v>1</v>
      </c>
      <c r="C1470" s="76">
        <v>42557</v>
      </c>
      <c r="D1470" s="76">
        <v>46209</v>
      </c>
      <c r="E1470" s="91">
        <v>44</v>
      </c>
      <c r="F1470" s="75" t="s">
        <v>7101</v>
      </c>
      <c r="G1470" s="75">
        <v>1037</v>
      </c>
      <c r="I1470" t="s">
        <v>7836</v>
      </c>
      <c r="J1470">
        <v>1469</v>
      </c>
      <c r="K1470">
        <f t="shared" si="220"/>
        <v>731</v>
      </c>
      <c r="L1470">
        <f t="shared" si="221"/>
        <v>1</v>
      </c>
      <c r="M1470">
        <f t="shared" si="222"/>
        <v>42913</v>
      </c>
      <c r="N1470">
        <f t="shared" si="223"/>
        <v>2017</v>
      </c>
      <c r="O1470">
        <f t="shared" si="224"/>
        <v>6</v>
      </c>
      <c r="P1470" t="str">
        <f t="shared" si="225"/>
        <v>06</v>
      </c>
      <c r="Q1470">
        <f t="shared" si="226"/>
        <v>27</v>
      </c>
      <c r="R1470">
        <f t="shared" si="227"/>
        <v>27</v>
      </c>
      <c r="S1470" t="str">
        <f t="shared" si="228"/>
        <v>'2017-06-27'</v>
      </c>
      <c r="T1470" t="str">
        <f t="shared" si="229"/>
        <v>insert into control (nombre, fecha_registrada, registrada, estatus, id_admin, id_cliente, created_at, updated_at) values('TEST N PLATINUM','2017-06-27',1,1,2,731,'2018-10-31 23:06:00','2018-10-31 23:06:00');</v>
      </c>
    </row>
    <row r="1471" spans="1:20">
      <c r="A1471" s="89" t="s">
        <v>7111</v>
      </c>
      <c r="B1471" s="77">
        <v>1</v>
      </c>
      <c r="C1471" s="78">
        <v>42563</v>
      </c>
      <c r="D1471" s="78">
        <v>46215</v>
      </c>
      <c r="E1471" s="92">
        <v>37</v>
      </c>
      <c r="F1471" s="77" t="s">
        <v>7112</v>
      </c>
      <c r="G1471" s="77">
        <v>191</v>
      </c>
      <c r="I1471" t="s">
        <v>7447</v>
      </c>
      <c r="J1471">
        <v>1470</v>
      </c>
      <c r="K1471">
        <f t="shared" si="220"/>
        <v>731</v>
      </c>
      <c r="L1471">
        <f t="shared" si="221"/>
        <v>1</v>
      </c>
      <c r="M1471">
        <f t="shared" si="222"/>
        <v>42724</v>
      </c>
      <c r="N1471">
        <f t="shared" si="223"/>
        <v>2016</v>
      </c>
      <c r="O1471">
        <f t="shared" si="224"/>
        <v>12</v>
      </c>
      <c r="P1471">
        <f t="shared" si="225"/>
        <v>12</v>
      </c>
      <c r="Q1471">
        <f t="shared" si="226"/>
        <v>20</v>
      </c>
      <c r="R1471">
        <f t="shared" si="227"/>
        <v>20</v>
      </c>
      <c r="S1471" t="str">
        <f t="shared" si="228"/>
        <v>'2016-12-20'</v>
      </c>
      <c r="T1471" t="str">
        <f t="shared" si="229"/>
        <v>insert into control (nombre, fecha_registrada, registrada, estatus, id_admin, id_cliente, created_at, updated_at) values('TESTROL','2016-12-20',1,1,2,731,'2018-10-31 23:06:00','2018-10-31 23:06:00');</v>
      </c>
    </row>
    <row r="1472" spans="1:20" ht="27">
      <c r="A1472" s="88" t="s">
        <v>7116</v>
      </c>
      <c r="B1472" s="75">
        <v>1</v>
      </c>
      <c r="C1472" s="76">
        <v>42564</v>
      </c>
      <c r="D1472" s="76">
        <v>46216</v>
      </c>
      <c r="E1472" s="91">
        <v>43</v>
      </c>
      <c r="F1472" s="88" t="s">
        <v>7122</v>
      </c>
      <c r="G1472" s="75">
        <v>1049</v>
      </c>
      <c r="I1472" t="s">
        <v>1892</v>
      </c>
      <c r="J1472">
        <v>1471</v>
      </c>
      <c r="K1472">
        <f t="shared" si="220"/>
        <v>772</v>
      </c>
      <c r="L1472">
        <f t="shared" si="221"/>
        <v>1</v>
      </c>
      <c r="M1472">
        <f t="shared" si="222"/>
        <v>41414</v>
      </c>
      <c r="N1472">
        <f t="shared" si="223"/>
        <v>2013</v>
      </c>
      <c r="O1472">
        <f t="shared" si="224"/>
        <v>5</v>
      </c>
      <c r="P1472" t="str">
        <f t="shared" si="225"/>
        <v>05</v>
      </c>
      <c r="Q1472">
        <f t="shared" si="226"/>
        <v>20</v>
      </c>
      <c r="R1472">
        <f t="shared" si="227"/>
        <v>20</v>
      </c>
      <c r="S1472" t="str">
        <f t="shared" si="228"/>
        <v>'2013-05-20'</v>
      </c>
      <c r="T1472" t="str">
        <f t="shared" si="229"/>
        <v>insert into control (nombre, fecha_registrada, registrada, estatus, id_admin, id_cliente, created_at, updated_at) values('THE BLOOP SOUND','2013-05-20',1,1,2,772,'2018-10-31 23:06:00','2018-10-31 23:06:00');</v>
      </c>
    </row>
    <row r="1473" spans="1:20">
      <c r="A1473" s="77" t="s">
        <v>7116</v>
      </c>
      <c r="B1473" s="93">
        <v>1</v>
      </c>
      <c r="C1473" s="78">
        <v>42571</v>
      </c>
      <c r="D1473" s="78">
        <v>46223</v>
      </c>
      <c r="E1473" s="92">
        <v>43</v>
      </c>
      <c r="F1473" s="77" t="s">
        <v>7122</v>
      </c>
      <c r="G1473" s="77">
        <v>1049</v>
      </c>
      <c r="I1473" t="s">
        <v>8363</v>
      </c>
      <c r="J1473">
        <v>1472</v>
      </c>
      <c r="K1473">
        <f t="shared" si="220"/>
        <v>405</v>
      </c>
      <c r="L1473">
        <f t="shared" si="221"/>
        <v>1</v>
      </c>
      <c r="M1473">
        <f t="shared" si="222"/>
        <v>43411</v>
      </c>
      <c r="N1473">
        <f t="shared" si="223"/>
        <v>2018</v>
      </c>
      <c r="O1473">
        <f t="shared" si="224"/>
        <v>11</v>
      </c>
      <c r="P1473">
        <f t="shared" si="225"/>
        <v>11</v>
      </c>
      <c r="Q1473">
        <f t="shared" si="226"/>
        <v>7</v>
      </c>
      <c r="R1473" t="str">
        <f t="shared" si="227"/>
        <v>07</v>
      </c>
      <c r="S1473" t="str">
        <f t="shared" si="228"/>
        <v>'2018-11-07'</v>
      </c>
      <c r="T1473" t="str">
        <f t="shared" si="229"/>
        <v>insert into control (nombre, fecha_registrada, registrada, estatus, id_admin, id_cliente, created_at, updated_at) values('THE FUN ICE CREAM','2018-11-07',1,1,2,405,'2018-10-31 23:06:00','2018-10-31 23:06:00');</v>
      </c>
    </row>
    <row r="1474" spans="1:20" ht="43">
      <c r="A1474" s="72" t="s">
        <v>7124</v>
      </c>
      <c r="B1474" s="105">
        <v>1</v>
      </c>
      <c r="C1474" s="76">
        <v>42571</v>
      </c>
      <c r="D1474" s="76">
        <v>46223</v>
      </c>
      <c r="E1474" s="91">
        <v>5</v>
      </c>
      <c r="F1474" s="72" t="s">
        <v>2838</v>
      </c>
      <c r="G1474" s="60">
        <v>599</v>
      </c>
      <c r="I1474" t="s">
        <v>7101</v>
      </c>
      <c r="J1474">
        <v>1473</v>
      </c>
      <c r="K1474">
        <f t="shared" si="220"/>
        <v>1037</v>
      </c>
      <c r="L1474">
        <f t="shared" si="221"/>
        <v>1</v>
      </c>
      <c r="M1474">
        <f t="shared" si="222"/>
        <v>42557</v>
      </c>
      <c r="N1474">
        <f t="shared" si="223"/>
        <v>2016</v>
      </c>
      <c r="O1474">
        <f t="shared" si="224"/>
        <v>7</v>
      </c>
      <c r="P1474" t="str">
        <f t="shared" si="225"/>
        <v>07</v>
      </c>
      <c r="Q1474">
        <f t="shared" si="226"/>
        <v>6</v>
      </c>
      <c r="R1474" t="str">
        <f t="shared" si="227"/>
        <v>06</v>
      </c>
      <c r="S1474" t="str">
        <f t="shared" si="228"/>
        <v>'2016-07-06'</v>
      </c>
      <c r="T1474" t="str">
        <f t="shared" si="229"/>
        <v>insert into control (nombre, fecha_registrada, registrada, estatus, id_admin, id_cliente, created_at, updated_at) values('THE HAPPY MUNCH CO','2016-07-06',1,1,2,1037,'2018-10-31 23:06:00','2018-10-31 23:06:00');</v>
      </c>
    </row>
    <row r="1475" spans="1:20">
      <c r="A1475" s="57" t="s">
        <v>7133</v>
      </c>
      <c r="B1475" s="93">
        <v>1</v>
      </c>
      <c r="C1475" s="78">
        <v>42578</v>
      </c>
      <c r="D1475" s="78">
        <v>46230</v>
      </c>
      <c r="E1475" s="92">
        <v>35</v>
      </c>
      <c r="F1475" s="57" t="s">
        <v>7134</v>
      </c>
      <c r="G1475" s="57">
        <v>977</v>
      </c>
      <c r="I1475" t="s">
        <v>555</v>
      </c>
      <c r="J1475">
        <v>1474</v>
      </c>
      <c r="K1475">
        <f t="shared" ref="K1475:K1538" si="230">VLOOKUP($I1475,$A$2:$G$2500,7,0)</f>
        <v>1038</v>
      </c>
      <c r="L1475">
        <f t="shared" ref="L1475:L1538" si="231">IF(VLOOKUP($I1475,$A$2:$G$1967,2,0)="",0,VLOOKUP($I1475,$A$2:$G$1967,2,0))</f>
        <v>1</v>
      </c>
      <c r="M1475">
        <f t="shared" ref="M1475:M1538" si="232">IF(VLOOKUP($I1475,$A$2:$G$1967,3,0)="","",VLOOKUP($I1475,$A$2:$G$1967,3,0))</f>
        <v>40795</v>
      </c>
      <c r="N1475">
        <f t="shared" ref="N1475:N1538" si="233">YEAR(M1475)</f>
        <v>2011</v>
      </c>
      <c r="O1475">
        <f t="shared" ref="O1475:O1538" si="234">MONTH(M1475)</f>
        <v>9</v>
      </c>
      <c r="P1475" t="str">
        <f t="shared" ref="P1475:P1538" si="235">IF(LEN(O1475)=1,CONCATENATE("0",O1475),O1475)</f>
        <v>09</v>
      </c>
      <c r="Q1475">
        <f t="shared" ref="Q1475:Q1538" si="236">DAY(M1475)</f>
        <v>9</v>
      </c>
      <c r="R1475" t="str">
        <f t="shared" ref="R1475:R1538" si="237">IF(LEN(Q1475)=1,CONCATENATE("0",Q1475),Q1475)</f>
        <v>09</v>
      </c>
      <c r="S1475" t="str">
        <f t="shared" ref="S1475:S1538" si="238">IFERROR(CONCATENATE("'",N1475,"-",P1475,"-",R1475,"'"),"null")</f>
        <v>'2011-09-09'</v>
      </c>
      <c r="T1475" t="str">
        <f t="shared" ref="T1475:T1538" si="239">CONCATENATE("insert into control (nombre, fecha_registrada, registrada, estatus, id_admin, id_cliente, created_at, updated_at) values('",I1475,"',",S1475,",",L1475,",1,2,",K1475,",'2018-10-31 23:06:00','2018-10-31 23:06:00');")</f>
        <v>insert into control (nombre, fecha_registrada, registrada, estatus, id_admin, id_cliente, created_at, updated_at) values('THE LODGE AT CREEL TLC','2011-09-09',1,1,2,1038,'2018-10-31 23:06:00','2018-10-31 23:06:00');</v>
      </c>
    </row>
    <row r="1476" spans="1:20">
      <c r="A1476" s="59" t="s">
        <v>7133</v>
      </c>
      <c r="B1476" s="60" t="s">
        <v>8657</v>
      </c>
      <c r="C1476" s="68">
        <v>42578</v>
      </c>
      <c r="D1476" s="68">
        <v>46230</v>
      </c>
      <c r="E1476" s="82">
        <v>3</v>
      </c>
      <c r="F1476" s="59" t="s">
        <v>7134</v>
      </c>
      <c r="G1476" s="59">
        <v>977</v>
      </c>
      <c r="I1476" t="s">
        <v>539</v>
      </c>
      <c r="J1476">
        <v>1475</v>
      </c>
      <c r="K1476">
        <f t="shared" si="230"/>
        <v>1039</v>
      </c>
      <c r="L1476">
        <f t="shared" si="231"/>
        <v>0</v>
      </c>
      <c r="M1476">
        <f t="shared" si="232"/>
        <v>41516</v>
      </c>
      <c r="N1476">
        <f t="shared" si="233"/>
        <v>2013</v>
      </c>
      <c r="O1476">
        <f t="shared" si="234"/>
        <v>8</v>
      </c>
      <c r="P1476" t="str">
        <f t="shared" si="235"/>
        <v>08</v>
      </c>
      <c r="Q1476">
        <f t="shared" si="236"/>
        <v>30</v>
      </c>
      <c r="R1476">
        <f t="shared" si="237"/>
        <v>30</v>
      </c>
      <c r="S1476" t="str">
        <f t="shared" si="238"/>
        <v>'2013-08-30'</v>
      </c>
      <c r="T1476" t="str">
        <f t="shared" si="239"/>
        <v>insert into control (nombre, fecha_registrada, registrada, estatus, id_admin, id_cliente, created_at, updated_at) values('THE WODCF','2013-08-30',0,1,2,1039,'2018-10-31 23:06:00','2018-10-31 23:06:00');</v>
      </c>
    </row>
    <row r="1477" spans="1:20">
      <c r="A1477" s="77" t="s">
        <v>7133</v>
      </c>
      <c r="B1477" s="57" t="s">
        <v>8657</v>
      </c>
      <c r="C1477" s="78">
        <v>42578</v>
      </c>
      <c r="D1477" s="78">
        <v>46230</v>
      </c>
      <c r="E1477" s="92">
        <v>5</v>
      </c>
      <c r="F1477" s="77" t="s">
        <v>7134</v>
      </c>
      <c r="G1477" s="77">
        <v>977</v>
      </c>
      <c r="I1477" t="s">
        <v>534</v>
      </c>
      <c r="J1477">
        <v>1476</v>
      </c>
      <c r="K1477">
        <f t="shared" si="230"/>
        <v>1040</v>
      </c>
      <c r="L1477">
        <f t="shared" si="231"/>
        <v>1</v>
      </c>
      <c r="M1477">
        <f t="shared" si="232"/>
        <v>41291</v>
      </c>
      <c r="N1477">
        <f t="shared" si="233"/>
        <v>2013</v>
      </c>
      <c r="O1477">
        <f t="shared" si="234"/>
        <v>1</v>
      </c>
      <c r="P1477" t="str">
        <f t="shared" si="235"/>
        <v>01</v>
      </c>
      <c r="Q1477">
        <f t="shared" si="236"/>
        <v>17</v>
      </c>
      <c r="R1477">
        <f t="shared" si="237"/>
        <v>17</v>
      </c>
      <c r="S1477" t="str">
        <f t="shared" si="238"/>
        <v>'2013-01-17'</v>
      </c>
      <c r="T1477" t="str">
        <f t="shared" si="239"/>
        <v>insert into control (nombre, fecha_registrada, registrada, estatus, id_admin, id_cliente, created_at, updated_at) values('THERMO EXPRESS','2013-01-17',1,1,2,1040,'2018-10-31 23:06:00','2018-10-31 23:06:00');</v>
      </c>
    </row>
    <row r="1478" spans="1:20">
      <c r="A1478" s="59" t="s">
        <v>7133</v>
      </c>
      <c r="B1478" s="60" t="s">
        <v>8657</v>
      </c>
      <c r="C1478" s="68">
        <v>42580</v>
      </c>
      <c r="D1478" s="68">
        <v>46232</v>
      </c>
      <c r="E1478" s="82">
        <v>1</v>
      </c>
      <c r="F1478" s="59" t="s">
        <v>7134</v>
      </c>
      <c r="G1478" s="59">
        <v>977</v>
      </c>
      <c r="I1478" t="s">
        <v>5864</v>
      </c>
      <c r="J1478">
        <v>1477</v>
      </c>
      <c r="K1478">
        <f t="shared" si="230"/>
        <v>987</v>
      </c>
      <c r="L1478">
        <f t="shared" si="231"/>
        <v>1</v>
      </c>
      <c r="M1478">
        <f t="shared" si="232"/>
        <v>41990</v>
      </c>
      <c r="N1478">
        <f t="shared" si="233"/>
        <v>2014</v>
      </c>
      <c r="O1478">
        <f t="shared" si="234"/>
        <v>12</v>
      </c>
      <c r="P1478">
        <f t="shared" si="235"/>
        <v>12</v>
      </c>
      <c r="Q1478">
        <f t="shared" si="236"/>
        <v>17</v>
      </c>
      <c r="R1478">
        <f t="shared" si="237"/>
        <v>17</v>
      </c>
      <c r="S1478" t="str">
        <f t="shared" si="238"/>
        <v>'2014-12-17'</v>
      </c>
      <c r="T1478" t="str">
        <f t="shared" si="239"/>
        <v>insert into control (nombre, fecha_registrada, registrada, estatus, id_admin, id_cliente, created_at, updated_at) values('TIENDAS R-15 TIENES QUE VERLAS','2014-12-17',1,1,2,987,'2018-10-31 23:06:00','2018-10-31 23:06:00');</v>
      </c>
    </row>
    <row r="1479" spans="1:20">
      <c r="A1479" s="77" t="s">
        <v>7141</v>
      </c>
      <c r="B1479" s="77">
        <v>1</v>
      </c>
      <c r="C1479" s="78">
        <v>42585</v>
      </c>
      <c r="D1479" s="78">
        <v>46237</v>
      </c>
      <c r="E1479" s="92">
        <v>30</v>
      </c>
      <c r="F1479" s="77" t="s">
        <v>7142</v>
      </c>
      <c r="G1479" s="77">
        <v>1014</v>
      </c>
      <c r="I1479" t="s">
        <v>531</v>
      </c>
      <c r="J1479">
        <v>1478</v>
      </c>
      <c r="K1479">
        <f t="shared" si="230"/>
        <v>1041</v>
      </c>
      <c r="L1479">
        <f t="shared" si="231"/>
        <v>1</v>
      </c>
      <c r="M1479">
        <f t="shared" si="232"/>
        <v>39133</v>
      </c>
      <c r="N1479">
        <f t="shared" si="233"/>
        <v>2007</v>
      </c>
      <c r="O1479">
        <f t="shared" si="234"/>
        <v>2</v>
      </c>
      <c r="P1479" t="str">
        <f t="shared" si="235"/>
        <v>02</v>
      </c>
      <c r="Q1479">
        <f t="shared" si="236"/>
        <v>20</v>
      </c>
      <c r="R1479">
        <f t="shared" si="237"/>
        <v>20</v>
      </c>
      <c r="S1479" t="str">
        <f t="shared" si="238"/>
        <v>'2007-02-20'</v>
      </c>
      <c r="T1479" t="str">
        <f t="shared" si="239"/>
        <v>insert into control (nombre, fecha_registrada, registrada, estatus, id_admin, id_cliente, created_at, updated_at) values('TIGERJET','2007-02-20',1,1,2,1041,'2018-10-31 23:06:00','2018-10-31 23:06:00');</v>
      </c>
    </row>
    <row r="1480" spans="1:20">
      <c r="A1480" s="75" t="s">
        <v>7144</v>
      </c>
      <c r="B1480" s="75">
        <v>1</v>
      </c>
      <c r="C1480" s="76">
        <v>42585</v>
      </c>
      <c r="D1480" s="76">
        <v>46237</v>
      </c>
      <c r="E1480" s="91">
        <v>35</v>
      </c>
      <c r="F1480" s="75" t="s">
        <v>7144</v>
      </c>
      <c r="G1480" s="75">
        <v>800</v>
      </c>
      <c r="I1480" t="s">
        <v>1006</v>
      </c>
      <c r="J1480">
        <v>1479</v>
      </c>
      <c r="K1480">
        <f t="shared" si="230"/>
        <v>948</v>
      </c>
      <c r="L1480">
        <f t="shared" si="231"/>
        <v>1</v>
      </c>
      <c r="M1480">
        <f t="shared" si="232"/>
        <v>36418</v>
      </c>
      <c r="N1480">
        <f t="shared" si="233"/>
        <v>1999</v>
      </c>
      <c r="O1480">
        <f t="shared" si="234"/>
        <v>9</v>
      </c>
      <c r="P1480" t="str">
        <f t="shared" si="235"/>
        <v>09</v>
      </c>
      <c r="Q1480">
        <f t="shared" si="236"/>
        <v>15</v>
      </c>
      <c r="R1480">
        <f t="shared" si="237"/>
        <v>15</v>
      </c>
      <c r="S1480" t="str">
        <f t="shared" si="238"/>
        <v>'1999-09-15'</v>
      </c>
      <c r="T1480" t="str">
        <f t="shared" si="239"/>
        <v>insert into control (nombre, fecha_registrada, registrada, estatus, id_admin, id_cliente, created_at, updated_at) values('TIKISS','1999-09-15',1,1,2,948,'2018-10-31 23:06:00','2018-10-31 23:06:00');</v>
      </c>
    </row>
    <row r="1481" spans="1:20">
      <c r="A1481" s="77" t="s">
        <v>8603</v>
      </c>
      <c r="B1481" s="77">
        <v>1</v>
      </c>
      <c r="C1481" s="78">
        <v>42585</v>
      </c>
      <c r="D1481" s="78">
        <v>46237</v>
      </c>
      <c r="E1481" s="92">
        <v>9</v>
      </c>
      <c r="F1481" s="77" t="s">
        <v>8603</v>
      </c>
      <c r="G1481" s="77">
        <v>498</v>
      </c>
      <c r="I1481" t="s">
        <v>997</v>
      </c>
      <c r="J1481">
        <v>1480</v>
      </c>
      <c r="K1481">
        <f t="shared" si="230"/>
        <v>948</v>
      </c>
      <c r="L1481">
        <f t="shared" si="231"/>
        <v>1</v>
      </c>
      <c r="M1481">
        <f t="shared" si="232"/>
        <v>36972</v>
      </c>
      <c r="N1481">
        <f t="shared" si="233"/>
        <v>2001</v>
      </c>
      <c r="O1481">
        <f t="shared" si="234"/>
        <v>3</v>
      </c>
      <c r="P1481" t="str">
        <f t="shared" si="235"/>
        <v>03</v>
      </c>
      <c r="Q1481">
        <f t="shared" si="236"/>
        <v>22</v>
      </c>
      <c r="R1481">
        <f t="shared" si="237"/>
        <v>22</v>
      </c>
      <c r="S1481" t="str">
        <f t="shared" si="238"/>
        <v>'2001-03-22'</v>
      </c>
      <c r="T1481" t="str">
        <f t="shared" si="239"/>
        <v>insert into control (nombre, fecha_registrada, registrada, estatus, id_admin, id_cliente, created_at, updated_at) values('TIKISS D´LITE','2001-03-22',1,1,2,948,'2018-10-31 23:06:00','2018-10-31 23:06:00');</v>
      </c>
    </row>
    <row r="1482" spans="1:20">
      <c r="A1482" s="75" t="s">
        <v>7152</v>
      </c>
      <c r="B1482" s="75">
        <v>1</v>
      </c>
      <c r="C1482" s="76">
        <v>42585</v>
      </c>
      <c r="D1482" s="76">
        <v>46237</v>
      </c>
      <c r="E1482" s="91">
        <v>9</v>
      </c>
      <c r="F1482" s="75" t="s">
        <v>8603</v>
      </c>
      <c r="G1482" s="75">
        <v>498</v>
      </c>
      <c r="I1482" t="s">
        <v>1015</v>
      </c>
      <c r="J1482">
        <v>1481</v>
      </c>
      <c r="K1482">
        <f t="shared" si="230"/>
        <v>948</v>
      </c>
      <c r="L1482">
        <f t="shared" si="231"/>
        <v>1</v>
      </c>
      <c r="M1482">
        <f t="shared" si="232"/>
        <v>37558</v>
      </c>
      <c r="N1482">
        <f t="shared" si="233"/>
        <v>2002</v>
      </c>
      <c r="O1482">
        <f t="shared" si="234"/>
        <v>10</v>
      </c>
      <c r="P1482">
        <f t="shared" si="235"/>
        <v>10</v>
      </c>
      <c r="Q1482">
        <f t="shared" si="236"/>
        <v>29</v>
      </c>
      <c r="R1482">
        <f t="shared" si="237"/>
        <v>29</v>
      </c>
      <c r="S1482" t="str">
        <f t="shared" si="238"/>
        <v>'2002-10-29'</v>
      </c>
      <c r="T1482" t="str">
        <f t="shared" si="239"/>
        <v>insert into control (nombre, fecha_registrada, registrada, estatus, id_admin, id_cliente, created_at, updated_at) values('TIKISS MIX','2002-10-29',1,1,2,948,'2018-10-31 23:06:00','2018-10-31 23:06:00');</v>
      </c>
    </row>
    <row r="1483" spans="1:20">
      <c r="A1483" s="77" t="s">
        <v>7154</v>
      </c>
      <c r="B1483" s="77">
        <v>1</v>
      </c>
      <c r="C1483" s="78">
        <v>42585</v>
      </c>
      <c r="D1483" s="78">
        <v>46237</v>
      </c>
      <c r="E1483" s="92">
        <v>35</v>
      </c>
      <c r="F1483" s="77" t="s">
        <v>7155</v>
      </c>
      <c r="G1483" s="77">
        <v>861</v>
      </c>
      <c r="I1483" t="s">
        <v>7607</v>
      </c>
      <c r="J1483">
        <v>1482</v>
      </c>
      <c r="K1483">
        <f t="shared" si="230"/>
        <v>1042</v>
      </c>
      <c r="L1483">
        <f t="shared" si="231"/>
        <v>1</v>
      </c>
      <c r="M1483">
        <f t="shared" si="232"/>
        <v>42817</v>
      </c>
      <c r="N1483">
        <f t="shared" si="233"/>
        <v>2017</v>
      </c>
      <c r="O1483">
        <f t="shared" si="234"/>
        <v>3</v>
      </c>
      <c r="P1483" t="str">
        <f t="shared" si="235"/>
        <v>03</v>
      </c>
      <c r="Q1483">
        <f t="shared" si="236"/>
        <v>23</v>
      </c>
      <c r="R1483">
        <f t="shared" si="237"/>
        <v>23</v>
      </c>
      <c r="S1483" t="str">
        <f t="shared" si="238"/>
        <v>'2017-03-23'</v>
      </c>
      <c r="T1483" t="str">
        <f t="shared" si="239"/>
        <v>insert into control (nombre, fecha_registrada, registrada, estatus, id_admin, id_cliente, created_at, updated_at) values('TIPS GIFT SHOP','2017-03-23',1,1,2,1042,'2018-10-31 23:06:00','2018-10-31 23:06:00');</v>
      </c>
    </row>
    <row r="1484" spans="1:20">
      <c r="A1484" s="75" t="s">
        <v>7160</v>
      </c>
      <c r="B1484" s="75">
        <v>1</v>
      </c>
      <c r="C1484" s="76">
        <v>42585</v>
      </c>
      <c r="D1484" s="76">
        <v>46237</v>
      </c>
      <c r="E1484" s="91">
        <v>41</v>
      </c>
      <c r="F1484" s="75" t="s">
        <v>7160</v>
      </c>
      <c r="G1484" s="75">
        <v>1067</v>
      </c>
      <c r="I1484" t="s">
        <v>7830</v>
      </c>
      <c r="J1484">
        <v>1483</v>
      </c>
      <c r="K1484">
        <f t="shared" si="230"/>
        <v>731</v>
      </c>
      <c r="L1484">
        <f t="shared" si="231"/>
        <v>0</v>
      </c>
      <c r="M1484">
        <f t="shared" si="232"/>
        <v>42913</v>
      </c>
      <c r="N1484">
        <f t="shared" si="233"/>
        <v>2017</v>
      </c>
      <c r="O1484">
        <f t="shared" si="234"/>
        <v>6</v>
      </c>
      <c r="P1484" t="str">
        <f t="shared" si="235"/>
        <v>06</v>
      </c>
      <c r="Q1484">
        <f t="shared" si="236"/>
        <v>27</v>
      </c>
      <c r="R1484">
        <f t="shared" si="237"/>
        <v>27</v>
      </c>
      <c r="S1484" t="str">
        <f t="shared" si="238"/>
        <v>'2017-06-27'</v>
      </c>
      <c r="T1484" t="str">
        <f t="shared" si="239"/>
        <v>insert into control (nombre, fecha_registrada, registrada, estatus, id_admin, id_cliente, created_at, updated_at) values('TITAN WHEYX','2017-06-27',0,1,2,731,'2018-10-31 23:06:00','2018-10-31 23:06:00');</v>
      </c>
    </row>
    <row r="1485" spans="1:20">
      <c r="A1485" s="77" t="s">
        <v>7166</v>
      </c>
      <c r="B1485" s="77">
        <v>1</v>
      </c>
      <c r="C1485" s="78">
        <v>42585</v>
      </c>
      <c r="D1485" s="78">
        <v>46237</v>
      </c>
      <c r="E1485" s="92">
        <v>35</v>
      </c>
      <c r="F1485" s="77" t="s">
        <v>7167</v>
      </c>
      <c r="G1485" s="77">
        <v>153</v>
      </c>
      <c r="I1485" t="s">
        <v>4724</v>
      </c>
      <c r="J1485">
        <v>1484</v>
      </c>
      <c r="K1485">
        <f t="shared" si="230"/>
        <v>235</v>
      </c>
      <c r="L1485">
        <f t="shared" si="231"/>
        <v>0</v>
      </c>
      <c r="M1485">
        <f t="shared" si="232"/>
        <v>39353</v>
      </c>
      <c r="N1485">
        <f t="shared" si="233"/>
        <v>2007</v>
      </c>
      <c r="O1485">
        <f t="shared" si="234"/>
        <v>9</v>
      </c>
      <c r="P1485" t="str">
        <f t="shared" si="235"/>
        <v>09</v>
      </c>
      <c r="Q1485">
        <f t="shared" si="236"/>
        <v>28</v>
      </c>
      <c r="R1485">
        <f t="shared" si="237"/>
        <v>28</v>
      </c>
      <c r="S1485" t="str">
        <f t="shared" si="238"/>
        <v>'2007-09-28'</v>
      </c>
      <c r="T1485" t="str">
        <f t="shared" si="239"/>
        <v>insert into control (nombre, fecha_registrada, registrada, estatus, id_admin, id_cliente, created_at, updated_at) values('TODO EN CARPINTERIA Y ALGO MAS','2007-09-28',0,1,2,235,'2018-10-31 23:06:00','2018-10-31 23:06:00');</v>
      </c>
    </row>
    <row r="1486" spans="1:20">
      <c r="A1486" s="75" t="s">
        <v>7175</v>
      </c>
      <c r="B1486" s="75">
        <v>1</v>
      </c>
      <c r="C1486" s="76">
        <v>42585</v>
      </c>
      <c r="D1486" s="76">
        <v>46237</v>
      </c>
      <c r="E1486" s="91">
        <v>42</v>
      </c>
      <c r="F1486" s="75" t="s">
        <v>1869</v>
      </c>
      <c r="G1486" s="75">
        <v>772</v>
      </c>
      <c r="I1486" t="s">
        <v>5906</v>
      </c>
      <c r="J1486">
        <v>1485</v>
      </c>
      <c r="K1486">
        <f t="shared" si="230"/>
        <v>371</v>
      </c>
      <c r="L1486">
        <f t="shared" si="231"/>
        <v>1</v>
      </c>
      <c r="M1486">
        <f t="shared" si="232"/>
        <v>42011</v>
      </c>
      <c r="N1486">
        <f t="shared" si="233"/>
        <v>2015</v>
      </c>
      <c r="O1486">
        <f t="shared" si="234"/>
        <v>1</v>
      </c>
      <c r="P1486" t="str">
        <f t="shared" si="235"/>
        <v>01</v>
      </c>
      <c r="Q1486">
        <f t="shared" si="236"/>
        <v>7</v>
      </c>
      <c r="R1486" t="str">
        <f t="shared" si="237"/>
        <v>07</v>
      </c>
      <c r="S1486" t="str">
        <f t="shared" si="238"/>
        <v>'2015-01-07'</v>
      </c>
      <c r="T1486" t="str">
        <f t="shared" si="239"/>
        <v>insert into control (nombre, fecha_registrada, registrada, estatus, id_admin, id_cliente, created_at, updated_at) values('TODOFUTBOL.MX FUTBOLIZATE EN LINEA','2015-01-07',1,1,2,371,'2018-10-31 23:06:00','2018-10-31 23:06:00');</v>
      </c>
    </row>
    <row r="1487" spans="1:20">
      <c r="A1487" s="77" t="s">
        <v>5521</v>
      </c>
      <c r="B1487" s="77">
        <v>1</v>
      </c>
      <c r="C1487" s="78">
        <v>42585</v>
      </c>
      <c r="D1487" s="78">
        <v>46237</v>
      </c>
      <c r="E1487" s="92">
        <v>12</v>
      </c>
      <c r="F1487" s="77" t="s">
        <v>5524</v>
      </c>
      <c r="G1487" s="77">
        <v>65</v>
      </c>
      <c r="I1487" t="s">
        <v>1825</v>
      </c>
      <c r="J1487">
        <v>1486</v>
      </c>
      <c r="K1487">
        <f t="shared" si="230"/>
        <v>786</v>
      </c>
      <c r="L1487">
        <f t="shared" si="231"/>
        <v>1</v>
      </c>
      <c r="M1487">
        <f t="shared" si="232"/>
        <v>38072</v>
      </c>
      <c r="N1487">
        <f t="shared" si="233"/>
        <v>2004</v>
      </c>
      <c r="O1487">
        <f t="shared" si="234"/>
        <v>3</v>
      </c>
      <c r="P1487" t="str">
        <f t="shared" si="235"/>
        <v>03</v>
      </c>
      <c r="Q1487">
        <f t="shared" si="236"/>
        <v>26</v>
      </c>
      <c r="R1487">
        <f t="shared" si="237"/>
        <v>26</v>
      </c>
      <c r="S1487" t="str">
        <f t="shared" si="238"/>
        <v>'2004-03-26'</v>
      </c>
      <c r="T1487" t="str">
        <f t="shared" si="239"/>
        <v>insert into control (nombre, fecha_registrada, registrada, estatus, id_admin, id_cliente, created_at, updated_at) values('TOMIL','2004-03-26',1,1,2,786,'2018-10-31 23:06:00','2018-10-31 23:06:00');</v>
      </c>
    </row>
    <row r="1488" spans="1:20">
      <c r="A1488" s="75" t="s">
        <v>7182</v>
      </c>
      <c r="B1488" s="75">
        <v>1</v>
      </c>
      <c r="C1488" s="76">
        <v>42585</v>
      </c>
      <c r="D1488" s="76">
        <v>46237</v>
      </c>
      <c r="E1488" s="91">
        <v>35</v>
      </c>
      <c r="F1488" s="75" t="s">
        <v>5524</v>
      </c>
      <c r="G1488" s="75">
        <v>65</v>
      </c>
      <c r="I1488" t="s">
        <v>5911</v>
      </c>
      <c r="J1488">
        <v>1487</v>
      </c>
      <c r="K1488">
        <f t="shared" si="230"/>
        <v>1044</v>
      </c>
      <c r="L1488">
        <f t="shared" si="231"/>
        <v>1</v>
      </c>
      <c r="M1488">
        <f t="shared" si="232"/>
        <v>42011</v>
      </c>
      <c r="N1488">
        <f t="shared" si="233"/>
        <v>2015</v>
      </c>
      <c r="O1488">
        <f t="shared" si="234"/>
        <v>1</v>
      </c>
      <c r="P1488" t="str">
        <f t="shared" si="235"/>
        <v>01</v>
      </c>
      <c r="Q1488">
        <f t="shared" si="236"/>
        <v>7</v>
      </c>
      <c r="R1488" t="str">
        <f t="shared" si="237"/>
        <v>07</v>
      </c>
      <c r="S1488" t="str">
        <f t="shared" si="238"/>
        <v>'2015-01-07'</v>
      </c>
      <c r="T1488" t="str">
        <f t="shared" si="239"/>
        <v>insert into control (nombre, fecha_registrada, registrada, estatus, id_admin, id_cliente, created_at, updated_at) values('TOP MAILINK','2015-01-07',1,1,2,1044,'2018-10-31 23:06:00','2018-10-31 23:06:00');</v>
      </c>
    </row>
    <row r="1489" spans="1:20">
      <c r="A1489" s="77" t="s">
        <v>7184</v>
      </c>
      <c r="B1489" s="77">
        <v>1</v>
      </c>
      <c r="C1489" s="78">
        <v>42585</v>
      </c>
      <c r="D1489" s="78">
        <v>46237</v>
      </c>
      <c r="E1489" s="92">
        <v>37</v>
      </c>
      <c r="F1489" s="77" t="s">
        <v>7185</v>
      </c>
      <c r="G1489" s="77">
        <v>93</v>
      </c>
      <c r="I1489" t="s">
        <v>6222</v>
      </c>
      <c r="J1489">
        <v>1488</v>
      </c>
      <c r="K1489">
        <f t="shared" si="230"/>
        <v>1045</v>
      </c>
      <c r="L1489">
        <f t="shared" si="231"/>
        <v>1</v>
      </c>
      <c r="M1489">
        <f t="shared" si="232"/>
        <v>42128</v>
      </c>
      <c r="N1489">
        <f t="shared" si="233"/>
        <v>2015</v>
      </c>
      <c r="O1489">
        <f t="shared" si="234"/>
        <v>5</v>
      </c>
      <c r="P1489" t="str">
        <f t="shared" si="235"/>
        <v>05</v>
      </c>
      <c r="Q1489">
        <f t="shared" si="236"/>
        <v>4</v>
      </c>
      <c r="R1489" t="str">
        <f t="shared" si="237"/>
        <v>04</v>
      </c>
      <c r="S1489" t="str">
        <f t="shared" si="238"/>
        <v>'2015-05-04'</v>
      </c>
      <c r="T1489" t="str">
        <f t="shared" si="239"/>
        <v>insert into control (nombre, fecha_registrada, registrada, estatus, id_admin, id_cliente, created_at, updated_at) values('TOP ME MEDIOS','2015-05-04',1,1,2,1045,'2018-10-31 23:06:00','2018-10-31 23:06:00');</v>
      </c>
    </row>
    <row r="1490" spans="1:20" ht="27">
      <c r="A1490" s="88" t="s">
        <v>7192</v>
      </c>
      <c r="B1490" s="75">
        <v>1</v>
      </c>
      <c r="C1490" s="76">
        <v>42585</v>
      </c>
      <c r="D1490" s="76">
        <v>46237</v>
      </c>
      <c r="E1490" s="91">
        <v>45</v>
      </c>
      <c r="F1490" s="88" t="s">
        <v>4084</v>
      </c>
      <c r="G1490" s="75">
        <v>1</v>
      </c>
      <c r="I1490" t="s">
        <v>524</v>
      </c>
      <c r="J1490">
        <v>1489</v>
      </c>
      <c r="K1490">
        <f t="shared" si="230"/>
        <v>1046</v>
      </c>
      <c r="L1490">
        <f t="shared" si="231"/>
        <v>1</v>
      </c>
      <c r="M1490">
        <f t="shared" si="232"/>
        <v>40806</v>
      </c>
      <c r="N1490">
        <f t="shared" si="233"/>
        <v>2011</v>
      </c>
      <c r="O1490">
        <f t="shared" si="234"/>
        <v>9</v>
      </c>
      <c r="P1490" t="str">
        <f t="shared" si="235"/>
        <v>09</v>
      </c>
      <c r="Q1490">
        <f t="shared" si="236"/>
        <v>20</v>
      </c>
      <c r="R1490">
        <f t="shared" si="237"/>
        <v>20</v>
      </c>
      <c r="S1490" t="str">
        <f t="shared" si="238"/>
        <v>'2011-09-20'</v>
      </c>
      <c r="T1490" t="str">
        <f t="shared" si="239"/>
        <v>insert into control (nombre, fecha_registrada, registrada, estatus, id_admin, id_cliente, created_at, updated_at) values('TORNILLOS TORRE FUERTE','2011-09-20',1,1,2,1046,'2018-10-31 23:06:00','2018-10-31 23:06:00');</v>
      </c>
    </row>
    <row r="1491" spans="1:20">
      <c r="A1491" s="77" t="s">
        <v>3045</v>
      </c>
      <c r="B1491" s="77">
        <v>1</v>
      </c>
      <c r="C1491" s="78">
        <v>42585</v>
      </c>
      <c r="D1491" s="78">
        <v>46237</v>
      </c>
      <c r="E1491" s="92">
        <v>6</v>
      </c>
      <c r="F1491" s="77" t="s">
        <v>3045</v>
      </c>
      <c r="G1491" s="77">
        <v>554</v>
      </c>
      <c r="I1491" t="s">
        <v>6601</v>
      </c>
      <c r="J1491">
        <v>1490</v>
      </c>
      <c r="K1491">
        <f t="shared" si="230"/>
        <v>1051</v>
      </c>
      <c r="L1491">
        <f t="shared" si="231"/>
        <v>1</v>
      </c>
      <c r="M1491">
        <f t="shared" si="232"/>
        <v>42249</v>
      </c>
      <c r="N1491">
        <f t="shared" si="233"/>
        <v>2015</v>
      </c>
      <c r="O1491">
        <f t="shared" si="234"/>
        <v>9</v>
      </c>
      <c r="P1491" t="str">
        <f t="shared" si="235"/>
        <v>09</v>
      </c>
      <c r="Q1491">
        <f t="shared" si="236"/>
        <v>2</v>
      </c>
      <c r="R1491" t="str">
        <f t="shared" si="237"/>
        <v>02</v>
      </c>
      <c r="S1491" t="str">
        <f t="shared" si="238"/>
        <v>'2015-09-02'</v>
      </c>
      <c r="T1491" t="str">
        <f t="shared" si="239"/>
        <v>insert into control (nombre, fecha_registrada, registrada, estatus, id_admin, id_cliente, created_at, updated_at) values('TORTAS ALGODONERAS IBERIA T.I DESDE 1975','2015-09-02',1,1,2,1051,'2018-10-31 23:06:00','2018-10-31 23:06:00');</v>
      </c>
    </row>
    <row r="1492" spans="1:20">
      <c r="A1492" s="75" t="s">
        <v>7198</v>
      </c>
      <c r="B1492" s="75">
        <v>1</v>
      </c>
      <c r="C1492" s="76">
        <v>42585</v>
      </c>
      <c r="D1492" s="76">
        <v>46237</v>
      </c>
      <c r="E1492" s="91">
        <v>35</v>
      </c>
      <c r="F1492" s="75" t="s">
        <v>7134</v>
      </c>
      <c r="G1492" s="75">
        <v>977</v>
      </c>
      <c r="I1492" t="s">
        <v>6587</v>
      </c>
      <c r="J1492">
        <v>1491</v>
      </c>
      <c r="K1492">
        <f t="shared" si="230"/>
        <v>1051</v>
      </c>
      <c r="L1492">
        <f t="shared" si="231"/>
        <v>0</v>
      </c>
      <c r="M1492">
        <f t="shared" si="232"/>
        <v>42249</v>
      </c>
      <c r="N1492">
        <f t="shared" si="233"/>
        <v>2015</v>
      </c>
      <c r="O1492">
        <f t="shared" si="234"/>
        <v>9</v>
      </c>
      <c r="P1492" t="str">
        <f t="shared" si="235"/>
        <v>09</v>
      </c>
      <c r="Q1492">
        <f t="shared" si="236"/>
        <v>2</v>
      </c>
      <c r="R1492" t="str">
        <f t="shared" si="237"/>
        <v>02</v>
      </c>
      <c r="S1492" t="str">
        <f t="shared" si="238"/>
        <v>'2015-09-02'</v>
      </c>
      <c r="T1492" t="str">
        <f t="shared" si="239"/>
        <v>insert into control (nombre, fecha_registrada, registrada, estatus, id_admin, id_cliente, created_at, updated_at) values('TORTAS ALGODONERAS SIBERIA T.S DESDE 1975','2015-09-02',0,1,2,1051,'2018-10-31 23:06:00','2018-10-31 23:06:00');</v>
      </c>
    </row>
    <row r="1493" spans="1:20">
      <c r="A1493" s="77" t="s">
        <v>7201</v>
      </c>
      <c r="B1493" s="77">
        <v>1</v>
      </c>
      <c r="C1493" s="78">
        <v>42585</v>
      </c>
      <c r="D1493" s="78">
        <v>46237</v>
      </c>
      <c r="E1493" s="92">
        <v>11</v>
      </c>
      <c r="F1493" s="77" t="s">
        <v>7134</v>
      </c>
      <c r="G1493" s="77">
        <v>977</v>
      </c>
      <c r="I1493" t="s">
        <v>508</v>
      </c>
      <c r="J1493">
        <v>1492</v>
      </c>
      <c r="K1493">
        <f t="shared" si="230"/>
        <v>1048</v>
      </c>
      <c r="L1493">
        <f t="shared" si="231"/>
        <v>0</v>
      </c>
      <c r="M1493">
        <f t="shared" si="232"/>
        <v>41176</v>
      </c>
      <c r="N1493">
        <f t="shared" si="233"/>
        <v>2012</v>
      </c>
      <c r="O1493">
        <f t="shared" si="234"/>
        <v>9</v>
      </c>
      <c r="P1493" t="str">
        <f t="shared" si="235"/>
        <v>09</v>
      </c>
      <c r="Q1493">
        <f t="shared" si="236"/>
        <v>24</v>
      </c>
      <c r="R1493">
        <f t="shared" si="237"/>
        <v>24</v>
      </c>
      <c r="S1493" t="str">
        <f t="shared" si="238"/>
        <v>'2012-09-24'</v>
      </c>
      <c r="T1493" t="str">
        <f t="shared" si="239"/>
        <v>insert into control (nombre, fecha_registrada, registrada, estatus, id_admin, id_cliente, created_at, updated_at) values('TORTAS MEXICO','2012-09-24',0,1,2,1048,'2018-10-31 23:06:00','2018-10-31 23:06:00');</v>
      </c>
    </row>
    <row r="1494" spans="1:20" ht="27">
      <c r="A1494" s="74" t="s">
        <v>7203</v>
      </c>
      <c r="B1494" s="60" t="s">
        <v>8657</v>
      </c>
      <c r="C1494" s="68">
        <v>42586</v>
      </c>
      <c r="D1494" s="68">
        <v>46238</v>
      </c>
      <c r="E1494" s="82">
        <v>29</v>
      </c>
      <c r="F1494" s="74" t="s">
        <v>7204</v>
      </c>
      <c r="G1494" s="59">
        <v>15</v>
      </c>
      <c r="I1494" t="s">
        <v>7116</v>
      </c>
      <c r="J1494">
        <v>1493</v>
      </c>
      <c r="K1494">
        <f t="shared" si="230"/>
        <v>1049</v>
      </c>
      <c r="L1494">
        <f t="shared" si="231"/>
        <v>1</v>
      </c>
      <c r="M1494">
        <f t="shared" si="232"/>
        <v>42564</v>
      </c>
      <c r="N1494">
        <f t="shared" si="233"/>
        <v>2016</v>
      </c>
      <c r="O1494">
        <f t="shared" si="234"/>
        <v>7</v>
      </c>
      <c r="P1494" t="str">
        <f t="shared" si="235"/>
        <v>07</v>
      </c>
      <c r="Q1494">
        <f t="shared" si="236"/>
        <v>13</v>
      </c>
      <c r="R1494">
        <f t="shared" si="237"/>
        <v>13</v>
      </c>
      <c r="S1494" t="str">
        <f t="shared" si="238"/>
        <v>'2016-07-13'</v>
      </c>
      <c r="T1494" t="str">
        <f t="shared" si="239"/>
        <v>insert into control (nombre, fecha_registrada, registrada, estatus, id_admin, id_cliente, created_at, updated_at) values('TORTAS PARRA DESDE 1982','2016-07-13',1,1,2,1049,'2018-10-31 23:06:00','2018-10-31 23:06:00');</v>
      </c>
    </row>
    <row r="1495" spans="1:20">
      <c r="A1495" s="77" t="s">
        <v>7208</v>
      </c>
      <c r="B1495" s="77">
        <v>1</v>
      </c>
      <c r="C1495" s="78">
        <v>42586</v>
      </c>
      <c r="D1495" s="78">
        <v>46238</v>
      </c>
      <c r="E1495" s="92">
        <v>41</v>
      </c>
      <c r="F1495" s="77" t="s">
        <v>2185</v>
      </c>
      <c r="G1495" s="77">
        <v>726</v>
      </c>
      <c r="I1495" t="s">
        <v>484</v>
      </c>
      <c r="J1495">
        <v>1494</v>
      </c>
      <c r="K1495">
        <f t="shared" si="230"/>
        <v>1050</v>
      </c>
      <c r="L1495">
        <f t="shared" si="231"/>
        <v>0</v>
      </c>
      <c r="M1495">
        <f t="shared" si="232"/>
        <v>39191</v>
      </c>
      <c r="N1495">
        <f t="shared" si="233"/>
        <v>2007</v>
      </c>
      <c r="O1495">
        <f t="shared" si="234"/>
        <v>4</v>
      </c>
      <c r="P1495" t="str">
        <f t="shared" si="235"/>
        <v>04</v>
      </c>
      <c r="Q1495">
        <f t="shared" si="236"/>
        <v>19</v>
      </c>
      <c r="R1495">
        <f t="shared" si="237"/>
        <v>19</v>
      </c>
      <c r="S1495" t="str">
        <f t="shared" si="238"/>
        <v>'2007-04-19'</v>
      </c>
      <c r="T1495" t="str">
        <f t="shared" si="239"/>
        <v>insert into control (nombre, fecha_registrada, registrada, estatus, id_admin, id_cliente, created_at, updated_at) values('TORTAS PIOLIN','2007-04-19',0,1,2,1050,'2018-10-31 23:06:00','2018-10-31 23:06:00');</v>
      </c>
    </row>
    <row r="1496" spans="1:20" ht="29">
      <c r="A1496" s="72" t="s">
        <v>7203</v>
      </c>
      <c r="B1496" s="105">
        <v>1</v>
      </c>
      <c r="C1496" s="76">
        <v>42586</v>
      </c>
      <c r="D1496" s="76">
        <v>46238</v>
      </c>
      <c r="E1496" s="91">
        <v>29</v>
      </c>
      <c r="F1496" s="72" t="s">
        <v>7204</v>
      </c>
      <c r="G1496" s="60">
        <v>15</v>
      </c>
      <c r="I1496" t="s">
        <v>485</v>
      </c>
      <c r="J1496">
        <v>1495</v>
      </c>
      <c r="K1496">
        <f t="shared" si="230"/>
        <v>1050</v>
      </c>
      <c r="L1496">
        <f t="shared" si="231"/>
        <v>1</v>
      </c>
      <c r="M1496">
        <f t="shared" si="232"/>
        <v>41305</v>
      </c>
      <c r="N1496">
        <f t="shared" si="233"/>
        <v>2013</v>
      </c>
      <c r="O1496">
        <f t="shared" si="234"/>
        <v>1</v>
      </c>
      <c r="P1496" t="str">
        <f t="shared" si="235"/>
        <v>01</v>
      </c>
      <c r="Q1496">
        <f t="shared" si="236"/>
        <v>31</v>
      </c>
      <c r="R1496">
        <f t="shared" si="237"/>
        <v>31</v>
      </c>
      <c r="S1496" t="str">
        <f t="shared" si="238"/>
        <v>'2013-01-31'</v>
      </c>
      <c r="T1496" t="str">
        <f t="shared" si="239"/>
        <v>insert into control (nombre, fecha_registrada, registrada, estatus, id_admin, id_cliente, created_at, updated_at) values('TORTAS PIOLINES','2013-01-31',1,1,2,1050,'2018-10-31 23:06:00','2018-10-31 23:06:00');</v>
      </c>
    </row>
    <row r="1497" spans="1:20" ht="27">
      <c r="A1497" s="64" t="s">
        <v>7215</v>
      </c>
      <c r="B1497" s="57" t="s">
        <v>8657</v>
      </c>
      <c r="C1497" s="67">
        <v>42586</v>
      </c>
      <c r="D1497" s="67">
        <v>46238</v>
      </c>
      <c r="E1497" s="83">
        <v>29</v>
      </c>
      <c r="F1497" s="64" t="s">
        <v>7204</v>
      </c>
      <c r="G1497" s="58">
        <v>15</v>
      </c>
      <c r="I1497" t="s">
        <v>8447</v>
      </c>
      <c r="J1497">
        <v>1496</v>
      </c>
      <c r="K1497">
        <f t="shared" si="230"/>
        <v>1050</v>
      </c>
      <c r="L1497">
        <f t="shared" si="231"/>
        <v>0</v>
      </c>
      <c r="M1497" t="str">
        <f t="shared" si="232"/>
        <v/>
      </c>
      <c r="N1497" t="e">
        <f t="shared" si="233"/>
        <v>#VALUE!</v>
      </c>
      <c r="O1497" t="e">
        <f t="shared" si="234"/>
        <v>#VALUE!</v>
      </c>
      <c r="P1497" t="e">
        <f t="shared" si="235"/>
        <v>#VALUE!</v>
      </c>
      <c r="Q1497" t="e">
        <f t="shared" si="236"/>
        <v>#VALUE!</v>
      </c>
      <c r="R1497" t="e">
        <f t="shared" si="237"/>
        <v>#VALUE!</v>
      </c>
      <c r="S1497" t="str">
        <f t="shared" si="238"/>
        <v>null</v>
      </c>
      <c r="T1497" t="str">
        <f t="shared" si="239"/>
        <v>insert into control (nombre, fecha_registrada, registrada, estatus, id_admin, id_cliente, created_at, updated_at) values('TORTAS PIOLINES AQUA',null,0,1,2,1050,'2018-10-31 23:06:00','2018-10-31 23:06:00');</v>
      </c>
    </row>
    <row r="1498" spans="1:20" ht="29">
      <c r="A1498" s="72" t="s">
        <v>7215</v>
      </c>
      <c r="B1498" s="105">
        <v>1</v>
      </c>
      <c r="C1498" s="76">
        <v>42586</v>
      </c>
      <c r="D1498" s="76">
        <v>46238</v>
      </c>
      <c r="E1498" s="91">
        <v>31</v>
      </c>
      <c r="F1498" s="72" t="s">
        <v>7204</v>
      </c>
      <c r="G1498" s="60">
        <v>15</v>
      </c>
      <c r="I1498" t="s">
        <v>478</v>
      </c>
      <c r="J1498">
        <v>1497</v>
      </c>
      <c r="K1498">
        <f t="shared" si="230"/>
        <v>1051</v>
      </c>
      <c r="L1498">
        <f t="shared" si="231"/>
        <v>0</v>
      </c>
      <c r="M1498">
        <f t="shared" si="232"/>
        <v>41773</v>
      </c>
      <c r="N1498">
        <f t="shared" si="233"/>
        <v>2014</v>
      </c>
      <c r="O1498">
        <f t="shared" si="234"/>
        <v>5</v>
      </c>
      <c r="P1498" t="str">
        <f t="shared" si="235"/>
        <v>05</v>
      </c>
      <c r="Q1498">
        <f t="shared" si="236"/>
        <v>14</v>
      </c>
      <c r="R1498">
        <f t="shared" si="237"/>
        <v>14</v>
      </c>
      <c r="S1498" t="str">
        <f t="shared" si="238"/>
        <v>'2014-05-14'</v>
      </c>
      <c r="T1498" t="str">
        <f t="shared" si="239"/>
        <v>insert into control (nombre, fecha_registrada, registrada, estatus, id_admin, id_cliente, created_at, updated_at) values('TORTAS SIBERIA TS','2014-05-14',0,1,2,1051,'2018-10-31 23:06:00','2018-10-31 23:06:00');</v>
      </c>
    </row>
    <row r="1499" spans="1:20" ht="29">
      <c r="A1499" s="65" t="s">
        <v>7215</v>
      </c>
      <c r="B1499" s="93">
        <v>1</v>
      </c>
      <c r="C1499" s="78">
        <v>42586</v>
      </c>
      <c r="D1499" s="78">
        <v>46238</v>
      </c>
      <c r="E1499" s="92">
        <v>35</v>
      </c>
      <c r="F1499" s="65" t="s">
        <v>7204</v>
      </c>
      <c r="G1499" s="57">
        <v>15</v>
      </c>
      <c r="I1499" t="s">
        <v>473</v>
      </c>
      <c r="J1499">
        <v>1498</v>
      </c>
      <c r="K1499">
        <f t="shared" si="230"/>
        <v>1052</v>
      </c>
      <c r="L1499">
        <f t="shared" si="231"/>
        <v>1</v>
      </c>
      <c r="M1499">
        <f t="shared" si="232"/>
        <v>39371</v>
      </c>
      <c r="N1499">
        <f t="shared" si="233"/>
        <v>2007</v>
      </c>
      <c r="O1499">
        <f t="shared" si="234"/>
        <v>10</v>
      </c>
      <c r="P1499">
        <f t="shared" si="235"/>
        <v>10</v>
      </c>
      <c r="Q1499">
        <f t="shared" si="236"/>
        <v>16</v>
      </c>
      <c r="R1499">
        <f t="shared" si="237"/>
        <v>16</v>
      </c>
      <c r="S1499" t="str">
        <f t="shared" si="238"/>
        <v>'2007-10-16'</v>
      </c>
      <c r="T1499" t="str">
        <f t="shared" si="239"/>
        <v>insert into control (nombre, fecha_registrada, registrada, estatus, id_admin, id_cliente, created_at, updated_at) values('TORTILLERIA LA VICTORIA','2007-10-16',1,1,2,1052,'2018-10-31 23:06:00','2018-10-31 23:06:00');</v>
      </c>
    </row>
    <row r="1500" spans="1:20" ht="29">
      <c r="A1500" s="72" t="s">
        <v>7203</v>
      </c>
      <c r="B1500" s="105">
        <v>1</v>
      </c>
      <c r="C1500" s="75" t="s">
        <v>7219</v>
      </c>
      <c r="D1500" s="76">
        <v>46238</v>
      </c>
      <c r="E1500" s="91">
        <v>35</v>
      </c>
      <c r="F1500" s="72" t="s">
        <v>7204</v>
      </c>
      <c r="G1500" s="60">
        <v>15</v>
      </c>
      <c r="I1500" t="s">
        <v>448</v>
      </c>
      <c r="J1500">
        <v>1499</v>
      </c>
      <c r="K1500">
        <f t="shared" si="230"/>
        <v>1059</v>
      </c>
      <c r="L1500">
        <f t="shared" si="231"/>
        <v>1</v>
      </c>
      <c r="M1500">
        <f t="shared" si="232"/>
        <v>40231</v>
      </c>
      <c r="N1500">
        <f t="shared" si="233"/>
        <v>2010</v>
      </c>
      <c r="O1500">
        <f t="shared" si="234"/>
        <v>2</v>
      </c>
      <c r="P1500" t="str">
        <f t="shared" si="235"/>
        <v>02</v>
      </c>
      <c r="Q1500">
        <f t="shared" si="236"/>
        <v>22</v>
      </c>
      <c r="R1500">
        <f t="shared" si="237"/>
        <v>22</v>
      </c>
      <c r="S1500" t="str">
        <f t="shared" si="238"/>
        <v>'2010-02-22'</v>
      </c>
      <c r="T1500" t="str">
        <f t="shared" si="239"/>
        <v>insert into control (nombre, fecha_registrada, registrada, estatus, id_admin, id_cliente, created_at, updated_at) values('TQ TRILOGIA QUIMICA','2010-02-22',1,1,2,1059,'2018-10-31 23:06:00','2018-10-31 23:06:00');</v>
      </c>
    </row>
    <row r="1501" spans="1:20">
      <c r="A1501" s="65" t="s">
        <v>7220</v>
      </c>
      <c r="B1501" s="57">
        <v>1</v>
      </c>
      <c r="C1501" s="69">
        <v>41122</v>
      </c>
      <c r="D1501" s="69">
        <v>44774</v>
      </c>
      <c r="E1501" s="85"/>
      <c r="F1501" s="65" t="s">
        <v>163</v>
      </c>
      <c r="G1501" s="57">
        <v>1114</v>
      </c>
      <c r="I1501" t="s">
        <v>5916</v>
      </c>
      <c r="J1501">
        <v>1500</v>
      </c>
      <c r="K1501">
        <f t="shared" si="230"/>
        <v>1053</v>
      </c>
      <c r="L1501">
        <f t="shared" si="231"/>
        <v>1</v>
      </c>
      <c r="M1501">
        <f t="shared" si="232"/>
        <v>42011</v>
      </c>
      <c r="N1501">
        <f t="shared" si="233"/>
        <v>2015</v>
      </c>
      <c r="O1501">
        <f t="shared" si="234"/>
        <v>1</v>
      </c>
      <c r="P1501" t="str">
        <f t="shared" si="235"/>
        <v>01</v>
      </c>
      <c r="Q1501">
        <f t="shared" si="236"/>
        <v>7</v>
      </c>
      <c r="R1501" t="str">
        <f t="shared" si="237"/>
        <v>07</v>
      </c>
      <c r="S1501" t="str">
        <f t="shared" si="238"/>
        <v>'2015-01-07'</v>
      </c>
      <c r="T1501" t="str">
        <f t="shared" si="239"/>
        <v>insert into control (nombre, fecha_registrada, registrada, estatus, id_admin, id_cliente, created_at, updated_at) values('TRACTO PARTES PRE','2015-01-07',1,1,2,1053,'2018-10-31 23:06:00','2018-10-31 23:06:00');</v>
      </c>
    </row>
    <row r="1502" spans="1:20">
      <c r="A1502" s="59" t="s">
        <v>7223</v>
      </c>
      <c r="B1502" s="59">
        <v>1</v>
      </c>
      <c r="C1502" s="68">
        <v>39624</v>
      </c>
      <c r="D1502" s="68">
        <v>43276</v>
      </c>
      <c r="E1502" s="82"/>
      <c r="F1502" s="59" t="s">
        <v>7223</v>
      </c>
      <c r="G1502" s="59">
        <v>267</v>
      </c>
      <c r="I1502" t="s">
        <v>7811</v>
      </c>
      <c r="J1502">
        <v>1501</v>
      </c>
      <c r="K1502">
        <f t="shared" si="230"/>
        <v>1054</v>
      </c>
      <c r="L1502">
        <f t="shared" si="231"/>
        <v>1</v>
      </c>
      <c r="M1502">
        <f t="shared" si="232"/>
        <v>42870</v>
      </c>
      <c r="N1502">
        <f t="shared" si="233"/>
        <v>2017</v>
      </c>
      <c r="O1502">
        <f t="shared" si="234"/>
        <v>5</v>
      </c>
      <c r="P1502" t="str">
        <f t="shared" si="235"/>
        <v>05</v>
      </c>
      <c r="Q1502">
        <f t="shared" si="236"/>
        <v>15</v>
      </c>
      <c r="R1502">
        <f t="shared" si="237"/>
        <v>15</v>
      </c>
      <c r="S1502" t="str">
        <f t="shared" si="238"/>
        <v>'2017-05-15'</v>
      </c>
      <c r="T1502" t="str">
        <f t="shared" si="239"/>
        <v>insert into control (nombre, fecha_registrada, registrada, estatus, id_admin, id_cliente, created_at, updated_at) values('TRAX CHIHUAHUA','2017-05-15',1,1,2,1054,'2018-10-31 23:06:00','2018-10-31 23:06:00');</v>
      </c>
    </row>
    <row r="1503" spans="1:20">
      <c r="A1503" s="77" t="s">
        <v>7230</v>
      </c>
      <c r="B1503" s="77">
        <v>1</v>
      </c>
      <c r="C1503" s="78">
        <v>42305</v>
      </c>
      <c r="D1503" s="78">
        <v>45958</v>
      </c>
      <c r="E1503" s="92"/>
      <c r="F1503" s="77" t="s">
        <v>7230</v>
      </c>
      <c r="G1503" s="77">
        <v>467</v>
      </c>
      <c r="I1503" t="s">
        <v>468</v>
      </c>
      <c r="J1503">
        <v>1502</v>
      </c>
      <c r="K1503">
        <f t="shared" si="230"/>
        <v>1055</v>
      </c>
      <c r="L1503">
        <f t="shared" si="231"/>
        <v>1</v>
      </c>
      <c r="M1503">
        <f t="shared" si="232"/>
        <v>40301</v>
      </c>
      <c r="N1503">
        <f t="shared" si="233"/>
        <v>2010</v>
      </c>
      <c r="O1503">
        <f t="shared" si="234"/>
        <v>5</v>
      </c>
      <c r="P1503" t="str">
        <f t="shared" si="235"/>
        <v>05</v>
      </c>
      <c r="Q1503">
        <f t="shared" si="236"/>
        <v>3</v>
      </c>
      <c r="R1503" t="str">
        <f t="shared" si="237"/>
        <v>03</v>
      </c>
      <c r="S1503" t="str">
        <f t="shared" si="238"/>
        <v>'2010-05-03'</v>
      </c>
      <c r="T1503" t="str">
        <f t="shared" si="239"/>
        <v>insert into control (nombre, fecha_registrada, registrada, estatus, id_admin, id_cliente, created_at, updated_at) values('TRE RAN','2010-05-03',1,1,2,1055,'2018-10-31 23:06:00','2018-10-31 23:06:00');</v>
      </c>
    </row>
    <row r="1504" spans="1:20">
      <c r="A1504" s="88" t="s">
        <v>7236</v>
      </c>
      <c r="B1504" s="75">
        <v>1</v>
      </c>
      <c r="C1504" s="76">
        <v>42618</v>
      </c>
      <c r="D1504" s="76">
        <v>46270</v>
      </c>
      <c r="E1504" s="91">
        <v>30</v>
      </c>
      <c r="F1504" s="88" t="s">
        <v>7494</v>
      </c>
      <c r="G1504" s="75">
        <v>1122</v>
      </c>
      <c r="I1504" t="s">
        <v>3369</v>
      </c>
      <c r="J1504">
        <v>1503</v>
      </c>
      <c r="K1504">
        <f t="shared" si="230"/>
        <v>478</v>
      </c>
      <c r="L1504">
        <f t="shared" si="231"/>
        <v>1</v>
      </c>
      <c r="M1504">
        <f t="shared" si="232"/>
        <v>33528</v>
      </c>
      <c r="N1504">
        <f t="shared" si="233"/>
        <v>1991</v>
      </c>
      <c r="O1504">
        <f t="shared" si="234"/>
        <v>10</v>
      </c>
      <c r="P1504">
        <f t="shared" si="235"/>
        <v>10</v>
      </c>
      <c r="Q1504">
        <f t="shared" si="236"/>
        <v>17</v>
      </c>
      <c r="R1504">
        <f t="shared" si="237"/>
        <v>17</v>
      </c>
      <c r="S1504" t="str">
        <f t="shared" si="238"/>
        <v>'1991-10-17'</v>
      </c>
      <c r="T1504" t="str">
        <f t="shared" si="239"/>
        <v>insert into control (nombre, fecha_registrada, registrada, estatus, id_admin, id_cliente, created_at, updated_at) values('TREBLY','1991-10-17',1,1,2,478,'2018-10-31 23:06:00','2018-10-31 23:06:00');</v>
      </c>
    </row>
    <row r="1505" spans="1:20">
      <c r="A1505" s="77" t="s">
        <v>7241</v>
      </c>
      <c r="B1505" s="77">
        <v>1</v>
      </c>
      <c r="C1505" s="78">
        <v>42618</v>
      </c>
      <c r="D1505" s="78">
        <v>46270</v>
      </c>
      <c r="E1505" s="92">
        <v>40</v>
      </c>
      <c r="F1505" s="77" t="s">
        <v>7242</v>
      </c>
      <c r="G1505" s="77">
        <v>137</v>
      </c>
      <c r="I1505" t="s">
        <v>3540</v>
      </c>
      <c r="J1505">
        <v>1504</v>
      </c>
      <c r="K1505">
        <f t="shared" si="230"/>
        <v>453</v>
      </c>
      <c r="L1505">
        <f t="shared" si="231"/>
        <v>1</v>
      </c>
      <c r="M1505">
        <f t="shared" si="232"/>
        <v>40486</v>
      </c>
      <c r="N1505">
        <f t="shared" si="233"/>
        <v>2010</v>
      </c>
      <c r="O1505">
        <f t="shared" si="234"/>
        <v>11</v>
      </c>
      <c r="P1505">
        <f t="shared" si="235"/>
        <v>11</v>
      </c>
      <c r="Q1505">
        <f t="shared" si="236"/>
        <v>4</v>
      </c>
      <c r="R1505" t="str">
        <f t="shared" si="237"/>
        <v>04</v>
      </c>
      <c r="S1505" t="str">
        <f t="shared" si="238"/>
        <v>'2010-11-04'</v>
      </c>
      <c r="T1505" t="str">
        <f t="shared" si="239"/>
        <v>insert into control (nombre, fecha_registrada, registrada, estatus, id_admin, id_cliente, created_at, updated_at) values('TREE &amp; PLANTS GP GRUPO PAPIGOCHIC','2010-11-04',1,1,2,453,'2018-10-31 23:06:00','2018-10-31 23:06:00');</v>
      </c>
    </row>
    <row r="1506" spans="1:20">
      <c r="A1506" s="75" t="s">
        <v>4007</v>
      </c>
      <c r="B1506" s="75">
        <v>1</v>
      </c>
      <c r="C1506" s="76">
        <v>42618</v>
      </c>
      <c r="D1506" s="76">
        <v>46270</v>
      </c>
      <c r="E1506" s="91">
        <v>43</v>
      </c>
      <c r="F1506" s="75" t="s">
        <v>7245</v>
      </c>
      <c r="G1506" s="75">
        <v>159</v>
      </c>
      <c r="I1506" t="s">
        <v>8204</v>
      </c>
      <c r="J1506">
        <v>1505</v>
      </c>
      <c r="K1506">
        <f t="shared" si="230"/>
        <v>1056</v>
      </c>
      <c r="L1506">
        <f t="shared" si="231"/>
        <v>1</v>
      </c>
      <c r="M1506">
        <f t="shared" si="232"/>
        <v>43160</v>
      </c>
      <c r="N1506">
        <f t="shared" si="233"/>
        <v>2018</v>
      </c>
      <c r="O1506">
        <f t="shared" si="234"/>
        <v>3</v>
      </c>
      <c r="P1506" t="str">
        <f t="shared" si="235"/>
        <v>03</v>
      </c>
      <c r="Q1506">
        <f t="shared" si="236"/>
        <v>1</v>
      </c>
      <c r="R1506" t="str">
        <f t="shared" si="237"/>
        <v>01</v>
      </c>
      <c r="S1506" t="str">
        <f t="shared" si="238"/>
        <v>'2018-03-01'</v>
      </c>
      <c r="T1506" t="str">
        <f t="shared" si="239"/>
        <v>insert into control (nombre, fecha_registrada, registrada, estatus, id_admin, id_cliente, created_at, updated_at) values('TRES CHILES P','2018-03-01',1,1,2,1056,'2018-10-31 23:06:00','2018-10-31 23:06:00');</v>
      </c>
    </row>
    <row r="1507" spans="1:20">
      <c r="A1507" s="77" t="s">
        <v>7249</v>
      </c>
      <c r="B1507" s="77">
        <v>1</v>
      </c>
      <c r="C1507" s="78">
        <v>42618</v>
      </c>
      <c r="D1507" s="78">
        <v>46270</v>
      </c>
      <c r="E1507" s="92">
        <v>45</v>
      </c>
      <c r="F1507" s="77" t="s">
        <v>7250</v>
      </c>
      <c r="G1507" s="77">
        <v>134</v>
      </c>
      <c r="I1507" t="s">
        <v>463</v>
      </c>
      <c r="J1507">
        <v>1506</v>
      </c>
      <c r="K1507">
        <f t="shared" si="230"/>
        <v>1057</v>
      </c>
      <c r="L1507">
        <f t="shared" si="231"/>
        <v>1</v>
      </c>
      <c r="M1507">
        <f t="shared" si="232"/>
        <v>40658</v>
      </c>
      <c r="N1507">
        <f t="shared" si="233"/>
        <v>2011</v>
      </c>
      <c r="O1507">
        <f t="shared" si="234"/>
        <v>4</v>
      </c>
      <c r="P1507" t="str">
        <f t="shared" si="235"/>
        <v>04</v>
      </c>
      <c r="Q1507">
        <f t="shared" si="236"/>
        <v>25</v>
      </c>
      <c r="R1507">
        <f t="shared" si="237"/>
        <v>25</v>
      </c>
      <c r="S1507" t="str">
        <f t="shared" si="238"/>
        <v>'2011-04-25'</v>
      </c>
      <c r="T1507" t="str">
        <f t="shared" si="239"/>
        <v>insert into control (nombre, fecha_registrada, registrada, estatus, id_admin, id_cliente, created_at, updated_at) values('TRIANATURAL','2011-04-25',1,1,2,1057,'2018-10-31 23:06:00','2018-10-31 23:06:00');</v>
      </c>
    </row>
    <row r="1508" spans="1:20">
      <c r="A1508" s="75" t="s">
        <v>7254</v>
      </c>
      <c r="B1508" s="75">
        <v>1</v>
      </c>
      <c r="C1508" s="76">
        <v>42618</v>
      </c>
      <c r="D1508" s="76">
        <v>46270</v>
      </c>
      <c r="E1508" s="91">
        <v>44</v>
      </c>
      <c r="F1508" s="75" t="s">
        <v>7255</v>
      </c>
      <c r="G1508" s="75">
        <v>290</v>
      </c>
      <c r="I1508" t="s">
        <v>457</v>
      </c>
      <c r="J1508">
        <v>1507</v>
      </c>
      <c r="K1508">
        <f t="shared" si="230"/>
        <v>1058</v>
      </c>
      <c r="L1508">
        <f t="shared" si="231"/>
        <v>1</v>
      </c>
      <c r="M1508">
        <f t="shared" si="232"/>
        <v>39020</v>
      </c>
      <c r="N1508">
        <f t="shared" si="233"/>
        <v>2006</v>
      </c>
      <c r="O1508">
        <f t="shared" si="234"/>
        <v>10</v>
      </c>
      <c r="P1508">
        <f t="shared" si="235"/>
        <v>10</v>
      </c>
      <c r="Q1508">
        <f t="shared" si="236"/>
        <v>30</v>
      </c>
      <c r="R1508">
        <f t="shared" si="237"/>
        <v>30</v>
      </c>
      <c r="S1508" t="str">
        <f t="shared" si="238"/>
        <v>'2006-10-30'</v>
      </c>
      <c r="T1508" t="str">
        <f t="shared" si="239"/>
        <v>insert into control (nombre, fecha_registrada, registrada, estatus, id_admin, id_cliente, created_at, updated_at) values('TRIBECA','2006-10-30',1,1,2,1058,'2018-10-31 23:06:00','2018-10-31 23:06:00');</v>
      </c>
    </row>
    <row r="1509" spans="1:20">
      <c r="A1509" s="77" t="s">
        <v>7261</v>
      </c>
      <c r="B1509" s="77">
        <v>1</v>
      </c>
      <c r="C1509" s="67">
        <v>42635</v>
      </c>
      <c r="D1509" s="67">
        <v>46287</v>
      </c>
      <c r="E1509" s="83">
        <v>43</v>
      </c>
      <c r="F1509" s="77" t="s">
        <v>7262</v>
      </c>
      <c r="G1509" s="77">
        <v>913</v>
      </c>
      <c r="I1509" t="s">
        <v>5950</v>
      </c>
      <c r="J1509">
        <v>1508</v>
      </c>
      <c r="K1509">
        <f t="shared" si="230"/>
        <v>1060</v>
      </c>
      <c r="L1509">
        <f t="shared" si="231"/>
        <v>1</v>
      </c>
      <c r="M1509">
        <f t="shared" si="232"/>
        <v>38385</v>
      </c>
      <c r="N1509">
        <f t="shared" si="233"/>
        <v>2005</v>
      </c>
      <c r="O1509">
        <f t="shared" si="234"/>
        <v>2</v>
      </c>
      <c r="P1509" t="str">
        <f t="shared" si="235"/>
        <v>02</v>
      </c>
      <c r="Q1509">
        <f t="shared" si="236"/>
        <v>2</v>
      </c>
      <c r="R1509" t="str">
        <f t="shared" si="237"/>
        <v>02</v>
      </c>
      <c r="S1509" t="str">
        <f t="shared" si="238"/>
        <v>'2005-02-02'</v>
      </c>
      <c r="T1509" t="str">
        <f t="shared" si="239"/>
        <v>insert into control (nombre, fecha_registrada, registrada, estatus, id_admin, id_cliente, created_at, updated_at) values('TRITURADORAS DE MARTILLOS EL TIGRE PETERS','2005-02-02',1,1,2,1060,'2018-10-31 23:06:00','2018-10-31 23:06:00');</v>
      </c>
    </row>
    <row r="1510" spans="1:20">
      <c r="A1510" s="75" t="s">
        <v>7266</v>
      </c>
      <c r="B1510" s="75">
        <v>1</v>
      </c>
      <c r="C1510" s="68">
        <v>42635</v>
      </c>
      <c r="D1510" s="68">
        <v>46287</v>
      </c>
      <c r="E1510" s="82">
        <v>35</v>
      </c>
      <c r="F1510" s="75" t="s">
        <v>7266</v>
      </c>
      <c r="G1510" s="75">
        <v>494</v>
      </c>
      <c r="I1510" t="s">
        <v>442</v>
      </c>
      <c r="J1510">
        <v>1509</v>
      </c>
      <c r="K1510">
        <f t="shared" si="230"/>
        <v>1061</v>
      </c>
      <c r="L1510">
        <f t="shared" si="231"/>
        <v>0</v>
      </c>
      <c r="M1510">
        <f t="shared" si="232"/>
        <v>41848</v>
      </c>
      <c r="N1510">
        <f t="shared" si="233"/>
        <v>2014</v>
      </c>
      <c r="O1510">
        <f t="shared" si="234"/>
        <v>7</v>
      </c>
      <c r="P1510" t="str">
        <f t="shared" si="235"/>
        <v>07</v>
      </c>
      <c r="Q1510">
        <f t="shared" si="236"/>
        <v>28</v>
      </c>
      <c r="R1510">
        <f t="shared" si="237"/>
        <v>28</v>
      </c>
      <c r="S1510" t="str">
        <f t="shared" si="238"/>
        <v>'2014-07-28'</v>
      </c>
      <c r="T1510" t="str">
        <f t="shared" si="239"/>
        <v>insert into control (nombre, fecha_registrada, registrada, estatus, id_admin, id_cliente, created_at, updated_at) values('TROLL','2014-07-28',0,1,2,1061,'2018-10-31 23:06:00','2018-10-31 23:06:00');</v>
      </c>
    </row>
    <row r="1511" spans="1:20">
      <c r="A1511" s="77" t="s">
        <v>7270</v>
      </c>
      <c r="B1511" s="77">
        <v>1</v>
      </c>
      <c r="C1511" s="67">
        <v>42635</v>
      </c>
      <c r="D1511" s="67">
        <v>46287</v>
      </c>
      <c r="E1511" s="83">
        <v>35</v>
      </c>
      <c r="F1511" s="77" t="s">
        <v>7271</v>
      </c>
      <c r="G1511" s="77">
        <v>101</v>
      </c>
      <c r="I1511" t="s">
        <v>678</v>
      </c>
      <c r="J1511">
        <v>1510</v>
      </c>
      <c r="K1511">
        <f t="shared" si="230"/>
        <v>1011</v>
      </c>
      <c r="L1511">
        <f t="shared" si="231"/>
        <v>1</v>
      </c>
      <c r="M1511">
        <f t="shared" si="232"/>
        <v>40669</v>
      </c>
      <c r="N1511">
        <f t="shared" si="233"/>
        <v>2011</v>
      </c>
      <c r="O1511">
        <f t="shared" si="234"/>
        <v>5</v>
      </c>
      <c r="P1511" t="str">
        <f t="shared" si="235"/>
        <v>05</v>
      </c>
      <c r="Q1511">
        <f t="shared" si="236"/>
        <v>6</v>
      </c>
      <c r="R1511" t="str">
        <f t="shared" si="237"/>
        <v>06</v>
      </c>
      <c r="S1511" t="str">
        <f t="shared" si="238"/>
        <v>'2011-05-06'</v>
      </c>
      <c r="T1511" t="str">
        <f t="shared" si="239"/>
        <v>insert into control (nombre, fecha_registrada, registrada, estatus, id_admin, id_cliente, created_at, updated_at) values('TSML TABO SUSHI, MARTINIS AND LOUNGE','2011-05-06',1,1,2,1011,'2018-10-31 23:06:00','2018-10-31 23:06:00');</v>
      </c>
    </row>
    <row r="1512" spans="1:20">
      <c r="A1512" s="59" t="s">
        <v>6484</v>
      </c>
      <c r="B1512" s="60" t="s">
        <v>8657</v>
      </c>
      <c r="C1512" s="68">
        <v>42635</v>
      </c>
      <c r="D1512" s="68">
        <v>46287</v>
      </c>
      <c r="E1512" s="82">
        <v>35</v>
      </c>
      <c r="F1512" s="59" t="s">
        <v>6484</v>
      </c>
      <c r="G1512" s="59">
        <v>1107</v>
      </c>
      <c r="I1512" t="s">
        <v>8575</v>
      </c>
      <c r="J1512">
        <v>1511</v>
      </c>
      <c r="K1512">
        <f t="shared" si="230"/>
        <v>1079</v>
      </c>
      <c r="L1512">
        <f t="shared" si="231"/>
        <v>0</v>
      </c>
      <c r="M1512">
        <f t="shared" si="232"/>
        <v>43371</v>
      </c>
      <c r="N1512">
        <f t="shared" si="233"/>
        <v>2018</v>
      </c>
      <c r="O1512">
        <f t="shared" si="234"/>
        <v>9</v>
      </c>
      <c r="P1512" t="str">
        <f t="shared" si="235"/>
        <v>09</v>
      </c>
      <c r="Q1512">
        <f t="shared" si="236"/>
        <v>28</v>
      </c>
      <c r="R1512">
        <f t="shared" si="237"/>
        <v>28</v>
      </c>
      <c r="S1512" t="str">
        <f t="shared" si="238"/>
        <v>'2018-09-28'</v>
      </c>
      <c r="T1512" t="str">
        <f t="shared" si="239"/>
        <v>insert into control (nombre, fecha_registrada, registrada, estatus, id_admin, id_cliente, created_at, updated_at) values('TU IMAGEN TU ESTILO','2018-09-28',0,1,2,1079,'2018-10-31 23:06:00','2018-10-31 23:06:00');</v>
      </c>
    </row>
    <row r="1513" spans="1:20">
      <c r="A1513" s="77" t="s">
        <v>7279</v>
      </c>
      <c r="B1513" s="77">
        <v>1</v>
      </c>
      <c r="C1513" s="67">
        <v>42635</v>
      </c>
      <c r="D1513" s="67">
        <v>46287</v>
      </c>
      <c r="E1513" s="83">
        <v>44</v>
      </c>
      <c r="F1513" s="77" t="s">
        <v>7280</v>
      </c>
      <c r="G1513" s="77">
        <v>151</v>
      </c>
      <c r="I1513" t="s">
        <v>3189</v>
      </c>
      <c r="J1513">
        <v>1512</v>
      </c>
      <c r="K1513">
        <f t="shared" si="230"/>
        <v>524</v>
      </c>
      <c r="L1513">
        <f t="shared" si="231"/>
        <v>1</v>
      </c>
      <c r="M1513">
        <f t="shared" si="232"/>
        <v>39604</v>
      </c>
      <c r="N1513">
        <f t="shared" si="233"/>
        <v>2008</v>
      </c>
      <c r="O1513">
        <f t="shared" si="234"/>
        <v>6</v>
      </c>
      <c r="P1513" t="str">
        <f t="shared" si="235"/>
        <v>06</v>
      </c>
      <c r="Q1513">
        <f t="shared" si="236"/>
        <v>5</v>
      </c>
      <c r="R1513" t="str">
        <f t="shared" si="237"/>
        <v>05</v>
      </c>
      <c r="S1513" t="str">
        <f t="shared" si="238"/>
        <v>'2008-06-05'</v>
      </c>
      <c r="T1513" t="str">
        <f t="shared" si="239"/>
        <v>insert into control (nombre, fecha_registrada, registrada, estatus, id_admin, id_cliente, created_at, updated_at) values('TURISMAP','2008-06-05',1,1,2,524,'2018-10-31 23:06:00','2018-10-31 23:06:00');</v>
      </c>
    </row>
    <row r="1514" spans="1:20">
      <c r="A1514" s="59" t="s">
        <v>7288</v>
      </c>
      <c r="B1514" s="59">
        <v>1</v>
      </c>
      <c r="C1514" s="68">
        <v>42635</v>
      </c>
      <c r="D1514" s="68">
        <v>46287</v>
      </c>
      <c r="E1514" s="82">
        <v>37</v>
      </c>
      <c r="F1514" s="75" t="s">
        <v>7242</v>
      </c>
      <c r="G1514" s="75">
        <v>137</v>
      </c>
      <c r="I1514" t="s">
        <v>423</v>
      </c>
      <c r="J1514">
        <v>1513</v>
      </c>
      <c r="K1514">
        <f t="shared" si="230"/>
        <v>1065</v>
      </c>
      <c r="L1514">
        <f t="shared" si="231"/>
        <v>0</v>
      </c>
      <c r="M1514">
        <f t="shared" si="232"/>
        <v>40652</v>
      </c>
      <c r="N1514">
        <f t="shared" si="233"/>
        <v>2011</v>
      </c>
      <c r="O1514">
        <f t="shared" si="234"/>
        <v>4</v>
      </c>
      <c r="P1514" t="str">
        <f t="shared" si="235"/>
        <v>04</v>
      </c>
      <c r="Q1514">
        <f t="shared" si="236"/>
        <v>19</v>
      </c>
      <c r="R1514">
        <f t="shared" si="237"/>
        <v>19</v>
      </c>
      <c r="S1514" t="str">
        <f t="shared" si="238"/>
        <v>'2011-04-19'</v>
      </c>
      <c r="T1514" t="str">
        <f t="shared" si="239"/>
        <v>insert into control (nombre, fecha_registrada, registrada, estatus, id_admin, id_cliente, created_at, updated_at) values('TURISMO RAPIDOS DELICIAS','2011-04-19',0,1,2,1065,'2018-10-31 23:06:00','2018-10-31 23:06:00');</v>
      </c>
    </row>
    <row r="1515" spans="1:20">
      <c r="A1515" s="58" t="s">
        <v>7290</v>
      </c>
      <c r="B1515" s="58">
        <v>1</v>
      </c>
      <c r="C1515" s="58"/>
      <c r="D1515" s="67">
        <v>44028</v>
      </c>
      <c r="E1515" s="83">
        <v>19</v>
      </c>
      <c r="F1515" s="77" t="s">
        <v>7291</v>
      </c>
      <c r="G1515" s="77">
        <v>536</v>
      </c>
      <c r="I1515" t="s">
        <v>4956</v>
      </c>
      <c r="J1515">
        <v>1514</v>
      </c>
      <c r="K1515">
        <f t="shared" si="230"/>
        <v>196</v>
      </c>
      <c r="L1515">
        <f t="shared" si="231"/>
        <v>1</v>
      </c>
      <c r="M1515">
        <f t="shared" si="232"/>
        <v>41221</v>
      </c>
      <c r="N1515">
        <f t="shared" si="233"/>
        <v>2012</v>
      </c>
      <c r="O1515">
        <f t="shared" si="234"/>
        <v>11</v>
      </c>
      <c r="P1515">
        <f t="shared" si="235"/>
        <v>11</v>
      </c>
      <c r="Q1515">
        <f t="shared" si="236"/>
        <v>8</v>
      </c>
      <c r="R1515" t="str">
        <f t="shared" si="237"/>
        <v>08</v>
      </c>
      <c r="S1515" t="str">
        <f t="shared" si="238"/>
        <v>'2012-11-08'</v>
      </c>
      <c r="T1515" t="str">
        <f t="shared" si="239"/>
        <v>insert into control (nombre, fecha_registrada, registrada, estatus, id_admin, id_cliente, created_at, updated_at) values('U CLINICA UNIVERSIDAD','2012-11-08',1,1,2,196,'2018-10-31 23:06:00','2018-10-31 23:06:00');</v>
      </c>
    </row>
    <row r="1516" spans="1:20">
      <c r="A1516" s="59" t="s">
        <v>7290</v>
      </c>
      <c r="B1516" s="59">
        <v>1</v>
      </c>
      <c r="C1516" s="59"/>
      <c r="D1516" s="68">
        <v>44028</v>
      </c>
      <c r="E1516" s="82">
        <v>35</v>
      </c>
      <c r="F1516" s="75" t="s">
        <v>7291</v>
      </c>
      <c r="G1516" s="75">
        <v>536</v>
      </c>
      <c r="I1516" t="s">
        <v>417</v>
      </c>
      <c r="J1516">
        <v>1515</v>
      </c>
      <c r="K1516">
        <f t="shared" si="230"/>
        <v>1066</v>
      </c>
      <c r="L1516">
        <f t="shared" si="231"/>
        <v>1</v>
      </c>
      <c r="M1516">
        <f t="shared" si="232"/>
        <v>40318</v>
      </c>
      <c r="N1516">
        <f t="shared" si="233"/>
        <v>2010</v>
      </c>
      <c r="O1516">
        <f t="shared" si="234"/>
        <v>5</v>
      </c>
      <c r="P1516" t="str">
        <f t="shared" si="235"/>
        <v>05</v>
      </c>
      <c r="Q1516">
        <f t="shared" si="236"/>
        <v>20</v>
      </c>
      <c r="R1516">
        <f t="shared" si="237"/>
        <v>20</v>
      </c>
      <c r="S1516" t="str">
        <f t="shared" si="238"/>
        <v>'2010-05-20'</v>
      </c>
      <c r="T1516" t="str">
        <f t="shared" si="239"/>
        <v>insert into control (nombre, fecha_registrada, registrada, estatus, id_admin, id_cliente, created_at, updated_at) values('U-RENT','2010-05-20',1,1,2,1066,'2018-10-31 23:06:00','2018-10-31 23:06:00');</v>
      </c>
    </row>
    <row r="1517" spans="1:20">
      <c r="A1517" s="58" t="s">
        <v>7290</v>
      </c>
      <c r="B1517" s="58">
        <v>1</v>
      </c>
      <c r="C1517" s="58"/>
      <c r="D1517" s="67">
        <v>44028</v>
      </c>
      <c r="E1517" s="83">
        <v>35</v>
      </c>
      <c r="F1517" s="77" t="s">
        <v>7291</v>
      </c>
      <c r="G1517" s="77">
        <v>536</v>
      </c>
      <c r="I1517" t="s">
        <v>7160</v>
      </c>
      <c r="J1517">
        <v>1516</v>
      </c>
      <c r="K1517">
        <f t="shared" si="230"/>
        <v>1067</v>
      </c>
      <c r="L1517">
        <f t="shared" si="231"/>
        <v>1</v>
      </c>
      <c r="M1517">
        <f t="shared" si="232"/>
        <v>42585</v>
      </c>
      <c r="N1517">
        <f t="shared" si="233"/>
        <v>2016</v>
      </c>
      <c r="O1517">
        <f t="shared" si="234"/>
        <v>8</v>
      </c>
      <c r="P1517" t="str">
        <f t="shared" si="235"/>
        <v>08</v>
      </c>
      <c r="Q1517">
        <f t="shared" si="236"/>
        <v>3</v>
      </c>
      <c r="R1517" t="str">
        <f t="shared" si="237"/>
        <v>03</v>
      </c>
      <c r="S1517" t="str">
        <f t="shared" si="238"/>
        <v>'2016-08-03'</v>
      </c>
      <c r="T1517" t="str">
        <f t="shared" si="239"/>
        <v>insert into control (nombre, fecha_registrada, registrada, estatus, id_admin, id_cliente, created_at, updated_at) values('UBJONLINE','2016-08-03',1,1,2,1067,'2018-10-31 23:06:00','2018-10-31 23:06:00');</v>
      </c>
    </row>
    <row r="1518" spans="1:20">
      <c r="A1518" s="59" t="s">
        <v>7294</v>
      </c>
      <c r="B1518" s="59">
        <v>1</v>
      </c>
      <c r="C1518" s="59"/>
      <c r="D1518" s="68">
        <v>43979</v>
      </c>
      <c r="E1518" s="82">
        <v>19</v>
      </c>
      <c r="F1518" s="75" t="s">
        <v>7291</v>
      </c>
      <c r="G1518" s="75">
        <v>536</v>
      </c>
      <c r="I1518" t="s">
        <v>389</v>
      </c>
      <c r="J1518">
        <v>1517</v>
      </c>
      <c r="K1518">
        <f t="shared" si="230"/>
        <v>1076</v>
      </c>
      <c r="L1518">
        <f t="shared" si="231"/>
        <v>1</v>
      </c>
      <c r="M1518">
        <f t="shared" si="232"/>
        <v>40165</v>
      </c>
      <c r="N1518">
        <f t="shared" si="233"/>
        <v>2009</v>
      </c>
      <c r="O1518">
        <f t="shared" si="234"/>
        <v>12</v>
      </c>
      <c r="P1518">
        <f t="shared" si="235"/>
        <v>12</v>
      </c>
      <c r="Q1518">
        <f t="shared" si="236"/>
        <v>18</v>
      </c>
      <c r="R1518">
        <f t="shared" si="237"/>
        <v>18</v>
      </c>
      <c r="S1518" t="str">
        <f t="shared" si="238"/>
        <v>'2009-12-18'</v>
      </c>
      <c r="T1518" t="str">
        <f t="shared" si="239"/>
        <v>insert into control (nombre, fecha_registrada, registrada, estatus, id_admin, id_cliente, created_at, updated_at) values('UBNK ROPA Y CALZADO','2009-12-18',1,1,2,1076,'2018-10-31 23:06:00','2018-10-31 23:06:00');</v>
      </c>
    </row>
    <row r="1519" spans="1:20">
      <c r="A1519" s="58" t="s">
        <v>7290</v>
      </c>
      <c r="B1519" s="58">
        <v>1</v>
      </c>
      <c r="C1519" s="58"/>
      <c r="D1519" s="67">
        <v>44028</v>
      </c>
      <c r="E1519" s="83">
        <v>19</v>
      </c>
      <c r="F1519" s="77" t="s">
        <v>7291</v>
      </c>
      <c r="G1519" s="77">
        <v>536</v>
      </c>
      <c r="I1519" t="s">
        <v>7856</v>
      </c>
      <c r="J1519">
        <v>1518</v>
      </c>
      <c r="K1519">
        <f t="shared" si="230"/>
        <v>1069</v>
      </c>
      <c r="L1519">
        <f t="shared" si="231"/>
        <v>1</v>
      </c>
      <c r="M1519">
        <f t="shared" si="232"/>
        <v>42921</v>
      </c>
      <c r="N1519">
        <f t="shared" si="233"/>
        <v>2017</v>
      </c>
      <c r="O1519">
        <f t="shared" si="234"/>
        <v>7</v>
      </c>
      <c r="P1519" t="str">
        <f t="shared" si="235"/>
        <v>07</v>
      </c>
      <c r="Q1519">
        <f t="shared" si="236"/>
        <v>5</v>
      </c>
      <c r="R1519" t="str">
        <f t="shared" si="237"/>
        <v>05</v>
      </c>
      <c r="S1519" t="str">
        <f t="shared" si="238"/>
        <v>'2017-07-05'</v>
      </c>
      <c r="T1519" t="str">
        <f t="shared" si="239"/>
        <v>insert into control (nombre, fecha_registrada, registrada, estatus, id_admin, id_cliente, created_at, updated_at) values('ULIKEL','2017-07-05',1,1,2,1069,'2018-10-31 23:06:00','2018-10-31 23:06:00');</v>
      </c>
    </row>
    <row r="1520" spans="1:20">
      <c r="A1520" s="59" t="s">
        <v>7290</v>
      </c>
      <c r="B1520" s="59">
        <v>1</v>
      </c>
      <c r="C1520" s="59"/>
      <c r="D1520" s="68">
        <v>44028</v>
      </c>
      <c r="E1520" s="82">
        <v>19</v>
      </c>
      <c r="F1520" s="75" t="s">
        <v>7291</v>
      </c>
      <c r="G1520" s="75">
        <v>536</v>
      </c>
      <c r="I1520" t="s">
        <v>6940</v>
      </c>
      <c r="J1520">
        <v>1519</v>
      </c>
      <c r="K1520">
        <f t="shared" si="230"/>
        <v>1070</v>
      </c>
      <c r="L1520">
        <f t="shared" si="231"/>
        <v>1</v>
      </c>
      <c r="M1520">
        <f t="shared" si="232"/>
        <v>42440</v>
      </c>
      <c r="N1520">
        <f t="shared" si="233"/>
        <v>2016</v>
      </c>
      <c r="O1520">
        <f t="shared" si="234"/>
        <v>3</v>
      </c>
      <c r="P1520" t="str">
        <f t="shared" si="235"/>
        <v>03</v>
      </c>
      <c r="Q1520">
        <f t="shared" si="236"/>
        <v>11</v>
      </c>
      <c r="R1520">
        <f t="shared" si="237"/>
        <v>11</v>
      </c>
      <c r="S1520" t="str">
        <f t="shared" si="238"/>
        <v>'2016-03-11'</v>
      </c>
      <c r="T1520" t="str">
        <f t="shared" si="239"/>
        <v>insert into control (nombre, fecha_registrada, registrada, estatus, id_admin, id_cliente, created_at, updated_at) values('UMAI','2016-03-11',1,1,2,1070,'2018-10-31 23:06:00','2018-10-31 23:06:00');</v>
      </c>
    </row>
    <row r="1521" spans="1:20">
      <c r="A1521" s="58" t="s">
        <v>7290</v>
      </c>
      <c r="B1521" s="58">
        <v>1</v>
      </c>
      <c r="C1521" s="58"/>
      <c r="D1521" s="67">
        <v>44028</v>
      </c>
      <c r="E1521" s="83">
        <v>19</v>
      </c>
      <c r="F1521" s="77" t="s">
        <v>7291</v>
      </c>
      <c r="G1521" s="77">
        <v>536</v>
      </c>
      <c r="I1521" t="s">
        <v>8641</v>
      </c>
      <c r="J1521">
        <v>1520</v>
      </c>
      <c r="K1521">
        <f t="shared" si="230"/>
        <v>949</v>
      </c>
      <c r="L1521">
        <f t="shared" si="231"/>
        <v>1</v>
      </c>
      <c r="M1521">
        <f t="shared" si="232"/>
        <v>40381</v>
      </c>
      <c r="N1521">
        <f t="shared" si="233"/>
        <v>2010</v>
      </c>
      <c r="O1521">
        <f t="shared" si="234"/>
        <v>7</v>
      </c>
      <c r="P1521" t="str">
        <f t="shared" si="235"/>
        <v>07</v>
      </c>
      <c r="Q1521">
        <f t="shared" si="236"/>
        <v>22</v>
      </c>
      <c r="R1521">
        <f t="shared" si="237"/>
        <v>22</v>
      </c>
      <c r="S1521" t="str">
        <f t="shared" si="238"/>
        <v>'2010-07-22'</v>
      </c>
      <c r="T1521" t="str">
        <f t="shared" si="239"/>
        <v>insert into control (nombre, fecha_registrada, registrada, estatus, id_admin, id_cliente, created_at, updated_at) values('UMARA','2010-07-22',1,1,2,949,'2018-10-31 23:06:00','2018-10-31 23:06:00');</v>
      </c>
    </row>
    <row r="1522" spans="1:20">
      <c r="A1522" s="59" t="s">
        <v>7290</v>
      </c>
      <c r="B1522" s="59">
        <v>1</v>
      </c>
      <c r="C1522" s="59"/>
      <c r="D1522" s="68">
        <v>44028</v>
      </c>
      <c r="E1522" s="82">
        <v>35</v>
      </c>
      <c r="F1522" s="75" t="s">
        <v>7291</v>
      </c>
      <c r="G1522" s="75">
        <v>536</v>
      </c>
      <c r="I1522" t="s">
        <v>6160</v>
      </c>
      <c r="J1522">
        <v>1521</v>
      </c>
      <c r="K1522">
        <f t="shared" si="230"/>
        <v>771</v>
      </c>
      <c r="L1522">
        <f t="shared" si="231"/>
        <v>1</v>
      </c>
      <c r="M1522">
        <f t="shared" si="232"/>
        <v>42107</v>
      </c>
      <c r="N1522">
        <f t="shared" si="233"/>
        <v>2015</v>
      </c>
      <c r="O1522">
        <f t="shared" si="234"/>
        <v>4</v>
      </c>
      <c r="P1522" t="str">
        <f t="shared" si="235"/>
        <v>04</v>
      </c>
      <c r="Q1522">
        <f t="shared" si="236"/>
        <v>13</v>
      </c>
      <c r="R1522">
        <f t="shared" si="237"/>
        <v>13</v>
      </c>
      <c r="S1522" t="str">
        <f t="shared" si="238"/>
        <v>'2015-04-13'</v>
      </c>
      <c r="T1522" t="str">
        <f t="shared" si="239"/>
        <v>insert into control (nombre, fecha_registrada, registrada, estatus, id_admin, id_cliente, created_at, updated_at) values('UNA VISION AL FUTURO','2015-04-13',1,1,2,771,'2018-10-31 23:06:00','2018-10-31 23:06:00');</v>
      </c>
    </row>
    <row r="1523" spans="1:20">
      <c r="A1523" s="58" t="s">
        <v>7290</v>
      </c>
      <c r="B1523" s="58">
        <v>1</v>
      </c>
      <c r="C1523" s="58"/>
      <c r="D1523" s="67">
        <v>44028</v>
      </c>
      <c r="E1523" s="83">
        <v>35</v>
      </c>
      <c r="F1523" s="77" t="s">
        <v>7291</v>
      </c>
      <c r="G1523" s="77">
        <v>536</v>
      </c>
      <c r="I1523" t="s">
        <v>406</v>
      </c>
      <c r="J1523">
        <v>1522</v>
      </c>
      <c r="K1523">
        <f t="shared" si="230"/>
        <v>1071</v>
      </c>
      <c r="L1523">
        <f t="shared" si="231"/>
        <v>1</v>
      </c>
      <c r="M1523">
        <f t="shared" si="232"/>
        <v>40508</v>
      </c>
      <c r="N1523">
        <f t="shared" si="233"/>
        <v>2010</v>
      </c>
      <c r="O1523">
        <f t="shared" si="234"/>
        <v>11</v>
      </c>
      <c r="P1523">
        <f t="shared" si="235"/>
        <v>11</v>
      </c>
      <c r="Q1523">
        <f t="shared" si="236"/>
        <v>26</v>
      </c>
      <c r="R1523">
        <f t="shared" si="237"/>
        <v>26</v>
      </c>
      <c r="S1523" t="str">
        <f t="shared" si="238"/>
        <v>'2010-11-26'</v>
      </c>
      <c r="T1523" t="str">
        <f t="shared" si="239"/>
        <v>insert into control (nombre, fecha_registrada, registrada, estatus, id_admin, id_cliente, created_at, updated_at) values('UNE','2010-11-26',1,1,2,1071,'2018-10-31 23:06:00','2018-10-31 23:06:00');</v>
      </c>
    </row>
    <row r="1524" spans="1:20">
      <c r="A1524" s="59" t="s">
        <v>7290</v>
      </c>
      <c r="B1524" s="59">
        <v>1</v>
      </c>
      <c r="C1524" s="59"/>
      <c r="D1524" s="68">
        <v>44028</v>
      </c>
      <c r="E1524" s="82">
        <v>35</v>
      </c>
      <c r="F1524" s="75" t="s">
        <v>7291</v>
      </c>
      <c r="G1524" s="75">
        <v>536</v>
      </c>
      <c r="I1524" t="s">
        <v>401</v>
      </c>
      <c r="J1524">
        <v>1523</v>
      </c>
      <c r="K1524">
        <f t="shared" si="230"/>
        <v>1074</v>
      </c>
      <c r="L1524">
        <f t="shared" si="231"/>
        <v>1</v>
      </c>
      <c r="M1524">
        <f t="shared" si="232"/>
        <v>37120</v>
      </c>
      <c r="N1524">
        <f t="shared" si="233"/>
        <v>2001</v>
      </c>
      <c r="O1524">
        <f t="shared" si="234"/>
        <v>8</v>
      </c>
      <c r="P1524" t="str">
        <f t="shared" si="235"/>
        <v>08</v>
      </c>
      <c r="Q1524">
        <f t="shared" si="236"/>
        <v>17</v>
      </c>
      <c r="R1524">
        <f t="shared" si="237"/>
        <v>17</v>
      </c>
      <c r="S1524" t="str">
        <f t="shared" si="238"/>
        <v>'2001-08-17'</v>
      </c>
      <c r="T1524" t="str">
        <f t="shared" si="239"/>
        <v>insert into control (nombre, fecha_registrada, registrada, estatus, id_admin, id_cliente, created_at, updated_at) values('UNIFRUT','2001-08-17',1,1,2,1074,'2018-10-31 23:06:00','2018-10-31 23:06:00');</v>
      </c>
    </row>
    <row r="1525" spans="1:20">
      <c r="A1525" s="58" t="s">
        <v>7290</v>
      </c>
      <c r="B1525" s="58">
        <v>1</v>
      </c>
      <c r="C1525" s="58"/>
      <c r="D1525" s="67">
        <v>44028</v>
      </c>
      <c r="E1525" s="83">
        <v>35</v>
      </c>
      <c r="F1525" s="77" t="s">
        <v>7291</v>
      </c>
      <c r="G1525" s="77">
        <v>536</v>
      </c>
      <c r="I1525" t="s">
        <v>396</v>
      </c>
      <c r="J1525">
        <v>1524</v>
      </c>
      <c r="K1525">
        <f t="shared" si="230"/>
        <v>1075</v>
      </c>
      <c r="L1525">
        <f t="shared" si="231"/>
        <v>0</v>
      </c>
      <c r="M1525">
        <f t="shared" si="232"/>
        <v>41611</v>
      </c>
      <c r="N1525">
        <f t="shared" si="233"/>
        <v>2013</v>
      </c>
      <c r="O1525">
        <f t="shared" si="234"/>
        <v>12</v>
      </c>
      <c r="P1525">
        <f t="shared" si="235"/>
        <v>12</v>
      </c>
      <c r="Q1525">
        <f t="shared" si="236"/>
        <v>3</v>
      </c>
      <c r="R1525" t="str">
        <f t="shared" si="237"/>
        <v>03</v>
      </c>
      <c r="S1525" t="str">
        <f t="shared" si="238"/>
        <v>'2013-12-03'</v>
      </c>
      <c r="T1525" t="str">
        <f t="shared" si="239"/>
        <v>insert into control (nombre, fecha_registrada, registrada, estatus, id_admin, id_cliente, created_at, updated_at) values('UNIKA HOME','2013-12-03',0,1,2,1075,'2018-10-31 23:06:00','2018-10-31 23:06:00');</v>
      </c>
    </row>
    <row r="1526" spans="1:20">
      <c r="A1526" s="59" t="s">
        <v>7290</v>
      </c>
      <c r="B1526" s="59">
        <v>1</v>
      </c>
      <c r="C1526" s="59"/>
      <c r="D1526" s="68">
        <v>44028</v>
      </c>
      <c r="E1526" s="82">
        <v>1</v>
      </c>
      <c r="F1526" s="75" t="s">
        <v>7291</v>
      </c>
      <c r="G1526" s="75">
        <v>536</v>
      </c>
      <c r="I1526" t="s">
        <v>6526</v>
      </c>
      <c r="J1526">
        <v>1525</v>
      </c>
      <c r="K1526">
        <f t="shared" si="230"/>
        <v>1075</v>
      </c>
      <c r="L1526">
        <f t="shared" si="231"/>
        <v>1</v>
      </c>
      <c r="M1526">
        <f t="shared" si="232"/>
        <v>42229</v>
      </c>
      <c r="N1526">
        <f t="shared" si="233"/>
        <v>2015</v>
      </c>
      <c r="O1526">
        <f t="shared" si="234"/>
        <v>8</v>
      </c>
      <c r="P1526" t="str">
        <f t="shared" si="235"/>
        <v>08</v>
      </c>
      <c r="Q1526">
        <f t="shared" si="236"/>
        <v>13</v>
      </c>
      <c r="R1526">
        <f t="shared" si="237"/>
        <v>13</v>
      </c>
      <c r="S1526" t="str">
        <f t="shared" si="238"/>
        <v>'2015-08-13'</v>
      </c>
      <c r="T1526" t="str">
        <f t="shared" si="239"/>
        <v>insert into control (nombre, fecha_registrada, registrada, estatus, id_admin, id_cliente, created_at, updated_at) values('UNIKA HOME 101','2015-08-13',1,1,2,1075,'2018-10-31 23:06:00','2018-10-31 23:06:00');</v>
      </c>
    </row>
    <row r="1527" spans="1:20">
      <c r="A1527" s="58" t="s">
        <v>7290</v>
      </c>
      <c r="B1527" s="58">
        <v>1</v>
      </c>
      <c r="C1527" s="58"/>
      <c r="D1527" s="67">
        <v>44028</v>
      </c>
      <c r="E1527" s="83">
        <v>19</v>
      </c>
      <c r="F1527" s="77" t="s">
        <v>7291</v>
      </c>
      <c r="G1527" s="77">
        <v>536</v>
      </c>
      <c r="I1527" t="s">
        <v>411</v>
      </c>
      <c r="J1527">
        <v>1526</v>
      </c>
      <c r="K1527">
        <f t="shared" si="230"/>
        <v>1068</v>
      </c>
      <c r="L1527">
        <f t="shared" si="231"/>
        <v>1</v>
      </c>
      <c r="M1527">
        <f t="shared" si="232"/>
        <v>41606</v>
      </c>
      <c r="N1527">
        <f t="shared" si="233"/>
        <v>2013</v>
      </c>
      <c r="O1527">
        <f t="shared" si="234"/>
        <v>11</v>
      </c>
      <c r="P1527">
        <f t="shared" si="235"/>
        <v>11</v>
      </c>
      <c r="Q1527">
        <f t="shared" si="236"/>
        <v>28</v>
      </c>
      <c r="R1527">
        <f t="shared" si="237"/>
        <v>28</v>
      </c>
      <c r="S1527" t="str">
        <f t="shared" si="238"/>
        <v>'2013-11-28'</v>
      </c>
      <c r="T1527" t="str">
        <f t="shared" si="239"/>
        <v>insert into control (nombre, fecha_registrada, registrada, estatus, id_admin, id_cliente, created_at, updated_at) values('UNION DE ESFUERZOS UCACSA','2013-11-28',1,1,2,1068,'2018-10-31 23:06:00','2018-10-31 23:06:00');</v>
      </c>
    </row>
    <row r="1528" spans="1:20">
      <c r="A1528" s="59" t="s">
        <v>7290</v>
      </c>
      <c r="B1528" s="59">
        <v>1</v>
      </c>
      <c r="C1528" s="59"/>
      <c r="D1528" s="68">
        <v>44028</v>
      </c>
      <c r="E1528" s="82">
        <v>19</v>
      </c>
      <c r="F1528" s="75" t="s">
        <v>7291</v>
      </c>
      <c r="G1528" s="75">
        <v>536</v>
      </c>
      <c r="I1528" t="s">
        <v>7175</v>
      </c>
      <c r="J1528">
        <v>1527</v>
      </c>
      <c r="K1528">
        <f t="shared" si="230"/>
        <v>772</v>
      </c>
      <c r="L1528">
        <f t="shared" si="231"/>
        <v>1</v>
      </c>
      <c r="M1528">
        <f t="shared" si="232"/>
        <v>42585</v>
      </c>
      <c r="N1528">
        <f t="shared" si="233"/>
        <v>2016</v>
      </c>
      <c r="O1528">
        <f t="shared" si="234"/>
        <v>8</v>
      </c>
      <c r="P1528" t="str">
        <f t="shared" si="235"/>
        <v>08</v>
      </c>
      <c r="Q1528">
        <f t="shared" si="236"/>
        <v>3</v>
      </c>
      <c r="R1528" t="str">
        <f t="shared" si="237"/>
        <v>03</v>
      </c>
      <c r="S1528" t="str">
        <f t="shared" si="238"/>
        <v>'2016-08-03'</v>
      </c>
      <c r="T1528" t="str">
        <f t="shared" si="239"/>
        <v>insert into control (nombre, fecha_registrada, registrada, estatus, id_admin, id_cliente, created_at, updated_at) values('UNUSEA','2016-08-03',1,1,2,772,'2018-10-31 23:06:00','2018-10-31 23:06:00');</v>
      </c>
    </row>
    <row r="1529" spans="1:20">
      <c r="A1529" s="58" t="s">
        <v>7299</v>
      </c>
      <c r="B1529" s="58">
        <v>1</v>
      </c>
      <c r="C1529" s="58"/>
      <c r="D1529" s="67">
        <v>44505</v>
      </c>
      <c r="E1529" s="83">
        <v>16</v>
      </c>
      <c r="F1529" s="77" t="s">
        <v>7291</v>
      </c>
      <c r="G1529" s="77">
        <v>536</v>
      </c>
      <c r="I1529" t="s">
        <v>4030</v>
      </c>
      <c r="J1529">
        <v>1528</v>
      </c>
      <c r="K1529">
        <f t="shared" si="230"/>
        <v>370</v>
      </c>
      <c r="L1529">
        <f t="shared" si="231"/>
        <v>1</v>
      </c>
      <c r="M1529">
        <f t="shared" si="232"/>
        <v>40193</v>
      </c>
      <c r="N1529">
        <f t="shared" si="233"/>
        <v>2010</v>
      </c>
      <c r="O1529">
        <f t="shared" si="234"/>
        <v>1</v>
      </c>
      <c r="P1529" t="str">
        <f t="shared" si="235"/>
        <v>01</v>
      </c>
      <c r="Q1529">
        <f t="shared" si="236"/>
        <v>15</v>
      </c>
      <c r="R1529">
        <f t="shared" si="237"/>
        <v>15</v>
      </c>
      <c r="S1529" t="str">
        <f t="shared" si="238"/>
        <v>'2010-01-15'</v>
      </c>
      <c r="T1529" t="str">
        <f t="shared" si="239"/>
        <v>insert into control (nombre, fecha_registrada, registrada, estatus, id_admin, id_cliente, created_at, updated_at) values('US DOLLAR R&amp;G','2010-01-15',1,1,2,370,'2018-10-31 23:06:00','2018-10-31 23:06:00');</v>
      </c>
    </row>
    <row r="1530" spans="1:20">
      <c r="A1530" s="59" t="s">
        <v>7299</v>
      </c>
      <c r="B1530" s="59">
        <v>1</v>
      </c>
      <c r="C1530" s="59"/>
      <c r="D1530" s="68">
        <v>44498</v>
      </c>
      <c r="E1530" s="82">
        <v>1</v>
      </c>
      <c r="F1530" s="75" t="s">
        <v>7291</v>
      </c>
      <c r="G1530" s="75">
        <v>536</v>
      </c>
      <c r="I1530" t="s">
        <v>811</v>
      </c>
      <c r="J1530">
        <v>1529</v>
      </c>
      <c r="K1530">
        <f t="shared" si="230"/>
        <v>987</v>
      </c>
      <c r="L1530">
        <f t="shared" si="231"/>
        <v>1</v>
      </c>
      <c r="M1530">
        <f t="shared" si="232"/>
        <v>39825</v>
      </c>
      <c r="N1530">
        <f t="shared" si="233"/>
        <v>2009</v>
      </c>
      <c r="O1530">
        <f t="shared" si="234"/>
        <v>1</v>
      </c>
      <c r="P1530" t="str">
        <f t="shared" si="235"/>
        <v>01</v>
      </c>
      <c r="Q1530">
        <f t="shared" si="236"/>
        <v>12</v>
      </c>
      <c r="R1530">
        <f t="shared" si="237"/>
        <v>12</v>
      </c>
      <c r="S1530" t="str">
        <f t="shared" si="238"/>
        <v>'2009-01-12'</v>
      </c>
      <c r="T1530" t="str">
        <f t="shared" si="239"/>
        <v>insert into control (nombre, fecha_registrada, registrada, estatus, id_admin, id_cliente, created_at, updated_at) values('USI','2009-01-12',1,1,2,987,'2018-10-31 23:06:00','2018-10-31 23:06:00');</v>
      </c>
    </row>
    <row r="1531" spans="1:20">
      <c r="A1531" s="58" t="s">
        <v>7299</v>
      </c>
      <c r="B1531" s="58">
        <v>1</v>
      </c>
      <c r="C1531" s="58"/>
      <c r="D1531" s="67">
        <v>44498</v>
      </c>
      <c r="E1531" s="83">
        <v>6</v>
      </c>
      <c r="F1531" s="77" t="s">
        <v>7291</v>
      </c>
      <c r="G1531" s="77">
        <v>536</v>
      </c>
      <c r="I1531" t="s">
        <v>4063</v>
      </c>
      <c r="J1531">
        <v>1530</v>
      </c>
      <c r="K1531">
        <f t="shared" si="230"/>
        <v>596</v>
      </c>
      <c r="L1531">
        <f t="shared" si="231"/>
        <v>1</v>
      </c>
      <c r="M1531">
        <f t="shared" si="232"/>
        <v>42457</v>
      </c>
      <c r="N1531">
        <f t="shared" si="233"/>
        <v>2016</v>
      </c>
      <c r="O1531">
        <f t="shared" si="234"/>
        <v>3</v>
      </c>
      <c r="P1531" t="str">
        <f t="shared" si="235"/>
        <v>03</v>
      </c>
      <c r="Q1531">
        <f t="shared" si="236"/>
        <v>28</v>
      </c>
      <c r="R1531">
        <f t="shared" si="237"/>
        <v>28</v>
      </c>
      <c r="S1531" t="str">
        <f t="shared" si="238"/>
        <v>'2016-03-28'</v>
      </c>
      <c r="T1531" t="str">
        <f t="shared" si="239"/>
        <v>insert into control (nombre, fecha_registrada, registrada, estatus, id_admin, id_cliente, created_at, updated_at) values('V','2016-03-28',1,1,2,596,'2018-10-31 23:06:00','2018-10-31 23:06:00');</v>
      </c>
    </row>
    <row r="1532" spans="1:20">
      <c r="A1532" s="59" t="s">
        <v>7299</v>
      </c>
      <c r="B1532" s="59">
        <v>1</v>
      </c>
      <c r="C1532" s="59"/>
      <c r="D1532" s="68">
        <v>44527</v>
      </c>
      <c r="E1532" s="82">
        <v>21</v>
      </c>
      <c r="F1532" s="75" t="s">
        <v>7291</v>
      </c>
      <c r="G1532" s="75">
        <v>536</v>
      </c>
      <c r="I1532" t="s">
        <v>4144</v>
      </c>
      <c r="J1532">
        <v>1531</v>
      </c>
      <c r="K1532">
        <f t="shared" si="230"/>
        <v>337</v>
      </c>
      <c r="L1532">
        <f t="shared" si="231"/>
        <v>0</v>
      </c>
      <c r="M1532">
        <f t="shared" si="232"/>
        <v>39338</v>
      </c>
      <c r="N1532">
        <f t="shared" si="233"/>
        <v>2007</v>
      </c>
      <c r="O1532">
        <f t="shared" si="234"/>
        <v>9</v>
      </c>
      <c r="P1532" t="str">
        <f t="shared" si="235"/>
        <v>09</v>
      </c>
      <c r="Q1532">
        <f t="shared" si="236"/>
        <v>13</v>
      </c>
      <c r="R1532">
        <f t="shared" si="237"/>
        <v>13</v>
      </c>
      <c r="S1532" t="str">
        <f t="shared" si="238"/>
        <v>'2007-09-13'</v>
      </c>
      <c r="T1532" t="str">
        <f t="shared" si="239"/>
        <v>insert into control (nombre, fecha_registrada, registrada, estatus, id_admin, id_cliente, created_at, updated_at) values('v Duración del trámite –aproximada-: 3 a 6 meses.','2007-09-13',0,1,2,337,'2018-10-31 23:06:00','2018-10-31 23:06:00');</v>
      </c>
    </row>
    <row r="1533" spans="1:20">
      <c r="A1533" s="58" t="s">
        <v>7299</v>
      </c>
      <c r="B1533" s="58">
        <v>1</v>
      </c>
      <c r="C1533" s="58"/>
      <c r="D1533" s="67">
        <v>44507</v>
      </c>
      <c r="E1533" s="83">
        <v>35</v>
      </c>
      <c r="F1533" s="77" t="s">
        <v>7291</v>
      </c>
      <c r="G1533" s="77">
        <v>536</v>
      </c>
      <c r="I1533" t="s">
        <v>2496</v>
      </c>
      <c r="J1533">
        <v>1532</v>
      </c>
      <c r="K1533">
        <f t="shared" si="230"/>
        <v>663</v>
      </c>
      <c r="L1533">
        <f t="shared" si="231"/>
        <v>0</v>
      </c>
      <c r="M1533">
        <f t="shared" si="232"/>
        <v>39338</v>
      </c>
      <c r="N1533">
        <f t="shared" si="233"/>
        <v>2007</v>
      </c>
      <c r="O1533">
        <f t="shared" si="234"/>
        <v>9</v>
      </c>
      <c r="P1533" t="str">
        <f t="shared" si="235"/>
        <v>09</v>
      </c>
      <c r="Q1533">
        <f t="shared" si="236"/>
        <v>13</v>
      </c>
      <c r="R1533">
        <f t="shared" si="237"/>
        <v>13</v>
      </c>
      <c r="S1533" t="str">
        <f t="shared" si="238"/>
        <v>'2007-09-13'</v>
      </c>
      <c r="T1533" t="str">
        <f t="shared" si="239"/>
        <v>insert into control (nombre, fecha_registrada, registrada, estatus, id_admin, id_cliente, created_at, updated_at) values('v Vigencia: 10 años renovables por periodos iguales de tiempo.','2007-09-13',0,1,2,663,'2018-10-31 23:06:00','2018-10-31 23:06:00');</v>
      </c>
    </row>
    <row r="1534" spans="1:20">
      <c r="A1534" s="59" t="s">
        <v>7299</v>
      </c>
      <c r="B1534" s="59">
        <v>1</v>
      </c>
      <c r="C1534" s="59"/>
      <c r="D1534" s="68">
        <v>44505</v>
      </c>
      <c r="E1534" s="82">
        <v>42</v>
      </c>
      <c r="F1534" s="75" t="s">
        <v>7291</v>
      </c>
      <c r="G1534" s="75">
        <v>536</v>
      </c>
      <c r="I1534" t="s">
        <v>7470</v>
      </c>
      <c r="J1534">
        <v>1533</v>
      </c>
      <c r="K1534">
        <f t="shared" si="230"/>
        <v>772</v>
      </c>
      <c r="L1534">
        <f t="shared" si="231"/>
        <v>1</v>
      </c>
      <c r="M1534">
        <f t="shared" si="232"/>
        <v>42746</v>
      </c>
      <c r="N1534">
        <f t="shared" si="233"/>
        <v>2017</v>
      </c>
      <c r="O1534">
        <f t="shared" si="234"/>
        <v>1</v>
      </c>
      <c r="P1534" t="str">
        <f t="shared" si="235"/>
        <v>01</v>
      </c>
      <c r="Q1534">
        <f t="shared" si="236"/>
        <v>11</v>
      </c>
      <c r="R1534">
        <f t="shared" si="237"/>
        <v>11</v>
      </c>
      <c r="S1534" t="str">
        <f t="shared" si="238"/>
        <v>'2017-01-11'</v>
      </c>
      <c r="T1534" t="str">
        <f t="shared" si="239"/>
        <v>insert into control (nombre, fecha_registrada, registrada, estatus, id_admin, id_cliente, created_at, updated_at) values('VACAS FLACAS','2017-01-11',1,1,2,772,'2018-10-31 23:06:00','2018-10-31 23:06:00');</v>
      </c>
    </row>
    <row r="1535" spans="1:20">
      <c r="A1535" s="58" t="s">
        <v>7299</v>
      </c>
      <c r="B1535" s="58">
        <v>1</v>
      </c>
      <c r="C1535" s="58"/>
      <c r="D1535" s="67">
        <v>44505</v>
      </c>
      <c r="E1535" s="83">
        <v>37</v>
      </c>
      <c r="F1535" s="77" t="s">
        <v>7291</v>
      </c>
      <c r="G1535" s="77">
        <v>536</v>
      </c>
      <c r="I1535" t="s">
        <v>8309</v>
      </c>
      <c r="J1535">
        <v>1534</v>
      </c>
      <c r="K1535">
        <f t="shared" si="230"/>
        <v>1078</v>
      </c>
      <c r="L1535">
        <f t="shared" si="231"/>
        <v>1</v>
      </c>
      <c r="M1535">
        <f t="shared" si="232"/>
        <v>43238</v>
      </c>
      <c r="N1535">
        <f t="shared" si="233"/>
        <v>2018</v>
      </c>
      <c r="O1535">
        <f t="shared" si="234"/>
        <v>5</v>
      </c>
      <c r="P1535" t="str">
        <f t="shared" si="235"/>
        <v>05</v>
      </c>
      <c r="Q1535">
        <f t="shared" si="236"/>
        <v>18</v>
      </c>
      <c r="R1535">
        <f t="shared" si="237"/>
        <v>18</v>
      </c>
      <c r="S1535" t="str">
        <f t="shared" si="238"/>
        <v>'2018-05-18'</v>
      </c>
      <c r="T1535" t="str">
        <f t="shared" si="239"/>
        <v>insert into control (nombre, fecha_registrada, registrada, estatus, id_admin, id_cliente, created_at, updated_at) values('VAI RENATTA STEAKHOUSE','2018-05-18',1,1,2,1078,'2018-10-31 23:06:00','2018-10-31 23:06:00');</v>
      </c>
    </row>
    <row r="1536" spans="1:20">
      <c r="A1536" s="59" t="s">
        <v>7299</v>
      </c>
      <c r="B1536" s="59">
        <v>1</v>
      </c>
      <c r="C1536" s="59"/>
      <c r="D1536" s="68">
        <v>44505</v>
      </c>
      <c r="E1536" s="82">
        <v>16</v>
      </c>
      <c r="F1536" s="75" t="s">
        <v>7291</v>
      </c>
      <c r="G1536" s="75">
        <v>536</v>
      </c>
      <c r="I1536" t="s">
        <v>8525</v>
      </c>
      <c r="J1536">
        <v>1535</v>
      </c>
      <c r="K1536">
        <f t="shared" si="230"/>
        <v>277</v>
      </c>
      <c r="L1536">
        <f t="shared" si="231"/>
        <v>0</v>
      </c>
      <c r="M1536" t="str">
        <f t="shared" si="232"/>
        <v/>
      </c>
      <c r="N1536" t="e">
        <f t="shared" si="233"/>
        <v>#VALUE!</v>
      </c>
      <c r="O1536" t="e">
        <f t="shared" si="234"/>
        <v>#VALUE!</v>
      </c>
      <c r="P1536" t="e">
        <f t="shared" si="235"/>
        <v>#VALUE!</v>
      </c>
      <c r="Q1536" t="e">
        <f t="shared" si="236"/>
        <v>#VALUE!</v>
      </c>
      <c r="R1536" t="e">
        <f t="shared" si="237"/>
        <v>#VALUE!</v>
      </c>
      <c r="S1536" t="str">
        <f t="shared" si="238"/>
        <v>null</v>
      </c>
      <c r="T1536" t="str">
        <f t="shared" si="239"/>
        <v>insert into control (nombre, fecha_registrada, registrada, estatus, id_admin, id_cliente, created_at, updated_at) values('VALE CA$H MAS',null,0,1,2,277,'2018-10-31 23:06:00','2018-10-31 23:06:00');</v>
      </c>
    </row>
    <row r="1537" spans="1:20">
      <c r="A1537" s="58" t="s">
        <v>7299</v>
      </c>
      <c r="B1537" s="58">
        <v>1</v>
      </c>
      <c r="C1537" s="58"/>
      <c r="D1537" s="67">
        <v>44505</v>
      </c>
      <c r="E1537" s="83">
        <v>40</v>
      </c>
      <c r="F1537" s="77" t="s">
        <v>7291</v>
      </c>
      <c r="G1537" s="77">
        <v>536</v>
      </c>
      <c r="I1537" t="s">
        <v>378</v>
      </c>
      <c r="J1537">
        <v>1536</v>
      </c>
      <c r="K1537">
        <f t="shared" si="230"/>
        <v>1080</v>
      </c>
      <c r="L1537">
        <f t="shared" si="231"/>
        <v>0</v>
      </c>
      <c r="M1537">
        <f t="shared" si="232"/>
        <v>41122</v>
      </c>
      <c r="N1537">
        <f t="shared" si="233"/>
        <v>2012</v>
      </c>
      <c r="O1537">
        <f t="shared" si="234"/>
        <v>8</v>
      </c>
      <c r="P1537" t="str">
        <f t="shared" si="235"/>
        <v>08</v>
      </c>
      <c r="Q1537">
        <f t="shared" si="236"/>
        <v>1</v>
      </c>
      <c r="R1537" t="str">
        <f t="shared" si="237"/>
        <v>01</v>
      </c>
      <c r="S1537" t="str">
        <f t="shared" si="238"/>
        <v>'2012-08-01'</v>
      </c>
      <c r="T1537" t="str">
        <f t="shared" si="239"/>
        <v>insert into control (nombre, fecha_registrada, registrada, estatus, id_admin, id_cliente, created_at, updated_at) values('VALENTINOS FOREVER 1977','2012-08-01',0,1,2,1080,'2018-10-31 23:06:00','2018-10-31 23:06:00');</v>
      </c>
    </row>
    <row r="1538" spans="1:20">
      <c r="A1538" s="59" t="s">
        <v>7299</v>
      </c>
      <c r="B1538" s="59">
        <v>1</v>
      </c>
      <c r="C1538" s="59"/>
      <c r="D1538" s="68">
        <v>44498</v>
      </c>
      <c r="E1538" s="82">
        <v>11</v>
      </c>
      <c r="F1538" s="75" t="s">
        <v>7291</v>
      </c>
      <c r="G1538" s="75">
        <v>536</v>
      </c>
      <c r="I1538" t="s">
        <v>8073</v>
      </c>
      <c r="J1538">
        <v>1537</v>
      </c>
      <c r="K1538">
        <f t="shared" si="230"/>
        <v>1081</v>
      </c>
      <c r="L1538">
        <f t="shared" si="231"/>
        <v>1</v>
      </c>
      <c r="M1538">
        <f t="shared" si="232"/>
        <v>42949</v>
      </c>
      <c r="N1538">
        <f t="shared" si="233"/>
        <v>2017</v>
      </c>
      <c r="O1538">
        <f t="shared" si="234"/>
        <v>8</v>
      </c>
      <c r="P1538" t="str">
        <f t="shared" si="235"/>
        <v>08</v>
      </c>
      <c r="Q1538">
        <f t="shared" si="236"/>
        <v>2</v>
      </c>
      <c r="R1538" t="str">
        <f t="shared" si="237"/>
        <v>02</v>
      </c>
      <c r="S1538" t="str">
        <f t="shared" si="238"/>
        <v>'2017-08-02'</v>
      </c>
      <c r="T1538" t="str">
        <f t="shared" si="239"/>
        <v>insert into control (nombre, fecha_registrada, registrada, estatus, id_admin, id_cliente, created_at, updated_at) values('VALTERRA AUTOMOTRIZ','2017-08-02',1,1,2,1081,'2018-10-31 23:06:00','2018-10-31 23:06:00');</v>
      </c>
    </row>
    <row r="1539" spans="1:20">
      <c r="A1539" s="58" t="s">
        <v>7308</v>
      </c>
      <c r="B1539" s="58">
        <v>1</v>
      </c>
      <c r="C1539" s="58"/>
      <c r="D1539" s="67">
        <v>44527</v>
      </c>
      <c r="E1539" s="83">
        <v>35</v>
      </c>
      <c r="F1539" s="77" t="s">
        <v>7291</v>
      </c>
      <c r="G1539" s="77">
        <v>536</v>
      </c>
      <c r="I1539" t="s">
        <v>8612</v>
      </c>
      <c r="J1539">
        <v>1538</v>
      </c>
      <c r="K1539">
        <f t="shared" ref="K1539:K1602" si="240">VLOOKUP($I1539,$A$2:$G$2500,7,0)</f>
        <v>1082</v>
      </c>
      <c r="L1539">
        <f t="shared" ref="L1539:L1602" si="241">IF(VLOOKUP($I1539,$A$2:$G$1967,2,0)="",0,VLOOKUP($I1539,$A$2:$G$1967,2,0))</f>
        <v>1</v>
      </c>
      <c r="M1539">
        <f t="shared" ref="M1539:M1602" si="242">IF(VLOOKUP($I1539,$A$2:$G$1967,3,0)="","",VLOOKUP($I1539,$A$2:$G$1967,3,0))</f>
        <v>42440</v>
      </c>
      <c r="N1539">
        <f t="shared" ref="N1539:N1602" si="243">YEAR(M1539)</f>
        <v>2016</v>
      </c>
      <c r="O1539">
        <f t="shared" ref="O1539:O1602" si="244">MONTH(M1539)</f>
        <v>3</v>
      </c>
      <c r="P1539" t="str">
        <f t="shared" ref="P1539:P1602" si="245">IF(LEN(O1539)=1,CONCATENATE("0",O1539),O1539)</f>
        <v>03</v>
      </c>
      <c r="Q1539">
        <f t="shared" ref="Q1539:Q1602" si="246">DAY(M1539)</f>
        <v>11</v>
      </c>
      <c r="R1539">
        <f t="shared" ref="R1539:R1602" si="247">IF(LEN(Q1539)=1,CONCATENATE("0",Q1539),Q1539)</f>
        <v>11</v>
      </c>
      <c r="S1539" t="str">
        <f t="shared" ref="S1539:S1602" si="248">IFERROR(CONCATENATE("'",N1539,"-",P1539,"-",R1539,"'"),"null")</f>
        <v>'2016-03-11'</v>
      </c>
      <c r="T1539" t="str">
        <f t="shared" ref="T1539:T1602" si="249">CONCATENATE("insert into control (nombre, fecha_registrada, registrada, estatus, id_admin, id_cliente, created_at, updated_at) values('",I1539,"',",S1539,",",L1539,",1,2,",K1539,",'2018-10-31 23:06:00','2018-10-31 23:06:00');")</f>
        <v>insert into control (nombre, fecha_registrada, registrada, estatus, id_admin, id_cliente, created_at, updated_at) values('VANCOUVER DONUT´S','2016-03-11',1,1,2,1082,'2018-10-31 23:06:00','2018-10-31 23:06:00');</v>
      </c>
    </row>
    <row r="1540" spans="1:20">
      <c r="A1540" s="75" t="s">
        <v>7308</v>
      </c>
      <c r="B1540" s="60">
        <v>1</v>
      </c>
      <c r="C1540" s="75"/>
      <c r="D1540" s="75"/>
      <c r="E1540" s="91">
        <v>42</v>
      </c>
      <c r="F1540" s="75" t="s">
        <v>7291</v>
      </c>
      <c r="G1540" s="75">
        <v>536</v>
      </c>
      <c r="I1540" t="s">
        <v>1412</v>
      </c>
      <c r="J1540">
        <v>1539</v>
      </c>
      <c r="K1540">
        <f t="shared" si="240"/>
        <v>857</v>
      </c>
      <c r="L1540">
        <f t="shared" si="241"/>
        <v>1</v>
      </c>
      <c r="M1540">
        <f t="shared" si="242"/>
        <v>39582</v>
      </c>
      <c r="N1540">
        <f t="shared" si="243"/>
        <v>2008</v>
      </c>
      <c r="O1540">
        <f t="shared" si="244"/>
        <v>5</v>
      </c>
      <c r="P1540" t="str">
        <f t="shared" si="245"/>
        <v>05</v>
      </c>
      <c r="Q1540">
        <f t="shared" si="246"/>
        <v>14</v>
      </c>
      <c r="R1540">
        <f t="shared" si="247"/>
        <v>14</v>
      </c>
      <c r="S1540" t="str">
        <f t="shared" si="248"/>
        <v>'2008-05-14'</v>
      </c>
      <c r="T1540" t="str">
        <f t="shared" si="249"/>
        <v>insert into control (nombre, fecha_registrada, registrada, estatus, id_admin, id_cliente, created_at, updated_at) values('VAQUERO SAFETY','2008-05-14',1,1,2,857,'2018-10-31 23:06:00','2018-10-31 23:06:00');</v>
      </c>
    </row>
    <row r="1541" spans="1:20">
      <c r="A1541" s="58" t="s">
        <v>7308</v>
      </c>
      <c r="B1541" s="58">
        <v>1</v>
      </c>
      <c r="C1541" s="58"/>
      <c r="D1541" s="67">
        <v>44527</v>
      </c>
      <c r="E1541" s="83">
        <v>41</v>
      </c>
      <c r="F1541" s="77" t="s">
        <v>7291</v>
      </c>
      <c r="G1541" s="77">
        <v>536</v>
      </c>
      <c r="I1541" t="s">
        <v>373</v>
      </c>
      <c r="J1541">
        <v>1540</v>
      </c>
      <c r="K1541">
        <f t="shared" si="240"/>
        <v>1083</v>
      </c>
      <c r="L1541">
        <f t="shared" si="241"/>
        <v>1</v>
      </c>
      <c r="M1541">
        <f t="shared" si="242"/>
        <v>39930</v>
      </c>
      <c r="N1541">
        <f t="shared" si="243"/>
        <v>2009</v>
      </c>
      <c r="O1541">
        <f t="shared" si="244"/>
        <v>4</v>
      </c>
      <c r="P1541" t="str">
        <f t="shared" si="245"/>
        <v>04</v>
      </c>
      <c r="Q1541">
        <f t="shared" si="246"/>
        <v>27</v>
      </c>
      <c r="R1541">
        <f t="shared" si="247"/>
        <v>27</v>
      </c>
      <c r="S1541" t="str">
        <f t="shared" si="248"/>
        <v>'2009-04-27'</v>
      </c>
      <c r="T1541" t="str">
        <f t="shared" si="249"/>
        <v>insert into control (nombre, fecha_registrada, registrada, estatus, id_admin, id_cliente, created_at, updated_at) values('VELO BICIMENSAJERIA','2009-04-27',1,1,2,1083,'2018-10-31 23:06:00','2018-10-31 23:06:00');</v>
      </c>
    </row>
    <row r="1542" spans="1:20">
      <c r="A1542" s="59" t="s">
        <v>7308</v>
      </c>
      <c r="B1542" s="59">
        <v>1</v>
      </c>
      <c r="C1542" s="59"/>
      <c r="D1542" s="68">
        <v>44527</v>
      </c>
      <c r="E1542" s="82">
        <v>40</v>
      </c>
      <c r="F1542" s="75" t="s">
        <v>7291</v>
      </c>
      <c r="G1542" s="75">
        <v>536</v>
      </c>
      <c r="I1542" t="s">
        <v>370</v>
      </c>
      <c r="J1542">
        <v>1541</v>
      </c>
      <c r="K1542">
        <f t="shared" si="240"/>
        <v>1084</v>
      </c>
      <c r="L1542">
        <f t="shared" si="241"/>
        <v>0</v>
      </c>
      <c r="M1542">
        <f t="shared" si="242"/>
        <v>39959</v>
      </c>
      <c r="N1542">
        <f t="shared" si="243"/>
        <v>2009</v>
      </c>
      <c r="O1542">
        <f t="shared" si="244"/>
        <v>5</v>
      </c>
      <c r="P1542" t="str">
        <f t="shared" si="245"/>
        <v>05</v>
      </c>
      <c r="Q1542">
        <f t="shared" si="246"/>
        <v>26</v>
      </c>
      <c r="R1542">
        <f t="shared" si="247"/>
        <v>26</v>
      </c>
      <c r="S1542" t="str">
        <f t="shared" si="248"/>
        <v>'2009-05-26'</v>
      </c>
      <c r="T1542" t="str">
        <f t="shared" si="249"/>
        <v>insert into control (nombre, fecha_registrada, registrada, estatus, id_admin, id_cliente, created_at, updated_at) values('VENTAFACIL','2009-05-26',0,1,2,1084,'2018-10-31 23:06:00','2018-10-31 23:06:00');</v>
      </c>
    </row>
    <row r="1543" spans="1:20">
      <c r="A1543" s="58" t="s">
        <v>7312</v>
      </c>
      <c r="B1543" s="58">
        <v>1</v>
      </c>
      <c r="C1543" s="58"/>
      <c r="D1543" s="67">
        <v>44028</v>
      </c>
      <c r="E1543" s="83">
        <v>35</v>
      </c>
      <c r="F1543" s="77" t="s">
        <v>7291</v>
      </c>
      <c r="G1543" s="77">
        <v>536</v>
      </c>
      <c r="I1543" t="s">
        <v>6799</v>
      </c>
      <c r="J1543">
        <v>1542</v>
      </c>
      <c r="K1543">
        <f t="shared" si="240"/>
        <v>342</v>
      </c>
      <c r="L1543">
        <f t="shared" si="241"/>
        <v>1</v>
      </c>
      <c r="M1543">
        <f t="shared" si="242"/>
        <v>42376</v>
      </c>
      <c r="N1543">
        <f t="shared" si="243"/>
        <v>2016</v>
      </c>
      <c r="O1543">
        <f t="shared" si="244"/>
        <v>1</v>
      </c>
      <c r="P1543" t="str">
        <f t="shared" si="245"/>
        <v>01</v>
      </c>
      <c r="Q1543">
        <f t="shared" si="246"/>
        <v>7</v>
      </c>
      <c r="R1543" t="str">
        <f t="shared" si="247"/>
        <v>07</v>
      </c>
      <c r="S1543" t="str">
        <f t="shared" si="248"/>
        <v>'2016-01-07'</v>
      </c>
      <c r="T1543" t="str">
        <f t="shared" si="249"/>
        <v>insert into control (nombre, fecha_registrada, registrada, estatus, id_admin, id_cliente, created_at, updated_at) values('VERDE COLORADO','2016-01-07',1,1,2,342,'2018-10-31 23:06:00','2018-10-31 23:06:00');</v>
      </c>
    </row>
    <row r="1544" spans="1:20">
      <c r="A1544" s="59" t="s">
        <v>7299</v>
      </c>
      <c r="B1544" s="59">
        <v>1</v>
      </c>
      <c r="C1544" s="59"/>
      <c r="D1544" s="68">
        <v>44499</v>
      </c>
      <c r="E1544" s="82">
        <v>27</v>
      </c>
      <c r="F1544" s="75" t="s">
        <v>7291</v>
      </c>
      <c r="G1544" s="75">
        <v>536</v>
      </c>
      <c r="I1544" t="s">
        <v>3445</v>
      </c>
      <c r="J1544">
        <v>1543</v>
      </c>
      <c r="K1544">
        <f t="shared" si="240"/>
        <v>461</v>
      </c>
      <c r="L1544">
        <f t="shared" si="241"/>
        <v>1</v>
      </c>
      <c r="M1544">
        <f t="shared" si="242"/>
        <v>33123</v>
      </c>
      <c r="N1544">
        <f t="shared" si="243"/>
        <v>1990</v>
      </c>
      <c r="O1544">
        <f t="shared" si="244"/>
        <v>9</v>
      </c>
      <c r="P1544" t="str">
        <f t="shared" si="245"/>
        <v>09</v>
      </c>
      <c r="Q1544">
        <f t="shared" si="246"/>
        <v>7</v>
      </c>
      <c r="R1544" t="str">
        <f t="shared" si="247"/>
        <v>07</v>
      </c>
      <c r="S1544" t="str">
        <f t="shared" si="248"/>
        <v>'1990-09-07'</v>
      </c>
      <c r="T1544" t="str">
        <f t="shared" si="249"/>
        <v>insert into control (nombre, fecha_registrada, registrada, estatus, id_admin, id_cliente, created_at, updated_at) values('VERDIN','1990-09-07',1,1,2,461,'2018-10-31 23:06:00','2018-10-31 23:06:00');</v>
      </c>
    </row>
    <row r="1545" spans="1:20">
      <c r="A1545" s="58" t="s">
        <v>7299</v>
      </c>
      <c r="B1545" s="58">
        <v>1</v>
      </c>
      <c r="C1545" s="58"/>
      <c r="D1545" s="67">
        <v>44505</v>
      </c>
      <c r="E1545" s="83">
        <v>42</v>
      </c>
      <c r="F1545" s="77" t="s">
        <v>7291</v>
      </c>
      <c r="G1545" s="77">
        <v>536</v>
      </c>
      <c r="I1545" t="s">
        <v>7735</v>
      </c>
      <c r="J1545">
        <v>1544</v>
      </c>
      <c r="K1545">
        <f t="shared" si="240"/>
        <v>536</v>
      </c>
      <c r="L1545">
        <f t="shared" si="241"/>
        <v>1</v>
      </c>
      <c r="M1545">
        <f t="shared" si="242"/>
        <v>42858</v>
      </c>
      <c r="N1545">
        <f t="shared" si="243"/>
        <v>2017</v>
      </c>
      <c r="O1545">
        <f t="shared" si="244"/>
        <v>5</v>
      </c>
      <c r="P1545" t="str">
        <f t="shared" si="245"/>
        <v>05</v>
      </c>
      <c r="Q1545">
        <f t="shared" si="246"/>
        <v>3</v>
      </c>
      <c r="R1545" t="str">
        <f t="shared" si="247"/>
        <v>03</v>
      </c>
      <c r="S1545" t="str">
        <f t="shared" si="248"/>
        <v>'2017-05-03'</v>
      </c>
      <c r="T1545" t="str">
        <f t="shared" si="249"/>
        <v>insert into control (nombre, fecha_registrada, registrada, estatus, id_admin, id_cliente, created_at, updated_at) values('VERONA INTERCERAMIC','2017-05-03',1,1,2,536,'2018-10-31 23:06:00','2018-10-31 23:06:00');</v>
      </c>
    </row>
    <row r="1546" spans="1:20">
      <c r="A1546" s="59" t="s">
        <v>7299</v>
      </c>
      <c r="B1546" s="59">
        <v>1</v>
      </c>
      <c r="C1546" s="59"/>
      <c r="D1546" s="68">
        <v>44505</v>
      </c>
      <c r="E1546" s="82">
        <v>42</v>
      </c>
      <c r="F1546" s="75" t="s">
        <v>7291</v>
      </c>
      <c r="G1546" s="75">
        <v>536</v>
      </c>
      <c r="I1546" t="s">
        <v>6408</v>
      </c>
      <c r="J1546">
        <v>1545</v>
      </c>
      <c r="K1546">
        <f t="shared" si="240"/>
        <v>1085</v>
      </c>
      <c r="L1546">
        <f t="shared" si="241"/>
        <v>0</v>
      </c>
      <c r="M1546">
        <f t="shared" si="242"/>
        <v>42166</v>
      </c>
      <c r="N1546">
        <f t="shared" si="243"/>
        <v>2015</v>
      </c>
      <c r="O1546">
        <f t="shared" si="244"/>
        <v>6</v>
      </c>
      <c r="P1546" t="str">
        <f t="shared" si="245"/>
        <v>06</v>
      </c>
      <c r="Q1546">
        <f t="shared" si="246"/>
        <v>11</v>
      </c>
      <c r="R1546">
        <f t="shared" si="247"/>
        <v>11</v>
      </c>
      <c r="S1546" t="str">
        <f t="shared" si="248"/>
        <v>'2015-06-11'</v>
      </c>
      <c r="T1546" t="str">
        <f t="shared" si="249"/>
        <v>insert into control (nombre, fecha_registrada, registrada, estatus, id_admin, id_cliente, created_at, updated_at) values('VERTEX OP','2015-06-11',0,1,2,1085,'2018-10-31 23:06:00','2018-10-31 23:06:00');</v>
      </c>
    </row>
    <row r="1547" spans="1:20">
      <c r="A1547" s="58" t="s">
        <v>7299</v>
      </c>
      <c r="B1547" s="58">
        <v>1</v>
      </c>
      <c r="C1547" s="58"/>
      <c r="D1547" s="67">
        <v>44505</v>
      </c>
      <c r="E1547" s="83">
        <v>42</v>
      </c>
      <c r="F1547" s="77" t="s">
        <v>7291</v>
      </c>
      <c r="G1547" s="77">
        <v>536</v>
      </c>
      <c r="I1547" t="s">
        <v>993</v>
      </c>
      <c r="J1547">
        <v>1546</v>
      </c>
      <c r="K1547">
        <f t="shared" si="240"/>
        <v>949</v>
      </c>
      <c r="L1547">
        <f t="shared" si="241"/>
        <v>1</v>
      </c>
      <c r="M1547">
        <f t="shared" si="242"/>
        <v>40815</v>
      </c>
      <c r="N1547">
        <f t="shared" si="243"/>
        <v>2011</v>
      </c>
      <c r="O1547">
        <f t="shared" si="244"/>
        <v>9</v>
      </c>
      <c r="P1547" t="str">
        <f t="shared" si="245"/>
        <v>09</v>
      </c>
      <c r="Q1547">
        <f t="shared" si="246"/>
        <v>29</v>
      </c>
      <c r="R1547">
        <f t="shared" si="247"/>
        <v>29</v>
      </c>
      <c r="S1547" t="str">
        <f t="shared" si="248"/>
        <v>'2011-09-29'</v>
      </c>
      <c r="T1547" t="str">
        <f t="shared" si="249"/>
        <v>insert into control (nombre, fecha_registrada, registrada, estatus, id_admin, id_cliente, created_at, updated_at) values('VERY NICE','2011-09-29',1,1,2,949,'2018-10-31 23:06:00','2018-10-31 23:06:00');</v>
      </c>
    </row>
    <row r="1548" spans="1:20">
      <c r="A1548" s="59" t="s">
        <v>7299</v>
      </c>
      <c r="B1548" s="59">
        <v>1</v>
      </c>
      <c r="C1548" s="59"/>
      <c r="D1548" s="68">
        <v>44506</v>
      </c>
      <c r="E1548" s="82">
        <v>41</v>
      </c>
      <c r="F1548" s="75" t="s">
        <v>7291</v>
      </c>
      <c r="G1548" s="75">
        <v>536</v>
      </c>
      <c r="I1548" t="s">
        <v>360</v>
      </c>
      <c r="J1548">
        <v>1547</v>
      </c>
      <c r="K1548">
        <f t="shared" si="240"/>
        <v>1086</v>
      </c>
      <c r="L1548">
        <f t="shared" si="241"/>
        <v>1</v>
      </c>
      <c r="M1548">
        <f t="shared" si="242"/>
        <v>40998</v>
      </c>
      <c r="N1548">
        <f t="shared" si="243"/>
        <v>2012</v>
      </c>
      <c r="O1548">
        <f t="shared" si="244"/>
        <v>3</v>
      </c>
      <c r="P1548" t="str">
        <f t="shared" si="245"/>
        <v>03</v>
      </c>
      <c r="Q1548">
        <f t="shared" si="246"/>
        <v>30</v>
      </c>
      <c r="R1548">
        <f t="shared" si="247"/>
        <v>30</v>
      </c>
      <c r="S1548" t="str">
        <f t="shared" si="248"/>
        <v>'2012-03-30'</v>
      </c>
      <c r="T1548" t="str">
        <f t="shared" si="249"/>
        <v>insert into control (nombre, fecha_registrada, registrada, estatus, id_admin, id_cliente, created_at, updated_at) values('VET HOUSE','2012-03-30',1,1,2,1086,'2018-10-31 23:06:00','2018-10-31 23:06:00');</v>
      </c>
    </row>
    <row r="1549" spans="1:20">
      <c r="A1549" s="58" t="s">
        <v>7299</v>
      </c>
      <c r="B1549" s="58">
        <v>1</v>
      </c>
      <c r="C1549" s="58"/>
      <c r="D1549" s="67">
        <v>44505</v>
      </c>
      <c r="E1549" s="83">
        <v>42</v>
      </c>
      <c r="F1549" s="77" t="s">
        <v>7291</v>
      </c>
      <c r="G1549" s="77">
        <v>536</v>
      </c>
      <c r="I1549" t="s">
        <v>347</v>
      </c>
      <c r="J1549">
        <v>1548</v>
      </c>
      <c r="K1549">
        <f t="shared" si="240"/>
        <v>1087</v>
      </c>
      <c r="L1549">
        <f t="shared" si="241"/>
        <v>1</v>
      </c>
      <c r="M1549">
        <f t="shared" si="242"/>
        <v>41624</v>
      </c>
      <c r="N1549">
        <f t="shared" si="243"/>
        <v>2013</v>
      </c>
      <c r="O1549">
        <f t="shared" si="244"/>
        <v>12</v>
      </c>
      <c r="P1549">
        <f t="shared" si="245"/>
        <v>12</v>
      </c>
      <c r="Q1549">
        <f t="shared" si="246"/>
        <v>16</v>
      </c>
      <c r="R1549">
        <f t="shared" si="247"/>
        <v>16</v>
      </c>
      <c r="S1549" t="str">
        <f t="shared" si="248"/>
        <v>'2013-12-16'</v>
      </c>
      <c r="T1549" t="str">
        <f t="shared" si="249"/>
        <v>insert into control (nombre, fecha_registrada, registrada, estatus, id_admin, id_cliente, created_at, updated_at) values('VETERINARIA LOYA','2013-12-16',1,1,2,1087,'2018-10-31 23:06:00','2018-10-31 23:06:00');</v>
      </c>
    </row>
    <row r="1550" spans="1:20">
      <c r="A1550" s="59" t="s">
        <v>7299</v>
      </c>
      <c r="B1550" s="59">
        <v>1</v>
      </c>
      <c r="C1550" s="59"/>
      <c r="D1550" s="59" t="s">
        <v>7317</v>
      </c>
      <c r="E1550" s="82">
        <v>42</v>
      </c>
      <c r="F1550" s="75" t="s">
        <v>7291</v>
      </c>
      <c r="G1550" s="75">
        <v>536</v>
      </c>
      <c r="I1550" t="s">
        <v>352</v>
      </c>
      <c r="J1550">
        <v>1549</v>
      </c>
      <c r="K1550">
        <f t="shared" si="240"/>
        <v>1088</v>
      </c>
      <c r="L1550">
        <f t="shared" si="241"/>
        <v>1</v>
      </c>
      <c r="M1550">
        <f t="shared" si="242"/>
        <v>39589</v>
      </c>
      <c r="N1550">
        <f t="shared" si="243"/>
        <v>2008</v>
      </c>
      <c r="O1550">
        <f t="shared" si="244"/>
        <v>5</v>
      </c>
      <c r="P1550" t="str">
        <f t="shared" si="245"/>
        <v>05</v>
      </c>
      <c r="Q1550">
        <f t="shared" si="246"/>
        <v>21</v>
      </c>
      <c r="R1550">
        <f t="shared" si="247"/>
        <v>21</v>
      </c>
      <c r="S1550" t="str">
        <f t="shared" si="248"/>
        <v>'2008-05-21'</v>
      </c>
      <c r="T1550" t="str">
        <f t="shared" si="249"/>
        <v>insert into control (nombre, fecha_registrada, registrada, estatus, id_admin, id_cliente, created_at, updated_at) values('VETERINARIA RAMOS','2008-05-21',1,1,2,1088,'2018-10-31 23:06:00','2018-10-31 23:06:00');</v>
      </c>
    </row>
    <row r="1551" spans="1:20">
      <c r="A1551" s="58" t="s">
        <v>7308</v>
      </c>
      <c r="B1551" s="58">
        <v>1</v>
      </c>
      <c r="C1551" s="58"/>
      <c r="D1551" s="67">
        <v>43241</v>
      </c>
      <c r="E1551" s="83">
        <v>19</v>
      </c>
      <c r="F1551" s="77" t="s">
        <v>7291</v>
      </c>
      <c r="G1551" s="77">
        <v>536</v>
      </c>
      <c r="I1551" t="s">
        <v>340</v>
      </c>
      <c r="J1551">
        <v>1550</v>
      </c>
      <c r="K1551">
        <f t="shared" si="240"/>
        <v>1089</v>
      </c>
      <c r="L1551">
        <f t="shared" si="241"/>
        <v>1</v>
      </c>
      <c r="M1551">
        <f t="shared" si="242"/>
        <v>39785</v>
      </c>
      <c r="N1551">
        <f t="shared" si="243"/>
        <v>2008</v>
      </c>
      <c r="O1551">
        <f t="shared" si="244"/>
        <v>12</v>
      </c>
      <c r="P1551">
        <f t="shared" si="245"/>
        <v>12</v>
      </c>
      <c r="Q1551">
        <f t="shared" si="246"/>
        <v>3</v>
      </c>
      <c r="R1551" t="str">
        <f t="shared" si="247"/>
        <v>03</v>
      </c>
      <c r="S1551" t="str">
        <f t="shared" si="248"/>
        <v>'2008-12-03'</v>
      </c>
      <c r="T1551" t="str">
        <f t="shared" si="249"/>
        <v>insert into control (nombre, fecha_registrada, registrada, estatus, id_admin, id_cliente, created_at, updated_at) values('VETERINARIA SIGALA','2008-12-03',1,1,2,1089,'2018-10-31 23:06:00','2018-10-31 23:06:00');</v>
      </c>
    </row>
    <row r="1552" spans="1:20">
      <c r="A1552" s="59" t="s">
        <v>7308</v>
      </c>
      <c r="B1552" s="59">
        <v>1</v>
      </c>
      <c r="C1552" s="59"/>
      <c r="D1552" s="68">
        <v>43241</v>
      </c>
      <c r="E1552" s="82">
        <v>35</v>
      </c>
      <c r="F1552" s="75" t="s">
        <v>7291</v>
      </c>
      <c r="G1552" s="75">
        <v>536</v>
      </c>
      <c r="I1552" t="s">
        <v>333</v>
      </c>
      <c r="J1552">
        <v>1551</v>
      </c>
      <c r="K1552">
        <f t="shared" si="240"/>
        <v>1090</v>
      </c>
      <c r="L1552">
        <f t="shared" si="241"/>
        <v>1</v>
      </c>
      <c r="M1552">
        <f t="shared" si="242"/>
        <v>38317</v>
      </c>
      <c r="N1552">
        <f t="shared" si="243"/>
        <v>2004</v>
      </c>
      <c r="O1552">
        <f t="shared" si="244"/>
        <v>11</v>
      </c>
      <c r="P1552">
        <f t="shared" si="245"/>
        <v>11</v>
      </c>
      <c r="Q1552">
        <f t="shared" si="246"/>
        <v>26</v>
      </c>
      <c r="R1552">
        <f t="shared" si="247"/>
        <v>26</v>
      </c>
      <c r="S1552" t="str">
        <f t="shared" si="248"/>
        <v>'2004-11-26'</v>
      </c>
      <c r="T1552" t="str">
        <f t="shared" si="249"/>
        <v>insert into control (nombre, fecha_registrada, registrada, estatus, id_admin, id_cliente, created_at, updated_at) values('VG VAGA','2004-11-26',1,1,2,1090,'2018-10-31 23:06:00','2018-10-31 23:06:00');</v>
      </c>
    </row>
    <row r="1553" spans="1:20">
      <c r="A1553" s="58" t="s">
        <v>7321</v>
      </c>
      <c r="B1553" s="58">
        <v>1</v>
      </c>
      <c r="C1553" s="58"/>
      <c r="D1553" s="58"/>
      <c r="E1553" s="83">
        <v>16</v>
      </c>
      <c r="F1553" s="77" t="s">
        <v>7291</v>
      </c>
      <c r="G1553" s="77">
        <v>536</v>
      </c>
      <c r="I1553" t="s">
        <v>8640</v>
      </c>
      <c r="J1553">
        <v>1552</v>
      </c>
      <c r="K1553">
        <f t="shared" si="240"/>
        <v>1112</v>
      </c>
      <c r="L1553">
        <f t="shared" si="241"/>
        <v>0</v>
      </c>
      <c r="M1553">
        <f t="shared" si="242"/>
        <v>39987</v>
      </c>
      <c r="N1553">
        <f t="shared" si="243"/>
        <v>2009</v>
      </c>
      <c r="O1553">
        <f t="shared" si="244"/>
        <v>6</v>
      </c>
      <c r="P1553" t="str">
        <f t="shared" si="245"/>
        <v>06</v>
      </c>
      <c r="Q1553">
        <f t="shared" si="246"/>
        <v>23</v>
      </c>
      <c r="R1553">
        <f t="shared" si="247"/>
        <v>23</v>
      </c>
      <c r="S1553" t="str">
        <f t="shared" si="248"/>
        <v>'2009-06-23'</v>
      </c>
      <c r="T1553" t="str">
        <f t="shared" si="249"/>
        <v>insert into control (nombre, fecha_registrada, registrada, estatus, id_admin, id_cliente, created_at, updated_at) values('VIAJE A LAS 7 MARAVILLAS','2009-06-23',0,1,2,1112,'2018-10-31 23:06:00','2018-10-31 23:06:00');</v>
      </c>
    </row>
    <row r="1554" spans="1:20">
      <c r="A1554" s="59" t="s">
        <v>7308</v>
      </c>
      <c r="B1554" s="59">
        <v>1</v>
      </c>
      <c r="C1554" s="59"/>
      <c r="D1554" s="68">
        <v>43241</v>
      </c>
      <c r="E1554" s="82">
        <v>27</v>
      </c>
      <c r="F1554" s="75" t="s">
        <v>7291</v>
      </c>
      <c r="G1554" s="75">
        <v>536</v>
      </c>
      <c r="I1554" t="s">
        <v>6165</v>
      </c>
      <c r="J1554">
        <v>1553</v>
      </c>
      <c r="K1554">
        <f t="shared" si="240"/>
        <v>1091</v>
      </c>
      <c r="L1554">
        <f t="shared" si="241"/>
        <v>1</v>
      </c>
      <c r="M1554">
        <f t="shared" si="242"/>
        <v>42107</v>
      </c>
      <c r="N1554">
        <f t="shared" si="243"/>
        <v>2015</v>
      </c>
      <c r="O1554">
        <f t="shared" si="244"/>
        <v>4</v>
      </c>
      <c r="P1554" t="str">
        <f t="shared" si="245"/>
        <v>04</v>
      </c>
      <c r="Q1554">
        <f t="shared" si="246"/>
        <v>13</v>
      </c>
      <c r="R1554">
        <f t="shared" si="247"/>
        <v>13</v>
      </c>
      <c r="S1554" t="str">
        <f t="shared" si="248"/>
        <v>'2015-04-13'</v>
      </c>
      <c r="T1554" t="str">
        <f t="shared" si="249"/>
        <v>insert into control (nombre, fecha_registrada, registrada, estatus, id_admin, id_cliente, created_at, updated_at) values('VIAPRO','2015-04-13',1,1,2,1091,'2018-10-31 23:06:00','2018-10-31 23:06:00');</v>
      </c>
    </row>
    <row r="1555" spans="1:20">
      <c r="A1555" s="58" t="s">
        <v>7308</v>
      </c>
      <c r="B1555" s="58">
        <v>1</v>
      </c>
      <c r="C1555" s="58"/>
      <c r="D1555" s="67">
        <v>46894</v>
      </c>
      <c r="E1555" s="83">
        <v>42</v>
      </c>
      <c r="F1555" s="77" t="s">
        <v>7291</v>
      </c>
      <c r="G1555" s="77">
        <v>536</v>
      </c>
      <c r="I1555" t="s">
        <v>7045</v>
      </c>
      <c r="J1555">
        <v>1554</v>
      </c>
      <c r="K1555">
        <f t="shared" si="240"/>
        <v>1092</v>
      </c>
      <c r="L1555">
        <f t="shared" si="241"/>
        <v>1</v>
      </c>
      <c r="M1555">
        <f t="shared" si="242"/>
        <v>42513</v>
      </c>
      <c r="N1555">
        <f t="shared" si="243"/>
        <v>2016</v>
      </c>
      <c r="O1555">
        <f t="shared" si="244"/>
        <v>5</v>
      </c>
      <c r="P1555" t="str">
        <f t="shared" si="245"/>
        <v>05</v>
      </c>
      <c r="Q1555">
        <f t="shared" si="246"/>
        <v>23</v>
      </c>
      <c r="R1555">
        <f t="shared" si="247"/>
        <v>23</v>
      </c>
      <c r="S1555" t="str">
        <f t="shared" si="248"/>
        <v>'2016-05-23'</v>
      </c>
      <c r="T1555" t="str">
        <f t="shared" si="249"/>
        <v>insert into control (nombre, fecha_registrada, registrada, estatus, id_admin, id_cliente, created_at, updated_at) values('VICTORIA TUORS OPERADORA DE VIAJES','2016-05-23',1,1,2,1092,'2018-10-31 23:06:00','2018-10-31 23:06:00');</v>
      </c>
    </row>
    <row r="1556" spans="1:20">
      <c r="A1556" s="59" t="s">
        <v>7308</v>
      </c>
      <c r="B1556" s="59">
        <v>1</v>
      </c>
      <c r="C1556" s="59"/>
      <c r="D1556" s="68">
        <v>46894</v>
      </c>
      <c r="E1556" s="82">
        <v>11</v>
      </c>
      <c r="F1556" s="75" t="s">
        <v>7291</v>
      </c>
      <c r="G1556" s="75">
        <v>536</v>
      </c>
      <c r="I1556" t="s">
        <v>4243</v>
      </c>
      <c r="J1556">
        <v>1555</v>
      </c>
      <c r="K1556">
        <f t="shared" si="240"/>
        <v>326</v>
      </c>
      <c r="L1556">
        <f t="shared" si="241"/>
        <v>1</v>
      </c>
      <c r="M1556">
        <f t="shared" si="242"/>
        <v>40833</v>
      </c>
      <c r="N1556">
        <f t="shared" si="243"/>
        <v>2011</v>
      </c>
      <c r="O1556">
        <f t="shared" si="244"/>
        <v>10</v>
      </c>
      <c r="P1556">
        <f t="shared" si="245"/>
        <v>10</v>
      </c>
      <c r="Q1556">
        <f t="shared" si="246"/>
        <v>17</v>
      </c>
      <c r="R1556">
        <f t="shared" si="247"/>
        <v>17</v>
      </c>
      <c r="S1556" t="str">
        <f t="shared" si="248"/>
        <v>'2011-10-17'</v>
      </c>
      <c r="T1556" t="str">
        <f t="shared" si="249"/>
        <v>insert into control (nombre, fecha_registrada, registrada, estatus, id_admin, id_cliente, created_at, updated_at) values('VIENA','2011-10-17',1,1,2,326,'2018-10-31 23:06:00','2018-10-31 23:06:00');</v>
      </c>
    </row>
    <row r="1557" spans="1:20">
      <c r="A1557" s="58" t="s">
        <v>7308</v>
      </c>
      <c r="B1557" s="58">
        <v>1</v>
      </c>
      <c r="C1557" s="58"/>
      <c r="D1557" s="67">
        <v>46894</v>
      </c>
      <c r="E1557" s="83">
        <v>16</v>
      </c>
      <c r="F1557" s="77" t="s">
        <v>7291</v>
      </c>
      <c r="G1557" s="77">
        <v>536</v>
      </c>
      <c r="I1557" t="s">
        <v>322</v>
      </c>
      <c r="J1557">
        <v>1556</v>
      </c>
      <c r="K1557">
        <f t="shared" si="240"/>
        <v>1093</v>
      </c>
      <c r="L1557">
        <f t="shared" si="241"/>
        <v>1</v>
      </c>
      <c r="M1557">
        <f t="shared" si="242"/>
        <v>40241</v>
      </c>
      <c r="N1557">
        <f t="shared" si="243"/>
        <v>2010</v>
      </c>
      <c r="O1557">
        <f t="shared" si="244"/>
        <v>3</v>
      </c>
      <c r="P1557" t="str">
        <f t="shared" si="245"/>
        <v>03</v>
      </c>
      <c r="Q1557">
        <f t="shared" si="246"/>
        <v>4</v>
      </c>
      <c r="R1557" t="str">
        <f t="shared" si="247"/>
        <v>04</v>
      </c>
      <c r="S1557" t="str">
        <f t="shared" si="248"/>
        <v>'2010-03-04'</v>
      </c>
      <c r="T1557" t="str">
        <f t="shared" si="249"/>
        <v>insert into control (nombre, fecha_registrada, registrada, estatus, id_admin, id_cliente, created_at, updated_at) values('VIG PIZZA','2010-03-04',1,1,2,1093,'2018-10-31 23:06:00','2018-10-31 23:06:00');</v>
      </c>
    </row>
    <row r="1558" spans="1:20">
      <c r="A1558" s="59" t="s">
        <v>7323</v>
      </c>
      <c r="B1558" s="59">
        <v>1</v>
      </c>
      <c r="C1558" s="59"/>
      <c r="D1558" s="68">
        <v>43646</v>
      </c>
      <c r="E1558" s="82">
        <v>35</v>
      </c>
      <c r="F1558" s="59" t="s">
        <v>7291</v>
      </c>
      <c r="G1558" s="59">
        <v>536</v>
      </c>
      <c r="I1558" t="s">
        <v>7733</v>
      </c>
      <c r="J1558">
        <v>1557</v>
      </c>
      <c r="K1558">
        <f t="shared" si="240"/>
        <v>536</v>
      </c>
      <c r="L1558">
        <f t="shared" si="241"/>
        <v>1</v>
      </c>
      <c r="M1558">
        <f t="shared" si="242"/>
        <v>42858</v>
      </c>
      <c r="N1558">
        <f t="shared" si="243"/>
        <v>2017</v>
      </c>
      <c r="O1558">
        <f t="shared" si="244"/>
        <v>5</v>
      </c>
      <c r="P1558" t="str">
        <f t="shared" si="245"/>
        <v>05</v>
      </c>
      <c r="Q1558">
        <f t="shared" si="246"/>
        <v>3</v>
      </c>
      <c r="R1558" t="str">
        <f t="shared" si="247"/>
        <v>03</v>
      </c>
      <c r="S1558" t="str">
        <f t="shared" si="248"/>
        <v>'2017-05-03'</v>
      </c>
      <c r="T1558" t="str">
        <f t="shared" si="249"/>
        <v>insert into control (nombre, fecha_registrada, registrada, estatus, id_admin, id_cliente, created_at, updated_at) values('VILNA','2017-05-03',1,1,2,536,'2018-10-31 23:06:00','2018-10-31 23:06:00');</v>
      </c>
    </row>
    <row r="1559" spans="1:20">
      <c r="A1559" s="58" t="s">
        <v>7308</v>
      </c>
      <c r="B1559" s="58">
        <v>1</v>
      </c>
      <c r="C1559" s="58"/>
      <c r="D1559" s="67">
        <v>43646</v>
      </c>
      <c r="E1559" s="83">
        <v>16</v>
      </c>
      <c r="F1559" s="77" t="s">
        <v>7291</v>
      </c>
      <c r="G1559" s="77">
        <v>536</v>
      </c>
      <c r="I1559" t="s">
        <v>315</v>
      </c>
      <c r="J1559">
        <v>1558</v>
      </c>
      <c r="K1559">
        <f t="shared" si="240"/>
        <v>1094</v>
      </c>
      <c r="L1559">
        <f t="shared" si="241"/>
        <v>1</v>
      </c>
      <c r="M1559">
        <f t="shared" si="242"/>
        <v>41299</v>
      </c>
      <c r="N1559">
        <f t="shared" si="243"/>
        <v>2013</v>
      </c>
      <c r="O1559">
        <f t="shared" si="244"/>
        <v>1</v>
      </c>
      <c r="P1559" t="str">
        <f t="shared" si="245"/>
        <v>01</v>
      </c>
      <c r="Q1559">
        <f t="shared" si="246"/>
        <v>25</v>
      </c>
      <c r="R1559">
        <f t="shared" si="247"/>
        <v>25</v>
      </c>
      <c r="S1559" t="str">
        <f t="shared" si="248"/>
        <v>'2013-01-25'</v>
      </c>
      <c r="T1559" t="str">
        <f t="shared" si="249"/>
        <v>insert into control (nombre, fecha_registrada, registrada, estatus, id_admin, id_cliente, created_at, updated_at) values('VIMARK','2013-01-25',1,1,2,1094,'2018-10-31 23:06:00','2018-10-31 23:06:00');</v>
      </c>
    </row>
    <row r="1560" spans="1:20">
      <c r="A1560" s="75" t="s">
        <v>7326</v>
      </c>
      <c r="B1560" s="60">
        <v>1</v>
      </c>
      <c r="C1560" s="75"/>
      <c r="D1560" s="75"/>
      <c r="E1560" s="91">
        <v>19</v>
      </c>
      <c r="F1560" s="75" t="s">
        <v>7291</v>
      </c>
      <c r="G1560" s="75">
        <v>536</v>
      </c>
      <c r="I1560" t="s">
        <v>312</v>
      </c>
      <c r="J1560">
        <v>1559</v>
      </c>
      <c r="K1560">
        <f t="shared" si="240"/>
        <v>1095</v>
      </c>
      <c r="L1560">
        <f t="shared" si="241"/>
        <v>1</v>
      </c>
      <c r="M1560">
        <f t="shared" si="242"/>
        <v>40596</v>
      </c>
      <c r="N1560">
        <f t="shared" si="243"/>
        <v>2011</v>
      </c>
      <c r="O1560">
        <f t="shared" si="244"/>
        <v>2</v>
      </c>
      <c r="P1560" t="str">
        <f t="shared" si="245"/>
        <v>02</v>
      </c>
      <c r="Q1560">
        <f t="shared" si="246"/>
        <v>22</v>
      </c>
      <c r="R1560">
        <f t="shared" si="247"/>
        <v>22</v>
      </c>
      <c r="S1560" t="str">
        <f t="shared" si="248"/>
        <v>'2011-02-22'</v>
      </c>
      <c r="T1560" t="str">
        <f t="shared" si="249"/>
        <v>insert into control (nombre, fecha_registrada, registrada, estatus, id_admin, id_cliente, created_at, updated_at) values('VIRTUAL COMPUTER','2011-02-22',1,1,2,1095,'2018-10-31 23:06:00','2018-10-31 23:06:00');</v>
      </c>
    </row>
    <row r="1561" spans="1:20">
      <c r="A1561" s="77" t="s">
        <v>7321</v>
      </c>
      <c r="B1561" s="57">
        <v>1</v>
      </c>
      <c r="C1561" s="77"/>
      <c r="D1561" s="77"/>
      <c r="E1561" s="92">
        <v>16</v>
      </c>
      <c r="F1561" s="77" t="s">
        <v>7291</v>
      </c>
      <c r="G1561" s="77">
        <v>536</v>
      </c>
      <c r="I1561" t="s">
        <v>287</v>
      </c>
      <c r="J1561">
        <v>1560</v>
      </c>
      <c r="K1561">
        <f t="shared" si="240"/>
        <v>1097</v>
      </c>
      <c r="L1561">
        <f t="shared" si="241"/>
        <v>1</v>
      </c>
      <c r="M1561">
        <f t="shared" si="242"/>
        <v>37317</v>
      </c>
      <c r="N1561">
        <f t="shared" si="243"/>
        <v>2002</v>
      </c>
      <c r="O1561">
        <f t="shared" si="244"/>
        <v>3</v>
      </c>
      <c r="P1561" t="str">
        <f t="shared" si="245"/>
        <v>03</v>
      </c>
      <c r="Q1561">
        <f t="shared" si="246"/>
        <v>2</v>
      </c>
      <c r="R1561" t="str">
        <f t="shared" si="247"/>
        <v>02</v>
      </c>
      <c r="S1561" t="str">
        <f t="shared" si="248"/>
        <v>'2002-03-02'</v>
      </c>
      <c r="T1561" t="str">
        <f t="shared" si="249"/>
        <v>insert into control (nombre, fecha_registrada, registrada, estatus, id_admin, id_cliente, created_at, updated_at) values('VISA DEL NORTE','2002-03-02',1,1,2,1097,'2018-10-31 23:06:00','2018-10-31 23:06:00');</v>
      </c>
    </row>
    <row r="1562" spans="1:20">
      <c r="A1562" s="59" t="s">
        <v>7321</v>
      </c>
      <c r="B1562" s="59">
        <v>1</v>
      </c>
      <c r="C1562" s="59"/>
      <c r="D1562" s="68">
        <v>43760</v>
      </c>
      <c r="E1562" s="82">
        <v>19</v>
      </c>
      <c r="F1562" s="75" t="s">
        <v>7291</v>
      </c>
      <c r="G1562" s="75">
        <v>536</v>
      </c>
      <c r="I1562" t="s">
        <v>303</v>
      </c>
      <c r="J1562">
        <v>1561</v>
      </c>
      <c r="K1562">
        <f t="shared" si="240"/>
        <v>1097</v>
      </c>
      <c r="L1562">
        <f t="shared" si="241"/>
        <v>1</v>
      </c>
      <c r="M1562">
        <f t="shared" si="242"/>
        <v>41401</v>
      </c>
      <c r="N1562">
        <f t="shared" si="243"/>
        <v>2013</v>
      </c>
      <c r="O1562">
        <f t="shared" si="244"/>
        <v>5</v>
      </c>
      <c r="P1562" t="str">
        <f t="shared" si="245"/>
        <v>05</v>
      </c>
      <c r="Q1562">
        <f t="shared" si="246"/>
        <v>7</v>
      </c>
      <c r="R1562" t="str">
        <f t="shared" si="247"/>
        <v>07</v>
      </c>
      <c r="S1562" t="str">
        <f t="shared" si="248"/>
        <v>'2013-05-07'</v>
      </c>
      <c r="T1562" t="str">
        <f t="shared" si="249"/>
        <v>insert into control (nombre, fecha_registrada, registrada, estatus, id_admin, id_cliente, created_at, updated_at) values('VISA STEAK STATION','2013-05-07',1,1,2,1097,'2018-10-31 23:06:00','2018-10-31 23:06:00');</v>
      </c>
    </row>
    <row r="1563" spans="1:20">
      <c r="A1563" s="58" t="s">
        <v>7330</v>
      </c>
      <c r="B1563" s="58">
        <v>1</v>
      </c>
      <c r="C1563" s="67">
        <v>42661</v>
      </c>
      <c r="D1563" s="67">
        <v>46313</v>
      </c>
      <c r="E1563" s="83">
        <v>40</v>
      </c>
      <c r="F1563" s="58" t="s">
        <v>7288</v>
      </c>
      <c r="G1563" s="58">
        <v>789</v>
      </c>
      <c r="I1563" t="s">
        <v>281</v>
      </c>
      <c r="J1563">
        <v>1562</v>
      </c>
      <c r="K1563">
        <f t="shared" si="240"/>
        <v>1098</v>
      </c>
      <c r="L1563">
        <f t="shared" si="241"/>
        <v>1</v>
      </c>
      <c r="M1563">
        <f t="shared" si="242"/>
        <v>41611</v>
      </c>
      <c r="N1563">
        <f t="shared" si="243"/>
        <v>2013</v>
      </c>
      <c r="O1563">
        <f t="shared" si="244"/>
        <v>12</v>
      </c>
      <c r="P1563">
        <f t="shared" si="245"/>
        <v>12</v>
      </c>
      <c r="Q1563">
        <f t="shared" si="246"/>
        <v>3</v>
      </c>
      <c r="R1563" t="str">
        <f t="shared" si="247"/>
        <v>03</v>
      </c>
      <c r="S1563" t="str">
        <f t="shared" si="248"/>
        <v>'2013-12-03'</v>
      </c>
      <c r="T1563" t="str">
        <f t="shared" si="249"/>
        <v>insert into control (nombre, fecha_registrada, registrada, estatus, id_admin, id_cliente, created_at, updated_at) values('VITAL DUAL SYSTEMS VDS','2013-12-03',1,1,2,1098,'2018-10-31 23:06:00','2018-10-31 23:06:00');</v>
      </c>
    </row>
    <row r="1564" spans="1:20">
      <c r="A1564" s="59" t="s">
        <v>7333</v>
      </c>
      <c r="B1564" s="59">
        <v>1</v>
      </c>
      <c r="C1564" s="68">
        <v>42661</v>
      </c>
      <c r="D1564" s="68">
        <v>46313</v>
      </c>
      <c r="E1564" s="82">
        <v>30</v>
      </c>
      <c r="F1564" s="59" t="s">
        <v>4718</v>
      </c>
      <c r="G1564" s="59">
        <v>235</v>
      </c>
      <c r="I1564" t="s">
        <v>7560</v>
      </c>
      <c r="J1564">
        <v>1563</v>
      </c>
      <c r="K1564">
        <f t="shared" si="240"/>
        <v>304</v>
      </c>
      <c r="L1564">
        <f t="shared" si="241"/>
        <v>1</v>
      </c>
      <c r="M1564">
        <f t="shared" si="242"/>
        <v>42811</v>
      </c>
      <c r="N1564">
        <f t="shared" si="243"/>
        <v>2017</v>
      </c>
      <c r="O1564">
        <f t="shared" si="244"/>
        <v>3</v>
      </c>
      <c r="P1564" t="str">
        <f t="shared" si="245"/>
        <v>03</v>
      </c>
      <c r="Q1564">
        <f t="shared" si="246"/>
        <v>17</v>
      </c>
      <c r="R1564">
        <f t="shared" si="247"/>
        <v>17</v>
      </c>
      <c r="S1564" t="str">
        <f t="shared" si="248"/>
        <v>'2017-03-17'</v>
      </c>
      <c r="T1564" t="str">
        <f t="shared" si="249"/>
        <v>insert into control (nombre, fecha_registrada, registrada, estatus, id_admin, id_cliente, created_at, updated_at) values('VIVA DESARROLLOS Y SERVICIOS VIVA','2017-03-17',1,1,2,304,'2018-10-31 23:06:00','2018-10-31 23:06:00');</v>
      </c>
    </row>
    <row r="1565" spans="1:20">
      <c r="A1565" s="58" t="s">
        <v>7333</v>
      </c>
      <c r="B1565" s="58">
        <v>1</v>
      </c>
      <c r="C1565" s="67">
        <v>42661</v>
      </c>
      <c r="D1565" s="67">
        <v>46313</v>
      </c>
      <c r="E1565" s="83">
        <v>29</v>
      </c>
      <c r="F1565" s="58" t="s">
        <v>4718</v>
      </c>
      <c r="G1565" s="58">
        <v>235</v>
      </c>
      <c r="I1565" t="s">
        <v>3588</v>
      </c>
      <c r="J1565">
        <v>1564</v>
      </c>
      <c r="K1565">
        <f t="shared" si="240"/>
        <v>449</v>
      </c>
      <c r="L1565">
        <f t="shared" si="241"/>
        <v>1</v>
      </c>
      <c r="M1565">
        <f t="shared" si="242"/>
        <v>40445</v>
      </c>
      <c r="N1565">
        <f t="shared" si="243"/>
        <v>2010</v>
      </c>
      <c r="O1565">
        <f t="shared" si="244"/>
        <v>9</v>
      </c>
      <c r="P1565" t="str">
        <f t="shared" si="245"/>
        <v>09</v>
      </c>
      <c r="Q1565">
        <f t="shared" si="246"/>
        <v>24</v>
      </c>
      <c r="R1565">
        <f t="shared" si="247"/>
        <v>24</v>
      </c>
      <c r="S1565" t="str">
        <f t="shared" si="248"/>
        <v>'2010-09-24'</v>
      </c>
      <c r="T1565" t="str">
        <f t="shared" si="249"/>
        <v>insert into control (nombre, fecha_registrada, registrada, estatus, id_admin, id_cliente, created_at, updated_at) values('VIVIENDA VERDE','2010-09-24',1,1,2,449,'2018-10-31 23:06:00','2018-10-31 23:06:00');</v>
      </c>
    </row>
    <row r="1566" spans="1:20">
      <c r="A1566" s="59" t="s">
        <v>7338</v>
      </c>
      <c r="B1566" s="59">
        <v>1</v>
      </c>
      <c r="C1566" s="68">
        <v>42661</v>
      </c>
      <c r="D1566" s="68">
        <v>46313</v>
      </c>
      <c r="E1566" s="82">
        <v>35</v>
      </c>
      <c r="F1566" s="59" t="s">
        <v>7339</v>
      </c>
      <c r="G1566" s="59">
        <v>298</v>
      </c>
      <c r="I1566" t="s">
        <v>275</v>
      </c>
      <c r="J1566">
        <v>1565</v>
      </c>
      <c r="K1566">
        <f t="shared" si="240"/>
        <v>1100</v>
      </c>
      <c r="L1566">
        <f t="shared" si="241"/>
        <v>1</v>
      </c>
      <c r="M1566">
        <f t="shared" si="242"/>
        <v>38840</v>
      </c>
      <c r="N1566">
        <f t="shared" si="243"/>
        <v>2006</v>
      </c>
      <c r="O1566">
        <f t="shared" si="244"/>
        <v>5</v>
      </c>
      <c r="P1566" t="str">
        <f t="shared" si="245"/>
        <v>05</v>
      </c>
      <c r="Q1566">
        <f t="shared" si="246"/>
        <v>3</v>
      </c>
      <c r="R1566" t="str">
        <f t="shared" si="247"/>
        <v>03</v>
      </c>
      <c r="S1566" t="str">
        <f t="shared" si="248"/>
        <v>'2006-05-03'</v>
      </c>
      <c r="T1566" t="str">
        <f t="shared" si="249"/>
        <v>insert into control (nombre, fecha_registrada, registrada, estatus, id_admin, id_cliente, created_at, updated_at) values('VORTEX','2006-05-03',1,1,2,1100,'2018-10-31 23:06:00','2018-10-31 23:06:00');</v>
      </c>
    </row>
    <row r="1567" spans="1:20">
      <c r="A1567" s="58" t="s">
        <v>7342</v>
      </c>
      <c r="B1567" s="58">
        <v>1</v>
      </c>
      <c r="C1567" s="67">
        <v>42661</v>
      </c>
      <c r="D1567" s="67">
        <v>46313</v>
      </c>
      <c r="E1567" s="83"/>
      <c r="F1567" s="58" t="s">
        <v>7339</v>
      </c>
      <c r="G1567" s="58">
        <v>298</v>
      </c>
      <c r="I1567" t="s">
        <v>8044</v>
      </c>
      <c r="J1567">
        <v>1566</v>
      </c>
      <c r="K1567">
        <f t="shared" si="240"/>
        <v>595</v>
      </c>
      <c r="L1567">
        <f t="shared" si="241"/>
        <v>1</v>
      </c>
      <c r="M1567">
        <f t="shared" si="242"/>
        <v>39563</v>
      </c>
      <c r="N1567">
        <f t="shared" si="243"/>
        <v>2008</v>
      </c>
      <c r="O1567">
        <f t="shared" si="244"/>
        <v>4</v>
      </c>
      <c r="P1567" t="str">
        <f t="shared" si="245"/>
        <v>04</v>
      </c>
      <c r="Q1567">
        <f t="shared" si="246"/>
        <v>25</v>
      </c>
      <c r="R1567">
        <f t="shared" si="247"/>
        <v>25</v>
      </c>
      <c r="S1567" t="str">
        <f t="shared" si="248"/>
        <v>'2008-04-25'</v>
      </c>
      <c r="T1567" t="str">
        <f t="shared" si="249"/>
        <v>insert into control (nombre, fecha_registrada, registrada, estatus, id_admin, id_cliente, created_at, updated_at) values('VOY SEGURO MEXICO','2008-04-25',1,1,2,595,'2018-10-31 23:06:00','2018-10-31 23:06:00');</v>
      </c>
    </row>
    <row r="1568" spans="1:20">
      <c r="A1568" s="59" t="s">
        <v>7342</v>
      </c>
      <c r="B1568" s="59">
        <v>1</v>
      </c>
      <c r="C1568" s="68">
        <v>42661</v>
      </c>
      <c r="D1568" s="68">
        <v>46313</v>
      </c>
      <c r="E1568" s="82">
        <v>40</v>
      </c>
      <c r="F1568" s="59" t="s">
        <v>7339</v>
      </c>
      <c r="G1568" s="59">
        <v>298</v>
      </c>
      <c r="I1568" t="s">
        <v>257</v>
      </c>
      <c r="J1568">
        <v>1567</v>
      </c>
      <c r="K1568">
        <f t="shared" si="240"/>
        <v>1102</v>
      </c>
      <c r="L1568">
        <f t="shared" si="241"/>
        <v>1</v>
      </c>
      <c r="M1568">
        <f t="shared" si="242"/>
        <v>40788</v>
      </c>
      <c r="N1568">
        <f t="shared" si="243"/>
        <v>2011</v>
      </c>
      <c r="O1568">
        <f t="shared" si="244"/>
        <v>9</v>
      </c>
      <c r="P1568" t="str">
        <f t="shared" si="245"/>
        <v>09</v>
      </c>
      <c r="Q1568">
        <f t="shared" si="246"/>
        <v>2</v>
      </c>
      <c r="R1568" t="str">
        <f t="shared" si="247"/>
        <v>02</v>
      </c>
      <c r="S1568" t="str">
        <f t="shared" si="248"/>
        <v>'2011-09-02'</v>
      </c>
      <c r="T1568" t="str">
        <f t="shared" si="249"/>
        <v>insert into control (nombre, fecha_registrada, registrada, estatus, id_admin, id_cliente, created_at, updated_at) values('VTS VIRTUAL TECHNOLOGY SYSTEMS','2011-09-02',1,1,2,1102,'2018-10-31 23:06:00','2018-10-31 23:06:00');</v>
      </c>
    </row>
    <row r="1569" spans="1:20">
      <c r="A1569" s="58" t="s">
        <v>7342</v>
      </c>
      <c r="B1569" s="58">
        <v>1</v>
      </c>
      <c r="C1569" s="67">
        <v>42661</v>
      </c>
      <c r="D1569" s="67">
        <v>46313</v>
      </c>
      <c r="E1569" s="83">
        <v>42</v>
      </c>
      <c r="F1569" s="58" t="s">
        <v>7339</v>
      </c>
      <c r="G1569" s="58">
        <v>298</v>
      </c>
      <c r="I1569" t="s">
        <v>8376</v>
      </c>
      <c r="J1569">
        <v>1568</v>
      </c>
      <c r="K1569">
        <f t="shared" si="240"/>
        <v>677</v>
      </c>
      <c r="L1569">
        <f t="shared" si="241"/>
        <v>1</v>
      </c>
      <c r="M1569">
        <f t="shared" si="242"/>
        <v>43249</v>
      </c>
      <c r="N1569">
        <f t="shared" si="243"/>
        <v>2018</v>
      </c>
      <c r="O1569">
        <f t="shared" si="244"/>
        <v>5</v>
      </c>
      <c r="P1569" t="str">
        <f t="shared" si="245"/>
        <v>05</v>
      </c>
      <c r="Q1569">
        <f t="shared" si="246"/>
        <v>29</v>
      </c>
      <c r="R1569">
        <f t="shared" si="247"/>
        <v>29</v>
      </c>
      <c r="S1569" t="str">
        <f t="shared" si="248"/>
        <v>'2018-05-29'</v>
      </c>
      <c r="T1569" t="str">
        <f t="shared" si="249"/>
        <v>insert into control (nombre, fecha_registrada, registrada, estatus, id_admin, id_cliente, created_at, updated_at) values('VUVA','2018-05-29',1,1,2,677,'2018-10-31 23:06:00','2018-10-31 23:06:00');</v>
      </c>
    </row>
    <row r="1570" spans="1:20">
      <c r="A1570" s="59" t="s">
        <v>7346</v>
      </c>
      <c r="B1570" s="59">
        <v>1</v>
      </c>
      <c r="C1570" s="68">
        <v>42661</v>
      </c>
      <c r="D1570" s="68">
        <v>46313</v>
      </c>
      <c r="E1570" s="82">
        <v>30</v>
      </c>
      <c r="F1570" s="59" t="s">
        <v>6503</v>
      </c>
      <c r="G1570" s="59">
        <v>644</v>
      </c>
      <c r="I1570" t="s">
        <v>156</v>
      </c>
      <c r="J1570">
        <v>1569</v>
      </c>
      <c r="K1570">
        <f t="shared" si="240"/>
        <v>1114</v>
      </c>
      <c r="L1570">
        <f t="shared" si="241"/>
        <v>1</v>
      </c>
      <c r="M1570">
        <f t="shared" si="242"/>
        <v>41446</v>
      </c>
      <c r="N1570">
        <f t="shared" si="243"/>
        <v>2013</v>
      </c>
      <c r="O1570">
        <f t="shared" si="244"/>
        <v>6</v>
      </c>
      <c r="P1570" t="str">
        <f t="shared" si="245"/>
        <v>06</v>
      </c>
      <c r="Q1570">
        <f t="shared" si="246"/>
        <v>21</v>
      </c>
      <c r="R1570">
        <f t="shared" si="247"/>
        <v>21</v>
      </c>
      <c r="S1570" t="str">
        <f t="shared" si="248"/>
        <v>'2013-06-21'</v>
      </c>
      <c r="T1570" t="str">
        <f t="shared" si="249"/>
        <v>insert into control (nombre, fecha_registrada, registrada, estatus, id_admin, id_cliente, created_at, updated_at) values('VYCCHIHUAHUA.COM','2013-06-21',1,1,2,1114,'2018-10-31 23:06:00','2018-10-31 23:06:00');</v>
      </c>
    </row>
    <row r="1571" spans="1:20">
      <c r="A1571" s="58" t="s">
        <v>7348</v>
      </c>
      <c r="B1571" s="57" t="s">
        <v>8657</v>
      </c>
      <c r="C1571" s="67">
        <v>42661</v>
      </c>
      <c r="D1571" s="67">
        <v>46313</v>
      </c>
      <c r="E1571" s="83">
        <v>37</v>
      </c>
      <c r="F1571" s="58" t="s">
        <v>7348</v>
      </c>
      <c r="G1571" s="58">
        <v>406</v>
      </c>
      <c r="I1571" t="s">
        <v>7220</v>
      </c>
      <c r="J1571">
        <v>1570</v>
      </c>
      <c r="K1571">
        <f t="shared" si="240"/>
        <v>1114</v>
      </c>
      <c r="L1571">
        <f t="shared" si="241"/>
        <v>1</v>
      </c>
      <c r="M1571">
        <f t="shared" si="242"/>
        <v>41122</v>
      </c>
      <c r="N1571">
        <f t="shared" si="243"/>
        <v>2012</v>
      </c>
      <c r="O1571">
        <f t="shared" si="244"/>
        <v>8</v>
      </c>
      <c r="P1571" t="str">
        <f t="shared" si="245"/>
        <v>08</v>
      </c>
      <c r="Q1571">
        <f t="shared" si="246"/>
        <v>1</v>
      </c>
      <c r="R1571" t="str">
        <f t="shared" si="247"/>
        <v>01</v>
      </c>
      <c r="S1571" t="str">
        <f t="shared" si="248"/>
        <v>'2012-08-01'</v>
      </c>
      <c r="T1571" t="str">
        <f t="shared" si="249"/>
        <v>insert into control (nombre, fecha_registrada, registrada, estatus, id_admin, id_cliente, created_at, updated_at) values('W WOOLFOLK','2012-08-01',1,1,2,1114,'2018-10-31 23:06:00','2018-10-31 23:06:00');</v>
      </c>
    </row>
    <row r="1572" spans="1:20">
      <c r="A1572" s="59" t="s">
        <v>7353</v>
      </c>
      <c r="B1572" s="59">
        <v>1</v>
      </c>
      <c r="C1572" s="68">
        <v>42683</v>
      </c>
      <c r="D1572" s="68">
        <v>46335</v>
      </c>
      <c r="E1572" s="82">
        <v>43</v>
      </c>
      <c r="F1572" s="59" t="s">
        <v>7354</v>
      </c>
      <c r="G1572" s="59">
        <v>468</v>
      </c>
      <c r="I1572" t="s">
        <v>251</v>
      </c>
      <c r="J1572">
        <v>1571</v>
      </c>
      <c r="K1572">
        <f t="shared" si="240"/>
        <v>1103</v>
      </c>
      <c r="L1572">
        <f t="shared" si="241"/>
        <v>1</v>
      </c>
      <c r="M1572">
        <f t="shared" si="242"/>
        <v>41669</v>
      </c>
      <c r="N1572">
        <f t="shared" si="243"/>
        <v>2014</v>
      </c>
      <c r="O1572">
        <f t="shared" si="244"/>
        <v>1</v>
      </c>
      <c r="P1572" t="str">
        <f t="shared" si="245"/>
        <v>01</v>
      </c>
      <c r="Q1572">
        <f t="shared" si="246"/>
        <v>30</v>
      </c>
      <c r="R1572">
        <f t="shared" si="247"/>
        <v>30</v>
      </c>
      <c r="S1572" t="str">
        <f t="shared" si="248"/>
        <v>'2014-01-30'</v>
      </c>
      <c r="T1572" t="str">
        <f t="shared" si="249"/>
        <v>insert into control (nombre, fecha_registrada, registrada, estatus, id_admin, id_cliente, created_at, updated_at) values('WEAR THE DRESS WD','2014-01-30',1,1,2,1103,'2018-10-31 23:06:00','2018-10-31 23:06:00');</v>
      </c>
    </row>
    <row r="1573" spans="1:20" ht="27">
      <c r="A1573" s="106" t="s">
        <v>7358</v>
      </c>
      <c r="B1573" s="58">
        <v>1</v>
      </c>
      <c r="C1573" s="67">
        <v>42683</v>
      </c>
      <c r="D1573" s="67">
        <v>46335</v>
      </c>
      <c r="E1573" s="83">
        <v>3</v>
      </c>
      <c r="F1573" s="64" t="s">
        <v>7448</v>
      </c>
      <c r="G1573" s="58">
        <v>731</v>
      </c>
      <c r="I1573" t="s">
        <v>239</v>
      </c>
      <c r="J1573">
        <v>1572</v>
      </c>
      <c r="K1573">
        <f t="shared" si="240"/>
        <v>1106</v>
      </c>
      <c r="L1573">
        <f t="shared" si="241"/>
        <v>1</v>
      </c>
      <c r="M1573">
        <f t="shared" si="242"/>
        <v>39702</v>
      </c>
      <c r="N1573">
        <f t="shared" si="243"/>
        <v>2008</v>
      </c>
      <c r="O1573">
        <f t="shared" si="244"/>
        <v>9</v>
      </c>
      <c r="P1573" t="str">
        <f t="shared" si="245"/>
        <v>09</v>
      </c>
      <c r="Q1573">
        <f t="shared" si="246"/>
        <v>11</v>
      </c>
      <c r="R1573">
        <f t="shared" si="247"/>
        <v>11</v>
      </c>
      <c r="S1573" t="str">
        <f t="shared" si="248"/>
        <v>'2008-09-11'</v>
      </c>
      <c r="T1573" t="str">
        <f t="shared" si="249"/>
        <v>insert into control (nombre, fecha_registrada, registrada, estatus, id_admin, id_cliente, created_at, updated_at) values('WESTERN RANCH POULTRY RECIPE DOG FOOD','2008-09-11',1,1,2,1106,'2018-10-31 23:06:00','2018-10-31 23:06:00');</v>
      </c>
    </row>
    <row r="1574" spans="1:20" ht="27">
      <c r="A1574" s="74" t="s">
        <v>7358</v>
      </c>
      <c r="B1574" s="59">
        <v>1</v>
      </c>
      <c r="C1574" s="68">
        <v>42683</v>
      </c>
      <c r="D1574" s="68">
        <v>46335</v>
      </c>
      <c r="E1574" s="82">
        <v>35</v>
      </c>
      <c r="F1574" s="74" t="s">
        <v>7448</v>
      </c>
      <c r="G1574" s="59">
        <v>731</v>
      </c>
      <c r="I1574" t="s">
        <v>6484</v>
      </c>
      <c r="J1574">
        <v>1573</v>
      </c>
      <c r="K1574">
        <f t="shared" si="240"/>
        <v>1107</v>
      </c>
      <c r="L1574">
        <f t="shared" si="241"/>
        <v>1</v>
      </c>
      <c r="M1574">
        <f t="shared" si="242"/>
        <v>42207</v>
      </c>
      <c r="N1574">
        <f t="shared" si="243"/>
        <v>2015</v>
      </c>
      <c r="O1574">
        <f t="shared" si="244"/>
        <v>7</v>
      </c>
      <c r="P1574" t="str">
        <f t="shared" si="245"/>
        <v>07</v>
      </c>
      <c r="Q1574">
        <f t="shared" si="246"/>
        <v>22</v>
      </c>
      <c r="R1574">
        <f t="shared" si="247"/>
        <v>22</v>
      </c>
      <c r="S1574" t="str">
        <f t="shared" si="248"/>
        <v>'2015-07-22'</v>
      </c>
      <c r="T1574" t="str">
        <f t="shared" si="249"/>
        <v>insert into control (nombre, fecha_registrada, registrada, estatus, id_admin, id_cliente, created_at, updated_at) values('WIEBOXSTARS','2015-07-22',1,1,2,1107,'2018-10-31 23:06:00','2018-10-31 23:06:00');</v>
      </c>
    </row>
    <row r="1575" spans="1:20" ht="66">
      <c r="A1575" s="64" t="s">
        <v>7363</v>
      </c>
      <c r="B1575" s="57" t="s">
        <v>8657</v>
      </c>
      <c r="C1575" s="67">
        <v>42683</v>
      </c>
      <c r="D1575" s="67">
        <v>46335</v>
      </c>
      <c r="E1575" s="83">
        <v>44</v>
      </c>
      <c r="F1575" s="64" t="s">
        <v>8334</v>
      </c>
      <c r="G1575" s="58">
        <v>156</v>
      </c>
      <c r="I1575" t="s">
        <v>232</v>
      </c>
      <c r="J1575">
        <v>1574</v>
      </c>
      <c r="K1575">
        <f t="shared" si="240"/>
        <v>1108</v>
      </c>
      <c r="L1575">
        <f t="shared" si="241"/>
        <v>1</v>
      </c>
      <c r="M1575">
        <f t="shared" si="242"/>
        <v>39321</v>
      </c>
      <c r="N1575">
        <f t="shared" si="243"/>
        <v>2007</v>
      </c>
      <c r="O1575">
        <f t="shared" si="244"/>
        <v>8</v>
      </c>
      <c r="P1575" t="str">
        <f t="shared" si="245"/>
        <v>08</v>
      </c>
      <c r="Q1575">
        <f t="shared" si="246"/>
        <v>27</v>
      </c>
      <c r="R1575">
        <f t="shared" si="247"/>
        <v>27</v>
      </c>
      <c r="S1575" t="str">
        <f t="shared" si="248"/>
        <v>'2007-08-27'</v>
      </c>
      <c r="T1575" t="str">
        <f t="shared" si="249"/>
        <v>insert into control (nombre, fecha_registrada, registrada, estatus, id_admin, id_cliente, created_at, updated_at) values('WINDOORS','2007-08-27',1,1,2,1108,'2018-10-31 23:06:00','2018-10-31 23:06:00');</v>
      </c>
    </row>
    <row r="1576" spans="1:20" ht="29">
      <c r="A1576" s="72" t="s">
        <v>7367</v>
      </c>
      <c r="B1576" s="59">
        <v>1</v>
      </c>
      <c r="C1576" s="68">
        <v>42683</v>
      </c>
      <c r="D1576" s="68">
        <v>46335</v>
      </c>
      <c r="E1576" s="82"/>
      <c r="F1576" s="72" t="s">
        <v>8613</v>
      </c>
      <c r="G1576" s="60">
        <v>585</v>
      </c>
      <c r="I1576" t="s">
        <v>7423</v>
      </c>
      <c r="J1576">
        <v>1575</v>
      </c>
      <c r="K1576">
        <f t="shared" si="240"/>
        <v>595</v>
      </c>
      <c r="L1576">
        <f t="shared" si="241"/>
        <v>1</v>
      </c>
      <c r="M1576">
        <f t="shared" si="242"/>
        <v>42724</v>
      </c>
      <c r="N1576">
        <f t="shared" si="243"/>
        <v>2016</v>
      </c>
      <c r="O1576">
        <f t="shared" si="244"/>
        <v>12</v>
      </c>
      <c r="P1576">
        <f t="shared" si="245"/>
        <v>12</v>
      </c>
      <c r="Q1576">
        <f t="shared" si="246"/>
        <v>20</v>
      </c>
      <c r="R1576">
        <f t="shared" si="247"/>
        <v>20</v>
      </c>
      <c r="S1576" t="str">
        <f t="shared" si="248"/>
        <v>'2016-12-20'</v>
      </c>
      <c r="T1576" t="str">
        <f t="shared" si="249"/>
        <v>insert into control (nombre, fecha_registrada, registrada, estatus, id_admin, id_cliente, created_at, updated_at) values('WINE NOT?','2016-12-20',1,1,2,595,'2018-10-31 23:06:00','2018-10-31 23:06:00');</v>
      </c>
    </row>
    <row r="1577" spans="1:20">
      <c r="A1577" s="58" t="s">
        <v>7369</v>
      </c>
      <c r="B1577" s="58">
        <v>1</v>
      </c>
      <c r="C1577" s="67">
        <v>42683</v>
      </c>
      <c r="D1577" s="67">
        <v>46335</v>
      </c>
      <c r="E1577" s="83">
        <v>35</v>
      </c>
      <c r="F1577" s="58" t="s">
        <v>7369</v>
      </c>
      <c r="G1577" s="58">
        <v>98</v>
      </c>
      <c r="I1577" t="s">
        <v>229</v>
      </c>
      <c r="J1577">
        <v>1576</v>
      </c>
      <c r="K1577">
        <f t="shared" si="240"/>
        <v>1109</v>
      </c>
      <c r="L1577">
        <f t="shared" si="241"/>
        <v>0</v>
      </c>
      <c r="M1577">
        <f t="shared" si="242"/>
        <v>39191</v>
      </c>
      <c r="N1577">
        <f t="shared" si="243"/>
        <v>2007</v>
      </c>
      <c r="O1577">
        <f t="shared" si="244"/>
        <v>4</v>
      </c>
      <c r="P1577" t="str">
        <f t="shared" si="245"/>
        <v>04</v>
      </c>
      <c r="Q1577">
        <f t="shared" si="246"/>
        <v>19</v>
      </c>
      <c r="R1577">
        <f t="shared" si="247"/>
        <v>19</v>
      </c>
      <c r="S1577" t="str">
        <f t="shared" si="248"/>
        <v>'2007-04-19'</v>
      </c>
      <c r="T1577" t="str">
        <f t="shared" si="249"/>
        <v>insert into control (nombre, fecha_registrada, registrada, estatus, id_admin, id_cliente, created_at, updated_at) values('WINTEC WINDOWS TECNOLOGY','2007-04-19',0,1,2,1109,'2018-10-31 23:06:00','2018-10-31 23:06:00');</v>
      </c>
    </row>
    <row r="1578" spans="1:20">
      <c r="A1578" s="59" t="s">
        <v>7373</v>
      </c>
      <c r="B1578" s="59">
        <v>1</v>
      </c>
      <c r="C1578" s="68">
        <v>42683</v>
      </c>
      <c r="D1578" s="68">
        <v>46335</v>
      </c>
      <c r="E1578" s="82">
        <v>30</v>
      </c>
      <c r="F1578" s="59" t="s">
        <v>7373</v>
      </c>
      <c r="G1578" s="59">
        <v>76</v>
      </c>
      <c r="I1578" t="s">
        <v>3700</v>
      </c>
      <c r="J1578">
        <v>1577</v>
      </c>
      <c r="K1578">
        <f t="shared" si="240"/>
        <v>430</v>
      </c>
      <c r="L1578">
        <f t="shared" si="241"/>
        <v>1</v>
      </c>
      <c r="M1578">
        <f t="shared" si="242"/>
        <v>37419</v>
      </c>
      <c r="N1578">
        <f t="shared" si="243"/>
        <v>2002</v>
      </c>
      <c r="O1578">
        <f t="shared" si="244"/>
        <v>6</v>
      </c>
      <c r="P1578" t="str">
        <f t="shared" si="245"/>
        <v>06</v>
      </c>
      <c r="Q1578">
        <f t="shared" si="246"/>
        <v>12</v>
      </c>
      <c r="R1578">
        <f t="shared" si="247"/>
        <v>12</v>
      </c>
      <c r="S1578" t="str">
        <f t="shared" si="248"/>
        <v>'2002-06-12'</v>
      </c>
      <c r="T1578" t="str">
        <f t="shared" si="249"/>
        <v>insert into control (nombre, fecha_registrada, registrada, estatus, id_admin, id_cliente, created_at, updated_at) values('WM WEB MONITOR','2002-06-12',1,1,2,430,'2018-10-31 23:06:00','2018-10-31 23:06:00');</v>
      </c>
    </row>
    <row r="1579" spans="1:20">
      <c r="A1579" s="77" t="s">
        <v>7291</v>
      </c>
      <c r="B1579" s="57" t="s">
        <v>8657</v>
      </c>
      <c r="C1579" s="77"/>
      <c r="D1579" s="77"/>
      <c r="E1579" s="92">
        <v>42</v>
      </c>
      <c r="F1579" s="77" t="s">
        <v>7291</v>
      </c>
      <c r="G1579" s="77">
        <v>536</v>
      </c>
      <c r="I1579" t="s">
        <v>215</v>
      </c>
      <c r="J1579">
        <v>1578</v>
      </c>
      <c r="K1579">
        <f t="shared" si="240"/>
        <v>1110</v>
      </c>
      <c r="L1579">
        <f t="shared" si="241"/>
        <v>0</v>
      </c>
      <c r="M1579">
        <f t="shared" si="242"/>
        <v>40589</v>
      </c>
      <c r="N1579">
        <f t="shared" si="243"/>
        <v>2011</v>
      </c>
      <c r="O1579">
        <f t="shared" si="244"/>
        <v>2</v>
      </c>
      <c r="P1579" t="str">
        <f t="shared" si="245"/>
        <v>02</v>
      </c>
      <c r="Q1579">
        <f t="shared" si="246"/>
        <v>15</v>
      </c>
      <c r="R1579">
        <f t="shared" si="247"/>
        <v>15</v>
      </c>
      <c r="S1579" t="str">
        <f t="shared" si="248"/>
        <v>'2011-02-15'</v>
      </c>
      <c r="T1579" t="str">
        <f t="shared" si="249"/>
        <v>insert into control (nombre, fecha_registrada, registrada, estatus, id_admin, id_cliente, created_at, updated_at) values('WOLMAR','2011-02-15',0,1,2,1110,'2018-10-31 23:06:00','2018-10-31 23:06:00');</v>
      </c>
    </row>
    <row r="1580" spans="1:20">
      <c r="A1580" s="59" t="s">
        <v>7326</v>
      </c>
      <c r="B1580" s="59">
        <v>1</v>
      </c>
      <c r="C1580" s="59"/>
      <c r="D1580" s="68">
        <v>43646</v>
      </c>
      <c r="E1580" s="82">
        <v>19</v>
      </c>
      <c r="F1580" s="59" t="s">
        <v>7291</v>
      </c>
      <c r="G1580" s="59">
        <v>536</v>
      </c>
      <c r="I1580" t="s">
        <v>224</v>
      </c>
      <c r="J1580">
        <v>1579</v>
      </c>
      <c r="K1580">
        <f t="shared" si="240"/>
        <v>1110</v>
      </c>
      <c r="L1580">
        <f t="shared" si="241"/>
        <v>1</v>
      </c>
      <c r="M1580">
        <f t="shared" si="242"/>
        <v>41683</v>
      </c>
      <c r="N1580">
        <f t="shared" si="243"/>
        <v>2014</v>
      </c>
      <c r="O1580">
        <f t="shared" si="244"/>
        <v>2</v>
      </c>
      <c r="P1580" t="str">
        <f t="shared" si="245"/>
        <v>02</v>
      </c>
      <c r="Q1580">
        <f t="shared" si="246"/>
        <v>13</v>
      </c>
      <c r="R1580">
        <f t="shared" si="247"/>
        <v>13</v>
      </c>
      <c r="S1580" t="str">
        <f t="shared" si="248"/>
        <v>'2014-02-13'</v>
      </c>
      <c r="T1580" t="str">
        <f t="shared" si="249"/>
        <v>insert into control (nombre, fecha_registrada, registrada, estatus, id_admin, id_cliente, created_at, updated_at) values('WOLMARSA','2014-02-13',1,1,2,1110,'2018-10-31 23:06:00','2018-10-31 23:06:00');</v>
      </c>
    </row>
    <row r="1581" spans="1:20">
      <c r="A1581" s="58" t="s">
        <v>7378</v>
      </c>
      <c r="B1581" s="58">
        <v>1</v>
      </c>
      <c r="C1581" s="67">
        <v>42705</v>
      </c>
      <c r="D1581" s="67">
        <v>46357</v>
      </c>
      <c r="E1581" s="83">
        <v>36</v>
      </c>
      <c r="F1581" s="58" t="s">
        <v>7378</v>
      </c>
      <c r="G1581" s="58">
        <v>419</v>
      </c>
      <c r="I1581" t="s">
        <v>201</v>
      </c>
      <c r="J1581">
        <v>1580</v>
      </c>
      <c r="K1581">
        <f t="shared" si="240"/>
        <v>1111</v>
      </c>
      <c r="L1581">
        <f t="shared" si="241"/>
        <v>1</v>
      </c>
      <c r="M1581">
        <f t="shared" si="242"/>
        <v>40617</v>
      </c>
      <c r="N1581">
        <f t="shared" si="243"/>
        <v>2011</v>
      </c>
      <c r="O1581">
        <f t="shared" si="244"/>
        <v>3</v>
      </c>
      <c r="P1581" t="str">
        <f t="shared" si="245"/>
        <v>03</v>
      </c>
      <c r="Q1581">
        <f t="shared" si="246"/>
        <v>15</v>
      </c>
      <c r="R1581">
        <f t="shared" si="247"/>
        <v>15</v>
      </c>
      <c r="S1581" t="str">
        <f t="shared" si="248"/>
        <v>'2011-03-15'</v>
      </c>
      <c r="T1581" t="str">
        <f t="shared" si="249"/>
        <v>insert into control (nombre, fecha_registrada, registrada, estatus, id_admin, id_cliente, created_at, updated_at) values('WOMEN&amp;MEN CENTRO DE DERMATOLOGIA COSMETICA INTEGRAL','2011-03-15',1,1,2,1111,'2018-10-31 23:06:00','2018-10-31 23:06:00');</v>
      </c>
    </row>
    <row r="1582" spans="1:20">
      <c r="A1582" s="59" t="s">
        <v>7382</v>
      </c>
      <c r="B1582" s="59">
        <v>1</v>
      </c>
      <c r="C1582" s="68">
        <v>42705</v>
      </c>
      <c r="D1582" s="68">
        <v>46357</v>
      </c>
      <c r="E1582" s="82">
        <v>43</v>
      </c>
      <c r="F1582" s="59" t="s">
        <v>7383</v>
      </c>
      <c r="G1582" s="59">
        <v>451</v>
      </c>
      <c r="I1582" t="s">
        <v>170</v>
      </c>
      <c r="J1582">
        <v>1581</v>
      </c>
      <c r="K1582">
        <f t="shared" si="240"/>
        <v>1112</v>
      </c>
      <c r="L1582">
        <f t="shared" si="241"/>
        <v>1</v>
      </c>
      <c r="M1582">
        <f t="shared" si="242"/>
        <v>39877</v>
      </c>
      <c r="N1582">
        <f t="shared" si="243"/>
        <v>2009</v>
      </c>
      <c r="O1582">
        <f t="shared" si="244"/>
        <v>3</v>
      </c>
      <c r="P1582" t="str">
        <f t="shared" si="245"/>
        <v>03</v>
      </c>
      <c r="Q1582">
        <f t="shared" si="246"/>
        <v>5</v>
      </c>
      <c r="R1582" t="str">
        <f t="shared" si="247"/>
        <v>05</v>
      </c>
      <c r="S1582" t="str">
        <f t="shared" si="248"/>
        <v>'2009-03-05'</v>
      </c>
      <c r="T1582" t="str">
        <f t="shared" si="249"/>
        <v>insert into control (nombre, fecha_registrada, registrada, estatus, id_admin, id_cliente, created_at, updated_at) values('WONDER EXPERIENCE','2009-03-05',1,1,2,1112,'2018-10-31 23:06:00','2018-10-31 23:06:00');</v>
      </c>
    </row>
    <row r="1583" spans="1:20">
      <c r="A1583" s="58" t="s">
        <v>7386</v>
      </c>
      <c r="B1583" s="58">
        <v>1</v>
      </c>
      <c r="C1583" s="67">
        <v>42705</v>
      </c>
      <c r="D1583" s="67">
        <v>46357</v>
      </c>
      <c r="E1583" s="83">
        <v>43</v>
      </c>
      <c r="F1583" s="58" t="s">
        <v>7387</v>
      </c>
      <c r="G1583" s="58">
        <v>875</v>
      </c>
      <c r="I1583" t="s">
        <v>7712</v>
      </c>
      <c r="J1583">
        <v>1582</v>
      </c>
      <c r="K1583">
        <f t="shared" si="240"/>
        <v>536</v>
      </c>
      <c r="L1583">
        <f t="shared" si="241"/>
        <v>0</v>
      </c>
      <c r="M1583">
        <f t="shared" si="242"/>
        <v>42858</v>
      </c>
      <c r="N1583">
        <f t="shared" si="243"/>
        <v>2017</v>
      </c>
      <c r="O1583">
        <f t="shared" si="244"/>
        <v>5</v>
      </c>
      <c r="P1583" t="str">
        <f t="shared" si="245"/>
        <v>05</v>
      </c>
      <c r="Q1583">
        <f t="shared" si="246"/>
        <v>3</v>
      </c>
      <c r="R1583" t="str">
        <f t="shared" si="247"/>
        <v>03</v>
      </c>
      <c r="S1583" t="str">
        <f t="shared" si="248"/>
        <v>'2017-05-03'</v>
      </c>
      <c r="T1583" t="str">
        <f t="shared" si="249"/>
        <v>insert into control (nombre, fecha_registrada, registrada, estatus, id_admin, id_cliente, created_at, updated_at) values('WOOD TRAILS','2017-05-03',0,1,2,536,'2018-10-31 23:06:00','2018-10-31 23:06:00');</v>
      </c>
    </row>
    <row r="1584" spans="1:20">
      <c r="A1584" s="59" t="s">
        <v>7391</v>
      </c>
      <c r="B1584" s="59" t="s">
        <v>8657</v>
      </c>
      <c r="C1584" s="68">
        <v>42705</v>
      </c>
      <c r="D1584" s="68">
        <v>46357</v>
      </c>
      <c r="E1584" s="82">
        <v>30</v>
      </c>
      <c r="F1584" s="59" t="s">
        <v>6469</v>
      </c>
      <c r="G1584" s="59">
        <v>530</v>
      </c>
      <c r="I1584" t="s">
        <v>6592</v>
      </c>
      <c r="J1584">
        <v>1583</v>
      </c>
      <c r="K1584">
        <f t="shared" si="240"/>
        <v>1113</v>
      </c>
      <c r="L1584">
        <f t="shared" si="241"/>
        <v>1</v>
      </c>
      <c r="M1584">
        <f t="shared" si="242"/>
        <v>42249</v>
      </c>
      <c r="N1584">
        <f t="shared" si="243"/>
        <v>2015</v>
      </c>
      <c r="O1584">
        <f t="shared" si="244"/>
        <v>9</v>
      </c>
      <c r="P1584" t="str">
        <f t="shared" si="245"/>
        <v>09</v>
      </c>
      <c r="Q1584">
        <f t="shared" si="246"/>
        <v>2</v>
      </c>
      <c r="R1584" t="str">
        <f t="shared" si="247"/>
        <v>02</v>
      </c>
      <c r="S1584" t="str">
        <f t="shared" si="248"/>
        <v>'2015-09-02'</v>
      </c>
      <c r="T1584" t="str">
        <f t="shared" si="249"/>
        <v>insert into control (nombre, fecha_registrada, registrada, estatus, id_admin, id_cliente, created_at, updated_at) values('WOODWORK INTERIOR DESING','2015-09-02',1,1,2,1113,'2018-10-31 23:06:00','2018-10-31 23:06:00');</v>
      </c>
    </row>
    <row r="1585" spans="1:20">
      <c r="A1585" s="58" t="s">
        <v>7395</v>
      </c>
      <c r="B1585" s="58">
        <v>1</v>
      </c>
      <c r="C1585" s="67">
        <v>42705</v>
      </c>
      <c r="D1585" s="67">
        <v>46357</v>
      </c>
      <c r="E1585" s="83">
        <v>29</v>
      </c>
      <c r="F1585" s="58" t="s">
        <v>7395</v>
      </c>
      <c r="G1585" s="58">
        <v>170</v>
      </c>
      <c r="I1585" t="s">
        <v>163</v>
      </c>
      <c r="J1585">
        <v>1584</v>
      </c>
      <c r="K1585">
        <f t="shared" si="240"/>
        <v>1114</v>
      </c>
      <c r="L1585">
        <f t="shared" si="241"/>
        <v>1</v>
      </c>
      <c r="M1585">
        <f t="shared" si="242"/>
        <v>42075</v>
      </c>
      <c r="N1585">
        <f t="shared" si="243"/>
        <v>2015</v>
      </c>
      <c r="O1585">
        <f t="shared" si="244"/>
        <v>3</v>
      </c>
      <c r="P1585" t="str">
        <f t="shared" si="245"/>
        <v>03</v>
      </c>
      <c r="Q1585">
        <f t="shared" si="246"/>
        <v>12</v>
      </c>
      <c r="R1585">
        <f t="shared" si="247"/>
        <v>12</v>
      </c>
      <c r="S1585" t="str">
        <f t="shared" si="248"/>
        <v>'2015-03-12'</v>
      </c>
      <c r="T1585" t="str">
        <f t="shared" si="249"/>
        <v>insert into control (nombre, fecha_registrada, registrada, estatus, id_admin, id_cliente, created_at, updated_at) values('WOOLFOLK','2015-03-12',1,1,2,1114,'2018-10-31 23:06:00','2018-10-31 23:06:00');</v>
      </c>
    </row>
    <row r="1586" spans="1:20">
      <c r="A1586" s="59" t="s">
        <v>7400</v>
      </c>
      <c r="B1586" s="59">
        <v>1</v>
      </c>
      <c r="C1586" s="68">
        <v>42683</v>
      </c>
      <c r="D1586" s="68">
        <v>46335</v>
      </c>
      <c r="E1586" s="82">
        <v>19</v>
      </c>
      <c r="F1586" s="59" t="s">
        <v>7291</v>
      </c>
      <c r="G1586" s="59">
        <v>536</v>
      </c>
      <c r="I1586" t="s">
        <v>151</v>
      </c>
      <c r="J1586">
        <v>1585</v>
      </c>
      <c r="K1586">
        <f t="shared" si="240"/>
        <v>1115</v>
      </c>
      <c r="L1586">
        <f t="shared" si="241"/>
        <v>1</v>
      </c>
      <c r="M1586">
        <f t="shared" si="242"/>
        <v>41865</v>
      </c>
      <c r="N1586">
        <f t="shared" si="243"/>
        <v>2014</v>
      </c>
      <c r="O1586">
        <f t="shared" si="244"/>
        <v>8</v>
      </c>
      <c r="P1586" t="str">
        <f t="shared" si="245"/>
        <v>08</v>
      </c>
      <c r="Q1586">
        <f t="shared" si="246"/>
        <v>14</v>
      </c>
      <c r="R1586">
        <f t="shared" si="247"/>
        <v>14</v>
      </c>
      <c r="S1586" t="str">
        <f t="shared" si="248"/>
        <v>'2014-08-14'</v>
      </c>
      <c r="T1586" t="str">
        <f t="shared" si="249"/>
        <v>insert into control (nombre, fecha_registrada, registrada, estatus, id_admin, id_cliente, created_at, updated_at) values('WORK SAFE','2014-08-14',1,1,2,1115,'2018-10-31 23:06:00','2018-10-31 23:06:00');</v>
      </c>
    </row>
    <row r="1587" spans="1:20">
      <c r="A1587" s="58" t="s">
        <v>7400</v>
      </c>
      <c r="B1587" s="58">
        <v>1</v>
      </c>
      <c r="C1587" s="67">
        <v>42683</v>
      </c>
      <c r="D1587" s="67">
        <v>46335</v>
      </c>
      <c r="E1587" s="83">
        <v>20</v>
      </c>
      <c r="F1587" s="58" t="s">
        <v>7291</v>
      </c>
      <c r="G1587" s="58">
        <v>536</v>
      </c>
      <c r="I1587" t="s">
        <v>1423</v>
      </c>
      <c r="J1587">
        <v>1586</v>
      </c>
      <c r="K1587">
        <f t="shared" si="240"/>
        <v>857</v>
      </c>
      <c r="L1587">
        <f t="shared" si="241"/>
        <v>1</v>
      </c>
      <c r="M1587">
        <f t="shared" si="242"/>
        <v>40324</v>
      </c>
      <c r="N1587">
        <f t="shared" si="243"/>
        <v>2010</v>
      </c>
      <c r="O1587">
        <f t="shared" si="244"/>
        <v>5</v>
      </c>
      <c r="P1587" t="str">
        <f t="shared" si="245"/>
        <v>05</v>
      </c>
      <c r="Q1587">
        <f t="shared" si="246"/>
        <v>26</v>
      </c>
      <c r="R1587">
        <f t="shared" si="247"/>
        <v>26</v>
      </c>
      <c r="S1587" t="str">
        <f t="shared" si="248"/>
        <v>'2010-05-26'</v>
      </c>
      <c r="T1587" t="str">
        <f t="shared" si="249"/>
        <v>insert into control (nombre, fecha_registrada, registrada, estatus, id_admin, id_cliente, created_at, updated_at) values('WORKING MINER','2010-05-26',1,1,2,857,'2018-10-31 23:06:00','2018-10-31 23:06:00');</v>
      </c>
    </row>
    <row r="1588" spans="1:20">
      <c r="A1588" s="59" t="s">
        <v>7400</v>
      </c>
      <c r="B1588" s="59">
        <v>1</v>
      </c>
      <c r="C1588" s="68">
        <v>42683</v>
      </c>
      <c r="D1588" s="68">
        <v>46335</v>
      </c>
      <c r="E1588" s="82">
        <v>35</v>
      </c>
      <c r="F1588" s="59" t="s">
        <v>7291</v>
      </c>
      <c r="G1588" s="59">
        <v>536</v>
      </c>
      <c r="I1588" t="s">
        <v>146</v>
      </c>
      <c r="J1588">
        <v>1587</v>
      </c>
      <c r="K1588">
        <f t="shared" si="240"/>
        <v>1116</v>
      </c>
      <c r="L1588">
        <f t="shared" si="241"/>
        <v>0</v>
      </c>
      <c r="M1588">
        <f t="shared" si="242"/>
        <v>41702</v>
      </c>
      <c r="N1588">
        <f t="shared" si="243"/>
        <v>2014</v>
      </c>
      <c r="O1588">
        <f t="shared" si="244"/>
        <v>3</v>
      </c>
      <c r="P1588" t="str">
        <f t="shared" si="245"/>
        <v>03</v>
      </c>
      <c r="Q1588">
        <f t="shared" si="246"/>
        <v>4</v>
      </c>
      <c r="R1588" t="str">
        <f t="shared" si="247"/>
        <v>04</v>
      </c>
      <c r="S1588" t="str">
        <f t="shared" si="248"/>
        <v>'2014-03-04'</v>
      </c>
      <c r="T1588" t="str">
        <f t="shared" si="249"/>
        <v>insert into control (nombre, fecha_registrada, registrada, estatus, id_admin, id_cliente, created_at, updated_at) values('WRAGNNER','2014-03-04',0,1,2,1116,'2018-10-31 23:06:00','2018-10-31 23:06:00');</v>
      </c>
    </row>
    <row r="1589" spans="1:20">
      <c r="A1589" s="58" t="s">
        <v>7405</v>
      </c>
      <c r="B1589" s="57" t="s">
        <v>8657</v>
      </c>
      <c r="C1589" s="67">
        <v>42705</v>
      </c>
      <c r="D1589" s="67">
        <v>46357</v>
      </c>
      <c r="E1589" s="83">
        <v>29</v>
      </c>
      <c r="F1589" s="58" t="s">
        <v>7405</v>
      </c>
      <c r="G1589" s="58">
        <v>637</v>
      </c>
      <c r="I1589" t="s">
        <v>141</v>
      </c>
      <c r="J1589">
        <v>1588</v>
      </c>
      <c r="K1589">
        <f t="shared" si="240"/>
        <v>1117</v>
      </c>
      <c r="L1589">
        <f t="shared" si="241"/>
        <v>1</v>
      </c>
      <c r="M1589">
        <f t="shared" si="242"/>
        <v>39701</v>
      </c>
      <c r="N1589">
        <f t="shared" si="243"/>
        <v>2008</v>
      </c>
      <c r="O1589">
        <f t="shared" si="244"/>
        <v>9</v>
      </c>
      <c r="P1589" t="str">
        <f t="shared" si="245"/>
        <v>09</v>
      </c>
      <c r="Q1589">
        <f t="shared" si="246"/>
        <v>10</v>
      </c>
      <c r="R1589">
        <f t="shared" si="247"/>
        <v>10</v>
      </c>
      <c r="S1589" t="str">
        <f t="shared" si="248"/>
        <v>'2008-09-10'</v>
      </c>
      <c r="T1589" t="str">
        <f t="shared" si="249"/>
        <v>insert into control (nombre, fecha_registrada, registrada, estatus, id_admin, id_cliente, created_at, updated_at) values('WWW.CABALLO.TV','2008-09-10',1,1,2,1117,'2018-10-31 23:06:00','2018-10-31 23:06:00');</v>
      </c>
    </row>
    <row r="1590" spans="1:20">
      <c r="A1590" s="59" t="s">
        <v>7409</v>
      </c>
      <c r="B1590" s="59">
        <v>1</v>
      </c>
      <c r="C1590" s="68">
        <v>42724</v>
      </c>
      <c r="D1590" s="68">
        <v>46376</v>
      </c>
      <c r="E1590" s="82">
        <v>43</v>
      </c>
      <c r="F1590" s="59" t="s">
        <v>7409</v>
      </c>
      <c r="G1590" s="59">
        <v>203</v>
      </c>
      <c r="I1590" t="s">
        <v>136</v>
      </c>
      <c r="J1590">
        <v>1589</v>
      </c>
      <c r="K1590">
        <f t="shared" si="240"/>
        <v>1118</v>
      </c>
      <c r="L1590">
        <f t="shared" si="241"/>
        <v>1</v>
      </c>
      <c r="M1590">
        <f t="shared" si="242"/>
        <v>40374</v>
      </c>
      <c r="N1590">
        <f t="shared" si="243"/>
        <v>2010</v>
      </c>
      <c r="O1590">
        <f t="shared" si="244"/>
        <v>7</v>
      </c>
      <c r="P1590" t="str">
        <f t="shared" si="245"/>
        <v>07</v>
      </c>
      <c r="Q1590">
        <f t="shared" si="246"/>
        <v>15</v>
      </c>
      <c r="R1590">
        <f t="shared" si="247"/>
        <v>15</v>
      </c>
      <c r="S1590" t="str">
        <f t="shared" si="248"/>
        <v>'2010-07-15'</v>
      </c>
      <c r="T1590" t="str">
        <f t="shared" si="249"/>
        <v>insert into control (nombre, fecha_registrada, registrada, estatus, id_admin, id_cliente, created_at, updated_at) values('WWW.ECLASIFICA2.COM','2010-07-15',1,1,2,1118,'2018-10-31 23:06:00','2018-10-31 23:06:00');</v>
      </c>
    </row>
    <row r="1591" spans="1:20">
      <c r="A1591" s="58" t="s">
        <v>7414</v>
      </c>
      <c r="B1591" s="58">
        <v>1</v>
      </c>
      <c r="C1591" s="67">
        <v>42724</v>
      </c>
      <c r="D1591" s="67">
        <v>46376</v>
      </c>
      <c r="E1591" s="83">
        <v>43</v>
      </c>
      <c r="F1591" s="58" t="s">
        <v>7414</v>
      </c>
      <c r="G1591" s="58">
        <v>794</v>
      </c>
      <c r="I1591" t="s">
        <v>7821</v>
      </c>
      <c r="J1591">
        <v>1590</v>
      </c>
      <c r="K1591">
        <f t="shared" si="240"/>
        <v>1119</v>
      </c>
      <c r="L1591">
        <f t="shared" si="241"/>
        <v>1</v>
      </c>
      <c r="M1591">
        <f t="shared" si="242"/>
        <v>42900</v>
      </c>
      <c r="N1591">
        <f t="shared" si="243"/>
        <v>2017</v>
      </c>
      <c r="O1591">
        <f t="shared" si="244"/>
        <v>6</v>
      </c>
      <c r="P1591" t="str">
        <f t="shared" si="245"/>
        <v>06</v>
      </c>
      <c r="Q1591">
        <f t="shared" si="246"/>
        <v>14</v>
      </c>
      <c r="R1591">
        <f t="shared" si="247"/>
        <v>14</v>
      </c>
      <c r="S1591" t="str">
        <f t="shared" si="248"/>
        <v>'2017-06-14'</v>
      </c>
      <c r="T1591" t="str">
        <f t="shared" si="249"/>
        <v>insert into control (nombre, fecha_registrada, registrada, estatus, id_admin, id_cliente, created_at, updated_at) values('XALDO','2017-06-14',1,1,2,1119,'2018-10-31 23:06:00','2018-10-31 23:06:00');</v>
      </c>
    </row>
    <row r="1592" spans="1:20">
      <c r="A1592" s="59" t="s">
        <v>7418</v>
      </c>
      <c r="B1592" s="59">
        <v>1</v>
      </c>
      <c r="C1592" s="68">
        <v>42724</v>
      </c>
      <c r="D1592" s="68">
        <v>46376</v>
      </c>
      <c r="E1592" s="82">
        <v>43</v>
      </c>
      <c r="F1592" s="59" t="s">
        <v>7419</v>
      </c>
      <c r="G1592" s="59">
        <v>490</v>
      </c>
      <c r="I1592" t="s">
        <v>5637</v>
      </c>
      <c r="J1592">
        <v>1591</v>
      </c>
      <c r="K1592">
        <f t="shared" si="240"/>
        <v>45</v>
      </c>
      <c r="L1592">
        <f t="shared" si="241"/>
        <v>1</v>
      </c>
      <c r="M1592">
        <f t="shared" si="242"/>
        <v>36111</v>
      </c>
      <c r="N1592">
        <f t="shared" si="243"/>
        <v>1998</v>
      </c>
      <c r="O1592">
        <f t="shared" si="244"/>
        <v>11</v>
      </c>
      <c r="P1592">
        <f t="shared" si="245"/>
        <v>11</v>
      </c>
      <c r="Q1592">
        <f t="shared" si="246"/>
        <v>12</v>
      </c>
      <c r="R1592">
        <f t="shared" si="247"/>
        <v>12</v>
      </c>
      <c r="S1592" t="str">
        <f t="shared" si="248"/>
        <v>'1998-11-12'</v>
      </c>
      <c r="T1592" t="str">
        <f t="shared" si="249"/>
        <v>insert into control (nombre, fecha_registrada, registrada, estatus, id_admin, id_cliente, created_at, updated_at) values('XMART OFFICE','1998-11-12',1,1,2,45,'2018-10-31 23:06:00','2018-10-31 23:06:00');</v>
      </c>
    </row>
    <row r="1593" spans="1:20">
      <c r="A1593" s="58" t="s">
        <v>7423</v>
      </c>
      <c r="B1593" s="58">
        <v>1</v>
      </c>
      <c r="C1593" s="67">
        <v>42724</v>
      </c>
      <c r="D1593" s="67">
        <v>46376</v>
      </c>
      <c r="E1593" s="83">
        <v>43</v>
      </c>
      <c r="F1593" s="58" t="s">
        <v>7424</v>
      </c>
      <c r="G1593" s="58">
        <v>595</v>
      </c>
      <c r="I1593" t="s">
        <v>2007</v>
      </c>
      <c r="J1593">
        <v>1592</v>
      </c>
      <c r="K1593">
        <f t="shared" si="240"/>
        <v>750</v>
      </c>
      <c r="L1593">
        <f t="shared" si="241"/>
        <v>1</v>
      </c>
      <c r="M1593">
        <f t="shared" si="242"/>
        <v>39540</v>
      </c>
      <c r="N1593">
        <f t="shared" si="243"/>
        <v>2008</v>
      </c>
      <c r="O1593">
        <f t="shared" si="244"/>
        <v>4</v>
      </c>
      <c r="P1593" t="str">
        <f t="shared" si="245"/>
        <v>04</v>
      </c>
      <c r="Q1593">
        <f t="shared" si="246"/>
        <v>2</v>
      </c>
      <c r="R1593" t="str">
        <f t="shared" si="247"/>
        <v>02</v>
      </c>
      <c r="S1593" t="str">
        <f t="shared" si="248"/>
        <v>'2008-04-02'</v>
      </c>
      <c r="T1593" t="str">
        <f t="shared" si="249"/>
        <v>insert into control (nombre, fecha_registrada, registrada, estatus, id_admin, id_cliente, created_at, updated_at) values('XMART OFFICE TIENDA DIGITAL','2008-04-02',1,1,2,750,'2018-10-31 23:06:00','2018-10-31 23:06:00');</v>
      </c>
    </row>
    <row r="1594" spans="1:20">
      <c r="A1594" s="59" t="s">
        <v>7427</v>
      </c>
      <c r="B1594" s="59">
        <v>1</v>
      </c>
      <c r="C1594" s="68">
        <v>42724</v>
      </c>
      <c r="D1594" s="68">
        <v>46376</v>
      </c>
      <c r="E1594" s="82">
        <v>43</v>
      </c>
      <c r="F1594" s="59" t="s">
        <v>7424</v>
      </c>
      <c r="G1594" s="59">
        <v>595</v>
      </c>
      <c r="I1594" t="s">
        <v>126</v>
      </c>
      <c r="J1594">
        <v>1593</v>
      </c>
      <c r="K1594">
        <f t="shared" si="240"/>
        <v>1120</v>
      </c>
      <c r="L1594">
        <f t="shared" si="241"/>
        <v>1</v>
      </c>
      <c r="M1594">
        <f t="shared" si="242"/>
        <v>43061</v>
      </c>
      <c r="N1594">
        <f t="shared" si="243"/>
        <v>2017</v>
      </c>
      <c r="O1594">
        <f t="shared" si="244"/>
        <v>11</v>
      </c>
      <c r="P1594">
        <f t="shared" si="245"/>
        <v>11</v>
      </c>
      <c r="Q1594">
        <f t="shared" si="246"/>
        <v>22</v>
      </c>
      <c r="R1594">
        <f t="shared" si="247"/>
        <v>22</v>
      </c>
      <c r="S1594" t="str">
        <f t="shared" si="248"/>
        <v>'2017-11-22'</v>
      </c>
      <c r="T1594" t="str">
        <f t="shared" si="249"/>
        <v>insert into control (nombre, fecha_registrada, registrada, estatus, id_admin, id_cliente, created_at, updated_at) values('XOL PARK','2017-11-22',1,1,2,1120,'2018-10-31 23:06:00','2018-10-31 23:06:00');</v>
      </c>
    </row>
    <row r="1595" spans="1:20">
      <c r="A1595" s="58" t="s">
        <v>7429</v>
      </c>
      <c r="B1595" s="58">
        <v>1</v>
      </c>
      <c r="C1595" s="67">
        <v>42766</v>
      </c>
      <c r="D1595" s="67">
        <v>46418</v>
      </c>
      <c r="E1595" s="83">
        <v>35</v>
      </c>
      <c r="F1595" s="58" t="s">
        <v>7429</v>
      </c>
      <c r="G1595" s="58">
        <v>676</v>
      </c>
      <c r="I1595" t="s">
        <v>1367</v>
      </c>
      <c r="J1595">
        <v>1594</v>
      </c>
      <c r="K1595">
        <f t="shared" si="240"/>
        <v>868</v>
      </c>
      <c r="L1595">
        <f t="shared" si="241"/>
        <v>0</v>
      </c>
      <c r="M1595">
        <f t="shared" si="242"/>
        <v>38859</v>
      </c>
      <c r="N1595">
        <f t="shared" si="243"/>
        <v>2006</v>
      </c>
      <c r="O1595">
        <f t="shared" si="244"/>
        <v>5</v>
      </c>
      <c r="P1595" t="str">
        <f t="shared" si="245"/>
        <v>05</v>
      </c>
      <c r="Q1595">
        <f t="shared" si="246"/>
        <v>22</v>
      </c>
      <c r="R1595">
        <f t="shared" si="247"/>
        <v>22</v>
      </c>
      <c r="S1595" t="str">
        <f t="shared" si="248"/>
        <v>'2006-05-22'</v>
      </c>
      <c r="T1595" t="str">
        <f t="shared" si="249"/>
        <v>insert into control (nombre, fecha_registrada, registrada, estatus, id_admin, id_cliente, created_at, updated_at) values('XTRA LIMPIO','2006-05-22',0,1,2,868,'2018-10-31 23:06:00','2018-10-31 23:06:00');</v>
      </c>
    </row>
    <row r="1596" spans="1:20">
      <c r="A1596" s="59" t="s">
        <v>7431</v>
      </c>
      <c r="B1596" s="59">
        <v>1</v>
      </c>
      <c r="C1596" s="68">
        <v>42724</v>
      </c>
      <c r="D1596" s="68">
        <v>46376</v>
      </c>
      <c r="E1596" s="82">
        <v>44</v>
      </c>
      <c r="F1596" s="59" t="s">
        <v>7431</v>
      </c>
      <c r="G1596" s="59">
        <v>745</v>
      </c>
      <c r="I1596" t="s">
        <v>114</v>
      </c>
      <c r="J1596">
        <v>1595</v>
      </c>
      <c r="K1596">
        <f t="shared" si="240"/>
        <v>1121</v>
      </c>
      <c r="L1596">
        <f t="shared" si="241"/>
        <v>1</v>
      </c>
      <c r="M1596">
        <f t="shared" si="242"/>
        <v>40823</v>
      </c>
      <c r="N1596">
        <f t="shared" si="243"/>
        <v>2011</v>
      </c>
      <c r="O1596">
        <f t="shared" si="244"/>
        <v>10</v>
      </c>
      <c r="P1596">
        <f t="shared" si="245"/>
        <v>10</v>
      </c>
      <c r="Q1596">
        <f t="shared" si="246"/>
        <v>7</v>
      </c>
      <c r="R1596" t="str">
        <f t="shared" si="247"/>
        <v>07</v>
      </c>
      <c r="S1596" t="str">
        <f t="shared" si="248"/>
        <v>'2011-10-07'</v>
      </c>
      <c r="T1596" t="str">
        <f t="shared" si="249"/>
        <v>insert into control (nombre, fecha_registrada, registrada, estatus, id_admin, id_cliente, created_at, updated_at) values('XTRAINING CHALLENGE YOURSELF','2011-10-07',1,1,2,1121,'2018-10-31 23:06:00','2018-10-31 23:06:00');</v>
      </c>
    </row>
    <row r="1597" spans="1:20">
      <c r="A1597" s="58" t="s">
        <v>7436</v>
      </c>
      <c r="B1597" s="58">
        <v>1</v>
      </c>
      <c r="C1597" s="67">
        <v>42724</v>
      </c>
      <c r="D1597" s="67">
        <v>46376</v>
      </c>
      <c r="E1597" s="83">
        <v>36</v>
      </c>
      <c r="F1597" s="58" t="s">
        <v>7437</v>
      </c>
      <c r="G1597" s="58">
        <v>520</v>
      </c>
      <c r="I1597" t="s">
        <v>8567</v>
      </c>
      <c r="J1597">
        <v>1596</v>
      </c>
      <c r="K1597">
        <f t="shared" si="240"/>
        <v>435</v>
      </c>
      <c r="L1597">
        <f t="shared" si="241"/>
        <v>0</v>
      </c>
      <c r="M1597">
        <f t="shared" si="242"/>
        <v>43371</v>
      </c>
      <c r="N1597">
        <f t="shared" si="243"/>
        <v>2018</v>
      </c>
      <c r="O1597">
        <f t="shared" si="244"/>
        <v>9</v>
      </c>
      <c r="P1597" t="str">
        <f t="shared" si="245"/>
        <v>09</v>
      </c>
      <c r="Q1597">
        <f t="shared" si="246"/>
        <v>28</v>
      </c>
      <c r="R1597">
        <f t="shared" si="247"/>
        <v>28</v>
      </c>
      <c r="S1597" t="str">
        <f t="shared" si="248"/>
        <v>'2018-09-28'</v>
      </c>
      <c r="T1597" t="str">
        <f t="shared" si="249"/>
        <v>insert into control (nombre, fecha_registrada, registrada, estatus, id_admin, id_cliente, created_at, updated_at) values('XTREME360','2018-09-28',0,1,2,435,'2018-10-31 23:06:00','2018-10-31 23:06:00');</v>
      </c>
    </row>
    <row r="1598" spans="1:20">
      <c r="A1598" s="59" t="s">
        <v>7441</v>
      </c>
      <c r="B1598" s="59">
        <v>1</v>
      </c>
      <c r="C1598" s="68">
        <v>42724</v>
      </c>
      <c r="D1598" s="68">
        <v>46376</v>
      </c>
      <c r="E1598" s="82">
        <v>32</v>
      </c>
      <c r="F1598" s="59" t="s">
        <v>7442</v>
      </c>
      <c r="G1598" s="59">
        <v>167</v>
      </c>
      <c r="I1598" t="s">
        <v>7400</v>
      </c>
      <c r="J1598">
        <v>1597</v>
      </c>
      <c r="K1598">
        <f t="shared" si="240"/>
        <v>536</v>
      </c>
      <c r="L1598">
        <f t="shared" si="241"/>
        <v>1</v>
      </c>
      <c r="M1598">
        <f t="shared" si="242"/>
        <v>42683</v>
      </c>
      <c r="N1598">
        <f t="shared" si="243"/>
        <v>2016</v>
      </c>
      <c r="O1598">
        <f t="shared" si="244"/>
        <v>11</v>
      </c>
      <c r="P1598">
        <f t="shared" si="245"/>
        <v>11</v>
      </c>
      <c r="Q1598">
        <f t="shared" si="246"/>
        <v>9</v>
      </c>
      <c r="R1598" t="str">
        <f t="shared" si="247"/>
        <v>09</v>
      </c>
      <c r="S1598" t="str">
        <f t="shared" si="248"/>
        <v>'2016-11-09'</v>
      </c>
      <c r="T1598" t="str">
        <f t="shared" si="249"/>
        <v>insert into control (nombre, fecha_registrada, registrada, estatus, id_admin, id_cliente, created_at, updated_at) values('Y LA REMODELACION ¿CUANDO?','2016-11-09',1,1,2,536,'2018-10-31 23:06:00','2018-10-31 23:06:00');</v>
      </c>
    </row>
    <row r="1599" spans="1:20">
      <c r="A1599" s="58" t="s">
        <v>7445</v>
      </c>
      <c r="B1599" s="58">
        <v>1</v>
      </c>
      <c r="C1599" s="67">
        <v>42724</v>
      </c>
      <c r="D1599" s="67">
        <v>46376</v>
      </c>
      <c r="E1599" s="83">
        <v>30</v>
      </c>
      <c r="F1599" s="58" t="s">
        <v>3835</v>
      </c>
      <c r="G1599" s="58">
        <v>405</v>
      </c>
      <c r="I1599" t="s">
        <v>8642</v>
      </c>
      <c r="J1599">
        <v>1598</v>
      </c>
      <c r="K1599">
        <f t="shared" si="240"/>
        <v>949</v>
      </c>
      <c r="L1599">
        <f t="shared" si="241"/>
        <v>1</v>
      </c>
      <c r="M1599">
        <f t="shared" si="242"/>
        <v>40381</v>
      </c>
      <c r="N1599">
        <f t="shared" si="243"/>
        <v>2010</v>
      </c>
      <c r="O1599">
        <f t="shared" si="244"/>
        <v>7</v>
      </c>
      <c r="P1599" t="str">
        <f t="shared" si="245"/>
        <v>07</v>
      </c>
      <c r="Q1599">
        <f t="shared" si="246"/>
        <v>22</v>
      </c>
      <c r="R1599">
        <f t="shared" si="247"/>
        <v>22</v>
      </c>
      <c r="S1599" t="str">
        <f t="shared" si="248"/>
        <v>'2010-07-22'</v>
      </c>
      <c r="T1599" t="str">
        <f t="shared" si="249"/>
        <v>insert into control (nombre, fecha_registrada, registrada, estatus, id_admin, id_cliente, created_at, updated_at) values('YAJI','2010-07-22',1,1,2,949,'2018-10-31 23:06:00','2018-10-31 23:06:00');</v>
      </c>
    </row>
    <row r="1600" spans="1:20">
      <c r="A1600" s="59" t="s">
        <v>7447</v>
      </c>
      <c r="B1600" s="59">
        <v>1</v>
      </c>
      <c r="C1600" s="68">
        <v>42724</v>
      </c>
      <c r="D1600" s="68">
        <v>46376</v>
      </c>
      <c r="E1600" s="82">
        <v>35</v>
      </c>
      <c r="F1600" s="59" t="s">
        <v>7448</v>
      </c>
      <c r="G1600" s="59">
        <v>731</v>
      </c>
      <c r="I1600" t="s">
        <v>7771</v>
      </c>
      <c r="J1600">
        <v>1599</v>
      </c>
      <c r="K1600">
        <f t="shared" si="240"/>
        <v>1122</v>
      </c>
      <c r="L1600">
        <f t="shared" si="241"/>
        <v>0</v>
      </c>
      <c r="M1600">
        <f t="shared" si="242"/>
        <v>42880</v>
      </c>
      <c r="N1600">
        <f t="shared" si="243"/>
        <v>2017</v>
      </c>
      <c r="O1600">
        <f t="shared" si="244"/>
        <v>5</v>
      </c>
      <c r="P1600" t="str">
        <f t="shared" si="245"/>
        <v>05</v>
      </c>
      <c r="Q1600">
        <f t="shared" si="246"/>
        <v>25</v>
      </c>
      <c r="R1600">
        <f t="shared" si="247"/>
        <v>25</v>
      </c>
      <c r="S1600" t="str">
        <f t="shared" si="248"/>
        <v>'2017-05-25'</v>
      </c>
      <c r="T1600" t="str">
        <f t="shared" si="249"/>
        <v>insert into control (nombre, fecha_registrada, registrada, estatus, id_admin, id_cliente, created_at, updated_at) values('YAKI BALL','2017-05-25',0,1,2,1122,'2018-10-31 23:06:00','2018-10-31 23:06:00');</v>
      </c>
    </row>
    <row r="1601" spans="1:20">
      <c r="A1601" s="58" t="s">
        <v>7447</v>
      </c>
      <c r="B1601" s="58">
        <v>1</v>
      </c>
      <c r="C1601" s="67">
        <v>42724</v>
      </c>
      <c r="D1601" s="67">
        <v>46376</v>
      </c>
      <c r="E1601" s="83">
        <v>35</v>
      </c>
      <c r="F1601" s="58" t="s">
        <v>7448</v>
      </c>
      <c r="G1601" s="58">
        <v>731</v>
      </c>
      <c r="I1601" t="s">
        <v>7236</v>
      </c>
      <c r="J1601">
        <v>1600</v>
      </c>
      <c r="K1601">
        <f t="shared" si="240"/>
        <v>1122</v>
      </c>
      <c r="L1601">
        <f t="shared" si="241"/>
        <v>1</v>
      </c>
      <c r="M1601">
        <f t="shared" si="242"/>
        <v>42618</v>
      </c>
      <c r="N1601">
        <f t="shared" si="243"/>
        <v>2016</v>
      </c>
      <c r="O1601">
        <f t="shared" si="244"/>
        <v>9</v>
      </c>
      <c r="P1601" t="str">
        <f t="shared" si="245"/>
        <v>09</v>
      </c>
      <c r="Q1601">
        <f t="shared" si="246"/>
        <v>5</v>
      </c>
      <c r="R1601" t="str">
        <f t="shared" si="247"/>
        <v>05</v>
      </c>
      <c r="S1601" t="str">
        <f t="shared" si="248"/>
        <v>'2016-09-05'</v>
      </c>
      <c r="T1601" t="str">
        <f t="shared" si="249"/>
        <v>insert into control (nombre, fecha_registrada, registrada, estatus, id_admin, id_cliente, created_at, updated_at) values('YAKI YANG','2016-09-05',1,1,2,1122,'2018-10-31 23:06:00','2018-10-31 23:06:00');</v>
      </c>
    </row>
    <row r="1602" spans="1:20">
      <c r="A1602" s="59" t="s">
        <v>7451</v>
      </c>
      <c r="B1602" s="59">
        <v>1</v>
      </c>
      <c r="C1602" s="68">
        <v>42746</v>
      </c>
      <c r="D1602" s="68">
        <v>46398</v>
      </c>
      <c r="E1602" s="82">
        <v>25</v>
      </c>
      <c r="F1602" s="59" t="s">
        <v>7452</v>
      </c>
      <c r="G1602" s="59">
        <v>1073</v>
      </c>
      <c r="I1602" t="s">
        <v>7494</v>
      </c>
      <c r="J1602">
        <v>1601</v>
      </c>
      <c r="K1602">
        <f t="shared" si="240"/>
        <v>1122</v>
      </c>
      <c r="L1602">
        <f t="shared" si="241"/>
        <v>0</v>
      </c>
      <c r="M1602" t="str">
        <f t="shared" si="242"/>
        <v>CADUCA</v>
      </c>
      <c r="N1602" t="e">
        <f t="shared" si="243"/>
        <v>#VALUE!</v>
      </c>
      <c r="O1602" t="e">
        <f t="shared" si="244"/>
        <v>#VALUE!</v>
      </c>
      <c r="P1602" t="e">
        <f t="shared" si="245"/>
        <v>#VALUE!</v>
      </c>
      <c r="Q1602" t="e">
        <f t="shared" si="246"/>
        <v>#VALUE!</v>
      </c>
      <c r="R1602" t="e">
        <f t="shared" si="247"/>
        <v>#VALUE!</v>
      </c>
      <c r="S1602" t="str">
        <f t="shared" si="248"/>
        <v>null</v>
      </c>
      <c r="T1602" t="str">
        <f t="shared" si="249"/>
        <v>insert into control (nombre, fecha_registrada, registrada, estatus, id_admin, id_cliente, created_at, updated_at) values('YAKI-YANG',null,0,1,2,1122,'2018-10-31 23:06:00','2018-10-31 23:06:00');</v>
      </c>
    </row>
    <row r="1603" spans="1:20">
      <c r="A1603" s="58" t="s">
        <v>7455</v>
      </c>
      <c r="B1603" s="58">
        <v>1</v>
      </c>
      <c r="C1603" s="67">
        <v>42759</v>
      </c>
      <c r="D1603" s="67">
        <v>46411</v>
      </c>
      <c r="E1603" s="83">
        <v>43</v>
      </c>
      <c r="F1603" s="58" t="s">
        <v>7455</v>
      </c>
      <c r="G1603" s="58">
        <v>1025</v>
      </c>
      <c r="I1603" t="s">
        <v>110</v>
      </c>
      <c r="J1603">
        <v>1602</v>
      </c>
      <c r="K1603">
        <f t="shared" ref="K1603:K1642" si="250">VLOOKUP($I1603,$A$2:$G$2500,7,0)</f>
        <v>1123</v>
      </c>
      <c r="L1603">
        <f t="shared" ref="L1603:L1613" si="251">IF(VLOOKUP($I1603,$A$2:$G$1967,2,0)="",0,VLOOKUP($I1603,$A$2:$G$1967,2,0))</f>
        <v>1</v>
      </c>
      <c r="M1603">
        <f t="shared" ref="M1603:M1613" si="252">IF(VLOOKUP($I1603,$A$2:$G$1967,3,0)="","",VLOOKUP($I1603,$A$2:$G$1967,3,0))</f>
        <v>38874</v>
      </c>
      <c r="N1603">
        <f t="shared" ref="N1603:N1614" si="253">YEAR(M1603)</f>
        <v>2006</v>
      </c>
      <c r="O1603">
        <f t="shared" ref="O1603:O1614" si="254">MONTH(M1603)</f>
        <v>6</v>
      </c>
      <c r="P1603" t="str">
        <f t="shared" ref="P1603:P1614" si="255">IF(LEN(O1603)=1,CONCATENATE("0",O1603),O1603)</f>
        <v>06</v>
      </c>
      <c r="Q1603">
        <f t="shared" ref="Q1603:Q1614" si="256">DAY(M1603)</f>
        <v>6</v>
      </c>
      <c r="R1603" t="str">
        <f t="shared" ref="R1603:R1614" si="257">IF(LEN(Q1603)=1,CONCATENATE("0",Q1603),Q1603)</f>
        <v>06</v>
      </c>
      <c r="S1603" t="str">
        <f t="shared" ref="S1603:S1614" si="258">IFERROR(CONCATENATE("'",N1603,"-",P1603,"-",R1603,"'"),"null")</f>
        <v>'2006-06-06'</v>
      </c>
      <c r="T1603" t="str">
        <f t="shared" ref="T1603:T1614" si="259">CONCATENATE("insert into control (nombre, fecha_registrada, registrada, estatus, id_admin, id_cliente, created_at, updated_at) values('",I1603,"',",S1603,",",L1603,",1,2,",K1603,",'2018-10-31 23:06:00','2018-10-31 23:06:00');")</f>
        <v>insert into control (nombre, fecha_registrada, registrada, estatus, id_admin, id_cliente, created_at, updated_at) values('YAQUIS DE OBREGON','2006-06-06',1,1,2,1123,'2018-10-31 23:06:00','2018-10-31 23:06:00');</v>
      </c>
    </row>
    <row r="1604" spans="1:20">
      <c r="A1604" s="59" t="s">
        <v>7455</v>
      </c>
      <c r="B1604" s="59">
        <v>1</v>
      </c>
      <c r="C1604" s="68">
        <v>42759</v>
      </c>
      <c r="D1604" s="68">
        <v>46411</v>
      </c>
      <c r="E1604" s="82">
        <v>30</v>
      </c>
      <c r="F1604" s="59" t="s">
        <v>7455</v>
      </c>
      <c r="G1604" s="59">
        <v>1025</v>
      </c>
      <c r="I1604" t="s">
        <v>103</v>
      </c>
      <c r="J1604">
        <v>1603</v>
      </c>
      <c r="K1604">
        <f t="shared" si="250"/>
        <v>1124</v>
      </c>
      <c r="L1604">
        <f t="shared" si="251"/>
        <v>1</v>
      </c>
      <c r="M1604">
        <f t="shared" si="252"/>
        <v>39772</v>
      </c>
      <c r="N1604">
        <f t="shared" si="253"/>
        <v>2008</v>
      </c>
      <c r="O1604">
        <f t="shared" si="254"/>
        <v>11</v>
      </c>
      <c r="P1604">
        <f t="shared" si="255"/>
        <v>11</v>
      </c>
      <c r="Q1604">
        <f t="shared" si="256"/>
        <v>20</v>
      </c>
      <c r="R1604">
        <f t="shared" si="257"/>
        <v>20</v>
      </c>
      <c r="S1604" t="str">
        <f t="shared" si="258"/>
        <v>'2008-11-20'</v>
      </c>
      <c r="T1604" t="str">
        <f t="shared" si="259"/>
        <v>insert into control (nombre, fecha_registrada, registrada, estatus, id_admin, id_cliente, created_at, updated_at) values('YARPO','2008-11-20',1,1,2,1124,'2018-10-31 23:06:00','2018-10-31 23:06:00');</v>
      </c>
    </row>
    <row r="1605" spans="1:20">
      <c r="A1605" s="58" t="s">
        <v>7459</v>
      </c>
      <c r="B1605" s="58">
        <v>1</v>
      </c>
      <c r="C1605" s="67">
        <v>42746</v>
      </c>
      <c r="D1605" s="67">
        <v>46398</v>
      </c>
      <c r="E1605" s="83">
        <v>36</v>
      </c>
      <c r="F1605" s="58" t="s">
        <v>7460</v>
      </c>
      <c r="G1605" s="58">
        <v>531</v>
      </c>
      <c r="I1605" t="s">
        <v>86</v>
      </c>
      <c r="J1605">
        <v>1604</v>
      </c>
      <c r="K1605">
        <f t="shared" si="250"/>
        <v>1126</v>
      </c>
      <c r="L1605">
        <f t="shared" si="251"/>
        <v>1</v>
      </c>
      <c r="M1605">
        <f t="shared" si="252"/>
        <v>42901</v>
      </c>
      <c r="N1605">
        <f t="shared" si="253"/>
        <v>2017</v>
      </c>
      <c r="O1605">
        <f t="shared" si="254"/>
        <v>6</v>
      </c>
      <c r="P1605" t="str">
        <f t="shared" si="255"/>
        <v>06</v>
      </c>
      <c r="Q1605">
        <f t="shared" si="256"/>
        <v>15</v>
      </c>
      <c r="R1605">
        <f t="shared" si="257"/>
        <v>15</v>
      </c>
      <c r="S1605" t="str">
        <f t="shared" si="258"/>
        <v>'2017-06-15'</v>
      </c>
      <c r="T1605" t="str">
        <f t="shared" si="259"/>
        <v>insert into control (nombre, fecha_registrada, registrada, estatus, id_admin, id_cliente, created_at, updated_at) values('YGD YSLETA GARAGE DOOR','2017-06-15',1,1,2,1126,'2018-10-31 23:06:00','2018-10-31 23:06:00');</v>
      </c>
    </row>
    <row r="1606" spans="1:20">
      <c r="A1606" s="59" t="s">
        <v>7463</v>
      </c>
      <c r="B1606" s="59">
        <v>1</v>
      </c>
      <c r="C1606" s="68">
        <v>42746</v>
      </c>
      <c r="D1606" s="68">
        <v>46398</v>
      </c>
      <c r="E1606" s="82">
        <v>37</v>
      </c>
      <c r="F1606" s="59" t="s">
        <v>7463</v>
      </c>
      <c r="G1606" s="59">
        <v>116</v>
      </c>
      <c r="I1606" t="s">
        <v>93</v>
      </c>
      <c r="J1606">
        <v>1605</v>
      </c>
      <c r="K1606">
        <f t="shared" si="250"/>
        <v>1125</v>
      </c>
      <c r="L1606">
        <f t="shared" si="251"/>
        <v>1</v>
      </c>
      <c r="M1606">
        <f t="shared" si="252"/>
        <v>41327</v>
      </c>
      <c r="N1606">
        <f t="shared" si="253"/>
        <v>2013</v>
      </c>
      <c r="O1606">
        <f t="shared" si="254"/>
        <v>2</v>
      </c>
      <c r="P1606" t="str">
        <f t="shared" si="255"/>
        <v>02</v>
      </c>
      <c r="Q1606">
        <f t="shared" si="256"/>
        <v>22</v>
      </c>
      <c r="R1606">
        <f t="shared" si="257"/>
        <v>22</v>
      </c>
      <c r="S1606" t="str">
        <f t="shared" si="258"/>
        <v>'2013-02-22'</v>
      </c>
      <c r="T1606" t="str">
        <f t="shared" si="259"/>
        <v>insert into control (nombre, fecha_registrada, registrada, estatus, id_admin, id_cliente, created_at, updated_at) values('YOMM YOGO BECOME HEALTHY YY','2013-02-22',1,1,2,1125,'2018-10-31 23:06:00','2018-10-31 23:06:00');</v>
      </c>
    </row>
    <row r="1607" spans="1:20">
      <c r="A1607" s="90" t="s">
        <v>7468</v>
      </c>
      <c r="B1607" s="58">
        <v>1</v>
      </c>
      <c r="C1607" s="67">
        <v>42746</v>
      </c>
      <c r="D1607" s="67">
        <v>46398</v>
      </c>
      <c r="E1607" s="83">
        <v>5</v>
      </c>
      <c r="F1607" s="58" t="s">
        <v>7448</v>
      </c>
      <c r="G1607" s="58">
        <v>731</v>
      </c>
      <c r="I1607" t="s">
        <v>267</v>
      </c>
      <c r="J1607">
        <v>1606</v>
      </c>
      <c r="K1607">
        <f t="shared" si="250"/>
        <v>1102</v>
      </c>
      <c r="L1607">
        <f t="shared" si="251"/>
        <v>1</v>
      </c>
      <c r="M1607">
        <f t="shared" si="252"/>
        <v>41046</v>
      </c>
      <c r="N1607">
        <f t="shared" si="253"/>
        <v>2012</v>
      </c>
      <c r="O1607">
        <f t="shared" si="254"/>
        <v>5</v>
      </c>
      <c r="P1607" t="str">
        <f t="shared" si="255"/>
        <v>05</v>
      </c>
      <c r="Q1607">
        <f t="shared" si="256"/>
        <v>17</v>
      </c>
      <c r="R1607">
        <f t="shared" si="257"/>
        <v>17</v>
      </c>
      <c r="S1607" t="str">
        <f t="shared" si="258"/>
        <v>'2012-05-17'</v>
      </c>
      <c r="T1607" t="str">
        <f t="shared" si="259"/>
        <v>insert into control (nombre, fecha_registrada, registrada, estatus, id_admin, id_cliente, created_at, updated_at) values('YSYUS NATURALMENTE','2012-05-17',1,1,2,1102,'2018-10-31 23:06:00','2018-10-31 23:06:00');</v>
      </c>
    </row>
    <row r="1608" spans="1:20">
      <c r="A1608" s="59" t="s">
        <v>7468</v>
      </c>
      <c r="B1608" s="59">
        <v>1</v>
      </c>
      <c r="C1608" s="68">
        <v>42746</v>
      </c>
      <c r="D1608" s="68">
        <v>46398</v>
      </c>
      <c r="E1608" s="82">
        <v>35</v>
      </c>
      <c r="F1608" s="59" t="s">
        <v>7448</v>
      </c>
      <c r="G1608" s="59">
        <v>731</v>
      </c>
      <c r="I1608" t="s">
        <v>7488</v>
      </c>
      <c r="J1608">
        <v>1607</v>
      </c>
      <c r="K1608">
        <f t="shared" si="250"/>
        <v>374</v>
      </c>
      <c r="L1608">
        <f t="shared" si="251"/>
        <v>1</v>
      </c>
      <c r="M1608">
        <f t="shared" si="252"/>
        <v>42759</v>
      </c>
      <c r="N1608">
        <f t="shared" si="253"/>
        <v>2017</v>
      </c>
      <c r="O1608">
        <f t="shared" si="254"/>
        <v>1</v>
      </c>
      <c r="P1608" t="str">
        <f t="shared" si="255"/>
        <v>01</v>
      </c>
      <c r="Q1608">
        <f t="shared" si="256"/>
        <v>24</v>
      </c>
      <c r="R1608">
        <f t="shared" si="257"/>
        <v>24</v>
      </c>
      <c r="S1608" t="str">
        <f t="shared" si="258"/>
        <v>'2017-01-24'</v>
      </c>
      <c r="T1608" t="str">
        <f t="shared" si="259"/>
        <v>insert into control (nombre, fecha_registrada, registrada, estatus, id_admin, id_cliente, created_at, updated_at) values('YUSO BY EXECUTIVE TRANSPORT','2017-01-24',1,1,2,374,'2018-10-31 23:06:00','2018-10-31 23:06:00');</v>
      </c>
    </row>
    <row r="1609" spans="1:20">
      <c r="A1609" s="58" t="s">
        <v>7470</v>
      </c>
      <c r="B1609" s="58">
        <v>1</v>
      </c>
      <c r="C1609" s="67">
        <v>42746</v>
      </c>
      <c r="D1609" s="67">
        <v>46398</v>
      </c>
      <c r="E1609" s="83">
        <v>35</v>
      </c>
      <c r="F1609" s="58" t="s">
        <v>1869</v>
      </c>
      <c r="G1609" s="58">
        <v>772</v>
      </c>
      <c r="I1609" t="s">
        <v>1153</v>
      </c>
      <c r="J1609">
        <v>1608</v>
      </c>
      <c r="K1609">
        <f t="shared" si="250"/>
        <v>911</v>
      </c>
      <c r="L1609">
        <f t="shared" si="251"/>
        <v>1</v>
      </c>
      <c r="M1609">
        <f t="shared" si="252"/>
        <v>41394</v>
      </c>
      <c r="N1609">
        <f t="shared" si="253"/>
        <v>2013</v>
      </c>
      <c r="O1609">
        <f t="shared" si="254"/>
        <v>4</v>
      </c>
      <c r="P1609" t="str">
        <f t="shared" si="255"/>
        <v>04</v>
      </c>
      <c r="Q1609">
        <f t="shared" si="256"/>
        <v>30</v>
      </c>
      <c r="R1609">
        <f t="shared" si="257"/>
        <v>30</v>
      </c>
      <c r="S1609" t="str">
        <f t="shared" si="258"/>
        <v>'2013-04-30'</v>
      </c>
      <c r="T1609" t="str">
        <f t="shared" si="259"/>
        <v>insert into control (nombre, fecha_registrada, registrada, estatus, id_admin, id_cliente, created_at, updated_at) values('Z RIOS RIOS CIA','2013-04-30',1,1,2,911,'2018-10-31 23:06:00','2018-10-31 23:06:00');</v>
      </c>
    </row>
    <row r="1610" spans="1:20">
      <c r="A1610" s="59" t="s">
        <v>7472</v>
      </c>
      <c r="B1610" s="59">
        <v>1</v>
      </c>
      <c r="C1610" s="68">
        <v>42746</v>
      </c>
      <c r="D1610" s="68">
        <v>46398</v>
      </c>
      <c r="E1610" s="82">
        <v>44</v>
      </c>
      <c r="F1610" s="59" t="s">
        <v>7473</v>
      </c>
      <c r="G1610" s="59">
        <v>521</v>
      </c>
      <c r="I1610" t="s">
        <v>5921</v>
      </c>
      <c r="J1610">
        <v>1609</v>
      </c>
      <c r="K1610">
        <f t="shared" si="250"/>
        <v>1063</v>
      </c>
      <c r="L1610">
        <f t="shared" si="251"/>
        <v>1</v>
      </c>
      <c r="M1610">
        <f t="shared" si="252"/>
        <v>42011</v>
      </c>
      <c r="N1610">
        <f t="shared" si="253"/>
        <v>2015</v>
      </c>
      <c r="O1610">
        <f t="shared" si="254"/>
        <v>1</v>
      </c>
      <c r="P1610" t="str">
        <f t="shared" si="255"/>
        <v>01</v>
      </c>
      <c r="Q1610">
        <f t="shared" si="256"/>
        <v>7</v>
      </c>
      <c r="R1610" t="str">
        <f t="shared" si="257"/>
        <v>07</v>
      </c>
      <c r="S1610" t="str">
        <f t="shared" si="258"/>
        <v>'2015-01-07'</v>
      </c>
      <c r="T1610" t="str">
        <f t="shared" si="259"/>
        <v>insert into control (nombre, fecha_registrada, registrada, estatus, id_admin, id_cliente, created_at, updated_at) values('Z TU SOLUCION CREDITOS PERSONALES','2015-01-07',1,1,2,1063,'2018-10-31 23:06:00','2018-10-31 23:06:00');</v>
      </c>
    </row>
    <row r="1611" spans="1:20">
      <c r="A1611" s="58" t="s">
        <v>7480</v>
      </c>
      <c r="B1611" s="58">
        <v>1</v>
      </c>
      <c r="C1611" s="67">
        <v>42746</v>
      </c>
      <c r="D1611" s="67">
        <v>46398</v>
      </c>
      <c r="E1611" s="83">
        <v>43</v>
      </c>
      <c r="F1611" s="58" t="s">
        <v>7481</v>
      </c>
      <c r="G1611" s="58">
        <v>542</v>
      </c>
      <c r="I1611" t="s">
        <v>43</v>
      </c>
      <c r="J1611">
        <v>1610</v>
      </c>
      <c r="K1611">
        <f t="shared" si="250"/>
        <v>1132</v>
      </c>
      <c r="L1611">
        <f t="shared" si="251"/>
        <v>1</v>
      </c>
      <c r="M1611">
        <f t="shared" si="252"/>
        <v>39849</v>
      </c>
      <c r="N1611">
        <f t="shared" si="253"/>
        <v>2009</v>
      </c>
      <c r="O1611">
        <f t="shared" si="254"/>
        <v>2</v>
      </c>
      <c r="P1611" t="str">
        <f t="shared" si="255"/>
        <v>02</v>
      </c>
      <c r="Q1611">
        <f t="shared" si="256"/>
        <v>5</v>
      </c>
      <c r="R1611" t="str">
        <f t="shared" si="257"/>
        <v>05</v>
      </c>
      <c r="S1611" t="str">
        <f t="shared" si="258"/>
        <v>'2009-02-05'</v>
      </c>
      <c r="T1611" t="str">
        <f t="shared" si="259"/>
        <v>insert into control (nombre, fecha_registrada, registrada, estatus, id_admin, id_cliente, created_at, updated_at) values('Z ZAPETAS ZUPER VARA','2009-02-05',1,1,2,1132,'2018-10-31 23:06:00','2018-10-31 23:06:00');</v>
      </c>
    </row>
    <row r="1612" spans="1:20">
      <c r="A1612" s="59" t="s">
        <v>7485</v>
      </c>
      <c r="B1612" s="59">
        <v>1</v>
      </c>
      <c r="C1612" s="68">
        <v>42759</v>
      </c>
      <c r="D1612" s="68">
        <v>46411</v>
      </c>
      <c r="E1612" s="82">
        <v>36</v>
      </c>
      <c r="F1612" s="59" t="s">
        <v>7485</v>
      </c>
      <c r="G1612" s="59">
        <v>409</v>
      </c>
      <c r="I1612" t="s">
        <v>60</v>
      </c>
      <c r="J1612">
        <v>1611</v>
      </c>
      <c r="K1612">
        <f t="shared" si="250"/>
        <v>1130</v>
      </c>
      <c r="L1612">
        <f t="shared" si="251"/>
        <v>1</v>
      </c>
      <c r="M1612">
        <f t="shared" si="252"/>
        <v>41081</v>
      </c>
      <c r="N1612">
        <f t="shared" si="253"/>
        <v>2012</v>
      </c>
      <c r="O1612">
        <f t="shared" si="254"/>
        <v>6</v>
      </c>
      <c r="P1612" t="str">
        <f t="shared" si="255"/>
        <v>06</v>
      </c>
      <c r="Q1612">
        <f t="shared" si="256"/>
        <v>21</v>
      </c>
      <c r="R1612">
        <f t="shared" si="257"/>
        <v>21</v>
      </c>
      <c r="S1612" t="str">
        <f t="shared" si="258"/>
        <v>'2012-06-21'</v>
      </c>
      <c r="T1612" t="str">
        <f t="shared" si="259"/>
        <v>insert into control (nombre, fecha_registrada, registrada, estatus, id_admin, id_cliente, created_at, updated_at) values('ZAPPHIRE TRADING COMPANY','2012-06-21',1,1,2,1130,'2018-10-31 23:06:00','2018-10-31 23:06:00');</v>
      </c>
    </row>
    <row r="1613" spans="1:20">
      <c r="A1613" s="58" t="s">
        <v>7488</v>
      </c>
      <c r="B1613" s="58">
        <v>1</v>
      </c>
      <c r="C1613" s="67">
        <v>42759</v>
      </c>
      <c r="D1613" s="67">
        <v>46411</v>
      </c>
      <c r="E1613" s="83">
        <v>39</v>
      </c>
      <c r="F1613" s="58" t="s">
        <v>7489</v>
      </c>
      <c r="G1613" s="58">
        <v>374</v>
      </c>
      <c r="I1613" t="s">
        <v>48</v>
      </c>
      <c r="J1613">
        <v>1612</v>
      </c>
      <c r="K1613">
        <f t="shared" si="250"/>
        <v>1131</v>
      </c>
      <c r="L1613">
        <f t="shared" si="251"/>
        <v>1</v>
      </c>
      <c r="M1613">
        <f t="shared" si="252"/>
        <v>40836</v>
      </c>
      <c r="N1613">
        <f t="shared" si="253"/>
        <v>2011</v>
      </c>
      <c r="O1613">
        <f t="shared" si="254"/>
        <v>10</v>
      </c>
      <c r="P1613">
        <f t="shared" si="255"/>
        <v>10</v>
      </c>
      <c r="Q1613">
        <f t="shared" si="256"/>
        <v>20</v>
      </c>
      <c r="R1613">
        <f t="shared" si="257"/>
        <v>20</v>
      </c>
      <c r="S1613" t="str">
        <f t="shared" si="258"/>
        <v>'2011-10-20'</v>
      </c>
      <c r="T1613" t="str">
        <f t="shared" si="259"/>
        <v>insert into control (nombre, fecha_registrada, registrada, estatus, id_admin, id_cliente, created_at, updated_at) values('ZARO','2011-10-20',1,1,2,1131,'2018-10-31 23:06:00','2018-10-31 23:06:00');</v>
      </c>
    </row>
    <row r="1614" spans="1:20">
      <c r="A1614" s="72" t="s">
        <v>7494</v>
      </c>
      <c r="B1614" s="60" t="s">
        <v>8657</v>
      </c>
      <c r="C1614" s="59" t="s">
        <v>7493</v>
      </c>
      <c r="D1614" s="68">
        <v>41681</v>
      </c>
      <c r="E1614" s="82">
        <v>43</v>
      </c>
      <c r="F1614" s="72" t="s">
        <v>8625</v>
      </c>
      <c r="G1614" s="60">
        <v>1122</v>
      </c>
      <c r="I1614" t="s">
        <v>36</v>
      </c>
      <c r="J1614">
        <v>1613</v>
      </c>
      <c r="K1614">
        <f t="shared" si="250"/>
        <v>1132</v>
      </c>
      <c r="L1614">
        <f>IF(VLOOKUP($I1614,$A$2:$G$2500,2,0)="",0,VLOOKUP($I1614,$A$2:$G$2500,2,0))</f>
        <v>0</v>
      </c>
      <c r="M1614">
        <f>IF(VLOOKUP($I1614,$A$2:$G$2500,3,0)="","",VLOOKUP($I1614,$A$2:$G$2500,3,0))</f>
        <v>39265</v>
      </c>
      <c r="N1614">
        <f t="shared" si="253"/>
        <v>2007</v>
      </c>
      <c r="O1614">
        <f t="shared" si="254"/>
        <v>7</v>
      </c>
      <c r="P1614" t="str">
        <f t="shared" si="255"/>
        <v>07</v>
      </c>
      <c r="Q1614">
        <f t="shared" si="256"/>
        <v>2</v>
      </c>
      <c r="R1614" t="str">
        <f t="shared" si="257"/>
        <v>02</v>
      </c>
      <c r="S1614" t="str">
        <f t="shared" si="258"/>
        <v>'2007-07-02'</v>
      </c>
      <c r="T1614" t="str">
        <f t="shared" si="259"/>
        <v>insert into control (nombre, fecha_registrada, registrada, estatus, id_admin, id_cliente, created_at, updated_at) values('ZUPER VARA','2007-07-02',0,1,2,1132,'2018-10-31 23:06:00','2018-10-31 23:06:00');</v>
      </c>
    </row>
    <row r="1615" spans="1:20">
      <c r="A1615" s="58" t="s">
        <v>8611</v>
      </c>
      <c r="B1615" s="58">
        <v>1</v>
      </c>
      <c r="C1615" s="67">
        <v>42759</v>
      </c>
      <c r="D1615" s="67">
        <v>46411</v>
      </c>
      <c r="E1615" s="83">
        <v>43</v>
      </c>
      <c r="F1615" s="58" t="s">
        <v>8611</v>
      </c>
      <c r="G1615" s="58">
        <v>1007</v>
      </c>
      <c r="I1615" s="56" t="s">
        <v>665</v>
      </c>
      <c r="J1615" s="56">
        <v>1703</v>
      </c>
      <c r="K1615" s="56">
        <f t="shared" si="250"/>
        <v>1015</v>
      </c>
      <c r="L1615" s="56">
        <f t="shared" ref="L1615:L1642" si="260">IF(VLOOKUP($I1615,$A$2:$G$2500,2,0)="",0,VLOOKUP($I1615,$A$2:$G$2500,2,0))</f>
        <v>1</v>
      </c>
      <c r="M1615" s="56">
        <f t="shared" ref="M1615:M1642" si="261">IF(VLOOKUP($I1615,$A$2:$G$2500,3,0)="","",VLOOKUP($I1615,$A$2:$G$2500,3,0))</f>
        <v>41100</v>
      </c>
      <c r="N1615" s="56">
        <f t="shared" ref="N1615:N1642" si="262">YEAR(M1615)</f>
        <v>2012</v>
      </c>
      <c r="O1615" s="56">
        <f t="shared" ref="O1615:O1642" si="263">MONTH(M1615)</f>
        <v>7</v>
      </c>
      <c r="P1615" s="56" t="str">
        <f t="shared" ref="P1615:P1642" si="264">IF(LEN(O1615)=1,CONCATENATE("0",O1615),O1615)</f>
        <v>07</v>
      </c>
      <c r="Q1615" s="56">
        <f t="shared" ref="Q1615:Q1642" si="265">DAY(M1615)</f>
        <v>10</v>
      </c>
      <c r="R1615" s="56">
        <f t="shared" ref="R1615:R1642" si="266">IF(LEN(Q1615)=1,CONCATENATE("0",Q1615),Q1615)</f>
        <v>10</v>
      </c>
      <c r="S1615" s="56" t="str">
        <f t="shared" ref="S1615:S1642" si="267">IFERROR(CONCATENATE("'",N1615,"-",P1615,"-",R1615,"'"),"null")</f>
        <v>'2012-07-10'</v>
      </c>
      <c r="T1615" s="56" t="str">
        <f t="shared" ref="T1615:T1642" si="268">CONCATENATE("insert into control (nombre, fecha_registrada, registrada, estatus, id_admin, id_cliente, created_at, updated_at) values('",I1615,"',",S1615,",",L1615,",1,2,",K1615,",'2018-10-31 23:06:00','2018-10-31 23:06:00');")</f>
        <v>insert into control (nombre, fecha_registrada, registrada, estatus, id_admin, id_cliente, created_at, updated_at) values('SUNSET A&amp;G BAJA EAT, DRINK &amp; SMILE','2012-07-10',1,1,2,1015,'2018-10-31 23:06:00','2018-10-31 23:06:00');</v>
      </c>
    </row>
    <row r="1616" spans="1:20">
      <c r="A1616" s="74" t="s">
        <v>7499</v>
      </c>
      <c r="B1616" s="59">
        <v>1</v>
      </c>
      <c r="C1616" s="68">
        <v>42759</v>
      </c>
      <c r="D1616" s="68">
        <v>46411</v>
      </c>
      <c r="E1616" s="82">
        <v>35</v>
      </c>
      <c r="F1616" s="59" t="s">
        <v>1996</v>
      </c>
      <c r="G1616" s="59">
        <v>753</v>
      </c>
      <c r="I1616" t="s">
        <v>678</v>
      </c>
      <c r="J1616">
        <v>1704</v>
      </c>
      <c r="K1616">
        <f t="shared" si="250"/>
        <v>1011</v>
      </c>
      <c r="L1616">
        <f t="shared" si="260"/>
        <v>1</v>
      </c>
      <c r="M1616">
        <f t="shared" si="261"/>
        <v>40669</v>
      </c>
      <c r="N1616">
        <f t="shared" si="262"/>
        <v>2011</v>
      </c>
      <c r="O1616">
        <f t="shared" si="263"/>
        <v>5</v>
      </c>
      <c r="P1616" t="str">
        <f t="shared" si="264"/>
        <v>05</v>
      </c>
      <c r="Q1616">
        <f t="shared" si="265"/>
        <v>6</v>
      </c>
      <c r="R1616" t="str">
        <f t="shared" si="266"/>
        <v>06</v>
      </c>
      <c r="S1616" t="str">
        <f t="shared" si="267"/>
        <v>'2011-05-06'</v>
      </c>
      <c r="T1616" t="str">
        <f t="shared" si="268"/>
        <v>insert into control (nombre, fecha_registrada, registrada, estatus, id_admin, id_cliente, created_at, updated_at) values('TSML TABO SUSHI, MARTINIS AND LOUNGE','2011-05-06',1,1,2,1011,'2018-10-31 23:06:00','2018-10-31 23:06:00');</v>
      </c>
    </row>
    <row r="1617" spans="1:20">
      <c r="A1617" s="58" t="s">
        <v>7494</v>
      </c>
      <c r="B1617" s="58">
        <v>1</v>
      </c>
      <c r="C1617" s="67">
        <v>41355</v>
      </c>
      <c r="D1617" s="67">
        <v>45007</v>
      </c>
      <c r="E1617" s="83">
        <v>43</v>
      </c>
      <c r="F1617" s="58" t="s">
        <v>7494</v>
      </c>
      <c r="G1617" s="58">
        <v>1122</v>
      </c>
      <c r="I1617" t="s">
        <v>2432</v>
      </c>
      <c r="J1617">
        <v>1705</v>
      </c>
      <c r="K1617">
        <f t="shared" si="250"/>
        <v>678</v>
      </c>
      <c r="L1617">
        <f t="shared" si="260"/>
        <v>1</v>
      </c>
      <c r="M1617">
        <f t="shared" si="261"/>
        <v>40890</v>
      </c>
      <c r="N1617">
        <f t="shared" si="262"/>
        <v>2011</v>
      </c>
      <c r="O1617">
        <f t="shared" si="263"/>
        <v>12</v>
      </c>
      <c r="P1617">
        <f t="shared" si="264"/>
        <v>12</v>
      </c>
      <c r="Q1617">
        <f t="shared" si="265"/>
        <v>13</v>
      </c>
      <c r="R1617">
        <f t="shared" si="266"/>
        <v>13</v>
      </c>
      <c r="S1617" t="str">
        <f t="shared" si="267"/>
        <v>'2011-12-13'</v>
      </c>
      <c r="T1617" t="str">
        <f t="shared" si="268"/>
        <v>insert into control (nombre, fecha_registrada, registrada, estatus, id_admin, id_cliente, created_at, updated_at) values('DREAMS E E E COFFEE, CAKE AND SOMETHING MORE…','2011-12-13',1,1,2,678,'2018-10-31 23:06:00','2018-10-31 23:06:00');</v>
      </c>
    </row>
    <row r="1618" spans="1:20">
      <c r="A1618" s="59" t="s">
        <v>5521</v>
      </c>
      <c r="B1618" s="59">
        <v>1</v>
      </c>
      <c r="C1618" s="68">
        <v>42766</v>
      </c>
      <c r="D1618" s="68">
        <v>46418</v>
      </c>
      <c r="E1618" s="82">
        <v>35</v>
      </c>
      <c r="F1618" s="59" t="s">
        <v>5524</v>
      </c>
      <c r="G1618" s="59">
        <v>65</v>
      </c>
      <c r="I1618" t="s">
        <v>2929</v>
      </c>
      <c r="J1618">
        <v>1706</v>
      </c>
      <c r="K1618">
        <f t="shared" si="250"/>
        <v>575</v>
      </c>
      <c r="L1618">
        <f t="shared" si="260"/>
        <v>1</v>
      </c>
      <c r="M1618">
        <f t="shared" si="261"/>
        <v>39694</v>
      </c>
      <c r="N1618">
        <f t="shared" si="262"/>
        <v>2008</v>
      </c>
      <c r="O1618">
        <f t="shared" si="263"/>
        <v>9</v>
      </c>
      <c r="P1618" t="str">
        <f t="shared" si="264"/>
        <v>09</v>
      </c>
      <c r="Q1618">
        <f t="shared" si="265"/>
        <v>3</v>
      </c>
      <c r="R1618" t="str">
        <f t="shared" si="266"/>
        <v>03</v>
      </c>
      <c r="S1618" t="str">
        <f t="shared" si="267"/>
        <v>'2008-09-03'</v>
      </c>
      <c r="T1618" t="str">
        <f t="shared" si="268"/>
        <v>insert into control (nombre, fecha_registrada, registrada, estatus, id_admin, id_cliente, created_at, updated_at) values('LA CAMPANA','2008-09-03',1,1,2,575,'2018-10-31 23:06:00','2018-10-31 23:06:00');</v>
      </c>
    </row>
    <row r="1619" spans="1:20">
      <c r="A1619" s="58" t="s">
        <v>7182</v>
      </c>
      <c r="B1619" s="58">
        <v>1</v>
      </c>
      <c r="C1619" s="67">
        <v>42766</v>
      </c>
      <c r="D1619" s="67">
        <v>46418</v>
      </c>
      <c r="E1619" s="83">
        <v>12</v>
      </c>
      <c r="F1619" s="58" t="s">
        <v>5524</v>
      </c>
      <c r="G1619" s="58">
        <v>65</v>
      </c>
      <c r="I1619" t="s">
        <v>7192</v>
      </c>
      <c r="J1619">
        <v>1707</v>
      </c>
      <c r="K1619">
        <f t="shared" si="250"/>
        <v>1</v>
      </c>
      <c r="L1619">
        <f t="shared" si="260"/>
        <v>1</v>
      </c>
      <c r="M1619">
        <f t="shared" si="261"/>
        <v>42585</v>
      </c>
      <c r="N1619">
        <f t="shared" si="262"/>
        <v>2016</v>
      </c>
      <c r="O1619">
        <f t="shared" si="263"/>
        <v>8</v>
      </c>
      <c r="P1619" t="str">
        <f t="shared" si="264"/>
        <v>08</v>
      </c>
      <c r="Q1619">
        <f t="shared" si="265"/>
        <v>3</v>
      </c>
      <c r="R1619" t="str">
        <f t="shared" si="266"/>
        <v>03</v>
      </c>
      <c r="S1619" t="str">
        <f t="shared" si="267"/>
        <v>'2016-08-03'</v>
      </c>
      <c r="T1619" t="str">
        <f t="shared" si="268"/>
        <v>insert into control (nombre, fecha_registrada, registrada, estatus, id_admin, id_cliente, created_at, updated_at) values('HACEMOS TANGIBLE LO INTANGIBLE, PROTEGE TUS IDEAS','2016-08-03',1,1,2,1,'2018-10-31 23:06:00','2018-10-31 23:06:00');</v>
      </c>
    </row>
    <row r="1620" spans="1:20">
      <c r="A1620" s="59" t="s">
        <v>7508</v>
      </c>
      <c r="B1620" s="59">
        <v>1</v>
      </c>
      <c r="C1620" s="68">
        <v>42766</v>
      </c>
      <c r="D1620" s="68">
        <v>46418</v>
      </c>
      <c r="E1620" s="82">
        <v>16</v>
      </c>
      <c r="F1620" s="59" t="s">
        <v>7508</v>
      </c>
      <c r="G1620" s="59">
        <v>899</v>
      </c>
      <c r="I1620" t="s">
        <v>7418</v>
      </c>
      <c r="J1620">
        <v>1708</v>
      </c>
      <c r="K1620">
        <f t="shared" si="250"/>
        <v>490</v>
      </c>
      <c r="L1620">
        <f t="shared" si="260"/>
        <v>1</v>
      </c>
      <c r="M1620">
        <f t="shared" si="261"/>
        <v>42724</v>
      </c>
      <c r="N1620">
        <f t="shared" si="262"/>
        <v>2016</v>
      </c>
      <c r="O1620">
        <f t="shared" si="263"/>
        <v>12</v>
      </c>
      <c r="P1620">
        <f t="shared" si="264"/>
        <v>12</v>
      </c>
      <c r="Q1620">
        <f t="shared" si="265"/>
        <v>20</v>
      </c>
      <c r="R1620">
        <f t="shared" si="266"/>
        <v>20</v>
      </c>
      <c r="S1620" t="str">
        <f t="shared" si="267"/>
        <v>'2016-12-20'</v>
      </c>
      <c r="T1620" t="str">
        <f t="shared" si="268"/>
        <v>insert into control (nombre, fecha_registrada, registrada, estatus, id_admin, id_cliente, created_at, updated_at) values('HOLI MOLI BURGERS, FRIES &amp; SHAKES','2016-12-20',1,1,2,490,'2018-10-31 23:06:00','2018-10-31 23:06:00');</v>
      </c>
    </row>
    <row r="1621" spans="1:20">
      <c r="A1621" s="58" t="s">
        <v>7517</v>
      </c>
      <c r="B1621" s="58">
        <v>1</v>
      </c>
      <c r="C1621" s="67">
        <v>42766</v>
      </c>
      <c r="D1621" s="67">
        <v>46418</v>
      </c>
      <c r="E1621" s="83">
        <v>44</v>
      </c>
      <c r="F1621" s="58" t="s">
        <v>7518</v>
      </c>
      <c r="G1621" s="58">
        <v>92</v>
      </c>
      <c r="I1621" t="s">
        <v>7650</v>
      </c>
      <c r="J1621">
        <v>1709</v>
      </c>
      <c r="K1621">
        <f t="shared" si="250"/>
        <v>640</v>
      </c>
      <c r="L1621">
        <f t="shared" si="260"/>
        <v>1</v>
      </c>
      <c r="M1621">
        <f t="shared" si="261"/>
        <v>42851</v>
      </c>
      <c r="N1621">
        <f t="shared" si="262"/>
        <v>2017</v>
      </c>
      <c r="O1621">
        <f t="shared" si="263"/>
        <v>4</v>
      </c>
      <c r="P1621" t="str">
        <f t="shared" si="264"/>
        <v>04</v>
      </c>
      <c r="Q1621">
        <f t="shared" si="265"/>
        <v>26</v>
      </c>
      <c r="R1621">
        <f t="shared" si="266"/>
        <v>26</v>
      </c>
      <c r="S1621" t="str">
        <f t="shared" si="267"/>
        <v>'2017-04-26'</v>
      </c>
      <c r="T1621" t="str">
        <f t="shared" si="268"/>
        <v>insert into control (nombre, fecha_registrada, registrada, estatus, id_admin, id_cliente, created_at, updated_at) values('PRESTAVALE, MAS TIENDAS, MAS COMPRAS','2017-04-26',1,1,2,640,'2018-10-31 23:06:00','2018-10-31 23:06:00');</v>
      </c>
    </row>
    <row r="1622" spans="1:20" ht="27">
      <c r="A1622" s="74" t="s">
        <v>7429</v>
      </c>
      <c r="B1622" s="59">
        <v>1</v>
      </c>
      <c r="C1622" s="68">
        <v>42766</v>
      </c>
      <c r="D1622" s="68">
        <v>46418</v>
      </c>
      <c r="E1622" s="82">
        <v>35</v>
      </c>
      <c r="F1622" s="74" t="s">
        <v>7429</v>
      </c>
      <c r="G1622" s="59">
        <v>676</v>
      </c>
      <c r="I1622" t="s">
        <v>7901</v>
      </c>
      <c r="J1622">
        <v>1710</v>
      </c>
      <c r="K1622">
        <f t="shared" si="250"/>
        <v>757</v>
      </c>
      <c r="L1622">
        <f t="shared" si="260"/>
        <v>1</v>
      </c>
      <c r="M1622">
        <f t="shared" si="261"/>
        <v>42941</v>
      </c>
      <c r="N1622">
        <f t="shared" si="262"/>
        <v>2017</v>
      </c>
      <c r="O1622">
        <f t="shared" si="263"/>
        <v>7</v>
      </c>
      <c r="P1622" t="str">
        <f t="shared" si="264"/>
        <v>07</v>
      </c>
      <c r="Q1622">
        <f t="shared" si="265"/>
        <v>25</v>
      </c>
      <c r="R1622">
        <f t="shared" si="266"/>
        <v>25</v>
      </c>
      <c r="S1622" t="str">
        <f t="shared" si="267"/>
        <v>'2017-07-25'</v>
      </c>
      <c r="T1622" t="str">
        <f t="shared" si="268"/>
        <v>insert into control (nombre, fecha_registrada, registrada, estatus, id_admin, id_cliente, created_at, updated_at) values('OLEA CHELAS, MARISCOS &amp; FRIENDS','2017-07-25',1,1,2,757,'2018-10-31 23:06:00','2018-10-31 23:06:00');</v>
      </c>
    </row>
    <row r="1623" spans="1:20" ht="27">
      <c r="A1623" s="64" t="s">
        <v>7530</v>
      </c>
      <c r="B1623" s="58">
        <v>1</v>
      </c>
      <c r="C1623" s="67">
        <v>42796</v>
      </c>
      <c r="D1623" s="67">
        <v>46448</v>
      </c>
      <c r="E1623" s="83">
        <v>35</v>
      </c>
      <c r="F1623" s="64" t="s">
        <v>7429</v>
      </c>
      <c r="G1623" s="58">
        <v>676</v>
      </c>
      <c r="I1623" t="s">
        <v>8256</v>
      </c>
      <c r="J1623">
        <v>1711</v>
      </c>
      <c r="K1623">
        <f t="shared" si="250"/>
        <v>365</v>
      </c>
      <c r="L1623">
        <f t="shared" si="260"/>
        <v>1</v>
      </c>
      <c r="M1623">
        <f t="shared" si="261"/>
        <v>39591</v>
      </c>
      <c r="N1623">
        <f t="shared" si="262"/>
        <v>2008</v>
      </c>
      <c r="O1623">
        <f t="shared" si="263"/>
        <v>5</v>
      </c>
      <c r="P1623" t="str">
        <f t="shared" si="264"/>
        <v>05</v>
      </c>
      <c r="Q1623">
        <f t="shared" si="265"/>
        <v>23</v>
      </c>
      <c r="R1623">
        <f t="shared" si="266"/>
        <v>23</v>
      </c>
      <c r="S1623" t="str">
        <f t="shared" si="267"/>
        <v>'2008-05-23'</v>
      </c>
      <c r="T1623" t="str">
        <f t="shared" si="268"/>
        <v>insert into control (nombre, fecha_registrada, registrada, estatus, id_admin, id_cliente, created_at, updated_at) values('CALIDAD, HIGIENE Y SABOR','2008-05-23',1,1,2,365,'2018-10-31 23:06:00','2018-10-31 23:06:00');</v>
      </c>
    </row>
    <row r="1624" spans="1:20">
      <c r="A1624" s="59" t="s">
        <v>7532</v>
      </c>
      <c r="B1624" s="60" t="s">
        <v>8657</v>
      </c>
      <c r="C1624" s="68">
        <v>42769</v>
      </c>
      <c r="D1624" s="68">
        <v>46421</v>
      </c>
      <c r="E1624" s="82">
        <v>41</v>
      </c>
      <c r="F1624" s="59" t="s">
        <v>7532</v>
      </c>
      <c r="G1624" s="59">
        <v>702</v>
      </c>
      <c r="I1624" t="s">
        <v>8319</v>
      </c>
      <c r="J1624">
        <v>1712</v>
      </c>
      <c r="K1624">
        <f t="shared" si="250"/>
        <v>588</v>
      </c>
      <c r="L1624">
        <f t="shared" si="260"/>
        <v>1</v>
      </c>
      <c r="M1624">
        <f t="shared" si="261"/>
        <v>43238</v>
      </c>
      <c r="N1624">
        <f t="shared" si="262"/>
        <v>2018</v>
      </c>
      <c r="O1624">
        <f t="shared" si="263"/>
        <v>5</v>
      </c>
      <c r="P1624" t="str">
        <f t="shared" si="264"/>
        <v>05</v>
      </c>
      <c r="Q1624">
        <f t="shared" si="265"/>
        <v>18</v>
      </c>
      <c r="R1624">
        <f t="shared" si="266"/>
        <v>18</v>
      </c>
      <c r="S1624" t="str">
        <f t="shared" si="267"/>
        <v>'2018-05-18'</v>
      </c>
      <c r="T1624" t="str">
        <f t="shared" si="268"/>
        <v>insert into control (nombre, fecha_registrada, registrada, estatus, id_admin, id_cliente, created_at, updated_at) values('LA PICCZA, EL AUTENTICO SABOR PICZERO','2018-05-18',1,1,2,588,'2018-10-31 23:06:00','2018-10-31 23:06:00');</v>
      </c>
    </row>
    <row r="1625" spans="1:20">
      <c r="A1625" s="58" t="s">
        <v>7536</v>
      </c>
      <c r="B1625" s="58">
        <v>1</v>
      </c>
      <c r="C1625" s="67">
        <v>42776</v>
      </c>
      <c r="D1625" s="67">
        <v>46428</v>
      </c>
      <c r="E1625" s="83">
        <v>36</v>
      </c>
      <c r="F1625" s="58" t="s">
        <v>7537</v>
      </c>
      <c r="G1625" s="58">
        <v>49</v>
      </c>
      <c r="I1625" t="s">
        <v>8765</v>
      </c>
      <c r="J1625">
        <v>1713</v>
      </c>
      <c r="K1625" t="e">
        <f t="shared" si="250"/>
        <v>#N/A</v>
      </c>
      <c r="L1625" t="e">
        <f t="shared" si="260"/>
        <v>#N/A</v>
      </c>
      <c r="M1625" t="e">
        <f t="shared" si="261"/>
        <v>#N/A</v>
      </c>
      <c r="N1625" t="e">
        <f t="shared" si="262"/>
        <v>#N/A</v>
      </c>
      <c r="O1625" t="e">
        <f t="shared" si="263"/>
        <v>#N/A</v>
      </c>
      <c r="P1625" t="e">
        <f t="shared" si="264"/>
        <v>#N/A</v>
      </c>
      <c r="Q1625" t="e">
        <f t="shared" si="265"/>
        <v>#N/A</v>
      </c>
      <c r="R1625" t="e">
        <f t="shared" si="266"/>
        <v>#N/A</v>
      </c>
      <c r="S1625" t="str">
        <f t="shared" si="267"/>
        <v>null</v>
      </c>
      <c r="T1625" t="e">
        <f t="shared" si="268"/>
        <v>#N/A</v>
      </c>
    </row>
    <row r="1626" spans="1:20">
      <c r="A1626" s="59" t="s">
        <v>1969</v>
      </c>
      <c r="B1626" s="59">
        <v>1</v>
      </c>
      <c r="C1626" s="68">
        <v>42776</v>
      </c>
      <c r="D1626" s="68">
        <v>46428</v>
      </c>
      <c r="E1626" s="82">
        <v>32</v>
      </c>
      <c r="F1626" s="59" t="s">
        <v>1969</v>
      </c>
      <c r="G1626" s="59">
        <v>758</v>
      </c>
      <c r="I1626" t="s">
        <v>8766</v>
      </c>
      <c r="J1626">
        <v>1714</v>
      </c>
      <c r="K1626" t="e">
        <f t="shared" si="250"/>
        <v>#N/A</v>
      </c>
      <c r="L1626" t="e">
        <f t="shared" si="260"/>
        <v>#N/A</v>
      </c>
      <c r="M1626" t="e">
        <f t="shared" si="261"/>
        <v>#N/A</v>
      </c>
      <c r="N1626" t="e">
        <f t="shared" si="262"/>
        <v>#N/A</v>
      </c>
      <c r="O1626" t="e">
        <f t="shared" si="263"/>
        <v>#N/A</v>
      </c>
      <c r="P1626" t="e">
        <f t="shared" si="264"/>
        <v>#N/A</v>
      </c>
      <c r="Q1626" t="e">
        <f t="shared" si="265"/>
        <v>#N/A</v>
      </c>
      <c r="R1626" t="e">
        <f t="shared" si="266"/>
        <v>#N/A</v>
      </c>
      <c r="S1626" t="str">
        <f t="shared" si="267"/>
        <v>null</v>
      </c>
      <c r="T1626" t="e">
        <f t="shared" si="268"/>
        <v>#N/A</v>
      </c>
    </row>
    <row r="1627" spans="1:20">
      <c r="A1627" s="58" t="s">
        <v>6220</v>
      </c>
      <c r="B1627" s="58">
        <v>1</v>
      </c>
      <c r="C1627" s="67">
        <v>42776</v>
      </c>
      <c r="D1627" s="67">
        <v>46428</v>
      </c>
      <c r="E1627" s="83">
        <v>43</v>
      </c>
      <c r="F1627" s="58" t="s">
        <v>6215</v>
      </c>
      <c r="G1627" s="58">
        <v>1018</v>
      </c>
      <c r="I1627" t="s">
        <v>8768</v>
      </c>
      <c r="J1627">
        <v>1715</v>
      </c>
      <c r="K1627" t="e">
        <f t="shared" si="250"/>
        <v>#N/A</v>
      </c>
      <c r="L1627" t="e">
        <f t="shared" si="260"/>
        <v>#N/A</v>
      </c>
      <c r="M1627" t="e">
        <f t="shared" si="261"/>
        <v>#N/A</v>
      </c>
      <c r="N1627" t="e">
        <f t="shared" si="262"/>
        <v>#N/A</v>
      </c>
      <c r="O1627" t="e">
        <f t="shared" si="263"/>
        <v>#N/A</v>
      </c>
      <c r="P1627" t="e">
        <f t="shared" si="264"/>
        <v>#N/A</v>
      </c>
      <c r="Q1627" t="e">
        <f t="shared" si="265"/>
        <v>#N/A</v>
      </c>
      <c r="R1627" t="e">
        <f t="shared" si="266"/>
        <v>#N/A</v>
      </c>
      <c r="S1627" t="str">
        <f t="shared" si="267"/>
        <v>null</v>
      </c>
      <c r="T1627" t="e">
        <f t="shared" si="268"/>
        <v>#N/A</v>
      </c>
    </row>
    <row r="1628" spans="1:20">
      <c r="A1628" s="59" t="s">
        <v>7548</v>
      </c>
      <c r="B1628" s="59">
        <v>1</v>
      </c>
      <c r="C1628" s="68">
        <v>42776</v>
      </c>
      <c r="D1628" s="68">
        <v>46428</v>
      </c>
      <c r="E1628" s="82">
        <v>35</v>
      </c>
      <c r="F1628" s="59" t="s">
        <v>3607</v>
      </c>
      <c r="G1628" s="59">
        <v>445</v>
      </c>
      <c r="I1628" t="s">
        <v>8769</v>
      </c>
      <c r="J1628">
        <v>1716</v>
      </c>
      <c r="K1628" t="e">
        <f t="shared" si="250"/>
        <v>#N/A</v>
      </c>
      <c r="L1628" t="e">
        <f t="shared" si="260"/>
        <v>#N/A</v>
      </c>
      <c r="M1628" t="e">
        <f t="shared" si="261"/>
        <v>#N/A</v>
      </c>
      <c r="N1628" t="e">
        <f t="shared" si="262"/>
        <v>#N/A</v>
      </c>
      <c r="O1628" t="e">
        <f t="shared" si="263"/>
        <v>#N/A</v>
      </c>
      <c r="P1628" t="e">
        <f t="shared" si="264"/>
        <v>#N/A</v>
      </c>
      <c r="Q1628" t="e">
        <f t="shared" si="265"/>
        <v>#N/A</v>
      </c>
      <c r="R1628" t="e">
        <f t="shared" si="266"/>
        <v>#N/A</v>
      </c>
      <c r="S1628" t="str">
        <f t="shared" si="267"/>
        <v>null</v>
      </c>
      <c r="T1628" t="e">
        <f t="shared" si="268"/>
        <v>#N/A</v>
      </c>
    </row>
    <row r="1629" spans="1:20">
      <c r="A1629" s="58" t="s">
        <v>7548</v>
      </c>
      <c r="B1629" s="58">
        <v>1</v>
      </c>
      <c r="C1629" s="67">
        <v>42776</v>
      </c>
      <c r="D1629" s="67">
        <v>46428</v>
      </c>
      <c r="E1629" s="83">
        <v>35</v>
      </c>
      <c r="F1629" s="58" t="s">
        <v>3607</v>
      </c>
      <c r="G1629" s="58">
        <v>445</v>
      </c>
      <c r="I1629" t="s">
        <v>8770</v>
      </c>
      <c r="J1629">
        <v>1717</v>
      </c>
      <c r="K1629" t="e">
        <f t="shared" si="250"/>
        <v>#N/A</v>
      </c>
      <c r="L1629" t="e">
        <f t="shared" si="260"/>
        <v>#N/A</v>
      </c>
      <c r="M1629" t="e">
        <f t="shared" si="261"/>
        <v>#N/A</v>
      </c>
      <c r="N1629" t="e">
        <f t="shared" si="262"/>
        <v>#N/A</v>
      </c>
      <c r="O1629" t="e">
        <f t="shared" si="263"/>
        <v>#N/A</v>
      </c>
      <c r="P1629" t="e">
        <f t="shared" si="264"/>
        <v>#N/A</v>
      </c>
      <c r="Q1629" t="e">
        <f t="shared" si="265"/>
        <v>#N/A</v>
      </c>
      <c r="R1629" t="e">
        <f t="shared" si="266"/>
        <v>#N/A</v>
      </c>
      <c r="S1629" t="str">
        <f t="shared" si="267"/>
        <v>null</v>
      </c>
      <c r="T1629" t="e">
        <f t="shared" si="268"/>
        <v>#N/A</v>
      </c>
    </row>
    <row r="1630" spans="1:20">
      <c r="A1630" s="59" t="s">
        <v>7548</v>
      </c>
      <c r="B1630" s="59">
        <v>1</v>
      </c>
      <c r="C1630" s="68">
        <v>42776</v>
      </c>
      <c r="D1630" s="68">
        <v>46428</v>
      </c>
      <c r="E1630" s="82">
        <v>6</v>
      </c>
      <c r="F1630" s="59" t="s">
        <v>3607</v>
      </c>
      <c r="G1630" s="59">
        <v>445</v>
      </c>
      <c r="I1630" t="s">
        <v>8772</v>
      </c>
      <c r="J1630">
        <v>1718</v>
      </c>
      <c r="K1630" t="e">
        <f t="shared" si="250"/>
        <v>#N/A</v>
      </c>
      <c r="L1630" t="e">
        <f t="shared" si="260"/>
        <v>#N/A</v>
      </c>
      <c r="M1630" t="e">
        <f t="shared" si="261"/>
        <v>#N/A</v>
      </c>
      <c r="N1630" t="e">
        <f t="shared" si="262"/>
        <v>#N/A</v>
      </c>
      <c r="O1630" t="e">
        <f t="shared" si="263"/>
        <v>#N/A</v>
      </c>
      <c r="P1630" t="e">
        <f t="shared" si="264"/>
        <v>#N/A</v>
      </c>
      <c r="Q1630" t="e">
        <f t="shared" si="265"/>
        <v>#N/A</v>
      </c>
      <c r="R1630" t="e">
        <f t="shared" si="266"/>
        <v>#N/A</v>
      </c>
      <c r="S1630" t="str">
        <f t="shared" si="267"/>
        <v>null</v>
      </c>
      <c r="T1630" t="e">
        <f t="shared" si="268"/>
        <v>#N/A</v>
      </c>
    </row>
    <row r="1631" spans="1:20">
      <c r="A1631" s="58" t="s">
        <v>3628</v>
      </c>
      <c r="B1631" s="58">
        <v>1</v>
      </c>
      <c r="C1631" s="67">
        <v>42776</v>
      </c>
      <c r="D1631" s="67">
        <v>46428</v>
      </c>
      <c r="E1631" s="83">
        <v>6</v>
      </c>
      <c r="F1631" s="58" t="s">
        <v>3607</v>
      </c>
      <c r="G1631" s="58">
        <v>445</v>
      </c>
      <c r="I1631" t="s">
        <v>8777</v>
      </c>
      <c r="J1631">
        <v>1719</v>
      </c>
      <c r="K1631" t="e">
        <f t="shared" si="250"/>
        <v>#N/A</v>
      </c>
      <c r="L1631" t="e">
        <f t="shared" si="260"/>
        <v>#N/A</v>
      </c>
      <c r="M1631" t="e">
        <f t="shared" si="261"/>
        <v>#N/A</v>
      </c>
      <c r="N1631" t="e">
        <f t="shared" si="262"/>
        <v>#N/A</v>
      </c>
      <c r="O1631" t="e">
        <f t="shared" si="263"/>
        <v>#N/A</v>
      </c>
      <c r="P1631" t="e">
        <f t="shared" si="264"/>
        <v>#N/A</v>
      </c>
      <c r="Q1631" t="e">
        <f t="shared" si="265"/>
        <v>#N/A</v>
      </c>
      <c r="R1631" t="e">
        <f t="shared" si="266"/>
        <v>#N/A</v>
      </c>
      <c r="S1631" t="str">
        <f t="shared" si="267"/>
        <v>null</v>
      </c>
      <c r="T1631" t="e">
        <f t="shared" si="268"/>
        <v>#N/A</v>
      </c>
    </row>
    <row r="1632" spans="1:20">
      <c r="A1632" s="59" t="s">
        <v>3624</v>
      </c>
      <c r="B1632" s="59">
        <v>1</v>
      </c>
      <c r="C1632" s="68">
        <v>42776</v>
      </c>
      <c r="D1632" s="68">
        <v>46428</v>
      </c>
      <c r="E1632" s="82">
        <v>6</v>
      </c>
      <c r="F1632" s="59" t="s">
        <v>3607</v>
      </c>
      <c r="G1632" s="59">
        <v>445</v>
      </c>
      <c r="I1632" t="s">
        <v>8778</v>
      </c>
      <c r="J1632">
        <v>1720</v>
      </c>
      <c r="K1632" t="e">
        <f t="shared" si="250"/>
        <v>#N/A</v>
      </c>
      <c r="L1632" t="e">
        <f t="shared" si="260"/>
        <v>#N/A</v>
      </c>
      <c r="M1632" t="e">
        <f t="shared" si="261"/>
        <v>#N/A</v>
      </c>
      <c r="N1632" t="e">
        <f t="shared" si="262"/>
        <v>#N/A</v>
      </c>
      <c r="O1632" t="e">
        <f t="shared" si="263"/>
        <v>#N/A</v>
      </c>
      <c r="P1632" t="e">
        <f t="shared" si="264"/>
        <v>#N/A</v>
      </c>
      <c r="Q1632" t="e">
        <f t="shared" si="265"/>
        <v>#N/A</v>
      </c>
      <c r="R1632" t="e">
        <f t="shared" si="266"/>
        <v>#N/A</v>
      </c>
      <c r="S1632" t="str">
        <f t="shared" si="267"/>
        <v>null</v>
      </c>
      <c r="T1632" t="e">
        <f t="shared" si="268"/>
        <v>#N/A</v>
      </c>
    </row>
    <row r="1633" spans="1:20">
      <c r="A1633" s="58" t="s">
        <v>7548</v>
      </c>
      <c r="B1633" s="58">
        <v>1</v>
      </c>
      <c r="C1633" s="67">
        <v>42776</v>
      </c>
      <c r="D1633" s="67">
        <v>46428</v>
      </c>
      <c r="E1633" s="83">
        <v>6</v>
      </c>
      <c r="F1633" s="58" t="s">
        <v>3607</v>
      </c>
      <c r="G1633" s="58">
        <v>445</v>
      </c>
      <c r="I1633" t="s">
        <v>8779</v>
      </c>
      <c r="J1633">
        <v>1721</v>
      </c>
      <c r="K1633" t="e">
        <f t="shared" si="250"/>
        <v>#N/A</v>
      </c>
      <c r="L1633" t="e">
        <f t="shared" si="260"/>
        <v>#N/A</v>
      </c>
      <c r="M1633" t="e">
        <f t="shared" si="261"/>
        <v>#N/A</v>
      </c>
      <c r="N1633" t="e">
        <f t="shared" si="262"/>
        <v>#N/A</v>
      </c>
      <c r="O1633" t="e">
        <f t="shared" si="263"/>
        <v>#N/A</v>
      </c>
      <c r="P1633" t="e">
        <f t="shared" si="264"/>
        <v>#N/A</v>
      </c>
      <c r="Q1633" t="e">
        <f t="shared" si="265"/>
        <v>#N/A</v>
      </c>
      <c r="R1633" t="e">
        <f t="shared" si="266"/>
        <v>#N/A</v>
      </c>
      <c r="S1633" t="str">
        <f t="shared" si="267"/>
        <v>null</v>
      </c>
      <c r="T1633" t="e">
        <f t="shared" si="268"/>
        <v>#N/A</v>
      </c>
    </row>
    <row r="1634" spans="1:20">
      <c r="A1634" s="59" t="s">
        <v>3610</v>
      </c>
      <c r="B1634" s="59">
        <v>1</v>
      </c>
      <c r="C1634" s="68">
        <v>42776</v>
      </c>
      <c r="D1634" s="68">
        <v>46428</v>
      </c>
      <c r="E1634" s="82">
        <v>6</v>
      </c>
      <c r="F1634" s="59" t="s">
        <v>3607</v>
      </c>
      <c r="G1634" s="59">
        <v>445</v>
      </c>
      <c r="I1634" t="s">
        <v>8780</v>
      </c>
      <c r="J1634">
        <v>1722</v>
      </c>
      <c r="K1634" t="e">
        <f t="shared" si="250"/>
        <v>#N/A</v>
      </c>
      <c r="L1634" t="e">
        <f t="shared" si="260"/>
        <v>#N/A</v>
      </c>
      <c r="M1634" t="e">
        <f t="shared" si="261"/>
        <v>#N/A</v>
      </c>
      <c r="N1634" t="e">
        <f t="shared" si="262"/>
        <v>#N/A</v>
      </c>
      <c r="O1634" t="e">
        <f t="shared" si="263"/>
        <v>#N/A</v>
      </c>
      <c r="P1634" t="e">
        <f t="shared" si="264"/>
        <v>#N/A</v>
      </c>
      <c r="Q1634" t="e">
        <f t="shared" si="265"/>
        <v>#N/A</v>
      </c>
      <c r="R1634" t="e">
        <f t="shared" si="266"/>
        <v>#N/A</v>
      </c>
      <c r="S1634" t="str">
        <f t="shared" si="267"/>
        <v>null</v>
      </c>
      <c r="T1634" t="e">
        <f t="shared" si="268"/>
        <v>#N/A</v>
      </c>
    </row>
    <row r="1635" spans="1:20">
      <c r="A1635" s="58" t="s">
        <v>3616</v>
      </c>
      <c r="B1635" s="58">
        <v>1</v>
      </c>
      <c r="C1635" s="67">
        <v>42776</v>
      </c>
      <c r="D1635" s="67">
        <v>46428</v>
      </c>
      <c r="E1635" s="83">
        <v>6</v>
      </c>
      <c r="F1635" s="58" t="s">
        <v>3607</v>
      </c>
      <c r="G1635" s="58">
        <v>445</v>
      </c>
      <c r="I1635" t="s">
        <v>8781</v>
      </c>
      <c r="J1635">
        <v>1723</v>
      </c>
      <c r="K1635" t="e">
        <f t="shared" si="250"/>
        <v>#N/A</v>
      </c>
      <c r="L1635" t="e">
        <f t="shared" si="260"/>
        <v>#N/A</v>
      </c>
      <c r="M1635" t="e">
        <f t="shared" si="261"/>
        <v>#N/A</v>
      </c>
      <c r="N1635" t="e">
        <f t="shared" si="262"/>
        <v>#N/A</v>
      </c>
      <c r="O1635" t="e">
        <f t="shared" si="263"/>
        <v>#N/A</v>
      </c>
      <c r="P1635" t="e">
        <f t="shared" si="264"/>
        <v>#N/A</v>
      </c>
      <c r="Q1635" t="e">
        <f t="shared" si="265"/>
        <v>#N/A</v>
      </c>
      <c r="R1635" t="e">
        <f t="shared" si="266"/>
        <v>#N/A</v>
      </c>
      <c r="S1635" t="str">
        <f t="shared" si="267"/>
        <v>null</v>
      </c>
      <c r="T1635" t="e">
        <f t="shared" si="268"/>
        <v>#N/A</v>
      </c>
    </row>
    <row r="1636" spans="1:20">
      <c r="A1636" s="59" t="s">
        <v>3607</v>
      </c>
      <c r="B1636" s="59">
        <v>1</v>
      </c>
      <c r="C1636" s="68">
        <v>42776</v>
      </c>
      <c r="D1636" s="68">
        <v>46428</v>
      </c>
      <c r="E1636" s="82">
        <v>6</v>
      </c>
      <c r="F1636" s="59" t="s">
        <v>3607</v>
      </c>
      <c r="G1636" s="59">
        <v>445</v>
      </c>
      <c r="I1636" t="s">
        <v>8782</v>
      </c>
      <c r="J1636">
        <v>1724</v>
      </c>
      <c r="K1636" t="e">
        <f t="shared" si="250"/>
        <v>#N/A</v>
      </c>
      <c r="L1636" t="e">
        <f t="shared" si="260"/>
        <v>#N/A</v>
      </c>
      <c r="M1636" t="e">
        <f t="shared" si="261"/>
        <v>#N/A</v>
      </c>
      <c r="N1636" t="e">
        <f t="shared" si="262"/>
        <v>#N/A</v>
      </c>
      <c r="O1636" t="e">
        <f t="shared" si="263"/>
        <v>#N/A</v>
      </c>
      <c r="P1636" t="e">
        <f t="shared" si="264"/>
        <v>#N/A</v>
      </c>
      <c r="Q1636" t="e">
        <f t="shared" si="265"/>
        <v>#N/A</v>
      </c>
      <c r="R1636" t="e">
        <f t="shared" si="266"/>
        <v>#N/A</v>
      </c>
      <c r="S1636" t="str">
        <f t="shared" si="267"/>
        <v>null</v>
      </c>
      <c r="T1636" t="e">
        <f t="shared" si="268"/>
        <v>#N/A</v>
      </c>
    </row>
    <row r="1637" spans="1:20">
      <c r="A1637" s="58" t="s">
        <v>7560</v>
      </c>
      <c r="B1637" s="58">
        <v>1</v>
      </c>
      <c r="C1637" s="67">
        <v>42811</v>
      </c>
      <c r="D1637" s="67">
        <v>46463</v>
      </c>
      <c r="E1637" s="83">
        <v>37</v>
      </c>
      <c r="F1637" s="58" t="s">
        <v>6180</v>
      </c>
      <c r="G1637" s="58">
        <v>304</v>
      </c>
      <c r="I1637" t="s">
        <v>8783</v>
      </c>
      <c r="J1637">
        <v>1725</v>
      </c>
      <c r="K1637" t="e">
        <f t="shared" si="250"/>
        <v>#N/A</v>
      </c>
      <c r="L1637" t="e">
        <f t="shared" si="260"/>
        <v>#N/A</v>
      </c>
      <c r="M1637" t="e">
        <f t="shared" si="261"/>
        <v>#N/A</v>
      </c>
      <c r="N1637" t="e">
        <f t="shared" si="262"/>
        <v>#N/A</v>
      </c>
      <c r="O1637" t="e">
        <f t="shared" si="263"/>
        <v>#N/A</v>
      </c>
      <c r="P1637" t="e">
        <f t="shared" si="264"/>
        <v>#N/A</v>
      </c>
      <c r="Q1637" t="e">
        <f t="shared" si="265"/>
        <v>#N/A</v>
      </c>
      <c r="R1637" t="e">
        <f t="shared" si="266"/>
        <v>#N/A</v>
      </c>
      <c r="S1637" t="str">
        <f t="shared" si="267"/>
        <v>null</v>
      </c>
      <c r="T1637" t="e">
        <f t="shared" si="268"/>
        <v>#N/A</v>
      </c>
    </row>
    <row r="1638" spans="1:20">
      <c r="A1638" s="59" t="s">
        <v>7565</v>
      </c>
      <c r="B1638" s="59">
        <v>1</v>
      </c>
      <c r="C1638" s="68">
        <v>42796</v>
      </c>
      <c r="D1638" s="68">
        <v>46448</v>
      </c>
      <c r="E1638" s="82">
        <v>35</v>
      </c>
      <c r="F1638" s="59" t="s">
        <v>7566</v>
      </c>
      <c r="G1638" s="59">
        <v>204</v>
      </c>
      <c r="I1638" t="s">
        <v>8784</v>
      </c>
      <c r="J1638">
        <v>1726</v>
      </c>
      <c r="K1638" t="e">
        <f t="shared" si="250"/>
        <v>#N/A</v>
      </c>
      <c r="L1638" t="e">
        <f t="shared" si="260"/>
        <v>#N/A</v>
      </c>
      <c r="M1638" t="e">
        <f t="shared" si="261"/>
        <v>#N/A</v>
      </c>
      <c r="N1638" t="e">
        <f t="shared" si="262"/>
        <v>#N/A</v>
      </c>
      <c r="O1638" t="e">
        <f t="shared" si="263"/>
        <v>#N/A</v>
      </c>
      <c r="P1638" t="e">
        <f t="shared" si="264"/>
        <v>#N/A</v>
      </c>
      <c r="Q1638" t="e">
        <f t="shared" si="265"/>
        <v>#N/A</v>
      </c>
      <c r="R1638" t="e">
        <f t="shared" si="266"/>
        <v>#N/A</v>
      </c>
      <c r="S1638" t="str">
        <f t="shared" si="267"/>
        <v>null</v>
      </c>
      <c r="T1638" t="e">
        <f t="shared" si="268"/>
        <v>#N/A</v>
      </c>
    </row>
    <row r="1639" spans="1:20">
      <c r="A1639" s="58" t="s">
        <v>7570</v>
      </c>
      <c r="B1639" s="58">
        <v>1</v>
      </c>
      <c r="C1639" s="67">
        <v>42796</v>
      </c>
      <c r="D1639" s="67">
        <v>46448</v>
      </c>
      <c r="E1639" s="83">
        <v>35</v>
      </c>
      <c r="F1639" s="58" t="s">
        <v>7571</v>
      </c>
      <c r="G1639" s="58">
        <v>958</v>
      </c>
      <c r="I1639" t="s">
        <v>8785</v>
      </c>
      <c r="J1639">
        <v>1727</v>
      </c>
      <c r="K1639" t="e">
        <f t="shared" si="250"/>
        <v>#N/A</v>
      </c>
      <c r="L1639" t="e">
        <f t="shared" si="260"/>
        <v>#N/A</v>
      </c>
      <c r="M1639" t="e">
        <f t="shared" si="261"/>
        <v>#N/A</v>
      </c>
      <c r="N1639" t="e">
        <f t="shared" si="262"/>
        <v>#N/A</v>
      </c>
      <c r="O1639" t="e">
        <f t="shared" si="263"/>
        <v>#N/A</v>
      </c>
      <c r="P1639" t="e">
        <f t="shared" si="264"/>
        <v>#N/A</v>
      </c>
      <c r="Q1639" t="e">
        <f t="shared" si="265"/>
        <v>#N/A</v>
      </c>
      <c r="R1639" t="e">
        <f t="shared" si="266"/>
        <v>#N/A</v>
      </c>
      <c r="S1639" t="str">
        <f t="shared" si="267"/>
        <v>null</v>
      </c>
      <c r="T1639" t="e">
        <f t="shared" si="268"/>
        <v>#N/A</v>
      </c>
    </row>
    <row r="1640" spans="1:20">
      <c r="A1640" s="59" t="s">
        <v>7574</v>
      </c>
      <c r="B1640" s="59">
        <v>1</v>
      </c>
      <c r="C1640" s="68">
        <v>42796</v>
      </c>
      <c r="D1640" s="68">
        <v>46448</v>
      </c>
      <c r="E1640" s="82">
        <v>35</v>
      </c>
      <c r="F1640" s="59" t="s">
        <v>7574</v>
      </c>
      <c r="G1640" s="59">
        <v>865</v>
      </c>
      <c r="I1640" t="s">
        <v>8786</v>
      </c>
      <c r="J1640">
        <v>1728</v>
      </c>
      <c r="K1640" t="e">
        <f t="shared" si="250"/>
        <v>#N/A</v>
      </c>
      <c r="L1640" t="e">
        <f t="shared" si="260"/>
        <v>#N/A</v>
      </c>
      <c r="M1640" t="e">
        <f t="shared" si="261"/>
        <v>#N/A</v>
      </c>
      <c r="N1640" t="e">
        <f t="shared" si="262"/>
        <v>#N/A</v>
      </c>
      <c r="O1640" t="e">
        <f t="shared" si="263"/>
        <v>#N/A</v>
      </c>
      <c r="P1640" t="e">
        <f t="shared" si="264"/>
        <v>#N/A</v>
      </c>
      <c r="Q1640" t="e">
        <f t="shared" si="265"/>
        <v>#N/A</v>
      </c>
      <c r="R1640" t="e">
        <f t="shared" si="266"/>
        <v>#N/A</v>
      </c>
      <c r="S1640" t="str">
        <f t="shared" si="267"/>
        <v>null</v>
      </c>
      <c r="T1640" t="e">
        <f t="shared" si="268"/>
        <v>#N/A</v>
      </c>
    </row>
    <row r="1641" spans="1:20">
      <c r="A1641" s="58" t="s">
        <v>3493</v>
      </c>
      <c r="B1641" s="58">
        <v>1</v>
      </c>
      <c r="C1641" s="67">
        <v>42796</v>
      </c>
      <c r="D1641" s="67">
        <v>46448</v>
      </c>
      <c r="E1641" s="83">
        <v>12</v>
      </c>
      <c r="F1641" s="58" t="s">
        <v>7578</v>
      </c>
      <c r="G1641" s="58">
        <v>429</v>
      </c>
      <c r="I1641" t="s">
        <v>8787</v>
      </c>
      <c r="J1641">
        <v>1729</v>
      </c>
      <c r="K1641" t="e">
        <f t="shared" si="250"/>
        <v>#N/A</v>
      </c>
      <c r="L1641" t="e">
        <f t="shared" si="260"/>
        <v>#N/A</v>
      </c>
      <c r="M1641" t="e">
        <f t="shared" si="261"/>
        <v>#N/A</v>
      </c>
      <c r="N1641" t="e">
        <f t="shared" si="262"/>
        <v>#N/A</v>
      </c>
      <c r="O1641" t="e">
        <f t="shared" si="263"/>
        <v>#N/A</v>
      </c>
      <c r="P1641" t="e">
        <f t="shared" si="264"/>
        <v>#N/A</v>
      </c>
      <c r="Q1641" t="e">
        <f t="shared" si="265"/>
        <v>#N/A</v>
      </c>
      <c r="R1641" t="e">
        <f t="shared" si="266"/>
        <v>#N/A</v>
      </c>
      <c r="S1641" t="str">
        <f t="shared" si="267"/>
        <v>null</v>
      </c>
      <c r="T1641" t="e">
        <f t="shared" si="268"/>
        <v>#N/A</v>
      </c>
    </row>
    <row r="1642" spans="1:20" ht="27">
      <c r="A1642" s="74" t="s">
        <v>7583</v>
      </c>
      <c r="B1642" s="59">
        <v>1</v>
      </c>
      <c r="C1642" s="68">
        <v>42804</v>
      </c>
      <c r="D1642" s="68">
        <v>46456</v>
      </c>
      <c r="E1642" s="82">
        <v>35</v>
      </c>
      <c r="F1642" s="74" t="s">
        <v>2256</v>
      </c>
      <c r="G1642" s="59">
        <v>711</v>
      </c>
      <c r="I1642" t="s">
        <v>8788</v>
      </c>
      <c r="J1642">
        <v>1730</v>
      </c>
      <c r="K1642" t="e">
        <f t="shared" si="250"/>
        <v>#N/A</v>
      </c>
      <c r="L1642" t="e">
        <f t="shared" si="260"/>
        <v>#N/A</v>
      </c>
      <c r="M1642" t="e">
        <f t="shared" si="261"/>
        <v>#N/A</v>
      </c>
      <c r="N1642" t="e">
        <f t="shared" si="262"/>
        <v>#N/A</v>
      </c>
      <c r="O1642" t="e">
        <f t="shared" si="263"/>
        <v>#N/A</v>
      </c>
      <c r="P1642" t="e">
        <f t="shared" si="264"/>
        <v>#N/A</v>
      </c>
      <c r="Q1642" t="e">
        <f t="shared" si="265"/>
        <v>#N/A</v>
      </c>
      <c r="R1642" t="e">
        <f t="shared" si="266"/>
        <v>#N/A</v>
      </c>
      <c r="S1642" t="str">
        <f t="shared" si="267"/>
        <v>null</v>
      </c>
      <c r="T1642" t="e">
        <f t="shared" si="268"/>
        <v>#N/A</v>
      </c>
    </row>
    <row r="1643" spans="1:20">
      <c r="A1643" s="58" t="s">
        <v>7590</v>
      </c>
      <c r="B1643" s="58">
        <v>1</v>
      </c>
      <c r="C1643" s="67">
        <v>42804</v>
      </c>
      <c r="D1643" s="67">
        <v>46456</v>
      </c>
      <c r="E1643" s="83">
        <v>44</v>
      </c>
      <c r="F1643" s="58" t="s">
        <v>7590</v>
      </c>
      <c r="G1643" s="58">
        <v>80</v>
      </c>
    </row>
    <row r="1644" spans="1:20">
      <c r="A1644" s="59" t="s">
        <v>7595</v>
      </c>
      <c r="B1644" s="59">
        <v>1</v>
      </c>
      <c r="C1644" s="68">
        <v>42804</v>
      </c>
      <c r="D1644" s="68">
        <v>46456</v>
      </c>
      <c r="E1644" s="82">
        <v>30</v>
      </c>
      <c r="F1644" s="59" t="s">
        <v>7596</v>
      </c>
      <c r="G1644" s="59">
        <v>805</v>
      </c>
    </row>
    <row r="1645" spans="1:20">
      <c r="A1645" s="58" t="s">
        <v>7602</v>
      </c>
      <c r="B1645" s="58">
        <v>1</v>
      </c>
      <c r="C1645" s="67">
        <v>42817</v>
      </c>
      <c r="D1645" s="67">
        <v>46469</v>
      </c>
      <c r="E1645" s="83">
        <v>35</v>
      </c>
      <c r="F1645" s="58" t="s">
        <v>7603</v>
      </c>
      <c r="G1645" s="58">
        <v>434</v>
      </c>
    </row>
    <row r="1646" spans="1:20">
      <c r="A1646" s="59" t="s">
        <v>7607</v>
      </c>
      <c r="B1646" s="59">
        <v>1</v>
      </c>
      <c r="C1646" s="68">
        <v>42817</v>
      </c>
      <c r="D1646" s="68">
        <v>46469</v>
      </c>
      <c r="E1646" s="82">
        <v>35</v>
      </c>
      <c r="F1646" s="59" t="s">
        <v>7607</v>
      </c>
      <c r="G1646" s="59">
        <v>1042</v>
      </c>
    </row>
    <row r="1647" spans="1:20">
      <c r="A1647" s="58" t="s">
        <v>7614</v>
      </c>
      <c r="B1647" s="58">
        <v>1</v>
      </c>
      <c r="C1647" s="67">
        <v>42817</v>
      </c>
      <c r="D1647" s="67">
        <v>46469</v>
      </c>
      <c r="E1647" s="83">
        <v>37</v>
      </c>
      <c r="F1647" s="58" t="s">
        <v>7615</v>
      </c>
      <c r="G1647" s="58">
        <v>515</v>
      </c>
    </row>
    <row r="1648" spans="1:20">
      <c r="A1648" s="59" t="s">
        <v>7614</v>
      </c>
      <c r="B1648" s="59">
        <v>1</v>
      </c>
      <c r="C1648" s="59" t="s">
        <v>7619</v>
      </c>
      <c r="D1648" s="59" t="s">
        <v>7620</v>
      </c>
      <c r="E1648" s="82">
        <v>40</v>
      </c>
      <c r="F1648" s="59" t="s">
        <v>7615</v>
      </c>
      <c r="G1648" s="59">
        <v>515</v>
      </c>
    </row>
    <row r="1649" spans="1:7">
      <c r="A1649" s="58" t="s">
        <v>7621</v>
      </c>
      <c r="B1649" s="58" t="s">
        <v>8657</v>
      </c>
      <c r="C1649" s="67">
        <v>42824</v>
      </c>
      <c r="D1649" s="67">
        <v>46476</v>
      </c>
      <c r="E1649" s="83">
        <v>3</v>
      </c>
      <c r="F1649" s="58" t="s">
        <v>4433</v>
      </c>
      <c r="G1649" s="58">
        <v>286</v>
      </c>
    </row>
    <row r="1650" spans="1:7">
      <c r="A1650" s="59" t="s">
        <v>7621</v>
      </c>
      <c r="B1650" s="59" t="s">
        <v>8657</v>
      </c>
      <c r="C1650" s="68">
        <v>42824</v>
      </c>
      <c r="D1650" s="68">
        <v>46476</v>
      </c>
      <c r="E1650" s="82">
        <v>44</v>
      </c>
      <c r="F1650" s="59" t="s">
        <v>4433</v>
      </c>
      <c r="G1650" s="59">
        <v>286</v>
      </c>
    </row>
    <row r="1651" spans="1:7">
      <c r="A1651" s="58" t="s">
        <v>7624</v>
      </c>
      <c r="B1651" s="58">
        <v>1</v>
      </c>
      <c r="C1651" s="67">
        <v>40072</v>
      </c>
      <c r="D1651" s="67">
        <v>43724</v>
      </c>
      <c r="E1651" s="83">
        <v>43</v>
      </c>
      <c r="F1651" s="58" t="s">
        <v>738</v>
      </c>
      <c r="G1651" s="58">
        <v>1000</v>
      </c>
    </row>
    <row r="1652" spans="1:7">
      <c r="A1652" s="59" t="s">
        <v>7630</v>
      </c>
      <c r="B1652" s="59">
        <v>1</v>
      </c>
      <c r="C1652" s="68">
        <v>42831</v>
      </c>
      <c r="D1652" s="68">
        <v>46483</v>
      </c>
      <c r="E1652" s="82">
        <v>44</v>
      </c>
      <c r="F1652" s="59" t="s">
        <v>7630</v>
      </c>
      <c r="G1652" s="59">
        <v>415</v>
      </c>
    </row>
    <row r="1653" spans="1:7">
      <c r="A1653" s="58" t="s">
        <v>7636</v>
      </c>
      <c r="B1653" s="58">
        <v>1</v>
      </c>
      <c r="C1653" s="67">
        <v>42831</v>
      </c>
      <c r="D1653" s="67">
        <v>46483</v>
      </c>
      <c r="E1653" s="83">
        <v>35</v>
      </c>
      <c r="F1653" s="58" t="s">
        <v>7636</v>
      </c>
      <c r="G1653" s="58">
        <v>1022</v>
      </c>
    </row>
    <row r="1654" spans="1:7">
      <c r="A1654" s="59" t="s">
        <v>7639</v>
      </c>
      <c r="B1654" s="59">
        <v>1</v>
      </c>
      <c r="C1654" s="68">
        <v>42255</v>
      </c>
      <c r="D1654" s="68">
        <v>45908</v>
      </c>
      <c r="E1654" s="82">
        <v>43</v>
      </c>
      <c r="F1654" s="59" t="s">
        <v>7639</v>
      </c>
      <c r="G1654" s="59">
        <v>329</v>
      </c>
    </row>
    <row r="1655" spans="1:7">
      <c r="A1655" s="64" t="s">
        <v>7645</v>
      </c>
      <c r="B1655" s="58">
        <v>1</v>
      </c>
      <c r="C1655" s="67">
        <v>42848</v>
      </c>
      <c r="D1655" s="67">
        <v>46503</v>
      </c>
      <c r="E1655" s="83">
        <v>29</v>
      </c>
      <c r="F1655" s="58" t="s">
        <v>7034</v>
      </c>
      <c r="G1655" s="58">
        <v>632</v>
      </c>
    </row>
    <row r="1656" spans="1:7">
      <c r="A1656" s="59" t="s">
        <v>7650</v>
      </c>
      <c r="B1656" s="59">
        <v>1</v>
      </c>
      <c r="C1656" s="68">
        <v>42851</v>
      </c>
      <c r="D1656" s="68">
        <v>46503</v>
      </c>
      <c r="E1656" s="82">
        <v>36</v>
      </c>
      <c r="F1656" s="59" t="s">
        <v>2624</v>
      </c>
      <c r="G1656" s="59">
        <v>640</v>
      </c>
    </row>
    <row r="1657" spans="1:7">
      <c r="A1657" s="58" t="s">
        <v>7655</v>
      </c>
      <c r="B1657" s="58">
        <v>1</v>
      </c>
      <c r="C1657" s="67">
        <v>42851</v>
      </c>
      <c r="D1657" s="67">
        <v>46503</v>
      </c>
      <c r="E1657" s="83"/>
      <c r="F1657" s="58" t="s">
        <v>7655</v>
      </c>
      <c r="G1657" s="58">
        <v>209</v>
      </c>
    </row>
    <row r="1658" spans="1:7">
      <c r="A1658" s="74" t="s">
        <v>7659</v>
      </c>
      <c r="B1658" s="59">
        <v>1</v>
      </c>
      <c r="C1658" s="68">
        <v>42851</v>
      </c>
      <c r="D1658" s="68">
        <v>46503</v>
      </c>
      <c r="E1658" s="82">
        <v>44</v>
      </c>
      <c r="F1658" s="59" t="s">
        <v>7659</v>
      </c>
      <c r="G1658" s="59">
        <v>190</v>
      </c>
    </row>
    <row r="1659" spans="1:7">
      <c r="A1659" s="58" t="s">
        <v>7664</v>
      </c>
      <c r="B1659" s="57" t="s">
        <v>8657</v>
      </c>
      <c r="C1659" s="67">
        <v>42851</v>
      </c>
      <c r="D1659" s="67">
        <v>46503</v>
      </c>
      <c r="E1659" s="83">
        <v>44</v>
      </c>
      <c r="F1659" s="58" t="s">
        <v>7664</v>
      </c>
      <c r="G1659" s="58">
        <v>779</v>
      </c>
    </row>
    <row r="1660" spans="1:7">
      <c r="A1660" s="59" t="s">
        <v>7671</v>
      </c>
      <c r="B1660" s="60" t="s">
        <v>8657</v>
      </c>
      <c r="C1660" s="68">
        <v>42851</v>
      </c>
      <c r="D1660" s="68">
        <v>46503</v>
      </c>
      <c r="E1660" s="82">
        <v>44</v>
      </c>
      <c r="F1660" s="59" t="s">
        <v>8454</v>
      </c>
      <c r="G1660" s="59">
        <v>379</v>
      </c>
    </row>
    <row r="1661" spans="1:7">
      <c r="A1661" s="58" t="s">
        <v>7678</v>
      </c>
      <c r="B1661" s="58">
        <v>1</v>
      </c>
      <c r="C1661" s="67">
        <v>42851</v>
      </c>
      <c r="D1661" s="67">
        <v>46503</v>
      </c>
      <c r="E1661" s="83">
        <v>35</v>
      </c>
      <c r="F1661" s="58" t="s">
        <v>7204</v>
      </c>
      <c r="G1661" s="58">
        <v>15</v>
      </c>
    </row>
    <row r="1662" spans="1:7">
      <c r="A1662" s="59" t="s">
        <v>7683</v>
      </c>
      <c r="B1662" s="59">
        <v>1</v>
      </c>
      <c r="C1662" s="68">
        <v>42851</v>
      </c>
      <c r="D1662" s="68">
        <v>46503</v>
      </c>
      <c r="E1662" s="82">
        <v>29</v>
      </c>
      <c r="F1662" s="59" t="s">
        <v>7003</v>
      </c>
      <c r="G1662" s="59">
        <v>220</v>
      </c>
    </row>
    <row r="1663" spans="1:7">
      <c r="A1663" s="58" t="s">
        <v>7691</v>
      </c>
      <c r="B1663" s="58">
        <v>1</v>
      </c>
      <c r="C1663" s="67">
        <v>42858</v>
      </c>
      <c r="D1663" s="67">
        <v>46510</v>
      </c>
      <c r="E1663" s="83">
        <v>43</v>
      </c>
      <c r="F1663" s="58" t="s">
        <v>7692</v>
      </c>
      <c r="G1663" s="58">
        <v>29</v>
      </c>
    </row>
    <row r="1664" spans="1:7">
      <c r="A1664" s="59" t="s">
        <v>7696</v>
      </c>
      <c r="B1664" s="59">
        <v>1</v>
      </c>
      <c r="C1664" s="68">
        <v>42858</v>
      </c>
      <c r="D1664" s="68">
        <v>46510</v>
      </c>
      <c r="E1664" s="82">
        <v>36</v>
      </c>
      <c r="F1664" s="59" t="s">
        <v>7692</v>
      </c>
      <c r="G1664" s="59">
        <v>29</v>
      </c>
    </row>
    <row r="1665" spans="1:7">
      <c r="A1665" s="58" t="s">
        <v>7698</v>
      </c>
      <c r="B1665" s="58">
        <v>1</v>
      </c>
      <c r="C1665" s="67">
        <v>42858</v>
      </c>
      <c r="D1665" s="67">
        <v>46510</v>
      </c>
      <c r="E1665" s="83">
        <v>43</v>
      </c>
      <c r="F1665" s="58" t="s">
        <v>7699</v>
      </c>
      <c r="G1665" s="58">
        <v>938</v>
      </c>
    </row>
    <row r="1666" spans="1:7">
      <c r="A1666" s="75" t="s">
        <v>7703</v>
      </c>
      <c r="B1666" s="60" t="s">
        <v>8657</v>
      </c>
      <c r="C1666" s="76">
        <v>42858</v>
      </c>
      <c r="D1666" s="76">
        <v>46510</v>
      </c>
      <c r="E1666" s="91">
        <v>19</v>
      </c>
      <c r="F1666" s="75" t="s">
        <v>7291</v>
      </c>
      <c r="G1666" s="75">
        <v>536</v>
      </c>
    </row>
    <row r="1667" spans="1:7">
      <c r="A1667" s="58" t="s">
        <v>7709</v>
      </c>
      <c r="B1667" s="58" t="s">
        <v>8657</v>
      </c>
      <c r="C1667" s="67">
        <v>42858</v>
      </c>
      <c r="D1667" s="67">
        <v>46510</v>
      </c>
      <c r="E1667" s="83">
        <v>19</v>
      </c>
      <c r="F1667" s="58" t="s">
        <v>7291</v>
      </c>
      <c r="G1667" s="58">
        <v>536</v>
      </c>
    </row>
    <row r="1668" spans="1:7">
      <c r="A1668" s="59" t="s">
        <v>7712</v>
      </c>
      <c r="B1668" s="60" t="s">
        <v>8657</v>
      </c>
      <c r="C1668" s="68">
        <v>42858</v>
      </c>
      <c r="D1668" s="68">
        <v>46510</v>
      </c>
      <c r="E1668" s="82">
        <v>19</v>
      </c>
      <c r="F1668" s="59" t="s">
        <v>7291</v>
      </c>
      <c r="G1668" s="59">
        <v>536</v>
      </c>
    </row>
    <row r="1669" spans="1:7">
      <c r="A1669" s="58" t="s">
        <v>7715</v>
      </c>
      <c r="B1669" s="58">
        <v>1</v>
      </c>
      <c r="C1669" s="67">
        <v>42858</v>
      </c>
      <c r="D1669" s="67">
        <v>46510</v>
      </c>
      <c r="E1669" s="83">
        <v>19</v>
      </c>
      <c r="F1669" s="58" t="s">
        <v>7291</v>
      </c>
      <c r="G1669" s="58">
        <v>536</v>
      </c>
    </row>
    <row r="1670" spans="1:7">
      <c r="A1670" s="59" t="s">
        <v>7717</v>
      </c>
      <c r="B1670" s="59" t="s">
        <v>8657</v>
      </c>
      <c r="C1670" s="68">
        <v>42858</v>
      </c>
      <c r="D1670" s="68">
        <v>46510</v>
      </c>
      <c r="E1670" s="82">
        <v>19</v>
      </c>
      <c r="F1670" s="59" t="s">
        <v>7291</v>
      </c>
      <c r="G1670" s="59">
        <v>536</v>
      </c>
    </row>
    <row r="1671" spans="1:7">
      <c r="A1671" s="58" t="s">
        <v>7719</v>
      </c>
      <c r="B1671" s="58">
        <v>1</v>
      </c>
      <c r="C1671" s="67">
        <v>42858</v>
      </c>
      <c r="D1671" s="67">
        <v>46510</v>
      </c>
      <c r="E1671" s="83">
        <v>19</v>
      </c>
      <c r="F1671" s="58" t="s">
        <v>7291</v>
      </c>
      <c r="G1671" s="58">
        <v>536</v>
      </c>
    </row>
    <row r="1672" spans="1:7">
      <c r="A1672" s="59" t="s">
        <v>7721</v>
      </c>
      <c r="B1672" s="59" t="s">
        <v>8657</v>
      </c>
      <c r="C1672" s="68">
        <v>42858</v>
      </c>
      <c r="D1672" s="68">
        <v>46510</v>
      </c>
      <c r="E1672" s="82">
        <v>19</v>
      </c>
      <c r="F1672" s="59" t="s">
        <v>7291</v>
      </c>
      <c r="G1672" s="59">
        <v>536</v>
      </c>
    </row>
    <row r="1673" spans="1:7">
      <c r="A1673" s="58" t="s">
        <v>7722</v>
      </c>
      <c r="B1673" s="58">
        <v>1</v>
      </c>
      <c r="C1673" s="67">
        <v>42858</v>
      </c>
      <c r="D1673" s="67">
        <v>46510</v>
      </c>
      <c r="E1673" s="83">
        <v>19</v>
      </c>
      <c r="F1673" s="58" t="s">
        <v>7291</v>
      </c>
      <c r="G1673" s="58">
        <v>536</v>
      </c>
    </row>
    <row r="1674" spans="1:7">
      <c r="A1674" s="59" t="s">
        <v>7723</v>
      </c>
      <c r="B1674" s="59">
        <v>1</v>
      </c>
      <c r="C1674" s="68">
        <v>42858</v>
      </c>
      <c r="D1674" s="68">
        <v>46510</v>
      </c>
      <c r="E1674" s="82">
        <v>19</v>
      </c>
      <c r="F1674" s="59" t="s">
        <v>7291</v>
      </c>
      <c r="G1674" s="59">
        <v>536</v>
      </c>
    </row>
    <row r="1675" spans="1:7">
      <c r="A1675" s="58" t="s">
        <v>7724</v>
      </c>
      <c r="B1675" s="58">
        <v>1</v>
      </c>
      <c r="C1675" s="67">
        <v>42858</v>
      </c>
      <c r="D1675" s="67">
        <v>46510</v>
      </c>
      <c r="E1675" s="83">
        <v>19</v>
      </c>
      <c r="F1675" s="58" t="s">
        <v>7291</v>
      </c>
      <c r="G1675" s="58">
        <v>536</v>
      </c>
    </row>
    <row r="1676" spans="1:7">
      <c r="A1676" s="59" t="s">
        <v>7725</v>
      </c>
      <c r="B1676" s="59">
        <v>1</v>
      </c>
      <c r="C1676" s="68">
        <v>42858</v>
      </c>
      <c r="D1676" s="68">
        <v>46510</v>
      </c>
      <c r="E1676" s="82">
        <v>19</v>
      </c>
      <c r="F1676" s="59" t="s">
        <v>7291</v>
      </c>
      <c r="G1676" s="59">
        <v>536</v>
      </c>
    </row>
    <row r="1677" spans="1:7">
      <c r="A1677" s="58" t="s">
        <v>7726</v>
      </c>
      <c r="B1677" s="58">
        <v>1</v>
      </c>
      <c r="C1677" s="67">
        <v>42858</v>
      </c>
      <c r="D1677" s="67">
        <v>46510</v>
      </c>
      <c r="E1677" s="83">
        <v>19</v>
      </c>
      <c r="F1677" s="58" t="s">
        <v>7291</v>
      </c>
      <c r="G1677" s="58">
        <v>536</v>
      </c>
    </row>
    <row r="1678" spans="1:7">
      <c r="A1678" s="59" t="s">
        <v>7728</v>
      </c>
      <c r="B1678" s="59">
        <v>1</v>
      </c>
      <c r="C1678" s="68">
        <v>42858</v>
      </c>
      <c r="D1678" s="68">
        <v>46510</v>
      </c>
      <c r="E1678" s="82">
        <v>19</v>
      </c>
      <c r="F1678" s="59" t="s">
        <v>7291</v>
      </c>
      <c r="G1678" s="59">
        <v>536</v>
      </c>
    </row>
    <row r="1679" spans="1:7">
      <c r="A1679" s="58" t="s">
        <v>1788</v>
      </c>
      <c r="B1679" s="57" t="s">
        <v>8657</v>
      </c>
      <c r="C1679" s="67">
        <v>42858</v>
      </c>
      <c r="D1679" s="67">
        <v>46510</v>
      </c>
      <c r="E1679" s="83">
        <v>19</v>
      </c>
      <c r="F1679" s="58" t="s">
        <v>7291</v>
      </c>
      <c r="G1679" s="58">
        <v>536</v>
      </c>
    </row>
    <row r="1680" spans="1:7">
      <c r="A1680" s="59" t="s">
        <v>7703</v>
      </c>
      <c r="B1680" s="59">
        <v>1</v>
      </c>
      <c r="C1680" s="68">
        <v>42858</v>
      </c>
      <c r="D1680" s="68">
        <v>46510</v>
      </c>
      <c r="E1680" s="82">
        <v>20</v>
      </c>
      <c r="F1680" s="59" t="s">
        <v>7291</v>
      </c>
      <c r="G1680" s="59">
        <v>536</v>
      </c>
    </row>
    <row r="1681" spans="1:7">
      <c r="A1681" s="58" t="s">
        <v>7733</v>
      </c>
      <c r="B1681" s="58">
        <v>1</v>
      </c>
      <c r="C1681" s="67">
        <v>42858</v>
      </c>
      <c r="D1681" s="67">
        <v>46510</v>
      </c>
      <c r="E1681" s="83">
        <v>20</v>
      </c>
      <c r="F1681" s="58" t="s">
        <v>7291</v>
      </c>
      <c r="G1681" s="58">
        <v>536</v>
      </c>
    </row>
    <row r="1682" spans="1:7">
      <c r="A1682" s="59" t="s">
        <v>7735</v>
      </c>
      <c r="B1682" s="59">
        <v>1</v>
      </c>
      <c r="C1682" s="68">
        <v>42858</v>
      </c>
      <c r="D1682" s="68">
        <v>46510</v>
      </c>
      <c r="E1682" s="82">
        <v>20</v>
      </c>
      <c r="F1682" s="59" t="s">
        <v>7291</v>
      </c>
      <c r="G1682" s="59">
        <v>536</v>
      </c>
    </row>
    <row r="1683" spans="1:7">
      <c r="A1683" s="58" t="s">
        <v>7737</v>
      </c>
      <c r="B1683" s="58">
        <v>1</v>
      </c>
      <c r="C1683" s="67">
        <v>42858</v>
      </c>
      <c r="D1683" s="67">
        <v>46510</v>
      </c>
      <c r="E1683" s="83">
        <v>20</v>
      </c>
      <c r="F1683" s="58" t="s">
        <v>7291</v>
      </c>
      <c r="G1683" s="58">
        <v>536</v>
      </c>
    </row>
    <row r="1684" spans="1:7">
      <c r="A1684" s="59" t="s">
        <v>7739</v>
      </c>
      <c r="B1684" s="59">
        <v>1</v>
      </c>
      <c r="C1684" s="68">
        <v>42858</v>
      </c>
      <c r="D1684" s="68">
        <v>46510</v>
      </c>
      <c r="E1684" s="82">
        <v>20</v>
      </c>
      <c r="F1684" s="59" t="s">
        <v>7291</v>
      </c>
      <c r="G1684" s="59">
        <v>536</v>
      </c>
    </row>
    <row r="1685" spans="1:7">
      <c r="A1685" s="58" t="s">
        <v>7741</v>
      </c>
      <c r="B1685" s="58">
        <v>1</v>
      </c>
      <c r="C1685" s="67">
        <v>42858</v>
      </c>
      <c r="D1685" s="67">
        <v>46510</v>
      </c>
      <c r="E1685" s="83">
        <v>20</v>
      </c>
      <c r="F1685" s="58" t="s">
        <v>7291</v>
      </c>
      <c r="G1685" s="58">
        <v>536</v>
      </c>
    </row>
    <row r="1686" spans="1:7">
      <c r="A1686" s="59" t="s">
        <v>7742</v>
      </c>
      <c r="B1686" s="59">
        <v>1</v>
      </c>
      <c r="C1686" s="68">
        <v>42858</v>
      </c>
      <c r="D1686" s="68">
        <v>46510</v>
      </c>
      <c r="E1686" s="82">
        <v>20</v>
      </c>
      <c r="F1686" s="59" t="s">
        <v>7291</v>
      </c>
      <c r="G1686" s="59">
        <v>536</v>
      </c>
    </row>
    <row r="1687" spans="1:7">
      <c r="A1687" s="58" t="s">
        <v>7743</v>
      </c>
      <c r="B1687" s="58">
        <v>1</v>
      </c>
      <c r="C1687" s="67">
        <v>42858</v>
      </c>
      <c r="D1687" s="67">
        <v>46510</v>
      </c>
      <c r="E1687" s="83">
        <v>20</v>
      </c>
      <c r="F1687" s="58" t="s">
        <v>7291</v>
      </c>
      <c r="G1687" s="58">
        <v>536</v>
      </c>
    </row>
    <row r="1688" spans="1:7">
      <c r="A1688" s="59" t="s">
        <v>7744</v>
      </c>
      <c r="B1688" s="59">
        <v>1</v>
      </c>
      <c r="C1688" s="68">
        <v>42858</v>
      </c>
      <c r="D1688" s="68">
        <v>46510</v>
      </c>
      <c r="E1688" s="82">
        <v>20</v>
      </c>
      <c r="F1688" s="59" t="s">
        <v>7291</v>
      </c>
      <c r="G1688" s="59">
        <v>536</v>
      </c>
    </row>
    <row r="1689" spans="1:7">
      <c r="A1689" s="58" t="s">
        <v>7745</v>
      </c>
      <c r="B1689" s="58">
        <v>1</v>
      </c>
      <c r="C1689" s="67">
        <v>42858</v>
      </c>
      <c r="D1689" s="67">
        <v>46510</v>
      </c>
      <c r="E1689" s="83">
        <v>20</v>
      </c>
      <c r="F1689" s="58" t="s">
        <v>7291</v>
      </c>
      <c r="G1689" s="58">
        <v>536</v>
      </c>
    </row>
    <row r="1690" spans="1:7">
      <c r="A1690" s="59" t="s">
        <v>7747</v>
      </c>
      <c r="B1690" s="59">
        <v>1</v>
      </c>
      <c r="C1690" s="68">
        <v>42858</v>
      </c>
      <c r="D1690" s="68">
        <v>46510</v>
      </c>
      <c r="E1690" s="82">
        <v>20</v>
      </c>
      <c r="F1690" s="59" t="s">
        <v>7291</v>
      </c>
      <c r="G1690" s="59">
        <v>536</v>
      </c>
    </row>
    <row r="1691" spans="1:7">
      <c r="A1691" s="58" t="s">
        <v>7748</v>
      </c>
      <c r="B1691" s="58">
        <v>1</v>
      </c>
      <c r="C1691" s="67">
        <v>42858</v>
      </c>
      <c r="D1691" s="67">
        <v>46510</v>
      </c>
      <c r="E1691" s="83">
        <v>20</v>
      </c>
      <c r="F1691" s="58" t="s">
        <v>7291</v>
      </c>
      <c r="G1691" s="58">
        <v>536</v>
      </c>
    </row>
    <row r="1692" spans="1:7">
      <c r="A1692" s="59" t="s">
        <v>7749</v>
      </c>
      <c r="B1692" s="59">
        <v>1</v>
      </c>
      <c r="C1692" s="68">
        <v>42858</v>
      </c>
      <c r="D1692" s="68">
        <v>46510</v>
      </c>
      <c r="E1692" s="82">
        <v>20</v>
      </c>
      <c r="F1692" s="59" t="s">
        <v>7291</v>
      </c>
      <c r="G1692" s="59">
        <v>536</v>
      </c>
    </row>
    <row r="1693" spans="1:7">
      <c r="A1693" s="58" t="s">
        <v>7750</v>
      </c>
      <c r="B1693" s="58">
        <v>1</v>
      </c>
      <c r="C1693" s="67">
        <v>42858</v>
      </c>
      <c r="D1693" s="67">
        <v>46510</v>
      </c>
      <c r="E1693" s="83">
        <v>20</v>
      </c>
      <c r="F1693" s="58" t="s">
        <v>7291</v>
      </c>
      <c r="G1693" s="58">
        <v>536</v>
      </c>
    </row>
    <row r="1694" spans="1:7">
      <c r="A1694" s="59" t="s">
        <v>7752</v>
      </c>
      <c r="B1694" s="59">
        <v>1</v>
      </c>
      <c r="C1694" s="68">
        <v>42858</v>
      </c>
      <c r="D1694" s="68">
        <v>46510</v>
      </c>
      <c r="E1694" s="82">
        <v>20</v>
      </c>
      <c r="F1694" s="59" t="s">
        <v>7291</v>
      </c>
      <c r="G1694" s="59">
        <v>536</v>
      </c>
    </row>
    <row r="1695" spans="1:7">
      <c r="A1695" s="58" t="s">
        <v>7753</v>
      </c>
      <c r="B1695" s="58">
        <v>1</v>
      </c>
      <c r="C1695" s="67">
        <v>42858</v>
      </c>
      <c r="D1695" s="67">
        <v>46510</v>
      </c>
      <c r="E1695" s="83">
        <v>20</v>
      </c>
      <c r="F1695" s="58" t="s">
        <v>7291</v>
      </c>
      <c r="G1695" s="58">
        <v>536</v>
      </c>
    </row>
    <row r="1696" spans="1:7">
      <c r="A1696" s="59" t="s">
        <v>7755</v>
      </c>
      <c r="B1696" s="59">
        <v>1</v>
      </c>
      <c r="C1696" s="68">
        <v>42858</v>
      </c>
      <c r="D1696" s="68">
        <v>46510</v>
      </c>
      <c r="E1696" s="82">
        <v>20</v>
      </c>
      <c r="F1696" s="59" t="s">
        <v>7291</v>
      </c>
      <c r="G1696" s="59">
        <v>536</v>
      </c>
    </row>
    <row r="1697" spans="1:7">
      <c r="A1697" s="58" t="s">
        <v>7757</v>
      </c>
      <c r="B1697" s="58">
        <v>1</v>
      </c>
      <c r="C1697" s="67">
        <v>42858</v>
      </c>
      <c r="D1697" s="67">
        <v>46510</v>
      </c>
      <c r="E1697" s="83">
        <v>20</v>
      </c>
      <c r="F1697" s="58" t="s">
        <v>7291</v>
      </c>
      <c r="G1697" s="58">
        <v>536</v>
      </c>
    </row>
    <row r="1698" spans="1:7">
      <c r="A1698" s="59" t="s">
        <v>7759</v>
      </c>
      <c r="B1698" s="59">
        <v>1</v>
      </c>
      <c r="C1698" s="68">
        <v>42858</v>
      </c>
      <c r="D1698" s="68">
        <v>46510</v>
      </c>
      <c r="E1698" s="82">
        <v>20</v>
      </c>
      <c r="F1698" s="59" t="s">
        <v>7291</v>
      </c>
      <c r="G1698" s="59">
        <v>536</v>
      </c>
    </row>
    <row r="1699" spans="1:7">
      <c r="A1699" s="58" t="s">
        <v>7760</v>
      </c>
      <c r="B1699" s="58">
        <v>1</v>
      </c>
      <c r="C1699" s="67">
        <v>42858</v>
      </c>
      <c r="D1699" s="67">
        <v>46510</v>
      </c>
      <c r="E1699" s="83">
        <v>20</v>
      </c>
      <c r="F1699" s="58" t="s">
        <v>7291</v>
      </c>
      <c r="G1699" s="58">
        <v>536</v>
      </c>
    </row>
    <row r="1700" spans="1:7">
      <c r="A1700" s="74" t="s">
        <v>8618</v>
      </c>
      <c r="B1700" s="59">
        <v>1</v>
      </c>
      <c r="C1700" s="68">
        <v>42870</v>
      </c>
      <c r="D1700" s="68">
        <v>46522</v>
      </c>
      <c r="E1700" s="82">
        <v>35</v>
      </c>
      <c r="F1700" s="74" t="s">
        <v>7763</v>
      </c>
      <c r="G1700" s="59">
        <v>71</v>
      </c>
    </row>
    <row r="1701" spans="1:7">
      <c r="A1701" s="57" t="s">
        <v>7763</v>
      </c>
      <c r="B1701" s="57">
        <v>1</v>
      </c>
      <c r="C1701" s="67">
        <v>42880</v>
      </c>
      <c r="D1701" s="67">
        <v>42880</v>
      </c>
      <c r="E1701" s="83">
        <v>32</v>
      </c>
      <c r="F1701" s="57" t="s">
        <v>7763</v>
      </c>
      <c r="G1701" s="57">
        <v>71</v>
      </c>
    </row>
    <row r="1702" spans="1:7">
      <c r="A1702" s="59" t="s">
        <v>4541</v>
      </c>
      <c r="B1702" s="59">
        <v>1</v>
      </c>
      <c r="C1702" s="68">
        <v>42870</v>
      </c>
      <c r="D1702" s="68">
        <v>46522</v>
      </c>
      <c r="E1702" s="82">
        <v>35</v>
      </c>
      <c r="F1702" s="59" t="s">
        <v>4541</v>
      </c>
      <c r="G1702" s="59">
        <v>269</v>
      </c>
    </row>
    <row r="1703" spans="1:7">
      <c r="A1703" s="58" t="s">
        <v>7768</v>
      </c>
      <c r="B1703" s="57" t="s">
        <v>8657</v>
      </c>
      <c r="C1703" s="67">
        <v>42870</v>
      </c>
      <c r="D1703" s="67">
        <v>46522</v>
      </c>
      <c r="E1703" s="83">
        <v>10</v>
      </c>
      <c r="F1703" s="58" t="s">
        <v>7009</v>
      </c>
      <c r="G1703" s="58">
        <v>1010</v>
      </c>
    </row>
    <row r="1704" spans="1:7">
      <c r="A1704" s="74" t="s">
        <v>7771</v>
      </c>
      <c r="B1704" s="60" t="s">
        <v>8657</v>
      </c>
      <c r="C1704" s="68">
        <v>42880</v>
      </c>
      <c r="D1704" s="68">
        <v>46532</v>
      </c>
      <c r="E1704" s="82">
        <v>30</v>
      </c>
      <c r="F1704" s="74" t="s">
        <v>7494</v>
      </c>
      <c r="G1704" s="59">
        <v>1122</v>
      </c>
    </row>
    <row r="1705" spans="1:7">
      <c r="A1705" s="58" t="s">
        <v>7774</v>
      </c>
      <c r="B1705" s="58">
        <v>1</v>
      </c>
      <c r="C1705" s="67">
        <v>42880</v>
      </c>
      <c r="D1705" s="67">
        <v>46532</v>
      </c>
      <c r="E1705" s="83">
        <v>35</v>
      </c>
      <c r="F1705" s="58" t="s">
        <v>7775</v>
      </c>
      <c r="G1705" s="58">
        <v>1028</v>
      </c>
    </row>
    <row r="1706" spans="1:7">
      <c r="A1706" s="59" t="s">
        <v>7777</v>
      </c>
      <c r="B1706" s="59">
        <v>1</v>
      </c>
      <c r="C1706" s="68">
        <v>42870</v>
      </c>
      <c r="D1706" s="68">
        <v>46522</v>
      </c>
      <c r="E1706" s="82">
        <v>10</v>
      </c>
      <c r="F1706" s="59" t="s">
        <v>7777</v>
      </c>
      <c r="G1706" s="59">
        <v>378</v>
      </c>
    </row>
    <row r="1707" spans="1:7">
      <c r="A1707" s="58" t="s">
        <v>7777</v>
      </c>
      <c r="B1707" s="58">
        <v>1</v>
      </c>
      <c r="C1707" s="67">
        <v>42870</v>
      </c>
      <c r="D1707" s="67">
        <v>46522</v>
      </c>
      <c r="E1707" s="83">
        <v>9</v>
      </c>
      <c r="F1707" s="58" t="s">
        <v>7777</v>
      </c>
      <c r="G1707" s="58">
        <v>378</v>
      </c>
    </row>
    <row r="1708" spans="1:7">
      <c r="A1708" s="59" t="s">
        <v>7781</v>
      </c>
      <c r="B1708" s="59">
        <v>1</v>
      </c>
      <c r="C1708" s="68">
        <v>42880</v>
      </c>
      <c r="D1708" s="68">
        <v>46532</v>
      </c>
      <c r="E1708" s="82">
        <v>16</v>
      </c>
      <c r="F1708" s="59" t="s">
        <v>7781</v>
      </c>
      <c r="G1708" s="59">
        <v>799</v>
      </c>
    </row>
    <row r="1709" spans="1:7">
      <c r="A1709" s="58" t="s">
        <v>7783</v>
      </c>
      <c r="B1709" s="58">
        <v>1</v>
      </c>
      <c r="C1709" s="67">
        <v>42870</v>
      </c>
      <c r="D1709" s="67">
        <v>46522</v>
      </c>
      <c r="E1709" s="83">
        <v>35</v>
      </c>
      <c r="F1709" s="58" t="s">
        <v>7784</v>
      </c>
      <c r="G1709" s="58">
        <v>509</v>
      </c>
    </row>
    <row r="1710" spans="1:7">
      <c r="A1710" s="59" t="s">
        <v>7786</v>
      </c>
      <c r="B1710" s="59">
        <v>1</v>
      </c>
      <c r="C1710" s="68">
        <v>42870</v>
      </c>
      <c r="D1710" s="68">
        <v>46522</v>
      </c>
      <c r="E1710" s="82">
        <v>41</v>
      </c>
      <c r="F1710" s="59" t="s">
        <v>7786</v>
      </c>
      <c r="G1710" s="59">
        <v>992</v>
      </c>
    </row>
    <row r="1711" spans="1:7">
      <c r="A1711" s="58" t="s">
        <v>7777</v>
      </c>
      <c r="B1711" s="58">
        <v>1</v>
      </c>
      <c r="C1711" s="67">
        <v>42870</v>
      </c>
      <c r="D1711" s="67">
        <v>46522</v>
      </c>
      <c r="E1711" s="83">
        <v>35</v>
      </c>
      <c r="F1711" s="58" t="s">
        <v>7777</v>
      </c>
      <c r="G1711" s="58">
        <v>378</v>
      </c>
    </row>
    <row r="1712" spans="1:7" ht="27">
      <c r="A1712" s="74" t="s">
        <v>7789</v>
      </c>
      <c r="B1712" s="59">
        <v>1</v>
      </c>
      <c r="C1712" s="68">
        <v>42900</v>
      </c>
      <c r="D1712" s="68">
        <v>46552</v>
      </c>
      <c r="E1712" s="82">
        <v>43</v>
      </c>
      <c r="F1712" s="74" t="s">
        <v>8600</v>
      </c>
      <c r="G1712" s="59">
        <v>418</v>
      </c>
    </row>
    <row r="1713" spans="1:7">
      <c r="A1713" s="58" t="s">
        <v>7794</v>
      </c>
      <c r="B1713" s="58">
        <v>1</v>
      </c>
      <c r="C1713" s="67">
        <v>42900</v>
      </c>
      <c r="D1713" s="67">
        <v>46552</v>
      </c>
      <c r="E1713" s="83">
        <v>42</v>
      </c>
      <c r="F1713" s="58" t="s">
        <v>7794</v>
      </c>
      <c r="G1713" s="58">
        <v>268</v>
      </c>
    </row>
    <row r="1714" spans="1:7">
      <c r="A1714" s="59" t="s">
        <v>7799</v>
      </c>
      <c r="B1714" s="59">
        <v>1</v>
      </c>
      <c r="C1714" s="68">
        <v>42900</v>
      </c>
      <c r="D1714" s="68">
        <v>46552</v>
      </c>
      <c r="E1714" s="82">
        <v>5</v>
      </c>
      <c r="F1714" s="59" t="s">
        <v>7448</v>
      </c>
      <c r="G1714" s="59">
        <v>731</v>
      </c>
    </row>
    <row r="1715" spans="1:7">
      <c r="A1715" s="58" t="s">
        <v>7485</v>
      </c>
      <c r="B1715" s="58">
        <v>1</v>
      </c>
      <c r="C1715" s="67">
        <v>42900</v>
      </c>
      <c r="D1715" s="67">
        <v>46552</v>
      </c>
      <c r="E1715" s="83">
        <v>36</v>
      </c>
      <c r="F1715" s="58" t="s">
        <v>7485</v>
      </c>
      <c r="G1715" s="58">
        <v>409</v>
      </c>
    </row>
    <row r="1716" spans="1:7">
      <c r="A1716" s="59" t="s">
        <v>7803</v>
      </c>
      <c r="B1716" s="59">
        <v>1</v>
      </c>
      <c r="C1716" s="68">
        <v>42900</v>
      </c>
      <c r="D1716" s="68">
        <v>46552</v>
      </c>
      <c r="E1716" s="82">
        <v>35</v>
      </c>
      <c r="F1716" s="59" t="s">
        <v>7485</v>
      </c>
      <c r="G1716" s="59">
        <v>409</v>
      </c>
    </row>
    <row r="1717" spans="1:7">
      <c r="A1717" s="58" t="s">
        <v>7807</v>
      </c>
      <c r="B1717" s="58">
        <v>1</v>
      </c>
      <c r="C1717" s="67">
        <v>42880</v>
      </c>
      <c r="D1717" s="67">
        <v>46532</v>
      </c>
      <c r="E1717" s="83">
        <v>29</v>
      </c>
      <c r="F1717" s="58" t="s">
        <v>287</v>
      </c>
      <c r="G1717" s="58">
        <v>1097</v>
      </c>
    </row>
    <row r="1718" spans="1:7">
      <c r="A1718" s="59" t="s">
        <v>7809</v>
      </c>
      <c r="B1718" s="59">
        <v>1</v>
      </c>
      <c r="C1718" s="68">
        <v>42851</v>
      </c>
      <c r="D1718" s="68">
        <v>46503</v>
      </c>
      <c r="E1718" s="82">
        <v>29</v>
      </c>
      <c r="F1718" s="59" t="s">
        <v>7033</v>
      </c>
      <c r="G1718" s="59">
        <v>631</v>
      </c>
    </row>
    <row r="1719" spans="1:7">
      <c r="A1719" s="58" t="s">
        <v>7811</v>
      </c>
      <c r="B1719" s="58">
        <v>1</v>
      </c>
      <c r="C1719" s="67">
        <v>42870</v>
      </c>
      <c r="D1719" s="67">
        <v>46522</v>
      </c>
      <c r="E1719" s="83">
        <v>35</v>
      </c>
      <c r="F1719" s="58" t="s">
        <v>7811</v>
      </c>
      <c r="G1719" s="58">
        <v>1054</v>
      </c>
    </row>
    <row r="1720" spans="1:7">
      <c r="A1720" s="59" t="s">
        <v>7811</v>
      </c>
      <c r="B1720" s="59">
        <v>1</v>
      </c>
      <c r="C1720" s="68">
        <v>42870</v>
      </c>
      <c r="D1720" s="68">
        <v>46522</v>
      </c>
      <c r="E1720" s="82">
        <v>40</v>
      </c>
      <c r="F1720" s="59" t="s">
        <v>7811</v>
      </c>
      <c r="G1720" s="59">
        <v>1054</v>
      </c>
    </row>
    <row r="1721" spans="1:7">
      <c r="A1721" s="58" t="s">
        <v>7133</v>
      </c>
      <c r="B1721" s="58" t="s">
        <v>8657</v>
      </c>
      <c r="C1721" s="67">
        <v>42908</v>
      </c>
      <c r="D1721" s="67">
        <v>46560</v>
      </c>
      <c r="E1721" s="83">
        <v>35</v>
      </c>
      <c r="F1721" s="58" t="s">
        <v>7134</v>
      </c>
      <c r="G1721" s="58">
        <v>977</v>
      </c>
    </row>
    <row r="1722" spans="1:7">
      <c r="A1722" s="59" t="s">
        <v>7821</v>
      </c>
      <c r="B1722" s="59">
        <v>1</v>
      </c>
      <c r="C1722" s="68">
        <v>42900</v>
      </c>
      <c r="D1722" s="68">
        <v>46552</v>
      </c>
      <c r="E1722" s="82">
        <v>9</v>
      </c>
      <c r="F1722" s="59" t="s">
        <v>7821</v>
      </c>
      <c r="G1722" s="59">
        <v>1119</v>
      </c>
    </row>
    <row r="1723" spans="1:7">
      <c r="A1723" s="58" t="s">
        <v>7827</v>
      </c>
      <c r="B1723" s="58">
        <v>1</v>
      </c>
      <c r="C1723" s="67">
        <v>42900</v>
      </c>
      <c r="D1723" s="67">
        <v>46552</v>
      </c>
      <c r="E1723" s="83">
        <v>36</v>
      </c>
      <c r="F1723" s="58" t="s">
        <v>7827</v>
      </c>
      <c r="G1723" s="58">
        <v>31</v>
      </c>
    </row>
    <row r="1724" spans="1:7">
      <c r="A1724" s="59" t="s">
        <v>7830</v>
      </c>
      <c r="B1724" s="60" t="s">
        <v>8657</v>
      </c>
      <c r="C1724" s="68">
        <v>42913</v>
      </c>
      <c r="D1724" s="68">
        <v>46565</v>
      </c>
      <c r="E1724" s="82">
        <v>5</v>
      </c>
      <c r="F1724" s="59" t="s">
        <v>7448</v>
      </c>
      <c r="G1724" s="59">
        <v>731</v>
      </c>
    </row>
    <row r="1725" spans="1:7">
      <c r="A1725" s="58" t="s">
        <v>7833</v>
      </c>
      <c r="B1725" s="57" t="s">
        <v>8657</v>
      </c>
      <c r="C1725" s="67">
        <v>42913</v>
      </c>
      <c r="D1725" s="67">
        <v>46565</v>
      </c>
      <c r="E1725" s="83">
        <v>5</v>
      </c>
      <c r="F1725" s="58" t="s">
        <v>7448</v>
      </c>
      <c r="G1725" s="58">
        <v>731</v>
      </c>
    </row>
    <row r="1726" spans="1:7">
      <c r="A1726" s="59" t="s">
        <v>7836</v>
      </c>
      <c r="B1726" s="59">
        <v>1</v>
      </c>
      <c r="C1726" s="68">
        <v>42913</v>
      </c>
      <c r="D1726" s="68">
        <v>46565</v>
      </c>
      <c r="E1726" s="82">
        <v>5</v>
      </c>
      <c r="F1726" s="59" t="s">
        <v>7448</v>
      </c>
      <c r="G1726" s="59">
        <v>731</v>
      </c>
    </row>
    <row r="1727" spans="1:7" ht="27">
      <c r="A1727" s="64" t="s">
        <v>7838</v>
      </c>
      <c r="B1727" s="58">
        <v>1</v>
      </c>
      <c r="C1727" s="67">
        <v>42913</v>
      </c>
      <c r="D1727" s="67">
        <v>46565</v>
      </c>
      <c r="E1727" s="83">
        <v>5</v>
      </c>
      <c r="F1727" s="58" t="s">
        <v>7839</v>
      </c>
      <c r="G1727" s="58">
        <v>361</v>
      </c>
    </row>
    <row r="1728" spans="1:7">
      <c r="A1728" s="59" t="s">
        <v>7845</v>
      </c>
      <c r="B1728" s="59">
        <v>1</v>
      </c>
      <c r="C1728" s="68">
        <v>42913</v>
      </c>
      <c r="D1728" s="68">
        <v>46565</v>
      </c>
      <c r="E1728" s="82">
        <v>35</v>
      </c>
      <c r="F1728" s="59" t="s">
        <v>151</v>
      </c>
      <c r="G1728" s="59">
        <v>1115</v>
      </c>
    </row>
    <row r="1729" spans="1:7">
      <c r="A1729" s="58" t="s">
        <v>7848</v>
      </c>
      <c r="B1729" s="58">
        <v>1</v>
      </c>
      <c r="C1729" s="67">
        <v>42913</v>
      </c>
      <c r="D1729" s="67">
        <v>46565</v>
      </c>
      <c r="E1729" s="83">
        <v>37</v>
      </c>
      <c r="F1729" s="58" t="s">
        <v>7849</v>
      </c>
      <c r="G1729" s="58">
        <v>218</v>
      </c>
    </row>
    <row r="1730" spans="1:7">
      <c r="A1730" s="59" t="s">
        <v>7856</v>
      </c>
      <c r="B1730" s="59">
        <v>1</v>
      </c>
      <c r="C1730" s="68">
        <v>42921</v>
      </c>
      <c r="D1730" s="68">
        <v>46573</v>
      </c>
      <c r="E1730" s="82">
        <v>35</v>
      </c>
      <c r="F1730" s="59" t="s">
        <v>7856</v>
      </c>
      <c r="G1730" s="59">
        <v>1069</v>
      </c>
    </row>
    <row r="1731" spans="1:7">
      <c r="A1731" s="58" t="s">
        <v>7860</v>
      </c>
      <c r="B1731" s="58">
        <v>1</v>
      </c>
      <c r="C1731" s="67">
        <v>42921</v>
      </c>
      <c r="D1731" s="67">
        <v>46573</v>
      </c>
      <c r="E1731" s="83">
        <v>27</v>
      </c>
      <c r="F1731" s="58" t="s">
        <v>2071</v>
      </c>
      <c r="G1731" s="58">
        <v>742</v>
      </c>
    </row>
    <row r="1732" spans="1:7">
      <c r="A1732" s="59" t="s">
        <v>7864</v>
      </c>
      <c r="B1732" s="59" t="s">
        <v>8657</v>
      </c>
      <c r="C1732" s="68">
        <v>42921</v>
      </c>
      <c r="D1732" s="68">
        <v>46573</v>
      </c>
      <c r="E1732" s="82">
        <v>41</v>
      </c>
      <c r="F1732" s="59" t="s">
        <v>7865</v>
      </c>
      <c r="G1732" s="59">
        <v>208</v>
      </c>
    </row>
    <row r="1733" spans="1:7">
      <c r="A1733" s="58" t="s">
        <v>7870</v>
      </c>
      <c r="B1733" s="58">
        <v>1</v>
      </c>
      <c r="C1733" s="67">
        <v>42921</v>
      </c>
      <c r="D1733" s="67">
        <v>46573</v>
      </c>
      <c r="E1733" s="83">
        <v>41</v>
      </c>
      <c r="F1733" s="58" t="s">
        <v>7871</v>
      </c>
      <c r="G1733" s="58">
        <v>207</v>
      </c>
    </row>
    <row r="1734" spans="1:7">
      <c r="A1734" s="59" t="s">
        <v>7875</v>
      </c>
      <c r="B1734" s="59">
        <v>1</v>
      </c>
      <c r="C1734" s="68">
        <v>42936</v>
      </c>
      <c r="D1734" s="68">
        <v>46588</v>
      </c>
      <c r="E1734" s="82">
        <v>43</v>
      </c>
      <c r="F1734" s="59" t="s">
        <v>7875</v>
      </c>
      <c r="G1734" s="59">
        <v>567</v>
      </c>
    </row>
    <row r="1735" spans="1:7">
      <c r="A1735" s="58" t="s">
        <v>7883</v>
      </c>
      <c r="B1735" s="58" t="s">
        <v>8657</v>
      </c>
      <c r="C1735" s="67">
        <v>42936</v>
      </c>
      <c r="D1735" s="67">
        <v>46588</v>
      </c>
      <c r="E1735" s="83">
        <v>9</v>
      </c>
      <c r="F1735" s="58" t="s">
        <v>7883</v>
      </c>
      <c r="G1735" s="58">
        <v>971</v>
      </c>
    </row>
    <row r="1736" spans="1:7">
      <c r="A1736" s="59" t="s">
        <v>7887</v>
      </c>
      <c r="B1736" s="59">
        <v>1</v>
      </c>
      <c r="C1736" s="68">
        <v>42936</v>
      </c>
      <c r="D1736" s="68">
        <v>46588</v>
      </c>
      <c r="E1736" s="82"/>
      <c r="F1736" s="59" t="s">
        <v>7888</v>
      </c>
      <c r="G1736" s="59">
        <v>102</v>
      </c>
    </row>
    <row r="1737" spans="1:7">
      <c r="A1737" s="58" t="s">
        <v>7893</v>
      </c>
      <c r="B1737" s="58">
        <v>1</v>
      </c>
      <c r="C1737" s="67">
        <v>42936</v>
      </c>
      <c r="D1737" s="67">
        <v>46588</v>
      </c>
      <c r="E1737" s="83">
        <v>1</v>
      </c>
      <c r="F1737" s="58" t="s">
        <v>7369</v>
      </c>
      <c r="G1737" s="58">
        <v>98</v>
      </c>
    </row>
    <row r="1738" spans="1:7">
      <c r="A1738" s="59" t="s">
        <v>7894</v>
      </c>
      <c r="B1738" s="59">
        <v>1</v>
      </c>
      <c r="C1738" s="68">
        <v>42936</v>
      </c>
      <c r="D1738" s="68">
        <v>46588</v>
      </c>
      <c r="E1738" s="82">
        <v>1</v>
      </c>
      <c r="F1738" s="59" t="s">
        <v>7369</v>
      </c>
      <c r="G1738" s="59">
        <v>98</v>
      </c>
    </row>
    <row r="1739" spans="1:7">
      <c r="A1739" s="58" t="s">
        <v>7895</v>
      </c>
      <c r="B1739" s="58">
        <v>1</v>
      </c>
      <c r="C1739" s="67">
        <v>42936</v>
      </c>
      <c r="D1739" s="67">
        <v>46588</v>
      </c>
      <c r="E1739" s="83">
        <v>42</v>
      </c>
      <c r="F1739" s="58" t="s">
        <v>7896</v>
      </c>
      <c r="G1739" s="58">
        <v>105</v>
      </c>
    </row>
    <row r="1740" spans="1:7">
      <c r="A1740" s="59" t="s">
        <v>7901</v>
      </c>
      <c r="B1740" s="59">
        <v>1</v>
      </c>
      <c r="C1740" s="68">
        <v>42941</v>
      </c>
      <c r="D1740" s="68">
        <v>46593</v>
      </c>
      <c r="E1740" s="82">
        <v>43</v>
      </c>
      <c r="F1740" s="59" t="s">
        <v>7902</v>
      </c>
      <c r="G1740" s="59">
        <v>757</v>
      </c>
    </row>
    <row r="1741" spans="1:7">
      <c r="A1741" s="58" t="s">
        <v>7908</v>
      </c>
      <c r="B1741" s="58">
        <v>1</v>
      </c>
      <c r="C1741" s="67">
        <v>42941</v>
      </c>
      <c r="D1741" s="67">
        <v>46593</v>
      </c>
      <c r="E1741" s="83">
        <v>44</v>
      </c>
      <c r="F1741" s="58" t="s">
        <v>7908</v>
      </c>
      <c r="G1741" s="58">
        <v>739</v>
      </c>
    </row>
    <row r="1742" spans="1:7">
      <c r="A1742" s="59" t="s">
        <v>7915</v>
      </c>
      <c r="B1742" s="59">
        <v>1</v>
      </c>
      <c r="C1742" s="68">
        <v>42949</v>
      </c>
      <c r="D1742" s="68">
        <v>46601</v>
      </c>
      <c r="E1742" s="82">
        <v>41</v>
      </c>
      <c r="F1742" s="59" t="s">
        <v>7916</v>
      </c>
      <c r="G1742" s="59">
        <v>373</v>
      </c>
    </row>
    <row r="1743" spans="1:7">
      <c r="A1743" s="64" t="s">
        <v>7921</v>
      </c>
      <c r="B1743" s="58">
        <v>1</v>
      </c>
      <c r="C1743" s="67">
        <v>42949</v>
      </c>
      <c r="D1743" s="67">
        <v>46601</v>
      </c>
      <c r="E1743" s="83">
        <v>3</v>
      </c>
      <c r="F1743" s="58" t="s">
        <v>7291</v>
      </c>
      <c r="G1743" s="58">
        <v>536</v>
      </c>
    </row>
    <row r="1744" spans="1:7">
      <c r="A1744" s="59" t="s">
        <v>7378</v>
      </c>
      <c r="B1744" s="59">
        <v>1</v>
      </c>
      <c r="C1744" s="68">
        <v>42949</v>
      </c>
      <c r="D1744" s="68">
        <v>46601</v>
      </c>
      <c r="E1744" s="82">
        <v>41</v>
      </c>
      <c r="F1744" s="59" t="s">
        <v>7378</v>
      </c>
      <c r="G1744" s="59">
        <v>419</v>
      </c>
    </row>
    <row r="1745" spans="1:7">
      <c r="A1745" s="58" t="s">
        <v>7924</v>
      </c>
      <c r="B1745" s="58">
        <v>1</v>
      </c>
      <c r="C1745" s="67">
        <v>42954</v>
      </c>
      <c r="D1745" s="67">
        <v>46606</v>
      </c>
      <c r="E1745" s="83">
        <v>35</v>
      </c>
      <c r="F1745" s="58" t="s">
        <v>7925</v>
      </c>
      <c r="G1745" s="58">
        <v>824</v>
      </c>
    </row>
    <row r="1746" spans="1:7">
      <c r="A1746" s="59" t="s">
        <v>7931</v>
      </c>
      <c r="B1746" s="59">
        <v>1</v>
      </c>
      <c r="C1746" s="68">
        <v>42958</v>
      </c>
      <c r="D1746" s="68">
        <v>46610</v>
      </c>
      <c r="E1746" s="82">
        <v>36</v>
      </c>
      <c r="F1746" s="59" t="s">
        <v>7931</v>
      </c>
      <c r="G1746" s="59">
        <v>440</v>
      </c>
    </row>
    <row r="1747" spans="1:7">
      <c r="A1747" s="58" t="s">
        <v>7936</v>
      </c>
      <c r="B1747" s="57" t="s">
        <v>8657</v>
      </c>
      <c r="C1747" s="67">
        <v>42964</v>
      </c>
      <c r="D1747" s="67">
        <v>46616</v>
      </c>
      <c r="E1747" s="83">
        <v>31</v>
      </c>
      <c r="F1747" s="58" t="s">
        <v>7937</v>
      </c>
      <c r="G1747" s="58">
        <v>664</v>
      </c>
    </row>
    <row r="1748" spans="1:7">
      <c r="A1748" s="59" t="s">
        <v>7942</v>
      </c>
      <c r="B1748" s="60" t="s">
        <v>8657</v>
      </c>
      <c r="C1748" s="68">
        <v>42964</v>
      </c>
      <c r="D1748" s="68">
        <v>46616</v>
      </c>
      <c r="E1748" s="82">
        <v>31</v>
      </c>
      <c r="F1748" s="59" t="s">
        <v>7937</v>
      </c>
      <c r="G1748" s="59">
        <v>664</v>
      </c>
    </row>
    <row r="1749" spans="1:7">
      <c r="A1749" s="58" t="s">
        <v>7944</v>
      </c>
      <c r="B1749" s="57" t="s">
        <v>8657</v>
      </c>
      <c r="C1749" s="67">
        <v>42969</v>
      </c>
      <c r="D1749" s="67">
        <v>46621</v>
      </c>
      <c r="E1749" s="83"/>
      <c r="F1749" s="58" t="s">
        <v>7387</v>
      </c>
      <c r="G1749" s="58">
        <v>875</v>
      </c>
    </row>
    <row r="1750" spans="1:7">
      <c r="A1750" s="59" t="s">
        <v>7947</v>
      </c>
      <c r="B1750" s="59">
        <v>1</v>
      </c>
      <c r="C1750" s="68">
        <v>42975</v>
      </c>
      <c r="D1750" s="68">
        <v>46627</v>
      </c>
      <c r="E1750" s="82">
        <v>42</v>
      </c>
      <c r="F1750" s="59" t="s">
        <v>7947</v>
      </c>
      <c r="G1750" s="59">
        <v>819</v>
      </c>
    </row>
    <row r="1751" spans="1:7">
      <c r="A1751" s="58" t="s">
        <v>7950</v>
      </c>
      <c r="B1751" s="58">
        <v>1</v>
      </c>
      <c r="C1751" s="67">
        <v>37714</v>
      </c>
      <c r="D1751" s="67">
        <v>45019</v>
      </c>
      <c r="E1751" s="83">
        <v>35</v>
      </c>
      <c r="F1751" s="58" t="s">
        <v>2256</v>
      </c>
      <c r="G1751" s="58">
        <v>711</v>
      </c>
    </row>
    <row r="1752" spans="1:7">
      <c r="A1752" s="59" t="s">
        <v>2256</v>
      </c>
      <c r="B1752" s="59">
        <v>1</v>
      </c>
      <c r="C1752" s="68">
        <v>37733</v>
      </c>
      <c r="D1752" s="68">
        <v>45038</v>
      </c>
      <c r="E1752" s="82">
        <v>35</v>
      </c>
      <c r="F1752" s="59" t="s">
        <v>2256</v>
      </c>
      <c r="G1752" s="59">
        <v>711</v>
      </c>
    </row>
    <row r="1753" spans="1:7">
      <c r="A1753" s="58" t="s">
        <v>738</v>
      </c>
      <c r="B1753" s="57" t="s">
        <v>8657</v>
      </c>
      <c r="C1753" s="67">
        <v>42870</v>
      </c>
      <c r="D1753" s="67">
        <v>46522</v>
      </c>
      <c r="E1753" s="83">
        <v>43</v>
      </c>
      <c r="F1753" s="58" t="s">
        <v>738</v>
      </c>
      <c r="G1753" s="58">
        <v>1000</v>
      </c>
    </row>
    <row r="1754" spans="1:7">
      <c r="A1754" s="59" t="s">
        <v>7954</v>
      </c>
      <c r="B1754" s="60" t="s">
        <v>8657</v>
      </c>
      <c r="C1754" s="68">
        <v>42870</v>
      </c>
      <c r="D1754" s="68">
        <v>46522</v>
      </c>
      <c r="E1754" s="82">
        <v>44</v>
      </c>
      <c r="F1754" s="59" t="s">
        <v>7955</v>
      </c>
      <c r="G1754" s="59">
        <v>667</v>
      </c>
    </row>
    <row r="1755" spans="1:7">
      <c r="A1755" s="58" t="s">
        <v>7962</v>
      </c>
      <c r="B1755" s="58">
        <v>1</v>
      </c>
      <c r="C1755" s="67">
        <v>42975</v>
      </c>
      <c r="D1755" s="67">
        <v>46627</v>
      </c>
      <c r="E1755" s="83">
        <v>43</v>
      </c>
      <c r="F1755" s="58" t="s">
        <v>7962</v>
      </c>
      <c r="G1755" s="58">
        <v>174</v>
      </c>
    </row>
    <row r="1756" spans="1:7">
      <c r="A1756" s="59" t="s">
        <v>7967</v>
      </c>
      <c r="B1756" s="59">
        <v>1</v>
      </c>
      <c r="C1756" s="68">
        <v>42975</v>
      </c>
      <c r="D1756" s="68">
        <v>46627</v>
      </c>
      <c r="E1756" s="82">
        <v>19</v>
      </c>
      <c r="F1756" s="59" t="s">
        <v>7291</v>
      </c>
      <c r="G1756" s="59">
        <v>536</v>
      </c>
    </row>
    <row r="1757" spans="1:7">
      <c r="A1757" s="57" t="s">
        <v>7969</v>
      </c>
      <c r="B1757" s="57">
        <v>1</v>
      </c>
      <c r="C1757" s="67">
        <v>42978</v>
      </c>
      <c r="D1757" s="67">
        <v>42978</v>
      </c>
      <c r="E1757" s="83">
        <v>45</v>
      </c>
      <c r="F1757" s="57" t="s">
        <v>5766</v>
      </c>
      <c r="G1757" s="57">
        <v>16</v>
      </c>
    </row>
    <row r="1758" spans="1:7">
      <c r="A1758" s="59" t="s">
        <v>8619</v>
      </c>
      <c r="B1758" s="59">
        <v>1</v>
      </c>
      <c r="C1758" s="68">
        <v>42978</v>
      </c>
      <c r="D1758" s="68">
        <v>46630</v>
      </c>
      <c r="E1758" s="82">
        <v>43</v>
      </c>
      <c r="F1758" s="59" t="s">
        <v>7976</v>
      </c>
      <c r="G1758" s="59">
        <v>936</v>
      </c>
    </row>
    <row r="1759" spans="1:7">
      <c r="A1759" s="58" t="s">
        <v>7980</v>
      </c>
      <c r="B1759" s="58">
        <v>1</v>
      </c>
      <c r="C1759" s="67">
        <v>42984</v>
      </c>
      <c r="D1759" s="67">
        <v>46636</v>
      </c>
      <c r="E1759" s="83">
        <v>35</v>
      </c>
      <c r="F1759" s="58" t="s">
        <v>7784</v>
      </c>
      <c r="G1759" s="58">
        <v>509</v>
      </c>
    </row>
    <row r="1760" spans="1:7">
      <c r="A1760" s="59" t="s">
        <v>7982</v>
      </c>
      <c r="B1760" s="59">
        <v>1</v>
      </c>
      <c r="C1760" s="68">
        <v>42984</v>
      </c>
      <c r="D1760" s="68">
        <v>46636</v>
      </c>
      <c r="E1760" s="82">
        <v>35</v>
      </c>
      <c r="F1760" s="59" t="s">
        <v>7784</v>
      </c>
      <c r="G1760" s="59">
        <v>509</v>
      </c>
    </row>
    <row r="1761" spans="1:7">
      <c r="A1761" s="58" t="s">
        <v>7984</v>
      </c>
      <c r="B1761" s="58">
        <v>1</v>
      </c>
      <c r="C1761" s="67">
        <v>42984</v>
      </c>
      <c r="D1761" s="67">
        <v>46636</v>
      </c>
      <c r="E1761" s="83">
        <v>35</v>
      </c>
      <c r="F1761" s="58" t="s">
        <v>7784</v>
      </c>
      <c r="G1761" s="58">
        <v>509</v>
      </c>
    </row>
    <row r="1762" spans="1:7">
      <c r="A1762" s="59" t="s">
        <v>7986</v>
      </c>
      <c r="B1762" s="60" t="s">
        <v>8657</v>
      </c>
      <c r="C1762" s="68">
        <v>42984</v>
      </c>
      <c r="D1762" s="68">
        <v>46636</v>
      </c>
      <c r="E1762" s="82">
        <v>44</v>
      </c>
      <c r="F1762" s="59" t="s">
        <v>4433</v>
      </c>
      <c r="G1762" s="59">
        <v>286</v>
      </c>
    </row>
    <row r="1763" spans="1:7">
      <c r="A1763" s="58" t="s">
        <v>7988</v>
      </c>
      <c r="B1763" s="58">
        <v>1</v>
      </c>
      <c r="C1763" s="67">
        <v>42991</v>
      </c>
      <c r="D1763" s="67">
        <v>46643</v>
      </c>
      <c r="E1763" s="83">
        <v>41</v>
      </c>
      <c r="F1763" s="58" t="s">
        <v>7989</v>
      </c>
      <c r="G1763" s="58">
        <v>662</v>
      </c>
    </row>
    <row r="1764" spans="1:7">
      <c r="A1764" s="59" t="s">
        <v>7995</v>
      </c>
      <c r="B1764" s="60" t="s">
        <v>8657</v>
      </c>
      <c r="C1764" s="68">
        <v>42991</v>
      </c>
      <c r="D1764" s="68">
        <v>46643</v>
      </c>
      <c r="E1764" s="82">
        <v>43</v>
      </c>
      <c r="F1764" s="59" t="s">
        <v>7996</v>
      </c>
      <c r="G1764" s="59">
        <v>905</v>
      </c>
    </row>
    <row r="1765" spans="1:7" ht="27">
      <c r="A1765" s="64" t="s">
        <v>8000</v>
      </c>
      <c r="B1765" s="58">
        <v>1</v>
      </c>
      <c r="C1765" s="67">
        <v>42991</v>
      </c>
      <c r="D1765" s="67">
        <v>46643</v>
      </c>
      <c r="E1765" s="83"/>
      <c r="F1765" s="64" t="s">
        <v>7429</v>
      </c>
      <c r="G1765" s="58">
        <v>676</v>
      </c>
    </row>
    <row r="1766" spans="1:7">
      <c r="A1766" s="59" t="s">
        <v>8003</v>
      </c>
      <c r="B1766" s="59">
        <v>1</v>
      </c>
      <c r="C1766" s="68">
        <v>42991</v>
      </c>
      <c r="D1766" s="68">
        <v>46643</v>
      </c>
      <c r="E1766" s="82">
        <v>35</v>
      </c>
      <c r="F1766" s="59" t="s">
        <v>7775</v>
      </c>
      <c r="G1766" s="59">
        <v>1028</v>
      </c>
    </row>
    <row r="1767" spans="1:7">
      <c r="A1767" s="58" t="s">
        <v>8009</v>
      </c>
      <c r="B1767" s="58">
        <v>1</v>
      </c>
      <c r="C1767" s="67">
        <v>46643</v>
      </c>
      <c r="D1767" s="67">
        <v>46643</v>
      </c>
      <c r="E1767" s="83">
        <v>35</v>
      </c>
      <c r="F1767" s="58" t="s">
        <v>7775</v>
      </c>
      <c r="G1767" s="58">
        <v>1028</v>
      </c>
    </row>
    <row r="1768" spans="1:7">
      <c r="A1768" s="59" t="s">
        <v>8010</v>
      </c>
      <c r="B1768" s="59">
        <v>1</v>
      </c>
      <c r="C1768" s="68">
        <v>46643</v>
      </c>
      <c r="D1768" s="68">
        <v>46643</v>
      </c>
      <c r="E1768" s="82">
        <v>35</v>
      </c>
      <c r="F1768" s="59" t="s">
        <v>7775</v>
      </c>
      <c r="G1768" s="59">
        <v>1028</v>
      </c>
    </row>
    <row r="1769" spans="1:7">
      <c r="A1769" s="58" t="s">
        <v>8013</v>
      </c>
      <c r="B1769" s="58">
        <v>1</v>
      </c>
      <c r="C1769" s="67">
        <v>42996</v>
      </c>
      <c r="D1769" s="67">
        <v>46648</v>
      </c>
      <c r="E1769" s="83">
        <v>31</v>
      </c>
      <c r="F1769" s="58" t="s">
        <v>2039</v>
      </c>
      <c r="G1769" s="58">
        <v>746</v>
      </c>
    </row>
    <row r="1770" spans="1:7">
      <c r="A1770" s="59" t="s">
        <v>8013</v>
      </c>
      <c r="B1770" s="59">
        <v>1</v>
      </c>
      <c r="C1770" s="68">
        <v>42996</v>
      </c>
      <c r="D1770" s="68">
        <v>46944</v>
      </c>
      <c r="E1770" s="82">
        <v>35</v>
      </c>
      <c r="F1770" s="59" t="s">
        <v>2039</v>
      </c>
      <c r="G1770" s="59">
        <v>746</v>
      </c>
    </row>
    <row r="1771" spans="1:7">
      <c r="A1771" s="58" t="s">
        <v>8021</v>
      </c>
      <c r="B1771" s="58">
        <v>1</v>
      </c>
      <c r="C1771" s="67">
        <v>43004</v>
      </c>
      <c r="D1771" s="67">
        <v>46659</v>
      </c>
      <c r="E1771" s="83">
        <v>43</v>
      </c>
      <c r="F1771" s="58" t="s">
        <v>8021</v>
      </c>
      <c r="G1771" s="58">
        <v>1020</v>
      </c>
    </row>
    <row r="1772" spans="1:7" ht="40">
      <c r="A1772" s="74" t="s">
        <v>8029</v>
      </c>
      <c r="B1772" s="59">
        <v>1</v>
      </c>
      <c r="C1772" s="68">
        <v>43004</v>
      </c>
      <c r="D1772" s="68">
        <v>46656</v>
      </c>
      <c r="E1772" s="82">
        <v>35</v>
      </c>
      <c r="F1772" s="74" t="s">
        <v>4846</v>
      </c>
      <c r="G1772" s="59">
        <v>212</v>
      </c>
    </row>
    <row r="1773" spans="1:7">
      <c r="A1773" s="58" t="s">
        <v>8031</v>
      </c>
      <c r="B1773" s="58">
        <v>1</v>
      </c>
      <c r="C1773" s="67">
        <v>43003</v>
      </c>
      <c r="D1773" s="67">
        <v>46655</v>
      </c>
      <c r="E1773" s="83">
        <v>35</v>
      </c>
      <c r="F1773" s="58" t="s">
        <v>8032</v>
      </c>
      <c r="G1773" s="58">
        <v>784</v>
      </c>
    </row>
    <row r="1774" spans="1:7">
      <c r="A1774" s="59" t="s">
        <v>8038</v>
      </c>
      <c r="B1774" s="59">
        <v>1</v>
      </c>
      <c r="C1774" s="68">
        <v>43013</v>
      </c>
      <c r="D1774" s="68">
        <v>46665</v>
      </c>
      <c r="E1774" s="82">
        <v>41</v>
      </c>
      <c r="F1774" s="59" t="s">
        <v>7532</v>
      </c>
      <c r="G1774" s="59">
        <v>702</v>
      </c>
    </row>
    <row r="1775" spans="1:7">
      <c r="A1775" s="58" t="s">
        <v>7763</v>
      </c>
      <c r="B1775" s="58">
        <v>1</v>
      </c>
      <c r="C1775" s="58" t="s">
        <v>8040</v>
      </c>
      <c r="D1775" s="67">
        <v>46522</v>
      </c>
      <c r="E1775" s="83">
        <v>35</v>
      </c>
      <c r="F1775" s="58" t="s">
        <v>8041</v>
      </c>
      <c r="G1775" s="58">
        <v>83</v>
      </c>
    </row>
    <row r="1776" spans="1:7">
      <c r="A1776" s="59" t="s">
        <v>7574</v>
      </c>
      <c r="B1776" s="59">
        <v>1</v>
      </c>
      <c r="C1776" s="68">
        <v>42796</v>
      </c>
      <c r="D1776" s="68">
        <v>46421</v>
      </c>
      <c r="E1776" s="82">
        <v>29</v>
      </c>
      <c r="F1776" s="59" t="s">
        <v>7574</v>
      </c>
      <c r="G1776" s="59">
        <v>865</v>
      </c>
    </row>
    <row r="1777" spans="1:7">
      <c r="A1777" s="58" t="s">
        <v>8044</v>
      </c>
      <c r="B1777" s="58">
        <v>1</v>
      </c>
      <c r="C1777" s="67">
        <v>39563</v>
      </c>
      <c r="D1777" s="67">
        <v>46868</v>
      </c>
      <c r="E1777" s="83">
        <v>45</v>
      </c>
      <c r="F1777" s="58" t="s">
        <v>7424</v>
      </c>
      <c r="G1777" s="58">
        <v>595</v>
      </c>
    </row>
    <row r="1778" spans="1:7">
      <c r="A1778" s="59" t="s">
        <v>8047</v>
      </c>
      <c r="B1778" s="59">
        <v>1</v>
      </c>
      <c r="C1778" s="68">
        <v>43042</v>
      </c>
      <c r="D1778" s="68">
        <v>46694</v>
      </c>
      <c r="E1778" s="82">
        <v>35</v>
      </c>
      <c r="F1778" s="59" t="s">
        <v>5361</v>
      </c>
      <c r="G1778" s="59">
        <v>111</v>
      </c>
    </row>
    <row r="1779" spans="1:7">
      <c r="A1779" s="58" t="s">
        <v>8051</v>
      </c>
      <c r="B1779" s="58">
        <v>1</v>
      </c>
      <c r="C1779" s="67">
        <v>43042</v>
      </c>
      <c r="D1779" s="67">
        <v>46694</v>
      </c>
      <c r="E1779" s="83">
        <v>31</v>
      </c>
      <c r="F1779" s="58" t="s">
        <v>8052</v>
      </c>
      <c r="G1779" s="58">
        <v>975</v>
      </c>
    </row>
    <row r="1780" spans="1:7">
      <c r="A1780" s="59" t="s">
        <v>8056</v>
      </c>
      <c r="B1780" s="59">
        <v>1</v>
      </c>
      <c r="C1780" s="68">
        <v>43047</v>
      </c>
      <c r="D1780" s="68">
        <v>46699</v>
      </c>
      <c r="E1780" s="82">
        <v>44</v>
      </c>
      <c r="F1780" s="59" t="s">
        <v>8057</v>
      </c>
      <c r="G1780" s="59">
        <v>475</v>
      </c>
    </row>
    <row r="1781" spans="1:7">
      <c r="A1781" s="58" t="s">
        <v>8063</v>
      </c>
      <c r="B1781" s="58">
        <v>1</v>
      </c>
      <c r="C1781" s="67">
        <v>43047</v>
      </c>
      <c r="D1781" s="67">
        <v>46699</v>
      </c>
      <c r="E1781" s="83">
        <v>35</v>
      </c>
      <c r="F1781" s="58" t="s">
        <v>8064</v>
      </c>
      <c r="G1781" s="58">
        <v>882</v>
      </c>
    </row>
    <row r="1782" spans="1:7">
      <c r="A1782" s="59" t="s">
        <v>8068</v>
      </c>
      <c r="B1782" s="59">
        <v>1</v>
      </c>
      <c r="C1782" s="68">
        <v>43047</v>
      </c>
      <c r="D1782" s="68">
        <v>46699</v>
      </c>
      <c r="E1782" s="82">
        <v>39</v>
      </c>
      <c r="F1782" s="59" t="s">
        <v>545</v>
      </c>
      <c r="G1782" s="59">
        <v>513</v>
      </c>
    </row>
    <row r="1783" spans="1:7">
      <c r="A1783" s="64" t="s">
        <v>8072</v>
      </c>
      <c r="B1783" s="58">
        <v>1</v>
      </c>
      <c r="C1783" s="67">
        <v>43063</v>
      </c>
      <c r="D1783" s="67">
        <v>46715</v>
      </c>
      <c r="E1783" s="83">
        <v>33</v>
      </c>
      <c r="F1783" s="64" t="s">
        <v>7636</v>
      </c>
      <c r="G1783" s="58">
        <v>1022</v>
      </c>
    </row>
    <row r="1784" spans="1:7">
      <c r="A1784" s="59" t="s">
        <v>8073</v>
      </c>
      <c r="B1784" s="59">
        <v>1</v>
      </c>
      <c r="C1784" s="68">
        <v>42949</v>
      </c>
      <c r="D1784" s="68">
        <v>46601</v>
      </c>
      <c r="E1784" s="82">
        <v>37</v>
      </c>
      <c r="F1784" s="59" t="s">
        <v>8073</v>
      </c>
      <c r="G1784" s="59">
        <v>1081</v>
      </c>
    </row>
    <row r="1785" spans="1:7">
      <c r="A1785" s="58" t="s">
        <v>8076</v>
      </c>
      <c r="B1785" s="57" t="s">
        <v>8657</v>
      </c>
      <c r="C1785" s="67">
        <v>42958</v>
      </c>
      <c r="D1785" s="67">
        <v>46610</v>
      </c>
      <c r="E1785" s="83"/>
      <c r="F1785" s="58" t="s">
        <v>8076</v>
      </c>
      <c r="G1785" s="58">
        <v>3</v>
      </c>
    </row>
    <row r="1786" spans="1:7">
      <c r="A1786" s="59" t="s">
        <v>6199</v>
      </c>
      <c r="B1786" s="59">
        <v>1</v>
      </c>
      <c r="C1786" s="68">
        <v>43067</v>
      </c>
      <c r="D1786" s="68">
        <v>46719</v>
      </c>
      <c r="E1786" s="82"/>
      <c r="F1786" s="59" t="s">
        <v>6199</v>
      </c>
      <c r="G1786" s="59">
        <v>619</v>
      </c>
    </row>
    <row r="1787" spans="1:7">
      <c r="A1787" s="58" t="s">
        <v>8085</v>
      </c>
      <c r="B1787" s="58">
        <v>1</v>
      </c>
      <c r="C1787" s="67">
        <v>43067</v>
      </c>
      <c r="D1787" s="67">
        <v>46719</v>
      </c>
      <c r="E1787" s="83"/>
      <c r="F1787" s="58" t="s">
        <v>8086</v>
      </c>
      <c r="G1787" s="58">
        <v>776</v>
      </c>
    </row>
    <row r="1788" spans="1:7">
      <c r="A1788" s="59" t="s">
        <v>8088</v>
      </c>
      <c r="B1788" s="59">
        <v>1</v>
      </c>
      <c r="C1788" s="68">
        <v>43067</v>
      </c>
      <c r="D1788" s="68">
        <v>46719</v>
      </c>
      <c r="E1788" s="82">
        <v>35</v>
      </c>
      <c r="F1788" s="59" t="s">
        <v>8089</v>
      </c>
      <c r="G1788" s="59">
        <v>355</v>
      </c>
    </row>
    <row r="1789" spans="1:7">
      <c r="A1789" s="58" t="s">
        <v>485</v>
      </c>
      <c r="B1789" s="58" t="s">
        <v>8657</v>
      </c>
      <c r="C1789" s="67">
        <v>43067</v>
      </c>
      <c r="D1789" s="67">
        <v>46719</v>
      </c>
      <c r="E1789" s="83"/>
      <c r="F1789" s="58" t="s">
        <v>485</v>
      </c>
      <c r="G1789" s="58">
        <v>1050</v>
      </c>
    </row>
    <row r="1790" spans="1:7">
      <c r="A1790" s="59" t="s">
        <v>8099</v>
      </c>
      <c r="B1790" s="59">
        <v>1</v>
      </c>
      <c r="C1790" s="68">
        <v>43067</v>
      </c>
      <c r="D1790" s="68">
        <v>46719</v>
      </c>
      <c r="E1790" s="82"/>
      <c r="F1790" s="59" t="s">
        <v>2436</v>
      </c>
      <c r="G1790" s="59">
        <v>677</v>
      </c>
    </row>
    <row r="1791" spans="1:7">
      <c r="A1791" s="58" t="s">
        <v>8101</v>
      </c>
      <c r="B1791" s="58">
        <v>1</v>
      </c>
      <c r="C1791" s="67">
        <v>43067</v>
      </c>
      <c r="D1791" s="67">
        <v>46719</v>
      </c>
      <c r="E1791" s="83"/>
      <c r="F1791" s="58" t="s">
        <v>8102</v>
      </c>
      <c r="G1791" s="58">
        <v>841</v>
      </c>
    </row>
    <row r="1792" spans="1:7">
      <c r="A1792" s="59" t="s">
        <v>8104</v>
      </c>
      <c r="B1792" s="59">
        <v>1</v>
      </c>
      <c r="C1792" s="68">
        <v>43077</v>
      </c>
      <c r="D1792" s="68">
        <v>46729</v>
      </c>
      <c r="E1792" s="82"/>
      <c r="F1792" s="59" t="s">
        <v>3196</v>
      </c>
      <c r="G1792" s="59">
        <v>522</v>
      </c>
    </row>
    <row r="1793" spans="1:7">
      <c r="A1793" s="58" t="s">
        <v>8108</v>
      </c>
      <c r="B1793" s="58" t="s">
        <v>8657</v>
      </c>
      <c r="C1793" s="67">
        <v>43077</v>
      </c>
      <c r="D1793" s="67">
        <v>46729</v>
      </c>
      <c r="E1793" s="83"/>
      <c r="F1793" s="58" t="s">
        <v>8109</v>
      </c>
      <c r="G1793" s="58">
        <v>340</v>
      </c>
    </row>
    <row r="1794" spans="1:7">
      <c r="A1794" s="59" t="s">
        <v>8113</v>
      </c>
      <c r="B1794" s="59" t="s">
        <v>8657</v>
      </c>
      <c r="C1794" s="59"/>
      <c r="D1794" s="59"/>
      <c r="E1794" s="82"/>
      <c r="F1794" s="59" t="s">
        <v>8113</v>
      </c>
      <c r="G1794" s="59">
        <v>729</v>
      </c>
    </row>
    <row r="1795" spans="1:7">
      <c r="A1795" s="58" t="s">
        <v>8104</v>
      </c>
      <c r="B1795" s="58">
        <v>1</v>
      </c>
      <c r="C1795" s="67">
        <v>43077</v>
      </c>
      <c r="D1795" s="67">
        <v>46729</v>
      </c>
      <c r="E1795" s="83"/>
      <c r="F1795" s="58" t="s">
        <v>3196</v>
      </c>
      <c r="G1795" s="58">
        <v>522</v>
      </c>
    </row>
    <row r="1796" spans="1:7">
      <c r="A1796" s="59" t="s">
        <v>8116</v>
      </c>
      <c r="B1796" s="59">
        <v>1</v>
      </c>
      <c r="C1796" s="68">
        <v>43080</v>
      </c>
      <c r="D1796" s="68">
        <v>46732</v>
      </c>
      <c r="E1796" s="82"/>
      <c r="F1796" s="59" t="s">
        <v>8117</v>
      </c>
      <c r="G1796" s="59">
        <v>23</v>
      </c>
    </row>
    <row r="1797" spans="1:7">
      <c r="A1797" s="58" t="s">
        <v>8121</v>
      </c>
      <c r="B1797" s="58">
        <v>1</v>
      </c>
      <c r="C1797" s="67">
        <v>43108</v>
      </c>
      <c r="D1797" s="67">
        <v>46760</v>
      </c>
      <c r="E1797" s="83"/>
      <c r="F1797" s="58" t="s">
        <v>8121</v>
      </c>
      <c r="G1797" s="58">
        <v>939</v>
      </c>
    </row>
    <row r="1798" spans="1:7">
      <c r="A1798" s="74" t="s">
        <v>8126</v>
      </c>
      <c r="B1798" s="59">
        <v>1</v>
      </c>
      <c r="C1798" s="68">
        <v>43108</v>
      </c>
      <c r="D1798" s="68">
        <v>46760</v>
      </c>
      <c r="E1798" s="82">
        <v>35</v>
      </c>
      <c r="F1798" s="59" t="s">
        <v>8127</v>
      </c>
      <c r="G1798" s="59">
        <v>390</v>
      </c>
    </row>
    <row r="1799" spans="1:7">
      <c r="A1799" s="58" t="s">
        <v>8132</v>
      </c>
      <c r="B1799" s="58">
        <v>1</v>
      </c>
      <c r="C1799" s="67">
        <v>43109</v>
      </c>
      <c r="D1799" s="67">
        <v>46761</v>
      </c>
      <c r="E1799" s="83"/>
      <c r="F1799" s="58" t="s">
        <v>8133</v>
      </c>
      <c r="G1799" s="58">
        <v>708</v>
      </c>
    </row>
    <row r="1800" spans="1:7">
      <c r="A1800" s="59" t="s">
        <v>8137</v>
      </c>
      <c r="B1800" s="59" t="s">
        <v>8657</v>
      </c>
      <c r="C1800" s="68">
        <v>43122</v>
      </c>
      <c r="D1800" s="68">
        <v>46774</v>
      </c>
      <c r="E1800" s="82"/>
      <c r="F1800" s="59" t="s">
        <v>8137</v>
      </c>
      <c r="G1800" s="59">
        <v>86</v>
      </c>
    </row>
    <row r="1801" spans="1:7">
      <c r="A1801" s="58" t="s">
        <v>7395</v>
      </c>
      <c r="B1801" s="58" t="s">
        <v>8657</v>
      </c>
      <c r="C1801" s="67">
        <v>43122</v>
      </c>
      <c r="D1801" s="67">
        <v>46774</v>
      </c>
      <c r="E1801" s="83"/>
      <c r="F1801" s="58" t="s">
        <v>7395</v>
      </c>
      <c r="G1801" s="58">
        <v>170</v>
      </c>
    </row>
    <row r="1802" spans="1:7">
      <c r="A1802" s="59" t="s">
        <v>8144</v>
      </c>
      <c r="B1802" s="59">
        <v>1</v>
      </c>
      <c r="C1802" s="68">
        <v>43122</v>
      </c>
      <c r="D1802" s="68">
        <v>46774</v>
      </c>
      <c r="E1802" s="82"/>
      <c r="F1802" s="59" t="s">
        <v>8144</v>
      </c>
      <c r="G1802" s="59">
        <v>177</v>
      </c>
    </row>
    <row r="1803" spans="1:7">
      <c r="A1803" s="58" t="s">
        <v>8148</v>
      </c>
      <c r="B1803" s="58">
        <v>1</v>
      </c>
      <c r="C1803" s="67">
        <v>43122</v>
      </c>
      <c r="D1803" s="67">
        <v>46774</v>
      </c>
      <c r="E1803" s="83">
        <v>35</v>
      </c>
      <c r="F1803" s="58" t="s">
        <v>8086</v>
      </c>
      <c r="G1803" s="58">
        <v>776</v>
      </c>
    </row>
    <row r="1804" spans="1:7">
      <c r="A1804" s="59" t="s">
        <v>8152</v>
      </c>
      <c r="B1804" s="59">
        <v>1</v>
      </c>
      <c r="C1804" s="68">
        <v>43122</v>
      </c>
      <c r="D1804" s="68">
        <v>46774</v>
      </c>
      <c r="E1804" s="82"/>
      <c r="F1804" s="59" t="s">
        <v>8153</v>
      </c>
      <c r="G1804" s="59">
        <v>545</v>
      </c>
    </row>
    <row r="1805" spans="1:7">
      <c r="A1805" s="120" t="s">
        <v>8157</v>
      </c>
      <c r="B1805" s="58">
        <v>1</v>
      </c>
      <c r="C1805" s="67">
        <v>43109</v>
      </c>
      <c r="D1805" s="67">
        <v>46761</v>
      </c>
      <c r="E1805" s="83"/>
      <c r="F1805" s="120" t="s">
        <v>8157</v>
      </c>
      <c r="G1805" s="120">
        <v>691</v>
      </c>
    </row>
    <row r="1806" spans="1:7">
      <c r="A1806" s="59" t="s">
        <v>8161</v>
      </c>
      <c r="B1806" s="59">
        <v>1</v>
      </c>
      <c r="C1806" s="68">
        <v>43140</v>
      </c>
      <c r="D1806" s="68">
        <v>46792</v>
      </c>
      <c r="E1806" s="82"/>
      <c r="F1806" s="59" t="s">
        <v>8161</v>
      </c>
      <c r="G1806" s="59">
        <v>157</v>
      </c>
    </row>
    <row r="1807" spans="1:7">
      <c r="A1807" s="58" t="s">
        <v>8162</v>
      </c>
      <c r="B1807" s="58">
        <v>1</v>
      </c>
      <c r="C1807" s="67">
        <v>43140</v>
      </c>
      <c r="D1807" s="67">
        <v>46792</v>
      </c>
      <c r="E1807" s="83"/>
      <c r="F1807" s="58" t="s">
        <v>8163</v>
      </c>
      <c r="G1807" s="58">
        <v>312</v>
      </c>
    </row>
    <row r="1808" spans="1:7">
      <c r="A1808" s="59" t="s">
        <v>8167</v>
      </c>
      <c r="B1808" s="59">
        <v>1</v>
      </c>
      <c r="C1808" s="68">
        <v>42422</v>
      </c>
      <c r="D1808" s="68">
        <v>46075</v>
      </c>
      <c r="E1808" s="82"/>
      <c r="F1808" s="59" t="s">
        <v>8168</v>
      </c>
      <c r="G1808" s="59">
        <v>255</v>
      </c>
    </row>
    <row r="1809" spans="1:7">
      <c r="A1809" s="58" t="s">
        <v>8171</v>
      </c>
      <c r="B1809" s="58">
        <v>1</v>
      </c>
      <c r="C1809" s="67">
        <v>42048</v>
      </c>
      <c r="D1809" s="67">
        <v>45701</v>
      </c>
      <c r="E1809" s="83"/>
      <c r="F1809" s="58" t="s">
        <v>8172</v>
      </c>
      <c r="G1809" s="58">
        <v>126</v>
      </c>
    </row>
    <row r="1810" spans="1:7">
      <c r="A1810" s="59" t="s">
        <v>8173</v>
      </c>
      <c r="B1810" s="59">
        <v>1</v>
      </c>
      <c r="C1810" s="68">
        <v>43140</v>
      </c>
      <c r="D1810" s="68">
        <v>46792</v>
      </c>
      <c r="E1810" s="82"/>
      <c r="F1810" s="59" t="s">
        <v>1869</v>
      </c>
      <c r="G1810" s="59">
        <v>772</v>
      </c>
    </row>
    <row r="1811" spans="1:7">
      <c r="A1811" s="58" t="s">
        <v>8176</v>
      </c>
      <c r="B1811" s="58">
        <v>1</v>
      </c>
      <c r="C1811" s="67">
        <v>43147</v>
      </c>
      <c r="D1811" s="67">
        <v>46799</v>
      </c>
      <c r="E1811" s="83"/>
      <c r="F1811" s="58" t="s">
        <v>8177</v>
      </c>
      <c r="G1811" s="58">
        <v>855</v>
      </c>
    </row>
    <row r="1812" spans="1:7">
      <c r="A1812" s="59" t="s">
        <v>8181</v>
      </c>
      <c r="B1812" s="59">
        <v>1</v>
      </c>
      <c r="C1812" s="68">
        <v>43147</v>
      </c>
      <c r="D1812" s="68">
        <v>46799</v>
      </c>
      <c r="E1812" s="82"/>
      <c r="F1812" s="59" t="s">
        <v>8182</v>
      </c>
      <c r="G1812" s="59">
        <v>707</v>
      </c>
    </row>
    <row r="1813" spans="1:7">
      <c r="A1813" s="58" t="s">
        <v>8187</v>
      </c>
      <c r="B1813" s="58">
        <v>1</v>
      </c>
      <c r="C1813" s="67">
        <v>43147</v>
      </c>
      <c r="D1813" s="67">
        <v>46799</v>
      </c>
      <c r="E1813" s="83">
        <v>44</v>
      </c>
      <c r="F1813" s="58" t="s">
        <v>4698</v>
      </c>
      <c r="G1813" s="58">
        <v>237</v>
      </c>
    </row>
    <row r="1814" spans="1:7">
      <c r="A1814" s="59" t="s">
        <v>8187</v>
      </c>
      <c r="B1814" s="59">
        <v>1</v>
      </c>
      <c r="C1814" s="68">
        <v>43147</v>
      </c>
      <c r="D1814" s="68">
        <v>46799</v>
      </c>
      <c r="E1814" s="82"/>
      <c r="F1814" s="59" t="s">
        <v>4698</v>
      </c>
      <c r="G1814" s="59">
        <v>237</v>
      </c>
    </row>
    <row r="1815" spans="1:7">
      <c r="A1815" s="58" t="s">
        <v>8187</v>
      </c>
      <c r="B1815" s="58">
        <v>1</v>
      </c>
      <c r="C1815" s="67">
        <v>43147</v>
      </c>
      <c r="D1815" s="67">
        <v>46799</v>
      </c>
      <c r="E1815" s="83"/>
      <c r="F1815" s="58" t="s">
        <v>4698</v>
      </c>
      <c r="G1815" s="58">
        <v>237</v>
      </c>
    </row>
    <row r="1816" spans="1:7">
      <c r="A1816" s="59" t="s">
        <v>8191</v>
      </c>
      <c r="B1816" s="59">
        <v>1</v>
      </c>
      <c r="C1816" s="68">
        <v>43160</v>
      </c>
      <c r="D1816" s="68">
        <v>46813</v>
      </c>
      <c r="E1816" s="82"/>
      <c r="F1816" s="59" t="s">
        <v>8192</v>
      </c>
      <c r="G1816" s="59">
        <v>311</v>
      </c>
    </row>
    <row r="1817" spans="1:7">
      <c r="A1817" s="58" t="s">
        <v>8197</v>
      </c>
      <c r="B1817" s="58">
        <v>1</v>
      </c>
      <c r="C1817" s="67">
        <v>43160</v>
      </c>
      <c r="D1817" s="67">
        <v>46813</v>
      </c>
      <c r="E1817" s="83"/>
      <c r="F1817" s="58" t="s">
        <v>2027</v>
      </c>
      <c r="G1817" s="58">
        <v>748</v>
      </c>
    </row>
    <row r="1818" spans="1:7">
      <c r="A1818" s="59" t="s">
        <v>2027</v>
      </c>
      <c r="B1818" s="59">
        <v>1</v>
      </c>
      <c r="C1818" s="68">
        <v>43160</v>
      </c>
      <c r="D1818" s="68">
        <v>46813</v>
      </c>
      <c r="E1818" s="82"/>
      <c r="F1818" s="59" t="s">
        <v>2027</v>
      </c>
      <c r="G1818" s="59">
        <v>748</v>
      </c>
    </row>
    <row r="1819" spans="1:7">
      <c r="A1819" s="58" t="s">
        <v>8200</v>
      </c>
      <c r="B1819" s="58">
        <v>1</v>
      </c>
      <c r="C1819" s="67">
        <v>43160</v>
      </c>
      <c r="D1819" s="67">
        <v>46813</v>
      </c>
      <c r="E1819" s="83"/>
      <c r="F1819" s="58" t="s">
        <v>2027</v>
      </c>
      <c r="G1819" s="58">
        <v>748</v>
      </c>
    </row>
    <row r="1820" spans="1:7" ht="27">
      <c r="A1820" s="74" t="s">
        <v>8202</v>
      </c>
      <c r="B1820" s="60" t="s">
        <v>8657</v>
      </c>
      <c r="C1820" s="68">
        <v>43160</v>
      </c>
      <c r="D1820" s="68">
        <v>46813</v>
      </c>
      <c r="E1820" s="82"/>
      <c r="F1820" s="74" t="s">
        <v>8600</v>
      </c>
      <c r="G1820" s="59">
        <v>418</v>
      </c>
    </row>
    <row r="1821" spans="1:7">
      <c r="A1821" s="58" t="s">
        <v>8204</v>
      </c>
      <c r="B1821" s="58">
        <v>1</v>
      </c>
      <c r="C1821" s="67">
        <v>43160</v>
      </c>
      <c r="D1821" s="67">
        <v>46813</v>
      </c>
      <c r="E1821" s="83"/>
      <c r="F1821" s="58" t="s">
        <v>8204</v>
      </c>
      <c r="G1821" s="58">
        <v>1056</v>
      </c>
    </row>
    <row r="1822" spans="1:7">
      <c r="A1822" s="59" t="s">
        <v>8207</v>
      </c>
      <c r="B1822" s="59">
        <v>1</v>
      </c>
      <c r="C1822" s="68">
        <v>43160</v>
      </c>
      <c r="D1822" s="68">
        <v>46813</v>
      </c>
      <c r="E1822" s="82"/>
      <c r="F1822" s="59" t="s">
        <v>8207</v>
      </c>
      <c r="G1822" s="59">
        <v>552</v>
      </c>
    </row>
    <row r="1823" spans="1:7">
      <c r="A1823" s="58" t="s">
        <v>8212</v>
      </c>
      <c r="B1823" s="58">
        <v>1</v>
      </c>
      <c r="C1823" s="67">
        <v>43165</v>
      </c>
      <c r="D1823" s="67">
        <v>46818</v>
      </c>
      <c r="E1823" s="83"/>
      <c r="F1823" s="58" t="s">
        <v>8172</v>
      </c>
      <c r="G1823" s="58">
        <v>126</v>
      </c>
    </row>
    <row r="1824" spans="1:7">
      <c r="A1824" s="59" t="s">
        <v>8215</v>
      </c>
      <c r="B1824" s="59">
        <v>1</v>
      </c>
      <c r="C1824" s="68">
        <v>43165</v>
      </c>
      <c r="D1824" s="68">
        <v>46818</v>
      </c>
      <c r="E1824" s="82"/>
      <c r="F1824" s="59" t="s">
        <v>8215</v>
      </c>
      <c r="G1824" s="59">
        <v>601</v>
      </c>
    </row>
    <row r="1825" spans="1:7" ht="40">
      <c r="A1825" s="64" t="s">
        <v>8627</v>
      </c>
      <c r="B1825" s="58">
        <v>1</v>
      </c>
      <c r="C1825" s="67">
        <v>43165</v>
      </c>
      <c r="D1825" s="67">
        <v>46818</v>
      </c>
      <c r="E1825" s="83">
        <v>39</v>
      </c>
      <c r="F1825" s="64" t="s">
        <v>8627</v>
      </c>
      <c r="G1825" s="58">
        <v>1137</v>
      </c>
    </row>
    <row r="1826" spans="1:7">
      <c r="A1826" s="59" t="s">
        <v>8219</v>
      </c>
      <c r="B1826" s="59">
        <v>1</v>
      </c>
      <c r="C1826" s="68">
        <v>43165</v>
      </c>
      <c r="D1826" s="68">
        <v>46818</v>
      </c>
      <c r="E1826" s="82"/>
      <c r="F1826" s="59" t="s">
        <v>8220</v>
      </c>
      <c r="G1826" s="59">
        <v>25</v>
      </c>
    </row>
    <row r="1827" spans="1:7">
      <c r="A1827" s="58" t="s">
        <v>8226</v>
      </c>
      <c r="B1827" s="58" t="s">
        <v>8657</v>
      </c>
      <c r="C1827" s="67">
        <v>43185</v>
      </c>
      <c r="D1827" s="67">
        <v>46838</v>
      </c>
      <c r="E1827" s="83"/>
      <c r="F1827" s="58" t="s">
        <v>4007</v>
      </c>
      <c r="G1827" s="58">
        <v>375</v>
      </c>
    </row>
    <row r="1828" spans="1:7">
      <c r="A1828" s="59" t="s">
        <v>8231</v>
      </c>
      <c r="B1828" s="59">
        <v>1</v>
      </c>
      <c r="C1828" s="68">
        <v>43185</v>
      </c>
      <c r="D1828" s="68">
        <v>46838</v>
      </c>
      <c r="E1828" s="82"/>
      <c r="F1828" s="59" t="s">
        <v>8231</v>
      </c>
      <c r="G1828" s="59">
        <v>171</v>
      </c>
    </row>
    <row r="1829" spans="1:7">
      <c r="A1829" s="58" t="s">
        <v>8234</v>
      </c>
      <c r="B1829" s="58">
        <v>1</v>
      </c>
      <c r="C1829" s="67">
        <v>43185</v>
      </c>
      <c r="D1829" s="67">
        <v>46838</v>
      </c>
      <c r="E1829" s="83"/>
      <c r="F1829" s="58" t="s">
        <v>8235</v>
      </c>
      <c r="G1829" s="58">
        <v>115</v>
      </c>
    </row>
    <row r="1830" spans="1:7">
      <c r="A1830" s="59" t="s">
        <v>8241</v>
      </c>
      <c r="B1830" s="59">
        <v>1</v>
      </c>
      <c r="C1830" s="68">
        <v>43185</v>
      </c>
      <c r="D1830" s="68">
        <v>46838</v>
      </c>
      <c r="E1830" s="82"/>
      <c r="F1830" s="59" t="s">
        <v>8241</v>
      </c>
      <c r="G1830" s="59">
        <v>6</v>
      </c>
    </row>
    <row r="1831" spans="1:7">
      <c r="A1831" s="58" t="s">
        <v>8245</v>
      </c>
      <c r="B1831" s="58" t="s">
        <v>8657</v>
      </c>
      <c r="C1831" s="67">
        <v>43185</v>
      </c>
      <c r="D1831" s="67">
        <v>46838</v>
      </c>
      <c r="E1831" s="83"/>
      <c r="F1831" s="58" t="s">
        <v>6069</v>
      </c>
      <c r="G1831" s="58">
        <v>389</v>
      </c>
    </row>
    <row r="1832" spans="1:7">
      <c r="A1832" s="59" t="s">
        <v>8248</v>
      </c>
      <c r="B1832" s="59">
        <v>1</v>
      </c>
      <c r="C1832" s="68">
        <v>43185</v>
      </c>
      <c r="D1832" s="68">
        <v>46838</v>
      </c>
      <c r="E1832" s="82"/>
      <c r="F1832" s="59" t="s">
        <v>7532</v>
      </c>
      <c r="G1832" s="59">
        <v>702</v>
      </c>
    </row>
    <row r="1833" spans="1:7">
      <c r="A1833" s="58" t="s">
        <v>8251</v>
      </c>
      <c r="B1833" s="58">
        <v>1</v>
      </c>
      <c r="C1833" s="67">
        <v>39559</v>
      </c>
      <c r="D1833" s="67">
        <v>46864</v>
      </c>
      <c r="E1833" s="83">
        <v>43</v>
      </c>
      <c r="F1833" s="58" t="s">
        <v>8251</v>
      </c>
      <c r="G1833" s="58">
        <v>426</v>
      </c>
    </row>
    <row r="1834" spans="1:7">
      <c r="A1834" s="59" t="s">
        <v>8256</v>
      </c>
      <c r="B1834" s="59">
        <v>1</v>
      </c>
      <c r="C1834" s="68">
        <v>39591</v>
      </c>
      <c r="D1834" s="68">
        <v>46896</v>
      </c>
      <c r="E1834" s="82">
        <v>35</v>
      </c>
      <c r="F1834" s="59" t="s">
        <v>5870</v>
      </c>
      <c r="G1834" s="59">
        <v>365</v>
      </c>
    </row>
    <row r="1835" spans="1:7">
      <c r="A1835" s="58" t="s">
        <v>8258</v>
      </c>
      <c r="B1835" s="58">
        <v>1</v>
      </c>
      <c r="C1835" s="67">
        <v>39587</v>
      </c>
      <c r="D1835" s="67">
        <v>46892</v>
      </c>
      <c r="E1835" s="83">
        <v>43</v>
      </c>
      <c r="F1835" s="58" t="s">
        <v>5870</v>
      </c>
      <c r="G1835" s="58">
        <v>365</v>
      </c>
    </row>
    <row r="1836" spans="1:7">
      <c r="A1836" s="59" t="s">
        <v>8260</v>
      </c>
      <c r="B1836" s="59">
        <v>1</v>
      </c>
      <c r="C1836" s="68">
        <v>39567</v>
      </c>
      <c r="D1836" s="68">
        <v>46872</v>
      </c>
      <c r="E1836" s="82">
        <v>29</v>
      </c>
      <c r="F1836" s="59" t="s">
        <v>5870</v>
      </c>
      <c r="G1836" s="59">
        <v>365</v>
      </c>
    </row>
    <row r="1837" spans="1:7">
      <c r="A1837" s="58" t="s">
        <v>8260</v>
      </c>
      <c r="B1837" s="58">
        <v>1</v>
      </c>
      <c r="C1837" s="67">
        <v>39567</v>
      </c>
      <c r="D1837" s="67">
        <v>46872</v>
      </c>
      <c r="E1837" s="83">
        <v>35</v>
      </c>
      <c r="F1837" s="58" t="s">
        <v>5870</v>
      </c>
      <c r="G1837" s="58">
        <v>365</v>
      </c>
    </row>
    <row r="1838" spans="1:7">
      <c r="A1838" s="59" t="s">
        <v>8262</v>
      </c>
      <c r="B1838" s="59" t="s">
        <v>8657</v>
      </c>
      <c r="C1838" s="68">
        <v>43200</v>
      </c>
      <c r="D1838" s="68">
        <v>46853</v>
      </c>
      <c r="E1838" s="82">
        <v>9</v>
      </c>
      <c r="F1838" s="59" t="s">
        <v>6052</v>
      </c>
      <c r="G1838" s="59">
        <v>735</v>
      </c>
    </row>
    <row r="1839" spans="1:7">
      <c r="A1839" s="58" t="s">
        <v>8262</v>
      </c>
      <c r="B1839" s="58" t="s">
        <v>8657</v>
      </c>
      <c r="C1839" s="67">
        <v>43200</v>
      </c>
      <c r="D1839" s="67">
        <v>46853</v>
      </c>
      <c r="E1839" s="83">
        <v>35</v>
      </c>
      <c r="F1839" s="58" t="s">
        <v>6052</v>
      </c>
      <c r="G1839" s="58">
        <v>735</v>
      </c>
    </row>
    <row r="1840" spans="1:7">
      <c r="A1840" s="59" t="s">
        <v>6484</v>
      </c>
      <c r="B1840" s="59">
        <v>1</v>
      </c>
      <c r="C1840" s="68">
        <v>43140</v>
      </c>
      <c r="D1840" s="68">
        <v>46792</v>
      </c>
      <c r="E1840" s="82">
        <v>35</v>
      </c>
      <c r="F1840" s="59" t="s">
        <v>6484</v>
      </c>
      <c r="G1840" s="59">
        <v>1107</v>
      </c>
    </row>
    <row r="1841" spans="1:7">
      <c r="A1841" s="64" t="s">
        <v>6484</v>
      </c>
      <c r="B1841" s="58">
        <v>1</v>
      </c>
      <c r="C1841" s="67">
        <v>43140</v>
      </c>
      <c r="D1841" s="67">
        <v>46792</v>
      </c>
      <c r="E1841" s="83">
        <v>12</v>
      </c>
      <c r="F1841" s="58" t="s">
        <v>6484</v>
      </c>
      <c r="G1841" s="58">
        <v>1107</v>
      </c>
    </row>
    <row r="1842" spans="1:7">
      <c r="A1842" s="59" t="s">
        <v>7775</v>
      </c>
      <c r="B1842" s="59" t="s">
        <v>8657</v>
      </c>
      <c r="C1842" s="68">
        <v>43206</v>
      </c>
      <c r="D1842" s="68">
        <v>46859</v>
      </c>
      <c r="E1842" s="82">
        <v>7</v>
      </c>
      <c r="F1842" s="59" t="s">
        <v>7775</v>
      </c>
      <c r="G1842" s="59">
        <v>1028</v>
      </c>
    </row>
    <row r="1843" spans="1:7">
      <c r="A1843" s="58" t="s">
        <v>8270</v>
      </c>
      <c r="B1843" s="58">
        <v>1</v>
      </c>
      <c r="C1843" s="67">
        <v>43200</v>
      </c>
      <c r="D1843" s="67">
        <v>46853</v>
      </c>
      <c r="E1843" s="83">
        <v>35</v>
      </c>
      <c r="F1843" s="58" t="s">
        <v>7291</v>
      </c>
      <c r="G1843" s="58">
        <v>536</v>
      </c>
    </row>
    <row r="1844" spans="1:7">
      <c r="A1844" s="59" t="s">
        <v>8270</v>
      </c>
      <c r="B1844" s="59">
        <v>1</v>
      </c>
      <c r="C1844" s="68">
        <v>43200</v>
      </c>
      <c r="D1844" s="68">
        <v>46853</v>
      </c>
      <c r="E1844" s="82">
        <v>19</v>
      </c>
      <c r="F1844" s="59" t="s">
        <v>7291</v>
      </c>
      <c r="G1844" s="59">
        <v>536</v>
      </c>
    </row>
    <row r="1845" spans="1:7">
      <c r="A1845" s="58" t="s">
        <v>8270</v>
      </c>
      <c r="B1845" s="58">
        <v>1</v>
      </c>
      <c r="C1845" s="67">
        <v>43200</v>
      </c>
      <c r="D1845" s="67">
        <v>46853</v>
      </c>
      <c r="E1845" s="83">
        <v>1</v>
      </c>
      <c r="F1845" s="58" t="s">
        <v>7291</v>
      </c>
      <c r="G1845" s="58">
        <v>536</v>
      </c>
    </row>
    <row r="1846" spans="1:7">
      <c r="A1846" s="59" t="s">
        <v>8274</v>
      </c>
      <c r="B1846" s="59">
        <v>1</v>
      </c>
      <c r="C1846" s="68">
        <v>43201</v>
      </c>
      <c r="D1846" s="68">
        <v>46854</v>
      </c>
      <c r="E1846" s="82">
        <v>40</v>
      </c>
      <c r="F1846" s="59" t="s">
        <v>8274</v>
      </c>
      <c r="G1846" s="59">
        <v>701</v>
      </c>
    </row>
    <row r="1847" spans="1:7">
      <c r="A1847" s="58" t="s">
        <v>8280</v>
      </c>
      <c r="B1847" s="58">
        <v>1</v>
      </c>
      <c r="C1847" s="67">
        <v>43206</v>
      </c>
      <c r="D1847" s="67">
        <v>46859</v>
      </c>
      <c r="E1847" s="83">
        <v>43</v>
      </c>
      <c r="F1847" s="58" t="s">
        <v>8281</v>
      </c>
      <c r="G1847" s="58">
        <v>128</v>
      </c>
    </row>
    <row r="1848" spans="1:7">
      <c r="A1848" s="59" t="s">
        <v>8285</v>
      </c>
      <c r="B1848" s="59">
        <v>1</v>
      </c>
      <c r="C1848" s="68">
        <v>43201</v>
      </c>
      <c r="D1848" s="68">
        <v>46854</v>
      </c>
      <c r="E1848" s="82">
        <v>32</v>
      </c>
      <c r="F1848" s="59" t="s">
        <v>8285</v>
      </c>
      <c r="G1848" s="59">
        <v>966</v>
      </c>
    </row>
    <row r="1849" spans="1:7">
      <c r="A1849" s="58" t="s">
        <v>8289</v>
      </c>
      <c r="B1849" s="58">
        <v>1</v>
      </c>
      <c r="C1849" s="67">
        <v>43217</v>
      </c>
      <c r="D1849" s="67">
        <v>46870</v>
      </c>
      <c r="E1849" s="83">
        <v>27</v>
      </c>
      <c r="F1849" s="58" t="s">
        <v>8290</v>
      </c>
      <c r="G1849" s="58">
        <v>514</v>
      </c>
    </row>
    <row r="1850" spans="1:7">
      <c r="A1850" s="59" t="s">
        <v>8293</v>
      </c>
      <c r="B1850" s="59">
        <v>1</v>
      </c>
      <c r="C1850" s="68">
        <v>43200</v>
      </c>
      <c r="D1850" s="68">
        <v>46853</v>
      </c>
      <c r="E1850" s="82">
        <v>43</v>
      </c>
      <c r="F1850" s="59" t="s">
        <v>8294</v>
      </c>
      <c r="G1850" s="59">
        <v>988</v>
      </c>
    </row>
    <row r="1851" spans="1:7">
      <c r="A1851" s="58" t="s">
        <v>8297</v>
      </c>
      <c r="B1851" s="58">
        <v>1</v>
      </c>
      <c r="C1851" s="67">
        <v>43217</v>
      </c>
      <c r="D1851" s="67">
        <v>46870</v>
      </c>
      <c r="E1851" s="83">
        <v>37</v>
      </c>
      <c r="F1851" s="58" t="s">
        <v>8298</v>
      </c>
      <c r="G1851" s="58">
        <v>388</v>
      </c>
    </row>
    <row r="1852" spans="1:7">
      <c r="A1852" s="59" t="s">
        <v>8302</v>
      </c>
      <c r="B1852" s="59">
        <v>1</v>
      </c>
      <c r="C1852" s="68">
        <v>43238</v>
      </c>
      <c r="D1852" s="68">
        <v>46891</v>
      </c>
      <c r="E1852" s="82">
        <v>19</v>
      </c>
      <c r="F1852" s="59" t="s">
        <v>7291</v>
      </c>
      <c r="G1852" s="59">
        <v>536</v>
      </c>
    </row>
    <row r="1853" spans="1:7">
      <c r="A1853" s="58" t="s">
        <v>8302</v>
      </c>
      <c r="B1853" s="58" t="s">
        <v>8657</v>
      </c>
      <c r="C1853" s="67">
        <v>43238</v>
      </c>
      <c r="D1853" s="67">
        <v>46891</v>
      </c>
      <c r="E1853" s="83">
        <v>35</v>
      </c>
      <c r="F1853" s="58" t="s">
        <v>7291</v>
      </c>
      <c r="G1853" s="58">
        <v>536</v>
      </c>
    </row>
    <row r="1854" spans="1:7">
      <c r="A1854" s="59" t="s">
        <v>8305</v>
      </c>
      <c r="B1854" s="59">
        <v>1</v>
      </c>
      <c r="C1854" s="68">
        <v>43238</v>
      </c>
      <c r="D1854" s="68">
        <v>46891</v>
      </c>
      <c r="E1854" s="82">
        <v>1</v>
      </c>
      <c r="F1854" s="59" t="s">
        <v>7291</v>
      </c>
      <c r="G1854" s="59">
        <v>536</v>
      </c>
    </row>
    <row r="1855" spans="1:7">
      <c r="A1855" s="58" t="s">
        <v>8305</v>
      </c>
      <c r="B1855" s="58">
        <v>1</v>
      </c>
      <c r="C1855" s="67">
        <v>43238</v>
      </c>
      <c r="D1855" s="67">
        <v>46891</v>
      </c>
      <c r="E1855" s="83">
        <v>19</v>
      </c>
      <c r="F1855" s="58" t="s">
        <v>7291</v>
      </c>
      <c r="G1855" s="58">
        <v>536</v>
      </c>
    </row>
    <row r="1856" spans="1:7">
      <c r="A1856" s="59" t="s">
        <v>8305</v>
      </c>
      <c r="B1856" s="59">
        <v>1</v>
      </c>
      <c r="C1856" s="68">
        <v>43238</v>
      </c>
      <c r="D1856" s="68">
        <v>46891</v>
      </c>
      <c r="E1856" s="82">
        <v>20</v>
      </c>
      <c r="F1856" s="59" t="s">
        <v>7291</v>
      </c>
      <c r="G1856" s="59">
        <v>536</v>
      </c>
    </row>
    <row r="1857" spans="1:7">
      <c r="A1857" s="58" t="s">
        <v>8305</v>
      </c>
      <c r="B1857" s="58">
        <v>1</v>
      </c>
      <c r="C1857" s="67">
        <v>43238</v>
      </c>
      <c r="D1857" s="67">
        <v>46891</v>
      </c>
      <c r="E1857" s="83">
        <v>19</v>
      </c>
      <c r="F1857" s="58" t="s">
        <v>7291</v>
      </c>
      <c r="G1857" s="58">
        <v>536</v>
      </c>
    </row>
    <row r="1858" spans="1:7">
      <c r="A1858" s="59" t="s">
        <v>8305</v>
      </c>
      <c r="B1858" s="59">
        <v>1</v>
      </c>
      <c r="C1858" s="68">
        <v>43238</v>
      </c>
      <c r="D1858" s="68">
        <v>46891</v>
      </c>
      <c r="E1858" s="82">
        <v>27</v>
      </c>
      <c r="F1858" s="59" t="s">
        <v>7291</v>
      </c>
      <c r="G1858" s="59">
        <v>536</v>
      </c>
    </row>
    <row r="1859" spans="1:7">
      <c r="A1859" s="58" t="s">
        <v>8305</v>
      </c>
      <c r="B1859" s="58">
        <v>1</v>
      </c>
      <c r="C1859" s="67">
        <v>43238</v>
      </c>
      <c r="D1859" s="67">
        <v>46891</v>
      </c>
      <c r="E1859" s="83">
        <v>35</v>
      </c>
      <c r="F1859" s="58" t="s">
        <v>7291</v>
      </c>
      <c r="G1859" s="58">
        <v>536</v>
      </c>
    </row>
    <row r="1860" spans="1:7">
      <c r="A1860" s="59" t="s">
        <v>8305</v>
      </c>
      <c r="B1860" s="59">
        <v>1</v>
      </c>
      <c r="C1860" s="68">
        <v>43238</v>
      </c>
      <c r="D1860" s="68">
        <v>46891</v>
      </c>
      <c r="E1860" s="82">
        <v>37</v>
      </c>
      <c r="F1860" s="59" t="s">
        <v>7291</v>
      </c>
      <c r="G1860" s="59">
        <v>536</v>
      </c>
    </row>
    <row r="1861" spans="1:7">
      <c r="A1861" s="58" t="s">
        <v>8305</v>
      </c>
      <c r="B1861" s="58">
        <v>1</v>
      </c>
      <c r="C1861" s="67">
        <v>43238</v>
      </c>
      <c r="D1861" s="67">
        <v>46891</v>
      </c>
      <c r="E1861" s="83">
        <v>40</v>
      </c>
      <c r="F1861" s="58" t="s">
        <v>7291</v>
      </c>
      <c r="G1861" s="58">
        <v>536</v>
      </c>
    </row>
    <row r="1862" spans="1:7">
      <c r="A1862" s="59" t="s">
        <v>8309</v>
      </c>
      <c r="B1862" s="59">
        <v>1</v>
      </c>
      <c r="C1862" s="68">
        <v>43238</v>
      </c>
      <c r="D1862" s="68">
        <v>46891</v>
      </c>
      <c r="E1862" s="82">
        <v>43</v>
      </c>
      <c r="F1862" s="59" t="s">
        <v>8310</v>
      </c>
      <c r="G1862" s="59">
        <v>1078</v>
      </c>
    </row>
    <row r="1863" spans="1:7">
      <c r="A1863" s="58" t="s">
        <v>8315</v>
      </c>
      <c r="B1863" s="58">
        <v>1</v>
      </c>
      <c r="C1863" s="67">
        <v>43238</v>
      </c>
      <c r="D1863" s="67">
        <v>46891</v>
      </c>
      <c r="E1863" s="83">
        <v>30</v>
      </c>
      <c r="F1863" s="58" t="s">
        <v>8316</v>
      </c>
      <c r="G1863" s="58">
        <v>274</v>
      </c>
    </row>
    <row r="1864" spans="1:7">
      <c r="A1864" s="59" t="s">
        <v>8315</v>
      </c>
      <c r="B1864" s="59">
        <v>1</v>
      </c>
      <c r="C1864" s="68">
        <v>43238</v>
      </c>
      <c r="D1864" s="68">
        <v>46891</v>
      </c>
      <c r="E1864" s="82">
        <v>35</v>
      </c>
      <c r="F1864" s="59" t="s">
        <v>8316</v>
      </c>
      <c r="G1864" s="59">
        <v>274</v>
      </c>
    </row>
    <row r="1865" spans="1:7">
      <c r="A1865" s="58" t="s">
        <v>8319</v>
      </c>
      <c r="B1865" s="58">
        <v>1</v>
      </c>
      <c r="C1865" s="67">
        <v>43238</v>
      </c>
      <c r="D1865" s="67">
        <v>46891</v>
      </c>
      <c r="E1865" s="83">
        <v>43</v>
      </c>
      <c r="F1865" s="58" t="s">
        <v>8320</v>
      </c>
      <c r="G1865" s="58">
        <v>588</v>
      </c>
    </row>
    <row r="1866" spans="1:7">
      <c r="A1866" s="59" t="s">
        <v>8323</v>
      </c>
      <c r="B1866" s="59">
        <v>1</v>
      </c>
      <c r="C1866" s="68">
        <v>43238</v>
      </c>
      <c r="D1866" s="68">
        <v>46891</v>
      </c>
      <c r="E1866" s="82">
        <v>43</v>
      </c>
      <c r="F1866" s="59" t="s">
        <v>8324</v>
      </c>
      <c r="G1866" s="59">
        <v>1043</v>
      </c>
    </row>
    <row r="1867" spans="1:7">
      <c r="A1867" s="58" t="s">
        <v>8327</v>
      </c>
      <c r="B1867" s="58" t="s">
        <v>8657</v>
      </c>
      <c r="C1867" s="67">
        <v>43238</v>
      </c>
      <c r="D1867" s="67">
        <v>46891</v>
      </c>
      <c r="E1867" s="83">
        <v>37</v>
      </c>
      <c r="F1867" s="58" t="s">
        <v>8328</v>
      </c>
      <c r="G1867" s="58">
        <v>761</v>
      </c>
    </row>
    <row r="1868" spans="1:7" ht="27">
      <c r="A1868" s="74" t="s">
        <v>8333</v>
      </c>
      <c r="B1868" s="59">
        <v>1</v>
      </c>
      <c r="C1868" s="68">
        <v>43238</v>
      </c>
      <c r="D1868" s="68">
        <v>46891</v>
      </c>
      <c r="E1868" s="82">
        <v>44</v>
      </c>
      <c r="F1868" s="59" t="s">
        <v>8334</v>
      </c>
      <c r="G1868" s="59">
        <v>156</v>
      </c>
    </row>
    <row r="1869" spans="1:7">
      <c r="A1869" s="58" t="s">
        <v>8336</v>
      </c>
      <c r="B1869" s="58" t="s">
        <v>8657</v>
      </c>
      <c r="C1869" s="67">
        <v>43238</v>
      </c>
      <c r="D1869" s="67">
        <v>46891</v>
      </c>
      <c r="E1869" s="83">
        <v>35</v>
      </c>
      <c r="F1869" s="58" t="s">
        <v>8336</v>
      </c>
      <c r="G1869" s="58">
        <v>113</v>
      </c>
    </row>
    <row r="1870" spans="1:7">
      <c r="A1870" s="59" t="s">
        <v>8086</v>
      </c>
      <c r="B1870" s="59" t="s">
        <v>8657</v>
      </c>
      <c r="C1870" s="59"/>
      <c r="D1870" s="59"/>
      <c r="E1870" s="82">
        <v>35</v>
      </c>
      <c r="F1870" s="59" t="s">
        <v>8086</v>
      </c>
      <c r="G1870" s="59">
        <v>776</v>
      </c>
    </row>
    <row r="1871" spans="1:7">
      <c r="A1871" s="58" t="s">
        <v>8341</v>
      </c>
      <c r="B1871" s="58">
        <v>1</v>
      </c>
      <c r="C1871" s="67">
        <v>43258</v>
      </c>
      <c r="D1871" s="67">
        <v>46911</v>
      </c>
      <c r="E1871" s="83">
        <v>36</v>
      </c>
      <c r="F1871" s="58" t="s">
        <v>8342</v>
      </c>
      <c r="G1871" s="58">
        <v>671</v>
      </c>
    </row>
    <row r="1872" spans="1:7" ht="40">
      <c r="A1872" s="74" t="s">
        <v>8346</v>
      </c>
      <c r="B1872" s="59">
        <v>1</v>
      </c>
      <c r="C1872" s="68">
        <v>43258</v>
      </c>
      <c r="D1872" s="68">
        <v>46911</v>
      </c>
      <c r="E1872" s="82">
        <v>43</v>
      </c>
      <c r="F1872" s="74" t="s">
        <v>8346</v>
      </c>
      <c r="G1872" s="59">
        <v>148</v>
      </c>
    </row>
    <row r="1873" spans="1:7">
      <c r="A1873" s="58" t="s">
        <v>8348</v>
      </c>
      <c r="B1873" s="58" t="s">
        <v>8657</v>
      </c>
      <c r="C1873" s="58"/>
      <c r="D1873" s="58"/>
      <c r="E1873" s="83">
        <v>37</v>
      </c>
      <c r="F1873" s="58" t="s">
        <v>8348</v>
      </c>
      <c r="G1873" s="58">
        <v>234</v>
      </c>
    </row>
    <row r="1874" spans="1:7">
      <c r="A1874" s="59" t="s">
        <v>8355</v>
      </c>
      <c r="B1874" s="59">
        <v>1</v>
      </c>
      <c r="C1874" s="68">
        <v>43258</v>
      </c>
      <c r="D1874" s="68">
        <v>46911</v>
      </c>
      <c r="E1874" s="82">
        <v>40</v>
      </c>
      <c r="F1874" s="59" t="s">
        <v>8356</v>
      </c>
      <c r="G1874" s="59">
        <v>523</v>
      </c>
    </row>
    <row r="1875" spans="1:7">
      <c r="A1875" s="58" t="s">
        <v>8363</v>
      </c>
      <c r="B1875" s="58">
        <v>1</v>
      </c>
      <c r="C1875" s="67">
        <v>43411</v>
      </c>
      <c r="D1875" s="67">
        <v>47064</v>
      </c>
      <c r="E1875" s="83">
        <v>35</v>
      </c>
      <c r="F1875" s="58" t="s">
        <v>3835</v>
      </c>
      <c r="G1875" s="58">
        <v>405</v>
      </c>
    </row>
    <row r="1876" spans="1:7">
      <c r="A1876" s="59" t="s">
        <v>8363</v>
      </c>
      <c r="B1876" s="59">
        <v>1</v>
      </c>
      <c r="C1876" s="68">
        <v>43411</v>
      </c>
      <c r="D1876" s="68">
        <v>47064</v>
      </c>
      <c r="E1876" s="82">
        <v>43</v>
      </c>
      <c r="F1876" s="59" t="s">
        <v>3835</v>
      </c>
      <c r="G1876" s="59">
        <v>405</v>
      </c>
    </row>
    <row r="1877" spans="1:7">
      <c r="A1877" s="58" t="s">
        <v>8285</v>
      </c>
      <c r="B1877" s="58">
        <v>1</v>
      </c>
      <c r="C1877" s="67">
        <v>43201</v>
      </c>
      <c r="D1877" s="67">
        <v>47061</v>
      </c>
      <c r="E1877" s="83">
        <v>32</v>
      </c>
      <c r="F1877" s="58" t="s">
        <v>8285</v>
      </c>
      <c r="G1877" s="58">
        <v>966</v>
      </c>
    </row>
    <row r="1878" spans="1:7">
      <c r="A1878" s="59" t="s">
        <v>8370</v>
      </c>
      <c r="B1878" s="59">
        <v>1</v>
      </c>
      <c r="C1878" s="68">
        <v>43185</v>
      </c>
      <c r="D1878" s="68">
        <v>46838</v>
      </c>
      <c r="E1878" s="82">
        <v>43</v>
      </c>
      <c r="F1878" s="59" t="s">
        <v>8370</v>
      </c>
      <c r="G1878" s="59">
        <v>862</v>
      </c>
    </row>
    <row r="1879" spans="1:7" ht="27">
      <c r="A1879" s="64" t="s">
        <v>8374</v>
      </c>
      <c r="B1879" s="58">
        <v>1</v>
      </c>
      <c r="C1879" s="67">
        <v>43284</v>
      </c>
      <c r="D1879" s="67">
        <v>46937</v>
      </c>
      <c r="E1879" s="83">
        <v>35</v>
      </c>
      <c r="F1879" s="64" t="s">
        <v>7291</v>
      </c>
      <c r="G1879" s="58">
        <v>536</v>
      </c>
    </row>
    <row r="1880" spans="1:7" ht="27">
      <c r="A1880" s="74" t="s">
        <v>8374</v>
      </c>
      <c r="B1880" s="59" t="s">
        <v>8657</v>
      </c>
      <c r="C1880" s="59"/>
      <c r="D1880" s="59"/>
      <c r="E1880" s="82">
        <v>20</v>
      </c>
      <c r="F1880" s="74" t="s">
        <v>7291</v>
      </c>
      <c r="G1880" s="59">
        <v>536</v>
      </c>
    </row>
    <row r="1881" spans="1:7">
      <c r="A1881" s="64" t="s">
        <v>8376</v>
      </c>
      <c r="B1881" s="58">
        <v>1</v>
      </c>
      <c r="C1881" s="67">
        <v>43249</v>
      </c>
      <c r="D1881" s="67">
        <v>46902</v>
      </c>
      <c r="E1881" s="83">
        <v>9</v>
      </c>
      <c r="F1881" s="64" t="s">
        <v>2436</v>
      </c>
      <c r="G1881" s="58">
        <v>677</v>
      </c>
    </row>
    <row r="1882" spans="1:7">
      <c r="A1882" s="74" t="s">
        <v>8376</v>
      </c>
      <c r="B1882" s="59">
        <v>1</v>
      </c>
      <c r="C1882" s="68">
        <v>43262</v>
      </c>
      <c r="D1882" s="68">
        <v>46915</v>
      </c>
      <c r="E1882" s="82">
        <v>9</v>
      </c>
      <c r="F1882" s="74" t="s">
        <v>2436</v>
      </c>
      <c r="G1882" s="59">
        <v>677</v>
      </c>
    </row>
    <row r="1883" spans="1:7" ht="27">
      <c r="A1883" s="64" t="s">
        <v>8382</v>
      </c>
      <c r="B1883" s="58">
        <v>1</v>
      </c>
      <c r="C1883" s="67">
        <v>43269</v>
      </c>
      <c r="D1883" s="67">
        <v>46922</v>
      </c>
      <c r="E1883" s="83">
        <v>44</v>
      </c>
      <c r="F1883" s="58" t="s">
        <v>8383</v>
      </c>
      <c r="G1883" s="58">
        <v>877</v>
      </c>
    </row>
    <row r="1884" spans="1:7">
      <c r="A1884" s="59" t="s">
        <v>8386</v>
      </c>
      <c r="B1884" s="59">
        <v>1</v>
      </c>
      <c r="C1884" s="68">
        <v>43269</v>
      </c>
      <c r="D1884" s="68">
        <v>46922</v>
      </c>
      <c r="E1884" s="82">
        <v>35</v>
      </c>
      <c r="F1884" s="59" t="s">
        <v>8386</v>
      </c>
      <c r="G1884" s="59">
        <v>222</v>
      </c>
    </row>
    <row r="1885" spans="1:7">
      <c r="A1885" s="58" t="s">
        <v>7624</v>
      </c>
      <c r="B1885" s="58" t="s">
        <v>8657</v>
      </c>
      <c r="C1885" s="58"/>
      <c r="D1885" s="58"/>
      <c r="E1885" s="83">
        <v>43</v>
      </c>
      <c r="F1885" s="58" t="s">
        <v>738</v>
      </c>
      <c r="G1885" s="58">
        <v>1000</v>
      </c>
    </row>
    <row r="1886" spans="1:7">
      <c r="A1886" s="59" t="s">
        <v>7624</v>
      </c>
      <c r="B1886" s="59" t="s">
        <v>8657</v>
      </c>
      <c r="C1886" s="59"/>
      <c r="D1886" s="59"/>
      <c r="E1886" s="82">
        <v>43</v>
      </c>
      <c r="F1886" s="59" t="s">
        <v>738</v>
      </c>
      <c r="G1886" s="59">
        <v>1000</v>
      </c>
    </row>
    <row r="1887" spans="1:7">
      <c r="A1887" s="58" t="s">
        <v>8393</v>
      </c>
      <c r="B1887" s="58">
        <v>1</v>
      </c>
      <c r="C1887" s="67">
        <v>43258</v>
      </c>
      <c r="D1887" s="67">
        <v>46911</v>
      </c>
      <c r="E1887" s="83">
        <v>37</v>
      </c>
      <c r="F1887" s="58" t="s">
        <v>8394</v>
      </c>
      <c r="G1887" s="58">
        <v>613</v>
      </c>
    </row>
    <row r="1888" spans="1:7">
      <c r="A1888" s="59" t="s">
        <v>8396</v>
      </c>
      <c r="B1888" s="59" t="s">
        <v>8657</v>
      </c>
      <c r="C1888" s="59"/>
      <c r="D1888" s="59"/>
      <c r="E1888" s="82">
        <v>35</v>
      </c>
      <c r="F1888" s="59" t="s">
        <v>8396</v>
      </c>
      <c r="G1888" s="59">
        <v>706</v>
      </c>
    </row>
    <row r="1889" spans="1:7">
      <c r="A1889" s="58" t="s">
        <v>6727</v>
      </c>
      <c r="B1889" s="58">
        <v>1</v>
      </c>
      <c r="C1889" s="67">
        <v>43268</v>
      </c>
      <c r="D1889" s="67">
        <v>46921</v>
      </c>
      <c r="E1889" s="83"/>
      <c r="F1889" s="58" t="s">
        <v>6727</v>
      </c>
      <c r="G1889" s="58">
        <v>915</v>
      </c>
    </row>
    <row r="1890" spans="1:7">
      <c r="A1890" s="74" t="s">
        <v>4942</v>
      </c>
      <c r="B1890" s="59">
        <v>1</v>
      </c>
      <c r="C1890" s="68">
        <v>39504</v>
      </c>
      <c r="D1890" s="68">
        <v>46809</v>
      </c>
      <c r="E1890" s="82"/>
      <c r="F1890" s="59" t="s">
        <v>4942</v>
      </c>
      <c r="G1890" s="59">
        <v>197</v>
      </c>
    </row>
    <row r="1891" spans="1:7">
      <c r="A1891" s="58" t="s">
        <v>8409</v>
      </c>
      <c r="B1891" s="58">
        <v>1</v>
      </c>
      <c r="C1891" s="67">
        <v>29218</v>
      </c>
      <c r="D1891" s="67">
        <v>46887</v>
      </c>
      <c r="E1891" s="83"/>
      <c r="F1891" s="58" t="s">
        <v>1402</v>
      </c>
      <c r="G1891" s="58">
        <v>857</v>
      </c>
    </row>
    <row r="1892" spans="1:7">
      <c r="A1892" s="59" t="s">
        <v>8416</v>
      </c>
      <c r="B1892" s="59">
        <v>1</v>
      </c>
      <c r="C1892" s="68">
        <v>39491</v>
      </c>
      <c r="D1892" s="68">
        <v>46796</v>
      </c>
      <c r="E1892" s="82"/>
      <c r="F1892" s="59" t="s">
        <v>7009</v>
      </c>
      <c r="G1892" s="59">
        <v>1010</v>
      </c>
    </row>
    <row r="1893" spans="1:7">
      <c r="A1893" s="58" t="s">
        <v>2053</v>
      </c>
      <c r="B1893" s="58">
        <v>1</v>
      </c>
      <c r="C1893" s="67">
        <v>39685</v>
      </c>
      <c r="D1893" s="67">
        <v>46990</v>
      </c>
      <c r="E1893" s="83"/>
      <c r="F1893" s="58" t="s">
        <v>2053</v>
      </c>
      <c r="G1893" s="58">
        <v>743</v>
      </c>
    </row>
    <row r="1894" spans="1:7">
      <c r="A1894" s="59" t="s">
        <v>2053</v>
      </c>
      <c r="B1894" s="59">
        <v>1</v>
      </c>
      <c r="C1894" s="68">
        <v>39685</v>
      </c>
      <c r="D1894" s="68">
        <v>46990</v>
      </c>
      <c r="E1894" s="82"/>
      <c r="F1894" s="59" t="s">
        <v>2053</v>
      </c>
      <c r="G1894" s="59">
        <v>743</v>
      </c>
    </row>
    <row r="1895" spans="1:7">
      <c r="A1895" s="58" t="s">
        <v>3445</v>
      </c>
      <c r="B1895" s="58">
        <v>1</v>
      </c>
      <c r="C1895" s="67">
        <v>39713</v>
      </c>
      <c r="D1895" s="67">
        <v>47018</v>
      </c>
      <c r="E1895" s="83"/>
      <c r="F1895" s="58" t="s">
        <v>3446</v>
      </c>
      <c r="G1895" s="58">
        <v>461</v>
      </c>
    </row>
    <row r="1896" spans="1:7">
      <c r="A1896" s="59" t="s">
        <v>8432</v>
      </c>
      <c r="B1896" s="59">
        <v>1</v>
      </c>
      <c r="C1896" s="68">
        <v>40217</v>
      </c>
      <c r="D1896" s="68">
        <v>43869</v>
      </c>
      <c r="E1896" s="82"/>
      <c r="F1896" s="59" t="s">
        <v>2053</v>
      </c>
      <c r="G1896" s="59">
        <v>743</v>
      </c>
    </row>
    <row r="1897" spans="1:7">
      <c r="A1897" s="58" t="s">
        <v>5181</v>
      </c>
      <c r="B1897" s="58">
        <v>1</v>
      </c>
      <c r="C1897" s="67">
        <v>39596</v>
      </c>
      <c r="D1897" s="67">
        <v>46901</v>
      </c>
      <c r="E1897" s="83"/>
      <c r="F1897" s="58" t="s">
        <v>5181</v>
      </c>
      <c r="G1897" s="58">
        <v>145</v>
      </c>
    </row>
    <row r="1898" spans="1:7">
      <c r="A1898" s="59" t="s">
        <v>7009</v>
      </c>
      <c r="B1898" s="59">
        <v>1</v>
      </c>
      <c r="C1898" s="68">
        <v>39506</v>
      </c>
      <c r="D1898" s="68">
        <v>46812</v>
      </c>
      <c r="E1898" s="82"/>
      <c r="F1898" s="59" t="s">
        <v>7009</v>
      </c>
      <c r="G1898" s="59">
        <v>1010</v>
      </c>
    </row>
    <row r="1899" spans="1:7">
      <c r="A1899" s="58" t="s">
        <v>3451</v>
      </c>
      <c r="B1899" s="58">
        <v>1</v>
      </c>
      <c r="C1899" s="67">
        <v>39713</v>
      </c>
      <c r="D1899" s="67">
        <v>47018</v>
      </c>
      <c r="E1899" s="83"/>
      <c r="F1899" s="58" t="s">
        <v>3446</v>
      </c>
      <c r="G1899" s="58">
        <v>461</v>
      </c>
    </row>
    <row r="1900" spans="1:7" ht="27">
      <c r="A1900" s="74" t="s">
        <v>1418</v>
      </c>
      <c r="B1900" s="59">
        <v>1</v>
      </c>
      <c r="C1900" s="68">
        <v>39639</v>
      </c>
      <c r="D1900" s="68">
        <v>46944</v>
      </c>
      <c r="E1900" s="82"/>
      <c r="F1900" s="74" t="s">
        <v>8626</v>
      </c>
      <c r="G1900" s="59">
        <v>1138</v>
      </c>
    </row>
    <row r="1901" spans="1:7">
      <c r="A1901" s="58" t="s">
        <v>8439</v>
      </c>
      <c r="B1901" s="58" t="s">
        <v>8657</v>
      </c>
      <c r="C1901" s="58"/>
      <c r="D1901" s="58"/>
      <c r="E1901" s="83">
        <v>35</v>
      </c>
      <c r="F1901" s="58" t="s">
        <v>8439</v>
      </c>
      <c r="G1901" s="58">
        <v>35</v>
      </c>
    </row>
    <row r="1902" spans="1:7">
      <c r="A1902" s="59" t="s">
        <v>8443</v>
      </c>
      <c r="B1902" s="59" t="s">
        <v>8657</v>
      </c>
      <c r="C1902" s="59"/>
      <c r="D1902" s="59"/>
      <c r="E1902" s="82">
        <v>31</v>
      </c>
      <c r="F1902" s="59" t="s">
        <v>8439</v>
      </c>
      <c r="G1902" s="59">
        <v>35</v>
      </c>
    </row>
    <row r="1903" spans="1:7">
      <c r="A1903" s="58" t="s">
        <v>8444</v>
      </c>
      <c r="B1903" s="58" t="s">
        <v>8657</v>
      </c>
      <c r="C1903" s="58"/>
      <c r="D1903" s="58"/>
      <c r="E1903" s="83">
        <v>37</v>
      </c>
      <c r="F1903" s="58" t="s">
        <v>8444</v>
      </c>
      <c r="G1903" s="58">
        <v>983</v>
      </c>
    </row>
    <row r="1904" spans="1:7">
      <c r="A1904" s="59" t="s">
        <v>8447</v>
      </c>
      <c r="B1904" s="59" t="s">
        <v>8657</v>
      </c>
      <c r="C1904" s="59"/>
      <c r="D1904" s="59"/>
      <c r="E1904" s="82">
        <v>32</v>
      </c>
      <c r="F1904" s="59" t="s">
        <v>485</v>
      </c>
      <c r="G1904" s="59">
        <v>1050</v>
      </c>
    </row>
    <row r="1905" spans="1:7" ht="53">
      <c r="A1905" s="64" t="s">
        <v>8453</v>
      </c>
      <c r="B1905" s="58" t="s">
        <v>8657</v>
      </c>
      <c r="C1905" s="58"/>
      <c r="D1905" s="58"/>
      <c r="E1905" s="83">
        <v>44</v>
      </c>
      <c r="F1905" s="64" t="s">
        <v>8454</v>
      </c>
      <c r="G1905" s="58">
        <v>379</v>
      </c>
    </row>
    <row r="1906" spans="1:7">
      <c r="A1906" s="60" t="s">
        <v>3154</v>
      </c>
      <c r="B1906" s="60">
        <v>1</v>
      </c>
      <c r="C1906" s="68">
        <v>39608</v>
      </c>
      <c r="D1906" s="68">
        <v>43173</v>
      </c>
      <c r="E1906" s="82"/>
      <c r="F1906" s="60" t="s">
        <v>3154</v>
      </c>
      <c r="G1906" s="60">
        <v>533</v>
      </c>
    </row>
    <row r="1907" spans="1:7">
      <c r="A1907" s="58" t="s">
        <v>1583</v>
      </c>
      <c r="B1907" s="58">
        <v>1</v>
      </c>
      <c r="C1907" s="67">
        <v>39650</v>
      </c>
      <c r="D1907" s="67">
        <v>43278</v>
      </c>
      <c r="E1907" s="83"/>
      <c r="F1907" s="58" t="s">
        <v>8458</v>
      </c>
      <c r="G1907" s="58">
        <v>826</v>
      </c>
    </row>
    <row r="1908" spans="1:7" ht="27">
      <c r="A1908" s="74" t="s">
        <v>8461</v>
      </c>
      <c r="B1908" s="59">
        <v>1</v>
      </c>
      <c r="C1908" s="68">
        <v>43291</v>
      </c>
      <c r="D1908" s="68">
        <v>47033</v>
      </c>
      <c r="E1908" s="82"/>
      <c r="F1908" s="74" t="s">
        <v>8600</v>
      </c>
      <c r="G1908" s="59">
        <v>418</v>
      </c>
    </row>
    <row r="1909" spans="1:7">
      <c r="A1909" s="58" t="s">
        <v>485</v>
      </c>
      <c r="B1909" s="58" t="s">
        <v>8657</v>
      </c>
      <c r="C1909" s="67">
        <v>42460</v>
      </c>
      <c r="D1909" s="58"/>
      <c r="E1909" s="83"/>
      <c r="F1909" s="58" t="s">
        <v>485</v>
      </c>
      <c r="G1909" s="58">
        <v>1050</v>
      </c>
    </row>
    <row r="1910" spans="1:7">
      <c r="A1910" s="59" t="s">
        <v>8109</v>
      </c>
      <c r="B1910" s="59" t="s">
        <v>8657</v>
      </c>
      <c r="C1910" s="59"/>
      <c r="D1910" s="59"/>
      <c r="E1910" s="82"/>
      <c r="F1910" s="59" t="s">
        <v>8109</v>
      </c>
      <c r="G1910" s="59">
        <v>340</v>
      </c>
    </row>
    <row r="1911" spans="1:7">
      <c r="A1911" s="58" t="s">
        <v>7414</v>
      </c>
      <c r="B1911" s="58">
        <v>1</v>
      </c>
      <c r="C1911" s="67">
        <v>42474</v>
      </c>
      <c r="D1911" s="67">
        <v>46376</v>
      </c>
      <c r="E1911" s="83"/>
      <c r="F1911" s="58" t="s">
        <v>7414</v>
      </c>
      <c r="G1911" s="58">
        <v>794</v>
      </c>
    </row>
    <row r="1912" spans="1:7">
      <c r="A1912" s="59" t="s">
        <v>3120</v>
      </c>
      <c r="B1912" s="59">
        <v>1</v>
      </c>
      <c r="C1912" s="68">
        <v>28625</v>
      </c>
      <c r="D1912" s="68">
        <v>46824</v>
      </c>
      <c r="E1912" s="82"/>
      <c r="F1912" s="59" t="s">
        <v>3112</v>
      </c>
      <c r="G1912" s="59">
        <v>541</v>
      </c>
    </row>
    <row r="1913" spans="1:7">
      <c r="A1913" s="58" t="s">
        <v>3120</v>
      </c>
      <c r="B1913" s="58">
        <v>1</v>
      </c>
      <c r="C1913" s="67">
        <v>28625</v>
      </c>
      <c r="D1913" s="67">
        <v>46824</v>
      </c>
      <c r="E1913" s="83"/>
      <c r="F1913" s="58" t="s">
        <v>3112</v>
      </c>
      <c r="G1913" s="58">
        <v>541</v>
      </c>
    </row>
    <row r="1914" spans="1:7">
      <c r="A1914" s="59" t="s">
        <v>8473</v>
      </c>
      <c r="B1914" s="59" t="s">
        <v>8657</v>
      </c>
      <c r="C1914" s="59"/>
      <c r="D1914" s="59"/>
      <c r="E1914" s="82">
        <v>2</v>
      </c>
      <c r="F1914" s="59" t="s">
        <v>8473</v>
      </c>
      <c r="G1914" s="59">
        <v>491</v>
      </c>
    </row>
    <row r="1915" spans="1:7">
      <c r="A1915" s="58" t="s">
        <v>8473</v>
      </c>
      <c r="B1915" s="58">
        <v>1</v>
      </c>
      <c r="C1915" s="67">
        <v>43294</v>
      </c>
      <c r="D1915" s="67">
        <v>46947</v>
      </c>
      <c r="E1915" s="83">
        <v>40</v>
      </c>
      <c r="F1915" s="58" t="s">
        <v>8473</v>
      </c>
      <c r="G1915" s="58">
        <v>491</v>
      </c>
    </row>
    <row r="1916" spans="1:7">
      <c r="A1916" s="59" t="s">
        <v>8479</v>
      </c>
      <c r="B1916" s="59" t="s">
        <v>8657</v>
      </c>
      <c r="C1916" s="59"/>
      <c r="D1916" s="59"/>
      <c r="E1916" s="82">
        <v>36</v>
      </c>
      <c r="F1916" s="59" t="s">
        <v>8479</v>
      </c>
      <c r="G1916" s="59">
        <v>480</v>
      </c>
    </row>
    <row r="1917" spans="1:7">
      <c r="A1917" s="58" t="s">
        <v>8483</v>
      </c>
      <c r="B1917" s="58" t="s">
        <v>8657</v>
      </c>
      <c r="C1917" s="58"/>
      <c r="D1917" s="58"/>
      <c r="E1917" s="83"/>
      <c r="F1917" s="58" t="s">
        <v>8483</v>
      </c>
      <c r="G1917" s="58">
        <v>838</v>
      </c>
    </row>
    <row r="1918" spans="1:7" ht="27">
      <c r="A1918" s="74" t="s">
        <v>8488</v>
      </c>
      <c r="B1918" s="59" t="s">
        <v>8657</v>
      </c>
      <c r="C1918" s="59"/>
      <c r="D1918" s="59"/>
      <c r="E1918" s="82"/>
      <c r="F1918" s="74" t="s">
        <v>8316</v>
      </c>
      <c r="G1918" s="59">
        <v>274</v>
      </c>
    </row>
    <row r="1919" spans="1:7">
      <c r="A1919" s="58" t="s">
        <v>8490</v>
      </c>
      <c r="B1919" s="58" t="s">
        <v>8657</v>
      </c>
      <c r="C1919" s="58"/>
      <c r="D1919" s="58"/>
      <c r="E1919" s="83"/>
      <c r="F1919" s="58" t="s">
        <v>8491</v>
      </c>
      <c r="G1919" s="58">
        <v>227</v>
      </c>
    </row>
    <row r="1920" spans="1:7">
      <c r="A1920" s="59" t="s">
        <v>3478</v>
      </c>
      <c r="B1920" s="59" t="s">
        <v>8657</v>
      </c>
      <c r="C1920" s="59"/>
      <c r="D1920" s="59"/>
      <c r="E1920" s="82"/>
      <c r="F1920" s="59" t="s">
        <v>3478</v>
      </c>
      <c r="G1920" s="59">
        <v>459</v>
      </c>
    </row>
    <row r="1921" spans="1:7">
      <c r="A1921" s="58" t="s">
        <v>485</v>
      </c>
      <c r="B1921" s="58" t="s">
        <v>8657</v>
      </c>
      <c r="C1921" s="58"/>
      <c r="D1921" s="58"/>
      <c r="E1921" s="83"/>
      <c r="F1921" s="58" t="s">
        <v>485</v>
      </c>
      <c r="G1921" s="58">
        <v>1050</v>
      </c>
    </row>
    <row r="1922" spans="1:7">
      <c r="A1922" s="59" t="s">
        <v>8496</v>
      </c>
      <c r="B1922" s="59" t="s">
        <v>8657</v>
      </c>
      <c r="C1922" s="59"/>
      <c r="D1922" s="59"/>
      <c r="E1922" s="82"/>
      <c r="F1922" s="59" t="s">
        <v>8496</v>
      </c>
      <c r="G1922" s="59">
        <v>278</v>
      </c>
    </row>
    <row r="1923" spans="1:7">
      <c r="A1923" s="58" t="s">
        <v>8499</v>
      </c>
      <c r="B1923" s="58" t="s">
        <v>8657</v>
      </c>
      <c r="C1923" s="58"/>
      <c r="D1923" s="58"/>
      <c r="E1923" s="83"/>
      <c r="F1923" s="58" t="s">
        <v>2686</v>
      </c>
      <c r="G1923" s="58">
        <v>626</v>
      </c>
    </row>
    <row r="1924" spans="1:7">
      <c r="A1924" s="59" t="s">
        <v>8501</v>
      </c>
      <c r="B1924" s="59">
        <v>1</v>
      </c>
      <c r="C1924" s="68">
        <v>43294</v>
      </c>
      <c r="D1924" s="68">
        <v>46947</v>
      </c>
      <c r="E1924" s="82"/>
      <c r="F1924" s="59" t="s">
        <v>1328</v>
      </c>
      <c r="G1924" s="59">
        <v>881</v>
      </c>
    </row>
    <row r="1925" spans="1:7">
      <c r="A1925" s="58" t="s">
        <v>8503</v>
      </c>
      <c r="B1925" s="58" t="s">
        <v>8657</v>
      </c>
      <c r="C1925" s="58"/>
      <c r="D1925" s="58"/>
      <c r="E1925" s="83"/>
      <c r="F1925" s="58" t="s">
        <v>1313</v>
      </c>
      <c r="G1925" s="58">
        <v>884</v>
      </c>
    </row>
    <row r="1926" spans="1:7">
      <c r="A1926" s="59" t="s">
        <v>8504</v>
      </c>
      <c r="B1926" s="59" t="s">
        <v>8657</v>
      </c>
      <c r="C1926" s="59"/>
      <c r="D1926" s="59"/>
      <c r="E1926" s="82"/>
      <c r="F1926" s="59" t="s">
        <v>8504</v>
      </c>
      <c r="G1926" s="59">
        <v>356</v>
      </c>
    </row>
    <row r="1927" spans="1:7">
      <c r="A1927" s="58" t="s">
        <v>3334</v>
      </c>
      <c r="B1927" s="58" t="s">
        <v>8657</v>
      </c>
      <c r="C1927" s="58"/>
      <c r="D1927" s="58"/>
      <c r="E1927" s="83"/>
      <c r="F1927" s="58" t="s">
        <v>8507</v>
      </c>
      <c r="G1927" s="58">
        <v>489</v>
      </c>
    </row>
    <row r="1928" spans="1:7">
      <c r="A1928" s="59" t="s">
        <v>8509</v>
      </c>
      <c r="B1928" s="59" t="s">
        <v>8657</v>
      </c>
      <c r="C1928" s="59"/>
      <c r="D1928" s="59"/>
      <c r="E1928" s="82"/>
      <c r="F1928" s="59" t="s">
        <v>8510</v>
      </c>
      <c r="G1928" s="59">
        <v>556</v>
      </c>
    </row>
    <row r="1929" spans="1:7">
      <c r="A1929" s="58" t="s">
        <v>8513</v>
      </c>
      <c r="B1929" s="58">
        <v>1</v>
      </c>
      <c r="C1929" s="67">
        <v>43312</v>
      </c>
      <c r="D1929" s="67">
        <v>46965</v>
      </c>
      <c r="E1929" s="83"/>
      <c r="F1929" s="58" t="s">
        <v>8513</v>
      </c>
      <c r="G1929" s="58">
        <v>781</v>
      </c>
    </row>
    <row r="1930" spans="1:7">
      <c r="A1930" s="59" t="s">
        <v>8514</v>
      </c>
      <c r="B1930" s="59">
        <v>1</v>
      </c>
      <c r="C1930" s="68">
        <v>43312</v>
      </c>
      <c r="D1930" s="68">
        <v>46965</v>
      </c>
      <c r="E1930" s="82"/>
      <c r="F1930" s="59" t="s">
        <v>8483</v>
      </c>
      <c r="G1930" s="59">
        <v>838</v>
      </c>
    </row>
    <row r="1931" spans="1:7" ht="27">
      <c r="A1931" s="58" t="s">
        <v>8517</v>
      </c>
      <c r="B1931" s="58" t="s">
        <v>8657</v>
      </c>
      <c r="C1931" s="58"/>
      <c r="D1931" s="64" t="s">
        <v>5713</v>
      </c>
      <c r="E1931" s="121"/>
      <c r="F1931" s="58" t="s">
        <v>8370</v>
      </c>
      <c r="G1931" s="58">
        <v>862</v>
      </c>
    </row>
    <row r="1932" spans="1:7">
      <c r="A1932" s="59" t="s">
        <v>8520</v>
      </c>
      <c r="B1932" s="59" t="s">
        <v>8657</v>
      </c>
      <c r="C1932" s="59"/>
      <c r="D1932" s="59"/>
      <c r="E1932" s="82"/>
      <c r="F1932" s="59" t="s">
        <v>8521</v>
      </c>
      <c r="G1932" s="59">
        <v>446</v>
      </c>
    </row>
    <row r="1933" spans="1:7">
      <c r="A1933" s="58" t="s">
        <v>8523</v>
      </c>
      <c r="B1933" s="58" t="s">
        <v>8657</v>
      </c>
      <c r="C1933" s="58"/>
      <c r="D1933" s="58"/>
      <c r="E1933" s="83"/>
      <c r="F1933" s="58" t="s">
        <v>8523</v>
      </c>
      <c r="G1933" s="58">
        <v>809</v>
      </c>
    </row>
    <row r="1934" spans="1:7">
      <c r="A1934" s="59" t="s">
        <v>8525</v>
      </c>
      <c r="B1934" s="59" t="s">
        <v>8657</v>
      </c>
      <c r="C1934" s="59"/>
      <c r="D1934" s="59"/>
      <c r="E1934" s="82"/>
      <c r="F1934" s="59" t="s">
        <v>4475</v>
      </c>
      <c r="G1934" s="59">
        <v>277</v>
      </c>
    </row>
    <row r="1935" spans="1:7">
      <c r="A1935" s="58" t="s">
        <v>162</v>
      </c>
      <c r="B1935" s="58">
        <v>1</v>
      </c>
      <c r="C1935" s="67">
        <v>43320</v>
      </c>
      <c r="D1935" s="67">
        <v>46973</v>
      </c>
      <c r="E1935" s="83"/>
      <c r="F1935" s="58" t="s">
        <v>8526</v>
      </c>
      <c r="G1935" s="58">
        <v>910</v>
      </c>
    </row>
    <row r="1936" spans="1:7">
      <c r="A1936" s="59" t="s">
        <v>8527</v>
      </c>
      <c r="B1936" s="59" t="s">
        <v>8657</v>
      </c>
      <c r="C1936" s="59"/>
      <c r="D1936" s="59"/>
      <c r="E1936" s="82"/>
      <c r="F1936" s="59" t="s">
        <v>8528</v>
      </c>
      <c r="G1936" s="59">
        <v>479</v>
      </c>
    </row>
    <row r="1937" spans="1:7">
      <c r="A1937" s="58" t="s">
        <v>8530</v>
      </c>
      <c r="B1937" s="58">
        <v>1</v>
      </c>
      <c r="C1937" s="67">
        <v>43320</v>
      </c>
      <c r="D1937" s="67">
        <v>46973</v>
      </c>
      <c r="E1937" s="83"/>
      <c r="F1937" s="58" t="s">
        <v>8510</v>
      </c>
      <c r="G1937" s="58">
        <v>556</v>
      </c>
    </row>
    <row r="1938" spans="1:7">
      <c r="A1938" s="59" t="s">
        <v>162</v>
      </c>
      <c r="B1938" s="59" t="s">
        <v>8657</v>
      </c>
      <c r="C1938" s="59"/>
      <c r="D1938" s="59"/>
      <c r="E1938" s="82"/>
      <c r="F1938" s="59" t="s">
        <v>1897</v>
      </c>
      <c r="G1938" s="59">
        <v>770</v>
      </c>
    </row>
    <row r="1939" spans="1:7">
      <c r="A1939" s="58" t="s">
        <v>8532</v>
      </c>
      <c r="B1939" s="58" t="s">
        <v>8657</v>
      </c>
      <c r="C1939" s="58"/>
      <c r="D1939" s="58"/>
      <c r="E1939" s="83"/>
      <c r="F1939" s="58" t="s">
        <v>7291</v>
      </c>
      <c r="G1939" s="58">
        <v>536</v>
      </c>
    </row>
    <row r="1940" spans="1:7">
      <c r="A1940" s="59" t="s">
        <v>8533</v>
      </c>
      <c r="B1940" s="59">
        <v>1</v>
      </c>
      <c r="C1940" s="68">
        <v>43334</v>
      </c>
      <c r="D1940" s="68">
        <v>46987</v>
      </c>
      <c r="E1940" s="82"/>
      <c r="F1940" s="59" t="s">
        <v>8534</v>
      </c>
      <c r="G1940" s="59">
        <v>892</v>
      </c>
    </row>
    <row r="1941" spans="1:7">
      <c r="A1941" s="58" t="s">
        <v>162</v>
      </c>
      <c r="B1941" s="58" t="s">
        <v>8657</v>
      </c>
      <c r="C1941" s="67">
        <v>43340</v>
      </c>
      <c r="D1941" s="58"/>
      <c r="E1941" s="83"/>
      <c r="F1941" s="58" t="s">
        <v>8537</v>
      </c>
      <c r="G1941" s="58">
        <v>593</v>
      </c>
    </row>
    <row r="1942" spans="1:7">
      <c r="A1942" s="59" t="s">
        <v>162</v>
      </c>
      <c r="B1942" s="59" t="s">
        <v>8657</v>
      </c>
      <c r="C1942" s="68">
        <v>43340</v>
      </c>
      <c r="D1942" s="59"/>
      <c r="E1942" s="82"/>
      <c r="F1942" s="59" t="s">
        <v>7784</v>
      </c>
      <c r="G1942" s="59">
        <v>509</v>
      </c>
    </row>
    <row r="1943" spans="1:7">
      <c r="A1943" s="58" t="s">
        <v>8539</v>
      </c>
      <c r="B1943" s="58" t="s">
        <v>8657</v>
      </c>
      <c r="C1943" s="58"/>
      <c r="D1943" s="58"/>
      <c r="E1943" s="83"/>
      <c r="F1943" s="58" t="s">
        <v>8539</v>
      </c>
      <c r="G1943" s="58">
        <v>353</v>
      </c>
    </row>
    <row r="1944" spans="1:7">
      <c r="A1944" s="59" t="s">
        <v>8544</v>
      </c>
      <c r="B1944" s="59" t="s">
        <v>8657</v>
      </c>
      <c r="C1944" s="68">
        <v>43349</v>
      </c>
      <c r="D1944" s="59"/>
      <c r="E1944" s="82"/>
      <c r="F1944" s="59" t="s">
        <v>8544</v>
      </c>
      <c r="G1944" s="59">
        <v>900</v>
      </c>
    </row>
    <row r="1945" spans="1:7">
      <c r="A1945" s="58" t="s">
        <v>4503</v>
      </c>
      <c r="B1945" s="58" t="s">
        <v>8657</v>
      </c>
      <c r="C1945" s="67">
        <v>43349</v>
      </c>
      <c r="D1945" s="58"/>
      <c r="E1945" s="83"/>
      <c r="F1945" s="58" t="s">
        <v>4503</v>
      </c>
      <c r="G1945" s="58">
        <v>273</v>
      </c>
    </row>
    <row r="1946" spans="1:7">
      <c r="A1946" s="59" t="s">
        <v>8547</v>
      </c>
      <c r="B1946" s="59" t="s">
        <v>8657</v>
      </c>
      <c r="C1946" s="68">
        <v>43349</v>
      </c>
      <c r="D1946" s="59"/>
      <c r="E1946" s="82"/>
      <c r="F1946" s="59" t="s">
        <v>7947</v>
      </c>
      <c r="G1946" s="59">
        <v>819</v>
      </c>
    </row>
    <row r="1947" spans="1:7">
      <c r="A1947" s="58" t="s">
        <v>8549</v>
      </c>
      <c r="B1947" s="58" t="s">
        <v>8657</v>
      </c>
      <c r="C1947" s="67">
        <v>43349</v>
      </c>
      <c r="D1947" s="58"/>
      <c r="E1947" s="83"/>
      <c r="F1947" s="58" t="s">
        <v>8550</v>
      </c>
      <c r="G1947" s="58">
        <v>90</v>
      </c>
    </row>
    <row r="1948" spans="1:7">
      <c r="A1948" s="59" t="s">
        <v>8553</v>
      </c>
      <c r="B1948" s="59" t="s">
        <v>8657</v>
      </c>
      <c r="C1948" s="59" t="s">
        <v>8552</v>
      </c>
      <c r="D1948" s="59"/>
      <c r="E1948" s="82"/>
      <c r="F1948" s="59" t="s">
        <v>8554</v>
      </c>
      <c r="G1948" s="59">
        <v>762</v>
      </c>
    </row>
    <row r="1949" spans="1:7">
      <c r="A1949" s="58" t="s">
        <v>8556</v>
      </c>
      <c r="B1949" s="58" t="s">
        <v>8657</v>
      </c>
      <c r="C1949" s="58"/>
      <c r="D1949" s="58"/>
      <c r="E1949" s="83"/>
      <c r="F1949" s="58" t="s">
        <v>8556</v>
      </c>
      <c r="G1949" s="58">
        <v>941</v>
      </c>
    </row>
    <row r="1950" spans="1:7">
      <c r="A1950" s="59" t="s">
        <v>8560</v>
      </c>
      <c r="B1950" s="59" t="s">
        <v>8657</v>
      </c>
      <c r="C1950" s="59"/>
      <c r="D1950" s="59"/>
      <c r="E1950" s="82">
        <v>44</v>
      </c>
      <c r="F1950" s="59" t="s">
        <v>8560</v>
      </c>
      <c r="G1950" s="59">
        <v>13</v>
      </c>
    </row>
    <row r="1951" spans="1:7">
      <c r="A1951" s="58" t="s">
        <v>8562</v>
      </c>
      <c r="B1951" s="58" t="s">
        <v>8657</v>
      </c>
      <c r="C1951" s="67">
        <v>43370</v>
      </c>
      <c r="D1951" s="58"/>
      <c r="E1951" s="83"/>
      <c r="F1951" s="58" t="s">
        <v>8563</v>
      </c>
      <c r="G1951" s="58">
        <v>1104</v>
      </c>
    </row>
    <row r="1952" spans="1:7">
      <c r="A1952" s="59" t="s">
        <v>162</v>
      </c>
      <c r="B1952" s="59" t="s">
        <v>8657</v>
      </c>
      <c r="C1952" s="68">
        <v>43371</v>
      </c>
      <c r="D1952" s="59"/>
      <c r="E1952" s="82"/>
      <c r="F1952" s="59" t="s">
        <v>8565</v>
      </c>
      <c r="G1952" s="59">
        <v>1077</v>
      </c>
    </row>
    <row r="1953" spans="1:7">
      <c r="A1953" s="58" t="s">
        <v>8567</v>
      </c>
      <c r="B1953" s="58" t="s">
        <v>8657</v>
      </c>
      <c r="C1953" s="67">
        <v>43371</v>
      </c>
      <c r="D1953" s="58"/>
      <c r="E1953" s="83"/>
      <c r="F1953" s="58" t="s">
        <v>6368</v>
      </c>
      <c r="G1953" s="58">
        <v>435</v>
      </c>
    </row>
    <row r="1954" spans="1:7">
      <c r="A1954" s="59" t="s">
        <v>8568</v>
      </c>
      <c r="B1954" s="59" t="s">
        <v>8657</v>
      </c>
      <c r="C1954" s="68">
        <v>43371</v>
      </c>
      <c r="D1954" s="59"/>
      <c r="E1954" s="82"/>
      <c r="F1954" s="59" t="s">
        <v>8569</v>
      </c>
      <c r="G1954" s="59">
        <v>10</v>
      </c>
    </row>
    <row r="1955" spans="1:7">
      <c r="A1955" s="58" t="s">
        <v>8571</v>
      </c>
      <c r="B1955" s="58" t="s">
        <v>8657</v>
      </c>
      <c r="C1955" s="67">
        <v>43371</v>
      </c>
      <c r="D1955" s="58"/>
      <c r="E1955" s="83"/>
      <c r="F1955" s="58" t="s">
        <v>8572</v>
      </c>
      <c r="G1955" s="58">
        <v>979</v>
      </c>
    </row>
    <row r="1956" spans="1:7">
      <c r="A1956" s="59" t="s">
        <v>8571</v>
      </c>
      <c r="B1956" s="59" t="s">
        <v>8657</v>
      </c>
      <c r="C1956" s="68">
        <v>43371</v>
      </c>
      <c r="D1956" s="59"/>
      <c r="E1956" s="82"/>
      <c r="F1956" s="59" t="s">
        <v>8572</v>
      </c>
      <c r="G1956" s="59">
        <v>979</v>
      </c>
    </row>
    <row r="1957" spans="1:7">
      <c r="A1957" s="58" t="s">
        <v>8574</v>
      </c>
      <c r="B1957" s="58" t="s">
        <v>8657</v>
      </c>
      <c r="C1957" s="67">
        <v>43371</v>
      </c>
      <c r="D1957" s="58"/>
      <c r="E1957" s="83"/>
      <c r="F1957" s="58" t="s">
        <v>8572</v>
      </c>
      <c r="G1957" s="58">
        <v>979</v>
      </c>
    </row>
    <row r="1958" spans="1:7">
      <c r="A1958" s="59" t="s">
        <v>8575</v>
      </c>
      <c r="B1958" s="59" t="s">
        <v>8657</v>
      </c>
      <c r="C1958" s="68">
        <v>43371</v>
      </c>
      <c r="D1958" s="59"/>
      <c r="E1958" s="82"/>
      <c r="F1958" s="59" t="s">
        <v>6733</v>
      </c>
      <c r="G1958" s="59">
        <v>1079</v>
      </c>
    </row>
    <row r="1959" spans="1:7">
      <c r="A1959" s="58" t="s">
        <v>8577</v>
      </c>
      <c r="B1959" s="58" t="s">
        <v>8657</v>
      </c>
      <c r="C1959" s="67">
        <v>43377</v>
      </c>
      <c r="D1959" s="58"/>
      <c r="E1959" s="83"/>
      <c r="F1959" s="58" t="s">
        <v>8578</v>
      </c>
      <c r="G1959" s="58">
        <v>801</v>
      </c>
    </row>
    <row r="1960" spans="1:7">
      <c r="A1960" s="59" t="s">
        <v>8580</v>
      </c>
      <c r="B1960" s="59" t="s">
        <v>8657</v>
      </c>
      <c r="C1960" s="68">
        <v>43388</v>
      </c>
      <c r="D1960" s="59"/>
      <c r="E1960" s="82"/>
      <c r="F1960" s="59" t="s">
        <v>8580</v>
      </c>
      <c r="G1960" s="59">
        <v>796</v>
      </c>
    </row>
    <row r="1961" spans="1:7">
      <c r="A1961" s="58" t="s">
        <v>8582</v>
      </c>
      <c r="B1961" s="58" t="s">
        <v>8657</v>
      </c>
      <c r="C1961" s="67">
        <v>43389</v>
      </c>
      <c r="D1961" s="58"/>
      <c r="E1961" s="83"/>
      <c r="F1961" s="58" t="s">
        <v>8582</v>
      </c>
      <c r="G1961" s="58">
        <v>1017</v>
      </c>
    </row>
    <row r="1962" spans="1:7">
      <c r="A1962" s="59" t="s">
        <v>8584</v>
      </c>
      <c r="B1962" s="59" t="s">
        <v>8657</v>
      </c>
      <c r="C1962" s="68">
        <v>43388</v>
      </c>
      <c r="D1962" s="59"/>
      <c r="E1962" s="82"/>
      <c r="F1962" s="59" t="s">
        <v>8572</v>
      </c>
      <c r="G1962" s="59">
        <v>979</v>
      </c>
    </row>
    <row r="1963" spans="1:7">
      <c r="A1963" s="58" t="s">
        <v>8585</v>
      </c>
      <c r="B1963" s="58" t="s">
        <v>8657</v>
      </c>
      <c r="C1963" s="67">
        <v>43389</v>
      </c>
      <c r="D1963" s="58"/>
      <c r="E1963" s="83"/>
      <c r="F1963" s="58" t="s">
        <v>8586</v>
      </c>
      <c r="G1963" s="58">
        <v>1034</v>
      </c>
    </row>
    <row r="1964" spans="1:7">
      <c r="A1964" s="59" t="s">
        <v>8588</v>
      </c>
      <c r="B1964" s="59" t="s">
        <v>8657</v>
      </c>
      <c r="C1964" s="68">
        <v>43389</v>
      </c>
      <c r="D1964" s="59"/>
      <c r="E1964" s="82"/>
      <c r="F1964" s="59" t="s">
        <v>8589</v>
      </c>
      <c r="G1964" s="59">
        <v>1129</v>
      </c>
    </row>
    <row r="1965" spans="1:7">
      <c r="A1965" s="58" t="s">
        <v>8591</v>
      </c>
      <c r="B1965" s="58">
        <v>1</v>
      </c>
      <c r="C1965" s="67">
        <v>43307</v>
      </c>
      <c r="D1965" s="67">
        <v>46960</v>
      </c>
      <c r="E1965" s="83"/>
      <c r="F1965" s="58" t="s">
        <v>8591</v>
      </c>
      <c r="G1965" s="58">
        <v>238</v>
      </c>
    </row>
    <row r="1966" spans="1:7">
      <c r="A1966" s="59" t="s">
        <v>3478</v>
      </c>
      <c r="B1966" s="59">
        <v>1</v>
      </c>
      <c r="C1966" s="68">
        <v>43307</v>
      </c>
      <c r="D1966" s="68">
        <v>46960</v>
      </c>
      <c r="E1966" s="82"/>
      <c r="F1966" s="59" t="s">
        <v>3478</v>
      </c>
      <c r="G1966" s="59">
        <v>459</v>
      </c>
    </row>
    <row r="1967" spans="1:7">
      <c r="A1967" s="107" t="s">
        <v>8595</v>
      </c>
      <c r="B1967" s="107">
        <v>1</v>
      </c>
      <c r="C1967" s="108">
        <v>43307</v>
      </c>
      <c r="D1967" s="108">
        <v>47325</v>
      </c>
      <c r="E1967" s="109"/>
      <c r="F1967" s="107" t="s">
        <v>8596</v>
      </c>
      <c r="G1967" s="107">
        <v>844</v>
      </c>
    </row>
    <row r="1968" spans="1:7">
      <c r="A1968" s="56" t="s">
        <v>665</v>
      </c>
      <c r="B1968" t="e">
        <f>VLOOKUP(A1968,RM!$A$2:$AB$1993,4,0)</f>
        <v>#N/A</v>
      </c>
      <c r="C1968" s="140" t="e">
        <f>VLOOKUP(A1968,RM!$A$2:$AB$1993,8,0)</f>
        <v>#N/A</v>
      </c>
      <c r="D1968" s="140" t="e">
        <f>VLOOKUP(A1968,RM!$A$2:$AB$2044,16,0)</f>
        <v>#N/A</v>
      </c>
      <c r="E1968" t="e">
        <f>VLOOKUP(A1968,RM!$A$2:$AB$1993,24,0)</f>
        <v>#N/A</v>
      </c>
      <c r="F1968" t="e">
        <f>VLOOKUP(A1968,RM!$A$2:$AB$2044,25,0)</f>
        <v>#N/A</v>
      </c>
      <c r="G1968" t="e">
        <f>VLOOKUP(A1968,RM!$A$2:$AB$1993,28,0)</f>
        <v>#N/A</v>
      </c>
    </row>
    <row r="1969" spans="1:7">
      <c r="A1969" t="s">
        <v>678</v>
      </c>
      <c r="B1969" t="e">
        <f>VLOOKUP(A1969,RM!$A$2:$AB$1993,4,0)</f>
        <v>#N/A</v>
      </c>
      <c r="C1969" s="140" t="e">
        <f>VLOOKUP(A1969,RM!$A$2:$AB$2044,8,0)</f>
        <v>#N/A</v>
      </c>
      <c r="D1969" s="140" t="e">
        <f>VLOOKUP(A1969,RM!$A$2:$AB$2044,16,0)</f>
        <v>#N/A</v>
      </c>
      <c r="E1969" t="e">
        <f>VLOOKUP(A1969,RM!$A$2:$AB$1993,24,0)</f>
        <v>#N/A</v>
      </c>
      <c r="F1969" t="e">
        <f>VLOOKUP(A1969,RM!$A$2:$AB$2044,25,0)</f>
        <v>#N/A</v>
      </c>
      <c r="G1969" t="e">
        <f>VLOOKUP(A1969,RM!$A$2:$AB$1993,28,0)</f>
        <v>#N/A</v>
      </c>
    </row>
    <row r="1970" spans="1:7">
      <c r="A1970" t="s">
        <v>2432</v>
      </c>
      <c r="B1970" t="e">
        <f>VLOOKUP(A1970,RM!$A$2:$AB$1993,4,0)</f>
        <v>#N/A</v>
      </c>
      <c r="C1970" s="140" t="e">
        <f>VLOOKUP(A1970,RM!$A$2:$AB$2044,8,0)</f>
        <v>#N/A</v>
      </c>
      <c r="D1970" s="140" t="e">
        <f>VLOOKUP(A1970,RM!$A$2:$AB$2044,16,0)</f>
        <v>#N/A</v>
      </c>
      <c r="E1970" t="e">
        <f>VLOOKUP(A1970,RM!$A$2:$AB$1993,24,0)</f>
        <v>#N/A</v>
      </c>
      <c r="F1970" t="e">
        <f>VLOOKUP(A1970,RM!$A$2:$AB$2044,25,0)</f>
        <v>#N/A</v>
      </c>
      <c r="G1970" t="e">
        <f>VLOOKUP(A1970,RM!$A$2:$AB$1993,28,0)</f>
        <v>#N/A</v>
      </c>
    </row>
    <row r="1971" spans="1:7">
      <c r="A1971" t="s">
        <v>2929</v>
      </c>
      <c r="B1971" t="e">
        <f>VLOOKUP(A1971,RM!$A$2:$AB$1993,4,0)</f>
        <v>#N/A</v>
      </c>
      <c r="C1971" s="140" t="e">
        <f>VLOOKUP(A1971,RM!$A$2:$AB$2044,8,0)</f>
        <v>#N/A</v>
      </c>
      <c r="D1971" s="140" t="e">
        <f>VLOOKUP(A1971,RM!$A$2:$AB$2044,16,0)</f>
        <v>#N/A</v>
      </c>
      <c r="E1971" t="e">
        <f>VLOOKUP(A1971,RM!$A$2:$AB$1993,24,0)</f>
        <v>#N/A</v>
      </c>
      <c r="F1971" t="e">
        <f>VLOOKUP(A1971,RM!$A$2:$AB$2044,25,0)</f>
        <v>#N/A</v>
      </c>
      <c r="G1971" t="e">
        <f>VLOOKUP(A1971,RM!$A$2:$AB$1993,28,0)</f>
        <v>#N/A</v>
      </c>
    </row>
    <row r="1972" spans="1:7">
      <c r="A1972" t="s">
        <v>7192</v>
      </c>
      <c r="B1972" t="e">
        <f>VLOOKUP(A1972,RM!$A$2:$AB$1993,4,0)</f>
        <v>#N/A</v>
      </c>
      <c r="C1972" s="140" t="e">
        <f>VLOOKUP(A1972,RM!$A$2:$AB$2044,8,0)</f>
        <v>#N/A</v>
      </c>
      <c r="D1972" s="140" t="e">
        <f>VLOOKUP(A1972,RM!$A$2:$AB$2044,16,0)</f>
        <v>#N/A</v>
      </c>
      <c r="E1972" t="e">
        <f>VLOOKUP(A1972,RM!$A$2:$AB$1993,24,0)</f>
        <v>#N/A</v>
      </c>
      <c r="F1972" t="e">
        <f>VLOOKUP(A1972,RM!$A$2:$AB$2044,25,0)</f>
        <v>#N/A</v>
      </c>
      <c r="G1972" t="e">
        <f>VLOOKUP(A1972,RM!$A$2:$AB$1993,28,0)</f>
        <v>#N/A</v>
      </c>
    </row>
    <row r="1973" spans="1:7">
      <c r="A1973" t="s">
        <v>7418</v>
      </c>
      <c r="B1973" t="e">
        <f>VLOOKUP(A1973,RM!$A$2:$AB$1993,4,0)</f>
        <v>#N/A</v>
      </c>
      <c r="C1973" s="140" t="e">
        <f>VLOOKUP(A1973,RM!$A$2:$AB$2044,8,0)</f>
        <v>#N/A</v>
      </c>
      <c r="D1973" s="140" t="e">
        <f>VLOOKUP(A1973,RM!$A$2:$AB$2044,16,0)</f>
        <v>#N/A</v>
      </c>
      <c r="E1973" t="e">
        <f>VLOOKUP(A1973,RM!$A$2:$AB$1993,24,0)</f>
        <v>#N/A</v>
      </c>
      <c r="F1973" t="e">
        <f>VLOOKUP(A1973,RM!$A$2:$AB$2044,25,0)</f>
        <v>#N/A</v>
      </c>
      <c r="G1973" t="e">
        <f>VLOOKUP(A1973,RM!$A$2:$AB$1993,28,0)</f>
        <v>#N/A</v>
      </c>
    </row>
    <row r="1974" spans="1:7">
      <c r="A1974" t="s">
        <v>7650</v>
      </c>
      <c r="B1974" t="e">
        <f>VLOOKUP(A1974,RM!$A$2:$AB$1993,4,0)</f>
        <v>#N/A</v>
      </c>
      <c r="C1974" s="140" t="e">
        <f>VLOOKUP(A1974,RM!$A$2:$AB$2044,8,0)</f>
        <v>#N/A</v>
      </c>
      <c r="D1974" s="140" t="e">
        <f>VLOOKUP(A1974,RM!$A$2:$AB$2044,16,0)</f>
        <v>#N/A</v>
      </c>
      <c r="E1974" t="e">
        <f>VLOOKUP(A1974,RM!$A$2:$AB$1993,24,0)</f>
        <v>#N/A</v>
      </c>
      <c r="F1974" t="e">
        <f>VLOOKUP(A1974,RM!$A$2:$AB$2044,25,0)</f>
        <v>#N/A</v>
      </c>
      <c r="G1974" t="e">
        <f>VLOOKUP(A1974,RM!$A$2:$AB$1993,28,0)</f>
        <v>#N/A</v>
      </c>
    </row>
    <row r="1975" spans="1:7">
      <c r="A1975" t="s">
        <v>7901</v>
      </c>
      <c r="B1975" t="e">
        <f>VLOOKUP(A1975,RM!$A$2:$AB$1993,4,0)</f>
        <v>#N/A</v>
      </c>
      <c r="C1975" s="140" t="e">
        <f>VLOOKUP(A1975,RM!$A$2:$AB$2044,8,0)</f>
        <v>#N/A</v>
      </c>
      <c r="D1975" s="140" t="e">
        <f>VLOOKUP(A1975,RM!$A$2:$AB$2044,16,0)</f>
        <v>#N/A</v>
      </c>
      <c r="E1975" t="e">
        <f>VLOOKUP(A1975,RM!$A$2:$AB$1993,24,0)</f>
        <v>#N/A</v>
      </c>
      <c r="F1975" t="e">
        <f>VLOOKUP(A1975,RM!$A$2:$AB$2044,25,0)</f>
        <v>#N/A</v>
      </c>
      <c r="G1975" t="e">
        <f>VLOOKUP(A1975,RM!$A$2:$AB$1993,28,0)</f>
        <v>#N/A</v>
      </c>
    </row>
    <row r="1976" spans="1:7">
      <c r="A1976" t="s">
        <v>8256</v>
      </c>
      <c r="B1976" t="e">
        <f>VLOOKUP(A1976,RM!$A$2:$AB$1993,4,0)</f>
        <v>#N/A</v>
      </c>
      <c r="C1976" s="140" t="e">
        <f>VLOOKUP(A1976,RM!$A$2:$AB$2044,8,0)</f>
        <v>#N/A</v>
      </c>
      <c r="D1976" s="140" t="e">
        <f>VLOOKUP(A1976,RM!$A$2:$AB$2044,16,0)</f>
        <v>#N/A</v>
      </c>
      <c r="E1976" t="e">
        <f>VLOOKUP(A1976,RM!$A$2:$AB$1993,24,0)</f>
        <v>#N/A</v>
      </c>
      <c r="F1976" t="e">
        <f>VLOOKUP(A1976,RM!$A$2:$AB$2044,25,0)</f>
        <v>#N/A</v>
      </c>
      <c r="G1976" t="e">
        <f>VLOOKUP(A1976,RM!$A$2:$AB$1993,28,0)</f>
        <v>#N/A</v>
      </c>
    </row>
    <row r="1977" spans="1:7">
      <c r="A1977" t="s">
        <v>8319</v>
      </c>
      <c r="B1977" t="e">
        <f>VLOOKUP(A1977,RM!$A$2:$AB$1993,4,0)</f>
        <v>#N/A</v>
      </c>
      <c r="C1977" s="140" t="e">
        <f>VLOOKUP(A1977,RM!$A$2:$AB$2044,8,0)</f>
        <v>#N/A</v>
      </c>
      <c r="D1977" s="140" t="e">
        <f>VLOOKUP(A1977,RM!$A$2:$AB$2044,16,0)</f>
        <v>#N/A</v>
      </c>
      <c r="E1977" t="e">
        <f>VLOOKUP(A1977,RM!$A$2:$AB$1993,24,0)</f>
        <v>#N/A</v>
      </c>
      <c r="F1977" t="e">
        <f>VLOOKUP(A1977,RM!$A$2:$AB$2044,25,0)</f>
        <v>#N/A</v>
      </c>
      <c r="G1977" t="e">
        <f>VLOOKUP(A1977,RM!$A$2:$AB$1993,28,0)</f>
        <v>#N/A</v>
      </c>
    </row>
    <row r="1978" spans="1:7">
      <c r="A1978" t="s">
        <v>8765</v>
      </c>
      <c r="B1978" t="e">
        <f>VLOOKUP(A1978,RM!$A$2:$AB$1993,4,0)</f>
        <v>#N/A</v>
      </c>
      <c r="C1978" s="140" t="e">
        <f>VLOOKUP(A1978,RM!$A$2:$AB$2044,8,0)</f>
        <v>#N/A</v>
      </c>
      <c r="D1978" s="140" t="e">
        <f>VLOOKUP(A1978,RM!$A$2:$AB$1993,16,0)</f>
        <v>#N/A</v>
      </c>
      <c r="E1978" t="e">
        <f>VLOOKUP(A1978,RM!$A$2:$AB$1993,24,0)</f>
        <v>#N/A</v>
      </c>
      <c r="F1978" t="e">
        <f>VLOOKUP(A1978,RM!$A$2:$AB$2044,25,0)</f>
        <v>#N/A</v>
      </c>
      <c r="G1978" t="e">
        <f>VLOOKUP(A1978,RM!$A$2:$AB$1993,28,0)</f>
        <v>#N/A</v>
      </c>
    </row>
    <row r="1979" spans="1:7">
      <c r="A1979" t="s">
        <v>8766</v>
      </c>
      <c r="B1979" t="e">
        <f>VLOOKUP(A1979,RM!$A$2:$AB$1993,4,0)</f>
        <v>#N/A</v>
      </c>
      <c r="C1979" s="140" t="e">
        <f>VLOOKUP(A1979,RM!$A$2:$AB$1993,8,0)</f>
        <v>#N/A</v>
      </c>
      <c r="D1979" s="140" t="e">
        <f>VLOOKUP(A1979,RM!$A$2:$AB$1993,16,0)</f>
        <v>#N/A</v>
      </c>
      <c r="E1979" t="e">
        <f>VLOOKUP(A1979,RM!$A$2:$AB$1993,24,0)</f>
        <v>#N/A</v>
      </c>
      <c r="F1979" t="e">
        <f>VLOOKUP(A1979,RM!$A$2:$AB$2044,25,0)</f>
        <v>#N/A</v>
      </c>
      <c r="G1979" t="e">
        <f>VLOOKUP(A1979,RM!$A$2:$AB$1993,28,0)</f>
        <v>#N/A</v>
      </c>
    </row>
    <row r="1980" spans="1:7">
      <c r="A1980" t="s">
        <v>8768</v>
      </c>
      <c r="B1980" t="e">
        <f>VLOOKUP(A1980,RM!$A$2:$AB$1993,4,0)</f>
        <v>#N/A</v>
      </c>
      <c r="C1980" s="140" t="e">
        <f>VLOOKUP(A1980,RM!$A$2:$AB$1993,8,0)</f>
        <v>#N/A</v>
      </c>
      <c r="D1980" s="140" t="e">
        <f>VLOOKUP(A1980,RM!$A$2:$AB$1993,16,0)</f>
        <v>#N/A</v>
      </c>
      <c r="E1980" t="e">
        <f>VLOOKUP(A1980,RM!$A$2:$AB$1993,24,0)</f>
        <v>#N/A</v>
      </c>
      <c r="F1980" t="e">
        <f>VLOOKUP(A1980,RM!$A$2:$AB$2044,25,0)</f>
        <v>#N/A</v>
      </c>
      <c r="G1980" t="e">
        <f>VLOOKUP(A1980,RM!$A$2:$AB$1993,28,0)</f>
        <v>#N/A</v>
      </c>
    </row>
    <row r="1981" spans="1:7">
      <c r="A1981" t="s">
        <v>8769</v>
      </c>
      <c r="B1981" t="e">
        <f>VLOOKUP(A1981,RM!$A$2:$AB$1993,4,0)</f>
        <v>#N/A</v>
      </c>
      <c r="C1981" s="140" t="e">
        <f>VLOOKUP(A1981,RM!$A$2:$AB$1993,8,0)</f>
        <v>#N/A</v>
      </c>
      <c r="D1981" s="140" t="e">
        <f>VLOOKUP(A1981,RM!$A$2:$AB$1993,16,0)</f>
        <v>#N/A</v>
      </c>
      <c r="E1981" t="e">
        <f>VLOOKUP(A1981,RM!$A$2:$AB$1993,24,0)</f>
        <v>#N/A</v>
      </c>
      <c r="F1981" t="e">
        <f>VLOOKUP(A1981,RM!$A$2:$AB$2044,25,0)</f>
        <v>#N/A</v>
      </c>
      <c r="G1981" t="e">
        <f>VLOOKUP(A1981,RM!$A$2:$AB$1993,28,0)</f>
        <v>#N/A</v>
      </c>
    </row>
    <row r="1982" spans="1:7">
      <c r="A1982" t="s">
        <v>8770</v>
      </c>
      <c r="B1982" t="e">
        <f>VLOOKUP(A1982,RM!$A$2:$AB$1993,4,0)</f>
        <v>#N/A</v>
      </c>
      <c r="C1982" s="140" t="e">
        <f>VLOOKUP(A1982,RM!$A$2:$AB$1993,8,0)</f>
        <v>#N/A</v>
      </c>
      <c r="D1982" s="140" t="e">
        <f>VLOOKUP(A1982,RM!$A$2:$AB$1993,16,0)</f>
        <v>#N/A</v>
      </c>
      <c r="E1982" t="e">
        <f>VLOOKUP(A1982,RM!$A$2:$AB$1993,24,0)</f>
        <v>#N/A</v>
      </c>
      <c r="F1982" t="e">
        <f>VLOOKUP(A1982,RM!$A$2:$AB$2044,25,0)</f>
        <v>#N/A</v>
      </c>
      <c r="G1982" t="e">
        <f>VLOOKUP(A1982,RM!$A$2:$AB$1993,28,0)</f>
        <v>#N/A</v>
      </c>
    </row>
    <row r="1983" spans="1:7">
      <c r="A1983" t="s">
        <v>8772</v>
      </c>
      <c r="B1983" t="e">
        <f>VLOOKUP(A1983,RM!$A$2:$AB$1993,4,0)</f>
        <v>#N/A</v>
      </c>
      <c r="C1983" s="140" t="e">
        <f>VLOOKUP(A1983,RM!$A$2:$AB$1993,8,0)</f>
        <v>#N/A</v>
      </c>
      <c r="D1983" s="140" t="e">
        <f>VLOOKUP(A1983,RM!$A$2:$AB$1993,16,0)</f>
        <v>#N/A</v>
      </c>
      <c r="E1983" t="e">
        <f>VLOOKUP(A1983,RM!$A$2:$AB$1993,24,0)</f>
        <v>#N/A</v>
      </c>
      <c r="F1983" t="e">
        <f>VLOOKUP(A1983,RM!$A$2:$AB$2044,25,0)</f>
        <v>#N/A</v>
      </c>
      <c r="G1983" t="e">
        <f>VLOOKUP(A1983,RM!$A$2:$AB$1993,28,0)</f>
        <v>#N/A</v>
      </c>
    </row>
    <row r="1984" spans="1:7">
      <c r="A1984" t="s">
        <v>8777</v>
      </c>
      <c r="B1984" t="e">
        <f>VLOOKUP(A1984,RM!$A$2:$AB$1993,4,0)</f>
        <v>#N/A</v>
      </c>
      <c r="C1984" s="140" t="e">
        <f>VLOOKUP(A1984,RM!$A$2:$AB$1993,8,0)</f>
        <v>#N/A</v>
      </c>
      <c r="D1984" s="140" t="e">
        <f>VLOOKUP(A1984,RM!$A$2:$AB$1993,16,0)</f>
        <v>#N/A</v>
      </c>
      <c r="E1984" t="e">
        <f>VLOOKUP(A1984,RM!$A$2:$AB$1993,24,0)</f>
        <v>#N/A</v>
      </c>
      <c r="F1984" t="e">
        <f>VLOOKUP(A1984,RM!$A$2:$AB$2044,25,0)</f>
        <v>#N/A</v>
      </c>
      <c r="G1984" t="e">
        <f>VLOOKUP(A1984,RM!$A$2:$AB$1993,28,0)</f>
        <v>#N/A</v>
      </c>
    </row>
    <row r="1985" spans="1:7">
      <c r="A1985" t="s">
        <v>8778</v>
      </c>
      <c r="B1985" t="e">
        <f>VLOOKUP(A1985,RM!$A$2:$AB$1993,4,0)</f>
        <v>#N/A</v>
      </c>
      <c r="C1985" s="140" t="e">
        <f>VLOOKUP(A1985,RM!$A$2:$AB$1993,8,0)</f>
        <v>#N/A</v>
      </c>
      <c r="D1985" s="140" t="e">
        <f>VLOOKUP(A1985,RM!$A$2:$AB$1993,16,0)</f>
        <v>#N/A</v>
      </c>
      <c r="E1985" t="e">
        <f>VLOOKUP(A1985,RM!$A$2:$AB$1993,24,0)</f>
        <v>#N/A</v>
      </c>
      <c r="F1985" t="e">
        <f>VLOOKUP(A1985,RM!$A$2:$AB$2044,25,0)</f>
        <v>#N/A</v>
      </c>
      <c r="G1985" t="e">
        <f>VLOOKUP(A1985,RM!$A$2:$AB$1993,28,0)</f>
        <v>#N/A</v>
      </c>
    </row>
    <row r="1986" spans="1:7">
      <c r="A1986" t="s">
        <v>8779</v>
      </c>
      <c r="B1986" t="e">
        <f>VLOOKUP(A1986,RM!$A$2:$AB$1993,4,0)</f>
        <v>#N/A</v>
      </c>
      <c r="C1986" s="140" t="e">
        <f>VLOOKUP(A1986,RM!$A$2:$AB$1993,8,0)</f>
        <v>#N/A</v>
      </c>
      <c r="D1986" s="140" t="e">
        <f>VLOOKUP(A1986,RM!$A$2:$AB$1993,16,0)</f>
        <v>#N/A</v>
      </c>
      <c r="E1986" t="e">
        <f>VLOOKUP(A1986,RM!$A$2:$AB$1993,24,0)</f>
        <v>#N/A</v>
      </c>
      <c r="F1986" t="e">
        <f>VLOOKUP(A1986,RM!$A$2:$AB$2044,25,0)</f>
        <v>#N/A</v>
      </c>
      <c r="G1986" t="e">
        <f>VLOOKUP(A1986,RM!$A$2:$AB$1993,28,0)</f>
        <v>#N/A</v>
      </c>
    </row>
    <row r="1987" spans="1:7">
      <c r="A1987" t="s">
        <v>8780</v>
      </c>
      <c r="B1987" t="e">
        <f>VLOOKUP(A1987,RM!$A$2:$AB$1993,4,0)</f>
        <v>#N/A</v>
      </c>
      <c r="C1987" s="140" t="e">
        <f>VLOOKUP(A1987,RM!$A$2:$AB$1993,8,0)</f>
        <v>#N/A</v>
      </c>
      <c r="D1987" s="140" t="e">
        <f>VLOOKUP(A1987,RM!$A$2:$AB$1993,16,0)</f>
        <v>#N/A</v>
      </c>
      <c r="E1987" t="e">
        <f>VLOOKUP(A1987,RM!$A$2:$AB$1993,24,0)</f>
        <v>#N/A</v>
      </c>
      <c r="F1987" t="e">
        <f>VLOOKUP(A1987,RM!$A$2:$AB$2044,25,0)</f>
        <v>#N/A</v>
      </c>
      <c r="G1987" t="e">
        <f>VLOOKUP(A1987,RM!$A$2:$AB$1993,28,0)</f>
        <v>#N/A</v>
      </c>
    </row>
    <row r="1988" spans="1:7">
      <c r="A1988" t="s">
        <v>8781</v>
      </c>
      <c r="B1988" t="e">
        <f>VLOOKUP(A1988,RM!$A$2:$AB$1993,4,0)</f>
        <v>#N/A</v>
      </c>
      <c r="C1988" s="140" t="e">
        <f>VLOOKUP(A1988,RM!$A$2:$AB$1993,8,0)</f>
        <v>#N/A</v>
      </c>
      <c r="D1988" s="140" t="e">
        <f>VLOOKUP(A1988,RM!$A$2:$AB$1993,16,0)</f>
        <v>#N/A</v>
      </c>
      <c r="E1988" t="e">
        <f>VLOOKUP(A1988,RM!$A$2:$AB$1993,24,0)</f>
        <v>#N/A</v>
      </c>
      <c r="F1988" t="e">
        <f>VLOOKUP(A1988,RM!$A$2:$AB$2044,25,0)</f>
        <v>#N/A</v>
      </c>
      <c r="G1988" t="e">
        <f>VLOOKUP(A1988,RM!$A$2:$AB$1993,28,0)</f>
        <v>#N/A</v>
      </c>
    </row>
    <row r="1989" spans="1:7">
      <c r="A1989" t="s">
        <v>8782</v>
      </c>
      <c r="B1989" t="e">
        <f>VLOOKUP(A1989,RM!$A$2:$AB$1993,4,0)</f>
        <v>#N/A</v>
      </c>
      <c r="C1989" s="140" t="e">
        <f>VLOOKUP(A1989,RM!$A$2:$AB$1993,8,0)</f>
        <v>#N/A</v>
      </c>
      <c r="D1989" s="140" t="e">
        <f>VLOOKUP(A1989,RM!$A$2:$AB$1993,16,0)</f>
        <v>#N/A</v>
      </c>
      <c r="E1989" t="e">
        <f>VLOOKUP(A1989,RM!$A$2:$AB$1993,24,0)</f>
        <v>#N/A</v>
      </c>
      <c r="F1989" t="e">
        <f>VLOOKUP(A1989,RM!$A$2:$AB$2044,25,0)</f>
        <v>#N/A</v>
      </c>
      <c r="G1989" t="e">
        <f>VLOOKUP(A1989,RM!$A$2:$AB$1993,28,0)</f>
        <v>#N/A</v>
      </c>
    </row>
    <row r="1990" spans="1:7">
      <c r="A1990" t="s">
        <v>8783</v>
      </c>
      <c r="B1990" t="e">
        <f>VLOOKUP(A1990,RM!$A$2:$AB$1993,4,0)</f>
        <v>#N/A</v>
      </c>
      <c r="C1990" s="140" t="e">
        <f>VLOOKUP(A1990,RM!$A$2:$AB$1993,8,0)</f>
        <v>#N/A</v>
      </c>
      <c r="D1990" s="140" t="e">
        <f>VLOOKUP(A1990,RM!$A$2:$AB$1993,16,0)</f>
        <v>#N/A</v>
      </c>
      <c r="E1990" t="e">
        <f>VLOOKUP(A1990,RM!$A$2:$AB$1993,24,0)</f>
        <v>#N/A</v>
      </c>
      <c r="F1990" t="e">
        <f>VLOOKUP(A1990,RM!$A$2:$AB$2044,25,0)</f>
        <v>#N/A</v>
      </c>
      <c r="G1990" t="e">
        <f>VLOOKUP(A1990,RM!$A$2:$AB$1993,28,0)</f>
        <v>#N/A</v>
      </c>
    </row>
    <row r="1991" spans="1:7">
      <c r="A1991" t="s">
        <v>8784</v>
      </c>
      <c r="B1991" t="e">
        <f>VLOOKUP(A1991,RM!$A$2:$AB$1993,4,0)</f>
        <v>#N/A</v>
      </c>
      <c r="C1991" s="140" t="e">
        <f>VLOOKUP(A1991,RM!$A$2:$AB$1993,8,0)</f>
        <v>#N/A</v>
      </c>
      <c r="D1991" s="140" t="e">
        <f>VLOOKUP(A1991,RM!$A$2:$AB$1993,16,0)</f>
        <v>#N/A</v>
      </c>
      <c r="E1991" t="e">
        <f>VLOOKUP(A1991,RM!$A$2:$AB$1993,24,0)</f>
        <v>#N/A</v>
      </c>
      <c r="F1991" t="e">
        <f>VLOOKUP(A1991,RM!$A$2:$AB$2044,25,0)</f>
        <v>#N/A</v>
      </c>
      <c r="G1991" t="e">
        <f>VLOOKUP(A1991,RM!$A$2:$AB$1993,28,0)</f>
        <v>#N/A</v>
      </c>
    </row>
    <row r="1992" spans="1:7">
      <c r="A1992" t="s">
        <v>8785</v>
      </c>
      <c r="B1992" t="e">
        <f>VLOOKUP(A1992,RM!$A$2:$AB$1993,4,0)</f>
        <v>#N/A</v>
      </c>
      <c r="C1992" s="140" t="e">
        <f>VLOOKUP(A1992,RM!$A$2:$AB$1993,8,0)</f>
        <v>#N/A</v>
      </c>
      <c r="D1992" s="140" t="e">
        <f>VLOOKUP(A1992,RM!$A$2:$AB$1993,16,0)</f>
        <v>#N/A</v>
      </c>
      <c r="E1992" t="e">
        <f>VLOOKUP(A1992,RM!$A$2:$AB$1993,24,0)</f>
        <v>#N/A</v>
      </c>
      <c r="F1992" t="e">
        <f>VLOOKUP(A1992,RM!$A$2:$AB$2044,25,0)</f>
        <v>#N/A</v>
      </c>
      <c r="G1992" t="e">
        <f>VLOOKUP(A1992,RM!$A$2:$AB$1993,28,0)</f>
        <v>#N/A</v>
      </c>
    </row>
    <row r="1993" spans="1:7">
      <c r="A1993" t="s">
        <v>8786</v>
      </c>
      <c r="B1993" t="e">
        <f>VLOOKUP(A1993,RM!$A$2:$AB$1993,4,0)</f>
        <v>#N/A</v>
      </c>
      <c r="C1993" s="140" t="e">
        <f>VLOOKUP(A1993,RM!$A$2:$AB$1993,8,0)</f>
        <v>#N/A</v>
      </c>
      <c r="D1993" s="140" t="e">
        <f>VLOOKUP(A1993,RM!$A$2:$AB$1993,16,0)</f>
        <v>#N/A</v>
      </c>
      <c r="E1993" t="e">
        <f>VLOOKUP(A1993,RM!$A$2:$AB$1993,24,0)</f>
        <v>#N/A</v>
      </c>
      <c r="F1993" t="e">
        <f>VLOOKUP(A1993,RM!$A$2:$AB$2044,25,0)</f>
        <v>#N/A</v>
      </c>
      <c r="G1993" t="e">
        <f>VLOOKUP(A1993,RM!$A$2:$AB$1993,28,0)</f>
        <v>#N/A</v>
      </c>
    </row>
    <row r="1994" spans="1:7">
      <c r="A1994" t="s">
        <v>8787</v>
      </c>
      <c r="B1994" t="e">
        <f>VLOOKUP(A1994,RM!$A$2:$AB$1993,4,0)</f>
        <v>#N/A</v>
      </c>
      <c r="C1994" s="140" t="e">
        <f>VLOOKUP(A1994,RM!$A$2:$AB$1993,8,0)</f>
        <v>#N/A</v>
      </c>
      <c r="D1994" s="140" t="e">
        <f>VLOOKUP(A1994,RM!$A$2:$AB$1993,16,0)</f>
        <v>#N/A</v>
      </c>
      <c r="E1994" t="e">
        <f>VLOOKUP(A1994,RM!$A$2:$AB$1993,24,0)</f>
        <v>#N/A</v>
      </c>
      <c r="F1994" t="e">
        <f>VLOOKUP(A1994,RM!$A$2:$AB$2044,25,0)</f>
        <v>#N/A</v>
      </c>
      <c r="G1994" t="e">
        <f>VLOOKUP(A1994,RM!$A$2:$AB$1993,28,0)</f>
        <v>#N/A</v>
      </c>
    </row>
    <row r="1995" spans="1:7">
      <c r="A1995" t="s">
        <v>8788</v>
      </c>
      <c r="B1995" t="e">
        <f>VLOOKUP(A1995,RM!$A$2:$AB$1993,4,0)</f>
        <v>#N/A</v>
      </c>
      <c r="C1995" s="140" t="e">
        <f>VLOOKUP(A1995,RM!$A$2:$AB$1993,8,0)</f>
        <v>#N/A</v>
      </c>
      <c r="D1995" s="140" t="e">
        <f>VLOOKUP(A1995,RM!$A$2:$AB$1993,16,0)</f>
        <v>#N/A</v>
      </c>
      <c r="E1995" t="e">
        <f>VLOOKUP(A1995,RM!$A$2:$AB$1993,24,0)</f>
        <v>#N/A</v>
      </c>
      <c r="F1995" t="e">
        <f>VLOOKUP(A1995,RM!$A$2:$AB$2044,25,0)</f>
        <v>#N/A</v>
      </c>
      <c r="G1995" t="e">
        <f>VLOOKUP(A1995,RM!$A$2:$AB$1993,28,0)</f>
        <v>#N/A</v>
      </c>
    </row>
  </sheetData>
  <sortState ref="I2:I1967">
    <sortCondition ref="I2"/>
  </sortState>
  <hyperlinks>
    <hyperlink ref="A1805" r:id="rId1" display="http://michelada.io/" xr:uid="{40B81757-8FB3-C442-AF27-03FFAC5670C0}"/>
    <hyperlink ref="F1805" r:id="rId2" display="http://michelada.io/" xr:uid="{66D59F5A-9E84-934F-BE93-EDFAA9055F55}"/>
  </hyperlinks>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6BA0DDA-C6C4-8C49-813F-9B3339D43DCB}">
  <dimension ref="A1:I12"/>
  <sheetViews>
    <sheetView workbookViewId="0">
      <selection activeCell="A7" sqref="A7"/>
    </sheetView>
  </sheetViews>
  <sheetFormatPr baseColWidth="10" defaultRowHeight="16"/>
  <cols>
    <col min="1" max="1" width="13.33203125" bestFit="1" customWidth="1"/>
  </cols>
  <sheetData>
    <row r="1" spans="1:9">
      <c r="A1" t="s">
        <v>8630</v>
      </c>
      <c r="B1" t="s">
        <v>8638</v>
      </c>
    </row>
    <row r="2" spans="1:9">
      <c r="A2" t="s">
        <v>492</v>
      </c>
      <c r="B2">
        <v>1</v>
      </c>
      <c r="C2">
        <v>1</v>
      </c>
      <c r="D2" t="s">
        <v>8631</v>
      </c>
      <c r="E2" t="s">
        <v>8632</v>
      </c>
      <c r="F2" s="73">
        <v>43404.567685185182</v>
      </c>
      <c r="G2" s="73">
        <v>43404.567685185182</v>
      </c>
      <c r="H2">
        <v>1</v>
      </c>
      <c r="I2">
        <v>0</v>
      </c>
    </row>
    <row r="3" spans="1:9">
      <c r="A3" t="s">
        <v>995</v>
      </c>
      <c r="B3">
        <v>2</v>
      </c>
      <c r="C3">
        <v>1</v>
      </c>
      <c r="D3" t="s">
        <v>8631</v>
      </c>
      <c r="E3" t="s">
        <v>8632</v>
      </c>
      <c r="F3" s="73">
        <v>43404.567685185182</v>
      </c>
      <c r="G3" s="73">
        <v>43404.567685185182</v>
      </c>
      <c r="H3">
        <v>1</v>
      </c>
      <c r="I3">
        <v>0</v>
      </c>
    </row>
    <row r="4" spans="1:9">
      <c r="A4" t="s">
        <v>7710</v>
      </c>
      <c r="B4">
        <v>3</v>
      </c>
      <c r="C4">
        <v>1</v>
      </c>
      <c r="D4" t="s">
        <v>8631</v>
      </c>
      <c r="E4" t="s">
        <v>8632</v>
      </c>
      <c r="F4" s="73">
        <v>43404.567685185182</v>
      </c>
      <c r="G4" s="73">
        <v>43404.567685185182</v>
      </c>
      <c r="H4">
        <v>1</v>
      </c>
      <c r="I4">
        <v>1</v>
      </c>
    </row>
    <row r="5" spans="1:9">
      <c r="A5" t="s">
        <v>2283</v>
      </c>
      <c r="B5">
        <v>4</v>
      </c>
      <c r="C5">
        <v>1</v>
      </c>
      <c r="D5" t="s">
        <v>8633</v>
      </c>
      <c r="E5" t="s">
        <v>8632</v>
      </c>
      <c r="F5" s="73">
        <v>43404.567685185182</v>
      </c>
      <c r="G5" s="73">
        <v>43404.567685185182</v>
      </c>
      <c r="H5">
        <v>1</v>
      </c>
      <c r="I5">
        <v>1</v>
      </c>
    </row>
    <row r="6" spans="1:9">
      <c r="A6" t="s">
        <v>34</v>
      </c>
      <c r="B6">
        <v>5</v>
      </c>
      <c r="C6">
        <v>1</v>
      </c>
      <c r="D6" t="s">
        <v>8631</v>
      </c>
      <c r="E6" t="s">
        <v>8632</v>
      </c>
      <c r="F6" s="73">
        <v>43404.567685185182</v>
      </c>
      <c r="G6" s="73">
        <v>43404.567685185182</v>
      </c>
      <c r="H6">
        <v>1</v>
      </c>
      <c r="I6">
        <v>0</v>
      </c>
    </row>
    <row r="7" spans="1:9">
      <c r="A7" t="s">
        <v>41</v>
      </c>
      <c r="B7">
        <v>6</v>
      </c>
      <c r="C7">
        <v>1</v>
      </c>
      <c r="D7" t="s">
        <v>8634</v>
      </c>
      <c r="E7" t="s">
        <v>8633</v>
      </c>
      <c r="F7" s="73">
        <v>43404.567685185182</v>
      </c>
      <c r="G7" s="73">
        <v>43404.567685185182</v>
      </c>
      <c r="H7">
        <v>1</v>
      </c>
      <c r="I7">
        <v>1</v>
      </c>
    </row>
    <row r="8" spans="1:9">
      <c r="A8" t="s">
        <v>6050</v>
      </c>
      <c r="B8">
        <v>7</v>
      </c>
      <c r="C8">
        <v>1</v>
      </c>
      <c r="D8" t="s">
        <v>8635</v>
      </c>
      <c r="E8" t="s">
        <v>8633</v>
      </c>
      <c r="F8" s="73">
        <v>43404.567685185182</v>
      </c>
      <c r="G8" s="73">
        <v>43404.567685185182</v>
      </c>
      <c r="H8">
        <v>1</v>
      </c>
      <c r="I8">
        <v>1</v>
      </c>
    </row>
    <row r="9" spans="1:9">
      <c r="A9" t="s">
        <v>8681</v>
      </c>
      <c r="B9">
        <v>8</v>
      </c>
      <c r="C9">
        <v>1</v>
      </c>
      <c r="D9" t="s">
        <v>8636</v>
      </c>
      <c r="E9" t="s">
        <v>8633</v>
      </c>
      <c r="F9" s="73">
        <v>43404.567685185182</v>
      </c>
      <c r="G9" s="73">
        <v>43404.567685185182</v>
      </c>
      <c r="H9">
        <v>1</v>
      </c>
      <c r="I9">
        <v>1</v>
      </c>
    </row>
    <row r="10" spans="1:9">
      <c r="A10" t="s">
        <v>109</v>
      </c>
      <c r="B10">
        <v>9</v>
      </c>
      <c r="C10">
        <v>1</v>
      </c>
      <c r="D10" t="s">
        <v>8631</v>
      </c>
      <c r="E10" t="s">
        <v>8632</v>
      </c>
      <c r="F10" s="73">
        <v>43404.567685185182</v>
      </c>
      <c r="G10" s="73">
        <v>43404.567685185182</v>
      </c>
      <c r="H10">
        <v>1</v>
      </c>
      <c r="I10">
        <v>0</v>
      </c>
    </row>
    <row r="11" spans="1:9">
      <c r="A11" t="s">
        <v>46</v>
      </c>
      <c r="B11">
        <v>10</v>
      </c>
      <c r="C11">
        <v>1</v>
      </c>
      <c r="D11" t="s">
        <v>8637</v>
      </c>
      <c r="E11" t="s">
        <v>8632</v>
      </c>
      <c r="F11" s="73">
        <v>43404.567685185182</v>
      </c>
      <c r="G11" s="73">
        <v>43404.567685185182</v>
      </c>
      <c r="H11">
        <v>1</v>
      </c>
      <c r="I11">
        <v>1</v>
      </c>
    </row>
    <row r="12" spans="1:9">
      <c r="A12" t="s">
        <v>9010</v>
      </c>
      <c r="B12">
        <v>11</v>
      </c>
      <c r="C12">
        <v>1</v>
      </c>
      <c r="D12" t="s">
        <v>8635</v>
      </c>
      <c r="E12" t="s">
        <v>8633</v>
      </c>
      <c r="F12" s="73">
        <v>43471</v>
      </c>
      <c r="G12" s="73">
        <v>43471</v>
      </c>
      <c r="H12">
        <v>1</v>
      </c>
      <c r="I12">
        <v>1</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Hojas de cálculo</vt:lpstr>
      </vt:variant>
      <vt:variant>
        <vt:i4>6</vt:i4>
      </vt:variant>
    </vt:vector>
  </HeadingPairs>
  <TitlesOfParts>
    <vt:vector size="6" baseType="lpstr">
      <vt:lpstr>RM</vt:lpstr>
      <vt:lpstr>Marcas</vt:lpstr>
      <vt:lpstr>Hoja1</vt:lpstr>
      <vt:lpstr>Clientes</vt:lpstr>
      <vt:lpstr>Marcas2</vt:lpstr>
      <vt:lpstr>Estatus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Martin Valenz</dc:creator>
  <cp:lastModifiedBy>Martin Valenz</cp:lastModifiedBy>
  <dcterms:created xsi:type="dcterms:W3CDTF">2018-10-31T16:39:25Z</dcterms:created>
  <dcterms:modified xsi:type="dcterms:W3CDTF">2019-01-22T14:55:31Z</dcterms:modified>
</cp:coreProperties>
</file>